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3"/>
  </bookViews>
  <sheets>
    <sheet r:id="rId1" sheetId="1" name="1월매출"/>
    <sheet r:id="rId2" sheetId="2" name="1월원가율"/>
    <sheet r:id="rId3" sheetId="3" name="2월매출"/>
    <sheet r:id="rId4" sheetId="4" name="2월원가율"/>
    <sheet r:id="rId5" sheetId="5" name="3월매출"/>
    <sheet r:id="rId6" sheetId="6" name="3월원가율"/>
    <sheet r:id="rId7" sheetId="7" name="4월매출"/>
    <sheet r:id="rId8" sheetId="8" name="4월원가율"/>
    <sheet r:id="rId9" sheetId="9" name="5월매출"/>
    <sheet r:id="rId10" sheetId="10" name="5월원가율"/>
    <sheet r:id="rId11" sheetId="11" name="6월매출"/>
    <sheet r:id="rId12" sheetId="12" name="6월원가율"/>
    <sheet r:id="rId13" sheetId="13" name="7월매출"/>
    <sheet r:id="rId14" sheetId="14" name="7월원가율"/>
    <sheet r:id="rId15" sheetId="15" name="단가표"/>
    <sheet r:id="rId16" sheetId="16" name="마감체크목록표"/>
  </sheets>
  <definedNames>
    <definedName name="_xlnm._FilterDatabase" localSheetId="0">'1월매출'!$A$2:$K$1644</definedName>
    <definedName name="_xlnm._FilterDatabase" localSheetId="2">'2월매출'!$A$2:$K$1557</definedName>
    <definedName name="_xlnm._FilterDatabase" localSheetId="4">'3월매출'!$A$2:$K$1768</definedName>
    <definedName name="_xlnm._FilterDatabase" localSheetId="6">'4월매출'!$A$2:$K$1714</definedName>
    <definedName name="_xlnm._FilterDatabase" localSheetId="8">'5월매출'!$A$2:$K$1789</definedName>
    <definedName name="_xlnm._FilterDatabase" localSheetId="10">'6월매출'!$A$2:$K$1716</definedName>
    <definedName name="_xlnm._FilterDatabase" localSheetId="12">'7월매출'!$A$2:$K$1677</definedName>
    <definedName name="_xlnm._FilterDatabase" localSheetId="14">단가표!$A$1:$E$67</definedName>
    <definedName name="_xlnm.Print_Area" localSheetId="9">#REF!</definedName>
    <definedName name="_xlnm.Print_Area" localSheetId="11">#REF!</definedName>
    <definedName name="_xlnm.Print_Area" localSheetId="13">#REF!</definedName>
    <definedName name="_xlnm.Print_Area">#REF!</definedName>
  </definedNames>
  <calcPr fullCalcOnLoad="1"/>
</workbook>
</file>

<file path=xl/sharedStrings.xml><?xml version="1.0" encoding="utf-8"?>
<sst xmlns="http://schemas.openxmlformats.org/spreadsheetml/2006/main" count="13688" uniqueCount="220">
  <si>
    <r>
      <t>4</t>
    </r>
    <r>
      <rPr>
        <b/>
        <sz val="20"/>
        <color rgb="FF000000"/>
        <rFont val="돋움"/>
        <family val="2"/>
      </rPr>
      <t>월마감</t>
    </r>
  </si>
  <si>
    <t>NO</t>
  </si>
  <si>
    <t>업체명</t>
  </si>
  <si>
    <t>거래
명세서</t>
  </si>
  <si>
    <t>세금
계산서</t>
  </si>
  <si>
    <t>결재금액</t>
  </si>
  <si>
    <t>결재일</t>
  </si>
  <si>
    <t>단가</t>
  </si>
  <si>
    <t>J3</t>
  </si>
  <si>
    <t>지평주조</t>
  </si>
  <si>
    <t>25일</t>
  </si>
  <si>
    <t>KSC</t>
  </si>
  <si>
    <t>참바른</t>
  </si>
  <si>
    <t>KWC</t>
  </si>
  <si>
    <t>명가</t>
  </si>
  <si>
    <t>코디스</t>
  </si>
  <si>
    <t>E-MAIL</t>
  </si>
  <si>
    <t>TCC</t>
  </si>
  <si>
    <t>태성티엘에스</t>
  </si>
  <si>
    <t>카드</t>
  </si>
  <si>
    <t>기우산업</t>
  </si>
  <si>
    <t>학화호두과자</t>
  </si>
  <si>
    <t>대동켐텍</t>
  </si>
  <si>
    <t>한길강업</t>
  </si>
  <si>
    <t>대신메탈라이징</t>
  </si>
  <si>
    <t>헤레우스</t>
  </si>
  <si>
    <t>5일</t>
  </si>
  <si>
    <t>대진기공</t>
  </si>
  <si>
    <t>현장</t>
  </si>
  <si>
    <t>동양싸이로</t>
  </si>
  <si>
    <t>혜준이엔씨</t>
  </si>
  <si>
    <t>동천안</t>
  </si>
  <si>
    <t>신소재산업음봉</t>
  </si>
  <si>
    <t>리마</t>
  </si>
  <si>
    <t>1)</t>
  </si>
  <si>
    <t>뉴맨글로벌</t>
  </si>
  <si>
    <t>익월10일</t>
  </si>
  <si>
    <t>만나축산</t>
  </si>
  <si>
    <t>2)</t>
  </si>
  <si>
    <t>지엔에이치산업</t>
  </si>
  <si>
    <t>모아캠</t>
  </si>
  <si>
    <t>3)</t>
  </si>
  <si>
    <t>조이테크</t>
  </si>
  <si>
    <t>문치과</t>
  </si>
  <si>
    <t>4)</t>
  </si>
  <si>
    <t>강진산업(창호)</t>
  </si>
  <si>
    <t>보람상조</t>
  </si>
  <si>
    <t>5)</t>
  </si>
  <si>
    <t>성우전력전기(전기)</t>
  </si>
  <si>
    <t>비제이테크</t>
  </si>
  <si>
    <t>6)</t>
  </si>
  <si>
    <t>엠케이종합건설</t>
  </si>
  <si>
    <t>성경식자재</t>
  </si>
  <si>
    <t>7)</t>
  </si>
  <si>
    <t>광진엔지니어링</t>
  </si>
  <si>
    <t>신진산업</t>
  </si>
  <si>
    <t>8)</t>
  </si>
  <si>
    <t>대한기전</t>
  </si>
  <si>
    <t>알루스</t>
  </si>
  <si>
    <t>9)</t>
  </si>
  <si>
    <t>동양환기</t>
  </si>
  <si>
    <t>에스테크시스템</t>
  </si>
  <si>
    <t>10)</t>
  </si>
  <si>
    <t>태평양종합공사(판넬)</t>
  </si>
  <si>
    <t>에이치엔에프</t>
  </si>
  <si>
    <t>11)</t>
  </si>
  <si>
    <t>동북DCI</t>
  </si>
  <si>
    <t>영웅마트</t>
  </si>
  <si>
    <t xml:space="preserve"> F)522-3007</t>
  </si>
  <si>
    <t>12)</t>
  </si>
  <si>
    <t>태영종합설비
(삼정보일러)</t>
  </si>
  <si>
    <t>오천산업</t>
  </si>
  <si>
    <t>공단</t>
  </si>
  <si>
    <t>SB인더스</t>
  </si>
  <si>
    <t>유상팩</t>
  </si>
  <si>
    <t>더스코와이어</t>
  </si>
  <si>
    <t>유펙스</t>
  </si>
  <si>
    <t>동유정공</t>
  </si>
  <si>
    <t>일선시스템</t>
  </si>
  <si>
    <t>디엔에스</t>
  </si>
  <si>
    <t>자연나라</t>
  </si>
  <si>
    <t>리더스</t>
  </si>
  <si>
    <t>제일윈텍</t>
  </si>
  <si>
    <t>삼정팜텍</t>
  </si>
  <si>
    <t>지에스</t>
  </si>
  <si>
    <t>영우테크</t>
  </si>
  <si>
    <t>콘티테크대원</t>
  </si>
  <si>
    <t>일영</t>
  </si>
  <si>
    <t>모델하우스(매직푸드)</t>
  </si>
  <si>
    <t>장애인중전기사업단</t>
  </si>
  <si>
    <t>부가세</t>
  </si>
  <si>
    <t>합계</t>
  </si>
  <si>
    <t>결재예정일</t>
  </si>
  <si>
    <t>익월말일</t>
  </si>
  <si>
    <t>익월 초</t>
  </si>
  <si>
    <t>익월15-20</t>
  </si>
  <si>
    <t>익월 중</t>
  </si>
  <si>
    <t>익월28일</t>
  </si>
  <si>
    <t>날짜기준 당월16~익월15</t>
  </si>
  <si>
    <t>익월21일</t>
  </si>
  <si>
    <t>사랑식판</t>
  </si>
  <si>
    <t>익월15일</t>
  </si>
  <si>
    <t>익월초(카드)</t>
  </si>
  <si>
    <t>익월25일</t>
  </si>
  <si>
    <t>익월20일</t>
  </si>
  <si>
    <t>호서대</t>
  </si>
  <si>
    <t>선결재</t>
  </si>
  <si>
    <t>나래테크</t>
  </si>
  <si>
    <t>디케이시스템</t>
  </si>
  <si>
    <r>
      <t>리더스</t>
    </r>
    <r>
      <rPr>
        <sz val="9"/>
        <color rgb="FF000000"/>
        <rFont val="맑은 고딕"/>
        <family val="2"/>
      </rPr>
      <t/>
    </r>
  </si>
  <si>
    <t>유진금속</t>
  </si>
  <si>
    <t>모델하우스
(매직푸드)</t>
  </si>
  <si>
    <t>수만휘천안</t>
  </si>
  <si>
    <t>수만휘세종</t>
  </si>
  <si>
    <t>수만휘세종2관</t>
  </si>
  <si>
    <t xml:space="preserve">일별 </t>
  </si>
  <si>
    <t>요일</t>
  </si>
  <si>
    <t>매입</t>
  </si>
  <si>
    <t>매출</t>
  </si>
  <si>
    <t>일원가율</t>
  </si>
  <si>
    <t>월 원가율</t>
  </si>
  <si>
    <t>원가율</t>
  </si>
  <si>
    <t>7.1~7.8</t>
  </si>
  <si>
    <t>7.9~</t>
  </si>
  <si>
    <t>%</t>
  </si>
  <si>
    <t xml:space="preserve">                                       2024년 7월 일매출 내역                             바푸리에프앤비</t>
  </si>
  <si>
    <t>(다중 항목)</t>
  </si>
  <si>
    <t>7월원가율</t>
  </si>
  <si>
    <t>날 짜</t>
  </si>
  <si>
    <t>조식</t>
  </si>
  <si>
    <t>중식</t>
  </si>
  <si>
    <t>석식</t>
  </si>
  <si>
    <t>야식</t>
  </si>
  <si>
    <t>수량계</t>
  </si>
  <si>
    <t>공급가</t>
  </si>
  <si>
    <t>합 계</t>
  </si>
  <si>
    <r>
      <t>(7</t>
    </r>
    <r>
      <rPr>
        <b/>
        <sz val="11"/>
        <color theme="1"/>
        <rFont val="돋움"/>
        <family val="2"/>
      </rPr>
      <t>월매입액</t>
    </r>
    <r>
      <rPr>
        <b/>
        <sz val="11"/>
        <color theme="1"/>
        <rFont val="Calibri"/>
        <family val="2"/>
        <scheme val="minor"/>
      </rPr>
      <t>)</t>
    </r>
  </si>
  <si>
    <t>신소재산업(음봉)</t>
  </si>
  <si>
    <t>날짜</t>
  </si>
  <si>
    <t xml:space="preserve">조식 </t>
  </si>
  <si>
    <t xml:space="preserve">중식 </t>
  </si>
  <si>
    <t xml:space="preserve">석식 </t>
  </si>
  <si>
    <t xml:space="preserve">야식 </t>
  </si>
  <si>
    <t>식수합계</t>
  </si>
  <si>
    <t>공급가액</t>
  </si>
  <si>
    <t xml:space="preserve">부가세 </t>
  </si>
  <si>
    <t>매출합계</t>
  </si>
  <si>
    <t>제이쓰리</t>
  </si>
  <si>
    <t>TCC계란</t>
  </si>
  <si>
    <t>공단식당</t>
  </si>
  <si>
    <t>총합계</t>
  </si>
  <si>
    <t>대신메탈</t>
  </si>
  <si>
    <t>모델하우스</t>
  </si>
  <si>
    <t>산성식품</t>
  </si>
  <si>
    <t>리프트특장</t>
  </si>
  <si>
    <t>일반합계</t>
  </si>
  <si>
    <t>수만휘세종2센터</t>
  </si>
  <si>
    <t>학원합계</t>
  </si>
  <si>
    <t>5.31-6.2</t>
  </si>
  <si>
    <t>6.3-6.11</t>
  </si>
  <si>
    <t>6.12-6.18</t>
  </si>
  <si>
    <t>6.18-</t>
  </si>
  <si>
    <t xml:space="preserve">                                       2024년 6월 일매출 내역                             바푸리에프앤비</t>
  </si>
  <si>
    <t>6월원가율</t>
  </si>
  <si>
    <r>
      <t>(6</t>
    </r>
    <r>
      <rPr>
        <b/>
        <sz val="11"/>
        <color theme="1"/>
        <rFont val="돋움"/>
        <family val="2"/>
      </rPr>
      <t>월매입액</t>
    </r>
    <r>
      <rPr>
        <b/>
        <sz val="11"/>
        <color theme="1"/>
        <rFont val="Calibri"/>
        <family val="2"/>
        <scheme val="minor"/>
      </rPr>
      <t>)</t>
    </r>
  </si>
  <si>
    <t xml:space="preserve">단가 </t>
  </si>
  <si>
    <t>5.1-5.8</t>
  </si>
  <si>
    <t>5.9-5.16</t>
  </si>
  <si>
    <t>5.17-5.24</t>
  </si>
  <si>
    <t>5.25-5.31</t>
  </si>
  <si>
    <t xml:space="preserve">                                       2024년 5월 일매출 내역                             바푸리에프앤비</t>
  </si>
  <si>
    <t>5월 원가율</t>
  </si>
  <si>
    <t>산업체&amp;학원 집계</t>
  </si>
  <si>
    <r>
      <t>(5</t>
    </r>
    <r>
      <rPr>
        <b/>
        <sz val="11"/>
        <color theme="1"/>
        <rFont val="돋움"/>
        <family val="2"/>
      </rPr>
      <t>월현재매입액</t>
    </r>
    <r>
      <rPr>
        <b/>
        <sz val="11"/>
        <color theme="1"/>
        <rFont val="Calibri"/>
        <family val="2"/>
        <scheme val="minor"/>
      </rPr>
      <t>)</t>
    </r>
  </si>
  <si>
    <t>산업체식수</t>
  </si>
  <si>
    <t>학원식수</t>
  </si>
  <si>
    <t>식수계</t>
  </si>
  <si>
    <t>산성식품시식</t>
  </si>
  <si>
    <t>신소재산업(인부)</t>
  </si>
  <si>
    <t xml:space="preserve">                                       2024년 4월 일매출 내역                             바푸리푸드</t>
  </si>
  <si>
    <t>4월 원가율</t>
  </si>
  <si>
    <t>산업체&amp;학원 매출계</t>
  </si>
  <si>
    <r>
      <t>(4</t>
    </r>
    <r>
      <rPr>
        <sz val="12"/>
        <color theme="1"/>
        <rFont val="돋움"/>
        <family val="2"/>
      </rPr>
      <t>월현재매입액</t>
    </r>
    <r>
      <rPr>
        <sz val="12"/>
        <color theme="1"/>
        <rFont val="Calibri"/>
        <family val="2"/>
        <scheme val="minor"/>
      </rPr>
      <t>)</t>
    </r>
  </si>
  <si>
    <t xml:space="preserve"> 단가</t>
  </si>
  <si>
    <t xml:space="preserve">수량계 </t>
  </si>
  <si>
    <t xml:space="preserve">공급가액 </t>
  </si>
  <si>
    <t>VAT</t>
  </si>
  <si>
    <t>시식)산성식품</t>
  </si>
  <si>
    <t>콘티테크대원(시식)</t>
  </si>
  <si>
    <t xml:space="preserve">                         2024년 3월 일매출 내역                             바푸리푸드</t>
  </si>
  <si>
    <t>3월 원가율</t>
  </si>
  <si>
    <t>산업체&amp;학원</t>
  </si>
  <si>
    <r>
      <t>(3</t>
    </r>
    <r>
      <rPr>
        <sz val="12"/>
        <color theme="1"/>
        <rFont val="돋움"/>
        <family val="2"/>
      </rPr>
      <t>월현재매입액</t>
    </r>
    <r>
      <rPr>
        <sz val="12"/>
        <color theme="1"/>
        <rFont val="Calibri"/>
        <family val="2"/>
        <scheme val="minor"/>
      </rPr>
      <t>)</t>
    </r>
  </si>
  <si>
    <t>조 식</t>
  </si>
  <si>
    <t>중 식</t>
  </si>
  <si>
    <t>석 식</t>
  </si>
  <si>
    <t>야 식</t>
  </si>
  <si>
    <t xml:space="preserve">합계 </t>
  </si>
  <si>
    <t>종친회</t>
  </si>
  <si>
    <t xml:space="preserve">                         2024년 2월 일매출 내역                             바푸리푸드</t>
  </si>
  <si>
    <t>바푸리푸드</t>
  </si>
  <si>
    <t>2월 원가율</t>
  </si>
  <si>
    <r>
      <t>(2</t>
    </r>
    <r>
      <rPr>
        <sz val="12"/>
        <color theme="1"/>
        <rFont val="돋움"/>
        <family val="2"/>
      </rPr>
      <t>월현재매입액</t>
    </r>
    <r>
      <rPr>
        <sz val="12"/>
        <color theme="1"/>
        <rFont val="Calibri"/>
        <family val="2"/>
        <scheme val="minor"/>
      </rPr>
      <t>)</t>
    </r>
  </si>
  <si>
    <t>삼익브리즈</t>
  </si>
  <si>
    <t xml:space="preserve">식수합계 </t>
  </si>
  <si>
    <r>
      <t>신소재</t>
    </r>
    <r>
      <rPr>
        <sz val="9"/>
        <color rgb="FF000000"/>
        <rFont val="맑은 고딕"/>
        <family val="2"/>
      </rPr>
      <t>산업</t>
    </r>
    <r>
      <rPr>
        <sz val="9"/>
        <color rgb="FF000000"/>
        <rFont val="나눔고딕"/>
        <family val="2"/>
      </rPr>
      <t>(음</t>
    </r>
    <r>
      <rPr>
        <sz val="9"/>
        <color rgb="FF000000"/>
        <rFont val="맑은 고딕"/>
        <family val="2"/>
      </rPr>
      <t>봉</t>
    </r>
    <r>
      <rPr>
        <sz val="9"/>
        <color rgb="FF000000"/>
        <rFont val="나눔고딕"/>
        <family val="2"/>
      </rPr>
      <t>)</t>
    </r>
  </si>
  <si>
    <r>
      <t>신소재</t>
    </r>
    <r>
      <rPr>
        <sz val="9"/>
        <color rgb="FF000000"/>
        <rFont val="맑은 고딕"/>
        <family val="2"/>
      </rPr>
      <t>산업</t>
    </r>
    <r>
      <rPr>
        <sz val="9"/>
        <color rgb="FF000000"/>
        <rFont val="나눔고딕"/>
        <family val="2"/>
      </rPr>
      <t>(인부)</t>
    </r>
  </si>
  <si>
    <t>팩토리에너지</t>
  </si>
  <si>
    <t>팩토리에너지(종료)</t>
  </si>
  <si>
    <r>
      <t/>
    </r>
    <r>
      <rPr>
        <sz val="11"/>
        <color rgb="FF000000"/>
        <rFont val="돋움"/>
        <family val="2"/>
      </rPr>
      <t>월</t>
    </r>
    <r>
      <rPr>
        <sz val="11"/>
        <color rgb="FF000000"/>
        <rFont val="Calibri"/>
        <family val="2"/>
        <scheme val="minor"/>
      </rPr>
      <t>~</t>
    </r>
    <r>
      <rPr>
        <sz val="11"/>
        <color rgb="FF000000"/>
        <rFont val="돋움"/>
        <family val="2"/>
      </rPr>
      <t>목</t>
    </r>
    <r>
      <rPr>
        <sz val="11"/>
        <color rgb="FF000000"/>
        <rFont val="Calibri"/>
        <family val="2"/>
        <scheme val="minor"/>
      </rPr>
      <t xml:space="preserve"> </t>
    </r>
  </si>
  <si>
    <r>
      <t>3</t>
    </r>
    <r>
      <rPr>
        <sz val="11"/>
        <color rgb="FF000000"/>
        <rFont val="Calibri"/>
        <family val="2"/>
        <scheme val="minor"/>
      </rPr>
      <t>20</t>
    </r>
    <r>
      <rPr>
        <sz val="11"/>
        <color rgb="FF000000"/>
        <rFont val="돋움"/>
        <family val="2"/>
      </rPr>
      <t>만원</t>
    </r>
  </si>
  <si>
    <t>토</t>
  </si>
  <si>
    <r>
      <t>8</t>
    </r>
    <r>
      <rPr>
        <sz val="11"/>
        <color rgb="FF000000"/>
        <rFont val="Calibri"/>
        <family val="2"/>
        <scheme val="minor"/>
      </rPr>
      <t>0</t>
    </r>
    <r>
      <rPr>
        <sz val="11"/>
        <color rgb="FF000000"/>
        <rFont val="돋움"/>
        <family val="2"/>
      </rPr>
      <t>만원유지</t>
    </r>
  </si>
  <si>
    <t xml:space="preserve">                         2024년 1월 일매출 내역                             바푸리푸드</t>
  </si>
  <si>
    <t>1월 원가율</t>
  </si>
  <si>
    <r>
      <t>(1</t>
    </r>
    <r>
      <rPr>
        <sz val="12"/>
        <color theme="1"/>
        <rFont val="돋움"/>
        <family val="2"/>
      </rPr>
      <t>월현재매입액</t>
    </r>
    <r>
      <rPr>
        <sz val="12"/>
        <color theme="1"/>
        <rFont val="Calibri"/>
        <family val="2"/>
        <scheme val="minor"/>
      </rPr>
      <t>)</t>
    </r>
  </si>
  <si>
    <t>수량합계</t>
  </si>
  <si>
    <t>유하정판</t>
  </si>
  <si>
    <t>명가조식</t>
  </si>
  <si>
    <t>태건우(포크빌)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</si>
</sst>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7">
    <numFmt numFmtId="164" formatCode="yyyy-mm-dd"/>
    <numFmt numFmtId="165" formatCode="m월 d일"/>
    <numFmt numFmtId="166" formatCode="#,##0%"/>
    <numFmt numFmtId="167" formatCode="#,##0.00%"/>
    <numFmt numFmtId="168" formatCode="#,##0.00000000"/>
    <numFmt numFmtId="169" formatCode="mm/dd(aaa)"/>
    <numFmt numFmtId="170" formatCode="yyyy/mm/dd(aaa)"/>
  </numFmts>
  <fonts count="54" x14ac:knownFonts="1">
    <font>
      <sz val="11"/>
      <color theme="1"/>
      <name val="Calibri"/>
      <family val="2"/>
      <scheme val="minor"/>
    </font>
    <font>
      <b/>
      <sz val="20"/>
      <color rgb="FF000000"/>
      <name val="Calibri"/>
      <family val="2"/>
    </font>
    <font>
      <b/>
      <sz val="20"/>
      <color rgb="FF000000"/>
      <name val="Dotum"/>
      <family val="2"/>
    </font>
    <font>
      <sz val="12"/>
      <color rgb="FF000000"/>
      <name val="Calibri"/>
      <family val="2"/>
    </font>
    <font>
      <b/>
      <sz val="16"/>
      <color rgb="FF000000"/>
      <name val="나눔 고딕"/>
      <family val="2"/>
    </font>
    <font>
      <b/>
      <sz val="10"/>
      <color rgb="FF000000"/>
      <name val="굴림체"/>
      <family val="2"/>
    </font>
    <font>
      <b/>
      <sz val="12"/>
      <color rgb="FF000000"/>
      <name val="나눔 고딕"/>
      <family val="2"/>
    </font>
    <font>
      <b/>
      <sz val="10"/>
      <color rgb="FF000000"/>
      <name val="나눔 고딕"/>
      <family val="2"/>
    </font>
    <font>
      <sz val="14"/>
      <color rgb="FF000000"/>
      <name val="Calibri"/>
      <family val="2"/>
    </font>
    <font>
      <sz val="9"/>
      <color rgb="FF000000"/>
      <name val="돋움"/>
      <family val="2"/>
    </font>
    <font>
      <sz val="10"/>
      <color rgb="FF000000"/>
      <name val="나눔고딕"/>
      <family val="2"/>
    </font>
    <font>
      <sz val="11"/>
      <color rgb="FF000000"/>
      <name val="나눔고딕"/>
      <family val="2"/>
    </font>
    <font>
      <sz val="12"/>
      <color rgb="FF000000"/>
      <name val="나눔고딕"/>
      <family val="2"/>
    </font>
    <font>
      <sz val="8"/>
      <color rgb="FF000000"/>
      <name val="나눔고딕"/>
      <family val="2"/>
    </font>
    <font>
      <sz val="9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나눔고딕"/>
      <family val="2"/>
    </font>
    <font>
      <sz val="9"/>
      <color rgb="FF000000"/>
      <name val="나눔고딕"/>
      <family val="2"/>
    </font>
    <font>
      <sz val="7"/>
      <color rgb="FF000000"/>
      <name val="Calibri"/>
      <family val="2"/>
    </font>
    <font>
      <sz val="11"/>
      <color rgb="FF000000"/>
      <name val="굴림체"/>
      <family val="2"/>
    </font>
    <font>
      <sz val="9"/>
      <color rgb="FF000000"/>
      <name val="굴림체"/>
      <family val="2"/>
    </font>
    <font>
      <sz val="11"/>
      <color rgb="FF000000"/>
      <name val="돋움"/>
      <family val="2"/>
    </font>
    <font>
      <b/>
      <sz val="11"/>
      <color rgb="FF000000"/>
      <name val="돋움"/>
      <family val="2"/>
    </font>
    <font>
      <sz val="22"/>
      <color rgb="FF000000"/>
      <name val="Calibri"/>
      <family val="2"/>
    </font>
    <font>
      <sz val="16"/>
      <color rgb="FF000000"/>
      <name val="Calibri"/>
      <family val="2"/>
    </font>
    <font>
      <b/>
      <sz val="26"/>
      <color rgb="FF000000"/>
      <name val="Calibri"/>
      <family val="2"/>
    </font>
    <font>
      <sz val="16"/>
      <color rgb="FF000000"/>
      <name val="나눔고딕"/>
      <family val="2"/>
    </font>
    <font>
      <sz val="18"/>
      <color rgb="FF000000"/>
      <name val="나눔고딕"/>
      <family val="2"/>
    </font>
    <font>
      <b/>
      <sz val="11"/>
      <color theme="1"/>
      <name val="돋움"/>
      <family val="2"/>
    </font>
    <font>
      <sz val="10"/>
      <color rgb="FF000000"/>
      <name val="나눔고딕 ExtraBold"/>
      <family val="2"/>
    </font>
    <font>
      <sz val="10"/>
      <color theme="1"/>
      <name val="나눔고딕 ExtraBold"/>
      <family val="2"/>
    </font>
    <font>
      <sz val="11"/>
      <color rgb="FF000000"/>
      <name val="나눔고딕 ExtraBold"/>
      <family val="2"/>
    </font>
    <font>
      <sz val="9"/>
      <color theme="1"/>
      <name val="돋움"/>
      <family val="2"/>
    </font>
    <font>
      <sz val="10"/>
      <color rgb="FF000000"/>
      <name val="Malgun Gothic"/>
      <family val="2"/>
    </font>
    <font>
      <sz val="9"/>
      <color rgb="FF000000"/>
      <name val="Malgun Gothic"/>
      <family val="2"/>
    </font>
    <font>
      <b/>
      <sz val="11"/>
      <color rgb="FF000000"/>
      <name val="Malgun Gothic"/>
      <family val="2"/>
    </font>
    <font>
      <sz val="11"/>
      <color theme="1"/>
      <name val="Calibri"/>
      <family val="2"/>
    </font>
    <font>
      <b/>
      <sz val="16"/>
      <color rgb="FF000000"/>
      <name val="Malgun Gothic"/>
      <family val="2"/>
    </font>
    <font>
      <b/>
      <sz val="14"/>
      <color rgb="FF000000"/>
      <name val="돋움"/>
      <family val="2"/>
    </font>
    <font>
      <b/>
      <sz val="22"/>
      <color rgb="FF000000"/>
      <name val="Calibri"/>
      <family val="2"/>
    </font>
    <font>
      <b/>
      <sz val="9"/>
      <color rgb="FF000000"/>
      <name val="나눔 고딕"/>
      <family val="2"/>
    </font>
    <font>
      <b/>
      <sz val="9"/>
      <color rgb="FF000000"/>
      <name val="나눔고딕"/>
      <family val="2"/>
    </font>
    <font>
      <b/>
      <sz val="11"/>
      <color theme="1"/>
      <name val="Calibri"/>
      <family val="2"/>
    </font>
    <font>
      <sz val="12"/>
      <color theme="1"/>
      <name val="Calibri"/>
      <family val="2"/>
    </font>
    <font>
      <sz val="9"/>
      <color theme="1"/>
      <name val="Malgun Gothic"/>
      <family val="2"/>
    </font>
    <font>
      <sz val="9"/>
      <color rgb="FF000000"/>
      <name val="맑은 고딕"/>
      <family val="2"/>
    </font>
    <font>
      <sz val="9"/>
      <color theme="1"/>
      <name val="나눔고딕"/>
      <family val="2"/>
    </font>
    <font>
      <b/>
      <sz val="10"/>
      <color rgb="FF000000"/>
      <name val="나눔고딕"/>
      <family val="2"/>
    </font>
    <font>
      <sz val="10"/>
      <color rgb="FF000000"/>
      <name val="맑은 고딕"/>
      <family val="2"/>
    </font>
    <font>
      <b/>
      <sz val="12"/>
      <color rgb="FF000000"/>
      <name val="돋움"/>
      <family val="2"/>
    </font>
    <font>
      <sz val="11"/>
      <color rgb="FF000000"/>
      <name val="Malgun Gothic"/>
      <family val="2"/>
    </font>
    <font>
      <b/>
      <sz val="12"/>
      <color rgb="FF000000"/>
      <name val="맑은 고딕"/>
      <family val="2"/>
    </font>
    <font>
      <sz val="9"/>
      <color rgb="FFff0000"/>
      <name val="나눔고딕"/>
      <family val="2"/>
    </font>
  </fonts>
  <fills count="23">
    <fill>
      <patternFill patternType="none"/>
    </fill>
    <fill>
      <patternFill patternType="gray125"/>
    </fill>
    <fill>
      <patternFill patternType="solid">
        <fgColor rgb="FFffc000"/>
      </patternFill>
    </fill>
    <fill>
      <patternFill patternType="solid">
        <fgColor rgb="FFc6d9f0"/>
      </patternFill>
    </fill>
    <fill>
      <patternFill patternType="solid">
        <fgColor rgb="FFc5e0b4"/>
      </patternFill>
    </fill>
    <fill>
      <patternFill patternType="solid">
        <fgColor rgb="FFffffff"/>
      </patternFill>
    </fill>
    <fill>
      <patternFill patternType="solid">
        <fgColor rgb="FFffe699"/>
      </patternFill>
    </fill>
    <fill>
      <patternFill patternType="solid">
        <fgColor rgb="FFffff00"/>
      </patternFill>
    </fill>
    <fill>
      <patternFill patternType="solid">
        <fgColor rgb="FFccffff"/>
      </patternFill>
    </fill>
    <fill>
      <patternFill patternType="solid">
        <fgColor rgb="FF92d050"/>
      </patternFill>
    </fill>
    <fill>
      <patternFill patternType="solid">
        <fgColor rgb="FF00b0f0"/>
      </patternFill>
    </fill>
    <fill>
      <patternFill patternType="solid">
        <fgColor rgb="FF00b050"/>
      </patternFill>
    </fill>
    <fill>
      <patternFill patternType="solid">
        <fgColor rgb="FFbdd7ee"/>
      </patternFill>
    </fill>
    <fill>
      <patternFill patternType="solid">
        <fgColor rgb="FFc5c3c3"/>
      </patternFill>
    </fill>
    <fill>
      <patternFill patternType="solid">
        <fgColor rgb="FFa6a6a6"/>
      </patternFill>
    </fill>
    <fill>
      <patternFill patternType="solid">
        <fgColor rgb="FF9dc3e6"/>
      </patternFill>
    </fill>
    <fill>
      <patternFill patternType="solid">
        <fgColor rgb="FFff99ff"/>
      </patternFill>
    </fill>
    <fill>
      <patternFill patternType="solid">
        <fgColor rgb="FFafabab"/>
      </patternFill>
    </fill>
    <fill>
      <patternFill patternType="solid">
        <fgColor rgb="FF002060"/>
      </patternFill>
    </fill>
    <fill>
      <patternFill patternType="solid">
        <fgColor rgb="FF000000"/>
      </patternFill>
    </fill>
    <fill>
      <patternFill patternType="solid">
        <fgColor rgb="FFdae3f3"/>
      </patternFill>
    </fill>
    <fill>
      <patternFill patternType="solid">
        <fgColor rgb="FFff0000"/>
      </patternFill>
    </fill>
    <fill>
      <patternFill patternType="solid">
        <fgColor rgb="FF8faadc"/>
      </patternFill>
    </fill>
  </fills>
  <borders count="45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dotted">
        <color rgb="FF000000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medium">
        <color rgb="FF000000"/>
      </right>
      <top/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dotted">
        <color rgb="FF000000"/>
      </left>
      <right style="medium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c6c6c6"/>
      </bottom>
      <diagonal/>
    </border>
  </borders>
  <cellStyleXfs count="1">
    <xf numFmtId="0" fontId="0" fillId="0" borderId="0"/>
  </cellStyleXfs>
  <cellXfs count="291">
    <xf xfId="0" numFmtId="0" borderId="0" fontId="0" fillId="0"/>
    <xf xfId="0" numFmtId="3" applyNumberFormat="1" borderId="1" applyBorder="1" fontId="1" applyFont="1" fillId="2" applyFill="1" applyAlignment="1">
      <alignment horizontal="left"/>
    </xf>
    <xf xfId="0" numFmtId="0" borderId="1" applyBorder="1" fontId="1" applyFont="1" fillId="2" applyFill="1" applyAlignment="1">
      <alignment horizontal="left"/>
    </xf>
    <xf xfId="0" numFmtId="0" borderId="1" applyBorder="1" fontId="2" applyFont="1" fillId="2" applyFill="1" applyAlignment="1">
      <alignment horizontal="left"/>
    </xf>
    <xf xfId="0" numFmtId="3" applyNumberFormat="1" borderId="2" applyBorder="1" fontId="3" applyFont="1" fillId="0" applyAlignment="1">
      <alignment horizontal="center"/>
    </xf>
    <xf xfId="0" numFmtId="0" borderId="3" applyBorder="1" fontId="4" applyFont="1" fillId="3" applyFill="1" applyAlignment="1">
      <alignment horizontal="center"/>
    </xf>
    <xf xfId="0" numFmtId="164" applyNumberFormat="1" borderId="4" applyBorder="1" fontId="4" applyFont="1" fillId="3" applyFill="1" applyAlignment="1">
      <alignment horizontal="center"/>
    </xf>
    <xf xfId="0" numFmtId="0" borderId="2" applyBorder="1" fontId="5" applyFont="1" fillId="3" applyFill="1" applyAlignment="1">
      <alignment horizontal="center" wrapText="1"/>
    </xf>
    <xf xfId="0" numFmtId="0" borderId="4" applyBorder="1" fontId="6" applyFont="1" fillId="3" applyFill="1" applyAlignment="1">
      <alignment horizontal="center"/>
    </xf>
    <xf xfId="0" numFmtId="0" borderId="4" applyBorder="1" fontId="7" applyFont="1" fillId="3" applyFill="1" applyAlignment="1">
      <alignment horizontal="center"/>
    </xf>
    <xf xfId="0" numFmtId="3" applyNumberFormat="1" borderId="4" applyBorder="1" fontId="7" applyFont="1" fillId="3" applyFill="1" applyAlignment="1">
      <alignment horizontal="center"/>
    </xf>
    <xf xfId="0" numFmtId="3" applyNumberFormat="1" borderId="2" applyBorder="1" fontId="8" applyFont="1" fillId="0" applyAlignment="1">
      <alignment horizontal="center"/>
    </xf>
    <xf xfId="0" numFmtId="0" borderId="2" applyBorder="1" fontId="9" applyFont="1" fillId="0" applyAlignment="1">
      <alignment horizontal="center"/>
    </xf>
    <xf xfId="0" numFmtId="0" borderId="2" applyBorder="1" fontId="10" applyFont="1" fillId="0" applyAlignment="1">
      <alignment horizontal="left"/>
    </xf>
    <xf xfId="0" numFmtId="0" borderId="2" applyBorder="1" fontId="11" applyFont="1" fillId="0" applyAlignment="1">
      <alignment horizontal="center"/>
    </xf>
    <xf xfId="0" numFmtId="0" borderId="2" applyBorder="1" fontId="12" applyFont="1" fillId="0" applyAlignment="1">
      <alignment horizontal="left"/>
    </xf>
    <xf xfId="0" numFmtId="0" borderId="2" applyBorder="1" fontId="13" applyFont="1" fillId="0" applyAlignment="1">
      <alignment horizontal="left"/>
    </xf>
    <xf xfId="0" numFmtId="3" applyNumberFormat="1" borderId="2" applyBorder="1" fontId="10" applyFont="1" fillId="0" applyAlignment="1">
      <alignment horizontal="right"/>
    </xf>
    <xf xfId="0" numFmtId="0" borderId="2" applyBorder="1" fontId="14" applyFont="1" fillId="0" applyAlignment="1">
      <alignment horizontal="center"/>
    </xf>
    <xf xfId="0" numFmtId="0" borderId="2" applyBorder="1" fontId="9" applyFont="1" fillId="4" applyFill="1" applyAlignment="1">
      <alignment horizontal="center"/>
    </xf>
    <xf xfId="0" numFmtId="0" borderId="2" applyBorder="1" fontId="10" applyFont="1" fillId="4" applyFill="1" applyAlignment="1">
      <alignment horizontal="left"/>
    </xf>
    <xf xfId="0" numFmtId="0" borderId="2" applyBorder="1" fontId="15" applyFont="1" fillId="0" applyAlignment="1">
      <alignment horizontal="center"/>
    </xf>
    <xf xfId="0" numFmtId="0" borderId="2" applyBorder="1" fontId="16" applyFont="1" fillId="0" applyAlignment="1">
      <alignment horizontal="center"/>
    </xf>
    <xf xfId="0" numFmtId="0" borderId="2" applyBorder="1" fontId="10" applyFont="1" fillId="5" applyFill="1" applyAlignment="1">
      <alignment horizontal="left"/>
    </xf>
    <xf xfId="0" numFmtId="3" applyNumberFormat="1" borderId="2" applyBorder="1" fontId="12" applyFont="1" fillId="0" applyAlignment="1">
      <alignment horizontal="left"/>
    </xf>
    <xf xfId="0" numFmtId="3" applyNumberFormat="1" borderId="2" applyBorder="1" fontId="10" applyFont="1" fillId="0" applyAlignment="1">
      <alignment horizontal="left"/>
    </xf>
    <xf xfId="0" numFmtId="0" borderId="5" applyBorder="1" fontId="9" applyFont="1" fillId="4" applyFill="1" applyAlignment="1">
      <alignment horizontal="center"/>
    </xf>
    <xf xfId="0" numFmtId="0" borderId="5" applyBorder="1" fontId="10" applyFont="1" fillId="4" applyFill="1" applyAlignment="1">
      <alignment horizontal="left"/>
    </xf>
    <xf xfId="0" numFmtId="0" borderId="6" applyBorder="1" fontId="15" applyFont="1" fillId="0" applyAlignment="1">
      <alignment horizontal="center"/>
    </xf>
    <xf xfId="0" numFmtId="0" borderId="6" applyBorder="1" fontId="12" applyFont="1" fillId="0" applyAlignment="1">
      <alignment horizontal="left"/>
    </xf>
    <xf xfId="0" numFmtId="0" borderId="6" applyBorder="1" fontId="13" applyFont="1" fillId="0" applyAlignment="1">
      <alignment horizontal="left"/>
    </xf>
    <xf xfId="0" numFmtId="3" applyNumberFormat="1" borderId="6" applyBorder="1" fontId="10" applyFont="1" fillId="0" applyAlignment="1">
      <alignment horizontal="right"/>
    </xf>
    <xf xfId="0" numFmtId="0" borderId="2" applyBorder="1" fontId="17" applyFont="1" fillId="0" applyAlignment="1">
      <alignment horizontal="center"/>
    </xf>
    <xf xfId="0" numFmtId="3" applyNumberFormat="1" borderId="7" applyBorder="1" fontId="8" applyFont="1" fillId="0" applyAlignment="1">
      <alignment horizontal="center"/>
    </xf>
    <xf xfId="0" numFmtId="0" borderId="8" applyBorder="1" fontId="10" applyFont="1" fillId="6" applyFill="1" applyAlignment="1">
      <alignment horizontal="center"/>
    </xf>
    <xf xfId="0" numFmtId="3" applyNumberFormat="1" borderId="9" applyBorder="1" fontId="10" applyFont="1" fillId="6" applyFill="1" applyAlignment="1">
      <alignment horizontal="center"/>
    </xf>
    <xf xfId="0" numFmtId="0" borderId="10" applyBorder="1" fontId="11" applyFont="1" fillId="0" applyAlignment="1">
      <alignment horizontal="center"/>
    </xf>
    <xf xfId="0" numFmtId="0" borderId="11" applyBorder="1" fontId="11" applyFont="1" fillId="0" applyAlignment="1">
      <alignment horizontal="center"/>
    </xf>
    <xf xfId="0" numFmtId="0" borderId="10" applyBorder="1" fontId="12" applyFont="1" fillId="0" applyAlignment="1">
      <alignment horizontal="left"/>
    </xf>
    <xf xfId="0" numFmtId="0" borderId="10" applyBorder="1" fontId="13" applyFont="1" fillId="0" applyAlignment="1">
      <alignment horizontal="left"/>
    </xf>
    <xf xfId="0" numFmtId="3" applyNumberFormat="1" borderId="10" applyBorder="1" fontId="10" applyFont="1" fillId="0" applyAlignment="1">
      <alignment horizontal="right"/>
    </xf>
    <xf xfId="0" numFmtId="0" borderId="12" applyBorder="1" fontId="9" applyFont="1" fillId="6" applyFill="1" applyAlignment="1">
      <alignment horizontal="center"/>
    </xf>
    <xf xfId="0" numFmtId="0" borderId="2" applyBorder="1" fontId="18" applyFont="1" fillId="0" applyAlignment="1">
      <alignment horizontal="left"/>
    </xf>
    <xf xfId="0" numFmtId="0" borderId="13" applyBorder="1" fontId="15" applyFont="1" fillId="0" applyAlignment="1">
      <alignment horizontal="center"/>
    </xf>
    <xf xfId="0" numFmtId="0" borderId="2" applyBorder="1" fontId="13" applyFont="1" fillId="0" applyAlignment="1">
      <alignment horizontal="left"/>
    </xf>
    <xf xfId="0" numFmtId="0" borderId="2" applyBorder="1" fontId="18" applyFont="1" fillId="5" applyFill="1" applyAlignment="1">
      <alignment horizontal="left"/>
    </xf>
    <xf xfId="0" numFmtId="0" borderId="13" applyBorder="1" fontId="11" applyFont="1" fillId="0" applyAlignment="1">
      <alignment horizontal="center"/>
    </xf>
    <xf xfId="0" numFmtId="0" borderId="2" applyBorder="1" fontId="19" applyFont="1" fillId="0" applyAlignment="1">
      <alignment horizontal="center" wrapText="1"/>
    </xf>
    <xf xfId="0" numFmtId="3" applyNumberFormat="1" borderId="2" applyBorder="1" fontId="17" applyFont="1" fillId="0" applyAlignment="1">
      <alignment horizontal="center"/>
    </xf>
    <xf xfId="0" numFmtId="0" borderId="7" applyBorder="1" fontId="11" applyFont="1" fillId="0" applyAlignment="1">
      <alignment horizontal="center"/>
    </xf>
    <xf xfId="0" numFmtId="0" borderId="7" applyBorder="1" fontId="15" applyFont="1" fillId="0" applyAlignment="1">
      <alignment horizontal="center"/>
    </xf>
    <xf xfId="0" numFmtId="3" applyNumberFormat="1" borderId="14" applyBorder="1" fontId="8" applyFont="1" fillId="0" applyAlignment="1">
      <alignment horizontal="center"/>
    </xf>
    <xf xfId="0" numFmtId="0" borderId="15" applyBorder="1" fontId="11" applyFont="1" fillId="0" applyAlignment="1">
      <alignment horizontal="center"/>
    </xf>
    <xf xfId="0" numFmtId="3" applyNumberFormat="1" borderId="13" applyBorder="1" fontId="8" applyFont="1" fillId="0" applyAlignment="1">
      <alignment horizontal="center"/>
    </xf>
    <xf xfId="0" numFmtId="0" borderId="2" applyBorder="1" fontId="11" applyFont="1" fillId="0" applyAlignment="1">
      <alignment horizontal="center" wrapText="1"/>
    </xf>
    <xf xfId="0" numFmtId="3" applyNumberFormat="1" borderId="16" applyBorder="1" fontId="8" applyFont="1" fillId="0" applyAlignment="1">
      <alignment horizontal="center"/>
    </xf>
    <xf xfId="0" numFmtId="0" borderId="17" applyBorder="1" fontId="9" applyFont="1" fillId="6" applyFill="1" applyAlignment="1">
      <alignment horizontal="center"/>
    </xf>
    <xf xfId="0" numFmtId="0" borderId="18" applyBorder="1" fontId="18" applyFont="1" fillId="5" applyFill="1" applyAlignment="1">
      <alignment horizontal="left" wrapText="1"/>
    </xf>
    <xf xfId="0" numFmtId="0" borderId="19" applyBorder="1" fontId="15" applyFont="1" fillId="0" applyAlignment="1">
      <alignment horizontal="center"/>
    </xf>
    <xf xfId="0" numFmtId="0" borderId="20" applyBorder="1" fontId="11" applyFont="1" fillId="0" applyAlignment="1">
      <alignment horizontal="center"/>
    </xf>
    <xf xfId="0" numFmtId="0" borderId="19" applyBorder="1" fontId="12" applyFont="1" fillId="0" applyAlignment="1">
      <alignment horizontal="left"/>
    </xf>
    <xf xfId="0" numFmtId="0" borderId="21" applyBorder="1" fontId="13" applyFont="1" fillId="0" applyAlignment="1">
      <alignment horizontal="left"/>
    </xf>
    <xf xfId="0" numFmtId="3" applyNumberFormat="1" borderId="21" applyBorder="1" fontId="10" applyFont="1" fillId="0" applyAlignment="1">
      <alignment horizontal="right"/>
    </xf>
    <xf xfId="0" numFmtId="3" applyNumberFormat="1" borderId="22" applyBorder="1" fontId="8" applyFont="1" fillId="0" applyAlignment="1">
      <alignment horizontal="center"/>
    </xf>
    <xf xfId="0" numFmtId="0" borderId="10" applyBorder="1" fontId="9" applyFont="1" fillId="0" applyAlignment="1">
      <alignment horizontal="center"/>
    </xf>
    <xf xfId="0" numFmtId="0" borderId="10" applyBorder="1" fontId="20" applyFont="1" fillId="7" applyFill="1" applyAlignment="1">
      <alignment horizontal="left"/>
    </xf>
    <xf xfId="0" numFmtId="0" borderId="10" applyBorder="1" fontId="15" applyFont="1" fillId="0" applyAlignment="1">
      <alignment horizontal="center"/>
    </xf>
    <xf xfId="0" numFmtId="0" borderId="11" applyBorder="1" fontId="16" applyFont="1" fillId="0" applyAlignment="1">
      <alignment horizontal="center"/>
    </xf>
    <xf xfId="0" numFmtId="3" applyNumberFormat="1" borderId="12" applyBorder="1" fontId="8" applyFont="1" fillId="0" applyAlignment="1">
      <alignment horizontal="center"/>
    </xf>
    <xf xfId="0" numFmtId="0" borderId="23" applyBorder="1" fontId="9" applyFont="1" fillId="0" applyAlignment="1">
      <alignment horizontal="center"/>
    </xf>
    <xf xfId="0" numFmtId="0" borderId="2" applyBorder="1" fontId="20" applyFont="1" fillId="7" applyFill="1" applyAlignment="1">
      <alignment horizontal="left"/>
    </xf>
    <xf xfId="0" numFmtId="0" borderId="23" applyBorder="1" fontId="15" applyFont="1" fillId="0" applyAlignment="1">
      <alignment horizontal="center"/>
    </xf>
    <xf xfId="0" numFmtId="0" borderId="24" applyBorder="1" fontId="16" applyFont="1" fillId="0" applyAlignment="1">
      <alignment horizontal="center"/>
    </xf>
    <xf xfId="0" numFmtId="0" borderId="2" applyBorder="1" fontId="11" applyFont="1" fillId="5" applyFill="1" applyAlignment="1">
      <alignment horizontal="left"/>
    </xf>
    <xf xfId="0" numFmtId="0" borderId="6" applyBorder="1" fontId="9" applyFont="1" fillId="0" applyAlignment="1">
      <alignment horizontal="center"/>
    </xf>
    <xf xfId="0" numFmtId="0" borderId="13" applyBorder="1" fontId="16" applyFont="1" fillId="0" applyAlignment="1">
      <alignment horizontal="center"/>
    </xf>
    <xf xfId="0" numFmtId="0" borderId="5" applyBorder="1" fontId="11" applyFont="1" fillId="5" applyFill="1" applyAlignment="1">
      <alignment horizontal="left"/>
    </xf>
    <xf xfId="0" numFmtId="0" borderId="2" applyBorder="1" fontId="10" applyFont="1" fillId="0" applyAlignment="1">
      <alignment horizontal="left" wrapText="1"/>
    </xf>
    <xf xfId="0" numFmtId="3" applyNumberFormat="1" borderId="25" applyBorder="1" fontId="8" applyFont="1" fillId="0" applyAlignment="1">
      <alignment horizontal="center"/>
    </xf>
    <xf xfId="0" numFmtId="0" borderId="26" applyBorder="1" fontId="9" applyFont="1" fillId="0" applyAlignment="1">
      <alignment horizontal="center"/>
    </xf>
    <xf xfId="0" numFmtId="0" borderId="26" applyBorder="1" fontId="21" applyFont="1" fillId="7" applyFill="1" applyAlignment="1">
      <alignment horizontal="left"/>
    </xf>
    <xf xfId="0" numFmtId="0" borderId="26" applyBorder="1" fontId="22" applyFont="1" fillId="0" applyAlignment="1">
      <alignment horizontal="center"/>
    </xf>
    <xf xfId="0" numFmtId="0" borderId="27" applyBorder="1" fontId="23" applyFont="1" fillId="0" applyAlignment="1">
      <alignment horizontal="center"/>
    </xf>
    <xf xfId="0" numFmtId="0" borderId="26" applyBorder="1" fontId="11" applyFont="1" fillId="5" applyFill="1" applyAlignment="1">
      <alignment horizontal="left"/>
    </xf>
    <xf xfId="0" numFmtId="3" applyNumberFormat="1" borderId="16" applyBorder="1" fontId="24" applyFont="1" fillId="0" applyAlignment="1">
      <alignment horizontal="center"/>
    </xf>
    <xf xfId="0" numFmtId="0" borderId="0" fontId="0" fillId="0" applyAlignment="1">
      <alignment horizontal="center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0" borderId="16" applyBorder="1" fontId="24" applyFont="1" fillId="0" applyAlignment="1">
      <alignment horizontal="center"/>
    </xf>
    <xf xfId="0" numFmtId="3" applyNumberFormat="1" borderId="16" applyBorder="1" fontId="25" applyFont="1" fillId="0" applyAlignment="1">
      <alignment horizontal="left"/>
    </xf>
    <xf xfId="0" numFmtId="0" borderId="16" applyBorder="1" fontId="26" applyFont="1" fillId="0" applyAlignment="1">
      <alignment horizontal="left"/>
    </xf>
    <xf xfId="0" numFmtId="0" borderId="16" applyBorder="1" fontId="27" applyFont="1" fillId="0" applyAlignment="1">
      <alignment horizontal="left"/>
    </xf>
    <xf xfId="0" numFmtId="3" applyNumberFormat="1" borderId="16" applyBorder="1" fontId="27" applyFont="1" fillId="0" applyAlignment="1">
      <alignment horizontal="left"/>
    </xf>
    <xf xfId="0" numFmtId="0" borderId="16" applyBorder="1" fontId="28" applyFont="1" fillId="0" applyAlignment="1">
      <alignment horizontal="left"/>
    </xf>
    <xf xfId="0" numFmtId="3" applyNumberFormat="1" borderId="0" fontId="0" fillId="0" applyAlignment="1">
      <alignment horizontal="center"/>
    </xf>
    <xf xfId="0" numFmtId="0" borderId="16" applyBorder="1" fontId="28" applyFont="1" fillId="0" applyAlignment="1">
      <alignment horizontal="center"/>
    </xf>
    <xf xfId="0" numFmtId="3" applyNumberFormat="1" borderId="0" fontId="0" fillId="0" applyAlignment="1">
      <alignment horizontal="center"/>
    </xf>
    <xf xfId="0" numFmtId="0" borderId="0" fontId="0" fillId="0" applyAlignment="1">
      <alignment horizontal="center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0" borderId="28" applyBorder="1" fontId="23" applyFont="1" fillId="7" applyFill="1" applyAlignment="1">
      <alignment horizontal="center"/>
    </xf>
    <xf xfId="0" numFmtId="3" applyNumberFormat="1" borderId="29" applyBorder="1" fontId="23" applyFont="1" fillId="7" applyFill="1" applyAlignment="1">
      <alignment horizontal="center"/>
    </xf>
    <xf xfId="0" numFmtId="0" borderId="30" applyBorder="1" fontId="29" applyFont="1" fillId="8" applyFill="1" applyAlignment="1">
      <alignment horizontal="center"/>
    </xf>
    <xf xfId="0" numFmtId="0" borderId="22" applyBorder="1" fontId="30" applyFont="1" fillId="0" applyAlignment="1">
      <alignment horizontal="center"/>
    </xf>
    <xf xfId="0" numFmtId="3" applyNumberFormat="1" borderId="10" applyBorder="1" fontId="30" applyFont="1" fillId="0" applyAlignment="1">
      <alignment horizontal="right"/>
    </xf>
    <xf xfId="0" numFmtId="0" borderId="11" applyBorder="1" fontId="31" applyFont="1" fillId="0" applyAlignment="1">
      <alignment horizontal="center"/>
    </xf>
    <xf xfId="0" numFmtId="0" borderId="12" applyBorder="1" fontId="30" applyFont="1" fillId="9" applyFill="1" applyAlignment="1">
      <alignment horizontal="center"/>
    </xf>
    <xf xfId="0" numFmtId="3" applyNumberFormat="1" borderId="2" applyBorder="1" fontId="30" applyFont="1" fillId="0" applyAlignment="1">
      <alignment horizontal="right"/>
    </xf>
    <xf xfId="0" numFmtId="0" borderId="13" applyBorder="1" fontId="31" applyFont="1" fillId="0" applyAlignment="1">
      <alignment horizontal="center"/>
    </xf>
    <xf xfId="0" numFmtId="3" applyNumberFormat="1" borderId="3" applyBorder="1" fontId="18" applyFont="1" fillId="9" applyFill="1" applyAlignment="1">
      <alignment horizontal="right"/>
    </xf>
    <xf xfId="0" numFmtId="0" borderId="12" applyBorder="1" fontId="30" applyFont="1" fillId="0" applyAlignment="1">
      <alignment horizontal="center"/>
    </xf>
    <xf xfId="0" numFmtId="0" borderId="16" applyBorder="1" fontId="32" applyFont="1" fillId="0" applyAlignment="1">
      <alignment horizontal="left"/>
    </xf>
    <xf xfId="0" numFmtId="0" borderId="12" applyBorder="1" fontId="30" applyFont="1" fillId="5" applyFill="1" applyAlignment="1">
      <alignment horizontal="center"/>
    </xf>
    <xf xfId="0" numFmtId="3" applyNumberFormat="1" borderId="2" applyBorder="1" fontId="31" applyFont="1" fillId="5" applyFill="1" applyAlignment="1">
      <alignment horizontal="right"/>
    </xf>
    <xf xfId="0" numFmtId="3" applyNumberFormat="1" borderId="2" applyBorder="1" fontId="30" applyFont="1" fillId="5" applyFill="1" applyAlignment="1">
      <alignment horizontal="right"/>
    </xf>
    <xf xfId="0" numFmtId="3" applyNumberFormat="1" borderId="23" applyBorder="1" fontId="18" applyFont="1" fillId="0" applyAlignment="1">
      <alignment horizontal="right"/>
    </xf>
    <xf xfId="0" numFmtId="3" applyNumberFormat="1" borderId="31" applyBorder="1" fontId="18" applyFont="1" fillId="0" applyAlignment="1">
      <alignment horizontal="right"/>
    </xf>
    <xf xfId="0" numFmtId="3" applyNumberFormat="1" borderId="23" applyBorder="1" fontId="15" applyFont="1" fillId="0" applyAlignment="1">
      <alignment horizontal="right"/>
    </xf>
    <xf xfId="0" numFmtId="0" borderId="32" applyBorder="1" fontId="33" applyFont="1" fillId="0" applyAlignment="1">
      <alignment horizontal="center"/>
    </xf>
    <xf xfId="0" numFmtId="0" borderId="25" applyBorder="1" fontId="18" applyFont="1" fillId="0" applyAlignment="1">
      <alignment horizontal="center"/>
    </xf>
    <xf xfId="0" numFmtId="3" applyNumberFormat="1" borderId="26" applyBorder="1" fontId="18" applyFont="1" fillId="0" applyAlignment="1">
      <alignment horizontal="right"/>
    </xf>
    <xf xfId="0" numFmtId="3" applyNumberFormat="1" borderId="33" applyBorder="1" fontId="18" applyFont="1" fillId="0" applyAlignment="1">
      <alignment horizontal="right"/>
    </xf>
    <xf xfId="0" numFmtId="3" applyNumberFormat="1" borderId="26" applyBorder="1" fontId="15" applyFont="1" fillId="0" applyAlignment="1">
      <alignment horizontal="right"/>
    </xf>
    <xf xfId="0" numFmtId="0" borderId="34" applyBorder="1" fontId="33" applyFont="1" fillId="0" applyAlignment="1">
      <alignment horizontal="center"/>
    </xf>
    <xf xfId="0" numFmtId="0" borderId="12" applyBorder="1" fontId="18" applyFont="1" fillId="0" applyAlignment="1">
      <alignment horizontal="center"/>
    </xf>
    <xf xfId="0" numFmtId="3" applyNumberFormat="1" borderId="2" applyBorder="1" fontId="18" applyFont="1" fillId="0" applyAlignment="1">
      <alignment horizontal="right"/>
    </xf>
    <xf xfId="0" numFmtId="3" applyNumberFormat="1" borderId="2" applyBorder="1" fontId="15" applyFont="1" fillId="0" applyAlignment="1">
      <alignment horizontal="right"/>
    </xf>
    <xf xfId="0" numFmtId="0" borderId="35" applyBorder="1" fontId="33" applyFont="1" fillId="0" applyAlignment="1">
      <alignment horizontal="center"/>
    </xf>
    <xf xfId="0" numFmtId="0" borderId="36" applyBorder="1" fontId="18" applyFont="1" fillId="10" applyFill="1" applyAlignment="1">
      <alignment horizontal="center"/>
    </xf>
    <xf xfId="0" numFmtId="3" applyNumberFormat="1" borderId="37" applyBorder="1" fontId="18" applyFont="1" fillId="9" applyFill="1" applyAlignment="1">
      <alignment horizontal="right"/>
    </xf>
    <xf xfId="0" numFmtId="0" borderId="12" applyBorder="1" fontId="18" applyFont="1" fillId="10" applyFill="1" applyAlignment="1">
      <alignment horizontal="center"/>
    </xf>
    <xf xfId="0" numFmtId="0" borderId="12" applyBorder="1" fontId="13" applyFont="1" fillId="10" applyFill="1" applyAlignment="1">
      <alignment horizontal="center"/>
    </xf>
    <xf xfId="0" numFmtId="3" applyNumberFormat="1" borderId="7" applyBorder="1" fontId="18" applyFont="1" fillId="0" applyAlignment="1">
      <alignment horizontal="right"/>
    </xf>
    <xf xfId="0" numFmtId="3" applyNumberFormat="1" borderId="0" fontId="0" fillId="0" applyAlignment="1">
      <alignment horizontal="right"/>
    </xf>
    <xf xfId="0" numFmtId="165" applyNumberFormat="1" borderId="2" applyBorder="1" fontId="34" applyFont="1" fillId="7" applyFill="1" applyAlignment="1">
      <alignment horizontal="center"/>
    </xf>
    <xf xfId="0" numFmtId="3" applyNumberFormat="1" borderId="2" applyBorder="1" fontId="34" applyFont="1" fillId="7" applyFill="1" applyAlignment="1">
      <alignment horizontal="center"/>
    </xf>
    <xf xfId="0" numFmtId="3" applyNumberFormat="1" borderId="2" applyBorder="1" fontId="35" applyFont="1" fillId="7" applyFill="1" applyAlignment="1">
      <alignment horizontal="center"/>
    </xf>
    <xf xfId="0" numFmtId="166" applyNumberFormat="1" borderId="2" applyBorder="1" fontId="35" applyFont="1" fillId="7" applyFill="1" applyAlignment="1">
      <alignment horizontal="center"/>
    </xf>
    <xf xfId="0" numFmtId="167" applyNumberFormat="1" borderId="2" applyBorder="1" fontId="36" applyFont="1" fillId="10" applyFill="1" applyAlignment="1">
      <alignment horizontal="center"/>
    </xf>
    <xf xfId="0" numFmtId="4" applyNumberFormat="1" borderId="0" fontId="0" fillId="0" applyAlignment="1">
      <alignment horizontal="general"/>
    </xf>
    <xf xfId="0" numFmtId="165" applyNumberFormat="1" borderId="2" applyBorder="1" fontId="34" applyFont="1" fillId="0" applyAlignment="1">
      <alignment horizontal="center"/>
    </xf>
    <xf xfId="0" numFmtId="3" applyNumberFormat="1" borderId="2" applyBorder="1" fontId="34" applyFont="1" fillId="0" applyAlignment="1">
      <alignment horizontal="center"/>
    </xf>
    <xf xfId="0" numFmtId="3" applyNumberFormat="1" borderId="2" applyBorder="1" fontId="35" applyFont="1" fillId="0" applyAlignment="1">
      <alignment horizontal="right"/>
    </xf>
    <xf xfId="0" numFmtId="166" applyNumberFormat="1" borderId="2" applyBorder="1" fontId="35" applyFont="1" fillId="0" applyAlignment="1">
      <alignment horizontal="right"/>
    </xf>
    <xf xfId="0" numFmtId="167" applyNumberFormat="1" borderId="2" applyBorder="1" fontId="36" applyFont="1" fillId="10" applyFill="1" applyAlignment="1">
      <alignment horizontal="right"/>
    </xf>
    <xf xfId="0" numFmtId="165" applyNumberFormat="1" borderId="2" applyBorder="1" fontId="34" applyFont="1" fillId="11" applyFill="1" applyAlignment="1">
      <alignment horizontal="center"/>
    </xf>
    <xf xfId="0" numFmtId="3" applyNumberFormat="1" borderId="16" applyBorder="1" fontId="37" applyFont="1" fillId="0" applyAlignment="1">
      <alignment horizontal="left"/>
    </xf>
    <xf xfId="0" numFmtId="4" applyNumberFormat="1" borderId="16" applyBorder="1" fontId="37" applyFont="1" fillId="0" applyAlignment="1">
      <alignment horizontal="left"/>
    </xf>
    <xf xfId="0" numFmtId="3" applyNumberFormat="1" borderId="16" applyBorder="1" fontId="37" applyFont="1" fillId="0" applyAlignment="1">
      <alignment horizontal="right"/>
    </xf>
    <xf xfId="0" numFmtId="0" borderId="16" applyBorder="1" fontId="37" applyFont="1" fillId="0" applyAlignment="1">
      <alignment horizontal="left"/>
    </xf>
    <xf xfId="0" numFmtId="168" applyNumberFormat="1" borderId="16" applyBorder="1" fontId="37" applyFont="1" fillId="0" applyAlignment="1">
      <alignment horizontal="right"/>
    </xf>
    <xf xfId="0" numFmtId="4" applyNumberFormat="1" borderId="16" applyBorder="1" fontId="37" applyFont="1" fillId="0" applyAlignment="1">
      <alignment horizontal="right"/>
    </xf>
    <xf xfId="0" numFmtId="3" applyNumberFormat="1" borderId="6" applyBorder="1" fontId="35" applyFont="1" fillId="0" applyAlignment="1">
      <alignment horizontal="right"/>
    </xf>
    <xf xfId="0" numFmtId="165" applyNumberFormat="1" borderId="16" applyBorder="1" fontId="34" applyFont="1" fillId="0" applyAlignment="1">
      <alignment horizontal="center"/>
    </xf>
    <xf xfId="0" numFmtId="3" applyNumberFormat="1" borderId="16" applyBorder="1" fontId="34" applyFont="1" fillId="0" applyAlignment="1">
      <alignment horizontal="center"/>
    </xf>
    <xf xfId="0" numFmtId="3" applyNumberFormat="1" borderId="16" applyBorder="1" fontId="35" applyFont="1" fillId="0" applyAlignment="1">
      <alignment horizontal="right"/>
    </xf>
    <xf xfId="0" numFmtId="165" applyNumberFormat="1" borderId="16" applyBorder="1" fontId="34" applyFont="1" fillId="0" applyAlignment="1">
      <alignment horizontal="left"/>
    </xf>
    <xf xfId="0" numFmtId="3" applyNumberFormat="1" borderId="16" applyBorder="1" fontId="34" applyFont="1" fillId="0" applyAlignment="1">
      <alignment horizontal="left"/>
    </xf>
    <xf xfId="0" numFmtId="165" applyNumberFormat="1" borderId="0" fontId="0" fillId="0" applyAlignment="1">
      <alignment horizontal="general"/>
    </xf>
    <xf xfId="0" numFmtId="166" applyNumberFormat="1" borderId="0" fontId="0" fillId="0" applyAlignment="1">
      <alignment horizontal="general"/>
    </xf>
    <xf xfId="0" numFmtId="165" applyNumberFormat="1" borderId="0" fontId="0" fillId="0" applyAlignment="1">
      <alignment horizontal="general"/>
    </xf>
    <xf xfId="0" numFmtId="166" applyNumberFormat="1" borderId="0" fontId="0" fillId="0" applyAlignment="1">
      <alignment horizontal="general"/>
    </xf>
    <xf xfId="0" numFmtId="167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  <xf xfId="0" numFmtId="169" applyNumberFormat="1" borderId="14" applyBorder="1" fontId="38" applyFont="1" fillId="0" applyAlignment="1">
      <alignment horizontal="right"/>
    </xf>
    <xf xfId="0" numFmtId="0" borderId="38" applyBorder="1" fontId="37" applyFont="1" fillId="0" applyAlignment="1">
      <alignment horizontal="right"/>
    </xf>
    <xf xfId="0" numFmtId="3" applyNumberFormat="1" borderId="38" applyBorder="1" fontId="37" applyFont="1" fillId="0" applyAlignment="1">
      <alignment horizontal="right"/>
    </xf>
    <xf xfId="0" numFmtId="3" applyNumberFormat="1" borderId="39" applyBorder="1" fontId="37" applyFont="1" fillId="0" applyAlignment="1">
      <alignment horizontal="right"/>
    </xf>
    <xf xfId="0" numFmtId="14" applyNumberFormat="1" borderId="40" applyBorder="1" fontId="37" applyFont="1" fillId="0" applyAlignment="1">
      <alignment horizontal="center"/>
    </xf>
    <xf xfId="0" numFmtId="3" applyNumberFormat="1" borderId="2" applyBorder="1" fontId="37" applyFont="1" fillId="0" applyAlignment="1">
      <alignment horizontal="center"/>
    </xf>
    <xf xfId="0" numFmtId="3" applyNumberFormat="1" borderId="1" applyBorder="1" fontId="39" applyFont="1" fillId="7" applyFill="1" applyAlignment="1">
      <alignment horizontal="center"/>
    </xf>
    <xf xfId="0" numFmtId="167" applyNumberFormat="1" borderId="1" applyBorder="1" fontId="40" applyFont="1" fillId="7" applyFill="1" applyAlignment="1">
      <alignment horizontal="center"/>
    </xf>
    <xf xfId="0" numFmtId="169" applyNumberFormat="1" borderId="2" applyBorder="1" fontId="41" applyFont="1" fillId="3" applyFill="1" applyAlignment="1">
      <alignment horizontal="center"/>
    </xf>
    <xf xfId="0" numFmtId="0" borderId="2" applyBorder="1" fontId="42" applyFont="1" fillId="3" applyFill="1" applyAlignment="1">
      <alignment horizontal="center"/>
    </xf>
    <xf xfId="0" numFmtId="3" applyNumberFormat="1" borderId="2" applyBorder="1" fontId="41" applyFont="1" fillId="3" applyFill="1" applyAlignment="1">
      <alignment horizontal="center"/>
    </xf>
    <xf xfId="0" numFmtId="14" applyNumberFormat="1" borderId="0" fontId="0" fillId="0" applyAlignment="1">
      <alignment horizontal="general"/>
    </xf>
    <xf xfId="0" numFmtId="3" applyNumberFormat="1" borderId="1" applyBorder="1" fontId="43" applyFont="1" fillId="12" applyFill="1" applyAlignment="1">
      <alignment horizontal="left"/>
    </xf>
    <xf xfId="0" numFmtId="3" applyNumberFormat="1" borderId="1" applyBorder="1" fontId="44" applyFont="1" fillId="12" applyFill="1" applyAlignment="1">
      <alignment horizontal="center"/>
    </xf>
    <xf xfId="0" numFmtId="169" applyNumberFormat="1" borderId="2" applyBorder="1" fontId="45" applyFont="1" fillId="0" applyAlignment="1">
      <alignment horizontal="center"/>
    </xf>
    <xf xfId="0" numFmtId="0" borderId="2" applyBorder="1" fontId="18" applyFont="1" fillId="0" applyAlignment="1">
      <alignment horizontal="center"/>
    </xf>
    <xf xfId="0" numFmtId="3" applyNumberFormat="1" borderId="2" applyBorder="1" fontId="18" applyFont="1" fillId="0" applyAlignment="1">
      <alignment horizontal="center"/>
    </xf>
    <xf xfId="0" numFmtId="3" applyNumberFormat="1" borderId="2" applyBorder="1" fontId="18" applyFont="1" fillId="5" applyFill="1" applyAlignment="1">
      <alignment horizontal="center"/>
    </xf>
    <xf xfId="0" numFmtId="3" applyNumberFormat="1" borderId="2" applyBorder="1" fontId="18" applyFont="1" fillId="5" applyFill="1" applyAlignment="1">
      <alignment horizontal="right"/>
    </xf>
    <xf xfId="0" numFmtId="3" applyNumberFormat="1" borderId="2" applyBorder="1" fontId="18" applyFont="1" fillId="13" applyFill="1" applyAlignment="1">
      <alignment horizontal="center"/>
    </xf>
    <xf xfId="0" numFmtId="0" borderId="2" applyBorder="1" fontId="18" applyFont="1" fillId="5" applyFill="1" applyAlignment="1">
      <alignment horizontal="center"/>
    </xf>
    <xf xfId="0" numFmtId="3" applyNumberFormat="1" borderId="2" applyBorder="1" fontId="18" applyFont="1" fillId="9" applyFill="1" applyAlignment="1">
      <alignment horizontal="right"/>
    </xf>
    <xf xfId="0" numFmtId="0" borderId="2" applyBorder="1" fontId="46" applyFont="1" fillId="0" applyAlignment="1">
      <alignment horizontal="center"/>
    </xf>
    <xf xfId="0" numFmtId="3" applyNumberFormat="1" borderId="2" applyBorder="1" fontId="47" applyFont="1" fillId="5" applyFill="1" applyAlignment="1">
      <alignment horizontal="right"/>
    </xf>
    <xf xfId="0" numFmtId="3" applyNumberFormat="1" borderId="2" applyBorder="1" fontId="18" applyFont="1" fillId="14" applyFill="1" applyAlignment="1">
      <alignment horizontal="center"/>
    </xf>
    <xf xfId="0" numFmtId="169" applyNumberFormat="1" borderId="2" applyBorder="1" fontId="45" applyFont="1" fillId="15" applyFill="1" applyAlignment="1">
      <alignment horizontal="center"/>
    </xf>
    <xf xfId="0" numFmtId="0" borderId="2" applyBorder="1" fontId="48" applyFont="1" fillId="15" applyFill="1" applyAlignment="1">
      <alignment horizontal="center"/>
    </xf>
    <xf xfId="0" numFmtId="3" applyNumberFormat="1" borderId="2" applyBorder="1" fontId="48" applyFont="1" fillId="15" applyFill="1" applyAlignment="1">
      <alignment horizontal="center"/>
    </xf>
    <xf xfId="0" numFmtId="3" applyNumberFormat="1" borderId="2" applyBorder="1" fontId="18" applyFont="1" fillId="16" applyFill="1" applyAlignment="1">
      <alignment horizontal="center"/>
    </xf>
    <xf xfId="0" numFmtId="3" applyNumberFormat="1" borderId="2" applyBorder="1" fontId="18" applyFont="1" fillId="16" applyFill="1" applyAlignment="1">
      <alignment horizontal="right"/>
    </xf>
    <xf xfId="0" numFmtId="3" applyNumberFormat="1" borderId="2" applyBorder="1" fontId="18" applyFont="1" fillId="7" applyFill="1" applyAlignment="1">
      <alignment horizontal="center"/>
    </xf>
    <xf xfId="0" numFmtId="169" applyNumberFormat="1" borderId="0" fontId="0" fillId="0" applyAlignment="1">
      <alignment horizontal="center"/>
    </xf>
    <xf xfId="0" numFmtId="14" applyNumberFormat="1" borderId="0" fontId="0" fillId="0" applyAlignment="1">
      <alignment horizontal="general"/>
    </xf>
    <xf xfId="0" numFmtId="14" applyNumberFormat="1" borderId="41" applyBorder="1" fontId="37" applyFont="1" fillId="0" applyAlignment="1">
      <alignment horizontal="center"/>
    </xf>
    <xf xfId="0" numFmtId="3" applyNumberFormat="1" borderId="23" applyBorder="1" fontId="37" applyFont="1" fillId="0" applyAlignment="1">
      <alignment horizontal="center"/>
    </xf>
    <xf xfId="0" numFmtId="14" applyNumberFormat="1" borderId="40" applyBorder="1" fontId="37" applyFont="1" fillId="0" applyAlignment="1">
      <alignment horizontal="left"/>
    </xf>
    <xf xfId="0" numFmtId="3" applyNumberFormat="1" borderId="2" applyBorder="1" fontId="49" applyFont="1" fillId="0" applyAlignment="1">
      <alignment horizontal="right"/>
    </xf>
    <xf xfId="0" numFmtId="3" applyNumberFormat="1" borderId="2" applyBorder="1" fontId="48" applyFont="1" fillId="15" applyFill="1" applyAlignment="1">
      <alignment horizontal="right"/>
    </xf>
    <xf xfId="0" numFmtId="3" applyNumberFormat="1" borderId="2" applyBorder="1" fontId="18" applyFont="1" fillId="15" applyFill="1" applyAlignment="1">
      <alignment horizontal="right"/>
    </xf>
    <xf xfId="0" numFmtId="3" applyNumberFormat="1" borderId="2" applyBorder="1" fontId="37" applyFont="1" fillId="0" applyAlignment="1">
      <alignment horizontal="right"/>
    </xf>
    <xf xfId="0" numFmtId="3" applyNumberFormat="1" borderId="2" applyBorder="1" fontId="18" applyFont="1" fillId="17" applyFill="1" applyAlignment="1">
      <alignment horizontal="center"/>
    </xf>
    <xf xfId="0" numFmtId="169" applyNumberFormat="1" borderId="0" fontId="0" fillId="0" applyAlignment="1">
      <alignment horizontal="general"/>
    </xf>
    <xf xfId="0" numFmtId="3" applyNumberFormat="1" borderId="19" applyBorder="1" fontId="18" applyFont="1" fillId="0" applyAlignment="1">
      <alignment horizontal="center"/>
    </xf>
    <xf xfId="0" numFmtId="169" applyNumberFormat="1" borderId="0" fontId="0" fillId="0" applyAlignment="1">
      <alignment horizontal="general"/>
    </xf>
    <xf xfId="0" numFmtId="166" applyNumberFormat="1" borderId="0" fontId="0" fillId="0" applyAlignment="1">
      <alignment horizontal="right"/>
    </xf>
    <xf xfId="0" numFmtId="169" applyNumberFormat="1" borderId="40" applyBorder="1" fontId="37" applyFont="1" fillId="0" applyAlignment="1">
      <alignment horizontal="center"/>
    </xf>
    <xf xfId="0" numFmtId="3" applyNumberFormat="1" borderId="2" applyBorder="1" fontId="37" applyFont="1" fillId="0" applyAlignment="1">
      <alignment horizontal="left"/>
    </xf>
    <xf xfId="0" numFmtId="3" applyNumberFormat="1" borderId="16" applyBorder="1" fontId="49" applyFont="1" fillId="0" applyAlignment="1">
      <alignment horizontal="left"/>
    </xf>
    <xf xfId="0" numFmtId="3" applyNumberFormat="1" borderId="14" applyBorder="1" fontId="37" applyFont="1" fillId="0" applyAlignment="1">
      <alignment horizontal="center"/>
    </xf>
    <xf xfId="0" numFmtId="3" applyNumberFormat="1" borderId="38" applyBorder="1" fontId="37" applyFont="1" fillId="0" applyAlignment="1">
      <alignment horizontal="center"/>
    </xf>
    <xf xfId="0" numFmtId="3" applyNumberFormat="1" borderId="39" applyBorder="1" fontId="37" applyFont="1" fillId="0" applyAlignment="1">
      <alignment horizontal="center"/>
    </xf>
    <xf xfId="0" numFmtId="0" borderId="38" applyBorder="1" fontId="37" applyFont="1" fillId="0" applyAlignment="1">
      <alignment horizontal="center"/>
    </xf>
    <xf xfId="0" numFmtId="3" applyNumberFormat="1" borderId="40" applyBorder="1" fontId="37" applyFont="1" fillId="0" applyAlignment="1">
      <alignment horizontal="center"/>
    </xf>
    <xf xfId="0" numFmtId="0" borderId="2" applyBorder="1" fontId="37" applyFont="1" fillId="0" applyAlignment="1">
      <alignment horizontal="center"/>
    </xf>
    <xf xfId="0" numFmtId="169" applyNumberFormat="1" borderId="40" applyBorder="1" fontId="37" applyFont="1" fillId="0" applyAlignment="1">
      <alignment horizontal="left"/>
    </xf>
    <xf xfId="0" numFmtId="3" applyNumberFormat="1" borderId="2" applyBorder="1" fontId="18" applyFont="1" fillId="18" applyFill="1" applyAlignment="1">
      <alignment horizontal="center"/>
    </xf>
    <xf xfId="0" numFmtId="3" applyNumberFormat="1" borderId="19" applyBorder="1" fontId="18" applyFont="1" fillId="0" applyAlignment="1">
      <alignment horizontal="right"/>
    </xf>
    <xf xfId="0" numFmtId="170" applyNumberFormat="1" borderId="14" applyBorder="1" fontId="38" applyFont="1" fillId="0" applyAlignment="1">
      <alignment horizontal="center"/>
    </xf>
    <xf xfId="0" numFmtId="4" applyNumberFormat="1" borderId="38" applyBorder="1" fontId="37" applyFont="1" fillId="0" applyAlignment="1">
      <alignment horizontal="center"/>
    </xf>
    <xf xfId="0" numFmtId="0" borderId="16" applyBorder="1" fontId="37" applyFont="1" fillId="0" applyAlignment="1">
      <alignment horizontal="center"/>
    </xf>
    <xf xfId="0" numFmtId="170" applyNumberFormat="1" borderId="40" applyBorder="1" fontId="37" applyFont="1" fillId="0" applyAlignment="1">
      <alignment horizontal="center"/>
    </xf>
    <xf xfId="0" numFmtId="3" applyNumberFormat="1" borderId="1" applyBorder="1" fontId="50" applyFont="1" fillId="7" applyFill="1" applyAlignment="1">
      <alignment horizontal="left"/>
    </xf>
    <xf xfId="0" numFmtId="170" applyNumberFormat="1" borderId="2" applyBorder="1" fontId="41" applyFont="1" fillId="3" applyFill="1" applyAlignment="1">
      <alignment horizontal="center"/>
    </xf>
    <xf xfId="0" numFmtId="4" applyNumberFormat="1" borderId="2" applyBorder="1" fontId="42" applyFont="1" fillId="3" applyFill="1" applyAlignment="1">
      <alignment horizontal="center"/>
    </xf>
    <xf xfId="0" numFmtId="3" applyNumberFormat="1" borderId="1" applyBorder="1" fontId="41" applyFont="1" fillId="3" applyFill="1" applyAlignment="1">
      <alignment horizontal="center"/>
    </xf>
    <xf xfId="0" numFmtId="170" applyNumberFormat="1" borderId="0" fontId="0" fillId="0" applyAlignment="1">
      <alignment horizontal="general"/>
    </xf>
    <xf xfId="0" numFmtId="3" applyNumberFormat="1" borderId="1" applyBorder="1" fontId="44" applyFont="1" fillId="12" applyFill="1" applyAlignment="1">
      <alignment horizontal="right"/>
    </xf>
    <xf xfId="0" numFmtId="3" applyNumberFormat="1" borderId="14" applyBorder="1" fontId="37" applyFont="1" fillId="0" applyAlignment="1">
      <alignment horizontal="left"/>
    </xf>
    <xf xfId="0" numFmtId="3" applyNumberFormat="1" borderId="38" applyBorder="1" fontId="37" applyFont="1" fillId="0" applyAlignment="1">
      <alignment horizontal="left"/>
    </xf>
    <xf xfId="0" numFmtId="0" borderId="38" applyBorder="1" fontId="37" applyFont="1" fillId="0" applyAlignment="1">
      <alignment horizontal="left"/>
    </xf>
    <xf xfId="0" numFmtId="3" applyNumberFormat="1" borderId="39" applyBorder="1" fontId="37" applyFont="1" fillId="0" applyAlignment="1">
      <alignment horizontal="left"/>
    </xf>
    <xf xfId="0" numFmtId="170" applyNumberFormat="1" borderId="2" applyBorder="1" fontId="45" applyFont="1" fillId="0" applyAlignment="1">
      <alignment horizontal="center"/>
    </xf>
    <xf xfId="0" numFmtId="4" applyNumberFormat="1" borderId="2" applyBorder="1" fontId="18" applyFont="1" fillId="0" applyAlignment="1">
      <alignment horizontal="center"/>
    </xf>
    <xf xfId="0" numFmtId="3" applyNumberFormat="1" borderId="2" applyBorder="1" fontId="18" applyFont="1" fillId="7" applyFill="1" applyAlignment="1">
      <alignment horizontal="right"/>
    </xf>
    <xf xfId="0" numFmtId="3" applyNumberFormat="1" borderId="40" applyBorder="1" fontId="18" applyFont="1" fillId="0" applyAlignment="1">
      <alignment horizontal="right"/>
    </xf>
    <xf xfId="0" numFmtId="3" applyNumberFormat="1" borderId="40" applyBorder="1" fontId="37" applyFont="1" fillId="0" applyAlignment="1">
      <alignment horizontal="right"/>
    </xf>
    <xf xfId="0" numFmtId="4" applyNumberFormat="1" borderId="2" applyBorder="1" fontId="18" applyFont="1" fillId="5" applyFill="1" applyAlignment="1">
      <alignment horizontal="center"/>
    </xf>
    <xf xfId="0" numFmtId="4" applyNumberFormat="1" borderId="2" applyBorder="1" fontId="46" applyFont="1" fillId="0" applyAlignment="1">
      <alignment horizontal="center"/>
    </xf>
    <xf xfId="0" numFmtId="3" applyNumberFormat="1" borderId="16" applyBorder="1" fontId="18" applyFont="1" fillId="0" applyAlignment="1">
      <alignment horizontal="right"/>
    </xf>
    <xf xfId="0" numFmtId="170" applyNumberFormat="1" borderId="2" applyBorder="1" fontId="45" applyFont="1" fillId="15" applyFill="1" applyAlignment="1">
      <alignment horizontal="center"/>
    </xf>
    <xf xfId="0" numFmtId="4" applyNumberFormat="1" borderId="2" applyBorder="1" fontId="48" applyFont="1" fillId="15" applyFill="1" applyAlignment="1">
      <alignment horizontal="center"/>
    </xf>
    <xf xfId="0" numFmtId="3" applyNumberFormat="1" borderId="1" applyBorder="1" fontId="48" applyFont="1" fillId="15" applyFill="1" applyAlignment="1">
      <alignment horizontal="center"/>
    </xf>
    <xf xfId="0" numFmtId="3" applyNumberFormat="1" borderId="1" applyBorder="1" fontId="18" applyFont="1" fillId="15" applyFill="1" applyAlignment="1">
      <alignment horizontal="right"/>
    </xf>
    <xf xfId="0" numFmtId="4" applyNumberFormat="1" borderId="2" applyBorder="1" fontId="46" applyFont="1" fillId="10" applyFill="1" applyAlignment="1">
      <alignment horizontal="center"/>
    </xf>
    <xf xfId="0" numFmtId="3" applyNumberFormat="1" borderId="2" applyBorder="1" fontId="18" applyFont="1" fillId="19" applyFill="1" applyAlignment="1">
      <alignment horizontal="center"/>
    </xf>
    <xf xfId="0" numFmtId="3" applyNumberFormat="1" borderId="2" applyBorder="1" fontId="18" applyFont="1" fillId="20" applyFill="1" applyAlignment="1">
      <alignment horizontal="center"/>
    </xf>
    <xf xfId="0" numFmtId="3" applyNumberFormat="1" borderId="2" applyBorder="1" fontId="18" applyFont="1" fillId="10" applyFill="1" applyAlignment="1">
      <alignment horizontal="right"/>
    </xf>
    <xf xfId="0" numFmtId="3" applyNumberFormat="1" borderId="0" fontId="0" fillId="0" applyAlignment="1">
      <alignment horizontal="right"/>
    </xf>
    <xf xfId="0" numFmtId="170" applyNumberFormat="1" borderId="0" fontId="0" fillId="0" applyAlignment="1">
      <alignment horizontal="general"/>
    </xf>
    <xf xfId="0" numFmtId="0" borderId="16" applyBorder="1" fontId="51" applyFont="1" fillId="0" applyAlignment="1">
      <alignment horizontal="center"/>
    </xf>
    <xf xfId="0" numFmtId="3" applyNumberFormat="1" borderId="16" applyBorder="1" fontId="51" applyFont="1" fillId="0" applyAlignment="1">
      <alignment horizontal="center"/>
    </xf>
    <xf xfId="0" numFmtId="166" applyNumberFormat="1" borderId="16" applyBorder="1" fontId="51" applyFont="1" fillId="0" applyAlignment="1">
      <alignment horizontal="center"/>
    </xf>
    <xf xfId="0" numFmtId="3" applyNumberFormat="1" borderId="16" applyBorder="1" fontId="15" applyFont="1" fillId="0" applyAlignment="1">
      <alignment horizontal="left"/>
    </xf>
    <xf xfId="0" numFmtId="3" applyNumberFormat="1" borderId="16" applyBorder="1" fontId="22" applyFont="1" fillId="0" applyAlignment="1">
      <alignment horizontal="left"/>
    </xf>
    <xf xfId="0" numFmtId="0" borderId="16" applyBorder="1" fontId="18" applyFont="1" fillId="0" applyAlignment="1">
      <alignment horizontal="left"/>
    </xf>
    <xf xfId="0" numFmtId="3" applyNumberFormat="1" borderId="16" applyBorder="1" fontId="18" applyFont="1" fillId="0" applyAlignment="1">
      <alignment horizontal="left"/>
    </xf>
    <xf xfId="0" numFmtId="166" applyNumberFormat="1" borderId="16" applyBorder="1" fontId="18" applyFont="1" fillId="0" applyAlignment="1">
      <alignment horizontal="left"/>
    </xf>
    <xf xfId="0" numFmtId="3" applyNumberFormat="1" borderId="16" applyBorder="1" fontId="15" applyFont="1" fillId="0" applyAlignment="1">
      <alignment horizontal="right"/>
    </xf>
    <xf xfId="0" numFmtId="166" applyNumberFormat="1" borderId="16" applyBorder="1" fontId="15" applyFont="1" fillId="0" applyAlignment="1">
      <alignment horizontal="right"/>
    </xf>
    <xf xfId="0" numFmtId="0" borderId="16" applyBorder="1" fontId="34" applyFont="1" fillId="0" applyAlignment="1">
      <alignment horizontal="left"/>
    </xf>
    <xf xfId="0" numFmtId="166" applyNumberFormat="1" borderId="16" applyBorder="1" fontId="34" applyFont="1" fillId="0" applyAlignment="1">
      <alignment horizontal="left"/>
    </xf>
    <xf xfId="0" numFmtId="3" applyNumberFormat="1" borderId="2" applyBorder="1" fontId="18" applyFont="1" fillId="21" applyFill="1" applyAlignment="1">
      <alignment horizontal="center"/>
    </xf>
    <xf xfId="0" numFmtId="170" applyNumberFormat="1" borderId="33" applyBorder="1" fontId="38" applyFont="1" fillId="0" applyAlignment="1">
      <alignment horizontal="center"/>
    </xf>
    <xf xfId="0" numFmtId="0" borderId="42" applyBorder="1" fontId="37" applyFont="1" fillId="0" applyAlignment="1">
      <alignment horizontal="center"/>
    </xf>
    <xf xfId="0" numFmtId="3" applyNumberFormat="1" borderId="42" applyBorder="1" fontId="37" applyFont="1" fillId="0" applyAlignment="1">
      <alignment horizontal="center"/>
    </xf>
    <xf xfId="0" numFmtId="3" applyNumberFormat="1" borderId="43" applyBorder="1" fontId="37" applyFont="1" fillId="0" applyAlignment="1">
      <alignment horizontal="center"/>
    </xf>
    <xf xfId="0" numFmtId="14" applyNumberFormat="1" borderId="2" applyBorder="1" fontId="52" applyFont="1" fillId="0" applyAlignment="1">
      <alignment horizontal="center"/>
    </xf>
    <xf xfId="0" numFmtId="3" applyNumberFormat="1" borderId="13" applyBorder="1" fontId="37" applyFont="1" fillId="0" applyAlignment="1">
      <alignment horizontal="center"/>
    </xf>
    <xf xfId="0" numFmtId="170" applyNumberFormat="1" borderId="28" applyBorder="1" fontId="41" applyFont="1" fillId="3" applyFill="1" applyAlignment="1">
      <alignment horizontal="center"/>
    </xf>
    <xf xfId="0" numFmtId="0" borderId="29" applyBorder="1" fontId="42" applyFont="1" fillId="3" applyFill="1" applyAlignment="1">
      <alignment horizontal="center"/>
    </xf>
    <xf xfId="0" numFmtId="3" applyNumberFormat="1" borderId="29" applyBorder="1" fontId="41" applyFont="1" fillId="3" applyFill="1" applyAlignment="1">
      <alignment horizontal="center"/>
    </xf>
    <xf xfId="0" numFmtId="3" applyNumberFormat="1" borderId="44" applyBorder="1" fontId="41" applyFont="1" fillId="3" applyFill="1" applyAlignment="1">
      <alignment horizontal="center"/>
    </xf>
    <xf xfId="0" numFmtId="3" applyNumberFormat="1" borderId="16" applyBorder="1" fontId="41" applyFont="1" fillId="0" applyAlignment="1">
      <alignment horizontal="center"/>
    </xf>
    <xf xfId="0" numFmtId="14" applyNumberFormat="1" borderId="2" applyBorder="1" fontId="37" applyFont="1" fillId="0" applyAlignment="1">
      <alignment horizontal="center"/>
    </xf>
    <xf xfId="0" numFmtId="3" applyNumberFormat="1" borderId="2" applyBorder="1" fontId="37" applyFont="1" fillId="20" applyFill="1" applyAlignment="1">
      <alignment horizontal="center"/>
    </xf>
    <xf xfId="0" numFmtId="0" borderId="40" applyBorder="1" fontId="18" applyFont="1" fillId="0" applyAlignment="1">
      <alignment horizontal="center"/>
    </xf>
    <xf xfId="0" numFmtId="0" borderId="40" applyBorder="1" fontId="46" applyFont="1" fillId="0" applyAlignment="1">
      <alignment horizontal="center"/>
    </xf>
    <xf xfId="0" numFmtId="3" applyNumberFormat="1" borderId="2" applyBorder="1" fontId="53" applyFont="1" fillId="7" applyFill="1" applyAlignment="1">
      <alignment horizontal="center"/>
    </xf>
    <xf xfId="0" numFmtId="0" borderId="3" applyBorder="1" fontId="48" applyFont="1" fillId="15" applyFill="1" applyAlignment="1">
      <alignment horizontal="center"/>
    </xf>
    <xf xfId="0" numFmtId="3" applyNumberFormat="1" borderId="16" applyBorder="1" fontId="48" applyFont="1" fillId="0" applyAlignment="1">
      <alignment horizontal="right"/>
    </xf>
    <xf xfId="0" numFmtId="3" applyNumberFormat="1" borderId="2" applyBorder="1" fontId="47" applyFont="1" fillId="0" applyAlignment="1">
      <alignment horizontal="center"/>
    </xf>
    <xf xfId="0" numFmtId="3" applyNumberFormat="1" borderId="16" applyBorder="1" fontId="49" applyFont="1" fillId="0" applyAlignment="1">
      <alignment horizontal="right"/>
    </xf>
    <xf xfId="0" numFmtId="14" applyNumberFormat="1" borderId="2" applyBorder="1" fontId="37" applyFont="1" fillId="7" applyFill="1" applyAlignment="1">
      <alignment horizontal="center"/>
    </xf>
    <xf xfId="0" numFmtId="3" applyNumberFormat="1" borderId="2" applyBorder="1" fontId="37" applyFont="1" fillId="7" applyFill="1" applyAlignment="1">
      <alignment horizontal="center"/>
    </xf>
    <xf xfId="0" numFmtId="14" applyNumberFormat="1" borderId="4" applyBorder="1" fontId="37" applyFont="1" fillId="22" applyFill="1" applyAlignment="1">
      <alignment horizontal="center"/>
    </xf>
    <xf xfId="0" numFmtId="3" applyNumberFormat="1" borderId="4" applyBorder="1" fontId="37" applyFont="1" fillId="22" applyFill="1" applyAlignment="1">
      <alignment horizontal="center"/>
    </xf>
    <xf xfId="0" numFmtId="3" applyNumberFormat="1" borderId="2" applyBorder="1" fontId="37" applyFont="1" fillId="22" applyFill="1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sharedStrings.xml" Type="http://schemas.openxmlformats.org/officeDocument/2006/relationships/sharedStrings" Id="rId17"/><Relationship Target="styles.xml" Type="http://schemas.openxmlformats.org/officeDocument/2006/relationships/styles" Id="rId18"/><Relationship Target="theme/theme1.xml" Type="http://schemas.openxmlformats.org/officeDocument/2006/relationships/theme" Id="rId19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1645"/>
  <sheetViews>
    <sheetView workbookViewId="0"/>
  </sheetViews>
  <sheetFormatPr defaultRowHeight="15" x14ac:dyDescent="0.25"/>
  <cols>
    <col min="1" max="1" style="252" width="12.43357142857143" customWidth="1" bestFit="1"/>
    <col min="2" max="2" style="98" width="14.43357142857143" customWidth="1" bestFit="1"/>
    <col min="3" max="3" style="99" width="12.43357142857143" customWidth="1" bestFit="1"/>
    <col min="4" max="4" style="99" width="12.43357142857143" customWidth="1" bestFit="1"/>
    <col min="5" max="5" style="99" width="12.43357142857143" customWidth="1" bestFit="1"/>
    <col min="6" max="6" style="99" width="12.43357142857143" customWidth="1" bestFit="1"/>
    <col min="7" max="7" style="99" width="12.43357142857143" customWidth="1" bestFit="1"/>
    <col min="8" max="8" style="99" width="12.43357142857143" customWidth="1" bestFit="1"/>
    <col min="9" max="9" style="99" width="10.005" customWidth="1" bestFit="1"/>
    <col min="10" max="10" style="99" width="10.005" customWidth="1" bestFit="1"/>
    <col min="11" max="11" style="133" width="10.005" customWidth="1" bestFit="1"/>
    <col min="12" max="12" style="98" width="12.43357142857143" customWidth="1" bestFit="1"/>
    <col min="13" max="13" style="196" width="12.576428571428572" customWidth="1" bestFit="1"/>
    <col min="14" max="14" style="99" width="15.290714285714287" customWidth="1" bestFit="1"/>
    <col min="15" max="15" style="99" width="9.43357142857143" customWidth="1" bestFit="1"/>
    <col min="16" max="16" style="99" width="8.290714285714287" customWidth="1" bestFit="1"/>
    <col min="17" max="17" style="99" width="8.290714285714287" customWidth="1" bestFit="1"/>
    <col min="18" max="18" style="99" width="9.43357142857143" customWidth="1" bestFit="1"/>
    <col min="19" max="19" style="99" width="16.433571428571426" customWidth="1" bestFit="1"/>
    <col min="20" max="20" style="99" width="13.576428571428572" customWidth="1" bestFit="1"/>
    <col min="21" max="21" style="99" width="14.862142857142858" customWidth="1" bestFit="1"/>
    <col min="22" max="22" style="196" width="11.147857142857141" customWidth="1" bestFit="1"/>
    <col min="23" max="23" style="99" width="15.005" customWidth="1" bestFit="1"/>
    <col min="24" max="24" style="99" width="14.862142857142858" customWidth="1" bestFit="1"/>
    <col min="25" max="25" style="99" width="13.576428571428572" customWidth="1" bestFit="1"/>
    <col min="26" max="26" style="99" width="14.862142857142858" customWidth="1" bestFit="1"/>
    <col min="27" max="27" style="99" width="9.290714285714287" customWidth="1" bestFit="1"/>
    <col min="28" max="28" style="99" width="13.576428571428572" customWidth="1" bestFit="1"/>
    <col min="29" max="29" style="98" width="8.005" customWidth="1" bestFit="1"/>
    <col min="30" max="30" style="99" width="13.576428571428572" customWidth="1" bestFit="1"/>
  </cols>
  <sheetData>
    <row x14ac:dyDescent="0.25" r="1" customHeight="1" ht="17.25">
      <c r="A1" s="266" t="s">
        <v>213</v>
      </c>
      <c r="B1" s="267"/>
      <c r="C1" s="268"/>
      <c r="D1" s="268"/>
      <c r="E1" s="268"/>
      <c r="F1" s="268"/>
      <c r="G1" s="268"/>
      <c r="H1" s="268"/>
      <c r="I1" s="268"/>
      <c r="J1" s="268"/>
      <c r="K1" s="269"/>
      <c r="L1" s="86"/>
      <c r="M1" s="277" t="s">
        <v>2</v>
      </c>
      <c r="N1" s="169" t="s">
        <v>126</v>
      </c>
      <c r="O1" s="87"/>
      <c r="P1" s="87"/>
      <c r="Q1" s="87"/>
      <c r="R1" s="87"/>
      <c r="S1" s="225" t="s">
        <v>214</v>
      </c>
      <c r="T1" s="171">
        <f>T2/GETPIVOTDATA("매출합계",$M$3)</f>
      </c>
      <c r="U1" s="171"/>
      <c r="V1" s="175"/>
      <c r="W1" s="146" t="s">
        <v>191</v>
      </c>
      <c r="X1" s="87"/>
      <c r="Y1" s="87"/>
      <c r="Z1" s="87"/>
      <c r="AA1" s="87"/>
      <c r="AB1" s="87"/>
      <c r="AC1" s="86"/>
      <c r="AD1" s="87"/>
    </row>
    <row x14ac:dyDescent="0.25" r="2" customHeight="1" ht="17.25">
      <c r="A2" s="272" t="s">
        <v>128</v>
      </c>
      <c r="B2" s="273" t="s">
        <v>2</v>
      </c>
      <c r="C2" s="274" t="s">
        <v>129</v>
      </c>
      <c r="D2" s="274" t="s">
        <v>130</v>
      </c>
      <c r="E2" s="274" t="s">
        <v>131</v>
      </c>
      <c r="F2" s="274" t="s">
        <v>132</v>
      </c>
      <c r="G2" s="274" t="s">
        <v>133</v>
      </c>
      <c r="H2" s="274" t="s">
        <v>7</v>
      </c>
      <c r="I2" s="274" t="s">
        <v>134</v>
      </c>
      <c r="J2" s="274" t="s">
        <v>90</v>
      </c>
      <c r="K2" s="275" t="s">
        <v>135</v>
      </c>
      <c r="L2" s="86"/>
      <c r="M2" s="175"/>
      <c r="N2" s="87"/>
      <c r="O2" s="87"/>
      <c r="P2" s="87"/>
      <c r="Q2" s="87"/>
      <c r="R2" s="87"/>
      <c r="S2" s="230" t="s">
        <v>215</v>
      </c>
      <c r="T2" s="177">
        <v>120234559</v>
      </c>
      <c r="U2" s="177"/>
      <c r="V2" s="175"/>
      <c r="W2" s="146" t="s">
        <v>155</v>
      </c>
      <c r="X2" s="87"/>
      <c r="Y2" s="87"/>
      <c r="Z2" s="87"/>
      <c r="AA2" s="146" t="s">
        <v>157</v>
      </c>
      <c r="AB2" s="87"/>
      <c r="AC2" s="86"/>
      <c r="AD2" s="87"/>
    </row>
    <row x14ac:dyDescent="0.25" r="3" customHeight="1" ht="17.25">
      <c r="A3" s="235">
        <v>45292</v>
      </c>
      <c r="B3" s="179" t="s">
        <v>203</v>
      </c>
      <c r="C3" s="180"/>
      <c r="D3" s="180"/>
      <c r="E3" s="180"/>
      <c r="F3" s="180"/>
      <c r="G3" s="180">
        <f>SUM(C3:F3)</f>
      </c>
      <c r="H3" s="237">
        <v>6000</v>
      </c>
      <c r="I3" s="125">
        <f>G3*H3</f>
      </c>
      <c r="J3" s="125">
        <f>I3*0.1</f>
      </c>
      <c r="K3" s="125">
        <f>SUM(I3:J3)</f>
      </c>
      <c r="L3" s="86"/>
      <c r="M3" s="277" t="s">
        <v>138</v>
      </c>
      <c r="N3" s="169" t="s">
        <v>139</v>
      </c>
      <c r="O3" s="169" t="s">
        <v>140</v>
      </c>
      <c r="P3" s="169" t="s">
        <v>141</v>
      </c>
      <c r="Q3" s="169" t="s">
        <v>142</v>
      </c>
      <c r="R3" s="169" t="s">
        <v>216</v>
      </c>
      <c r="S3" s="169" t="s">
        <v>144</v>
      </c>
      <c r="T3" s="169" t="s">
        <v>145</v>
      </c>
      <c r="U3" s="169" t="s">
        <v>146</v>
      </c>
      <c r="V3" s="168" t="s">
        <v>138</v>
      </c>
      <c r="W3" s="216" t="s">
        <v>176</v>
      </c>
      <c r="X3" s="169" t="s">
        <v>144</v>
      </c>
      <c r="Y3" s="213" t="s">
        <v>145</v>
      </c>
      <c r="Z3" s="216" t="s">
        <v>91</v>
      </c>
      <c r="AA3" s="216" t="s">
        <v>176</v>
      </c>
      <c r="AB3" s="169" t="s">
        <v>144</v>
      </c>
      <c r="AC3" s="215" t="s">
        <v>145</v>
      </c>
      <c r="AD3" s="216" t="s">
        <v>91</v>
      </c>
    </row>
    <row x14ac:dyDescent="0.25" r="4" customHeight="1" ht="17.25">
      <c r="A4" s="235">
        <f>A3</f>
        <v>25569.375</v>
      </c>
      <c r="B4" s="179" t="s">
        <v>205</v>
      </c>
      <c r="C4" s="180"/>
      <c r="D4" s="180"/>
      <c r="E4" s="180"/>
      <c r="F4" s="180"/>
      <c r="G4" s="180">
        <f>SUM(C4:F4)</f>
      </c>
      <c r="H4" s="182">
        <v>4300</v>
      </c>
      <c r="I4" s="125">
        <f>G4*H4</f>
      </c>
      <c r="J4" s="125">
        <f>I4*0.1</f>
      </c>
      <c r="K4" s="125">
        <f>SUM(I4:J4)</f>
      </c>
      <c r="L4" s="86"/>
      <c r="M4" s="277">
        <v>45292</v>
      </c>
      <c r="N4" s="169">
        <v>6</v>
      </c>
      <c r="O4" s="169">
        <v>123</v>
      </c>
      <c r="P4" s="169">
        <v>23</v>
      </c>
      <c r="Q4" s="169"/>
      <c r="R4" s="169">
        <v>152</v>
      </c>
      <c r="S4" s="169">
        <v>859800</v>
      </c>
      <c r="T4" s="169">
        <v>72180</v>
      </c>
      <c r="U4" s="169">
        <v>931980</v>
      </c>
      <c r="V4" s="168">
        <v>45292</v>
      </c>
      <c r="W4" s="216">
        <v>152</v>
      </c>
      <c r="X4" s="169">
        <v>859800</v>
      </c>
      <c r="Y4" s="169">
        <v>72180</v>
      </c>
      <c r="Z4" s="169">
        <v>931980</v>
      </c>
      <c r="AA4" s="169">
        <v>0</v>
      </c>
      <c r="AB4" s="169">
        <v>0</v>
      </c>
      <c r="AC4" s="169"/>
      <c r="AD4" s="169">
        <v>0</v>
      </c>
    </row>
    <row x14ac:dyDescent="0.25" r="5" customHeight="1" ht="17.25">
      <c r="A5" s="235">
        <f>A4</f>
        <v>25569.375</v>
      </c>
      <c r="B5" s="179" t="s">
        <v>13</v>
      </c>
      <c r="C5" s="180"/>
      <c r="D5" s="180"/>
      <c r="E5" s="180"/>
      <c r="F5" s="180"/>
      <c r="G5" s="180">
        <f>SUM(C5:F5)</f>
      </c>
      <c r="H5" s="125">
        <v>6000</v>
      </c>
      <c r="I5" s="125">
        <f>G5*H5</f>
      </c>
      <c r="J5" s="125">
        <f>I5*0.1</f>
      </c>
      <c r="K5" s="125">
        <f>SUM(I5:J5)</f>
      </c>
      <c r="L5" s="86"/>
      <c r="M5" s="277">
        <v>45293</v>
      </c>
      <c r="N5" s="169">
        <v>0</v>
      </c>
      <c r="O5" s="169">
        <v>1105</v>
      </c>
      <c r="P5" s="169">
        <v>335</v>
      </c>
      <c r="Q5" s="169">
        <v>47</v>
      </c>
      <c r="R5" s="169">
        <v>1487</v>
      </c>
      <c r="S5" s="169">
        <v>8293500</v>
      </c>
      <c r="T5" s="169">
        <v>674110</v>
      </c>
      <c r="U5" s="169">
        <v>8967610</v>
      </c>
      <c r="V5" s="168">
        <v>45293</v>
      </c>
      <c r="W5" s="216">
        <v>1315</v>
      </c>
      <c r="X5" s="169">
        <v>7173100</v>
      </c>
      <c r="Y5" s="169">
        <v>674110</v>
      </c>
      <c r="Z5" s="169">
        <v>7847210</v>
      </c>
      <c r="AA5" s="169">
        <v>172</v>
      </c>
      <c r="AB5" s="169">
        <v>1120400</v>
      </c>
      <c r="AC5" s="169"/>
      <c r="AD5" s="169">
        <v>1120400</v>
      </c>
    </row>
    <row x14ac:dyDescent="0.25" r="6" customHeight="1" ht="17.25">
      <c r="A6" s="235">
        <f>A5</f>
        <v>25569.375</v>
      </c>
      <c r="B6" s="179" t="s">
        <v>58</v>
      </c>
      <c r="C6" s="183" t="s">
        <v>14</v>
      </c>
      <c r="D6" s="180"/>
      <c r="E6" s="180"/>
      <c r="F6" s="180"/>
      <c r="G6" s="180">
        <f>SUM(C6:F6)</f>
      </c>
      <c r="H6" s="237">
        <v>5500</v>
      </c>
      <c r="I6" s="125">
        <f>G6*H6</f>
      </c>
      <c r="J6" s="125">
        <f>I6*0.1</f>
      </c>
      <c r="K6" s="125">
        <f>SUM(I6:J6)</f>
      </c>
      <c r="L6" s="86"/>
      <c r="M6" s="277">
        <v>45294</v>
      </c>
      <c r="N6" s="169">
        <v>20</v>
      </c>
      <c r="O6" s="169">
        <v>1155</v>
      </c>
      <c r="P6" s="169">
        <v>330</v>
      </c>
      <c r="Q6" s="169">
        <v>48</v>
      </c>
      <c r="R6" s="169">
        <v>1553</v>
      </c>
      <c r="S6" s="169">
        <v>8692400</v>
      </c>
      <c r="T6" s="169">
        <v>694420</v>
      </c>
      <c r="U6" s="169">
        <v>9386820</v>
      </c>
      <c r="V6" s="168">
        <v>45294</v>
      </c>
      <c r="W6" s="216">
        <v>1351</v>
      </c>
      <c r="X6" s="169">
        <v>7376200</v>
      </c>
      <c r="Y6" s="169">
        <v>694420</v>
      </c>
      <c r="Z6" s="169">
        <v>8070620</v>
      </c>
      <c r="AA6" s="169">
        <v>202</v>
      </c>
      <c r="AB6" s="169">
        <v>1316200</v>
      </c>
      <c r="AC6" s="169"/>
      <c r="AD6" s="169">
        <v>1316200</v>
      </c>
    </row>
    <row x14ac:dyDescent="0.25" r="7" customHeight="1" ht="17.25">
      <c r="A7" s="235">
        <f>A6</f>
        <v>25569.375</v>
      </c>
      <c r="B7" s="179" t="s">
        <v>8</v>
      </c>
      <c r="C7" s="183"/>
      <c r="D7" s="180"/>
      <c r="E7" s="180"/>
      <c r="F7" s="180"/>
      <c r="G7" s="180">
        <f>SUM(C7:F7)</f>
      </c>
      <c r="H7" s="125">
        <v>5000</v>
      </c>
      <c r="I7" s="125">
        <f>G7*H7</f>
      </c>
      <c r="J7" s="125">
        <f>I7*0.1</f>
      </c>
      <c r="K7" s="125">
        <f>SUM(I7:J7)</f>
      </c>
      <c r="L7" s="86"/>
      <c r="M7" s="277">
        <v>45295</v>
      </c>
      <c r="N7" s="169">
        <v>20</v>
      </c>
      <c r="O7" s="169">
        <v>1180</v>
      </c>
      <c r="P7" s="169">
        <v>350</v>
      </c>
      <c r="Q7" s="169">
        <v>47</v>
      </c>
      <c r="R7" s="169">
        <v>1597</v>
      </c>
      <c r="S7" s="169">
        <v>8972500</v>
      </c>
      <c r="T7" s="169">
        <v>689080</v>
      </c>
      <c r="U7" s="169">
        <v>9661580</v>
      </c>
      <c r="V7" s="168">
        <v>45295</v>
      </c>
      <c r="W7" s="216">
        <v>1344</v>
      </c>
      <c r="X7" s="169">
        <v>7322800</v>
      </c>
      <c r="Y7" s="169">
        <v>689080</v>
      </c>
      <c r="Z7" s="169">
        <v>8011880</v>
      </c>
      <c r="AA7" s="169">
        <v>253</v>
      </c>
      <c r="AB7" s="169">
        <v>1649700</v>
      </c>
      <c r="AC7" s="169"/>
      <c r="AD7" s="169">
        <v>1649700</v>
      </c>
    </row>
    <row x14ac:dyDescent="0.25" r="8" customHeight="1" ht="17.25">
      <c r="A8" s="235">
        <f>A7</f>
        <v>25569.375</v>
      </c>
      <c r="B8" s="179" t="s">
        <v>27</v>
      </c>
      <c r="C8" s="180"/>
      <c r="D8" s="180"/>
      <c r="E8" s="180"/>
      <c r="F8" s="180"/>
      <c r="G8" s="180">
        <f>SUM(C8:F8)</f>
      </c>
      <c r="H8" s="125">
        <v>5500</v>
      </c>
      <c r="I8" s="125">
        <f>G8*H8</f>
      </c>
      <c r="J8" s="125">
        <f>I8*0.1</f>
      </c>
      <c r="K8" s="125">
        <f>SUM(I8:J8)</f>
      </c>
      <c r="L8" s="86"/>
      <c r="M8" s="277">
        <v>45296</v>
      </c>
      <c r="N8" s="169">
        <v>20</v>
      </c>
      <c r="O8" s="169">
        <v>1170</v>
      </c>
      <c r="P8" s="169">
        <v>306</v>
      </c>
      <c r="Q8" s="169">
        <v>50</v>
      </c>
      <c r="R8" s="169">
        <v>1546</v>
      </c>
      <c r="S8" s="169">
        <v>8697300</v>
      </c>
      <c r="T8" s="169">
        <v>653840</v>
      </c>
      <c r="U8" s="169">
        <v>9351140</v>
      </c>
      <c r="V8" s="168">
        <v>45296</v>
      </c>
      <c r="W8" s="216">
        <v>1281</v>
      </c>
      <c r="X8" s="169">
        <v>6970400</v>
      </c>
      <c r="Y8" s="169">
        <v>653840</v>
      </c>
      <c r="Z8" s="169">
        <v>7624240</v>
      </c>
      <c r="AA8" s="169">
        <v>265</v>
      </c>
      <c r="AB8" s="169">
        <v>1726900</v>
      </c>
      <c r="AC8" s="169"/>
      <c r="AD8" s="169">
        <v>1726900</v>
      </c>
    </row>
    <row x14ac:dyDescent="0.25" r="9" customHeight="1" ht="17.25">
      <c r="A9" s="235">
        <f>A8</f>
        <v>25569.375</v>
      </c>
      <c r="B9" s="179" t="s">
        <v>20</v>
      </c>
      <c r="C9" s="180"/>
      <c r="D9" s="180"/>
      <c r="E9" s="180"/>
      <c r="F9" s="180"/>
      <c r="G9" s="180">
        <f>SUM(C9:F9)</f>
      </c>
      <c r="H9" s="125">
        <v>5000</v>
      </c>
      <c r="I9" s="125">
        <f>G9*H9</f>
      </c>
      <c r="J9" s="125">
        <f>I9*0.1</f>
      </c>
      <c r="K9" s="125">
        <f>SUM(I9:J9)</f>
      </c>
      <c r="L9" s="86"/>
      <c r="M9" s="277">
        <v>45297</v>
      </c>
      <c r="N9" s="169">
        <v>10</v>
      </c>
      <c r="O9" s="169">
        <v>328</v>
      </c>
      <c r="P9" s="169">
        <v>17</v>
      </c>
      <c r="Q9" s="169">
        <v>2</v>
      </c>
      <c r="R9" s="169">
        <v>357</v>
      </c>
      <c r="S9" s="169">
        <v>2145000</v>
      </c>
      <c r="T9" s="169">
        <v>123050</v>
      </c>
      <c r="U9" s="169">
        <v>2268050</v>
      </c>
      <c r="V9" s="168">
        <v>45297</v>
      </c>
      <c r="W9" s="216">
        <v>244</v>
      </c>
      <c r="X9" s="169">
        <v>1368500</v>
      </c>
      <c r="Y9" s="169">
        <v>123050</v>
      </c>
      <c r="Z9" s="169">
        <v>1491550</v>
      </c>
      <c r="AA9" s="169">
        <v>113</v>
      </c>
      <c r="AB9" s="169">
        <v>776500</v>
      </c>
      <c r="AC9" s="169"/>
      <c r="AD9" s="169">
        <v>776500</v>
      </c>
    </row>
    <row x14ac:dyDescent="0.25" r="10" customHeight="1" ht="17.25">
      <c r="A10" s="235">
        <f>A9</f>
        <v>25569.375</v>
      </c>
      <c r="B10" s="179" t="s">
        <v>31</v>
      </c>
      <c r="C10" s="180"/>
      <c r="D10" s="180"/>
      <c r="E10" s="180"/>
      <c r="F10" s="180"/>
      <c r="G10" s="180">
        <f>SUM(C10:F10)</f>
      </c>
      <c r="H10" s="125">
        <v>6000</v>
      </c>
      <c r="I10" s="125">
        <f>G10*H10</f>
      </c>
      <c r="J10" s="125">
        <f>I10*0.1</f>
      </c>
      <c r="K10" s="125">
        <f>SUM(I10:J10)</f>
      </c>
      <c r="L10" s="86"/>
      <c r="M10" s="277">
        <v>45298</v>
      </c>
      <c r="N10" s="169">
        <v>0</v>
      </c>
      <c r="O10" s="169">
        <v>15</v>
      </c>
      <c r="P10" s="169"/>
      <c r="Q10" s="169">
        <v>2</v>
      </c>
      <c r="R10" s="169">
        <v>17</v>
      </c>
      <c r="S10" s="169">
        <v>102000</v>
      </c>
      <c r="T10" s="169">
        <v>10200</v>
      </c>
      <c r="U10" s="169">
        <v>112200</v>
      </c>
      <c r="V10" s="168">
        <v>45298</v>
      </c>
      <c r="W10" s="216">
        <v>17</v>
      </c>
      <c r="X10" s="169">
        <v>102000</v>
      </c>
      <c r="Y10" s="169">
        <v>10200</v>
      </c>
      <c r="Z10" s="169">
        <v>112200</v>
      </c>
      <c r="AA10" s="169">
        <v>0</v>
      </c>
      <c r="AB10" s="169">
        <v>0</v>
      </c>
      <c r="AC10" s="169"/>
      <c r="AD10" s="169">
        <v>0</v>
      </c>
    </row>
    <row x14ac:dyDescent="0.25" r="11" customHeight="1" ht="17.25">
      <c r="A11" s="235">
        <f>A10</f>
        <v>25569.375</v>
      </c>
      <c r="B11" s="179" t="s">
        <v>71</v>
      </c>
      <c r="C11" s="180"/>
      <c r="D11" s="180"/>
      <c r="E11" s="180"/>
      <c r="F11" s="180"/>
      <c r="G11" s="180">
        <f>SUM(C11:F11)</f>
      </c>
      <c r="H11" s="125">
        <v>6000</v>
      </c>
      <c r="I11" s="125">
        <f>G11*H11</f>
      </c>
      <c r="J11" s="125">
        <f>I11*0.1</f>
      </c>
      <c r="K11" s="125">
        <f>SUM(I11:J11)</f>
      </c>
      <c r="L11" s="86"/>
      <c r="M11" s="277">
        <v>45299</v>
      </c>
      <c r="N11" s="169">
        <v>0</v>
      </c>
      <c r="O11" s="169">
        <v>1191</v>
      </c>
      <c r="P11" s="169">
        <v>350</v>
      </c>
      <c r="Q11" s="169">
        <v>45</v>
      </c>
      <c r="R11" s="169">
        <v>1586</v>
      </c>
      <c r="S11" s="169">
        <v>8929900</v>
      </c>
      <c r="T11" s="169">
        <v>691260</v>
      </c>
      <c r="U11" s="169">
        <v>9621160</v>
      </c>
      <c r="V11" s="168">
        <v>45299</v>
      </c>
      <c r="W11" s="216">
        <v>1333</v>
      </c>
      <c r="X11" s="169">
        <v>7278600</v>
      </c>
      <c r="Y11" s="169">
        <v>691260</v>
      </c>
      <c r="Z11" s="169">
        <v>7969860</v>
      </c>
      <c r="AA11" s="169">
        <v>253</v>
      </c>
      <c r="AB11" s="169">
        <v>1651300</v>
      </c>
      <c r="AC11" s="169"/>
      <c r="AD11" s="169">
        <v>1651300</v>
      </c>
    </row>
    <row x14ac:dyDescent="0.25" r="12" customHeight="1" ht="17.25">
      <c r="A12" s="235">
        <f>A11</f>
        <v>25569.375</v>
      </c>
      <c r="B12" s="179" t="s">
        <v>49</v>
      </c>
      <c r="C12" s="180"/>
      <c r="D12" s="180"/>
      <c r="E12" s="180"/>
      <c r="F12" s="180"/>
      <c r="G12" s="180">
        <f>SUM(C12:F12)</f>
      </c>
      <c r="H12" s="125">
        <v>5000</v>
      </c>
      <c r="I12" s="125">
        <f>G12*H12</f>
      </c>
      <c r="J12" s="125">
        <f>I12*0.1</f>
      </c>
      <c r="K12" s="125">
        <f>SUM(I12:J12)</f>
      </c>
      <c r="L12" s="86"/>
      <c r="M12" s="277">
        <v>45300</v>
      </c>
      <c r="N12" s="169">
        <v>20</v>
      </c>
      <c r="O12" s="169">
        <v>1197</v>
      </c>
      <c r="P12" s="169">
        <v>368</v>
      </c>
      <c r="Q12" s="169">
        <v>53</v>
      </c>
      <c r="R12" s="169">
        <v>1638</v>
      </c>
      <c r="S12" s="169">
        <v>9234900</v>
      </c>
      <c r="T12" s="169">
        <v>696390</v>
      </c>
      <c r="U12" s="169">
        <v>9931290</v>
      </c>
      <c r="V12" s="168">
        <v>45300</v>
      </c>
      <c r="W12" s="216">
        <v>1348</v>
      </c>
      <c r="X12" s="169">
        <v>7341900</v>
      </c>
      <c r="Y12" s="169">
        <v>696390</v>
      </c>
      <c r="Z12" s="169">
        <v>8038290</v>
      </c>
      <c r="AA12" s="169">
        <v>290</v>
      </c>
      <c r="AB12" s="169">
        <v>1893000</v>
      </c>
      <c r="AC12" s="169"/>
      <c r="AD12" s="169">
        <v>1893000</v>
      </c>
    </row>
    <row x14ac:dyDescent="0.25" r="13" customHeight="1" ht="17.25">
      <c r="A13" s="235">
        <f>A12</f>
        <v>25569.375</v>
      </c>
      <c r="B13" s="184" t="s">
        <v>9</v>
      </c>
      <c r="C13" s="180"/>
      <c r="D13" s="180">
        <v>38</v>
      </c>
      <c r="E13" s="180"/>
      <c r="F13" s="180"/>
      <c r="G13" s="180">
        <f>SUM(C13:F13)</f>
      </c>
      <c r="H13" s="125">
        <v>6000</v>
      </c>
      <c r="I13" s="125">
        <f>G13*H13</f>
      </c>
      <c r="J13" s="125">
        <f>I13*0.1</f>
      </c>
      <c r="K13" s="125">
        <f>SUM(I13:J13)</f>
      </c>
      <c r="L13" s="86"/>
      <c r="M13" s="277">
        <v>45301</v>
      </c>
      <c r="N13" s="169">
        <v>20</v>
      </c>
      <c r="O13" s="169">
        <v>1200</v>
      </c>
      <c r="P13" s="169">
        <v>366</v>
      </c>
      <c r="Q13" s="169">
        <v>52</v>
      </c>
      <c r="R13" s="169">
        <v>1638</v>
      </c>
      <c r="S13" s="169">
        <v>9253700</v>
      </c>
      <c r="T13" s="169">
        <v>691450</v>
      </c>
      <c r="U13" s="169">
        <v>9945150</v>
      </c>
      <c r="V13" s="168">
        <v>45301</v>
      </c>
      <c r="W13" s="216">
        <v>1346</v>
      </c>
      <c r="X13" s="169">
        <v>7346500</v>
      </c>
      <c r="Y13" s="169">
        <v>691450</v>
      </c>
      <c r="Z13" s="169">
        <v>8037950</v>
      </c>
      <c r="AA13" s="169">
        <v>292</v>
      </c>
      <c r="AB13" s="169">
        <v>1907200</v>
      </c>
      <c r="AC13" s="169"/>
      <c r="AD13" s="169">
        <v>1907200</v>
      </c>
    </row>
    <row x14ac:dyDescent="0.25" r="14" customHeight="1" ht="17.25">
      <c r="A14" s="235">
        <f>A13</f>
        <v>25569.375</v>
      </c>
      <c r="B14" s="179" t="s">
        <v>78</v>
      </c>
      <c r="C14" s="180"/>
      <c r="D14" s="180"/>
      <c r="E14" s="180"/>
      <c r="F14" s="180"/>
      <c r="G14" s="180">
        <f>SUM(C14:F14)</f>
      </c>
      <c r="H14" s="125">
        <v>6500</v>
      </c>
      <c r="I14" s="125">
        <f>G14*H14</f>
      </c>
      <c r="J14" s="125">
        <f>I14*0.1</f>
      </c>
      <c r="K14" s="125">
        <f>SUM(I14:J14)</f>
      </c>
      <c r="L14" s="86"/>
      <c r="M14" s="277">
        <v>45302</v>
      </c>
      <c r="N14" s="169">
        <v>20</v>
      </c>
      <c r="O14" s="169">
        <v>1192</v>
      </c>
      <c r="P14" s="169">
        <v>383</v>
      </c>
      <c r="Q14" s="169">
        <v>35</v>
      </c>
      <c r="R14" s="169">
        <v>1630</v>
      </c>
      <c r="S14" s="169">
        <v>9177000</v>
      </c>
      <c r="T14" s="169">
        <v>686380</v>
      </c>
      <c r="U14" s="169">
        <v>9863380</v>
      </c>
      <c r="V14" s="168">
        <v>45302</v>
      </c>
      <c r="W14" s="216">
        <v>1342</v>
      </c>
      <c r="X14" s="169">
        <v>7295800</v>
      </c>
      <c r="Y14" s="169">
        <v>686380</v>
      </c>
      <c r="Z14" s="169">
        <v>7982180</v>
      </c>
      <c r="AA14" s="169">
        <v>288</v>
      </c>
      <c r="AB14" s="169">
        <v>1881200</v>
      </c>
      <c r="AC14" s="169"/>
      <c r="AD14" s="169">
        <v>1881200</v>
      </c>
    </row>
    <row x14ac:dyDescent="0.25" r="15" customHeight="1" ht="17.25">
      <c r="A15" s="235">
        <f>A14</f>
        <v>25569.375</v>
      </c>
      <c r="B15" s="179" t="s">
        <v>55</v>
      </c>
      <c r="C15" s="180"/>
      <c r="D15" s="180"/>
      <c r="E15" s="180"/>
      <c r="F15" s="180"/>
      <c r="G15" s="180">
        <f>SUM(C15:F15)</f>
      </c>
      <c r="H15" s="125">
        <v>6500</v>
      </c>
      <c r="I15" s="125">
        <f>G15*H15</f>
      </c>
      <c r="J15" s="125">
        <f>I15*0.1</f>
      </c>
      <c r="K15" s="125">
        <f>SUM(I15:J15)</f>
      </c>
      <c r="L15" s="86"/>
      <c r="M15" s="277">
        <v>45303</v>
      </c>
      <c r="N15" s="169">
        <v>20</v>
      </c>
      <c r="O15" s="169">
        <v>1188</v>
      </c>
      <c r="P15" s="169">
        <v>343</v>
      </c>
      <c r="Q15" s="169">
        <v>37</v>
      </c>
      <c r="R15" s="169">
        <v>1588</v>
      </c>
      <c r="S15" s="169">
        <v>8964900</v>
      </c>
      <c r="T15" s="169">
        <v>662000</v>
      </c>
      <c r="U15" s="169">
        <v>9626900</v>
      </c>
      <c r="V15" s="168">
        <v>45303</v>
      </c>
      <c r="W15" s="216">
        <v>1295</v>
      </c>
      <c r="X15" s="169">
        <v>7052000</v>
      </c>
      <c r="Y15" s="169">
        <v>662000</v>
      </c>
      <c r="Z15" s="169">
        <v>7714000</v>
      </c>
      <c r="AA15" s="169">
        <v>293</v>
      </c>
      <c r="AB15" s="169">
        <v>1912900</v>
      </c>
      <c r="AC15" s="169"/>
      <c r="AD15" s="169">
        <v>1912900</v>
      </c>
    </row>
    <row x14ac:dyDescent="0.25" r="16" customHeight="1" ht="17.25">
      <c r="A16" s="235">
        <f>A15</f>
        <v>25569.375</v>
      </c>
      <c r="B16" s="279" t="s">
        <v>80</v>
      </c>
      <c r="C16" s="180"/>
      <c r="D16" s="180">
        <v>23</v>
      </c>
      <c r="E16" s="180"/>
      <c r="F16" s="180"/>
      <c r="G16" s="180">
        <f>SUM(C16:F16)</f>
      </c>
      <c r="H16" s="125">
        <v>6000</v>
      </c>
      <c r="I16" s="125">
        <f>G16*H16</f>
      </c>
      <c r="J16" s="185"/>
      <c r="K16" s="125">
        <f>SUM(I16:J16)</f>
      </c>
      <c r="L16" s="86"/>
      <c r="M16" s="277">
        <v>45304</v>
      </c>
      <c r="N16" s="169">
        <v>10</v>
      </c>
      <c r="O16" s="169">
        <v>379</v>
      </c>
      <c r="P16" s="169">
        <v>21</v>
      </c>
      <c r="Q16" s="169">
        <v>2</v>
      </c>
      <c r="R16" s="169">
        <v>412</v>
      </c>
      <c r="S16" s="169">
        <v>2416400</v>
      </c>
      <c r="T16" s="169">
        <v>140950</v>
      </c>
      <c r="U16" s="169">
        <v>2557350</v>
      </c>
      <c r="V16" s="168">
        <v>45304</v>
      </c>
      <c r="W16" s="216">
        <v>279</v>
      </c>
      <c r="X16" s="169">
        <v>1547500</v>
      </c>
      <c r="Y16" s="169">
        <v>140950</v>
      </c>
      <c r="Z16" s="169">
        <v>1688450</v>
      </c>
      <c r="AA16" s="169">
        <v>133</v>
      </c>
      <c r="AB16" s="169">
        <v>868900</v>
      </c>
      <c r="AC16" s="169"/>
      <c r="AD16" s="169">
        <v>868900</v>
      </c>
    </row>
    <row x14ac:dyDescent="0.25" r="17" customHeight="1" ht="17.25">
      <c r="A17" s="235">
        <f>A16</f>
        <v>25569.375</v>
      </c>
      <c r="B17" s="279" t="s">
        <v>67</v>
      </c>
      <c r="C17" s="180"/>
      <c r="D17" s="180">
        <v>7</v>
      </c>
      <c r="E17" s="180">
        <v>6</v>
      </c>
      <c r="F17" s="180"/>
      <c r="G17" s="180">
        <f>SUM(C17:F17)</f>
      </c>
      <c r="H17" s="125">
        <v>5500</v>
      </c>
      <c r="I17" s="125">
        <f>G17*H17</f>
      </c>
      <c r="J17" s="125">
        <f>I17*0.1</f>
      </c>
      <c r="K17" s="125">
        <f>SUM(I17:J17)</f>
      </c>
      <c r="L17" s="86"/>
      <c r="M17" s="277">
        <v>45305</v>
      </c>
      <c r="N17" s="169">
        <v>0</v>
      </c>
      <c r="O17" s="169">
        <v>15</v>
      </c>
      <c r="P17" s="169"/>
      <c r="Q17" s="169">
        <v>2</v>
      </c>
      <c r="R17" s="169">
        <v>17</v>
      </c>
      <c r="S17" s="169">
        <v>102000</v>
      </c>
      <c r="T17" s="169">
        <v>10200</v>
      </c>
      <c r="U17" s="169">
        <v>112200</v>
      </c>
      <c r="V17" s="168">
        <v>45305</v>
      </c>
      <c r="W17" s="216">
        <v>17</v>
      </c>
      <c r="X17" s="169">
        <v>102000</v>
      </c>
      <c r="Y17" s="169">
        <v>10200</v>
      </c>
      <c r="Z17" s="169">
        <v>112200</v>
      </c>
      <c r="AA17" s="169">
        <v>0</v>
      </c>
      <c r="AB17" s="169">
        <v>0</v>
      </c>
      <c r="AC17" s="169"/>
      <c r="AD17" s="169">
        <v>0</v>
      </c>
    </row>
    <row x14ac:dyDescent="0.25" r="18" customHeight="1" ht="17.25">
      <c r="A18" s="235">
        <f>A17</f>
        <v>25569.375</v>
      </c>
      <c r="B18" s="279" t="s">
        <v>74</v>
      </c>
      <c r="C18" s="180"/>
      <c r="D18" s="180"/>
      <c r="E18" s="180"/>
      <c r="F18" s="180"/>
      <c r="G18" s="180">
        <f>SUM(C18:F18)</f>
      </c>
      <c r="H18" s="187">
        <v>5000</v>
      </c>
      <c r="I18" s="125">
        <f>G18*H18</f>
      </c>
      <c r="J18" s="125">
        <f>I18*0.1</f>
      </c>
      <c r="K18" s="125">
        <f>SUM(I18:J18)</f>
      </c>
      <c r="L18" s="86"/>
      <c r="M18" s="277">
        <v>45306</v>
      </c>
      <c r="N18" s="169">
        <v>0</v>
      </c>
      <c r="O18" s="169">
        <v>1192</v>
      </c>
      <c r="P18" s="169">
        <v>386</v>
      </c>
      <c r="Q18" s="169">
        <v>39</v>
      </c>
      <c r="R18" s="169">
        <v>1617</v>
      </c>
      <c r="S18" s="169">
        <v>9141400</v>
      </c>
      <c r="T18" s="169">
        <v>699800</v>
      </c>
      <c r="U18" s="169">
        <v>9841200</v>
      </c>
      <c r="V18" s="168">
        <v>45306</v>
      </c>
      <c r="W18" s="216">
        <v>1355</v>
      </c>
      <c r="X18" s="169">
        <v>7430000</v>
      </c>
      <c r="Y18" s="169">
        <v>699800</v>
      </c>
      <c r="Z18" s="169">
        <v>8129800</v>
      </c>
      <c r="AA18" s="169">
        <v>262</v>
      </c>
      <c r="AB18" s="169">
        <v>1711400</v>
      </c>
      <c r="AC18" s="169"/>
      <c r="AD18" s="169">
        <v>1711400</v>
      </c>
    </row>
    <row x14ac:dyDescent="0.25" r="19" customHeight="1" ht="17.25">
      <c r="A19" s="235">
        <f>A18</f>
        <v>25569.375</v>
      </c>
      <c r="B19" s="280" t="s">
        <v>11</v>
      </c>
      <c r="C19" s="180"/>
      <c r="D19" s="180"/>
      <c r="E19" s="180"/>
      <c r="F19" s="180"/>
      <c r="G19" s="180">
        <f>SUM(C19:F19)</f>
      </c>
      <c r="H19" s="125">
        <v>6000</v>
      </c>
      <c r="I19" s="125">
        <f>G19*H19</f>
      </c>
      <c r="J19" s="125">
        <f>I19*0.1</f>
      </c>
      <c r="K19" s="125">
        <f>SUM(I19:J19)</f>
      </c>
      <c r="L19" s="86"/>
      <c r="M19" s="277">
        <v>45307</v>
      </c>
      <c r="N19" s="169">
        <v>20</v>
      </c>
      <c r="O19" s="169">
        <v>1201</v>
      </c>
      <c r="P19" s="169">
        <v>377</v>
      </c>
      <c r="Q19" s="169">
        <v>44</v>
      </c>
      <c r="R19" s="169">
        <v>1642</v>
      </c>
      <c r="S19" s="169">
        <v>9291600</v>
      </c>
      <c r="T19" s="169">
        <v>698410</v>
      </c>
      <c r="U19" s="169">
        <v>9990010</v>
      </c>
      <c r="V19" s="168">
        <v>45307</v>
      </c>
      <c r="W19" s="216">
        <v>1355</v>
      </c>
      <c r="X19" s="169">
        <v>7416100</v>
      </c>
      <c r="Y19" s="169">
        <v>698410</v>
      </c>
      <c r="Z19" s="169">
        <v>8114510</v>
      </c>
      <c r="AA19" s="169">
        <v>287</v>
      </c>
      <c r="AB19" s="169">
        <v>1875500</v>
      </c>
      <c r="AC19" s="169"/>
      <c r="AD19" s="169">
        <v>1875500</v>
      </c>
    </row>
    <row x14ac:dyDescent="0.25" r="20" customHeight="1" ht="17.25">
      <c r="A20" s="235">
        <f>A19</f>
        <v>25569.375</v>
      </c>
      <c r="B20" s="279" t="s">
        <v>22</v>
      </c>
      <c r="C20" s="180"/>
      <c r="D20" s="180"/>
      <c r="E20" s="180"/>
      <c r="F20" s="180"/>
      <c r="G20" s="180">
        <f>SUM(C20:F20)</f>
      </c>
      <c r="H20" s="237">
        <v>4800</v>
      </c>
      <c r="I20" s="125">
        <f>G20*H20</f>
      </c>
      <c r="J20" s="125">
        <f>I20*0.1</f>
      </c>
      <c r="K20" s="125">
        <f>SUM(I20:J20)</f>
      </c>
      <c r="L20" s="86"/>
      <c r="M20" s="277">
        <v>45308</v>
      </c>
      <c r="N20" s="169">
        <v>20</v>
      </c>
      <c r="O20" s="169">
        <v>1193</v>
      </c>
      <c r="P20" s="169">
        <v>348</v>
      </c>
      <c r="Q20" s="169">
        <v>45</v>
      </c>
      <c r="R20" s="169">
        <v>1606</v>
      </c>
      <c r="S20" s="169">
        <v>9070000</v>
      </c>
      <c r="T20" s="169">
        <v>693230</v>
      </c>
      <c r="U20" s="169">
        <v>9763230</v>
      </c>
      <c r="V20" s="168">
        <v>45308</v>
      </c>
      <c r="W20" s="216">
        <v>1345</v>
      </c>
      <c r="X20" s="169">
        <v>7364300</v>
      </c>
      <c r="Y20" s="169">
        <v>693230</v>
      </c>
      <c r="Z20" s="169">
        <v>8057530</v>
      </c>
      <c r="AA20" s="169">
        <v>261</v>
      </c>
      <c r="AB20" s="169">
        <v>1705700</v>
      </c>
      <c r="AC20" s="169"/>
      <c r="AD20" s="169">
        <v>1705700</v>
      </c>
    </row>
    <row x14ac:dyDescent="0.25" r="21" customHeight="1" ht="17.25">
      <c r="A21" s="235">
        <f>A20</f>
        <v>25569.375</v>
      </c>
      <c r="B21" s="279" t="s">
        <v>217</v>
      </c>
      <c r="C21" s="180"/>
      <c r="D21" s="180"/>
      <c r="E21" s="180"/>
      <c r="F21" s="180"/>
      <c r="G21" s="180">
        <f>SUM(C21:F21)</f>
      </c>
      <c r="H21" s="125">
        <v>5000</v>
      </c>
      <c r="I21" s="125">
        <f>G21*H21</f>
      </c>
      <c r="J21" s="125">
        <f>I21*0.1</f>
      </c>
      <c r="K21" s="125">
        <f>SUM(I21:J21)</f>
      </c>
      <c r="L21" s="86"/>
      <c r="M21" s="277">
        <v>45309</v>
      </c>
      <c r="N21" s="169">
        <v>20</v>
      </c>
      <c r="O21" s="169">
        <v>1193</v>
      </c>
      <c r="P21" s="169">
        <v>368</v>
      </c>
      <c r="Q21" s="169">
        <v>36</v>
      </c>
      <c r="R21" s="169">
        <v>1617</v>
      </c>
      <c r="S21" s="169">
        <v>9135900</v>
      </c>
      <c r="T21" s="169">
        <v>691450</v>
      </c>
      <c r="U21" s="169">
        <v>9827350</v>
      </c>
      <c r="V21" s="168">
        <v>45309</v>
      </c>
      <c r="W21" s="216">
        <v>1343</v>
      </c>
      <c r="X21" s="169">
        <v>7346500</v>
      </c>
      <c r="Y21" s="169">
        <v>691450</v>
      </c>
      <c r="Z21" s="169">
        <v>8037950</v>
      </c>
      <c r="AA21" s="169">
        <v>274</v>
      </c>
      <c r="AB21" s="169">
        <v>1789400</v>
      </c>
      <c r="AC21" s="169"/>
      <c r="AD21" s="169">
        <v>1789400</v>
      </c>
    </row>
    <row x14ac:dyDescent="0.25" r="22" customHeight="1" ht="17.25">
      <c r="A22" s="235">
        <f>A21</f>
        <v>25569.375</v>
      </c>
      <c r="B22" s="279" t="s">
        <v>84</v>
      </c>
      <c r="C22" s="180"/>
      <c r="D22" s="180">
        <v>6</v>
      </c>
      <c r="E22" s="180"/>
      <c r="F22" s="180"/>
      <c r="G22" s="180">
        <f>SUM(C22:F22)</f>
      </c>
      <c r="H22" s="237">
        <v>4800</v>
      </c>
      <c r="I22" s="125">
        <f>G22*H22</f>
      </c>
      <c r="J22" s="125">
        <f>I22*0.1</f>
      </c>
      <c r="K22" s="125">
        <f>SUM(I22:J22)</f>
      </c>
      <c r="L22" s="86"/>
      <c r="M22" s="277">
        <v>45310</v>
      </c>
      <c r="N22" s="169">
        <v>20</v>
      </c>
      <c r="O22" s="169">
        <v>1175</v>
      </c>
      <c r="P22" s="169">
        <v>329</v>
      </c>
      <c r="Q22" s="169">
        <v>31</v>
      </c>
      <c r="R22" s="169">
        <v>1555</v>
      </c>
      <c r="S22" s="169">
        <v>8788800</v>
      </c>
      <c r="T22" s="169">
        <v>660640</v>
      </c>
      <c r="U22" s="169">
        <v>9449440</v>
      </c>
      <c r="V22" s="168">
        <v>45310</v>
      </c>
      <c r="W22" s="216">
        <v>1287</v>
      </c>
      <c r="X22" s="169">
        <v>7038400</v>
      </c>
      <c r="Y22" s="169">
        <v>660640</v>
      </c>
      <c r="Z22" s="169">
        <v>7699040</v>
      </c>
      <c r="AA22" s="169">
        <v>268</v>
      </c>
      <c r="AB22" s="169">
        <v>1750400</v>
      </c>
      <c r="AC22" s="169"/>
      <c r="AD22" s="169">
        <v>1750400</v>
      </c>
    </row>
    <row x14ac:dyDescent="0.25" r="23" customHeight="1" ht="17.25">
      <c r="A23" s="235">
        <f>A22</f>
        <v>25569.375</v>
      </c>
      <c r="B23" s="279" t="s">
        <v>207</v>
      </c>
      <c r="C23" s="180"/>
      <c r="D23" s="180"/>
      <c r="E23" s="180"/>
      <c r="F23" s="180"/>
      <c r="G23" s="180">
        <f>SUM(C23:F23)</f>
      </c>
      <c r="H23" s="125">
        <v>6000</v>
      </c>
      <c r="I23" s="125">
        <f>G23*H23</f>
      </c>
      <c r="J23" s="125">
        <f>I23*0.1</f>
      </c>
      <c r="K23" s="125">
        <f>SUM(I23:J23)</f>
      </c>
      <c r="L23" s="86"/>
      <c r="M23" s="277">
        <v>45311</v>
      </c>
      <c r="N23" s="169">
        <v>10</v>
      </c>
      <c r="O23" s="169">
        <v>347</v>
      </c>
      <c r="P23" s="169">
        <v>30</v>
      </c>
      <c r="Q23" s="169">
        <v>12</v>
      </c>
      <c r="R23" s="169">
        <v>399</v>
      </c>
      <c r="S23" s="169">
        <v>2342800</v>
      </c>
      <c r="T23" s="169">
        <v>139400</v>
      </c>
      <c r="U23" s="169">
        <v>2482200</v>
      </c>
      <c r="V23" s="168">
        <v>45311</v>
      </c>
      <c r="W23" s="216">
        <v>275</v>
      </c>
      <c r="X23" s="169">
        <v>1532000</v>
      </c>
      <c r="Y23" s="169">
        <v>139400</v>
      </c>
      <c r="Z23" s="169">
        <v>1671400</v>
      </c>
      <c r="AA23" s="169">
        <v>124</v>
      </c>
      <c r="AB23" s="169">
        <v>810800</v>
      </c>
      <c r="AC23" s="169"/>
      <c r="AD23" s="169">
        <v>810800</v>
      </c>
    </row>
    <row x14ac:dyDescent="0.25" r="24" customHeight="1" ht="17.25">
      <c r="A24" s="235">
        <f>A23</f>
        <v>25569.375</v>
      </c>
      <c r="B24" s="280" t="s">
        <v>17</v>
      </c>
      <c r="C24" s="180"/>
      <c r="D24" s="180"/>
      <c r="E24" s="180"/>
      <c r="F24" s="180"/>
      <c r="G24" s="180">
        <f>SUM(C24:F24)</f>
      </c>
      <c r="H24" s="125">
        <v>6000</v>
      </c>
      <c r="I24" s="125">
        <f>G24*H24</f>
      </c>
      <c r="J24" s="185"/>
      <c r="K24" s="125">
        <f>SUM(I24:J24)</f>
      </c>
      <c r="L24" s="86"/>
      <c r="M24" s="277">
        <v>45312</v>
      </c>
      <c r="N24" s="169">
        <v>0</v>
      </c>
      <c r="O24" s="169">
        <v>15</v>
      </c>
      <c r="P24" s="169"/>
      <c r="Q24" s="169">
        <v>2</v>
      </c>
      <c r="R24" s="169">
        <v>17</v>
      </c>
      <c r="S24" s="169">
        <v>102000</v>
      </c>
      <c r="T24" s="169">
        <v>10200</v>
      </c>
      <c r="U24" s="169">
        <v>112200</v>
      </c>
      <c r="V24" s="168">
        <v>45312</v>
      </c>
      <c r="W24" s="216">
        <v>17</v>
      </c>
      <c r="X24" s="169">
        <v>102000</v>
      </c>
      <c r="Y24" s="169">
        <v>10200</v>
      </c>
      <c r="Z24" s="169">
        <v>112200</v>
      </c>
      <c r="AA24" s="169">
        <v>0</v>
      </c>
      <c r="AB24" s="169">
        <v>0</v>
      </c>
      <c r="AC24" s="169"/>
      <c r="AD24" s="169">
        <v>0</v>
      </c>
    </row>
    <row x14ac:dyDescent="0.25" r="25" customHeight="1" ht="17.25">
      <c r="A25" s="235">
        <f>A24</f>
        <v>25569.375</v>
      </c>
      <c r="B25" s="279" t="s">
        <v>15</v>
      </c>
      <c r="C25" s="180"/>
      <c r="D25" s="180"/>
      <c r="E25" s="180"/>
      <c r="F25" s="180"/>
      <c r="G25" s="180">
        <f>SUM(C25:F25)</f>
      </c>
      <c r="H25" s="237">
        <v>4800</v>
      </c>
      <c r="I25" s="125">
        <f>G25*H25</f>
      </c>
      <c r="J25" s="125">
        <f>I25*0.1</f>
      </c>
      <c r="K25" s="125">
        <f>SUM(I25:J25)</f>
      </c>
      <c r="L25" s="86"/>
      <c r="M25" s="277">
        <v>45313</v>
      </c>
      <c r="N25" s="169">
        <v>7</v>
      </c>
      <c r="O25" s="169">
        <v>1189</v>
      </c>
      <c r="P25" s="169">
        <v>356</v>
      </c>
      <c r="Q25" s="169">
        <v>39</v>
      </c>
      <c r="R25" s="169">
        <v>1591</v>
      </c>
      <c r="S25" s="169">
        <v>8966600</v>
      </c>
      <c r="T25" s="169">
        <v>694630</v>
      </c>
      <c r="U25" s="169">
        <v>9661230</v>
      </c>
      <c r="V25" s="168">
        <v>45313</v>
      </c>
      <c r="W25" s="216">
        <v>1348</v>
      </c>
      <c r="X25" s="169">
        <v>7378300</v>
      </c>
      <c r="Y25" s="169">
        <v>694630</v>
      </c>
      <c r="Z25" s="169">
        <v>8072930</v>
      </c>
      <c r="AA25" s="169">
        <v>243</v>
      </c>
      <c r="AB25" s="169">
        <v>1588300</v>
      </c>
      <c r="AC25" s="169"/>
      <c r="AD25" s="169">
        <v>1588300</v>
      </c>
    </row>
    <row x14ac:dyDescent="0.25" r="26" customHeight="1" ht="17.25">
      <c r="A26" s="235">
        <f>A25</f>
        <v>25569.375</v>
      </c>
      <c r="B26" s="279" t="s">
        <v>21</v>
      </c>
      <c r="C26" s="180">
        <v>6</v>
      </c>
      <c r="D26" s="180">
        <v>12</v>
      </c>
      <c r="E26" s="180"/>
      <c r="F26" s="180"/>
      <c r="G26" s="180">
        <f>SUM(C26:F26)</f>
      </c>
      <c r="H26" s="125">
        <v>5000</v>
      </c>
      <c r="I26" s="125">
        <f>G26*H26</f>
      </c>
      <c r="J26" s="125">
        <f>I26*0.1</f>
      </c>
      <c r="K26" s="125">
        <f>SUM(I26:J26)</f>
      </c>
      <c r="L26" s="86"/>
      <c r="M26" s="277">
        <v>45314</v>
      </c>
      <c r="N26" s="169">
        <v>20</v>
      </c>
      <c r="O26" s="169">
        <v>1181</v>
      </c>
      <c r="P26" s="169">
        <v>369</v>
      </c>
      <c r="Q26" s="169">
        <v>50</v>
      </c>
      <c r="R26" s="169">
        <v>1620</v>
      </c>
      <c r="S26" s="169">
        <v>9154700</v>
      </c>
      <c r="T26" s="169">
        <v>698450</v>
      </c>
      <c r="U26" s="169">
        <v>9853150</v>
      </c>
      <c r="V26" s="168">
        <v>45314</v>
      </c>
      <c r="W26" s="216">
        <v>1354</v>
      </c>
      <c r="X26" s="169">
        <v>7416500</v>
      </c>
      <c r="Y26" s="169">
        <v>698450</v>
      </c>
      <c r="Z26" s="169">
        <v>8114950</v>
      </c>
      <c r="AA26" s="169">
        <v>266</v>
      </c>
      <c r="AB26" s="169">
        <v>1738200</v>
      </c>
      <c r="AC26" s="169"/>
      <c r="AD26" s="169">
        <v>1738200</v>
      </c>
    </row>
    <row x14ac:dyDescent="0.25" r="27" customHeight="1" ht="17.25">
      <c r="A27" s="235">
        <f>A26</f>
        <v>25569.375</v>
      </c>
      <c r="B27" s="279" t="s">
        <v>52</v>
      </c>
      <c r="C27" s="180"/>
      <c r="D27" s="180">
        <v>13</v>
      </c>
      <c r="E27" s="180">
        <v>10</v>
      </c>
      <c r="F27" s="180"/>
      <c r="G27" s="180">
        <f>SUM(C27:F27)</f>
      </c>
      <c r="H27" s="125">
        <v>5000</v>
      </c>
      <c r="I27" s="125">
        <f>G27*H27</f>
      </c>
      <c r="J27" s="125">
        <f>I27*0.1</f>
      </c>
      <c r="K27" s="125">
        <f>SUM(I27:J27)</f>
      </c>
      <c r="L27" s="86"/>
      <c r="M27" s="277">
        <v>45315</v>
      </c>
      <c r="N27" s="169">
        <v>20</v>
      </c>
      <c r="O27" s="169">
        <v>1185</v>
      </c>
      <c r="P27" s="169">
        <v>366</v>
      </c>
      <c r="Q27" s="169">
        <v>49</v>
      </c>
      <c r="R27" s="169">
        <v>1620</v>
      </c>
      <c r="S27" s="169">
        <v>9113700</v>
      </c>
      <c r="T27" s="169">
        <v>713810</v>
      </c>
      <c r="U27" s="169">
        <v>9827510</v>
      </c>
      <c r="V27" s="168">
        <v>45315</v>
      </c>
      <c r="W27" s="216">
        <v>1384</v>
      </c>
      <c r="X27" s="169">
        <v>7570100</v>
      </c>
      <c r="Y27" s="169">
        <v>713810</v>
      </c>
      <c r="Z27" s="169">
        <v>8283910</v>
      </c>
      <c r="AA27" s="169">
        <v>236</v>
      </c>
      <c r="AB27" s="169">
        <v>1543600</v>
      </c>
      <c r="AC27" s="169"/>
      <c r="AD27" s="169">
        <v>1543600</v>
      </c>
    </row>
    <row x14ac:dyDescent="0.25" r="28" customHeight="1" ht="17.25">
      <c r="A28" s="235">
        <f>A27</f>
        <v>25569.375</v>
      </c>
      <c r="B28" s="279" t="s">
        <v>61</v>
      </c>
      <c r="C28" s="180"/>
      <c r="D28" s="180"/>
      <c r="E28" s="180"/>
      <c r="F28" s="180"/>
      <c r="G28" s="180">
        <f>SUM(C28:F28)</f>
      </c>
      <c r="H28" s="125">
        <v>5000</v>
      </c>
      <c r="I28" s="125">
        <f>G28*H28</f>
      </c>
      <c r="J28" s="125">
        <f>I28*0.1</f>
      </c>
      <c r="K28" s="125">
        <f>SUM(I28:J28)</f>
      </c>
      <c r="L28" s="86"/>
      <c r="M28" s="277">
        <v>45316</v>
      </c>
      <c r="N28" s="169">
        <v>20</v>
      </c>
      <c r="O28" s="169">
        <v>1037</v>
      </c>
      <c r="P28" s="169">
        <v>410</v>
      </c>
      <c r="Q28" s="169">
        <v>130</v>
      </c>
      <c r="R28" s="169">
        <v>1597</v>
      </c>
      <c r="S28" s="169">
        <v>8984600</v>
      </c>
      <c r="T28" s="169">
        <v>702890</v>
      </c>
      <c r="U28" s="169">
        <v>9687490</v>
      </c>
      <c r="V28" s="168">
        <v>45316</v>
      </c>
      <c r="W28" s="216">
        <v>1364</v>
      </c>
      <c r="X28" s="169">
        <v>7460900</v>
      </c>
      <c r="Y28" s="169">
        <v>702890</v>
      </c>
      <c r="Z28" s="169">
        <v>8163790</v>
      </c>
      <c r="AA28" s="169">
        <v>233</v>
      </c>
      <c r="AB28" s="169">
        <v>1523700</v>
      </c>
      <c r="AC28" s="169"/>
      <c r="AD28" s="169">
        <v>1523700</v>
      </c>
    </row>
    <row x14ac:dyDescent="0.25" r="29" customHeight="1" ht="17.25">
      <c r="A29" s="235">
        <f>A28</f>
        <v>25569.375</v>
      </c>
      <c r="B29" s="280" t="s">
        <v>33</v>
      </c>
      <c r="C29" s="180"/>
      <c r="D29" s="180"/>
      <c r="E29" s="180"/>
      <c r="F29" s="180"/>
      <c r="G29" s="180">
        <f>SUM(C29:F29)</f>
      </c>
      <c r="H29" s="125">
        <v>5500</v>
      </c>
      <c r="I29" s="125">
        <f>G29*H29</f>
      </c>
      <c r="J29" s="125">
        <f>I29*0.1</f>
      </c>
      <c r="K29" s="125">
        <f>SUM(I29:J29)</f>
      </c>
      <c r="L29" s="86"/>
      <c r="M29" s="277">
        <v>45317</v>
      </c>
      <c r="N29" s="169">
        <v>10</v>
      </c>
      <c r="O29" s="169">
        <v>1112</v>
      </c>
      <c r="P29" s="169">
        <v>348</v>
      </c>
      <c r="Q29" s="169">
        <v>49</v>
      </c>
      <c r="R29" s="169">
        <v>1519</v>
      </c>
      <c r="S29" s="169">
        <v>8523700</v>
      </c>
      <c r="T29" s="169">
        <v>695180</v>
      </c>
      <c r="U29" s="169">
        <v>9218880</v>
      </c>
      <c r="V29" s="168">
        <v>45317</v>
      </c>
      <c r="W29" s="216">
        <v>1300</v>
      </c>
      <c r="X29" s="169">
        <v>7089800</v>
      </c>
      <c r="Y29" s="169">
        <v>695180</v>
      </c>
      <c r="Z29" s="169">
        <v>7784980</v>
      </c>
      <c r="AA29" s="169">
        <v>219</v>
      </c>
      <c r="AB29" s="169">
        <v>1433900</v>
      </c>
      <c r="AC29" s="169"/>
      <c r="AD29" s="169">
        <v>1433900</v>
      </c>
    </row>
    <row x14ac:dyDescent="0.25" r="30" customHeight="1" ht="17.25">
      <c r="A30" s="235">
        <f>A29</f>
        <v>25569.375</v>
      </c>
      <c r="B30" s="279" t="s">
        <v>30</v>
      </c>
      <c r="C30" s="180"/>
      <c r="D30" s="180"/>
      <c r="E30" s="180"/>
      <c r="F30" s="180"/>
      <c r="G30" s="180">
        <f>SUM(C30:F30)</f>
      </c>
      <c r="H30" s="125">
        <v>6000</v>
      </c>
      <c r="I30" s="125">
        <f>G30*H30</f>
      </c>
      <c r="J30" s="125">
        <f>I30*0.1</f>
      </c>
      <c r="K30" s="125">
        <f>SUM(I30:J30)</f>
      </c>
      <c r="L30" s="86"/>
      <c r="M30" s="277">
        <v>45318</v>
      </c>
      <c r="N30" s="169">
        <v>5</v>
      </c>
      <c r="O30" s="169">
        <v>346</v>
      </c>
      <c r="P30" s="169">
        <v>29</v>
      </c>
      <c r="Q30" s="169">
        <v>9</v>
      </c>
      <c r="R30" s="169">
        <v>389</v>
      </c>
      <c r="S30" s="169">
        <v>2269100</v>
      </c>
      <c r="T30" s="169">
        <v>139100</v>
      </c>
      <c r="U30" s="169">
        <v>2408200</v>
      </c>
      <c r="V30" s="168">
        <v>45318</v>
      </c>
      <c r="W30" s="216">
        <v>276</v>
      </c>
      <c r="X30" s="169">
        <v>1529000</v>
      </c>
      <c r="Y30" s="169">
        <v>139100</v>
      </c>
      <c r="Z30" s="169">
        <v>1668100</v>
      </c>
      <c r="AA30" s="169">
        <v>113</v>
      </c>
      <c r="AB30" s="169">
        <v>740100</v>
      </c>
      <c r="AC30" s="169"/>
      <c r="AD30" s="169">
        <v>740100</v>
      </c>
    </row>
    <row x14ac:dyDescent="0.25" r="31" customHeight="1" ht="17.25">
      <c r="A31" s="235">
        <f>A30</f>
        <v>25569.375</v>
      </c>
      <c r="B31" s="279" t="s">
        <v>28</v>
      </c>
      <c r="C31" s="188" t="s">
        <v>14</v>
      </c>
      <c r="D31" s="180"/>
      <c r="E31" s="180"/>
      <c r="F31" s="180"/>
      <c r="G31" s="180">
        <f>SUM(C31:F31)</f>
      </c>
      <c r="H31" s="125">
        <v>5000</v>
      </c>
      <c r="I31" s="125">
        <f>G31*H31</f>
      </c>
      <c r="J31" s="125">
        <f>I31*0.1</f>
      </c>
      <c r="K31" s="125">
        <f>SUM(I31:J31)</f>
      </c>
      <c r="L31" s="86"/>
      <c r="M31" s="277">
        <v>45319</v>
      </c>
      <c r="N31" s="169">
        <v>0</v>
      </c>
      <c r="O31" s="169">
        <v>15</v>
      </c>
      <c r="P31" s="169"/>
      <c r="Q31" s="169">
        <v>2</v>
      </c>
      <c r="R31" s="169">
        <v>17</v>
      </c>
      <c r="S31" s="169">
        <v>102000</v>
      </c>
      <c r="T31" s="169">
        <v>10200</v>
      </c>
      <c r="U31" s="169">
        <v>112200</v>
      </c>
      <c r="V31" s="168">
        <v>45319</v>
      </c>
      <c r="W31" s="216">
        <v>17</v>
      </c>
      <c r="X31" s="169">
        <v>102000</v>
      </c>
      <c r="Y31" s="169">
        <v>10200</v>
      </c>
      <c r="Z31" s="169">
        <v>112200</v>
      </c>
      <c r="AA31" s="169">
        <v>0</v>
      </c>
      <c r="AB31" s="169">
        <v>0</v>
      </c>
      <c r="AC31" s="169"/>
      <c r="AD31" s="169">
        <v>0</v>
      </c>
    </row>
    <row x14ac:dyDescent="0.25" r="32" customHeight="1" ht="17.25">
      <c r="A32" s="235">
        <f>A31</f>
        <v>25569.375</v>
      </c>
      <c r="B32" s="179" t="s">
        <v>12</v>
      </c>
      <c r="C32" s="180"/>
      <c r="D32" s="180">
        <v>19</v>
      </c>
      <c r="E32" s="180">
        <v>7</v>
      </c>
      <c r="F32" s="180"/>
      <c r="G32" s="180">
        <f>SUM(C32:F32)</f>
      </c>
      <c r="H32" s="125">
        <v>6000</v>
      </c>
      <c r="I32" s="125">
        <f>G32*H32</f>
      </c>
      <c r="J32" s="125">
        <f>I32*0.1</f>
      </c>
      <c r="K32" s="125">
        <f>SUM(I32:J32)</f>
      </c>
      <c r="L32" s="86"/>
      <c r="M32" s="277">
        <v>45320</v>
      </c>
      <c r="N32" s="169">
        <v>0</v>
      </c>
      <c r="O32" s="169">
        <v>1150</v>
      </c>
      <c r="P32" s="169">
        <v>356</v>
      </c>
      <c r="Q32" s="169">
        <v>57</v>
      </c>
      <c r="R32" s="169">
        <v>1563</v>
      </c>
      <c r="S32" s="169">
        <v>8723700</v>
      </c>
      <c r="T32" s="169">
        <v>717940</v>
      </c>
      <c r="U32" s="169">
        <v>9441640</v>
      </c>
      <c r="V32" s="168">
        <v>45320</v>
      </c>
      <c r="W32" s="216">
        <v>1348</v>
      </c>
      <c r="X32" s="169">
        <v>7317400</v>
      </c>
      <c r="Y32" s="169">
        <v>717940</v>
      </c>
      <c r="Z32" s="169">
        <v>8035340</v>
      </c>
      <c r="AA32" s="169">
        <v>215</v>
      </c>
      <c r="AB32" s="169">
        <v>1406300</v>
      </c>
      <c r="AC32" s="169"/>
      <c r="AD32" s="169">
        <v>1406300</v>
      </c>
    </row>
    <row x14ac:dyDescent="0.25" r="33" customHeight="1" ht="17.25">
      <c r="A33" s="235">
        <f>A32</f>
        <v>25569.375</v>
      </c>
      <c r="B33" s="179" t="s">
        <v>100</v>
      </c>
      <c r="C33" s="180"/>
      <c r="D33" s="180"/>
      <c r="E33" s="180"/>
      <c r="F33" s="180"/>
      <c r="G33" s="180">
        <f>SUM(C33:F33)</f>
      </c>
      <c r="H33" s="125">
        <v>5500</v>
      </c>
      <c r="I33" s="125">
        <f>G33*H33</f>
      </c>
      <c r="J33" s="125">
        <f>I33*0.1</f>
      </c>
      <c r="K33" s="125">
        <f>SUM(I33:J33)</f>
      </c>
      <c r="L33" s="86"/>
      <c r="M33" s="277">
        <v>45321</v>
      </c>
      <c r="N33" s="169">
        <v>10</v>
      </c>
      <c r="O33" s="169">
        <v>1182</v>
      </c>
      <c r="P33" s="169">
        <v>366</v>
      </c>
      <c r="Q33" s="169">
        <v>62</v>
      </c>
      <c r="R33" s="169">
        <v>1620</v>
      </c>
      <c r="S33" s="169">
        <v>9083300</v>
      </c>
      <c r="T33" s="169">
        <v>724500</v>
      </c>
      <c r="U33" s="169">
        <v>9807800</v>
      </c>
      <c r="V33" s="168">
        <v>45321</v>
      </c>
      <c r="W33" s="216">
        <v>1405</v>
      </c>
      <c r="X33" s="169">
        <v>7677000</v>
      </c>
      <c r="Y33" s="169">
        <v>724500</v>
      </c>
      <c r="Z33" s="169">
        <v>8401500</v>
      </c>
      <c r="AA33" s="169">
        <v>215</v>
      </c>
      <c r="AB33" s="169">
        <v>1406300</v>
      </c>
      <c r="AC33" s="169"/>
      <c r="AD33" s="169">
        <v>1406300</v>
      </c>
    </row>
    <row x14ac:dyDescent="0.25" r="34" customHeight="1" ht="17.25">
      <c r="A34" s="235">
        <f>A33</f>
        <v>25569.375</v>
      </c>
      <c r="B34" s="179" t="s">
        <v>37</v>
      </c>
      <c r="C34" s="180"/>
      <c r="D34" s="180">
        <v>5</v>
      </c>
      <c r="E34" s="180"/>
      <c r="F34" s="180"/>
      <c r="G34" s="180">
        <f>SUM(C34:F34)</f>
      </c>
      <c r="H34" s="125">
        <v>6500</v>
      </c>
      <c r="I34" s="125">
        <f>G34*H34</f>
      </c>
      <c r="J34" s="125">
        <f>I34*0.1</f>
      </c>
      <c r="K34" s="125">
        <f>SUM(I34:J34)</f>
      </c>
      <c r="L34" s="86"/>
      <c r="M34" s="277">
        <v>45322</v>
      </c>
      <c r="N34" s="169">
        <v>10</v>
      </c>
      <c r="O34" s="169">
        <v>1203</v>
      </c>
      <c r="P34" s="169">
        <v>298</v>
      </c>
      <c r="Q34" s="169">
        <v>62</v>
      </c>
      <c r="R34" s="169">
        <v>1573</v>
      </c>
      <c r="S34" s="169">
        <v>8826600</v>
      </c>
      <c r="T34" s="169">
        <v>691070</v>
      </c>
      <c r="U34" s="169">
        <v>9517670</v>
      </c>
      <c r="V34" s="168">
        <v>45322</v>
      </c>
      <c r="W34" s="216">
        <v>1346</v>
      </c>
      <c r="X34" s="169">
        <v>7342700</v>
      </c>
      <c r="Y34" s="169">
        <v>691070</v>
      </c>
      <c r="Z34" s="169">
        <v>8033770</v>
      </c>
      <c r="AA34" s="169">
        <v>227</v>
      </c>
      <c r="AB34" s="169">
        <v>1483900</v>
      </c>
      <c r="AC34" s="169"/>
      <c r="AD34" s="169">
        <v>1483900</v>
      </c>
    </row>
    <row x14ac:dyDescent="0.25" r="35" customHeight="1" ht="17.25">
      <c r="A35" s="235">
        <f>A34</f>
        <v>25569.375</v>
      </c>
      <c r="B35" s="186" t="s">
        <v>64</v>
      </c>
      <c r="C35" s="180"/>
      <c r="D35" s="180"/>
      <c r="E35" s="180"/>
      <c r="F35" s="180"/>
      <c r="G35" s="180">
        <f>SUM(C35:F35)</f>
      </c>
      <c r="H35" s="182">
        <v>5500</v>
      </c>
      <c r="I35" s="125">
        <f>G35*H35</f>
      </c>
      <c r="J35" s="125">
        <f>I35*0.1</f>
      </c>
      <c r="K35" s="125">
        <f>SUM(I35:J35)</f>
      </c>
      <c r="L35" s="86"/>
      <c r="M35" s="286" t="s">
        <v>150</v>
      </c>
      <c r="N35" s="287">
        <v>358</v>
      </c>
      <c r="O35" s="287">
        <v>27354</v>
      </c>
      <c r="P35" s="287">
        <v>7928</v>
      </c>
      <c r="Q35" s="287">
        <v>1140</v>
      </c>
      <c r="R35" s="287">
        <v>36780</v>
      </c>
      <c r="S35" s="287">
        <v>207461800</v>
      </c>
      <c r="T35" s="287">
        <v>15876410</v>
      </c>
      <c r="U35" s="287">
        <v>223338210</v>
      </c>
      <c r="V35" s="288" t="s">
        <v>150</v>
      </c>
      <c r="W35" s="289">
        <v>30783</v>
      </c>
      <c r="X35" s="290">
        <v>168250100</v>
      </c>
      <c r="Y35" s="290">
        <v>15876410</v>
      </c>
      <c r="Z35" s="290">
        <v>184126510</v>
      </c>
      <c r="AA35" s="290">
        <v>5997</v>
      </c>
      <c r="AB35" s="290">
        <v>39211700</v>
      </c>
      <c r="AC35" s="290"/>
      <c r="AD35" s="290">
        <v>39211700</v>
      </c>
    </row>
    <row x14ac:dyDescent="0.25" r="36" customHeight="1" ht="17.25">
      <c r="A36" s="235">
        <f>A35</f>
        <v>25569.375</v>
      </c>
      <c r="B36" s="186" t="s">
        <v>25</v>
      </c>
      <c r="C36" s="180"/>
      <c r="D36" s="180"/>
      <c r="E36" s="180"/>
      <c r="F36" s="180"/>
      <c r="G36" s="180">
        <f>SUM(C36:F36)</f>
      </c>
      <c r="H36" s="125">
        <v>6000</v>
      </c>
      <c r="I36" s="125">
        <f>G36*H36</f>
      </c>
      <c r="J36" s="125">
        <f>I36*0.1</f>
      </c>
      <c r="K36" s="125">
        <f>SUM(I36:J36)</f>
      </c>
      <c r="L36" s="86"/>
      <c r="M36" s="175"/>
      <c r="N36" s="87"/>
      <c r="O36" s="87"/>
      <c r="P36" s="87"/>
      <c r="Q36" s="87"/>
      <c r="R36" s="87"/>
      <c r="S36" s="87"/>
      <c r="T36" s="87"/>
      <c r="U36" s="87"/>
      <c r="V36" s="175"/>
      <c r="W36" s="87"/>
      <c r="X36" s="87"/>
      <c r="Y36" s="87"/>
      <c r="Z36" s="87"/>
      <c r="AA36" s="87"/>
      <c r="AB36" s="87"/>
      <c r="AC36" s="86"/>
      <c r="AD36" s="87"/>
    </row>
    <row x14ac:dyDescent="0.25" r="37" customHeight="1" ht="17.25">
      <c r="A37" s="235">
        <f>A36</f>
        <v>25569.375</v>
      </c>
      <c r="B37" s="279" t="s">
        <v>76</v>
      </c>
      <c r="C37" s="188" t="s">
        <v>14</v>
      </c>
      <c r="D37" s="180"/>
      <c r="E37" s="180"/>
      <c r="F37" s="180"/>
      <c r="G37" s="180">
        <f>SUM(C37:F37)</f>
      </c>
      <c r="H37" s="125">
        <v>6000</v>
      </c>
      <c r="I37" s="125">
        <f>G37*H37</f>
      </c>
      <c r="J37" s="125">
        <f>I37*0.1</f>
      </c>
      <c r="K37" s="125">
        <f>SUM(I37:J37)</f>
      </c>
      <c r="L37" s="86"/>
      <c r="M37" s="175"/>
      <c r="N37" s="87"/>
      <c r="O37" s="87"/>
      <c r="P37" s="87"/>
      <c r="Q37" s="87"/>
      <c r="R37" s="87"/>
      <c r="S37" s="87"/>
      <c r="T37" s="87"/>
      <c r="U37" s="87"/>
      <c r="V37" s="175"/>
      <c r="W37" s="87"/>
      <c r="X37" s="87"/>
      <c r="Y37" s="87"/>
      <c r="Z37" s="87"/>
      <c r="AA37" s="87"/>
      <c r="AB37" s="87"/>
      <c r="AC37" s="86"/>
      <c r="AD37" s="87"/>
    </row>
    <row x14ac:dyDescent="0.25" r="38" customHeight="1" ht="17.25">
      <c r="A38" s="235">
        <f>A37</f>
        <v>25569.375</v>
      </c>
      <c r="B38" s="186" t="s">
        <v>149</v>
      </c>
      <c r="C38" s="180"/>
      <c r="D38" s="180"/>
      <c r="E38" s="180"/>
      <c r="F38" s="180"/>
      <c r="G38" s="180">
        <f>SUM(C38:F38)</f>
      </c>
      <c r="H38" s="125">
        <v>6000</v>
      </c>
      <c r="I38" s="125">
        <f>G38*H38</f>
      </c>
      <c r="J38" s="125">
        <f>I38*0.1</f>
      </c>
      <c r="K38" s="125">
        <f>SUM(I38:J38)</f>
      </c>
      <c r="L38" s="86"/>
      <c r="M38" s="175"/>
      <c r="N38" s="87"/>
      <c r="O38" s="87"/>
      <c r="P38" s="87"/>
      <c r="Q38" s="87"/>
      <c r="R38" s="87"/>
      <c r="S38" s="87"/>
      <c r="T38" s="87"/>
      <c r="U38" s="87"/>
      <c r="V38" s="175"/>
      <c r="W38" s="87"/>
      <c r="X38" s="87"/>
      <c r="Y38" s="87"/>
      <c r="Z38" s="87"/>
      <c r="AA38" s="87"/>
      <c r="AB38" s="87"/>
      <c r="AC38" s="86"/>
      <c r="AD38" s="87"/>
    </row>
    <row x14ac:dyDescent="0.25" r="39" customHeight="1" ht="17.25">
      <c r="A39" s="235">
        <f>A38</f>
        <v>25569.375</v>
      </c>
      <c r="B39" s="280" t="s">
        <v>43</v>
      </c>
      <c r="C39" s="180"/>
      <c r="D39" s="180"/>
      <c r="E39" s="180"/>
      <c r="F39" s="180"/>
      <c r="G39" s="180">
        <f>SUM(C39:F39)</f>
      </c>
      <c r="H39" s="125">
        <v>6000</v>
      </c>
      <c r="I39" s="125">
        <f>G39*H39</f>
      </c>
      <c r="J39" s="125">
        <f>I39*0.1</f>
      </c>
      <c r="K39" s="125">
        <f>SUM(I39:J39)</f>
      </c>
      <c r="L39" s="86"/>
      <c r="M39" s="175"/>
      <c r="N39" s="87"/>
      <c r="O39" s="87"/>
      <c r="P39" s="87"/>
      <c r="Q39" s="87"/>
      <c r="R39" s="87"/>
      <c r="S39" s="87"/>
      <c r="T39" s="87"/>
      <c r="U39" s="87"/>
      <c r="V39" s="175"/>
      <c r="W39" s="87"/>
      <c r="X39" s="87"/>
      <c r="Y39" s="87"/>
      <c r="Z39" s="87"/>
      <c r="AA39" s="87"/>
      <c r="AB39" s="87"/>
      <c r="AC39" s="86"/>
      <c r="AD39" s="87"/>
    </row>
    <row x14ac:dyDescent="0.25" r="40" customHeight="1" ht="17.25">
      <c r="A40" s="235">
        <f>A39</f>
        <v>25569.375</v>
      </c>
      <c r="B40" s="280" t="s">
        <v>18</v>
      </c>
      <c r="C40" s="180"/>
      <c r="D40" s="180"/>
      <c r="E40" s="180"/>
      <c r="F40" s="180"/>
      <c r="G40" s="180">
        <f>SUM(C40:F40)</f>
      </c>
      <c r="H40" s="125">
        <v>6000</v>
      </c>
      <c r="I40" s="125">
        <f>G40*H40</f>
      </c>
      <c r="J40" s="125">
        <f>I40*0.1</f>
      </c>
      <c r="K40" s="125">
        <f>SUM(I40:J40)</f>
      </c>
      <c r="L40" s="86"/>
      <c r="M40" s="175"/>
      <c r="N40" s="87"/>
      <c r="O40" s="87"/>
      <c r="P40" s="87"/>
      <c r="Q40" s="87"/>
      <c r="R40" s="87"/>
      <c r="S40" s="87"/>
      <c r="T40" s="87"/>
      <c r="U40" s="87"/>
      <c r="V40" s="175"/>
      <c r="W40" s="87"/>
      <c r="X40" s="87"/>
      <c r="Y40" s="87"/>
      <c r="Z40" s="87"/>
      <c r="AA40" s="87"/>
      <c r="AB40" s="87"/>
      <c r="AC40" s="86"/>
      <c r="AD40" s="87"/>
    </row>
    <row x14ac:dyDescent="0.25" r="41" customHeight="1" ht="17.25">
      <c r="A41" s="235">
        <f>A40</f>
        <v>25569.375</v>
      </c>
      <c r="B41" s="280" t="s">
        <v>82</v>
      </c>
      <c r="C41" s="188" t="s">
        <v>14</v>
      </c>
      <c r="D41" s="180"/>
      <c r="E41" s="180"/>
      <c r="F41" s="180"/>
      <c r="G41" s="180">
        <f>SUM(C41:F41)</f>
      </c>
      <c r="H41" s="125">
        <v>5000</v>
      </c>
      <c r="I41" s="125">
        <f>G41*H41</f>
      </c>
      <c r="J41" s="125">
        <f>I41*0.1</f>
      </c>
      <c r="K41" s="125">
        <f>SUM(I41:J41)</f>
      </c>
      <c r="L41" s="86"/>
      <c r="M41" s="175"/>
      <c r="N41" s="87"/>
      <c r="O41" s="87"/>
      <c r="P41" s="87"/>
      <c r="Q41" s="87"/>
      <c r="R41" s="87"/>
      <c r="S41" s="87"/>
      <c r="T41" s="87"/>
      <c r="U41" s="87"/>
      <c r="V41" s="175"/>
      <c r="W41" s="87"/>
      <c r="X41" s="87"/>
      <c r="Y41" s="87"/>
      <c r="Z41" s="87"/>
      <c r="AA41" s="87"/>
      <c r="AB41" s="87"/>
      <c r="AC41" s="86"/>
      <c r="AD41" s="87"/>
    </row>
    <row x14ac:dyDescent="0.25" r="42" customHeight="1" ht="17.25">
      <c r="A42" s="235">
        <f>A41</f>
        <v>25569.375</v>
      </c>
      <c r="B42" s="280" t="s">
        <v>151</v>
      </c>
      <c r="C42" s="180"/>
      <c r="D42" s="180"/>
      <c r="E42" s="180"/>
      <c r="F42" s="180"/>
      <c r="G42" s="180">
        <f>SUM(C42:F42)</f>
      </c>
      <c r="H42" s="125">
        <v>5000</v>
      </c>
      <c r="I42" s="125">
        <f>G42*H42</f>
      </c>
      <c r="J42" s="125">
        <f>I42*0.1</f>
      </c>
      <c r="K42" s="125">
        <f>SUM(I42:J42)</f>
      </c>
      <c r="L42" s="86"/>
      <c r="M42" s="175"/>
      <c r="N42" s="87"/>
      <c r="O42" s="87"/>
      <c r="P42" s="87"/>
      <c r="Q42" s="87"/>
      <c r="R42" s="87"/>
      <c r="S42" s="87"/>
      <c r="T42" s="87"/>
      <c r="U42" s="87"/>
      <c r="V42" s="175"/>
      <c r="W42" s="87"/>
      <c r="X42" s="87"/>
      <c r="Y42" s="87"/>
      <c r="Z42" s="87"/>
      <c r="AA42" s="87"/>
      <c r="AB42" s="87"/>
      <c r="AC42" s="86"/>
      <c r="AD42" s="87"/>
    </row>
    <row x14ac:dyDescent="0.25" r="43" customHeight="1" ht="17.25">
      <c r="A43" s="235">
        <f>A42</f>
        <v>25569.375</v>
      </c>
      <c r="B43" s="279"/>
      <c r="C43" s="180"/>
      <c r="D43" s="180"/>
      <c r="E43" s="180"/>
      <c r="F43" s="180"/>
      <c r="G43" s="180">
        <f>SUM(C43:F43)</f>
      </c>
      <c r="H43" s="125"/>
      <c r="I43" s="125">
        <f>G43*H43</f>
      </c>
      <c r="J43" s="125">
        <f>I43*0.1</f>
      </c>
      <c r="K43" s="125">
        <f>SUM(I43:J43)</f>
      </c>
      <c r="L43" s="86"/>
      <c r="M43" s="175"/>
      <c r="N43" s="87"/>
      <c r="O43" s="87"/>
      <c r="P43" s="87"/>
      <c r="Q43" s="87"/>
      <c r="R43" s="87"/>
      <c r="S43" s="87"/>
      <c r="T43" s="87"/>
      <c r="U43" s="87"/>
      <c r="V43" s="175"/>
      <c r="W43" s="87"/>
      <c r="X43" s="87"/>
      <c r="Y43" s="87"/>
      <c r="Z43" s="87"/>
      <c r="AA43" s="87"/>
      <c r="AB43" s="87"/>
      <c r="AC43" s="86"/>
      <c r="AD43" s="87"/>
    </row>
    <row x14ac:dyDescent="0.25" r="44" customHeight="1" ht="17.25">
      <c r="A44" s="235">
        <f>A43</f>
        <v>25569.375</v>
      </c>
      <c r="B44" s="179"/>
      <c r="C44" s="180"/>
      <c r="D44" s="180"/>
      <c r="E44" s="180"/>
      <c r="F44" s="180"/>
      <c r="G44" s="180">
        <f>SUM(C44:F44)</f>
      </c>
      <c r="H44" s="125"/>
      <c r="I44" s="125">
        <f>G44*H44</f>
      </c>
      <c r="J44" s="125">
        <f>I44*0.1</f>
      </c>
      <c r="K44" s="125">
        <f>SUM(I44:J44)</f>
      </c>
      <c r="L44" s="86"/>
      <c r="M44" s="175"/>
      <c r="N44" s="87"/>
      <c r="O44" s="87"/>
      <c r="P44" s="87"/>
      <c r="Q44" s="87"/>
      <c r="R44" s="87"/>
      <c r="S44" s="87"/>
      <c r="T44" s="87"/>
      <c r="U44" s="87"/>
      <c r="V44" s="175"/>
      <c r="W44" s="87"/>
      <c r="X44" s="87"/>
      <c r="Y44" s="87"/>
      <c r="Z44" s="87"/>
      <c r="AA44" s="87"/>
      <c r="AB44" s="87"/>
      <c r="AC44" s="86"/>
      <c r="AD44" s="87"/>
    </row>
    <row x14ac:dyDescent="0.25" r="45" customHeight="1" ht="17.25">
      <c r="A45" s="243">
        <f>A44</f>
        <v>25569.375</v>
      </c>
      <c r="B45" s="282" t="s">
        <v>155</v>
      </c>
      <c r="C45" s="191">
        <f>SUM(C3:C44)</f>
      </c>
      <c r="D45" s="191">
        <f>SUM(D3:D44)</f>
      </c>
      <c r="E45" s="191">
        <f>SUM(E3:E44)</f>
      </c>
      <c r="F45" s="191">
        <f>SUM(F3:F44)</f>
      </c>
      <c r="G45" s="191">
        <f>SUM(G3:G44)</f>
      </c>
      <c r="H45" s="201"/>
      <c r="I45" s="201">
        <f>SUM(I3:I44)</f>
      </c>
      <c r="J45" s="201">
        <f>SUM(J3:J44)</f>
      </c>
      <c r="K45" s="201">
        <f>SUM(K3:K44)</f>
      </c>
      <c r="L45" s="86"/>
      <c r="M45" s="175"/>
      <c r="N45" s="87"/>
      <c r="O45" s="87"/>
      <c r="P45" s="87"/>
      <c r="Q45" s="87"/>
      <c r="R45" s="87"/>
      <c r="S45" s="87"/>
      <c r="T45" s="87"/>
      <c r="U45" s="87"/>
      <c r="V45" s="175"/>
      <c r="W45" s="87"/>
      <c r="X45" s="87"/>
      <c r="Y45" s="87"/>
      <c r="Z45" s="87"/>
      <c r="AA45" s="87"/>
      <c r="AB45" s="87"/>
      <c r="AC45" s="86"/>
      <c r="AD45" s="87"/>
    </row>
    <row x14ac:dyDescent="0.25" r="46" customHeight="1" ht="17.25">
      <c r="A46" s="235">
        <f>A49</f>
        <v>25569.375</v>
      </c>
      <c r="B46" s="186" t="s">
        <v>112</v>
      </c>
      <c r="C46" s="180"/>
      <c r="D46" s="180"/>
      <c r="E46" s="180"/>
      <c r="F46" s="180"/>
      <c r="G46" s="180">
        <f>SUM(C46:F46)</f>
      </c>
      <c r="H46" s="125">
        <v>6900</v>
      </c>
      <c r="I46" s="125">
        <f>G46*H46</f>
      </c>
      <c r="J46" s="185"/>
      <c r="K46" s="125">
        <f>SUM(I46:J46)</f>
      </c>
      <c r="L46" s="86"/>
      <c r="M46" s="175"/>
      <c r="N46" s="87"/>
      <c r="O46" s="87"/>
      <c r="P46" s="87"/>
      <c r="Q46" s="87"/>
      <c r="R46" s="87"/>
      <c r="S46" s="87"/>
      <c r="T46" s="87"/>
      <c r="U46" s="87"/>
      <c r="V46" s="175"/>
      <c r="W46" s="87"/>
      <c r="X46" s="87"/>
      <c r="Y46" s="87"/>
      <c r="Z46" s="87"/>
      <c r="AA46" s="87"/>
      <c r="AB46" s="87"/>
      <c r="AC46" s="86"/>
      <c r="AD46" s="87"/>
    </row>
    <row x14ac:dyDescent="0.25" r="47" customHeight="1" ht="17.25">
      <c r="A47" s="235">
        <f>A46</f>
        <v>25569.375</v>
      </c>
      <c r="B47" s="186" t="s">
        <v>113</v>
      </c>
      <c r="C47" s="180"/>
      <c r="D47" s="180"/>
      <c r="E47" s="180"/>
      <c r="F47" s="180"/>
      <c r="G47" s="180">
        <f>SUM(C47:F47)</f>
      </c>
      <c r="H47" s="125">
        <v>6500</v>
      </c>
      <c r="I47" s="125">
        <f>G47*H47</f>
      </c>
      <c r="J47" s="185"/>
      <c r="K47" s="125">
        <f>SUM(I47:J47)</f>
      </c>
      <c r="L47" s="86"/>
      <c r="M47" s="175"/>
      <c r="N47" s="87"/>
      <c r="O47" s="87"/>
      <c r="P47" s="87"/>
      <c r="Q47" s="87"/>
      <c r="R47" s="87"/>
      <c r="S47" s="87"/>
      <c r="T47" s="87"/>
      <c r="U47" s="87"/>
      <c r="V47" s="175"/>
      <c r="W47" s="87"/>
      <c r="X47" s="87"/>
      <c r="Y47" s="87"/>
      <c r="Z47" s="87"/>
      <c r="AA47" s="87"/>
      <c r="AB47" s="87"/>
      <c r="AC47" s="86"/>
      <c r="AD47" s="87"/>
    </row>
    <row x14ac:dyDescent="0.25" r="48" customHeight="1" ht="17.25">
      <c r="A48" s="235">
        <f>A43</f>
        <v>25569.375</v>
      </c>
      <c r="B48" s="186" t="s">
        <v>156</v>
      </c>
      <c r="C48" s="180"/>
      <c r="D48" s="180"/>
      <c r="E48" s="180"/>
      <c r="F48" s="180"/>
      <c r="G48" s="180">
        <f>SUM(C48:F48)</f>
      </c>
      <c r="H48" s="125">
        <v>6500</v>
      </c>
      <c r="I48" s="125">
        <f>G48*H48</f>
      </c>
      <c r="J48" s="185"/>
      <c r="K48" s="125">
        <f>SUM(I48:J48)</f>
      </c>
      <c r="L48" s="86"/>
      <c r="M48" s="175"/>
      <c r="N48" s="87"/>
      <c r="O48" s="87"/>
      <c r="P48" s="87"/>
      <c r="Q48" s="87"/>
      <c r="R48" s="87"/>
      <c r="S48" s="87"/>
      <c r="T48" s="87"/>
      <c r="U48" s="87"/>
      <c r="V48" s="175"/>
      <c r="W48" s="87"/>
      <c r="X48" s="87"/>
      <c r="Y48" s="87"/>
      <c r="Z48" s="87"/>
      <c r="AA48" s="87"/>
      <c r="AB48" s="87"/>
      <c r="AC48" s="86"/>
      <c r="AD48" s="87"/>
    </row>
    <row x14ac:dyDescent="0.25" r="49" customHeight="1" ht="17.25">
      <c r="A49" s="235">
        <f>A48</f>
        <v>25569.375</v>
      </c>
      <c r="B49" s="179"/>
      <c r="C49" s="180"/>
      <c r="D49" s="180"/>
      <c r="E49" s="180"/>
      <c r="F49" s="180"/>
      <c r="G49" s="180">
        <f>SUM(C49:F49)</f>
      </c>
      <c r="H49" s="125"/>
      <c r="I49" s="125">
        <f>G48*H49</f>
      </c>
      <c r="J49" s="185"/>
      <c r="K49" s="125">
        <f>SUM(I49:J49)</f>
      </c>
      <c r="L49" s="86"/>
      <c r="M49" s="175"/>
      <c r="N49" s="87"/>
      <c r="O49" s="87"/>
      <c r="P49" s="87"/>
      <c r="Q49" s="87"/>
      <c r="R49" s="87"/>
      <c r="S49" s="87"/>
      <c r="T49" s="87"/>
      <c r="U49" s="87"/>
      <c r="V49" s="175"/>
      <c r="W49" s="87"/>
      <c r="X49" s="87"/>
      <c r="Y49" s="87"/>
      <c r="Z49" s="87"/>
      <c r="AA49" s="87"/>
      <c r="AB49" s="87"/>
      <c r="AC49" s="86"/>
      <c r="AD49" s="87"/>
    </row>
    <row x14ac:dyDescent="0.25" r="50" customHeight="1" ht="17.25">
      <c r="A50" s="235">
        <f>A49</f>
        <v>25569.375</v>
      </c>
      <c r="B50" s="179"/>
      <c r="C50" s="180"/>
      <c r="D50" s="180"/>
      <c r="E50" s="180"/>
      <c r="F50" s="180"/>
      <c r="G50" s="180">
        <f>SUM(C50:F50)</f>
      </c>
      <c r="H50" s="125"/>
      <c r="I50" s="125">
        <f>G50*H50</f>
      </c>
      <c r="J50" s="185"/>
      <c r="K50" s="125">
        <f>SUM(I50:J50)</f>
      </c>
      <c r="L50" s="86"/>
      <c r="M50" s="175"/>
      <c r="N50" s="87"/>
      <c r="O50" s="87"/>
      <c r="P50" s="87"/>
      <c r="Q50" s="87"/>
      <c r="R50" s="87"/>
      <c r="S50" s="87"/>
      <c r="T50" s="87"/>
      <c r="U50" s="87"/>
      <c r="V50" s="175"/>
      <c r="W50" s="87"/>
      <c r="X50" s="87"/>
      <c r="Y50" s="87"/>
      <c r="Z50" s="87"/>
      <c r="AA50" s="87"/>
      <c r="AB50" s="87"/>
      <c r="AC50" s="86"/>
      <c r="AD50" s="87"/>
    </row>
    <row x14ac:dyDescent="0.25" r="51" customHeight="1" ht="17.25">
      <c r="A51" s="235">
        <f>A50</f>
        <v>25569.375</v>
      </c>
      <c r="B51" s="179"/>
      <c r="C51" s="180"/>
      <c r="D51" s="180"/>
      <c r="E51" s="180"/>
      <c r="F51" s="180"/>
      <c r="G51" s="180">
        <f>SUM(C51:F51)</f>
      </c>
      <c r="H51" s="125"/>
      <c r="I51" s="125">
        <f>G50*H51</f>
      </c>
      <c r="J51" s="185"/>
      <c r="K51" s="125">
        <f>SUM(I51:J51)</f>
      </c>
      <c r="L51" s="86"/>
      <c r="M51" s="175"/>
      <c r="N51" s="87"/>
      <c r="O51" s="87"/>
      <c r="P51" s="87"/>
      <c r="Q51" s="87"/>
      <c r="R51" s="87"/>
      <c r="S51" s="87"/>
      <c r="T51" s="87"/>
      <c r="U51" s="87"/>
      <c r="V51" s="175"/>
      <c r="W51" s="87"/>
      <c r="X51" s="87"/>
      <c r="Y51" s="87"/>
      <c r="Z51" s="87"/>
      <c r="AA51" s="87"/>
      <c r="AB51" s="87"/>
      <c r="AC51" s="86"/>
      <c r="AD51" s="87"/>
    </row>
    <row x14ac:dyDescent="0.25" r="52" customHeight="1" ht="17.25">
      <c r="A52" s="235">
        <f>A47</f>
        <v>25569.375</v>
      </c>
      <c r="B52" s="179"/>
      <c r="C52" s="180"/>
      <c r="D52" s="180"/>
      <c r="E52" s="180"/>
      <c r="F52" s="180"/>
      <c r="G52" s="180">
        <f>SUM(C52:F52)</f>
      </c>
      <c r="H52" s="125"/>
      <c r="I52" s="125">
        <f>G52*H52</f>
      </c>
      <c r="J52" s="185"/>
      <c r="K52" s="125">
        <f>SUM(I52:J52)</f>
      </c>
      <c r="L52" s="86"/>
      <c r="M52" s="175"/>
      <c r="N52" s="87"/>
      <c r="O52" s="87"/>
      <c r="P52" s="87"/>
      <c r="Q52" s="87"/>
      <c r="R52" s="87"/>
      <c r="S52" s="87"/>
      <c r="T52" s="87"/>
      <c r="U52" s="87"/>
      <c r="V52" s="175"/>
      <c r="W52" s="87"/>
      <c r="X52" s="87"/>
      <c r="Y52" s="87"/>
      <c r="Z52" s="87"/>
      <c r="AA52" s="87"/>
      <c r="AB52" s="87"/>
      <c r="AC52" s="86"/>
      <c r="AD52" s="87"/>
    </row>
    <row x14ac:dyDescent="0.25" r="53" customHeight="1" ht="17.25">
      <c r="A53" s="235">
        <f>A52</f>
        <v>25569.375</v>
      </c>
      <c r="B53" s="179"/>
      <c r="C53" s="180"/>
      <c r="D53" s="180"/>
      <c r="E53" s="180"/>
      <c r="F53" s="180"/>
      <c r="G53" s="180">
        <f>SUM(C53:F53)</f>
      </c>
      <c r="H53" s="125"/>
      <c r="I53" s="125">
        <f>G52*H53</f>
      </c>
      <c r="J53" s="185"/>
      <c r="K53" s="125">
        <f>SUM(I53:J53)</f>
      </c>
      <c r="L53" s="86"/>
      <c r="M53" s="175"/>
      <c r="N53" s="87"/>
      <c r="O53" s="87"/>
      <c r="P53" s="87"/>
      <c r="Q53" s="87"/>
      <c r="R53" s="87"/>
      <c r="S53" s="87"/>
      <c r="T53" s="87"/>
      <c r="U53" s="87"/>
      <c r="V53" s="175"/>
      <c r="W53" s="87"/>
      <c r="X53" s="87"/>
      <c r="Y53" s="87"/>
      <c r="Z53" s="87"/>
      <c r="AA53" s="87"/>
      <c r="AB53" s="87"/>
      <c r="AC53" s="86"/>
      <c r="AD53" s="87"/>
    </row>
    <row x14ac:dyDescent="0.25" r="54" customHeight="1" ht="17.25">
      <c r="A54" s="243">
        <f>A53</f>
        <v>25569.375</v>
      </c>
      <c r="B54" s="282" t="s">
        <v>157</v>
      </c>
      <c r="C54" s="191">
        <f>SUM(C46:C53)</f>
      </c>
      <c r="D54" s="191">
        <f>SUM(D46:D53)</f>
      </c>
      <c r="E54" s="191">
        <f>SUM(E46:E53)</f>
      </c>
      <c r="F54" s="191">
        <f>SUM(F46:F53)</f>
      </c>
      <c r="G54" s="191">
        <f>SUM(G46:G53)</f>
      </c>
      <c r="H54" s="201"/>
      <c r="I54" s="201">
        <f>SUM(I46:I53)</f>
      </c>
      <c r="J54" s="201"/>
      <c r="K54" s="202">
        <f>SUM(K46:K53)</f>
      </c>
      <c r="L54" s="86"/>
      <c r="M54" s="175"/>
      <c r="N54" s="87"/>
      <c r="O54" s="87"/>
      <c r="P54" s="87"/>
      <c r="Q54" s="87"/>
      <c r="R54" s="87"/>
      <c r="S54" s="87"/>
      <c r="T54" s="87"/>
      <c r="U54" s="87"/>
      <c r="V54" s="175"/>
      <c r="W54" s="87"/>
      <c r="X54" s="87"/>
      <c r="Y54" s="87"/>
      <c r="Z54" s="87"/>
      <c r="AA54" s="87"/>
      <c r="AB54" s="87"/>
      <c r="AC54" s="86"/>
      <c r="AD54" s="87"/>
    </row>
    <row x14ac:dyDescent="0.25" r="55" customHeight="1" ht="17.25" hidden="1">
      <c r="A55" s="272" t="s">
        <v>128</v>
      </c>
      <c r="B55" s="273" t="s">
        <v>2</v>
      </c>
      <c r="C55" s="274" t="s">
        <v>129</v>
      </c>
      <c r="D55" s="274" t="s">
        <v>130</v>
      </c>
      <c r="E55" s="274" t="s">
        <v>131</v>
      </c>
      <c r="F55" s="274" t="s">
        <v>132</v>
      </c>
      <c r="G55" s="274" t="s">
        <v>133</v>
      </c>
      <c r="H55" s="274" t="s">
        <v>7</v>
      </c>
      <c r="I55" s="274" t="s">
        <v>134</v>
      </c>
      <c r="J55" s="274" t="s">
        <v>90</v>
      </c>
      <c r="K55" s="275" t="s">
        <v>135</v>
      </c>
      <c r="L55" s="86"/>
      <c r="M55" s="175"/>
      <c r="N55" s="87"/>
      <c r="O55" s="87"/>
      <c r="P55" s="87"/>
      <c r="Q55" s="87"/>
      <c r="R55" s="87"/>
      <c r="S55" s="87"/>
      <c r="T55" s="87"/>
      <c r="U55" s="87"/>
      <c r="V55" s="175"/>
      <c r="W55" s="87"/>
      <c r="X55" s="87"/>
      <c r="Y55" s="87"/>
      <c r="Z55" s="87"/>
      <c r="AA55" s="87"/>
      <c r="AB55" s="87"/>
      <c r="AC55" s="86"/>
      <c r="AD55" s="87"/>
    </row>
    <row x14ac:dyDescent="0.25" r="56" customHeight="1" ht="17.25">
      <c r="A56" s="235">
        <f>A54+1</f>
        <v>25569.375</v>
      </c>
      <c r="B56" s="179" t="s">
        <v>203</v>
      </c>
      <c r="C56" s="180"/>
      <c r="D56" s="180">
        <v>24</v>
      </c>
      <c r="E56" s="180"/>
      <c r="F56" s="180"/>
      <c r="G56" s="180">
        <f>SUM(C56:F56)</f>
      </c>
      <c r="H56" s="237">
        <v>6000</v>
      </c>
      <c r="I56" s="125">
        <f>G56*H56</f>
      </c>
      <c r="J56" s="125">
        <f>I56*0.1</f>
      </c>
      <c r="K56" s="125">
        <f>SUM(I56:J56)</f>
      </c>
      <c r="L56" s="86"/>
      <c r="M56" s="175"/>
      <c r="N56" s="87"/>
      <c r="O56" s="87"/>
      <c r="P56" s="87"/>
      <c r="Q56" s="87"/>
      <c r="R56" s="87"/>
      <c r="S56" s="87"/>
      <c r="T56" s="87"/>
      <c r="U56" s="87"/>
      <c r="V56" s="175"/>
      <c r="W56" s="87"/>
      <c r="X56" s="87"/>
      <c r="Y56" s="87"/>
      <c r="Z56" s="87"/>
      <c r="AA56" s="87"/>
      <c r="AB56" s="87"/>
      <c r="AC56" s="86"/>
      <c r="AD56" s="87"/>
    </row>
    <row x14ac:dyDescent="0.25" r="57" customHeight="1" ht="17.25">
      <c r="A57" s="235">
        <f>A56</f>
        <v>25569.375</v>
      </c>
      <c r="B57" s="179" t="s">
        <v>205</v>
      </c>
      <c r="C57" s="180"/>
      <c r="D57" s="180">
        <v>95</v>
      </c>
      <c r="E57" s="180"/>
      <c r="F57" s="180"/>
      <c r="G57" s="180">
        <f>SUM(C57:F57)</f>
      </c>
      <c r="H57" s="182">
        <v>4300</v>
      </c>
      <c r="I57" s="125">
        <f>G57*H57</f>
      </c>
      <c r="J57" s="125">
        <f>I57*0.1</f>
      </c>
      <c r="K57" s="125">
        <f>SUM(I57:J57)</f>
      </c>
      <c r="L57" s="86"/>
      <c r="M57" s="175"/>
      <c r="N57" s="87"/>
      <c r="O57" s="87"/>
      <c r="P57" s="87"/>
      <c r="Q57" s="87"/>
      <c r="R57" s="87"/>
      <c r="S57" s="87"/>
      <c r="T57" s="87"/>
      <c r="U57" s="87"/>
      <c r="V57" s="175"/>
      <c r="W57" s="87"/>
      <c r="X57" s="87"/>
      <c r="Y57" s="87"/>
      <c r="Z57" s="87"/>
      <c r="AA57" s="87"/>
      <c r="AB57" s="87"/>
      <c r="AC57" s="86"/>
      <c r="AD57" s="87"/>
    </row>
    <row x14ac:dyDescent="0.25" r="58" customHeight="1" ht="17.25">
      <c r="A58" s="235">
        <f>A57</f>
        <v>25569.375</v>
      </c>
      <c r="B58" s="179" t="s">
        <v>13</v>
      </c>
      <c r="C58" s="180"/>
      <c r="D58" s="180">
        <v>12</v>
      </c>
      <c r="E58" s="180">
        <v>4</v>
      </c>
      <c r="F58" s="180"/>
      <c r="G58" s="180">
        <f>SUM(C58:F58)</f>
      </c>
      <c r="H58" s="125">
        <v>6000</v>
      </c>
      <c r="I58" s="125">
        <f>G58*H58</f>
      </c>
      <c r="J58" s="125">
        <f>I58*0.1</f>
      </c>
      <c r="K58" s="125">
        <f>SUM(I58:J58)</f>
      </c>
      <c r="L58" s="86"/>
      <c r="M58" s="175"/>
      <c r="N58" s="87"/>
      <c r="O58" s="87"/>
      <c r="P58" s="87"/>
      <c r="Q58" s="87"/>
      <c r="R58" s="87"/>
      <c r="S58" s="87"/>
      <c r="T58" s="87"/>
      <c r="U58" s="87"/>
      <c r="V58" s="175"/>
      <c r="W58" s="87"/>
      <c r="X58" s="87"/>
      <c r="Y58" s="87"/>
      <c r="Z58" s="87"/>
      <c r="AA58" s="87"/>
      <c r="AB58" s="87"/>
      <c r="AC58" s="86"/>
      <c r="AD58" s="87"/>
    </row>
    <row x14ac:dyDescent="0.25" r="59" customHeight="1" ht="17.25">
      <c r="A59" s="235">
        <f>A58</f>
        <v>25569.375</v>
      </c>
      <c r="B59" s="179" t="s">
        <v>58</v>
      </c>
      <c r="C59" s="183" t="s">
        <v>14</v>
      </c>
      <c r="D59" s="180">
        <v>16</v>
      </c>
      <c r="E59" s="180">
        <v>8</v>
      </c>
      <c r="F59" s="180"/>
      <c r="G59" s="180">
        <f>SUM(C59:F59)</f>
      </c>
      <c r="H59" s="237">
        <v>5500</v>
      </c>
      <c r="I59" s="125">
        <f>G59*H59</f>
      </c>
      <c r="J59" s="125">
        <f>I59*0.1</f>
      </c>
      <c r="K59" s="125">
        <f>SUM(I59:J59)</f>
      </c>
      <c r="L59" s="86"/>
      <c r="M59" s="175"/>
      <c r="N59" s="87"/>
      <c r="O59" s="87"/>
      <c r="P59" s="87"/>
      <c r="Q59" s="87"/>
      <c r="R59" s="87"/>
      <c r="S59" s="87"/>
      <c r="T59" s="87"/>
      <c r="U59" s="87"/>
      <c r="V59" s="175"/>
      <c r="W59" s="87"/>
      <c r="X59" s="87"/>
      <c r="Y59" s="87"/>
      <c r="Z59" s="87"/>
      <c r="AA59" s="87"/>
      <c r="AB59" s="87"/>
      <c r="AC59" s="86"/>
      <c r="AD59" s="87"/>
    </row>
    <row x14ac:dyDescent="0.25" r="60" customHeight="1" ht="17.25">
      <c r="A60" s="235">
        <f>A59</f>
        <v>25569.375</v>
      </c>
      <c r="B60" s="179" t="s">
        <v>8</v>
      </c>
      <c r="C60" s="183"/>
      <c r="D60" s="180">
        <v>45</v>
      </c>
      <c r="E60" s="180">
        <v>25</v>
      </c>
      <c r="F60" s="180">
        <v>16</v>
      </c>
      <c r="G60" s="180">
        <f>SUM(C60:F60)</f>
      </c>
      <c r="H60" s="125">
        <v>5000</v>
      </c>
      <c r="I60" s="125">
        <f>G60*H60</f>
      </c>
      <c r="J60" s="125">
        <f>I60*0.1</f>
      </c>
      <c r="K60" s="125">
        <f>SUM(I60:J60)</f>
      </c>
      <c r="L60" s="86"/>
      <c r="M60" s="175"/>
      <c r="N60" s="87"/>
      <c r="O60" s="87"/>
      <c r="P60" s="87"/>
      <c r="Q60" s="87"/>
      <c r="R60" s="87"/>
      <c r="S60" s="87"/>
      <c r="T60" s="87"/>
      <c r="U60" s="87"/>
      <c r="V60" s="175"/>
      <c r="W60" s="87"/>
      <c r="X60" s="87"/>
      <c r="Y60" s="87"/>
      <c r="Z60" s="87"/>
      <c r="AA60" s="87"/>
      <c r="AB60" s="87"/>
      <c r="AC60" s="86"/>
      <c r="AD60" s="87"/>
    </row>
    <row x14ac:dyDescent="0.25" r="61" customHeight="1" ht="17.25">
      <c r="A61" s="235">
        <f>A60</f>
        <v>25569.375</v>
      </c>
      <c r="B61" s="179" t="s">
        <v>27</v>
      </c>
      <c r="C61" s="180"/>
      <c r="D61" s="180">
        <v>10</v>
      </c>
      <c r="E61" s="180">
        <v>10</v>
      </c>
      <c r="F61" s="180"/>
      <c r="G61" s="180">
        <f>SUM(C61:F61)</f>
      </c>
      <c r="H61" s="125">
        <v>5500</v>
      </c>
      <c r="I61" s="125">
        <f>G61*H61</f>
      </c>
      <c r="J61" s="125">
        <f>I61*0.1</f>
      </c>
      <c r="K61" s="125">
        <f>SUM(I61:J61)</f>
      </c>
      <c r="L61" s="86"/>
      <c r="M61" s="175"/>
      <c r="N61" s="87"/>
      <c r="O61" s="87"/>
      <c r="P61" s="87"/>
      <c r="Q61" s="87"/>
      <c r="R61" s="87"/>
      <c r="S61" s="87"/>
      <c r="T61" s="87"/>
      <c r="U61" s="87"/>
      <c r="V61" s="175"/>
      <c r="W61" s="87"/>
      <c r="X61" s="87"/>
      <c r="Y61" s="87"/>
      <c r="Z61" s="87"/>
      <c r="AA61" s="87"/>
      <c r="AB61" s="87"/>
      <c r="AC61" s="86"/>
      <c r="AD61" s="87"/>
    </row>
    <row x14ac:dyDescent="0.25" r="62" customHeight="1" ht="17.25">
      <c r="A62" s="235">
        <f>A61</f>
        <v>25569.375</v>
      </c>
      <c r="B62" s="179" t="s">
        <v>20</v>
      </c>
      <c r="C62" s="180"/>
      <c r="D62" s="180">
        <v>61</v>
      </c>
      <c r="E62" s="180"/>
      <c r="F62" s="180"/>
      <c r="G62" s="180">
        <f>SUM(C62:F62)</f>
      </c>
      <c r="H62" s="125">
        <v>5000</v>
      </c>
      <c r="I62" s="125">
        <f>G62*H62</f>
      </c>
      <c r="J62" s="125">
        <f>I62*0.1</f>
      </c>
      <c r="K62" s="125">
        <f>SUM(I62:J62)</f>
      </c>
      <c r="L62" s="86"/>
      <c r="M62" s="175"/>
      <c r="N62" s="87"/>
      <c r="O62" s="87"/>
      <c r="P62" s="87"/>
      <c r="Q62" s="87"/>
      <c r="R62" s="87"/>
      <c r="S62" s="87"/>
      <c r="T62" s="87"/>
      <c r="U62" s="87"/>
      <c r="V62" s="175"/>
      <c r="W62" s="87"/>
      <c r="X62" s="87"/>
      <c r="Y62" s="87"/>
      <c r="Z62" s="87"/>
      <c r="AA62" s="87"/>
      <c r="AB62" s="87"/>
      <c r="AC62" s="86"/>
      <c r="AD62" s="87"/>
    </row>
    <row x14ac:dyDescent="0.25" r="63" customHeight="1" ht="17.25">
      <c r="A63" s="235">
        <f>A62</f>
        <v>25569.375</v>
      </c>
      <c r="B63" s="179" t="s">
        <v>31</v>
      </c>
      <c r="C63" s="180"/>
      <c r="D63" s="180">
        <v>25</v>
      </c>
      <c r="E63" s="180"/>
      <c r="F63" s="180"/>
      <c r="G63" s="180">
        <f>SUM(C63:F63)</f>
      </c>
      <c r="H63" s="125">
        <v>6000</v>
      </c>
      <c r="I63" s="125">
        <f>G63*H63</f>
      </c>
      <c r="J63" s="125">
        <f>I63*0.1</f>
      </c>
      <c r="K63" s="125">
        <f>SUM(I63:J63)</f>
      </c>
      <c r="L63" s="86"/>
      <c r="M63" s="175"/>
      <c r="N63" s="87"/>
      <c r="O63" s="87"/>
      <c r="P63" s="87"/>
      <c r="Q63" s="87"/>
      <c r="R63" s="87"/>
      <c r="S63" s="87"/>
      <c r="T63" s="87"/>
      <c r="U63" s="87"/>
      <c r="V63" s="175"/>
      <c r="W63" s="87"/>
      <c r="X63" s="87"/>
      <c r="Y63" s="87"/>
      <c r="Z63" s="87"/>
      <c r="AA63" s="87"/>
      <c r="AB63" s="87"/>
      <c r="AC63" s="86"/>
      <c r="AD63" s="87"/>
    </row>
    <row x14ac:dyDescent="0.25" r="64" customHeight="1" ht="17.25">
      <c r="A64" s="235">
        <f>A63</f>
        <v>25569.375</v>
      </c>
      <c r="B64" s="179" t="s">
        <v>71</v>
      </c>
      <c r="C64" s="180"/>
      <c r="D64" s="180">
        <v>25</v>
      </c>
      <c r="E64" s="180"/>
      <c r="F64" s="180"/>
      <c r="G64" s="180">
        <f>SUM(C64:F64)</f>
      </c>
      <c r="H64" s="125">
        <v>6000</v>
      </c>
      <c r="I64" s="125">
        <f>G64*H64</f>
      </c>
      <c r="J64" s="125">
        <f>I64*0.1</f>
      </c>
      <c r="K64" s="125">
        <f>SUM(I64:J64)</f>
      </c>
      <c r="L64" s="86"/>
      <c r="M64" s="175"/>
      <c r="N64" s="87"/>
      <c r="O64" s="87"/>
      <c r="P64" s="87"/>
      <c r="Q64" s="87"/>
      <c r="R64" s="87"/>
      <c r="S64" s="87"/>
      <c r="T64" s="87"/>
      <c r="U64" s="87"/>
      <c r="V64" s="175"/>
      <c r="W64" s="87"/>
      <c r="X64" s="87"/>
      <c r="Y64" s="87"/>
      <c r="Z64" s="87"/>
      <c r="AA64" s="87"/>
      <c r="AB64" s="87"/>
      <c r="AC64" s="86"/>
      <c r="AD64" s="87"/>
    </row>
    <row x14ac:dyDescent="0.25" r="65" customHeight="1" ht="17.25">
      <c r="A65" s="235">
        <f>A64</f>
        <v>25569.375</v>
      </c>
      <c r="B65" s="179" t="s">
        <v>49</v>
      </c>
      <c r="C65" s="180"/>
      <c r="D65" s="180">
        <v>15</v>
      </c>
      <c r="E65" s="180">
        <v>12</v>
      </c>
      <c r="F65" s="180">
        <v>10</v>
      </c>
      <c r="G65" s="180">
        <f>SUM(C65:F65)</f>
      </c>
      <c r="H65" s="125">
        <v>5000</v>
      </c>
      <c r="I65" s="125">
        <f>G65*H65</f>
      </c>
      <c r="J65" s="125">
        <f>I65*0.1</f>
      </c>
      <c r="K65" s="125">
        <f>SUM(I65:J65)</f>
      </c>
      <c r="L65" s="86"/>
      <c r="M65" s="175"/>
      <c r="N65" s="87"/>
      <c r="O65" s="87"/>
      <c r="P65" s="87"/>
      <c r="Q65" s="87"/>
      <c r="R65" s="87"/>
      <c r="S65" s="87"/>
      <c r="T65" s="87"/>
      <c r="U65" s="87"/>
      <c r="V65" s="175"/>
      <c r="W65" s="87"/>
      <c r="X65" s="87"/>
      <c r="Y65" s="87"/>
      <c r="Z65" s="87"/>
      <c r="AA65" s="87"/>
      <c r="AB65" s="87"/>
      <c r="AC65" s="86"/>
      <c r="AD65" s="87"/>
    </row>
    <row x14ac:dyDescent="0.25" r="66" customHeight="1" ht="17.25">
      <c r="A66" s="235">
        <f>A65</f>
        <v>25569.375</v>
      </c>
      <c r="B66" s="184" t="s">
        <v>9</v>
      </c>
      <c r="C66" s="180"/>
      <c r="D66" s="180">
        <v>39</v>
      </c>
      <c r="E66" s="180"/>
      <c r="F66" s="180"/>
      <c r="G66" s="180">
        <f>SUM(C66:F66)</f>
      </c>
      <c r="H66" s="125">
        <v>6000</v>
      </c>
      <c r="I66" s="125">
        <f>G66*H66</f>
      </c>
      <c r="J66" s="125">
        <f>I66*0.1</f>
      </c>
      <c r="K66" s="125">
        <f>SUM(I66:J66)</f>
      </c>
      <c r="L66" s="86"/>
      <c r="M66" s="175"/>
      <c r="N66" s="87"/>
      <c r="O66" s="87"/>
      <c r="P66" s="87"/>
      <c r="Q66" s="87"/>
      <c r="R66" s="87"/>
      <c r="S66" s="87"/>
      <c r="T66" s="87"/>
      <c r="U66" s="87"/>
      <c r="V66" s="175"/>
      <c r="W66" s="87"/>
      <c r="X66" s="87"/>
      <c r="Y66" s="87"/>
      <c r="Z66" s="87"/>
      <c r="AA66" s="87"/>
      <c r="AB66" s="87"/>
      <c r="AC66" s="86"/>
      <c r="AD66" s="87"/>
    </row>
    <row x14ac:dyDescent="0.25" r="67" customHeight="1" ht="17.25">
      <c r="A67" s="235">
        <f>A66</f>
        <v>25569.375</v>
      </c>
      <c r="B67" s="179" t="s">
        <v>78</v>
      </c>
      <c r="C67" s="180"/>
      <c r="D67" s="180">
        <v>20</v>
      </c>
      <c r="E67" s="180"/>
      <c r="F67" s="180"/>
      <c r="G67" s="180">
        <f>SUM(C67:F67)</f>
      </c>
      <c r="H67" s="125">
        <v>6500</v>
      </c>
      <c r="I67" s="125">
        <f>G67*H67</f>
      </c>
      <c r="J67" s="125">
        <f>I67*0.1</f>
      </c>
      <c r="K67" s="125">
        <f>SUM(I67:J67)</f>
      </c>
      <c r="L67" s="86"/>
      <c r="M67" s="175"/>
      <c r="N67" s="87"/>
      <c r="O67" s="87"/>
      <c r="P67" s="87"/>
      <c r="Q67" s="87"/>
      <c r="R67" s="87"/>
      <c r="S67" s="87"/>
      <c r="T67" s="87"/>
      <c r="U67" s="87"/>
      <c r="V67" s="175"/>
      <c r="W67" s="87"/>
      <c r="X67" s="87"/>
      <c r="Y67" s="87"/>
      <c r="Z67" s="87"/>
      <c r="AA67" s="87"/>
      <c r="AB67" s="87"/>
      <c r="AC67" s="86"/>
      <c r="AD67" s="87"/>
    </row>
    <row x14ac:dyDescent="0.25" r="68" customHeight="1" ht="17.25">
      <c r="A68" s="235">
        <f>A67</f>
        <v>25569.375</v>
      </c>
      <c r="B68" s="179" t="s">
        <v>55</v>
      </c>
      <c r="C68" s="180"/>
      <c r="D68" s="180">
        <v>10</v>
      </c>
      <c r="E68" s="180"/>
      <c r="F68" s="180"/>
      <c r="G68" s="180">
        <f>SUM(C68:F68)</f>
      </c>
      <c r="H68" s="125">
        <v>6500</v>
      </c>
      <c r="I68" s="125">
        <f>G68*H68</f>
      </c>
      <c r="J68" s="125">
        <f>I68*0.1</f>
      </c>
      <c r="K68" s="125">
        <f>SUM(I68:J68)</f>
      </c>
      <c r="L68" s="86"/>
      <c r="M68" s="175"/>
      <c r="N68" s="87"/>
      <c r="O68" s="87"/>
      <c r="P68" s="87"/>
      <c r="Q68" s="87"/>
      <c r="R68" s="87"/>
      <c r="S68" s="87"/>
      <c r="T68" s="87"/>
      <c r="U68" s="87"/>
      <c r="V68" s="175"/>
      <c r="W68" s="87"/>
      <c r="X68" s="87"/>
      <c r="Y68" s="87"/>
      <c r="Z68" s="87"/>
      <c r="AA68" s="87"/>
      <c r="AB68" s="87"/>
      <c r="AC68" s="86"/>
      <c r="AD68" s="87"/>
    </row>
    <row x14ac:dyDescent="0.25" r="69" customHeight="1" ht="17.25">
      <c r="A69" s="235">
        <f>A68</f>
        <v>25569.375</v>
      </c>
      <c r="B69" s="279" t="s">
        <v>80</v>
      </c>
      <c r="C69" s="180"/>
      <c r="D69" s="180">
        <v>23</v>
      </c>
      <c r="E69" s="180"/>
      <c r="F69" s="180"/>
      <c r="G69" s="180">
        <f>SUM(C69:F69)</f>
      </c>
      <c r="H69" s="125">
        <v>6000</v>
      </c>
      <c r="I69" s="125">
        <f>G69*H69</f>
      </c>
      <c r="J69" s="185"/>
      <c r="K69" s="125">
        <f>SUM(I69:J69)</f>
      </c>
      <c r="L69" s="86"/>
      <c r="M69" s="175"/>
      <c r="N69" s="87"/>
      <c r="O69" s="87"/>
      <c r="P69" s="87"/>
      <c r="Q69" s="87"/>
      <c r="R69" s="87"/>
      <c r="S69" s="87"/>
      <c r="T69" s="87"/>
      <c r="U69" s="87"/>
      <c r="V69" s="175"/>
      <c r="W69" s="87"/>
      <c r="X69" s="87"/>
      <c r="Y69" s="87"/>
      <c r="Z69" s="87"/>
      <c r="AA69" s="87"/>
      <c r="AB69" s="87"/>
      <c r="AC69" s="86"/>
      <c r="AD69" s="87"/>
    </row>
    <row x14ac:dyDescent="0.25" r="70" customHeight="1" ht="17.25">
      <c r="A70" s="235">
        <f>A69</f>
        <v>25569.375</v>
      </c>
      <c r="B70" s="279" t="s">
        <v>67</v>
      </c>
      <c r="C70" s="180"/>
      <c r="D70" s="180">
        <v>7</v>
      </c>
      <c r="E70" s="180">
        <v>6</v>
      </c>
      <c r="F70" s="180"/>
      <c r="G70" s="180">
        <f>SUM(C70:F70)</f>
      </c>
      <c r="H70" s="125">
        <v>5500</v>
      </c>
      <c r="I70" s="125">
        <f>G70*H70</f>
      </c>
      <c r="J70" s="125">
        <f>I70*0.1</f>
      </c>
      <c r="K70" s="125">
        <f>SUM(I70:J70)</f>
      </c>
      <c r="L70" s="86"/>
      <c r="M70" s="175"/>
      <c r="N70" s="87"/>
      <c r="O70" s="87"/>
      <c r="P70" s="87"/>
      <c r="Q70" s="87"/>
      <c r="R70" s="87"/>
      <c r="S70" s="87"/>
      <c r="T70" s="87"/>
      <c r="U70" s="87"/>
      <c r="V70" s="175"/>
      <c r="W70" s="87"/>
      <c r="X70" s="87"/>
      <c r="Y70" s="87"/>
      <c r="Z70" s="87"/>
      <c r="AA70" s="87"/>
      <c r="AB70" s="87"/>
      <c r="AC70" s="86"/>
      <c r="AD70" s="87"/>
    </row>
    <row x14ac:dyDescent="0.25" r="71" customHeight="1" ht="17.25">
      <c r="A71" s="235">
        <f>A70</f>
        <v>25569.375</v>
      </c>
      <c r="B71" s="279" t="s">
        <v>74</v>
      </c>
      <c r="C71" s="180"/>
      <c r="D71" s="180">
        <v>33</v>
      </c>
      <c r="E71" s="180">
        <v>27</v>
      </c>
      <c r="F71" s="180"/>
      <c r="G71" s="180">
        <f>SUM(C71:F71)</f>
      </c>
      <c r="H71" s="187">
        <v>5000</v>
      </c>
      <c r="I71" s="125">
        <f>G71*H71</f>
      </c>
      <c r="J71" s="125">
        <f>I71*0.1</f>
      </c>
      <c r="K71" s="125">
        <f>SUM(I71:J71)</f>
      </c>
      <c r="L71" s="86"/>
      <c r="M71" s="175"/>
      <c r="N71" s="87"/>
      <c r="O71" s="87"/>
      <c r="P71" s="87"/>
      <c r="Q71" s="87"/>
      <c r="R71" s="87"/>
      <c r="S71" s="87"/>
      <c r="T71" s="87"/>
      <c r="U71" s="87"/>
      <c r="V71" s="175"/>
      <c r="W71" s="87"/>
      <c r="X71" s="87"/>
      <c r="Y71" s="87"/>
      <c r="Z71" s="87"/>
      <c r="AA71" s="87"/>
      <c r="AB71" s="87"/>
      <c r="AC71" s="86"/>
      <c r="AD71" s="87"/>
    </row>
    <row x14ac:dyDescent="0.25" r="72" customHeight="1" ht="17.25">
      <c r="A72" s="235">
        <f>A71</f>
        <v>25569.375</v>
      </c>
      <c r="B72" s="280" t="s">
        <v>11</v>
      </c>
      <c r="C72" s="180"/>
      <c r="D72" s="180">
        <v>13</v>
      </c>
      <c r="E72" s="180">
        <v>7</v>
      </c>
      <c r="F72" s="180"/>
      <c r="G72" s="180">
        <f>SUM(C72:F72)</f>
      </c>
      <c r="H72" s="125">
        <v>6000</v>
      </c>
      <c r="I72" s="125">
        <f>G72*H72</f>
      </c>
      <c r="J72" s="125">
        <f>I72*0.1</f>
      </c>
      <c r="K72" s="125">
        <f>SUM(I72:J72)</f>
      </c>
      <c r="L72" s="86"/>
      <c r="M72" s="175"/>
      <c r="N72" s="87"/>
      <c r="O72" s="87"/>
      <c r="P72" s="87"/>
      <c r="Q72" s="87"/>
      <c r="R72" s="87"/>
      <c r="S72" s="87"/>
      <c r="T72" s="87"/>
      <c r="U72" s="87"/>
      <c r="V72" s="175"/>
      <c r="W72" s="87"/>
      <c r="X72" s="87"/>
      <c r="Y72" s="87"/>
      <c r="Z72" s="87"/>
      <c r="AA72" s="87"/>
      <c r="AB72" s="87"/>
      <c r="AC72" s="86"/>
      <c r="AD72" s="87"/>
    </row>
    <row x14ac:dyDescent="0.25" r="73" customHeight="1" ht="17.25">
      <c r="A73" s="235">
        <f>A72</f>
        <v>25569.375</v>
      </c>
      <c r="B73" s="279" t="s">
        <v>22</v>
      </c>
      <c r="C73" s="180"/>
      <c r="D73" s="180">
        <v>39</v>
      </c>
      <c r="E73" s="180"/>
      <c r="F73" s="180"/>
      <c r="G73" s="180">
        <f>SUM(C73:F73)</f>
      </c>
      <c r="H73" s="237">
        <v>4800</v>
      </c>
      <c r="I73" s="125">
        <f>G73*H73</f>
      </c>
      <c r="J73" s="125">
        <f>I73*0.1</f>
      </c>
      <c r="K73" s="125">
        <f>SUM(I73:J73)</f>
      </c>
      <c r="L73" s="86"/>
      <c r="M73" s="175"/>
      <c r="N73" s="87"/>
      <c r="O73" s="87"/>
      <c r="P73" s="87"/>
      <c r="Q73" s="87"/>
      <c r="R73" s="87"/>
      <c r="S73" s="87"/>
      <c r="T73" s="87"/>
      <c r="U73" s="87"/>
      <c r="V73" s="175"/>
      <c r="W73" s="87"/>
      <c r="X73" s="87"/>
      <c r="Y73" s="87"/>
      <c r="Z73" s="87"/>
      <c r="AA73" s="87"/>
      <c r="AB73" s="87"/>
      <c r="AC73" s="86"/>
      <c r="AD73" s="87"/>
    </row>
    <row x14ac:dyDescent="0.25" r="74" customHeight="1" ht="17.25">
      <c r="A74" s="235">
        <f>A73</f>
        <v>25569.375</v>
      </c>
      <c r="B74" s="279" t="s">
        <v>217</v>
      </c>
      <c r="C74" s="180"/>
      <c r="D74" s="180">
        <v>22</v>
      </c>
      <c r="E74" s="180">
        <v>14</v>
      </c>
      <c r="F74" s="180"/>
      <c r="G74" s="180">
        <f>SUM(C74:F74)</f>
      </c>
      <c r="H74" s="125">
        <v>5000</v>
      </c>
      <c r="I74" s="125">
        <f>G74*H74</f>
      </c>
      <c r="J74" s="125">
        <f>I74*0.1</f>
      </c>
      <c r="K74" s="125">
        <f>SUM(I74:J74)</f>
      </c>
      <c r="L74" s="86"/>
      <c r="M74" s="175"/>
      <c r="N74" s="87"/>
      <c r="O74" s="87"/>
      <c r="P74" s="87"/>
      <c r="Q74" s="87"/>
      <c r="R74" s="87"/>
      <c r="S74" s="87"/>
      <c r="T74" s="87"/>
      <c r="U74" s="87"/>
      <c r="V74" s="175"/>
      <c r="W74" s="87"/>
      <c r="X74" s="87"/>
      <c r="Y74" s="87"/>
      <c r="Z74" s="87"/>
      <c r="AA74" s="87"/>
      <c r="AB74" s="87"/>
      <c r="AC74" s="86"/>
      <c r="AD74" s="87"/>
    </row>
    <row x14ac:dyDescent="0.25" r="75" customHeight="1" ht="17.25">
      <c r="A75" s="235">
        <f>A74</f>
        <v>25569.375</v>
      </c>
      <c r="B75" s="279" t="s">
        <v>84</v>
      </c>
      <c r="C75" s="180"/>
      <c r="D75" s="180">
        <v>14</v>
      </c>
      <c r="E75" s="180">
        <v>6</v>
      </c>
      <c r="F75" s="180"/>
      <c r="G75" s="180">
        <f>SUM(C75:F75)</f>
      </c>
      <c r="H75" s="237">
        <v>4800</v>
      </c>
      <c r="I75" s="125">
        <f>G75*H75</f>
      </c>
      <c r="J75" s="125">
        <f>I75*0.1</f>
      </c>
      <c r="K75" s="125">
        <f>SUM(I75:J75)</f>
      </c>
      <c r="L75" s="86"/>
      <c r="M75" s="175"/>
      <c r="N75" s="87"/>
      <c r="O75" s="87"/>
      <c r="P75" s="87"/>
      <c r="Q75" s="87"/>
      <c r="R75" s="87"/>
      <c r="S75" s="87"/>
      <c r="T75" s="87"/>
      <c r="U75" s="87"/>
      <c r="V75" s="175"/>
      <c r="W75" s="87"/>
      <c r="X75" s="87"/>
      <c r="Y75" s="87"/>
      <c r="Z75" s="87"/>
      <c r="AA75" s="87"/>
      <c r="AB75" s="87"/>
      <c r="AC75" s="86"/>
      <c r="AD75" s="87"/>
    </row>
    <row x14ac:dyDescent="0.25" r="76" customHeight="1" ht="17.25">
      <c r="A76" s="235">
        <f>A75</f>
        <v>25569.375</v>
      </c>
      <c r="B76" s="279" t="s">
        <v>207</v>
      </c>
      <c r="C76" s="180"/>
      <c r="D76" s="180">
        <v>45</v>
      </c>
      <c r="E76" s="180"/>
      <c r="F76" s="180">
        <v>2</v>
      </c>
      <c r="G76" s="180">
        <f>SUM(C76:F76)</f>
      </c>
      <c r="H76" s="125">
        <v>6000</v>
      </c>
      <c r="I76" s="125">
        <f>G76*H76</f>
      </c>
      <c r="J76" s="125">
        <f>I76*0.1</f>
      </c>
      <c r="K76" s="125">
        <f>SUM(I76:J76)</f>
      </c>
      <c r="L76" s="86"/>
      <c r="M76" s="175"/>
      <c r="N76" s="87"/>
      <c r="O76" s="87"/>
      <c r="P76" s="87"/>
      <c r="Q76" s="87"/>
      <c r="R76" s="87"/>
      <c r="S76" s="87"/>
      <c r="T76" s="87"/>
      <c r="U76" s="87"/>
      <c r="V76" s="175"/>
      <c r="W76" s="87"/>
      <c r="X76" s="87"/>
      <c r="Y76" s="87"/>
      <c r="Z76" s="87"/>
      <c r="AA76" s="87"/>
      <c r="AB76" s="87"/>
      <c r="AC76" s="86"/>
      <c r="AD76" s="87"/>
    </row>
    <row x14ac:dyDescent="0.25" r="77" customHeight="1" ht="17.25">
      <c r="A77" s="235">
        <f>A76</f>
        <v>25569.375</v>
      </c>
      <c r="B77" s="280" t="s">
        <v>17</v>
      </c>
      <c r="C77" s="180"/>
      <c r="D77" s="180">
        <v>37</v>
      </c>
      <c r="E77" s="180">
        <v>12</v>
      </c>
      <c r="F77" s="180"/>
      <c r="G77" s="180">
        <f>SUM(C77:F77)</f>
      </c>
      <c r="H77" s="125">
        <v>6000</v>
      </c>
      <c r="I77" s="125">
        <f>G77*H77</f>
      </c>
      <c r="J77" s="185"/>
      <c r="K77" s="125">
        <f>SUM(I77:J77)</f>
      </c>
      <c r="L77" s="86"/>
      <c r="M77" s="175"/>
      <c r="N77" s="87"/>
      <c r="O77" s="87"/>
      <c r="P77" s="87"/>
      <c r="Q77" s="87"/>
      <c r="R77" s="87"/>
      <c r="S77" s="87"/>
      <c r="T77" s="87"/>
      <c r="U77" s="87"/>
      <c r="V77" s="175"/>
      <c r="W77" s="87"/>
      <c r="X77" s="87"/>
      <c r="Y77" s="87"/>
      <c r="Z77" s="87"/>
      <c r="AA77" s="87"/>
      <c r="AB77" s="87"/>
      <c r="AC77" s="86"/>
      <c r="AD77" s="87"/>
    </row>
    <row x14ac:dyDescent="0.25" r="78" customHeight="1" ht="17.25">
      <c r="A78" s="235">
        <f>A77</f>
        <v>25569.375</v>
      </c>
      <c r="B78" s="279" t="s">
        <v>15</v>
      </c>
      <c r="C78" s="180"/>
      <c r="D78" s="180">
        <v>23</v>
      </c>
      <c r="E78" s="180">
        <v>5</v>
      </c>
      <c r="F78" s="180"/>
      <c r="G78" s="180">
        <f>SUM(C78:F78)</f>
      </c>
      <c r="H78" s="237">
        <v>4800</v>
      </c>
      <c r="I78" s="125">
        <f>G78*H78</f>
      </c>
      <c r="J78" s="125">
        <f>I78*0.1</f>
      </c>
      <c r="K78" s="125">
        <f>SUM(I78:J78)</f>
      </c>
      <c r="L78" s="86"/>
      <c r="M78" s="175"/>
      <c r="N78" s="87"/>
      <c r="O78" s="87"/>
      <c r="P78" s="87"/>
      <c r="Q78" s="87"/>
      <c r="R78" s="87"/>
      <c r="S78" s="87"/>
      <c r="T78" s="87"/>
      <c r="U78" s="87"/>
      <c r="V78" s="175"/>
      <c r="W78" s="87"/>
      <c r="X78" s="87"/>
      <c r="Y78" s="87"/>
      <c r="Z78" s="87"/>
      <c r="AA78" s="87"/>
      <c r="AB78" s="87"/>
      <c r="AC78" s="86"/>
      <c r="AD78" s="87"/>
    </row>
    <row x14ac:dyDescent="0.25" r="79" customHeight="1" ht="17.25">
      <c r="A79" s="235">
        <f>A78</f>
        <v>25569.375</v>
      </c>
      <c r="B79" s="279" t="s">
        <v>21</v>
      </c>
      <c r="C79" s="188" t="s">
        <v>14</v>
      </c>
      <c r="D79" s="180">
        <v>13</v>
      </c>
      <c r="E79" s="180"/>
      <c r="F79" s="180"/>
      <c r="G79" s="180">
        <f>SUM(C79:F79)</f>
      </c>
      <c r="H79" s="125">
        <v>5000</v>
      </c>
      <c r="I79" s="125">
        <f>G79*H79</f>
      </c>
      <c r="J79" s="125">
        <f>I79*0.1</f>
      </c>
      <c r="K79" s="125">
        <f>SUM(I79:J79)</f>
      </c>
      <c r="L79" s="86"/>
      <c r="M79" s="175"/>
      <c r="N79" s="87"/>
      <c r="O79" s="87"/>
      <c r="P79" s="87"/>
      <c r="Q79" s="87"/>
      <c r="R79" s="87"/>
      <c r="S79" s="87"/>
      <c r="T79" s="87"/>
      <c r="U79" s="87"/>
      <c r="V79" s="175"/>
      <c r="W79" s="87"/>
      <c r="X79" s="87"/>
      <c r="Y79" s="87"/>
      <c r="Z79" s="87"/>
      <c r="AA79" s="87"/>
      <c r="AB79" s="87"/>
      <c r="AC79" s="86"/>
      <c r="AD79" s="87"/>
    </row>
    <row x14ac:dyDescent="0.25" r="80" customHeight="1" ht="17.25">
      <c r="A80" s="235">
        <f>A79</f>
        <v>25569.375</v>
      </c>
      <c r="B80" s="279" t="s">
        <v>52</v>
      </c>
      <c r="C80" s="180"/>
      <c r="D80" s="180">
        <v>14</v>
      </c>
      <c r="E80" s="180">
        <v>10</v>
      </c>
      <c r="F80" s="180"/>
      <c r="G80" s="180">
        <f>SUM(C80:F80)</f>
      </c>
      <c r="H80" s="125">
        <v>5000</v>
      </c>
      <c r="I80" s="125">
        <f>G80*H80</f>
      </c>
      <c r="J80" s="125">
        <f>I80*0.1</f>
      </c>
      <c r="K80" s="125">
        <f>SUM(I80:J80)</f>
      </c>
      <c r="L80" s="86"/>
      <c r="M80" s="175"/>
      <c r="N80" s="87"/>
      <c r="O80" s="87"/>
      <c r="P80" s="87"/>
      <c r="Q80" s="87"/>
      <c r="R80" s="87"/>
      <c r="S80" s="87"/>
      <c r="T80" s="87"/>
      <c r="U80" s="87"/>
      <c r="V80" s="175"/>
      <c r="W80" s="87"/>
      <c r="X80" s="87"/>
      <c r="Y80" s="87"/>
      <c r="Z80" s="87"/>
      <c r="AA80" s="87"/>
      <c r="AB80" s="87"/>
      <c r="AC80" s="86"/>
      <c r="AD80" s="87"/>
    </row>
    <row x14ac:dyDescent="0.25" r="81" customHeight="1" ht="17.25">
      <c r="A81" s="235">
        <f>A80</f>
        <v>25569.375</v>
      </c>
      <c r="B81" s="279" t="s">
        <v>61</v>
      </c>
      <c r="C81" s="180"/>
      <c r="D81" s="180">
        <v>6</v>
      </c>
      <c r="E81" s="180"/>
      <c r="F81" s="180"/>
      <c r="G81" s="180">
        <f>SUM(C81:F81)</f>
      </c>
      <c r="H81" s="125">
        <v>5000</v>
      </c>
      <c r="I81" s="125">
        <f>G81*H81</f>
      </c>
      <c r="J81" s="125">
        <f>I81*0.1</f>
      </c>
      <c r="K81" s="125">
        <f>SUM(I81:J81)</f>
      </c>
      <c r="L81" s="86"/>
      <c r="M81" s="175"/>
      <c r="N81" s="87"/>
      <c r="O81" s="87"/>
      <c r="P81" s="87"/>
      <c r="Q81" s="87"/>
      <c r="R81" s="87"/>
      <c r="S81" s="87"/>
      <c r="T81" s="87"/>
      <c r="U81" s="87"/>
      <c r="V81" s="175"/>
      <c r="W81" s="87"/>
      <c r="X81" s="87"/>
      <c r="Y81" s="87"/>
      <c r="Z81" s="87"/>
      <c r="AA81" s="87"/>
      <c r="AB81" s="87"/>
      <c r="AC81" s="86"/>
      <c r="AD81" s="87"/>
    </row>
    <row x14ac:dyDescent="0.25" r="82" customHeight="1" ht="17.25">
      <c r="A82" s="235">
        <f>A81</f>
        <v>25569.375</v>
      </c>
      <c r="B82" s="280" t="s">
        <v>33</v>
      </c>
      <c r="C82" s="180"/>
      <c r="D82" s="180">
        <v>11</v>
      </c>
      <c r="E82" s="180"/>
      <c r="F82" s="180"/>
      <c r="G82" s="180">
        <f>SUM(C82:F82)</f>
      </c>
      <c r="H82" s="125">
        <v>5500</v>
      </c>
      <c r="I82" s="125">
        <f>G82*H82</f>
      </c>
      <c r="J82" s="125">
        <f>I82*0.1</f>
      </c>
      <c r="K82" s="125">
        <f>SUM(I82:J82)</f>
      </c>
      <c r="L82" s="86"/>
      <c r="M82" s="175"/>
      <c r="N82" s="87"/>
      <c r="O82" s="87"/>
      <c r="P82" s="87"/>
      <c r="Q82" s="87"/>
      <c r="R82" s="87"/>
      <c r="S82" s="87"/>
      <c r="T82" s="87"/>
      <c r="U82" s="87"/>
      <c r="V82" s="175"/>
      <c r="W82" s="87"/>
      <c r="X82" s="87"/>
      <c r="Y82" s="87"/>
      <c r="Z82" s="87"/>
      <c r="AA82" s="87"/>
      <c r="AB82" s="87"/>
      <c r="AC82" s="86"/>
      <c r="AD82" s="87"/>
    </row>
    <row x14ac:dyDescent="0.25" r="83" customHeight="1" ht="17.25">
      <c r="A83" s="235">
        <f>A82</f>
        <v>25569.375</v>
      </c>
      <c r="B83" s="279" t="s">
        <v>30</v>
      </c>
      <c r="C83" s="180"/>
      <c r="D83" s="180">
        <v>19</v>
      </c>
      <c r="E83" s="180"/>
      <c r="F83" s="180"/>
      <c r="G83" s="180">
        <f>SUM(C83:F83)</f>
      </c>
      <c r="H83" s="125">
        <v>6000</v>
      </c>
      <c r="I83" s="125">
        <f>G83*H83</f>
      </c>
      <c r="J83" s="125">
        <f>I83*0.1</f>
      </c>
      <c r="K83" s="125">
        <f>SUM(I83:J83)</f>
      </c>
      <c r="L83" s="86"/>
      <c r="M83" s="175"/>
      <c r="N83" s="87"/>
      <c r="O83" s="87"/>
      <c r="P83" s="87"/>
      <c r="Q83" s="87"/>
      <c r="R83" s="87"/>
      <c r="S83" s="87"/>
      <c r="T83" s="87"/>
      <c r="U83" s="87"/>
      <c r="V83" s="175"/>
      <c r="W83" s="87"/>
      <c r="X83" s="87"/>
      <c r="Y83" s="87"/>
      <c r="Z83" s="87"/>
      <c r="AA83" s="87"/>
      <c r="AB83" s="87"/>
      <c r="AC83" s="86"/>
      <c r="AD83" s="87"/>
    </row>
    <row x14ac:dyDescent="0.25" r="84" customHeight="1" ht="17.25">
      <c r="A84" s="235">
        <f>A83</f>
        <v>25569.375</v>
      </c>
      <c r="B84" s="279" t="s">
        <v>28</v>
      </c>
      <c r="C84" s="188" t="s">
        <v>14</v>
      </c>
      <c r="D84" s="180">
        <v>20</v>
      </c>
      <c r="E84" s="180"/>
      <c r="F84" s="180"/>
      <c r="G84" s="180">
        <f>SUM(C84:F84)</f>
      </c>
      <c r="H84" s="125">
        <v>5000</v>
      </c>
      <c r="I84" s="125">
        <f>G84*H84</f>
      </c>
      <c r="J84" s="125">
        <f>I84*0.1</f>
      </c>
      <c r="K84" s="125">
        <f>SUM(I84:J84)</f>
      </c>
      <c r="L84" s="86"/>
      <c r="M84" s="175"/>
      <c r="N84" s="87"/>
      <c r="O84" s="87"/>
      <c r="P84" s="87"/>
      <c r="Q84" s="87"/>
      <c r="R84" s="87"/>
      <c r="S84" s="87"/>
      <c r="T84" s="87"/>
      <c r="U84" s="87"/>
      <c r="V84" s="175"/>
      <c r="W84" s="87"/>
      <c r="X84" s="87"/>
      <c r="Y84" s="87"/>
      <c r="Z84" s="87"/>
      <c r="AA84" s="87"/>
      <c r="AB84" s="87"/>
      <c r="AC84" s="86"/>
      <c r="AD84" s="87"/>
    </row>
    <row x14ac:dyDescent="0.25" r="85" customHeight="1" ht="17.25">
      <c r="A85" s="235">
        <f>A84</f>
        <v>25569.375</v>
      </c>
      <c r="B85" s="179" t="s">
        <v>12</v>
      </c>
      <c r="C85" s="180"/>
      <c r="D85" s="180">
        <v>19</v>
      </c>
      <c r="E85" s="180"/>
      <c r="F85" s="180"/>
      <c r="G85" s="180">
        <f>SUM(C85:F85)</f>
      </c>
      <c r="H85" s="125">
        <v>6000</v>
      </c>
      <c r="I85" s="125">
        <f>G85*H85</f>
      </c>
      <c r="J85" s="125">
        <f>I85*0.1</f>
      </c>
      <c r="K85" s="125">
        <f>SUM(I85:J85)</f>
      </c>
      <c r="L85" s="86"/>
      <c r="M85" s="175"/>
      <c r="N85" s="87"/>
      <c r="O85" s="87"/>
      <c r="P85" s="87"/>
      <c r="Q85" s="87"/>
      <c r="R85" s="87"/>
      <c r="S85" s="87"/>
      <c r="T85" s="87"/>
      <c r="U85" s="87"/>
      <c r="V85" s="175"/>
      <c r="W85" s="87"/>
      <c r="X85" s="87"/>
      <c r="Y85" s="87"/>
      <c r="Z85" s="87"/>
      <c r="AA85" s="87"/>
      <c r="AB85" s="87"/>
      <c r="AC85" s="86"/>
      <c r="AD85" s="87"/>
    </row>
    <row x14ac:dyDescent="0.25" r="86" customHeight="1" ht="17.25">
      <c r="A86" s="235">
        <f>A85</f>
        <v>25569.375</v>
      </c>
      <c r="B86" s="179" t="s">
        <v>100</v>
      </c>
      <c r="C86" s="180"/>
      <c r="D86" s="180">
        <v>0</v>
      </c>
      <c r="E86" s="180"/>
      <c r="F86" s="180"/>
      <c r="G86" s="180">
        <f>SUM(C86:F86)</f>
      </c>
      <c r="H86" s="125">
        <v>5500</v>
      </c>
      <c r="I86" s="125">
        <f>G86*H86</f>
      </c>
      <c r="J86" s="125">
        <f>I86*0.1</f>
      </c>
      <c r="K86" s="125">
        <f>SUM(I86:J86)</f>
      </c>
      <c r="L86" s="86"/>
      <c r="M86" s="175"/>
      <c r="N86" s="87"/>
      <c r="O86" s="87"/>
      <c r="P86" s="87"/>
      <c r="Q86" s="87"/>
      <c r="R86" s="87"/>
      <c r="S86" s="87"/>
      <c r="T86" s="87"/>
      <c r="U86" s="87"/>
      <c r="V86" s="175"/>
      <c r="W86" s="87"/>
      <c r="X86" s="87"/>
      <c r="Y86" s="87"/>
      <c r="Z86" s="87"/>
      <c r="AA86" s="87"/>
      <c r="AB86" s="87"/>
      <c r="AC86" s="86"/>
      <c r="AD86" s="87"/>
    </row>
    <row x14ac:dyDescent="0.25" r="87" customHeight="1" ht="17.25">
      <c r="A87" s="235">
        <f>A86</f>
        <v>25569.375</v>
      </c>
      <c r="B87" s="179" t="s">
        <v>37</v>
      </c>
      <c r="C87" s="180"/>
      <c r="D87" s="180">
        <v>5</v>
      </c>
      <c r="E87" s="180"/>
      <c r="F87" s="180"/>
      <c r="G87" s="180">
        <f>SUM(C87:F87)</f>
      </c>
      <c r="H87" s="125">
        <v>6500</v>
      </c>
      <c r="I87" s="125">
        <f>G87*H87</f>
      </c>
      <c r="J87" s="125">
        <f>I87*0.1</f>
      </c>
      <c r="K87" s="125">
        <f>SUM(I87:J87)</f>
      </c>
      <c r="L87" s="86"/>
      <c r="M87" s="175"/>
      <c r="N87" s="87"/>
      <c r="O87" s="87"/>
      <c r="P87" s="87"/>
      <c r="Q87" s="87"/>
      <c r="R87" s="87"/>
      <c r="S87" s="87"/>
      <c r="T87" s="87"/>
      <c r="U87" s="87"/>
      <c r="V87" s="175"/>
      <c r="W87" s="87"/>
      <c r="X87" s="87"/>
      <c r="Y87" s="87"/>
      <c r="Z87" s="87"/>
      <c r="AA87" s="87"/>
      <c r="AB87" s="87"/>
      <c r="AC87" s="86"/>
      <c r="AD87" s="87"/>
    </row>
    <row x14ac:dyDescent="0.25" r="88" customHeight="1" ht="17.25">
      <c r="A88" s="235">
        <f>A87</f>
        <v>25569.375</v>
      </c>
      <c r="B88" s="186" t="s">
        <v>64</v>
      </c>
      <c r="C88" s="180"/>
      <c r="D88" s="180">
        <v>53</v>
      </c>
      <c r="E88" s="180">
        <v>14</v>
      </c>
      <c r="F88" s="180"/>
      <c r="G88" s="180">
        <f>SUM(C88:F88)</f>
      </c>
      <c r="H88" s="182">
        <v>5500</v>
      </c>
      <c r="I88" s="125">
        <f>G88*H88</f>
      </c>
      <c r="J88" s="125">
        <f>I88*0.1</f>
      </c>
      <c r="K88" s="125">
        <f>SUM(I88:J88)</f>
      </c>
      <c r="L88" s="86"/>
      <c r="M88" s="175"/>
      <c r="N88" s="87"/>
      <c r="O88" s="87"/>
      <c r="P88" s="87"/>
      <c r="Q88" s="87"/>
      <c r="R88" s="87"/>
      <c r="S88" s="87"/>
      <c r="T88" s="87"/>
      <c r="U88" s="87"/>
      <c r="V88" s="175"/>
      <c r="W88" s="87"/>
      <c r="X88" s="87"/>
      <c r="Y88" s="87"/>
      <c r="Z88" s="87"/>
      <c r="AA88" s="87"/>
      <c r="AB88" s="87"/>
      <c r="AC88" s="86"/>
      <c r="AD88" s="87"/>
    </row>
    <row x14ac:dyDescent="0.25" r="89" customHeight="1" ht="17.25">
      <c r="A89" s="235">
        <f>A88</f>
        <v>25569.375</v>
      </c>
      <c r="B89" s="186" t="s">
        <v>25</v>
      </c>
      <c r="C89" s="180"/>
      <c r="D89" s="180">
        <v>20</v>
      </c>
      <c r="E89" s="180"/>
      <c r="F89" s="180"/>
      <c r="G89" s="180">
        <f>SUM(C89:F89)</f>
      </c>
      <c r="H89" s="125">
        <v>6000</v>
      </c>
      <c r="I89" s="125">
        <f>G89*H89</f>
      </c>
      <c r="J89" s="125">
        <f>I89*0.1</f>
      </c>
      <c r="K89" s="125">
        <f>SUM(I89:J89)</f>
      </c>
      <c r="L89" s="86"/>
      <c r="M89" s="175"/>
      <c r="N89" s="87"/>
      <c r="O89" s="87"/>
      <c r="P89" s="87"/>
      <c r="Q89" s="87"/>
      <c r="R89" s="87"/>
      <c r="S89" s="87"/>
      <c r="T89" s="87"/>
      <c r="U89" s="87"/>
      <c r="V89" s="175"/>
      <c r="W89" s="87"/>
      <c r="X89" s="87"/>
      <c r="Y89" s="87"/>
      <c r="Z89" s="87"/>
      <c r="AA89" s="87"/>
      <c r="AB89" s="87"/>
      <c r="AC89" s="86"/>
      <c r="AD89" s="87"/>
    </row>
    <row x14ac:dyDescent="0.25" r="90" customHeight="1" ht="17.25">
      <c r="A90" s="235">
        <f>A89</f>
        <v>25569.375</v>
      </c>
      <c r="B90" s="279" t="s">
        <v>76</v>
      </c>
      <c r="C90" s="188" t="s">
        <v>14</v>
      </c>
      <c r="D90" s="180">
        <v>18</v>
      </c>
      <c r="E90" s="180">
        <v>12</v>
      </c>
      <c r="F90" s="180">
        <v>5</v>
      </c>
      <c r="G90" s="180">
        <f>SUM(C90:F90)</f>
      </c>
      <c r="H90" s="125">
        <v>6000</v>
      </c>
      <c r="I90" s="125">
        <f>G90*H90</f>
      </c>
      <c r="J90" s="125">
        <f>I90*0.1</f>
      </c>
      <c r="K90" s="125">
        <f>SUM(I90:J90)</f>
      </c>
      <c r="L90" s="86"/>
      <c r="M90" s="175"/>
      <c r="N90" s="87"/>
      <c r="O90" s="87"/>
      <c r="P90" s="87"/>
      <c r="Q90" s="87"/>
      <c r="R90" s="87"/>
      <c r="S90" s="87"/>
      <c r="T90" s="87"/>
      <c r="U90" s="87"/>
      <c r="V90" s="175"/>
      <c r="W90" s="87"/>
      <c r="X90" s="87"/>
      <c r="Y90" s="87"/>
      <c r="Z90" s="87"/>
      <c r="AA90" s="87"/>
      <c r="AB90" s="87"/>
      <c r="AC90" s="86"/>
      <c r="AD90" s="87"/>
    </row>
    <row x14ac:dyDescent="0.25" r="91" customHeight="1" ht="17.25">
      <c r="A91" s="235">
        <f>A90</f>
        <v>25569.375</v>
      </c>
      <c r="B91" s="186" t="s">
        <v>149</v>
      </c>
      <c r="C91" s="180"/>
      <c r="D91" s="180">
        <v>71</v>
      </c>
      <c r="E91" s="180">
        <v>39</v>
      </c>
      <c r="F91" s="180">
        <v>2</v>
      </c>
      <c r="G91" s="180">
        <f>SUM(C91:F91)</f>
      </c>
      <c r="H91" s="125">
        <v>6000</v>
      </c>
      <c r="I91" s="125">
        <f>G91*H91</f>
      </c>
      <c r="J91" s="125">
        <f>I91*0.1</f>
      </c>
      <c r="K91" s="125">
        <f>SUM(I91:J91)</f>
      </c>
      <c r="L91" s="86"/>
      <c r="M91" s="175"/>
      <c r="N91" s="87"/>
      <c r="O91" s="87"/>
      <c r="P91" s="87"/>
      <c r="Q91" s="87"/>
      <c r="R91" s="87"/>
      <c r="S91" s="87"/>
      <c r="T91" s="87"/>
      <c r="U91" s="87"/>
      <c r="V91" s="175"/>
      <c r="W91" s="87"/>
      <c r="X91" s="87"/>
      <c r="Y91" s="87"/>
      <c r="Z91" s="87"/>
      <c r="AA91" s="87"/>
      <c r="AB91" s="87"/>
      <c r="AC91" s="86"/>
      <c r="AD91" s="87"/>
    </row>
    <row x14ac:dyDescent="0.25" r="92" customHeight="1" ht="17.25">
      <c r="A92" s="235">
        <f>A91</f>
        <v>25569.375</v>
      </c>
      <c r="B92" s="280" t="s">
        <v>43</v>
      </c>
      <c r="C92" s="180"/>
      <c r="D92" s="180">
        <v>47</v>
      </c>
      <c r="E92" s="180">
        <v>21</v>
      </c>
      <c r="F92" s="180"/>
      <c r="G92" s="180">
        <f>SUM(C92:F92)</f>
      </c>
      <c r="H92" s="125">
        <v>6000</v>
      </c>
      <c r="I92" s="125">
        <f>G92*H92</f>
      </c>
      <c r="J92" s="125">
        <f>I92*0.1</f>
      </c>
      <c r="K92" s="125">
        <f>SUM(I92:J92)</f>
      </c>
      <c r="L92" s="86"/>
      <c r="M92" s="175"/>
      <c r="N92" s="87"/>
      <c r="O92" s="87"/>
      <c r="P92" s="87"/>
      <c r="Q92" s="87"/>
      <c r="R92" s="87"/>
      <c r="S92" s="87"/>
      <c r="T92" s="87"/>
      <c r="U92" s="87"/>
      <c r="V92" s="175"/>
      <c r="W92" s="87"/>
      <c r="X92" s="87"/>
      <c r="Y92" s="87"/>
      <c r="Z92" s="87"/>
      <c r="AA92" s="87"/>
      <c r="AB92" s="87"/>
      <c r="AC92" s="86"/>
      <c r="AD92" s="87"/>
    </row>
    <row x14ac:dyDescent="0.25" r="93" customHeight="1" ht="17.25">
      <c r="A93" s="235">
        <f>A92</f>
        <v>25569.375</v>
      </c>
      <c r="B93" s="280" t="s">
        <v>18</v>
      </c>
      <c r="C93" s="180"/>
      <c r="D93" s="180">
        <v>9</v>
      </c>
      <c r="E93" s="180">
        <v>7</v>
      </c>
      <c r="F93" s="180">
        <v>5</v>
      </c>
      <c r="G93" s="180">
        <f>SUM(C93:F93)</f>
      </c>
      <c r="H93" s="125">
        <v>6000</v>
      </c>
      <c r="I93" s="125">
        <f>G93*H93</f>
      </c>
      <c r="J93" s="125">
        <f>I93*0.1</f>
      </c>
      <c r="K93" s="125">
        <f>SUM(I93:J93)</f>
      </c>
      <c r="L93" s="86"/>
      <c r="M93" s="175"/>
      <c r="N93" s="87"/>
      <c r="O93" s="87"/>
      <c r="P93" s="87"/>
      <c r="Q93" s="87"/>
      <c r="R93" s="87"/>
      <c r="S93" s="87"/>
      <c r="T93" s="87"/>
      <c r="U93" s="87"/>
      <c r="V93" s="175"/>
      <c r="W93" s="87"/>
      <c r="X93" s="87"/>
      <c r="Y93" s="87"/>
      <c r="Z93" s="87"/>
      <c r="AA93" s="87"/>
      <c r="AB93" s="87"/>
      <c r="AC93" s="86"/>
      <c r="AD93" s="87"/>
    </row>
    <row x14ac:dyDescent="0.25" r="94" customHeight="1" ht="17.25">
      <c r="A94" s="235">
        <f>A93</f>
        <v>25569.375</v>
      </c>
      <c r="B94" s="280" t="s">
        <v>82</v>
      </c>
      <c r="C94" s="188" t="s">
        <v>14</v>
      </c>
      <c r="D94" s="180">
        <v>25</v>
      </c>
      <c r="E94" s="180">
        <v>14</v>
      </c>
      <c r="F94" s="180">
        <v>7</v>
      </c>
      <c r="G94" s="180">
        <f>SUM(C94:F94)</f>
      </c>
      <c r="H94" s="125">
        <v>5000</v>
      </c>
      <c r="I94" s="125">
        <f>G94*H94</f>
      </c>
      <c r="J94" s="125">
        <f>I94*0.1</f>
      </c>
      <c r="K94" s="125">
        <f>SUM(I94:J94)</f>
      </c>
      <c r="L94" s="86"/>
      <c r="M94" s="175"/>
      <c r="N94" s="87"/>
      <c r="O94" s="87"/>
      <c r="P94" s="87"/>
      <c r="Q94" s="87"/>
      <c r="R94" s="87"/>
      <c r="S94" s="87"/>
      <c r="T94" s="87"/>
      <c r="U94" s="87"/>
      <c r="V94" s="175"/>
      <c r="W94" s="87"/>
      <c r="X94" s="87"/>
      <c r="Y94" s="87"/>
      <c r="Z94" s="87"/>
      <c r="AA94" s="87"/>
      <c r="AB94" s="87"/>
      <c r="AC94" s="86"/>
      <c r="AD94" s="87"/>
    </row>
    <row x14ac:dyDescent="0.25" r="95" customHeight="1" ht="17.25">
      <c r="A95" s="235">
        <f>A94</f>
        <v>25569.375</v>
      </c>
      <c r="B95" s="280" t="s">
        <v>151</v>
      </c>
      <c r="C95" s="204" t="s">
        <v>218</v>
      </c>
      <c r="D95" s="180">
        <v>12</v>
      </c>
      <c r="E95" s="180"/>
      <c r="F95" s="180"/>
      <c r="G95" s="180">
        <f>SUM(C95:F95)</f>
      </c>
      <c r="H95" s="125">
        <v>5000</v>
      </c>
      <c r="I95" s="125">
        <f>G95*H95</f>
      </c>
      <c r="J95" s="125">
        <f>I95*0.1</f>
      </c>
      <c r="K95" s="125">
        <f>SUM(I95:J95)</f>
      </c>
      <c r="L95" s="86"/>
      <c r="M95" s="175"/>
      <c r="N95" s="87"/>
      <c r="O95" s="87"/>
      <c r="P95" s="87"/>
      <c r="Q95" s="87"/>
      <c r="R95" s="87"/>
      <c r="S95" s="87"/>
      <c r="T95" s="87"/>
      <c r="U95" s="87"/>
      <c r="V95" s="175"/>
      <c r="W95" s="87"/>
      <c r="X95" s="87"/>
      <c r="Y95" s="87"/>
      <c r="Z95" s="87"/>
      <c r="AA95" s="87"/>
      <c r="AB95" s="87"/>
      <c r="AC95" s="86"/>
      <c r="AD95" s="87"/>
    </row>
    <row x14ac:dyDescent="0.25" r="96" customHeight="1" ht="17.25">
      <c r="A96" s="235">
        <f>A95</f>
        <v>25569.375</v>
      </c>
      <c r="B96" s="279"/>
      <c r="C96" s="180"/>
      <c r="D96" s="180"/>
      <c r="E96" s="180"/>
      <c r="F96" s="180"/>
      <c r="G96" s="180">
        <f>SUM(C96:F96)</f>
      </c>
      <c r="H96" s="125"/>
      <c r="I96" s="125">
        <f>G96*H96</f>
      </c>
      <c r="J96" s="125">
        <f>I96*0.1</f>
      </c>
      <c r="K96" s="125">
        <f>SUM(I96:J96)</f>
      </c>
      <c r="L96" s="86"/>
      <c r="M96" s="175"/>
      <c r="N96" s="87"/>
      <c r="O96" s="87"/>
      <c r="P96" s="87"/>
      <c r="Q96" s="87"/>
      <c r="R96" s="87"/>
      <c r="S96" s="87"/>
      <c r="T96" s="87"/>
      <c r="U96" s="87"/>
      <c r="V96" s="175"/>
      <c r="W96" s="87"/>
      <c r="X96" s="87"/>
      <c r="Y96" s="87"/>
      <c r="Z96" s="87"/>
      <c r="AA96" s="87"/>
      <c r="AB96" s="87"/>
      <c r="AC96" s="86"/>
      <c r="AD96" s="87"/>
    </row>
    <row x14ac:dyDescent="0.25" r="97" customHeight="1" ht="17.25">
      <c r="A97" s="235">
        <f>A96</f>
        <v>25569.375</v>
      </c>
      <c r="B97" s="179"/>
      <c r="C97" s="180"/>
      <c r="D97" s="180"/>
      <c r="E97" s="180"/>
      <c r="F97" s="180"/>
      <c r="G97" s="180">
        <f>SUM(C97:F97)</f>
      </c>
      <c r="H97" s="125"/>
      <c r="I97" s="125">
        <f>G97*H97</f>
      </c>
      <c r="J97" s="125">
        <f>I97*0.1</f>
      </c>
      <c r="K97" s="125">
        <f>SUM(I97:J97)</f>
      </c>
      <c r="L97" s="86"/>
      <c r="M97" s="175"/>
      <c r="N97" s="87"/>
      <c r="O97" s="87"/>
      <c r="P97" s="87"/>
      <c r="Q97" s="87"/>
      <c r="R97" s="87"/>
      <c r="S97" s="87"/>
      <c r="T97" s="87"/>
      <c r="U97" s="87"/>
      <c r="V97" s="175"/>
      <c r="W97" s="87"/>
      <c r="X97" s="87"/>
      <c r="Y97" s="87"/>
      <c r="Z97" s="87"/>
      <c r="AA97" s="87"/>
      <c r="AB97" s="87"/>
      <c r="AC97" s="86"/>
      <c r="AD97" s="87"/>
    </row>
    <row x14ac:dyDescent="0.25" r="98" customHeight="1" ht="17.25">
      <c r="A98" s="243">
        <f>A97</f>
        <v>25569.375</v>
      </c>
      <c r="B98" s="282" t="s">
        <v>155</v>
      </c>
      <c r="C98" s="191">
        <f>SUM(C56:C97)</f>
      </c>
      <c r="D98" s="191">
        <f>SUM(D56:D97)</f>
      </c>
      <c r="E98" s="191">
        <f>SUM(E56:E97)</f>
      </c>
      <c r="F98" s="191">
        <f>SUM(F56:F97)</f>
      </c>
      <c r="G98" s="191">
        <f>SUM(G56:G97)</f>
      </c>
      <c r="H98" s="201"/>
      <c r="I98" s="201">
        <f>SUM(I56:I97)</f>
      </c>
      <c r="J98" s="201">
        <f>SUM(J56:J97)</f>
      </c>
      <c r="K98" s="201">
        <f>SUM(K56:K97)</f>
      </c>
      <c r="L98" s="86"/>
      <c r="M98" s="175"/>
      <c r="N98" s="87"/>
      <c r="O98" s="87"/>
      <c r="P98" s="87"/>
      <c r="Q98" s="87"/>
      <c r="R98" s="87"/>
      <c r="S98" s="87"/>
      <c r="T98" s="87"/>
      <c r="U98" s="87"/>
      <c r="V98" s="175"/>
      <c r="W98" s="87"/>
      <c r="X98" s="87"/>
      <c r="Y98" s="87"/>
      <c r="Z98" s="87"/>
      <c r="AA98" s="87"/>
      <c r="AB98" s="87"/>
      <c r="AC98" s="86"/>
      <c r="AD98" s="87"/>
    </row>
    <row x14ac:dyDescent="0.25" r="99" customHeight="1" ht="17.25">
      <c r="A99" s="235">
        <f>A102</f>
        <v>25569.375</v>
      </c>
      <c r="B99" s="186" t="s">
        <v>112</v>
      </c>
      <c r="C99" s="180"/>
      <c r="D99" s="180">
        <v>4</v>
      </c>
      <c r="E99" s="180">
        <v>2</v>
      </c>
      <c r="F99" s="180"/>
      <c r="G99" s="180">
        <f>SUM(C99:F99)</f>
      </c>
      <c r="H99" s="125">
        <v>6900</v>
      </c>
      <c r="I99" s="125">
        <f>G99*H99</f>
      </c>
      <c r="J99" s="185"/>
      <c r="K99" s="125">
        <f>SUM(I99:J99)</f>
      </c>
      <c r="L99" s="86"/>
      <c r="M99" s="175"/>
      <c r="N99" s="87"/>
      <c r="O99" s="87"/>
      <c r="P99" s="87"/>
      <c r="Q99" s="87"/>
      <c r="R99" s="87"/>
      <c r="S99" s="87"/>
      <c r="T99" s="87"/>
      <c r="U99" s="87"/>
      <c r="V99" s="175"/>
      <c r="W99" s="87"/>
      <c r="X99" s="87"/>
      <c r="Y99" s="87"/>
      <c r="Z99" s="87"/>
      <c r="AA99" s="87"/>
      <c r="AB99" s="87"/>
      <c r="AC99" s="86"/>
      <c r="AD99" s="87"/>
    </row>
    <row x14ac:dyDescent="0.25" r="100" customHeight="1" ht="17.25">
      <c r="A100" s="235">
        <f>A99</f>
        <v>25569.375</v>
      </c>
      <c r="B100" s="186" t="s">
        <v>113</v>
      </c>
      <c r="C100" s="180"/>
      <c r="D100" s="180">
        <v>85</v>
      </c>
      <c r="E100" s="180">
        <v>79</v>
      </c>
      <c r="F100" s="180"/>
      <c r="G100" s="180">
        <f>SUM(C100:F100)</f>
      </c>
      <c r="H100" s="125">
        <v>6500</v>
      </c>
      <c r="I100" s="125">
        <f>G100*H100</f>
      </c>
      <c r="J100" s="185"/>
      <c r="K100" s="125">
        <f>SUM(I100:J100)</f>
      </c>
      <c r="L100" s="86"/>
      <c r="M100" s="175"/>
      <c r="N100" s="87"/>
      <c r="O100" s="87"/>
      <c r="P100" s="87"/>
      <c r="Q100" s="87"/>
      <c r="R100" s="87"/>
      <c r="S100" s="87"/>
      <c r="T100" s="87"/>
      <c r="U100" s="87"/>
      <c r="V100" s="175"/>
      <c r="W100" s="87"/>
      <c r="X100" s="87"/>
      <c r="Y100" s="87"/>
      <c r="Z100" s="87"/>
      <c r="AA100" s="87"/>
      <c r="AB100" s="87"/>
      <c r="AC100" s="86"/>
      <c r="AD100" s="87"/>
    </row>
    <row x14ac:dyDescent="0.25" r="101" customHeight="1" ht="17.25">
      <c r="A101" s="235">
        <f>A96</f>
        <v>25569.375</v>
      </c>
      <c r="B101" s="186" t="s">
        <v>156</v>
      </c>
      <c r="C101" s="180"/>
      <c r="D101" s="180">
        <v>1</v>
      </c>
      <c r="E101" s="180">
        <v>1</v>
      </c>
      <c r="F101" s="180"/>
      <c r="G101" s="180">
        <f>SUM(C101:F101)</f>
      </c>
      <c r="H101" s="125">
        <v>6500</v>
      </c>
      <c r="I101" s="125">
        <f>G101*H101</f>
      </c>
      <c r="J101" s="185"/>
      <c r="K101" s="125">
        <f>SUM(I101:J101)</f>
      </c>
      <c r="L101" s="86"/>
      <c r="M101" s="175"/>
      <c r="N101" s="87"/>
      <c r="O101" s="87"/>
      <c r="P101" s="87"/>
      <c r="Q101" s="87"/>
      <c r="R101" s="87"/>
      <c r="S101" s="87"/>
      <c r="T101" s="87"/>
      <c r="U101" s="87"/>
      <c r="V101" s="175"/>
      <c r="W101" s="87"/>
      <c r="X101" s="87"/>
      <c r="Y101" s="87"/>
      <c r="Z101" s="87"/>
      <c r="AA101" s="87"/>
      <c r="AB101" s="87"/>
      <c r="AC101" s="86"/>
      <c r="AD101" s="87"/>
    </row>
    <row x14ac:dyDescent="0.25" r="102" customHeight="1" ht="17.25">
      <c r="A102" s="235">
        <f>A101</f>
        <v>25569.375</v>
      </c>
      <c r="B102" s="179"/>
      <c r="C102" s="180"/>
      <c r="D102" s="180"/>
      <c r="E102" s="180"/>
      <c r="F102" s="180"/>
      <c r="G102" s="180">
        <f>SUM(C102:F102)</f>
      </c>
      <c r="H102" s="125"/>
      <c r="I102" s="125">
        <f>G101*H102</f>
      </c>
      <c r="J102" s="185"/>
      <c r="K102" s="125">
        <f>SUM(I102:J102)</f>
      </c>
      <c r="L102" s="86"/>
      <c r="M102" s="175"/>
      <c r="N102" s="87"/>
      <c r="O102" s="87"/>
      <c r="P102" s="87"/>
      <c r="Q102" s="87"/>
      <c r="R102" s="87"/>
      <c r="S102" s="87"/>
      <c r="T102" s="87"/>
      <c r="U102" s="87"/>
      <c r="V102" s="175"/>
      <c r="W102" s="87"/>
      <c r="X102" s="87"/>
      <c r="Y102" s="87"/>
      <c r="Z102" s="87"/>
      <c r="AA102" s="87"/>
      <c r="AB102" s="87"/>
      <c r="AC102" s="86"/>
      <c r="AD102" s="87"/>
    </row>
    <row x14ac:dyDescent="0.25" r="103" customHeight="1" ht="17.25">
      <c r="A103" s="235">
        <f>A102</f>
        <v>25569.375</v>
      </c>
      <c r="B103" s="179"/>
      <c r="C103" s="180"/>
      <c r="D103" s="180"/>
      <c r="E103" s="180"/>
      <c r="F103" s="180"/>
      <c r="G103" s="180">
        <f>SUM(C103:F103)</f>
      </c>
      <c r="H103" s="125"/>
      <c r="I103" s="125">
        <f>G103*H103</f>
      </c>
      <c r="J103" s="185"/>
      <c r="K103" s="125">
        <f>SUM(I103:J103)</f>
      </c>
      <c r="L103" s="86"/>
      <c r="M103" s="175"/>
      <c r="N103" s="87"/>
      <c r="O103" s="87"/>
      <c r="P103" s="87"/>
      <c r="Q103" s="87"/>
      <c r="R103" s="87"/>
      <c r="S103" s="87"/>
      <c r="T103" s="87"/>
      <c r="U103" s="87"/>
      <c r="V103" s="175"/>
      <c r="W103" s="87"/>
      <c r="X103" s="87"/>
      <c r="Y103" s="87"/>
      <c r="Z103" s="87"/>
      <c r="AA103" s="87"/>
      <c r="AB103" s="87"/>
      <c r="AC103" s="86"/>
      <c r="AD103" s="87"/>
    </row>
    <row x14ac:dyDescent="0.25" r="104" customHeight="1" ht="17.25">
      <c r="A104" s="235">
        <f>A103</f>
        <v>25569.375</v>
      </c>
      <c r="B104" s="179"/>
      <c r="C104" s="180"/>
      <c r="D104" s="180"/>
      <c r="E104" s="180"/>
      <c r="F104" s="180"/>
      <c r="G104" s="180">
        <f>SUM(C104:F104)</f>
      </c>
      <c r="H104" s="125"/>
      <c r="I104" s="125">
        <f>G103*H104</f>
      </c>
      <c r="J104" s="185"/>
      <c r="K104" s="125">
        <f>SUM(I104:J104)</f>
      </c>
      <c r="L104" s="86"/>
      <c r="M104" s="175"/>
      <c r="N104" s="87"/>
      <c r="O104" s="87"/>
      <c r="P104" s="87"/>
      <c r="Q104" s="87"/>
      <c r="R104" s="87"/>
      <c r="S104" s="87"/>
      <c r="T104" s="87"/>
      <c r="U104" s="87"/>
      <c r="V104" s="175"/>
      <c r="W104" s="87"/>
      <c r="X104" s="87"/>
      <c r="Y104" s="87"/>
      <c r="Z104" s="87"/>
      <c r="AA104" s="87"/>
      <c r="AB104" s="87"/>
      <c r="AC104" s="86"/>
      <c r="AD104" s="87"/>
    </row>
    <row x14ac:dyDescent="0.25" r="105" customHeight="1" ht="17.25">
      <c r="A105" s="235">
        <f>A100</f>
        <v>25569.375</v>
      </c>
      <c r="B105" s="179"/>
      <c r="C105" s="180"/>
      <c r="D105" s="180"/>
      <c r="E105" s="180"/>
      <c r="F105" s="180"/>
      <c r="G105" s="180">
        <f>SUM(C105:F105)</f>
      </c>
      <c r="H105" s="125"/>
      <c r="I105" s="125">
        <f>G105*H105</f>
      </c>
      <c r="J105" s="185"/>
      <c r="K105" s="125">
        <f>SUM(I105:J105)</f>
      </c>
      <c r="L105" s="86"/>
      <c r="M105" s="175"/>
      <c r="N105" s="87"/>
      <c r="O105" s="87"/>
      <c r="P105" s="87"/>
      <c r="Q105" s="87"/>
      <c r="R105" s="87"/>
      <c r="S105" s="87"/>
      <c r="T105" s="87"/>
      <c r="U105" s="87"/>
      <c r="V105" s="175"/>
      <c r="W105" s="87"/>
      <c r="X105" s="87"/>
      <c r="Y105" s="87"/>
      <c r="Z105" s="87"/>
      <c r="AA105" s="87"/>
      <c r="AB105" s="87"/>
      <c r="AC105" s="86"/>
      <c r="AD105" s="87"/>
    </row>
    <row x14ac:dyDescent="0.25" r="106" customHeight="1" ht="17.25">
      <c r="A106" s="235">
        <f>A105</f>
        <v>25569.375</v>
      </c>
      <c r="B106" s="179"/>
      <c r="C106" s="180"/>
      <c r="D106" s="180"/>
      <c r="E106" s="180"/>
      <c r="F106" s="180"/>
      <c r="G106" s="180">
        <f>SUM(C106:F106)</f>
      </c>
      <c r="H106" s="125"/>
      <c r="I106" s="125">
        <f>G105*H106</f>
      </c>
      <c r="J106" s="185"/>
      <c r="K106" s="125">
        <f>SUM(I106:J106)</f>
      </c>
      <c r="L106" s="86"/>
      <c r="M106" s="175"/>
      <c r="N106" s="87"/>
      <c r="O106" s="87"/>
      <c r="P106" s="87"/>
      <c r="Q106" s="87"/>
      <c r="R106" s="87"/>
      <c r="S106" s="87"/>
      <c r="T106" s="87"/>
      <c r="U106" s="87"/>
      <c r="V106" s="175"/>
      <c r="W106" s="87"/>
      <c r="X106" s="87"/>
      <c r="Y106" s="87"/>
      <c r="Z106" s="87"/>
      <c r="AA106" s="87"/>
      <c r="AB106" s="87"/>
      <c r="AC106" s="86"/>
      <c r="AD106" s="87"/>
    </row>
    <row x14ac:dyDescent="0.25" r="107" customHeight="1" ht="17.25">
      <c r="A107" s="243">
        <f>A106</f>
        <v>25569.375</v>
      </c>
      <c r="B107" s="282" t="s">
        <v>157</v>
      </c>
      <c r="C107" s="191">
        <f>SUM(C99:C106)</f>
      </c>
      <c r="D107" s="191">
        <f>SUM(D99:D106)</f>
      </c>
      <c r="E107" s="191">
        <f>SUM(E99:E106)</f>
      </c>
      <c r="F107" s="191">
        <f>SUM(F99:F106)</f>
      </c>
      <c r="G107" s="191">
        <f>SUM(G99:G106)</f>
      </c>
      <c r="H107" s="201"/>
      <c r="I107" s="201">
        <f>SUM(I99:I106)</f>
      </c>
      <c r="J107" s="201"/>
      <c r="K107" s="202">
        <f>SUM(K99:K106)</f>
      </c>
      <c r="L107" s="86"/>
      <c r="M107" s="175"/>
      <c r="N107" s="87"/>
      <c r="O107" s="87"/>
      <c r="P107" s="87"/>
      <c r="Q107" s="87"/>
      <c r="R107" s="87"/>
      <c r="S107" s="87"/>
      <c r="T107" s="87"/>
      <c r="U107" s="87"/>
      <c r="V107" s="175"/>
      <c r="W107" s="87"/>
      <c r="X107" s="87"/>
      <c r="Y107" s="87"/>
      <c r="Z107" s="87"/>
      <c r="AA107" s="87"/>
      <c r="AB107" s="87"/>
      <c r="AC107" s="86"/>
      <c r="AD107" s="87"/>
    </row>
    <row x14ac:dyDescent="0.25" r="108" customHeight="1" ht="17.25" hidden="1">
      <c r="A108" s="272" t="s">
        <v>128</v>
      </c>
      <c r="B108" s="273" t="s">
        <v>2</v>
      </c>
      <c r="C108" s="274" t="s">
        <v>129</v>
      </c>
      <c r="D108" s="274" t="s">
        <v>130</v>
      </c>
      <c r="E108" s="274" t="s">
        <v>131</v>
      </c>
      <c r="F108" s="274" t="s">
        <v>132</v>
      </c>
      <c r="G108" s="274" t="s">
        <v>133</v>
      </c>
      <c r="H108" s="274" t="s">
        <v>7</v>
      </c>
      <c r="I108" s="274" t="s">
        <v>134</v>
      </c>
      <c r="J108" s="274" t="s">
        <v>90</v>
      </c>
      <c r="K108" s="275" t="s">
        <v>135</v>
      </c>
      <c r="L108" s="86"/>
      <c r="M108" s="175"/>
      <c r="N108" s="87"/>
      <c r="O108" s="87"/>
      <c r="P108" s="87"/>
      <c r="Q108" s="87"/>
      <c r="R108" s="87"/>
      <c r="S108" s="87"/>
      <c r="T108" s="87"/>
      <c r="U108" s="87"/>
      <c r="V108" s="175"/>
      <c r="W108" s="87"/>
      <c r="X108" s="87"/>
      <c r="Y108" s="87"/>
      <c r="Z108" s="87"/>
      <c r="AA108" s="87"/>
      <c r="AB108" s="87"/>
      <c r="AC108" s="86"/>
      <c r="AD108" s="87"/>
    </row>
    <row x14ac:dyDescent="0.25" r="109" customHeight="1" ht="17.25">
      <c r="A109" s="235">
        <f>A107+1</f>
        <v>25569.375</v>
      </c>
      <c r="B109" s="179" t="s">
        <v>203</v>
      </c>
      <c r="C109" s="180"/>
      <c r="D109" s="180">
        <v>24</v>
      </c>
      <c r="E109" s="180"/>
      <c r="F109" s="180"/>
      <c r="G109" s="180">
        <f>SUM(C109:F109)</f>
      </c>
      <c r="H109" s="237">
        <v>6000</v>
      </c>
      <c r="I109" s="125">
        <f>G109*H109</f>
      </c>
      <c r="J109" s="125">
        <f>I109*0.1</f>
      </c>
      <c r="K109" s="125">
        <f>SUM(I109:J109)</f>
      </c>
      <c r="L109" s="86"/>
      <c r="M109" s="175"/>
      <c r="N109" s="87"/>
      <c r="O109" s="87"/>
      <c r="P109" s="87"/>
      <c r="Q109" s="87"/>
      <c r="R109" s="87"/>
      <c r="S109" s="87"/>
      <c r="T109" s="87"/>
      <c r="U109" s="87"/>
      <c r="V109" s="175"/>
      <c r="W109" s="87"/>
      <c r="X109" s="87"/>
      <c r="Y109" s="87"/>
      <c r="Z109" s="87"/>
      <c r="AA109" s="87"/>
      <c r="AB109" s="87"/>
      <c r="AC109" s="86"/>
      <c r="AD109" s="87"/>
    </row>
    <row x14ac:dyDescent="0.25" r="110" customHeight="1" ht="17.25">
      <c r="A110" s="235">
        <f>A109</f>
        <v>25569.375</v>
      </c>
      <c r="B110" s="179" t="s">
        <v>205</v>
      </c>
      <c r="C110" s="180"/>
      <c r="D110" s="180">
        <v>98</v>
      </c>
      <c r="E110" s="180"/>
      <c r="F110" s="180"/>
      <c r="G110" s="180">
        <f>SUM(C110:F110)</f>
      </c>
      <c r="H110" s="182">
        <v>4300</v>
      </c>
      <c r="I110" s="125">
        <f>G110*H110</f>
      </c>
      <c r="J110" s="125">
        <f>I110*0.1</f>
      </c>
      <c r="K110" s="125">
        <f>SUM(I110:J110)</f>
      </c>
      <c r="L110" s="86"/>
      <c r="M110" s="175"/>
      <c r="N110" s="87"/>
      <c r="O110" s="87"/>
      <c r="P110" s="87"/>
      <c r="Q110" s="87"/>
      <c r="R110" s="87"/>
      <c r="S110" s="87"/>
      <c r="T110" s="87"/>
      <c r="U110" s="87"/>
      <c r="V110" s="175"/>
      <c r="W110" s="87"/>
      <c r="X110" s="87"/>
      <c r="Y110" s="87"/>
      <c r="Z110" s="87"/>
      <c r="AA110" s="87"/>
      <c r="AB110" s="87"/>
      <c r="AC110" s="86"/>
      <c r="AD110" s="87"/>
    </row>
    <row x14ac:dyDescent="0.25" r="111" customHeight="1" ht="17.25">
      <c r="A111" s="235">
        <f>A110</f>
        <v>25569.375</v>
      </c>
      <c r="B111" s="179" t="s">
        <v>13</v>
      </c>
      <c r="C111" s="180"/>
      <c r="D111" s="180">
        <v>12</v>
      </c>
      <c r="E111" s="180">
        <v>4</v>
      </c>
      <c r="F111" s="180"/>
      <c r="G111" s="180">
        <f>SUM(C111:F111)</f>
      </c>
      <c r="H111" s="125">
        <v>6000</v>
      </c>
      <c r="I111" s="125">
        <f>G111*H111</f>
      </c>
      <c r="J111" s="125">
        <f>I111*0.1</f>
      </c>
      <c r="K111" s="125">
        <f>SUM(I111:J111)</f>
      </c>
      <c r="L111" s="86"/>
      <c r="M111" s="175"/>
      <c r="N111" s="87"/>
      <c r="O111" s="87"/>
      <c r="P111" s="87"/>
      <c r="Q111" s="87"/>
      <c r="R111" s="87"/>
      <c r="S111" s="87"/>
      <c r="T111" s="87"/>
      <c r="U111" s="87"/>
      <c r="V111" s="175"/>
      <c r="W111" s="87"/>
      <c r="X111" s="87"/>
      <c r="Y111" s="87"/>
      <c r="Z111" s="87"/>
      <c r="AA111" s="87"/>
      <c r="AB111" s="87"/>
      <c r="AC111" s="86"/>
      <c r="AD111" s="87"/>
    </row>
    <row x14ac:dyDescent="0.25" r="112" customHeight="1" ht="17.25">
      <c r="A112" s="235">
        <f>A111</f>
        <v>25569.375</v>
      </c>
      <c r="B112" s="179" t="s">
        <v>58</v>
      </c>
      <c r="C112" s="183" t="s">
        <v>14</v>
      </c>
      <c r="D112" s="180">
        <v>12</v>
      </c>
      <c r="E112" s="180">
        <v>8</v>
      </c>
      <c r="F112" s="180"/>
      <c r="G112" s="180">
        <f>SUM(C112:F112)</f>
      </c>
      <c r="H112" s="237">
        <v>5500</v>
      </c>
      <c r="I112" s="125">
        <f>G112*H112</f>
      </c>
      <c r="J112" s="125">
        <f>I112*0.1</f>
      </c>
      <c r="K112" s="125">
        <f>SUM(I112:J112)</f>
      </c>
      <c r="L112" s="86"/>
      <c r="M112" s="175"/>
      <c r="N112" s="87"/>
      <c r="O112" s="87"/>
      <c r="P112" s="87"/>
      <c r="Q112" s="87"/>
      <c r="R112" s="87"/>
      <c r="S112" s="87"/>
      <c r="T112" s="87"/>
      <c r="U112" s="87"/>
      <c r="V112" s="175"/>
      <c r="W112" s="87"/>
      <c r="X112" s="87"/>
      <c r="Y112" s="87"/>
      <c r="Z112" s="87"/>
      <c r="AA112" s="87"/>
      <c r="AB112" s="87"/>
      <c r="AC112" s="86"/>
      <c r="AD112" s="87"/>
    </row>
    <row x14ac:dyDescent="0.25" r="113" customHeight="1" ht="17.25">
      <c r="A113" s="235">
        <f>A112</f>
        <v>25569.375</v>
      </c>
      <c r="B113" s="179" t="s">
        <v>8</v>
      </c>
      <c r="C113" s="183">
        <v>20</v>
      </c>
      <c r="D113" s="180">
        <v>45</v>
      </c>
      <c r="E113" s="180">
        <v>25</v>
      </c>
      <c r="F113" s="180">
        <v>16</v>
      </c>
      <c r="G113" s="180">
        <f>SUM(C113:F113)</f>
      </c>
      <c r="H113" s="125">
        <v>5000</v>
      </c>
      <c r="I113" s="125">
        <f>G113*H113</f>
      </c>
      <c r="J113" s="125">
        <f>I113*0.1</f>
      </c>
      <c r="K113" s="125">
        <f>SUM(I113:J113)</f>
      </c>
      <c r="L113" s="86"/>
      <c r="M113" s="175"/>
      <c r="N113" s="87"/>
      <c r="O113" s="87"/>
      <c r="P113" s="87"/>
      <c r="Q113" s="87"/>
      <c r="R113" s="87"/>
      <c r="S113" s="87"/>
      <c r="T113" s="87"/>
      <c r="U113" s="87"/>
      <c r="V113" s="175"/>
      <c r="W113" s="87"/>
      <c r="X113" s="87"/>
      <c r="Y113" s="87"/>
      <c r="Z113" s="87"/>
      <c r="AA113" s="87"/>
      <c r="AB113" s="87"/>
      <c r="AC113" s="86"/>
      <c r="AD113" s="87"/>
    </row>
    <row x14ac:dyDescent="0.25" r="114" customHeight="1" ht="17.25">
      <c r="A114" s="235">
        <f>A113</f>
        <v>25569.375</v>
      </c>
      <c r="B114" s="179" t="s">
        <v>27</v>
      </c>
      <c r="C114" s="180"/>
      <c r="D114" s="180">
        <v>10</v>
      </c>
      <c r="E114" s="180"/>
      <c r="F114" s="180"/>
      <c r="G114" s="180">
        <f>SUM(C114:F114)</f>
      </c>
      <c r="H114" s="125">
        <v>5500</v>
      </c>
      <c r="I114" s="125">
        <f>G114*H114</f>
      </c>
      <c r="J114" s="125">
        <f>I114*0.1</f>
      </c>
      <c r="K114" s="125">
        <f>SUM(I114:J114)</f>
      </c>
      <c r="L114" s="86"/>
      <c r="M114" s="175"/>
      <c r="N114" s="87"/>
      <c r="O114" s="87"/>
      <c r="P114" s="87"/>
      <c r="Q114" s="87"/>
      <c r="R114" s="87"/>
      <c r="S114" s="87"/>
      <c r="T114" s="87"/>
      <c r="U114" s="87"/>
      <c r="V114" s="175"/>
      <c r="W114" s="87"/>
      <c r="X114" s="87"/>
      <c r="Y114" s="87"/>
      <c r="Z114" s="87"/>
      <c r="AA114" s="87"/>
      <c r="AB114" s="87"/>
      <c r="AC114" s="86"/>
      <c r="AD114" s="87"/>
    </row>
    <row x14ac:dyDescent="0.25" r="115" customHeight="1" ht="17.25">
      <c r="A115" s="235">
        <f>A114</f>
        <v>25569.375</v>
      </c>
      <c r="B115" s="179" t="s">
        <v>20</v>
      </c>
      <c r="C115" s="180"/>
      <c r="D115" s="180">
        <v>61</v>
      </c>
      <c r="E115" s="180"/>
      <c r="F115" s="180"/>
      <c r="G115" s="180">
        <f>SUM(C115:F115)</f>
      </c>
      <c r="H115" s="125">
        <v>5000</v>
      </c>
      <c r="I115" s="125">
        <f>G115*H115</f>
      </c>
      <c r="J115" s="125">
        <f>I115*0.1</f>
      </c>
      <c r="K115" s="125">
        <f>SUM(I115:J115)</f>
      </c>
      <c r="L115" s="86"/>
      <c r="M115" s="175"/>
      <c r="N115" s="87"/>
      <c r="O115" s="87"/>
      <c r="P115" s="87"/>
      <c r="Q115" s="87"/>
      <c r="R115" s="87"/>
      <c r="S115" s="87"/>
      <c r="T115" s="87"/>
      <c r="U115" s="87"/>
      <c r="V115" s="175"/>
      <c r="W115" s="87"/>
      <c r="X115" s="87"/>
      <c r="Y115" s="87"/>
      <c r="Z115" s="87"/>
      <c r="AA115" s="87"/>
      <c r="AB115" s="87"/>
      <c r="AC115" s="86"/>
      <c r="AD115" s="87"/>
    </row>
    <row x14ac:dyDescent="0.25" r="116" customHeight="1" ht="17.25">
      <c r="A116" s="235">
        <f>A115</f>
        <v>25569.375</v>
      </c>
      <c r="B116" s="179" t="s">
        <v>31</v>
      </c>
      <c r="C116" s="180"/>
      <c r="D116" s="180">
        <v>25</v>
      </c>
      <c r="E116" s="180"/>
      <c r="F116" s="180"/>
      <c r="G116" s="180">
        <f>SUM(C116:F116)</f>
      </c>
      <c r="H116" s="125">
        <v>6000</v>
      </c>
      <c r="I116" s="125">
        <f>G116*H116</f>
      </c>
      <c r="J116" s="125">
        <f>I116*0.1</f>
      </c>
      <c r="K116" s="125">
        <f>SUM(I116:J116)</f>
      </c>
      <c r="L116" s="86"/>
      <c r="M116" s="175"/>
      <c r="N116" s="87"/>
      <c r="O116" s="87"/>
      <c r="P116" s="87"/>
      <c r="Q116" s="87"/>
      <c r="R116" s="87"/>
      <c r="S116" s="87"/>
      <c r="T116" s="87"/>
      <c r="U116" s="87"/>
      <c r="V116" s="175"/>
      <c r="W116" s="87"/>
      <c r="X116" s="87"/>
      <c r="Y116" s="87"/>
      <c r="Z116" s="87"/>
      <c r="AA116" s="87"/>
      <c r="AB116" s="87"/>
      <c r="AC116" s="86"/>
      <c r="AD116" s="87"/>
    </row>
    <row x14ac:dyDescent="0.25" r="117" customHeight="1" ht="17.25">
      <c r="A117" s="235">
        <f>A116</f>
        <v>25569.375</v>
      </c>
      <c r="B117" s="179" t="s">
        <v>71</v>
      </c>
      <c r="C117" s="180"/>
      <c r="D117" s="180">
        <v>25</v>
      </c>
      <c r="E117" s="180"/>
      <c r="F117" s="180"/>
      <c r="G117" s="180">
        <f>SUM(C117:F117)</f>
      </c>
      <c r="H117" s="125">
        <v>6000</v>
      </c>
      <c r="I117" s="125">
        <f>G117*H117</f>
      </c>
      <c r="J117" s="125">
        <f>I117*0.1</f>
      </c>
      <c r="K117" s="125">
        <f>SUM(I117:J117)</f>
      </c>
      <c r="L117" s="86"/>
      <c r="M117" s="175"/>
      <c r="N117" s="87"/>
      <c r="O117" s="87"/>
      <c r="P117" s="87"/>
      <c r="Q117" s="87"/>
      <c r="R117" s="87"/>
      <c r="S117" s="87"/>
      <c r="T117" s="87"/>
      <c r="U117" s="87"/>
      <c r="V117" s="175"/>
      <c r="W117" s="87"/>
      <c r="X117" s="87"/>
      <c r="Y117" s="87"/>
      <c r="Z117" s="87"/>
      <c r="AA117" s="87"/>
      <c r="AB117" s="87"/>
      <c r="AC117" s="86"/>
      <c r="AD117" s="87"/>
    </row>
    <row x14ac:dyDescent="0.25" r="118" customHeight="1" ht="17.25">
      <c r="A118" s="235">
        <f>A117</f>
        <v>25569.375</v>
      </c>
      <c r="B118" s="179" t="s">
        <v>49</v>
      </c>
      <c r="C118" s="180"/>
      <c r="D118" s="180">
        <v>15</v>
      </c>
      <c r="E118" s="180">
        <v>12</v>
      </c>
      <c r="F118" s="180">
        <v>10</v>
      </c>
      <c r="G118" s="180">
        <f>SUM(C118:F118)</f>
      </c>
      <c r="H118" s="125">
        <v>5000</v>
      </c>
      <c r="I118" s="125">
        <f>G118*H118</f>
      </c>
      <c r="J118" s="125">
        <f>I118*0.1</f>
      </c>
      <c r="K118" s="125">
        <f>SUM(I118:J118)</f>
      </c>
      <c r="L118" s="86"/>
      <c r="M118" s="175"/>
      <c r="N118" s="87"/>
      <c r="O118" s="87"/>
      <c r="P118" s="87"/>
      <c r="Q118" s="87"/>
      <c r="R118" s="87"/>
      <c r="S118" s="87"/>
      <c r="T118" s="87"/>
      <c r="U118" s="87"/>
      <c r="V118" s="175"/>
      <c r="W118" s="87"/>
      <c r="X118" s="87"/>
      <c r="Y118" s="87"/>
      <c r="Z118" s="87"/>
      <c r="AA118" s="87"/>
      <c r="AB118" s="87"/>
      <c r="AC118" s="86"/>
      <c r="AD118" s="87"/>
    </row>
    <row x14ac:dyDescent="0.25" r="119" customHeight="1" ht="17.25">
      <c r="A119" s="235">
        <f>A118</f>
        <v>25569.375</v>
      </c>
      <c r="B119" s="184" t="s">
        <v>9</v>
      </c>
      <c r="C119" s="180"/>
      <c r="D119" s="180">
        <v>38</v>
      </c>
      <c r="E119" s="180"/>
      <c r="F119" s="180"/>
      <c r="G119" s="180">
        <f>SUM(C119:F119)</f>
      </c>
      <c r="H119" s="125">
        <v>6000</v>
      </c>
      <c r="I119" s="125">
        <f>G119*H119</f>
      </c>
      <c r="J119" s="125">
        <f>I119*0.1</f>
      </c>
      <c r="K119" s="125">
        <f>SUM(I119:J119)</f>
      </c>
      <c r="L119" s="86"/>
      <c r="M119" s="175"/>
      <c r="N119" s="87"/>
      <c r="O119" s="87"/>
      <c r="P119" s="87"/>
      <c r="Q119" s="87"/>
      <c r="R119" s="87"/>
      <c r="S119" s="87"/>
      <c r="T119" s="87"/>
      <c r="U119" s="87"/>
      <c r="V119" s="175"/>
      <c r="W119" s="87"/>
      <c r="X119" s="87"/>
      <c r="Y119" s="87"/>
      <c r="Z119" s="87"/>
      <c r="AA119" s="87"/>
      <c r="AB119" s="87"/>
      <c r="AC119" s="86"/>
      <c r="AD119" s="87"/>
    </row>
    <row x14ac:dyDescent="0.25" r="120" customHeight="1" ht="17.25">
      <c r="A120" s="235">
        <f>A119</f>
        <v>25569.375</v>
      </c>
      <c r="B120" s="179" t="s">
        <v>78</v>
      </c>
      <c r="C120" s="180"/>
      <c r="D120" s="180">
        <v>20</v>
      </c>
      <c r="E120" s="180"/>
      <c r="F120" s="180"/>
      <c r="G120" s="180">
        <f>SUM(C120:F120)</f>
      </c>
      <c r="H120" s="125">
        <v>6500</v>
      </c>
      <c r="I120" s="125">
        <f>G120*H120</f>
      </c>
      <c r="J120" s="125">
        <f>I120*0.1</f>
      </c>
      <c r="K120" s="125">
        <f>SUM(I120:J120)</f>
      </c>
      <c r="L120" s="86"/>
      <c r="M120" s="175"/>
      <c r="N120" s="87"/>
      <c r="O120" s="87"/>
      <c r="P120" s="87"/>
      <c r="Q120" s="87"/>
      <c r="R120" s="87"/>
      <c r="S120" s="87"/>
      <c r="T120" s="87"/>
      <c r="U120" s="87"/>
      <c r="V120" s="175"/>
      <c r="W120" s="87"/>
      <c r="X120" s="87"/>
      <c r="Y120" s="87"/>
      <c r="Z120" s="87"/>
      <c r="AA120" s="87"/>
      <c r="AB120" s="87"/>
      <c r="AC120" s="86"/>
      <c r="AD120" s="87"/>
    </row>
    <row x14ac:dyDescent="0.25" r="121" customHeight="1" ht="17.25">
      <c r="A121" s="235">
        <f>A120</f>
        <v>25569.375</v>
      </c>
      <c r="B121" s="179" t="s">
        <v>55</v>
      </c>
      <c r="C121" s="180"/>
      <c r="D121" s="180">
        <v>10</v>
      </c>
      <c r="E121" s="180"/>
      <c r="F121" s="180"/>
      <c r="G121" s="180">
        <f>SUM(C121:F121)</f>
      </c>
      <c r="H121" s="125">
        <v>6500</v>
      </c>
      <c r="I121" s="125">
        <f>G121*H121</f>
      </c>
      <c r="J121" s="125">
        <f>I121*0.1</f>
      </c>
      <c r="K121" s="125">
        <f>SUM(I121:J121)</f>
      </c>
      <c r="L121" s="86"/>
      <c r="M121" s="175"/>
      <c r="N121" s="87"/>
      <c r="O121" s="87"/>
      <c r="P121" s="87"/>
      <c r="Q121" s="87"/>
      <c r="R121" s="87"/>
      <c r="S121" s="87"/>
      <c r="T121" s="87"/>
      <c r="U121" s="87"/>
      <c r="V121" s="175"/>
      <c r="W121" s="87"/>
      <c r="X121" s="87"/>
      <c r="Y121" s="87"/>
      <c r="Z121" s="87"/>
      <c r="AA121" s="87"/>
      <c r="AB121" s="87"/>
      <c r="AC121" s="86"/>
      <c r="AD121" s="87"/>
    </row>
    <row x14ac:dyDescent="0.25" r="122" customHeight="1" ht="17.25">
      <c r="A122" s="235">
        <f>A121</f>
        <v>25569.375</v>
      </c>
      <c r="B122" s="279" t="s">
        <v>80</v>
      </c>
      <c r="C122" s="180"/>
      <c r="D122" s="180">
        <v>23</v>
      </c>
      <c r="E122" s="180"/>
      <c r="F122" s="180"/>
      <c r="G122" s="180">
        <f>SUM(C122:F122)</f>
      </c>
      <c r="H122" s="125">
        <v>6000</v>
      </c>
      <c r="I122" s="125">
        <f>G122*H122</f>
      </c>
      <c r="J122" s="185"/>
      <c r="K122" s="125">
        <f>SUM(I122:J122)</f>
      </c>
      <c r="L122" s="86"/>
      <c r="M122" s="175"/>
      <c r="N122" s="87"/>
      <c r="O122" s="87"/>
      <c r="P122" s="87"/>
      <c r="Q122" s="87"/>
      <c r="R122" s="87"/>
      <c r="S122" s="87"/>
      <c r="T122" s="87"/>
      <c r="U122" s="87"/>
      <c r="V122" s="175"/>
      <c r="W122" s="87"/>
      <c r="X122" s="87"/>
      <c r="Y122" s="87"/>
      <c r="Z122" s="87"/>
      <c r="AA122" s="87"/>
      <c r="AB122" s="87"/>
      <c r="AC122" s="86"/>
      <c r="AD122" s="87"/>
    </row>
    <row x14ac:dyDescent="0.25" r="123" customHeight="1" ht="17.25">
      <c r="A123" s="235">
        <f>A122</f>
        <v>25569.375</v>
      </c>
      <c r="B123" s="279" t="s">
        <v>67</v>
      </c>
      <c r="C123" s="180"/>
      <c r="D123" s="180">
        <v>7</v>
      </c>
      <c r="E123" s="180">
        <v>6</v>
      </c>
      <c r="F123" s="180"/>
      <c r="G123" s="180">
        <f>SUM(C123:F123)</f>
      </c>
      <c r="H123" s="125">
        <v>5500</v>
      </c>
      <c r="I123" s="125">
        <f>G123*H123</f>
      </c>
      <c r="J123" s="125">
        <f>I123*0.1</f>
      </c>
      <c r="K123" s="125">
        <f>SUM(I123:J123)</f>
      </c>
      <c r="L123" s="86"/>
      <c r="M123" s="175"/>
      <c r="N123" s="87"/>
      <c r="O123" s="87"/>
      <c r="P123" s="87"/>
      <c r="Q123" s="87"/>
      <c r="R123" s="87"/>
      <c r="S123" s="87"/>
      <c r="T123" s="87"/>
      <c r="U123" s="87"/>
      <c r="V123" s="175"/>
      <c r="W123" s="87"/>
      <c r="X123" s="87"/>
      <c r="Y123" s="87"/>
      <c r="Z123" s="87"/>
      <c r="AA123" s="87"/>
      <c r="AB123" s="87"/>
      <c r="AC123" s="86"/>
      <c r="AD123" s="87"/>
    </row>
    <row x14ac:dyDescent="0.25" r="124" customHeight="1" ht="17.25">
      <c r="A124" s="235">
        <f>A123</f>
        <v>25569.375</v>
      </c>
      <c r="B124" s="279" t="s">
        <v>74</v>
      </c>
      <c r="C124" s="180"/>
      <c r="D124" s="180">
        <v>32</v>
      </c>
      <c r="E124" s="180">
        <v>25</v>
      </c>
      <c r="F124" s="180"/>
      <c r="G124" s="180">
        <f>SUM(C124:F124)</f>
      </c>
      <c r="H124" s="187">
        <v>5000</v>
      </c>
      <c r="I124" s="125">
        <f>G124*H124</f>
      </c>
      <c r="J124" s="125">
        <f>I124*0.1</f>
      </c>
      <c r="K124" s="125">
        <f>SUM(I124:J124)</f>
      </c>
      <c r="L124" s="86"/>
      <c r="M124" s="175"/>
      <c r="N124" s="87"/>
      <c r="O124" s="87"/>
      <c r="P124" s="87"/>
      <c r="Q124" s="87"/>
      <c r="R124" s="87"/>
      <c r="S124" s="87"/>
      <c r="T124" s="87"/>
      <c r="U124" s="87"/>
      <c r="V124" s="175"/>
      <c r="W124" s="87"/>
      <c r="X124" s="87"/>
      <c r="Y124" s="87"/>
      <c r="Z124" s="87"/>
      <c r="AA124" s="87"/>
      <c r="AB124" s="87"/>
      <c r="AC124" s="86"/>
      <c r="AD124" s="87"/>
    </row>
    <row x14ac:dyDescent="0.25" r="125" customHeight="1" ht="17.25">
      <c r="A125" s="235">
        <f>A124</f>
        <v>25569.375</v>
      </c>
      <c r="B125" s="280" t="s">
        <v>11</v>
      </c>
      <c r="C125" s="180"/>
      <c r="D125" s="180">
        <v>13</v>
      </c>
      <c r="E125" s="180">
        <v>7</v>
      </c>
      <c r="F125" s="180"/>
      <c r="G125" s="180">
        <f>SUM(C125:F125)</f>
      </c>
      <c r="H125" s="125">
        <v>6000</v>
      </c>
      <c r="I125" s="125">
        <f>G125*H125</f>
      </c>
      <c r="J125" s="125">
        <f>I125*0.1</f>
      </c>
      <c r="K125" s="125">
        <f>SUM(I125:J125)</f>
      </c>
      <c r="L125" s="86"/>
      <c r="M125" s="175"/>
      <c r="N125" s="87"/>
      <c r="O125" s="87"/>
      <c r="P125" s="87"/>
      <c r="Q125" s="87"/>
      <c r="R125" s="87"/>
      <c r="S125" s="87"/>
      <c r="T125" s="87"/>
      <c r="U125" s="87"/>
      <c r="V125" s="175"/>
      <c r="W125" s="87"/>
      <c r="X125" s="87"/>
      <c r="Y125" s="87"/>
      <c r="Z125" s="87"/>
      <c r="AA125" s="87"/>
      <c r="AB125" s="87"/>
      <c r="AC125" s="86"/>
      <c r="AD125" s="87"/>
    </row>
    <row x14ac:dyDescent="0.25" r="126" customHeight="1" ht="17.25">
      <c r="A126" s="235">
        <f>A125</f>
        <v>25569.375</v>
      </c>
      <c r="B126" s="279" t="s">
        <v>22</v>
      </c>
      <c r="C126" s="180"/>
      <c r="D126" s="180">
        <v>37</v>
      </c>
      <c r="E126" s="180"/>
      <c r="F126" s="180"/>
      <c r="G126" s="180">
        <f>SUM(C126:F126)</f>
      </c>
      <c r="H126" s="237">
        <v>4800</v>
      </c>
      <c r="I126" s="125">
        <f>G126*H126</f>
      </c>
      <c r="J126" s="125">
        <f>I126*0.1</f>
      </c>
      <c r="K126" s="125">
        <f>SUM(I126:J126)</f>
      </c>
      <c r="L126" s="86"/>
      <c r="M126" s="175"/>
      <c r="N126" s="87"/>
      <c r="O126" s="87"/>
      <c r="P126" s="87"/>
      <c r="Q126" s="87"/>
      <c r="R126" s="87"/>
      <c r="S126" s="87"/>
      <c r="T126" s="87"/>
      <c r="U126" s="87"/>
      <c r="V126" s="175"/>
      <c r="W126" s="87"/>
      <c r="X126" s="87"/>
      <c r="Y126" s="87"/>
      <c r="Z126" s="87"/>
      <c r="AA126" s="87"/>
      <c r="AB126" s="87"/>
      <c r="AC126" s="86"/>
      <c r="AD126" s="87"/>
    </row>
    <row x14ac:dyDescent="0.25" r="127" customHeight="1" ht="17.25">
      <c r="A127" s="235">
        <f>A126</f>
        <v>25569.375</v>
      </c>
      <c r="B127" s="279" t="s">
        <v>217</v>
      </c>
      <c r="C127" s="180"/>
      <c r="D127" s="180">
        <v>22</v>
      </c>
      <c r="E127" s="180">
        <v>12</v>
      </c>
      <c r="F127" s="180"/>
      <c r="G127" s="180">
        <f>SUM(C127:F127)</f>
      </c>
      <c r="H127" s="125">
        <v>5000</v>
      </c>
      <c r="I127" s="125">
        <f>G127*H127</f>
      </c>
      <c r="J127" s="125">
        <f>I127*0.1</f>
      </c>
      <c r="K127" s="125">
        <f>SUM(I127:J127)</f>
      </c>
      <c r="L127" s="86"/>
      <c r="M127" s="175"/>
      <c r="N127" s="87"/>
      <c r="O127" s="87"/>
      <c r="P127" s="87"/>
      <c r="Q127" s="87"/>
      <c r="R127" s="87"/>
      <c r="S127" s="87"/>
      <c r="T127" s="87"/>
      <c r="U127" s="87"/>
      <c r="V127" s="175"/>
      <c r="W127" s="87"/>
      <c r="X127" s="87"/>
      <c r="Y127" s="87"/>
      <c r="Z127" s="87"/>
      <c r="AA127" s="87"/>
      <c r="AB127" s="87"/>
      <c r="AC127" s="86"/>
      <c r="AD127" s="87"/>
    </row>
    <row x14ac:dyDescent="0.25" r="128" customHeight="1" ht="17.25">
      <c r="A128" s="235">
        <f>A127</f>
        <v>25569.375</v>
      </c>
      <c r="B128" s="279" t="s">
        <v>84</v>
      </c>
      <c r="C128" s="180"/>
      <c r="D128" s="180">
        <v>14</v>
      </c>
      <c r="E128" s="180">
        <v>6</v>
      </c>
      <c r="F128" s="180"/>
      <c r="G128" s="180">
        <f>SUM(C128:F128)</f>
      </c>
      <c r="H128" s="237">
        <v>4800</v>
      </c>
      <c r="I128" s="125">
        <f>G128*H128</f>
      </c>
      <c r="J128" s="125">
        <f>I128*0.1</f>
      </c>
      <c r="K128" s="125">
        <f>SUM(I128:J128)</f>
      </c>
      <c r="L128" s="86"/>
      <c r="M128" s="175"/>
      <c r="N128" s="87"/>
      <c r="O128" s="87"/>
      <c r="P128" s="87"/>
      <c r="Q128" s="87"/>
      <c r="R128" s="87"/>
      <c r="S128" s="87"/>
      <c r="T128" s="87"/>
      <c r="U128" s="87"/>
      <c r="V128" s="175"/>
      <c r="W128" s="87"/>
      <c r="X128" s="87"/>
      <c r="Y128" s="87"/>
      <c r="Z128" s="87"/>
      <c r="AA128" s="87"/>
      <c r="AB128" s="87"/>
      <c r="AC128" s="86"/>
      <c r="AD128" s="87"/>
    </row>
    <row x14ac:dyDescent="0.25" r="129" customHeight="1" ht="17.25">
      <c r="A129" s="235">
        <f>A128</f>
        <v>25569.375</v>
      </c>
      <c r="B129" s="279" t="s">
        <v>207</v>
      </c>
      <c r="C129" s="180"/>
      <c r="D129" s="180">
        <v>45</v>
      </c>
      <c r="E129" s="180"/>
      <c r="F129" s="180">
        <v>2</v>
      </c>
      <c r="G129" s="180">
        <f>SUM(C129:F129)</f>
      </c>
      <c r="H129" s="125">
        <v>6000</v>
      </c>
      <c r="I129" s="125">
        <f>G129*H129</f>
      </c>
      <c r="J129" s="125">
        <f>I129*0.1</f>
      </c>
      <c r="K129" s="125">
        <f>SUM(I129:J129)</f>
      </c>
      <c r="L129" s="86"/>
      <c r="M129" s="175"/>
      <c r="N129" s="87"/>
      <c r="O129" s="87"/>
      <c r="P129" s="87"/>
      <c r="Q129" s="87"/>
      <c r="R129" s="87"/>
      <c r="S129" s="87"/>
      <c r="T129" s="87"/>
      <c r="U129" s="87"/>
      <c r="V129" s="175"/>
      <c r="W129" s="87"/>
      <c r="X129" s="87"/>
      <c r="Y129" s="87"/>
      <c r="Z129" s="87"/>
      <c r="AA129" s="87"/>
      <c r="AB129" s="87"/>
      <c r="AC129" s="86"/>
      <c r="AD129" s="87"/>
    </row>
    <row x14ac:dyDescent="0.25" r="130" customHeight="1" ht="17.25">
      <c r="A130" s="235">
        <f>A129</f>
        <v>25569.375</v>
      </c>
      <c r="B130" s="280" t="s">
        <v>17</v>
      </c>
      <c r="C130" s="180"/>
      <c r="D130" s="180">
        <v>37</v>
      </c>
      <c r="E130" s="180">
        <v>12</v>
      </c>
      <c r="F130" s="180"/>
      <c r="G130" s="180">
        <f>SUM(C130:F130)</f>
      </c>
      <c r="H130" s="125">
        <v>6000</v>
      </c>
      <c r="I130" s="125">
        <f>G130*H130</f>
      </c>
      <c r="J130" s="185"/>
      <c r="K130" s="125">
        <f>SUM(I130:J130)</f>
      </c>
      <c r="L130" s="86"/>
      <c r="M130" s="175"/>
      <c r="N130" s="87"/>
      <c r="O130" s="87"/>
      <c r="P130" s="87"/>
      <c r="Q130" s="87"/>
      <c r="R130" s="87"/>
      <c r="S130" s="87"/>
      <c r="T130" s="87"/>
      <c r="U130" s="87"/>
      <c r="V130" s="175"/>
      <c r="W130" s="87"/>
      <c r="X130" s="87"/>
      <c r="Y130" s="87"/>
      <c r="Z130" s="87"/>
      <c r="AA130" s="87"/>
      <c r="AB130" s="87"/>
      <c r="AC130" s="86"/>
      <c r="AD130" s="87"/>
    </row>
    <row x14ac:dyDescent="0.25" r="131" customHeight="1" ht="17.25">
      <c r="A131" s="235">
        <f>A130</f>
        <v>25569.375</v>
      </c>
      <c r="B131" s="279" t="s">
        <v>15</v>
      </c>
      <c r="C131" s="180"/>
      <c r="D131" s="180">
        <v>24</v>
      </c>
      <c r="E131" s="180">
        <v>5</v>
      </c>
      <c r="F131" s="180"/>
      <c r="G131" s="180">
        <f>SUM(C131:F131)</f>
      </c>
      <c r="H131" s="237">
        <v>4800</v>
      </c>
      <c r="I131" s="125">
        <f>G131*H131</f>
      </c>
      <c r="J131" s="125">
        <f>I131*0.1</f>
      </c>
      <c r="K131" s="125">
        <f>SUM(I131:J131)</f>
      </c>
      <c r="L131" s="86"/>
      <c r="M131" s="175"/>
      <c r="N131" s="87"/>
      <c r="O131" s="87"/>
      <c r="P131" s="87"/>
      <c r="Q131" s="87"/>
      <c r="R131" s="87"/>
      <c r="S131" s="87"/>
      <c r="T131" s="87"/>
      <c r="U131" s="87"/>
      <c r="V131" s="175"/>
      <c r="W131" s="87"/>
      <c r="X131" s="87"/>
      <c r="Y131" s="87"/>
      <c r="Z131" s="87"/>
      <c r="AA131" s="87"/>
      <c r="AB131" s="87"/>
      <c r="AC131" s="86"/>
      <c r="AD131" s="87"/>
    </row>
    <row x14ac:dyDescent="0.25" r="132" customHeight="1" ht="17.25">
      <c r="A132" s="235">
        <f>A131</f>
        <v>25569.375</v>
      </c>
      <c r="B132" s="279" t="s">
        <v>21</v>
      </c>
      <c r="C132" s="188" t="s">
        <v>14</v>
      </c>
      <c r="D132" s="180">
        <v>13</v>
      </c>
      <c r="E132" s="180"/>
      <c r="F132" s="180"/>
      <c r="G132" s="180">
        <f>SUM(C132:F132)</f>
      </c>
      <c r="H132" s="125">
        <v>5000</v>
      </c>
      <c r="I132" s="125">
        <f>G132*H132</f>
      </c>
      <c r="J132" s="125">
        <f>I132*0.1</f>
      </c>
      <c r="K132" s="125">
        <f>SUM(I132:J132)</f>
      </c>
      <c r="L132" s="86"/>
      <c r="M132" s="175"/>
      <c r="N132" s="87"/>
      <c r="O132" s="87"/>
      <c r="P132" s="87"/>
      <c r="Q132" s="87"/>
      <c r="R132" s="87"/>
      <c r="S132" s="87"/>
      <c r="T132" s="87"/>
      <c r="U132" s="87"/>
      <c r="V132" s="175"/>
      <c r="W132" s="87"/>
      <c r="X132" s="87"/>
      <c r="Y132" s="87"/>
      <c r="Z132" s="87"/>
      <c r="AA132" s="87"/>
      <c r="AB132" s="87"/>
      <c r="AC132" s="86"/>
      <c r="AD132" s="87"/>
    </row>
    <row x14ac:dyDescent="0.25" r="133" customHeight="1" ht="17.25">
      <c r="A133" s="235">
        <f>A132</f>
        <v>25569.375</v>
      </c>
      <c r="B133" s="279" t="s">
        <v>52</v>
      </c>
      <c r="C133" s="180"/>
      <c r="D133" s="180">
        <v>14</v>
      </c>
      <c r="E133" s="180">
        <v>9</v>
      </c>
      <c r="F133" s="180"/>
      <c r="G133" s="180">
        <f>SUM(C133:F133)</f>
      </c>
      <c r="H133" s="125">
        <v>5000</v>
      </c>
      <c r="I133" s="125">
        <f>G133*H133</f>
      </c>
      <c r="J133" s="125">
        <f>I133*0.1</f>
      </c>
      <c r="K133" s="125">
        <f>SUM(I133:J133)</f>
      </c>
      <c r="L133" s="86"/>
      <c r="M133" s="175"/>
      <c r="N133" s="87"/>
      <c r="O133" s="87"/>
      <c r="P133" s="87"/>
      <c r="Q133" s="87"/>
      <c r="R133" s="87"/>
      <c r="S133" s="87"/>
      <c r="T133" s="87"/>
      <c r="U133" s="87"/>
      <c r="V133" s="175"/>
      <c r="W133" s="87"/>
      <c r="X133" s="87"/>
      <c r="Y133" s="87"/>
      <c r="Z133" s="87"/>
      <c r="AA133" s="87"/>
      <c r="AB133" s="87"/>
      <c r="AC133" s="86"/>
      <c r="AD133" s="87"/>
    </row>
    <row x14ac:dyDescent="0.25" r="134" customHeight="1" ht="17.25">
      <c r="A134" s="235">
        <f>A133</f>
        <v>25569.375</v>
      </c>
      <c r="B134" s="279" t="s">
        <v>61</v>
      </c>
      <c r="C134" s="180"/>
      <c r="D134" s="180">
        <v>9</v>
      </c>
      <c r="E134" s="180"/>
      <c r="F134" s="180"/>
      <c r="G134" s="180">
        <f>SUM(C134:F134)</f>
      </c>
      <c r="H134" s="125">
        <v>5000</v>
      </c>
      <c r="I134" s="125">
        <f>G134*H134</f>
      </c>
      <c r="J134" s="125">
        <f>I134*0.1</f>
      </c>
      <c r="K134" s="125">
        <f>SUM(I134:J134)</f>
      </c>
      <c r="L134" s="86"/>
      <c r="M134" s="175"/>
      <c r="N134" s="87"/>
      <c r="O134" s="87"/>
      <c r="P134" s="87"/>
      <c r="Q134" s="87"/>
      <c r="R134" s="87"/>
      <c r="S134" s="87"/>
      <c r="T134" s="87"/>
      <c r="U134" s="87"/>
      <c r="V134" s="175"/>
      <c r="W134" s="87"/>
      <c r="X134" s="87"/>
      <c r="Y134" s="87"/>
      <c r="Z134" s="87"/>
      <c r="AA134" s="87"/>
      <c r="AB134" s="87"/>
      <c r="AC134" s="86"/>
      <c r="AD134" s="87"/>
    </row>
    <row x14ac:dyDescent="0.25" r="135" customHeight="1" ht="17.25">
      <c r="A135" s="235">
        <f>A134</f>
        <v>25569.375</v>
      </c>
      <c r="B135" s="280" t="s">
        <v>33</v>
      </c>
      <c r="C135" s="180"/>
      <c r="D135" s="180">
        <v>11</v>
      </c>
      <c r="E135" s="180"/>
      <c r="F135" s="180"/>
      <c r="G135" s="180">
        <f>SUM(C135:F135)</f>
      </c>
      <c r="H135" s="125">
        <v>5500</v>
      </c>
      <c r="I135" s="125">
        <f>G135*H135</f>
      </c>
      <c r="J135" s="125">
        <f>I135*0.1</f>
      </c>
      <c r="K135" s="125">
        <f>SUM(I135:J135)</f>
      </c>
      <c r="L135" s="86"/>
      <c r="M135" s="175"/>
      <c r="N135" s="87"/>
      <c r="O135" s="87"/>
      <c r="P135" s="87"/>
      <c r="Q135" s="87"/>
      <c r="R135" s="87"/>
      <c r="S135" s="87"/>
      <c r="T135" s="87"/>
      <c r="U135" s="87"/>
      <c r="V135" s="175"/>
      <c r="W135" s="87"/>
      <c r="X135" s="87"/>
      <c r="Y135" s="87"/>
      <c r="Z135" s="87"/>
      <c r="AA135" s="87"/>
      <c r="AB135" s="87"/>
      <c r="AC135" s="86"/>
      <c r="AD135" s="87"/>
    </row>
    <row x14ac:dyDescent="0.25" r="136" customHeight="1" ht="17.25">
      <c r="A136" s="235">
        <f>A135</f>
        <v>25569.375</v>
      </c>
      <c r="B136" s="279" t="s">
        <v>30</v>
      </c>
      <c r="C136" s="180"/>
      <c r="D136" s="180">
        <v>20</v>
      </c>
      <c r="E136" s="180"/>
      <c r="F136" s="180"/>
      <c r="G136" s="180">
        <f>SUM(C136:F136)</f>
      </c>
      <c r="H136" s="125">
        <v>6000</v>
      </c>
      <c r="I136" s="125">
        <f>G136*H136</f>
      </c>
      <c r="J136" s="125">
        <f>I136*0.1</f>
      </c>
      <c r="K136" s="125">
        <f>SUM(I136:J136)</f>
      </c>
      <c r="L136" s="86"/>
      <c r="M136" s="175"/>
      <c r="N136" s="87"/>
      <c r="O136" s="87"/>
      <c r="P136" s="87"/>
      <c r="Q136" s="87"/>
      <c r="R136" s="87"/>
      <c r="S136" s="87"/>
      <c r="T136" s="87"/>
      <c r="U136" s="87"/>
      <c r="V136" s="175"/>
      <c r="W136" s="87"/>
      <c r="X136" s="87"/>
      <c r="Y136" s="87"/>
      <c r="Z136" s="87"/>
      <c r="AA136" s="87"/>
      <c r="AB136" s="87"/>
      <c r="AC136" s="86"/>
      <c r="AD136" s="87"/>
    </row>
    <row x14ac:dyDescent="0.25" r="137" customHeight="1" ht="17.25">
      <c r="A137" s="235">
        <f>A136</f>
        <v>25569.375</v>
      </c>
      <c r="B137" s="279" t="s">
        <v>28</v>
      </c>
      <c r="C137" s="188" t="s">
        <v>14</v>
      </c>
      <c r="D137" s="180">
        <v>20</v>
      </c>
      <c r="E137" s="180"/>
      <c r="F137" s="180"/>
      <c r="G137" s="180">
        <f>SUM(C137:F137)</f>
      </c>
      <c r="H137" s="125">
        <v>5000</v>
      </c>
      <c r="I137" s="125">
        <f>G137*H137</f>
      </c>
      <c r="J137" s="125">
        <f>I137*0.1</f>
      </c>
      <c r="K137" s="125">
        <f>SUM(I137:J137)</f>
      </c>
      <c r="L137" s="86"/>
      <c r="M137" s="175"/>
      <c r="N137" s="87"/>
      <c r="O137" s="87"/>
      <c r="P137" s="87"/>
      <c r="Q137" s="87"/>
      <c r="R137" s="87"/>
      <c r="S137" s="87"/>
      <c r="T137" s="87"/>
      <c r="U137" s="87"/>
      <c r="V137" s="175"/>
      <c r="W137" s="87"/>
      <c r="X137" s="87"/>
      <c r="Y137" s="87"/>
      <c r="Z137" s="87"/>
      <c r="AA137" s="87"/>
      <c r="AB137" s="87"/>
      <c r="AC137" s="86"/>
      <c r="AD137" s="87"/>
    </row>
    <row x14ac:dyDescent="0.25" r="138" customHeight="1" ht="17.25">
      <c r="A138" s="235">
        <f>A137</f>
        <v>25569.375</v>
      </c>
      <c r="B138" s="179" t="s">
        <v>12</v>
      </c>
      <c r="C138" s="180"/>
      <c r="D138" s="180">
        <v>19</v>
      </c>
      <c r="E138" s="180">
        <v>7</v>
      </c>
      <c r="F138" s="180"/>
      <c r="G138" s="180">
        <f>SUM(C138:F138)</f>
      </c>
      <c r="H138" s="125">
        <v>6000</v>
      </c>
      <c r="I138" s="125">
        <f>G138*H138</f>
      </c>
      <c r="J138" s="125">
        <f>I138*0.1</f>
      </c>
      <c r="K138" s="125">
        <f>SUM(I138:J138)</f>
      </c>
      <c r="L138" s="86"/>
      <c r="M138" s="175"/>
      <c r="N138" s="87"/>
      <c r="O138" s="87"/>
      <c r="P138" s="87"/>
      <c r="Q138" s="87"/>
      <c r="R138" s="87"/>
      <c r="S138" s="87"/>
      <c r="T138" s="87"/>
      <c r="U138" s="87"/>
      <c r="V138" s="175"/>
      <c r="W138" s="87"/>
      <c r="X138" s="87"/>
      <c r="Y138" s="87"/>
      <c r="Z138" s="87"/>
      <c r="AA138" s="87"/>
      <c r="AB138" s="87"/>
      <c r="AC138" s="86"/>
      <c r="AD138" s="87"/>
    </row>
    <row x14ac:dyDescent="0.25" r="139" customHeight="1" ht="17.25">
      <c r="A139" s="235">
        <f>A138</f>
        <v>25569.375</v>
      </c>
      <c r="B139" s="179" t="s">
        <v>100</v>
      </c>
      <c r="C139" s="180"/>
      <c r="D139" s="180">
        <v>5</v>
      </c>
      <c r="E139" s="180"/>
      <c r="F139" s="180"/>
      <c r="G139" s="180">
        <f>SUM(C139:F139)</f>
      </c>
      <c r="H139" s="125">
        <v>5500</v>
      </c>
      <c r="I139" s="125">
        <f>G139*H139</f>
      </c>
      <c r="J139" s="125">
        <f>I139*0.1</f>
      </c>
      <c r="K139" s="125">
        <f>SUM(I139:J139)</f>
      </c>
      <c r="L139" s="86"/>
      <c r="M139" s="175"/>
      <c r="N139" s="87"/>
      <c r="O139" s="87"/>
      <c r="P139" s="87"/>
      <c r="Q139" s="87"/>
      <c r="R139" s="87"/>
      <c r="S139" s="87"/>
      <c r="T139" s="87"/>
      <c r="U139" s="87"/>
      <c r="V139" s="175"/>
      <c r="W139" s="87"/>
      <c r="X139" s="87"/>
      <c r="Y139" s="87"/>
      <c r="Z139" s="87"/>
      <c r="AA139" s="87"/>
      <c r="AB139" s="87"/>
      <c r="AC139" s="86"/>
      <c r="AD139" s="87"/>
    </row>
    <row x14ac:dyDescent="0.25" r="140" customHeight="1" ht="17.25">
      <c r="A140" s="235">
        <f>A139</f>
        <v>25569.375</v>
      </c>
      <c r="B140" s="179" t="s">
        <v>37</v>
      </c>
      <c r="C140" s="180"/>
      <c r="D140" s="180">
        <v>5</v>
      </c>
      <c r="E140" s="180"/>
      <c r="F140" s="180"/>
      <c r="G140" s="180">
        <f>SUM(C140:F140)</f>
      </c>
      <c r="H140" s="125">
        <v>6500</v>
      </c>
      <c r="I140" s="125">
        <f>G140*H140</f>
      </c>
      <c r="J140" s="125">
        <f>I140*0.1</f>
      </c>
      <c r="K140" s="125">
        <f>SUM(I140:J140)</f>
      </c>
      <c r="L140" s="86"/>
      <c r="M140" s="175"/>
      <c r="N140" s="87"/>
      <c r="O140" s="87"/>
      <c r="P140" s="87"/>
      <c r="Q140" s="87"/>
      <c r="R140" s="87"/>
      <c r="S140" s="87"/>
      <c r="T140" s="87"/>
      <c r="U140" s="87"/>
      <c r="V140" s="175"/>
      <c r="W140" s="87"/>
      <c r="X140" s="87"/>
      <c r="Y140" s="87"/>
      <c r="Z140" s="87"/>
      <c r="AA140" s="87"/>
      <c r="AB140" s="87"/>
      <c r="AC140" s="86"/>
      <c r="AD140" s="87"/>
    </row>
    <row x14ac:dyDescent="0.25" r="141" customHeight="1" ht="17.25">
      <c r="A141" s="235">
        <f>A140</f>
        <v>25569.375</v>
      </c>
      <c r="B141" s="186" t="s">
        <v>64</v>
      </c>
      <c r="C141" s="180"/>
      <c r="D141" s="180">
        <v>46</v>
      </c>
      <c r="E141" s="180">
        <v>14</v>
      </c>
      <c r="F141" s="180"/>
      <c r="G141" s="180">
        <f>SUM(C141:F141)</f>
      </c>
      <c r="H141" s="182">
        <v>5500</v>
      </c>
      <c r="I141" s="125">
        <f>G141*H141</f>
      </c>
      <c r="J141" s="125">
        <f>I141*0.1</f>
      </c>
      <c r="K141" s="125">
        <f>SUM(I141:J141)</f>
      </c>
      <c r="L141" s="86"/>
      <c r="M141" s="175"/>
      <c r="N141" s="87"/>
      <c r="O141" s="87"/>
      <c r="P141" s="87"/>
      <c r="Q141" s="87"/>
      <c r="R141" s="87"/>
      <c r="S141" s="87"/>
      <c r="T141" s="87"/>
      <c r="U141" s="87"/>
      <c r="V141" s="175"/>
      <c r="W141" s="87"/>
      <c r="X141" s="87"/>
      <c r="Y141" s="87"/>
      <c r="Z141" s="87"/>
      <c r="AA141" s="87"/>
      <c r="AB141" s="87"/>
      <c r="AC141" s="86"/>
      <c r="AD141" s="87"/>
    </row>
    <row x14ac:dyDescent="0.25" r="142" customHeight="1" ht="17.25">
      <c r="A142" s="235">
        <f>A141</f>
        <v>25569.375</v>
      </c>
      <c r="B142" s="186" t="s">
        <v>25</v>
      </c>
      <c r="C142" s="180"/>
      <c r="D142" s="180">
        <v>20</v>
      </c>
      <c r="E142" s="180"/>
      <c r="F142" s="180"/>
      <c r="G142" s="180">
        <f>SUM(C142:F142)</f>
      </c>
      <c r="H142" s="125">
        <v>6000</v>
      </c>
      <c r="I142" s="125">
        <f>G142*H142</f>
      </c>
      <c r="J142" s="125">
        <f>I142*0.1</f>
      </c>
      <c r="K142" s="125">
        <f>SUM(I142:J142)</f>
      </c>
      <c r="L142" s="86"/>
      <c r="M142" s="175"/>
      <c r="N142" s="87"/>
      <c r="O142" s="87"/>
      <c r="P142" s="87"/>
      <c r="Q142" s="87"/>
      <c r="R142" s="87"/>
      <c r="S142" s="87"/>
      <c r="T142" s="87"/>
      <c r="U142" s="87"/>
      <c r="V142" s="175"/>
      <c r="W142" s="87"/>
      <c r="X142" s="87"/>
      <c r="Y142" s="87"/>
      <c r="Z142" s="87"/>
      <c r="AA142" s="87"/>
      <c r="AB142" s="87"/>
      <c r="AC142" s="86"/>
      <c r="AD142" s="87"/>
    </row>
    <row x14ac:dyDescent="0.25" r="143" customHeight="1" ht="17.25">
      <c r="A143" s="235">
        <f>A142</f>
        <v>25569.375</v>
      </c>
      <c r="B143" s="279" t="s">
        <v>76</v>
      </c>
      <c r="C143" s="188" t="s">
        <v>14</v>
      </c>
      <c r="D143" s="180">
        <v>18</v>
      </c>
      <c r="E143" s="180">
        <v>12</v>
      </c>
      <c r="F143" s="180">
        <v>5</v>
      </c>
      <c r="G143" s="180">
        <f>SUM(C143:F143)</f>
      </c>
      <c r="H143" s="125">
        <v>6000</v>
      </c>
      <c r="I143" s="125">
        <f>G143*H143</f>
      </c>
      <c r="J143" s="125">
        <f>I143*0.1</f>
      </c>
      <c r="K143" s="125">
        <f>SUM(I143:J143)</f>
      </c>
      <c r="L143" s="86"/>
      <c r="M143" s="175"/>
      <c r="N143" s="87"/>
      <c r="O143" s="87"/>
      <c r="P143" s="87"/>
      <c r="Q143" s="87"/>
      <c r="R143" s="87"/>
      <c r="S143" s="87"/>
      <c r="T143" s="87"/>
      <c r="U143" s="87"/>
      <c r="V143" s="175"/>
      <c r="W143" s="87"/>
      <c r="X143" s="87"/>
      <c r="Y143" s="87"/>
      <c r="Z143" s="87"/>
      <c r="AA143" s="87"/>
      <c r="AB143" s="87"/>
      <c r="AC143" s="86"/>
      <c r="AD143" s="87"/>
    </row>
    <row x14ac:dyDescent="0.25" r="144" customHeight="1" ht="17.25">
      <c r="A144" s="235">
        <f>A143</f>
        <v>25569.375</v>
      </c>
      <c r="B144" s="186" t="s">
        <v>149</v>
      </c>
      <c r="C144" s="180"/>
      <c r="D144" s="180">
        <v>104</v>
      </c>
      <c r="E144" s="180">
        <v>41</v>
      </c>
      <c r="F144" s="180">
        <v>3</v>
      </c>
      <c r="G144" s="180">
        <f>SUM(C144:F144)</f>
      </c>
      <c r="H144" s="125">
        <v>6000</v>
      </c>
      <c r="I144" s="125">
        <f>G144*H144</f>
      </c>
      <c r="J144" s="125">
        <f>I144*0.1</f>
      </c>
      <c r="K144" s="125">
        <f>SUM(I144:J144)</f>
      </c>
      <c r="L144" s="86"/>
      <c r="M144" s="175"/>
      <c r="N144" s="87"/>
      <c r="O144" s="87"/>
      <c r="P144" s="87"/>
      <c r="Q144" s="87"/>
      <c r="R144" s="87"/>
      <c r="S144" s="87"/>
      <c r="T144" s="87"/>
      <c r="U144" s="87"/>
      <c r="V144" s="175"/>
      <c r="W144" s="87"/>
      <c r="X144" s="87"/>
      <c r="Y144" s="87"/>
      <c r="Z144" s="87"/>
      <c r="AA144" s="87"/>
      <c r="AB144" s="87"/>
      <c r="AC144" s="86"/>
      <c r="AD144" s="87"/>
    </row>
    <row x14ac:dyDescent="0.25" r="145" customHeight="1" ht="17.25">
      <c r="A145" s="235">
        <f>A144</f>
        <v>25569.375</v>
      </c>
      <c r="B145" s="280" t="s">
        <v>43</v>
      </c>
      <c r="C145" s="180"/>
      <c r="D145" s="180">
        <v>49</v>
      </c>
      <c r="E145" s="180">
        <v>9</v>
      </c>
      <c r="F145" s="180"/>
      <c r="G145" s="180">
        <f>SUM(C145:F145)</f>
      </c>
      <c r="H145" s="125">
        <v>6000</v>
      </c>
      <c r="I145" s="125">
        <f>G145*H145</f>
      </c>
      <c r="J145" s="125">
        <f>I145*0.1</f>
      </c>
      <c r="K145" s="125">
        <f>SUM(I145:J145)</f>
      </c>
      <c r="L145" s="86"/>
      <c r="M145" s="175"/>
      <c r="N145" s="87"/>
      <c r="O145" s="87"/>
      <c r="P145" s="87"/>
      <c r="Q145" s="87"/>
      <c r="R145" s="87"/>
      <c r="S145" s="87"/>
      <c r="T145" s="87"/>
      <c r="U145" s="87"/>
      <c r="V145" s="175"/>
      <c r="W145" s="87"/>
      <c r="X145" s="87"/>
      <c r="Y145" s="87"/>
      <c r="Z145" s="87"/>
      <c r="AA145" s="87"/>
      <c r="AB145" s="87"/>
      <c r="AC145" s="86"/>
      <c r="AD145" s="87"/>
    </row>
    <row x14ac:dyDescent="0.25" r="146" customHeight="1" ht="17.25">
      <c r="A146" s="235">
        <f>A145</f>
        <v>25569.375</v>
      </c>
      <c r="B146" s="280" t="s">
        <v>18</v>
      </c>
      <c r="C146" s="180"/>
      <c r="D146" s="180">
        <v>9</v>
      </c>
      <c r="E146" s="180">
        <v>7</v>
      </c>
      <c r="F146" s="180">
        <v>5</v>
      </c>
      <c r="G146" s="180">
        <f>SUM(C146:F146)</f>
      </c>
      <c r="H146" s="125">
        <v>6000</v>
      </c>
      <c r="I146" s="125">
        <f>G146*H146</f>
      </c>
      <c r="J146" s="125">
        <f>I146*0.1</f>
      </c>
      <c r="K146" s="125">
        <f>SUM(I146:J146)</f>
      </c>
      <c r="L146" s="86"/>
      <c r="M146" s="175"/>
      <c r="N146" s="87"/>
      <c r="O146" s="87"/>
      <c r="P146" s="87"/>
      <c r="Q146" s="87"/>
      <c r="R146" s="87"/>
      <c r="S146" s="87"/>
      <c r="T146" s="87"/>
      <c r="U146" s="87"/>
      <c r="V146" s="175"/>
      <c r="W146" s="87"/>
      <c r="X146" s="87"/>
      <c r="Y146" s="87"/>
      <c r="Z146" s="87"/>
      <c r="AA146" s="87"/>
      <c r="AB146" s="87"/>
      <c r="AC146" s="86"/>
      <c r="AD146" s="87"/>
    </row>
    <row x14ac:dyDescent="0.25" r="147" customHeight="1" ht="17.25">
      <c r="A147" s="235">
        <f>A146</f>
        <v>25569.375</v>
      </c>
      <c r="B147" s="280" t="s">
        <v>82</v>
      </c>
      <c r="C147" s="188" t="s">
        <v>14</v>
      </c>
      <c r="D147" s="180">
        <v>25</v>
      </c>
      <c r="E147" s="180">
        <v>14</v>
      </c>
      <c r="F147" s="180">
        <v>7</v>
      </c>
      <c r="G147" s="180">
        <f>SUM(C147:F147)</f>
      </c>
      <c r="H147" s="125">
        <v>5000</v>
      </c>
      <c r="I147" s="125">
        <f>G147*H147</f>
      </c>
      <c r="J147" s="125">
        <f>I147*0.1</f>
      </c>
      <c r="K147" s="125">
        <f>SUM(I147:J147)</f>
      </c>
      <c r="L147" s="86"/>
      <c r="M147" s="175"/>
      <c r="N147" s="87"/>
      <c r="O147" s="87"/>
      <c r="P147" s="87"/>
      <c r="Q147" s="87"/>
      <c r="R147" s="87"/>
      <c r="S147" s="87"/>
      <c r="T147" s="87"/>
      <c r="U147" s="87"/>
      <c r="V147" s="175"/>
      <c r="W147" s="87"/>
      <c r="X147" s="87"/>
      <c r="Y147" s="87"/>
      <c r="Z147" s="87"/>
      <c r="AA147" s="87"/>
      <c r="AB147" s="87"/>
      <c r="AC147" s="86"/>
      <c r="AD147" s="87"/>
    </row>
    <row x14ac:dyDescent="0.25" r="148" customHeight="1" ht="17.25">
      <c r="A148" s="235">
        <f>A147</f>
        <v>25569.375</v>
      </c>
      <c r="B148" s="280" t="s">
        <v>151</v>
      </c>
      <c r="C148" s="180"/>
      <c r="D148" s="180">
        <v>12</v>
      </c>
      <c r="E148" s="180"/>
      <c r="F148" s="180"/>
      <c r="G148" s="180">
        <f>SUM(C148:F148)</f>
      </c>
      <c r="H148" s="125">
        <v>5000</v>
      </c>
      <c r="I148" s="125">
        <f>G148*H148</f>
      </c>
      <c r="J148" s="125">
        <f>I148*0.1</f>
      </c>
      <c r="K148" s="125">
        <f>SUM(I148:J148)</f>
      </c>
      <c r="L148" s="86"/>
      <c r="M148" s="175"/>
      <c r="N148" s="87"/>
      <c r="O148" s="87"/>
      <c r="P148" s="87"/>
      <c r="Q148" s="87"/>
      <c r="R148" s="87"/>
      <c r="S148" s="87"/>
      <c r="T148" s="87"/>
      <c r="U148" s="87"/>
      <c r="V148" s="175"/>
      <c r="W148" s="87"/>
      <c r="X148" s="87"/>
      <c r="Y148" s="87"/>
      <c r="Z148" s="87"/>
      <c r="AA148" s="87"/>
      <c r="AB148" s="87"/>
      <c r="AC148" s="86"/>
      <c r="AD148" s="87"/>
    </row>
    <row x14ac:dyDescent="0.25" r="149" customHeight="1" ht="17.25">
      <c r="A149" s="235">
        <f>A148</f>
        <v>25569.375</v>
      </c>
      <c r="B149" s="279"/>
      <c r="C149" s="180"/>
      <c r="D149" s="180"/>
      <c r="E149" s="180"/>
      <c r="F149" s="180"/>
      <c r="G149" s="180">
        <f>SUM(C149:F149)</f>
      </c>
      <c r="H149" s="125"/>
      <c r="I149" s="125">
        <f>G149*H149</f>
      </c>
      <c r="J149" s="125">
        <f>I149*0.1</f>
      </c>
      <c r="K149" s="125">
        <f>SUM(I149:J149)</f>
      </c>
      <c r="L149" s="86"/>
      <c r="M149" s="175"/>
      <c r="N149" s="87"/>
      <c r="O149" s="87"/>
      <c r="P149" s="87"/>
      <c r="Q149" s="87"/>
      <c r="R149" s="87"/>
      <c r="S149" s="87"/>
      <c r="T149" s="87"/>
      <c r="U149" s="87"/>
      <c r="V149" s="175"/>
      <c r="W149" s="87"/>
      <c r="X149" s="87"/>
      <c r="Y149" s="87"/>
      <c r="Z149" s="87"/>
      <c r="AA149" s="87"/>
      <c r="AB149" s="87"/>
      <c r="AC149" s="86"/>
      <c r="AD149" s="87"/>
    </row>
    <row x14ac:dyDescent="0.25" r="150" customHeight="1" ht="17.25">
      <c r="A150" s="235">
        <f>A149</f>
        <v>25569.375</v>
      </c>
      <c r="B150" s="179"/>
      <c r="C150" s="180"/>
      <c r="D150" s="180"/>
      <c r="E150" s="180"/>
      <c r="F150" s="180"/>
      <c r="G150" s="180">
        <f>SUM(C150:F150)</f>
      </c>
      <c r="H150" s="125"/>
      <c r="I150" s="125">
        <f>G150*H150</f>
      </c>
      <c r="J150" s="125">
        <f>I150*0.1</f>
      </c>
      <c r="K150" s="125">
        <f>SUM(I150:J150)</f>
      </c>
      <c r="L150" s="86"/>
      <c r="M150" s="175"/>
      <c r="N150" s="87"/>
      <c r="O150" s="87"/>
      <c r="P150" s="87"/>
      <c r="Q150" s="87"/>
      <c r="R150" s="87"/>
      <c r="S150" s="87"/>
      <c r="T150" s="87"/>
      <c r="U150" s="87"/>
      <c r="V150" s="175"/>
      <c r="W150" s="87"/>
      <c r="X150" s="87"/>
      <c r="Y150" s="87"/>
      <c r="Z150" s="87"/>
      <c r="AA150" s="87"/>
      <c r="AB150" s="87"/>
      <c r="AC150" s="86"/>
      <c r="AD150" s="87"/>
    </row>
    <row x14ac:dyDescent="0.25" r="151" customHeight="1" ht="17.25">
      <c r="A151" s="243">
        <f>A150</f>
        <v>25569.375</v>
      </c>
      <c r="B151" s="282" t="s">
        <v>155</v>
      </c>
      <c r="C151" s="191">
        <f>SUM(C109:C150)</f>
      </c>
      <c r="D151" s="191">
        <f>SUM(D109:D150)</f>
      </c>
      <c r="E151" s="191">
        <f>SUM(E109:E150)</f>
      </c>
      <c r="F151" s="191">
        <f>SUM(F109:F150)</f>
      </c>
      <c r="G151" s="191">
        <f>SUM(G109:G150)</f>
      </c>
      <c r="H151" s="201"/>
      <c r="I151" s="201">
        <f>SUM(I109:I150)</f>
      </c>
      <c r="J151" s="201">
        <f>SUM(J109:J150)</f>
      </c>
      <c r="K151" s="201">
        <f>SUM(K109:K150)</f>
      </c>
      <c r="L151" s="86"/>
      <c r="M151" s="175"/>
      <c r="N151" s="87"/>
      <c r="O151" s="87"/>
      <c r="P151" s="87"/>
      <c r="Q151" s="87"/>
      <c r="R151" s="87"/>
      <c r="S151" s="87"/>
      <c r="T151" s="87"/>
      <c r="U151" s="87"/>
      <c r="V151" s="175"/>
      <c r="W151" s="87"/>
      <c r="X151" s="87"/>
      <c r="Y151" s="87"/>
      <c r="Z151" s="87"/>
      <c r="AA151" s="87"/>
      <c r="AB151" s="87"/>
      <c r="AC151" s="86"/>
      <c r="AD151" s="87"/>
    </row>
    <row x14ac:dyDescent="0.25" r="152" customHeight="1" ht="17.25">
      <c r="A152" s="235">
        <f>A155</f>
        <v>25569.375</v>
      </c>
      <c r="B152" s="186" t="s">
        <v>112</v>
      </c>
      <c r="C152" s="180"/>
      <c r="D152" s="180">
        <v>4</v>
      </c>
      <c r="E152" s="180">
        <v>4</v>
      </c>
      <c r="F152" s="180"/>
      <c r="G152" s="180">
        <f>SUM(C152:F152)</f>
      </c>
      <c r="H152" s="125">
        <v>6900</v>
      </c>
      <c r="I152" s="125">
        <f>G152*H152</f>
      </c>
      <c r="J152" s="185"/>
      <c r="K152" s="125">
        <f>SUM(I152:J152)</f>
      </c>
      <c r="L152" s="86"/>
      <c r="M152" s="175"/>
      <c r="N152" s="87"/>
      <c r="O152" s="87"/>
      <c r="P152" s="87"/>
      <c r="Q152" s="87"/>
      <c r="R152" s="87"/>
      <c r="S152" s="87"/>
      <c r="T152" s="87"/>
      <c r="U152" s="87"/>
      <c r="V152" s="175"/>
      <c r="W152" s="87"/>
      <c r="X152" s="87"/>
      <c r="Y152" s="87"/>
      <c r="Z152" s="87"/>
      <c r="AA152" s="87"/>
      <c r="AB152" s="87"/>
      <c r="AC152" s="86"/>
      <c r="AD152" s="87"/>
    </row>
    <row x14ac:dyDescent="0.25" r="153" customHeight="1" ht="17.25">
      <c r="A153" s="235">
        <f>A152</f>
        <v>25569.375</v>
      </c>
      <c r="B153" s="186" t="s">
        <v>113</v>
      </c>
      <c r="C153" s="180"/>
      <c r="D153" s="180">
        <v>95</v>
      </c>
      <c r="E153" s="180">
        <v>84</v>
      </c>
      <c r="F153" s="180"/>
      <c r="G153" s="180">
        <f>SUM(C153:F153)</f>
      </c>
      <c r="H153" s="125">
        <v>6500</v>
      </c>
      <c r="I153" s="125">
        <f>G153*H153</f>
      </c>
      <c r="J153" s="185"/>
      <c r="K153" s="125">
        <f>SUM(I153:J153)</f>
      </c>
      <c r="L153" s="86"/>
      <c r="M153" s="175"/>
      <c r="N153" s="87"/>
      <c r="O153" s="87"/>
      <c r="P153" s="87"/>
      <c r="Q153" s="87"/>
      <c r="R153" s="87"/>
      <c r="S153" s="87"/>
      <c r="T153" s="87"/>
      <c r="U153" s="87"/>
      <c r="V153" s="175"/>
      <c r="W153" s="87"/>
      <c r="X153" s="87"/>
      <c r="Y153" s="87"/>
      <c r="Z153" s="87"/>
      <c r="AA153" s="87"/>
      <c r="AB153" s="87"/>
      <c r="AC153" s="86"/>
      <c r="AD153" s="87"/>
    </row>
    <row x14ac:dyDescent="0.25" r="154" customHeight="1" ht="17.25">
      <c r="A154" s="235">
        <f>A149</f>
        <v>25569.375</v>
      </c>
      <c r="B154" s="186" t="s">
        <v>156</v>
      </c>
      <c r="C154" s="180"/>
      <c r="D154" s="180">
        <v>8</v>
      </c>
      <c r="E154" s="180">
        <v>7</v>
      </c>
      <c r="F154" s="180"/>
      <c r="G154" s="180">
        <f>SUM(C154:F154)</f>
      </c>
      <c r="H154" s="125">
        <v>6500</v>
      </c>
      <c r="I154" s="125">
        <f>G154*H154</f>
      </c>
      <c r="J154" s="185"/>
      <c r="K154" s="125">
        <f>SUM(I154:J154)</f>
      </c>
      <c r="L154" s="86"/>
      <c r="M154" s="175"/>
      <c r="N154" s="87"/>
      <c r="O154" s="87"/>
      <c r="P154" s="87"/>
      <c r="Q154" s="87"/>
      <c r="R154" s="87"/>
      <c r="S154" s="87"/>
      <c r="T154" s="87"/>
      <c r="U154" s="87"/>
      <c r="V154" s="175"/>
      <c r="W154" s="87"/>
      <c r="X154" s="87"/>
      <c r="Y154" s="87"/>
      <c r="Z154" s="87"/>
      <c r="AA154" s="87"/>
      <c r="AB154" s="87"/>
      <c r="AC154" s="86"/>
      <c r="AD154" s="87"/>
    </row>
    <row x14ac:dyDescent="0.25" r="155" customHeight="1" ht="17.25">
      <c r="A155" s="235">
        <f>A154</f>
        <v>25569.375</v>
      </c>
      <c r="B155" s="179"/>
      <c r="C155" s="180"/>
      <c r="D155" s="180"/>
      <c r="E155" s="180"/>
      <c r="F155" s="180"/>
      <c r="G155" s="180">
        <f>SUM(C155:F155)</f>
      </c>
      <c r="H155" s="125"/>
      <c r="I155" s="125">
        <f>G154*H155</f>
      </c>
      <c r="J155" s="185"/>
      <c r="K155" s="125">
        <f>SUM(I155:J155)</f>
      </c>
      <c r="L155" s="86"/>
      <c r="M155" s="175"/>
      <c r="N155" s="87"/>
      <c r="O155" s="87"/>
      <c r="P155" s="87"/>
      <c r="Q155" s="87"/>
      <c r="R155" s="87"/>
      <c r="S155" s="87"/>
      <c r="T155" s="87"/>
      <c r="U155" s="87"/>
      <c r="V155" s="175"/>
      <c r="W155" s="87"/>
      <c r="X155" s="87"/>
      <c r="Y155" s="87"/>
      <c r="Z155" s="87"/>
      <c r="AA155" s="87"/>
      <c r="AB155" s="87"/>
      <c r="AC155" s="86"/>
      <c r="AD155" s="87"/>
    </row>
    <row x14ac:dyDescent="0.25" r="156" customHeight="1" ht="17.25">
      <c r="A156" s="235">
        <f>A155</f>
        <v>25569.375</v>
      </c>
      <c r="B156" s="179"/>
      <c r="C156" s="180"/>
      <c r="D156" s="180"/>
      <c r="E156" s="180"/>
      <c r="F156" s="180"/>
      <c r="G156" s="180">
        <f>SUM(C156:F156)</f>
      </c>
      <c r="H156" s="125"/>
      <c r="I156" s="125">
        <f>G156*H156</f>
      </c>
      <c r="J156" s="185"/>
      <c r="K156" s="125">
        <f>SUM(I156:J156)</f>
      </c>
      <c r="L156" s="86"/>
      <c r="M156" s="175"/>
      <c r="N156" s="87"/>
      <c r="O156" s="87"/>
      <c r="P156" s="87"/>
      <c r="Q156" s="87"/>
      <c r="R156" s="87"/>
      <c r="S156" s="87"/>
      <c r="T156" s="87"/>
      <c r="U156" s="87"/>
      <c r="V156" s="175"/>
      <c r="W156" s="87"/>
      <c r="X156" s="87"/>
      <c r="Y156" s="87"/>
      <c r="Z156" s="87"/>
      <c r="AA156" s="87"/>
      <c r="AB156" s="87"/>
      <c r="AC156" s="86"/>
      <c r="AD156" s="87"/>
    </row>
    <row x14ac:dyDescent="0.25" r="157" customHeight="1" ht="17.25">
      <c r="A157" s="235">
        <f>A156</f>
        <v>25569.375</v>
      </c>
      <c r="B157" s="179"/>
      <c r="C157" s="180"/>
      <c r="D157" s="180"/>
      <c r="E157" s="180"/>
      <c r="F157" s="180"/>
      <c r="G157" s="180">
        <f>SUM(C157:F157)</f>
      </c>
      <c r="H157" s="125"/>
      <c r="I157" s="125">
        <f>G156*H157</f>
      </c>
      <c r="J157" s="185"/>
      <c r="K157" s="125">
        <f>SUM(I157:J157)</f>
      </c>
      <c r="L157" s="86"/>
      <c r="M157" s="175"/>
      <c r="N157" s="87"/>
      <c r="O157" s="87"/>
      <c r="P157" s="87"/>
      <c r="Q157" s="87"/>
      <c r="R157" s="87"/>
      <c r="S157" s="87"/>
      <c r="T157" s="87"/>
      <c r="U157" s="87"/>
      <c r="V157" s="175"/>
      <c r="W157" s="87"/>
      <c r="X157" s="87"/>
      <c r="Y157" s="87"/>
      <c r="Z157" s="87"/>
      <c r="AA157" s="87"/>
      <c r="AB157" s="87"/>
      <c r="AC157" s="86"/>
      <c r="AD157" s="87"/>
    </row>
    <row x14ac:dyDescent="0.25" r="158" customHeight="1" ht="17.25">
      <c r="A158" s="235">
        <f>A153</f>
        <v>25569.375</v>
      </c>
      <c r="B158" s="179"/>
      <c r="C158" s="180"/>
      <c r="D158" s="180"/>
      <c r="E158" s="180"/>
      <c r="F158" s="180"/>
      <c r="G158" s="180">
        <f>SUM(C158:F158)</f>
      </c>
      <c r="H158" s="125"/>
      <c r="I158" s="125">
        <f>G158*H158</f>
      </c>
      <c r="J158" s="185"/>
      <c r="K158" s="125">
        <f>SUM(I158:J158)</f>
      </c>
      <c r="L158" s="86"/>
      <c r="M158" s="175"/>
      <c r="N158" s="87"/>
      <c r="O158" s="87"/>
      <c r="P158" s="87"/>
      <c r="Q158" s="87"/>
      <c r="R158" s="87"/>
      <c r="S158" s="87"/>
      <c r="T158" s="87"/>
      <c r="U158" s="87"/>
      <c r="V158" s="175"/>
      <c r="W158" s="87"/>
      <c r="X158" s="87"/>
      <c r="Y158" s="87"/>
      <c r="Z158" s="87"/>
      <c r="AA158" s="87"/>
      <c r="AB158" s="87"/>
      <c r="AC158" s="86"/>
      <c r="AD158" s="87"/>
    </row>
    <row x14ac:dyDescent="0.25" r="159" customHeight="1" ht="17.25">
      <c r="A159" s="235">
        <f>A158</f>
        <v>25569.375</v>
      </c>
      <c r="B159" s="179"/>
      <c r="C159" s="180"/>
      <c r="D159" s="180"/>
      <c r="E159" s="180"/>
      <c r="F159" s="180"/>
      <c r="G159" s="180">
        <f>SUM(C159:F159)</f>
      </c>
      <c r="H159" s="125"/>
      <c r="I159" s="125">
        <f>G158*H159</f>
      </c>
      <c r="J159" s="185"/>
      <c r="K159" s="125">
        <f>SUM(I159:J159)</f>
      </c>
      <c r="L159" s="86"/>
      <c r="M159" s="175"/>
      <c r="N159" s="87"/>
      <c r="O159" s="87"/>
      <c r="P159" s="87"/>
      <c r="Q159" s="87"/>
      <c r="R159" s="87"/>
      <c r="S159" s="87"/>
      <c r="T159" s="87"/>
      <c r="U159" s="87"/>
      <c r="V159" s="175"/>
      <c r="W159" s="87"/>
      <c r="X159" s="87"/>
      <c r="Y159" s="87"/>
      <c r="Z159" s="87"/>
      <c r="AA159" s="87"/>
      <c r="AB159" s="87"/>
      <c r="AC159" s="86"/>
      <c r="AD159" s="87"/>
    </row>
    <row x14ac:dyDescent="0.25" r="160" customHeight="1" ht="17.25">
      <c r="A160" s="243">
        <f>A159</f>
        <v>25569.375</v>
      </c>
      <c r="B160" s="282" t="s">
        <v>157</v>
      </c>
      <c r="C160" s="191">
        <f>SUM(C152:C159)</f>
      </c>
      <c r="D160" s="191">
        <f>SUM(D152:D159)</f>
      </c>
      <c r="E160" s="191">
        <f>SUM(E152:E159)</f>
      </c>
      <c r="F160" s="191">
        <f>SUM(F152:F159)</f>
      </c>
      <c r="G160" s="191">
        <f>SUM(G152:G159)</f>
      </c>
      <c r="H160" s="201"/>
      <c r="I160" s="201">
        <f>SUM(I152:I159)</f>
      </c>
      <c r="J160" s="201"/>
      <c r="K160" s="202">
        <f>SUM(K152:K159)</f>
      </c>
      <c r="L160" s="86"/>
      <c r="M160" s="175"/>
      <c r="N160" s="87"/>
      <c r="O160" s="87"/>
      <c r="P160" s="87"/>
      <c r="Q160" s="87"/>
      <c r="R160" s="87"/>
      <c r="S160" s="87"/>
      <c r="T160" s="87"/>
      <c r="U160" s="87"/>
      <c r="V160" s="175"/>
      <c r="W160" s="87"/>
      <c r="X160" s="87"/>
      <c r="Y160" s="87"/>
      <c r="Z160" s="87"/>
      <c r="AA160" s="87"/>
      <c r="AB160" s="87"/>
      <c r="AC160" s="86"/>
      <c r="AD160" s="87"/>
    </row>
    <row x14ac:dyDescent="0.25" r="161" customHeight="1" ht="17.25" hidden="1">
      <c r="A161" s="272" t="s">
        <v>128</v>
      </c>
      <c r="B161" s="273" t="s">
        <v>2</v>
      </c>
      <c r="C161" s="274" t="s">
        <v>129</v>
      </c>
      <c r="D161" s="274" t="s">
        <v>130</v>
      </c>
      <c r="E161" s="274" t="s">
        <v>131</v>
      </c>
      <c r="F161" s="274" t="s">
        <v>132</v>
      </c>
      <c r="G161" s="274" t="s">
        <v>133</v>
      </c>
      <c r="H161" s="274" t="s">
        <v>7</v>
      </c>
      <c r="I161" s="274" t="s">
        <v>134</v>
      </c>
      <c r="J161" s="274" t="s">
        <v>90</v>
      </c>
      <c r="K161" s="275" t="s">
        <v>135</v>
      </c>
      <c r="L161" s="86"/>
      <c r="M161" s="175"/>
      <c r="N161" s="87"/>
      <c r="O161" s="87"/>
      <c r="P161" s="87"/>
      <c r="Q161" s="87"/>
      <c r="R161" s="87"/>
      <c r="S161" s="87"/>
      <c r="T161" s="87"/>
      <c r="U161" s="87"/>
      <c r="V161" s="175"/>
      <c r="W161" s="87"/>
      <c r="X161" s="87"/>
      <c r="Y161" s="87"/>
      <c r="Z161" s="87"/>
      <c r="AA161" s="87"/>
      <c r="AB161" s="87"/>
      <c r="AC161" s="86"/>
      <c r="AD161" s="87"/>
    </row>
    <row x14ac:dyDescent="0.25" r="162" customHeight="1" ht="17.25">
      <c r="A162" s="235">
        <f>A160+1</f>
        <v>25569.375</v>
      </c>
      <c r="B162" s="179" t="s">
        <v>203</v>
      </c>
      <c r="C162" s="180"/>
      <c r="D162" s="180">
        <v>24</v>
      </c>
      <c r="E162" s="180"/>
      <c r="F162" s="180"/>
      <c r="G162" s="180">
        <f>SUM(C162:F162)</f>
      </c>
      <c r="H162" s="237">
        <v>6000</v>
      </c>
      <c r="I162" s="125">
        <f>G162*H162</f>
      </c>
      <c r="J162" s="125">
        <f>I162*0.1</f>
      </c>
      <c r="K162" s="125">
        <f>SUM(I162:J162)</f>
      </c>
      <c r="L162" s="86"/>
      <c r="M162" s="175"/>
      <c r="N162" s="87"/>
      <c r="O162" s="87"/>
      <c r="P162" s="87"/>
      <c r="Q162" s="87"/>
      <c r="R162" s="87"/>
      <c r="S162" s="87"/>
      <c r="T162" s="87"/>
      <c r="U162" s="87"/>
      <c r="V162" s="175"/>
      <c r="W162" s="87"/>
      <c r="X162" s="87"/>
      <c r="Y162" s="87"/>
      <c r="Z162" s="87"/>
      <c r="AA162" s="87"/>
      <c r="AB162" s="87"/>
      <c r="AC162" s="86"/>
      <c r="AD162" s="87"/>
    </row>
    <row x14ac:dyDescent="0.25" r="163" customHeight="1" ht="17.25">
      <c r="A163" s="235">
        <f>A162</f>
        <v>25569.375</v>
      </c>
      <c r="B163" s="179" t="s">
        <v>205</v>
      </c>
      <c r="C163" s="180"/>
      <c r="D163" s="180">
        <v>98</v>
      </c>
      <c r="E163" s="180"/>
      <c r="F163" s="180"/>
      <c r="G163" s="180">
        <f>SUM(C163:F163)</f>
      </c>
      <c r="H163" s="182">
        <v>4300</v>
      </c>
      <c r="I163" s="125">
        <f>G163*H163</f>
      </c>
      <c r="J163" s="125">
        <f>I163*0.1</f>
      </c>
      <c r="K163" s="125">
        <f>SUM(I163:J163)</f>
      </c>
      <c r="L163" s="86"/>
      <c r="M163" s="175"/>
      <c r="N163" s="87"/>
      <c r="O163" s="87"/>
      <c r="P163" s="87"/>
      <c r="Q163" s="87"/>
      <c r="R163" s="87"/>
      <c r="S163" s="87"/>
      <c r="T163" s="87"/>
      <c r="U163" s="87"/>
      <c r="V163" s="175"/>
      <c r="W163" s="87"/>
      <c r="X163" s="87"/>
      <c r="Y163" s="87"/>
      <c r="Z163" s="87"/>
      <c r="AA163" s="87"/>
      <c r="AB163" s="87"/>
      <c r="AC163" s="86"/>
      <c r="AD163" s="87"/>
    </row>
    <row x14ac:dyDescent="0.25" r="164" customHeight="1" ht="17.25">
      <c r="A164" s="235">
        <f>A163</f>
        <v>25569.375</v>
      </c>
      <c r="B164" s="179" t="s">
        <v>13</v>
      </c>
      <c r="C164" s="180"/>
      <c r="D164" s="180">
        <v>12</v>
      </c>
      <c r="E164" s="180">
        <v>4</v>
      </c>
      <c r="F164" s="180"/>
      <c r="G164" s="180">
        <f>SUM(C164:F164)</f>
      </c>
      <c r="H164" s="125">
        <v>6000</v>
      </c>
      <c r="I164" s="125">
        <f>G164*H164</f>
      </c>
      <c r="J164" s="125">
        <f>I164*0.1</f>
      </c>
      <c r="K164" s="125">
        <f>SUM(I164:J164)</f>
      </c>
      <c r="L164" s="86"/>
      <c r="M164" s="175"/>
      <c r="N164" s="87"/>
      <c r="O164" s="87"/>
      <c r="P164" s="87"/>
      <c r="Q164" s="87"/>
      <c r="R164" s="87"/>
      <c r="S164" s="87"/>
      <c r="T164" s="87"/>
      <c r="U164" s="87"/>
      <c r="V164" s="175"/>
      <c r="W164" s="87"/>
      <c r="X164" s="87"/>
      <c r="Y164" s="87"/>
      <c r="Z164" s="87"/>
      <c r="AA164" s="87"/>
      <c r="AB164" s="87"/>
      <c r="AC164" s="86"/>
      <c r="AD164" s="87"/>
    </row>
    <row x14ac:dyDescent="0.25" r="165" customHeight="1" ht="17.25">
      <c r="A165" s="235">
        <f>A164</f>
        <v>25569.375</v>
      </c>
      <c r="B165" s="179" t="s">
        <v>58</v>
      </c>
      <c r="C165" s="183" t="s">
        <v>14</v>
      </c>
      <c r="D165" s="180">
        <v>15</v>
      </c>
      <c r="E165" s="180">
        <v>8</v>
      </c>
      <c r="F165" s="180"/>
      <c r="G165" s="180">
        <f>SUM(C165:F165)</f>
      </c>
      <c r="H165" s="237">
        <v>5500</v>
      </c>
      <c r="I165" s="125">
        <f>G165*H165</f>
      </c>
      <c r="J165" s="125">
        <f>I165*0.1</f>
      </c>
      <c r="K165" s="125">
        <f>SUM(I165:J165)</f>
      </c>
      <c r="L165" s="86"/>
      <c r="M165" s="175"/>
      <c r="N165" s="87"/>
      <c r="O165" s="87"/>
      <c r="P165" s="87"/>
      <c r="Q165" s="87"/>
      <c r="R165" s="87"/>
      <c r="S165" s="87"/>
      <c r="T165" s="87"/>
      <c r="U165" s="87"/>
      <c r="V165" s="175"/>
      <c r="W165" s="87"/>
      <c r="X165" s="87"/>
      <c r="Y165" s="87"/>
      <c r="Z165" s="87"/>
      <c r="AA165" s="87"/>
      <c r="AB165" s="87"/>
      <c r="AC165" s="86"/>
      <c r="AD165" s="87"/>
    </row>
    <row x14ac:dyDescent="0.25" r="166" customHeight="1" ht="17.25">
      <c r="A166" s="235">
        <f>A165</f>
        <v>25569.375</v>
      </c>
      <c r="B166" s="179" t="s">
        <v>8</v>
      </c>
      <c r="C166" s="183">
        <v>20</v>
      </c>
      <c r="D166" s="180">
        <v>45</v>
      </c>
      <c r="E166" s="180">
        <v>25</v>
      </c>
      <c r="F166" s="180">
        <v>16</v>
      </c>
      <c r="G166" s="180">
        <f>SUM(C166:F166)</f>
      </c>
      <c r="H166" s="125">
        <v>5000</v>
      </c>
      <c r="I166" s="125">
        <f>G166*H166</f>
      </c>
      <c r="J166" s="125">
        <f>I166*0.1</f>
      </c>
      <c r="K166" s="125">
        <f>SUM(I166:J166)</f>
      </c>
      <c r="L166" s="86"/>
      <c r="M166" s="175"/>
      <c r="N166" s="87"/>
      <c r="O166" s="87"/>
      <c r="P166" s="87"/>
      <c r="Q166" s="87"/>
      <c r="R166" s="87"/>
      <c r="S166" s="87"/>
      <c r="T166" s="87"/>
      <c r="U166" s="87"/>
      <c r="V166" s="175"/>
      <c r="W166" s="87"/>
      <c r="X166" s="87"/>
      <c r="Y166" s="87"/>
      <c r="Z166" s="87"/>
      <c r="AA166" s="87"/>
      <c r="AB166" s="87"/>
      <c r="AC166" s="86"/>
      <c r="AD166" s="87"/>
    </row>
    <row x14ac:dyDescent="0.25" r="167" customHeight="1" ht="17.25">
      <c r="A167" s="235">
        <f>A166</f>
        <v>25569.375</v>
      </c>
      <c r="B167" s="179" t="s">
        <v>27</v>
      </c>
      <c r="C167" s="180"/>
      <c r="D167" s="180">
        <v>10</v>
      </c>
      <c r="E167" s="180">
        <v>10</v>
      </c>
      <c r="F167" s="180"/>
      <c r="G167" s="180">
        <f>SUM(C167:F167)</f>
      </c>
      <c r="H167" s="125">
        <v>5500</v>
      </c>
      <c r="I167" s="125">
        <f>G167*H167</f>
      </c>
      <c r="J167" s="125">
        <f>I167*0.1</f>
      </c>
      <c r="K167" s="125">
        <f>SUM(I167:J167)</f>
      </c>
      <c r="L167" s="86"/>
      <c r="M167" s="175"/>
      <c r="N167" s="87"/>
      <c r="O167" s="87"/>
      <c r="P167" s="87"/>
      <c r="Q167" s="87"/>
      <c r="R167" s="87"/>
      <c r="S167" s="87"/>
      <c r="T167" s="87"/>
      <c r="U167" s="87"/>
      <c r="V167" s="175"/>
      <c r="W167" s="87"/>
      <c r="X167" s="87"/>
      <c r="Y167" s="87"/>
      <c r="Z167" s="87"/>
      <c r="AA167" s="87"/>
      <c r="AB167" s="87"/>
      <c r="AC167" s="86"/>
      <c r="AD167" s="87"/>
    </row>
    <row x14ac:dyDescent="0.25" r="168" customHeight="1" ht="17.25">
      <c r="A168" s="235">
        <f>A167</f>
        <v>25569.375</v>
      </c>
      <c r="B168" s="179" t="s">
        <v>20</v>
      </c>
      <c r="C168" s="180"/>
      <c r="D168" s="180">
        <v>61</v>
      </c>
      <c r="E168" s="180"/>
      <c r="F168" s="180"/>
      <c r="G168" s="180">
        <f>SUM(C168:F168)</f>
      </c>
      <c r="H168" s="125">
        <v>5000</v>
      </c>
      <c r="I168" s="125">
        <f>G168*H168</f>
      </c>
      <c r="J168" s="125">
        <f>I168*0.1</f>
      </c>
      <c r="K168" s="125">
        <f>SUM(I168:J168)</f>
      </c>
      <c r="L168" s="86"/>
      <c r="M168" s="175"/>
      <c r="N168" s="87"/>
      <c r="O168" s="87"/>
      <c r="P168" s="87"/>
      <c r="Q168" s="87"/>
      <c r="R168" s="87"/>
      <c r="S168" s="87"/>
      <c r="T168" s="87"/>
      <c r="U168" s="87"/>
      <c r="V168" s="175"/>
      <c r="W168" s="87"/>
      <c r="X168" s="87"/>
      <c r="Y168" s="87"/>
      <c r="Z168" s="87"/>
      <c r="AA168" s="87"/>
      <c r="AB168" s="87"/>
      <c r="AC168" s="86"/>
      <c r="AD168" s="87"/>
    </row>
    <row x14ac:dyDescent="0.25" r="169" customHeight="1" ht="17.25">
      <c r="A169" s="235">
        <f>A168</f>
        <v>25569.375</v>
      </c>
      <c r="B169" s="179" t="s">
        <v>31</v>
      </c>
      <c r="C169" s="180"/>
      <c r="D169" s="180">
        <v>25</v>
      </c>
      <c r="E169" s="180"/>
      <c r="F169" s="180"/>
      <c r="G169" s="180">
        <f>SUM(C169:F169)</f>
      </c>
      <c r="H169" s="125">
        <v>6000</v>
      </c>
      <c r="I169" s="125">
        <f>G169*H169</f>
      </c>
      <c r="J169" s="125">
        <f>I169*0.1</f>
      </c>
      <c r="K169" s="125">
        <f>SUM(I169:J169)</f>
      </c>
      <c r="L169" s="86"/>
      <c r="M169" s="175"/>
      <c r="N169" s="87"/>
      <c r="O169" s="87"/>
      <c r="P169" s="87"/>
      <c r="Q169" s="87"/>
      <c r="R169" s="87"/>
      <c r="S169" s="87"/>
      <c r="T169" s="87"/>
      <c r="U169" s="87"/>
      <c r="V169" s="175"/>
      <c r="W169" s="87"/>
      <c r="X169" s="87"/>
      <c r="Y169" s="87"/>
      <c r="Z169" s="87"/>
      <c r="AA169" s="87"/>
      <c r="AB169" s="87"/>
      <c r="AC169" s="86"/>
      <c r="AD169" s="87"/>
    </row>
    <row x14ac:dyDescent="0.25" r="170" customHeight="1" ht="17.25">
      <c r="A170" s="235">
        <f>A169</f>
        <v>25569.375</v>
      </c>
      <c r="B170" s="179" t="s">
        <v>71</v>
      </c>
      <c r="C170" s="180"/>
      <c r="D170" s="180">
        <v>25</v>
      </c>
      <c r="E170" s="180"/>
      <c r="F170" s="180"/>
      <c r="G170" s="180">
        <f>SUM(C170:F170)</f>
      </c>
      <c r="H170" s="125">
        <v>6000</v>
      </c>
      <c r="I170" s="125">
        <f>G170*H170</f>
      </c>
      <c r="J170" s="125">
        <f>I170*0.1</f>
      </c>
      <c r="K170" s="125">
        <f>SUM(I170:J170)</f>
      </c>
      <c r="L170" s="86"/>
      <c r="M170" s="175"/>
      <c r="N170" s="87"/>
      <c r="O170" s="87"/>
      <c r="P170" s="87"/>
      <c r="Q170" s="87"/>
      <c r="R170" s="87"/>
      <c r="S170" s="87"/>
      <c r="T170" s="87"/>
      <c r="U170" s="87"/>
      <c r="V170" s="175"/>
      <c r="W170" s="87"/>
      <c r="X170" s="87"/>
      <c r="Y170" s="87"/>
      <c r="Z170" s="87"/>
      <c r="AA170" s="87"/>
      <c r="AB170" s="87"/>
      <c r="AC170" s="86"/>
      <c r="AD170" s="87"/>
    </row>
    <row x14ac:dyDescent="0.25" r="171" customHeight="1" ht="17.25">
      <c r="A171" s="235">
        <f>A170</f>
        <v>25569.375</v>
      </c>
      <c r="B171" s="179" t="s">
        <v>49</v>
      </c>
      <c r="C171" s="180"/>
      <c r="D171" s="180">
        <v>15</v>
      </c>
      <c r="E171" s="180">
        <v>12</v>
      </c>
      <c r="F171" s="180">
        <v>10</v>
      </c>
      <c r="G171" s="180">
        <f>SUM(C171:F171)</f>
      </c>
      <c r="H171" s="125">
        <v>5000</v>
      </c>
      <c r="I171" s="125">
        <f>G171*H171</f>
      </c>
      <c r="J171" s="125">
        <f>I171*0.1</f>
      </c>
      <c r="K171" s="125">
        <f>SUM(I171:J171)</f>
      </c>
      <c r="L171" s="86"/>
      <c r="M171" s="175"/>
      <c r="N171" s="87"/>
      <c r="O171" s="87"/>
      <c r="P171" s="87"/>
      <c r="Q171" s="87"/>
      <c r="R171" s="87"/>
      <c r="S171" s="87"/>
      <c r="T171" s="87"/>
      <c r="U171" s="87"/>
      <c r="V171" s="175"/>
      <c r="W171" s="87"/>
      <c r="X171" s="87"/>
      <c r="Y171" s="87"/>
      <c r="Z171" s="87"/>
      <c r="AA171" s="87"/>
      <c r="AB171" s="87"/>
      <c r="AC171" s="86"/>
      <c r="AD171" s="87"/>
    </row>
    <row x14ac:dyDescent="0.25" r="172" customHeight="1" ht="17.25">
      <c r="A172" s="235">
        <f>A171</f>
        <v>25569.375</v>
      </c>
      <c r="B172" s="184" t="s">
        <v>9</v>
      </c>
      <c r="C172" s="180"/>
      <c r="D172" s="180">
        <v>38</v>
      </c>
      <c r="E172" s="180"/>
      <c r="F172" s="180"/>
      <c r="G172" s="180">
        <f>SUM(C172:F172)</f>
      </c>
      <c r="H172" s="125">
        <v>6000</v>
      </c>
      <c r="I172" s="125">
        <f>G172*H172</f>
      </c>
      <c r="J172" s="125">
        <f>I172*0.1</f>
      </c>
      <c r="K172" s="125">
        <f>SUM(I172:J172)</f>
      </c>
      <c r="L172" s="86"/>
      <c r="M172" s="175"/>
      <c r="N172" s="87"/>
      <c r="O172" s="87"/>
      <c r="P172" s="87"/>
      <c r="Q172" s="87"/>
      <c r="R172" s="87"/>
      <c r="S172" s="87"/>
      <c r="T172" s="87"/>
      <c r="U172" s="87"/>
      <c r="V172" s="175"/>
      <c r="W172" s="87"/>
      <c r="X172" s="87"/>
      <c r="Y172" s="87"/>
      <c r="Z172" s="87"/>
      <c r="AA172" s="87"/>
      <c r="AB172" s="87"/>
      <c r="AC172" s="86"/>
      <c r="AD172" s="87"/>
    </row>
    <row x14ac:dyDescent="0.25" r="173" customHeight="1" ht="17.25">
      <c r="A173" s="235">
        <f>A172</f>
        <v>25569.375</v>
      </c>
      <c r="B173" s="179" t="s">
        <v>78</v>
      </c>
      <c r="C173" s="180"/>
      <c r="D173" s="180">
        <v>20</v>
      </c>
      <c r="E173" s="180"/>
      <c r="F173" s="180"/>
      <c r="G173" s="180">
        <f>SUM(C173:F173)</f>
      </c>
      <c r="H173" s="125">
        <v>6500</v>
      </c>
      <c r="I173" s="125">
        <f>G173*H173</f>
      </c>
      <c r="J173" s="125">
        <f>I173*0.1</f>
      </c>
      <c r="K173" s="125">
        <f>SUM(I173:J173)</f>
      </c>
      <c r="L173" s="86"/>
      <c r="M173" s="175"/>
      <c r="N173" s="87"/>
      <c r="O173" s="87"/>
      <c r="P173" s="87"/>
      <c r="Q173" s="87"/>
      <c r="R173" s="87"/>
      <c r="S173" s="87"/>
      <c r="T173" s="87"/>
      <c r="U173" s="87"/>
      <c r="V173" s="175"/>
      <c r="W173" s="87"/>
      <c r="X173" s="87"/>
      <c r="Y173" s="87"/>
      <c r="Z173" s="87"/>
      <c r="AA173" s="87"/>
      <c r="AB173" s="87"/>
      <c r="AC173" s="86"/>
      <c r="AD173" s="87"/>
    </row>
    <row x14ac:dyDescent="0.25" r="174" customHeight="1" ht="17.25">
      <c r="A174" s="235">
        <f>A173</f>
        <v>25569.375</v>
      </c>
      <c r="B174" s="179" t="s">
        <v>55</v>
      </c>
      <c r="C174" s="180"/>
      <c r="D174" s="180">
        <v>10</v>
      </c>
      <c r="E174" s="180"/>
      <c r="F174" s="180"/>
      <c r="G174" s="180">
        <f>SUM(C174:F174)</f>
      </c>
      <c r="H174" s="125">
        <v>6500</v>
      </c>
      <c r="I174" s="125">
        <f>G174*H174</f>
      </c>
      <c r="J174" s="125">
        <f>I174*0.1</f>
      </c>
      <c r="K174" s="125">
        <f>SUM(I174:J174)</f>
      </c>
      <c r="L174" s="86"/>
      <c r="M174" s="175"/>
      <c r="N174" s="87"/>
      <c r="O174" s="87"/>
      <c r="P174" s="87"/>
      <c r="Q174" s="87"/>
      <c r="R174" s="87"/>
      <c r="S174" s="87"/>
      <c r="T174" s="87"/>
      <c r="U174" s="87"/>
      <c r="V174" s="175"/>
      <c r="W174" s="87"/>
      <c r="X174" s="87"/>
      <c r="Y174" s="87"/>
      <c r="Z174" s="87"/>
      <c r="AA174" s="87"/>
      <c r="AB174" s="87"/>
      <c r="AC174" s="86"/>
      <c r="AD174" s="87"/>
    </row>
    <row x14ac:dyDescent="0.25" r="175" customHeight="1" ht="17.25">
      <c r="A175" s="235">
        <f>A174</f>
        <v>25569.375</v>
      </c>
      <c r="B175" s="279" t="s">
        <v>80</v>
      </c>
      <c r="C175" s="180"/>
      <c r="D175" s="180">
        <v>23</v>
      </c>
      <c r="E175" s="180"/>
      <c r="F175" s="180"/>
      <c r="G175" s="180">
        <f>SUM(C175:F175)</f>
      </c>
      <c r="H175" s="125">
        <v>6000</v>
      </c>
      <c r="I175" s="125">
        <f>G175*H175</f>
      </c>
      <c r="J175" s="185"/>
      <c r="K175" s="125">
        <f>SUM(I175:J175)</f>
      </c>
      <c r="L175" s="86"/>
      <c r="M175" s="175"/>
      <c r="N175" s="87"/>
      <c r="O175" s="87"/>
      <c r="P175" s="87"/>
      <c r="Q175" s="87"/>
      <c r="R175" s="87"/>
      <c r="S175" s="87"/>
      <c r="T175" s="87"/>
      <c r="U175" s="87"/>
      <c r="V175" s="175"/>
      <c r="W175" s="87"/>
      <c r="X175" s="87"/>
      <c r="Y175" s="87"/>
      <c r="Z175" s="87"/>
      <c r="AA175" s="87"/>
      <c r="AB175" s="87"/>
      <c r="AC175" s="86"/>
      <c r="AD175" s="87"/>
    </row>
    <row x14ac:dyDescent="0.25" r="176" customHeight="1" ht="17.25">
      <c r="A176" s="235">
        <f>A175</f>
        <v>25569.375</v>
      </c>
      <c r="B176" s="279" t="s">
        <v>67</v>
      </c>
      <c r="C176" s="180"/>
      <c r="D176" s="180">
        <v>7</v>
      </c>
      <c r="E176" s="180">
        <v>6</v>
      </c>
      <c r="F176" s="180"/>
      <c r="G176" s="180">
        <f>SUM(C176:F176)</f>
      </c>
      <c r="H176" s="125">
        <v>5500</v>
      </c>
      <c r="I176" s="125">
        <f>G176*H176</f>
      </c>
      <c r="J176" s="125">
        <f>I176*0.1</f>
      </c>
      <c r="K176" s="125">
        <f>SUM(I176:J176)</f>
      </c>
      <c r="L176" s="86"/>
      <c r="M176" s="175"/>
      <c r="N176" s="87"/>
      <c r="O176" s="87"/>
      <c r="P176" s="87"/>
      <c r="Q176" s="87"/>
      <c r="R176" s="87"/>
      <c r="S176" s="87"/>
      <c r="T176" s="87"/>
      <c r="U176" s="87"/>
      <c r="V176" s="175"/>
      <c r="W176" s="87"/>
      <c r="X176" s="87"/>
      <c r="Y176" s="87"/>
      <c r="Z176" s="87"/>
      <c r="AA176" s="87"/>
      <c r="AB176" s="87"/>
      <c r="AC176" s="86"/>
      <c r="AD176" s="87"/>
    </row>
    <row x14ac:dyDescent="0.25" r="177" customHeight="1" ht="17.25">
      <c r="A177" s="235">
        <f>A176</f>
        <v>25569.375</v>
      </c>
      <c r="B177" s="279" t="s">
        <v>74</v>
      </c>
      <c r="C177" s="180"/>
      <c r="D177" s="180">
        <v>32</v>
      </c>
      <c r="E177" s="180">
        <v>25</v>
      </c>
      <c r="F177" s="180"/>
      <c r="G177" s="180">
        <f>SUM(C177:F177)</f>
      </c>
      <c r="H177" s="187">
        <v>5000</v>
      </c>
      <c r="I177" s="125">
        <f>G177*H177</f>
      </c>
      <c r="J177" s="125">
        <f>I177*0.1</f>
      </c>
      <c r="K177" s="125">
        <f>SUM(I177:J177)</f>
      </c>
      <c r="L177" s="86"/>
      <c r="M177" s="175"/>
      <c r="N177" s="87"/>
      <c r="O177" s="87"/>
      <c r="P177" s="87"/>
      <c r="Q177" s="87"/>
      <c r="R177" s="87"/>
      <c r="S177" s="87"/>
      <c r="T177" s="87"/>
      <c r="U177" s="87"/>
      <c r="V177" s="175"/>
      <c r="W177" s="87"/>
      <c r="X177" s="87"/>
      <c r="Y177" s="87"/>
      <c r="Z177" s="87"/>
      <c r="AA177" s="87"/>
      <c r="AB177" s="87"/>
      <c r="AC177" s="86"/>
      <c r="AD177" s="87"/>
    </row>
    <row x14ac:dyDescent="0.25" r="178" customHeight="1" ht="17.25">
      <c r="A178" s="235">
        <f>A177</f>
        <v>25569.375</v>
      </c>
      <c r="B178" s="280" t="s">
        <v>11</v>
      </c>
      <c r="C178" s="180"/>
      <c r="D178" s="180">
        <v>13</v>
      </c>
      <c r="E178" s="180">
        <v>7</v>
      </c>
      <c r="F178" s="180"/>
      <c r="G178" s="180">
        <f>SUM(C178:F178)</f>
      </c>
      <c r="H178" s="125">
        <v>6000</v>
      </c>
      <c r="I178" s="125">
        <f>G178*H178</f>
      </c>
      <c r="J178" s="125">
        <f>I178*0.1</f>
      </c>
      <c r="K178" s="125">
        <f>SUM(I178:J178)</f>
      </c>
      <c r="L178" s="86"/>
      <c r="M178" s="175"/>
      <c r="N178" s="87"/>
      <c r="O178" s="87"/>
      <c r="P178" s="87"/>
      <c r="Q178" s="87"/>
      <c r="R178" s="87"/>
      <c r="S178" s="87"/>
      <c r="T178" s="87"/>
      <c r="U178" s="87"/>
      <c r="V178" s="175"/>
      <c r="W178" s="87"/>
      <c r="X178" s="87"/>
      <c r="Y178" s="87"/>
      <c r="Z178" s="87"/>
      <c r="AA178" s="87"/>
      <c r="AB178" s="87"/>
      <c r="AC178" s="86"/>
      <c r="AD178" s="87"/>
    </row>
    <row x14ac:dyDescent="0.25" r="179" customHeight="1" ht="17.25">
      <c r="A179" s="235">
        <f>A178</f>
        <v>25569.375</v>
      </c>
      <c r="B179" s="279" t="s">
        <v>22</v>
      </c>
      <c r="C179" s="180"/>
      <c r="D179" s="180">
        <v>38</v>
      </c>
      <c r="E179" s="180"/>
      <c r="F179" s="180"/>
      <c r="G179" s="180">
        <f>SUM(C179:F179)</f>
      </c>
      <c r="H179" s="237">
        <v>4800</v>
      </c>
      <c r="I179" s="125">
        <f>G179*H179</f>
      </c>
      <c r="J179" s="125">
        <f>I179*0.1</f>
      </c>
      <c r="K179" s="125">
        <f>SUM(I179:J179)</f>
      </c>
      <c r="L179" s="86"/>
      <c r="M179" s="175"/>
      <c r="N179" s="87"/>
      <c r="O179" s="87"/>
      <c r="P179" s="87"/>
      <c r="Q179" s="87"/>
      <c r="R179" s="87"/>
      <c r="S179" s="87"/>
      <c r="T179" s="87"/>
      <c r="U179" s="87"/>
      <c r="V179" s="175"/>
      <c r="W179" s="87"/>
      <c r="X179" s="87"/>
      <c r="Y179" s="87"/>
      <c r="Z179" s="87"/>
      <c r="AA179" s="87"/>
      <c r="AB179" s="87"/>
      <c r="AC179" s="86"/>
      <c r="AD179" s="87"/>
    </row>
    <row x14ac:dyDescent="0.25" r="180" customHeight="1" ht="17.25">
      <c r="A180" s="235">
        <f>A179</f>
        <v>25569.375</v>
      </c>
      <c r="B180" s="279" t="s">
        <v>217</v>
      </c>
      <c r="C180" s="180"/>
      <c r="D180" s="180">
        <v>20</v>
      </c>
      <c r="E180" s="180">
        <v>11</v>
      </c>
      <c r="F180" s="180"/>
      <c r="G180" s="180">
        <f>SUM(C180:F180)</f>
      </c>
      <c r="H180" s="125">
        <v>5000</v>
      </c>
      <c r="I180" s="125">
        <f>G180*H180</f>
      </c>
      <c r="J180" s="125">
        <f>I180*0.1</f>
      </c>
      <c r="K180" s="125">
        <f>SUM(I180:J180)</f>
      </c>
      <c r="L180" s="86"/>
      <c r="M180" s="175"/>
      <c r="N180" s="87"/>
      <c r="O180" s="87"/>
      <c r="P180" s="87"/>
      <c r="Q180" s="87"/>
      <c r="R180" s="87"/>
      <c r="S180" s="87"/>
      <c r="T180" s="87"/>
      <c r="U180" s="87"/>
      <c r="V180" s="175"/>
      <c r="W180" s="87"/>
      <c r="X180" s="87"/>
      <c r="Y180" s="87"/>
      <c r="Z180" s="87"/>
      <c r="AA180" s="87"/>
      <c r="AB180" s="87"/>
      <c r="AC180" s="86"/>
      <c r="AD180" s="87"/>
    </row>
    <row x14ac:dyDescent="0.25" r="181" customHeight="1" ht="17.25">
      <c r="A181" s="235">
        <f>A180</f>
        <v>25569.375</v>
      </c>
      <c r="B181" s="279" t="s">
        <v>84</v>
      </c>
      <c r="C181" s="180"/>
      <c r="D181" s="180">
        <v>14</v>
      </c>
      <c r="E181" s="180">
        <v>6</v>
      </c>
      <c r="F181" s="180"/>
      <c r="G181" s="180">
        <f>SUM(C181:F181)</f>
      </c>
      <c r="H181" s="237">
        <v>4800</v>
      </c>
      <c r="I181" s="125">
        <f>G181*H181</f>
      </c>
      <c r="J181" s="125">
        <f>I181*0.1</f>
      </c>
      <c r="K181" s="125">
        <f>SUM(I181:J181)</f>
      </c>
      <c r="L181" s="86"/>
      <c r="M181" s="175"/>
      <c r="N181" s="87"/>
      <c r="O181" s="87"/>
      <c r="P181" s="87"/>
      <c r="Q181" s="87"/>
      <c r="R181" s="87"/>
      <c r="S181" s="87"/>
      <c r="T181" s="87"/>
      <c r="U181" s="87"/>
      <c r="V181" s="175"/>
      <c r="W181" s="87"/>
      <c r="X181" s="87"/>
      <c r="Y181" s="87"/>
      <c r="Z181" s="87"/>
      <c r="AA181" s="87"/>
      <c r="AB181" s="87"/>
      <c r="AC181" s="86"/>
      <c r="AD181" s="87"/>
    </row>
    <row x14ac:dyDescent="0.25" r="182" customHeight="1" ht="17.25">
      <c r="A182" s="235">
        <f>A181</f>
        <v>25569.375</v>
      </c>
      <c r="B182" s="279" t="s">
        <v>207</v>
      </c>
      <c r="C182" s="180"/>
      <c r="D182" s="180">
        <v>45</v>
      </c>
      <c r="E182" s="180"/>
      <c r="F182" s="180">
        <v>2</v>
      </c>
      <c r="G182" s="180">
        <f>SUM(C182:F182)</f>
      </c>
      <c r="H182" s="125">
        <v>6000</v>
      </c>
      <c r="I182" s="125">
        <f>G182*H182</f>
      </c>
      <c r="J182" s="125">
        <f>I182*0.1</f>
      </c>
      <c r="K182" s="125">
        <f>SUM(I182:J182)</f>
      </c>
      <c r="L182" s="86"/>
      <c r="M182" s="175"/>
      <c r="N182" s="87"/>
      <c r="O182" s="87"/>
      <c r="P182" s="87"/>
      <c r="Q182" s="87"/>
      <c r="R182" s="87"/>
      <c r="S182" s="87"/>
      <c r="T182" s="87"/>
      <c r="U182" s="87"/>
      <c r="V182" s="175"/>
      <c r="W182" s="87"/>
      <c r="X182" s="87"/>
      <c r="Y182" s="87"/>
      <c r="Z182" s="87"/>
      <c r="AA182" s="87"/>
      <c r="AB182" s="87"/>
      <c r="AC182" s="86"/>
      <c r="AD182" s="87"/>
    </row>
    <row x14ac:dyDescent="0.25" r="183" customHeight="1" ht="17.25">
      <c r="A183" s="235">
        <f>A182</f>
        <v>25569.375</v>
      </c>
      <c r="B183" s="280" t="s">
        <v>17</v>
      </c>
      <c r="C183" s="180"/>
      <c r="D183" s="180">
        <v>37</v>
      </c>
      <c r="E183" s="180">
        <v>12</v>
      </c>
      <c r="F183" s="180"/>
      <c r="G183" s="180">
        <f>SUM(C183:F183)</f>
      </c>
      <c r="H183" s="125">
        <v>6000</v>
      </c>
      <c r="I183" s="125">
        <f>G183*H183</f>
      </c>
      <c r="J183" s="185"/>
      <c r="K183" s="125">
        <f>SUM(I183:J183)</f>
      </c>
      <c r="L183" s="86"/>
      <c r="M183" s="175"/>
      <c r="N183" s="87"/>
      <c r="O183" s="87"/>
      <c r="P183" s="87"/>
      <c r="Q183" s="87"/>
      <c r="R183" s="87"/>
      <c r="S183" s="87"/>
      <c r="T183" s="87"/>
      <c r="U183" s="87"/>
      <c r="V183" s="175"/>
      <c r="W183" s="87"/>
      <c r="X183" s="87"/>
      <c r="Y183" s="87"/>
      <c r="Z183" s="87"/>
      <c r="AA183" s="87"/>
      <c r="AB183" s="87"/>
      <c r="AC183" s="86"/>
      <c r="AD183" s="87"/>
    </row>
    <row x14ac:dyDescent="0.25" r="184" customHeight="1" ht="17.25">
      <c r="A184" s="235">
        <f>A183</f>
        <v>25569.375</v>
      </c>
      <c r="B184" s="279" t="s">
        <v>15</v>
      </c>
      <c r="C184" s="180"/>
      <c r="D184" s="180">
        <v>25</v>
      </c>
      <c r="E184" s="180">
        <v>5</v>
      </c>
      <c r="F184" s="180"/>
      <c r="G184" s="180">
        <f>SUM(C184:F184)</f>
      </c>
      <c r="H184" s="237">
        <v>4800</v>
      </c>
      <c r="I184" s="125">
        <f>G184*H184</f>
      </c>
      <c r="J184" s="125">
        <f>I184*0.1</f>
      </c>
      <c r="K184" s="125">
        <f>SUM(I184:J184)</f>
      </c>
      <c r="L184" s="86"/>
      <c r="M184" s="175"/>
      <c r="N184" s="87"/>
      <c r="O184" s="87"/>
      <c r="P184" s="87"/>
      <c r="Q184" s="87"/>
      <c r="R184" s="87"/>
      <c r="S184" s="87"/>
      <c r="T184" s="87"/>
      <c r="U184" s="87"/>
      <c r="V184" s="175"/>
      <c r="W184" s="87"/>
      <c r="X184" s="87"/>
      <c r="Y184" s="87"/>
      <c r="Z184" s="87"/>
      <c r="AA184" s="87"/>
      <c r="AB184" s="87"/>
      <c r="AC184" s="86"/>
      <c r="AD184" s="87"/>
    </row>
    <row x14ac:dyDescent="0.25" r="185" customHeight="1" ht="17.25">
      <c r="A185" s="235">
        <f>A184</f>
        <v>25569.375</v>
      </c>
      <c r="B185" s="279" t="s">
        <v>21</v>
      </c>
      <c r="C185" s="188" t="s">
        <v>14</v>
      </c>
      <c r="D185" s="180">
        <v>13</v>
      </c>
      <c r="E185" s="180"/>
      <c r="F185" s="180"/>
      <c r="G185" s="180">
        <f>SUM(C185:F185)</f>
      </c>
      <c r="H185" s="125">
        <v>5000</v>
      </c>
      <c r="I185" s="125">
        <f>G185*H185</f>
      </c>
      <c r="J185" s="125">
        <f>I185*0.1</f>
      </c>
      <c r="K185" s="125">
        <f>SUM(I185:J185)</f>
      </c>
      <c r="L185" s="86"/>
      <c r="M185" s="175"/>
      <c r="N185" s="87"/>
      <c r="O185" s="87"/>
      <c r="P185" s="87"/>
      <c r="Q185" s="87"/>
      <c r="R185" s="87"/>
      <c r="S185" s="87"/>
      <c r="T185" s="87"/>
      <c r="U185" s="87"/>
      <c r="V185" s="175"/>
      <c r="W185" s="87"/>
      <c r="X185" s="87"/>
      <c r="Y185" s="87"/>
      <c r="Z185" s="87"/>
      <c r="AA185" s="87"/>
      <c r="AB185" s="87"/>
      <c r="AC185" s="86"/>
      <c r="AD185" s="87"/>
    </row>
    <row x14ac:dyDescent="0.25" r="186" customHeight="1" ht="17.25">
      <c r="A186" s="235">
        <f>A185</f>
        <v>25569.375</v>
      </c>
      <c r="B186" s="279" t="s">
        <v>52</v>
      </c>
      <c r="C186" s="180"/>
      <c r="D186" s="180">
        <v>14</v>
      </c>
      <c r="E186" s="180">
        <v>10</v>
      </c>
      <c r="F186" s="180"/>
      <c r="G186" s="180">
        <f>SUM(C186:F186)</f>
      </c>
      <c r="H186" s="125">
        <v>5000</v>
      </c>
      <c r="I186" s="125">
        <f>G186*H186</f>
      </c>
      <c r="J186" s="125">
        <f>I186*0.1</f>
      </c>
      <c r="K186" s="125">
        <f>SUM(I186:J186)</f>
      </c>
      <c r="L186" s="86"/>
      <c r="M186" s="175"/>
      <c r="N186" s="87"/>
      <c r="O186" s="87"/>
      <c r="P186" s="87"/>
      <c r="Q186" s="87"/>
      <c r="R186" s="87"/>
      <c r="S186" s="87"/>
      <c r="T186" s="87"/>
      <c r="U186" s="87"/>
      <c r="V186" s="175"/>
      <c r="W186" s="87"/>
      <c r="X186" s="87"/>
      <c r="Y186" s="87"/>
      <c r="Z186" s="87"/>
      <c r="AA186" s="87"/>
      <c r="AB186" s="87"/>
      <c r="AC186" s="86"/>
      <c r="AD186" s="87"/>
    </row>
    <row x14ac:dyDescent="0.25" r="187" customHeight="1" ht="17.25">
      <c r="A187" s="235">
        <f>A186</f>
        <v>25569.375</v>
      </c>
      <c r="B187" s="279" t="s">
        <v>61</v>
      </c>
      <c r="C187" s="180"/>
      <c r="D187" s="180">
        <v>10</v>
      </c>
      <c r="E187" s="180"/>
      <c r="F187" s="180"/>
      <c r="G187" s="180">
        <f>SUM(C187:F187)</f>
      </c>
      <c r="H187" s="125">
        <v>5000</v>
      </c>
      <c r="I187" s="125">
        <f>G187*H187</f>
      </c>
      <c r="J187" s="125">
        <f>I187*0.1</f>
      </c>
      <c r="K187" s="125">
        <f>SUM(I187:J187)</f>
      </c>
      <c r="L187" s="86"/>
      <c r="M187" s="175"/>
      <c r="N187" s="87"/>
      <c r="O187" s="87"/>
      <c r="P187" s="87"/>
      <c r="Q187" s="87"/>
      <c r="R187" s="87"/>
      <c r="S187" s="87"/>
      <c r="T187" s="87"/>
      <c r="U187" s="87"/>
      <c r="V187" s="175"/>
      <c r="W187" s="87"/>
      <c r="X187" s="87"/>
      <c r="Y187" s="87"/>
      <c r="Z187" s="87"/>
      <c r="AA187" s="87"/>
      <c r="AB187" s="87"/>
      <c r="AC187" s="86"/>
      <c r="AD187" s="87"/>
    </row>
    <row x14ac:dyDescent="0.25" r="188" customHeight="1" ht="17.25">
      <c r="A188" s="235">
        <f>A187</f>
        <v>25569.375</v>
      </c>
      <c r="B188" s="280" t="s">
        <v>33</v>
      </c>
      <c r="C188" s="180"/>
      <c r="D188" s="180">
        <v>11</v>
      </c>
      <c r="E188" s="180"/>
      <c r="F188" s="180"/>
      <c r="G188" s="180">
        <f>SUM(C188:F188)</f>
      </c>
      <c r="H188" s="125">
        <v>5500</v>
      </c>
      <c r="I188" s="125">
        <f>G188*H188</f>
      </c>
      <c r="J188" s="125">
        <f>I188*0.1</f>
      </c>
      <c r="K188" s="125">
        <f>SUM(I188:J188)</f>
      </c>
      <c r="L188" s="86"/>
      <c r="M188" s="175"/>
      <c r="N188" s="87"/>
      <c r="O188" s="87"/>
      <c r="P188" s="87"/>
      <c r="Q188" s="87"/>
      <c r="R188" s="87"/>
      <c r="S188" s="87"/>
      <c r="T188" s="87"/>
      <c r="U188" s="87"/>
      <c r="V188" s="175"/>
      <c r="W188" s="87"/>
      <c r="X188" s="87"/>
      <c r="Y188" s="87"/>
      <c r="Z188" s="87"/>
      <c r="AA188" s="87"/>
      <c r="AB188" s="87"/>
      <c r="AC188" s="86"/>
      <c r="AD188" s="87"/>
    </row>
    <row x14ac:dyDescent="0.25" r="189" customHeight="1" ht="17.25">
      <c r="A189" s="235">
        <f>A188</f>
        <v>25569.375</v>
      </c>
      <c r="B189" s="279" t="s">
        <v>30</v>
      </c>
      <c r="C189" s="180"/>
      <c r="D189" s="180">
        <v>19</v>
      </c>
      <c r="E189" s="180"/>
      <c r="F189" s="180"/>
      <c r="G189" s="180">
        <f>SUM(C189:F189)</f>
      </c>
      <c r="H189" s="125">
        <v>6000</v>
      </c>
      <c r="I189" s="125">
        <f>G189*H189</f>
      </c>
      <c r="J189" s="125">
        <f>I189*0.1</f>
      </c>
      <c r="K189" s="125">
        <f>SUM(I189:J189)</f>
      </c>
      <c r="L189" s="86"/>
      <c r="M189" s="175"/>
      <c r="N189" s="87"/>
      <c r="O189" s="87"/>
      <c r="P189" s="87"/>
      <c r="Q189" s="87"/>
      <c r="R189" s="87"/>
      <c r="S189" s="87"/>
      <c r="T189" s="87"/>
      <c r="U189" s="87"/>
      <c r="V189" s="175"/>
      <c r="W189" s="87"/>
      <c r="X189" s="87"/>
      <c r="Y189" s="87"/>
      <c r="Z189" s="87"/>
      <c r="AA189" s="87"/>
      <c r="AB189" s="87"/>
      <c r="AC189" s="86"/>
      <c r="AD189" s="87"/>
    </row>
    <row x14ac:dyDescent="0.25" r="190" customHeight="1" ht="17.25">
      <c r="A190" s="235">
        <f>A189</f>
        <v>25569.375</v>
      </c>
      <c r="B190" s="279" t="s">
        <v>28</v>
      </c>
      <c r="C190" s="188" t="s">
        <v>14</v>
      </c>
      <c r="D190" s="180">
        <v>20</v>
      </c>
      <c r="E190" s="180"/>
      <c r="F190" s="180"/>
      <c r="G190" s="180">
        <f>SUM(C190:F190)</f>
      </c>
      <c r="H190" s="125">
        <v>5000</v>
      </c>
      <c r="I190" s="125">
        <f>G190*H190</f>
      </c>
      <c r="J190" s="125">
        <f>I190*0.1</f>
      </c>
      <c r="K190" s="125">
        <f>SUM(I190:J190)</f>
      </c>
      <c r="L190" s="86"/>
      <c r="M190" s="175"/>
      <c r="N190" s="87"/>
      <c r="O190" s="87"/>
      <c r="P190" s="87"/>
      <c r="Q190" s="87"/>
      <c r="R190" s="87"/>
      <c r="S190" s="87"/>
      <c r="T190" s="87"/>
      <c r="U190" s="87"/>
      <c r="V190" s="175"/>
      <c r="W190" s="87"/>
      <c r="X190" s="87"/>
      <c r="Y190" s="87"/>
      <c r="Z190" s="87"/>
      <c r="AA190" s="87"/>
      <c r="AB190" s="87"/>
      <c r="AC190" s="86"/>
      <c r="AD190" s="87"/>
    </row>
    <row x14ac:dyDescent="0.25" r="191" customHeight="1" ht="17.25">
      <c r="A191" s="235">
        <f>A190</f>
        <v>25569.375</v>
      </c>
      <c r="B191" s="179" t="s">
        <v>12</v>
      </c>
      <c r="C191" s="180"/>
      <c r="D191" s="180">
        <v>19</v>
      </c>
      <c r="E191" s="180">
        <v>7</v>
      </c>
      <c r="F191" s="180"/>
      <c r="G191" s="180">
        <f>SUM(C191:F191)</f>
      </c>
      <c r="H191" s="125">
        <v>6000</v>
      </c>
      <c r="I191" s="125">
        <f>G191*H191</f>
      </c>
      <c r="J191" s="125">
        <f>I191*0.1</f>
      </c>
      <c r="K191" s="125">
        <f>SUM(I191:J191)</f>
      </c>
      <c r="L191" s="86"/>
      <c r="M191" s="175"/>
      <c r="N191" s="87"/>
      <c r="O191" s="87"/>
      <c r="P191" s="87"/>
      <c r="Q191" s="87"/>
      <c r="R191" s="87"/>
      <c r="S191" s="87"/>
      <c r="T191" s="87"/>
      <c r="U191" s="87"/>
      <c r="V191" s="175"/>
      <c r="W191" s="87"/>
      <c r="X191" s="87"/>
      <c r="Y191" s="87"/>
      <c r="Z191" s="87"/>
      <c r="AA191" s="87"/>
      <c r="AB191" s="87"/>
      <c r="AC191" s="86"/>
      <c r="AD191" s="87"/>
    </row>
    <row x14ac:dyDescent="0.25" r="192" customHeight="1" ht="17.25">
      <c r="A192" s="235">
        <f>A191</f>
        <v>25569.375</v>
      </c>
      <c r="B192" s="179" t="s">
        <v>100</v>
      </c>
      <c r="C192" s="180"/>
      <c r="D192" s="180">
        <v>5</v>
      </c>
      <c r="E192" s="180"/>
      <c r="F192" s="180"/>
      <c r="G192" s="180">
        <f>SUM(C192:F192)</f>
      </c>
      <c r="H192" s="125">
        <v>5500</v>
      </c>
      <c r="I192" s="125">
        <f>G192*H192</f>
      </c>
      <c r="J192" s="125">
        <f>I192*0.1</f>
      </c>
      <c r="K192" s="125">
        <f>SUM(I192:J192)</f>
      </c>
      <c r="L192" s="86"/>
      <c r="M192" s="175"/>
      <c r="N192" s="87"/>
      <c r="O192" s="87"/>
      <c r="P192" s="87"/>
      <c r="Q192" s="87"/>
      <c r="R192" s="87"/>
      <c r="S192" s="87"/>
      <c r="T192" s="87"/>
      <c r="U192" s="87"/>
      <c r="V192" s="175"/>
      <c r="W192" s="87"/>
      <c r="X192" s="87"/>
      <c r="Y192" s="87"/>
      <c r="Z192" s="87"/>
      <c r="AA192" s="87"/>
      <c r="AB192" s="87"/>
      <c r="AC192" s="86"/>
      <c r="AD192" s="87"/>
    </row>
    <row x14ac:dyDescent="0.25" r="193" customHeight="1" ht="17.25">
      <c r="A193" s="235">
        <f>A192</f>
        <v>25569.375</v>
      </c>
      <c r="B193" s="179" t="s">
        <v>37</v>
      </c>
      <c r="C193" s="180"/>
      <c r="D193" s="180">
        <v>5</v>
      </c>
      <c r="E193" s="180"/>
      <c r="F193" s="180"/>
      <c r="G193" s="180">
        <f>SUM(C193:F193)</f>
      </c>
      <c r="H193" s="125">
        <v>6500</v>
      </c>
      <c r="I193" s="125">
        <f>G193*H193</f>
      </c>
      <c r="J193" s="125">
        <f>I193*0.1</f>
      </c>
      <c r="K193" s="125">
        <f>SUM(I193:J193)</f>
      </c>
      <c r="L193" s="86"/>
      <c r="M193" s="175"/>
      <c r="N193" s="87"/>
      <c r="O193" s="87"/>
      <c r="P193" s="87"/>
      <c r="Q193" s="87"/>
      <c r="R193" s="87"/>
      <c r="S193" s="87"/>
      <c r="T193" s="87"/>
      <c r="U193" s="87"/>
      <c r="V193" s="175"/>
      <c r="W193" s="87"/>
      <c r="X193" s="87"/>
      <c r="Y193" s="87"/>
      <c r="Z193" s="87"/>
      <c r="AA193" s="87"/>
      <c r="AB193" s="87"/>
      <c r="AC193" s="86"/>
      <c r="AD193" s="87"/>
    </row>
    <row x14ac:dyDescent="0.25" r="194" customHeight="1" ht="17.25">
      <c r="A194" s="235">
        <f>A193</f>
        <v>25569.375</v>
      </c>
      <c r="B194" s="186" t="s">
        <v>64</v>
      </c>
      <c r="C194" s="180"/>
      <c r="D194" s="180">
        <v>49</v>
      </c>
      <c r="E194" s="180">
        <v>18</v>
      </c>
      <c r="F194" s="180"/>
      <c r="G194" s="180">
        <f>SUM(C194:F194)</f>
      </c>
      <c r="H194" s="182">
        <v>5500</v>
      </c>
      <c r="I194" s="125">
        <f>G194*H194</f>
      </c>
      <c r="J194" s="125">
        <f>I194*0.1</f>
      </c>
      <c r="K194" s="125">
        <f>SUM(I194:J194)</f>
      </c>
      <c r="L194" s="86"/>
      <c r="M194" s="175"/>
      <c r="N194" s="87"/>
      <c r="O194" s="87"/>
      <c r="P194" s="87"/>
      <c r="Q194" s="87"/>
      <c r="R194" s="87"/>
      <c r="S194" s="87"/>
      <c r="T194" s="87"/>
      <c r="U194" s="87"/>
      <c r="V194" s="175"/>
      <c r="W194" s="87"/>
      <c r="X194" s="87"/>
      <c r="Y194" s="87"/>
      <c r="Z194" s="87"/>
      <c r="AA194" s="87"/>
      <c r="AB194" s="87"/>
      <c r="AC194" s="86"/>
      <c r="AD194" s="87"/>
    </row>
    <row x14ac:dyDescent="0.25" r="195" customHeight="1" ht="17.25">
      <c r="A195" s="235">
        <f>A194</f>
        <v>25569.375</v>
      </c>
      <c r="B195" s="186" t="s">
        <v>25</v>
      </c>
      <c r="C195" s="180"/>
      <c r="D195" s="180">
        <v>20</v>
      </c>
      <c r="E195" s="180"/>
      <c r="F195" s="180"/>
      <c r="G195" s="180">
        <f>SUM(C195:F195)</f>
      </c>
      <c r="H195" s="125">
        <v>6000</v>
      </c>
      <c r="I195" s="125">
        <f>G195*H195</f>
      </c>
      <c r="J195" s="125">
        <f>I195*0.1</f>
      </c>
      <c r="K195" s="125">
        <f>SUM(I195:J195)</f>
      </c>
      <c r="L195" s="86"/>
      <c r="M195" s="175"/>
      <c r="N195" s="87"/>
      <c r="O195" s="87"/>
      <c r="P195" s="87"/>
      <c r="Q195" s="87"/>
      <c r="R195" s="87"/>
      <c r="S195" s="87"/>
      <c r="T195" s="87"/>
      <c r="U195" s="87"/>
      <c r="V195" s="175"/>
      <c r="W195" s="87"/>
      <c r="X195" s="87"/>
      <c r="Y195" s="87"/>
      <c r="Z195" s="87"/>
      <c r="AA195" s="87"/>
      <c r="AB195" s="87"/>
      <c r="AC195" s="86"/>
      <c r="AD195" s="87"/>
    </row>
    <row x14ac:dyDescent="0.25" r="196" customHeight="1" ht="17.25">
      <c r="A196" s="235">
        <f>A195</f>
        <v>25569.375</v>
      </c>
      <c r="B196" s="279" t="s">
        <v>76</v>
      </c>
      <c r="C196" s="188" t="s">
        <v>14</v>
      </c>
      <c r="D196" s="180">
        <v>18</v>
      </c>
      <c r="E196" s="180">
        <v>12</v>
      </c>
      <c r="F196" s="180">
        <v>5</v>
      </c>
      <c r="G196" s="180">
        <f>SUM(C196:F196)</f>
      </c>
      <c r="H196" s="125">
        <v>6000</v>
      </c>
      <c r="I196" s="125">
        <f>G196*H196</f>
      </c>
      <c r="J196" s="125">
        <f>I196*0.1</f>
      </c>
      <c r="K196" s="125">
        <f>SUM(I196:J196)</f>
      </c>
      <c r="L196" s="86"/>
      <c r="M196" s="175"/>
      <c r="N196" s="87"/>
      <c r="O196" s="87"/>
      <c r="P196" s="87"/>
      <c r="Q196" s="87"/>
      <c r="R196" s="87"/>
      <c r="S196" s="87"/>
      <c r="T196" s="87"/>
      <c r="U196" s="87"/>
      <c r="V196" s="175"/>
      <c r="W196" s="87"/>
      <c r="X196" s="87"/>
      <c r="Y196" s="87"/>
      <c r="Z196" s="87"/>
      <c r="AA196" s="87"/>
      <c r="AB196" s="87"/>
      <c r="AC196" s="86"/>
      <c r="AD196" s="87"/>
    </row>
    <row x14ac:dyDescent="0.25" r="197" customHeight="1" ht="17.25">
      <c r="A197" s="235">
        <f>A196</f>
        <v>25569.375</v>
      </c>
      <c r="B197" s="186" t="s">
        <v>149</v>
      </c>
      <c r="C197" s="180"/>
      <c r="D197" s="180">
        <v>93</v>
      </c>
      <c r="E197" s="181">
        <v>36</v>
      </c>
      <c r="F197" s="180">
        <v>2</v>
      </c>
      <c r="G197" s="180">
        <f>SUM(C197:F197)</f>
      </c>
      <c r="H197" s="125">
        <v>6000</v>
      </c>
      <c r="I197" s="125">
        <f>G197*H197</f>
      </c>
      <c r="J197" s="125">
        <f>I197*0.1</f>
      </c>
      <c r="K197" s="125">
        <f>SUM(I197:J197)</f>
      </c>
      <c r="L197" s="86"/>
      <c r="M197" s="175"/>
      <c r="N197" s="87"/>
      <c r="O197" s="87"/>
      <c r="P197" s="87"/>
      <c r="Q197" s="87"/>
      <c r="R197" s="87"/>
      <c r="S197" s="87"/>
      <c r="T197" s="87"/>
      <c r="U197" s="87"/>
      <c r="V197" s="175"/>
      <c r="W197" s="87"/>
      <c r="X197" s="87"/>
      <c r="Y197" s="87"/>
      <c r="Z197" s="87"/>
      <c r="AA197" s="87"/>
      <c r="AB197" s="87"/>
      <c r="AC197" s="86"/>
      <c r="AD197" s="87"/>
    </row>
    <row x14ac:dyDescent="0.25" r="198" customHeight="1" ht="17.25">
      <c r="A198" s="235">
        <f>A197</f>
        <v>25569.375</v>
      </c>
      <c r="B198" s="280" t="s">
        <v>43</v>
      </c>
      <c r="C198" s="180"/>
      <c r="D198" s="180">
        <v>48</v>
      </c>
      <c r="E198" s="180"/>
      <c r="F198" s="180"/>
      <c r="G198" s="180">
        <f>SUM(C198:F198)</f>
      </c>
      <c r="H198" s="125">
        <v>6000</v>
      </c>
      <c r="I198" s="125">
        <f>G198*H198</f>
      </c>
      <c r="J198" s="125">
        <f>I198*0.1</f>
      </c>
      <c r="K198" s="125">
        <f>SUM(I198:J198)</f>
      </c>
      <c r="L198" s="86"/>
      <c r="M198" s="175"/>
      <c r="N198" s="87"/>
      <c r="O198" s="87"/>
      <c r="P198" s="87"/>
      <c r="Q198" s="87"/>
      <c r="R198" s="87"/>
      <c r="S198" s="87"/>
      <c r="T198" s="87"/>
      <c r="U198" s="87"/>
      <c r="V198" s="175"/>
      <c r="W198" s="87"/>
      <c r="X198" s="87"/>
      <c r="Y198" s="87"/>
      <c r="Z198" s="87"/>
      <c r="AA198" s="87"/>
      <c r="AB198" s="87"/>
      <c r="AC198" s="86"/>
      <c r="AD198" s="87"/>
    </row>
    <row x14ac:dyDescent="0.25" r="199" customHeight="1" ht="17.25">
      <c r="A199" s="235">
        <f>A198</f>
        <v>25569.375</v>
      </c>
      <c r="B199" s="280" t="s">
        <v>18</v>
      </c>
      <c r="C199" s="180"/>
      <c r="D199" s="180">
        <v>9</v>
      </c>
      <c r="E199" s="180">
        <v>7</v>
      </c>
      <c r="F199" s="180">
        <v>5</v>
      </c>
      <c r="G199" s="180">
        <f>SUM(C199:F199)</f>
      </c>
      <c r="H199" s="125">
        <v>6000</v>
      </c>
      <c r="I199" s="125">
        <f>G199*H199</f>
      </c>
      <c r="J199" s="125">
        <f>I199*0.1</f>
      </c>
      <c r="K199" s="125">
        <f>SUM(I199:J199)</f>
      </c>
      <c r="L199" s="86"/>
      <c r="M199" s="175"/>
      <c r="N199" s="87"/>
      <c r="O199" s="87"/>
      <c r="P199" s="87"/>
      <c r="Q199" s="87"/>
      <c r="R199" s="87"/>
      <c r="S199" s="87"/>
      <c r="T199" s="87"/>
      <c r="U199" s="87"/>
      <c r="V199" s="175"/>
      <c r="W199" s="87"/>
      <c r="X199" s="87"/>
      <c r="Y199" s="87"/>
      <c r="Z199" s="87"/>
      <c r="AA199" s="87"/>
      <c r="AB199" s="87"/>
      <c r="AC199" s="86"/>
      <c r="AD199" s="87"/>
    </row>
    <row x14ac:dyDescent="0.25" r="200" customHeight="1" ht="17.25">
      <c r="A200" s="235">
        <f>A199</f>
        <v>25569.375</v>
      </c>
      <c r="B200" s="280" t="s">
        <v>82</v>
      </c>
      <c r="C200" s="188" t="s">
        <v>14</v>
      </c>
      <c r="D200" s="180">
        <v>25</v>
      </c>
      <c r="E200" s="180">
        <v>14</v>
      </c>
      <c r="F200" s="180">
        <v>7</v>
      </c>
      <c r="G200" s="180">
        <f>SUM(C200:F200)</f>
      </c>
      <c r="H200" s="125">
        <v>5000</v>
      </c>
      <c r="I200" s="125">
        <f>G200*H200</f>
      </c>
      <c r="J200" s="125">
        <f>I200*0.1</f>
      </c>
      <c r="K200" s="125">
        <f>SUM(I200:J200)</f>
      </c>
      <c r="L200" s="86"/>
      <c r="M200" s="175"/>
      <c r="N200" s="87"/>
      <c r="O200" s="87"/>
      <c r="P200" s="87"/>
      <c r="Q200" s="87"/>
      <c r="R200" s="87"/>
      <c r="S200" s="87"/>
      <c r="T200" s="87"/>
      <c r="U200" s="87"/>
      <c r="V200" s="175"/>
      <c r="W200" s="87"/>
      <c r="X200" s="87"/>
      <c r="Y200" s="87"/>
      <c r="Z200" s="87"/>
      <c r="AA200" s="87"/>
      <c r="AB200" s="87"/>
      <c r="AC200" s="86"/>
      <c r="AD200" s="87"/>
    </row>
    <row x14ac:dyDescent="0.25" r="201" customHeight="1" ht="17.25">
      <c r="A201" s="235">
        <f>A200</f>
        <v>25569.375</v>
      </c>
      <c r="B201" s="280" t="s">
        <v>151</v>
      </c>
      <c r="C201" s="180"/>
      <c r="D201" s="180">
        <v>12</v>
      </c>
      <c r="E201" s="180"/>
      <c r="F201" s="180"/>
      <c r="G201" s="180">
        <f>SUM(C201:F201)</f>
      </c>
      <c r="H201" s="125">
        <v>5000</v>
      </c>
      <c r="I201" s="125">
        <f>G201*H201</f>
      </c>
      <c r="J201" s="125">
        <f>I201*0.1</f>
      </c>
      <c r="K201" s="125">
        <f>SUM(I201:J201)</f>
      </c>
      <c r="L201" s="86"/>
      <c r="M201" s="175"/>
      <c r="N201" s="87"/>
      <c r="O201" s="87"/>
      <c r="P201" s="87"/>
      <c r="Q201" s="87"/>
      <c r="R201" s="87"/>
      <c r="S201" s="87"/>
      <c r="T201" s="87"/>
      <c r="U201" s="87"/>
      <c r="V201" s="175"/>
      <c r="W201" s="87"/>
      <c r="X201" s="87"/>
      <c r="Y201" s="87"/>
      <c r="Z201" s="87"/>
      <c r="AA201" s="87"/>
      <c r="AB201" s="87"/>
      <c r="AC201" s="86"/>
      <c r="AD201" s="87"/>
    </row>
    <row x14ac:dyDescent="0.25" r="202" customHeight="1" ht="17.25">
      <c r="A202" s="235">
        <f>A201</f>
        <v>25569.375</v>
      </c>
      <c r="B202" s="279"/>
      <c r="C202" s="180"/>
      <c r="D202" s="180"/>
      <c r="E202" s="180"/>
      <c r="F202" s="180"/>
      <c r="G202" s="180">
        <f>SUM(C202:F202)</f>
      </c>
      <c r="H202" s="125"/>
      <c r="I202" s="125">
        <f>G202*H202</f>
      </c>
      <c r="J202" s="125">
        <f>I202*0.1</f>
      </c>
      <c r="K202" s="125">
        <f>SUM(I202:J202)</f>
      </c>
      <c r="L202" s="86"/>
      <c r="M202" s="175"/>
      <c r="N202" s="87"/>
      <c r="O202" s="87"/>
      <c r="P202" s="87"/>
      <c r="Q202" s="87"/>
      <c r="R202" s="87"/>
      <c r="S202" s="87"/>
      <c r="T202" s="87"/>
      <c r="U202" s="87"/>
      <c r="V202" s="175"/>
      <c r="W202" s="87"/>
      <c r="X202" s="87"/>
      <c r="Y202" s="87"/>
      <c r="Z202" s="87"/>
      <c r="AA202" s="87"/>
      <c r="AB202" s="87"/>
      <c r="AC202" s="86"/>
      <c r="AD202" s="87"/>
    </row>
    <row x14ac:dyDescent="0.25" r="203" customHeight="1" ht="17.25">
      <c r="A203" s="235">
        <f>A202</f>
        <v>25569.375</v>
      </c>
      <c r="B203" s="179"/>
      <c r="C203" s="180"/>
      <c r="D203" s="180"/>
      <c r="E203" s="180"/>
      <c r="F203" s="180"/>
      <c r="G203" s="180">
        <f>SUM(C203:F203)</f>
      </c>
      <c r="H203" s="125"/>
      <c r="I203" s="125">
        <f>G203*H203</f>
      </c>
      <c r="J203" s="125">
        <f>I203*0.1</f>
      </c>
      <c r="K203" s="125">
        <f>SUM(I203:J203)</f>
      </c>
      <c r="L203" s="86"/>
      <c r="M203" s="175"/>
      <c r="N203" s="87"/>
      <c r="O203" s="87"/>
      <c r="P203" s="87"/>
      <c r="Q203" s="87"/>
      <c r="R203" s="87"/>
      <c r="S203" s="87"/>
      <c r="T203" s="87"/>
      <c r="U203" s="87"/>
      <c r="V203" s="175"/>
      <c r="W203" s="87"/>
      <c r="X203" s="87"/>
      <c r="Y203" s="87"/>
      <c r="Z203" s="87"/>
      <c r="AA203" s="87"/>
      <c r="AB203" s="87"/>
      <c r="AC203" s="86"/>
      <c r="AD203" s="87"/>
    </row>
    <row x14ac:dyDescent="0.25" r="204" customHeight="1" ht="17.25">
      <c r="A204" s="243">
        <f>A203</f>
        <v>25569.375</v>
      </c>
      <c r="B204" s="282" t="s">
        <v>155</v>
      </c>
      <c r="C204" s="191">
        <f>SUM(C162:C203)</f>
      </c>
      <c r="D204" s="191">
        <f>SUM(D162:D203)</f>
      </c>
      <c r="E204" s="191">
        <f>SUM(E162:E203)</f>
      </c>
      <c r="F204" s="191">
        <f>SUM(F162:F203)</f>
      </c>
      <c r="G204" s="191">
        <f>SUM(G162:G203)</f>
      </c>
      <c r="H204" s="201"/>
      <c r="I204" s="201">
        <f>SUM(I162:I203)</f>
      </c>
      <c r="J204" s="201">
        <f>SUM(J162:J203)</f>
      </c>
      <c r="K204" s="201">
        <f>SUM(K162:K203)</f>
      </c>
      <c r="L204" s="86"/>
      <c r="M204" s="175"/>
      <c r="N204" s="87"/>
      <c r="O204" s="87"/>
      <c r="P204" s="87"/>
      <c r="Q204" s="87"/>
      <c r="R204" s="87"/>
      <c r="S204" s="87"/>
      <c r="T204" s="87"/>
      <c r="U204" s="87"/>
      <c r="V204" s="175"/>
      <c r="W204" s="87"/>
      <c r="X204" s="87"/>
      <c r="Y204" s="87"/>
      <c r="Z204" s="87"/>
      <c r="AA204" s="87"/>
      <c r="AB204" s="87"/>
      <c r="AC204" s="86"/>
      <c r="AD204" s="87"/>
    </row>
    <row x14ac:dyDescent="0.25" r="205" customHeight="1" ht="17.25">
      <c r="A205" s="235">
        <f>A208</f>
        <v>25569.375</v>
      </c>
      <c r="B205" s="186" t="s">
        <v>112</v>
      </c>
      <c r="C205" s="180"/>
      <c r="D205" s="180">
        <v>7</v>
      </c>
      <c r="E205" s="180">
        <v>6</v>
      </c>
      <c r="F205" s="180"/>
      <c r="G205" s="180">
        <f>SUM(C205:F205)</f>
      </c>
      <c r="H205" s="125">
        <v>6900</v>
      </c>
      <c r="I205" s="125">
        <f>G205*H205</f>
      </c>
      <c r="J205" s="185"/>
      <c r="K205" s="125">
        <f>SUM(I205:J205)</f>
      </c>
      <c r="L205" s="86"/>
      <c r="M205" s="175"/>
      <c r="N205" s="87"/>
      <c r="O205" s="87"/>
      <c r="P205" s="87"/>
      <c r="Q205" s="87"/>
      <c r="R205" s="87"/>
      <c r="S205" s="87"/>
      <c r="T205" s="87"/>
      <c r="U205" s="87"/>
      <c r="V205" s="175"/>
      <c r="W205" s="87"/>
      <c r="X205" s="87"/>
      <c r="Y205" s="87"/>
      <c r="Z205" s="87"/>
      <c r="AA205" s="87"/>
      <c r="AB205" s="87"/>
      <c r="AC205" s="86"/>
      <c r="AD205" s="87"/>
    </row>
    <row x14ac:dyDescent="0.25" r="206" customHeight="1" ht="17.25">
      <c r="A206" s="235">
        <f>A205</f>
        <v>25569.375</v>
      </c>
      <c r="B206" s="186" t="s">
        <v>113</v>
      </c>
      <c r="C206" s="180"/>
      <c r="D206" s="180">
        <v>124</v>
      </c>
      <c r="E206" s="180">
        <v>103</v>
      </c>
      <c r="F206" s="180"/>
      <c r="G206" s="180">
        <f>SUM(C206:F206)</f>
      </c>
      <c r="H206" s="125">
        <v>6500</v>
      </c>
      <c r="I206" s="125">
        <f>G206*H206</f>
      </c>
      <c r="J206" s="185"/>
      <c r="K206" s="125">
        <f>SUM(I206:J206)</f>
      </c>
      <c r="L206" s="86"/>
      <c r="M206" s="175"/>
      <c r="N206" s="87"/>
      <c r="O206" s="87"/>
      <c r="P206" s="87"/>
      <c r="Q206" s="87"/>
      <c r="R206" s="87"/>
      <c r="S206" s="87"/>
      <c r="T206" s="87"/>
      <c r="U206" s="87"/>
      <c r="V206" s="175"/>
      <c r="W206" s="87"/>
      <c r="X206" s="87"/>
      <c r="Y206" s="87"/>
      <c r="Z206" s="87"/>
      <c r="AA206" s="87"/>
      <c r="AB206" s="87"/>
      <c r="AC206" s="86"/>
      <c r="AD206" s="87"/>
    </row>
    <row x14ac:dyDescent="0.25" r="207" customHeight="1" ht="17.25">
      <c r="A207" s="235">
        <f>A202</f>
        <v>25569.375</v>
      </c>
      <c r="B207" s="186" t="s">
        <v>156</v>
      </c>
      <c r="C207" s="180"/>
      <c r="D207" s="180">
        <v>7</v>
      </c>
      <c r="E207" s="180">
        <v>6</v>
      </c>
      <c r="F207" s="180"/>
      <c r="G207" s="180">
        <f>SUM(C207:F207)</f>
      </c>
      <c r="H207" s="125">
        <v>6500</v>
      </c>
      <c r="I207" s="125">
        <f>G207*H207</f>
      </c>
      <c r="J207" s="185"/>
      <c r="K207" s="125">
        <f>SUM(I207:J207)</f>
      </c>
      <c r="L207" s="86"/>
      <c r="M207" s="175"/>
      <c r="N207" s="87"/>
      <c r="O207" s="87"/>
      <c r="P207" s="87"/>
      <c r="Q207" s="87"/>
      <c r="R207" s="87"/>
      <c r="S207" s="87"/>
      <c r="T207" s="87"/>
      <c r="U207" s="87"/>
      <c r="V207" s="175"/>
      <c r="W207" s="87"/>
      <c r="X207" s="87"/>
      <c r="Y207" s="87"/>
      <c r="Z207" s="87"/>
      <c r="AA207" s="87"/>
      <c r="AB207" s="87"/>
      <c r="AC207" s="86"/>
      <c r="AD207" s="87"/>
    </row>
    <row x14ac:dyDescent="0.25" r="208" customHeight="1" ht="17.25">
      <c r="A208" s="235">
        <f>A207</f>
        <v>25569.375</v>
      </c>
      <c r="B208" s="179"/>
      <c r="C208" s="180"/>
      <c r="D208" s="180"/>
      <c r="E208" s="180"/>
      <c r="F208" s="180"/>
      <c r="G208" s="180">
        <f>SUM(C208:F208)</f>
      </c>
      <c r="H208" s="125"/>
      <c r="I208" s="125">
        <f>G207*H208</f>
      </c>
      <c r="J208" s="185"/>
      <c r="K208" s="125">
        <f>SUM(I208:J208)</f>
      </c>
      <c r="L208" s="86"/>
      <c r="M208" s="175"/>
      <c r="N208" s="87"/>
      <c r="O208" s="87"/>
      <c r="P208" s="87"/>
      <c r="Q208" s="87"/>
      <c r="R208" s="87"/>
      <c r="S208" s="87"/>
      <c r="T208" s="87"/>
      <c r="U208" s="87"/>
      <c r="V208" s="175"/>
      <c r="W208" s="87"/>
      <c r="X208" s="87"/>
      <c r="Y208" s="87"/>
      <c r="Z208" s="87"/>
      <c r="AA208" s="87"/>
      <c r="AB208" s="87"/>
      <c r="AC208" s="86"/>
      <c r="AD208" s="87"/>
    </row>
    <row x14ac:dyDescent="0.25" r="209" customHeight="1" ht="17.25">
      <c r="A209" s="235">
        <f>A208</f>
        <v>25569.375</v>
      </c>
      <c r="B209" s="179"/>
      <c r="C209" s="180"/>
      <c r="D209" s="180"/>
      <c r="E209" s="180"/>
      <c r="F209" s="180"/>
      <c r="G209" s="180">
        <f>SUM(C209:F209)</f>
      </c>
      <c r="H209" s="125"/>
      <c r="I209" s="125">
        <f>G209*H209</f>
      </c>
      <c r="J209" s="185"/>
      <c r="K209" s="125">
        <f>SUM(I209:J209)</f>
      </c>
      <c r="L209" s="86"/>
      <c r="M209" s="175"/>
      <c r="N209" s="87"/>
      <c r="O209" s="87"/>
      <c r="P209" s="87"/>
      <c r="Q209" s="87"/>
      <c r="R209" s="87"/>
      <c r="S209" s="87"/>
      <c r="T209" s="87"/>
      <c r="U209" s="87"/>
      <c r="V209" s="175"/>
      <c r="W209" s="87"/>
      <c r="X209" s="87"/>
      <c r="Y209" s="87"/>
      <c r="Z209" s="87"/>
      <c r="AA209" s="87"/>
      <c r="AB209" s="87"/>
      <c r="AC209" s="86"/>
      <c r="AD209" s="87"/>
    </row>
    <row x14ac:dyDescent="0.25" r="210" customHeight="1" ht="17.25">
      <c r="A210" s="235">
        <f>A209</f>
        <v>25569.375</v>
      </c>
      <c r="B210" s="179"/>
      <c r="C210" s="180"/>
      <c r="D210" s="180"/>
      <c r="E210" s="180"/>
      <c r="F210" s="180"/>
      <c r="G210" s="180">
        <f>SUM(C210:F210)</f>
      </c>
      <c r="H210" s="125"/>
      <c r="I210" s="125">
        <f>G209*H210</f>
      </c>
      <c r="J210" s="185"/>
      <c r="K210" s="125">
        <f>SUM(I210:J210)</f>
      </c>
      <c r="L210" s="86"/>
      <c r="M210" s="175"/>
      <c r="N210" s="87"/>
      <c r="O210" s="87"/>
      <c r="P210" s="87"/>
      <c r="Q210" s="87"/>
      <c r="R210" s="87"/>
      <c r="S210" s="87"/>
      <c r="T210" s="87"/>
      <c r="U210" s="87"/>
      <c r="V210" s="175"/>
      <c r="W210" s="87"/>
      <c r="X210" s="87"/>
      <c r="Y210" s="87"/>
      <c r="Z210" s="87"/>
      <c r="AA210" s="87"/>
      <c r="AB210" s="87"/>
      <c r="AC210" s="86"/>
      <c r="AD210" s="87"/>
    </row>
    <row x14ac:dyDescent="0.25" r="211" customHeight="1" ht="17.25">
      <c r="A211" s="235">
        <f>A206</f>
        <v>25569.375</v>
      </c>
      <c r="B211" s="179"/>
      <c r="C211" s="180"/>
      <c r="D211" s="180"/>
      <c r="E211" s="180"/>
      <c r="F211" s="180"/>
      <c r="G211" s="180">
        <f>SUM(C211:F211)</f>
      </c>
      <c r="H211" s="125"/>
      <c r="I211" s="125">
        <f>G211*H211</f>
      </c>
      <c r="J211" s="185"/>
      <c r="K211" s="125">
        <f>SUM(I211:J211)</f>
      </c>
      <c r="L211" s="86"/>
      <c r="M211" s="175"/>
      <c r="N211" s="87"/>
      <c r="O211" s="87"/>
      <c r="P211" s="87"/>
      <c r="Q211" s="87"/>
      <c r="R211" s="87"/>
      <c r="S211" s="87"/>
      <c r="T211" s="87"/>
      <c r="U211" s="87"/>
      <c r="V211" s="175"/>
      <c r="W211" s="87"/>
      <c r="X211" s="87"/>
      <c r="Y211" s="87"/>
      <c r="Z211" s="87"/>
      <c r="AA211" s="87"/>
      <c r="AB211" s="87"/>
      <c r="AC211" s="86"/>
      <c r="AD211" s="87"/>
    </row>
    <row x14ac:dyDescent="0.25" r="212" customHeight="1" ht="17.25">
      <c r="A212" s="235">
        <f>A211</f>
        <v>25569.375</v>
      </c>
      <c r="B212" s="179"/>
      <c r="C212" s="180"/>
      <c r="D212" s="180"/>
      <c r="E212" s="180"/>
      <c r="F212" s="180"/>
      <c r="G212" s="180">
        <f>SUM(C212:F212)</f>
      </c>
      <c r="H212" s="125"/>
      <c r="I212" s="125">
        <f>G211*H212</f>
      </c>
      <c r="J212" s="185"/>
      <c r="K212" s="125">
        <f>SUM(I212:J212)</f>
      </c>
      <c r="L212" s="86"/>
      <c r="M212" s="175"/>
      <c r="N212" s="87"/>
      <c r="O212" s="87"/>
      <c r="P212" s="87"/>
      <c r="Q212" s="87"/>
      <c r="R212" s="87"/>
      <c r="S212" s="87"/>
      <c r="T212" s="87"/>
      <c r="U212" s="87"/>
      <c r="V212" s="175"/>
      <c r="W212" s="87"/>
      <c r="X212" s="87"/>
      <c r="Y212" s="87"/>
      <c r="Z212" s="87"/>
      <c r="AA212" s="87"/>
      <c r="AB212" s="87"/>
      <c r="AC212" s="86"/>
      <c r="AD212" s="87"/>
    </row>
    <row x14ac:dyDescent="0.25" r="213" customHeight="1" ht="17.25">
      <c r="A213" s="243">
        <f>A212</f>
        <v>25569.375</v>
      </c>
      <c r="B213" s="282" t="s">
        <v>157</v>
      </c>
      <c r="C213" s="191">
        <f>SUM(C205:C212)</f>
      </c>
      <c r="D213" s="191">
        <f>SUM(D205:D212)</f>
      </c>
      <c r="E213" s="191">
        <f>SUM(E205:E212)</f>
      </c>
      <c r="F213" s="191">
        <f>SUM(F205:F212)</f>
      </c>
      <c r="G213" s="191">
        <f>SUM(G205:G212)</f>
      </c>
      <c r="H213" s="201"/>
      <c r="I213" s="201">
        <f>SUM(I205:I212)</f>
      </c>
      <c r="J213" s="201"/>
      <c r="K213" s="202">
        <f>SUM(K205:K212)</f>
      </c>
      <c r="L213" s="86"/>
      <c r="M213" s="175"/>
      <c r="N213" s="87"/>
      <c r="O213" s="87"/>
      <c r="P213" s="87"/>
      <c r="Q213" s="87"/>
      <c r="R213" s="87"/>
      <c r="S213" s="87"/>
      <c r="T213" s="87"/>
      <c r="U213" s="87"/>
      <c r="V213" s="175"/>
      <c r="W213" s="87"/>
      <c r="X213" s="87"/>
      <c r="Y213" s="87"/>
      <c r="Z213" s="87"/>
      <c r="AA213" s="87"/>
      <c r="AB213" s="87"/>
      <c r="AC213" s="86"/>
      <c r="AD213" s="87"/>
    </row>
    <row x14ac:dyDescent="0.25" r="214" customHeight="1" ht="17.25" hidden="1">
      <c r="A214" s="272" t="s">
        <v>128</v>
      </c>
      <c r="B214" s="273" t="s">
        <v>2</v>
      </c>
      <c r="C214" s="274" t="s">
        <v>129</v>
      </c>
      <c r="D214" s="274" t="s">
        <v>130</v>
      </c>
      <c r="E214" s="274" t="s">
        <v>131</v>
      </c>
      <c r="F214" s="274" t="s">
        <v>132</v>
      </c>
      <c r="G214" s="274" t="s">
        <v>133</v>
      </c>
      <c r="H214" s="274" t="s">
        <v>7</v>
      </c>
      <c r="I214" s="274" t="s">
        <v>134</v>
      </c>
      <c r="J214" s="274" t="s">
        <v>90</v>
      </c>
      <c r="K214" s="275" t="s">
        <v>135</v>
      </c>
      <c r="L214" s="86"/>
      <c r="M214" s="175"/>
      <c r="N214" s="87"/>
      <c r="O214" s="87"/>
      <c r="P214" s="87"/>
      <c r="Q214" s="87"/>
      <c r="R214" s="87"/>
      <c r="S214" s="87"/>
      <c r="T214" s="87"/>
      <c r="U214" s="87"/>
      <c r="V214" s="175"/>
      <c r="W214" s="87"/>
      <c r="X214" s="87"/>
      <c r="Y214" s="87"/>
      <c r="Z214" s="87"/>
      <c r="AA214" s="87"/>
      <c r="AB214" s="87"/>
      <c r="AC214" s="86"/>
      <c r="AD214" s="87"/>
    </row>
    <row x14ac:dyDescent="0.25" r="215" customHeight="1" ht="17.25">
      <c r="A215" s="235">
        <f>A213+1</f>
        <v>25569.375</v>
      </c>
      <c r="B215" s="179" t="s">
        <v>203</v>
      </c>
      <c r="C215" s="180"/>
      <c r="D215" s="180">
        <v>23</v>
      </c>
      <c r="E215" s="180"/>
      <c r="F215" s="180"/>
      <c r="G215" s="180">
        <f>SUM(C215:F215)</f>
      </c>
      <c r="H215" s="237">
        <v>6000</v>
      </c>
      <c r="I215" s="125">
        <f>G215*H215</f>
      </c>
      <c r="J215" s="125">
        <f>I215*0.1</f>
      </c>
      <c r="K215" s="125">
        <f>SUM(I215:J215)</f>
      </c>
      <c r="L215" s="86"/>
      <c r="M215" s="175"/>
      <c r="N215" s="87"/>
      <c r="O215" s="87"/>
      <c r="P215" s="87"/>
      <c r="Q215" s="87"/>
      <c r="R215" s="87"/>
      <c r="S215" s="87"/>
      <c r="T215" s="87"/>
      <c r="U215" s="87"/>
      <c r="V215" s="175"/>
      <c r="W215" s="87"/>
      <c r="X215" s="87"/>
      <c r="Y215" s="87"/>
      <c r="Z215" s="87"/>
      <c r="AA215" s="87"/>
      <c r="AB215" s="87"/>
      <c r="AC215" s="86"/>
      <c r="AD215" s="87"/>
    </row>
    <row x14ac:dyDescent="0.25" r="216" customHeight="1" ht="17.25">
      <c r="A216" s="235">
        <f>A215</f>
        <v>25569.375</v>
      </c>
      <c r="B216" s="179" t="s">
        <v>205</v>
      </c>
      <c r="C216" s="180"/>
      <c r="D216" s="180">
        <v>97</v>
      </c>
      <c r="E216" s="180"/>
      <c r="F216" s="180"/>
      <c r="G216" s="180">
        <f>SUM(C216:F216)</f>
      </c>
      <c r="H216" s="182">
        <v>4300</v>
      </c>
      <c r="I216" s="125">
        <f>G216*H216</f>
      </c>
      <c r="J216" s="125">
        <f>I216*0.1</f>
      </c>
      <c r="K216" s="125">
        <f>SUM(I216:J216)</f>
      </c>
      <c r="L216" s="86"/>
      <c r="M216" s="175"/>
      <c r="N216" s="87"/>
      <c r="O216" s="87"/>
      <c r="P216" s="87"/>
      <c r="Q216" s="87"/>
      <c r="R216" s="87"/>
      <c r="S216" s="87"/>
      <c r="T216" s="87"/>
      <c r="U216" s="87"/>
      <c r="V216" s="175"/>
      <c r="W216" s="87"/>
      <c r="X216" s="87"/>
      <c r="Y216" s="87"/>
      <c r="Z216" s="87"/>
      <c r="AA216" s="87"/>
      <c r="AB216" s="87"/>
      <c r="AC216" s="86"/>
      <c r="AD216" s="87"/>
    </row>
    <row x14ac:dyDescent="0.25" r="217" customHeight="1" ht="17.25">
      <c r="A217" s="235">
        <f>A216</f>
        <v>25569.375</v>
      </c>
      <c r="B217" s="179" t="s">
        <v>13</v>
      </c>
      <c r="C217" s="180"/>
      <c r="D217" s="180">
        <v>11</v>
      </c>
      <c r="E217" s="180"/>
      <c r="F217" s="180"/>
      <c r="G217" s="180">
        <f>SUM(C217:F217)</f>
      </c>
      <c r="H217" s="125">
        <v>6000</v>
      </c>
      <c r="I217" s="125">
        <f>G217*H217</f>
      </c>
      <c r="J217" s="125">
        <f>I217*0.1</f>
      </c>
      <c r="K217" s="125">
        <f>SUM(I217:J217)</f>
      </c>
      <c r="L217" s="86"/>
      <c r="M217" s="175"/>
      <c r="N217" s="87"/>
      <c r="O217" s="87"/>
      <c r="P217" s="87"/>
      <c r="Q217" s="87"/>
      <c r="R217" s="87"/>
      <c r="S217" s="87"/>
      <c r="T217" s="87"/>
      <c r="U217" s="87"/>
      <c r="V217" s="175"/>
      <c r="W217" s="87"/>
      <c r="X217" s="87"/>
      <c r="Y217" s="87"/>
      <c r="Z217" s="87"/>
      <c r="AA217" s="87"/>
      <c r="AB217" s="87"/>
      <c r="AC217" s="86"/>
      <c r="AD217" s="87"/>
    </row>
    <row x14ac:dyDescent="0.25" r="218" customHeight="1" ht="17.25">
      <c r="A218" s="235">
        <f>A217</f>
        <v>25569.375</v>
      </c>
      <c r="B218" s="179" t="s">
        <v>58</v>
      </c>
      <c r="C218" s="183" t="s">
        <v>14</v>
      </c>
      <c r="D218" s="180">
        <v>15</v>
      </c>
      <c r="E218" s="180">
        <v>8</v>
      </c>
      <c r="F218" s="180"/>
      <c r="G218" s="180">
        <f>SUM(C218:F218)</f>
      </c>
      <c r="H218" s="237">
        <v>5500</v>
      </c>
      <c r="I218" s="125">
        <f>G218*H218</f>
      </c>
      <c r="J218" s="125">
        <f>I218*0.1</f>
      </c>
      <c r="K218" s="125">
        <f>SUM(I218:J218)</f>
      </c>
      <c r="L218" s="86"/>
      <c r="M218" s="175"/>
      <c r="N218" s="87"/>
      <c r="O218" s="87"/>
      <c r="P218" s="87"/>
      <c r="Q218" s="87"/>
      <c r="R218" s="87"/>
      <c r="S218" s="87"/>
      <c r="T218" s="87"/>
      <c r="U218" s="87"/>
      <c r="V218" s="175"/>
      <c r="W218" s="87"/>
      <c r="X218" s="87"/>
      <c r="Y218" s="87"/>
      <c r="Z218" s="87"/>
      <c r="AA218" s="87"/>
      <c r="AB218" s="87"/>
      <c r="AC218" s="86"/>
      <c r="AD218" s="87"/>
    </row>
    <row x14ac:dyDescent="0.25" r="219" customHeight="1" ht="17.25">
      <c r="A219" s="235">
        <f>A218</f>
        <v>25569.375</v>
      </c>
      <c r="B219" s="179" t="s">
        <v>8</v>
      </c>
      <c r="C219" s="183">
        <v>20</v>
      </c>
      <c r="D219" s="180">
        <v>45</v>
      </c>
      <c r="E219" s="180">
        <v>25</v>
      </c>
      <c r="F219" s="180">
        <v>18</v>
      </c>
      <c r="G219" s="180">
        <f>SUM(C219:F219)</f>
      </c>
      <c r="H219" s="125">
        <v>5000</v>
      </c>
      <c r="I219" s="125">
        <f>G219*H219</f>
      </c>
      <c r="J219" s="125">
        <f>I219*0.1</f>
      </c>
      <c r="K219" s="125">
        <f>SUM(I219:J219)</f>
      </c>
      <c r="L219" s="86"/>
      <c r="M219" s="175"/>
      <c r="N219" s="87"/>
      <c r="O219" s="87"/>
      <c r="P219" s="87"/>
      <c r="Q219" s="87"/>
      <c r="R219" s="87"/>
      <c r="S219" s="87"/>
      <c r="T219" s="87"/>
      <c r="U219" s="87"/>
      <c r="V219" s="175"/>
      <c r="W219" s="87"/>
      <c r="X219" s="87"/>
      <c r="Y219" s="87"/>
      <c r="Z219" s="87"/>
      <c r="AA219" s="87"/>
      <c r="AB219" s="87"/>
      <c r="AC219" s="86"/>
      <c r="AD219" s="87"/>
    </row>
    <row x14ac:dyDescent="0.25" r="220" customHeight="1" ht="17.25">
      <c r="A220" s="235">
        <f>A219</f>
        <v>25569.375</v>
      </c>
      <c r="B220" s="179" t="s">
        <v>27</v>
      </c>
      <c r="C220" s="180"/>
      <c r="D220" s="180">
        <v>10</v>
      </c>
      <c r="E220" s="180"/>
      <c r="F220" s="180"/>
      <c r="G220" s="180">
        <f>SUM(C220:F220)</f>
      </c>
      <c r="H220" s="125">
        <v>5500</v>
      </c>
      <c r="I220" s="125">
        <f>G220*H220</f>
      </c>
      <c r="J220" s="125">
        <f>I220*0.1</f>
      </c>
      <c r="K220" s="125">
        <f>SUM(I220:J220)</f>
      </c>
      <c r="L220" s="86"/>
      <c r="M220" s="175"/>
      <c r="N220" s="87"/>
      <c r="O220" s="87"/>
      <c r="P220" s="87"/>
      <c r="Q220" s="87"/>
      <c r="R220" s="87"/>
      <c r="S220" s="87"/>
      <c r="T220" s="87"/>
      <c r="U220" s="87"/>
      <c r="V220" s="175"/>
      <c r="W220" s="87"/>
      <c r="X220" s="87"/>
      <c r="Y220" s="87"/>
      <c r="Z220" s="87"/>
      <c r="AA220" s="87"/>
      <c r="AB220" s="87"/>
      <c r="AC220" s="86"/>
      <c r="AD220" s="87"/>
    </row>
    <row x14ac:dyDescent="0.25" r="221" customHeight="1" ht="17.25">
      <c r="A221" s="235">
        <f>A220</f>
        <v>25569.375</v>
      </c>
      <c r="B221" s="179" t="s">
        <v>20</v>
      </c>
      <c r="C221" s="180"/>
      <c r="D221" s="180">
        <v>61</v>
      </c>
      <c r="E221" s="180">
        <v>5</v>
      </c>
      <c r="F221" s="180"/>
      <c r="G221" s="180">
        <f>SUM(C221:F221)</f>
      </c>
      <c r="H221" s="125">
        <v>5000</v>
      </c>
      <c r="I221" s="125">
        <f>G221*H221</f>
      </c>
      <c r="J221" s="125">
        <f>I221*0.1</f>
      </c>
      <c r="K221" s="125">
        <f>SUM(I221:J221)</f>
      </c>
      <c r="L221" s="86"/>
      <c r="M221" s="175"/>
      <c r="N221" s="87"/>
      <c r="O221" s="87"/>
      <c r="P221" s="87"/>
      <c r="Q221" s="87"/>
      <c r="R221" s="87"/>
      <c r="S221" s="87"/>
      <c r="T221" s="87"/>
      <c r="U221" s="87"/>
      <c r="V221" s="175"/>
      <c r="W221" s="87"/>
      <c r="X221" s="87"/>
      <c r="Y221" s="87"/>
      <c r="Z221" s="87"/>
      <c r="AA221" s="87"/>
      <c r="AB221" s="87"/>
      <c r="AC221" s="86"/>
      <c r="AD221" s="87"/>
    </row>
    <row x14ac:dyDescent="0.25" r="222" customHeight="1" ht="17.25">
      <c r="A222" s="235">
        <f>A221</f>
        <v>25569.375</v>
      </c>
      <c r="B222" s="179" t="s">
        <v>31</v>
      </c>
      <c r="C222" s="180"/>
      <c r="D222" s="180">
        <v>25</v>
      </c>
      <c r="E222" s="180"/>
      <c r="F222" s="180"/>
      <c r="G222" s="180">
        <f>SUM(C222:F222)</f>
      </c>
      <c r="H222" s="125">
        <v>6000</v>
      </c>
      <c r="I222" s="125">
        <f>G222*H222</f>
      </c>
      <c r="J222" s="125">
        <f>I222*0.1</f>
      </c>
      <c r="K222" s="125">
        <f>SUM(I222:J222)</f>
      </c>
      <c r="L222" s="86"/>
      <c r="M222" s="175"/>
      <c r="N222" s="87"/>
      <c r="O222" s="87"/>
      <c r="P222" s="87"/>
      <c r="Q222" s="87"/>
      <c r="R222" s="87"/>
      <c r="S222" s="87"/>
      <c r="T222" s="87"/>
      <c r="U222" s="87"/>
      <c r="V222" s="175"/>
      <c r="W222" s="87"/>
      <c r="X222" s="87"/>
      <c r="Y222" s="87"/>
      <c r="Z222" s="87"/>
      <c r="AA222" s="87"/>
      <c r="AB222" s="87"/>
      <c r="AC222" s="86"/>
      <c r="AD222" s="87"/>
    </row>
    <row x14ac:dyDescent="0.25" r="223" customHeight="1" ht="17.25">
      <c r="A223" s="235">
        <f>A222</f>
        <v>25569.375</v>
      </c>
      <c r="B223" s="179" t="s">
        <v>71</v>
      </c>
      <c r="C223" s="180"/>
      <c r="D223" s="180">
        <v>25</v>
      </c>
      <c r="E223" s="180"/>
      <c r="F223" s="180"/>
      <c r="G223" s="180">
        <f>SUM(C223:F223)</f>
      </c>
      <c r="H223" s="125">
        <v>6000</v>
      </c>
      <c r="I223" s="125">
        <f>G223*H223</f>
      </c>
      <c r="J223" s="125">
        <f>I223*0.1</f>
      </c>
      <c r="K223" s="125">
        <f>SUM(I223:J223)</f>
      </c>
      <c r="L223" s="86"/>
      <c r="M223" s="175"/>
      <c r="N223" s="87"/>
      <c r="O223" s="87"/>
      <c r="P223" s="87"/>
      <c r="Q223" s="87"/>
      <c r="R223" s="87"/>
      <c r="S223" s="87"/>
      <c r="T223" s="87"/>
      <c r="U223" s="87"/>
      <c r="V223" s="175"/>
      <c r="W223" s="87"/>
      <c r="X223" s="87"/>
      <c r="Y223" s="87"/>
      <c r="Z223" s="87"/>
      <c r="AA223" s="87"/>
      <c r="AB223" s="87"/>
      <c r="AC223" s="86"/>
      <c r="AD223" s="87"/>
    </row>
    <row x14ac:dyDescent="0.25" r="224" customHeight="1" ht="17.25">
      <c r="A224" s="235">
        <f>A223</f>
        <v>25569.375</v>
      </c>
      <c r="B224" s="179" t="s">
        <v>49</v>
      </c>
      <c r="C224" s="180"/>
      <c r="D224" s="180">
        <v>15</v>
      </c>
      <c r="E224" s="180">
        <v>12</v>
      </c>
      <c r="F224" s="180">
        <v>10</v>
      </c>
      <c r="G224" s="180">
        <f>SUM(C224:F224)</f>
      </c>
      <c r="H224" s="125">
        <v>5000</v>
      </c>
      <c r="I224" s="125">
        <f>G224*H224</f>
      </c>
      <c r="J224" s="125">
        <f>I224*0.1</f>
      </c>
      <c r="K224" s="125">
        <f>SUM(I224:J224)</f>
      </c>
      <c r="L224" s="86"/>
      <c r="M224" s="175"/>
      <c r="N224" s="87"/>
      <c r="O224" s="87"/>
      <c r="P224" s="87"/>
      <c r="Q224" s="87"/>
      <c r="R224" s="87"/>
      <c r="S224" s="87"/>
      <c r="T224" s="87"/>
      <c r="U224" s="87"/>
      <c r="V224" s="175"/>
      <c r="W224" s="87"/>
      <c r="X224" s="87"/>
      <c r="Y224" s="87"/>
      <c r="Z224" s="87"/>
      <c r="AA224" s="87"/>
      <c r="AB224" s="87"/>
      <c r="AC224" s="86"/>
      <c r="AD224" s="87"/>
    </row>
    <row x14ac:dyDescent="0.25" r="225" customHeight="1" ht="17.25">
      <c r="A225" s="235">
        <f>A224</f>
        <v>25569.375</v>
      </c>
      <c r="B225" s="184" t="s">
        <v>9</v>
      </c>
      <c r="C225" s="180"/>
      <c r="D225" s="180">
        <v>35</v>
      </c>
      <c r="E225" s="180"/>
      <c r="F225" s="180"/>
      <c r="G225" s="180">
        <f>SUM(C225:F225)</f>
      </c>
      <c r="H225" s="125">
        <v>6000</v>
      </c>
      <c r="I225" s="125">
        <f>G225*H225</f>
      </c>
      <c r="J225" s="125">
        <f>I225*0.1</f>
      </c>
      <c r="K225" s="125">
        <f>SUM(I225:J225)</f>
      </c>
      <c r="L225" s="86"/>
      <c r="M225" s="175"/>
      <c r="N225" s="87"/>
      <c r="O225" s="87"/>
      <c r="P225" s="87"/>
      <c r="Q225" s="87"/>
      <c r="R225" s="87"/>
      <c r="S225" s="87"/>
      <c r="T225" s="87"/>
      <c r="U225" s="87"/>
      <c r="V225" s="175"/>
      <c r="W225" s="87"/>
      <c r="X225" s="87"/>
      <c r="Y225" s="87"/>
      <c r="Z225" s="87"/>
      <c r="AA225" s="87"/>
      <c r="AB225" s="87"/>
      <c r="AC225" s="86"/>
      <c r="AD225" s="87"/>
    </row>
    <row x14ac:dyDescent="0.25" r="226" customHeight="1" ht="17.25">
      <c r="A226" s="235">
        <f>A225</f>
        <v>25569.375</v>
      </c>
      <c r="B226" s="179" t="s">
        <v>78</v>
      </c>
      <c r="C226" s="180"/>
      <c r="D226" s="180">
        <v>20</v>
      </c>
      <c r="E226" s="180"/>
      <c r="F226" s="180"/>
      <c r="G226" s="180">
        <f>SUM(C226:F226)</f>
      </c>
      <c r="H226" s="125">
        <v>6500</v>
      </c>
      <c r="I226" s="125">
        <f>G226*H226</f>
      </c>
      <c r="J226" s="125">
        <f>I226*0.1</f>
      </c>
      <c r="K226" s="125">
        <f>SUM(I226:J226)</f>
      </c>
      <c r="L226" s="86"/>
      <c r="M226" s="175"/>
      <c r="N226" s="87"/>
      <c r="O226" s="87"/>
      <c r="P226" s="87"/>
      <c r="Q226" s="87"/>
      <c r="R226" s="87"/>
      <c r="S226" s="87"/>
      <c r="T226" s="87"/>
      <c r="U226" s="87"/>
      <c r="V226" s="175"/>
      <c r="W226" s="87"/>
      <c r="X226" s="87"/>
      <c r="Y226" s="87"/>
      <c r="Z226" s="87"/>
      <c r="AA226" s="87"/>
      <c r="AB226" s="87"/>
      <c r="AC226" s="86"/>
      <c r="AD226" s="87"/>
    </row>
    <row x14ac:dyDescent="0.25" r="227" customHeight="1" ht="17.25">
      <c r="A227" s="235">
        <f>A226</f>
        <v>25569.375</v>
      </c>
      <c r="B227" s="179" t="s">
        <v>55</v>
      </c>
      <c r="C227" s="180"/>
      <c r="D227" s="180">
        <v>10</v>
      </c>
      <c r="E227" s="180"/>
      <c r="F227" s="180"/>
      <c r="G227" s="180">
        <f>SUM(C227:F227)</f>
      </c>
      <c r="H227" s="125">
        <v>6500</v>
      </c>
      <c r="I227" s="125">
        <f>G227*H227</f>
      </c>
      <c r="J227" s="125">
        <f>I227*0.1</f>
      </c>
      <c r="K227" s="125">
        <f>SUM(I227:J227)</f>
      </c>
      <c r="L227" s="86"/>
      <c r="M227" s="175"/>
      <c r="N227" s="87"/>
      <c r="O227" s="87"/>
      <c r="P227" s="87"/>
      <c r="Q227" s="87"/>
      <c r="R227" s="87"/>
      <c r="S227" s="87"/>
      <c r="T227" s="87"/>
      <c r="U227" s="87"/>
      <c r="V227" s="175"/>
      <c r="W227" s="87"/>
      <c r="X227" s="87"/>
      <c r="Y227" s="87"/>
      <c r="Z227" s="87"/>
      <c r="AA227" s="87"/>
      <c r="AB227" s="87"/>
      <c r="AC227" s="86"/>
      <c r="AD227" s="87"/>
    </row>
    <row x14ac:dyDescent="0.25" r="228" customHeight="1" ht="17.25">
      <c r="A228" s="235">
        <f>A227</f>
        <v>25569.375</v>
      </c>
      <c r="B228" s="279" t="s">
        <v>80</v>
      </c>
      <c r="C228" s="180"/>
      <c r="D228" s="180">
        <v>23</v>
      </c>
      <c r="E228" s="180"/>
      <c r="F228" s="180"/>
      <c r="G228" s="180">
        <f>SUM(C228:F228)</f>
      </c>
      <c r="H228" s="125">
        <v>6000</v>
      </c>
      <c r="I228" s="125">
        <f>G228*H228</f>
      </c>
      <c r="J228" s="185"/>
      <c r="K228" s="125">
        <f>SUM(I228:J228)</f>
      </c>
      <c r="L228" s="86"/>
      <c r="M228" s="175"/>
      <c r="N228" s="87"/>
      <c r="O228" s="87"/>
      <c r="P228" s="87"/>
      <c r="Q228" s="87"/>
      <c r="R228" s="87"/>
      <c r="S228" s="87"/>
      <c r="T228" s="87"/>
      <c r="U228" s="87"/>
      <c r="V228" s="175"/>
      <c r="W228" s="87"/>
      <c r="X228" s="87"/>
      <c r="Y228" s="87"/>
      <c r="Z228" s="87"/>
      <c r="AA228" s="87"/>
      <c r="AB228" s="87"/>
      <c r="AC228" s="86"/>
      <c r="AD228" s="87"/>
    </row>
    <row x14ac:dyDescent="0.25" r="229" customHeight="1" ht="17.25">
      <c r="A229" s="235">
        <f>A228</f>
        <v>25569.375</v>
      </c>
      <c r="B229" s="279" t="s">
        <v>67</v>
      </c>
      <c r="C229" s="180"/>
      <c r="D229" s="180">
        <v>7</v>
      </c>
      <c r="E229" s="180">
        <v>6</v>
      </c>
      <c r="F229" s="180"/>
      <c r="G229" s="180">
        <f>SUM(C229:F229)</f>
      </c>
      <c r="H229" s="125">
        <v>5500</v>
      </c>
      <c r="I229" s="125">
        <f>G229*H229</f>
      </c>
      <c r="J229" s="125">
        <f>I229*0.1</f>
      </c>
      <c r="K229" s="125">
        <f>SUM(I229:J229)</f>
      </c>
      <c r="L229" s="86"/>
      <c r="M229" s="175"/>
      <c r="N229" s="87"/>
      <c r="O229" s="87"/>
      <c r="P229" s="87"/>
      <c r="Q229" s="87"/>
      <c r="R229" s="87"/>
      <c r="S229" s="87"/>
      <c r="T229" s="87"/>
      <c r="U229" s="87"/>
      <c r="V229" s="175"/>
      <c r="W229" s="87"/>
      <c r="X229" s="87"/>
      <c r="Y229" s="87"/>
      <c r="Z229" s="87"/>
      <c r="AA229" s="87"/>
      <c r="AB229" s="87"/>
      <c r="AC229" s="86"/>
      <c r="AD229" s="87"/>
    </row>
    <row x14ac:dyDescent="0.25" r="230" customHeight="1" ht="17.25">
      <c r="A230" s="235">
        <f>A229</f>
        <v>25569.375</v>
      </c>
      <c r="B230" s="279" t="s">
        <v>74</v>
      </c>
      <c r="C230" s="180"/>
      <c r="D230" s="180">
        <v>32</v>
      </c>
      <c r="E230" s="180">
        <v>25</v>
      </c>
      <c r="F230" s="180"/>
      <c r="G230" s="180">
        <f>SUM(C230:F230)</f>
      </c>
      <c r="H230" s="187">
        <v>5000</v>
      </c>
      <c r="I230" s="125">
        <f>G230*H230</f>
      </c>
      <c r="J230" s="125">
        <f>I230*0.1</f>
      </c>
      <c r="K230" s="125">
        <f>SUM(I230:J230)</f>
      </c>
      <c r="L230" s="86"/>
      <c r="M230" s="175"/>
      <c r="N230" s="87"/>
      <c r="O230" s="87"/>
      <c r="P230" s="87"/>
      <c r="Q230" s="87"/>
      <c r="R230" s="87"/>
      <c r="S230" s="87"/>
      <c r="T230" s="87"/>
      <c r="U230" s="87"/>
      <c r="V230" s="175"/>
      <c r="W230" s="87"/>
      <c r="X230" s="87"/>
      <c r="Y230" s="87"/>
      <c r="Z230" s="87"/>
      <c r="AA230" s="87"/>
      <c r="AB230" s="87"/>
      <c r="AC230" s="86"/>
      <c r="AD230" s="87"/>
    </row>
    <row x14ac:dyDescent="0.25" r="231" customHeight="1" ht="17.25">
      <c r="A231" s="235">
        <f>A230</f>
        <v>25569.375</v>
      </c>
      <c r="B231" s="280" t="s">
        <v>11</v>
      </c>
      <c r="C231" s="180"/>
      <c r="D231" s="180">
        <v>13</v>
      </c>
      <c r="E231" s="180">
        <v>7</v>
      </c>
      <c r="F231" s="180"/>
      <c r="G231" s="180">
        <f>SUM(C231:F231)</f>
      </c>
      <c r="H231" s="125">
        <v>6000</v>
      </c>
      <c r="I231" s="125">
        <f>G231*H231</f>
      </c>
      <c r="J231" s="125">
        <f>I231*0.1</f>
      </c>
      <c r="K231" s="125">
        <f>SUM(I231:J231)</f>
      </c>
      <c r="L231" s="86"/>
      <c r="M231" s="175"/>
      <c r="N231" s="87"/>
      <c r="O231" s="87"/>
      <c r="P231" s="87"/>
      <c r="Q231" s="87"/>
      <c r="R231" s="87"/>
      <c r="S231" s="87"/>
      <c r="T231" s="87"/>
      <c r="U231" s="87"/>
      <c r="V231" s="175"/>
      <c r="W231" s="87"/>
      <c r="X231" s="87"/>
      <c r="Y231" s="87"/>
      <c r="Z231" s="87"/>
      <c r="AA231" s="87"/>
      <c r="AB231" s="87"/>
      <c r="AC231" s="86"/>
      <c r="AD231" s="87"/>
    </row>
    <row x14ac:dyDescent="0.25" r="232" customHeight="1" ht="17.25">
      <c r="A232" s="235">
        <f>A231</f>
        <v>25569.375</v>
      </c>
      <c r="B232" s="279" t="s">
        <v>22</v>
      </c>
      <c r="C232" s="180"/>
      <c r="D232" s="180">
        <v>31</v>
      </c>
      <c r="E232" s="180"/>
      <c r="F232" s="180"/>
      <c r="G232" s="180">
        <f>SUM(C232:F232)</f>
      </c>
      <c r="H232" s="237">
        <v>4800</v>
      </c>
      <c r="I232" s="125">
        <f>G232*H232</f>
      </c>
      <c r="J232" s="125">
        <f>I232*0.1</f>
      </c>
      <c r="K232" s="125">
        <f>SUM(I232:J232)</f>
      </c>
      <c r="L232" s="86"/>
      <c r="M232" s="175"/>
      <c r="N232" s="87"/>
      <c r="O232" s="87"/>
      <c r="P232" s="87"/>
      <c r="Q232" s="87"/>
      <c r="R232" s="87"/>
      <c r="S232" s="87"/>
      <c r="T232" s="87"/>
      <c r="U232" s="87"/>
      <c r="V232" s="175"/>
      <c r="W232" s="87"/>
      <c r="X232" s="87"/>
      <c r="Y232" s="87"/>
      <c r="Z232" s="87"/>
      <c r="AA232" s="87"/>
      <c r="AB232" s="87"/>
      <c r="AC232" s="86"/>
      <c r="AD232" s="87"/>
    </row>
    <row x14ac:dyDescent="0.25" r="233" customHeight="1" ht="17.25">
      <c r="A233" s="235">
        <f>A232</f>
        <v>25569.375</v>
      </c>
      <c r="B233" s="279" t="s">
        <v>217</v>
      </c>
      <c r="C233" s="180"/>
      <c r="D233" s="180">
        <v>20</v>
      </c>
      <c r="E233" s="180">
        <v>10</v>
      </c>
      <c r="F233" s="180"/>
      <c r="G233" s="180">
        <f>SUM(C233:F233)</f>
      </c>
      <c r="H233" s="125">
        <v>5000</v>
      </c>
      <c r="I233" s="125">
        <f>G233*H233</f>
      </c>
      <c r="J233" s="125">
        <f>I233*0.1</f>
      </c>
      <c r="K233" s="125">
        <f>SUM(I233:J233)</f>
      </c>
      <c r="L233" s="86"/>
      <c r="M233" s="175"/>
      <c r="N233" s="87"/>
      <c r="O233" s="87"/>
      <c r="P233" s="87"/>
      <c r="Q233" s="87"/>
      <c r="R233" s="87"/>
      <c r="S233" s="87"/>
      <c r="T233" s="87"/>
      <c r="U233" s="87"/>
      <c r="V233" s="175"/>
      <c r="W233" s="87"/>
      <c r="X233" s="87"/>
      <c r="Y233" s="87"/>
      <c r="Z233" s="87"/>
      <c r="AA233" s="87"/>
      <c r="AB233" s="87"/>
      <c r="AC233" s="86"/>
      <c r="AD233" s="87"/>
    </row>
    <row x14ac:dyDescent="0.25" r="234" customHeight="1" ht="17.25">
      <c r="A234" s="235">
        <f>A233</f>
        <v>25569.375</v>
      </c>
      <c r="B234" s="279" t="s">
        <v>84</v>
      </c>
      <c r="C234" s="180"/>
      <c r="D234" s="180">
        <v>14</v>
      </c>
      <c r="E234" s="180">
        <v>6</v>
      </c>
      <c r="F234" s="180"/>
      <c r="G234" s="180">
        <f>SUM(C234:F234)</f>
      </c>
      <c r="H234" s="237">
        <v>4800</v>
      </c>
      <c r="I234" s="125">
        <f>G234*H234</f>
      </c>
      <c r="J234" s="125">
        <f>I234*0.1</f>
      </c>
      <c r="K234" s="125">
        <f>SUM(I234:J234)</f>
      </c>
      <c r="L234" s="86"/>
      <c r="M234" s="175"/>
      <c r="N234" s="87"/>
      <c r="O234" s="87"/>
      <c r="P234" s="87"/>
      <c r="Q234" s="87"/>
      <c r="R234" s="87"/>
      <c r="S234" s="87"/>
      <c r="T234" s="87"/>
      <c r="U234" s="87"/>
      <c r="V234" s="175"/>
      <c r="W234" s="87"/>
      <c r="X234" s="87"/>
      <c r="Y234" s="87"/>
      <c r="Z234" s="87"/>
      <c r="AA234" s="87"/>
      <c r="AB234" s="87"/>
      <c r="AC234" s="86"/>
      <c r="AD234" s="87"/>
    </row>
    <row x14ac:dyDescent="0.25" r="235" customHeight="1" ht="17.25">
      <c r="A235" s="235">
        <f>A234</f>
        <v>25569.375</v>
      </c>
      <c r="B235" s="279" t="s">
        <v>207</v>
      </c>
      <c r="C235" s="180"/>
      <c r="D235" s="180">
        <v>45</v>
      </c>
      <c r="E235" s="180"/>
      <c r="F235" s="180">
        <v>2</v>
      </c>
      <c r="G235" s="180">
        <f>SUM(C235:F235)</f>
      </c>
      <c r="H235" s="125">
        <v>6000</v>
      </c>
      <c r="I235" s="125">
        <f>G235*H235</f>
      </c>
      <c r="J235" s="125">
        <f>I235*0.1</f>
      </c>
      <c r="K235" s="125">
        <f>SUM(I235:J235)</f>
      </c>
      <c r="L235" s="86"/>
      <c r="M235" s="175"/>
      <c r="N235" s="87"/>
      <c r="O235" s="87"/>
      <c r="P235" s="87"/>
      <c r="Q235" s="87"/>
      <c r="R235" s="87"/>
      <c r="S235" s="87"/>
      <c r="T235" s="87"/>
      <c r="U235" s="87"/>
      <c r="V235" s="175"/>
      <c r="W235" s="87"/>
      <c r="X235" s="87"/>
      <c r="Y235" s="87"/>
      <c r="Z235" s="87"/>
      <c r="AA235" s="87"/>
      <c r="AB235" s="87"/>
      <c r="AC235" s="86"/>
      <c r="AD235" s="87"/>
    </row>
    <row x14ac:dyDescent="0.25" r="236" customHeight="1" ht="17.25">
      <c r="A236" s="235">
        <f>A235</f>
        <v>25569.375</v>
      </c>
      <c r="B236" s="280" t="s">
        <v>17</v>
      </c>
      <c r="C236" s="180"/>
      <c r="D236" s="180">
        <v>37</v>
      </c>
      <c r="E236" s="180">
        <v>12</v>
      </c>
      <c r="F236" s="180"/>
      <c r="G236" s="180">
        <f>SUM(C236:F236)</f>
      </c>
      <c r="H236" s="125">
        <v>6000</v>
      </c>
      <c r="I236" s="125">
        <f>G236*H236</f>
      </c>
      <c r="J236" s="185"/>
      <c r="K236" s="125">
        <f>SUM(I236:J236)</f>
      </c>
      <c r="L236" s="86"/>
      <c r="M236" s="175"/>
      <c r="N236" s="87"/>
      <c r="O236" s="87"/>
      <c r="P236" s="87"/>
      <c r="Q236" s="87"/>
      <c r="R236" s="87"/>
      <c r="S236" s="87"/>
      <c r="T236" s="87"/>
      <c r="U236" s="87"/>
      <c r="V236" s="175"/>
      <c r="W236" s="87"/>
      <c r="X236" s="87"/>
      <c r="Y236" s="87"/>
      <c r="Z236" s="87"/>
      <c r="AA236" s="87"/>
      <c r="AB236" s="87"/>
      <c r="AC236" s="86"/>
      <c r="AD236" s="87"/>
    </row>
    <row x14ac:dyDescent="0.25" r="237" customHeight="1" ht="17.25">
      <c r="A237" s="235">
        <f>A236</f>
        <v>25569.375</v>
      </c>
      <c r="B237" s="279" t="s">
        <v>15</v>
      </c>
      <c r="C237" s="180"/>
      <c r="D237" s="180">
        <v>25</v>
      </c>
      <c r="E237" s="180">
        <v>5</v>
      </c>
      <c r="F237" s="180"/>
      <c r="G237" s="180">
        <f>SUM(C237:F237)</f>
      </c>
      <c r="H237" s="237">
        <v>4800</v>
      </c>
      <c r="I237" s="125">
        <f>G237*H237</f>
      </c>
      <c r="J237" s="125">
        <f>I237*0.1</f>
      </c>
      <c r="K237" s="125">
        <f>SUM(I237:J237)</f>
      </c>
      <c r="L237" s="86"/>
      <c r="M237" s="175"/>
      <c r="N237" s="87"/>
      <c r="O237" s="87"/>
      <c r="P237" s="87"/>
      <c r="Q237" s="87"/>
      <c r="R237" s="87"/>
      <c r="S237" s="87"/>
      <c r="T237" s="87"/>
      <c r="U237" s="87"/>
      <c r="V237" s="175"/>
      <c r="W237" s="87"/>
      <c r="X237" s="87"/>
      <c r="Y237" s="87"/>
      <c r="Z237" s="87"/>
      <c r="AA237" s="87"/>
      <c r="AB237" s="87"/>
      <c r="AC237" s="86"/>
      <c r="AD237" s="87"/>
    </row>
    <row x14ac:dyDescent="0.25" r="238" customHeight="1" ht="17.25">
      <c r="A238" s="235">
        <f>A237</f>
        <v>25569.375</v>
      </c>
      <c r="B238" s="279" t="s">
        <v>21</v>
      </c>
      <c r="C238" s="188" t="s">
        <v>14</v>
      </c>
      <c r="D238" s="180">
        <v>13</v>
      </c>
      <c r="E238" s="180"/>
      <c r="F238" s="180"/>
      <c r="G238" s="180">
        <f>SUM(C238:F238)</f>
      </c>
      <c r="H238" s="125">
        <v>5000</v>
      </c>
      <c r="I238" s="125">
        <f>G238*H238</f>
      </c>
      <c r="J238" s="125">
        <f>I238*0.1</f>
      </c>
      <c r="K238" s="125">
        <f>SUM(I238:J238)</f>
      </c>
      <c r="L238" s="86"/>
      <c r="M238" s="175"/>
      <c r="N238" s="87"/>
      <c r="O238" s="87"/>
      <c r="P238" s="87"/>
      <c r="Q238" s="87"/>
      <c r="R238" s="87"/>
      <c r="S238" s="87"/>
      <c r="T238" s="87"/>
      <c r="U238" s="87"/>
      <c r="V238" s="175"/>
      <c r="W238" s="87"/>
      <c r="X238" s="87"/>
      <c r="Y238" s="87"/>
      <c r="Z238" s="87"/>
      <c r="AA238" s="87"/>
      <c r="AB238" s="87"/>
      <c r="AC238" s="86"/>
      <c r="AD238" s="87"/>
    </row>
    <row x14ac:dyDescent="0.25" r="239" customHeight="1" ht="17.25">
      <c r="A239" s="235">
        <f>A238</f>
        <v>25569.375</v>
      </c>
      <c r="B239" s="279" t="s">
        <v>52</v>
      </c>
      <c r="C239" s="180"/>
      <c r="D239" s="180">
        <v>14</v>
      </c>
      <c r="E239" s="180">
        <v>10</v>
      </c>
      <c r="F239" s="180"/>
      <c r="G239" s="180">
        <f>SUM(C239:F239)</f>
      </c>
      <c r="H239" s="125">
        <v>5000</v>
      </c>
      <c r="I239" s="125">
        <f>G239*H239</f>
      </c>
      <c r="J239" s="125">
        <f>I239*0.1</f>
      </c>
      <c r="K239" s="125">
        <f>SUM(I239:J239)</f>
      </c>
      <c r="L239" s="86"/>
      <c r="M239" s="175"/>
      <c r="N239" s="87"/>
      <c r="O239" s="87"/>
      <c r="P239" s="87"/>
      <c r="Q239" s="87"/>
      <c r="R239" s="87"/>
      <c r="S239" s="87"/>
      <c r="T239" s="87"/>
      <c r="U239" s="87"/>
      <c r="V239" s="175"/>
      <c r="W239" s="87"/>
      <c r="X239" s="87"/>
      <c r="Y239" s="87"/>
      <c r="Z239" s="87"/>
      <c r="AA239" s="87"/>
      <c r="AB239" s="87"/>
      <c r="AC239" s="86"/>
      <c r="AD239" s="87"/>
    </row>
    <row x14ac:dyDescent="0.25" r="240" customHeight="1" ht="17.25">
      <c r="A240" s="235">
        <f>A239</f>
        <v>25569.375</v>
      </c>
      <c r="B240" s="279" t="s">
        <v>61</v>
      </c>
      <c r="C240" s="180"/>
      <c r="D240" s="180">
        <v>10</v>
      </c>
      <c r="E240" s="180"/>
      <c r="F240" s="180"/>
      <c r="G240" s="180">
        <f>SUM(C240:F240)</f>
      </c>
      <c r="H240" s="125">
        <v>5000</v>
      </c>
      <c r="I240" s="125">
        <f>G240*H240</f>
      </c>
      <c r="J240" s="125">
        <f>I240*0.1</f>
      </c>
      <c r="K240" s="125">
        <f>SUM(I240:J240)</f>
      </c>
      <c r="L240" s="86"/>
      <c r="M240" s="175"/>
      <c r="N240" s="87"/>
      <c r="O240" s="87"/>
      <c r="P240" s="87"/>
      <c r="Q240" s="87"/>
      <c r="R240" s="87"/>
      <c r="S240" s="87"/>
      <c r="T240" s="87"/>
      <c r="U240" s="87"/>
      <c r="V240" s="175"/>
      <c r="W240" s="87"/>
      <c r="X240" s="87"/>
      <c r="Y240" s="87"/>
      <c r="Z240" s="87"/>
      <c r="AA240" s="87"/>
      <c r="AB240" s="87"/>
      <c r="AC240" s="86"/>
      <c r="AD240" s="87"/>
    </row>
    <row x14ac:dyDescent="0.25" r="241" customHeight="1" ht="17.25">
      <c r="A241" s="235">
        <f>A240</f>
        <v>25569.375</v>
      </c>
      <c r="B241" s="280" t="s">
        <v>33</v>
      </c>
      <c r="C241" s="180"/>
      <c r="D241" s="180">
        <v>10</v>
      </c>
      <c r="E241" s="180"/>
      <c r="F241" s="180"/>
      <c r="G241" s="180">
        <f>SUM(C241:F241)</f>
      </c>
      <c r="H241" s="125">
        <v>5500</v>
      </c>
      <c r="I241" s="125">
        <f>G241*H241</f>
      </c>
      <c r="J241" s="125">
        <f>I241*0.1</f>
      </c>
      <c r="K241" s="125">
        <f>SUM(I241:J241)</f>
      </c>
      <c r="L241" s="86"/>
      <c r="M241" s="175"/>
      <c r="N241" s="87"/>
      <c r="O241" s="87"/>
      <c r="P241" s="87"/>
      <c r="Q241" s="87"/>
      <c r="R241" s="87"/>
      <c r="S241" s="87"/>
      <c r="T241" s="87"/>
      <c r="U241" s="87"/>
      <c r="V241" s="175"/>
      <c r="W241" s="87"/>
      <c r="X241" s="87"/>
      <c r="Y241" s="87"/>
      <c r="Z241" s="87"/>
      <c r="AA241" s="87"/>
      <c r="AB241" s="87"/>
      <c r="AC241" s="86"/>
      <c r="AD241" s="87"/>
    </row>
    <row x14ac:dyDescent="0.25" r="242" customHeight="1" ht="17.25">
      <c r="A242" s="235">
        <f>A241</f>
        <v>25569.375</v>
      </c>
      <c r="B242" s="279" t="s">
        <v>30</v>
      </c>
      <c r="C242" s="180"/>
      <c r="D242" s="180">
        <v>16</v>
      </c>
      <c r="E242" s="180"/>
      <c r="F242" s="180"/>
      <c r="G242" s="180">
        <f>SUM(C242:F242)</f>
      </c>
      <c r="H242" s="125">
        <v>6000</v>
      </c>
      <c r="I242" s="125">
        <f>G242*H242</f>
      </c>
      <c r="J242" s="125">
        <f>I242*0.1</f>
      </c>
      <c r="K242" s="125">
        <f>SUM(I242:J242)</f>
      </c>
      <c r="L242" s="86"/>
      <c r="M242" s="175"/>
      <c r="N242" s="87"/>
      <c r="O242" s="87"/>
      <c r="P242" s="87"/>
      <c r="Q242" s="87"/>
      <c r="R242" s="87"/>
      <c r="S242" s="87"/>
      <c r="T242" s="87"/>
      <c r="U242" s="87"/>
      <c r="V242" s="175"/>
      <c r="W242" s="87"/>
      <c r="X242" s="87"/>
      <c r="Y242" s="87"/>
      <c r="Z242" s="87"/>
      <c r="AA242" s="87"/>
      <c r="AB242" s="87"/>
      <c r="AC242" s="86"/>
      <c r="AD242" s="87"/>
    </row>
    <row x14ac:dyDescent="0.25" r="243" customHeight="1" ht="17.25">
      <c r="A243" s="235">
        <f>A242</f>
        <v>25569.375</v>
      </c>
      <c r="B243" s="279" t="s">
        <v>28</v>
      </c>
      <c r="C243" s="188" t="s">
        <v>14</v>
      </c>
      <c r="D243" s="180">
        <v>20</v>
      </c>
      <c r="E243" s="180"/>
      <c r="F243" s="180"/>
      <c r="G243" s="180">
        <f>SUM(C243:F243)</f>
      </c>
      <c r="H243" s="125">
        <v>5000</v>
      </c>
      <c r="I243" s="125">
        <f>G243*H243</f>
      </c>
      <c r="J243" s="125">
        <f>I243*0.1</f>
      </c>
      <c r="K243" s="125">
        <f>SUM(I243:J243)</f>
      </c>
      <c r="L243" s="86"/>
      <c r="M243" s="175"/>
      <c r="N243" s="87"/>
      <c r="O243" s="87"/>
      <c r="P243" s="87"/>
      <c r="Q243" s="87"/>
      <c r="R243" s="87"/>
      <c r="S243" s="87"/>
      <c r="T243" s="87"/>
      <c r="U243" s="87"/>
      <c r="V243" s="175"/>
      <c r="W243" s="87"/>
      <c r="X243" s="87"/>
      <c r="Y243" s="87"/>
      <c r="Z243" s="87"/>
      <c r="AA243" s="87"/>
      <c r="AB243" s="87"/>
      <c r="AC243" s="86"/>
      <c r="AD243" s="87"/>
    </row>
    <row x14ac:dyDescent="0.25" r="244" customHeight="1" ht="17.25">
      <c r="A244" s="235">
        <f>A243</f>
        <v>25569.375</v>
      </c>
      <c r="B244" s="179" t="s">
        <v>12</v>
      </c>
      <c r="C244" s="180"/>
      <c r="D244" s="180">
        <v>19</v>
      </c>
      <c r="E244" s="180">
        <v>7</v>
      </c>
      <c r="F244" s="180"/>
      <c r="G244" s="180">
        <f>SUM(C244:F244)</f>
      </c>
      <c r="H244" s="125">
        <v>6000</v>
      </c>
      <c r="I244" s="125">
        <f>G244*H244</f>
      </c>
      <c r="J244" s="125">
        <f>I244*0.1</f>
      </c>
      <c r="K244" s="125">
        <f>SUM(I244:J244)</f>
      </c>
      <c r="L244" s="86"/>
      <c r="M244" s="175"/>
      <c r="N244" s="87"/>
      <c r="O244" s="87"/>
      <c r="P244" s="87"/>
      <c r="Q244" s="87"/>
      <c r="R244" s="87"/>
      <c r="S244" s="87"/>
      <c r="T244" s="87"/>
      <c r="U244" s="87"/>
      <c r="V244" s="175"/>
      <c r="W244" s="87"/>
      <c r="X244" s="87"/>
      <c r="Y244" s="87"/>
      <c r="Z244" s="87"/>
      <c r="AA244" s="87"/>
      <c r="AB244" s="87"/>
      <c r="AC244" s="86"/>
      <c r="AD244" s="87"/>
    </row>
    <row x14ac:dyDescent="0.25" r="245" customHeight="1" ht="17.25">
      <c r="A245" s="235">
        <f>A244</f>
        <v>25569.375</v>
      </c>
      <c r="B245" s="179" t="s">
        <v>100</v>
      </c>
      <c r="C245" s="180"/>
      <c r="D245" s="180">
        <v>6</v>
      </c>
      <c r="E245" s="180"/>
      <c r="F245" s="180"/>
      <c r="G245" s="180">
        <f>SUM(C245:F245)</f>
      </c>
      <c r="H245" s="125">
        <v>5500</v>
      </c>
      <c r="I245" s="125">
        <f>G245*H245</f>
      </c>
      <c r="J245" s="125">
        <f>I245*0.1</f>
      </c>
      <c r="K245" s="125">
        <f>SUM(I245:J245)</f>
      </c>
      <c r="L245" s="86"/>
      <c r="M245" s="175"/>
      <c r="N245" s="87"/>
      <c r="O245" s="87"/>
      <c r="P245" s="87"/>
      <c r="Q245" s="87"/>
      <c r="R245" s="87"/>
      <c r="S245" s="87"/>
      <c r="T245" s="87"/>
      <c r="U245" s="87"/>
      <c r="V245" s="175"/>
      <c r="W245" s="87"/>
      <c r="X245" s="87"/>
      <c r="Y245" s="87"/>
      <c r="Z245" s="87"/>
      <c r="AA245" s="87"/>
      <c r="AB245" s="87"/>
      <c r="AC245" s="86"/>
      <c r="AD245" s="87"/>
    </row>
    <row x14ac:dyDescent="0.25" r="246" customHeight="1" ht="17.25">
      <c r="A246" s="235">
        <f>A245</f>
        <v>25569.375</v>
      </c>
      <c r="B246" s="179" t="s">
        <v>37</v>
      </c>
      <c r="C246" s="180"/>
      <c r="D246" s="180">
        <v>5</v>
      </c>
      <c r="E246" s="180"/>
      <c r="F246" s="180"/>
      <c r="G246" s="180">
        <f>SUM(C246:F246)</f>
      </c>
      <c r="H246" s="125">
        <v>6500</v>
      </c>
      <c r="I246" s="125">
        <f>G246*H246</f>
      </c>
      <c r="J246" s="125">
        <f>I246*0.1</f>
      </c>
      <c r="K246" s="125">
        <f>SUM(I246:J246)</f>
      </c>
      <c r="L246" s="86"/>
      <c r="M246" s="175"/>
      <c r="N246" s="87"/>
      <c r="O246" s="87"/>
      <c r="P246" s="87"/>
      <c r="Q246" s="87"/>
      <c r="R246" s="87"/>
      <c r="S246" s="87"/>
      <c r="T246" s="87"/>
      <c r="U246" s="87"/>
      <c r="V246" s="175"/>
      <c r="W246" s="87"/>
      <c r="X246" s="87"/>
      <c r="Y246" s="87"/>
      <c r="Z246" s="87"/>
      <c r="AA246" s="87"/>
      <c r="AB246" s="87"/>
      <c r="AC246" s="86"/>
      <c r="AD246" s="87"/>
    </row>
    <row x14ac:dyDescent="0.25" r="247" customHeight="1" ht="17.25">
      <c r="A247" s="235">
        <f>A246</f>
        <v>25569.375</v>
      </c>
      <c r="B247" s="186" t="s">
        <v>64</v>
      </c>
      <c r="C247" s="180"/>
      <c r="D247" s="180">
        <v>42</v>
      </c>
      <c r="E247" s="180"/>
      <c r="F247" s="180"/>
      <c r="G247" s="180">
        <f>SUM(C247:F247)</f>
      </c>
      <c r="H247" s="182">
        <v>5500</v>
      </c>
      <c r="I247" s="125">
        <f>G247*H247</f>
      </c>
      <c r="J247" s="125">
        <f>I247*0.1</f>
      </c>
      <c r="K247" s="125">
        <f>SUM(I247:J247)</f>
      </c>
      <c r="L247" s="86"/>
      <c r="M247" s="175"/>
      <c r="N247" s="87"/>
      <c r="O247" s="87"/>
      <c r="P247" s="87"/>
      <c r="Q247" s="87"/>
      <c r="R247" s="87"/>
      <c r="S247" s="87"/>
      <c r="T247" s="87"/>
      <c r="U247" s="87"/>
      <c r="V247" s="175"/>
      <c r="W247" s="87"/>
      <c r="X247" s="87"/>
      <c r="Y247" s="87"/>
      <c r="Z247" s="87"/>
      <c r="AA247" s="87"/>
      <c r="AB247" s="87"/>
      <c r="AC247" s="86"/>
      <c r="AD247" s="87"/>
    </row>
    <row x14ac:dyDescent="0.25" r="248" customHeight="1" ht="17.25">
      <c r="A248" s="235">
        <f>A247</f>
        <v>25569.375</v>
      </c>
      <c r="B248" s="186" t="s">
        <v>25</v>
      </c>
      <c r="C248" s="180"/>
      <c r="D248" s="180">
        <v>20</v>
      </c>
      <c r="E248" s="180"/>
      <c r="F248" s="180"/>
      <c r="G248" s="180">
        <f>SUM(C248:F248)</f>
      </c>
      <c r="H248" s="125">
        <v>6000</v>
      </c>
      <c r="I248" s="125">
        <f>G248*H248</f>
      </c>
      <c r="J248" s="125">
        <f>I248*0.1</f>
      </c>
      <c r="K248" s="125">
        <f>SUM(I248:J248)</f>
      </c>
      <c r="L248" s="86"/>
      <c r="M248" s="175"/>
      <c r="N248" s="87"/>
      <c r="O248" s="87"/>
      <c r="P248" s="87"/>
      <c r="Q248" s="87"/>
      <c r="R248" s="87"/>
      <c r="S248" s="87"/>
      <c r="T248" s="87"/>
      <c r="U248" s="87"/>
      <c r="V248" s="175"/>
      <c r="W248" s="87"/>
      <c r="X248" s="87"/>
      <c r="Y248" s="87"/>
      <c r="Z248" s="87"/>
      <c r="AA248" s="87"/>
      <c r="AB248" s="87"/>
      <c r="AC248" s="86"/>
      <c r="AD248" s="87"/>
    </row>
    <row x14ac:dyDescent="0.25" r="249" customHeight="1" ht="17.25">
      <c r="A249" s="235">
        <f>A248</f>
        <v>25569.375</v>
      </c>
      <c r="B249" s="279" t="s">
        <v>76</v>
      </c>
      <c r="C249" s="188" t="s">
        <v>14</v>
      </c>
      <c r="D249" s="180">
        <v>18</v>
      </c>
      <c r="E249" s="180"/>
      <c r="F249" s="180"/>
      <c r="G249" s="180">
        <f>SUM(C249:F249)</f>
      </c>
      <c r="H249" s="125">
        <v>6000</v>
      </c>
      <c r="I249" s="125">
        <f>G249*H249</f>
      </c>
      <c r="J249" s="125">
        <f>I249*0.1</f>
      </c>
      <c r="K249" s="125">
        <f>SUM(I249:J249)</f>
      </c>
      <c r="L249" s="86"/>
      <c r="M249" s="175"/>
      <c r="N249" s="87"/>
      <c r="O249" s="87"/>
      <c r="P249" s="87"/>
      <c r="Q249" s="87"/>
      <c r="R249" s="87"/>
      <c r="S249" s="87"/>
      <c r="T249" s="87"/>
      <c r="U249" s="87"/>
      <c r="V249" s="175"/>
      <c r="W249" s="87"/>
      <c r="X249" s="87"/>
      <c r="Y249" s="87"/>
      <c r="Z249" s="87"/>
      <c r="AA249" s="87"/>
      <c r="AB249" s="87"/>
      <c r="AC249" s="86"/>
      <c r="AD249" s="87"/>
    </row>
    <row x14ac:dyDescent="0.25" r="250" customHeight="1" ht="17.25">
      <c r="A250" s="235">
        <f>A249</f>
        <v>25569.375</v>
      </c>
      <c r="B250" s="186" t="s">
        <v>149</v>
      </c>
      <c r="C250" s="180"/>
      <c r="D250" s="180">
        <v>93</v>
      </c>
      <c r="E250" s="180">
        <v>28</v>
      </c>
      <c r="F250" s="180">
        <v>8</v>
      </c>
      <c r="G250" s="180">
        <f>SUM(C250:F250)</f>
      </c>
      <c r="H250" s="125">
        <v>6000</v>
      </c>
      <c r="I250" s="125">
        <f>G250*H250</f>
      </c>
      <c r="J250" s="125">
        <f>I250*0.1</f>
      </c>
      <c r="K250" s="125">
        <f>SUM(I250:J250)</f>
      </c>
      <c r="L250" s="86"/>
      <c r="M250" s="175"/>
      <c r="N250" s="87"/>
      <c r="O250" s="87"/>
      <c r="P250" s="87"/>
      <c r="Q250" s="87"/>
      <c r="R250" s="87"/>
      <c r="S250" s="87"/>
      <c r="T250" s="87"/>
      <c r="U250" s="87"/>
      <c r="V250" s="175"/>
      <c r="W250" s="87"/>
      <c r="X250" s="87"/>
      <c r="Y250" s="87"/>
      <c r="Z250" s="87"/>
      <c r="AA250" s="87"/>
      <c r="AB250" s="87"/>
      <c r="AC250" s="86"/>
      <c r="AD250" s="87"/>
    </row>
    <row x14ac:dyDescent="0.25" r="251" customHeight="1" ht="17.25">
      <c r="A251" s="235">
        <f>A250</f>
        <v>25569.375</v>
      </c>
      <c r="B251" s="280" t="s">
        <v>43</v>
      </c>
      <c r="C251" s="180"/>
      <c r="D251" s="180">
        <v>48</v>
      </c>
      <c r="E251" s="180">
        <v>8</v>
      </c>
      <c r="F251" s="180"/>
      <c r="G251" s="180">
        <f>SUM(C251:F251)</f>
      </c>
      <c r="H251" s="125">
        <v>6000</v>
      </c>
      <c r="I251" s="125">
        <f>G251*H251</f>
      </c>
      <c r="J251" s="125">
        <f>I251*0.1</f>
      </c>
      <c r="K251" s="125">
        <f>SUM(I251:J251)</f>
      </c>
      <c r="L251" s="86"/>
      <c r="M251" s="175"/>
      <c r="N251" s="87"/>
      <c r="O251" s="87"/>
      <c r="P251" s="87"/>
      <c r="Q251" s="87"/>
      <c r="R251" s="87"/>
      <c r="S251" s="87"/>
      <c r="T251" s="87"/>
      <c r="U251" s="87"/>
      <c r="V251" s="175"/>
      <c r="W251" s="87"/>
      <c r="X251" s="87"/>
      <c r="Y251" s="87"/>
      <c r="Z251" s="87"/>
      <c r="AA251" s="87"/>
      <c r="AB251" s="87"/>
      <c r="AC251" s="86"/>
      <c r="AD251" s="87"/>
    </row>
    <row x14ac:dyDescent="0.25" r="252" customHeight="1" ht="17.25">
      <c r="A252" s="235">
        <f>A251</f>
        <v>25569.375</v>
      </c>
      <c r="B252" s="280" t="s">
        <v>18</v>
      </c>
      <c r="C252" s="180"/>
      <c r="D252" s="180">
        <v>10</v>
      </c>
      <c r="E252" s="180">
        <v>7</v>
      </c>
      <c r="F252" s="180">
        <v>5</v>
      </c>
      <c r="G252" s="180">
        <f>SUM(C252:F252)</f>
      </c>
      <c r="H252" s="125">
        <v>6000</v>
      </c>
      <c r="I252" s="125">
        <f>G252*H252</f>
      </c>
      <c r="J252" s="125">
        <f>I252*0.1</f>
      </c>
      <c r="K252" s="125">
        <f>SUM(I252:J252)</f>
      </c>
      <c r="L252" s="86"/>
      <c r="M252" s="175"/>
      <c r="N252" s="87"/>
      <c r="O252" s="87"/>
      <c r="P252" s="87"/>
      <c r="Q252" s="87"/>
      <c r="R252" s="87"/>
      <c r="S252" s="87"/>
      <c r="T252" s="87"/>
      <c r="U252" s="87"/>
      <c r="V252" s="175"/>
      <c r="W252" s="87"/>
      <c r="X252" s="87"/>
      <c r="Y252" s="87"/>
      <c r="Z252" s="87"/>
      <c r="AA252" s="87"/>
      <c r="AB252" s="87"/>
      <c r="AC252" s="86"/>
      <c r="AD252" s="87"/>
    </row>
    <row x14ac:dyDescent="0.25" r="253" customHeight="1" ht="17.25">
      <c r="A253" s="235">
        <f>A252</f>
        <v>25569.375</v>
      </c>
      <c r="B253" s="280" t="s">
        <v>82</v>
      </c>
      <c r="C253" s="188" t="s">
        <v>14</v>
      </c>
      <c r="D253" s="180">
        <v>25</v>
      </c>
      <c r="E253" s="180">
        <v>10</v>
      </c>
      <c r="F253" s="180">
        <v>7</v>
      </c>
      <c r="G253" s="180">
        <f>SUM(C253:F253)</f>
      </c>
      <c r="H253" s="125">
        <v>5000</v>
      </c>
      <c r="I253" s="125">
        <f>G253*H253</f>
      </c>
      <c r="J253" s="125">
        <f>I253*0.1</f>
      </c>
      <c r="K253" s="125">
        <f>SUM(I253:J253)</f>
      </c>
      <c r="L253" s="86"/>
      <c r="M253" s="175"/>
      <c r="N253" s="87"/>
      <c r="O253" s="87"/>
      <c r="P253" s="87"/>
      <c r="Q253" s="87"/>
      <c r="R253" s="87"/>
      <c r="S253" s="87"/>
      <c r="T253" s="87"/>
      <c r="U253" s="87"/>
      <c r="V253" s="175"/>
      <c r="W253" s="87"/>
      <c r="X253" s="87"/>
      <c r="Y253" s="87"/>
      <c r="Z253" s="87"/>
      <c r="AA253" s="87"/>
      <c r="AB253" s="87"/>
      <c r="AC253" s="86"/>
      <c r="AD253" s="87"/>
    </row>
    <row x14ac:dyDescent="0.25" r="254" customHeight="1" ht="17.25">
      <c r="A254" s="235">
        <f>A253</f>
        <v>25569.375</v>
      </c>
      <c r="B254" s="280" t="s">
        <v>151</v>
      </c>
      <c r="C254" s="180"/>
      <c r="D254" s="180">
        <v>12</v>
      </c>
      <c r="E254" s="180"/>
      <c r="F254" s="180"/>
      <c r="G254" s="180">
        <f>SUM(C254:F254)</f>
      </c>
      <c r="H254" s="125">
        <v>5000</v>
      </c>
      <c r="I254" s="125">
        <f>G254*H254</f>
      </c>
      <c r="J254" s="125">
        <f>I254*0.1</f>
      </c>
      <c r="K254" s="125">
        <f>SUM(I254:J254)</f>
      </c>
      <c r="L254" s="86"/>
      <c r="M254" s="175"/>
      <c r="N254" s="87"/>
      <c r="O254" s="87"/>
      <c r="P254" s="87"/>
      <c r="Q254" s="87"/>
      <c r="R254" s="87"/>
      <c r="S254" s="87"/>
      <c r="T254" s="87"/>
      <c r="U254" s="87"/>
      <c r="V254" s="175"/>
      <c r="W254" s="87"/>
      <c r="X254" s="87"/>
      <c r="Y254" s="87"/>
      <c r="Z254" s="87"/>
      <c r="AA254" s="87"/>
      <c r="AB254" s="87"/>
      <c r="AC254" s="86"/>
      <c r="AD254" s="87"/>
    </row>
    <row x14ac:dyDescent="0.25" r="255" customHeight="1" ht="17.25">
      <c r="A255" s="235">
        <f>A254</f>
        <v>25569.375</v>
      </c>
      <c r="B255" s="279"/>
      <c r="C255" s="180"/>
      <c r="D255" s="180"/>
      <c r="E255" s="180"/>
      <c r="F255" s="180"/>
      <c r="G255" s="180">
        <f>SUM(C255:F255)</f>
      </c>
      <c r="H255" s="125"/>
      <c r="I255" s="125">
        <f>G255*H255</f>
      </c>
      <c r="J255" s="125">
        <f>I255*0.1</f>
      </c>
      <c r="K255" s="125">
        <f>SUM(I255:J255)</f>
      </c>
      <c r="L255" s="86"/>
      <c r="M255" s="175"/>
      <c r="N255" s="87"/>
      <c r="O255" s="87"/>
      <c r="P255" s="87"/>
      <c r="Q255" s="87"/>
      <c r="R255" s="87"/>
      <c r="S255" s="87"/>
      <c r="T255" s="87"/>
      <c r="U255" s="87"/>
      <c r="V255" s="175"/>
      <c r="W255" s="87"/>
      <c r="X255" s="87"/>
      <c r="Y255" s="87"/>
      <c r="Z255" s="87"/>
      <c r="AA255" s="87"/>
      <c r="AB255" s="87"/>
      <c r="AC255" s="86"/>
      <c r="AD255" s="87"/>
    </row>
    <row x14ac:dyDescent="0.25" r="256" customHeight="1" ht="17.25">
      <c r="A256" s="235">
        <f>A255</f>
        <v>25569.375</v>
      </c>
      <c r="B256" s="179"/>
      <c r="C256" s="180"/>
      <c r="D256" s="180"/>
      <c r="E256" s="180"/>
      <c r="F256" s="180"/>
      <c r="G256" s="180">
        <f>SUM(C256:F256)</f>
      </c>
      <c r="H256" s="125"/>
      <c r="I256" s="125">
        <f>G256*H256</f>
      </c>
      <c r="J256" s="125">
        <f>I256*0.1</f>
      </c>
      <c r="K256" s="125">
        <f>SUM(I256:J256)</f>
      </c>
      <c r="L256" s="86"/>
      <c r="M256" s="175"/>
      <c r="N256" s="87"/>
      <c r="O256" s="87"/>
      <c r="P256" s="87"/>
      <c r="Q256" s="87"/>
      <c r="R256" s="87"/>
      <c r="S256" s="87"/>
      <c r="T256" s="87"/>
      <c r="U256" s="87"/>
      <c r="V256" s="175"/>
      <c r="W256" s="87"/>
      <c r="X256" s="87"/>
      <c r="Y256" s="87"/>
      <c r="Z256" s="87"/>
      <c r="AA256" s="87"/>
      <c r="AB256" s="87"/>
      <c r="AC256" s="86"/>
      <c r="AD256" s="87"/>
    </row>
    <row x14ac:dyDescent="0.25" r="257" customHeight="1" ht="17.25">
      <c r="A257" s="243">
        <f>A256</f>
        <v>25569.375</v>
      </c>
      <c r="B257" s="282" t="s">
        <v>155</v>
      </c>
      <c r="C257" s="191">
        <f>SUM(C215:C256)</f>
      </c>
      <c r="D257" s="191">
        <f>SUM(D215:D256)</f>
      </c>
      <c r="E257" s="191">
        <f>SUM(E215:E256)</f>
      </c>
      <c r="F257" s="191">
        <f>SUM(F215:F256)</f>
      </c>
      <c r="G257" s="191">
        <f>SUM(G215:G256)</f>
      </c>
      <c r="H257" s="201"/>
      <c r="I257" s="201">
        <f>SUM(I215:I256)</f>
      </c>
      <c r="J257" s="201">
        <f>SUM(J215:J256)</f>
      </c>
      <c r="K257" s="201">
        <f>SUM(K215:K256)</f>
      </c>
      <c r="L257" s="86"/>
      <c r="M257" s="175"/>
      <c r="N257" s="87"/>
      <c r="O257" s="87"/>
      <c r="P257" s="87"/>
      <c r="Q257" s="87"/>
      <c r="R257" s="87"/>
      <c r="S257" s="87"/>
      <c r="T257" s="87"/>
      <c r="U257" s="87"/>
      <c r="V257" s="175"/>
      <c r="W257" s="87"/>
      <c r="X257" s="87"/>
      <c r="Y257" s="87"/>
      <c r="Z257" s="87"/>
      <c r="AA257" s="87"/>
      <c r="AB257" s="87"/>
      <c r="AC257" s="86"/>
      <c r="AD257" s="87"/>
    </row>
    <row x14ac:dyDescent="0.25" r="258" customHeight="1" ht="17.25">
      <c r="A258" s="235">
        <f>A261</f>
        <v>25569.375</v>
      </c>
      <c r="B258" s="186" t="s">
        <v>112</v>
      </c>
      <c r="C258" s="180"/>
      <c r="D258" s="180">
        <v>6</v>
      </c>
      <c r="E258" s="180">
        <v>5</v>
      </c>
      <c r="F258" s="180"/>
      <c r="G258" s="180">
        <f>SUM(C258:F258)</f>
      </c>
      <c r="H258" s="125">
        <v>6900</v>
      </c>
      <c r="I258" s="125">
        <f>G258*H258</f>
      </c>
      <c r="J258" s="185"/>
      <c r="K258" s="125">
        <f>SUM(I258:J258)</f>
      </c>
      <c r="L258" s="86"/>
      <c r="M258" s="175"/>
      <c r="N258" s="87"/>
      <c r="O258" s="87"/>
      <c r="P258" s="87"/>
      <c r="Q258" s="87"/>
      <c r="R258" s="87"/>
      <c r="S258" s="87"/>
      <c r="T258" s="87"/>
      <c r="U258" s="87"/>
      <c r="V258" s="175"/>
      <c r="W258" s="87"/>
      <c r="X258" s="87"/>
      <c r="Y258" s="87"/>
      <c r="Z258" s="87"/>
      <c r="AA258" s="87"/>
      <c r="AB258" s="87"/>
      <c r="AC258" s="86"/>
      <c r="AD258" s="87"/>
    </row>
    <row x14ac:dyDescent="0.25" r="259" customHeight="1" ht="17.25">
      <c r="A259" s="235">
        <f>A258</f>
        <v>25569.375</v>
      </c>
      <c r="B259" s="186" t="s">
        <v>113</v>
      </c>
      <c r="C259" s="180"/>
      <c r="D259" s="180">
        <v>136</v>
      </c>
      <c r="E259" s="180">
        <v>106</v>
      </c>
      <c r="F259" s="180"/>
      <c r="G259" s="180">
        <f>SUM(C259:F259)</f>
      </c>
      <c r="H259" s="125">
        <v>6500</v>
      </c>
      <c r="I259" s="125">
        <f>G259*H259</f>
      </c>
      <c r="J259" s="185"/>
      <c r="K259" s="125">
        <f>SUM(I259:J259)</f>
      </c>
      <c r="L259" s="86"/>
      <c r="M259" s="175"/>
      <c r="N259" s="87"/>
      <c r="O259" s="87"/>
      <c r="P259" s="87"/>
      <c r="Q259" s="87"/>
      <c r="R259" s="87"/>
      <c r="S259" s="87"/>
      <c r="T259" s="87"/>
      <c r="U259" s="87"/>
      <c r="V259" s="175"/>
      <c r="W259" s="87"/>
      <c r="X259" s="87"/>
      <c r="Y259" s="87"/>
      <c r="Z259" s="87"/>
      <c r="AA259" s="87"/>
      <c r="AB259" s="87"/>
      <c r="AC259" s="86"/>
      <c r="AD259" s="87"/>
    </row>
    <row x14ac:dyDescent="0.25" r="260" customHeight="1" ht="17.25">
      <c r="A260" s="235">
        <f>A255</f>
        <v>25569.375</v>
      </c>
      <c r="B260" s="186" t="s">
        <v>156</v>
      </c>
      <c r="C260" s="180"/>
      <c r="D260" s="180">
        <v>8</v>
      </c>
      <c r="E260" s="180">
        <v>4</v>
      </c>
      <c r="F260" s="180"/>
      <c r="G260" s="180">
        <f>SUM(C260:F260)</f>
      </c>
      <c r="H260" s="125">
        <v>6500</v>
      </c>
      <c r="I260" s="125">
        <f>G260*H260</f>
      </c>
      <c r="J260" s="185"/>
      <c r="K260" s="125">
        <f>SUM(I260:J260)</f>
      </c>
      <c r="L260" s="86"/>
      <c r="M260" s="175"/>
      <c r="N260" s="87"/>
      <c r="O260" s="87"/>
      <c r="P260" s="87"/>
      <c r="Q260" s="87"/>
      <c r="R260" s="87"/>
      <c r="S260" s="87"/>
      <c r="T260" s="87"/>
      <c r="U260" s="87"/>
      <c r="V260" s="175"/>
      <c r="W260" s="87"/>
      <c r="X260" s="87"/>
      <c r="Y260" s="87"/>
      <c r="Z260" s="87"/>
      <c r="AA260" s="87"/>
      <c r="AB260" s="87"/>
      <c r="AC260" s="86"/>
      <c r="AD260" s="87"/>
    </row>
    <row x14ac:dyDescent="0.25" r="261" customHeight="1" ht="17.25">
      <c r="A261" s="235">
        <f>A260</f>
        <v>25569.375</v>
      </c>
      <c r="B261" s="179"/>
      <c r="C261" s="180"/>
      <c r="D261" s="180"/>
      <c r="E261" s="180"/>
      <c r="F261" s="180"/>
      <c r="G261" s="180">
        <f>SUM(C261:F261)</f>
      </c>
      <c r="H261" s="125"/>
      <c r="I261" s="125">
        <f>G260*H261</f>
      </c>
      <c r="J261" s="185"/>
      <c r="K261" s="125">
        <f>SUM(I261:J261)</f>
      </c>
      <c r="L261" s="86"/>
      <c r="M261" s="175"/>
      <c r="N261" s="87"/>
      <c r="O261" s="87"/>
      <c r="P261" s="87"/>
      <c r="Q261" s="87"/>
      <c r="R261" s="87"/>
      <c r="S261" s="87"/>
      <c r="T261" s="87"/>
      <c r="U261" s="87"/>
      <c r="V261" s="175"/>
      <c r="W261" s="87"/>
      <c r="X261" s="87"/>
      <c r="Y261" s="87"/>
      <c r="Z261" s="87"/>
      <c r="AA261" s="87"/>
      <c r="AB261" s="87"/>
      <c r="AC261" s="86"/>
      <c r="AD261" s="87"/>
    </row>
    <row x14ac:dyDescent="0.25" r="262" customHeight="1" ht="17.25">
      <c r="A262" s="235">
        <f>A261</f>
        <v>25569.375</v>
      </c>
      <c r="B262" s="179"/>
      <c r="C262" s="180"/>
      <c r="D262" s="180"/>
      <c r="E262" s="180"/>
      <c r="F262" s="180"/>
      <c r="G262" s="180">
        <f>SUM(C262:F262)</f>
      </c>
      <c r="H262" s="125"/>
      <c r="I262" s="125">
        <f>G262*H262</f>
      </c>
      <c r="J262" s="185"/>
      <c r="K262" s="125">
        <f>SUM(I262:J262)</f>
      </c>
      <c r="L262" s="86"/>
      <c r="M262" s="175"/>
      <c r="N262" s="87"/>
      <c r="O262" s="87"/>
      <c r="P262" s="87"/>
      <c r="Q262" s="87"/>
      <c r="R262" s="87"/>
      <c r="S262" s="87"/>
      <c r="T262" s="87"/>
      <c r="U262" s="87"/>
      <c r="V262" s="175"/>
      <c r="W262" s="87"/>
      <c r="X262" s="87"/>
      <c r="Y262" s="87"/>
      <c r="Z262" s="87"/>
      <c r="AA262" s="87"/>
      <c r="AB262" s="87"/>
      <c r="AC262" s="86"/>
      <c r="AD262" s="87"/>
    </row>
    <row x14ac:dyDescent="0.25" r="263" customHeight="1" ht="17.25">
      <c r="A263" s="235">
        <f>A262</f>
        <v>25569.375</v>
      </c>
      <c r="B263" s="179"/>
      <c r="C263" s="180"/>
      <c r="D263" s="180"/>
      <c r="E263" s="180"/>
      <c r="F263" s="180"/>
      <c r="G263" s="180">
        <f>SUM(C263:F263)</f>
      </c>
      <c r="H263" s="125"/>
      <c r="I263" s="125">
        <f>G262*H263</f>
      </c>
      <c r="J263" s="185"/>
      <c r="K263" s="125">
        <f>SUM(I263:J263)</f>
      </c>
      <c r="L263" s="86"/>
      <c r="M263" s="175"/>
      <c r="N263" s="87"/>
      <c r="O263" s="87"/>
      <c r="P263" s="87"/>
      <c r="Q263" s="87"/>
      <c r="R263" s="87"/>
      <c r="S263" s="87"/>
      <c r="T263" s="87"/>
      <c r="U263" s="87"/>
      <c r="V263" s="175"/>
      <c r="W263" s="87"/>
      <c r="X263" s="87"/>
      <c r="Y263" s="87"/>
      <c r="Z263" s="87"/>
      <c r="AA263" s="87"/>
      <c r="AB263" s="87"/>
      <c r="AC263" s="86"/>
      <c r="AD263" s="87"/>
    </row>
    <row x14ac:dyDescent="0.25" r="264" customHeight="1" ht="17.25">
      <c r="A264" s="235">
        <f>A259</f>
        <v>25569.375</v>
      </c>
      <c r="B264" s="179"/>
      <c r="C264" s="180"/>
      <c r="D264" s="180"/>
      <c r="E264" s="180"/>
      <c r="F264" s="180"/>
      <c r="G264" s="180">
        <f>SUM(C264:F264)</f>
      </c>
      <c r="H264" s="125"/>
      <c r="I264" s="125">
        <f>G264*H264</f>
      </c>
      <c r="J264" s="185"/>
      <c r="K264" s="125">
        <f>SUM(I264:J264)</f>
      </c>
      <c r="L264" s="86"/>
      <c r="M264" s="175"/>
      <c r="N264" s="87"/>
      <c r="O264" s="87"/>
      <c r="P264" s="87"/>
      <c r="Q264" s="87"/>
      <c r="R264" s="87"/>
      <c r="S264" s="87"/>
      <c r="T264" s="87"/>
      <c r="U264" s="87"/>
      <c r="V264" s="175"/>
      <c r="W264" s="87"/>
      <c r="X264" s="87"/>
      <c r="Y264" s="87"/>
      <c r="Z264" s="87"/>
      <c r="AA264" s="87"/>
      <c r="AB264" s="87"/>
      <c r="AC264" s="86"/>
      <c r="AD264" s="87"/>
    </row>
    <row x14ac:dyDescent="0.25" r="265" customHeight="1" ht="17.25">
      <c r="A265" s="235">
        <f>A264</f>
        <v>25569.375</v>
      </c>
      <c r="B265" s="179"/>
      <c r="C265" s="180"/>
      <c r="D265" s="180"/>
      <c r="E265" s="180"/>
      <c r="F265" s="180"/>
      <c r="G265" s="180">
        <f>SUM(C265:F265)</f>
      </c>
      <c r="H265" s="125"/>
      <c r="I265" s="125">
        <f>G264*H265</f>
      </c>
      <c r="J265" s="185"/>
      <c r="K265" s="125">
        <f>SUM(I265:J265)</f>
      </c>
      <c r="L265" s="86"/>
      <c r="M265" s="175"/>
      <c r="N265" s="87"/>
      <c r="O265" s="87"/>
      <c r="P265" s="87"/>
      <c r="Q265" s="87"/>
      <c r="R265" s="87"/>
      <c r="S265" s="87"/>
      <c r="T265" s="87"/>
      <c r="U265" s="87"/>
      <c r="V265" s="175"/>
      <c r="W265" s="87"/>
      <c r="X265" s="87"/>
      <c r="Y265" s="87"/>
      <c r="Z265" s="87"/>
      <c r="AA265" s="87"/>
      <c r="AB265" s="87"/>
      <c r="AC265" s="86"/>
      <c r="AD265" s="87"/>
    </row>
    <row x14ac:dyDescent="0.25" r="266" customHeight="1" ht="17.25">
      <c r="A266" s="243">
        <f>A265</f>
        <v>25569.375</v>
      </c>
      <c r="B266" s="282" t="s">
        <v>157</v>
      </c>
      <c r="C266" s="191">
        <f>SUM(C258:C265)</f>
      </c>
      <c r="D266" s="191">
        <f>SUM(D258:D265)</f>
      </c>
      <c r="E266" s="191">
        <f>SUM(E258:E265)</f>
      </c>
      <c r="F266" s="191">
        <f>SUM(F258:F265)</f>
      </c>
      <c r="G266" s="191">
        <f>SUM(G258:G265)</f>
      </c>
      <c r="H266" s="201"/>
      <c r="I266" s="201">
        <f>SUM(I258:I265)</f>
      </c>
      <c r="J266" s="201"/>
      <c r="K266" s="202">
        <f>SUM(K258:K265)</f>
      </c>
      <c r="L266" s="86"/>
      <c r="M266" s="175"/>
      <c r="N266" s="87"/>
      <c r="O266" s="87"/>
      <c r="P266" s="87"/>
      <c r="Q266" s="87"/>
      <c r="R266" s="87"/>
      <c r="S266" s="87"/>
      <c r="T266" s="87"/>
      <c r="U266" s="87"/>
      <c r="V266" s="175"/>
      <c r="W266" s="87"/>
      <c r="X266" s="87"/>
      <c r="Y266" s="87"/>
      <c r="Z266" s="87"/>
      <c r="AA266" s="87"/>
      <c r="AB266" s="87"/>
      <c r="AC266" s="86"/>
      <c r="AD266" s="87"/>
    </row>
    <row x14ac:dyDescent="0.25" r="267" customHeight="1" ht="17.25" hidden="1">
      <c r="A267" s="272" t="s">
        <v>128</v>
      </c>
      <c r="B267" s="273" t="s">
        <v>2</v>
      </c>
      <c r="C267" s="274" t="s">
        <v>129</v>
      </c>
      <c r="D267" s="274" t="s">
        <v>130</v>
      </c>
      <c r="E267" s="274" t="s">
        <v>131</v>
      </c>
      <c r="F267" s="274" t="s">
        <v>132</v>
      </c>
      <c r="G267" s="274" t="s">
        <v>133</v>
      </c>
      <c r="H267" s="274" t="s">
        <v>7</v>
      </c>
      <c r="I267" s="274" t="s">
        <v>134</v>
      </c>
      <c r="J267" s="274" t="s">
        <v>90</v>
      </c>
      <c r="K267" s="275" t="s">
        <v>135</v>
      </c>
      <c r="L267" s="86"/>
      <c r="M267" s="175"/>
      <c r="N267" s="87"/>
      <c r="O267" s="87"/>
      <c r="P267" s="87"/>
      <c r="Q267" s="87"/>
      <c r="R267" s="87"/>
      <c r="S267" s="87"/>
      <c r="T267" s="87"/>
      <c r="U267" s="87"/>
      <c r="V267" s="175"/>
      <c r="W267" s="87"/>
      <c r="X267" s="87"/>
      <c r="Y267" s="87"/>
      <c r="Z267" s="87"/>
      <c r="AA267" s="87"/>
      <c r="AB267" s="87"/>
      <c r="AC267" s="86"/>
      <c r="AD267" s="87"/>
    </row>
    <row x14ac:dyDescent="0.25" r="268" customHeight="1" ht="17.25">
      <c r="A268" s="235">
        <f>A266+1</f>
        <v>25569.375</v>
      </c>
      <c r="B268" s="179" t="s">
        <v>203</v>
      </c>
      <c r="C268" s="180"/>
      <c r="D268" s="180"/>
      <c r="E268" s="180"/>
      <c r="F268" s="180"/>
      <c r="G268" s="180">
        <f>SUM(C268:F268)</f>
      </c>
      <c r="H268" s="237">
        <v>6000</v>
      </c>
      <c r="I268" s="125">
        <f>G268*H268</f>
      </c>
      <c r="J268" s="125">
        <f>I268*0.1</f>
      </c>
      <c r="K268" s="125">
        <f>SUM(I268:J268)</f>
      </c>
      <c r="L268" s="86"/>
      <c r="M268" s="175"/>
      <c r="N268" s="87"/>
      <c r="O268" s="87"/>
      <c r="P268" s="87"/>
      <c r="Q268" s="87"/>
      <c r="R268" s="87"/>
      <c r="S268" s="87"/>
      <c r="T268" s="87"/>
      <c r="U268" s="87"/>
      <c r="V268" s="175"/>
      <c r="W268" s="87"/>
      <c r="X268" s="87"/>
      <c r="Y268" s="87"/>
      <c r="Z268" s="87"/>
      <c r="AA268" s="87"/>
      <c r="AB268" s="87"/>
      <c r="AC268" s="86"/>
      <c r="AD268" s="87"/>
    </row>
    <row x14ac:dyDescent="0.25" r="269" customHeight="1" ht="17.25">
      <c r="A269" s="235">
        <f>A268</f>
        <v>25569.375</v>
      </c>
      <c r="B269" s="179" t="s">
        <v>205</v>
      </c>
      <c r="C269" s="180"/>
      <c r="D269" s="180"/>
      <c r="E269" s="180"/>
      <c r="F269" s="180"/>
      <c r="G269" s="180">
        <f>SUM(C269:F269)</f>
      </c>
      <c r="H269" s="182">
        <v>4300</v>
      </c>
      <c r="I269" s="125">
        <f>G269*H269</f>
      </c>
      <c r="J269" s="125">
        <f>I269*0.1</f>
      </c>
      <c r="K269" s="125">
        <f>SUM(I269:J269)</f>
      </c>
      <c r="L269" s="86"/>
      <c r="M269" s="175"/>
      <c r="N269" s="87"/>
      <c r="O269" s="87"/>
      <c r="P269" s="87"/>
      <c r="Q269" s="87"/>
      <c r="R269" s="87"/>
      <c r="S269" s="87"/>
      <c r="T269" s="87"/>
      <c r="U269" s="87"/>
      <c r="V269" s="175"/>
      <c r="W269" s="87"/>
      <c r="X269" s="87"/>
      <c r="Y269" s="87"/>
      <c r="Z269" s="87"/>
      <c r="AA269" s="87"/>
      <c r="AB269" s="87"/>
      <c r="AC269" s="86"/>
      <c r="AD269" s="87"/>
    </row>
    <row x14ac:dyDescent="0.25" r="270" customHeight="1" ht="17.25">
      <c r="A270" s="235">
        <f>A269</f>
        <v>25569.375</v>
      </c>
      <c r="B270" s="179" t="s">
        <v>13</v>
      </c>
      <c r="C270" s="180"/>
      <c r="D270" s="180"/>
      <c r="E270" s="180"/>
      <c r="F270" s="180"/>
      <c r="G270" s="180">
        <f>SUM(C270:F270)</f>
      </c>
      <c r="H270" s="125">
        <v>6000</v>
      </c>
      <c r="I270" s="125">
        <f>G270*H270</f>
      </c>
      <c r="J270" s="125">
        <f>I270*0.1</f>
      </c>
      <c r="K270" s="125">
        <f>SUM(I270:J270)</f>
      </c>
      <c r="L270" s="86"/>
      <c r="M270" s="175"/>
      <c r="N270" s="87"/>
      <c r="O270" s="87"/>
      <c r="P270" s="87"/>
      <c r="Q270" s="87"/>
      <c r="R270" s="87"/>
      <c r="S270" s="87"/>
      <c r="T270" s="87"/>
      <c r="U270" s="87"/>
      <c r="V270" s="175"/>
      <c r="W270" s="87"/>
      <c r="X270" s="87"/>
      <c r="Y270" s="87"/>
      <c r="Z270" s="87"/>
      <c r="AA270" s="87"/>
      <c r="AB270" s="87"/>
      <c r="AC270" s="86"/>
      <c r="AD270" s="87"/>
    </row>
    <row x14ac:dyDescent="0.25" r="271" customHeight="1" ht="17.25">
      <c r="A271" s="235">
        <f>A270</f>
        <v>25569.375</v>
      </c>
      <c r="B271" s="179" t="s">
        <v>58</v>
      </c>
      <c r="C271" s="183" t="s">
        <v>14</v>
      </c>
      <c r="D271" s="180"/>
      <c r="E271" s="180"/>
      <c r="F271" s="180"/>
      <c r="G271" s="180">
        <f>SUM(C271:F271)</f>
      </c>
      <c r="H271" s="237">
        <v>5500</v>
      </c>
      <c r="I271" s="125">
        <f>G271*H271</f>
      </c>
      <c r="J271" s="125">
        <f>I271*0.1</f>
      </c>
      <c r="K271" s="125">
        <f>SUM(I271:J271)</f>
      </c>
      <c r="L271" s="86"/>
      <c r="M271" s="175"/>
      <c r="N271" s="87"/>
      <c r="O271" s="87"/>
      <c r="P271" s="87"/>
      <c r="Q271" s="87"/>
      <c r="R271" s="87"/>
      <c r="S271" s="87"/>
      <c r="T271" s="87"/>
      <c r="U271" s="87"/>
      <c r="V271" s="175"/>
      <c r="W271" s="87"/>
      <c r="X271" s="87"/>
      <c r="Y271" s="87"/>
      <c r="Z271" s="87"/>
      <c r="AA271" s="87"/>
      <c r="AB271" s="87"/>
      <c r="AC271" s="86"/>
      <c r="AD271" s="87"/>
    </row>
    <row x14ac:dyDescent="0.25" r="272" customHeight="1" ht="17.25">
      <c r="A272" s="235">
        <f>A271</f>
        <v>25569.375</v>
      </c>
      <c r="B272" s="179" t="s">
        <v>8</v>
      </c>
      <c r="C272" s="183">
        <v>10</v>
      </c>
      <c r="D272" s="180">
        <v>4</v>
      </c>
      <c r="E272" s="180"/>
      <c r="F272" s="180"/>
      <c r="G272" s="180">
        <f>SUM(C272:F272)</f>
      </c>
      <c r="H272" s="125">
        <v>5000</v>
      </c>
      <c r="I272" s="125">
        <f>G272*H272</f>
      </c>
      <c r="J272" s="125">
        <f>I272*0.1</f>
      </c>
      <c r="K272" s="125">
        <f>SUM(I272:J272)</f>
      </c>
      <c r="L272" s="86"/>
      <c r="M272" s="175"/>
      <c r="N272" s="87"/>
      <c r="O272" s="87"/>
      <c r="P272" s="87"/>
      <c r="Q272" s="87"/>
      <c r="R272" s="87"/>
      <c r="S272" s="87"/>
      <c r="T272" s="87"/>
      <c r="U272" s="87"/>
      <c r="V272" s="175"/>
      <c r="W272" s="87"/>
      <c r="X272" s="87"/>
      <c r="Y272" s="87"/>
      <c r="Z272" s="87"/>
      <c r="AA272" s="87"/>
      <c r="AB272" s="87"/>
      <c r="AC272" s="86"/>
      <c r="AD272" s="87"/>
    </row>
    <row x14ac:dyDescent="0.25" r="273" customHeight="1" ht="17.25">
      <c r="A273" s="235">
        <f>A272</f>
        <v>25569.375</v>
      </c>
      <c r="B273" s="179" t="s">
        <v>27</v>
      </c>
      <c r="C273" s="180"/>
      <c r="D273" s="180"/>
      <c r="E273" s="180"/>
      <c r="F273" s="180"/>
      <c r="G273" s="180">
        <f>SUM(C273:F273)</f>
      </c>
      <c r="H273" s="125">
        <v>5500</v>
      </c>
      <c r="I273" s="125">
        <f>G273*H273</f>
      </c>
      <c r="J273" s="125">
        <f>I273*0.1</f>
      </c>
      <c r="K273" s="125">
        <f>SUM(I273:J273)</f>
      </c>
      <c r="L273" s="86"/>
      <c r="M273" s="175"/>
      <c r="N273" s="87"/>
      <c r="O273" s="87"/>
      <c r="P273" s="87"/>
      <c r="Q273" s="87"/>
      <c r="R273" s="87"/>
      <c r="S273" s="87"/>
      <c r="T273" s="87"/>
      <c r="U273" s="87"/>
      <c r="V273" s="175"/>
      <c r="W273" s="87"/>
      <c r="X273" s="87"/>
      <c r="Y273" s="87"/>
      <c r="Z273" s="87"/>
      <c r="AA273" s="87"/>
      <c r="AB273" s="87"/>
      <c r="AC273" s="86"/>
      <c r="AD273" s="87"/>
    </row>
    <row x14ac:dyDescent="0.25" r="274" customHeight="1" ht="17.25">
      <c r="A274" s="235">
        <f>A273</f>
        <v>25569.375</v>
      </c>
      <c r="B274" s="179" t="s">
        <v>20</v>
      </c>
      <c r="C274" s="180"/>
      <c r="D274" s="180">
        <v>5</v>
      </c>
      <c r="E274" s="180"/>
      <c r="F274" s="180"/>
      <c r="G274" s="180">
        <f>SUM(C274:F274)</f>
      </c>
      <c r="H274" s="125">
        <v>5000</v>
      </c>
      <c r="I274" s="125">
        <f>G274*H274</f>
      </c>
      <c r="J274" s="125">
        <f>I274*0.1</f>
      </c>
      <c r="K274" s="125">
        <f>SUM(I274:J274)</f>
      </c>
      <c r="L274" s="86"/>
      <c r="M274" s="175"/>
      <c r="N274" s="87"/>
      <c r="O274" s="87"/>
      <c r="P274" s="87"/>
      <c r="Q274" s="87"/>
      <c r="R274" s="87"/>
      <c r="S274" s="87"/>
      <c r="T274" s="87"/>
      <c r="U274" s="87"/>
      <c r="V274" s="175"/>
      <c r="W274" s="87"/>
      <c r="X274" s="87"/>
      <c r="Y274" s="87"/>
      <c r="Z274" s="87"/>
      <c r="AA274" s="87"/>
      <c r="AB274" s="87"/>
      <c r="AC274" s="86"/>
      <c r="AD274" s="87"/>
    </row>
    <row x14ac:dyDescent="0.25" r="275" customHeight="1" ht="17.25">
      <c r="A275" s="235">
        <f>A274</f>
        <v>25569.375</v>
      </c>
      <c r="B275" s="179" t="s">
        <v>31</v>
      </c>
      <c r="C275" s="180"/>
      <c r="D275" s="180"/>
      <c r="E275" s="180"/>
      <c r="F275" s="180"/>
      <c r="G275" s="180">
        <f>SUM(C275:F275)</f>
      </c>
      <c r="H275" s="125">
        <v>6000</v>
      </c>
      <c r="I275" s="125">
        <f>G275*H275</f>
      </c>
      <c r="J275" s="125">
        <f>I275*0.1</f>
      </c>
      <c r="K275" s="125">
        <f>SUM(I275:J275)</f>
      </c>
      <c r="L275" s="86"/>
      <c r="M275" s="175"/>
      <c r="N275" s="87"/>
      <c r="O275" s="87"/>
      <c r="P275" s="87"/>
      <c r="Q275" s="87"/>
      <c r="R275" s="87"/>
      <c r="S275" s="87"/>
      <c r="T275" s="87"/>
      <c r="U275" s="87"/>
      <c r="V275" s="175"/>
      <c r="W275" s="87"/>
      <c r="X275" s="87"/>
      <c r="Y275" s="87"/>
      <c r="Z275" s="87"/>
      <c r="AA275" s="87"/>
      <c r="AB275" s="87"/>
      <c r="AC275" s="86"/>
      <c r="AD275" s="87"/>
    </row>
    <row x14ac:dyDescent="0.25" r="276" customHeight="1" ht="17.25">
      <c r="A276" s="235">
        <f>A275</f>
        <v>25569.375</v>
      </c>
      <c r="B276" s="179" t="s">
        <v>71</v>
      </c>
      <c r="C276" s="180"/>
      <c r="D276" s="180"/>
      <c r="E276" s="180"/>
      <c r="F276" s="180"/>
      <c r="G276" s="180">
        <f>SUM(C276:F276)</f>
      </c>
      <c r="H276" s="125">
        <v>6000</v>
      </c>
      <c r="I276" s="125">
        <f>G276*H276</f>
      </c>
      <c r="J276" s="125">
        <f>I276*0.1</f>
      </c>
      <c r="K276" s="125">
        <f>SUM(I276:J276)</f>
      </c>
      <c r="L276" s="86"/>
      <c r="M276" s="175"/>
      <c r="N276" s="87"/>
      <c r="O276" s="87"/>
      <c r="P276" s="87"/>
      <c r="Q276" s="87"/>
      <c r="R276" s="87"/>
      <c r="S276" s="87"/>
      <c r="T276" s="87"/>
      <c r="U276" s="87"/>
      <c r="V276" s="175"/>
      <c r="W276" s="87"/>
      <c r="X276" s="87"/>
      <c r="Y276" s="87"/>
      <c r="Z276" s="87"/>
      <c r="AA276" s="87"/>
      <c r="AB276" s="87"/>
      <c r="AC276" s="86"/>
      <c r="AD276" s="87"/>
    </row>
    <row x14ac:dyDescent="0.25" r="277" customHeight="1" ht="17.25">
      <c r="A277" s="235">
        <f>A276</f>
        <v>25569.375</v>
      </c>
      <c r="B277" s="179" t="s">
        <v>49</v>
      </c>
      <c r="C277" s="180"/>
      <c r="D277" s="180">
        <v>10</v>
      </c>
      <c r="E277" s="180"/>
      <c r="F277" s="180"/>
      <c r="G277" s="180">
        <f>SUM(C277:F277)</f>
      </c>
      <c r="H277" s="125">
        <v>5000</v>
      </c>
      <c r="I277" s="125">
        <f>G277*H277</f>
      </c>
      <c r="J277" s="125">
        <f>I277*0.1</f>
      </c>
      <c r="K277" s="125">
        <f>SUM(I277:J277)</f>
      </c>
      <c r="L277" s="86"/>
      <c r="M277" s="175"/>
      <c r="N277" s="87"/>
      <c r="O277" s="87"/>
      <c r="P277" s="87"/>
      <c r="Q277" s="87"/>
      <c r="R277" s="87"/>
      <c r="S277" s="87"/>
      <c r="T277" s="87"/>
      <c r="U277" s="87"/>
      <c r="V277" s="175"/>
      <c r="W277" s="87"/>
      <c r="X277" s="87"/>
      <c r="Y277" s="87"/>
      <c r="Z277" s="87"/>
      <c r="AA277" s="87"/>
      <c r="AB277" s="87"/>
      <c r="AC277" s="86"/>
      <c r="AD277" s="87"/>
    </row>
    <row x14ac:dyDescent="0.25" r="278" customHeight="1" ht="17.25">
      <c r="A278" s="235">
        <f>A277</f>
        <v>25569.375</v>
      </c>
      <c r="B278" s="184" t="s">
        <v>9</v>
      </c>
      <c r="C278" s="180"/>
      <c r="D278" s="180">
        <v>17</v>
      </c>
      <c r="E278" s="180"/>
      <c r="F278" s="180"/>
      <c r="G278" s="180">
        <f>SUM(C278:F278)</f>
      </c>
      <c r="H278" s="125">
        <v>6000</v>
      </c>
      <c r="I278" s="125">
        <f>G278*H278</f>
      </c>
      <c r="J278" s="125">
        <f>I278*0.1</f>
      </c>
      <c r="K278" s="125">
        <f>SUM(I278:J278)</f>
      </c>
      <c r="L278" s="86"/>
      <c r="M278" s="175"/>
      <c r="N278" s="87"/>
      <c r="O278" s="87"/>
      <c r="P278" s="87"/>
      <c r="Q278" s="87"/>
      <c r="R278" s="87"/>
      <c r="S278" s="87"/>
      <c r="T278" s="87"/>
      <c r="U278" s="87"/>
      <c r="V278" s="175"/>
      <c r="W278" s="87"/>
      <c r="X278" s="87"/>
      <c r="Y278" s="87"/>
      <c r="Z278" s="87"/>
      <c r="AA278" s="87"/>
      <c r="AB278" s="87"/>
      <c r="AC278" s="86"/>
      <c r="AD278" s="87"/>
    </row>
    <row x14ac:dyDescent="0.25" r="279" customHeight="1" ht="17.25">
      <c r="A279" s="235">
        <f>A278</f>
        <v>25569.375</v>
      </c>
      <c r="B279" s="179" t="s">
        <v>78</v>
      </c>
      <c r="C279" s="180"/>
      <c r="D279" s="180"/>
      <c r="E279" s="180"/>
      <c r="F279" s="180"/>
      <c r="G279" s="180">
        <f>SUM(C279:F279)</f>
      </c>
      <c r="H279" s="125">
        <v>6500</v>
      </c>
      <c r="I279" s="125">
        <f>G279*H279</f>
      </c>
      <c r="J279" s="125">
        <f>I279*0.1</f>
      </c>
      <c r="K279" s="125">
        <f>SUM(I279:J279)</f>
      </c>
      <c r="L279" s="86"/>
      <c r="M279" s="175"/>
      <c r="N279" s="87"/>
      <c r="O279" s="87"/>
      <c r="P279" s="87"/>
      <c r="Q279" s="87"/>
      <c r="R279" s="87"/>
      <c r="S279" s="87"/>
      <c r="T279" s="87"/>
      <c r="U279" s="87"/>
      <c r="V279" s="175"/>
      <c r="W279" s="87"/>
      <c r="X279" s="87"/>
      <c r="Y279" s="87"/>
      <c r="Z279" s="87"/>
      <c r="AA279" s="87"/>
      <c r="AB279" s="87"/>
      <c r="AC279" s="86"/>
      <c r="AD279" s="87"/>
    </row>
    <row x14ac:dyDescent="0.25" r="280" customHeight="1" ht="17.25">
      <c r="A280" s="235">
        <f>A279</f>
        <v>25569.375</v>
      </c>
      <c r="B280" s="179" t="s">
        <v>55</v>
      </c>
      <c r="C280" s="180"/>
      <c r="D280" s="180"/>
      <c r="E280" s="180"/>
      <c r="F280" s="180"/>
      <c r="G280" s="180">
        <f>SUM(C280:F280)</f>
      </c>
      <c r="H280" s="125">
        <v>6500</v>
      </c>
      <c r="I280" s="125">
        <f>G280*H280</f>
      </c>
      <c r="J280" s="125">
        <f>I280*0.1</f>
      </c>
      <c r="K280" s="125">
        <f>SUM(I280:J280)</f>
      </c>
      <c r="L280" s="86"/>
      <c r="M280" s="175"/>
      <c r="N280" s="87"/>
      <c r="O280" s="87"/>
      <c r="P280" s="87"/>
      <c r="Q280" s="87"/>
      <c r="R280" s="87"/>
      <c r="S280" s="87"/>
      <c r="T280" s="87"/>
      <c r="U280" s="87"/>
      <c r="V280" s="175"/>
      <c r="W280" s="87"/>
      <c r="X280" s="87"/>
      <c r="Y280" s="87"/>
      <c r="Z280" s="87"/>
      <c r="AA280" s="87"/>
      <c r="AB280" s="87"/>
      <c r="AC280" s="86"/>
      <c r="AD280" s="87"/>
    </row>
    <row x14ac:dyDescent="0.25" r="281" customHeight="1" ht="17.25">
      <c r="A281" s="235">
        <f>A280</f>
        <v>25569.375</v>
      </c>
      <c r="B281" s="279" t="s">
        <v>80</v>
      </c>
      <c r="C281" s="180"/>
      <c r="D281" s="180">
        <v>23</v>
      </c>
      <c r="E281" s="180"/>
      <c r="F281" s="180"/>
      <c r="G281" s="180">
        <f>SUM(C281:F281)</f>
      </c>
      <c r="H281" s="125">
        <v>6000</v>
      </c>
      <c r="I281" s="125">
        <f>G281*H281</f>
      </c>
      <c r="J281" s="185"/>
      <c r="K281" s="125">
        <f>SUM(I281:J281)</f>
      </c>
      <c r="L281" s="86"/>
      <c r="M281" s="175"/>
      <c r="N281" s="87"/>
      <c r="O281" s="87"/>
      <c r="P281" s="87"/>
      <c r="Q281" s="87"/>
      <c r="R281" s="87"/>
      <c r="S281" s="87"/>
      <c r="T281" s="87"/>
      <c r="U281" s="87"/>
      <c r="V281" s="175"/>
      <c r="W281" s="87"/>
      <c r="X281" s="87"/>
      <c r="Y281" s="87"/>
      <c r="Z281" s="87"/>
      <c r="AA281" s="87"/>
      <c r="AB281" s="87"/>
      <c r="AC281" s="86"/>
      <c r="AD281" s="87"/>
    </row>
    <row x14ac:dyDescent="0.25" r="282" customHeight="1" ht="17.25">
      <c r="A282" s="235">
        <f>A281</f>
        <v>25569.375</v>
      </c>
      <c r="B282" s="279" t="s">
        <v>67</v>
      </c>
      <c r="C282" s="180"/>
      <c r="D282" s="180">
        <v>7</v>
      </c>
      <c r="E282" s="180">
        <v>6</v>
      </c>
      <c r="F282" s="180"/>
      <c r="G282" s="180">
        <f>SUM(C282:F282)</f>
      </c>
      <c r="H282" s="125">
        <v>5500</v>
      </c>
      <c r="I282" s="125">
        <f>G282*H282</f>
      </c>
      <c r="J282" s="125">
        <f>I282*0.1</f>
      </c>
      <c r="K282" s="125">
        <f>SUM(I282:J282)</f>
      </c>
      <c r="L282" s="86"/>
      <c r="M282" s="175"/>
      <c r="N282" s="87"/>
      <c r="O282" s="87"/>
      <c r="P282" s="87"/>
      <c r="Q282" s="87"/>
      <c r="R282" s="87"/>
      <c r="S282" s="87"/>
      <c r="T282" s="87"/>
      <c r="U282" s="87"/>
      <c r="V282" s="175"/>
      <c r="W282" s="87"/>
      <c r="X282" s="87"/>
      <c r="Y282" s="87"/>
      <c r="Z282" s="87"/>
      <c r="AA282" s="87"/>
      <c r="AB282" s="87"/>
      <c r="AC282" s="86"/>
      <c r="AD282" s="87"/>
    </row>
    <row x14ac:dyDescent="0.25" r="283" customHeight="1" ht="17.25">
      <c r="A283" s="235">
        <f>A282</f>
        <v>25569.375</v>
      </c>
      <c r="B283" s="279" t="s">
        <v>74</v>
      </c>
      <c r="C283" s="180"/>
      <c r="D283" s="180"/>
      <c r="E283" s="180"/>
      <c r="F283" s="180"/>
      <c r="G283" s="180">
        <f>SUM(C283:F283)</f>
      </c>
      <c r="H283" s="187">
        <v>5000</v>
      </c>
      <c r="I283" s="125">
        <f>G283*H283</f>
      </c>
      <c r="J283" s="125">
        <f>I283*0.1</f>
      </c>
      <c r="K283" s="125">
        <f>SUM(I283:J283)</f>
      </c>
      <c r="L283" s="86"/>
      <c r="M283" s="175"/>
      <c r="N283" s="87"/>
      <c r="O283" s="87"/>
      <c r="P283" s="87"/>
      <c r="Q283" s="87"/>
      <c r="R283" s="87"/>
      <c r="S283" s="87"/>
      <c r="T283" s="87"/>
      <c r="U283" s="87"/>
      <c r="V283" s="175"/>
      <c r="W283" s="87"/>
      <c r="X283" s="87"/>
      <c r="Y283" s="87"/>
      <c r="Z283" s="87"/>
      <c r="AA283" s="87"/>
      <c r="AB283" s="87"/>
      <c r="AC283" s="86"/>
      <c r="AD283" s="87"/>
    </row>
    <row x14ac:dyDescent="0.25" r="284" customHeight="1" ht="17.25">
      <c r="A284" s="235">
        <f>A283</f>
        <v>25569.375</v>
      </c>
      <c r="B284" s="280" t="s">
        <v>11</v>
      </c>
      <c r="C284" s="180"/>
      <c r="D284" s="180"/>
      <c r="E284" s="180"/>
      <c r="F284" s="180"/>
      <c r="G284" s="180">
        <f>SUM(C284:F284)</f>
      </c>
      <c r="H284" s="125">
        <v>6000</v>
      </c>
      <c r="I284" s="125">
        <f>G284*H284</f>
      </c>
      <c r="J284" s="125">
        <f>I284*0.1</f>
      </c>
      <c r="K284" s="125">
        <f>SUM(I284:J284)</f>
      </c>
      <c r="L284" s="86"/>
      <c r="M284" s="175"/>
      <c r="N284" s="87"/>
      <c r="O284" s="87"/>
      <c r="P284" s="87"/>
      <c r="Q284" s="87"/>
      <c r="R284" s="87"/>
      <c r="S284" s="87"/>
      <c r="T284" s="87"/>
      <c r="U284" s="87"/>
      <c r="V284" s="175"/>
      <c r="W284" s="87"/>
      <c r="X284" s="87"/>
      <c r="Y284" s="87"/>
      <c r="Z284" s="87"/>
      <c r="AA284" s="87"/>
      <c r="AB284" s="87"/>
      <c r="AC284" s="86"/>
      <c r="AD284" s="87"/>
    </row>
    <row x14ac:dyDescent="0.25" r="285" customHeight="1" ht="17.25">
      <c r="A285" s="235">
        <f>A284</f>
        <v>25569.375</v>
      </c>
      <c r="B285" s="279" t="s">
        <v>22</v>
      </c>
      <c r="C285" s="180"/>
      <c r="D285" s="180"/>
      <c r="E285" s="180"/>
      <c r="F285" s="180"/>
      <c r="G285" s="180">
        <f>SUM(C285:F285)</f>
      </c>
      <c r="H285" s="237">
        <v>4800</v>
      </c>
      <c r="I285" s="125">
        <f>G285*H285</f>
      </c>
      <c r="J285" s="125">
        <f>I285*0.1</f>
      </c>
      <c r="K285" s="125">
        <f>SUM(I285:J285)</f>
      </c>
      <c r="L285" s="86"/>
      <c r="M285" s="175"/>
      <c r="N285" s="87"/>
      <c r="O285" s="87"/>
      <c r="P285" s="87"/>
      <c r="Q285" s="87"/>
      <c r="R285" s="87"/>
      <c r="S285" s="87"/>
      <c r="T285" s="87"/>
      <c r="U285" s="87"/>
      <c r="V285" s="175"/>
      <c r="W285" s="87"/>
      <c r="X285" s="87"/>
      <c r="Y285" s="87"/>
      <c r="Z285" s="87"/>
      <c r="AA285" s="87"/>
      <c r="AB285" s="87"/>
      <c r="AC285" s="86"/>
      <c r="AD285" s="87"/>
    </row>
    <row x14ac:dyDescent="0.25" r="286" customHeight="1" ht="17.25">
      <c r="A286" s="235">
        <f>A285</f>
        <v>25569.375</v>
      </c>
      <c r="B286" s="279" t="s">
        <v>217</v>
      </c>
      <c r="C286" s="180"/>
      <c r="D286" s="180"/>
      <c r="E286" s="180"/>
      <c r="F286" s="180"/>
      <c r="G286" s="180">
        <f>SUM(C286:F286)</f>
      </c>
      <c r="H286" s="125">
        <v>5000</v>
      </c>
      <c r="I286" s="125">
        <f>G286*H286</f>
      </c>
      <c r="J286" s="125">
        <f>I286*0.1</f>
      </c>
      <c r="K286" s="125">
        <f>SUM(I286:J286)</f>
      </c>
      <c r="L286" s="86"/>
      <c r="M286" s="175"/>
      <c r="N286" s="87"/>
      <c r="O286" s="87"/>
      <c r="P286" s="87"/>
      <c r="Q286" s="87"/>
      <c r="R286" s="87"/>
      <c r="S286" s="87"/>
      <c r="T286" s="87"/>
      <c r="U286" s="87"/>
      <c r="V286" s="175"/>
      <c r="W286" s="87"/>
      <c r="X286" s="87"/>
      <c r="Y286" s="87"/>
      <c r="Z286" s="87"/>
      <c r="AA286" s="87"/>
      <c r="AB286" s="87"/>
      <c r="AC286" s="86"/>
      <c r="AD286" s="87"/>
    </row>
    <row x14ac:dyDescent="0.25" r="287" customHeight="1" ht="17.25">
      <c r="A287" s="235">
        <f>A286</f>
        <v>25569.375</v>
      </c>
      <c r="B287" s="279" t="s">
        <v>84</v>
      </c>
      <c r="C287" s="180"/>
      <c r="D287" s="180"/>
      <c r="E287" s="180"/>
      <c r="F287" s="180"/>
      <c r="G287" s="180">
        <f>SUM(C287:F287)</f>
      </c>
      <c r="H287" s="237">
        <v>4800</v>
      </c>
      <c r="I287" s="125">
        <f>G287*H287</f>
      </c>
      <c r="J287" s="125">
        <f>I287*0.1</f>
      </c>
      <c r="K287" s="125">
        <f>SUM(I287:J287)</f>
      </c>
      <c r="L287" s="86"/>
      <c r="M287" s="175"/>
      <c r="N287" s="87"/>
      <c r="O287" s="87"/>
      <c r="P287" s="87"/>
      <c r="Q287" s="87"/>
      <c r="R287" s="87"/>
      <c r="S287" s="87"/>
      <c r="T287" s="87"/>
      <c r="U287" s="87"/>
      <c r="V287" s="175"/>
      <c r="W287" s="87"/>
      <c r="X287" s="87"/>
      <c r="Y287" s="87"/>
      <c r="Z287" s="87"/>
      <c r="AA287" s="87"/>
      <c r="AB287" s="87"/>
      <c r="AC287" s="86"/>
      <c r="AD287" s="87"/>
    </row>
    <row x14ac:dyDescent="0.25" r="288" customHeight="1" ht="17.25">
      <c r="A288" s="235">
        <f>A287</f>
        <v>25569.375</v>
      </c>
      <c r="B288" s="279" t="s">
        <v>207</v>
      </c>
      <c r="C288" s="180"/>
      <c r="D288" s="180">
        <v>15</v>
      </c>
      <c r="E288" s="180"/>
      <c r="F288" s="180">
        <v>2</v>
      </c>
      <c r="G288" s="180">
        <f>SUM(C288:F288)</f>
      </c>
      <c r="H288" s="125">
        <v>6000</v>
      </c>
      <c r="I288" s="125">
        <f>G288*H288</f>
      </c>
      <c r="J288" s="125">
        <f>I288*0.1</f>
      </c>
      <c r="K288" s="125">
        <f>SUM(I288:J288)</f>
      </c>
      <c r="L288" s="86"/>
      <c r="M288" s="175"/>
      <c r="N288" s="87"/>
      <c r="O288" s="87"/>
      <c r="P288" s="87"/>
      <c r="Q288" s="87"/>
      <c r="R288" s="87"/>
      <c r="S288" s="87"/>
      <c r="T288" s="87"/>
      <c r="U288" s="87"/>
      <c r="V288" s="175"/>
      <c r="W288" s="87"/>
      <c r="X288" s="87"/>
      <c r="Y288" s="87"/>
      <c r="Z288" s="87"/>
      <c r="AA288" s="87"/>
      <c r="AB288" s="87"/>
      <c r="AC288" s="86"/>
      <c r="AD288" s="87"/>
    </row>
    <row x14ac:dyDescent="0.25" r="289" customHeight="1" ht="17.25">
      <c r="A289" s="235">
        <f>A288</f>
        <v>25569.375</v>
      </c>
      <c r="B289" s="280" t="s">
        <v>17</v>
      </c>
      <c r="C289" s="180"/>
      <c r="D289" s="180"/>
      <c r="E289" s="180"/>
      <c r="F289" s="180"/>
      <c r="G289" s="180">
        <f>SUM(C289:F289)</f>
      </c>
      <c r="H289" s="125">
        <v>6000</v>
      </c>
      <c r="I289" s="125">
        <f>G289*H289</f>
      </c>
      <c r="J289" s="185"/>
      <c r="K289" s="125">
        <f>SUM(I289:J289)</f>
      </c>
      <c r="L289" s="86"/>
      <c r="M289" s="175"/>
      <c r="N289" s="87"/>
      <c r="O289" s="87"/>
      <c r="P289" s="87"/>
      <c r="Q289" s="87"/>
      <c r="R289" s="87"/>
      <c r="S289" s="87"/>
      <c r="T289" s="87"/>
      <c r="U289" s="87"/>
      <c r="V289" s="175"/>
      <c r="W289" s="87"/>
      <c r="X289" s="87"/>
      <c r="Y289" s="87"/>
      <c r="Z289" s="87"/>
      <c r="AA289" s="87"/>
      <c r="AB289" s="87"/>
      <c r="AC289" s="86"/>
      <c r="AD289" s="87"/>
    </row>
    <row x14ac:dyDescent="0.25" r="290" customHeight="1" ht="17.25">
      <c r="A290" s="235">
        <f>A289</f>
        <v>25569.375</v>
      </c>
      <c r="B290" s="279" t="s">
        <v>15</v>
      </c>
      <c r="C290" s="180"/>
      <c r="D290" s="180"/>
      <c r="E290" s="180"/>
      <c r="F290" s="180"/>
      <c r="G290" s="180">
        <f>SUM(C290:F290)</f>
      </c>
      <c r="H290" s="237">
        <v>4800</v>
      </c>
      <c r="I290" s="125">
        <f>G290*H290</f>
      </c>
      <c r="J290" s="125">
        <f>I290*0.1</f>
      </c>
      <c r="K290" s="125">
        <f>SUM(I290:J290)</f>
      </c>
      <c r="L290" s="86"/>
      <c r="M290" s="175"/>
      <c r="N290" s="87"/>
      <c r="O290" s="87"/>
      <c r="P290" s="87"/>
      <c r="Q290" s="87"/>
      <c r="R290" s="87"/>
      <c r="S290" s="87"/>
      <c r="T290" s="87"/>
      <c r="U290" s="87"/>
      <c r="V290" s="175"/>
      <c r="W290" s="87"/>
      <c r="X290" s="87"/>
      <c r="Y290" s="87"/>
      <c r="Z290" s="87"/>
      <c r="AA290" s="87"/>
      <c r="AB290" s="87"/>
      <c r="AC290" s="86"/>
      <c r="AD290" s="87"/>
    </row>
    <row x14ac:dyDescent="0.25" r="291" customHeight="1" ht="17.25">
      <c r="A291" s="235">
        <f>A290</f>
        <v>25569.375</v>
      </c>
      <c r="B291" s="279" t="s">
        <v>21</v>
      </c>
      <c r="C291" s="188" t="s">
        <v>14</v>
      </c>
      <c r="D291" s="180">
        <v>13</v>
      </c>
      <c r="E291" s="180"/>
      <c r="F291" s="180"/>
      <c r="G291" s="180">
        <f>SUM(C291:F291)</f>
      </c>
      <c r="H291" s="125">
        <v>5000</v>
      </c>
      <c r="I291" s="125">
        <f>G291*H291</f>
      </c>
      <c r="J291" s="125">
        <f>I291*0.1</f>
      </c>
      <c r="K291" s="125">
        <f>SUM(I291:J291)</f>
      </c>
      <c r="L291" s="86"/>
      <c r="M291" s="175"/>
      <c r="N291" s="87"/>
      <c r="O291" s="87"/>
      <c r="P291" s="87"/>
      <c r="Q291" s="87"/>
      <c r="R291" s="87"/>
      <c r="S291" s="87"/>
      <c r="T291" s="87"/>
      <c r="U291" s="87"/>
      <c r="V291" s="175"/>
      <c r="W291" s="87"/>
      <c r="X291" s="87"/>
      <c r="Y291" s="87"/>
      <c r="Z291" s="87"/>
      <c r="AA291" s="87"/>
      <c r="AB291" s="87"/>
      <c r="AC291" s="86"/>
      <c r="AD291" s="87"/>
    </row>
    <row x14ac:dyDescent="0.25" r="292" customHeight="1" ht="17.25">
      <c r="A292" s="235">
        <f>A291</f>
        <v>25569.375</v>
      </c>
      <c r="B292" s="279" t="s">
        <v>52</v>
      </c>
      <c r="C292" s="180"/>
      <c r="D292" s="180">
        <v>12</v>
      </c>
      <c r="E292" s="180">
        <v>11</v>
      </c>
      <c r="F292" s="180"/>
      <c r="G292" s="180">
        <f>SUM(C292:F292)</f>
      </c>
      <c r="H292" s="125">
        <v>5000</v>
      </c>
      <c r="I292" s="125">
        <f>G292*H292</f>
      </c>
      <c r="J292" s="125">
        <f>I292*0.1</f>
      </c>
      <c r="K292" s="125">
        <f>SUM(I292:J292)</f>
      </c>
      <c r="L292" s="86"/>
      <c r="M292" s="175"/>
      <c r="N292" s="87"/>
      <c r="O292" s="87"/>
      <c r="P292" s="87"/>
      <c r="Q292" s="87"/>
      <c r="R292" s="87"/>
      <c r="S292" s="87"/>
      <c r="T292" s="87"/>
      <c r="U292" s="87"/>
      <c r="V292" s="175"/>
      <c r="W292" s="87"/>
      <c r="X292" s="87"/>
      <c r="Y292" s="87"/>
      <c r="Z292" s="87"/>
      <c r="AA292" s="87"/>
      <c r="AB292" s="87"/>
      <c r="AC292" s="86"/>
      <c r="AD292" s="87"/>
    </row>
    <row x14ac:dyDescent="0.25" r="293" customHeight="1" ht="17.25">
      <c r="A293" s="235">
        <f>A292</f>
        <v>25569.375</v>
      </c>
      <c r="B293" s="279" t="s">
        <v>61</v>
      </c>
      <c r="C293" s="180"/>
      <c r="D293" s="180"/>
      <c r="E293" s="180"/>
      <c r="F293" s="180"/>
      <c r="G293" s="180">
        <f>SUM(C293:F293)</f>
      </c>
      <c r="H293" s="125">
        <v>5000</v>
      </c>
      <c r="I293" s="125">
        <f>G293*H293</f>
      </c>
      <c r="J293" s="125">
        <f>I293*0.1</f>
      </c>
      <c r="K293" s="125">
        <f>SUM(I293:J293)</f>
      </c>
      <c r="L293" s="86"/>
      <c r="M293" s="175"/>
      <c r="N293" s="87"/>
      <c r="O293" s="87"/>
      <c r="P293" s="87"/>
      <c r="Q293" s="87"/>
      <c r="R293" s="87"/>
      <c r="S293" s="87"/>
      <c r="T293" s="87"/>
      <c r="U293" s="87"/>
      <c r="V293" s="175"/>
      <c r="W293" s="87"/>
      <c r="X293" s="87"/>
      <c r="Y293" s="87"/>
      <c r="Z293" s="87"/>
      <c r="AA293" s="87"/>
      <c r="AB293" s="87"/>
      <c r="AC293" s="86"/>
      <c r="AD293" s="87"/>
    </row>
    <row x14ac:dyDescent="0.25" r="294" customHeight="1" ht="17.25">
      <c r="A294" s="235">
        <f>A293</f>
        <v>25569.375</v>
      </c>
      <c r="B294" s="280" t="s">
        <v>33</v>
      </c>
      <c r="C294" s="180"/>
      <c r="D294" s="180"/>
      <c r="E294" s="180"/>
      <c r="F294" s="180"/>
      <c r="G294" s="180">
        <f>SUM(C294:F294)</f>
      </c>
      <c r="H294" s="125">
        <v>5500</v>
      </c>
      <c r="I294" s="125">
        <f>G294*H294</f>
      </c>
      <c r="J294" s="125">
        <f>I294*0.1</f>
      </c>
      <c r="K294" s="125">
        <f>SUM(I294:J294)</f>
      </c>
      <c r="L294" s="86"/>
      <c r="M294" s="175"/>
      <c r="N294" s="87"/>
      <c r="O294" s="87"/>
      <c r="P294" s="87"/>
      <c r="Q294" s="87"/>
      <c r="R294" s="87"/>
      <c r="S294" s="87"/>
      <c r="T294" s="87"/>
      <c r="U294" s="87"/>
      <c r="V294" s="175"/>
      <c r="W294" s="87"/>
      <c r="X294" s="87"/>
      <c r="Y294" s="87"/>
      <c r="Z294" s="87"/>
      <c r="AA294" s="87"/>
      <c r="AB294" s="87"/>
      <c r="AC294" s="86"/>
      <c r="AD294" s="87"/>
    </row>
    <row x14ac:dyDescent="0.25" r="295" customHeight="1" ht="17.25">
      <c r="A295" s="235">
        <f>A294</f>
        <v>25569.375</v>
      </c>
      <c r="B295" s="279" t="s">
        <v>30</v>
      </c>
      <c r="C295" s="180"/>
      <c r="D295" s="180">
        <v>18</v>
      </c>
      <c r="E295" s="180"/>
      <c r="F295" s="180"/>
      <c r="G295" s="180">
        <f>SUM(C295:F295)</f>
      </c>
      <c r="H295" s="125">
        <v>6000</v>
      </c>
      <c r="I295" s="125">
        <f>G295*H295</f>
      </c>
      <c r="J295" s="125">
        <f>I295*0.1</f>
      </c>
      <c r="K295" s="125">
        <f>SUM(I295:J295)</f>
      </c>
      <c r="L295" s="86"/>
      <c r="M295" s="175"/>
      <c r="N295" s="87"/>
      <c r="O295" s="87"/>
      <c r="P295" s="87"/>
      <c r="Q295" s="87"/>
      <c r="R295" s="87"/>
      <c r="S295" s="87"/>
      <c r="T295" s="87"/>
      <c r="U295" s="87"/>
      <c r="V295" s="175"/>
      <c r="W295" s="87"/>
      <c r="X295" s="87"/>
      <c r="Y295" s="87"/>
      <c r="Z295" s="87"/>
      <c r="AA295" s="87"/>
      <c r="AB295" s="87"/>
      <c r="AC295" s="86"/>
      <c r="AD295" s="87"/>
    </row>
    <row x14ac:dyDescent="0.25" r="296" customHeight="1" ht="17.25">
      <c r="A296" s="235">
        <f>A295</f>
        <v>25569.375</v>
      </c>
      <c r="B296" s="279" t="s">
        <v>28</v>
      </c>
      <c r="C296" s="188" t="s">
        <v>14</v>
      </c>
      <c r="D296" s="180">
        <v>20</v>
      </c>
      <c r="E296" s="180"/>
      <c r="F296" s="180"/>
      <c r="G296" s="180">
        <f>SUM(C296:F296)</f>
      </c>
      <c r="H296" s="125">
        <v>5000</v>
      </c>
      <c r="I296" s="125">
        <f>G296*H296</f>
      </c>
      <c r="J296" s="125">
        <f>I296*0.1</f>
      </c>
      <c r="K296" s="125">
        <f>SUM(I296:J296)</f>
      </c>
      <c r="L296" s="86"/>
      <c r="M296" s="175"/>
      <c r="N296" s="87"/>
      <c r="O296" s="87"/>
      <c r="P296" s="87"/>
      <c r="Q296" s="87"/>
      <c r="R296" s="87"/>
      <c r="S296" s="87"/>
      <c r="T296" s="87"/>
      <c r="U296" s="87"/>
      <c r="V296" s="175"/>
      <c r="W296" s="87"/>
      <c r="X296" s="87"/>
      <c r="Y296" s="87"/>
      <c r="Z296" s="87"/>
      <c r="AA296" s="87"/>
      <c r="AB296" s="87"/>
      <c r="AC296" s="86"/>
      <c r="AD296" s="87"/>
    </row>
    <row x14ac:dyDescent="0.25" r="297" customHeight="1" ht="17.25">
      <c r="A297" s="235">
        <f>A296</f>
        <v>25569.375</v>
      </c>
      <c r="B297" s="179" t="s">
        <v>12</v>
      </c>
      <c r="C297" s="180"/>
      <c r="D297" s="180"/>
      <c r="E297" s="180"/>
      <c r="F297" s="180"/>
      <c r="G297" s="180">
        <f>SUM(C297:F297)</f>
      </c>
      <c r="H297" s="125">
        <v>6000</v>
      </c>
      <c r="I297" s="125">
        <f>G297*H297</f>
      </c>
      <c r="J297" s="125">
        <f>I297*0.1</f>
      </c>
      <c r="K297" s="125">
        <f>SUM(I297:J297)</f>
      </c>
      <c r="L297" s="86"/>
      <c r="M297" s="175"/>
      <c r="N297" s="87"/>
      <c r="O297" s="87"/>
      <c r="P297" s="87"/>
      <c r="Q297" s="87"/>
      <c r="R297" s="87"/>
      <c r="S297" s="87"/>
      <c r="T297" s="87"/>
      <c r="U297" s="87"/>
      <c r="V297" s="175"/>
      <c r="W297" s="87"/>
      <c r="X297" s="87"/>
      <c r="Y297" s="87"/>
      <c r="Z297" s="87"/>
      <c r="AA297" s="87"/>
      <c r="AB297" s="87"/>
      <c r="AC297" s="86"/>
      <c r="AD297" s="87"/>
    </row>
    <row x14ac:dyDescent="0.25" r="298" customHeight="1" ht="17.25">
      <c r="A298" s="235">
        <f>A297</f>
        <v>25569.375</v>
      </c>
      <c r="B298" s="179" t="s">
        <v>100</v>
      </c>
      <c r="C298" s="180"/>
      <c r="D298" s="180">
        <v>2</v>
      </c>
      <c r="E298" s="180"/>
      <c r="F298" s="180"/>
      <c r="G298" s="180">
        <f>SUM(C298:F298)</f>
      </c>
      <c r="H298" s="125">
        <v>5500</v>
      </c>
      <c r="I298" s="125">
        <f>G298*H298</f>
      </c>
      <c r="J298" s="125">
        <f>I298*0.1</f>
      </c>
      <c r="K298" s="125">
        <f>SUM(I298:J298)</f>
      </c>
      <c r="L298" s="86"/>
      <c r="M298" s="175"/>
      <c r="N298" s="87"/>
      <c r="O298" s="87"/>
      <c r="P298" s="87"/>
      <c r="Q298" s="87"/>
      <c r="R298" s="87"/>
      <c r="S298" s="87"/>
      <c r="T298" s="87"/>
      <c r="U298" s="87"/>
      <c r="V298" s="175"/>
      <c r="W298" s="87"/>
      <c r="X298" s="87"/>
      <c r="Y298" s="87"/>
      <c r="Z298" s="87"/>
      <c r="AA298" s="87"/>
      <c r="AB298" s="87"/>
      <c r="AC298" s="86"/>
      <c r="AD298" s="87"/>
    </row>
    <row x14ac:dyDescent="0.25" r="299" customHeight="1" ht="17.25">
      <c r="A299" s="235">
        <f>A298</f>
        <v>25569.375</v>
      </c>
      <c r="B299" s="179" t="s">
        <v>37</v>
      </c>
      <c r="C299" s="180"/>
      <c r="D299" s="180">
        <v>5</v>
      </c>
      <c r="E299" s="180"/>
      <c r="F299" s="180"/>
      <c r="G299" s="180">
        <f>SUM(C299:F299)</f>
      </c>
      <c r="H299" s="125">
        <v>6500</v>
      </c>
      <c r="I299" s="125">
        <f>G299*H299</f>
      </c>
      <c r="J299" s="125">
        <f>I299*0.1</f>
      </c>
      <c r="K299" s="125">
        <f>SUM(I299:J299)</f>
      </c>
      <c r="L299" s="86"/>
      <c r="M299" s="175"/>
      <c r="N299" s="87"/>
      <c r="O299" s="87"/>
      <c r="P299" s="87"/>
      <c r="Q299" s="87"/>
      <c r="R299" s="87"/>
      <c r="S299" s="87"/>
      <c r="T299" s="87"/>
      <c r="U299" s="87"/>
      <c r="V299" s="175"/>
      <c r="W299" s="87"/>
      <c r="X299" s="87"/>
      <c r="Y299" s="87"/>
      <c r="Z299" s="87"/>
      <c r="AA299" s="87"/>
      <c r="AB299" s="87"/>
      <c r="AC299" s="86"/>
      <c r="AD299" s="87"/>
    </row>
    <row x14ac:dyDescent="0.25" r="300" customHeight="1" ht="17.25">
      <c r="A300" s="235">
        <f>A299</f>
        <v>25569.375</v>
      </c>
      <c r="B300" s="186" t="s">
        <v>64</v>
      </c>
      <c r="C300" s="180"/>
      <c r="D300" s="180">
        <v>11</v>
      </c>
      <c r="E300" s="180"/>
      <c r="F300" s="180"/>
      <c r="G300" s="180">
        <f>SUM(C300:F300)</f>
      </c>
      <c r="H300" s="182">
        <v>5500</v>
      </c>
      <c r="I300" s="125">
        <f>G300*H300</f>
      </c>
      <c r="J300" s="125">
        <f>I300*0.1</f>
      </c>
      <c r="K300" s="125">
        <f>SUM(I300:J300)</f>
      </c>
      <c r="L300" s="86"/>
      <c r="M300" s="175"/>
      <c r="N300" s="87"/>
      <c r="O300" s="87"/>
      <c r="P300" s="87"/>
      <c r="Q300" s="87"/>
      <c r="R300" s="87"/>
      <c r="S300" s="87"/>
      <c r="T300" s="87"/>
      <c r="U300" s="87"/>
      <c r="V300" s="175"/>
      <c r="W300" s="87"/>
      <c r="X300" s="87"/>
      <c r="Y300" s="87"/>
      <c r="Z300" s="87"/>
      <c r="AA300" s="87"/>
      <c r="AB300" s="87"/>
      <c r="AC300" s="86"/>
      <c r="AD300" s="87"/>
    </row>
    <row x14ac:dyDescent="0.25" r="301" customHeight="1" ht="17.25">
      <c r="A301" s="235">
        <f>A300</f>
        <v>25569.375</v>
      </c>
      <c r="B301" s="186" t="s">
        <v>25</v>
      </c>
      <c r="C301" s="180"/>
      <c r="D301" s="180"/>
      <c r="E301" s="180"/>
      <c r="F301" s="180"/>
      <c r="G301" s="180">
        <f>SUM(C301:F301)</f>
      </c>
      <c r="H301" s="125">
        <v>6000</v>
      </c>
      <c r="I301" s="125">
        <f>G301*H301</f>
      </c>
      <c r="J301" s="125">
        <f>I301*0.1</f>
      </c>
      <c r="K301" s="125">
        <f>SUM(I301:J301)</f>
      </c>
      <c r="L301" s="86"/>
      <c r="M301" s="175"/>
      <c r="N301" s="87"/>
      <c r="O301" s="87"/>
      <c r="P301" s="87"/>
      <c r="Q301" s="87"/>
      <c r="R301" s="87"/>
      <c r="S301" s="87"/>
      <c r="T301" s="87"/>
      <c r="U301" s="87"/>
      <c r="V301" s="175"/>
      <c r="W301" s="87"/>
      <c r="X301" s="87"/>
      <c r="Y301" s="87"/>
      <c r="Z301" s="87"/>
      <c r="AA301" s="87"/>
      <c r="AB301" s="87"/>
      <c r="AC301" s="86"/>
      <c r="AD301" s="87"/>
    </row>
    <row x14ac:dyDescent="0.25" r="302" customHeight="1" ht="17.25">
      <c r="A302" s="235">
        <f>A301</f>
        <v>25569.375</v>
      </c>
      <c r="B302" s="279" t="s">
        <v>76</v>
      </c>
      <c r="C302" s="188" t="s">
        <v>14</v>
      </c>
      <c r="D302" s="180"/>
      <c r="E302" s="180"/>
      <c r="F302" s="180"/>
      <c r="G302" s="180">
        <f>SUM(C302:F302)</f>
      </c>
      <c r="H302" s="125">
        <v>6000</v>
      </c>
      <c r="I302" s="125">
        <f>G302*H302</f>
      </c>
      <c r="J302" s="125">
        <f>I302*0.1</f>
      </c>
      <c r="K302" s="125">
        <f>SUM(I302:J302)</f>
      </c>
      <c r="L302" s="86"/>
      <c r="M302" s="175"/>
      <c r="N302" s="87"/>
      <c r="O302" s="87"/>
      <c r="P302" s="87"/>
      <c r="Q302" s="87"/>
      <c r="R302" s="87"/>
      <c r="S302" s="87"/>
      <c r="T302" s="87"/>
      <c r="U302" s="87"/>
      <c r="V302" s="175"/>
      <c r="W302" s="87"/>
      <c r="X302" s="87"/>
      <c r="Y302" s="87"/>
      <c r="Z302" s="87"/>
      <c r="AA302" s="87"/>
      <c r="AB302" s="87"/>
      <c r="AC302" s="86"/>
      <c r="AD302" s="87"/>
    </row>
    <row x14ac:dyDescent="0.25" r="303" customHeight="1" ht="17.25">
      <c r="A303" s="235">
        <f>A302</f>
        <v>25569.375</v>
      </c>
      <c r="B303" s="186" t="s">
        <v>149</v>
      </c>
      <c r="C303" s="180"/>
      <c r="D303" s="180">
        <v>33</v>
      </c>
      <c r="E303" s="180"/>
      <c r="F303" s="180"/>
      <c r="G303" s="180">
        <f>SUM(C303:F303)</f>
      </c>
      <c r="H303" s="125">
        <v>6000</v>
      </c>
      <c r="I303" s="125">
        <f>G303*H303</f>
      </c>
      <c r="J303" s="125">
        <f>I303*0.1</f>
      </c>
      <c r="K303" s="125">
        <f>SUM(I303:J303)</f>
      </c>
      <c r="L303" s="86"/>
      <c r="M303" s="175"/>
      <c r="N303" s="87"/>
      <c r="O303" s="87"/>
      <c r="P303" s="87"/>
      <c r="Q303" s="87"/>
      <c r="R303" s="87"/>
      <c r="S303" s="87"/>
      <c r="T303" s="87"/>
      <c r="U303" s="87"/>
      <c r="V303" s="175"/>
      <c r="W303" s="87"/>
      <c r="X303" s="87"/>
      <c r="Y303" s="87"/>
      <c r="Z303" s="87"/>
      <c r="AA303" s="87"/>
      <c r="AB303" s="87"/>
      <c r="AC303" s="86"/>
      <c r="AD303" s="87"/>
    </row>
    <row x14ac:dyDescent="0.25" r="304" customHeight="1" ht="17.25">
      <c r="A304" s="235">
        <f>A303</f>
        <v>25569.375</v>
      </c>
      <c r="B304" s="280" t="s">
        <v>43</v>
      </c>
      <c r="C304" s="180"/>
      <c r="D304" s="180"/>
      <c r="E304" s="180"/>
      <c r="F304" s="180"/>
      <c r="G304" s="180">
        <f>SUM(C304:F304)</f>
      </c>
      <c r="H304" s="125">
        <v>6000</v>
      </c>
      <c r="I304" s="125">
        <f>G304*H304</f>
      </c>
      <c r="J304" s="125">
        <f>I304*0.1</f>
      </c>
      <c r="K304" s="125">
        <f>SUM(I304:J304)</f>
      </c>
      <c r="L304" s="86"/>
      <c r="M304" s="175"/>
      <c r="N304" s="87"/>
      <c r="O304" s="87"/>
      <c r="P304" s="87"/>
      <c r="Q304" s="87"/>
      <c r="R304" s="87"/>
      <c r="S304" s="87"/>
      <c r="T304" s="87"/>
      <c r="U304" s="87"/>
      <c r="V304" s="175"/>
      <c r="W304" s="87"/>
      <c r="X304" s="87"/>
      <c r="Y304" s="87"/>
      <c r="Z304" s="87"/>
      <c r="AA304" s="87"/>
      <c r="AB304" s="87"/>
      <c r="AC304" s="86"/>
      <c r="AD304" s="87"/>
    </row>
    <row x14ac:dyDescent="0.25" r="305" customHeight="1" ht="17.25">
      <c r="A305" s="235">
        <f>A304</f>
        <v>25569.375</v>
      </c>
      <c r="B305" s="280" t="s">
        <v>18</v>
      </c>
      <c r="C305" s="180"/>
      <c r="D305" s="180"/>
      <c r="E305" s="180"/>
      <c r="F305" s="180"/>
      <c r="G305" s="180">
        <f>SUM(C305:F305)</f>
      </c>
      <c r="H305" s="125">
        <v>6000</v>
      </c>
      <c r="I305" s="125">
        <f>G305*H305</f>
      </c>
      <c r="J305" s="125">
        <f>I305*0.1</f>
      </c>
      <c r="K305" s="125">
        <f>SUM(I305:J305)</f>
      </c>
      <c r="L305" s="86"/>
      <c r="M305" s="175"/>
      <c r="N305" s="87"/>
      <c r="O305" s="87"/>
      <c r="P305" s="87"/>
      <c r="Q305" s="87"/>
      <c r="R305" s="87"/>
      <c r="S305" s="87"/>
      <c r="T305" s="87"/>
      <c r="U305" s="87"/>
      <c r="V305" s="175"/>
      <c r="W305" s="87"/>
      <c r="X305" s="87"/>
      <c r="Y305" s="87"/>
      <c r="Z305" s="87"/>
      <c r="AA305" s="87"/>
      <c r="AB305" s="87"/>
      <c r="AC305" s="86"/>
      <c r="AD305" s="87"/>
    </row>
    <row x14ac:dyDescent="0.25" r="306" customHeight="1" ht="17.25">
      <c r="A306" s="235">
        <f>A305</f>
        <v>25569.375</v>
      </c>
      <c r="B306" s="280" t="s">
        <v>82</v>
      </c>
      <c r="C306" s="188" t="s">
        <v>14</v>
      </c>
      <c r="D306" s="180"/>
      <c r="E306" s="180"/>
      <c r="F306" s="180"/>
      <c r="G306" s="180">
        <f>SUM(C306:F306)</f>
      </c>
      <c r="H306" s="125">
        <v>5000</v>
      </c>
      <c r="I306" s="125">
        <f>G306*H306</f>
      </c>
      <c r="J306" s="125">
        <f>I306*0.1</f>
      </c>
      <c r="K306" s="125">
        <f>SUM(I306:J306)</f>
      </c>
      <c r="L306" s="86"/>
      <c r="M306" s="175"/>
      <c r="N306" s="87"/>
      <c r="O306" s="87"/>
      <c r="P306" s="87"/>
      <c r="Q306" s="87"/>
      <c r="R306" s="87"/>
      <c r="S306" s="87"/>
      <c r="T306" s="87"/>
      <c r="U306" s="87"/>
      <c r="V306" s="175"/>
      <c r="W306" s="87"/>
      <c r="X306" s="87"/>
      <c r="Y306" s="87"/>
      <c r="Z306" s="87"/>
      <c r="AA306" s="87"/>
      <c r="AB306" s="87"/>
      <c r="AC306" s="86"/>
      <c r="AD306" s="87"/>
    </row>
    <row x14ac:dyDescent="0.25" r="307" customHeight="1" ht="17.25">
      <c r="A307" s="235">
        <f>A306</f>
        <v>25569.375</v>
      </c>
      <c r="B307" s="280" t="s">
        <v>151</v>
      </c>
      <c r="C307" s="180"/>
      <c r="D307" s="180"/>
      <c r="E307" s="180"/>
      <c r="F307" s="180"/>
      <c r="G307" s="180">
        <f>SUM(C307:F307)</f>
      </c>
      <c r="H307" s="125">
        <v>5000</v>
      </c>
      <c r="I307" s="125">
        <f>G307*H307</f>
      </c>
      <c r="J307" s="125">
        <f>I307*0.1</f>
      </c>
      <c r="K307" s="125">
        <f>SUM(I307:J307)</f>
      </c>
      <c r="L307" s="86"/>
      <c r="M307" s="175"/>
      <c r="N307" s="87"/>
      <c r="O307" s="87"/>
      <c r="P307" s="87"/>
      <c r="Q307" s="87"/>
      <c r="R307" s="87"/>
      <c r="S307" s="87"/>
      <c r="T307" s="87"/>
      <c r="U307" s="87"/>
      <c r="V307" s="175"/>
      <c r="W307" s="87"/>
      <c r="X307" s="87"/>
      <c r="Y307" s="87"/>
      <c r="Z307" s="87"/>
      <c r="AA307" s="87"/>
      <c r="AB307" s="87"/>
      <c r="AC307" s="86"/>
      <c r="AD307" s="87"/>
    </row>
    <row x14ac:dyDescent="0.25" r="308" customHeight="1" ht="17.25">
      <c r="A308" s="235">
        <f>A307</f>
        <v>25569.375</v>
      </c>
      <c r="B308" s="279" t="s">
        <v>219</v>
      </c>
      <c r="C308" s="180"/>
      <c r="D308" s="180">
        <v>20</v>
      </c>
      <c r="E308" s="180"/>
      <c r="F308" s="180"/>
      <c r="G308" s="180">
        <f>SUM(C308:F308)</f>
      </c>
      <c r="H308" s="125">
        <v>6000</v>
      </c>
      <c r="I308" s="125">
        <f>G308*H308</f>
      </c>
      <c r="J308" s="125">
        <f>I308*0.1</f>
      </c>
      <c r="K308" s="125">
        <f>SUM(I308:J308)</f>
      </c>
      <c r="L308" s="86"/>
      <c r="M308" s="175"/>
      <c r="N308" s="87"/>
      <c r="O308" s="87"/>
      <c r="P308" s="87"/>
      <c r="Q308" s="87"/>
      <c r="R308" s="87"/>
      <c r="S308" s="87"/>
      <c r="T308" s="87"/>
      <c r="U308" s="87"/>
      <c r="V308" s="175"/>
      <c r="W308" s="87"/>
      <c r="X308" s="87"/>
      <c r="Y308" s="87"/>
      <c r="Z308" s="87"/>
      <c r="AA308" s="87"/>
      <c r="AB308" s="87"/>
      <c r="AC308" s="86"/>
      <c r="AD308" s="87"/>
    </row>
    <row x14ac:dyDescent="0.25" r="309" customHeight="1" ht="17.25">
      <c r="A309" s="235">
        <f>A308</f>
        <v>25569.375</v>
      </c>
      <c r="B309" s="179"/>
      <c r="C309" s="180"/>
      <c r="D309" s="180"/>
      <c r="E309" s="180"/>
      <c r="F309" s="180"/>
      <c r="G309" s="180">
        <f>SUM(C309:F309)</f>
      </c>
      <c r="H309" s="125"/>
      <c r="I309" s="125">
        <f>G309*H309</f>
      </c>
      <c r="J309" s="125">
        <f>I309*0.1</f>
      </c>
      <c r="K309" s="125">
        <f>SUM(I309:J309)</f>
      </c>
      <c r="L309" s="86"/>
      <c r="M309" s="175"/>
      <c r="N309" s="87"/>
      <c r="O309" s="87"/>
      <c r="P309" s="87"/>
      <c r="Q309" s="87"/>
      <c r="R309" s="87"/>
      <c r="S309" s="87"/>
      <c r="T309" s="87"/>
      <c r="U309" s="87"/>
      <c r="V309" s="175"/>
      <c r="W309" s="87"/>
      <c r="X309" s="87"/>
      <c r="Y309" s="87"/>
      <c r="Z309" s="87"/>
      <c r="AA309" s="87"/>
      <c r="AB309" s="87"/>
      <c r="AC309" s="86"/>
      <c r="AD309" s="87"/>
    </row>
    <row x14ac:dyDescent="0.25" r="310" customHeight="1" ht="17.25">
      <c r="A310" s="243">
        <f>A309</f>
        <v>25569.375</v>
      </c>
      <c r="B310" s="282" t="s">
        <v>155</v>
      </c>
      <c r="C310" s="191">
        <f>SUM(C268:C309)</f>
      </c>
      <c r="D310" s="191">
        <f>SUM(D268:D309)</f>
      </c>
      <c r="E310" s="191">
        <f>SUM(E268:E309)</f>
      </c>
      <c r="F310" s="191">
        <f>SUM(F268:F309)</f>
      </c>
      <c r="G310" s="191">
        <f>SUM(G268:G309)</f>
      </c>
      <c r="H310" s="201"/>
      <c r="I310" s="201">
        <f>SUM(I268:I309)</f>
      </c>
      <c r="J310" s="201">
        <f>SUM(J268:J309)</f>
      </c>
      <c r="K310" s="201">
        <f>SUM(K268:K309)</f>
      </c>
      <c r="L310" s="86"/>
      <c r="M310" s="175"/>
      <c r="N310" s="87"/>
      <c r="O310" s="87"/>
      <c r="P310" s="87"/>
      <c r="Q310" s="87"/>
      <c r="R310" s="87"/>
      <c r="S310" s="87"/>
      <c r="T310" s="87"/>
      <c r="U310" s="87"/>
      <c r="V310" s="175"/>
      <c r="W310" s="87"/>
      <c r="X310" s="87"/>
      <c r="Y310" s="87"/>
      <c r="Z310" s="87"/>
      <c r="AA310" s="87"/>
      <c r="AB310" s="87"/>
      <c r="AC310" s="86"/>
      <c r="AD310" s="87"/>
    </row>
    <row x14ac:dyDescent="0.25" r="311" customHeight="1" ht="17.25">
      <c r="A311" s="235">
        <f>A314</f>
        <v>25569.375</v>
      </c>
      <c r="B311" s="186" t="s">
        <v>112</v>
      </c>
      <c r="C311" s="180"/>
      <c r="D311" s="180">
        <v>105</v>
      </c>
      <c r="E311" s="180"/>
      <c r="F311" s="180"/>
      <c r="G311" s="180">
        <f>SUM(C311:F311)</f>
      </c>
      <c r="H311" s="125">
        <v>6900</v>
      </c>
      <c r="I311" s="125">
        <f>G311*H311</f>
      </c>
      <c r="J311" s="185"/>
      <c r="K311" s="125">
        <f>SUM(I311:J311)</f>
      </c>
      <c r="L311" s="86"/>
      <c r="M311" s="175"/>
      <c r="N311" s="87"/>
      <c r="O311" s="87"/>
      <c r="P311" s="87"/>
      <c r="Q311" s="87"/>
      <c r="R311" s="87"/>
      <c r="S311" s="87"/>
      <c r="T311" s="87"/>
      <c r="U311" s="87"/>
      <c r="V311" s="175"/>
      <c r="W311" s="87"/>
      <c r="X311" s="87"/>
      <c r="Y311" s="87"/>
      <c r="Z311" s="87"/>
      <c r="AA311" s="87"/>
      <c r="AB311" s="87"/>
      <c r="AC311" s="86"/>
      <c r="AD311" s="87"/>
    </row>
    <row x14ac:dyDescent="0.25" r="312" customHeight="1" ht="17.25">
      <c r="A312" s="235">
        <f>A311</f>
        <v>25569.375</v>
      </c>
      <c r="B312" s="186" t="s">
        <v>113</v>
      </c>
      <c r="C312" s="180"/>
      <c r="D312" s="180">
        <v>3</v>
      </c>
      <c r="E312" s="180"/>
      <c r="F312" s="180"/>
      <c r="G312" s="180">
        <f>SUM(C312:F312)</f>
      </c>
      <c r="H312" s="125">
        <v>6500</v>
      </c>
      <c r="I312" s="125">
        <f>G312*H312</f>
      </c>
      <c r="J312" s="185"/>
      <c r="K312" s="125">
        <f>SUM(I312:J312)</f>
      </c>
      <c r="L312" s="86"/>
      <c r="M312" s="175"/>
      <c r="N312" s="87"/>
      <c r="O312" s="87"/>
      <c r="P312" s="87"/>
      <c r="Q312" s="87"/>
      <c r="R312" s="87"/>
      <c r="S312" s="87"/>
      <c r="T312" s="87"/>
      <c r="U312" s="87"/>
      <c r="V312" s="175"/>
      <c r="W312" s="87"/>
      <c r="X312" s="87"/>
      <c r="Y312" s="87"/>
      <c r="Z312" s="87"/>
      <c r="AA312" s="87"/>
      <c r="AB312" s="87"/>
      <c r="AC312" s="86"/>
      <c r="AD312" s="87"/>
    </row>
    <row x14ac:dyDescent="0.25" r="313" customHeight="1" ht="17.25">
      <c r="A313" s="235">
        <f>A308</f>
        <v>25569.375</v>
      </c>
      <c r="B313" s="186" t="s">
        <v>156</v>
      </c>
      <c r="C313" s="180"/>
      <c r="D313" s="180">
        <v>5</v>
      </c>
      <c r="E313" s="180"/>
      <c r="F313" s="180"/>
      <c r="G313" s="180">
        <f>SUM(C313:F313)</f>
      </c>
      <c r="H313" s="125">
        <v>6500</v>
      </c>
      <c r="I313" s="125">
        <f>G313*H313</f>
      </c>
      <c r="J313" s="185"/>
      <c r="K313" s="125">
        <f>SUM(I313:J313)</f>
      </c>
      <c r="L313" s="86"/>
      <c r="M313" s="175"/>
      <c r="N313" s="87"/>
      <c r="O313" s="87"/>
      <c r="P313" s="87"/>
      <c r="Q313" s="87"/>
      <c r="R313" s="87"/>
      <c r="S313" s="87"/>
      <c r="T313" s="87"/>
      <c r="U313" s="87"/>
      <c r="V313" s="175"/>
      <c r="W313" s="87"/>
      <c r="X313" s="87"/>
      <c r="Y313" s="87"/>
      <c r="Z313" s="87"/>
      <c r="AA313" s="87"/>
      <c r="AB313" s="87"/>
      <c r="AC313" s="86"/>
      <c r="AD313" s="87"/>
    </row>
    <row x14ac:dyDescent="0.25" r="314" customHeight="1" ht="17.25">
      <c r="A314" s="235">
        <f>A313</f>
        <v>25569.375</v>
      </c>
      <c r="B314" s="179"/>
      <c r="C314" s="180"/>
      <c r="D314" s="180"/>
      <c r="E314" s="180"/>
      <c r="F314" s="180"/>
      <c r="G314" s="180">
        <f>SUM(C314:F314)</f>
      </c>
      <c r="H314" s="125"/>
      <c r="I314" s="125">
        <f>G313*H314</f>
      </c>
      <c r="J314" s="185"/>
      <c r="K314" s="125">
        <f>SUM(I314:J314)</f>
      </c>
      <c r="L314" s="86"/>
      <c r="M314" s="175"/>
      <c r="N314" s="87"/>
      <c r="O314" s="87"/>
      <c r="P314" s="87"/>
      <c r="Q314" s="87"/>
      <c r="R314" s="87"/>
      <c r="S314" s="87"/>
      <c r="T314" s="87"/>
      <c r="U314" s="87"/>
      <c r="V314" s="175"/>
      <c r="W314" s="87"/>
      <c r="X314" s="87"/>
      <c r="Y314" s="87"/>
      <c r="Z314" s="87"/>
      <c r="AA314" s="87"/>
      <c r="AB314" s="87"/>
      <c r="AC314" s="86"/>
      <c r="AD314" s="87"/>
    </row>
    <row x14ac:dyDescent="0.25" r="315" customHeight="1" ht="17.25">
      <c r="A315" s="235">
        <f>A314</f>
        <v>25569.375</v>
      </c>
      <c r="B315" s="179"/>
      <c r="C315" s="180"/>
      <c r="D315" s="180"/>
      <c r="E315" s="180"/>
      <c r="F315" s="180"/>
      <c r="G315" s="180">
        <f>SUM(C315:F315)</f>
      </c>
      <c r="H315" s="125"/>
      <c r="I315" s="125">
        <f>G315*H315</f>
      </c>
      <c r="J315" s="185"/>
      <c r="K315" s="125">
        <f>SUM(I315:J315)</f>
      </c>
      <c r="L315" s="86"/>
      <c r="M315" s="175"/>
      <c r="N315" s="87"/>
      <c r="O315" s="87"/>
      <c r="P315" s="87"/>
      <c r="Q315" s="87"/>
      <c r="R315" s="87"/>
      <c r="S315" s="87"/>
      <c r="T315" s="87"/>
      <c r="U315" s="87"/>
      <c r="V315" s="175"/>
      <c r="W315" s="87"/>
      <c r="X315" s="87"/>
      <c r="Y315" s="87"/>
      <c r="Z315" s="87"/>
      <c r="AA315" s="87"/>
      <c r="AB315" s="87"/>
      <c r="AC315" s="86"/>
      <c r="AD315" s="87"/>
    </row>
    <row x14ac:dyDescent="0.25" r="316" customHeight="1" ht="17.25">
      <c r="A316" s="235">
        <f>A315</f>
        <v>25569.375</v>
      </c>
      <c r="B316" s="179"/>
      <c r="C316" s="180"/>
      <c r="D316" s="180"/>
      <c r="E316" s="180"/>
      <c r="F316" s="180"/>
      <c r="G316" s="180">
        <f>SUM(C316:F316)</f>
      </c>
      <c r="H316" s="125"/>
      <c r="I316" s="125">
        <f>G315*H316</f>
      </c>
      <c r="J316" s="185"/>
      <c r="K316" s="125">
        <f>SUM(I316:J316)</f>
      </c>
      <c r="L316" s="86"/>
      <c r="M316" s="175"/>
      <c r="N316" s="87"/>
      <c r="O316" s="87"/>
      <c r="P316" s="87"/>
      <c r="Q316" s="87"/>
      <c r="R316" s="87"/>
      <c r="S316" s="87"/>
      <c r="T316" s="87"/>
      <c r="U316" s="87"/>
      <c r="V316" s="175"/>
      <c r="W316" s="87"/>
      <c r="X316" s="87"/>
      <c r="Y316" s="87"/>
      <c r="Z316" s="87"/>
      <c r="AA316" s="87"/>
      <c r="AB316" s="87"/>
      <c r="AC316" s="86"/>
      <c r="AD316" s="87"/>
    </row>
    <row x14ac:dyDescent="0.25" r="317" customHeight="1" ht="17.25">
      <c r="A317" s="235">
        <f>A312</f>
        <v>25569.375</v>
      </c>
      <c r="B317" s="179"/>
      <c r="C317" s="180"/>
      <c r="D317" s="180"/>
      <c r="E317" s="180"/>
      <c r="F317" s="180"/>
      <c r="G317" s="180">
        <f>SUM(C317:F317)</f>
      </c>
      <c r="H317" s="125"/>
      <c r="I317" s="125">
        <f>G317*H317</f>
      </c>
      <c r="J317" s="185"/>
      <c r="K317" s="125">
        <f>SUM(I317:J317)</f>
      </c>
      <c r="L317" s="86"/>
      <c r="M317" s="175"/>
      <c r="N317" s="87"/>
      <c r="O317" s="87"/>
      <c r="P317" s="87"/>
      <c r="Q317" s="87"/>
      <c r="R317" s="87"/>
      <c r="S317" s="87"/>
      <c r="T317" s="87"/>
      <c r="U317" s="87"/>
      <c r="V317" s="175"/>
      <c r="W317" s="87"/>
      <c r="X317" s="87"/>
      <c r="Y317" s="87"/>
      <c r="Z317" s="87"/>
      <c r="AA317" s="87"/>
      <c r="AB317" s="87"/>
      <c r="AC317" s="86"/>
      <c r="AD317" s="87"/>
    </row>
    <row x14ac:dyDescent="0.25" r="318" customHeight="1" ht="17.25">
      <c r="A318" s="235">
        <f>A317</f>
        <v>25569.375</v>
      </c>
      <c r="B318" s="179"/>
      <c r="C318" s="180"/>
      <c r="D318" s="180"/>
      <c r="E318" s="180"/>
      <c r="F318" s="180"/>
      <c r="G318" s="180">
        <f>SUM(C318:F318)</f>
      </c>
      <c r="H318" s="125"/>
      <c r="I318" s="125">
        <f>G317*H318</f>
      </c>
      <c r="J318" s="185"/>
      <c r="K318" s="125">
        <f>SUM(I318:J318)</f>
      </c>
      <c r="L318" s="86"/>
      <c r="M318" s="175"/>
      <c r="N318" s="87"/>
      <c r="O318" s="87"/>
      <c r="P318" s="87"/>
      <c r="Q318" s="87"/>
      <c r="R318" s="87"/>
      <c r="S318" s="87"/>
      <c r="T318" s="87"/>
      <c r="U318" s="87"/>
      <c r="V318" s="175"/>
      <c r="W318" s="87"/>
      <c r="X318" s="87"/>
      <c r="Y318" s="87"/>
      <c r="Z318" s="87"/>
      <c r="AA318" s="87"/>
      <c r="AB318" s="87"/>
      <c r="AC318" s="86"/>
      <c r="AD318" s="87"/>
    </row>
    <row x14ac:dyDescent="0.25" r="319" customHeight="1" ht="17.25">
      <c r="A319" s="243">
        <f>A318</f>
        <v>25569.375</v>
      </c>
      <c r="B319" s="282" t="s">
        <v>157</v>
      </c>
      <c r="C319" s="191">
        <f>SUM(C311:C318)</f>
      </c>
      <c r="D319" s="191">
        <f>SUM(D311:D318)</f>
      </c>
      <c r="E319" s="191">
        <f>SUM(E311:E318)</f>
      </c>
      <c r="F319" s="191">
        <f>SUM(F311:F318)</f>
      </c>
      <c r="G319" s="191">
        <f>SUM(G311:G318)</f>
      </c>
      <c r="H319" s="201"/>
      <c r="I319" s="201">
        <f>SUM(I311:I318)</f>
      </c>
      <c r="J319" s="201"/>
      <c r="K319" s="202">
        <f>SUM(K311:K318)</f>
      </c>
      <c r="L319" s="86"/>
      <c r="M319" s="175"/>
      <c r="N319" s="87"/>
      <c r="O319" s="87"/>
      <c r="P319" s="87"/>
      <c r="Q319" s="87"/>
      <c r="R319" s="87"/>
      <c r="S319" s="87"/>
      <c r="T319" s="87"/>
      <c r="U319" s="87"/>
      <c r="V319" s="175"/>
      <c r="W319" s="87"/>
      <c r="X319" s="87"/>
      <c r="Y319" s="87"/>
      <c r="Z319" s="87"/>
      <c r="AA319" s="87"/>
      <c r="AB319" s="87"/>
      <c r="AC319" s="86"/>
      <c r="AD319" s="87"/>
    </row>
    <row x14ac:dyDescent="0.25" r="320" customHeight="1" ht="17.25" hidden="1">
      <c r="A320" s="272" t="s">
        <v>128</v>
      </c>
      <c r="B320" s="273" t="s">
        <v>2</v>
      </c>
      <c r="C320" s="274" t="s">
        <v>129</v>
      </c>
      <c r="D320" s="274" t="s">
        <v>130</v>
      </c>
      <c r="E320" s="274" t="s">
        <v>131</v>
      </c>
      <c r="F320" s="274" t="s">
        <v>132</v>
      </c>
      <c r="G320" s="274" t="s">
        <v>133</v>
      </c>
      <c r="H320" s="274" t="s">
        <v>7</v>
      </c>
      <c r="I320" s="274" t="s">
        <v>134</v>
      </c>
      <c r="J320" s="274" t="s">
        <v>90</v>
      </c>
      <c r="K320" s="275" t="s">
        <v>135</v>
      </c>
      <c r="L320" s="86"/>
      <c r="M320" s="175"/>
      <c r="N320" s="87"/>
      <c r="O320" s="87"/>
      <c r="P320" s="87"/>
      <c r="Q320" s="87"/>
      <c r="R320" s="87"/>
      <c r="S320" s="87"/>
      <c r="T320" s="87"/>
      <c r="U320" s="87"/>
      <c r="V320" s="175"/>
      <c r="W320" s="87"/>
      <c r="X320" s="87"/>
      <c r="Y320" s="87"/>
      <c r="Z320" s="87"/>
      <c r="AA320" s="87"/>
      <c r="AB320" s="87"/>
      <c r="AC320" s="86"/>
      <c r="AD320" s="87"/>
    </row>
    <row x14ac:dyDescent="0.25" r="321" customHeight="1" ht="17.25">
      <c r="A321" s="235">
        <f>A319+1</f>
        <v>25569.375</v>
      </c>
      <c r="B321" s="179" t="s">
        <v>203</v>
      </c>
      <c r="C321" s="180"/>
      <c r="D321" s="180"/>
      <c r="E321" s="180"/>
      <c r="F321" s="180"/>
      <c r="G321" s="180">
        <f>SUM(C321:F321)</f>
      </c>
      <c r="H321" s="237">
        <v>6000</v>
      </c>
      <c r="I321" s="125">
        <f>G321*H321</f>
      </c>
      <c r="J321" s="125">
        <f>I321*0.1</f>
      </c>
      <c r="K321" s="125">
        <f>SUM(I321:J321)</f>
      </c>
      <c r="L321" s="86"/>
      <c r="M321" s="175"/>
      <c r="N321" s="87"/>
      <c r="O321" s="87"/>
      <c r="P321" s="87"/>
      <c r="Q321" s="87"/>
      <c r="R321" s="87"/>
      <c r="S321" s="87"/>
      <c r="T321" s="87"/>
      <c r="U321" s="87"/>
      <c r="V321" s="175"/>
      <c r="W321" s="87"/>
      <c r="X321" s="87"/>
      <c r="Y321" s="87"/>
      <c r="Z321" s="87"/>
      <c r="AA321" s="87"/>
      <c r="AB321" s="87"/>
      <c r="AC321" s="86"/>
      <c r="AD321" s="87"/>
    </row>
    <row x14ac:dyDescent="0.25" r="322" customHeight="1" ht="17.25">
      <c r="A322" s="235">
        <f>A321</f>
        <v>25569.375</v>
      </c>
      <c r="B322" s="179" t="s">
        <v>205</v>
      </c>
      <c r="C322" s="180"/>
      <c r="D322" s="180"/>
      <c r="E322" s="180"/>
      <c r="F322" s="180"/>
      <c r="G322" s="180">
        <f>SUM(C322:F322)</f>
      </c>
      <c r="H322" s="182">
        <v>4300</v>
      </c>
      <c r="I322" s="125">
        <f>G322*H322</f>
      </c>
      <c r="J322" s="125">
        <f>I322*0.1</f>
      </c>
      <c r="K322" s="125">
        <f>SUM(I322:J322)</f>
      </c>
      <c r="L322" s="86"/>
      <c r="M322" s="175"/>
      <c r="N322" s="87"/>
      <c r="O322" s="87"/>
      <c r="P322" s="87"/>
      <c r="Q322" s="87"/>
      <c r="R322" s="87"/>
      <c r="S322" s="87"/>
      <c r="T322" s="87"/>
      <c r="U322" s="87"/>
      <c r="V322" s="175"/>
      <c r="W322" s="87"/>
      <c r="X322" s="87"/>
      <c r="Y322" s="87"/>
      <c r="Z322" s="87"/>
      <c r="AA322" s="87"/>
      <c r="AB322" s="87"/>
      <c r="AC322" s="86"/>
      <c r="AD322" s="87"/>
    </row>
    <row x14ac:dyDescent="0.25" r="323" customHeight="1" ht="17.25">
      <c r="A323" s="235">
        <f>A322</f>
        <v>25569.375</v>
      </c>
      <c r="B323" s="179" t="s">
        <v>13</v>
      </c>
      <c r="C323" s="180"/>
      <c r="D323" s="180"/>
      <c r="E323" s="180"/>
      <c r="F323" s="180"/>
      <c r="G323" s="180">
        <f>SUM(C323:F323)</f>
      </c>
      <c r="H323" s="125">
        <v>6000</v>
      </c>
      <c r="I323" s="125">
        <f>G323*H323</f>
      </c>
      <c r="J323" s="125">
        <f>I323*0.1</f>
      </c>
      <c r="K323" s="125">
        <f>SUM(I323:J323)</f>
      </c>
      <c r="L323" s="86"/>
      <c r="M323" s="175"/>
      <c r="N323" s="87"/>
      <c r="O323" s="87"/>
      <c r="P323" s="87"/>
      <c r="Q323" s="87"/>
      <c r="R323" s="87"/>
      <c r="S323" s="87"/>
      <c r="T323" s="87"/>
      <c r="U323" s="87"/>
      <c r="V323" s="175"/>
      <c r="W323" s="87"/>
      <c r="X323" s="87"/>
      <c r="Y323" s="87"/>
      <c r="Z323" s="87"/>
      <c r="AA323" s="87"/>
      <c r="AB323" s="87"/>
      <c r="AC323" s="86"/>
      <c r="AD323" s="87"/>
    </row>
    <row x14ac:dyDescent="0.25" r="324" customHeight="1" ht="17.25">
      <c r="A324" s="235">
        <f>A323</f>
        <v>25569.375</v>
      </c>
      <c r="B324" s="179" t="s">
        <v>58</v>
      </c>
      <c r="C324" s="183" t="s">
        <v>14</v>
      </c>
      <c r="D324" s="180"/>
      <c r="E324" s="180"/>
      <c r="F324" s="180"/>
      <c r="G324" s="180">
        <f>SUM(C324:F324)</f>
      </c>
      <c r="H324" s="237">
        <v>5500</v>
      </c>
      <c r="I324" s="125">
        <f>G324*H324</f>
      </c>
      <c r="J324" s="125">
        <f>I324*0.1</f>
      </c>
      <c r="K324" s="125">
        <f>SUM(I324:J324)</f>
      </c>
      <c r="L324" s="86"/>
      <c r="M324" s="175"/>
      <c r="N324" s="87"/>
      <c r="O324" s="87"/>
      <c r="P324" s="87"/>
      <c r="Q324" s="87"/>
      <c r="R324" s="87"/>
      <c r="S324" s="87"/>
      <c r="T324" s="87"/>
      <c r="U324" s="87"/>
      <c r="V324" s="175"/>
      <c r="W324" s="87"/>
      <c r="X324" s="87"/>
      <c r="Y324" s="87"/>
      <c r="Z324" s="87"/>
      <c r="AA324" s="87"/>
      <c r="AB324" s="87"/>
      <c r="AC324" s="86"/>
      <c r="AD324" s="87"/>
    </row>
    <row x14ac:dyDescent="0.25" r="325" customHeight="1" ht="17.25">
      <c r="A325" s="235">
        <f>A324</f>
        <v>25569.375</v>
      </c>
      <c r="B325" s="179" t="s">
        <v>8</v>
      </c>
      <c r="C325" s="183"/>
      <c r="D325" s="180"/>
      <c r="E325" s="180"/>
      <c r="F325" s="180"/>
      <c r="G325" s="180">
        <f>SUM(C325:F325)</f>
      </c>
      <c r="H325" s="125">
        <v>5000</v>
      </c>
      <c r="I325" s="125">
        <f>G325*H325</f>
      </c>
      <c r="J325" s="125">
        <f>I325*0.1</f>
      </c>
      <c r="K325" s="125">
        <f>SUM(I325:J325)</f>
      </c>
      <c r="L325" s="86"/>
      <c r="M325" s="175"/>
      <c r="N325" s="87"/>
      <c r="O325" s="87"/>
      <c r="P325" s="87"/>
      <c r="Q325" s="87"/>
      <c r="R325" s="87"/>
      <c r="S325" s="87"/>
      <c r="T325" s="87"/>
      <c r="U325" s="87"/>
      <c r="V325" s="175"/>
      <c r="W325" s="87"/>
      <c r="X325" s="87"/>
      <c r="Y325" s="87"/>
      <c r="Z325" s="87"/>
      <c r="AA325" s="87"/>
      <c r="AB325" s="87"/>
      <c r="AC325" s="86"/>
      <c r="AD325" s="87"/>
    </row>
    <row x14ac:dyDescent="0.25" r="326" customHeight="1" ht="17.25">
      <c r="A326" s="235">
        <f>A325</f>
        <v>25569.375</v>
      </c>
      <c r="B326" s="179" t="s">
        <v>27</v>
      </c>
      <c r="C326" s="180"/>
      <c r="D326" s="180"/>
      <c r="E326" s="180"/>
      <c r="F326" s="180"/>
      <c r="G326" s="180">
        <f>SUM(C326:F326)</f>
      </c>
      <c r="H326" s="125">
        <v>5500</v>
      </c>
      <c r="I326" s="125">
        <f>G326*H326</f>
      </c>
      <c r="J326" s="125">
        <f>I326*0.1</f>
      </c>
      <c r="K326" s="125">
        <f>SUM(I326:J326)</f>
      </c>
      <c r="L326" s="86"/>
      <c r="M326" s="175"/>
      <c r="N326" s="87"/>
      <c r="O326" s="87"/>
      <c r="P326" s="87"/>
      <c r="Q326" s="87"/>
      <c r="R326" s="87"/>
      <c r="S326" s="87"/>
      <c r="T326" s="87"/>
      <c r="U326" s="87"/>
      <c r="V326" s="175"/>
      <c r="W326" s="87"/>
      <c r="X326" s="87"/>
      <c r="Y326" s="87"/>
      <c r="Z326" s="87"/>
      <c r="AA326" s="87"/>
      <c r="AB326" s="87"/>
      <c r="AC326" s="86"/>
      <c r="AD326" s="87"/>
    </row>
    <row x14ac:dyDescent="0.25" r="327" customHeight="1" ht="17.25">
      <c r="A327" s="235">
        <f>A326</f>
        <v>25569.375</v>
      </c>
      <c r="B327" s="179" t="s">
        <v>20</v>
      </c>
      <c r="C327" s="180"/>
      <c r="D327" s="180"/>
      <c r="E327" s="180"/>
      <c r="F327" s="180"/>
      <c r="G327" s="180">
        <f>SUM(C327:F327)</f>
      </c>
      <c r="H327" s="125">
        <v>5000</v>
      </c>
      <c r="I327" s="125">
        <f>G327*H327</f>
      </c>
      <c r="J327" s="125">
        <f>I327*0.1</f>
      </c>
      <c r="K327" s="125">
        <f>SUM(I327:J327)</f>
      </c>
      <c r="L327" s="86"/>
      <c r="M327" s="175"/>
      <c r="N327" s="87"/>
      <c r="O327" s="87"/>
      <c r="P327" s="87"/>
      <c r="Q327" s="87"/>
      <c r="R327" s="87"/>
      <c r="S327" s="87"/>
      <c r="T327" s="87"/>
      <c r="U327" s="87"/>
      <c r="V327" s="175"/>
      <c r="W327" s="87"/>
      <c r="X327" s="87"/>
      <c r="Y327" s="87"/>
      <c r="Z327" s="87"/>
      <c r="AA327" s="87"/>
      <c r="AB327" s="87"/>
      <c r="AC327" s="86"/>
      <c r="AD327" s="87"/>
    </row>
    <row x14ac:dyDescent="0.25" r="328" customHeight="1" ht="17.25">
      <c r="A328" s="235">
        <f>A327</f>
        <v>25569.375</v>
      </c>
      <c r="B328" s="179" t="s">
        <v>31</v>
      </c>
      <c r="C328" s="180"/>
      <c r="D328" s="180"/>
      <c r="E328" s="180"/>
      <c r="F328" s="180"/>
      <c r="G328" s="180">
        <f>SUM(C328:F328)</f>
      </c>
      <c r="H328" s="125">
        <v>6000</v>
      </c>
      <c r="I328" s="125">
        <f>G328*H328</f>
      </c>
      <c r="J328" s="125">
        <f>I328*0.1</f>
      </c>
      <c r="K328" s="125">
        <f>SUM(I328:J328)</f>
      </c>
      <c r="L328" s="86"/>
      <c r="M328" s="175"/>
      <c r="N328" s="87"/>
      <c r="O328" s="87"/>
      <c r="P328" s="87"/>
      <c r="Q328" s="87"/>
      <c r="R328" s="87"/>
      <c r="S328" s="87"/>
      <c r="T328" s="87"/>
      <c r="U328" s="87"/>
      <c r="V328" s="175"/>
      <c r="W328" s="87"/>
      <c r="X328" s="87"/>
      <c r="Y328" s="87"/>
      <c r="Z328" s="87"/>
      <c r="AA328" s="87"/>
      <c r="AB328" s="87"/>
      <c r="AC328" s="86"/>
      <c r="AD328" s="87"/>
    </row>
    <row x14ac:dyDescent="0.25" r="329" customHeight="1" ht="17.25">
      <c r="A329" s="235">
        <f>A328</f>
        <v>25569.375</v>
      </c>
      <c r="B329" s="179" t="s">
        <v>71</v>
      </c>
      <c r="C329" s="180"/>
      <c r="D329" s="180"/>
      <c r="E329" s="180"/>
      <c r="F329" s="180"/>
      <c r="G329" s="180">
        <f>SUM(C329:F329)</f>
      </c>
      <c r="H329" s="125">
        <v>6000</v>
      </c>
      <c r="I329" s="125">
        <f>G329*H329</f>
      </c>
      <c r="J329" s="125">
        <f>I329*0.1</f>
      </c>
      <c r="K329" s="125">
        <f>SUM(I329:J329)</f>
      </c>
      <c r="L329" s="86"/>
      <c r="M329" s="175"/>
      <c r="N329" s="87"/>
      <c r="O329" s="87"/>
      <c r="P329" s="87"/>
      <c r="Q329" s="87"/>
      <c r="R329" s="87"/>
      <c r="S329" s="87"/>
      <c r="T329" s="87"/>
      <c r="U329" s="87"/>
      <c r="V329" s="175"/>
      <c r="W329" s="87"/>
      <c r="X329" s="87"/>
      <c r="Y329" s="87"/>
      <c r="Z329" s="87"/>
      <c r="AA329" s="87"/>
      <c r="AB329" s="87"/>
      <c r="AC329" s="86"/>
      <c r="AD329" s="87"/>
    </row>
    <row x14ac:dyDescent="0.25" r="330" customHeight="1" ht="17.25">
      <c r="A330" s="235">
        <f>A329</f>
        <v>25569.375</v>
      </c>
      <c r="B330" s="179" t="s">
        <v>49</v>
      </c>
      <c r="C330" s="180"/>
      <c r="D330" s="180"/>
      <c r="E330" s="180"/>
      <c r="F330" s="180"/>
      <c r="G330" s="180">
        <f>SUM(C330:F330)</f>
      </c>
      <c r="H330" s="125">
        <v>5000</v>
      </c>
      <c r="I330" s="125">
        <f>G330*H330</f>
      </c>
      <c r="J330" s="125">
        <f>I330*0.1</f>
      </c>
      <c r="K330" s="125">
        <f>SUM(I330:J330)</f>
      </c>
      <c r="L330" s="86"/>
      <c r="M330" s="175"/>
      <c r="N330" s="87"/>
      <c r="O330" s="87"/>
      <c r="P330" s="87"/>
      <c r="Q330" s="87"/>
      <c r="R330" s="87"/>
      <c r="S330" s="87"/>
      <c r="T330" s="87"/>
      <c r="U330" s="87"/>
      <c r="V330" s="175"/>
      <c r="W330" s="87"/>
      <c r="X330" s="87"/>
      <c r="Y330" s="87"/>
      <c r="Z330" s="87"/>
      <c r="AA330" s="87"/>
      <c r="AB330" s="87"/>
      <c r="AC330" s="86"/>
      <c r="AD330" s="87"/>
    </row>
    <row x14ac:dyDescent="0.25" r="331" customHeight="1" ht="17.25">
      <c r="A331" s="235">
        <f>A330</f>
        <v>25569.375</v>
      </c>
      <c r="B331" s="184" t="s">
        <v>9</v>
      </c>
      <c r="C331" s="180"/>
      <c r="D331" s="180"/>
      <c r="E331" s="180"/>
      <c r="F331" s="180"/>
      <c r="G331" s="180">
        <f>SUM(C331:F331)</f>
      </c>
      <c r="H331" s="125">
        <v>6000</v>
      </c>
      <c r="I331" s="125">
        <f>G331*H331</f>
      </c>
      <c r="J331" s="125">
        <f>I331*0.1</f>
      </c>
      <c r="K331" s="125">
        <f>SUM(I331:J331)</f>
      </c>
      <c r="L331" s="86"/>
      <c r="M331" s="175"/>
      <c r="N331" s="87"/>
      <c r="O331" s="87"/>
      <c r="P331" s="87"/>
      <c r="Q331" s="87"/>
      <c r="R331" s="87"/>
      <c r="S331" s="87"/>
      <c r="T331" s="87"/>
      <c r="U331" s="87"/>
      <c r="V331" s="175"/>
      <c r="W331" s="87"/>
      <c r="X331" s="87"/>
      <c r="Y331" s="87"/>
      <c r="Z331" s="87"/>
      <c r="AA331" s="87"/>
      <c r="AB331" s="87"/>
      <c r="AC331" s="86"/>
      <c r="AD331" s="87"/>
    </row>
    <row x14ac:dyDescent="0.25" r="332" customHeight="1" ht="17.25">
      <c r="A332" s="235">
        <f>A331</f>
        <v>25569.375</v>
      </c>
      <c r="B332" s="179" t="s">
        <v>78</v>
      </c>
      <c r="C332" s="180"/>
      <c r="D332" s="180"/>
      <c r="E332" s="180"/>
      <c r="F332" s="180"/>
      <c r="G332" s="180">
        <f>SUM(C332:F332)</f>
      </c>
      <c r="H332" s="125">
        <v>6500</v>
      </c>
      <c r="I332" s="125">
        <f>G332*H332</f>
      </c>
      <c r="J332" s="125">
        <f>I332*0.1</f>
      </c>
      <c r="K332" s="125">
        <f>SUM(I332:J332)</f>
      </c>
      <c r="L332" s="86"/>
      <c r="M332" s="175"/>
      <c r="N332" s="87"/>
      <c r="O332" s="87"/>
      <c r="P332" s="87"/>
      <c r="Q332" s="87"/>
      <c r="R332" s="87"/>
      <c r="S332" s="87"/>
      <c r="T332" s="87"/>
      <c r="U332" s="87"/>
      <c r="V332" s="175"/>
      <c r="W332" s="87"/>
      <c r="X332" s="87"/>
      <c r="Y332" s="87"/>
      <c r="Z332" s="87"/>
      <c r="AA332" s="87"/>
      <c r="AB332" s="87"/>
      <c r="AC332" s="86"/>
      <c r="AD332" s="87"/>
    </row>
    <row x14ac:dyDescent="0.25" r="333" customHeight="1" ht="17.25">
      <c r="A333" s="235">
        <f>A332</f>
        <v>25569.375</v>
      </c>
      <c r="B333" s="179" t="s">
        <v>55</v>
      </c>
      <c r="C333" s="180"/>
      <c r="D333" s="180"/>
      <c r="E333" s="180"/>
      <c r="F333" s="180"/>
      <c r="G333" s="180">
        <f>SUM(C333:F333)</f>
      </c>
      <c r="H333" s="125">
        <v>6500</v>
      </c>
      <c r="I333" s="125">
        <f>G333*H333</f>
      </c>
      <c r="J333" s="125">
        <f>I333*0.1</f>
      </c>
      <c r="K333" s="125">
        <f>SUM(I333:J333)</f>
      </c>
      <c r="L333" s="86"/>
      <c r="M333" s="175"/>
      <c r="N333" s="87"/>
      <c r="O333" s="87"/>
      <c r="P333" s="87"/>
      <c r="Q333" s="87"/>
      <c r="R333" s="87"/>
      <c r="S333" s="87"/>
      <c r="T333" s="87"/>
      <c r="U333" s="87"/>
      <c r="V333" s="175"/>
      <c r="W333" s="87"/>
      <c r="X333" s="87"/>
      <c r="Y333" s="87"/>
      <c r="Z333" s="87"/>
      <c r="AA333" s="87"/>
      <c r="AB333" s="87"/>
      <c r="AC333" s="86"/>
      <c r="AD333" s="87"/>
    </row>
    <row x14ac:dyDescent="0.25" r="334" customHeight="1" ht="17.25">
      <c r="A334" s="235">
        <f>A333</f>
        <v>25569.375</v>
      </c>
      <c r="B334" s="279" t="s">
        <v>80</v>
      </c>
      <c r="C334" s="180"/>
      <c r="D334" s="180"/>
      <c r="E334" s="180"/>
      <c r="F334" s="180"/>
      <c r="G334" s="180">
        <f>SUM(C334:F334)</f>
      </c>
      <c r="H334" s="125">
        <v>6000</v>
      </c>
      <c r="I334" s="125">
        <f>G334*H334</f>
      </c>
      <c r="J334" s="185"/>
      <c r="K334" s="125">
        <f>SUM(I334:J334)</f>
      </c>
      <c r="L334" s="86"/>
      <c r="M334" s="175"/>
      <c r="N334" s="87"/>
      <c r="O334" s="87"/>
      <c r="P334" s="87"/>
      <c r="Q334" s="87"/>
      <c r="R334" s="87"/>
      <c r="S334" s="87"/>
      <c r="T334" s="87"/>
      <c r="U334" s="87"/>
      <c r="V334" s="175"/>
      <c r="W334" s="87"/>
      <c r="X334" s="87"/>
      <c r="Y334" s="87"/>
      <c r="Z334" s="87"/>
      <c r="AA334" s="87"/>
      <c r="AB334" s="87"/>
      <c r="AC334" s="86"/>
      <c r="AD334" s="87"/>
    </row>
    <row x14ac:dyDescent="0.25" r="335" customHeight="1" ht="17.25">
      <c r="A335" s="235">
        <f>A334</f>
        <v>25569.375</v>
      </c>
      <c r="B335" s="279" t="s">
        <v>67</v>
      </c>
      <c r="C335" s="180"/>
      <c r="D335" s="180"/>
      <c r="E335" s="180"/>
      <c r="F335" s="180"/>
      <c r="G335" s="180">
        <f>SUM(C335:F335)</f>
      </c>
      <c r="H335" s="125">
        <v>5500</v>
      </c>
      <c r="I335" s="125">
        <f>G335*H335</f>
      </c>
      <c r="J335" s="125">
        <f>I335*0.1</f>
      </c>
      <c r="K335" s="125">
        <f>SUM(I335:J335)</f>
      </c>
      <c r="L335" s="86"/>
      <c r="M335" s="175"/>
      <c r="N335" s="87"/>
      <c r="O335" s="87"/>
      <c r="P335" s="87"/>
      <c r="Q335" s="87"/>
      <c r="R335" s="87"/>
      <c r="S335" s="87"/>
      <c r="T335" s="87"/>
      <c r="U335" s="87"/>
      <c r="V335" s="175"/>
      <c r="W335" s="87"/>
      <c r="X335" s="87"/>
      <c r="Y335" s="87"/>
      <c r="Z335" s="87"/>
      <c r="AA335" s="87"/>
      <c r="AB335" s="87"/>
      <c r="AC335" s="86"/>
      <c r="AD335" s="87"/>
    </row>
    <row x14ac:dyDescent="0.25" r="336" customHeight="1" ht="17.25">
      <c r="A336" s="235">
        <f>A335</f>
        <v>25569.375</v>
      </c>
      <c r="B336" s="279" t="s">
        <v>74</v>
      </c>
      <c r="C336" s="180"/>
      <c r="D336" s="180"/>
      <c r="E336" s="180"/>
      <c r="F336" s="180"/>
      <c r="G336" s="180">
        <f>SUM(C336:F336)</f>
      </c>
      <c r="H336" s="187">
        <v>5000</v>
      </c>
      <c r="I336" s="125">
        <f>G336*H336</f>
      </c>
      <c r="J336" s="125">
        <f>I336*0.1</f>
      </c>
      <c r="K336" s="125">
        <f>SUM(I336:J336)</f>
      </c>
      <c r="L336" s="86"/>
      <c r="M336" s="175"/>
      <c r="N336" s="87"/>
      <c r="O336" s="87"/>
      <c r="P336" s="87"/>
      <c r="Q336" s="87"/>
      <c r="R336" s="87"/>
      <c r="S336" s="87"/>
      <c r="T336" s="87"/>
      <c r="U336" s="87"/>
      <c r="V336" s="175"/>
      <c r="W336" s="87"/>
      <c r="X336" s="87"/>
      <c r="Y336" s="87"/>
      <c r="Z336" s="87"/>
      <c r="AA336" s="87"/>
      <c r="AB336" s="87"/>
      <c r="AC336" s="86"/>
      <c r="AD336" s="87"/>
    </row>
    <row x14ac:dyDescent="0.25" r="337" customHeight="1" ht="17.25">
      <c r="A337" s="235">
        <f>A336</f>
        <v>25569.375</v>
      </c>
      <c r="B337" s="280" t="s">
        <v>11</v>
      </c>
      <c r="C337" s="180"/>
      <c r="D337" s="180"/>
      <c r="E337" s="180"/>
      <c r="F337" s="180"/>
      <c r="G337" s="180">
        <f>SUM(C337:F337)</f>
      </c>
      <c r="H337" s="125">
        <v>6000</v>
      </c>
      <c r="I337" s="125">
        <f>G337*H337</f>
      </c>
      <c r="J337" s="125">
        <f>I337*0.1</f>
      </c>
      <c r="K337" s="125">
        <f>SUM(I337:J337)</f>
      </c>
      <c r="L337" s="86"/>
      <c r="M337" s="175"/>
      <c r="N337" s="87"/>
      <c r="O337" s="87"/>
      <c r="P337" s="87"/>
      <c r="Q337" s="87"/>
      <c r="R337" s="87"/>
      <c r="S337" s="87"/>
      <c r="T337" s="87"/>
      <c r="U337" s="87"/>
      <c r="V337" s="175"/>
      <c r="W337" s="87"/>
      <c r="X337" s="87"/>
      <c r="Y337" s="87"/>
      <c r="Z337" s="87"/>
      <c r="AA337" s="87"/>
      <c r="AB337" s="87"/>
      <c r="AC337" s="86"/>
      <c r="AD337" s="87"/>
    </row>
    <row x14ac:dyDescent="0.25" r="338" customHeight="1" ht="17.25">
      <c r="A338" s="235">
        <f>A337</f>
        <v>25569.375</v>
      </c>
      <c r="B338" s="279" t="s">
        <v>22</v>
      </c>
      <c r="C338" s="180"/>
      <c r="D338" s="180"/>
      <c r="E338" s="180"/>
      <c r="F338" s="180"/>
      <c r="G338" s="180">
        <f>SUM(C338:F338)</f>
      </c>
      <c r="H338" s="237">
        <v>4800</v>
      </c>
      <c r="I338" s="125">
        <f>G338*H338</f>
      </c>
      <c r="J338" s="125">
        <f>I338*0.1</f>
      </c>
      <c r="K338" s="125">
        <f>SUM(I338:J338)</f>
      </c>
      <c r="L338" s="86"/>
      <c r="M338" s="175"/>
      <c r="N338" s="87"/>
      <c r="O338" s="87"/>
      <c r="P338" s="87"/>
      <c r="Q338" s="87"/>
      <c r="R338" s="87"/>
      <c r="S338" s="87"/>
      <c r="T338" s="87"/>
      <c r="U338" s="87"/>
      <c r="V338" s="175"/>
      <c r="W338" s="87"/>
      <c r="X338" s="87"/>
      <c r="Y338" s="87"/>
      <c r="Z338" s="87"/>
      <c r="AA338" s="87"/>
      <c r="AB338" s="87"/>
      <c r="AC338" s="86"/>
      <c r="AD338" s="87"/>
    </row>
    <row x14ac:dyDescent="0.25" r="339" customHeight="1" ht="17.25">
      <c r="A339" s="235">
        <f>A338</f>
        <v>25569.375</v>
      </c>
      <c r="B339" s="279" t="s">
        <v>217</v>
      </c>
      <c r="C339" s="180"/>
      <c r="D339" s="180"/>
      <c r="E339" s="180"/>
      <c r="F339" s="180"/>
      <c r="G339" s="180">
        <f>SUM(C339:F339)</f>
      </c>
      <c r="H339" s="125">
        <v>5000</v>
      </c>
      <c r="I339" s="125">
        <f>G339*H339</f>
      </c>
      <c r="J339" s="125">
        <f>I339*0.1</f>
      </c>
      <c r="K339" s="125">
        <f>SUM(I339:J339)</f>
      </c>
      <c r="L339" s="86"/>
      <c r="M339" s="175"/>
      <c r="N339" s="87"/>
      <c r="O339" s="87"/>
      <c r="P339" s="87"/>
      <c r="Q339" s="87"/>
      <c r="R339" s="87"/>
      <c r="S339" s="87"/>
      <c r="T339" s="87"/>
      <c r="U339" s="87"/>
      <c r="V339" s="175"/>
      <c r="W339" s="87"/>
      <c r="X339" s="87"/>
      <c r="Y339" s="87"/>
      <c r="Z339" s="87"/>
      <c r="AA339" s="87"/>
      <c r="AB339" s="87"/>
      <c r="AC339" s="86"/>
      <c r="AD339" s="87"/>
    </row>
    <row x14ac:dyDescent="0.25" r="340" customHeight="1" ht="17.25">
      <c r="A340" s="235">
        <f>A339</f>
        <v>25569.375</v>
      </c>
      <c r="B340" s="279" t="s">
        <v>84</v>
      </c>
      <c r="C340" s="180"/>
      <c r="D340" s="180"/>
      <c r="E340" s="180"/>
      <c r="F340" s="180"/>
      <c r="G340" s="180">
        <f>SUM(C340:F340)</f>
      </c>
      <c r="H340" s="237">
        <v>4800</v>
      </c>
      <c r="I340" s="125">
        <f>G340*H340</f>
      </c>
      <c r="J340" s="125">
        <f>I340*0.1</f>
      </c>
      <c r="K340" s="125">
        <f>SUM(I340:J340)</f>
      </c>
      <c r="L340" s="86"/>
      <c r="M340" s="175"/>
      <c r="N340" s="87"/>
      <c r="O340" s="87"/>
      <c r="P340" s="87"/>
      <c r="Q340" s="87"/>
      <c r="R340" s="87"/>
      <c r="S340" s="87"/>
      <c r="T340" s="87"/>
      <c r="U340" s="87"/>
      <c r="V340" s="175"/>
      <c r="W340" s="87"/>
      <c r="X340" s="87"/>
      <c r="Y340" s="87"/>
      <c r="Z340" s="87"/>
      <c r="AA340" s="87"/>
      <c r="AB340" s="87"/>
      <c r="AC340" s="86"/>
      <c r="AD340" s="87"/>
    </row>
    <row x14ac:dyDescent="0.25" r="341" customHeight="1" ht="17.25">
      <c r="A341" s="235">
        <f>A340</f>
        <v>25569.375</v>
      </c>
      <c r="B341" s="279" t="s">
        <v>207</v>
      </c>
      <c r="C341" s="180"/>
      <c r="D341" s="180">
        <v>15</v>
      </c>
      <c r="E341" s="180"/>
      <c r="F341" s="180">
        <v>2</v>
      </c>
      <c r="G341" s="180">
        <f>SUM(C341:F341)</f>
      </c>
      <c r="H341" s="125">
        <v>6000</v>
      </c>
      <c r="I341" s="125">
        <f>G341*H341</f>
      </c>
      <c r="J341" s="125">
        <f>I341*0.1</f>
      </c>
      <c r="K341" s="125">
        <f>SUM(I341:J341)</f>
      </c>
      <c r="L341" s="86"/>
      <c r="M341" s="175"/>
      <c r="N341" s="87"/>
      <c r="O341" s="87"/>
      <c r="P341" s="87"/>
      <c r="Q341" s="87"/>
      <c r="R341" s="87"/>
      <c r="S341" s="87"/>
      <c r="T341" s="87"/>
      <c r="U341" s="87"/>
      <c r="V341" s="175"/>
      <c r="W341" s="87"/>
      <c r="X341" s="87"/>
      <c r="Y341" s="87"/>
      <c r="Z341" s="87"/>
      <c r="AA341" s="87"/>
      <c r="AB341" s="87"/>
      <c r="AC341" s="86"/>
      <c r="AD341" s="87"/>
    </row>
    <row x14ac:dyDescent="0.25" r="342" customHeight="1" ht="17.25">
      <c r="A342" s="235">
        <f>A341</f>
        <v>25569.375</v>
      </c>
      <c r="B342" s="280" t="s">
        <v>17</v>
      </c>
      <c r="C342" s="180"/>
      <c r="D342" s="180"/>
      <c r="E342" s="180"/>
      <c r="F342" s="180"/>
      <c r="G342" s="180">
        <f>SUM(C342:F342)</f>
      </c>
      <c r="H342" s="125">
        <v>6000</v>
      </c>
      <c r="I342" s="125">
        <f>G342*H342</f>
      </c>
      <c r="J342" s="185"/>
      <c r="K342" s="125">
        <f>SUM(I342:J342)</f>
      </c>
      <c r="L342" s="86"/>
      <c r="M342" s="175"/>
      <c r="N342" s="87"/>
      <c r="O342" s="87"/>
      <c r="P342" s="87"/>
      <c r="Q342" s="87"/>
      <c r="R342" s="87"/>
      <c r="S342" s="87"/>
      <c r="T342" s="87"/>
      <c r="U342" s="87"/>
      <c r="V342" s="175"/>
      <c r="W342" s="87"/>
      <c r="X342" s="87"/>
      <c r="Y342" s="87"/>
      <c r="Z342" s="87"/>
      <c r="AA342" s="87"/>
      <c r="AB342" s="87"/>
      <c r="AC342" s="86"/>
      <c r="AD342" s="87"/>
    </row>
    <row x14ac:dyDescent="0.25" r="343" customHeight="1" ht="17.25">
      <c r="A343" s="235">
        <f>A342</f>
        <v>25569.375</v>
      </c>
      <c r="B343" s="279" t="s">
        <v>15</v>
      </c>
      <c r="C343" s="180"/>
      <c r="D343" s="180"/>
      <c r="E343" s="180"/>
      <c r="F343" s="180"/>
      <c r="G343" s="180">
        <f>SUM(C343:F343)</f>
      </c>
      <c r="H343" s="237">
        <v>4800</v>
      </c>
      <c r="I343" s="125">
        <f>G343*H343</f>
      </c>
      <c r="J343" s="125">
        <f>I343*0.1</f>
      </c>
      <c r="K343" s="125">
        <f>SUM(I343:J343)</f>
      </c>
      <c r="L343" s="86"/>
      <c r="M343" s="175"/>
      <c r="N343" s="87"/>
      <c r="O343" s="87"/>
      <c r="P343" s="87"/>
      <c r="Q343" s="87"/>
      <c r="R343" s="87"/>
      <c r="S343" s="87"/>
      <c r="T343" s="87"/>
      <c r="U343" s="87"/>
      <c r="V343" s="175"/>
      <c r="W343" s="87"/>
      <c r="X343" s="87"/>
      <c r="Y343" s="87"/>
      <c r="Z343" s="87"/>
      <c r="AA343" s="87"/>
      <c r="AB343" s="87"/>
      <c r="AC343" s="86"/>
      <c r="AD343" s="87"/>
    </row>
    <row x14ac:dyDescent="0.25" r="344" customHeight="1" ht="17.25">
      <c r="A344" s="235">
        <f>A343</f>
        <v>25569.375</v>
      </c>
      <c r="B344" s="279" t="s">
        <v>21</v>
      </c>
      <c r="C344" s="188" t="s">
        <v>14</v>
      </c>
      <c r="D344" s="180"/>
      <c r="E344" s="180"/>
      <c r="F344" s="180"/>
      <c r="G344" s="180">
        <f>SUM(C344:F344)</f>
      </c>
      <c r="H344" s="125">
        <v>5000</v>
      </c>
      <c r="I344" s="125">
        <f>G344*H344</f>
      </c>
      <c r="J344" s="125">
        <f>I344*0.1</f>
      </c>
      <c r="K344" s="125">
        <f>SUM(I344:J344)</f>
      </c>
      <c r="L344" s="86"/>
      <c r="M344" s="175"/>
      <c r="N344" s="87"/>
      <c r="O344" s="87"/>
      <c r="P344" s="87"/>
      <c r="Q344" s="87"/>
      <c r="R344" s="87"/>
      <c r="S344" s="87"/>
      <c r="T344" s="87"/>
      <c r="U344" s="87"/>
      <c r="V344" s="175"/>
      <c r="W344" s="87"/>
      <c r="X344" s="87"/>
      <c r="Y344" s="87"/>
      <c r="Z344" s="87"/>
      <c r="AA344" s="87"/>
      <c r="AB344" s="87"/>
      <c r="AC344" s="86"/>
      <c r="AD344" s="87"/>
    </row>
    <row x14ac:dyDescent="0.25" r="345" customHeight="1" ht="17.25">
      <c r="A345" s="235">
        <f>A344</f>
        <v>25569.375</v>
      </c>
      <c r="B345" s="279" t="s">
        <v>52</v>
      </c>
      <c r="C345" s="180"/>
      <c r="D345" s="180"/>
      <c r="E345" s="180"/>
      <c r="F345" s="180"/>
      <c r="G345" s="180">
        <f>SUM(C345:F345)</f>
      </c>
      <c r="H345" s="125">
        <v>5000</v>
      </c>
      <c r="I345" s="125">
        <f>G345*H345</f>
      </c>
      <c r="J345" s="125">
        <f>I345*0.1</f>
      </c>
      <c r="K345" s="125">
        <f>SUM(I345:J345)</f>
      </c>
      <c r="L345" s="86"/>
      <c r="M345" s="175"/>
      <c r="N345" s="87"/>
      <c r="O345" s="87"/>
      <c r="P345" s="87"/>
      <c r="Q345" s="87"/>
      <c r="R345" s="87"/>
      <c r="S345" s="87"/>
      <c r="T345" s="87"/>
      <c r="U345" s="87"/>
      <c r="V345" s="175"/>
      <c r="W345" s="87"/>
      <c r="X345" s="87"/>
      <c r="Y345" s="87"/>
      <c r="Z345" s="87"/>
      <c r="AA345" s="87"/>
      <c r="AB345" s="87"/>
      <c r="AC345" s="86"/>
      <c r="AD345" s="87"/>
    </row>
    <row x14ac:dyDescent="0.25" r="346" customHeight="1" ht="17.25">
      <c r="A346" s="235">
        <f>A345</f>
        <v>25569.375</v>
      </c>
      <c r="B346" s="279" t="s">
        <v>61</v>
      </c>
      <c r="C346" s="180"/>
      <c r="D346" s="180"/>
      <c r="E346" s="180"/>
      <c r="F346" s="180"/>
      <c r="G346" s="180">
        <f>SUM(C346:F346)</f>
      </c>
      <c r="H346" s="125">
        <v>5000</v>
      </c>
      <c r="I346" s="125">
        <f>G346*H346</f>
      </c>
      <c r="J346" s="125">
        <f>I346*0.1</f>
      </c>
      <c r="K346" s="125">
        <f>SUM(I346:J346)</f>
      </c>
      <c r="L346" s="86"/>
      <c r="M346" s="175"/>
      <c r="N346" s="87"/>
      <c r="O346" s="87"/>
      <c r="P346" s="87"/>
      <c r="Q346" s="87"/>
      <c r="R346" s="87"/>
      <c r="S346" s="87"/>
      <c r="T346" s="87"/>
      <c r="U346" s="87"/>
      <c r="V346" s="175"/>
      <c r="W346" s="87"/>
      <c r="X346" s="87"/>
      <c r="Y346" s="87"/>
      <c r="Z346" s="87"/>
      <c r="AA346" s="87"/>
      <c r="AB346" s="87"/>
      <c r="AC346" s="86"/>
      <c r="AD346" s="87"/>
    </row>
    <row x14ac:dyDescent="0.25" r="347" customHeight="1" ht="17.25">
      <c r="A347" s="235">
        <f>A346</f>
        <v>25569.375</v>
      </c>
      <c r="B347" s="280" t="s">
        <v>33</v>
      </c>
      <c r="C347" s="180"/>
      <c r="D347" s="180"/>
      <c r="E347" s="180"/>
      <c r="F347" s="180"/>
      <c r="G347" s="180">
        <f>SUM(C347:F347)</f>
      </c>
      <c r="H347" s="125">
        <v>5500</v>
      </c>
      <c r="I347" s="125">
        <f>G347*H347</f>
      </c>
      <c r="J347" s="125">
        <f>I347*0.1</f>
      </c>
      <c r="K347" s="125">
        <f>SUM(I347:J347)</f>
      </c>
      <c r="L347" s="86"/>
      <c r="M347" s="175"/>
      <c r="N347" s="87"/>
      <c r="O347" s="87"/>
      <c r="P347" s="87"/>
      <c r="Q347" s="87"/>
      <c r="R347" s="87"/>
      <c r="S347" s="87"/>
      <c r="T347" s="87"/>
      <c r="U347" s="87"/>
      <c r="V347" s="175"/>
      <c r="W347" s="87"/>
      <c r="X347" s="87"/>
      <c r="Y347" s="87"/>
      <c r="Z347" s="87"/>
      <c r="AA347" s="87"/>
      <c r="AB347" s="87"/>
      <c r="AC347" s="86"/>
      <c r="AD347" s="87"/>
    </row>
    <row x14ac:dyDescent="0.25" r="348" customHeight="1" ht="17.25">
      <c r="A348" s="235">
        <f>A347</f>
        <v>25569.375</v>
      </c>
      <c r="B348" s="279" t="s">
        <v>30</v>
      </c>
      <c r="C348" s="180"/>
      <c r="D348" s="180"/>
      <c r="E348" s="180"/>
      <c r="F348" s="180"/>
      <c r="G348" s="180">
        <f>SUM(C348:F348)</f>
      </c>
      <c r="H348" s="125">
        <v>6000</v>
      </c>
      <c r="I348" s="125">
        <f>G348*H348</f>
      </c>
      <c r="J348" s="125">
        <f>I348*0.1</f>
      </c>
      <c r="K348" s="125">
        <f>SUM(I348:J348)</f>
      </c>
      <c r="L348" s="86"/>
      <c r="M348" s="175"/>
      <c r="N348" s="87"/>
      <c r="O348" s="87"/>
      <c r="P348" s="87"/>
      <c r="Q348" s="87"/>
      <c r="R348" s="87"/>
      <c r="S348" s="87"/>
      <c r="T348" s="87"/>
      <c r="U348" s="87"/>
      <c r="V348" s="175"/>
      <c r="W348" s="87"/>
      <c r="X348" s="87"/>
      <c r="Y348" s="87"/>
      <c r="Z348" s="87"/>
      <c r="AA348" s="87"/>
      <c r="AB348" s="87"/>
      <c r="AC348" s="86"/>
      <c r="AD348" s="87"/>
    </row>
    <row x14ac:dyDescent="0.25" r="349" customHeight="1" ht="17.25">
      <c r="A349" s="235">
        <f>A348</f>
        <v>25569.375</v>
      </c>
      <c r="B349" s="279" t="s">
        <v>28</v>
      </c>
      <c r="C349" s="188" t="s">
        <v>14</v>
      </c>
      <c r="D349" s="180"/>
      <c r="E349" s="180"/>
      <c r="F349" s="180"/>
      <c r="G349" s="180">
        <f>SUM(C349:F349)</f>
      </c>
      <c r="H349" s="125">
        <v>5000</v>
      </c>
      <c r="I349" s="125">
        <f>G349*H349</f>
      </c>
      <c r="J349" s="125">
        <f>I349*0.1</f>
      </c>
      <c r="K349" s="125">
        <f>SUM(I349:J349)</f>
      </c>
      <c r="L349" s="86"/>
      <c r="M349" s="175"/>
      <c r="N349" s="87"/>
      <c r="O349" s="87"/>
      <c r="P349" s="87"/>
      <c r="Q349" s="87"/>
      <c r="R349" s="87"/>
      <c r="S349" s="87"/>
      <c r="T349" s="87"/>
      <c r="U349" s="87"/>
      <c r="V349" s="175"/>
      <c r="W349" s="87"/>
      <c r="X349" s="87"/>
      <c r="Y349" s="87"/>
      <c r="Z349" s="87"/>
      <c r="AA349" s="87"/>
      <c r="AB349" s="87"/>
      <c r="AC349" s="86"/>
      <c r="AD349" s="87"/>
    </row>
    <row x14ac:dyDescent="0.25" r="350" customHeight="1" ht="17.25">
      <c r="A350" s="235">
        <f>A349</f>
        <v>25569.375</v>
      </c>
      <c r="B350" s="179" t="s">
        <v>12</v>
      </c>
      <c r="C350" s="180"/>
      <c r="D350" s="180"/>
      <c r="E350" s="180"/>
      <c r="F350" s="180"/>
      <c r="G350" s="180">
        <f>SUM(C350:F350)</f>
      </c>
      <c r="H350" s="125">
        <v>6000</v>
      </c>
      <c r="I350" s="125">
        <f>G350*H350</f>
      </c>
      <c r="J350" s="125">
        <f>I350*0.1</f>
      </c>
      <c r="K350" s="125">
        <f>SUM(I350:J350)</f>
      </c>
      <c r="L350" s="86"/>
      <c r="M350" s="175"/>
      <c r="N350" s="87"/>
      <c r="O350" s="87"/>
      <c r="P350" s="87"/>
      <c r="Q350" s="87"/>
      <c r="R350" s="87"/>
      <c r="S350" s="87"/>
      <c r="T350" s="87"/>
      <c r="U350" s="87"/>
      <c r="V350" s="175"/>
      <c r="W350" s="87"/>
      <c r="X350" s="87"/>
      <c r="Y350" s="87"/>
      <c r="Z350" s="87"/>
      <c r="AA350" s="87"/>
      <c r="AB350" s="87"/>
      <c r="AC350" s="86"/>
      <c r="AD350" s="87"/>
    </row>
    <row x14ac:dyDescent="0.25" r="351" customHeight="1" ht="17.25">
      <c r="A351" s="235">
        <f>A350</f>
        <v>25569.375</v>
      </c>
      <c r="B351" s="179" t="s">
        <v>100</v>
      </c>
      <c r="C351" s="180"/>
      <c r="D351" s="180"/>
      <c r="E351" s="180"/>
      <c r="F351" s="180"/>
      <c r="G351" s="180">
        <f>SUM(C351:F351)</f>
      </c>
      <c r="H351" s="125">
        <v>5500</v>
      </c>
      <c r="I351" s="125">
        <f>G351*H351</f>
      </c>
      <c r="J351" s="125">
        <f>I351*0.1</f>
      </c>
      <c r="K351" s="125">
        <f>SUM(I351:J351)</f>
      </c>
      <c r="L351" s="86"/>
      <c r="M351" s="175"/>
      <c r="N351" s="87"/>
      <c r="O351" s="87"/>
      <c r="P351" s="87"/>
      <c r="Q351" s="87"/>
      <c r="R351" s="87"/>
      <c r="S351" s="87"/>
      <c r="T351" s="87"/>
      <c r="U351" s="87"/>
      <c r="V351" s="175"/>
      <c r="W351" s="87"/>
      <c r="X351" s="87"/>
      <c r="Y351" s="87"/>
      <c r="Z351" s="87"/>
      <c r="AA351" s="87"/>
      <c r="AB351" s="87"/>
      <c r="AC351" s="86"/>
      <c r="AD351" s="87"/>
    </row>
    <row x14ac:dyDescent="0.25" r="352" customHeight="1" ht="17.25">
      <c r="A352" s="235">
        <f>A351</f>
        <v>25569.375</v>
      </c>
      <c r="B352" s="179" t="s">
        <v>37</v>
      </c>
      <c r="C352" s="180"/>
      <c r="D352" s="180"/>
      <c r="E352" s="180"/>
      <c r="F352" s="180"/>
      <c r="G352" s="180">
        <f>SUM(C352:F352)</f>
      </c>
      <c r="H352" s="125">
        <v>6500</v>
      </c>
      <c r="I352" s="125">
        <f>G352*H352</f>
      </c>
      <c r="J352" s="125">
        <f>I352*0.1</f>
      </c>
      <c r="K352" s="125">
        <f>SUM(I352:J352)</f>
      </c>
      <c r="L352" s="86"/>
      <c r="M352" s="175"/>
      <c r="N352" s="87"/>
      <c r="O352" s="87"/>
      <c r="P352" s="87"/>
      <c r="Q352" s="87"/>
      <c r="R352" s="87"/>
      <c r="S352" s="87"/>
      <c r="T352" s="87"/>
      <c r="U352" s="87"/>
      <c r="V352" s="175"/>
      <c r="W352" s="87"/>
      <c r="X352" s="87"/>
      <c r="Y352" s="87"/>
      <c r="Z352" s="87"/>
      <c r="AA352" s="87"/>
      <c r="AB352" s="87"/>
      <c r="AC352" s="86"/>
      <c r="AD352" s="87"/>
    </row>
    <row x14ac:dyDescent="0.25" r="353" customHeight="1" ht="17.25">
      <c r="A353" s="235">
        <f>A352</f>
        <v>25569.375</v>
      </c>
      <c r="B353" s="186" t="s">
        <v>64</v>
      </c>
      <c r="C353" s="180"/>
      <c r="D353" s="180"/>
      <c r="E353" s="180"/>
      <c r="F353" s="180"/>
      <c r="G353" s="180">
        <f>SUM(C353:F353)</f>
      </c>
      <c r="H353" s="182">
        <v>5500</v>
      </c>
      <c r="I353" s="125">
        <f>G353*H353</f>
      </c>
      <c r="J353" s="125">
        <f>I353*0.1</f>
      </c>
      <c r="K353" s="125">
        <f>SUM(I353:J353)</f>
      </c>
      <c r="L353" s="86"/>
      <c r="M353" s="175"/>
      <c r="N353" s="87"/>
      <c r="O353" s="87"/>
      <c r="P353" s="87"/>
      <c r="Q353" s="87"/>
      <c r="R353" s="87"/>
      <c r="S353" s="87"/>
      <c r="T353" s="87"/>
      <c r="U353" s="87"/>
      <c r="V353" s="175"/>
      <c r="W353" s="87"/>
      <c r="X353" s="87"/>
      <c r="Y353" s="87"/>
      <c r="Z353" s="87"/>
      <c r="AA353" s="87"/>
      <c r="AB353" s="87"/>
      <c r="AC353" s="86"/>
      <c r="AD353" s="87"/>
    </row>
    <row x14ac:dyDescent="0.25" r="354" customHeight="1" ht="17.25">
      <c r="A354" s="235">
        <f>A353</f>
        <v>25569.375</v>
      </c>
      <c r="B354" s="186" t="s">
        <v>25</v>
      </c>
      <c r="C354" s="180"/>
      <c r="D354" s="180"/>
      <c r="E354" s="180"/>
      <c r="F354" s="180"/>
      <c r="G354" s="180">
        <f>SUM(C354:F354)</f>
      </c>
      <c r="H354" s="125">
        <v>6000</v>
      </c>
      <c r="I354" s="125">
        <f>G354*H354</f>
      </c>
      <c r="J354" s="125">
        <f>I354*0.1</f>
      </c>
      <c r="K354" s="125">
        <f>SUM(I354:J354)</f>
      </c>
      <c r="L354" s="86"/>
      <c r="M354" s="175"/>
      <c r="N354" s="87"/>
      <c r="O354" s="87"/>
      <c r="P354" s="87"/>
      <c r="Q354" s="87"/>
      <c r="R354" s="87"/>
      <c r="S354" s="87"/>
      <c r="T354" s="87"/>
      <c r="U354" s="87"/>
      <c r="V354" s="175"/>
      <c r="W354" s="87"/>
      <c r="X354" s="87"/>
      <c r="Y354" s="87"/>
      <c r="Z354" s="87"/>
      <c r="AA354" s="87"/>
      <c r="AB354" s="87"/>
      <c r="AC354" s="86"/>
      <c r="AD354" s="87"/>
    </row>
    <row x14ac:dyDescent="0.25" r="355" customHeight="1" ht="17.25">
      <c r="A355" s="235">
        <f>A354</f>
        <v>25569.375</v>
      </c>
      <c r="B355" s="279" t="s">
        <v>76</v>
      </c>
      <c r="C355" s="188" t="s">
        <v>14</v>
      </c>
      <c r="D355" s="180"/>
      <c r="E355" s="180"/>
      <c r="F355" s="180"/>
      <c r="G355" s="180">
        <f>SUM(C355:F355)</f>
      </c>
      <c r="H355" s="125">
        <v>6000</v>
      </c>
      <c r="I355" s="125">
        <f>G355*H355</f>
      </c>
      <c r="J355" s="125">
        <f>I355*0.1</f>
      </c>
      <c r="K355" s="125">
        <f>SUM(I355:J355)</f>
      </c>
      <c r="L355" s="86"/>
      <c r="M355" s="175"/>
      <c r="N355" s="87"/>
      <c r="O355" s="87"/>
      <c r="P355" s="87"/>
      <c r="Q355" s="87"/>
      <c r="R355" s="87"/>
      <c r="S355" s="87"/>
      <c r="T355" s="87"/>
      <c r="U355" s="87"/>
      <c r="V355" s="175"/>
      <c r="W355" s="87"/>
      <c r="X355" s="87"/>
      <c r="Y355" s="87"/>
      <c r="Z355" s="87"/>
      <c r="AA355" s="87"/>
      <c r="AB355" s="87"/>
      <c r="AC355" s="86"/>
      <c r="AD355" s="87"/>
    </row>
    <row x14ac:dyDescent="0.25" r="356" customHeight="1" ht="17.25">
      <c r="A356" s="235">
        <f>A355</f>
        <v>25569.375</v>
      </c>
      <c r="B356" s="186" t="s">
        <v>149</v>
      </c>
      <c r="C356" s="180"/>
      <c r="D356" s="180"/>
      <c r="E356" s="180"/>
      <c r="F356" s="180"/>
      <c r="G356" s="180">
        <f>SUM(C356:F356)</f>
      </c>
      <c r="H356" s="125">
        <v>6000</v>
      </c>
      <c r="I356" s="125">
        <f>G356*H356</f>
      </c>
      <c r="J356" s="125">
        <f>I356*0.1</f>
      </c>
      <c r="K356" s="125">
        <f>SUM(I356:J356)</f>
      </c>
      <c r="L356" s="86"/>
      <c r="M356" s="175"/>
      <c r="N356" s="87"/>
      <c r="O356" s="87"/>
      <c r="P356" s="87"/>
      <c r="Q356" s="87"/>
      <c r="R356" s="87"/>
      <c r="S356" s="87"/>
      <c r="T356" s="87"/>
      <c r="U356" s="87"/>
      <c r="V356" s="175"/>
      <c r="W356" s="87"/>
      <c r="X356" s="87"/>
      <c r="Y356" s="87"/>
      <c r="Z356" s="87"/>
      <c r="AA356" s="87"/>
      <c r="AB356" s="87"/>
      <c r="AC356" s="86"/>
      <c r="AD356" s="87"/>
    </row>
    <row x14ac:dyDescent="0.25" r="357" customHeight="1" ht="17.25">
      <c r="A357" s="235">
        <f>A356</f>
        <v>25569.375</v>
      </c>
      <c r="B357" s="280" t="s">
        <v>43</v>
      </c>
      <c r="C357" s="180"/>
      <c r="D357" s="180"/>
      <c r="E357" s="180"/>
      <c r="F357" s="180"/>
      <c r="G357" s="180">
        <f>SUM(C357:F357)</f>
      </c>
      <c r="H357" s="125">
        <v>6000</v>
      </c>
      <c r="I357" s="125">
        <f>G357*H357</f>
      </c>
      <c r="J357" s="125">
        <f>I357*0.1</f>
      </c>
      <c r="K357" s="125">
        <f>SUM(I357:J357)</f>
      </c>
      <c r="L357" s="86"/>
      <c r="M357" s="175"/>
      <c r="N357" s="87"/>
      <c r="O357" s="87"/>
      <c r="P357" s="87"/>
      <c r="Q357" s="87"/>
      <c r="R357" s="87"/>
      <c r="S357" s="87"/>
      <c r="T357" s="87"/>
      <c r="U357" s="87"/>
      <c r="V357" s="175"/>
      <c r="W357" s="87"/>
      <c r="X357" s="87"/>
      <c r="Y357" s="87"/>
      <c r="Z357" s="87"/>
      <c r="AA357" s="87"/>
      <c r="AB357" s="87"/>
      <c r="AC357" s="86"/>
      <c r="AD357" s="87"/>
    </row>
    <row x14ac:dyDescent="0.25" r="358" customHeight="1" ht="17.25">
      <c r="A358" s="235">
        <f>A357</f>
        <v>25569.375</v>
      </c>
      <c r="B358" s="280" t="s">
        <v>18</v>
      </c>
      <c r="C358" s="180"/>
      <c r="D358" s="180"/>
      <c r="E358" s="180"/>
      <c r="F358" s="180"/>
      <c r="G358" s="180">
        <f>SUM(C358:F358)</f>
      </c>
      <c r="H358" s="125">
        <v>6000</v>
      </c>
      <c r="I358" s="125">
        <f>G358*H358</f>
      </c>
      <c r="J358" s="125">
        <f>I358*0.1</f>
      </c>
      <c r="K358" s="125">
        <f>SUM(I358:J358)</f>
      </c>
      <c r="L358" s="86"/>
      <c r="M358" s="175"/>
      <c r="N358" s="87"/>
      <c r="O358" s="87"/>
      <c r="P358" s="87"/>
      <c r="Q358" s="87"/>
      <c r="R358" s="87"/>
      <c r="S358" s="87"/>
      <c r="T358" s="87"/>
      <c r="U358" s="87"/>
      <c r="V358" s="175"/>
      <c r="W358" s="87"/>
      <c r="X358" s="87"/>
      <c r="Y358" s="87"/>
      <c r="Z358" s="87"/>
      <c r="AA358" s="87"/>
      <c r="AB358" s="87"/>
      <c r="AC358" s="86"/>
      <c r="AD358" s="87"/>
    </row>
    <row x14ac:dyDescent="0.25" r="359" customHeight="1" ht="17.25">
      <c r="A359" s="235">
        <f>A358</f>
        <v>25569.375</v>
      </c>
      <c r="B359" s="280" t="s">
        <v>82</v>
      </c>
      <c r="C359" s="188" t="s">
        <v>14</v>
      </c>
      <c r="D359" s="180"/>
      <c r="E359" s="180"/>
      <c r="F359" s="180"/>
      <c r="G359" s="180">
        <f>SUM(C359:F359)</f>
      </c>
      <c r="H359" s="125">
        <v>5000</v>
      </c>
      <c r="I359" s="125">
        <f>G359*H359</f>
      </c>
      <c r="J359" s="125">
        <f>I359*0.1</f>
      </c>
      <c r="K359" s="125">
        <f>SUM(I359:J359)</f>
      </c>
      <c r="L359" s="86"/>
      <c r="M359" s="175"/>
      <c r="N359" s="87"/>
      <c r="O359" s="87"/>
      <c r="P359" s="87"/>
      <c r="Q359" s="87"/>
      <c r="R359" s="87"/>
      <c r="S359" s="87"/>
      <c r="T359" s="87"/>
      <c r="U359" s="87"/>
      <c r="V359" s="175"/>
      <c r="W359" s="87"/>
      <c r="X359" s="87"/>
      <c r="Y359" s="87"/>
      <c r="Z359" s="87"/>
      <c r="AA359" s="87"/>
      <c r="AB359" s="87"/>
      <c r="AC359" s="86"/>
      <c r="AD359" s="87"/>
    </row>
    <row x14ac:dyDescent="0.25" r="360" customHeight="1" ht="17.25">
      <c r="A360" s="235">
        <f>A359</f>
        <v>25569.375</v>
      </c>
      <c r="B360" s="280" t="s">
        <v>151</v>
      </c>
      <c r="C360" s="180"/>
      <c r="D360" s="180"/>
      <c r="E360" s="180"/>
      <c r="F360" s="180"/>
      <c r="G360" s="180">
        <f>SUM(C360:F360)</f>
      </c>
      <c r="H360" s="125">
        <v>5000</v>
      </c>
      <c r="I360" s="125">
        <f>G360*H360</f>
      </c>
      <c r="J360" s="125">
        <f>I360*0.1</f>
      </c>
      <c r="K360" s="125">
        <f>SUM(I360:J360)</f>
      </c>
      <c r="L360" s="86"/>
      <c r="M360" s="175"/>
      <c r="N360" s="87"/>
      <c r="O360" s="87"/>
      <c r="P360" s="87"/>
      <c r="Q360" s="87"/>
      <c r="R360" s="87"/>
      <c r="S360" s="87"/>
      <c r="T360" s="87"/>
      <c r="U360" s="87"/>
      <c r="V360" s="175"/>
      <c r="W360" s="87"/>
      <c r="X360" s="87"/>
      <c r="Y360" s="87"/>
      <c r="Z360" s="87"/>
      <c r="AA360" s="87"/>
      <c r="AB360" s="87"/>
      <c r="AC360" s="86"/>
      <c r="AD360" s="87"/>
    </row>
    <row x14ac:dyDescent="0.25" r="361" customHeight="1" ht="17.25">
      <c r="A361" s="235">
        <f>A360</f>
        <v>25569.375</v>
      </c>
      <c r="B361" s="279"/>
      <c r="C361" s="180"/>
      <c r="D361" s="180"/>
      <c r="E361" s="180"/>
      <c r="F361" s="180"/>
      <c r="G361" s="180">
        <f>SUM(C361:F361)</f>
      </c>
      <c r="H361" s="125"/>
      <c r="I361" s="125">
        <f>G361*H361</f>
      </c>
      <c r="J361" s="125">
        <f>I361*0.1</f>
      </c>
      <c r="K361" s="125">
        <f>SUM(I361:J361)</f>
      </c>
      <c r="L361" s="86"/>
      <c r="M361" s="175"/>
      <c r="N361" s="87"/>
      <c r="O361" s="87"/>
      <c r="P361" s="87"/>
      <c r="Q361" s="87"/>
      <c r="R361" s="87"/>
      <c r="S361" s="87"/>
      <c r="T361" s="87"/>
      <c r="U361" s="87"/>
      <c r="V361" s="175"/>
      <c r="W361" s="87"/>
      <c r="X361" s="87"/>
      <c r="Y361" s="87"/>
      <c r="Z361" s="87"/>
      <c r="AA361" s="87"/>
      <c r="AB361" s="87"/>
      <c r="AC361" s="86"/>
      <c r="AD361" s="87"/>
    </row>
    <row x14ac:dyDescent="0.25" r="362" customHeight="1" ht="17.25">
      <c r="A362" s="235">
        <f>A361</f>
        <v>25569.375</v>
      </c>
      <c r="B362" s="179"/>
      <c r="C362" s="180"/>
      <c r="D362" s="180"/>
      <c r="E362" s="180"/>
      <c r="F362" s="180"/>
      <c r="G362" s="180">
        <f>SUM(C362:F362)</f>
      </c>
      <c r="H362" s="125"/>
      <c r="I362" s="125">
        <f>G362*H362</f>
      </c>
      <c r="J362" s="125">
        <f>I362*0.1</f>
      </c>
      <c r="K362" s="125">
        <f>SUM(I362:J362)</f>
      </c>
      <c r="L362" s="86"/>
      <c r="M362" s="175"/>
      <c r="N362" s="87"/>
      <c r="O362" s="87"/>
      <c r="P362" s="87"/>
      <c r="Q362" s="87"/>
      <c r="R362" s="87"/>
      <c r="S362" s="87"/>
      <c r="T362" s="87"/>
      <c r="U362" s="87"/>
      <c r="V362" s="175"/>
      <c r="W362" s="87"/>
      <c r="X362" s="87"/>
      <c r="Y362" s="87"/>
      <c r="Z362" s="87"/>
      <c r="AA362" s="87"/>
      <c r="AB362" s="87"/>
      <c r="AC362" s="86"/>
      <c r="AD362" s="87"/>
    </row>
    <row x14ac:dyDescent="0.25" r="363" customHeight="1" ht="17.25">
      <c r="A363" s="243">
        <f>A362</f>
        <v>25569.375</v>
      </c>
      <c r="B363" s="282" t="s">
        <v>155</v>
      </c>
      <c r="C363" s="191">
        <f>SUM(C321:C362)</f>
      </c>
      <c r="D363" s="191">
        <f>SUM(D321:D362)</f>
      </c>
      <c r="E363" s="191">
        <f>SUM(E321:E362)</f>
      </c>
      <c r="F363" s="191">
        <f>SUM(F321:F362)</f>
      </c>
      <c r="G363" s="191">
        <f>SUM(G321:G362)</f>
      </c>
      <c r="H363" s="201"/>
      <c r="I363" s="201">
        <f>SUM(I321:I362)</f>
      </c>
      <c r="J363" s="201">
        <f>SUM(J321:J362)</f>
      </c>
      <c r="K363" s="201">
        <f>SUM(K321:K362)</f>
      </c>
      <c r="L363" s="86"/>
      <c r="M363" s="175"/>
      <c r="N363" s="87"/>
      <c r="O363" s="87"/>
      <c r="P363" s="87"/>
      <c r="Q363" s="87"/>
      <c r="R363" s="87"/>
      <c r="S363" s="87"/>
      <c r="T363" s="87"/>
      <c r="U363" s="87"/>
      <c r="V363" s="175"/>
      <c r="W363" s="87"/>
      <c r="X363" s="87"/>
      <c r="Y363" s="87"/>
      <c r="Z363" s="87"/>
      <c r="AA363" s="87"/>
      <c r="AB363" s="87"/>
      <c r="AC363" s="86"/>
      <c r="AD363" s="87"/>
    </row>
    <row x14ac:dyDescent="0.25" r="364" customHeight="1" ht="17.25">
      <c r="A364" s="235">
        <f>A367</f>
        <v>25569.375</v>
      </c>
      <c r="B364" s="186" t="s">
        <v>112</v>
      </c>
      <c r="C364" s="180"/>
      <c r="D364" s="180"/>
      <c r="E364" s="180"/>
      <c r="F364" s="180"/>
      <c r="G364" s="180">
        <f>SUM(C364:F364)</f>
      </c>
      <c r="H364" s="125">
        <v>6900</v>
      </c>
      <c r="I364" s="125">
        <f>G364*H364</f>
      </c>
      <c r="J364" s="185"/>
      <c r="K364" s="125">
        <f>SUM(I364:J364)</f>
      </c>
      <c r="L364" s="86"/>
      <c r="M364" s="175"/>
      <c r="N364" s="87"/>
      <c r="O364" s="87"/>
      <c r="P364" s="87"/>
      <c r="Q364" s="87"/>
      <c r="R364" s="87"/>
      <c r="S364" s="87"/>
      <c r="T364" s="87"/>
      <c r="U364" s="87"/>
      <c r="V364" s="175"/>
      <c r="W364" s="87"/>
      <c r="X364" s="87"/>
      <c r="Y364" s="87"/>
      <c r="Z364" s="87"/>
      <c r="AA364" s="87"/>
      <c r="AB364" s="87"/>
      <c r="AC364" s="86"/>
      <c r="AD364" s="87"/>
    </row>
    <row x14ac:dyDescent="0.25" r="365" customHeight="1" ht="17.25">
      <c r="A365" s="235">
        <f>A364</f>
        <v>25569.375</v>
      </c>
      <c r="B365" s="186" t="s">
        <v>113</v>
      </c>
      <c r="C365" s="180"/>
      <c r="D365" s="180"/>
      <c r="E365" s="180"/>
      <c r="F365" s="180"/>
      <c r="G365" s="180">
        <f>SUM(C365:F365)</f>
      </c>
      <c r="H365" s="125">
        <v>6500</v>
      </c>
      <c r="I365" s="125">
        <f>G365*H365</f>
      </c>
      <c r="J365" s="185"/>
      <c r="K365" s="125">
        <f>SUM(I365:J365)</f>
      </c>
      <c r="L365" s="86"/>
      <c r="M365" s="175"/>
      <c r="N365" s="87"/>
      <c r="O365" s="87"/>
      <c r="P365" s="87"/>
      <c r="Q365" s="87"/>
      <c r="R365" s="87"/>
      <c r="S365" s="87"/>
      <c r="T365" s="87"/>
      <c r="U365" s="87"/>
      <c r="V365" s="175"/>
      <c r="W365" s="87"/>
      <c r="X365" s="87"/>
      <c r="Y365" s="87"/>
      <c r="Z365" s="87"/>
      <c r="AA365" s="87"/>
      <c r="AB365" s="87"/>
      <c r="AC365" s="86"/>
      <c r="AD365" s="87"/>
    </row>
    <row x14ac:dyDescent="0.25" r="366" customHeight="1" ht="17.25">
      <c r="A366" s="235">
        <f>A361</f>
        <v>25569.375</v>
      </c>
      <c r="B366" s="186" t="s">
        <v>156</v>
      </c>
      <c r="C366" s="180"/>
      <c r="D366" s="180"/>
      <c r="E366" s="180"/>
      <c r="F366" s="180"/>
      <c r="G366" s="180">
        <f>SUM(C366:F366)</f>
      </c>
      <c r="H366" s="125">
        <v>6500</v>
      </c>
      <c r="I366" s="125">
        <f>G366*H366</f>
      </c>
      <c r="J366" s="185"/>
      <c r="K366" s="125">
        <f>SUM(I366:J366)</f>
      </c>
      <c r="L366" s="86"/>
      <c r="M366" s="175"/>
      <c r="N366" s="87"/>
      <c r="O366" s="87"/>
      <c r="P366" s="87"/>
      <c r="Q366" s="87"/>
      <c r="R366" s="87"/>
      <c r="S366" s="87"/>
      <c r="T366" s="87"/>
      <c r="U366" s="87"/>
      <c r="V366" s="175"/>
      <c r="W366" s="87"/>
      <c r="X366" s="87"/>
      <c r="Y366" s="87"/>
      <c r="Z366" s="87"/>
      <c r="AA366" s="87"/>
      <c r="AB366" s="87"/>
      <c r="AC366" s="86"/>
      <c r="AD366" s="87"/>
    </row>
    <row x14ac:dyDescent="0.25" r="367" customHeight="1" ht="17.25">
      <c r="A367" s="235">
        <f>A366</f>
        <v>25569.375</v>
      </c>
      <c r="B367" s="179"/>
      <c r="C367" s="180"/>
      <c r="D367" s="180"/>
      <c r="E367" s="180"/>
      <c r="F367" s="180"/>
      <c r="G367" s="180">
        <f>SUM(C367:F367)</f>
      </c>
      <c r="H367" s="125"/>
      <c r="I367" s="125">
        <f>G366*H367</f>
      </c>
      <c r="J367" s="185"/>
      <c r="K367" s="125">
        <f>SUM(I367:J367)</f>
      </c>
      <c r="L367" s="86"/>
      <c r="M367" s="175"/>
      <c r="N367" s="87"/>
      <c r="O367" s="87"/>
      <c r="P367" s="87"/>
      <c r="Q367" s="87"/>
      <c r="R367" s="87"/>
      <c r="S367" s="87"/>
      <c r="T367" s="87"/>
      <c r="U367" s="87"/>
      <c r="V367" s="175"/>
      <c r="W367" s="87"/>
      <c r="X367" s="87"/>
      <c r="Y367" s="87"/>
      <c r="Z367" s="87"/>
      <c r="AA367" s="87"/>
      <c r="AB367" s="87"/>
      <c r="AC367" s="86"/>
      <c r="AD367" s="87"/>
    </row>
    <row x14ac:dyDescent="0.25" r="368" customHeight="1" ht="17.25">
      <c r="A368" s="235">
        <f>A367</f>
        <v>25569.375</v>
      </c>
      <c r="B368" s="179"/>
      <c r="C368" s="180"/>
      <c r="D368" s="180"/>
      <c r="E368" s="180"/>
      <c r="F368" s="180"/>
      <c r="G368" s="180">
        <f>SUM(C368:F368)</f>
      </c>
      <c r="H368" s="125"/>
      <c r="I368" s="125">
        <f>G368*H368</f>
      </c>
      <c r="J368" s="185"/>
      <c r="K368" s="125">
        <f>SUM(I368:J368)</f>
      </c>
      <c r="L368" s="86"/>
      <c r="M368" s="175"/>
      <c r="N368" s="87"/>
      <c r="O368" s="87"/>
      <c r="P368" s="87"/>
      <c r="Q368" s="87"/>
      <c r="R368" s="87"/>
      <c r="S368" s="87"/>
      <c r="T368" s="87"/>
      <c r="U368" s="87"/>
      <c r="V368" s="175"/>
      <c r="W368" s="87"/>
      <c r="X368" s="87"/>
      <c r="Y368" s="87"/>
      <c r="Z368" s="87"/>
      <c r="AA368" s="87"/>
      <c r="AB368" s="87"/>
      <c r="AC368" s="86"/>
      <c r="AD368" s="87"/>
    </row>
    <row x14ac:dyDescent="0.25" r="369" customHeight="1" ht="17.25">
      <c r="A369" s="235">
        <f>A368</f>
        <v>25569.375</v>
      </c>
      <c r="B369" s="179"/>
      <c r="C369" s="180"/>
      <c r="D369" s="180"/>
      <c r="E369" s="180"/>
      <c r="F369" s="180"/>
      <c r="G369" s="180">
        <f>SUM(C369:F369)</f>
      </c>
      <c r="H369" s="125"/>
      <c r="I369" s="125">
        <f>G368*H369</f>
      </c>
      <c r="J369" s="185"/>
      <c r="K369" s="125">
        <f>SUM(I369:J369)</f>
      </c>
      <c r="L369" s="86"/>
      <c r="M369" s="175"/>
      <c r="N369" s="87"/>
      <c r="O369" s="87"/>
      <c r="P369" s="87"/>
      <c r="Q369" s="87"/>
      <c r="R369" s="87"/>
      <c r="S369" s="87"/>
      <c r="T369" s="87"/>
      <c r="U369" s="87"/>
      <c r="V369" s="175"/>
      <c r="W369" s="87"/>
      <c r="X369" s="87"/>
      <c r="Y369" s="87"/>
      <c r="Z369" s="87"/>
      <c r="AA369" s="87"/>
      <c r="AB369" s="87"/>
      <c r="AC369" s="86"/>
      <c r="AD369" s="87"/>
    </row>
    <row x14ac:dyDescent="0.25" r="370" customHeight="1" ht="17.25">
      <c r="A370" s="235">
        <f>A365</f>
        <v>25569.375</v>
      </c>
      <c r="B370" s="179"/>
      <c r="C370" s="180"/>
      <c r="D370" s="180"/>
      <c r="E370" s="180"/>
      <c r="F370" s="180"/>
      <c r="G370" s="180">
        <f>SUM(C370:F370)</f>
      </c>
      <c r="H370" s="125"/>
      <c r="I370" s="125">
        <f>G370*H370</f>
      </c>
      <c r="J370" s="185"/>
      <c r="K370" s="125">
        <f>SUM(I370:J370)</f>
      </c>
      <c r="L370" s="86"/>
      <c r="M370" s="175"/>
      <c r="N370" s="87"/>
      <c r="O370" s="87"/>
      <c r="P370" s="87"/>
      <c r="Q370" s="87"/>
      <c r="R370" s="87"/>
      <c r="S370" s="87"/>
      <c r="T370" s="87"/>
      <c r="U370" s="87"/>
      <c r="V370" s="175"/>
      <c r="W370" s="87"/>
      <c r="X370" s="87"/>
      <c r="Y370" s="87"/>
      <c r="Z370" s="87"/>
      <c r="AA370" s="87"/>
      <c r="AB370" s="87"/>
      <c r="AC370" s="86"/>
      <c r="AD370" s="87"/>
    </row>
    <row x14ac:dyDescent="0.25" r="371" customHeight="1" ht="17.25">
      <c r="A371" s="235">
        <f>A370</f>
        <v>25569.375</v>
      </c>
      <c r="B371" s="179"/>
      <c r="C371" s="180"/>
      <c r="D371" s="180"/>
      <c r="E371" s="180"/>
      <c r="F371" s="180"/>
      <c r="G371" s="180">
        <f>SUM(C371:F371)</f>
      </c>
      <c r="H371" s="125"/>
      <c r="I371" s="125">
        <f>G370*H371</f>
      </c>
      <c r="J371" s="185"/>
      <c r="K371" s="125">
        <f>SUM(I371:J371)</f>
      </c>
      <c r="L371" s="86"/>
      <c r="M371" s="175"/>
      <c r="N371" s="87"/>
      <c r="O371" s="87"/>
      <c r="P371" s="87"/>
      <c r="Q371" s="87"/>
      <c r="R371" s="87"/>
      <c r="S371" s="87"/>
      <c r="T371" s="87"/>
      <c r="U371" s="87"/>
      <c r="V371" s="175"/>
      <c r="W371" s="87"/>
      <c r="X371" s="87"/>
      <c r="Y371" s="87"/>
      <c r="Z371" s="87"/>
      <c r="AA371" s="87"/>
      <c r="AB371" s="87"/>
      <c r="AC371" s="86"/>
      <c r="AD371" s="87"/>
    </row>
    <row x14ac:dyDescent="0.25" r="372" customHeight="1" ht="17.25">
      <c r="A372" s="243">
        <f>A371</f>
        <v>25569.375</v>
      </c>
      <c r="B372" s="282" t="s">
        <v>157</v>
      </c>
      <c r="C372" s="191">
        <f>SUM(C364:C371)</f>
      </c>
      <c r="D372" s="191">
        <f>SUM(D364:D371)</f>
      </c>
      <c r="E372" s="191">
        <f>SUM(E364:E371)</f>
      </c>
      <c r="F372" s="191">
        <f>SUM(F364:F371)</f>
      </c>
      <c r="G372" s="191">
        <f>SUM(G364:G371)</f>
      </c>
      <c r="H372" s="201"/>
      <c r="I372" s="201">
        <f>SUM(I364:I371)</f>
      </c>
      <c r="J372" s="201"/>
      <c r="K372" s="202">
        <f>SUM(K364:K371)</f>
      </c>
      <c r="L372" s="86"/>
      <c r="M372" s="175"/>
      <c r="N372" s="87"/>
      <c r="O372" s="87"/>
      <c r="P372" s="87"/>
      <c r="Q372" s="87"/>
      <c r="R372" s="87"/>
      <c r="S372" s="87"/>
      <c r="T372" s="87"/>
      <c r="U372" s="87"/>
      <c r="V372" s="175"/>
      <c r="W372" s="87"/>
      <c r="X372" s="87"/>
      <c r="Y372" s="87"/>
      <c r="Z372" s="87"/>
      <c r="AA372" s="87"/>
      <c r="AB372" s="87"/>
      <c r="AC372" s="86"/>
      <c r="AD372" s="87"/>
    </row>
    <row x14ac:dyDescent="0.25" r="373" customHeight="1" ht="17.25" hidden="1">
      <c r="A373" s="272" t="s">
        <v>128</v>
      </c>
      <c r="B373" s="273" t="s">
        <v>2</v>
      </c>
      <c r="C373" s="274" t="s">
        <v>129</v>
      </c>
      <c r="D373" s="274" t="s">
        <v>130</v>
      </c>
      <c r="E373" s="274" t="s">
        <v>131</v>
      </c>
      <c r="F373" s="274" t="s">
        <v>132</v>
      </c>
      <c r="G373" s="274" t="s">
        <v>133</v>
      </c>
      <c r="H373" s="274" t="s">
        <v>7</v>
      </c>
      <c r="I373" s="274" t="s">
        <v>134</v>
      </c>
      <c r="J373" s="274" t="s">
        <v>90</v>
      </c>
      <c r="K373" s="275" t="s">
        <v>135</v>
      </c>
      <c r="L373" s="86"/>
      <c r="M373" s="175"/>
      <c r="N373" s="87"/>
      <c r="O373" s="87"/>
      <c r="P373" s="87"/>
      <c r="Q373" s="87"/>
      <c r="R373" s="87"/>
      <c r="S373" s="87"/>
      <c r="T373" s="87"/>
      <c r="U373" s="87"/>
      <c r="V373" s="175"/>
      <c r="W373" s="87"/>
      <c r="X373" s="87"/>
      <c r="Y373" s="87"/>
      <c r="Z373" s="87"/>
      <c r="AA373" s="87"/>
      <c r="AB373" s="87"/>
      <c r="AC373" s="86"/>
      <c r="AD373" s="87"/>
    </row>
    <row x14ac:dyDescent="0.25" r="374" customHeight="1" ht="17.25">
      <c r="A374" s="235">
        <f>A372+1</f>
        <v>25569.375</v>
      </c>
      <c r="B374" s="179" t="s">
        <v>203</v>
      </c>
      <c r="C374" s="180"/>
      <c r="D374" s="180">
        <v>25</v>
      </c>
      <c r="E374" s="180"/>
      <c r="F374" s="180"/>
      <c r="G374" s="180">
        <f>SUM(C374:F374)</f>
      </c>
      <c r="H374" s="237">
        <v>6000</v>
      </c>
      <c r="I374" s="125">
        <f>G374*H374</f>
      </c>
      <c r="J374" s="125">
        <f>I374*0.1</f>
      </c>
      <c r="K374" s="125">
        <f>SUM(I374:J374)</f>
      </c>
      <c r="L374" s="86"/>
      <c r="M374" s="175"/>
      <c r="N374" s="87"/>
      <c r="O374" s="87"/>
      <c r="P374" s="87"/>
      <c r="Q374" s="87"/>
      <c r="R374" s="87"/>
      <c r="S374" s="87"/>
      <c r="T374" s="87"/>
      <c r="U374" s="87"/>
      <c r="V374" s="175"/>
      <c r="W374" s="87"/>
      <c r="X374" s="87"/>
      <c r="Y374" s="87"/>
      <c r="Z374" s="87"/>
      <c r="AA374" s="87"/>
      <c r="AB374" s="87"/>
      <c r="AC374" s="86"/>
      <c r="AD374" s="87"/>
    </row>
    <row x14ac:dyDescent="0.25" r="375" customHeight="1" ht="17.25">
      <c r="A375" s="235">
        <f>A374</f>
        <v>25569.375</v>
      </c>
      <c r="B375" s="179" t="s">
        <v>205</v>
      </c>
      <c r="C375" s="180"/>
      <c r="D375" s="180">
        <v>95</v>
      </c>
      <c r="E375" s="180"/>
      <c r="F375" s="180"/>
      <c r="G375" s="180">
        <f>SUM(C375:F375)</f>
      </c>
      <c r="H375" s="182">
        <v>4300</v>
      </c>
      <c r="I375" s="125">
        <f>G375*H375</f>
      </c>
      <c r="J375" s="125">
        <f>I375*0.1</f>
      </c>
      <c r="K375" s="125">
        <f>SUM(I375:J375)</f>
      </c>
      <c r="L375" s="86"/>
      <c r="M375" s="175"/>
      <c r="N375" s="87"/>
      <c r="O375" s="87"/>
      <c r="P375" s="87"/>
      <c r="Q375" s="87"/>
      <c r="R375" s="87"/>
      <c r="S375" s="87"/>
      <c r="T375" s="87"/>
      <c r="U375" s="87"/>
      <c r="V375" s="175"/>
      <c r="W375" s="87"/>
      <c r="X375" s="87"/>
      <c r="Y375" s="87"/>
      <c r="Z375" s="87"/>
      <c r="AA375" s="87"/>
      <c r="AB375" s="87"/>
      <c r="AC375" s="86"/>
      <c r="AD375" s="87"/>
    </row>
    <row x14ac:dyDescent="0.25" r="376" customHeight="1" ht="17.25">
      <c r="A376" s="235">
        <f>A375</f>
        <v>25569.375</v>
      </c>
      <c r="B376" s="179" t="s">
        <v>13</v>
      </c>
      <c r="C376" s="180"/>
      <c r="D376" s="180">
        <v>12</v>
      </c>
      <c r="E376" s="180">
        <v>4</v>
      </c>
      <c r="F376" s="180"/>
      <c r="G376" s="180">
        <f>SUM(C376:F376)</f>
      </c>
      <c r="H376" s="125">
        <v>6000</v>
      </c>
      <c r="I376" s="125">
        <f>G376*H376</f>
      </c>
      <c r="J376" s="125">
        <f>I376*0.1</f>
      </c>
      <c r="K376" s="125">
        <f>SUM(I376:J376)</f>
      </c>
      <c r="L376" s="86"/>
      <c r="M376" s="175"/>
      <c r="N376" s="87"/>
      <c r="O376" s="87"/>
      <c r="P376" s="87"/>
      <c r="Q376" s="87"/>
      <c r="R376" s="87"/>
      <c r="S376" s="87"/>
      <c r="T376" s="87"/>
      <c r="U376" s="87"/>
      <c r="V376" s="175"/>
      <c r="W376" s="87"/>
      <c r="X376" s="87"/>
      <c r="Y376" s="87"/>
      <c r="Z376" s="87"/>
      <c r="AA376" s="87"/>
      <c r="AB376" s="87"/>
      <c r="AC376" s="86"/>
      <c r="AD376" s="87"/>
    </row>
    <row x14ac:dyDescent="0.25" r="377" customHeight="1" ht="17.25">
      <c r="A377" s="235">
        <f>A376</f>
        <v>25569.375</v>
      </c>
      <c r="B377" s="179" t="s">
        <v>58</v>
      </c>
      <c r="C377" s="183" t="s">
        <v>14</v>
      </c>
      <c r="D377" s="180">
        <v>16</v>
      </c>
      <c r="E377" s="180">
        <v>8</v>
      </c>
      <c r="F377" s="180"/>
      <c r="G377" s="180">
        <f>SUM(C377:F377)</f>
      </c>
      <c r="H377" s="237">
        <v>5500</v>
      </c>
      <c r="I377" s="125">
        <f>G377*H377</f>
      </c>
      <c r="J377" s="125">
        <f>I377*0.1</f>
      </c>
      <c r="K377" s="125">
        <f>SUM(I377:J377)</f>
      </c>
      <c r="L377" s="86"/>
      <c r="M377" s="175"/>
      <c r="N377" s="87"/>
      <c r="O377" s="87"/>
      <c r="P377" s="87"/>
      <c r="Q377" s="87"/>
      <c r="R377" s="87"/>
      <c r="S377" s="87"/>
      <c r="T377" s="87"/>
      <c r="U377" s="87"/>
      <c r="V377" s="175"/>
      <c r="W377" s="87"/>
      <c r="X377" s="87"/>
      <c r="Y377" s="87"/>
      <c r="Z377" s="87"/>
      <c r="AA377" s="87"/>
      <c r="AB377" s="87"/>
      <c r="AC377" s="86"/>
      <c r="AD377" s="87"/>
    </row>
    <row x14ac:dyDescent="0.25" r="378" customHeight="1" ht="17.25">
      <c r="A378" s="235">
        <f>A377</f>
        <v>25569.375</v>
      </c>
      <c r="B378" s="179" t="s">
        <v>8</v>
      </c>
      <c r="C378" s="183"/>
      <c r="D378" s="180">
        <v>45</v>
      </c>
      <c r="E378" s="180">
        <v>25</v>
      </c>
      <c r="F378" s="180">
        <v>16</v>
      </c>
      <c r="G378" s="180">
        <f>SUM(C378:F378)</f>
      </c>
      <c r="H378" s="125">
        <v>5000</v>
      </c>
      <c r="I378" s="125">
        <f>G378*H378</f>
      </c>
      <c r="J378" s="125">
        <f>I378*0.1</f>
      </c>
      <c r="K378" s="125">
        <f>SUM(I378:J378)</f>
      </c>
      <c r="L378" s="86"/>
      <c r="M378" s="175"/>
      <c r="N378" s="87"/>
      <c r="O378" s="87"/>
      <c r="P378" s="87"/>
      <c r="Q378" s="87"/>
      <c r="R378" s="87"/>
      <c r="S378" s="87"/>
      <c r="T378" s="87"/>
      <c r="U378" s="87"/>
      <c r="V378" s="175"/>
      <c r="W378" s="87"/>
      <c r="X378" s="87"/>
      <c r="Y378" s="87"/>
      <c r="Z378" s="87"/>
      <c r="AA378" s="87"/>
      <c r="AB378" s="87"/>
      <c r="AC378" s="86"/>
      <c r="AD378" s="87"/>
    </row>
    <row x14ac:dyDescent="0.25" r="379" customHeight="1" ht="17.25">
      <c r="A379" s="235">
        <f>A378</f>
        <v>25569.375</v>
      </c>
      <c r="B379" s="179" t="s">
        <v>27</v>
      </c>
      <c r="C379" s="180"/>
      <c r="D379" s="180">
        <v>10</v>
      </c>
      <c r="E379" s="180">
        <v>10</v>
      </c>
      <c r="F379" s="180"/>
      <c r="G379" s="180">
        <f>SUM(C379:F379)</f>
      </c>
      <c r="H379" s="125">
        <v>5500</v>
      </c>
      <c r="I379" s="125">
        <f>G379*H379</f>
      </c>
      <c r="J379" s="125">
        <f>I379*0.1</f>
      </c>
      <c r="K379" s="125">
        <f>SUM(I379:J379)</f>
      </c>
      <c r="L379" s="86"/>
      <c r="M379" s="175"/>
      <c r="N379" s="87"/>
      <c r="O379" s="87"/>
      <c r="P379" s="87"/>
      <c r="Q379" s="87"/>
      <c r="R379" s="87"/>
      <c r="S379" s="87"/>
      <c r="T379" s="87"/>
      <c r="U379" s="87"/>
      <c r="V379" s="175"/>
      <c r="W379" s="87"/>
      <c r="X379" s="87"/>
      <c r="Y379" s="87"/>
      <c r="Z379" s="87"/>
      <c r="AA379" s="87"/>
      <c r="AB379" s="87"/>
      <c r="AC379" s="86"/>
      <c r="AD379" s="87"/>
    </row>
    <row x14ac:dyDescent="0.25" r="380" customHeight="1" ht="17.25">
      <c r="A380" s="235">
        <f>A379</f>
        <v>25569.375</v>
      </c>
      <c r="B380" s="179" t="s">
        <v>20</v>
      </c>
      <c r="C380" s="180"/>
      <c r="D380" s="180">
        <v>61</v>
      </c>
      <c r="E380" s="180">
        <v>5</v>
      </c>
      <c r="F380" s="180"/>
      <c r="G380" s="180">
        <f>SUM(C380:F380)</f>
      </c>
      <c r="H380" s="125">
        <v>5000</v>
      </c>
      <c r="I380" s="125">
        <f>G380*H380</f>
      </c>
      <c r="J380" s="125">
        <f>I380*0.1</f>
      </c>
      <c r="K380" s="125">
        <f>SUM(I380:J380)</f>
      </c>
      <c r="L380" s="86"/>
      <c r="M380" s="175"/>
      <c r="N380" s="87"/>
      <c r="O380" s="87"/>
      <c r="P380" s="87"/>
      <c r="Q380" s="87"/>
      <c r="R380" s="87"/>
      <c r="S380" s="87"/>
      <c r="T380" s="87"/>
      <c r="U380" s="87"/>
      <c r="V380" s="175"/>
      <c r="W380" s="87"/>
      <c r="X380" s="87"/>
      <c r="Y380" s="87"/>
      <c r="Z380" s="87"/>
      <c r="AA380" s="87"/>
      <c r="AB380" s="87"/>
      <c r="AC380" s="86"/>
      <c r="AD380" s="87"/>
    </row>
    <row x14ac:dyDescent="0.25" r="381" customHeight="1" ht="17.25">
      <c r="A381" s="235">
        <f>A380</f>
        <v>25569.375</v>
      </c>
      <c r="B381" s="179" t="s">
        <v>31</v>
      </c>
      <c r="C381" s="180"/>
      <c r="D381" s="180">
        <v>25</v>
      </c>
      <c r="E381" s="180"/>
      <c r="F381" s="180"/>
      <c r="G381" s="180">
        <f>SUM(C381:F381)</f>
      </c>
      <c r="H381" s="125">
        <v>6000</v>
      </c>
      <c r="I381" s="125">
        <f>G381*H381</f>
      </c>
      <c r="J381" s="125">
        <f>I381*0.1</f>
      </c>
      <c r="K381" s="125">
        <f>SUM(I381:J381)</f>
      </c>
      <c r="L381" s="86"/>
      <c r="M381" s="175"/>
      <c r="N381" s="87"/>
      <c r="O381" s="87"/>
      <c r="P381" s="87"/>
      <c r="Q381" s="87"/>
      <c r="R381" s="87"/>
      <c r="S381" s="87"/>
      <c r="T381" s="87"/>
      <c r="U381" s="87"/>
      <c r="V381" s="175"/>
      <c r="W381" s="87"/>
      <c r="X381" s="87"/>
      <c r="Y381" s="87"/>
      <c r="Z381" s="87"/>
      <c r="AA381" s="87"/>
      <c r="AB381" s="87"/>
      <c r="AC381" s="86"/>
      <c r="AD381" s="87"/>
    </row>
    <row x14ac:dyDescent="0.25" r="382" customHeight="1" ht="17.25">
      <c r="A382" s="235">
        <f>A381</f>
        <v>25569.375</v>
      </c>
      <c r="B382" s="179" t="s">
        <v>71</v>
      </c>
      <c r="C382" s="180"/>
      <c r="D382" s="180">
        <v>25</v>
      </c>
      <c r="E382" s="180"/>
      <c r="F382" s="180"/>
      <c r="G382" s="180">
        <f>SUM(C382:F382)</f>
      </c>
      <c r="H382" s="125">
        <v>6000</v>
      </c>
      <c r="I382" s="125">
        <f>G382*H382</f>
      </c>
      <c r="J382" s="125">
        <f>I382*0.1</f>
      </c>
      <c r="K382" s="125">
        <f>SUM(I382:J382)</f>
      </c>
      <c r="L382" s="86"/>
      <c r="M382" s="175"/>
      <c r="N382" s="87"/>
      <c r="O382" s="87"/>
      <c r="P382" s="87"/>
      <c r="Q382" s="87"/>
      <c r="R382" s="87"/>
      <c r="S382" s="87"/>
      <c r="T382" s="87"/>
      <c r="U382" s="87"/>
      <c r="V382" s="175"/>
      <c r="W382" s="87"/>
      <c r="X382" s="87"/>
      <c r="Y382" s="87"/>
      <c r="Z382" s="87"/>
      <c r="AA382" s="87"/>
      <c r="AB382" s="87"/>
      <c r="AC382" s="86"/>
      <c r="AD382" s="87"/>
    </row>
    <row x14ac:dyDescent="0.25" r="383" customHeight="1" ht="17.25">
      <c r="A383" s="235">
        <f>A382</f>
        <v>25569.375</v>
      </c>
      <c r="B383" s="179" t="s">
        <v>49</v>
      </c>
      <c r="C383" s="180"/>
      <c r="D383" s="180">
        <v>15</v>
      </c>
      <c r="E383" s="180">
        <v>12</v>
      </c>
      <c r="F383" s="180">
        <v>10</v>
      </c>
      <c r="G383" s="180">
        <f>SUM(C383:F383)</f>
      </c>
      <c r="H383" s="125">
        <v>5000</v>
      </c>
      <c r="I383" s="125">
        <f>G383*H383</f>
      </c>
      <c r="J383" s="125">
        <f>I383*0.1</f>
      </c>
      <c r="K383" s="125">
        <f>SUM(I383:J383)</f>
      </c>
      <c r="L383" s="86"/>
      <c r="M383" s="175"/>
      <c r="N383" s="87"/>
      <c r="O383" s="87"/>
      <c r="P383" s="87"/>
      <c r="Q383" s="87"/>
      <c r="R383" s="87"/>
      <c r="S383" s="87"/>
      <c r="T383" s="87"/>
      <c r="U383" s="87"/>
      <c r="V383" s="175"/>
      <c r="W383" s="87"/>
      <c r="X383" s="87"/>
      <c r="Y383" s="87"/>
      <c r="Z383" s="87"/>
      <c r="AA383" s="87"/>
      <c r="AB383" s="87"/>
      <c r="AC383" s="86"/>
      <c r="AD383" s="87"/>
    </row>
    <row x14ac:dyDescent="0.25" r="384" customHeight="1" ht="17.25">
      <c r="A384" s="235">
        <f>A383</f>
        <v>25569.375</v>
      </c>
      <c r="B384" s="184" t="s">
        <v>9</v>
      </c>
      <c r="C384" s="180"/>
      <c r="D384" s="180">
        <v>37</v>
      </c>
      <c r="E384" s="180"/>
      <c r="F384" s="180"/>
      <c r="G384" s="180">
        <f>SUM(C384:F384)</f>
      </c>
      <c r="H384" s="125">
        <v>6000</v>
      </c>
      <c r="I384" s="125">
        <f>G384*H384</f>
      </c>
      <c r="J384" s="125">
        <f>I384*0.1</f>
      </c>
      <c r="K384" s="125">
        <f>SUM(I384:J384)</f>
      </c>
      <c r="L384" s="86"/>
      <c r="M384" s="175"/>
      <c r="N384" s="87"/>
      <c r="O384" s="87"/>
      <c r="P384" s="87"/>
      <c r="Q384" s="87"/>
      <c r="R384" s="87"/>
      <c r="S384" s="87"/>
      <c r="T384" s="87"/>
      <c r="U384" s="87"/>
      <c r="V384" s="175"/>
      <c r="W384" s="87"/>
      <c r="X384" s="87"/>
      <c r="Y384" s="87"/>
      <c r="Z384" s="87"/>
      <c r="AA384" s="87"/>
      <c r="AB384" s="87"/>
      <c r="AC384" s="86"/>
      <c r="AD384" s="87"/>
    </row>
    <row x14ac:dyDescent="0.25" r="385" customHeight="1" ht="17.25">
      <c r="A385" s="235">
        <f>A384</f>
        <v>25569.375</v>
      </c>
      <c r="B385" s="179" t="s">
        <v>78</v>
      </c>
      <c r="C385" s="180"/>
      <c r="D385" s="180">
        <v>20</v>
      </c>
      <c r="E385" s="180"/>
      <c r="F385" s="180"/>
      <c r="G385" s="180">
        <f>SUM(C385:F385)</f>
      </c>
      <c r="H385" s="125">
        <v>6500</v>
      </c>
      <c r="I385" s="125">
        <f>G385*H385</f>
      </c>
      <c r="J385" s="125">
        <f>I385*0.1</f>
      </c>
      <c r="K385" s="125">
        <f>SUM(I385:J385)</f>
      </c>
      <c r="L385" s="86"/>
      <c r="M385" s="175"/>
      <c r="N385" s="87"/>
      <c r="O385" s="87"/>
      <c r="P385" s="87"/>
      <c r="Q385" s="87"/>
      <c r="R385" s="87"/>
      <c r="S385" s="87"/>
      <c r="T385" s="87"/>
      <c r="U385" s="87"/>
      <c r="V385" s="175"/>
      <c r="W385" s="87"/>
      <c r="X385" s="87"/>
      <c r="Y385" s="87"/>
      <c r="Z385" s="87"/>
      <c r="AA385" s="87"/>
      <c r="AB385" s="87"/>
      <c r="AC385" s="86"/>
      <c r="AD385" s="87"/>
    </row>
    <row x14ac:dyDescent="0.25" r="386" customHeight="1" ht="17.25">
      <c r="A386" s="235">
        <f>A385</f>
        <v>25569.375</v>
      </c>
      <c r="B386" s="179" t="s">
        <v>55</v>
      </c>
      <c r="C386" s="180"/>
      <c r="D386" s="180">
        <v>10</v>
      </c>
      <c r="E386" s="180"/>
      <c r="F386" s="180"/>
      <c r="G386" s="180">
        <f>SUM(C386:F386)</f>
      </c>
      <c r="H386" s="125">
        <v>6500</v>
      </c>
      <c r="I386" s="125">
        <f>G386*H386</f>
      </c>
      <c r="J386" s="125">
        <f>I386*0.1</f>
      </c>
      <c r="K386" s="125">
        <f>SUM(I386:J386)</f>
      </c>
      <c r="L386" s="86"/>
      <c r="M386" s="175"/>
      <c r="N386" s="87"/>
      <c r="O386" s="87"/>
      <c r="P386" s="87"/>
      <c r="Q386" s="87"/>
      <c r="R386" s="87"/>
      <c r="S386" s="87"/>
      <c r="T386" s="87"/>
      <c r="U386" s="87"/>
      <c r="V386" s="175"/>
      <c r="W386" s="87"/>
      <c r="X386" s="87"/>
      <c r="Y386" s="87"/>
      <c r="Z386" s="87"/>
      <c r="AA386" s="87"/>
      <c r="AB386" s="87"/>
      <c r="AC386" s="86"/>
      <c r="AD386" s="87"/>
    </row>
    <row x14ac:dyDescent="0.25" r="387" customHeight="1" ht="17.25">
      <c r="A387" s="235">
        <f>A386</f>
        <v>25569.375</v>
      </c>
      <c r="B387" s="279" t="s">
        <v>80</v>
      </c>
      <c r="C387" s="180"/>
      <c r="D387" s="180">
        <v>12</v>
      </c>
      <c r="E387" s="180"/>
      <c r="F387" s="180"/>
      <c r="G387" s="180">
        <f>SUM(C387:F387)</f>
      </c>
      <c r="H387" s="125">
        <v>6000</v>
      </c>
      <c r="I387" s="125">
        <f>G387*H387</f>
      </c>
      <c r="J387" s="185"/>
      <c r="K387" s="125">
        <f>SUM(I387:J387)</f>
      </c>
      <c r="L387" s="86"/>
      <c r="M387" s="175"/>
      <c r="N387" s="87"/>
      <c r="O387" s="87"/>
      <c r="P387" s="87"/>
      <c r="Q387" s="87"/>
      <c r="R387" s="87"/>
      <c r="S387" s="87"/>
      <c r="T387" s="87"/>
      <c r="U387" s="87"/>
      <c r="V387" s="175"/>
      <c r="W387" s="87"/>
      <c r="X387" s="87"/>
      <c r="Y387" s="87"/>
      <c r="Z387" s="87"/>
      <c r="AA387" s="87"/>
      <c r="AB387" s="87"/>
      <c r="AC387" s="86"/>
      <c r="AD387" s="87"/>
    </row>
    <row x14ac:dyDescent="0.25" r="388" customHeight="1" ht="17.25">
      <c r="A388" s="235">
        <f>A387</f>
        <v>25569.375</v>
      </c>
      <c r="B388" s="279" t="s">
        <v>67</v>
      </c>
      <c r="C388" s="180"/>
      <c r="D388" s="180">
        <v>7</v>
      </c>
      <c r="E388" s="180">
        <v>6</v>
      </c>
      <c r="F388" s="180"/>
      <c r="G388" s="180">
        <f>SUM(C388:F388)</f>
      </c>
      <c r="H388" s="125">
        <v>5500</v>
      </c>
      <c r="I388" s="125">
        <f>G388*H388</f>
      </c>
      <c r="J388" s="125">
        <f>I388*0.1</f>
      </c>
      <c r="K388" s="125">
        <f>SUM(I388:J388)</f>
      </c>
      <c r="L388" s="86"/>
      <c r="M388" s="175"/>
      <c r="N388" s="87"/>
      <c r="O388" s="87"/>
      <c r="P388" s="87"/>
      <c r="Q388" s="87"/>
      <c r="R388" s="87"/>
      <c r="S388" s="87"/>
      <c r="T388" s="87"/>
      <c r="U388" s="87"/>
      <c r="V388" s="175"/>
      <c r="W388" s="87"/>
      <c r="X388" s="87"/>
      <c r="Y388" s="87"/>
      <c r="Z388" s="87"/>
      <c r="AA388" s="87"/>
      <c r="AB388" s="87"/>
      <c r="AC388" s="86"/>
      <c r="AD388" s="87"/>
    </row>
    <row x14ac:dyDescent="0.25" r="389" customHeight="1" ht="17.25">
      <c r="A389" s="235">
        <f>A388</f>
        <v>25569.375</v>
      </c>
      <c r="B389" s="279" t="s">
        <v>74</v>
      </c>
      <c r="C389" s="180"/>
      <c r="D389" s="180">
        <v>33</v>
      </c>
      <c r="E389" s="180">
        <v>27</v>
      </c>
      <c r="F389" s="180"/>
      <c r="G389" s="180">
        <f>SUM(C389:F389)</f>
      </c>
      <c r="H389" s="187">
        <v>5000</v>
      </c>
      <c r="I389" s="125">
        <f>G389*H389</f>
      </c>
      <c r="J389" s="125">
        <f>I389*0.1</f>
      </c>
      <c r="K389" s="125">
        <f>SUM(I389:J389)</f>
      </c>
      <c r="L389" s="86"/>
      <c r="M389" s="175"/>
      <c r="N389" s="87"/>
      <c r="O389" s="87"/>
      <c r="P389" s="87"/>
      <c r="Q389" s="87"/>
      <c r="R389" s="87"/>
      <c r="S389" s="87"/>
      <c r="T389" s="87"/>
      <c r="U389" s="87"/>
      <c r="V389" s="175"/>
      <c r="W389" s="87"/>
      <c r="X389" s="87"/>
      <c r="Y389" s="87"/>
      <c r="Z389" s="87"/>
      <c r="AA389" s="87"/>
      <c r="AB389" s="87"/>
      <c r="AC389" s="86"/>
      <c r="AD389" s="87"/>
    </row>
    <row x14ac:dyDescent="0.25" r="390" customHeight="1" ht="17.25">
      <c r="A390" s="235">
        <f>A389</f>
        <v>25569.375</v>
      </c>
      <c r="B390" s="280" t="s">
        <v>11</v>
      </c>
      <c r="C390" s="180"/>
      <c r="D390" s="180">
        <v>13</v>
      </c>
      <c r="E390" s="180">
        <v>7</v>
      </c>
      <c r="F390" s="180"/>
      <c r="G390" s="180">
        <f>SUM(C390:F390)</f>
      </c>
      <c r="H390" s="125">
        <v>6000</v>
      </c>
      <c r="I390" s="125">
        <f>G390*H390</f>
      </c>
      <c r="J390" s="125">
        <f>I390*0.1</f>
      </c>
      <c r="K390" s="125">
        <f>SUM(I390:J390)</f>
      </c>
      <c r="L390" s="86"/>
      <c r="M390" s="175"/>
      <c r="N390" s="87"/>
      <c r="O390" s="87"/>
      <c r="P390" s="87"/>
      <c r="Q390" s="87"/>
      <c r="R390" s="87"/>
      <c r="S390" s="87"/>
      <c r="T390" s="87"/>
      <c r="U390" s="87"/>
      <c r="V390" s="175"/>
      <c r="W390" s="87"/>
      <c r="X390" s="87"/>
      <c r="Y390" s="87"/>
      <c r="Z390" s="87"/>
      <c r="AA390" s="87"/>
      <c r="AB390" s="87"/>
      <c r="AC390" s="86"/>
      <c r="AD390" s="87"/>
    </row>
    <row x14ac:dyDescent="0.25" r="391" customHeight="1" ht="17.25">
      <c r="A391" s="235">
        <f>A390</f>
        <v>25569.375</v>
      </c>
      <c r="B391" s="279" t="s">
        <v>22</v>
      </c>
      <c r="C391" s="180"/>
      <c r="D391" s="180">
        <v>39</v>
      </c>
      <c r="E391" s="180"/>
      <c r="F391" s="180"/>
      <c r="G391" s="180">
        <f>SUM(C391:F391)</f>
      </c>
      <c r="H391" s="237">
        <v>4800</v>
      </c>
      <c r="I391" s="125">
        <f>G391*H391</f>
      </c>
      <c r="J391" s="125">
        <f>I391*0.1</f>
      </c>
      <c r="K391" s="125">
        <f>SUM(I391:J391)</f>
      </c>
      <c r="L391" s="86"/>
      <c r="M391" s="175"/>
      <c r="N391" s="87"/>
      <c r="O391" s="87"/>
      <c r="P391" s="87"/>
      <c r="Q391" s="87"/>
      <c r="R391" s="87"/>
      <c r="S391" s="87"/>
      <c r="T391" s="87"/>
      <c r="U391" s="87"/>
      <c r="V391" s="175"/>
      <c r="W391" s="87"/>
      <c r="X391" s="87"/>
      <c r="Y391" s="87"/>
      <c r="Z391" s="87"/>
      <c r="AA391" s="87"/>
      <c r="AB391" s="87"/>
      <c r="AC391" s="86"/>
      <c r="AD391" s="87"/>
    </row>
    <row x14ac:dyDescent="0.25" r="392" customHeight="1" ht="17.25">
      <c r="A392" s="235">
        <f>A391</f>
        <v>25569.375</v>
      </c>
      <c r="B392" s="279" t="s">
        <v>217</v>
      </c>
      <c r="C392" s="180"/>
      <c r="D392" s="180">
        <v>19</v>
      </c>
      <c r="E392" s="180">
        <v>10</v>
      </c>
      <c r="F392" s="180"/>
      <c r="G392" s="180">
        <f>SUM(C392:F392)</f>
      </c>
      <c r="H392" s="125">
        <v>5000</v>
      </c>
      <c r="I392" s="125">
        <f>G392*H392</f>
      </c>
      <c r="J392" s="125">
        <f>I392*0.1</f>
      </c>
      <c r="K392" s="125">
        <f>SUM(I392:J392)</f>
      </c>
      <c r="L392" s="86"/>
      <c r="M392" s="175"/>
      <c r="N392" s="87"/>
      <c r="O392" s="87"/>
      <c r="P392" s="87"/>
      <c r="Q392" s="87"/>
      <c r="R392" s="87"/>
      <c r="S392" s="87"/>
      <c r="T392" s="87"/>
      <c r="U392" s="87"/>
      <c r="V392" s="175"/>
      <c r="W392" s="87"/>
      <c r="X392" s="87"/>
      <c r="Y392" s="87"/>
      <c r="Z392" s="87"/>
      <c r="AA392" s="87"/>
      <c r="AB392" s="87"/>
      <c r="AC392" s="86"/>
      <c r="AD392" s="87"/>
    </row>
    <row x14ac:dyDescent="0.25" r="393" customHeight="1" ht="17.25">
      <c r="A393" s="235">
        <f>A392</f>
        <v>25569.375</v>
      </c>
      <c r="B393" s="279" t="s">
        <v>84</v>
      </c>
      <c r="C393" s="180"/>
      <c r="D393" s="180">
        <v>14</v>
      </c>
      <c r="E393" s="180">
        <v>8</v>
      </c>
      <c r="F393" s="180"/>
      <c r="G393" s="180">
        <f>SUM(C393:F393)</f>
      </c>
      <c r="H393" s="237">
        <v>4800</v>
      </c>
      <c r="I393" s="125">
        <f>G393*H393</f>
      </c>
      <c r="J393" s="125">
        <f>I393*0.1</f>
      </c>
      <c r="K393" s="125">
        <f>SUM(I393:J393)</f>
      </c>
      <c r="L393" s="86"/>
      <c r="M393" s="175"/>
      <c r="N393" s="87"/>
      <c r="O393" s="87"/>
      <c r="P393" s="87"/>
      <c r="Q393" s="87"/>
      <c r="R393" s="87"/>
      <c r="S393" s="87"/>
      <c r="T393" s="87"/>
      <c r="U393" s="87"/>
      <c r="V393" s="175"/>
      <c r="W393" s="87"/>
      <c r="X393" s="87"/>
      <c r="Y393" s="87"/>
      <c r="Z393" s="87"/>
      <c r="AA393" s="87"/>
      <c r="AB393" s="87"/>
      <c r="AC393" s="86"/>
      <c r="AD393" s="87"/>
    </row>
    <row x14ac:dyDescent="0.25" r="394" customHeight="1" ht="17.25">
      <c r="A394" s="235">
        <f>A393</f>
        <v>25569.375</v>
      </c>
      <c r="B394" s="279" t="s">
        <v>207</v>
      </c>
      <c r="C394" s="180"/>
      <c r="D394" s="180">
        <v>45</v>
      </c>
      <c r="E394" s="180"/>
      <c r="F394" s="180">
        <v>2</v>
      </c>
      <c r="G394" s="180">
        <f>SUM(C394:F394)</f>
      </c>
      <c r="H394" s="125">
        <v>6000</v>
      </c>
      <c r="I394" s="125">
        <f>G394*H394</f>
      </c>
      <c r="J394" s="125">
        <f>I394*0.1</f>
      </c>
      <c r="K394" s="125">
        <f>SUM(I394:J394)</f>
      </c>
      <c r="L394" s="86"/>
      <c r="M394" s="175"/>
      <c r="N394" s="87"/>
      <c r="O394" s="87"/>
      <c r="P394" s="87"/>
      <c r="Q394" s="87"/>
      <c r="R394" s="87"/>
      <c r="S394" s="87"/>
      <c r="T394" s="87"/>
      <c r="U394" s="87"/>
      <c r="V394" s="175"/>
      <c r="W394" s="87"/>
      <c r="X394" s="87"/>
      <c r="Y394" s="87"/>
      <c r="Z394" s="87"/>
      <c r="AA394" s="87"/>
      <c r="AB394" s="87"/>
      <c r="AC394" s="86"/>
      <c r="AD394" s="87"/>
    </row>
    <row x14ac:dyDescent="0.25" r="395" customHeight="1" ht="17.25">
      <c r="A395" s="235">
        <f>A394</f>
        <v>25569.375</v>
      </c>
      <c r="B395" s="280" t="s">
        <v>17</v>
      </c>
      <c r="C395" s="180"/>
      <c r="D395" s="180">
        <v>37</v>
      </c>
      <c r="E395" s="180">
        <v>12</v>
      </c>
      <c r="F395" s="180"/>
      <c r="G395" s="180">
        <f>SUM(C395:F395)</f>
      </c>
      <c r="H395" s="125">
        <v>6000</v>
      </c>
      <c r="I395" s="125">
        <f>G395*H395</f>
      </c>
      <c r="J395" s="185"/>
      <c r="K395" s="125">
        <f>SUM(I395:J395)</f>
      </c>
      <c r="L395" s="86"/>
      <c r="M395" s="175"/>
      <c r="N395" s="87"/>
      <c r="O395" s="87"/>
      <c r="P395" s="87"/>
      <c r="Q395" s="87"/>
      <c r="R395" s="87"/>
      <c r="S395" s="87"/>
      <c r="T395" s="87"/>
      <c r="U395" s="87"/>
      <c r="V395" s="175"/>
      <c r="W395" s="87"/>
      <c r="X395" s="87"/>
      <c r="Y395" s="87"/>
      <c r="Z395" s="87"/>
      <c r="AA395" s="87"/>
      <c r="AB395" s="87"/>
      <c r="AC395" s="86"/>
      <c r="AD395" s="87"/>
    </row>
    <row x14ac:dyDescent="0.25" r="396" customHeight="1" ht="17.25">
      <c r="A396" s="235">
        <f>A395</f>
        <v>25569.375</v>
      </c>
      <c r="B396" s="279" t="s">
        <v>15</v>
      </c>
      <c r="C396" s="180"/>
      <c r="D396" s="180">
        <v>26</v>
      </c>
      <c r="E396" s="180">
        <v>5</v>
      </c>
      <c r="F396" s="180"/>
      <c r="G396" s="180">
        <f>SUM(C396:F396)</f>
      </c>
      <c r="H396" s="237">
        <v>4800</v>
      </c>
      <c r="I396" s="125">
        <f>G396*H396</f>
      </c>
      <c r="J396" s="125">
        <f>I396*0.1</f>
      </c>
      <c r="K396" s="125">
        <f>SUM(I396:J396)</f>
      </c>
      <c r="L396" s="86"/>
      <c r="M396" s="175"/>
      <c r="N396" s="87"/>
      <c r="O396" s="87"/>
      <c r="P396" s="87"/>
      <c r="Q396" s="87"/>
      <c r="R396" s="87"/>
      <c r="S396" s="87"/>
      <c r="T396" s="87"/>
      <c r="U396" s="87"/>
      <c r="V396" s="175"/>
      <c r="W396" s="87"/>
      <c r="X396" s="87"/>
      <c r="Y396" s="87"/>
      <c r="Z396" s="87"/>
      <c r="AA396" s="87"/>
      <c r="AB396" s="87"/>
      <c r="AC396" s="86"/>
      <c r="AD396" s="87"/>
    </row>
    <row x14ac:dyDescent="0.25" r="397" customHeight="1" ht="17.25">
      <c r="A397" s="235">
        <f>A396</f>
        <v>25569.375</v>
      </c>
      <c r="B397" s="279" t="s">
        <v>21</v>
      </c>
      <c r="C397" s="188" t="s">
        <v>14</v>
      </c>
      <c r="D397" s="180">
        <v>13</v>
      </c>
      <c r="E397" s="180"/>
      <c r="F397" s="180"/>
      <c r="G397" s="180">
        <f>SUM(C397:F397)</f>
      </c>
      <c r="H397" s="125">
        <v>5000</v>
      </c>
      <c r="I397" s="125">
        <f>G397*H397</f>
      </c>
      <c r="J397" s="125">
        <f>I397*0.1</f>
      </c>
      <c r="K397" s="125">
        <f>SUM(I397:J397)</f>
      </c>
      <c r="L397" s="86"/>
      <c r="M397" s="175"/>
      <c r="N397" s="87"/>
      <c r="O397" s="87"/>
      <c r="P397" s="87"/>
      <c r="Q397" s="87"/>
      <c r="R397" s="87"/>
      <c r="S397" s="87"/>
      <c r="T397" s="87"/>
      <c r="U397" s="87"/>
      <c r="V397" s="175"/>
      <c r="W397" s="87"/>
      <c r="X397" s="87"/>
      <c r="Y397" s="87"/>
      <c r="Z397" s="87"/>
      <c r="AA397" s="87"/>
      <c r="AB397" s="87"/>
      <c r="AC397" s="86"/>
      <c r="AD397" s="87"/>
    </row>
    <row x14ac:dyDescent="0.25" r="398" customHeight="1" ht="17.25">
      <c r="A398" s="235">
        <f>A397</f>
        <v>25569.375</v>
      </c>
      <c r="B398" s="279" t="s">
        <v>52</v>
      </c>
      <c r="C398" s="180"/>
      <c r="D398" s="180">
        <v>16</v>
      </c>
      <c r="E398" s="180">
        <v>10</v>
      </c>
      <c r="F398" s="180"/>
      <c r="G398" s="180">
        <f>SUM(C398:F398)</f>
      </c>
      <c r="H398" s="125">
        <v>5000</v>
      </c>
      <c r="I398" s="125">
        <f>G398*H398</f>
      </c>
      <c r="J398" s="125">
        <f>I398*0.1</f>
      </c>
      <c r="K398" s="125">
        <f>SUM(I398:J398)</f>
      </c>
      <c r="L398" s="86"/>
      <c r="M398" s="175"/>
      <c r="N398" s="87"/>
      <c r="O398" s="87"/>
      <c r="P398" s="87"/>
      <c r="Q398" s="87"/>
      <c r="R398" s="87"/>
      <c r="S398" s="87"/>
      <c r="T398" s="87"/>
      <c r="U398" s="87"/>
      <c r="V398" s="175"/>
      <c r="W398" s="87"/>
      <c r="X398" s="87"/>
      <c r="Y398" s="87"/>
      <c r="Z398" s="87"/>
      <c r="AA398" s="87"/>
      <c r="AB398" s="87"/>
      <c r="AC398" s="86"/>
      <c r="AD398" s="87"/>
    </row>
    <row x14ac:dyDescent="0.25" r="399" customHeight="1" ht="17.25">
      <c r="A399" s="235">
        <f>A398</f>
        <v>25569.375</v>
      </c>
      <c r="B399" s="279" t="s">
        <v>61</v>
      </c>
      <c r="C399" s="180"/>
      <c r="D399" s="180">
        <v>7</v>
      </c>
      <c r="E399" s="180"/>
      <c r="F399" s="180"/>
      <c r="G399" s="180">
        <f>SUM(C399:F399)</f>
      </c>
      <c r="H399" s="125">
        <v>5000</v>
      </c>
      <c r="I399" s="125">
        <f>G399*H399</f>
      </c>
      <c r="J399" s="125">
        <f>I399*0.1</f>
      </c>
      <c r="K399" s="125">
        <f>SUM(I399:J399)</f>
      </c>
      <c r="L399" s="86"/>
      <c r="M399" s="175"/>
      <c r="N399" s="87"/>
      <c r="O399" s="87"/>
      <c r="P399" s="87"/>
      <c r="Q399" s="87"/>
      <c r="R399" s="87"/>
      <c r="S399" s="87"/>
      <c r="T399" s="87"/>
      <c r="U399" s="87"/>
      <c r="V399" s="175"/>
      <c r="W399" s="87"/>
      <c r="X399" s="87"/>
      <c r="Y399" s="87"/>
      <c r="Z399" s="87"/>
      <c r="AA399" s="87"/>
      <c r="AB399" s="87"/>
      <c r="AC399" s="86"/>
      <c r="AD399" s="87"/>
    </row>
    <row x14ac:dyDescent="0.25" r="400" customHeight="1" ht="17.25">
      <c r="A400" s="235">
        <f>A399</f>
        <v>25569.375</v>
      </c>
      <c r="B400" s="280" t="s">
        <v>33</v>
      </c>
      <c r="C400" s="180"/>
      <c r="D400" s="180">
        <v>11</v>
      </c>
      <c r="E400" s="180"/>
      <c r="F400" s="180"/>
      <c r="G400" s="180">
        <f>SUM(C400:F400)</f>
      </c>
      <c r="H400" s="125">
        <v>5500</v>
      </c>
      <c r="I400" s="125">
        <f>G400*H400</f>
      </c>
      <c r="J400" s="125">
        <f>I400*0.1</f>
      </c>
      <c r="K400" s="125">
        <f>SUM(I400:J400)</f>
      </c>
      <c r="L400" s="86"/>
      <c r="M400" s="175"/>
      <c r="N400" s="87"/>
      <c r="O400" s="87"/>
      <c r="P400" s="87"/>
      <c r="Q400" s="87"/>
      <c r="R400" s="87"/>
      <c r="S400" s="87"/>
      <c r="T400" s="87"/>
      <c r="U400" s="87"/>
      <c r="V400" s="175"/>
      <c r="W400" s="87"/>
      <c r="X400" s="87"/>
      <c r="Y400" s="87"/>
      <c r="Z400" s="87"/>
      <c r="AA400" s="87"/>
      <c r="AB400" s="87"/>
      <c r="AC400" s="86"/>
      <c r="AD400" s="87"/>
    </row>
    <row x14ac:dyDescent="0.25" r="401" customHeight="1" ht="17.25">
      <c r="A401" s="235">
        <f>A400</f>
        <v>25569.375</v>
      </c>
      <c r="B401" s="279" t="s">
        <v>30</v>
      </c>
      <c r="C401" s="180"/>
      <c r="D401" s="180">
        <v>17</v>
      </c>
      <c r="E401" s="180"/>
      <c r="F401" s="180"/>
      <c r="G401" s="180">
        <f>SUM(C401:F401)</f>
      </c>
      <c r="H401" s="125">
        <v>6000</v>
      </c>
      <c r="I401" s="125">
        <f>G401*H401</f>
      </c>
      <c r="J401" s="125">
        <f>I401*0.1</f>
      </c>
      <c r="K401" s="125">
        <f>SUM(I401:J401)</f>
      </c>
      <c r="L401" s="86"/>
      <c r="M401" s="175"/>
      <c r="N401" s="87"/>
      <c r="O401" s="87"/>
      <c r="P401" s="87"/>
      <c r="Q401" s="87"/>
      <c r="R401" s="87"/>
      <c r="S401" s="87"/>
      <c r="T401" s="87"/>
      <c r="U401" s="87"/>
      <c r="V401" s="175"/>
      <c r="W401" s="87"/>
      <c r="X401" s="87"/>
      <c r="Y401" s="87"/>
      <c r="Z401" s="87"/>
      <c r="AA401" s="87"/>
      <c r="AB401" s="87"/>
      <c r="AC401" s="86"/>
      <c r="AD401" s="87"/>
    </row>
    <row x14ac:dyDescent="0.25" r="402" customHeight="1" ht="17.25">
      <c r="A402" s="235">
        <f>A401</f>
        <v>25569.375</v>
      </c>
      <c r="B402" s="279" t="s">
        <v>28</v>
      </c>
      <c r="C402" s="188" t="s">
        <v>14</v>
      </c>
      <c r="D402" s="180">
        <v>20</v>
      </c>
      <c r="E402" s="180"/>
      <c r="F402" s="180"/>
      <c r="G402" s="180">
        <f>SUM(C402:F402)</f>
      </c>
      <c r="H402" s="125">
        <v>5000</v>
      </c>
      <c r="I402" s="125">
        <f>G402*H402</f>
      </c>
      <c r="J402" s="125">
        <f>I402*0.1</f>
      </c>
      <c r="K402" s="125">
        <f>SUM(I402:J402)</f>
      </c>
      <c r="L402" s="86"/>
      <c r="M402" s="175"/>
      <c r="N402" s="87"/>
      <c r="O402" s="87"/>
      <c r="P402" s="87"/>
      <c r="Q402" s="87"/>
      <c r="R402" s="87"/>
      <c r="S402" s="87"/>
      <c r="T402" s="87"/>
      <c r="U402" s="87"/>
      <c r="V402" s="175"/>
      <c r="W402" s="87"/>
      <c r="X402" s="87"/>
      <c r="Y402" s="87"/>
      <c r="Z402" s="87"/>
      <c r="AA402" s="87"/>
      <c r="AB402" s="87"/>
      <c r="AC402" s="86"/>
      <c r="AD402" s="87"/>
    </row>
    <row x14ac:dyDescent="0.25" r="403" customHeight="1" ht="17.25">
      <c r="A403" s="235">
        <f>A402</f>
        <v>25569.375</v>
      </c>
      <c r="B403" s="179" t="s">
        <v>12</v>
      </c>
      <c r="C403" s="180"/>
      <c r="D403" s="180">
        <v>19</v>
      </c>
      <c r="E403" s="180">
        <v>7</v>
      </c>
      <c r="F403" s="180"/>
      <c r="G403" s="180">
        <f>SUM(C403:F403)</f>
      </c>
      <c r="H403" s="125">
        <v>6000</v>
      </c>
      <c r="I403" s="125">
        <f>G403*H403</f>
      </c>
      <c r="J403" s="125">
        <f>I403*0.1</f>
      </c>
      <c r="K403" s="125">
        <f>SUM(I403:J403)</f>
      </c>
      <c r="L403" s="86"/>
      <c r="M403" s="175"/>
      <c r="N403" s="87"/>
      <c r="O403" s="87"/>
      <c r="P403" s="87"/>
      <c r="Q403" s="87"/>
      <c r="R403" s="87"/>
      <c r="S403" s="87"/>
      <c r="T403" s="87"/>
      <c r="U403" s="87"/>
      <c r="V403" s="175"/>
      <c r="W403" s="87"/>
      <c r="X403" s="87"/>
      <c r="Y403" s="87"/>
      <c r="Z403" s="87"/>
      <c r="AA403" s="87"/>
      <c r="AB403" s="87"/>
      <c r="AC403" s="86"/>
      <c r="AD403" s="87"/>
    </row>
    <row x14ac:dyDescent="0.25" r="404" customHeight="1" ht="17.25">
      <c r="A404" s="235">
        <f>A403</f>
        <v>25569.375</v>
      </c>
      <c r="B404" s="179" t="s">
        <v>100</v>
      </c>
      <c r="C404" s="180"/>
      <c r="D404" s="180">
        <v>4</v>
      </c>
      <c r="E404" s="180"/>
      <c r="F404" s="180"/>
      <c r="G404" s="180">
        <f>SUM(C404:F404)</f>
      </c>
      <c r="H404" s="125">
        <v>5500</v>
      </c>
      <c r="I404" s="125">
        <f>G404*H404</f>
      </c>
      <c r="J404" s="125">
        <f>I404*0.1</f>
      </c>
      <c r="K404" s="125">
        <f>SUM(I404:J404)</f>
      </c>
      <c r="L404" s="86"/>
      <c r="M404" s="175"/>
      <c r="N404" s="87"/>
      <c r="O404" s="87"/>
      <c r="P404" s="87"/>
      <c r="Q404" s="87"/>
      <c r="R404" s="87"/>
      <c r="S404" s="87"/>
      <c r="T404" s="87"/>
      <c r="U404" s="87"/>
      <c r="V404" s="175"/>
      <c r="W404" s="87"/>
      <c r="X404" s="87"/>
      <c r="Y404" s="87"/>
      <c r="Z404" s="87"/>
      <c r="AA404" s="87"/>
      <c r="AB404" s="87"/>
      <c r="AC404" s="86"/>
      <c r="AD404" s="87"/>
    </row>
    <row x14ac:dyDescent="0.25" r="405" customHeight="1" ht="17.25">
      <c r="A405" s="235">
        <f>A404</f>
        <v>25569.375</v>
      </c>
      <c r="B405" s="179" t="s">
        <v>37</v>
      </c>
      <c r="C405" s="180"/>
      <c r="D405" s="180">
        <v>5</v>
      </c>
      <c r="E405" s="180"/>
      <c r="F405" s="180"/>
      <c r="G405" s="180">
        <f>SUM(C405:F405)</f>
      </c>
      <c r="H405" s="125">
        <v>6500</v>
      </c>
      <c r="I405" s="125">
        <f>G405*H405</f>
      </c>
      <c r="J405" s="125">
        <f>I405*0.1</f>
      </c>
      <c r="K405" s="125">
        <f>SUM(I405:J405)</f>
      </c>
      <c r="L405" s="86"/>
      <c r="M405" s="175"/>
      <c r="N405" s="87"/>
      <c r="O405" s="87"/>
      <c r="P405" s="87"/>
      <c r="Q405" s="87"/>
      <c r="R405" s="87"/>
      <c r="S405" s="87"/>
      <c r="T405" s="87"/>
      <c r="U405" s="87"/>
      <c r="V405" s="175"/>
      <c r="W405" s="87"/>
      <c r="X405" s="87"/>
      <c r="Y405" s="87"/>
      <c r="Z405" s="87"/>
      <c r="AA405" s="87"/>
      <c r="AB405" s="87"/>
      <c r="AC405" s="86"/>
      <c r="AD405" s="87"/>
    </row>
    <row x14ac:dyDescent="0.25" r="406" customHeight="1" ht="17.25">
      <c r="A406" s="235">
        <f>A405</f>
        <v>25569.375</v>
      </c>
      <c r="B406" s="186" t="s">
        <v>64</v>
      </c>
      <c r="C406" s="180"/>
      <c r="D406" s="180">
        <v>50</v>
      </c>
      <c r="E406" s="180">
        <v>4</v>
      </c>
      <c r="F406" s="180"/>
      <c r="G406" s="180">
        <f>SUM(C406:F406)</f>
      </c>
      <c r="H406" s="182">
        <v>5500</v>
      </c>
      <c r="I406" s="125">
        <f>G406*H406</f>
      </c>
      <c r="J406" s="125">
        <f>I406*0.1</f>
      </c>
      <c r="K406" s="125">
        <f>SUM(I406:J406)</f>
      </c>
      <c r="L406" s="86"/>
      <c r="M406" s="175"/>
      <c r="N406" s="87"/>
      <c r="O406" s="87"/>
      <c r="P406" s="87"/>
      <c r="Q406" s="87"/>
      <c r="R406" s="87"/>
      <c r="S406" s="87"/>
      <c r="T406" s="87"/>
      <c r="U406" s="87"/>
      <c r="V406" s="175"/>
      <c r="W406" s="87"/>
      <c r="X406" s="87"/>
      <c r="Y406" s="87"/>
      <c r="Z406" s="87"/>
      <c r="AA406" s="87"/>
      <c r="AB406" s="87"/>
      <c r="AC406" s="86"/>
      <c r="AD406" s="87"/>
    </row>
    <row x14ac:dyDescent="0.25" r="407" customHeight="1" ht="17.25">
      <c r="A407" s="235">
        <f>A406</f>
        <v>25569.375</v>
      </c>
      <c r="B407" s="186" t="s">
        <v>25</v>
      </c>
      <c r="C407" s="180"/>
      <c r="D407" s="180">
        <v>20</v>
      </c>
      <c r="E407" s="180"/>
      <c r="F407" s="180"/>
      <c r="G407" s="180">
        <f>SUM(C407:F407)</f>
      </c>
      <c r="H407" s="125">
        <v>6000</v>
      </c>
      <c r="I407" s="125">
        <f>G407*H407</f>
      </c>
      <c r="J407" s="125">
        <f>I407*0.1</f>
      </c>
      <c r="K407" s="125">
        <f>SUM(I407:J407)</f>
      </c>
      <c r="L407" s="86"/>
      <c r="M407" s="175"/>
      <c r="N407" s="87"/>
      <c r="O407" s="87"/>
      <c r="P407" s="87"/>
      <c r="Q407" s="87"/>
      <c r="R407" s="87"/>
      <c r="S407" s="87"/>
      <c r="T407" s="87"/>
      <c r="U407" s="87"/>
      <c r="V407" s="175"/>
      <c r="W407" s="87"/>
      <c r="X407" s="87"/>
      <c r="Y407" s="87"/>
      <c r="Z407" s="87"/>
      <c r="AA407" s="87"/>
      <c r="AB407" s="87"/>
      <c r="AC407" s="86"/>
      <c r="AD407" s="87"/>
    </row>
    <row x14ac:dyDescent="0.25" r="408" customHeight="1" ht="17.25">
      <c r="A408" s="235">
        <f>A407</f>
        <v>25569.375</v>
      </c>
      <c r="B408" s="279" t="s">
        <v>76</v>
      </c>
      <c r="C408" s="188" t="s">
        <v>14</v>
      </c>
      <c r="D408" s="180">
        <v>18</v>
      </c>
      <c r="E408" s="180">
        <v>12</v>
      </c>
      <c r="F408" s="180">
        <v>5</v>
      </c>
      <c r="G408" s="180">
        <f>SUM(C408:F408)</f>
      </c>
      <c r="H408" s="125">
        <v>6000</v>
      </c>
      <c r="I408" s="125">
        <f>G408*H408</f>
      </c>
      <c r="J408" s="125">
        <f>I408*0.1</f>
      </c>
      <c r="K408" s="125">
        <f>SUM(I408:J408)</f>
      </c>
      <c r="L408" s="86"/>
      <c r="M408" s="175"/>
      <c r="N408" s="87"/>
      <c r="O408" s="87"/>
      <c r="P408" s="87"/>
      <c r="Q408" s="87"/>
      <c r="R408" s="87"/>
      <c r="S408" s="87"/>
      <c r="T408" s="87"/>
      <c r="U408" s="87"/>
      <c r="V408" s="175"/>
      <c r="W408" s="87"/>
      <c r="X408" s="87"/>
      <c r="Y408" s="87"/>
      <c r="Z408" s="87"/>
      <c r="AA408" s="87"/>
      <c r="AB408" s="87"/>
      <c r="AC408" s="86"/>
      <c r="AD408" s="87"/>
    </row>
    <row x14ac:dyDescent="0.25" r="409" customHeight="1" ht="17.25">
      <c r="A409" s="235">
        <f>A408</f>
        <v>25569.375</v>
      </c>
      <c r="B409" s="186" t="s">
        <v>149</v>
      </c>
      <c r="C409" s="180"/>
      <c r="D409" s="180">
        <v>107</v>
      </c>
      <c r="E409" s="181">
        <v>33</v>
      </c>
      <c r="F409" s="180"/>
      <c r="G409" s="180">
        <f>SUM(C409:F409)</f>
      </c>
      <c r="H409" s="125">
        <v>6000</v>
      </c>
      <c r="I409" s="125">
        <f>G409*H409</f>
      </c>
      <c r="J409" s="125">
        <f>I409*0.1</f>
      </c>
      <c r="K409" s="125">
        <f>SUM(I409:J409)</f>
      </c>
      <c r="L409" s="86"/>
      <c r="M409" s="175"/>
      <c r="N409" s="87"/>
      <c r="O409" s="87"/>
      <c r="P409" s="87"/>
      <c r="Q409" s="87"/>
      <c r="R409" s="87"/>
      <c r="S409" s="87"/>
      <c r="T409" s="87"/>
      <c r="U409" s="87"/>
      <c r="V409" s="175"/>
      <c r="W409" s="87"/>
      <c r="X409" s="87"/>
      <c r="Y409" s="87"/>
      <c r="Z409" s="87"/>
      <c r="AA409" s="87"/>
      <c r="AB409" s="87"/>
      <c r="AC409" s="86"/>
      <c r="AD409" s="87"/>
    </row>
    <row x14ac:dyDescent="0.25" r="410" customHeight="1" ht="17.25">
      <c r="A410" s="235">
        <f>A409</f>
        <v>25569.375</v>
      </c>
      <c r="B410" s="280" t="s">
        <v>43</v>
      </c>
      <c r="C410" s="180"/>
      <c r="D410" s="180">
        <v>52</v>
      </c>
      <c r="E410" s="180">
        <v>16</v>
      </c>
      <c r="F410" s="180"/>
      <c r="G410" s="180">
        <f>SUM(C410:F410)</f>
      </c>
      <c r="H410" s="125">
        <v>6000</v>
      </c>
      <c r="I410" s="125">
        <f>G410*H410</f>
      </c>
      <c r="J410" s="125">
        <f>I410*0.1</f>
      </c>
      <c r="K410" s="125">
        <f>SUM(I410:J410)</f>
      </c>
      <c r="L410" s="86"/>
      <c r="M410" s="175"/>
      <c r="N410" s="87"/>
      <c r="O410" s="87"/>
      <c r="P410" s="87"/>
      <c r="Q410" s="87"/>
      <c r="R410" s="87"/>
      <c r="S410" s="87"/>
      <c r="T410" s="87"/>
      <c r="U410" s="87"/>
      <c r="V410" s="175"/>
      <c r="W410" s="87"/>
      <c r="X410" s="87"/>
      <c r="Y410" s="87"/>
      <c r="Z410" s="87"/>
      <c r="AA410" s="87"/>
      <c r="AB410" s="87"/>
      <c r="AC410" s="86"/>
      <c r="AD410" s="87"/>
    </row>
    <row x14ac:dyDescent="0.25" r="411" customHeight="1" ht="17.25">
      <c r="A411" s="235">
        <f>A410</f>
        <v>25569.375</v>
      </c>
      <c r="B411" s="280" t="s">
        <v>18</v>
      </c>
      <c r="C411" s="180"/>
      <c r="D411" s="180">
        <v>9</v>
      </c>
      <c r="E411" s="180">
        <v>7</v>
      </c>
      <c r="F411" s="180">
        <v>5</v>
      </c>
      <c r="G411" s="180">
        <f>SUM(C411:F411)</f>
      </c>
      <c r="H411" s="125">
        <v>6000</v>
      </c>
      <c r="I411" s="125">
        <f>G411*H411</f>
      </c>
      <c r="J411" s="125">
        <f>I411*0.1</f>
      </c>
      <c r="K411" s="125">
        <f>SUM(I411:J411)</f>
      </c>
      <c r="L411" s="86"/>
      <c r="M411" s="175"/>
      <c r="N411" s="87"/>
      <c r="O411" s="87"/>
      <c r="P411" s="87"/>
      <c r="Q411" s="87"/>
      <c r="R411" s="87"/>
      <c r="S411" s="87"/>
      <c r="T411" s="87"/>
      <c r="U411" s="87"/>
      <c r="V411" s="175"/>
      <c r="W411" s="87"/>
      <c r="X411" s="87"/>
      <c r="Y411" s="87"/>
      <c r="Z411" s="87"/>
      <c r="AA411" s="87"/>
      <c r="AB411" s="87"/>
      <c r="AC411" s="86"/>
      <c r="AD411" s="87"/>
    </row>
    <row x14ac:dyDescent="0.25" r="412" customHeight="1" ht="17.25">
      <c r="A412" s="235">
        <f>A411</f>
        <v>25569.375</v>
      </c>
      <c r="B412" s="280" t="s">
        <v>82</v>
      </c>
      <c r="C412" s="188" t="s">
        <v>14</v>
      </c>
      <c r="D412" s="180">
        <v>25</v>
      </c>
      <c r="E412" s="180">
        <v>14</v>
      </c>
      <c r="F412" s="180">
        <v>7</v>
      </c>
      <c r="G412" s="180">
        <f>SUM(C412:F412)</f>
      </c>
      <c r="H412" s="125">
        <v>5000</v>
      </c>
      <c r="I412" s="125">
        <f>G412*H412</f>
      </c>
      <c r="J412" s="125">
        <f>I412*0.1</f>
      </c>
      <c r="K412" s="125">
        <f>SUM(I412:J412)</f>
      </c>
      <c r="L412" s="86"/>
      <c r="M412" s="175"/>
      <c r="N412" s="87"/>
      <c r="O412" s="87"/>
      <c r="P412" s="87"/>
      <c r="Q412" s="87"/>
      <c r="R412" s="87"/>
      <c r="S412" s="87"/>
      <c r="T412" s="87"/>
      <c r="U412" s="87"/>
      <c r="V412" s="175"/>
      <c r="W412" s="87"/>
      <c r="X412" s="87"/>
      <c r="Y412" s="87"/>
      <c r="Z412" s="87"/>
      <c r="AA412" s="87"/>
      <c r="AB412" s="87"/>
      <c r="AC412" s="86"/>
      <c r="AD412" s="87"/>
    </row>
    <row x14ac:dyDescent="0.25" r="413" customHeight="1" ht="17.25">
      <c r="A413" s="235">
        <f>A412</f>
        <v>25569.375</v>
      </c>
      <c r="B413" s="280" t="s">
        <v>151</v>
      </c>
      <c r="C413" s="180"/>
      <c r="D413" s="180">
        <v>12</v>
      </c>
      <c r="E413" s="180"/>
      <c r="F413" s="180"/>
      <c r="G413" s="180">
        <f>SUM(C413:F413)</f>
      </c>
      <c r="H413" s="125">
        <v>5000</v>
      </c>
      <c r="I413" s="125">
        <f>G413*H413</f>
      </c>
      <c r="J413" s="125">
        <f>I413*0.1</f>
      </c>
      <c r="K413" s="125">
        <f>SUM(I413:J413)</f>
      </c>
      <c r="L413" s="86"/>
      <c r="M413" s="175"/>
      <c r="N413" s="87"/>
      <c r="O413" s="87"/>
      <c r="P413" s="87"/>
      <c r="Q413" s="87"/>
      <c r="R413" s="87"/>
      <c r="S413" s="87"/>
      <c r="T413" s="87"/>
      <c r="U413" s="87"/>
      <c r="V413" s="175"/>
      <c r="W413" s="87"/>
      <c r="X413" s="87"/>
      <c r="Y413" s="87"/>
      <c r="Z413" s="87"/>
      <c r="AA413" s="87"/>
      <c r="AB413" s="87"/>
      <c r="AC413" s="86"/>
      <c r="AD413" s="87"/>
    </row>
    <row x14ac:dyDescent="0.25" r="414" customHeight="1" ht="17.25">
      <c r="A414" s="235">
        <f>A413</f>
        <v>25569.375</v>
      </c>
      <c r="B414" s="279"/>
      <c r="C414" s="180"/>
      <c r="D414" s="180"/>
      <c r="E414" s="180"/>
      <c r="F414" s="180"/>
      <c r="G414" s="180">
        <f>SUM(C414:F414)</f>
      </c>
      <c r="H414" s="125"/>
      <c r="I414" s="125">
        <f>G414*H414</f>
      </c>
      <c r="J414" s="125">
        <f>I414*0.1</f>
      </c>
      <c r="K414" s="125">
        <f>SUM(I414:J414)</f>
      </c>
      <c r="L414" s="86"/>
      <c r="M414" s="175"/>
      <c r="N414" s="87"/>
      <c r="O414" s="87"/>
      <c r="P414" s="87"/>
      <c r="Q414" s="87"/>
      <c r="R414" s="87"/>
      <c r="S414" s="87"/>
      <c r="T414" s="87"/>
      <c r="U414" s="87"/>
      <c r="V414" s="175"/>
      <c r="W414" s="87"/>
      <c r="X414" s="87"/>
      <c r="Y414" s="87"/>
      <c r="Z414" s="87"/>
      <c r="AA414" s="87"/>
      <c r="AB414" s="87"/>
      <c r="AC414" s="86"/>
      <c r="AD414" s="87"/>
    </row>
    <row x14ac:dyDescent="0.25" r="415" customHeight="1" ht="17.25">
      <c r="A415" s="235">
        <f>A414</f>
        <v>25569.375</v>
      </c>
      <c r="B415" s="179"/>
      <c r="C415" s="180"/>
      <c r="D415" s="180"/>
      <c r="E415" s="180"/>
      <c r="F415" s="180"/>
      <c r="G415" s="180">
        <f>SUM(C415:F415)</f>
      </c>
      <c r="H415" s="125"/>
      <c r="I415" s="125">
        <f>G415*H415</f>
      </c>
      <c r="J415" s="125">
        <f>I415*0.1</f>
      </c>
      <c r="K415" s="125">
        <f>SUM(I415:J415)</f>
      </c>
      <c r="L415" s="86"/>
      <c r="M415" s="175"/>
      <c r="N415" s="87"/>
      <c r="O415" s="87"/>
      <c r="P415" s="87"/>
      <c r="Q415" s="87"/>
      <c r="R415" s="87"/>
      <c r="S415" s="87"/>
      <c r="T415" s="87"/>
      <c r="U415" s="87"/>
      <c r="V415" s="175"/>
      <c r="W415" s="87"/>
      <c r="X415" s="87"/>
      <c r="Y415" s="87"/>
      <c r="Z415" s="87"/>
      <c r="AA415" s="87"/>
      <c r="AB415" s="87"/>
      <c r="AC415" s="86"/>
      <c r="AD415" s="87"/>
    </row>
    <row x14ac:dyDescent="0.25" r="416" customHeight="1" ht="17.25">
      <c r="A416" s="243">
        <f>A415</f>
        <v>25569.375</v>
      </c>
      <c r="B416" s="282" t="s">
        <v>155</v>
      </c>
      <c r="C416" s="191">
        <f>SUM(C374:C415)</f>
      </c>
      <c r="D416" s="191">
        <f>SUM(D374:D415)</f>
      </c>
      <c r="E416" s="191">
        <f>SUM(E374:E415)</f>
      </c>
      <c r="F416" s="191">
        <f>SUM(F374:F415)</f>
      </c>
      <c r="G416" s="191">
        <f>SUM(G374:G415)</f>
      </c>
      <c r="H416" s="201"/>
      <c r="I416" s="201">
        <f>SUM(I374:I415)</f>
      </c>
      <c r="J416" s="201">
        <f>SUM(J374:J415)</f>
      </c>
      <c r="K416" s="201">
        <f>SUM(K374:K415)</f>
      </c>
      <c r="L416" s="86"/>
      <c r="M416" s="175"/>
      <c r="N416" s="87"/>
      <c r="O416" s="87"/>
      <c r="P416" s="87"/>
      <c r="Q416" s="87"/>
      <c r="R416" s="87"/>
      <c r="S416" s="87"/>
      <c r="T416" s="87"/>
      <c r="U416" s="87"/>
      <c r="V416" s="175"/>
      <c r="W416" s="87"/>
      <c r="X416" s="87"/>
      <c r="Y416" s="87"/>
      <c r="Z416" s="87"/>
      <c r="AA416" s="87"/>
      <c r="AB416" s="87"/>
      <c r="AC416" s="86"/>
      <c r="AD416" s="87"/>
    </row>
    <row x14ac:dyDescent="0.25" r="417" customHeight="1" ht="17.25">
      <c r="A417" s="235">
        <f>A419</f>
        <v>25569.375</v>
      </c>
      <c r="B417" s="186" t="s">
        <v>113</v>
      </c>
      <c r="C417" s="180"/>
      <c r="D417" s="180">
        <v>130</v>
      </c>
      <c r="E417" s="180">
        <v>97</v>
      </c>
      <c r="F417" s="180"/>
      <c r="G417" s="180">
        <f>SUM(C417:F417)</f>
      </c>
      <c r="H417" s="125">
        <v>6500</v>
      </c>
      <c r="I417" s="125">
        <f>G417*H417</f>
      </c>
      <c r="J417" s="185"/>
      <c r="K417" s="125">
        <f>SUM(I417:J417)</f>
      </c>
      <c r="L417" s="86"/>
      <c r="M417" s="175"/>
      <c r="N417" s="87"/>
      <c r="O417" s="87"/>
      <c r="P417" s="87"/>
      <c r="Q417" s="87"/>
      <c r="R417" s="87"/>
      <c r="S417" s="87"/>
      <c r="T417" s="87"/>
      <c r="U417" s="87"/>
      <c r="V417" s="175"/>
      <c r="W417" s="87"/>
      <c r="X417" s="87"/>
      <c r="Y417" s="87"/>
      <c r="Z417" s="87"/>
      <c r="AA417" s="87"/>
      <c r="AB417" s="87"/>
      <c r="AC417" s="86"/>
      <c r="AD417" s="87"/>
    </row>
    <row x14ac:dyDescent="0.25" r="418" customHeight="1" ht="17.25">
      <c r="A418" s="235">
        <f>A414</f>
        <v>25569.375</v>
      </c>
      <c r="B418" s="186" t="s">
        <v>156</v>
      </c>
      <c r="C418" s="180"/>
      <c r="D418" s="180">
        <v>6</v>
      </c>
      <c r="E418" s="180">
        <v>3</v>
      </c>
      <c r="F418" s="180"/>
      <c r="G418" s="180">
        <f>SUM(C418:F418)</f>
      </c>
      <c r="H418" s="125">
        <v>6500</v>
      </c>
      <c r="I418" s="125">
        <f>G418*H418</f>
      </c>
      <c r="J418" s="185"/>
      <c r="K418" s="125">
        <f>SUM(I418:J418)</f>
      </c>
      <c r="L418" s="86"/>
      <c r="M418" s="175"/>
      <c r="N418" s="87"/>
      <c r="O418" s="87"/>
      <c r="P418" s="87"/>
      <c r="Q418" s="87"/>
      <c r="R418" s="87"/>
      <c r="S418" s="87"/>
      <c r="T418" s="87"/>
      <c r="U418" s="87"/>
      <c r="V418" s="175"/>
      <c r="W418" s="87"/>
      <c r="X418" s="87"/>
      <c r="Y418" s="87"/>
      <c r="Z418" s="87"/>
      <c r="AA418" s="87"/>
      <c r="AB418" s="87"/>
      <c r="AC418" s="86"/>
      <c r="AD418" s="87"/>
    </row>
    <row x14ac:dyDescent="0.25" r="419" customHeight="1" ht="17.25">
      <c r="A419" s="235">
        <f>A420</f>
        <v>25569.375</v>
      </c>
      <c r="B419" s="186" t="s">
        <v>112</v>
      </c>
      <c r="C419" s="180"/>
      <c r="D419" s="180">
        <v>9</v>
      </c>
      <c r="E419" s="180">
        <v>8</v>
      </c>
      <c r="F419" s="180"/>
      <c r="G419" s="180">
        <f>SUM(C419:F419)</f>
      </c>
      <c r="H419" s="125">
        <v>6900</v>
      </c>
      <c r="I419" s="125">
        <f>G419*H419</f>
      </c>
      <c r="J419" s="185"/>
      <c r="K419" s="125">
        <f>SUM(I419:J419)</f>
      </c>
      <c r="L419" s="86"/>
      <c r="M419" s="175"/>
      <c r="N419" s="87"/>
      <c r="O419" s="87"/>
      <c r="P419" s="87"/>
      <c r="Q419" s="87"/>
      <c r="R419" s="87"/>
      <c r="S419" s="87"/>
      <c r="T419" s="87"/>
      <c r="U419" s="87"/>
      <c r="V419" s="175"/>
      <c r="W419" s="87"/>
      <c r="X419" s="87"/>
      <c r="Y419" s="87"/>
      <c r="Z419" s="87"/>
      <c r="AA419" s="87"/>
      <c r="AB419" s="87"/>
      <c r="AC419" s="86"/>
      <c r="AD419" s="87"/>
    </row>
    <row x14ac:dyDescent="0.25" r="420" customHeight="1" ht="17.25">
      <c r="A420" s="235">
        <f>A418</f>
        <v>25569.375</v>
      </c>
      <c r="B420" s="179"/>
      <c r="C420" s="180"/>
      <c r="D420" s="180"/>
      <c r="E420" s="180"/>
      <c r="F420" s="180"/>
      <c r="G420" s="180">
        <f>SUM(C420:F420)</f>
      </c>
      <c r="H420" s="125"/>
      <c r="I420" s="125">
        <f>G418*H420</f>
      </c>
      <c r="J420" s="185"/>
      <c r="K420" s="125">
        <f>SUM(I420:J420)</f>
      </c>
      <c r="L420" s="86"/>
      <c r="M420" s="175"/>
      <c r="N420" s="87"/>
      <c r="O420" s="87"/>
      <c r="P420" s="87"/>
      <c r="Q420" s="87"/>
      <c r="R420" s="87"/>
      <c r="S420" s="87"/>
      <c r="T420" s="87"/>
      <c r="U420" s="87"/>
      <c r="V420" s="175"/>
      <c r="W420" s="87"/>
      <c r="X420" s="87"/>
      <c r="Y420" s="87"/>
      <c r="Z420" s="87"/>
      <c r="AA420" s="87"/>
      <c r="AB420" s="87"/>
      <c r="AC420" s="86"/>
      <c r="AD420" s="87"/>
    </row>
    <row x14ac:dyDescent="0.25" r="421" customHeight="1" ht="17.25">
      <c r="A421" s="235">
        <f>A420</f>
        <v>25569.375</v>
      </c>
      <c r="B421" s="179"/>
      <c r="C421" s="180"/>
      <c r="D421" s="180"/>
      <c r="E421" s="180"/>
      <c r="F421" s="180"/>
      <c r="G421" s="180">
        <f>SUM(C421:F421)</f>
      </c>
      <c r="H421" s="125"/>
      <c r="I421" s="125">
        <f>G421*H421</f>
      </c>
      <c r="J421" s="185"/>
      <c r="K421" s="125">
        <f>SUM(I421:J421)</f>
      </c>
      <c r="L421" s="86"/>
      <c r="M421" s="175"/>
      <c r="N421" s="87"/>
      <c r="O421" s="87"/>
      <c r="P421" s="87"/>
      <c r="Q421" s="87"/>
      <c r="R421" s="87"/>
      <c r="S421" s="87"/>
      <c r="T421" s="87"/>
      <c r="U421" s="87"/>
      <c r="V421" s="175"/>
      <c r="W421" s="87"/>
      <c r="X421" s="87"/>
      <c r="Y421" s="87"/>
      <c r="Z421" s="87"/>
      <c r="AA421" s="87"/>
      <c r="AB421" s="87"/>
      <c r="AC421" s="86"/>
      <c r="AD421" s="87"/>
    </row>
    <row x14ac:dyDescent="0.25" r="422" customHeight="1" ht="17.25">
      <c r="A422" s="235">
        <f>A421</f>
        <v>25569.375</v>
      </c>
      <c r="B422" s="179"/>
      <c r="C422" s="180"/>
      <c r="D422" s="180"/>
      <c r="E422" s="180"/>
      <c r="F422" s="180"/>
      <c r="G422" s="180">
        <f>SUM(C422:F422)</f>
      </c>
      <c r="H422" s="125"/>
      <c r="I422" s="125">
        <f>G421*H422</f>
      </c>
      <c r="J422" s="185"/>
      <c r="K422" s="125">
        <f>SUM(I422:J422)</f>
      </c>
      <c r="L422" s="86"/>
      <c r="M422" s="175"/>
      <c r="N422" s="87"/>
      <c r="O422" s="87"/>
      <c r="P422" s="87"/>
      <c r="Q422" s="87"/>
      <c r="R422" s="87"/>
      <c r="S422" s="87"/>
      <c r="T422" s="87"/>
      <c r="U422" s="87"/>
      <c r="V422" s="175"/>
      <c r="W422" s="87"/>
      <c r="X422" s="87"/>
      <c r="Y422" s="87"/>
      <c r="Z422" s="87"/>
      <c r="AA422" s="87"/>
      <c r="AB422" s="87"/>
      <c r="AC422" s="86"/>
      <c r="AD422" s="87"/>
    </row>
    <row x14ac:dyDescent="0.25" r="423" customHeight="1" ht="17.25">
      <c r="A423" s="235">
        <f>A417</f>
        <v>25569.375</v>
      </c>
      <c r="B423" s="179"/>
      <c r="C423" s="180"/>
      <c r="D423" s="180"/>
      <c r="E423" s="180"/>
      <c r="F423" s="180"/>
      <c r="G423" s="180">
        <f>SUM(C423:F423)</f>
      </c>
      <c r="H423" s="125"/>
      <c r="I423" s="125">
        <f>G423*H423</f>
      </c>
      <c r="J423" s="185"/>
      <c r="K423" s="125">
        <f>SUM(I423:J423)</f>
      </c>
      <c r="L423" s="86"/>
      <c r="M423" s="175"/>
      <c r="N423" s="87"/>
      <c r="O423" s="87"/>
      <c r="P423" s="87"/>
      <c r="Q423" s="87"/>
      <c r="R423" s="87"/>
      <c r="S423" s="87"/>
      <c r="T423" s="87"/>
      <c r="U423" s="87"/>
      <c r="V423" s="175"/>
      <c r="W423" s="87"/>
      <c r="X423" s="87"/>
      <c r="Y423" s="87"/>
      <c r="Z423" s="87"/>
      <c r="AA423" s="87"/>
      <c r="AB423" s="87"/>
      <c r="AC423" s="86"/>
      <c r="AD423" s="87"/>
    </row>
    <row x14ac:dyDescent="0.25" r="424" customHeight="1" ht="17.25">
      <c r="A424" s="235">
        <f>A423</f>
        <v>25569.375</v>
      </c>
      <c r="B424" s="179"/>
      <c r="C424" s="180"/>
      <c r="D424" s="180"/>
      <c r="E424" s="180"/>
      <c r="F424" s="180"/>
      <c r="G424" s="180">
        <f>SUM(C424:F424)</f>
      </c>
      <c r="H424" s="125"/>
      <c r="I424" s="125">
        <f>G423*H424</f>
      </c>
      <c r="J424" s="185"/>
      <c r="K424" s="125">
        <f>SUM(I424:J424)</f>
      </c>
      <c r="L424" s="86"/>
      <c r="M424" s="175"/>
      <c r="N424" s="87"/>
      <c r="O424" s="87"/>
      <c r="P424" s="87"/>
      <c r="Q424" s="87"/>
      <c r="R424" s="87"/>
      <c r="S424" s="87"/>
      <c r="T424" s="87"/>
      <c r="U424" s="87"/>
      <c r="V424" s="175"/>
      <c r="W424" s="87"/>
      <c r="X424" s="87"/>
      <c r="Y424" s="87"/>
      <c r="Z424" s="87"/>
      <c r="AA424" s="87"/>
      <c r="AB424" s="87"/>
      <c r="AC424" s="86"/>
      <c r="AD424" s="87"/>
    </row>
    <row x14ac:dyDescent="0.25" r="425" customHeight="1" ht="17.25">
      <c r="A425" s="243">
        <f>A424</f>
        <v>25569.375</v>
      </c>
      <c r="B425" s="282" t="s">
        <v>157</v>
      </c>
      <c r="C425" s="191">
        <f>SUM(C417:C424)</f>
      </c>
      <c r="D425" s="191">
        <f>SUM(D417:D424)</f>
      </c>
      <c r="E425" s="191">
        <f>SUM(E417:E424)</f>
      </c>
      <c r="F425" s="191">
        <f>SUM(F417:F424)</f>
      </c>
      <c r="G425" s="191">
        <f>SUM(G417:G424)</f>
      </c>
      <c r="H425" s="201"/>
      <c r="I425" s="201">
        <f>SUM(I417:I424)</f>
      </c>
      <c r="J425" s="201"/>
      <c r="K425" s="202">
        <f>SUM(K417:K424)</f>
      </c>
      <c r="L425" s="86"/>
      <c r="M425" s="175"/>
      <c r="N425" s="87"/>
      <c r="O425" s="87"/>
      <c r="P425" s="87"/>
      <c r="Q425" s="87"/>
      <c r="R425" s="87"/>
      <c r="S425" s="87"/>
      <c r="T425" s="87"/>
      <c r="U425" s="87"/>
      <c r="V425" s="175"/>
      <c r="W425" s="87"/>
      <c r="X425" s="87"/>
      <c r="Y425" s="87"/>
      <c r="Z425" s="87"/>
      <c r="AA425" s="87"/>
      <c r="AB425" s="87"/>
      <c r="AC425" s="86"/>
      <c r="AD425" s="87"/>
    </row>
    <row x14ac:dyDescent="0.25" r="426" customHeight="1" ht="17.25" hidden="1">
      <c r="A426" s="272" t="s">
        <v>128</v>
      </c>
      <c r="B426" s="273" t="s">
        <v>2</v>
      </c>
      <c r="C426" s="274" t="s">
        <v>129</v>
      </c>
      <c r="D426" s="274" t="s">
        <v>130</v>
      </c>
      <c r="E426" s="274" t="s">
        <v>131</v>
      </c>
      <c r="F426" s="274" t="s">
        <v>132</v>
      </c>
      <c r="G426" s="274" t="s">
        <v>133</v>
      </c>
      <c r="H426" s="274" t="s">
        <v>7</v>
      </c>
      <c r="I426" s="274" t="s">
        <v>134</v>
      </c>
      <c r="J426" s="274" t="s">
        <v>90</v>
      </c>
      <c r="K426" s="275" t="s">
        <v>135</v>
      </c>
      <c r="L426" s="86"/>
      <c r="M426" s="175"/>
      <c r="N426" s="87"/>
      <c r="O426" s="87"/>
      <c r="P426" s="87"/>
      <c r="Q426" s="87"/>
      <c r="R426" s="87"/>
      <c r="S426" s="87"/>
      <c r="T426" s="87"/>
      <c r="U426" s="87"/>
      <c r="V426" s="175"/>
      <c r="W426" s="87"/>
      <c r="X426" s="87"/>
      <c r="Y426" s="87"/>
      <c r="Z426" s="87"/>
      <c r="AA426" s="87"/>
      <c r="AB426" s="87"/>
      <c r="AC426" s="86"/>
      <c r="AD426" s="87"/>
    </row>
    <row x14ac:dyDescent="0.25" r="427" customHeight="1" ht="17.25">
      <c r="A427" s="235">
        <f>A425+1</f>
        <v>25569.375</v>
      </c>
      <c r="B427" s="179" t="s">
        <v>203</v>
      </c>
      <c r="C427" s="180"/>
      <c r="D427" s="180">
        <v>25</v>
      </c>
      <c r="E427" s="180"/>
      <c r="F427" s="180"/>
      <c r="G427" s="180">
        <f>SUM(C427:F427)</f>
      </c>
      <c r="H427" s="237">
        <v>6000</v>
      </c>
      <c r="I427" s="125">
        <f>G427*H427</f>
      </c>
      <c r="J427" s="125">
        <f>I427*0.1</f>
      </c>
      <c r="K427" s="125">
        <f>SUM(I427:J427)</f>
      </c>
      <c r="L427" s="86"/>
      <c r="M427" s="175"/>
      <c r="N427" s="87"/>
      <c r="O427" s="87"/>
      <c r="P427" s="87"/>
      <c r="Q427" s="87"/>
      <c r="R427" s="87"/>
      <c r="S427" s="87"/>
      <c r="T427" s="87"/>
      <c r="U427" s="87"/>
      <c r="V427" s="175"/>
      <c r="W427" s="87"/>
      <c r="X427" s="87"/>
      <c r="Y427" s="87"/>
      <c r="Z427" s="87"/>
      <c r="AA427" s="87"/>
      <c r="AB427" s="87"/>
      <c r="AC427" s="86"/>
      <c r="AD427" s="87"/>
    </row>
    <row x14ac:dyDescent="0.25" r="428" customHeight="1" ht="17.25">
      <c r="A428" s="235">
        <f>A427</f>
        <v>25569.375</v>
      </c>
      <c r="B428" s="179" t="s">
        <v>205</v>
      </c>
      <c r="C428" s="180"/>
      <c r="D428" s="180">
        <v>99</v>
      </c>
      <c r="E428" s="180"/>
      <c r="F428" s="180"/>
      <c r="G428" s="180">
        <f>SUM(C428:F428)</f>
      </c>
      <c r="H428" s="182">
        <v>4300</v>
      </c>
      <c r="I428" s="125">
        <f>G428*H428</f>
      </c>
      <c r="J428" s="125">
        <f>I428*0.1</f>
      </c>
      <c r="K428" s="125">
        <f>SUM(I428:J428)</f>
      </c>
      <c r="L428" s="86"/>
      <c r="M428" s="175"/>
      <c r="N428" s="87"/>
      <c r="O428" s="87"/>
      <c r="P428" s="87"/>
      <c r="Q428" s="87"/>
      <c r="R428" s="87"/>
      <c r="S428" s="87"/>
      <c r="T428" s="87"/>
      <c r="U428" s="87"/>
      <c r="V428" s="175"/>
      <c r="W428" s="87"/>
      <c r="X428" s="87"/>
      <c r="Y428" s="87"/>
      <c r="Z428" s="87"/>
      <c r="AA428" s="87"/>
      <c r="AB428" s="87"/>
      <c r="AC428" s="86"/>
      <c r="AD428" s="87"/>
    </row>
    <row x14ac:dyDescent="0.25" r="429" customHeight="1" ht="17.25">
      <c r="A429" s="235">
        <f>A428</f>
        <v>25569.375</v>
      </c>
      <c r="B429" s="179" t="s">
        <v>13</v>
      </c>
      <c r="C429" s="180"/>
      <c r="D429" s="180">
        <v>14</v>
      </c>
      <c r="E429" s="180">
        <v>4</v>
      </c>
      <c r="F429" s="180"/>
      <c r="G429" s="180">
        <f>SUM(C429:F429)</f>
      </c>
      <c r="H429" s="125">
        <v>6000</v>
      </c>
      <c r="I429" s="125">
        <f>G429*H429</f>
      </c>
      <c r="J429" s="125">
        <f>I429*0.1</f>
      </c>
      <c r="K429" s="125">
        <f>SUM(I429:J429)</f>
      </c>
      <c r="L429" s="86"/>
      <c r="M429" s="175"/>
      <c r="N429" s="87"/>
      <c r="O429" s="87"/>
      <c r="P429" s="87"/>
      <c r="Q429" s="87"/>
      <c r="R429" s="87"/>
      <c r="S429" s="87"/>
      <c r="T429" s="87"/>
      <c r="U429" s="87"/>
      <c r="V429" s="175"/>
      <c r="W429" s="87"/>
      <c r="X429" s="87"/>
      <c r="Y429" s="87"/>
      <c r="Z429" s="87"/>
      <c r="AA429" s="87"/>
      <c r="AB429" s="87"/>
      <c r="AC429" s="86"/>
      <c r="AD429" s="87"/>
    </row>
    <row x14ac:dyDescent="0.25" r="430" customHeight="1" ht="17.25">
      <c r="A430" s="235">
        <f>A429</f>
        <v>25569.375</v>
      </c>
      <c r="B430" s="179" t="s">
        <v>58</v>
      </c>
      <c r="C430" s="183" t="s">
        <v>14</v>
      </c>
      <c r="D430" s="180">
        <v>15</v>
      </c>
      <c r="E430" s="180">
        <v>8</v>
      </c>
      <c r="F430" s="180"/>
      <c r="G430" s="180">
        <f>SUM(C430:F430)</f>
      </c>
      <c r="H430" s="237">
        <v>5500</v>
      </c>
      <c r="I430" s="125">
        <f>G430*H430</f>
      </c>
      <c r="J430" s="125">
        <f>I430*0.1</f>
      </c>
      <c r="K430" s="125">
        <f>SUM(I430:J430)</f>
      </c>
      <c r="L430" s="86"/>
      <c r="M430" s="175"/>
      <c r="N430" s="87"/>
      <c r="O430" s="87"/>
      <c r="P430" s="87"/>
      <c r="Q430" s="87"/>
      <c r="R430" s="87"/>
      <c r="S430" s="87"/>
      <c r="T430" s="87"/>
      <c r="U430" s="87"/>
      <c r="V430" s="175"/>
      <c r="W430" s="87"/>
      <c r="X430" s="87"/>
      <c r="Y430" s="87"/>
      <c r="Z430" s="87"/>
      <c r="AA430" s="87"/>
      <c r="AB430" s="87"/>
      <c r="AC430" s="86"/>
      <c r="AD430" s="87"/>
    </row>
    <row x14ac:dyDescent="0.25" r="431" customHeight="1" ht="17.25">
      <c r="A431" s="235">
        <f>A430</f>
        <v>25569.375</v>
      </c>
      <c r="B431" s="179" t="s">
        <v>8</v>
      </c>
      <c r="C431" s="183">
        <v>20</v>
      </c>
      <c r="D431" s="180">
        <v>45</v>
      </c>
      <c r="E431" s="180">
        <v>25</v>
      </c>
      <c r="F431" s="180">
        <v>16</v>
      </c>
      <c r="G431" s="180">
        <f>SUM(C431:F431)</f>
      </c>
      <c r="H431" s="125">
        <v>5000</v>
      </c>
      <c r="I431" s="125">
        <f>G431*H431</f>
      </c>
      <c r="J431" s="125">
        <f>I431*0.1</f>
      </c>
      <c r="K431" s="125">
        <f>SUM(I431:J431)</f>
      </c>
      <c r="L431" s="86"/>
      <c r="M431" s="175"/>
      <c r="N431" s="87"/>
      <c r="O431" s="87"/>
      <c r="P431" s="87"/>
      <c r="Q431" s="87"/>
      <c r="R431" s="87"/>
      <c r="S431" s="87"/>
      <c r="T431" s="87"/>
      <c r="U431" s="87"/>
      <c r="V431" s="175"/>
      <c r="W431" s="87"/>
      <c r="X431" s="87"/>
      <c r="Y431" s="87"/>
      <c r="Z431" s="87"/>
      <c r="AA431" s="87"/>
      <c r="AB431" s="87"/>
      <c r="AC431" s="86"/>
      <c r="AD431" s="87"/>
    </row>
    <row x14ac:dyDescent="0.25" r="432" customHeight="1" ht="17.25">
      <c r="A432" s="235">
        <f>A431</f>
        <v>25569.375</v>
      </c>
      <c r="B432" s="179" t="s">
        <v>27</v>
      </c>
      <c r="C432" s="180"/>
      <c r="D432" s="180">
        <v>10</v>
      </c>
      <c r="E432" s="180">
        <v>10</v>
      </c>
      <c r="F432" s="180"/>
      <c r="G432" s="180">
        <f>SUM(C432:F432)</f>
      </c>
      <c r="H432" s="125">
        <v>5500</v>
      </c>
      <c r="I432" s="125">
        <f>G432*H432</f>
      </c>
      <c r="J432" s="125">
        <f>I432*0.1</f>
      </c>
      <c r="K432" s="125">
        <f>SUM(I432:J432)</f>
      </c>
      <c r="L432" s="86"/>
      <c r="M432" s="175"/>
      <c r="N432" s="87"/>
      <c r="O432" s="87"/>
      <c r="P432" s="87"/>
      <c r="Q432" s="87"/>
      <c r="R432" s="87"/>
      <c r="S432" s="87"/>
      <c r="T432" s="87"/>
      <c r="U432" s="87"/>
      <c r="V432" s="175"/>
      <c r="W432" s="87"/>
      <c r="X432" s="87"/>
      <c r="Y432" s="87"/>
      <c r="Z432" s="87"/>
      <c r="AA432" s="87"/>
      <c r="AB432" s="87"/>
      <c r="AC432" s="86"/>
      <c r="AD432" s="87"/>
    </row>
    <row x14ac:dyDescent="0.25" r="433" customHeight="1" ht="17.25">
      <c r="A433" s="235">
        <f>A432</f>
        <v>25569.375</v>
      </c>
      <c r="B433" s="179" t="s">
        <v>20</v>
      </c>
      <c r="C433" s="180"/>
      <c r="D433" s="180">
        <v>61</v>
      </c>
      <c r="E433" s="180">
        <v>13</v>
      </c>
      <c r="F433" s="180"/>
      <c r="G433" s="180">
        <f>SUM(C433:F433)</f>
      </c>
      <c r="H433" s="125">
        <v>5000</v>
      </c>
      <c r="I433" s="125">
        <f>G433*H433</f>
      </c>
      <c r="J433" s="125">
        <f>I433*0.1</f>
      </c>
      <c r="K433" s="125">
        <f>SUM(I433:J433)</f>
      </c>
      <c r="L433" s="86"/>
      <c r="M433" s="175"/>
      <c r="N433" s="87"/>
      <c r="O433" s="87"/>
      <c r="P433" s="87"/>
      <c r="Q433" s="87"/>
      <c r="R433" s="87"/>
      <c r="S433" s="87"/>
      <c r="T433" s="87"/>
      <c r="U433" s="87"/>
      <c r="V433" s="175"/>
      <c r="W433" s="87"/>
      <c r="X433" s="87"/>
      <c r="Y433" s="87"/>
      <c r="Z433" s="87"/>
      <c r="AA433" s="87"/>
      <c r="AB433" s="87"/>
      <c r="AC433" s="86"/>
      <c r="AD433" s="87"/>
    </row>
    <row x14ac:dyDescent="0.25" r="434" customHeight="1" ht="17.25">
      <c r="A434" s="235">
        <f>A433</f>
        <v>25569.375</v>
      </c>
      <c r="B434" s="179" t="s">
        <v>31</v>
      </c>
      <c r="C434" s="180"/>
      <c r="D434" s="180">
        <v>25</v>
      </c>
      <c r="E434" s="180"/>
      <c r="F434" s="180"/>
      <c r="G434" s="180">
        <f>SUM(C434:F434)</f>
      </c>
      <c r="H434" s="125">
        <v>6000</v>
      </c>
      <c r="I434" s="125">
        <f>G434*H434</f>
      </c>
      <c r="J434" s="125">
        <f>I434*0.1</f>
      </c>
      <c r="K434" s="125">
        <f>SUM(I434:J434)</f>
      </c>
      <c r="L434" s="86"/>
      <c r="M434" s="175"/>
      <c r="N434" s="87"/>
      <c r="O434" s="87"/>
      <c r="P434" s="87"/>
      <c r="Q434" s="87"/>
      <c r="R434" s="87"/>
      <c r="S434" s="87"/>
      <c r="T434" s="87"/>
      <c r="U434" s="87"/>
      <c r="V434" s="175"/>
      <c r="W434" s="87"/>
      <c r="X434" s="87"/>
      <c r="Y434" s="87"/>
      <c r="Z434" s="87"/>
      <c r="AA434" s="87"/>
      <c r="AB434" s="87"/>
      <c r="AC434" s="86"/>
      <c r="AD434" s="87"/>
    </row>
    <row x14ac:dyDescent="0.25" r="435" customHeight="1" ht="17.25">
      <c r="A435" s="235">
        <f>A434</f>
        <v>25569.375</v>
      </c>
      <c r="B435" s="179" t="s">
        <v>71</v>
      </c>
      <c r="C435" s="180"/>
      <c r="D435" s="180">
        <v>25</v>
      </c>
      <c r="E435" s="180"/>
      <c r="F435" s="180"/>
      <c r="G435" s="180">
        <f>SUM(C435:F435)</f>
      </c>
      <c r="H435" s="125">
        <v>6000</v>
      </c>
      <c r="I435" s="125">
        <f>G435*H435</f>
      </c>
      <c r="J435" s="125">
        <f>I435*0.1</f>
      </c>
      <c r="K435" s="125">
        <f>SUM(I435:J435)</f>
      </c>
      <c r="L435" s="86"/>
      <c r="M435" s="175"/>
      <c r="N435" s="87"/>
      <c r="O435" s="87"/>
      <c r="P435" s="87"/>
      <c r="Q435" s="87"/>
      <c r="R435" s="87"/>
      <c r="S435" s="87"/>
      <c r="T435" s="87"/>
      <c r="U435" s="87"/>
      <c r="V435" s="175"/>
      <c r="W435" s="87"/>
      <c r="X435" s="87"/>
      <c r="Y435" s="87"/>
      <c r="Z435" s="87"/>
      <c r="AA435" s="87"/>
      <c r="AB435" s="87"/>
      <c r="AC435" s="86"/>
      <c r="AD435" s="87"/>
    </row>
    <row x14ac:dyDescent="0.25" r="436" customHeight="1" ht="17.25">
      <c r="A436" s="235">
        <f>A435</f>
        <v>25569.375</v>
      </c>
      <c r="B436" s="179" t="s">
        <v>49</v>
      </c>
      <c r="C436" s="180"/>
      <c r="D436" s="180">
        <v>15</v>
      </c>
      <c r="E436" s="180">
        <v>12</v>
      </c>
      <c r="F436" s="180">
        <v>10</v>
      </c>
      <c r="G436" s="180">
        <f>SUM(C436:F436)</f>
      </c>
      <c r="H436" s="125">
        <v>5000</v>
      </c>
      <c r="I436" s="125">
        <f>G436*H436</f>
      </c>
      <c r="J436" s="125">
        <f>I436*0.1</f>
      </c>
      <c r="K436" s="125">
        <f>SUM(I436:J436)</f>
      </c>
      <c r="L436" s="86"/>
      <c r="M436" s="175"/>
      <c r="N436" s="87"/>
      <c r="O436" s="87"/>
      <c r="P436" s="87"/>
      <c r="Q436" s="87"/>
      <c r="R436" s="87"/>
      <c r="S436" s="87"/>
      <c r="T436" s="87"/>
      <c r="U436" s="87"/>
      <c r="V436" s="175"/>
      <c r="W436" s="87"/>
      <c r="X436" s="87"/>
      <c r="Y436" s="87"/>
      <c r="Z436" s="87"/>
      <c r="AA436" s="87"/>
      <c r="AB436" s="87"/>
      <c r="AC436" s="86"/>
      <c r="AD436" s="87"/>
    </row>
    <row x14ac:dyDescent="0.25" r="437" customHeight="1" ht="17.25">
      <c r="A437" s="235">
        <f>A436</f>
        <v>25569.375</v>
      </c>
      <c r="B437" s="184" t="s">
        <v>9</v>
      </c>
      <c r="C437" s="180"/>
      <c r="D437" s="180">
        <v>37</v>
      </c>
      <c r="E437" s="180"/>
      <c r="F437" s="180"/>
      <c r="G437" s="180">
        <f>SUM(C437:F437)</f>
      </c>
      <c r="H437" s="125">
        <v>6000</v>
      </c>
      <c r="I437" s="125">
        <f>G437*H437</f>
      </c>
      <c r="J437" s="125">
        <f>I437*0.1</f>
      </c>
      <c r="K437" s="125">
        <f>SUM(I437:J437)</f>
      </c>
      <c r="L437" s="86"/>
      <c r="M437" s="175"/>
      <c r="N437" s="87"/>
      <c r="O437" s="87"/>
      <c r="P437" s="87"/>
      <c r="Q437" s="87"/>
      <c r="R437" s="87"/>
      <c r="S437" s="87"/>
      <c r="T437" s="87"/>
      <c r="U437" s="87"/>
      <c r="V437" s="175"/>
      <c r="W437" s="87"/>
      <c r="X437" s="87"/>
      <c r="Y437" s="87"/>
      <c r="Z437" s="87"/>
      <c r="AA437" s="87"/>
      <c r="AB437" s="87"/>
      <c r="AC437" s="86"/>
      <c r="AD437" s="87"/>
    </row>
    <row x14ac:dyDescent="0.25" r="438" customHeight="1" ht="17.25">
      <c r="A438" s="235">
        <f>A437</f>
        <v>25569.375</v>
      </c>
      <c r="B438" s="179" t="s">
        <v>78</v>
      </c>
      <c r="C438" s="180"/>
      <c r="D438" s="180">
        <v>20</v>
      </c>
      <c r="E438" s="180"/>
      <c r="F438" s="180"/>
      <c r="G438" s="180">
        <f>SUM(C438:F438)</f>
      </c>
      <c r="H438" s="125">
        <v>6500</v>
      </c>
      <c r="I438" s="125">
        <f>G438*H438</f>
      </c>
      <c r="J438" s="125">
        <f>I438*0.1</f>
      </c>
      <c r="K438" s="125">
        <f>SUM(I438:J438)</f>
      </c>
      <c r="L438" s="86"/>
      <c r="M438" s="175"/>
      <c r="N438" s="87"/>
      <c r="O438" s="87"/>
      <c r="P438" s="87"/>
      <c r="Q438" s="87"/>
      <c r="R438" s="87"/>
      <c r="S438" s="87"/>
      <c r="T438" s="87"/>
      <c r="U438" s="87"/>
      <c r="V438" s="175"/>
      <c r="W438" s="87"/>
      <c r="X438" s="87"/>
      <c r="Y438" s="87"/>
      <c r="Z438" s="87"/>
      <c r="AA438" s="87"/>
      <c r="AB438" s="87"/>
      <c r="AC438" s="86"/>
      <c r="AD438" s="87"/>
    </row>
    <row x14ac:dyDescent="0.25" r="439" customHeight="1" ht="17.25">
      <c r="A439" s="235">
        <f>A438</f>
        <v>25569.375</v>
      </c>
      <c r="B439" s="179" t="s">
        <v>55</v>
      </c>
      <c r="C439" s="180"/>
      <c r="D439" s="180">
        <v>10</v>
      </c>
      <c r="E439" s="180"/>
      <c r="F439" s="180"/>
      <c r="G439" s="180">
        <f>SUM(C439:F439)</f>
      </c>
      <c r="H439" s="125">
        <v>6500</v>
      </c>
      <c r="I439" s="125">
        <f>G439*H439</f>
      </c>
      <c r="J439" s="125">
        <f>I439*0.1</f>
      </c>
      <c r="K439" s="125">
        <f>SUM(I439:J439)</f>
      </c>
      <c r="L439" s="86"/>
      <c r="M439" s="175"/>
      <c r="N439" s="87"/>
      <c r="O439" s="87"/>
      <c r="P439" s="87"/>
      <c r="Q439" s="87"/>
      <c r="R439" s="87"/>
      <c r="S439" s="87"/>
      <c r="T439" s="87"/>
      <c r="U439" s="87"/>
      <c r="V439" s="175"/>
      <c r="W439" s="87"/>
      <c r="X439" s="87"/>
      <c r="Y439" s="87"/>
      <c r="Z439" s="87"/>
      <c r="AA439" s="87"/>
      <c r="AB439" s="87"/>
      <c r="AC439" s="86"/>
      <c r="AD439" s="87"/>
    </row>
    <row x14ac:dyDescent="0.25" r="440" customHeight="1" ht="17.25">
      <c r="A440" s="235">
        <f>A439</f>
        <v>25569.375</v>
      </c>
      <c r="B440" s="279" t="s">
        <v>80</v>
      </c>
      <c r="C440" s="180"/>
      <c r="D440" s="180">
        <v>14</v>
      </c>
      <c r="E440" s="180"/>
      <c r="F440" s="180"/>
      <c r="G440" s="180">
        <f>SUM(C440:F440)</f>
      </c>
      <c r="H440" s="125">
        <v>6000</v>
      </c>
      <c r="I440" s="125">
        <f>G440*H440</f>
      </c>
      <c r="J440" s="185"/>
      <c r="K440" s="125">
        <f>SUM(I440:J440)</f>
      </c>
      <c r="L440" s="86"/>
      <c r="M440" s="175"/>
      <c r="N440" s="87"/>
      <c r="O440" s="87"/>
      <c r="P440" s="87"/>
      <c r="Q440" s="87"/>
      <c r="R440" s="87"/>
      <c r="S440" s="87"/>
      <c r="T440" s="87"/>
      <c r="U440" s="87"/>
      <c r="V440" s="175"/>
      <c r="W440" s="87"/>
      <c r="X440" s="87"/>
      <c r="Y440" s="87"/>
      <c r="Z440" s="87"/>
      <c r="AA440" s="87"/>
      <c r="AB440" s="87"/>
      <c r="AC440" s="86"/>
      <c r="AD440" s="87"/>
    </row>
    <row x14ac:dyDescent="0.25" r="441" customHeight="1" ht="17.25">
      <c r="A441" s="235">
        <f>A440</f>
        <v>25569.375</v>
      </c>
      <c r="B441" s="279" t="s">
        <v>67</v>
      </c>
      <c r="C441" s="180"/>
      <c r="D441" s="180">
        <v>7</v>
      </c>
      <c r="E441" s="180">
        <v>6</v>
      </c>
      <c r="F441" s="180"/>
      <c r="G441" s="180">
        <f>SUM(C441:F441)</f>
      </c>
      <c r="H441" s="125">
        <v>5500</v>
      </c>
      <c r="I441" s="125">
        <f>G441*H441</f>
      </c>
      <c r="J441" s="125">
        <f>I441*0.1</f>
      </c>
      <c r="K441" s="125">
        <f>SUM(I441:J441)</f>
      </c>
      <c r="L441" s="86"/>
      <c r="M441" s="175"/>
      <c r="N441" s="87"/>
      <c r="O441" s="87"/>
      <c r="P441" s="87"/>
      <c r="Q441" s="87"/>
      <c r="R441" s="87"/>
      <c r="S441" s="87"/>
      <c r="T441" s="87"/>
      <c r="U441" s="87"/>
      <c r="V441" s="175"/>
      <c r="W441" s="87"/>
      <c r="X441" s="87"/>
      <c r="Y441" s="87"/>
      <c r="Z441" s="87"/>
      <c r="AA441" s="87"/>
      <c r="AB441" s="87"/>
      <c r="AC441" s="86"/>
      <c r="AD441" s="87"/>
    </row>
    <row x14ac:dyDescent="0.25" r="442" customHeight="1" ht="17.25">
      <c r="A442" s="235">
        <f>A441</f>
        <v>25569.375</v>
      </c>
      <c r="B442" s="279" t="s">
        <v>74</v>
      </c>
      <c r="C442" s="180"/>
      <c r="D442" s="180">
        <v>33</v>
      </c>
      <c r="E442" s="180">
        <v>27</v>
      </c>
      <c r="F442" s="180"/>
      <c r="G442" s="180">
        <f>SUM(C442:F442)</f>
      </c>
      <c r="H442" s="187">
        <v>5000</v>
      </c>
      <c r="I442" s="125">
        <f>G442*H442</f>
      </c>
      <c r="J442" s="125">
        <f>I442*0.1</f>
      </c>
      <c r="K442" s="125">
        <f>SUM(I442:J442)</f>
      </c>
      <c r="L442" s="86"/>
      <c r="M442" s="175"/>
      <c r="N442" s="87"/>
      <c r="O442" s="87"/>
      <c r="P442" s="87"/>
      <c r="Q442" s="87"/>
      <c r="R442" s="87"/>
      <c r="S442" s="87"/>
      <c r="T442" s="87"/>
      <c r="U442" s="87"/>
      <c r="V442" s="175"/>
      <c r="W442" s="87"/>
      <c r="X442" s="87"/>
      <c r="Y442" s="87"/>
      <c r="Z442" s="87"/>
      <c r="AA442" s="87"/>
      <c r="AB442" s="87"/>
      <c r="AC442" s="86"/>
      <c r="AD442" s="87"/>
    </row>
    <row x14ac:dyDescent="0.25" r="443" customHeight="1" ht="17.25">
      <c r="A443" s="235">
        <f>A442</f>
        <v>25569.375</v>
      </c>
      <c r="B443" s="280" t="s">
        <v>11</v>
      </c>
      <c r="C443" s="180"/>
      <c r="D443" s="180">
        <v>13</v>
      </c>
      <c r="E443" s="180">
        <v>7</v>
      </c>
      <c r="F443" s="180"/>
      <c r="G443" s="180">
        <f>SUM(C443:F443)</f>
      </c>
      <c r="H443" s="125">
        <v>6000</v>
      </c>
      <c r="I443" s="125">
        <f>G443*H443</f>
      </c>
      <c r="J443" s="125">
        <f>I443*0.1</f>
      </c>
      <c r="K443" s="125">
        <f>SUM(I443:J443)</f>
      </c>
      <c r="L443" s="86"/>
      <c r="M443" s="175"/>
      <c r="N443" s="87"/>
      <c r="O443" s="87"/>
      <c r="P443" s="87"/>
      <c r="Q443" s="87"/>
      <c r="R443" s="87"/>
      <c r="S443" s="87"/>
      <c r="T443" s="87"/>
      <c r="U443" s="87"/>
      <c r="V443" s="175"/>
      <c r="W443" s="87"/>
      <c r="X443" s="87"/>
      <c r="Y443" s="87"/>
      <c r="Z443" s="87"/>
      <c r="AA443" s="87"/>
      <c r="AB443" s="87"/>
      <c r="AC443" s="86"/>
      <c r="AD443" s="87"/>
    </row>
    <row x14ac:dyDescent="0.25" r="444" customHeight="1" ht="17.25">
      <c r="A444" s="235">
        <f>A443</f>
        <v>25569.375</v>
      </c>
      <c r="B444" s="279" t="s">
        <v>22</v>
      </c>
      <c r="C444" s="180"/>
      <c r="D444" s="181">
        <v>31</v>
      </c>
      <c r="E444" s="180"/>
      <c r="F444" s="180"/>
      <c r="G444" s="180">
        <f>SUM(C444:F444)</f>
      </c>
      <c r="H444" s="237">
        <v>4800</v>
      </c>
      <c r="I444" s="125">
        <f>G444*H444</f>
      </c>
      <c r="J444" s="125">
        <f>I444*0.1</f>
      </c>
      <c r="K444" s="125">
        <f>SUM(I444:J444)</f>
      </c>
      <c r="L444" s="86"/>
      <c r="M444" s="175"/>
      <c r="N444" s="87"/>
      <c r="O444" s="87"/>
      <c r="P444" s="87"/>
      <c r="Q444" s="87"/>
      <c r="R444" s="87"/>
      <c r="S444" s="87"/>
      <c r="T444" s="87"/>
      <c r="U444" s="87"/>
      <c r="V444" s="175"/>
      <c r="W444" s="87"/>
      <c r="X444" s="87"/>
      <c r="Y444" s="87"/>
      <c r="Z444" s="87"/>
      <c r="AA444" s="87"/>
      <c r="AB444" s="87"/>
      <c r="AC444" s="86"/>
      <c r="AD444" s="87"/>
    </row>
    <row x14ac:dyDescent="0.25" r="445" customHeight="1" ht="17.25">
      <c r="A445" s="235">
        <f>A444</f>
        <v>25569.375</v>
      </c>
      <c r="B445" s="279" t="s">
        <v>217</v>
      </c>
      <c r="C445" s="180"/>
      <c r="D445" s="180">
        <v>19</v>
      </c>
      <c r="E445" s="180">
        <v>11</v>
      </c>
      <c r="F445" s="180"/>
      <c r="G445" s="180">
        <f>SUM(C445:F445)</f>
      </c>
      <c r="H445" s="125">
        <v>5000</v>
      </c>
      <c r="I445" s="125">
        <f>G445*H445</f>
      </c>
      <c r="J445" s="125">
        <f>I445*0.1</f>
      </c>
      <c r="K445" s="125">
        <f>SUM(I445:J445)</f>
      </c>
      <c r="L445" s="86"/>
      <c r="M445" s="175"/>
      <c r="N445" s="87"/>
      <c r="O445" s="87"/>
      <c r="P445" s="87"/>
      <c r="Q445" s="87"/>
      <c r="R445" s="87"/>
      <c r="S445" s="87"/>
      <c r="T445" s="87"/>
      <c r="U445" s="87"/>
      <c r="V445" s="175"/>
      <c r="W445" s="87"/>
      <c r="X445" s="87"/>
      <c r="Y445" s="87"/>
      <c r="Z445" s="87"/>
      <c r="AA445" s="87"/>
      <c r="AB445" s="87"/>
      <c r="AC445" s="86"/>
      <c r="AD445" s="87"/>
    </row>
    <row x14ac:dyDescent="0.25" r="446" customHeight="1" ht="17.25">
      <c r="A446" s="235">
        <f>A445</f>
        <v>25569.375</v>
      </c>
      <c r="B446" s="279" t="s">
        <v>84</v>
      </c>
      <c r="C446" s="180"/>
      <c r="D446" s="180">
        <v>14</v>
      </c>
      <c r="E446" s="180">
        <v>8</v>
      </c>
      <c r="F446" s="180"/>
      <c r="G446" s="180">
        <f>SUM(C446:F446)</f>
      </c>
      <c r="H446" s="237">
        <v>4800</v>
      </c>
      <c r="I446" s="125">
        <f>G446*H446</f>
      </c>
      <c r="J446" s="125">
        <f>I446*0.1</f>
      </c>
      <c r="K446" s="125">
        <f>SUM(I446:J446)</f>
      </c>
      <c r="L446" s="86"/>
      <c r="M446" s="175"/>
      <c r="N446" s="87"/>
      <c r="O446" s="87"/>
      <c r="P446" s="87"/>
      <c r="Q446" s="87"/>
      <c r="R446" s="87"/>
      <c r="S446" s="87"/>
      <c r="T446" s="87"/>
      <c r="U446" s="87"/>
      <c r="V446" s="175"/>
      <c r="W446" s="87"/>
      <c r="X446" s="87"/>
      <c r="Y446" s="87"/>
      <c r="Z446" s="87"/>
      <c r="AA446" s="87"/>
      <c r="AB446" s="87"/>
      <c r="AC446" s="86"/>
      <c r="AD446" s="87"/>
    </row>
    <row x14ac:dyDescent="0.25" r="447" customHeight="1" ht="17.25">
      <c r="A447" s="235">
        <f>A446</f>
        <v>25569.375</v>
      </c>
      <c r="B447" s="279" t="s">
        <v>207</v>
      </c>
      <c r="C447" s="180"/>
      <c r="D447" s="180">
        <v>45</v>
      </c>
      <c r="E447" s="180"/>
      <c r="F447" s="180">
        <v>2</v>
      </c>
      <c r="G447" s="180">
        <f>SUM(C447:F447)</f>
      </c>
      <c r="H447" s="125">
        <v>6000</v>
      </c>
      <c r="I447" s="125">
        <f>G447*H447</f>
      </c>
      <c r="J447" s="125">
        <f>I447*0.1</f>
      </c>
      <c r="K447" s="125">
        <f>SUM(I447:J447)</f>
      </c>
      <c r="L447" s="86"/>
      <c r="M447" s="175"/>
      <c r="N447" s="87"/>
      <c r="O447" s="87"/>
      <c r="P447" s="87"/>
      <c r="Q447" s="87"/>
      <c r="R447" s="87"/>
      <c r="S447" s="87"/>
      <c r="T447" s="87"/>
      <c r="U447" s="87"/>
      <c r="V447" s="175"/>
      <c r="W447" s="87"/>
      <c r="X447" s="87"/>
      <c r="Y447" s="87"/>
      <c r="Z447" s="87"/>
      <c r="AA447" s="87"/>
      <c r="AB447" s="87"/>
      <c r="AC447" s="86"/>
      <c r="AD447" s="87"/>
    </row>
    <row x14ac:dyDescent="0.25" r="448" customHeight="1" ht="17.25">
      <c r="A448" s="235">
        <f>A447</f>
        <v>25569.375</v>
      </c>
      <c r="B448" s="280" t="s">
        <v>17</v>
      </c>
      <c r="C448" s="180"/>
      <c r="D448" s="180">
        <v>37</v>
      </c>
      <c r="E448" s="180">
        <v>12</v>
      </c>
      <c r="F448" s="180"/>
      <c r="G448" s="180">
        <f>SUM(C448:F448)</f>
      </c>
      <c r="H448" s="125">
        <v>6000</v>
      </c>
      <c r="I448" s="125">
        <f>G448*H448</f>
      </c>
      <c r="J448" s="185"/>
      <c r="K448" s="125">
        <f>SUM(I448:J448)</f>
      </c>
      <c r="L448" s="86"/>
      <c r="M448" s="175"/>
      <c r="N448" s="87"/>
      <c r="O448" s="87"/>
      <c r="P448" s="87"/>
      <c r="Q448" s="87"/>
      <c r="R448" s="87"/>
      <c r="S448" s="87"/>
      <c r="T448" s="87"/>
      <c r="U448" s="87"/>
      <c r="V448" s="175"/>
      <c r="W448" s="87"/>
      <c r="X448" s="87"/>
      <c r="Y448" s="87"/>
      <c r="Z448" s="87"/>
      <c r="AA448" s="87"/>
      <c r="AB448" s="87"/>
      <c r="AC448" s="86"/>
      <c r="AD448" s="87"/>
    </row>
    <row x14ac:dyDescent="0.25" r="449" customHeight="1" ht="17.25">
      <c r="A449" s="235">
        <f>A448</f>
        <v>25569.375</v>
      </c>
      <c r="B449" s="279" t="s">
        <v>15</v>
      </c>
      <c r="C449" s="180"/>
      <c r="D449" s="180">
        <v>26</v>
      </c>
      <c r="E449" s="180">
        <v>5</v>
      </c>
      <c r="F449" s="180"/>
      <c r="G449" s="180">
        <f>SUM(C449:F449)</f>
      </c>
      <c r="H449" s="237">
        <v>4800</v>
      </c>
      <c r="I449" s="125">
        <f>G449*H449</f>
      </c>
      <c r="J449" s="125">
        <f>I449*0.1</f>
      </c>
      <c r="K449" s="125">
        <f>SUM(I449:J449)</f>
      </c>
      <c r="L449" s="86"/>
      <c r="M449" s="175"/>
      <c r="N449" s="87"/>
      <c r="O449" s="87"/>
      <c r="P449" s="87"/>
      <c r="Q449" s="87"/>
      <c r="R449" s="87"/>
      <c r="S449" s="87"/>
      <c r="T449" s="87"/>
      <c r="U449" s="87"/>
      <c r="V449" s="175"/>
      <c r="W449" s="87"/>
      <c r="X449" s="87"/>
      <c r="Y449" s="87"/>
      <c r="Z449" s="87"/>
      <c r="AA449" s="87"/>
      <c r="AB449" s="87"/>
      <c r="AC449" s="86"/>
      <c r="AD449" s="87"/>
    </row>
    <row x14ac:dyDescent="0.25" r="450" customHeight="1" ht="17.25">
      <c r="A450" s="235">
        <f>A449</f>
        <v>25569.375</v>
      </c>
      <c r="B450" s="279" t="s">
        <v>21</v>
      </c>
      <c r="C450" s="188" t="s">
        <v>14</v>
      </c>
      <c r="D450" s="180">
        <v>13</v>
      </c>
      <c r="E450" s="180"/>
      <c r="F450" s="180"/>
      <c r="G450" s="180">
        <f>SUM(C450:F450)</f>
      </c>
      <c r="H450" s="125">
        <v>5000</v>
      </c>
      <c r="I450" s="125">
        <f>G450*H450</f>
      </c>
      <c r="J450" s="125">
        <f>I450*0.1</f>
      </c>
      <c r="K450" s="125">
        <f>SUM(I450:J450)</f>
      </c>
      <c r="L450" s="86"/>
      <c r="M450" s="175"/>
      <c r="N450" s="87"/>
      <c r="O450" s="87"/>
      <c r="P450" s="87"/>
      <c r="Q450" s="87"/>
      <c r="R450" s="87"/>
      <c r="S450" s="87"/>
      <c r="T450" s="87"/>
      <c r="U450" s="87"/>
      <c r="V450" s="175"/>
      <c r="W450" s="87"/>
      <c r="X450" s="87"/>
      <c r="Y450" s="87"/>
      <c r="Z450" s="87"/>
      <c r="AA450" s="87"/>
      <c r="AB450" s="87"/>
      <c r="AC450" s="86"/>
      <c r="AD450" s="87"/>
    </row>
    <row x14ac:dyDescent="0.25" r="451" customHeight="1" ht="17.25">
      <c r="A451" s="235">
        <f>A450</f>
        <v>25569.375</v>
      </c>
      <c r="B451" s="279" t="s">
        <v>52</v>
      </c>
      <c r="C451" s="180"/>
      <c r="D451" s="180">
        <v>15</v>
      </c>
      <c r="E451" s="180">
        <v>10</v>
      </c>
      <c r="F451" s="180"/>
      <c r="G451" s="180">
        <f>SUM(C451:F451)</f>
      </c>
      <c r="H451" s="125">
        <v>5000</v>
      </c>
      <c r="I451" s="125">
        <f>G451*H451</f>
      </c>
      <c r="J451" s="125">
        <f>I451*0.1</f>
      </c>
      <c r="K451" s="125">
        <f>SUM(I451:J451)</f>
      </c>
      <c r="L451" s="86"/>
      <c r="M451" s="175"/>
      <c r="N451" s="87"/>
      <c r="O451" s="87"/>
      <c r="P451" s="87"/>
      <c r="Q451" s="87"/>
      <c r="R451" s="87"/>
      <c r="S451" s="87"/>
      <c r="T451" s="87"/>
      <c r="U451" s="87"/>
      <c r="V451" s="175"/>
      <c r="W451" s="87"/>
      <c r="X451" s="87"/>
      <c r="Y451" s="87"/>
      <c r="Z451" s="87"/>
      <c r="AA451" s="87"/>
      <c r="AB451" s="87"/>
      <c r="AC451" s="86"/>
      <c r="AD451" s="87"/>
    </row>
    <row x14ac:dyDescent="0.25" r="452" customHeight="1" ht="17.25">
      <c r="A452" s="235">
        <f>A451</f>
        <v>25569.375</v>
      </c>
      <c r="B452" s="279" t="s">
        <v>61</v>
      </c>
      <c r="C452" s="180"/>
      <c r="D452" s="180">
        <v>9</v>
      </c>
      <c r="E452" s="180"/>
      <c r="F452" s="180"/>
      <c r="G452" s="180">
        <f>SUM(C452:F452)</f>
      </c>
      <c r="H452" s="125">
        <v>5000</v>
      </c>
      <c r="I452" s="125">
        <f>G452*H452</f>
      </c>
      <c r="J452" s="125">
        <f>I452*0.1</f>
      </c>
      <c r="K452" s="125">
        <f>SUM(I452:J452)</f>
      </c>
      <c r="L452" s="86"/>
      <c r="M452" s="175"/>
      <c r="N452" s="87"/>
      <c r="O452" s="87"/>
      <c r="P452" s="87"/>
      <c r="Q452" s="87"/>
      <c r="R452" s="87"/>
      <c r="S452" s="87"/>
      <c r="T452" s="87"/>
      <c r="U452" s="87"/>
      <c r="V452" s="175"/>
      <c r="W452" s="87"/>
      <c r="X452" s="87"/>
      <c r="Y452" s="87"/>
      <c r="Z452" s="87"/>
      <c r="AA452" s="87"/>
      <c r="AB452" s="87"/>
      <c r="AC452" s="86"/>
      <c r="AD452" s="87"/>
    </row>
    <row x14ac:dyDescent="0.25" r="453" customHeight="1" ht="17.25">
      <c r="A453" s="235">
        <f>A452</f>
        <v>25569.375</v>
      </c>
      <c r="B453" s="280" t="s">
        <v>33</v>
      </c>
      <c r="C453" s="180"/>
      <c r="D453" s="180">
        <v>11</v>
      </c>
      <c r="E453" s="180"/>
      <c r="F453" s="180"/>
      <c r="G453" s="180">
        <f>SUM(C453:F453)</f>
      </c>
      <c r="H453" s="125">
        <v>5500</v>
      </c>
      <c r="I453" s="125">
        <f>G453*H453</f>
      </c>
      <c r="J453" s="125">
        <f>I453*0.1</f>
      </c>
      <c r="K453" s="125">
        <f>SUM(I453:J453)</f>
      </c>
      <c r="L453" s="86"/>
      <c r="M453" s="175"/>
      <c r="N453" s="87"/>
      <c r="O453" s="87"/>
      <c r="P453" s="87"/>
      <c r="Q453" s="87"/>
      <c r="R453" s="87"/>
      <c r="S453" s="87"/>
      <c r="T453" s="87"/>
      <c r="U453" s="87"/>
      <c r="V453" s="175"/>
      <c r="W453" s="87"/>
      <c r="X453" s="87"/>
      <c r="Y453" s="87"/>
      <c r="Z453" s="87"/>
      <c r="AA453" s="87"/>
      <c r="AB453" s="87"/>
      <c r="AC453" s="86"/>
      <c r="AD453" s="87"/>
    </row>
    <row x14ac:dyDescent="0.25" r="454" customHeight="1" ht="17.25">
      <c r="A454" s="235">
        <f>A453</f>
        <v>25569.375</v>
      </c>
      <c r="B454" s="279" t="s">
        <v>30</v>
      </c>
      <c r="C454" s="180"/>
      <c r="D454" s="180">
        <v>18</v>
      </c>
      <c r="E454" s="180"/>
      <c r="F454" s="180"/>
      <c r="G454" s="180">
        <f>SUM(C454:F454)</f>
      </c>
      <c r="H454" s="125">
        <v>6000</v>
      </c>
      <c r="I454" s="125">
        <f>G454*H454</f>
      </c>
      <c r="J454" s="125">
        <f>I454*0.1</f>
      </c>
      <c r="K454" s="125">
        <f>SUM(I454:J454)</f>
      </c>
      <c r="L454" s="86"/>
      <c r="M454" s="175"/>
      <c r="N454" s="87"/>
      <c r="O454" s="87"/>
      <c r="P454" s="87"/>
      <c r="Q454" s="87"/>
      <c r="R454" s="87"/>
      <c r="S454" s="87"/>
      <c r="T454" s="87"/>
      <c r="U454" s="87"/>
      <c r="V454" s="175"/>
      <c r="W454" s="87"/>
      <c r="X454" s="87"/>
      <c r="Y454" s="87"/>
      <c r="Z454" s="87"/>
      <c r="AA454" s="87"/>
      <c r="AB454" s="87"/>
      <c r="AC454" s="86"/>
      <c r="AD454" s="87"/>
    </row>
    <row x14ac:dyDescent="0.25" r="455" customHeight="1" ht="17.25">
      <c r="A455" s="235">
        <f>A454</f>
        <v>25569.375</v>
      </c>
      <c r="B455" s="279" t="s">
        <v>28</v>
      </c>
      <c r="C455" s="188" t="s">
        <v>14</v>
      </c>
      <c r="D455" s="180">
        <v>20</v>
      </c>
      <c r="E455" s="180"/>
      <c r="F455" s="180"/>
      <c r="G455" s="180">
        <f>SUM(C455:F455)</f>
      </c>
      <c r="H455" s="125">
        <v>5000</v>
      </c>
      <c r="I455" s="125">
        <f>G455*H455</f>
      </c>
      <c r="J455" s="125">
        <f>I455*0.1</f>
      </c>
      <c r="K455" s="125">
        <f>SUM(I455:J455)</f>
      </c>
      <c r="L455" s="86"/>
      <c r="M455" s="175"/>
      <c r="N455" s="87"/>
      <c r="O455" s="87"/>
      <c r="P455" s="87"/>
      <c r="Q455" s="87"/>
      <c r="R455" s="87"/>
      <c r="S455" s="87"/>
      <c r="T455" s="87"/>
      <c r="U455" s="87"/>
      <c r="V455" s="175"/>
      <c r="W455" s="87"/>
      <c r="X455" s="87"/>
      <c r="Y455" s="87"/>
      <c r="Z455" s="87"/>
      <c r="AA455" s="87"/>
      <c r="AB455" s="87"/>
      <c r="AC455" s="86"/>
      <c r="AD455" s="87"/>
    </row>
    <row x14ac:dyDescent="0.25" r="456" customHeight="1" ht="17.25">
      <c r="A456" s="235">
        <f>A455</f>
        <v>25569.375</v>
      </c>
      <c r="B456" s="179" t="s">
        <v>12</v>
      </c>
      <c r="C456" s="180"/>
      <c r="D456" s="180">
        <v>19</v>
      </c>
      <c r="E456" s="180"/>
      <c r="F456" s="180"/>
      <c r="G456" s="180">
        <f>SUM(C456:F456)</f>
      </c>
      <c r="H456" s="125">
        <v>6000</v>
      </c>
      <c r="I456" s="125">
        <f>G456*H456</f>
      </c>
      <c r="J456" s="125">
        <f>I456*0.1</f>
      </c>
      <c r="K456" s="125">
        <f>SUM(I456:J456)</f>
      </c>
      <c r="L456" s="86"/>
      <c r="M456" s="175"/>
      <c r="N456" s="87"/>
      <c r="O456" s="87"/>
      <c r="P456" s="87"/>
      <c r="Q456" s="87"/>
      <c r="R456" s="87"/>
      <c r="S456" s="87"/>
      <c r="T456" s="87"/>
      <c r="U456" s="87"/>
      <c r="V456" s="175"/>
      <c r="W456" s="87"/>
      <c r="X456" s="87"/>
      <c r="Y456" s="87"/>
      <c r="Z456" s="87"/>
      <c r="AA456" s="87"/>
      <c r="AB456" s="87"/>
      <c r="AC456" s="86"/>
      <c r="AD456" s="87"/>
    </row>
    <row x14ac:dyDescent="0.25" r="457" customHeight="1" ht="17.25">
      <c r="A457" s="235">
        <f>A456</f>
        <v>25569.375</v>
      </c>
      <c r="B457" s="179" t="s">
        <v>100</v>
      </c>
      <c r="C457" s="180"/>
      <c r="D457" s="180">
        <v>6</v>
      </c>
      <c r="E457" s="180"/>
      <c r="F457" s="180"/>
      <c r="G457" s="180">
        <f>SUM(C457:F457)</f>
      </c>
      <c r="H457" s="125">
        <v>5500</v>
      </c>
      <c r="I457" s="125">
        <f>G457*H457</f>
      </c>
      <c r="J457" s="125">
        <f>I457*0.1</f>
      </c>
      <c r="K457" s="125">
        <f>SUM(I457:J457)</f>
      </c>
      <c r="L457" s="86"/>
      <c r="M457" s="175"/>
      <c r="N457" s="87"/>
      <c r="O457" s="87"/>
      <c r="P457" s="87"/>
      <c r="Q457" s="87"/>
      <c r="R457" s="87"/>
      <c r="S457" s="87"/>
      <c r="T457" s="87"/>
      <c r="U457" s="87"/>
      <c r="V457" s="175"/>
      <c r="W457" s="87"/>
      <c r="X457" s="87"/>
      <c r="Y457" s="87"/>
      <c r="Z457" s="87"/>
      <c r="AA457" s="87"/>
      <c r="AB457" s="87"/>
      <c r="AC457" s="86"/>
      <c r="AD457" s="87"/>
    </row>
    <row x14ac:dyDescent="0.25" r="458" customHeight="1" ht="17.25">
      <c r="A458" s="235">
        <f>A457</f>
        <v>25569.375</v>
      </c>
      <c r="B458" s="179" t="s">
        <v>37</v>
      </c>
      <c r="C458" s="180"/>
      <c r="D458" s="180">
        <v>5</v>
      </c>
      <c r="E458" s="180"/>
      <c r="F458" s="180"/>
      <c r="G458" s="180">
        <f>SUM(C458:F458)</f>
      </c>
      <c r="H458" s="125">
        <v>6500</v>
      </c>
      <c r="I458" s="125">
        <f>G458*H458</f>
      </c>
      <c r="J458" s="125">
        <f>I458*0.1</f>
      </c>
      <c r="K458" s="125">
        <f>SUM(I458:J458)</f>
      </c>
      <c r="L458" s="86"/>
      <c r="M458" s="175"/>
      <c r="N458" s="87"/>
      <c r="O458" s="87"/>
      <c r="P458" s="87"/>
      <c r="Q458" s="87"/>
      <c r="R458" s="87"/>
      <c r="S458" s="87"/>
      <c r="T458" s="87"/>
      <c r="U458" s="87"/>
      <c r="V458" s="175"/>
      <c r="W458" s="87"/>
      <c r="X458" s="87"/>
      <c r="Y458" s="87"/>
      <c r="Z458" s="87"/>
      <c r="AA458" s="87"/>
      <c r="AB458" s="87"/>
      <c r="AC458" s="86"/>
      <c r="AD458" s="87"/>
    </row>
    <row x14ac:dyDescent="0.25" r="459" customHeight="1" ht="17.25">
      <c r="A459" s="235">
        <f>A458</f>
        <v>25569.375</v>
      </c>
      <c r="B459" s="186" t="s">
        <v>64</v>
      </c>
      <c r="C459" s="180"/>
      <c r="D459" s="180">
        <v>53</v>
      </c>
      <c r="E459" s="180">
        <v>9</v>
      </c>
      <c r="F459" s="180"/>
      <c r="G459" s="180">
        <f>SUM(C459:F459)</f>
      </c>
      <c r="H459" s="182">
        <v>5500</v>
      </c>
      <c r="I459" s="125">
        <f>G459*H459</f>
      </c>
      <c r="J459" s="125">
        <f>I459*0.1</f>
      </c>
      <c r="K459" s="125">
        <f>SUM(I459:J459)</f>
      </c>
      <c r="L459" s="86"/>
      <c r="M459" s="175"/>
      <c r="N459" s="87"/>
      <c r="O459" s="87"/>
      <c r="P459" s="87"/>
      <c r="Q459" s="87"/>
      <c r="R459" s="87"/>
      <c r="S459" s="87"/>
      <c r="T459" s="87"/>
      <c r="U459" s="87"/>
      <c r="V459" s="175"/>
      <c r="W459" s="87"/>
      <c r="X459" s="87"/>
      <c r="Y459" s="87"/>
      <c r="Z459" s="87"/>
      <c r="AA459" s="87"/>
      <c r="AB459" s="87"/>
      <c r="AC459" s="86"/>
      <c r="AD459" s="87"/>
    </row>
    <row x14ac:dyDescent="0.25" r="460" customHeight="1" ht="17.25">
      <c r="A460" s="235">
        <f>A459</f>
        <v>25569.375</v>
      </c>
      <c r="B460" s="186" t="s">
        <v>25</v>
      </c>
      <c r="C460" s="180"/>
      <c r="D460" s="180">
        <v>20</v>
      </c>
      <c r="E460" s="180"/>
      <c r="F460" s="180"/>
      <c r="G460" s="180">
        <f>SUM(C460:F460)</f>
      </c>
      <c r="H460" s="125">
        <v>6000</v>
      </c>
      <c r="I460" s="125">
        <f>G460*H460</f>
      </c>
      <c r="J460" s="125">
        <f>I460*0.1</f>
      </c>
      <c r="K460" s="125">
        <f>SUM(I460:J460)</f>
      </c>
      <c r="L460" s="86"/>
      <c r="M460" s="175"/>
      <c r="N460" s="87"/>
      <c r="O460" s="87"/>
      <c r="P460" s="87"/>
      <c r="Q460" s="87"/>
      <c r="R460" s="87"/>
      <c r="S460" s="87"/>
      <c r="T460" s="87"/>
      <c r="U460" s="87"/>
      <c r="V460" s="175"/>
      <c r="W460" s="87"/>
      <c r="X460" s="87"/>
      <c r="Y460" s="87"/>
      <c r="Z460" s="87"/>
      <c r="AA460" s="87"/>
      <c r="AB460" s="87"/>
      <c r="AC460" s="86"/>
      <c r="AD460" s="87"/>
    </row>
    <row x14ac:dyDescent="0.25" r="461" customHeight="1" ht="17.25">
      <c r="A461" s="235">
        <f>A460</f>
        <v>25569.375</v>
      </c>
      <c r="B461" s="279" t="s">
        <v>76</v>
      </c>
      <c r="C461" s="188" t="s">
        <v>14</v>
      </c>
      <c r="D461" s="180">
        <v>18</v>
      </c>
      <c r="E461" s="180">
        <v>12</v>
      </c>
      <c r="F461" s="180">
        <v>5</v>
      </c>
      <c r="G461" s="180">
        <f>SUM(C461:F461)</f>
      </c>
      <c r="H461" s="125">
        <v>6000</v>
      </c>
      <c r="I461" s="125">
        <f>G461*H461</f>
      </c>
      <c r="J461" s="125">
        <f>I461*0.1</f>
      </c>
      <c r="K461" s="125">
        <f>SUM(I461:J461)</f>
      </c>
      <c r="L461" s="86"/>
      <c r="M461" s="175"/>
      <c r="N461" s="87"/>
      <c r="O461" s="87"/>
      <c r="P461" s="87"/>
      <c r="Q461" s="87"/>
      <c r="R461" s="87"/>
      <c r="S461" s="87"/>
      <c r="T461" s="87"/>
      <c r="U461" s="87"/>
      <c r="V461" s="175"/>
      <c r="W461" s="87"/>
      <c r="X461" s="87"/>
      <c r="Y461" s="87"/>
      <c r="Z461" s="87"/>
      <c r="AA461" s="87"/>
      <c r="AB461" s="87"/>
      <c r="AC461" s="86"/>
      <c r="AD461" s="87"/>
    </row>
    <row x14ac:dyDescent="0.25" r="462" customHeight="1" ht="17.25">
      <c r="A462" s="235">
        <f>A461</f>
        <v>25569.375</v>
      </c>
      <c r="B462" s="186" t="s">
        <v>149</v>
      </c>
      <c r="C462" s="180"/>
      <c r="D462" s="180">
        <v>94</v>
      </c>
      <c r="E462" s="181">
        <v>41</v>
      </c>
      <c r="F462" s="180">
        <v>8</v>
      </c>
      <c r="G462" s="180">
        <f>SUM(C462:F462)</f>
      </c>
      <c r="H462" s="125">
        <v>6000</v>
      </c>
      <c r="I462" s="125">
        <f>G462*H462</f>
      </c>
      <c r="J462" s="125">
        <f>I462*0.1</f>
      </c>
      <c r="K462" s="125">
        <f>SUM(I462:J462)</f>
      </c>
      <c r="L462" s="86"/>
      <c r="M462" s="175"/>
      <c r="N462" s="87"/>
      <c r="O462" s="87"/>
      <c r="P462" s="87"/>
      <c r="Q462" s="87"/>
      <c r="R462" s="87"/>
      <c r="S462" s="87"/>
      <c r="T462" s="87"/>
      <c r="U462" s="87"/>
      <c r="V462" s="175"/>
      <c r="W462" s="87"/>
      <c r="X462" s="87"/>
      <c r="Y462" s="87"/>
      <c r="Z462" s="87"/>
      <c r="AA462" s="87"/>
      <c r="AB462" s="87"/>
      <c r="AC462" s="86"/>
      <c r="AD462" s="87"/>
    </row>
    <row x14ac:dyDescent="0.25" r="463" customHeight="1" ht="17.25">
      <c r="A463" s="235">
        <f>A462</f>
        <v>25569.375</v>
      </c>
      <c r="B463" s="280" t="s">
        <v>43</v>
      </c>
      <c r="C463" s="180"/>
      <c r="D463" s="180">
        <v>43</v>
      </c>
      <c r="E463" s="180">
        <v>9</v>
      </c>
      <c r="F463" s="180"/>
      <c r="G463" s="180">
        <f>SUM(C463:F463)</f>
      </c>
      <c r="H463" s="125">
        <v>6000</v>
      </c>
      <c r="I463" s="125">
        <f>G463*H463</f>
      </c>
      <c r="J463" s="125">
        <f>I463*0.1</f>
      </c>
      <c r="K463" s="125">
        <f>SUM(I463:J463)</f>
      </c>
      <c r="L463" s="86"/>
      <c r="M463" s="175"/>
      <c r="N463" s="87"/>
      <c r="O463" s="87"/>
      <c r="P463" s="87"/>
      <c r="Q463" s="87"/>
      <c r="R463" s="87"/>
      <c r="S463" s="87"/>
      <c r="T463" s="87"/>
      <c r="U463" s="87"/>
      <c r="V463" s="175"/>
      <c r="W463" s="87"/>
      <c r="X463" s="87"/>
      <c r="Y463" s="87"/>
      <c r="Z463" s="87"/>
      <c r="AA463" s="87"/>
      <c r="AB463" s="87"/>
      <c r="AC463" s="86"/>
      <c r="AD463" s="87"/>
    </row>
    <row x14ac:dyDescent="0.25" r="464" customHeight="1" ht="17.25">
      <c r="A464" s="235">
        <f>A463</f>
        <v>25569.375</v>
      </c>
      <c r="B464" s="280" t="s">
        <v>18</v>
      </c>
      <c r="C464" s="180"/>
      <c r="D464" s="180">
        <v>9</v>
      </c>
      <c r="E464" s="180">
        <v>7</v>
      </c>
      <c r="F464" s="180">
        <v>5</v>
      </c>
      <c r="G464" s="180">
        <f>SUM(C464:F464)</f>
      </c>
      <c r="H464" s="125">
        <v>6000</v>
      </c>
      <c r="I464" s="125">
        <f>G464*H464</f>
      </c>
      <c r="J464" s="125">
        <f>I464*0.1</f>
      </c>
      <c r="K464" s="125">
        <f>SUM(I464:J464)</f>
      </c>
      <c r="L464" s="86"/>
      <c r="M464" s="175"/>
      <c r="N464" s="87"/>
      <c r="O464" s="87"/>
      <c r="P464" s="87"/>
      <c r="Q464" s="87"/>
      <c r="R464" s="87"/>
      <c r="S464" s="87"/>
      <c r="T464" s="87"/>
      <c r="U464" s="87"/>
      <c r="V464" s="175"/>
      <c r="W464" s="87"/>
      <c r="X464" s="87"/>
      <c r="Y464" s="87"/>
      <c r="Z464" s="87"/>
      <c r="AA464" s="87"/>
      <c r="AB464" s="87"/>
      <c r="AC464" s="86"/>
      <c r="AD464" s="87"/>
    </row>
    <row x14ac:dyDescent="0.25" r="465" customHeight="1" ht="17.25">
      <c r="A465" s="235">
        <f>A464</f>
        <v>25569.375</v>
      </c>
      <c r="B465" s="280" t="s">
        <v>82</v>
      </c>
      <c r="C465" s="188" t="s">
        <v>14</v>
      </c>
      <c r="D465" s="180">
        <v>25</v>
      </c>
      <c r="E465" s="180">
        <v>9</v>
      </c>
      <c r="F465" s="180">
        <v>7</v>
      </c>
      <c r="G465" s="180">
        <f>SUM(C465:F465)</f>
      </c>
      <c r="H465" s="125">
        <v>5000</v>
      </c>
      <c r="I465" s="125">
        <f>G465*H465</f>
      </c>
      <c r="J465" s="125">
        <f>I465*0.1</f>
      </c>
      <c r="K465" s="125">
        <f>SUM(I465:J465)</f>
      </c>
      <c r="L465" s="86"/>
      <c r="M465" s="175"/>
      <c r="N465" s="87"/>
      <c r="O465" s="87"/>
      <c r="P465" s="87"/>
      <c r="Q465" s="87"/>
      <c r="R465" s="87"/>
      <c r="S465" s="87"/>
      <c r="T465" s="87"/>
      <c r="U465" s="87"/>
      <c r="V465" s="175"/>
      <c r="W465" s="87"/>
      <c r="X465" s="87"/>
      <c r="Y465" s="87"/>
      <c r="Z465" s="87"/>
      <c r="AA465" s="87"/>
      <c r="AB465" s="87"/>
      <c r="AC465" s="86"/>
      <c r="AD465" s="87"/>
    </row>
    <row x14ac:dyDescent="0.25" r="466" customHeight="1" ht="17.25">
      <c r="A466" s="235">
        <f>A465</f>
        <v>25569.375</v>
      </c>
      <c r="B466" s="280" t="s">
        <v>151</v>
      </c>
      <c r="C466" s="180"/>
      <c r="D466" s="180">
        <v>12</v>
      </c>
      <c r="E466" s="180"/>
      <c r="F466" s="180"/>
      <c r="G466" s="180">
        <f>SUM(C466:F466)</f>
      </c>
      <c r="H466" s="125">
        <v>5000</v>
      </c>
      <c r="I466" s="125">
        <f>G466*H466</f>
      </c>
      <c r="J466" s="125">
        <f>I466*0.1</f>
      </c>
      <c r="K466" s="125">
        <f>SUM(I466:J466)</f>
      </c>
      <c r="L466" s="86"/>
      <c r="M466" s="175"/>
      <c r="N466" s="87"/>
      <c r="O466" s="87"/>
      <c r="P466" s="87"/>
      <c r="Q466" s="87"/>
      <c r="R466" s="87"/>
      <c r="S466" s="87"/>
      <c r="T466" s="87"/>
      <c r="U466" s="87"/>
      <c r="V466" s="175"/>
      <c r="W466" s="87"/>
      <c r="X466" s="87"/>
      <c r="Y466" s="87"/>
      <c r="Z466" s="87"/>
      <c r="AA466" s="87"/>
      <c r="AB466" s="87"/>
      <c r="AC466" s="86"/>
      <c r="AD466" s="87"/>
    </row>
    <row x14ac:dyDescent="0.25" r="467" customHeight="1" ht="17.25">
      <c r="A467" s="235">
        <f>A466</f>
        <v>25569.375</v>
      </c>
      <c r="B467" s="279"/>
      <c r="C467" s="180"/>
      <c r="D467" s="180"/>
      <c r="E467" s="180"/>
      <c r="F467" s="180"/>
      <c r="G467" s="180">
        <f>SUM(C467:F467)</f>
      </c>
      <c r="H467" s="125"/>
      <c r="I467" s="125">
        <f>G467*H467</f>
      </c>
      <c r="J467" s="125">
        <f>I467*0.1</f>
      </c>
      <c r="K467" s="125">
        <f>SUM(I467:J467)</f>
      </c>
      <c r="L467" s="86"/>
      <c r="M467" s="175"/>
      <c r="N467" s="87"/>
      <c r="O467" s="87"/>
      <c r="P467" s="87"/>
      <c r="Q467" s="87"/>
      <c r="R467" s="87"/>
      <c r="S467" s="87"/>
      <c r="T467" s="87"/>
      <c r="U467" s="87"/>
      <c r="V467" s="175"/>
      <c r="W467" s="87"/>
      <c r="X467" s="87"/>
      <c r="Y467" s="87"/>
      <c r="Z467" s="87"/>
      <c r="AA467" s="87"/>
      <c r="AB467" s="87"/>
      <c r="AC467" s="86"/>
      <c r="AD467" s="87"/>
    </row>
    <row x14ac:dyDescent="0.25" r="468" customHeight="1" ht="17.25">
      <c r="A468" s="235">
        <f>A467</f>
        <v>25569.375</v>
      </c>
      <c r="B468" s="179"/>
      <c r="C468" s="180"/>
      <c r="D468" s="180"/>
      <c r="E468" s="180"/>
      <c r="F468" s="180"/>
      <c r="G468" s="180">
        <f>SUM(C468:F468)</f>
      </c>
      <c r="H468" s="125"/>
      <c r="I468" s="125">
        <f>G468*H468</f>
      </c>
      <c r="J468" s="125">
        <f>I468*0.1</f>
      </c>
      <c r="K468" s="125">
        <f>SUM(I468:J468)</f>
      </c>
      <c r="L468" s="86"/>
      <c r="M468" s="175"/>
      <c r="N468" s="87"/>
      <c r="O468" s="87"/>
      <c r="P468" s="87"/>
      <c r="Q468" s="87"/>
      <c r="R468" s="87"/>
      <c r="S468" s="87"/>
      <c r="T468" s="87"/>
      <c r="U468" s="87"/>
      <c r="V468" s="175"/>
      <c r="W468" s="87"/>
      <c r="X468" s="87"/>
      <c r="Y468" s="87"/>
      <c r="Z468" s="87"/>
      <c r="AA468" s="87"/>
      <c r="AB468" s="87"/>
      <c r="AC468" s="86"/>
      <c r="AD468" s="87"/>
    </row>
    <row x14ac:dyDescent="0.25" r="469" customHeight="1" ht="17.25">
      <c r="A469" s="243">
        <f>A468</f>
        <v>25569.375</v>
      </c>
      <c r="B469" s="282" t="s">
        <v>155</v>
      </c>
      <c r="C469" s="191">
        <f>SUM(C427:C468)</f>
      </c>
      <c r="D469" s="191">
        <f>SUM(D427:D468)</f>
      </c>
      <c r="E469" s="191">
        <f>SUM(E427:E468)</f>
      </c>
      <c r="F469" s="191">
        <f>SUM(F427:F468)</f>
      </c>
      <c r="G469" s="191">
        <f>SUM(G427:G468)</f>
      </c>
      <c r="H469" s="201"/>
      <c r="I469" s="201">
        <f>SUM(I427:I468)</f>
      </c>
      <c r="J469" s="201">
        <f>SUM(J427:J468)</f>
      </c>
      <c r="K469" s="201">
        <f>SUM(K427:K468)</f>
      </c>
      <c r="L469" s="86"/>
      <c r="M469" s="175"/>
      <c r="N469" s="87"/>
      <c r="O469" s="87"/>
      <c r="P469" s="87"/>
      <c r="Q469" s="87"/>
      <c r="R469" s="87"/>
      <c r="S469" s="87"/>
      <c r="T469" s="87"/>
      <c r="U469" s="87"/>
      <c r="V469" s="175"/>
      <c r="W469" s="87"/>
      <c r="X469" s="87"/>
      <c r="Y469" s="87"/>
      <c r="Z469" s="87"/>
      <c r="AA469" s="87"/>
      <c r="AB469" s="87"/>
      <c r="AC469" s="86"/>
      <c r="AD469" s="87"/>
    </row>
    <row x14ac:dyDescent="0.25" r="470" customHeight="1" ht="17.25">
      <c r="A470" s="235">
        <f>A473</f>
        <v>25569.375</v>
      </c>
      <c r="B470" s="186" t="s">
        <v>112</v>
      </c>
      <c r="C470" s="180"/>
      <c r="D470" s="180">
        <v>12</v>
      </c>
      <c r="E470" s="180">
        <v>8</v>
      </c>
      <c r="F470" s="180"/>
      <c r="G470" s="180">
        <f>SUM(C470:F470)</f>
      </c>
      <c r="H470" s="125">
        <v>6900</v>
      </c>
      <c r="I470" s="125">
        <f>G470*H470</f>
      </c>
      <c r="J470" s="185"/>
      <c r="K470" s="125">
        <f>SUM(I470:J470)</f>
      </c>
      <c r="L470" s="86"/>
      <c r="M470" s="175"/>
      <c r="N470" s="87"/>
      <c r="O470" s="87"/>
      <c r="P470" s="87"/>
      <c r="Q470" s="87"/>
      <c r="R470" s="87"/>
      <c r="S470" s="87"/>
      <c r="T470" s="87"/>
      <c r="U470" s="87"/>
      <c r="V470" s="175"/>
      <c r="W470" s="87"/>
      <c r="X470" s="87"/>
      <c r="Y470" s="87"/>
      <c r="Z470" s="87"/>
      <c r="AA470" s="87"/>
      <c r="AB470" s="87"/>
      <c r="AC470" s="86"/>
      <c r="AD470" s="87"/>
    </row>
    <row x14ac:dyDescent="0.25" r="471" customHeight="1" ht="17.25">
      <c r="A471" s="235">
        <f>A470</f>
        <v>25569.375</v>
      </c>
      <c r="B471" s="186" t="s">
        <v>113</v>
      </c>
      <c r="C471" s="180"/>
      <c r="D471" s="180">
        <v>148</v>
      </c>
      <c r="E471" s="180">
        <v>110</v>
      </c>
      <c r="F471" s="180"/>
      <c r="G471" s="180">
        <f>SUM(C471:F471)</f>
      </c>
      <c r="H471" s="125">
        <v>6500</v>
      </c>
      <c r="I471" s="125">
        <f>G471*H471</f>
      </c>
      <c r="J471" s="185"/>
      <c r="K471" s="125">
        <f>SUM(I471:J471)</f>
      </c>
      <c r="L471" s="86"/>
      <c r="M471" s="175"/>
      <c r="N471" s="87"/>
      <c r="O471" s="87"/>
      <c r="P471" s="87"/>
      <c r="Q471" s="87"/>
      <c r="R471" s="87"/>
      <c r="S471" s="87"/>
      <c r="T471" s="87"/>
      <c r="U471" s="87"/>
      <c r="V471" s="175"/>
      <c r="W471" s="87"/>
      <c r="X471" s="87"/>
      <c r="Y471" s="87"/>
      <c r="Z471" s="87"/>
      <c r="AA471" s="87"/>
      <c r="AB471" s="87"/>
      <c r="AC471" s="86"/>
      <c r="AD471" s="87"/>
    </row>
    <row x14ac:dyDescent="0.25" r="472" customHeight="1" ht="17.25">
      <c r="A472" s="235">
        <f>A467</f>
        <v>25569.375</v>
      </c>
      <c r="B472" s="186" t="s">
        <v>156</v>
      </c>
      <c r="C472" s="180"/>
      <c r="D472" s="180">
        <v>7</v>
      </c>
      <c r="E472" s="180">
        <v>5</v>
      </c>
      <c r="F472" s="180"/>
      <c r="G472" s="180">
        <f>SUM(C472:F472)</f>
      </c>
      <c r="H472" s="125">
        <v>6500</v>
      </c>
      <c r="I472" s="125">
        <f>G472*H472</f>
      </c>
      <c r="J472" s="185"/>
      <c r="K472" s="125">
        <f>SUM(I472:J472)</f>
      </c>
      <c r="L472" s="86"/>
      <c r="M472" s="175"/>
      <c r="N472" s="87"/>
      <c r="O472" s="87"/>
      <c r="P472" s="87"/>
      <c r="Q472" s="87"/>
      <c r="R472" s="87"/>
      <c r="S472" s="87"/>
      <c r="T472" s="87"/>
      <c r="U472" s="87"/>
      <c r="V472" s="175"/>
      <c r="W472" s="87"/>
      <c r="X472" s="87"/>
      <c r="Y472" s="87"/>
      <c r="Z472" s="87"/>
      <c r="AA472" s="87"/>
      <c r="AB472" s="87"/>
      <c r="AC472" s="86"/>
      <c r="AD472" s="87"/>
    </row>
    <row x14ac:dyDescent="0.25" r="473" customHeight="1" ht="17.25">
      <c r="A473" s="235">
        <f>A472</f>
        <v>25569.375</v>
      </c>
      <c r="B473" s="179"/>
      <c r="C473" s="180"/>
      <c r="D473" s="180"/>
      <c r="E473" s="180"/>
      <c r="F473" s="180"/>
      <c r="G473" s="180">
        <f>SUM(C473:F473)</f>
      </c>
      <c r="H473" s="125"/>
      <c r="I473" s="125">
        <f>G472*H473</f>
      </c>
      <c r="J473" s="185"/>
      <c r="K473" s="125">
        <f>SUM(I473:J473)</f>
      </c>
      <c r="L473" s="86"/>
      <c r="M473" s="175"/>
      <c r="N473" s="87"/>
      <c r="O473" s="87"/>
      <c r="P473" s="87"/>
      <c r="Q473" s="87"/>
      <c r="R473" s="87"/>
      <c r="S473" s="87"/>
      <c r="T473" s="87"/>
      <c r="U473" s="87"/>
      <c r="V473" s="175"/>
      <c r="W473" s="87"/>
      <c r="X473" s="87"/>
      <c r="Y473" s="87"/>
      <c r="Z473" s="87"/>
      <c r="AA473" s="87"/>
      <c r="AB473" s="87"/>
      <c r="AC473" s="86"/>
      <c r="AD473" s="87"/>
    </row>
    <row x14ac:dyDescent="0.25" r="474" customHeight="1" ht="17.25">
      <c r="A474" s="235">
        <f>A473</f>
        <v>25569.375</v>
      </c>
      <c r="B474" s="179"/>
      <c r="C474" s="180"/>
      <c r="D474" s="180"/>
      <c r="E474" s="180"/>
      <c r="F474" s="180"/>
      <c r="G474" s="180">
        <f>SUM(C474:F474)</f>
      </c>
      <c r="H474" s="125"/>
      <c r="I474" s="125">
        <f>G474*H474</f>
      </c>
      <c r="J474" s="185"/>
      <c r="K474" s="125">
        <f>SUM(I474:J474)</f>
      </c>
      <c r="L474" s="86"/>
      <c r="M474" s="175"/>
      <c r="N474" s="87"/>
      <c r="O474" s="87"/>
      <c r="P474" s="87"/>
      <c r="Q474" s="87"/>
      <c r="R474" s="87"/>
      <c r="S474" s="87"/>
      <c r="T474" s="87"/>
      <c r="U474" s="87"/>
      <c r="V474" s="175"/>
      <c r="W474" s="87"/>
      <c r="X474" s="87"/>
      <c r="Y474" s="87"/>
      <c r="Z474" s="87"/>
      <c r="AA474" s="87"/>
      <c r="AB474" s="87"/>
      <c r="AC474" s="86"/>
      <c r="AD474" s="87"/>
    </row>
    <row x14ac:dyDescent="0.25" r="475" customHeight="1" ht="17.25">
      <c r="A475" s="235">
        <f>A474</f>
        <v>25569.375</v>
      </c>
      <c r="B475" s="179"/>
      <c r="C475" s="180"/>
      <c r="D475" s="180"/>
      <c r="E475" s="180"/>
      <c r="F475" s="180"/>
      <c r="G475" s="180">
        <f>SUM(C475:F475)</f>
      </c>
      <c r="H475" s="125"/>
      <c r="I475" s="125">
        <f>G474*H475</f>
      </c>
      <c r="J475" s="185"/>
      <c r="K475" s="125">
        <f>SUM(I475:J475)</f>
      </c>
      <c r="L475" s="86"/>
      <c r="M475" s="175"/>
      <c r="N475" s="87"/>
      <c r="O475" s="87"/>
      <c r="P475" s="87"/>
      <c r="Q475" s="87"/>
      <c r="R475" s="87"/>
      <c r="S475" s="87"/>
      <c r="T475" s="87"/>
      <c r="U475" s="87"/>
      <c r="V475" s="175"/>
      <c r="W475" s="87"/>
      <c r="X475" s="87"/>
      <c r="Y475" s="87"/>
      <c r="Z475" s="87"/>
      <c r="AA475" s="87"/>
      <c r="AB475" s="87"/>
      <c r="AC475" s="86"/>
      <c r="AD475" s="87"/>
    </row>
    <row x14ac:dyDescent="0.25" r="476" customHeight="1" ht="17.25">
      <c r="A476" s="235">
        <f>A471</f>
        <v>25569.375</v>
      </c>
      <c r="B476" s="179"/>
      <c r="C476" s="180"/>
      <c r="D476" s="180"/>
      <c r="E476" s="180"/>
      <c r="F476" s="180"/>
      <c r="G476" s="180">
        <f>SUM(C476:F476)</f>
      </c>
      <c r="H476" s="125"/>
      <c r="I476" s="125">
        <f>G476*H476</f>
      </c>
      <c r="J476" s="185"/>
      <c r="K476" s="125">
        <f>SUM(I476:J476)</f>
      </c>
      <c r="L476" s="86"/>
      <c r="M476" s="175"/>
      <c r="N476" s="87"/>
      <c r="O476" s="87"/>
      <c r="P476" s="87"/>
      <c r="Q476" s="87"/>
      <c r="R476" s="87"/>
      <c r="S476" s="87"/>
      <c r="T476" s="87"/>
      <c r="U476" s="87"/>
      <c r="V476" s="175"/>
      <c r="W476" s="87"/>
      <c r="X476" s="87"/>
      <c r="Y476" s="87"/>
      <c r="Z476" s="87"/>
      <c r="AA476" s="87"/>
      <c r="AB476" s="87"/>
      <c r="AC476" s="86"/>
      <c r="AD476" s="87"/>
    </row>
    <row x14ac:dyDescent="0.25" r="477" customHeight="1" ht="17.25">
      <c r="A477" s="235">
        <f>A476</f>
        <v>25569.375</v>
      </c>
      <c r="B477" s="179"/>
      <c r="C477" s="180"/>
      <c r="D477" s="180"/>
      <c r="E477" s="180"/>
      <c r="F477" s="180"/>
      <c r="G477" s="180">
        <f>SUM(C477:F477)</f>
      </c>
      <c r="H477" s="125"/>
      <c r="I477" s="125">
        <f>G476*H477</f>
      </c>
      <c r="J477" s="185"/>
      <c r="K477" s="125">
        <f>SUM(I477:J477)</f>
      </c>
      <c r="L477" s="86"/>
      <c r="M477" s="175"/>
      <c r="N477" s="87"/>
      <c r="O477" s="87"/>
      <c r="P477" s="87"/>
      <c r="Q477" s="87"/>
      <c r="R477" s="87"/>
      <c r="S477" s="87"/>
      <c r="T477" s="87"/>
      <c r="U477" s="87"/>
      <c r="V477" s="175"/>
      <c r="W477" s="87"/>
      <c r="X477" s="87"/>
      <c r="Y477" s="87"/>
      <c r="Z477" s="87"/>
      <c r="AA477" s="87"/>
      <c r="AB477" s="87"/>
      <c r="AC477" s="86"/>
      <c r="AD477" s="87"/>
    </row>
    <row x14ac:dyDescent="0.25" r="478" customHeight="1" ht="17.25">
      <c r="A478" s="243">
        <f>A477</f>
        <v>25569.375</v>
      </c>
      <c r="B478" s="282" t="s">
        <v>157</v>
      </c>
      <c r="C478" s="191">
        <f>SUM(C470:C477)</f>
      </c>
      <c r="D478" s="191">
        <f>SUM(D470:D477)</f>
      </c>
      <c r="E478" s="191">
        <f>SUM(E470:E477)</f>
      </c>
      <c r="F478" s="191">
        <f>SUM(F470:F477)</f>
      </c>
      <c r="G478" s="191">
        <f>SUM(G470:G477)</f>
      </c>
      <c r="H478" s="201"/>
      <c r="I478" s="201">
        <f>SUM(I470:I477)</f>
      </c>
      <c r="J478" s="201"/>
      <c r="K478" s="202">
        <f>SUM(K470:K477)</f>
      </c>
      <c r="L478" s="86"/>
      <c r="M478" s="175"/>
      <c r="N478" s="87"/>
      <c r="O478" s="87"/>
      <c r="P478" s="87"/>
      <c r="Q478" s="87"/>
      <c r="R478" s="87"/>
      <c r="S478" s="87"/>
      <c r="T478" s="87"/>
      <c r="U478" s="87"/>
      <c r="V478" s="175"/>
      <c r="W478" s="87"/>
      <c r="X478" s="87"/>
      <c r="Y478" s="87"/>
      <c r="Z478" s="87"/>
      <c r="AA478" s="87"/>
      <c r="AB478" s="87"/>
      <c r="AC478" s="86"/>
      <c r="AD478" s="87"/>
    </row>
    <row x14ac:dyDescent="0.25" r="479" customHeight="1" ht="17.25" hidden="1">
      <c r="A479" s="272" t="s">
        <v>128</v>
      </c>
      <c r="B479" s="273" t="s">
        <v>2</v>
      </c>
      <c r="C479" s="274" t="s">
        <v>129</v>
      </c>
      <c r="D479" s="274" t="s">
        <v>130</v>
      </c>
      <c r="E479" s="274" t="s">
        <v>131</v>
      </c>
      <c r="F479" s="274" t="s">
        <v>132</v>
      </c>
      <c r="G479" s="274" t="s">
        <v>133</v>
      </c>
      <c r="H479" s="274" t="s">
        <v>7</v>
      </c>
      <c r="I479" s="274" t="s">
        <v>134</v>
      </c>
      <c r="J479" s="274" t="s">
        <v>90</v>
      </c>
      <c r="K479" s="275" t="s">
        <v>135</v>
      </c>
      <c r="L479" s="86"/>
      <c r="M479" s="175"/>
      <c r="N479" s="87"/>
      <c r="O479" s="87"/>
      <c r="P479" s="87"/>
      <c r="Q479" s="87"/>
      <c r="R479" s="87"/>
      <c r="S479" s="87"/>
      <c r="T479" s="87"/>
      <c r="U479" s="87"/>
      <c r="V479" s="175"/>
      <c r="W479" s="87"/>
      <c r="X479" s="87"/>
      <c r="Y479" s="87"/>
      <c r="Z479" s="87"/>
      <c r="AA479" s="87"/>
      <c r="AB479" s="87"/>
      <c r="AC479" s="86"/>
      <c r="AD479" s="87"/>
    </row>
    <row x14ac:dyDescent="0.25" r="480" customHeight="1" ht="17.25">
      <c r="A480" s="235">
        <f>A478+1</f>
        <v>25569.375</v>
      </c>
      <c r="B480" s="179" t="s">
        <v>203</v>
      </c>
      <c r="C480" s="180"/>
      <c r="D480" s="180">
        <v>25</v>
      </c>
      <c r="E480" s="180"/>
      <c r="F480" s="180"/>
      <c r="G480" s="180">
        <f>SUM(C480:F480)</f>
      </c>
      <c r="H480" s="237">
        <v>6000</v>
      </c>
      <c r="I480" s="125">
        <f>G480*H480</f>
      </c>
      <c r="J480" s="125">
        <f>I480*0.1</f>
      </c>
      <c r="K480" s="125">
        <f>SUM(I480:J480)</f>
      </c>
      <c r="L480" s="86"/>
      <c r="M480" s="175"/>
      <c r="N480" s="87"/>
      <c r="O480" s="87"/>
      <c r="P480" s="87"/>
      <c r="Q480" s="87"/>
      <c r="R480" s="87"/>
      <c r="S480" s="87"/>
      <c r="T480" s="87"/>
      <c r="U480" s="87"/>
      <c r="V480" s="175"/>
      <c r="W480" s="87"/>
      <c r="X480" s="87"/>
      <c r="Y480" s="87"/>
      <c r="Z480" s="87"/>
      <c r="AA480" s="87"/>
      <c r="AB480" s="87"/>
      <c r="AC480" s="86"/>
      <c r="AD480" s="87"/>
    </row>
    <row x14ac:dyDescent="0.25" r="481" customHeight="1" ht="17.25">
      <c r="A481" s="235">
        <f>A480</f>
        <v>25569.375</v>
      </c>
      <c r="B481" s="179" t="s">
        <v>205</v>
      </c>
      <c r="C481" s="180"/>
      <c r="D481" s="180">
        <v>97</v>
      </c>
      <c r="E481" s="180"/>
      <c r="F481" s="180"/>
      <c r="G481" s="180">
        <f>SUM(C481:F481)</f>
      </c>
      <c r="H481" s="182">
        <v>4300</v>
      </c>
      <c r="I481" s="125">
        <f>G481*H481</f>
      </c>
      <c r="J481" s="125">
        <f>I481*0.1</f>
      </c>
      <c r="K481" s="125">
        <f>SUM(I481:J481)</f>
      </c>
      <c r="L481" s="86"/>
      <c r="M481" s="175"/>
      <c r="N481" s="87"/>
      <c r="O481" s="87"/>
      <c r="P481" s="87"/>
      <c r="Q481" s="87"/>
      <c r="R481" s="87"/>
      <c r="S481" s="87"/>
      <c r="T481" s="87"/>
      <c r="U481" s="87"/>
      <c r="V481" s="175"/>
      <c r="W481" s="87"/>
      <c r="X481" s="87"/>
      <c r="Y481" s="87"/>
      <c r="Z481" s="87"/>
      <c r="AA481" s="87"/>
      <c r="AB481" s="87"/>
      <c r="AC481" s="86"/>
      <c r="AD481" s="87"/>
    </row>
    <row x14ac:dyDescent="0.25" r="482" customHeight="1" ht="17.25">
      <c r="A482" s="235">
        <f>A481</f>
        <v>25569.375</v>
      </c>
      <c r="B482" s="179" t="s">
        <v>13</v>
      </c>
      <c r="C482" s="180"/>
      <c r="D482" s="180">
        <v>14</v>
      </c>
      <c r="E482" s="180">
        <v>4</v>
      </c>
      <c r="F482" s="180"/>
      <c r="G482" s="180">
        <f>SUM(C482:F482)</f>
      </c>
      <c r="H482" s="125">
        <v>6000</v>
      </c>
      <c r="I482" s="125">
        <f>G482*H482</f>
      </c>
      <c r="J482" s="125">
        <f>I482*0.1</f>
      </c>
      <c r="K482" s="125">
        <f>SUM(I482:J482)</f>
      </c>
      <c r="L482" s="86"/>
      <c r="M482" s="175"/>
      <c r="N482" s="87"/>
      <c r="O482" s="87"/>
      <c r="P482" s="87"/>
      <c r="Q482" s="87"/>
      <c r="R482" s="87"/>
      <c r="S482" s="87"/>
      <c r="T482" s="87"/>
      <c r="U482" s="87"/>
      <c r="V482" s="175"/>
      <c r="W482" s="87"/>
      <c r="X482" s="87"/>
      <c r="Y482" s="87"/>
      <c r="Z482" s="87"/>
      <c r="AA482" s="87"/>
      <c r="AB482" s="87"/>
      <c r="AC482" s="86"/>
      <c r="AD482" s="87"/>
    </row>
    <row x14ac:dyDescent="0.25" r="483" customHeight="1" ht="17.25">
      <c r="A483" s="235">
        <f>A482</f>
        <v>25569.375</v>
      </c>
      <c r="B483" s="179" t="s">
        <v>58</v>
      </c>
      <c r="C483" s="183" t="s">
        <v>14</v>
      </c>
      <c r="D483" s="180">
        <v>14</v>
      </c>
      <c r="E483" s="180">
        <v>8</v>
      </c>
      <c r="F483" s="180"/>
      <c r="G483" s="180">
        <f>SUM(C483:F483)</f>
      </c>
      <c r="H483" s="237">
        <v>5500</v>
      </c>
      <c r="I483" s="125">
        <f>G483*H483</f>
      </c>
      <c r="J483" s="125">
        <f>I483*0.1</f>
      </c>
      <c r="K483" s="125">
        <f>SUM(I483:J483)</f>
      </c>
      <c r="L483" s="86"/>
      <c r="M483" s="175"/>
      <c r="N483" s="87"/>
      <c r="O483" s="87"/>
      <c r="P483" s="87"/>
      <c r="Q483" s="87"/>
      <c r="R483" s="87"/>
      <c r="S483" s="87"/>
      <c r="T483" s="87"/>
      <c r="U483" s="87"/>
      <c r="V483" s="175"/>
      <c r="W483" s="87"/>
      <c r="X483" s="87"/>
      <c r="Y483" s="87"/>
      <c r="Z483" s="87"/>
      <c r="AA483" s="87"/>
      <c r="AB483" s="87"/>
      <c r="AC483" s="86"/>
      <c r="AD483" s="87"/>
    </row>
    <row x14ac:dyDescent="0.25" r="484" customHeight="1" ht="17.25">
      <c r="A484" s="235">
        <f>A483</f>
        <v>25569.375</v>
      </c>
      <c r="B484" s="179" t="s">
        <v>8</v>
      </c>
      <c r="C484" s="183">
        <v>20</v>
      </c>
      <c r="D484" s="180">
        <v>45</v>
      </c>
      <c r="E484" s="180">
        <v>25</v>
      </c>
      <c r="F484" s="180">
        <v>16</v>
      </c>
      <c r="G484" s="180">
        <f>SUM(C484:F484)</f>
      </c>
      <c r="H484" s="125">
        <v>5000</v>
      </c>
      <c r="I484" s="125">
        <f>G484*H484</f>
      </c>
      <c r="J484" s="125">
        <f>I484*0.1</f>
      </c>
      <c r="K484" s="125">
        <f>SUM(I484:J484)</f>
      </c>
      <c r="L484" s="86"/>
      <c r="M484" s="175"/>
      <c r="N484" s="87"/>
      <c r="O484" s="87"/>
      <c r="P484" s="87"/>
      <c r="Q484" s="87"/>
      <c r="R484" s="87"/>
      <c r="S484" s="87"/>
      <c r="T484" s="87"/>
      <c r="U484" s="87"/>
      <c r="V484" s="175"/>
      <c r="W484" s="87"/>
      <c r="X484" s="87"/>
      <c r="Y484" s="87"/>
      <c r="Z484" s="87"/>
      <c r="AA484" s="87"/>
      <c r="AB484" s="87"/>
      <c r="AC484" s="86"/>
      <c r="AD484" s="87"/>
    </row>
    <row x14ac:dyDescent="0.25" r="485" customHeight="1" ht="17.25">
      <c r="A485" s="235">
        <f>A484</f>
        <v>25569.375</v>
      </c>
      <c r="B485" s="179" t="s">
        <v>27</v>
      </c>
      <c r="C485" s="180"/>
      <c r="D485" s="180">
        <v>10</v>
      </c>
      <c r="E485" s="180"/>
      <c r="F485" s="180"/>
      <c r="G485" s="180">
        <f>SUM(C485:F485)</f>
      </c>
      <c r="H485" s="125">
        <v>5500</v>
      </c>
      <c r="I485" s="125">
        <f>G485*H485</f>
      </c>
      <c r="J485" s="125">
        <f>I485*0.1</f>
      </c>
      <c r="K485" s="125">
        <f>SUM(I485:J485)</f>
      </c>
      <c r="L485" s="86"/>
      <c r="M485" s="175"/>
      <c r="N485" s="87"/>
      <c r="O485" s="87"/>
      <c r="P485" s="87"/>
      <c r="Q485" s="87"/>
      <c r="R485" s="87"/>
      <c r="S485" s="87"/>
      <c r="T485" s="87"/>
      <c r="U485" s="87"/>
      <c r="V485" s="175"/>
      <c r="W485" s="87"/>
      <c r="X485" s="87"/>
      <c r="Y485" s="87"/>
      <c r="Z485" s="87"/>
      <c r="AA485" s="87"/>
      <c r="AB485" s="87"/>
      <c r="AC485" s="86"/>
      <c r="AD485" s="87"/>
    </row>
    <row x14ac:dyDescent="0.25" r="486" customHeight="1" ht="17.25">
      <c r="A486" s="235">
        <f>A485</f>
        <v>25569.375</v>
      </c>
      <c r="B486" s="179" t="s">
        <v>20</v>
      </c>
      <c r="C486" s="180"/>
      <c r="D486" s="180">
        <v>61</v>
      </c>
      <c r="E486" s="180">
        <v>5</v>
      </c>
      <c r="F486" s="180"/>
      <c r="G486" s="180">
        <f>SUM(C486:F486)</f>
      </c>
      <c r="H486" s="125">
        <v>5000</v>
      </c>
      <c r="I486" s="125">
        <f>G486*H486</f>
      </c>
      <c r="J486" s="125">
        <f>I486*0.1</f>
      </c>
      <c r="K486" s="125">
        <f>SUM(I486:J486)</f>
      </c>
      <c r="L486" s="86"/>
      <c r="M486" s="175"/>
      <c r="N486" s="87"/>
      <c r="O486" s="87"/>
      <c r="P486" s="87"/>
      <c r="Q486" s="87"/>
      <c r="R486" s="87"/>
      <c r="S486" s="87"/>
      <c r="T486" s="87"/>
      <c r="U486" s="87"/>
      <c r="V486" s="175"/>
      <c r="W486" s="87"/>
      <c r="X486" s="87"/>
      <c r="Y486" s="87"/>
      <c r="Z486" s="87"/>
      <c r="AA486" s="87"/>
      <c r="AB486" s="87"/>
      <c r="AC486" s="86"/>
      <c r="AD486" s="87"/>
    </row>
    <row x14ac:dyDescent="0.25" r="487" customHeight="1" ht="17.25">
      <c r="A487" s="235">
        <f>A486</f>
        <v>25569.375</v>
      </c>
      <c r="B487" s="179" t="s">
        <v>31</v>
      </c>
      <c r="C487" s="180"/>
      <c r="D487" s="180">
        <v>25</v>
      </c>
      <c r="E487" s="180"/>
      <c r="F487" s="180"/>
      <c r="G487" s="180">
        <f>SUM(C487:F487)</f>
      </c>
      <c r="H487" s="125">
        <v>6000</v>
      </c>
      <c r="I487" s="125">
        <f>G487*H487</f>
      </c>
      <c r="J487" s="125">
        <f>I487*0.1</f>
      </c>
      <c r="K487" s="125">
        <f>SUM(I487:J487)</f>
      </c>
      <c r="L487" s="86"/>
      <c r="M487" s="175"/>
      <c r="N487" s="87"/>
      <c r="O487" s="87"/>
      <c r="P487" s="87"/>
      <c r="Q487" s="87"/>
      <c r="R487" s="87"/>
      <c r="S487" s="87"/>
      <c r="T487" s="87"/>
      <c r="U487" s="87"/>
      <c r="V487" s="175"/>
      <c r="W487" s="87"/>
      <c r="X487" s="87"/>
      <c r="Y487" s="87"/>
      <c r="Z487" s="87"/>
      <c r="AA487" s="87"/>
      <c r="AB487" s="87"/>
      <c r="AC487" s="86"/>
      <c r="AD487" s="87"/>
    </row>
    <row x14ac:dyDescent="0.25" r="488" customHeight="1" ht="17.25">
      <c r="A488" s="235">
        <f>A487</f>
        <v>25569.375</v>
      </c>
      <c r="B488" s="179" t="s">
        <v>71</v>
      </c>
      <c r="C488" s="180"/>
      <c r="D488" s="180">
        <v>25</v>
      </c>
      <c r="E488" s="180"/>
      <c r="F488" s="180"/>
      <c r="G488" s="180">
        <f>SUM(C488:F488)</f>
      </c>
      <c r="H488" s="125">
        <v>6000</v>
      </c>
      <c r="I488" s="125">
        <f>G488*H488</f>
      </c>
      <c r="J488" s="125">
        <f>I488*0.1</f>
      </c>
      <c r="K488" s="125">
        <f>SUM(I488:J488)</f>
      </c>
      <c r="L488" s="86"/>
      <c r="M488" s="175"/>
      <c r="N488" s="87"/>
      <c r="O488" s="87"/>
      <c r="P488" s="87"/>
      <c r="Q488" s="87"/>
      <c r="R488" s="87"/>
      <c r="S488" s="87"/>
      <c r="T488" s="87"/>
      <c r="U488" s="87"/>
      <c r="V488" s="175"/>
      <c r="W488" s="87"/>
      <c r="X488" s="87"/>
      <c r="Y488" s="87"/>
      <c r="Z488" s="87"/>
      <c r="AA488" s="87"/>
      <c r="AB488" s="87"/>
      <c r="AC488" s="86"/>
      <c r="AD488" s="87"/>
    </row>
    <row x14ac:dyDescent="0.25" r="489" customHeight="1" ht="17.25">
      <c r="A489" s="235">
        <f>A488</f>
        <v>25569.375</v>
      </c>
      <c r="B489" s="179" t="s">
        <v>49</v>
      </c>
      <c r="C489" s="180"/>
      <c r="D489" s="180">
        <v>15</v>
      </c>
      <c r="E489" s="180">
        <v>12</v>
      </c>
      <c r="F489" s="180">
        <v>10</v>
      </c>
      <c r="G489" s="180">
        <f>SUM(C489:F489)</f>
      </c>
      <c r="H489" s="125">
        <v>5000</v>
      </c>
      <c r="I489" s="125">
        <f>G489*H489</f>
      </c>
      <c r="J489" s="125">
        <f>I489*0.1</f>
      </c>
      <c r="K489" s="125">
        <f>SUM(I489:J489)</f>
      </c>
      <c r="L489" s="86"/>
      <c r="M489" s="175"/>
      <c r="N489" s="87"/>
      <c r="O489" s="87"/>
      <c r="P489" s="87"/>
      <c r="Q489" s="87"/>
      <c r="R489" s="87"/>
      <c r="S489" s="87"/>
      <c r="T489" s="87"/>
      <c r="U489" s="87"/>
      <c r="V489" s="175"/>
      <c r="W489" s="87"/>
      <c r="X489" s="87"/>
      <c r="Y489" s="87"/>
      <c r="Z489" s="87"/>
      <c r="AA489" s="87"/>
      <c r="AB489" s="87"/>
      <c r="AC489" s="86"/>
      <c r="AD489" s="87"/>
    </row>
    <row x14ac:dyDescent="0.25" r="490" customHeight="1" ht="17.25">
      <c r="A490" s="235">
        <f>A489</f>
        <v>25569.375</v>
      </c>
      <c r="B490" s="184" t="s">
        <v>9</v>
      </c>
      <c r="C490" s="180"/>
      <c r="D490" s="180">
        <v>36</v>
      </c>
      <c r="E490" s="180"/>
      <c r="F490" s="180"/>
      <c r="G490" s="180">
        <f>SUM(C490:F490)</f>
      </c>
      <c r="H490" s="125">
        <v>6000</v>
      </c>
      <c r="I490" s="125">
        <f>G490*H490</f>
      </c>
      <c r="J490" s="125">
        <f>I490*0.1</f>
      </c>
      <c r="K490" s="125">
        <f>SUM(I490:J490)</f>
      </c>
      <c r="L490" s="86"/>
      <c r="M490" s="175"/>
      <c r="N490" s="87"/>
      <c r="O490" s="87"/>
      <c r="P490" s="87"/>
      <c r="Q490" s="87"/>
      <c r="R490" s="87"/>
      <c r="S490" s="87"/>
      <c r="T490" s="87"/>
      <c r="U490" s="87"/>
      <c r="V490" s="175"/>
      <c r="W490" s="87"/>
      <c r="X490" s="87"/>
      <c r="Y490" s="87"/>
      <c r="Z490" s="87"/>
      <c r="AA490" s="87"/>
      <c r="AB490" s="87"/>
      <c r="AC490" s="86"/>
      <c r="AD490" s="87"/>
    </row>
    <row x14ac:dyDescent="0.25" r="491" customHeight="1" ht="17.25">
      <c r="A491" s="235">
        <f>A490</f>
        <v>25569.375</v>
      </c>
      <c r="B491" s="179" t="s">
        <v>78</v>
      </c>
      <c r="C491" s="180"/>
      <c r="D491" s="180">
        <v>20</v>
      </c>
      <c r="E491" s="180"/>
      <c r="F491" s="180"/>
      <c r="G491" s="180">
        <f>SUM(C491:F491)</f>
      </c>
      <c r="H491" s="125">
        <v>6500</v>
      </c>
      <c r="I491" s="125">
        <f>G491*H491</f>
      </c>
      <c r="J491" s="125">
        <f>I491*0.1</f>
      </c>
      <c r="K491" s="125">
        <f>SUM(I491:J491)</f>
      </c>
      <c r="L491" s="86"/>
      <c r="M491" s="175"/>
      <c r="N491" s="87"/>
      <c r="O491" s="87"/>
      <c r="P491" s="87"/>
      <c r="Q491" s="87"/>
      <c r="R491" s="87"/>
      <c r="S491" s="87"/>
      <c r="T491" s="87"/>
      <c r="U491" s="87"/>
      <c r="V491" s="175"/>
      <c r="W491" s="87"/>
      <c r="X491" s="87"/>
      <c r="Y491" s="87"/>
      <c r="Z491" s="87"/>
      <c r="AA491" s="87"/>
      <c r="AB491" s="87"/>
      <c r="AC491" s="86"/>
      <c r="AD491" s="87"/>
    </row>
    <row x14ac:dyDescent="0.25" r="492" customHeight="1" ht="17.25">
      <c r="A492" s="235">
        <f>A491</f>
        <v>25569.375</v>
      </c>
      <c r="B492" s="179" t="s">
        <v>55</v>
      </c>
      <c r="C492" s="180"/>
      <c r="D492" s="180">
        <v>10</v>
      </c>
      <c r="E492" s="180"/>
      <c r="F492" s="180"/>
      <c r="G492" s="180">
        <f>SUM(C492:F492)</f>
      </c>
      <c r="H492" s="125">
        <v>6500</v>
      </c>
      <c r="I492" s="125">
        <f>G492*H492</f>
      </c>
      <c r="J492" s="125">
        <f>I492*0.1</f>
      </c>
      <c r="K492" s="125">
        <f>SUM(I492:J492)</f>
      </c>
      <c r="L492" s="86"/>
      <c r="M492" s="175"/>
      <c r="N492" s="87"/>
      <c r="O492" s="87"/>
      <c r="P492" s="87"/>
      <c r="Q492" s="87"/>
      <c r="R492" s="87"/>
      <c r="S492" s="87"/>
      <c r="T492" s="87"/>
      <c r="U492" s="87"/>
      <c r="V492" s="175"/>
      <c r="W492" s="87"/>
      <c r="X492" s="87"/>
      <c r="Y492" s="87"/>
      <c r="Z492" s="87"/>
      <c r="AA492" s="87"/>
      <c r="AB492" s="87"/>
      <c r="AC492" s="86"/>
      <c r="AD492" s="87"/>
    </row>
    <row x14ac:dyDescent="0.25" r="493" customHeight="1" ht="17.25">
      <c r="A493" s="235">
        <f>A492</f>
        <v>25569.375</v>
      </c>
      <c r="B493" s="279" t="s">
        <v>80</v>
      </c>
      <c r="C493" s="180"/>
      <c r="D493" s="180">
        <v>23</v>
      </c>
      <c r="E493" s="180"/>
      <c r="F493" s="180"/>
      <c r="G493" s="180">
        <f>SUM(C493:F493)</f>
      </c>
      <c r="H493" s="125">
        <v>6000</v>
      </c>
      <c r="I493" s="125">
        <f>G493*H493</f>
      </c>
      <c r="J493" s="185"/>
      <c r="K493" s="125">
        <f>SUM(I493:J493)</f>
      </c>
      <c r="L493" s="86"/>
      <c r="M493" s="175"/>
      <c r="N493" s="87"/>
      <c r="O493" s="87"/>
      <c r="P493" s="87"/>
      <c r="Q493" s="87"/>
      <c r="R493" s="87"/>
      <c r="S493" s="87"/>
      <c r="T493" s="87"/>
      <c r="U493" s="87"/>
      <c r="V493" s="175"/>
      <c r="W493" s="87"/>
      <c r="X493" s="87"/>
      <c r="Y493" s="87"/>
      <c r="Z493" s="87"/>
      <c r="AA493" s="87"/>
      <c r="AB493" s="87"/>
      <c r="AC493" s="86"/>
      <c r="AD493" s="87"/>
    </row>
    <row x14ac:dyDescent="0.25" r="494" customHeight="1" ht="17.25">
      <c r="A494" s="235">
        <f>A493</f>
        <v>25569.375</v>
      </c>
      <c r="B494" s="279" t="s">
        <v>67</v>
      </c>
      <c r="C494" s="180"/>
      <c r="D494" s="180">
        <v>7</v>
      </c>
      <c r="E494" s="180">
        <v>6</v>
      </c>
      <c r="F494" s="180"/>
      <c r="G494" s="180">
        <f>SUM(C494:F494)</f>
      </c>
      <c r="H494" s="125">
        <v>5500</v>
      </c>
      <c r="I494" s="125">
        <f>G494*H494</f>
      </c>
      <c r="J494" s="125">
        <f>I494*0.1</f>
      </c>
      <c r="K494" s="125">
        <f>SUM(I494:J494)</f>
      </c>
      <c r="L494" s="86"/>
      <c r="M494" s="175"/>
      <c r="N494" s="87"/>
      <c r="O494" s="87"/>
      <c r="P494" s="87"/>
      <c r="Q494" s="87"/>
      <c r="R494" s="87"/>
      <c r="S494" s="87"/>
      <c r="T494" s="87"/>
      <c r="U494" s="87"/>
      <c r="V494" s="175"/>
      <c r="W494" s="87"/>
      <c r="X494" s="87"/>
      <c r="Y494" s="87"/>
      <c r="Z494" s="87"/>
      <c r="AA494" s="87"/>
      <c r="AB494" s="87"/>
      <c r="AC494" s="86"/>
      <c r="AD494" s="87"/>
    </row>
    <row x14ac:dyDescent="0.25" r="495" customHeight="1" ht="17.25">
      <c r="A495" s="235">
        <f>A494</f>
        <v>25569.375</v>
      </c>
      <c r="B495" s="279" t="s">
        <v>74</v>
      </c>
      <c r="C495" s="180"/>
      <c r="D495" s="180">
        <v>31</v>
      </c>
      <c r="E495" s="180">
        <v>25</v>
      </c>
      <c r="F495" s="180"/>
      <c r="G495" s="180">
        <f>SUM(C495:F495)</f>
      </c>
      <c r="H495" s="187">
        <v>5000</v>
      </c>
      <c r="I495" s="125">
        <f>G495*H495</f>
      </c>
      <c r="J495" s="125">
        <f>I495*0.1</f>
      </c>
      <c r="K495" s="125">
        <f>SUM(I495:J495)</f>
      </c>
      <c r="L495" s="86"/>
      <c r="M495" s="175"/>
      <c r="N495" s="87"/>
      <c r="O495" s="87"/>
      <c r="P495" s="87"/>
      <c r="Q495" s="87"/>
      <c r="R495" s="87"/>
      <c r="S495" s="87"/>
      <c r="T495" s="87"/>
      <c r="U495" s="87"/>
      <c r="V495" s="175"/>
      <c r="W495" s="87"/>
      <c r="X495" s="87"/>
      <c r="Y495" s="87"/>
      <c r="Z495" s="87"/>
      <c r="AA495" s="87"/>
      <c r="AB495" s="87"/>
      <c r="AC495" s="86"/>
      <c r="AD495" s="87"/>
    </row>
    <row x14ac:dyDescent="0.25" r="496" customHeight="1" ht="17.25">
      <c r="A496" s="235">
        <f>A495</f>
        <v>25569.375</v>
      </c>
      <c r="B496" s="280" t="s">
        <v>11</v>
      </c>
      <c r="C496" s="180"/>
      <c r="D496" s="180">
        <v>13</v>
      </c>
      <c r="E496" s="180">
        <v>7</v>
      </c>
      <c r="F496" s="180"/>
      <c r="G496" s="180">
        <f>SUM(C496:F496)</f>
      </c>
      <c r="H496" s="125">
        <v>6000</v>
      </c>
      <c r="I496" s="125">
        <f>G496*H496</f>
      </c>
      <c r="J496" s="125">
        <f>I496*0.1</f>
      </c>
      <c r="K496" s="125">
        <f>SUM(I496:J496)</f>
      </c>
      <c r="L496" s="86"/>
      <c r="M496" s="175"/>
      <c r="N496" s="87"/>
      <c r="O496" s="87"/>
      <c r="P496" s="87"/>
      <c r="Q496" s="87"/>
      <c r="R496" s="87"/>
      <c r="S496" s="87"/>
      <c r="T496" s="87"/>
      <c r="U496" s="87"/>
      <c r="V496" s="175"/>
      <c r="W496" s="87"/>
      <c r="X496" s="87"/>
      <c r="Y496" s="87"/>
      <c r="Z496" s="87"/>
      <c r="AA496" s="87"/>
      <c r="AB496" s="87"/>
      <c r="AC496" s="86"/>
      <c r="AD496" s="87"/>
    </row>
    <row x14ac:dyDescent="0.25" r="497" customHeight="1" ht="17.25">
      <c r="A497" s="235">
        <f>A496</f>
        <v>25569.375</v>
      </c>
      <c r="B497" s="279" t="s">
        <v>22</v>
      </c>
      <c r="C497" s="180"/>
      <c r="D497" s="180">
        <v>32</v>
      </c>
      <c r="E497" s="180"/>
      <c r="F497" s="180"/>
      <c r="G497" s="180">
        <f>SUM(C497:F497)</f>
      </c>
      <c r="H497" s="237">
        <v>4800</v>
      </c>
      <c r="I497" s="125">
        <f>G497*H497</f>
      </c>
      <c r="J497" s="125">
        <f>I497*0.1</f>
      </c>
      <c r="K497" s="125">
        <f>SUM(I497:J497)</f>
      </c>
      <c r="L497" s="86"/>
      <c r="M497" s="175"/>
      <c r="N497" s="87"/>
      <c r="O497" s="87"/>
      <c r="P497" s="87"/>
      <c r="Q497" s="87"/>
      <c r="R497" s="87"/>
      <c r="S497" s="87"/>
      <c r="T497" s="87"/>
      <c r="U497" s="87"/>
      <c r="V497" s="175"/>
      <c r="W497" s="87"/>
      <c r="X497" s="87"/>
      <c r="Y497" s="87"/>
      <c r="Z497" s="87"/>
      <c r="AA497" s="87"/>
      <c r="AB497" s="87"/>
      <c r="AC497" s="86"/>
      <c r="AD497" s="87"/>
    </row>
    <row x14ac:dyDescent="0.25" r="498" customHeight="1" ht="17.25">
      <c r="A498" s="235">
        <f>A497</f>
        <v>25569.375</v>
      </c>
      <c r="B498" s="279" t="s">
        <v>217</v>
      </c>
      <c r="C498" s="180"/>
      <c r="D498" s="180">
        <v>18</v>
      </c>
      <c r="E498" s="180">
        <v>10</v>
      </c>
      <c r="F498" s="180"/>
      <c r="G498" s="180">
        <f>SUM(C498:F498)</f>
      </c>
      <c r="H498" s="125">
        <v>5000</v>
      </c>
      <c r="I498" s="125">
        <f>G498*H498</f>
      </c>
      <c r="J498" s="125">
        <f>I498*0.1</f>
      </c>
      <c r="K498" s="125">
        <f>SUM(I498:J498)</f>
      </c>
      <c r="L498" s="86"/>
      <c r="M498" s="175"/>
      <c r="N498" s="87"/>
      <c r="O498" s="87"/>
      <c r="P498" s="87"/>
      <c r="Q498" s="87"/>
      <c r="R498" s="87"/>
      <c r="S498" s="87"/>
      <c r="T498" s="87"/>
      <c r="U498" s="87"/>
      <c r="V498" s="175"/>
      <c r="W498" s="87"/>
      <c r="X498" s="87"/>
      <c r="Y498" s="87"/>
      <c r="Z498" s="87"/>
      <c r="AA498" s="87"/>
      <c r="AB498" s="87"/>
      <c r="AC498" s="86"/>
      <c r="AD498" s="87"/>
    </row>
    <row x14ac:dyDescent="0.25" r="499" customHeight="1" ht="17.25">
      <c r="A499" s="235">
        <f>A498</f>
        <v>25569.375</v>
      </c>
      <c r="B499" s="279" t="s">
        <v>84</v>
      </c>
      <c r="C499" s="180"/>
      <c r="D499" s="180">
        <v>14</v>
      </c>
      <c r="E499" s="180">
        <v>8</v>
      </c>
      <c r="F499" s="180"/>
      <c r="G499" s="180">
        <f>SUM(C499:F499)</f>
      </c>
      <c r="H499" s="237">
        <v>4800</v>
      </c>
      <c r="I499" s="125">
        <f>G499*H499</f>
      </c>
      <c r="J499" s="125">
        <f>I499*0.1</f>
      </c>
      <c r="K499" s="125">
        <f>SUM(I499:J499)</f>
      </c>
      <c r="L499" s="86"/>
      <c r="M499" s="175"/>
      <c r="N499" s="87"/>
      <c r="O499" s="87"/>
      <c r="P499" s="87"/>
      <c r="Q499" s="87"/>
      <c r="R499" s="87"/>
      <c r="S499" s="87"/>
      <c r="T499" s="87"/>
      <c r="U499" s="87"/>
      <c r="V499" s="175"/>
      <c r="W499" s="87"/>
      <c r="X499" s="87"/>
      <c r="Y499" s="87"/>
      <c r="Z499" s="87"/>
      <c r="AA499" s="87"/>
      <c r="AB499" s="87"/>
      <c r="AC499" s="86"/>
      <c r="AD499" s="87"/>
    </row>
    <row x14ac:dyDescent="0.25" r="500" customHeight="1" ht="17.25">
      <c r="A500" s="235">
        <f>A499</f>
        <v>25569.375</v>
      </c>
      <c r="B500" s="279" t="s">
        <v>207</v>
      </c>
      <c r="C500" s="180"/>
      <c r="D500" s="180">
        <v>45</v>
      </c>
      <c r="E500" s="180"/>
      <c r="F500" s="180">
        <v>2</v>
      </c>
      <c r="G500" s="180">
        <f>SUM(C500:F500)</f>
      </c>
      <c r="H500" s="125">
        <v>6000</v>
      </c>
      <c r="I500" s="125">
        <f>G500*H500</f>
      </c>
      <c r="J500" s="125">
        <f>I500*0.1</f>
      </c>
      <c r="K500" s="125">
        <f>SUM(I500:J500)</f>
      </c>
      <c r="L500" s="86"/>
      <c r="M500" s="175"/>
      <c r="N500" s="87"/>
      <c r="O500" s="87"/>
      <c r="P500" s="87"/>
      <c r="Q500" s="87"/>
      <c r="R500" s="87"/>
      <c r="S500" s="87"/>
      <c r="T500" s="87"/>
      <c r="U500" s="87"/>
      <c r="V500" s="175"/>
      <c r="W500" s="87"/>
      <c r="X500" s="87"/>
      <c r="Y500" s="87"/>
      <c r="Z500" s="87"/>
      <c r="AA500" s="87"/>
      <c r="AB500" s="87"/>
      <c r="AC500" s="86"/>
      <c r="AD500" s="87"/>
    </row>
    <row x14ac:dyDescent="0.25" r="501" customHeight="1" ht="17.25">
      <c r="A501" s="235">
        <f>A500</f>
        <v>25569.375</v>
      </c>
      <c r="B501" s="280" t="s">
        <v>17</v>
      </c>
      <c r="C501" s="180"/>
      <c r="D501" s="180">
        <v>37</v>
      </c>
      <c r="E501" s="180">
        <v>12</v>
      </c>
      <c r="F501" s="180"/>
      <c r="G501" s="180">
        <f>SUM(C501:F501)</f>
      </c>
      <c r="H501" s="125">
        <v>6000</v>
      </c>
      <c r="I501" s="125">
        <f>G501*H501</f>
      </c>
      <c r="J501" s="185"/>
      <c r="K501" s="125">
        <f>SUM(I501:J501)</f>
      </c>
      <c r="L501" s="86"/>
      <c r="M501" s="175"/>
      <c r="N501" s="87"/>
      <c r="O501" s="87"/>
      <c r="P501" s="87"/>
      <c r="Q501" s="87"/>
      <c r="R501" s="87"/>
      <c r="S501" s="87"/>
      <c r="T501" s="87"/>
      <c r="U501" s="87"/>
      <c r="V501" s="175"/>
      <c r="W501" s="87"/>
      <c r="X501" s="87"/>
      <c r="Y501" s="87"/>
      <c r="Z501" s="87"/>
      <c r="AA501" s="87"/>
      <c r="AB501" s="87"/>
      <c r="AC501" s="86"/>
      <c r="AD501" s="87"/>
    </row>
    <row x14ac:dyDescent="0.25" r="502" customHeight="1" ht="17.25">
      <c r="A502" s="235">
        <f>A501</f>
        <v>25569.375</v>
      </c>
      <c r="B502" s="279" t="s">
        <v>15</v>
      </c>
      <c r="C502" s="180"/>
      <c r="D502" s="180">
        <v>24</v>
      </c>
      <c r="E502" s="180">
        <v>5</v>
      </c>
      <c r="F502" s="180"/>
      <c r="G502" s="180">
        <f>SUM(C502:F502)</f>
      </c>
      <c r="H502" s="237">
        <v>4800</v>
      </c>
      <c r="I502" s="125">
        <f>G502*H502</f>
      </c>
      <c r="J502" s="125">
        <f>I502*0.1</f>
      </c>
      <c r="K502" s="125">
        <f>SUM(I502:J502)</f>
      </c>
      <c r="L502" s="86"/>
      <c r="M502" s="175"/>
      <c r="N502" s="87"/>
      <c r="O502" s="87"/>
      <c r="P502" s="87"/>
      <c r="Q502" s="87"/>
      <c r="R502" s="87"/>
      <c r="S502" s="87"/>
      <c r="T502" s="87"/>
      <c r="U502" s="87"/>
      <c r="V502" s="175"/>
      <c r="W502" s="87"/>
      <c r="X502" s="87"/>
      <c r="Y502" s="87"/>
      <c r="Z502" s="87"/>
      <c r="AA502" s="87"/>
      <c r="AB502" s="87"/>
      <c r="AC502" s="86"/>
      <c r="AD502" s="87"/>
    </row>
    <row x14ac:dyDescent="0.25" r="503" customHeight="1" ht="17.25">
      <c r="A503" s="235">
        <f>A502</f>
        <v>25569.375</v>
      </c>
      <c r="B503" s="279" t="s">
        <v>21</v>
      </c>
      <c r="C503" s="188" t="s">
        <v>14</v>
      </c>
      <c r="D503" s="180">
        <v>13</v>
      </c>
      <c r="E503" s="180"/>
      <c r="F503" s="180"/>
      <c r="G503" s="180">
        <f>SUM(C503:F503)</f>
      </c>
      <c r="H503" s="125">
        <v>5000</v>
      </c>
      <c r="I503" s="125">
        <f>G503*H503</f>
      </c>
      <c r="J503" s="125">
        <f>I503*0.1</f>
      </c>
      <c r="K503" s="125">
        <f>SUM(I503:J503)</f>
      </c>
      <c r="L503" s="86"/>
      <c r="M503" s="175"/>
      <c r="N503" s="87"/>
      <c r="O503" s="87"/>
      <c r="P503" s="87"/>
      <c r="Q503" s="87"/>
      <c r="R503" s="87"/>
      <c r="S503" s="87"/>
      <c r="T503" s="87"/>
      <c r="U503" s="87"/>
      <c r="V503" s="175"/>
      <c r="W503" s="87"/>
      <c r="X503" s="87"/>
      <c r="Y503" s="87"/>
      <c r="Z503" s="87"/>
      <c r="AA503" s="87"/>
      <c r="AB503" s="87"/>
      <c r="AC503" s="86"/>
      <c r="AD503" s="87"/>
    </row>
    <row x14ac:dyDescent="0.25" r="504" customHeight="1" ht="17.25">
      <c r="A504" s="235">
        <f>A503</f>
        <v>25569.375</v>
      </c>
      <c r="B504" s="279" t="s">
        <v>52</v>
      </c>
      <c r="C504" s="180"/>
      <c r="D504" s="180">
        <v>14</v>
      </c>
      <c r="E504" s="180">
        <v>8</v>
      </c>
      <c r="F504" s="180"/>
      <c r="G504" s="180">
        <f>SUM(C504:F504)</f>
      </c>
      <c r="H504" s="125">
        <v>5000</v>
      </c>
      <c r="I504" s="125">
        <f>G504*H504</f>
      </c>
      <c r="J504" s="125">
        <f>I504*0.1</f>
      </c>
      <c r="K504" s="125">
        <f>SUM(I504:J504)</f>
      </c>
      <c r="L504" s="86"/>
      <c r="M504" s="175"/>
      <c r="N504" s="87"/>
      <c r="O504" s="87"/>
      <c r="P504" s="87"/>
      <c r="Q504" s="87"/>
      <c r="R504" s="87"/>
      <c r="S504" s="87"/>
      <c r="T504" s="87"/>
      <c r="U504" s="87"/>
      <c r="V504" s="175"/>
      <c r="W504" s="87"/>
      <c r="X504" s="87"/>
      <c r="Y504" s="87"/>
      <c r="Z504" s="87"/>
      <c r="AA504" s="87"/>
      <c r="AB504" s="87"/>
      <c r="AC504" s="86"/>
      <c r="AD504" s="87"/>
    </row>
    <row x14ac:dyDescent="0.25" r="505" customHeight="1" ht="17.25">
      <c r="A505" s="235">
        <f>A504</f>
        <v>25569.375</v>
      </c>
      <c r="B505" s="279" t="s">
        <v>61</v>
      </c>
      <c r="C505" s="180"/>
      <c r="D505" s="180">
        <v>11</v>
      </c>
      <c r="E505" s="180"/>
      <c r="F505" s="180"/>
      <c r="G505" s="180">
        <f>SUM(C505:F505)</f>
      </c>
      <c r="H505" s="125">
        <v>5000</v>
      </c>
      <c r="I505" s="125">
        <f>G505*H505</f>
      </c>
      <c r="J505" s="125">
        <f>I505*0.1</f>
      </c>
      <c r="K505" s="125">
        <f>SUM(I505:J505)</f>
      </c>
      <c r="L505" s="86"/>
      <c r="M505" s="175"/>
      <c r="N505" s="87"/>
      <c r="O505" s="87"/>
      <c r="P505" s="87"/>
      <c r="Q505" s="87"/>
      <c r="R505" s="87"/>
      <c r="S505" s="87"/>
      <c r="T505" s="87"/>
      <c r="U505" s="87"/>
      <c r="V505" s="175"/>
      <c r="W505" s="87"/>
      <c r="X505" s="87"/>
      <c r="Y505" s="87"/>
      <c r="Z505" s="87"/>
      <c r="AA505" s="87"/>
      <c r="AB505" s="87"/>
      <c r="AC505" s="86"/>
      <c r="AD505" s="87"/>
    </row>
    <row x14ac:dyDescent="0.25" r="506" customHeight="1" ht="17.25">
      <c r="A506" s="235">
        <f>A505</f>
        <v>25569.375</v>
      </c>
      <c r="B506" s="280" t="s">
        <v>33</v>
      </c>
      <c r="C506" s="180"/>
      <c r="D506" s="180">
        <v>11</v>
      </c>
      <c r="E506" s="180"/>
      <c r="F506" s="180"/>
      <c r="G506" s="180">
        <f>SUM(C506:F506)</f>
      </c>
      <c r="H506" s="125">
        <v>5500</v>
      </c>
      <c r="I506" s="125">
        <f>G506*H506</f>
      </c>
      <c r="J506" s="125">
        <f>I506*0.1</f>
      </c>
      <c r="K506" s="125">
        <f>SUM(I506:J506)</f>
      </c>
      <c r="L506" s="86"/>
      <c r="M506" s="175"/>
      <c r="N506" s="87"/>
      <c r="O506" s="87"/>
      <c r="P506" s="87"/>
      <c r="Q506" s="87"/>
      <c r="R506" s="87"/>
      <c r="S506" s="87"/>
      <c r="T506" s="87"/>
      <c r="U506" s="87"/>
      <c r="V506" s="175"/>
      <c r="W506" s="87"/>
      <c r="X506" s="87"/>
      <c r="Y506" s="87"/>
      <c r="Z506" s="87"/>
      <c r="AA506" s="87"/>
      <c r="AB506" s="87"/>
      <c r="AC506" s="86"/>
      <c r="AD506" s="87"/>
    </row>
    <row x14ac:dyDescent="0.25" r="507" customHeight="1" ht="17.25">
      <c r="A507" s="235">
        <f>A506</f>
        <v>25569.375</v>
      </c>
      <c r="B507" s="279" t="s">
        <v>30</v>
      </c>
      <c r="C507" s="180"/>
      <c r="D507" s="180">
        <v>18</v>
      </c>
      <c r="E507" s="180"/>
      <c r="F507" s="180"/>
      <c r="G507" s="180">
        <f>SUM(C507:F507)</f>
      </c>
      <c r="H507" s="125">
        <v>6000</v>
      </c>
      <c r="I507" s="125">
        <f>G507*H507</f>
      </c>
      <c r="J507" s="125">
        <f>I507*0.1</f>
      </c>
      <c r="K507" s="125">
        <f>SUM(I507:J507)</f>
      </c>
      <c r="L507" s="86"/>
      <c r="M507" s="175"/>
      <c r="N507" s="87"/>
      <c r="O507" s="87"/>
      <c r="P507" s="87"/>
      <c r="Q507" s="87"/>
      <c r="R507" s="87"/>
      <c r="S507" s="87"/>
      <c r="T507" s="87"/>
      <c r="U507" s="87"/>
      <c r="V507" s="175"/>
      <c r="W507" s="87"/>
      <c r="X507" s="87"/>
      <c r="Y507" s="87"/>
      <c r="Z507" s="87"/>
      <c r="AA507" s="87"/>
      <c r="AB507" s="87"/>
      <c r="AC507" s="86"/>
      <c r="AD507" s="87"/>
    </row>
    <row x14ac:dyDescent="0.25" r="508" customHeight="1" ht="17.25">
      <c r="A508" s="235">
        <f>A507</f>
        <v>25569.375</v>
      </c>
      <c r="B508" s="279" t="s">
        <v>28</v>
      </c>
      <c r="C508" s="188" t="s">
        <v>14</v>
      </c>
      <c r="D508" s="180">
        <v>20</v>
      </c>
      <c r="E508" s="180"/>
      <c r="F508" s="180"/>
      <c r="G508" s="180">
        <f>SUM(C508:F508)</f>
      </c>
      <c r="H508" s="125">
        <v>5000</v>
      </c>
      <c r="I508" s="125">
        <f>G508*H508</f>
      </c>
      <c r="J508" s="125">
        <f>I508*0.1</f>
      </c>
      <c r="K508" s="125">
        <f>SUM(I508:J508)</f>
      </c>
      <c r="L508" s="86"/>
      <c r="M508" s="175"/>
      <c r="N508" s="87"/>
      <c r="O508" s="87"/>
      <c r="P508" s="87"/>
      <c r="Q508" s="87"/>
      <c r="R508" s="87"/>
      <c r="S508" s="87"/>
      <c r="T508" s="87"/>
      <c r="U508" s="87"/>
      <c r="V508" s="175"/>
      <c r="W508" s="87"/>
      <c r="X508" s="87"/>
      <c r="Y508" s="87"/>
      <c r="Z508" s="87"/>
      <c r="AA508" s="87"/>
      <c r="AB508" s="87"/>
      <c r="AC508" s="86"/>
      <c r="AD508" s="87"/>
    </row>
    <row x14ac:dyDescent="0.25" r="509" customHeight="1" ht="17.25">
      <c r="A509" s="235">
        <f>A508</f>
        <v>25569.375</v>
      </c>
      <c r="B509" s="179" t="s">
        <v>12</v>
      </c>
      <c r="C509" s="180"/>
      <c r="D509" s="180">
        <v>19</v>
      </c>
      <c r="E509" s="180">
        <v>7</v>
      </c>
      <c r="F509" s="180"/>
      <c r="G509" s="180">
        <f>SUM(C509:F509)</f>
      </c>
      <c r="H509" s="125">
        <v>6000</v>
      </c>
      <c r="I509" s="125">
        <f>G509*H509</f>
      </c>
      <c r="J509" s="125">
        <f>I509*0.1</f>
      </c>
      <c r="K509" s="125">
        <f>SUM(I509:J509)</f>
      </c>
      <c r="L509" s="86"/>
      <c r="M509" s="175"/>
      <c r="N509" s="87"/>
      <c r="O509" s="87"/>
      <c r="P509" s="87"/>
      <c r="Q509" s="87"/>
      <c r="R509" s="87"/>
      <c r="S509" s="87"/>
      <c r="T509" s="87"/>
      <c r="U509" s="87"/>
      <c r="V509" s="175"/>
      <c r="W509" s="87"/>
      <c r="X509" s="87"/>
      <c r="Y509" s="87"/>
      <c r="Z509" s="87"/>
      <c r="AA509" s="87"/>
      <c r="AB509" s="87"/>
      <c r="AC509" s="86"/>
      <c r="AD509" s="87"/>
    </row>
    <row x14ac:dyDescent="0.25" r="510" customHeight="1" ht="17.25">
      <c r="A510" s="235">
        <f>A509</f>
        <v>25569.375</v>
      </c>
      <c r="B510" s="179" t="s">
        <v>100</v>
      </c>
      <c r="C510" s="180"/>
      <c r="D510" s="180">
        <v>6</v>
      </c>
      <c r="E510" s="180"/>
      <c r="F510" s="180"/>
      <c r="G510" s="180">
        <f>SUM(C510:F510)</f>
      </c>
      <c r="H510" s="125">
        <v>5500</v>
      </c>
      <c r="I510" s="125">
        <f>G510*H510</f>
      </c>
      <c r="J510" s="125">
        <f>I510*0.1</f>
      </c>
      <c r="K510" s="125">
        <f>SUM(I510:J510)</f>
      </c>
      <c r="L510" s="86"/>
      <c r="M510" s="175"/>
      <c r="N510" s="87"/>
      <c r="O510" s="87"/>
      <c r="P510" s="87"/>
      <c r="Q510" s="87"/>
      <c r="R510" s="87"/>
      <c r="S510" s="87"/>
      <c r="T510" s="87"/>
      <c r="U510" s="87"/>
      <c r="V510" s="175"/>
      <c r="W510" s="87"/>
      <c r="X510" s="87"/>
      <c r="Y510" s="87"/>
      <c r="Z510" s="87"/>
      <c r="AA510" s="87"/>
      <c r="AB510" s="87"/>
      <c r="AC510" s="86"/>
      <c r="AD510" s="87"/>
    </row>
    <row x14ac:dyDescent="0.25" r="511" customHeight="1" ht="17.25">
      <c r="A511" s="235">
        <f>A510</f>
        <v>25569.375</v>
      </c>
      <c r="B511" s="179" t="s">
        <v>37</v>
      </c>
      <c r="C511" s="180"/>
      <c r="D511" s="180">
        <v>5</v>
      </c>
      <c r="E511" s="180"/>
      <c r="F511" s="180"/>
      <c r="G511" s="180">
        <f>SUM(C511:F511)</f>
      </c>
      <c r="H511" s="125">
        <v>6500</v>
      </c>
      <c r="I511" s="125">
        <f>G511*H511</f>
      </c>
      <c r="J511" s="125">
        <f>I511*0.1</f>
      </c>
      <c r="K511" s="125">
        <f>SUM(I511:J511)</f>
      </c>
      <c r="L511" s="86"/>
      <c r="M511" s="175"/>
      <c r="N511" s="87"/>
      <c r="O511" s="87"/>
      <c r="P511" s="87"/>
      <c r="Q511" s="87"/>
      <c r="R511" s="87"/>
      <c r="S511" s="87"/>
      <c r="T511" s="87"/>
      <c r="U511" s="87"/>
      <c r="V511" s="175"/>
      <c r="W511" s="87"/>
      <c r="X511" s="87"/>
      <c r="Y511" s="87"/>
      <c r="Z511" s="87"/>
      <c r="AA511" s="87"/>
      <c r="AB511" s="87"/>
      <c r="AC511" s="86"/>
      <c r="AD511" s="87"/>
    </row>
    <row x14ac:dyDescent="0.25" r="512" customHeight="1" ht="17.25">
      <c r="A512" s="235">
        <f>A511</f>
        <v>25569.375</v>
      </c>
      <c r="B512" s="186" t="s">
        <v>64</v>
      </c>
      <c r="C512" s="180"/>
      <c r="D512" s="180">
        <v>48</v>
      </c>
      <c r="E512" s="180">
        <v>21</v>
      </c>
      <c r="F512" s="180"/>
      <c r="G512" s="180">
        <f>SUM(C512:F512)</f>
      </c>
      <c r="H512" s="182">
        <v>5500</v>
      </c>
      <c r="I512" s="125">
        <f>G512*H512</f>
      </c>
      <c r="J512" s="125">
        <f>I512*0.1</f>
      </c>
      <c r="K512" s="125">
        <f>SUM(I512:J512)</f>
      </c>
      <c r="L512" s="86"/>
      <c r="M512" s="175"/>
      <c r="N512" s="87"/>
      <c r="O512" s="87"/>
      <c r="P512" s="87"/>
      <c r="Q512" s="87"/>
      <c r="R512" s="87"/>
      <c r="S512" s="87"/>
      <c r="T512" s="87"/>
      <c r="U512" s="87"/>
      <c r="V512" s="175"/>
      <c r="W512" s="87"/>
      <c r="X512" s="87"/>
      <c r="Y512" s="87"/>
      <c r="Z512" s="87"/>
      <c r="AA512" s="87"/>
      <c r="AB512" s="87"/>
      <c r="AC512" s="86"/>
      <c r="AD512" s="87"/>
    </row>
    <row x14ac:dyDescent="0.25" r="513" customHeight="1" ht="17.25">
      <c r="A513" s="235">
        <f>A512</f>
        <v>25569.375</v>
      </c>
      <c r="B513" s="186" t="s">
        <v>25</v>
      </c>
      <c r="C513" s="180"/>
      <c r="D513" s="180">
        <v>20</v>
      </c>
      <c r="E513" s="180"/>
      <c r="F513" s="180"/>
      <c r="G513" s="180">
        <f>SUM(C513:F513)</f>
      </c>
      <c r="H513" s="125">
        <v>6000</v>
      </c>
      <c r="I513" s="125">
        <f>G513*H513</f>
      </c>
      <c r="J513" s="125">
        <f>I513*0.1</f>
      </c>
      <c r="K513" s="125">
        <f>SUM(I513:J513)</f>
      </c>
      <c r="L513" s="86"/>
      <c r="M513" s="175"/>
      <c r="N513" s="87"/>
      <c r="O513" s="87"/>
      <c r="P513" s="87"/>
      <c r="Q513" s="87"/>
      <c r="R513" s="87"/>
      <c r="S513" s="87"/>
      <c r="T513" s="87"/>
      <c r="U513" s="87"/>
      <c r="V513" s="175"/>
      <c r="W513" s="87"/>
      <c r="X513" s="87"/>
      <c r="Y513" s="87"/>
      <c r="Z513" s="87"/>
      <c r="AA513" s="87"/>
      <c r="AB513" s="87"/>
      <c r="AC513" s="86"/>
      <c r="AD513" s="87"/>
    </row>
    <row x14ac:dyDescent="0.25" r="514" customHeight="1" ht="17.25">
      <c r="A514" s="235">
        <f>A513</f>
        <v>25569.375</v>
      </c>
      <c r="B514" s="279" t="s">
        <v>76</v>
      </c>
      <c r="C514" s="188" t="s">
        <v>14</v>
      </c>
      <c r="D514" s="180">
        <v>18</v>
      </c>
      <c r="E514" s="180">
        <v>12</v>
      </c>
      <c r="F514" s="180">
        <v>5</v>
      </c>
      <c r="G514" s="180">
        <f>SUM(C514:F514)</f>
      </c>
      <c r="H514" s="125">
        <v>6000</v>
      </c>
      <c r="I514" s="125">
        <f>G514*H514</f>
      </c>
      <c r="J514" s="125">
        <f>I514*0.1</f>
      </c>
      <c r="K514" s="125">
        <f>SUM(I514:J514)</f>
      </c>
      <c r="L514" s="86"/>
      <c r="M514" s="175"/>
      <c r="N514" s="87"/>
      <c r="O514" s="87"/>
      <c r="P514" s="87"/>
      <c r="Q514" s="87"/>
      <c r="R514" s="87"/>
      <c r="S514" s="87"/>
      <c r="T514" s="87"/>
      <c r="U514" s="87"/>
      <c r="V514" s="175"/>
      <c r="W514" s="87"/>
      <c r="X514" s="87"/>
      <c r="Y514" s="87"/>
      <c r="Z514" s="87"/>
      <c r="AA514" s="87"/>
      <c r="AB514" s="87"/>
      <c r="AC514" s="86"/>
      <c r="AD514" s="87"/>
    </row>
    <row x14ac:dyDescent="0.25" r="515" customHeight="1" ht="17.25">
      <c r="A515" s="235">
        <f>A514</f>
        <v>25569.375</v>
      </c>
      <c r="B515" s="186" t="s">
        <v>149</v>
      </c>
      <c r="C515" s="180"/>
      <c r="D515" s="180">
        <v>92</v>
      </c>
      <c r="E515" s="180">
        <v>40</v>
      </c>
      <c r="F515" s="180">
        <v>7</v>
      </c>
      <c r="G515" s="180">
        <f>SUM(C515:F515)</f>
      </c>
      <c r="H515" s="125">
        <v>6000</v>
      </c>
      <c r="I515" s="125">
        <f>G515*H515</f>
      </c>
      <c r="J515" s="125">
        <f>I515*0.1</f>
      </c>
      <c r="K515" s="125">
        <f>SUM(I515:J515)</f>
      </c>
      <c r="L515" s="86"/>
      <c r="M515" s="175"/>
      <c r="N515" s="87"/>
      <c r="O515" s="87"/>
      <c r="P515" s="87"/>
      <c r="Q515" s="87"/>
      <c r="R515" s="87"/>
      <c r="S515" s="87"/>
      <c r="T515" s="87"/>
      <c r="U515" s="87"/>
      <c r="V515" s="175"/>
      <c r="W515" s="87"/>
      <c r="X515" s="87"/>
      <c r="Y515" s="87"/>
      <c r="Z515" s="87"/>
      <c r="AA515" s="87"/>
      <c r="AB515" s="87"/>
      <c r="AC515" s="86"/>
      <c r="AD515" s="87"/>
    </row>
    <row x14ac:dyDescent="0.25" r="516" customHeight="1" ht="17.25">
      <c r="A516" s="235">
        <f>A515</f>
        <v>25569.375</v>
      </c>
      <c r="B516" s="280" t="s">
        <v>43</v>
      </c>
      <c r="C516" s="180"/>
      <c r="D516" s="180">
        <v>47</v>
      </c>
      <c r="E516" s="180">
        <v>9</v>
      </c>
      <c r="F516" s="180"/>
      <c r="G516" s="180">
        <f>SUM(C516:F516)</f>
      </c>
      <c r="H516" s="125">
        <v>6000</v>
      </c>
      <c r="I516" s="125">
        <f>G516*H516</f>
      </c>
      <c r="J516" s="125">
        <f>I516*0.1</f>
      </c>
      <c r="K516" s="125">
        <f>SUM(I516:J516)</f>
      </c>
      <c r="L516" s="86"/>
      <c r="M516" s="175"/>
      <c r="N516" s="87"/>
      <c r="O516" s="87"/>
      <c r="P516" s="87"/>
      <c r="Q516" s="87"/>
      <c r="R516" s="87"/>
      <c r="S516" s="87"/>
      <c r="T516" s="87"/>
      <c r="U516" s="87"/>
      <c r="V516" s="175"/>
      <c r="W516" s="87"/>
      <c r="X516" s="87"/>
      <c r="Y516" s="87"/>
      <c r="Z516" s="87"/>
      <c r="AA516" s="87"/>
      <c r="AB516" s="87"/>
      <c r="AC516" s="86"/>
      <c r="AD516" s="87"/>
    </row>
    <row x14ac:dyDescent="0.25" r="517" customHeight="1" ht="17.25">
      <c r="A517" s="235">
        <f>A516</f>
        <v>25569.375</v>
      </c>
      <c r="B517" s="280" t="s">
        <v>18</v>
      </c>
      <c r="C517" s="180"/>
      <c r="D517" s="180">
        <v>9</v>
      </c>
      <c r="E517" s="180">
        <v>7</v>
      </c>
      <c r="F517" s="180">
        <v>5</v>
      </c>
      <c r="G517" s="180">
        <f>SUM(C517:F517)</f>
      </c>
      <c r="H517" s="125">
        <v>6000</v>
      </c>
      <c r="I517" s="125">
        <f>G517*H517</f>
      </c>
      <c r="J517" s="125">
        <f>I517*0.1</f>
      </c>
      <c r="K517" s="125">
        <f>SUM(I517:J517)</f>
      </c>
      <c r="L517" s="86"/>
      <c r="M517" s="175"/>
      <c r="N517" s="87"/>
      <c r="O517" s="87"/>
      <c r="P517" s="87"/>
      <c r="Q517" s="87"/>
      <c r="R517" s="87"/>
      <c r="S517" s="87"/>
      <c r="T517" s="87"/>
      <c r="U517" s="87"/>
      <c r="V517" s="175"/>
      <c r="W517" s="87"/>
      <c r="X517" s="87"/>
      <c r="Y517" s="87"/>
      <c r="Z517" s="87"/>
      <c r="AA517" s="87"/>
      <c r="AB517" s="87"/>
      <c r="AC517" s="86"/>
      <c r="AD517" s="87"/>
    </row>
    <row x14ac:dyDescent="0.25" r="518" customHeight="1" ht="17.25">
      <c r="A518" s="235">
        <f>A517</f>
        <v>25569.375</v>
      </c>
      <c r="B518" s="280" t="s">
        <v>82</v>
      </c>
      <c r="C518" s="188" t="s">
        <v>14</v>
      </c>
      <c r="D518" s="180">
        <v>25</v>
      </c>
      <c r="E518" s="180">
        <v>14</v>
      </c>
      <c r="F518" s="180">
        <v>7</v>
      </c>
      <c r="G518" s="180">
        <f>SUM(C518:F518)</f>
      </c>
      <c r="H518" s="125">
        <v>5000</v>
      </c>
      <c r="I518" s="125">
        <f>G518*H518</f>
      </c>
      <c r="J518" s="125">
        <f>I518*0.1</f>
      </c>
      <c r="K518" s="125">
        <f>SUM(I518:J518)</f>
      </c>
      <c r="L518" s="86"/>
      <c r="M518" s="175"/>
      <c r="N518" s="87"/>
      <c r="O518" s="87"/>
      <c r="P518" s="87"/>
      <c r="Q518" s="87"/>
      <c r="R518" s="87"/>
      <c r="S518" s="87"/>
      <c r="T518" s="87"/>
      <c r="U518" s="87"/>
      <c r="V518" s="175"/>
      <c r="W518" s="87"/>
      <c r="X518" s="87"/>
      <c r="Y518" s="87"/>
      <c r="Z518" s="87"/>
      <c r="AA518" s="87"/>
      <c r="AB518" s="87"/>
      <c r="AC518" s="86"/>
      <c r="AD518" s="87"/>
    </row>
    <row x14ac:dyDescent="0.25" r="519" customHeight="1" ht="17.25">
      <c r="A519" s="235">
        <f>A518</f>
        <v>25569.375</v>
      </c>
      <c r="B519" s="280" t="s">
        <v>151</v>
      </c>
      <c r="C519" s="180"/>
      <c r="D519" s="180">
        <v>12</v>
      </c>
      <c r="E519" s="180"/>
      <c r="F519" s="180"/>
      <c r="G519" s="180">
        <f>SUM(C519:F519)</f>
      </c>
      <c r="H519" s="125">
        <v>5000</v>
      </c>
      <c r="I519" s="125">
        <f>G519*H519</f>
      </c>
      <c r="J519" s="125">
        <f>I519*0.1</f>
      </c>
      <c r="K519" s="125">
        <f>SUM(I519:J519)</f>
      </c>
      <c r="L519" s="86"/>
      <c r="M519" s="175"/>
      <c r="N519" s="87"/>
      <c r="O519" s="87"/>
      <c r="P519" s="87"/>
      <c r="Q519" s="87"/>
      <c r="R519" s="87"/>
      <c r="S519" s="87"/>
      <c r="T519" s="87"/>
      <c r="U519" s="87"/>
      <c r="V519" s="175"/>
      <c r="W519" s="87"/>
      <c r="X519" s="87"/>
      <c r="Y519" s="87"/>
      <c r="Z519" s="87"/>
      <c r="AA519" s="87"/>
      <c r="AB519" s="87"/>
      <c r="AC519" s="86"/>
      <c r="AD519" s="87"/>
    </row>
    <row x14ac:dyDescent="0.25" r="520" customHeight="1" ht="17.25">
      <c r="A520" s="235">
        <f>A519</f>
        <v>25569.375</v>
      </c>
      <c r="B520" s="279"/>
      <c r="C520" s="180"/>
      <c r="D520" s="180"/>
      <c r="E520" s="180"/>
      <c r="F520" s="180"/>
      <c r="G520" s="180">
        <f>SUM(C520:F520)</f>
      </c>
      <c r="H520" s="125"/>
      <c r="I520" s="125">
        <f>G520*H520</f>
      </c>
      <c r="J520" s="125">
        <f>I520*0.1</f>
      </c>
      <c r="K520" s="125">
        <f>SUM(I520:J520)</f>
      </c>
      <c r="L520" s="86"/>
      <c r="M520" s="175"/>
      <c r="N520" s="87"/>
      <c r="O520" s="87"/>
      <c r="P520" s="87"/>
      <c r="Q520" s="87"/>
      <c r="R520" s="87"/>
      <c r="S520" s="87"/>
      <c r="T520" s="87"/>
      <c r="U520" s="87"/>
      <c r="V520" s="175"/>
      <c r="W520" s="87"/>
      <c r="X520" s="87"/>
      <c r="Y520" s="87"/>
      <c r="Z520" s="87"/>
      <c r="AA520" s="87"/>
      <c r="AB520" s="87"/>
      <c r="AC520" s="86"/>
      <c r="AD520" s="87"/>
    </row>
    <row x14ac:dyDescent="0.25" r="521" customHeight="1" ht="17.25">
      <c r="A521" s="235">
        <f>A520</f>
        <v>25569.375</v>
      </c>
      <c r="B521" s="179"/>
      <c r="C521" s="180"/>
      <c r="D521" s="180"/>
      <c r="E521" s="180"/>
      <c r="F521" s="180"/>
      <c r="G521" s="180">
        <f>SUM(C521:F521)</f>
      </c>
      <c r="H521" s="125"/>
      <c r="I521" s="125">
        <f>G521*H521</f>
      </c>
      <c r="J521" s="125">
        <f>I521*0.1</f>
      </c>
      <c r="K521" s="125">
        <f>SUM(I521:J521)</f>
      </c>
      <c r="L521" s="86"/>
      <c r="M521" s="175"/>
      <c r="N521" s="87"/>
      <c r="O521" s="87"/>
      <c r="P521" s="87"/>
      <c r="Q521" s="87"/>
      <c r="R521" s="87"/>
      <c r="S521" s="87"/>
      <c r="T521" s="87"/>
      <c r="U521" s="87"/>
      <c r="V521" s="175"/>
      <c r="W521" s="87"/>
      <c r="X521" s="87"/>
      <c r="Y521" s="87"/>
      <c r="Z521" s="87"/>
      <c r="AA521" s="87"/>
      <c r="AB521" s="87"/>
      <c r="AC521" s="86"/>
      <c r="AD521" s="87"/>
    </row>
    <row x14ac:dyDescent="0.25" r="522" customHeight="1" ht="17.25">
      <c r="A522" s="243">
        <f>A521</f>
        <v>25569.375</v>
      </c>
      <c r="B522" s="282" t="s">
        <v>155</v>
      </c>
      <c r="C522" s="191">
        <f>SUM(C480:C521)</f>
      </c>
      <c r="D522" s="191">
        <f>SUM(D480:D521)</f>
      </c>
      <c r="E522" s="191">
        <f>SUM(E480:E521)</f>
      </c>
      <c r="F522" s="191">
        <f>SUM(F480:F521)</f>
      </c>
      <c r="G522" s="191">
        <f>SUM(G480:G521)</f>
      </c>
      <c r="H522" s="201"/>
      <c r="I522" s="201">
        <f>SUM(I480:I521)</f>
      </c>
      <c r="J522" s="201">
        <f>SUM(J480:J521)</f>
      </c>
      <c r="K522" s="201">
        <f>SUM(K480:K521)</f>
      </c>
      <c r="L522" s="86"/>
      <c r="M522" s="175"/>
      <c r="N522" s="87"/>
      <c r="O522" s="87"/>
      <c r="P522" s="87"/>
      <c r="Q522" s="87"/>
      <c r="R522" s="87"/>
      <c r="S522" s="87"/>
      <c r="T522" s="87"/>
      <c r="U522" s="87"/>
      <c r="V522" s="175"/>
      <c r="W522" s="87"/>
      <c r="X522" s="87"/>
      <c r="Y522" s="87"/>
      <c r="Z522" s="87"/>
      <c r="AA522" s="87"/>
      <c r="AB522" s="87"/>
      <c r="AC522" s="86"/>
      <c r="AD522" s="87"/>
    </row>
    <row x14ac:dyDescent="0.25" r="523" customHeight="1" ht="17.25">
      <c r="A523" s="235">
        <f>A525</f>
        <v>25569.375</v>
      </c>
      <c r="B523" s="186" t="s">
        <v>113</v>
      </c>
      <c r="C523" s="180"/>
      <c r="D523" s="180">
        <v>147</v>
      </c>
      <c r="E523" s="180">
        <v>105</v>
      </c>
      <c r="F523" s="180"/>
      <c r="G523" s="180">
        <f>SUM(C523:F523)</f>
      </c>
      <c r="H523" s="125">
        <v>6500</v>
      </c>
      <c r="I523" s="125">
        <f>G523*H523</f>
      </c>
      <c r="J523" s="185"/>
      <c r="K523" s="125">
        <f>SUM(I523:J523)</f>
      </c>
      <c r="L523" s="86"/>
      <c r="M523" s="175"/>
      <c r="N523" s="87"/>
      <c r="O523" s="87"/>
      <c r="P523" s="87"/>
      <c r="Q523" s="87"/>
      <c r="R523" s="87"/>
      <c r="S523" s="87"/>
      <c r="T523" s="87"/>
      <c r="U523" s="87"/>
      <c r="V523" s="175"/>
      <c r="W523" s="87"/>
      <c r="X523" s="87"/>
      <c r="Y523" s="87"/>
      <c r="Z523" s="87"/>
      <c r="AA523" s="87"/>
      <c r="AB523" s="87"/>
      <c r="AC523" s="86"/>
      <c r="AD523" s="87"/>
    </row>
    <row x14ac:dyDescent="0.25" r="524" customHeight="1" ht="17.25">
      <c r="A524" s="235">
        <f>A520</f>
        <v>25569.375</v>
      </c>
      <c r="B524" s="186" t="s">
        <v>156</v>
      </c>
      <c r="C524" s="180"/>
      <c r="D524" s="180">
        <v>10</v>
      </c>
      <c r="E524" s="180">
        <v>7</v>
      </c>
      <c r="F524" s="180"/>
      <c r="G524" s="180">
        <f>SUM(C524:F524)</f>
      </c>
      <c r="H524" s="125">
        <v>6500</v>
      </c>
      <c r="I524" s="125">
        <f>G524*H524</f>
      </c>
      <c r="J524" s="185"/>
      <c r="K524" s="125">
        <f>SUM(I524:J524)</f>
      </c>
      <c r="L524" s="86"/>
      <c r="M524" s="175"/>
      <c r="N524" s="87"/>
      <c r="O524" s="87"/>
      <c r="P524" s="87"/>
      <c r="Q524" s="87"/>
      <c r="R524" s="87"/>
      <c r="S524" s="87"/>
      <c r="T524" s="87"/>
      <c r="U524" s="87"/>
      <c r="V524" s="175"/>
      <c r="W524" s="87"/>
      <c r="X524" s="87"/>
      <c r="Y524" s="87"/>
      <c r="Z524" s="87"/>
      <c r="AA524" s="87"/>
      <c r="AB524" s="87"/>
      <c r="AC524" s="86"/>
      <c r="AD524" s="87"/>
    </row>
    <row x14ac:dyDescent="0.25" r="525" customHeight="1" ht="17.25">
      <c r="A525" s="235">
        <f>A526</f>
        <v>25569.375</v>
      </c>
      <c r="B525" s="186" t="s">
        <v>112</v>
      </c>
      <c r="C525" s="180"/>
      <c r="D525" s="180">
        <v>14</v>
      </c>
      <c r="E525" s="180">
        <v>9</v>
      </c>
      <c r="F525" s="180"/>
      <c r="G525" s="180">
        <f>SUM(C525:F525)</f>
      </c>
      <c r="H525" s="125">
        <v>6900</v>
      </c>
      <c r="I525" s="125">
        <f>G525*H525</f>
      </c>
      <c r="J525" s="185"/>
      <c r="K525" s="125">
        <f>SUM(I525:J525)</f>
      </c>
      <c r="L525" s="86"/>
      <c r="M525" s="175"/>
      <c r="N525" s="87"/>
      <c r="O525" s="87"/>
      <c r="P525" s="87"/>
      <c r="Q525" s="87"/>
      <c r="R525" s="87"/>
      <c r="S525" s="87"/>
      <c r="T525" s="87"/>
      <c r="U525" s="87"/>
      <c r="V525" s="175"/>
      <c r="W525" s="87"/>
      <c r="X525" s="87"/>
      <c r="Y525" s="87"/>
      <c r="Z525" s="87"/>
      <c r="AA525" s="87"/>
      <c r="AB525" s="87"/>
      <c r="AC525" s="86"/>
      <c r="AD525" s="87"/>
    </row>
    <row x14ac:dyDescent="0.25" r="526" customHeight="1" ht="17.25">
      <c r="A526" s="235">
        <f>A524</f>
        <v>25569.375</v>
      </c>
      <c r="B526" s="179"/>
      <c r="C526" s="180"/>
      <c r="D526" s="180"/>
      <c r="E526" s="180"/>
      <c r="F526" s="180"/>
      <c r="G526" s="180">
        <f>SUM(C526:F526)</f>
      </c>
      <c r="H526" s="125"/>
      <c r="I526" s="125">
        <f>G524*H526</f>
      </c>
      <c r="J526" s="185"/>
      <c r="K526" s="125">
        <f>SUM(I526:J526)</f>
      </c>
      <c r="L526" s="86"/>
      <c r="M526" s="175"/>
      <c r="N526" s="87"/>
      <c r="O526" s="87"/>
      <c r="P526" s="87"/>
      <c r="Q526" s="87"/>
      <c r="R526" s="87"/>
      <c r="S526" s="87"/>
      <c r="T526" s="87"/>
      <c r="U526" s="87"/>
      <c r="V526" s="175"/>
      <c r="W526" s="87"/>
      <c r="X526" s="87"/>
      <c r="Y526" s="87"/>
      <c r="Z526" s="87"/>
      <c r="AA526" s="87"/>
      <c r="AB526" s="87"/>
      <c r="AC526" s="86"/>
      <c r="AD526" s="87"/>
    </row>
    <row x14ac:dyDescent="0.25" r="527" customHeight="1" ht="17.25">
      <c r="A527" s="235">
        <f>A526</f>
        <v>25569.375</v>
      </c>
      <c r="B527" s="179"/>
      <c r="C527" s="180"/>
      <c r="D527" s="180"/>
      <c r="E527" s="180"/>
      <c r="F527" s="180"/>
      <c r="G527" s="180">
        <f>SUM(C527:F527)</f>
      </c>
      <c r="H527" s="125"/>
      <c r="I527" s="125">
        <f>G527*H527</f>
      </c>
      <c r="J527" s="185"/>
      <c r="K527" s="125">
        <f>SUM(I527:J527)</f>
      </c>
      <c r="L527" s="86"/>
      <c r="M527" s="175"/>
      <c r="N527" s="87"/>
      <c r="O527" s="87"/>
      <c r="P527" s="87"/>
      <c r="Q527" s="87"/>
      <c r="R527" s="87"/>
      <c r="S527" s="87"/>
      <c r="T527" s="87"/>
      <c r="U527" s="87"/>
      <c r="V527" s="175"/>
      <c r="W527" s="87"/>
      <c r="X527" s="87"/>
      <c r="Y527" s="87"/>
      <c r="Z527" s="87"/>
      <c r="AA527" s="87"/>
      <c r="AB527" s="87"/>
      <c r="AC527" s="86"/>
      <c r="AD527" s="87"/>
    </row>
    <row x14ac:dyDescent="0.25" r="528" customHeight="1" ht="17.25">
      <c r="A528" s="235">
        <f>A527</f>
        <v>25569.375</v>
      </c>
      <c r="B528" s="179"/>
      <c r="C528" s="180"/>
      <c r="D528" s="180"/>
      <c r="E528" s="180"/>
      <c r="F528" s="180"/>
      <c r="G528" s="180">
        <f>SUM(C528:F528)</f>
      </c>
      <c r="H528" s="125"/>
      <c r="I528" s="125">
        <f>G527*H528</f>
      </c>
      <c r="J528" s="185"/>
      <c r="K528" s="125">
        <f>SUM(I528:J528)</f>
      </c>
      <c r="L528" s="86"/>
      <c r="M528" s="175"/>
      <c r="N528" s="87"/>
      <c r="O528" s="87"/>
      <c r="P528" s="87"/>
      <c r="Q528" s="87"/>
      <c r="R528" s="87"/>
      <c r="S528" s="87"/>
      <c r="T528" s="87"/>
      <c r="U528" s="87"/>
      <c r="V528" s="175"/>
      <c r="W528" s="87"/>
      <c r="X528" s="87"/>
      <c r="Y528" s="87"/>
      <c r="Z528" s="87"/>
      <c r="AA528" s="87"/>
      <c r="AB528" s="87"/>
      <c r="AC528" s="86"/>
      <c r="AD528" s="87"/>
    </row>
    <row x14ac:dyDescent="0.25" r="529" customHeight="1" ht="17.25">
      <c r="A529" s="235">
        <f>A523</f>
        <v>25569.375</v>
      </c>
      <c r="B529" s="179"/>
      <c r="C529" s="180"/>
      <c r="D529" s="180"/>
      <c r="E529" s="180"/>
      <c r="F529" s="180"/>
      <c r="G529" s="180">
        <f>SUM(C529:F529)</f>
      </c>
      <c r="H529" s="125"/>
      <c r="I529" s="125">
        <f>G529*H529</f>
      </c>
      <c r="J529" s="185"/>
      <c r="K529" s="125">
        <f>SUM(I529:J529)</f>
      </c>
      <c r="L529" s="86"/>
      <c r="M529" s="175"/>
      <c r="N529" s="87"/>
      <c r="O529" s="87"/>
      <c r="P529" s="87"/>
      <c r="Q529" s="87"/>
      <c r="R529" s="87"/>
      <c r="S529" s="87"/>
      <c r="T529" s="87"/>
      <c r="U529" s="87"/>
      <c r="V529" s="175"/>
      <c r="W529" s="87"/>
      <c r="X529" s="87"/>
      <c r="Y529" s="87"/>
      <c r="Z529" s="87"/>
      <c r="AA529" s="87"/>
      <c r="AB529" s="87"/>
      <c r="AC529" s="86"/>
      <c r="AD529" s="87"/>
    </row>
    <row x14ac:dyDescent="0.25" r="530" customHeight="1" ht="17.25">
      <c r="A530" s="235">
        <f>A529</f>
        <v>25569.375</v>
      </c>
      <c r="B530" s="179"/>
      <c r="C530" s="180"/>
      <c r="D530" s="180"/>
      <c r="E530" s="180"/>
      <c r="F530" s="180"/>
      <c r="G530" s="180">
        <f>SUM(C530:F530)</f>
      </c>
      <c r="H530" s="125"/>
      <c r="I530" s="125">
        <f>G529*H530</f>
      </c>
      <c r="J530" s="185"/>
      <c r="K530" s="125">
        <f>SUM(I530:J530)</f>
      </c>
      <c r="L530" s="86"/>
      <c r="M530" s="175"/>
      <c r="N530" s="87"/>
      <c r="O530" s="87"/>
      <c r="P530" s="87"/>
      <c r="Q530" s="87"/>
      <c r="R530" s="87"/>
      <c r="S530" s="87"/>
      <c r="T530" s="87"/>
      <c r="U530" s="87"/>
      <c r="V530" s="175"/>
      <c r="W530" s="87"/>
      <c r="X530" s="87"/>
      <c r="Y530" s="87"/>
      <c r="Z530" s="87"/>
      <c r="AA530" s="87"/>
      <c r="AB530" s="87"/>
      <c r="AC530" s="86"/>
      <c r="AD530" s="87"/>
    </row>
    <row x14ac:dyDescent="0.25" r="531" customHeight="1" ht="17.25">
      <c r="A531" s="243">
        <f>A530</f>
        <v>25569.375</v>
      </c>
      <c r="B531" s="282" t="s">
        <v>157</v>
      </c>
      <c r="C531" s="191">
        <f>SUM(C523:C530)</f>
      </c>
      <c r="D531" s="191">
        <f>SUM(D523:D530)</f>
      </c>
      <c r="E531" s="191">
        <f>SUM(E523:E530)</f>
      </c>
      <c r="F531" s="191">
        <f>SUM(F523:F530)</f>
      </c>
      <c r="G531" s="191">
        <f>SUM(G523:G530)</f>
      </c>
      <c r="H531" s="201"/>
      <c r="I531" s="201">
        <f>SUM(I523:I530)</f>
      </c>
      <c r="J531" s="201"/>
      <c r="K531" s="202">
        <f>SUM(K523:K530)</f>
      </c>
      <c r="L531" s="86"/>
      <c r="M531" s="175"/>
      <c r="N531" s="87"/>
      <c r="O531" s="87"/>
      <c r="P531" s="87"/>
      <c r="Q531" s="87"/>
      <c r="R531" s="87"/>
      <c r="S531" s="87"/>
      <c r="T531" s="87"/>
      <c r="U531" s="87"/>
      <c r="V531" s="175"/>
      <c r="W531" s="87"/>
      <c r="X531" s="87"/>
      <c r="Y531" s="87"/>
      <c r="Z531" s="87"/>
      <c r="AA531" s="87"/>
      <c r="AB531" s="87"/>
      <c r="AC531" s="86"/>
      <c r="AD531" s="87"/>
    </row>
    <row x14ac:dyDescent="0.25" r="532" customHeight="1" ht="17.25" hidden="1">
      <c r="A532" s="272" t="s">
        <v>128</v>
      </c>
      <c r="B532" s="273" t="s">
        <v>2</v>
      </c>
      <c r="C532" s="274" t="s">
        <v>129</v>
      </c>
      <c r="D532" s="274" t="s">
        <v>130</v>
      </c>
      <c r="E532" s="274" t="s">
        <v>131</v>
      </c>
      <c r="F532" s="274" t="s">
        <v>132</v>
      </c>
      <c r="G532" s="274" t="s">
        <v>133</v>
      </c>
      <c r="H532" s="274" t="s">
        <v>7</v>
      </c>
      <c r="I532" s="274" t="s">
        <v>134</v>
      </c>
      <c r="J532" s="274" t="s">
        <v>90</v>
      </c>
      <c r="K532" s="275" t="s">
        <v>135</v>
      </c>
      <c r="L532" s="86"/>
      <c r="M532" s="175"/>
      <c r="N532" s="87"/>
      <c r="O532" s="87"/>
      <c r="P532" s="87"/>
      <c r="Q532" s="87"/>
      <c r="R532" s="87"/>
      <c r="S532" s="87"/>
      <c r="T532" s="87"/>
      <c r="U532" s="87"/>
      <c r="V532" s="175"/>
      <c r="W532" s="87"/>
      <c r="X532" s="87"/>
      <c r="Y532" s="87"/>
      <c r="Z532" s="87"/>
      <c r="AA532" s="87"/>
      <c r="AB532" s="87"/>
      <c r="AC532" s="86"/>
      <c r="AD532" s="87"/>
    </row>
    <row x14ac:dyDescent="0.25" r="533" customHeight="1" ht="17.25">
      <c r="A533" s="235">
        <f>A531+1</f>
        <v>25569.375</v>
      </c>
      <c r="B533" s="179" t="s">
        <v>203</v>
      </c>
      <c r="C533" s="180"/>
      <c r="D533" s="180">
        <v>24</v>
      </c>
      <c r="E533" s="180"/>
      <c r="F533" s="180"/>
      <c r="G533" s="180">
        <f>SUM(C533:F533)</f>
      </c>
      <c r="H533" s="237">
        <v>6000</v>
      </c>
      <c r="I533" s="125">
        <f>G533*H533</f>
      </c>
      <c r="J533" s="125">
        <f>I533*0.1</f>
      </c>
      <c r="K533" s="125">
        <f>SUM(I533:J533)</f>
      </c>
      <c r="L533" s="86"/>
      <c r="M533" s="175"/>
      <c r="N533" s="87"/>
      <c r="O533" s="87"/>
      <c r="P533" s="87"/>
      <c r="Q533" s="87"/>
      <c r="R533" s="87"/>
      <c r="S533" s="87"/>
      <c r="T533" s="87"/>
      <c r="U533" s="87"/>
      <c r="V533" s="175"/>
      <c r="W533" s="87"/>
      <c r="X533" s="87"/>
      <c r="Y533" s="87"/>
      <c r="Z533" s="87"/>
      <c r="AA533" s="87"/>
      <c r="AB533" s="87"/>
      <c r="AC533" s="86"/>
      <c r="AD533" s="87"/>
    </row>
    <row x14ac:dyDescent="0.25" r="534" customHeight="1" ht="17.25">
      <c r="A534" s="235">
        <f>A533</f>
        <v>25569.375</v>
      </c>
      <c r="B534" s="179" t="s">
        <v>205</v>
      </c>
      <c r="C534" s="180"/>
      <c r="D534" s="180">
        <v>93</v>
      </c>
      <c r="E534" s="180">
        <v>16</v>
      </c>
      <c r="F534" s="180"/>
      <c r="G534" s="180">
        <f>SUM(C534:F534)</f>
      </c>
      <c r="H534" s="182">
        <v>4300</v>
      </c>
      <c r="I534" s="125">
        <f>G534*H534</f>
      </c>
      <c r="J534" s="125">
        <f>I534*0.1</f>
      </c>
      <c r="K534" s="125">
        <f>SUM(I534:J534)</f>
      </c>
      <c r="L534" s="86"/>
      <c r="M534" s="175"/>
      <c r="N534" s="87"/>
      <c r="O534" s="87"/>
      <c r="P534" s="87"/>
      <c r="Q534" s="87"/>
      <c r="R534" s="87"/>
      <c r="S534" s="87"/>
      <c r="T534" s="87"/>
      <c r="U534" s="87"/>
      <c r="V534" s="175"/>
      <c r="W534" s="87"/>
      <c r="X534" s="87"/>
      <c r="Y534" s="87"/>
      <c r="Z534" s="87"/>
      <c r="AA534" s="87"/>
      <c r="AB534" s="87"/>
      <c r="AC534" s="86"/>
      <c r="AD534" s="87"/>
    </row>
    <row x14ac:dyDescent="0.25" r="535" customHeight="1" ht="17.25">
      <c r="A535" s="235">
        <f>A534</f>
        <v>25569.375</v>
      </c>
      <c r="B535" s="179" t="s">
        <v>13</v>
      </c>
      <c r="C535" s="180"/>
      <c r="D535" s="180">
        <v>12</v>
      </c>
      <c r="E535" s="180">
        <v>4</v>
      </c>
      <c r="F535" s="180"/>
      <c r="G535" s="180">
        <f>SUM(C535:F535)</f>
      </c>
      <c r="H535" s="125">
        <v>6000</v>
      </c>
      <c r="I535" s="125">
        <f>G535*H535</f>
      </c>
      <c r="J535" s="125">
        <f>I535*0.1</f>
      </c>
      <c r="K535" s="125">
        <f>SUM(I535:J535)</f>
      </c>
      <c r="L535" s="86"/>
      <c r="M535" s="175"/>
      <c r="N535" s="87"/>
      <c r="O535" s="87"/>
      <c r="P535" s="87"/>
      <c r="Q535" s="87"/>
      <c r="R535" s="87"/>
      <c r="S535" s="87"/>
      <c r="T535" s="87"/>
      <c r="U535" s="87"/>
      <c r="V535" s="175"/>
      <c r="W535" s="87"/>
      <c r="X535" s="87"/>
      <c r="Y535" s="87"/>
      <c r="Z535" s="87"/>
      <c r="AA535" s="87"/>
      <c r="AB535" s="87"/>
      <c r="AC535" s="86"/>
      <c r="AD535" s="87"/>
    </row>
    <row x14ac:dyDescent="0.25" r="536" customHeight="1" ht="17.25">
      <c r="A536" s="235">
        <f>A535</f>
        <v>25569.375</v>
      </c>
      <c r="B536" s="179" t="s">
        <v>58</v>
      </c>
      <c r="C536" s="183" t="s">
        <v>14</v>
      </c>
      <c r="D536" s="180">
        <v>12</v>
      </c>
      <c r="E536" s="180">
        <v>8</v>
      </c>
      <c r="F536" s="180"/>
      <c r="G536" s="180">
        <f>SUM(C536:F536)</f>
      </c>
      <c r="H536" s="237">
        <v>5500</v>
      </c>
      <c r="I536" s="125">
        <f>G536*H536</f>
      </c>
      <c r="J536" s="125">
        <f>I536*0.1</f>
      </c>
      <c r="K536" s="125">
        <f>SUM(I536:J536)</f>
      </c>
      <c r="L536" s="86"/>
      <c r="M536" s="175"/>
      <c r="N536" s="87"/>
      <c r="O536" s="87"/>
      <c r="P536" s="87"/>
      <c r="Q536" s="87"/>
      <c r="R536" s="87"/>
      <c r="S536" s="87"/>
      <c r="T536" s="87"/>
      <c r="U536" s="87"/>
      <c r="V536" s="175"/>
      <c r="W536" s="87"/>
      <c r="X536" s="87"/>
      <c r="Y536" s="87"/>
      <c r="Z536" s="87"/>
      <c r="AA536" s="87"/>
      <c r="AB536" s="87"/>
      <c r="AC536" s="86"/>
      <c r="AD536" s="87"/>
    </row>
    <row x14ac:dyDescent="0.25" r="537" customHeight="1" ht="17.25">
      <c r="A537" s="235">
        <f>A536</f>
        <v>25569.375</v>
      </c>
      <c r="B537" s="179" t="s">
        <v>8</v>
      </c>
      <c r="C537" s="183">
        <v>20</v>
      </c>
      <c r="D537" s="180">
        <v>45</v>
      </c>
      <c r="E537" s="180">
        <v>25</v>
      </c>
      <c r="F537" s="180">
        <v>16</v>
      </c>
      <c r="G537" s="180">
        <f>SUM(C537:F537)</f>
      </c>
      <c r="H537" s="125">
        <v>5000</v>
      </c>
      <c r="I537" s="125">
        <f>G537*H537</f>
      </c>
      <c r="J537" s="125">
        <f>I537*0.1</f>
      </c>
      <c r="K537" s="125">
        <f>SUM(I537:J537)</f>
      </c>
      <c r="L537" s="86"/>
      <c r="M537" s="175"/>
      <c r="N537" s="87"/>
      <c r="O537" s="87"/>
      <c r="P537" s="87"/>
      <c r="Q537" s="87"/>
      <c r="R537" s="87"/>
      <c r="S537" s="87"/>
      <c r="T537" s="87"/>
      <c r="U537" s="87"/>
      <c r="V537" s="175"/>
      <c r="W537" s="87"/>
      <c r="X537" s="87"/>
      <c r="Y537" s="87"/>
      <c r="Z537" s="87"/>
      <c r="AA537" s="87"/>
      <c r="AB537" s="87"/>
      <c r="AC537" s="86"/>
      <c r="AD537" s="87"/>
    </row>
    <row x14ac:dyDescent="0.25" r="538" customHeight="1" ht="17.25">
      <c r="A538" s="235">
        <f>A537</f>
        <v>25569.375</v>
      </c>
      <c r="B538" s="179" t="s">
        <v>27</v>
      </c>
      <c r="C538" s="180"/>
      <c r="D538" s="180">
        <v>10</v>
      </c>
      <c r="E538" s="180">
        <v>10</v>
      </c>
      <c r="F538" s="180"/>
      <c r="G538" s="180">
        <f>SUM(C538:F538)</f>
      </c>
      <c r="H538" s="125">
        <v>5500</v>
      </c>
      <c r="I538" s="125">
        <f>G538*H538</f>
      </c>
      <c r="J538" s="125">
        <f>I538*0.1</f>
      </c>
      <c r="K538" s="125">
        <f>SUM(I538:J538)</f>
      </c>
      <c r="L538" s="86"/>
      <c r="M538" s="175"/>
      <c r="N538" s="87"/>
      <c r="O538" s="87"/>
      <c r="P538" s="87"/>
      <c r="Q538" s="87"/>
      <c r="R538" s="87"/>
      <c r="S538" s="87"/>
      <c r="T538" s="87"/>
      <c r="U538" s="87"/>
      <c r="V538" s="175"/>
      <c r="W538" s="87"/>
      <c r="X538" s="87"/>
      <c r="Y538" s="87"/>
      <c r="Z538" s="87"/>
      <c r="AA538" s="87"/>
      <c r="AB538" s="87"/>
      <c r="AC538" s="86"/>
      <c r="AD538" s="87"/>
    </row>
    <row x14ac:dyDescent="0.25" r="539" customHeight="1" ht="17.25">
      <c r="A539" s="235">
        <f>A538</f>
        <v>25569.375</v>
      </c>
      <c r="B539" s="179" t="s">
        <v>20</v>
      </c>
      <c r="C539" s="180"/>
      <c r="D539" s="180">
        <v>61</v>
      </c>
      <c r="E539" s="180">
        <v>13</v>
      </c>
      <c r="F539" s="180"/>
      <c r="G539" s="180">
        <f>SUM(C539:F539)</f>
      </c>
      <c r="H539" s="125">
        <v>5000</v>
      </c>
      <c r="I539" s="125">
        <f>G539*H539</f>
      </c>
      <c r="J539" s="125">
        <f>I539*0.1</f>
      </c>
      <c r="K539" s="125">
        <f>SUM(I539:J539)</f>
      </c>
      <c r="L539" s="86"/>
      <c r="M539" s="175"/>
      <c r="N539" s="87"/>
      <c r="O539" s="87"/>
      <c r="P539" s="87"/>
      <c r="Q539" s="87"/>
      <c r="R539" s="87"/>
      <c r="S539" s="87"/>
      <c r="T539" s="87"/>
      <c r="U539" s="87"/>
      <c r="V539" s="175"/>
      <c r="W539" s="87"/>
      <c r="X539" s="87"/>
      <c r="Y539" s="87"/>
      <c r="Z539" s="87"/>
      <c r="AA539" s="87"/>
      <c r="AB539" s="87"/>
      <c r="AC539" s="86"/>
      <c r="AD539" s="87"/>
    </row>
    <row x14ac:dyDescent="0.25" r="540" customHeight="1" ht="17.25">
      <c r="A540" s="235">
        <f>A539</f>
        <v>25569.375</v>
      </c>
      <c r="B540" s="179" t="s">
        <v>31</v>
      </c>
      <c r="C540" s="180"/>
      <c r="D540" s="180">
        <v>25</v>
      </c>
      <c r="E540" s="180"/>
      <c r="F540" s="180"/>
      <c r="G540" s="180">
        <f>SUM(C540:F540)</f>
      </c>
      <c r="H540" s="125">
        <v>6000</v>
      </c>
      <c r="I540" s="125">
        <f>G540*H540</f>
      </c>
      <c r="J540" s="125">
        <f>I540*0.1</f>
      </c>
      <c r="K540" s="125">
        <f>SUM(I540:J540)</f>
      </c>
      <c r="L540" s="86"/>
      <c r="M540" s="175"/>
      <c r="N540" s="87"/>
      <c r="O540" s="87"/>
      <c r="P540" s="87"/>
      <c r="Q540" s="87"/>
      <c r="R540" s="87"/>
      <c r="S540" s="87"/>
      <c r="T540" s="87"/>
      <c r="U540" s="87"/>
      <c r="V540" s="175"/>
      <c r="W540" s="87"/>
      <c r="X540" s="87"/>
      <c r="Y540" s="87"/>
      <c r="Z540" s="87"/>
      <c r="AA540" s="87"/>
      <c r="AB540" s="87"/>
      <c r="AC540" s="86"/>
      <c r="AD540" s="87"/>
    </row>
    <row x14ac:dyDescent="0.25" r="541" customHeight="1" ht="17.25">
      <c r="A541" s="235">
        <f>A540</f>
        <v>25569.375</v>
      </c>
      <c r="B541" s="179" t="s">
        <v>71</v>
      </c>
      <c r="C541" s="180"/>
      <c r="D541" s="180">
        <v>25</v>
      </c>
      <c r="E541" s="180"/>
      <c r="F541" s="180"/>
      <c r="G541" s="180">
        <f>SUM(C541:F541)</f>
      </c>
      <c r="H541" s="125">
        <v>6000</v>
      </c>
      <c r="I541" s="125">
        <f>G541*H541</f>
      </c>
      <c r="J541" s="125">
        <f>I541*0.1</f>
      </c>
      <c r="K541" s="125">
        <f>SUM(I541:J541)</f>
      </c>
      <c r="L541" s="86"/>
      <c r="M541" s="175"/>
      <c r="N541" s="87"/>
      <c r="O541" s="87"/>
      <c r="P541" s="87"/>
      <c r="Q541" s="87"/>
      <c r="R541" s="87"/>
      <c r="S541" s="87"/>
      <c r="T541" s="87"/>
      <c r="U541" s="87"/>
      <c r="V541" s="175"/>
      <c r="W541" s="87"/>
      <c r="X541" s="87"/>
      <c r="Y541" s="87"/>
      <c r="Z541" s="87"/>
      <c r="AA541" s="87"/>
      <c r="AB541" s="87"/>
      <c r="AC541" s="86"/>
      <c r="AD541" s="87"/>
    </row>
    <row x14ac:dyDescent="0.25" r="542" customHeight="1" ht="17.25">
      <c r="A542" s="235">
        <f>A541</f>
        <v>25569.375</v>
      </c>
      <c r="B542" s="179" t="s">
        <v>49</v>
      </c>
      <c r="C542" s="180"/>
      <c r="D542" s="180">
        <v>15</v>
      </c>
      <c r="E542" s="180">
        <v>12</v>
      </c>
      <c r="F542" s="180">
        <v>0</v>
      </c>
      <c r="G542" s="180">
        <f>SUM(C542:F542)</f>
      </c>
      <c r="H542" s="125">
        <v>5000</v>
      </c>
      <c r="I542" s="125">
        <f>G542*H542</f>
      </c>
      <c r="J542" s="125">
        <f>I542*0.1</f>
      </c>
      <c r="K542" s="125">
        <f>SUM(I542:J542)</f>
      </c>
      <c r="L542" s="86"/>
      <c r="M542" s="175"/>
      <c r="N542" s="87"/>
      <c r="O542" s="87"/>
      <c r="P542" s="87"/>
      <c r="Q542" s="87"/>
      <c r="R542" s="87"/>
      <c r="S542" s="87"/>
      <c r="T542" s="87"/>
      <c r="U542" s="87"/>
      <c r="V542" s="175"/>
      <c r="W542" s="87"/>
      <c r="X542" s="87"/>
      <c r="Y542" s="87"/>
      <c r="Z542" s="87"/>
      <c r="AA542" s="87"/>
      <c r="AB542" s="87"/>
      <c r="AC542" s="86"/>
      <c r="AD542" s="87"/>
    </row>
    <row x14ac:dyDescent="0.25" r="543" customHeight="1" ht="17.25">
      <c r="A543" s="235">
        <f>A542</f>
        <v>25569.375</v>
      </c>
      <c r="B543" s="184" t="s">
        <v>9</v>
      </c>
      <c r="C543" s="180"/>
      <c r="D543" s="180">
        <v>25</v>
      </c>
      <c r="E543" s="180"/>
      <c r="F543" s="180"/>
      <c r="G543" s="180">
        <f>SUM(C543:F543)</f>
      </c>
      <c r="H543" s="125">
        <v>6000</v>
      </c>
      <c r="I543" s="125">
        <f>G543*H543</f>
      </c>
      <c r="J543" s="125">
        <f>I543*0.1</f>
      </c>
      <c r="K543" s="125">
        <f>SUM(I543:J543)</f>
      </c>
      <c r="L543" s="86"/>
      <c r="M543" s="175"/>
      <c r="N543" s="87"/>
      <c r="O543" s="87"/>
      <c r="P543" s="87"/>
      <c r="Q543" s="87"/>
      <c r="R543" s="87"/>
      <c r="S543" s="87"/>
      <c r="T543" s="87"/>
      <c r="U543" s="87"/>
      <c r="V543" s="175"/>
      <c r="W543" s="87"/>
      <c r="X543" s="87"/>
      <c r="Y543" s="87"/>
      <c r="Z543" s="87"/>
      <c r="AA543" s="87"/>
      <c r="AB543" s="87"/>
      <c r="AC543" s="86"/>
      <c r="AD543" s="87"/>
    </row>
    <row x14ac:dyDescent="0.25" r="544" customHeight="1" ht="17.25">
      <c r="A544" s="235">
        <f>A543</f>
        <v>25569.375</v>
      </c>
      <c r="B544" s="179" t="s">
        <v>78</v>
      </c>
      <c r="C544" s="180"/>
      <c r="D544" s="180">
        <v>20</v>
      </c>
      <c r="E544" s="180"/>
      <c r="F544" s="180"/>
      <c r="G544" s="180">
        <f>SUM(C544:F544)</f>
      </c>
      <c r="H544" s="125">
        <v>6500</v>
      </c>
      <c r="I544" s="125">
        <f>G544*H544</f>
      </c>
      <c r="J544" s="125">
        <f>I544*0.1</f>
      </c>
      <c r="K544" s="125">
        <f>SUM(I544:J544)</f>
      </c>
      <c r="L544" s="86"/>
      <c r="M544" s="175"/>
      <c r="N544" s="87"/>
      <c r="O544" s="87"/>
      <c r="P544" s="87"/>
      <c r="Q544" s="87"/>
      <c r="R544" s="87"/>
      <c r="S544" s="87"/>
      <c r="T544" s="87"/>
      <c r="U544" s="87"/>
      <c r="V544" s="175"/>
      <c r="W544" s="87"/>
      <c r="X544" s="87"/>
      <c r="Y544" s="87"/>
      <c r="Z544" s="87"/>
      <c r="AA544" s="87"/>
      <c r="AB544" s="87"/>
      <c r="AC544" s="86"/>
      <c r="AD544" s="87"/>
    </row>
    <row x14ac:dyDescent="0.25" r="545" customHeight="1" ht="17.25">
      <c r="A545" s="235">
        <f>A544</f>
        <v>25569.375</v>
      </c>
      <c r="B545" s="179" t="s">
        <v>55</v>
      </c>
      <c r="C545" s="180"/>
      <c r="D545" s="180">
        <v>10</v>
      </c>
      <c r="E545" s="180"/>
      <c r="F545" s="180"/>
      <c r="G545" s="180">
        <f>SUM(C545:F545)</f>
      </c>
      <c r="H545" s="125">
        <v>6500</v>
      </c>
      <c r="I545" s="125">
        <f>G545*H545</f>
      </c>
      <c r="J545" s="125">
        <f>I545*0.1</f>
      </c>
      <c r="K545" s="125">
        <f>SUM(I545:J545)</f>
      </c>
      <c r="L545" s="86"/>
      <c r="M545" s="175"/>
      <c r="N545" s="87"/>
      <c r="O545" s="87"/>
      <c r="P545" s="87"/>
      <c r="Q545" s="87"/>
      <c r="R545" s="87"/>
      <c r="S545" s="87"/>
      <c r="T545" s="87"/>
      <c r="U545" s="87"/>
      <c r="V545" s="175"/>
      <c r="W545" s="87"/>
      <c r="X545" s="87"/>
      <c r="Y545" s="87"/>
      <c r="Z545" s="87"/>
      <c r="AA545" s="87"/>
      <c r="AB545" s="87"/>
      <c r="AC545" s="86"/>
      <c r="AD545" s="87"/>
    </row>
    <row x14ac:dyDescent="0.25" r="546" customHeight="1" ht="17.25">
      <c r="A546" s="235">
        <f>A545</f>
        <v>25569.375</v>
      </c>
      <c r="B546" s="279" t="s">
        <v>80</v>
      </c>
      <c r="C546" s="180"/>
      <c r="D546" s="180">
        <v>23</v>
      </c>
      <c r="E546" s="180"/>
      <c r="F546" s="180"/>
      <c r="G546" s="180">
        <f>SUM(C546:F546)</f>
      </c>
      <c r="H546" s="125">
        <v>6000</v>
      </c>
      <c r="I546" s="125">
        <f>G546*H546</f>
      </c>
      <c r="J546" s="185"/>
      <c r="K546" s="125">
        <f>SUM(I546:J546)</f>
      </c>
      <c r="L546" s="86"/>
      <c r="M546" s="175"/>
      <c r="N546" s="87"/>
      <c r="O546" s="87"/>
      <c r="P546" s="87"/>
      <c r="Q546" s="87"/>
      <c r="R546" s="87"/>
      <c r="S546" s="87"/>
      <c r="T546" s="87"/>
      <c r="U546" s="87"/>
      <c r="V546" s="175"/>
      <c r="W546" s="87"/>
      <c r="X546" s="87"/>
      <c r="Y546" s="87"/>
      <c r="Z546" s="87"/>
      <c r="AA546" s="87"/>
      <c r="AB546" s="87"/>
      <c r="AC546" s="86"/>
      <c r="AD546" s="87"/>
    </row>
    <row x14ac:dyDescent="0.25" r="547" customHeight="1" ht="17.25">
      <c r="A547" s="235">
        <f>A546</f>
        <v>25569.375</v>
      </c>
      <c r="B547" s="279" t="s">
        <v>67</v>
      </c>
      <c r="C547" s="180"/>
      <c r="D547" s="180">
        <v>7</v>
      </c>
      <c r="E547" s="180">
        <v>6</v>
      </c>
      <c r="F547" s="180"/>
      <c r="G547" s="180">
        <f>SUM(C547:F547)</f>
      </c>
      <c r="H547" s="125">
        <v>5500</v>
      </c>
      <c r="I547" s="125">
        <f>G547*H547</f>
      </c>
      <c r="J547" s="125">
        <f>I547*0.1</f>
      </c>
      <c r="K547" s="125">
        <f>SUM(I547:J547)</f>
      </c>
      <c r="L547" s="86"/>
      <c r="M547" s="175"/>
      <c r="N547" s="87"/>
      <c r="O547" s="87"/>
      <c r="P547" s="87"/>
      <c r="Q547" s="87"/>
      <c r="R547" s="87"/>
      <c r="S547" s="87"/>
      <c r="T547" s="87"/>
      <c r="U547" s="87"/>
      <c r="V547" s="175"/>
      <c r="W547" s="87"/>
      <c r="X547" s="87"/>
      <c r="Y547" s="87"/>
      <c r="Z547" s="87"/>
      <c r="AA547" s="87"/>
      <c r="AB547" s="87"/>
      <c r="AC547" s="86"/>
      <c r="AD547" s="87"/>
    </row>
    <row x14ac:dyDescent="0.25" r="548" customHeight="1" ht="17.25">
      <c r="A548" s="235">
        <f>A547</f>
        <v>25569.375</v>
      </c>
      <c r="B548" s="279" t="s">
        <v>74</v>
      </c>
      <c r="C548" s="180"/>
      <c r="D548" s="180">
        <v>33</v>
      </c>
      <c r="E548" s="180">
        <v>27</v>
      </c>
      <c r="F548" s="180"/>
      <c r="G548" s="180">
        <f>SUM(C548:F548)</f>
      </c>
      <c r="H548" s="187">
        <v>5000</v>
      </c>
      <c r="I548" s="125">
        <f>G548*H548</f>
      </c>
      <c r="J548" s="125">
        <f>I548*0.1</f>
      </c>
      <c r="K548" s="125">
        <f>SUM(I548:J548)</f>
      </c>
      <c r="L548" s="86"/>
      <c r="M548" s="175"/>
      <c r="N548" s="87"/>
      <c r="O548" s="87"/>
      <c r="P548" s="87"/>
      <c r="Q548" s="87"/>
      <c r="R548" s="87"/>
      <c r="S548" s="87"/>
      <c r="T548" s="87"/>
      <c r="U548" s="87"/>
      <c r="V548" s="175"/>
      <c r="W548" s="87"/>
      <c r="X548" s="87"/>
      <c r="Y548" s="87"/>
      <c r="Z548" s="87"/>
      <c r="AA548" s="87"/>
      <c r="AB548" s="87"/>
      <c r="AC548" s="86"/>
      <c r="AD548" s="87"/>
    </row>
    <row x14ac:dyDescent="0.25" r="549" customHeight="1" ht="17.25">
      <c r="A549" s="235">
        <f>A548</f>
        <v>25569.375</v>
      </c>
      <c r="B549" s="280" t="s">
        <v>11</v>
      </c>
      <c r="C549" s="180"/>
      <c r="D549" s="180">
        <v>13</v>
      </c>
      <c r="E549" s="180">
        <v>7</v>
      </c>
      <c r="F549" s="180"/>
      <c r="G549" s="180">
        <f>SUM(C549:F549)</f>
      </c>
      <c r="H549" s="125">
        <v>6000</v>
      </c>
      <c r="I549" s="125">
        <f>G549*H549</f>
      </c>
      <c r="J549" s="125">
        <f>I549*0.1</f>
      </c>
      <c r="K549" s="125">
        <f>SUM(I549:J549)</f>
      </c>
      <c r="L549" s="86"/>
      <c r="M549" s="175"/>
      <c r="N549" s="87"/>
      <c r="O549" s="87"/>
      <c r="P549" s="87"/>
      <c r="Q549" s="87"/>
      <c r="R549" s="87"/>
      <c r="S549" s="87"/>
      <c r="T549" s="87"/>
      <c r="U549" s="87"/>
      <c r="V549" s="175"/>
      <c r="W549" s="87"/>
      <c r="X549" s="87"/>
      <c r="Y549" s="87"/>
      <c r="Z549" s="87"/>
      <c r="AA549" s="87"/>
      <c r="AB549" s="87"/>
      <c r="AC549" s="86"/>
      <c r="AD549" s="87"/>
    </row>
    <row x14ac:dyDescent="0.25" r="550" customHeight="1" ht="17.25">
      <c r="A550" s="235">
        <f>A549</f>
        <v>25569.375</v>
      </c>
      <c r="B550" s="279" t="s">
        <v>22</v>
      </c>
      <c r="C550" s="180"/>
      <c r="D550" s="180">
        <v>34</v>
      </c>
      <c r="E550" s="180"/>
      <c r="F550" s="180"/>
      <c r="G550" s="180">
        <f>SUM(C550:F550)</f>
      </c>
      <c r="H550" s="237">
        <v>4800</v>
      </c>
      <c r="I550" s="125">
        <f>G550*H550</f>
      </c>
      <c r="J550" s="125">
        <f>I550*0.1</f>
      </c>
      <c r="K550" s="125">
        <f>SUM(I550:J550)</f>
      </c>
      <c r="L550" s="86"/>
      <c r="M550" s="175"/>
      <c r="N550" s="87"/>
      <c r="O550" s="87"/>
      <c r="P550" s="87"/>
      <c r="Q550" s="87"/>
      <c r="R550" s="87"/>
      <c r="S550" s="87"/>
      <c r="T550" s="87"/>
      <c r="U550" s="87"/>
      <c r="V550" s="175"/>
      <c r="W550" s="87"/>
      <c r="X550" s="87"/>
      <c r="Y550" s="87"/>
      <c r="Z550" s="87"/>
      <c r="AA550" s="87"/>
      <c r="AB550" s="87"/>
      <c r="AC550" s="86"/>
      <c r="AD550" s="87"/>
    </row>
    <row x14ac:dyDescent="0.25" r="551" customHeight="1" ht="17.25">
      <c r="A551" s="235">
        <f>A550</f>
        <v>25569.375</v>
      </c>
      <c r="B551" s="279" t="s">
        <v>217</v>
      </c>
      <c r="C551" s="180"/>
      <c r="D551" s="180">
        <v>18</v>
      </c>
      <c r="E551" s="180">
        <v>9</v>
      </c>
      <c r="F551" s="180"/>
      <c r="G551" s="180">
        <f>SUM(C551:F551)</f>
      </c>
      <c r="H551" s="125">
        <v>5000</v>
      </c>
      <c r="I551" s="125">
        <f>G551*H551</f>
      </c>
      <c r="J551" s="125">
        <f>I551*0.1</f>
      </c>
      <c r="K551" s="125">
        <f>SUM(I551:J551)</f>
      </c>
      <c r="L551" s="86"/>
      <c r="M551" s="175"/>
      <c r="N551" s="87"/>
      <c r="O551" s="87"/>
      <c r="P551" s="87"/>
      <c r="Q551" s="87"/>
      <c r="R551" s="87"/>
      <c r="S551" s="87"/>
      <c r="T551" s="87"/>
      <c r="U551" s="87"/>
      <c r="V551" s="175"/>
      <c r="W551" s="87"/>
      <c r="X551" s="87"/>
      <c r="Y551" s="87"/>
      <c r="Z551" s="87"/>
      <c r="AA551" s="87"/>
      <c r="AB551" s="87"/>
      <c r="AC551" s="86"/>
      <c r="AD551" s="87"/>
    </row>
    <row x14ac:dyDescent="0.25" r="552" customHeight="1" ht="17.25">
      <c r="A552" s="235">
        <f>A551</f>
        <v>25569.375</v>
      </c>
      <c r="B552" s="279" t="s">
        <v>84</v>
      </c>
      <c r="C552" s="180"/>
      <c r="D552" s="180">
        <v>14</v>
      </c>
      <c r="E552" s="180">
        <v>8</v>
      </c>
      <c r="F552" s="180"/>
      <c r="G552" s="180">
        <f>SUM(C552:F552)</f>
      </c>
      <c r="H552" s="237">
        <v>4800</v>
      </c>
      <c r="I552" s="125">
        <f>G552*H552</f>
      </c>
      <c r="J552" s="125">
        <f>I552*0.1</f>
      </c>
      <c r="K552" s="125">
        <f>SUM(I552:J552)</f>
      </c>
      <c r="L552" s="86"/>
      <c r="M552" s="175"/>
      <c r="N552" s="87"/>
      <c r="O552" s="87"/>
      <c r="P552" s="87"/>
      <c r="Q552" s="87"/>
      <c r="R552" s="87"/>
      <c r="S552" s="87"/>
      <c r="T552" s="87"/>
      <c r="U552" s="87"/>
      <c r="V552" s="175"/>
      <c r="W552" s="87"/>
      <c r="X552" s="87"/>
      <c r="Y552" s="87"/>
      <c r="Z552" s="87"/>
      <c r="AA552" s="87"/>
      <c r="AB552" s="87"/>
      <c r="AC552" s="86"/>
      <c r="AD552" s="87"/>
    </row>
    <row x14ac:dyDescent="0.25" r="553" customHeight="1" ht="17.25">
      <c r="A553" s="235">
        <f>A552</f>
        <v>25569.375</v>
      </c>
      <c r="B553" s="279" t="s">
        <v>207</v>
      </c>
      <c r="C553" s="180"/>
      <c r="D553" s="180">
        <v>45</v>
      </c>
      <c r="E553" s="180"/>
      <c r="F553" s="180">
        <v>2</v>
      </c>
      <c r="G553" s="180">
        <f>SUM(C553:F553)</f>
      </c>
      <c r="H553" s="125">
        <v>6000</v>
      </c>
      <c r="I553" s="125">
        <f>G553*H553</f>
      </c>
      <c r="J553" s="125">
        <f>I553*0.1</f>
      </c>
      <c r="K553" s="125">
        <f>SUM(I553:J553)</f>
      </c>
      <c r="L553" s="86"/>
      <c r="M553" s="175"/>
      <c r="N553" s="87"/>
      <c r="O553" s="87"/>
      <c r="P553" s="87"/>
      <c r="Q553" s="87"/>
      <c r="R553" s="87"/>
      <c r="S553" s="87"/>
      <c r="T553" s="87"/>
      <c r="U553" s="87"/>
      <c r="V553" s="175"/>
      <c r="W553" s="87"/>
      <c r="X553" s="87"/>
      <c r="Y553" s="87"/>
      <c r="Z553" s="87"/>
      <c r="AA553" s="87"/>
      <c r="AB553" s="87"/>
      <c r="AC553" s="86"/>
      <c r="AD553" s="87"/>
    </row>
    <row x14ac:dyDescent="0.25" r="554" customHeight="1" ht="17.25">
      <c r="A554" s="235">
        <f>A553</f>
        <v>25569.375</v>
      </c>
      <c r="B554" s="280" t="s">
        <v>17</v>
      </c>
      <c r="C554" s="180"/>
      <c r="D554" s="180">
        <v>37</v>
      </c>
      <c r="E554" s="180">
        <v>12</v>
      </c>
      <c r="F554" s="180"/>
      <c r="G554" s="180">
        <f>SUM(C554:F554)</f>
      </c>
      <c r="H554" s="125">
        <v>6000</v>
      </c>
      <c r="I554" s="125">
        <f>G554*H554</f>
      </c>
      <c r="J554" s="185"/>
      <c r="K554" s="125">
        <f>SUM(I554:J554)</f>
      </c>
      <c r="L554" s="86"/>
      <c r="M554" s="175"/>
      <c r="N554" s="87"/>
      <c r="O554" s="87"/>
      <c r="P554" s="87"/>
      <c r="Q554" s="87"/>
      <c r="R554" s="87"/>
      <c r="S554" s="87"/>
      <c r="T554" s="87"/>
      <c r="U554" s="87"/>
      <c r="V554" s="175"/>
      <c r="W554" s="87"/>
      <c r="X554" s="87"/>
      <c r="Y554" s="87"/>
      <c r="Z554" s="87"/>
      <c r="AA554" s="87"/>
      <c r="AB554" s="87"/>
      <c r="AC554" s="86"/>
      <c r="AD554" s="87"/>
    </row>
    <row x14ac:dyDescent="0.25" r="555" customHeight="1" ht="17.25">
      <c r="A555" s="235">
        <f>A554</f>
        <v>25569.375</v>
      </c>
      <c r="B555" s="279" t="s">
        <v>15</v>
      </c>
      <c r="C555" s="180"/>
      <c r="D555" s="180">
        <v>26</v>
      </c>
      <c r="E555" s="180">
        <v>5</v>
      </c>
      <c r="F555" s="180"/>
      <c r="G555" s="180">
        <f>SUM(C555:F555)</f>
      </c>
      <c r="H555" s="237">
        <v>4800</v>
      </c>
      <c r="I555" s="125">
        <f>G555*H555</f>
      </c>
      <c r="J555" s="125">
        <f>I555*0.1</f>
      </c>
      <c r="K555" s="125">
        <f>SUM(I555:J555)</f>
      </c>
      <c r="L555" s="86"/>
      <c r="M555" s="175"/>
      <c r="N555" s="87"/>
      <c r="O555" s="87"/>
      <c r="P555" s="87"/>
      <c r="Q555" s="87"/>
      <c r="R555" s="87"/>
      <c r="S555" s="87"/>
      <c r="T555" s="87"/>
      <c r="U555" s="87"/>
      <c r="V555" s="175"/>
      <c r="W555" s="87"/>
      <c r="X555" s="87"/>
      <c r="Y555" s="87"/>
      <c r="Z555" s="87"/>
      <c r="AA555" s="87"/>
      <c r="AB555" s="87"/>
      <c r="AC555" s="86"/>
      <c r="AD555" s="87"/>
    </row>
    <row x14ac:dyDescent="0.25" r="556" customHeight="1" ht="17.25">
      <c r="A556" s="235">
        <f>A555</f>
        <v>25569.375</v>
      </c>
      <c r="B556" s="279" t="s">
        <v>21</v>
      </c>
      <c r="C556" s="188" t="s">
        <v>14</v>
      </c>
      <c r="D556" s="180">
        <v>13</v>
      </c>
      <c r="E556" s="180"/>
      <c r="F556" s="180"/>
      <c r="G556" s="180">
        <f>SUM(C556:F556)</f>
      </c>
      <c r="H556" s="125">
        <v>5000</v>
      </c>
      <c r="I556" s="125">
        <f>G556*H556</f>
      </c>
      <c r="J556" s="125">
        <f>I556*0.1</f>
      </c>
      <c r="K556" s="125">
        <f>SUM(I556:J556)</f>
      </c>
      <c r="L556" s="86"/>
      <c r="M556" s="175"/>
      <c r="N556" s="87"/>
      <c r="O556" s="87"/>
      <c r="P556" s="87"/>
      <c r="Q556" s="87"/>
      <c r="R556" s="87"/>
      <c r="S556" s="87"/>
      <c r="T556" s="87"/>
      <c r="U556" s="87"/>
      <c r="V556" s="175"/>
      <c r="W556" s="87"/>
      <c r="X556" s="87"/>
      <c r="Y556" s="87"/>
      <c r="Z556" s="87"/>
      <c r="AA556" s="87"/>
      <c r="AB556" s="87"/>
      <c r="AC556" s="86"/>
      <c r="AD556" s="87"/>
    </row>
    <row x14ac:dyDescent="0.25" r="557" customHeight="1" ht="17.25">
      <c r="A557" s="235">
        <f>A556</f>
        <v>25569.375</v>
      </c>
      <c r="B557" s="279" t="s">
        <v>52</v>
      </c>
      <c r="C557" s="180"/>
      <c r="D557" s="180">
        <v>14</v>
      </c>
      <c r="E557" s="180">
        <v>9</v>
      </c>
      <c r="F557" s="180"/>
      <c r="G557" s="180">
        <f>SUM(C557:F557)</f>
      </c>
      <c r="H557" s="125">
        <v>5000</v>
      </c>
      <c r="I557" s="125">
        <f>G557*H557</f>
      </c>
      <c r="J557" s="125">
        <f>I557*0.1</f>
      </c>
      <c r="K557" s="125">
        <f>SUM(I557:J557)</f>
      </c>
      <c r="L557" s="86"/>
      <c r="M557" s="175"/>
      <c r="N557" s="87"/>
      <c r="O557" s="87"/>
      <c r="P557" s="87"/>
      <c r="Q557" s="87"/>
      <c r="R557" s="87"/>
      <c r="S557" s="87"/>
      <c r="T557" s="87"/>
      <c r="U557" s="87"/>
      <c r="V557" s="175"/>
      <c r="W557" s="87"/>
      <c r="X557" s="87"/>
      <c r="Y557" s="87"/>
      <c r="Z557" s="87"/>
      <c r="AA557" s="87"/>
      <c r="AB557" s="87"/>
      <c r="AC557" s="86"/>
      <c r="AD557" s="87"/>
    </row>
    <row x14ac:dyDescent="0.25" r="558" customHeight="1" ht="17.25">
      <c r="A558" s="235">
        <f>A557</f>
        <v>25569.375</v>
      </c>
      <c r="B558" s="279" t="s">
        <v>61</v>
      </c>
      <c r="C558" s="180"/>
      <c r="D558" s="180">
        <v>9</v>
      </c>
      <c r="E558" s="180"/>
      <c r="F558" s="180"/>
      <c r="G558" s="180">
        <f>SUM(C558:F558)</f>
      </c>
      <c r="H558" s="125">
        <v>5000</v>
      </c>
      <c r="I558" s="125">
        <f>G558*H558</f>
      </c>
      <c r="J558" s="125">
        <f>I558*0.1</f>
      </c>
      <c r="K558" s="125">
        <f>SUM(I558:J558)</f>
      </c>
      <c r="L558" s="86"/>
      <c r="M558" s="175"/>
      <c r="N558" s="87"/>
      <c r="O558" s="87"/>
      <c r="P558" s="87"/>
      <c r="Q558" s="87"/>
      <c r="R558" s="87"/>
      <c r="S558" s="87"/>
      <c r="T558" s="87"/>
      <c r="U558" s="87"/>
      <c r="V558" s="175"/>
      <c r="W558" s="87"/>
      <c r="X558" s="87"/>
      <c r="Y558" s="87"/>
      <c r="Z558" s="87"/>
      <c r="AA558" s="87"/>
      <c r="AB558" s="87"/>
      <c r="AC558" s="86"/>
      <c r="AD558" s="87"/>
    </row>
    <row x14ac:dyDescent="0.25" r="559" customHeight="1" ht="17.25">
      <c r="A559" s="235">
        <f>A558</f>
        <v>25569.375</v>
      </c>
      <c r="B559" s="280" t="s">
        <v>33</v>
      </c>
      <c r="C559" s="180"/>
      <c r="D559" s="180">
        <v>11</v>
      </c>
      <c r="E559" s="180"/>
      <c r="F559" s="180"/>
      <c r="G559" s="180">
        <f>SUM(C559:F559)</f>
      </c>
      <c r="H559" s="125">
        <v>5500</v>
      </c>
      <c r="I559" s="125">
        <f>G559*H559</f>
      </c>
      <c r="J559" s="125">
        <f>I559*0.1</f>
      </c>
      <c r="K559" s="125">
        <f>SUM(I559:J559)</f>
      </c>
      <c r="L559" s="86"/>
      <c r="M559" s="175"/>
      <c r="N559" s="87"/>
      <c r="O559" s="87"/>
      <c r="P559" s="87"/>
      <c r="Q559" s="87"/>
      <c r="R559" s="87"/>
      <c r="S559" s="87"/>
      <c r="T559" s="87"/>
      <c r="U559" s="87"/>
      <c r="V559" s="175"/>
      <c r="W559" s="87"/>
      <c r="X559" s="87"/>
      <c r="Y559" s="87"/>
      <c r="Z559" s="87"/>
      <c r="AA559" s="87"/>
      <c r="AB559" s="87"/>
      <c r="AC559" s="86"/>
      <c r="AD559" s="87"/>
    </row>
    <row x14ac:dyDescent="0.25" r="560" customHeight="1" ht="17.25">
      <c r="A560" s="235">
        <f>A559</f>
        <v>25569.375</v>
      </c>
      <c r="B560" s="279" t="s">
        <v>30</v>
      </c>
      <c r="C560" s="180"/>
      <c r="D560" s="180">
        <v>18</v>
      </c>
      <c r="E560" s="180"/>
      <c r="F560" s="180"/>
      <c r="G560" s="180">
        <f>SUM(C560:F560)</f>
      </c>
      <c r="H560" s="125">
        <v>6000</v>
      </c>
      <c r="I560" s="125">
        <f>G560*H560</f>
      </c>
      <c r="J560" s="125">
        <f>I560*0.1</f>
      </c>
      <c r="K560" s="125">
        <f>SUM(I560:J560)</f>
      </c>
      <c r="L560" s="86"/>
      <c r="M560" s="175"/>
      <c r="N560" s="87"/>
      <c r="O560" s="87"/>
      <c r="P560" s="87"/>
      <c r="Q560" s="87"/>
      <c r="R560" s="87"/>
      <c r="S560" s="87"/>
      <c r="T560" s="87"/>
      <c r="U560" s="87"/>
      <c r="V560" s="175"/>
      <c r="W560" s="87"/>
      <c r="X560" s="87"/>
      <c r="Y560" s="87"/>
      <c r="Z560" s="87"/>
      <c r="AA560" s="87"/>
      <c r="AB560" s="87"/>
      <c r="AC560" s="86"/>
      <c r="AD560" s="87"/>
    </row>
    <row x14ac:dyDescent="0.25" r="561" customHeight="1" ht="17.25">
      <c r="A561" s="235">
        <f>A560</f>
        <v>25569.375</v>
      </c>
      <c r="B561" s="279" t="s">
        <v>28</v>
      </c>
      <c r="C561" s="188" t="s">
        <v>14</v>
      </c>
      <c r="D561" s="180">
        <v>20</v>
      </c>
      <c r="E561" s="180"/>
      <c r="F561" s="180"/>
      <c r="G561" s="180">
        <f>SUM(C561:F561)</f>
      </c>
      <c r="H561" s="125">
        <v>5000</v>
      </c>
      <c r="I561" s="125">
        <f>G561*H561</f>
      </c>
      <c r="J561" s="125">
        <f>I561*0.1</f>
      </c>
      <c r="K561" s="125">
        <f>SUM(I561:J561)</f>
      </c>
      <c r="L561" s="86"/>
      <c r="M561" s="175"/>
      <c r="N561" s="87"/>
      <c r="O561" s="87"/>
      <c r="P561" s="87"/>
      <c r="Q561" s="87"/>
      <c r="R561" s="87"/>
      <c r="S561" s="87"/>
      <c r="T561" s="87"/>
      <c r="U561" s="87"/>
      <c r="V561" s="175"/>
      <c r="W561" s="87"/>
      <c r="X561" s="87"/>
      <c r="Y561" s="87"/>
      <c r="Z561" s="87"/>
      <c r="AA561" s="87"/>
      <c r="AB561" s="87"/>
      <c r="AC561" s="86"/>
      <c r="AD561" s="87"/>
    </row>
    <row x14ac:dyDescent="0.25" r="562" customHeight="1" ht="17.25">
      <c r="A562" s="235">
        <f>A561</f>
        <v>25569.375</v>
      </c>
      <c r="B562" s="179" t="s">
        <v>12</v>
      </c>
      <c r="C562" s="180"/>
      <c r="D562" s="180">
        <v>19</v>
      </c>
      <c r="E562" s="180">
        <v>7</v>
      </c>
      <c r="F562" s="180"/>
      <c r="G562" s="180">
        <f>SUM(C562:F562)</f>
      </c>
      <c r="H562" s="125">
        <v>6000</v>
      </c>
      <c r="I562" s="125">
        <f>G562*H562</f>
      </c>
      <c r="J562" s="125">
        <f>I562*0.1</f>
      </c>
      <c r="K562" s="125">
        <f>SUM(I562:J562)</f>
      </c>
      <c r="L562" s="86"/>
      <c r="M562" s="175"/>
      <c r="N562" s="87"/>
      <c r="O562" s="87"/>
      <c r="P562" s="87"/>
      <c r="Q562" s="87"/>
      <c r="R562" s="87"/>
      <c r="S562" s="87"/>
      <c r="T562" s="87"/>
      <c r="U562" s="87"/>
      <c r="V562" s="175"/>
      <c r="W562" s="87"/>
      <c r="X562" s="87"/>
      <c r="Y562" s="87"/>
      <c r="Z562" s="87"/>
      <c r="AA562" s="87"/>
      <c r="AB562" s="87"/>
      <c r="AC562" s="86"/>
      <c r="AD562" s="87"/>
    </row>
    <row x14ac:dyDescent="0.25" r="563" customHeight="1" ht="17.25">
      <c r="A563" s="235">
        <f>A562</f>
        <v>25569.375</v>
      </c>
      <c r="B563" s="179" t="s">
        <v>100</v>
      </c>
      <c r="C563" s="180"/>
      <c r="D563" s="180">
        <v>6</v>
      </c>
      <c r="E563" s="180"/>
      <c r="F563" s="180"/>
      <c r="G563" s="180">
        <f>SUM(C563:F563)</f>
      </c>
      <c r="H563" s="125">
        <v>5500</v>
      </c>
      <c r="I563" s="125">
        <f>G563*H563</f>
      </c>
      <c r="J563" s="125">
        <f>I563*0.1</f>
      </c>
      <c r="K563" s="125">
        <f>SUM(I563:J563)</f>
      </c>
      <c r="L563" s="86"/>
      <c r="M563" s="175"/>
      <c r="N563" s="87"/>
      <c r="O563" s="87"/>
      <c r="P563" s="87"/>
      <c r="Q563" s="87"/>
      <c r="R563" s="87"/>
      <c r="S563" s="87"/>
      <c r="T563" s="87"/>
      <c r="U563" s="87"/>
      <c r="V563" s="175"/>
      <c r="W563" s="87"/>
      <c r="X563" s="87"/>
      <c r="Y563" s="87"/>
      <c r="Z563" s="87"/>
      <c r="AA563" s="87"/>
      <c r="AB563" s="87"/>
      <c r="AC563" s="86"/>
      <c r="AD563" s="87"/>
    </row>
    <row x14ac:dyDescent="0.25" r="564" customHeight="1" ht="17.25">
      <c r="A564" s="235">
        <f>A563</f>
        <v>25569.375</v>
      </c>
      <c r="B564" s="179" t="s">
        <v>37</v>
      </c>
      <c r="C564" s="180"/>
      <c r="D564" s="180">
        <v>5</v>
      </c>
      <c r="E564" s="180"/>
      <c r="F564" s="180"/>
      <c r="G564" s="180">
        <f>SUM(C564:F564)</f>
      </c>
      <c r="H564" s="125">
        <v>6500</v>
      </c>
      <c r="I564" s="125">
        <f>G564*H564</f>
      </c>
      <c r="J564" s="125">
        <f>I564*0.1</f>
      </c>
      <c r="K564" s="125">
        <f>SUM(I564:J564)</f>
      </c>
      <c r="L564" s="86"/>
      <c r="M564" s="175"/>
      <c r="N564" s="87"/>
      <c r="O564" s="87"/>
      <c r="P564" s="87"/>
      <c r="Q564" s="87"/>
      <c r="R564" s="87"/>
      <c r="S564" s="87"/>
      <c r="T564" s="87"/>
      <c r="U564" s="87"/>
      <c r="V564" s="175"/>
      <c r="W564" s="87"/>
      <c r="X564" s="87"/>
      <c r="Y564" s="87"/>
      <c r="Z564" s="87"/>
      <c r="AA564" s="87"/>
      <c r="AB564" s="87"/>
      <c r="AC564" s="86"/>
      <c r="AD564" s="87"/>
    </row>
    <row x14ac:dyDescent="0.25" r="565" customHeight="1" ht="17.25">
      <c r="A565" s="235">
        <f>A564</f>
        <v>25569.375</v>
      </c>
      <c r="B565" s="186" t="s">
        <v>64</v>
      </c>
      <c r="C565" s="180"/>
      <c r="D565" s="180">
        <v>51</v>
      </c>
      <c r="E565" s="180">
        <v>15</v>
      </c>
      <c r="F565" s="180"/>
      <c r="G565" s="180">
        <f>SUM(C565:F565)</f>
      </c>
      <c r="H565" s="182">
        <v>5500</v>
      </c>
      <c r="I565" s="125">
        <f>G565*H565</f>
      </c>
      <c r="J565" s="125">
        <f>I565*0.1</f>
      </c>
      <c r="K565" s="125">
        <f>SUM(I565:J565)</f>
      </c>
      <c r="L565" s="86"/>
      <c r="M565" s="175"/>
      <c r="N565" s="87"/>
      <c r="O565" s="87"/>
      <c r="P565" s="87"/>
      <c r="Q565" s="87"/>
      <c r="R565" s="87"/>
      <c r="S565" s="87"/>
      <c r="T565" s="87"/>
      <c r="U565" s="87"/>
      <c r="V565" s="175"/>
      <c r="W565" s="87"/>
      <c r="X565" s="87"/>
      <c r="Y565" s="87"/>
      <c r="Z565" s="87"/>
      <c r="AA565" s="87"/>
      <c r="AB565" s="87"/>
      <c r="AC565" s="86"/>
      <c r="AD565" s="87"/>
    </row>
    <row x14ac:dyDescent="0.25" r="566" customHeight="1" ht="17.25">
      <c r="A566" s="235">
        <f>A565</f>
        <v>25569.375</v>
      </c>
      <c r="B566" s="186" t="s">
        <v>25</v>
      </c>
      <c r="C566" s="180"/>
      <c r="D566" s="180">
        <v>20</v>
      </c>
      <c r="E566" s="180"/>
      <c r="F566" s="180"/>
      <c r="G566" s="180">
        <f>SUM(C566:F566)</f>
      </c>
      <c r="H566" s="125">
        <v>6000</v>
      </c>
      <c r="I566" s="125">
        <f>G566*H566</f>
      </c>
      <c r="J566" s="125">
        <f>I566*0.1</f>
      </c>
      <c r="K566" s="125">
        <f>SUM(I566:J566)</f>
      </c>
      <c r="L566" s="86"/>
      <c r="M566" s="175"/>
      <c r="N566" s="87"/>
      <c r="O566" s="87"/>
      <c r="P566" s="87"/>
      <c r="Q566" s="87"/>
      <c r="R566" s="87"/>
      <c r="S566" s="87"/>
      <c r="T566" s="87"/>
      <c r="U566" s="87"/>
      <c r="V566" s="175"/>
      <c r="W566" s="87"/>
      <c r="X566" s="87"/>
      <c r="Y566" s="87"/>
      <c r="Z566" s="87"/>
      <c r="AA566" s="87"/>
      <c r="AB566" s="87"/>
      <c r="AC566" s="86"/>
      <c r="AD566" s="87"/>
    </row>
    <row x14ac:dyDescent="0.25" r="567" customHeight="1" ht="17.25">
      <c r="A567" s="235">
        <f>A566</f>
        <v>25569.375</v>
      </c>
      <c r="B567" s="279" t="s">
        <v>76</v>
      </c>
      <c r="C567" s="188" t="s">
        <v>14</v>
      </c>
      <c r="D567" s="180">
        <v>18</v>
      </c>
      <c r="E567" s="180">
        <v>12</v>
      </c>
      <c r="F567" s="180">
        <v>5</v>
      </c>
      <c r="G567" s="180">
        <f>SUM(C567:F567)</f>
      </c>
      <c r="H567" s="125">
        <v>6000</v>
      </c>
      <c r="I567" s="125">
        <f>G567*H567</f>
      </c>
      <c r="J567" s="125">
        <f>I567*0.1</f>
      </c>
      <c r="K567" s="125">
        <f>SUM(I567:J567)</f>
      </c>
      <c r="L567" s="86"/>
      <c r="M567" s="175"/>
      <c r="N567" s="87"/>
      <c r="O567" s="87"/>
      <c r="P567" s="87"/>
      <c r="Q567" s="87"/>
      <c r="R567" s="87"/>
      <c r="S567" s="87"/>
      <c r="T567" s="87"/>
      <c r="U567" s="87"/>
      <c r="V567" s="175"/>
      <c r="W567" s="87"/>
      <c r="X567" s="87"/>
      <c r="Y567" s="87"/>
      <c r="Z567" s="87"/>
      <c r="AA567" s="87"/>
      <c r="AB567" s="87"/>
      <c r="AC567" s="86"/>
      <c r="AD567" s="87"/>
    </row>
    <row x14ac:dyDescent="0.25" r="568" customHeight="1" ht="17.25">
      <c r="A568" s="235">
        <f>A567</f>
        <v>25569.375</v>
      </c>
      <c r="B568" s="186" t="s">
        <v>149</v>
      </c>
      <c r="C568" s="180"/>
      <c r="D568" s="180">
        <v>96</v>
      </c>
      <c r="E568" s="180">
        <v>41</v>
      </c>
      <c r="F568" s="180"/>
      <c r="G568" s="180">
        <f>SUM(C568:F568)</f>
      </c>
      <c r="H568" s="125">
        <v>6000</v>
      </c>
      <c r="I568" s="125">
        <f>G568*H568</f>
      </c>
      <c r="J568" s="125">
        <f>I568*0.1</f>
      </c>
      <c r="K568" s="125">
        <f>SUM(I568:J568)</f>
      </c>
      <c r="L568" s="86"/>
      <c r="M568" s="175"/>
      <c r="N568" s="87"/>
      <c r="O568" s="87"/>
      <c r="P568" s="87"/>
      <c r="Q568" s="87"/>
      <c r="R568" s="87"/>
      <c r="S568" s="87"/>
      <c r="T568" s="87"/>
      <c r="U568" s="87"/>
      <c r="V568" s="175"/>
      <c r="W568" s="87"/>
      <c r="X568" s="87"/>
      <c r="Y568" s="87"/>
      <c r="Z568" s="87"/>
      <c r="AA568" s="87"/>
      <c r="AB568" s="87"/>
      <c r="AC568" s="86"/>
      <c r="AD568" s="87"/>
    </row>
    <row x14ac:dyDescent="0.25" r="569" customHeight="1" ht="17.25">
      <c r="A569" s="235">
        <f>A568</f>
        <v>25569.375</v>
      </c>
      <c r="B569" s="280" t="s">
        <v>43</v>
      </c>
      <c r="C569" s="180"/>
      <c r="D569" s="180">
        <v>48</v>
      </c>
      <c r="E569" s="180"/>
      <c r="F569" s="180"/>
      <c r="G569" s="180">
        <f>SUM(C569:F569)</f>
      </c>
      <c r="H569" s="125">
        <v>6000</v>
      </c>
      <c r="I569" s="125">
        <f>G569*H569</f>
      </c>
      <c r="J569" s="125">
        <f>I569*0.1</f>
      </c>
      <c r="K569" s="125">
        <f>SUM(I569:J569)</f>
      </c>
      <c r="L569" s="86"/>
      <c r="M569" s="175"/>
      <c r="N569" s="87"/>
      <c r="O569" s="87"/>
      <c r="P569" s="87"/>
      <c r="Q569" s="87"/>
      <c r="R569" s="87"/>
      <c r="S569" s="87"/>
      <c r="T569" s="87"/>
      <c r="U569" s="87"/>
      <c r="V569" s="175"/>
      <c r="W569" s="87"/>
      <c r="X569" s="87"/>
      <c r="Y569" s="87"/>
      <c r="Z569" s="87"/>
      <c r="AA569" s="87"/>
      <c r="AB569" s="87"/>
      <c r="AC569" s="86"/>
      <c r="AD569" s="87"/>
    </row>
    <row x14ac:dyDescent="0.25" r="570" customHeight="1" ht="17.25">
      <c r="A570" s="235">
        <f>A569</f>
        <v>25569.375</v>
      </c>
      <c r="B570" s="280" t="s">
        <v>18</v>
      </c>
      <c r="C570" s="180"/>
      <c r="D570" s="180">
        <v>9</v>
      </c>
      <c r="E570" s="180">
        <v>7</v>
      </c>
      <c r="F570" s="180">
        <v>5</v>
      </c>
      <c r="G570" s="180">
        <f>SUM(C570:F570)</f>
      </c>
      <c r="H570" s="125">
        <v>6000</v>
      </c>
      <c r="I570" s="125">
        <f>G570*H570</f>
      </c>
      <c r="J570" s="125">
        <f>I570*0.1</f>
      </c>
      <c r="K570" s="125">
        <f>SUM(I570:J570)</f>
      </c>
      <c r="L570" s="86"/>
      <c r="M570" s="175"/>
      <c r="N570" s="87"/>
      <c r="O570" s="87"/>
      <c r="P570" s="87"/>
      <c r="Q570" s="87"/>
      <c r="R570" s="87"/>
      <c r="S570" s="87"/>
      <c r="T570" s="87"/>
      <c r="U570" s="87"/>
      <c r="V570" s="175"/>
      <c r="W570" s="87"/>
      <c r="X570" s="87"/>
      <c r="Y570" s="87"/>
      <c r="Z570" s="87"/>
      <c r="AA570" s="87"/>
      <c r="AB570" s="87"/>
      <c r="AC570" s="86"/>
      <c r="AD570" s="87"/>
    </row>
    <row x14ac:dyDescent="0.25" r="571" customHeight="1" ht="17.25">
      <c r="A571" s="235">
        <f>A570</f>
        <v>25569.375</v>
      </c>
      <c r="B571" s="280" t="s">
        <v>82</v>
      </c>
      <c r="C571" s="188" t="s">
        <v>14</v>
      </c>
      <c r="D571" s="180">
        <v>25</v>
      </c>
      <c r="E571" s="180">
        <v>13</v>
      </c>
      <c r="F571" s="180">
        <v>7</v>
      </c>
      <c r="G571" s="180">
        <f>SUM(C571:F571)</f>
      </c>
      <c r="H571" s="125">
        <v>5000</v>
      </c>
      <c r="I571" s="125">
        <f>G571*H571</f>
      </c>
      <c r="J571" s="125">
        <f>I571*0.1</f>
      </c>
      <c r="K571" s="125">
        <f>SUM(I571:J571)</f>
      </c>
      <c r="L571" s="86"/>
      <c r="M571" s="175"/>
      <c r="N571" s="87"/>
      <c r="O571" s="87"/>
      <c r="P571" s="87"/>
      <c r="Q571" s="87"/>
      <c r="R571" s="87"/>
      <c r="S571" s="87"/>
      <c r="T571" s="87"/>
      <c r="U571" s="87"/>
      <c r="V571" s="175"/>
      <c r="W571" s="87"/>
      <c r="X571" s="87"/>
      <c r="Y571" s="87"/>
      <c r="Z571" s="87"/>
      <c r="AA571" s="87"/>
      <c r="AB571" s="87"/>
      <c r="AC571" s="86"/>
      <c r="AD571" s="87"/>
    </row>
    <row x14ac:dyDescent="0.25" r="572" customHeight="1" ht="17.25">
      <c r="A572" s="235">
        <f>A571</f>
        <v>25569.375</v>
      </c>
      <c r="B572" s="280" t="s">
        <v>151</v>
      </c>
      <c r="C572" s="180"/>
      <c r="D572" s="180">
        <v>12</v>
      </c>
      <c r="E572" s="180"/>
      <c r="F572" s="180"/>
      <c r="G572" s="180">
        <f>SUM(C572:F572)</f>
      </c>
      <c r="H572" s="125">
        <v>5000</v>
      </c>
      <c r="I572" s="125">
        <f>G572*H572</f>
      </c>
      <c r="J572" s="125">
        <f>I572*0.1</f>
      </c>
      <c r="K572" s="125">
        <f>SUM(I572:J572)</f>
      </c>
      <c r="L572" s="86"/>
      <c r="M572" s="175"/>
      <c r="N572" s="87"/>
      <c r="O572" s="87"/>
      <c r="P572" s="87"/>
      <c r="Q572" s="87"/>
      <c r="R572" s="87"/>
      <c r="S572" s="87"/>
      <c r="T572" s="87"/>
      <c r="U572" s="87"/>
      <c r="V572" s="175"/>
      <c r="W572" s="87"/>
      <c r="X572" s="87"/>
      <c r="Y572" s="87"/>
      <c r="Z572" s="87"/>
      <c r="AA572" s="87"/>
      <c r="AB572" s="87"/>
      <c r="AC572" s="86"/>
      <c r="AD572" s="87"/>
    </row>
    <row x14ac:dyDescent="0.25" r="573" customHeight="1" ht="17.25">
      <c r="A573" s="235">
        <f>A572</f>
        <v>25569.375</v>
      </c>
      <c r="B573" s="279"/>
      <c r="C573" s="180"/>
      <c r="D573" s="180"/>
      <c r="E573" s="180"/>
      <c r="F573" s="180"/>
      <c r="G573" s="180">
        <f>SUM(C573:F573)</f>
      </c>
      <c r="H573" s="125"/>
      <c r="I573" s="125">
        <f>G573*H573</f>
      </c>
      <c r="J573" s="125">
        <f>I573*0.1</f>
      </c>
      <c r="K573" s="125">
        <f>SUM(I573:J573)</f>
      </c>
      <c r="L573" s="86"/>
      <c r="M573" s="175"/>
      <c r="N573" s="87"/>
      <c r="O573" s="87"/>
      <c r="P573" s="87"/>
      <c r="Q573" s="87"/>
      <c r="R573" s="87"/>
      <c r="S573" s="87"/>
      <c r="T573" s="87"/>
      <c r="U573" s="87"/>
      <c r="V573" s="175"/>
      <c r="W573" s="87"/>
      <c r="X573" s="87"/>
      <c r="Y573" s="87"/>
      <c r="Z573" s="87"/>
      <c r="AA573" s="87"/>
      <c r="AB573" s="87"/>
      <c r="AC573" s="86"/>
      <c r="AD573" s="87"/>
    </row>
    <row x14ac:dyDescent="0.25" r="574" customHeight="1" ht="17.25">
      <c r="A574" s="235">
        <f>A573</f>
        <v>25569.375</v>
      </c>
      <c r="B574" s="179"/>
      <c r="C574" s="180"/>
      <c r="D574" s="180"/>
      <c r="E574" s="180"/>
      <c r="F574" s="180"/>
      <c r="G574" s="180">
        <f>SUM(C574:F574)</f>
      </c>
      <c r="H574" s="125"/>
      <c r="I574" s="125">
        <f>G574*H574</f>
      </c>
      <c r="J574" s="125">
        <f>I574*0.1</f>
      </c>
      <c r="K574" s="125">
        <f>SUM(I574:J574)</f>
      </c>
      <c r="L574" s="86"/>
      <c r="M574" s="175"/>
      <c r="N574" s="87"/>
      <c r="O574" s="87"/>
      <c r="P574" s="87"/>
      <c r="Q574" s="87"/>
      <c r="R574" s="87"/>
      <c r="S574" s="87"/>
      <c r="T574" s="87"/>
      <c r="U574" s="87"/>
      <c r="V574" s="175"/>
      <c r="W574" s="87"/>
      <c r="X574" s="87"/>
      <c r="Y574" s="87"/>
      <c r="Z574" s="87"/>
      <c r="AA574" s="87"/>
      <c r="AB574" s="87"/>
      <c r="AC574" s="86"/>
      <c r="AD574" s="87"/>
    </row>
    <row x14ac:dyDescent="0.25" r="575" customHeight="1" ht="17.25">
      <c r="A575" s="243">
        <f>A574</f>
        <v>25569.375</v>
      </c>
      <c r="B575" s="282" t="s">
        <v>155</v>
      </c>
      <c r="C575" s="191">
        <f>SUM(C533:C574)</f>
      </c>
      <c r="D575" s="191">
        <f>SUM(D533:D574)</f>
      </c>
      <c r="E575" s="191">
        <f>SUM(E533:E574)</f>
      </c>
      <c r="F575" s="191">
        <f>SUM(F533:F574)</f>
      </c>
      <c r="G575" s="191">
        <f>SUM(G533:G574)</f>
      </c>
      <c r="H575" s="201"/>
      <c r="I575" s="201">
        <f>SUM(I533:I574)</f>
      </c>
      <c r="J575" s="201">
        <f>SUM(J533:J574)</f>
      </c>
      <c r="K575" s="201">
        <f>SUM(K533:K574)</f>
      </c>
      <c r="L575" s="86"/>
      <c r="M575" s="175"/>
      <c r="N575" s="87"/>
      <c r="O575" s="87"/>
      <c r="P575" s="87"/>
      <c r="Q575" s="87"/>
      <c r="R575" s="87"/>
      <c r="S575" s="87"/>
      <c r="T575" s="87"/>
      <c r="U575" s="87"/>
      <c r="V575" s="175"/>
      <c r="W575" s="87"/>
      <c r="X575" s="87"/>
      <c r="Y575" s="87"/>
      <c r="Z575" s="87"/>
      <c r="AA575" s="87"/>
      <c r="AB575" s="87"/>
      <c r="AC575" s="86"/>
      <c r="AD575" s="87"/>
    </row>
    <row x14ac:dyDescent="0.25" r="576" customHeight="1" ht="17.25">
      <c r="A576" s="235">
        <f>A578</f>
        <v>25569.375</v>
      </c>
      <c r="B576" s="186" t="s">
        <v>113</v>
      </c>
      <c r="C576" s="180"/>
      <c r="D576" s="180">
        <v>146</v>
      </c>
      <c r="E576" s="180">
        <v>103</v>
      </c>
      <c r="F576" s="180"/>
      <c r="G576" s="180">
        <f>SUM(C576:F576)</f>
      </c>
      <c r="H576" s="125">
        <v>6500</v>
      </c>
      <c r="I576" s="125">
        <f>G576*H576</f>
      </c>
      <c r="J576" s="185"/>
      <c r="K576" s="125">
        <f>SUM(I576:J576)</f>
      </c>
      <c r="L576" s="86"/>
      <c r="M576" s="175"/>
      <c r="N576" s="87"/>
      <c r="O576" s="87"/>
      <c r="P576" s="87"/>
      <c r="Q576" s="87"/>
      <c r="R576" s="87"/>
      <c r="S576" s="87"/>
      <c r="T576" s="87"/>
      <c r="U576" s="87"/>
      <c r="V576" s="175"/>
      <c r="W576" s="87"/>
      <c r="X576" s="87"/>
      <c r="Y576" s="87"/>
      <c r="Z576" s="87"/>
      <c r="AA576" s="87"/>
      <c r="AB576" s="87"/>
      <c r="AC576" s="86"/>
      <c r="AD576" s="87"/>
    </row>
    <row x14ac:dyDescent="0.25" r="577" customHeight="1" ht="17.25">
      <c r="A577" s="235">
        <f>A573</f>
        <v>25569.375</v>
      </c>
      <c r="B577" s="186" t="s">
        <v>156</v>
      </c>
      <c r="C577" s="180"/>
      <c r="D577" s="180">
        <v>10</v>
      </c>
      <c r="E577" s="180">
        <v>6</v>
      </c>
      <c r="F577" s="180"/>
      <c r="G577" s="180">
        <f>SUM(C577:F577)</f>
      </c>
      <c r="H577" s="125">
        <v>6500</v>
      </c>
      <c r="I577" s="125">
        <f>G577*H577</f>
      </c>
      <c r="J577" s="185"/>
      <c r="K577" s="125">
        <f>SUM(I577:J577)</f>
      </c>
      <c r="L577" s="86"/>
      <c r="M577" s="175"/>
      <c r="N577" s="87"/>
      <c r="O577" s="87"/>
      <c r="P577" s="87"/>
      <c r="Q577" s="87"/>
      <c r="R577" s="87"/>
      <c r="S577" s="87"/>
      <c r="T577" s="87"/>
      <c r="U577" s="87"/>
      <c r="V577" s="175"/>
      <c r="W577" s="87"/>
      <c r="X577" s="87"/>
      <c r="Y577" s="87"/>
      <c r="Z577" s="87"/>
      <c r="AA577" s="87"/>
      <c r="AB577" s="87"/>
      <c r="AC577" s="86"/>
      <c r="AD577" s="87"/>
    </row>
    <row x14ac:dyDescent="0.25" r="578" customHeight="1" ht="17.25">
      <c r="A578" s="235">
        <f>A579</f>
        <v>25569.375</v>
      </c>
      <c r="B578" s="186" t="s">
        <v>112</v>
      </c>
      <c r="C578" s="180"/>
      <c r="D578" s="180">
        <v>15</v>
      </c>
      <c r="E578" s="180">
        <v>8</v>
      </c>
      <c r="F578" s="180"/>
      <c r="G578" s="180">
        <f>SUM(C578:F578)</f>
      </c>
      <c r="H578" s="125">
        <v>6900</v>
      </c>
      <c r="I578" s="125">
        <f>G578*H578</f>
      </c>
      <c r="J578" s="185"/>
      <c r="K578" s="125">
        <f>SUM(I578:J578)</f>
      </c>
      <c r="L578" s="86"/>
      <c r="M578" s="175"/>
      <c r="N578" s="87"/>
      <c r="O578" s="87"/>
      <c r="P578" s="87"/>
      <c r="Q578" s="87"/>
      <c r="R578" s="87"/>
      <c r="S578" s="87"/>
      <c r="T578" s="87"/>
      <c r="U578" s="87"/>
      <c r="V578" s="175"/>
      <c r="W578" s="87"/>
      <c r="X578" s="87"/>
      <c r="Y578" s="87"/>
      <c r="Z578" s="87"/>
      <c r="AA578" s="87"/>
      <c r="AB578" s="87"/>
      <c r="AC578" s="86"/>
      <c r="AD578" s="87"/>
    </row>
    <row x14ac:dyDescent="0.25" r="579" customHeight="1" ht="17.25">
      <c r="A579" s="235">
        <f>A577</f>
        <v>25569.375</v>
      </c>
      <c r="B579" s="179"/>
      <c r="C579" s="180"/>
      <c r="D579" s="180"/>
      <c r="E579" s="180"/>
      <c r="F579" s="180"/>
      <c r="G579" s="180">
        <f>SUM(C579:F579)</f>
      </c>
      <c r="H579" s="125"/>
      <c r="I579" s="125">
        <f>G577*H579</f>
      </c>
      <c r="J579" s="185"/>
      <c r="K579" s="125">
        <f>SUM(I579:J579)</f>
      </c>
      <c r="L579" s="86"/>
      <c r="M579" s="175"/>
      <c r="N579" s="87"/>
      <c r="O579" s="87"/>
      <c r="P579" s="87"/>
      <c r="Q579" s="87"/>
      <c r="R579" s="87"/>
      <c r="S579" s="87"/>
      <c r="T579" s="87"/>
      <c r="U579" s="87"/>
      <c r="V579" s="175"/>
      <c r="W579" s="87"/>
      <c r="X579" s="87"/>
      <c r="Y579" s="87"/>
      <c r="Z579" s="87"/>
      <c r="AA579" s="87"/>
      <c r="AB579" s="87"/>
      <c r="AC579" s="86"/>
      <c r="AD579" s="87"/>
    </row>
    <row x14ac:dyDescent="0.25" r="580" customHeight="1" ht="17.25">
      <c r="A580" s="235">
        <f>A579</f>
        <v>25569.375</v>
      </c>
      <c r="B580" s="179"/>
      <c r="C580" s="180"/>
      <c r="D580" s="180"/>
      <c r="E580" s="180"/>
      <c r="F580" s="180"/>
      <c r="G580" s="180">
        <f>SUM(C580:F580)</f>
      </c>
      <c r="H580" s="125"/>
      <c r="I580" s="125">
        <f>G580*H580</f>
      </c>
      <c r="J580" s="185"/>
      <c r="K580" s="125">
        <f>SUM(I580:J580)</f>
      </c>
      <c r="L580" s="86"/>
      <c r="M580" s="175"/>
      <c r="N580" s="87"/>
      <c r="O580" s="87"/>
      <c r="P580" s="87"/>
      <c r="Q580" s="87"/>
      <c r="R580" s="87"/>
      <c r="S580" s="87"/>
      <c r="T580" s="87"/>
      <c r="U580" s="87"/>
      <c r="V580" s="175"/>
      <c r="W580" s="87"/>
      <c r="X580" s="87"/>
      <c r="Y580" s="87"/>
      <c r="Z580" s="87"/>
      <c r="AA580" s="87"/>
      <c r="AB580" s="87"/>
      <c r="AC580" s="86"/>
      <c r="AD580" s="87"/>
    </row>
    <row x14ac:dyDescent="0.25" r="581" customHeight="1" ht="17.25">
      <c r="A581" s="235">
        <f>A580</f>
        <v>25569.375</v>
      </c>
      <c r="B581" s="179"/>
      <c r="C581" s="180"/>
      <c r="D581" s="180"/>
      <c r="E581" s="180"/>
      <c r="F581" s="180"/>
      <c r="G581" s="180">
        <f>SUM(C581:F581)</f>
      </c>
      <c r="H581" s="125"/>
      <c r="I581" s="125">
        <f>G580*H581</f>
      </c>
      <c r="J581" s="185"/>
      <c r="K581" s="125">
        <f>SUM(I581:J581)</f>
      </c>
      <c r="L581" s="86"/>
      <c r="M581" s="175"/>
      <c r="N581" s="87"/>
      <c r="O581" s="87"/>
      <c r="P581" s="87"/>
      <c r="Q581" s="87"/>
      <c r="R581" s="87"/>
      <c r="S581" s="87"/>
      <c r="T581" s="87"/>
      <c r="U581" s="87"/>
      <c r="V581" s="175"/>
      <c r="W581" s="87"/>
      <c r="X581" s="87"/>
      <c r="Y581" s="87"/>
      <c r="Z581" s="87"/>
      <c r="AA581" s="87"/>
      <c r="AB581" s="87"/>
      <c r="AC581" s="86"/>
      <c r="AD581" s="87"/>
    </row>
    <row x14ac:dyDescent="0.25" r="582" customHeight="1" ht="17.25">
      <c r="A582" s="235">
        <f>A576</f>
        <v>25569.375</v>
      </c>
      <c r="B582" s="179"/>
      <c r="C582" s="180"/>
      <c r="D582" s="180"/>
      <c r="E582" s="180"/>
      <c r="F582" s="180"/>
      <c r="G582" s="180">
        <f>SUM(C582:F582)</f>
      </c>
      <c r="H582" s="125"/>
      <c r="I582" s="125">
        <f>G582*H582</f>
      </c>
      <c r="J582" s="185"/>
      <c r="K582" s="125">
        <f>SUM(I582:J582)</f>
      </c>
      <c r="L582" s="86"/>
      <c r="M582" s="175"/>
      <c r="N582" s="87"/>
      <c r="O582" s="87"/>
      <c r="P582" s="87"/>
      <c r="Q582" s="87"/>
      <c r="R582" s="87"/>
      <c r="S582" s="87"/>
      <c r="T582" s="87"/>
      <c r="U582" s="87"/>
      <c r="V582" s="175"/>
      <c r="W582" s="87"/>
      <c r="X582" s="87"/>
      <c r="Y582" s="87"/>
      <c r="Z582" s="87"/>
      <c r="AA582" s="87"/>
      <c r="AB582" s="87"/>
      <c r="AC582" s="86"/>
      <c r="AD582" s="87"/>
    </row>
    <row x14ac:dyDescent="0.25" r="583" customHeight="1" ht="17.25">
      <c r="A583" s="235">
        <f>A582</f>
        <v>25569.375</v>
      </c>
      <c r="B583" s="179"/>
      <c r="C583" s="180"/>
      <c r="D583" s="180"/>
      <c r="E583" s="180"/>
      <c r="F583" s="180"/>
      <c r="G583" s="180">
        <f>SUM(C583:F583)</f>
      </c>
      <c r="H583" s="125"/>
      <c r="I583" s="125">
        <f>G582*H583</f>
      </c>
      <c r="J583" s="185"/>
      <c r="K583" s="125">
        <f>SUM(I583:J583)</f>
      </c>
      <c r="L583" s="86"/>
      <c r="M583" s="175"/>
      <c r="N583" s="87"/>
      <c r="O583" s="87"/>
      <c r="P583" s="87"/>
      <c r="Q583" s="87"/>
      <c r="R583" s="87"/>
      <c r="S583" s="87"/>
      <c r="T583" s="87"/>
      <c r="U583" s="87"/>
      <c r="V583" s="175"/>
      <c r="W583" s="87"/>
      <c r="X583" s="87"/>
      <c r="Y583" s="87"/>
      <c r="Z583" s="87"/>
      <c r="AA583" s="87"/>
      <c r="AB583" s="87"/>
      <c r="AC583" s="86"/>
      <c r="AD583" s="87"/>
    </row>
    <row x14ac:dyDescent="0.25" r="584" customHeight="1" ht="17.25">
      <c r="A584" s="243">
        <f>A583</f>
        <v>25569.375</v>
      </c>
      <c r="B584" s="282" t="s">
        <v>157</v>
      </c>
      <c r="C584" s="191">
        <f>SUM(C576:C583)</f>
      </c>
      <c r="D584" s="191">
        <f>SUM(D576:D583)</f>
      </c>
      <c r="E584" s="191">
        <f>SUM(E576:E583)</f>
      </c>
      <c r="F584" s="191">
        <f>SUM(F576:F583)</f>
      </c>
      <c r="G584" s="191">
        <f>SUM(G576:G583)</f>
      </c>
      <c r="H584" s="201"/>
      <c r="I584" s="201">
        <f>SUM(I576:I583)</f>
      </c>
      <c r="J584" s="201"/>
      <c r="K584" s="202">
        <f>SUM(K576:K583)</f>
      </c>
      <c r="L584" s="86"/>
      <c r="M584" s="175"/>
      <c r="N584" s="87"/>
      <c r="O584" s="87"/>
      <c r="P584" s="87"/>
      <c r="Q584" s="87"/>
      <c r="R584" s="87"/>
      <c r="S584" s="87"/>
      <c r="T584" s="87"/>
      <c r="U584" s="87"/>
      <c r="V584" s="175"/>
      <c r="W584" s="87"/>
      <c r="X584" s="87"/>
      <c r="Y584" s="87"/>
      <c r="Z584" s="87"/>
      <c r="AA584" s="87"/>
      <c r="AB584" s="87"/>
      <c r="AC584" s="86"/>
      <c r="AD584" s="87"/>
    </row>
    <row x14ac:dyDescent="0.25" r="585" customHeight="1" ht="17.25" hidden="1">
      <c r="A585" s="272" t="s">
        <v>128</v>
      </c>
      <c r="B585" s="273" t="s">
        <v>2</v>
      </c>
      <c r="C585" s="274" t="s">
        <v>129</v>
      </c>
      <c r="D585" s="274" t="s">
        <v>130</v>
      </c>
      <c r="E585" s="274" t="s">
        <v>131</v>
      </c>
      <c r="F585" s="274" t="s">
        <v>132</v>
      </c>
      <c r="G585" s="274" t="s">
        <v>133</v>
      </c>
      <c r="H585" s="274" t="s">
        <v>7</v>
      </c>
      <c r="I585" s="274" t="s">
        <v>134</v>
      </c>
      <c r="J585" s="274" t="s">
        <v>90</v>
      </c>
      <c r="K585" s="275" t="s">
        <v>135</v>
      </c>
      <c r="L585" s="86"/>
      <c r="M585" s="175"/>
      <c r="N585" s="87"/>
      <c r="O585" s="87"/>
      <c r="P585" s="87"/>
      <c r="Q585" s="87"/>
      <c r="R585" s="87"/>
      <c r="S585" s="87"/>
      <c r="T585" s="87"/>
      <c r="U585" s="87"/>
      <c r="V585" s="175"/>
      <c r="W585" s="87"/>
      <c r="X585" s="87"/>
      <c r="Y585" s="87"/>
      <c r="Z585" s="87"/>
      <c r="AA585" s="87"/>
      <c r="AB585" s="87"/>
      <c r="AC585" s="86"/>
      <c r="AD585" s="87"/>
    </row>
    <row x14ac:dyDescent="0.25" r="586" customHeight="1" ht="17.25">
      <c r="A586" s="235">
        <f>A584+1</f>
        <v>25569.375</v>
      </c>
      <c r="B586" s="179" t="s">
        <v>203</v>
      </c>
      <c r="C586" s="180"/>
      <c r="D586" s="180">
        <v>24</v>
      </c>
      <c r="E586" s="180"/>
      <c r="F586" s="180"/>
      <c r="G586" s="180">
        <f>SUM(C586:F586)</f>
      </c>
      <c r="H586" s="237">
        <v>6000</v>
      </c>
      <c r="I586" s="125">
        <f>G586*H586</f>
      </c>
      <c r="J586" s="125">
        <f>I586*0.1</f>
      </c>
      <c r="K586" s="125">
        <f>SUM(I586:J586)</f>
      </c>
      <c r="L586" s="86"/>
      <c r="M586" s="175"/>
      <c r="N586" s="87"/>
      <c r="O586" s="87"/>
      <c r="P586" s="87"/>
      <c r="Q586" s="87"/>
      <c r="R586" s="87"/>
      <c r="S586" s="87"/>
      <c r="T586" s="87"/>
      <c r="U586" s="87"/>
      <c r="V586" s="175"/>
      <c r="W586" s="87"/>
      <c r="X586" s="87"/>
      <c r="Y586" s="87"/>
      <c r="Z586" s="87"/>
      <c r="AA586" s="87"/>
      <c r="AB586" s="87"/>
      <c r="AC586" s="86"/>
      <c r="AD586" s="87"/>
    </row>
    <row x14ac:dyDescent="0.25" r="587" customHeight="1" ht="17.25">
      <c r="A587" s="235">
        <f>A586</f>
        <v>25569.375</v>
      </c>
      <c r="B587" s="179" t="s">
        <v>205</v>
      </c>
      <c r="C587" s="180"/>
      <c r="D587" s="180">
        <v>99</v>
      </c>
      <c r="E587" s="180"/>
      <c r="F587" s="180"/>
      <c r="G587" s="180">
        <f>SUM(C587:F587)</f>
      </c>
      <c r="H587" s="182">
        <v>4300</v>
      </c>
      <c r="I587" s="125">
        <f>G587*H587</f>
      </c>
      <c r="J587" s="125">
        <f>I587*0.1</f>
      </c>
      <c r="K587" s="125">
        <f>SUM(I587:J587)</f>
      </c>
      <c r="L587" s="86"/>
      <c r="M587" s="175"/>
      <c r="N587" s="87"/>
      <c r="O587" s="87"/>
      <c r="P587" s="87"/>
      <c r="Q587" s="87"/>
      <c r="R587" s="87"/>
      <c r="S587" s="87"/>
      <c r="T587" s="87"/>
      <c r="U587" s="87"/>
      <c r="V587" s="175"/>
      <c r="W587" s="87"/>
      <c r="X587" s="87"/>
      <c r="Y587" s="87"/>
      <c r="Z587" s="87"/>
      <c r="AA587" s="87"/>
      <c r="AB587" s="87"/>
      <c r="AC587" s="86"/>
      <c r="AD587" s="87"/>
    </row>
    <row x14ac:dyDescent="0.25" r="588" customHeight="1" ht="17.25">
      <c r="A588" s="235">
        <f>A587</f>
        <v>25569.375</v>
      </c>
      <c r="B588" s="179" t="s">
        <v>13</v>
      </c>
      <c r="C588" s="180"/>
      <c r="D588" s="180">
        <v>11</v>
      </c>
      <c r="E588" s="180"/>
      <c r="F588" s="180"/>
      <c r="G588" s="180">
        <f>SUM(C588:F588)</f>
      </c>
      <c r="H588" s="125">
        <v>6000</v>
      </c>
      <c r="I588" s="125">
        <f>G588*H588</f>
      </c>
      <c r="J588" s="125">
        <f>I588*0.1</f>
      </c>
      <c r="K588" s="125">
        <f>SUM(I588:J588)</f>
      </c>
      <c r="L588" s="86"/>
      <c r="M588" s="175"/>
      <c r="N588" s="87"/>
      <c r="O588" s="87"/>
      <c r="P588" s="87"/>
      <c r="Q588" s="87"/>
      <c r="R588" s="87"/>
      <c r="S588" s="87"/>
      <c r="T588" s="87"/>
      <c r="U588" s="87"/>
      <c r="V588" s="175"/>
      <c r="W588" s="87"/>
      <c r="X588" s="87"/>
      <c r="Y588" s="87"/>
      <c r="Z588" s="87"/>
      <c r="AA588" s="87"/>
      <c r="AB588" s="87"/>
      <c r="AC588" s="86"/>
      <c r="AD588" s="87"/>
    </row>
    <row x14ac:dyDescent="0.25" r="589" customHeight="1" ht="17.25">
      <c r="A589" s="235">
        <f>A588</f>
        <v>25569.375</v>
      </c>
      <c r="B589" s="179" t="s">
        <v>58</v>
      </c>
      <c r="C589" s="183" t="s">
        <v>14</v>
      </c>
      <c r="D589" s="180">
        <v>16</v>
      </c>
      <c r="E589" s="180">
        <v>8</v>
      </c>
      <c r="F589" s="180"/>
      <c r="G589" s="180">
        <f>SUM(C589:F589)</f>
      </c>
      <c r="H589" s="237">
        <v>5500</v>
      </c>
      <c r="I589" s="125">
        <f>G589*H589</f>
      </c>
      <c r="J589" s="125">
        <f>I589*0.1</f>
      </c>
      <c r="K589" s="125">
        <f>SUM(I589:J589)</f>
      </c>
      <c r="L589" s="86"/>
      <c r="M589" s="175"/>
      <c r="N589" s="87"/>
      <c r="O589" s="87"/>
      <c r="P589" s="87"/>
      <c r="Q589" s="87"/>
      <c r="R589" s="87"/>
      <c r="S589" s="87"/>
      <c r="T589" s="87"/>
      <c r="U589" s="87"/>
      <c r="V589" s="175"/>
      <c r="W589" s="87"/>
      <c r="X589" s="87"/>
      <c r="Y589" s="87"/>
      <c r="Z589" s="87"/>
      <c r="AA589" s="87"/>
      <c r="AB589" s="87"/>
      <c r="AC589" s="86"/>
      <c r="AD589" s="87"/>
    </row>
    <row x14ac:dyDescent="0.25" r="590" customHeight="1" ht="17.25">
      <c r="A590" s="235">
        <f>A589</f>
        <v>25569.375</v>
      </c>
      <c r="B590" s="179" t="s">
        <v>8</v>
      </c>
      <c r="C590" s="183">
        <v>20</v>
      </c>
      <c r="D590" s="180">
        <v>45</v>
      </c>
      <c r="E590" s="180">
        <v>25</v>
      </c>
      <c r="F590" s="180">
        <v>16</v>
      </c>
      <c r="G590" s="180">
        <f>SUM(C590:F590)</f>
      </c>
      <c r="H590" s="125">
        <v>5000</v>
      </c>
      <c r="I590" s="125">
        <f>G590*H590</f>
      </c>
      <c r="J590" s="125">
        <f>I590*0.1</f>
      </c>
      <c r="K590" s="125">
        <f>SUM(I590:J590)</f>
      </c>
      <c r="L590" s="86"/>
      <c r="M590" s="175"/>
      <c r="N590" s="87"/>
      <c r="O590" s="87"/>
      <c r="P590" s="87"/>
      <c r="Q590" s="87"/>
      <c r="R590" s="87"/>
      <c r="S590" s="87"/>
      <c r="T590" s="87"/>
      <c r="U590" s="87"/>
      <c r="V590" s="175"/>
      <c r="W590" s="87"/>
      <c r="X590" s="87"/>
      <c r="Y590" s="87"/>
      <c r="Z590" s="87"/>
      <c r="AA590" s="87"/>
      <c r="AB590" s="87"/>
      <c r="AC590" s="86"/>
      <c r="AD590" s="87"/>
    </row>
    <row x14ac:dyDescent="0.25" r="591" customHeight="1" ht="17.25">
      <c r="A591" s="235">
        <f>A590</f>
        <v>25569.375</v>
      </c>
      <c r="B591" s="179" t="s">
        <v>27</v>
      </c>
      <c r="C591" s="180"/>
      <c r="D591" s="180">
        <v>10</v>
      </c>
      <c r="E591" s="180"/>
      <c r="F591" s="180"/>
      <c r="G591" s="180">
        <f>SUM(C591:F591)</f>
      </c>
      <c r="H591" s="125">
        <v>5500</v>
      </c>
      <c r="I591" s="125">
        <f>G591*H591</f>
      </c>
      <c r="J591" s="125">
        <f>I591*0.1</f>
      </c>
      <c r="K591" s="125">
        <f>SUM(I591:J591)</f>
      </c>
      <c r="L591" s="86"/>
      <c r="M591" s="175"/>
      <c r="N591" s="87"/>
      <c r="O591" s="87"/>
      <c r="P591" s="87"/>
      <c r="Q591" s="87"/>
      <c r="R591" s="87"/>
      <c r="S591" s="87"/>
      <c r="T591" s="87"/>
      <c r="U591" s="87"/>
      <c r="V591" s="175"/>
      <c r="W591" s="87"/>
      <c r="X591" s="87"/>
      <c r="Y591" s="87"/>
      <c r="Z591" s="87"/>
      <c r="AA591" s="87"/>
      <c r="AB591" s="87"/>
      <c r="AC591" s="86"/>
      <c r="AD591" s="87"/>
    </row>
    <row x14ac:dyDescent="0.25" r="592" customHeight="1" ht="17.25">
      <c r="A592" s="235">
        <f>A591</f>
        <v>25569.375</v>
      </c>
      <c r="B592" s="179" t="s">
        <v>20</v>
      </c>
      <c r="C592" s="180"/>
      <c r="D592" s="180">
        <v>61</v>
      </c>
      <c r="E592" s="180">
        <v>13</v>
      </c>
      <c r="F592" s="180"/>
      <c r="G592" s="180">
        <f>SUM(C592:F592)</f>
      </c>
      <c r="H592" s="125">
        <v>5000</v>
      </c>
      <c r="I592" s="125">
        <f>G592*H592</f>
      </c>
      <c r="J592" s="125">
        <f>I592*0.1</f>
      </c>
      <c r="K592" s="125">
        <f>SUM(I592:J592)</f>
      </c>
      <c r="L592" s="86"/>
      <c r="M592" s="175"/>
      <c r="N592" s="87"/>
      <c r="O592" s="87"/>
      <c r="P592" s="87"/>
      <c r="Q592" s="87"/>
      <c r="R592" s="87"/>
      <c r="S592" s="87"/>
      <c r="T592" s="87"/>
      <c r="U592" s="87"/>
      <c r="V592" s="175"/>
      <c r="W592" s="87"/>
      <c r="X592" s="87"/>
      <c r="Y592" s="87"/>
      <c r="Z592" s="87"/>
      <c r="AA592" s="87"/>
      <c r="AB592" s="87"/>
      <c r="AC592" s="86"/>
      <c r="AD592" s="87"/>
    </row>
    <row x14ac:dyDescent="0.25" r="593" customHeight="1" ht="17.25">
      <c r="A593" s="235">
        <f>A592</f>
        <v>25569.375</v>
      </c>
      <c r="B593" s="179" t="s">
        <v>31</v>
      </c>
      <c r="C593" s="180"/>
      <c r="D593" s="180">
        <v>25</v>
      </c>
      <c r="E593" s="180"/>
      <c r="F593" s="180"/>
      <c r="G593" s="180">
        <f>SUM(C593:F593)</f>
      </c>
      <c r="H593" s="125">
        <v>6000</v>
      </c>
      <c r="I593" s="125">
        <f>G593*H593</f>
      </c>
      <c r="J593" s="125">
        <f>I593*0.1</f>
      </c>
      <c r="K593" s="125">
        <f>SUM(I593:J593)</f>
      </c>
      <c r="L593" s="86"/>
      <c r="M593" s="175"/>
      <c r="N593" s="87"/>
      <c r="O593" s="87"/>
      <c r="P593" s="87"/>
      <c r="Q593" s="87"/>
      <c r="R593" s="87"/>
      <c r="S593" s="87"/>
      <c r="T593" s="87"/>
      <c r="U593" s="87"/>
      <c r="V593" s="175"/>
      <c r="W593" s="87"/>
      <c r="X593" s="87"/>
      <c r="Y593" s="87"/>
      <c r="Z593" s="87"/>
      <c r="AA593" s="87"/>
      <c r="AB593" s="87"/>
      <c r="AC593" s="86"/>
      <c r="AD593" s="87"/>
    </row>
    <row x14ac:dyDescent="0.25" r="594" customHeight="1" ht="17.25">
      <c r="A594" s="235">
        <f>A593</f>
        <v>25569.375</v>
      </c>
      <c r="B594" s="179" t="s">
        <v>71</v>
      </c>
      <c r="C594" s="180"/>
      <c r="D594" s="180">
        <v>25</v>
      </c>
      <c r="E594" s="180"/>
      <c r="F594" s="180"/>
      <c r="G594" s="180">
        <f>SUM(C594:F594)</f>
      </c>
      <c r="H594" s="125">
        <v>6000</v>
      </c>
      <c r="I594" s="125">
        <f>G594*H594</f>
      </c>
      <c r="J594" s="125">
        <f>I594*0.1</f>
      </c>
      <c r="K594" s="125">
        <f>SUM(I594:J594)</f>
      </c>
      <c r="L594" s="86"/>
      <c r="M594" s="175"/>
      <c r="N594" s="87"/>
      <c r="O594" s="87"/>
      <c r="P594" s="87"/>
      <c r="Q594" s="87"/>
      <c r="R594" s="87"/>
      <c r="S594" s="87"/>
      <c r="T594" s="87"/>
      <c r="U594" s="87"/>
      <c r="V594" s="175"/>
      <c r="W594" s="87"/>
      <c r="X594" s="87"/>
      <c r="Y594" s="87"/>
      <c r="Z594" s="87"/>
      <c r="AA594" s="87"/>
      <c r="AB594" s="87"/>
      <c r="AC594" s="86"/>
      <c r="AD594" s="87"/>
    </row>
    <row x14ac:dyDescent="0.25" r="595" customHeight="1" ht="17.25">
      <c r="A595" s="235">
        <f>A594</f>
        <v>25569.375</v>
      </c>
      <c r="B595" s="179" t="s">
        <v>49</v>
      </c>
      <c r="C595" s="180"/>
      <c r="D595" s="180">
        <v>15</v>
      </c>
      <c r="E595" s="180">
        <v>12</v>
      </c>
      <c r="F595" s="180"/>
      <c r="G595" s="180">
        <f>SUM(C595:F595)</f>
      </c>
      <c r="H595" s="125">
        <v>5000</v>
      </c>
      <c r="I595" s="125">
        <f>G595*H595</f>
      </c>
      <c r="J595" s="125">
        <f>I595*0.1</f>
      </c>
      <c r="K595" s="125">
        <f>SUM(I595:J595)</f>
      </c>
      <c r="L595" s="86"/>
      <c r="M595" s="175"/>
      <c r="N595" s="87"/>
      <c r="O595" s="87"/>
      <c r="P595" s="87"/>
      <c r="Q595" s="87"/>
      <c r="R595" s="87"/>
      <c r="S595" s="87"/>
      <c r="T595" s="87"/>
      <c r="U595" s="87"/>
      <c r="V595" s="175"/>
      <c r="W595" s="87"/>
      <c r="X595" s="87"/>
      <c r="Y595" s="87"/>
      <c r="Z595" s="87"/>
      <c r="AA595" s="87"/>
      <c r="AB595" s="87"/>
      <c r="AC595" s="86"/>
      <c r="AD595" s="87"/>
    </row>
    <row x14ac:dyDescent="0.25" r="596" customHeight="1" ht="17.25">
      <c r="A596" s="235">
        <f>A595</f>
        <v>25569.375</v>
      </c>
      <c r="B596" s="184" t="s">
        <v>9</v>
      </c>
      <c r="C596" s="180"/>
      <c r="D596" s="180">
        <v>36</v>
      </c>
      <c r="E596" s="180"/>
      <c r="F596" s="180"/>
      <c r="G596" s="180">
        <f>SUM(C596:F596)</f>
      </c>
      <c r="H596" s="125">
        <v>6000</v>
      </c>
      <c r="I596" s="125">
        <f>G596*H596</f>
      </c>
      <c r="J596" s="125">
        <f>I596*0.1</f>
      </c>
      <c r="K596" s="125">
        <f>SUM(I596:J596)</f>
      </c>
      <c r="L596" s="86"/>
      <c r="M596" s="175"/>
      <c r="N596" s="87"/>
      <c r="O596" s="87"/>
      <c r="P596" s="87"/>
      <c r="Q596" s="87"/>
      <c r="R596" s="87"/>
      <c r="S596" s="87"/>
      <c r="T596" s="87"/>
      <c r="U596" s="87"/>
      <c r="V596" s="175"/>
      <c r="W596" s="87"/>
      <c r="X596" s="87"/>
      <c r="Y596" s="87"/>
      <c r="Z596" s="87"/>
      <c r="AA596" s="87"/>
      <c r="AB596" s="87"/>
      <c r="AC596" s="86"/>
      <c r="AD596" s="87"/>
    </row>
    <row x14ac:dyDescent="0.25" r="597" customHeight="1" ht="17.25">
      <c r="A597" s="235">
        <f>A596</f>
        <v>25569.375</v>
      </c>
      <c r="B597" s="179" t="s">
        <v>78</v>
      </c>
      <c r="C597" s="180"/>
      <c r="D597" s="180">
        <v>20</v>
      </c>
      <c r="E597" s="180"/>
      <c r="F597" s="180"/>
      <c r="G597" s="180">
        <f>SUM(C597:F597)</f>
      </c>
      <c r="H597" s="125">
        <v>6500</v>
      </c>
      <c r="I597" s="125">
        <f>G597*H597</f>
      </c>
      <c r="J597" s="125">
        <f>I597*0.1</f>
      </c>
      <c r="K597" s="125">
        <f>SUM(I597:J597)</f>
      </c>
      <c r="L597" s="86"/>
      <c r="M597" s="175"/>
      <c r="N597" s="87"/>
      <c r="O597" s="87"/>
      <c r="P597" s="87"/>
      <c r="Q597" s="87"/>
      <c r="R597" s="87"/>
      <c r="S597" s="87"/>
      <c r="T597" s="87"/>
      <c r="U597" s="87"/>
      <c r="V597" s="175"/>
      <c r="W597" s="87"/>
      <c r="X597" s="87"/>
      <c r="Y597" s="87"/>
      <c r="Z597" s="87"/>
      <c r="AA597" s="87"/>
      <c r="AB597" s="87"/>
      <c r="AC597" s="86"/>
      <c r="AD597" s="87"/>
    </row>
    <row x14ac:dyDescent="0.25" r="598" customHeight="1" ht="17.25">
      <c r="A598" s="235">
        <f>A597</f>
        <v>25569.375</v>
      </c>
      <c r="B598" s="179" t="s">
        <v>55</v>
      </c>
      <c r="C598" s="180"/>
      <c r="D598" s="180">
        <v>10</v>
      </c>
      <c r="E598" s="180"/>
      <c r="F598" s="180"/>
      <c r="G598" s="180">
        <f>SUM(C598:F598)</f>
      </c>
      <c r="H598" s="125">
        <v>6500</v>
      </c>
      <c r="I598" s="125">
        <f>G598*H598</f>
      </c>
      <c r="J598" s="125">
        <f>I598*0.1</f>
      </c>
      <c r="K598" s="125">
        <f>SUM(I598:J598)</f>
      </c>
      <c r="L598" s="86"/>
      <c r="M598" s="175"/>
      <c r="N598" s="87"/>
      <c r="O598" s="87"/>
      <c r="P598" s="87"/>
      <c r="Q598" s="87"/>
      <c r="R598" s="87"/>
      <c r="S598" s="87"/>
      <c r="T598" s="87"/>
      <c r="U598" s="87"/>
      <c r="V598" s="175"/>
      <c r="W598" s="87"/>
      <c r="X598" s="87"/>
      <c r="Y598" s="87"/>
      <c r="Z598" s="87"/>
      <c r="AA598" s="87"/>
      <c r="AB598" s="87"/>
      <c r="AC598" s="86"/>
      <c r="AD598" s="87"/>
    </row>
    <row x14ac:dyDescent="0.25" r="599" customHeight="1" ht="17.25">
      <c r="A599" s="235">
        <f>A598</f>
        <v>25569.375</v>
      </c>
      <c r="B599" s="279" t="s">
        <v>80</v>
      </c>
      <c r="C599" s="180"/>
      <c r="D599" s="180">
        <v>23</v>
      </c>
      <c r="E599" s="180"/>
      <c r="F599" s="180"/>
      <c r="G599" s="180">
        <f>SUM(C599:F599)</f>
      </c>
      <c r="H599" s="125">
        <v>6000</v>
      </c>
      <c r="I599" s="125">
        <f>G599*H599</f>
      </c>
      <c r="J599" s="185"/>
      <c r="K599" s="125">
        <f>SUM(I599:J599)</f>
      </c>
      <c r="L599" s="86"/>
      <c r="M599" s="175"/>
      <c r="N599" s="87"/>
      <c r="O599" s="87"/>
      <c r="P599" s="87"/>
      <c r="Q599" s="87"/>
      <c r="R599" s="87"/>
      <c r="S599" s="87"/>
      <c r="T599" s="87"/>
      <c r="U599" s="87"/>
      <c r="V599" s="175"/>
      <c r="W599" s="87"/>
      <c r="X599" s="87"/>
      <c r="Y599" s="87"/>
      <c r="Z599" s="87"/>
      <c r="AA599" s="87"/>
      <c r="AB599" s="87"/>
      <c r="AC599" s="86"/>
      <c r="AD599" s="87"/>
    </row>
    <row x14ac:dyDescent="0.25" r="600" customHeight="1" ht="17.25">
      <c r="A600" s="235">
        <f>A599</f>
        <v>25569.375</v>
      </c>
      <c r="B600" s="279" t="s">
        <v>67</v>
      </c>
      <c r="C600" s="180"/>
      <c r="D600" s="180">
        <v>7</v>
      </c>
      <c r="E600" s="180">
        <v>6</v>
      </c>
      <c r="F600" s="180"/>
      <c r="G600" s="180">
        <f>SUM(C600:F600)</f>
      </c>
      <c r="H600" s="125">
        <v>5500</v>
      </c>
      <c r="I600" s="125">
        <f>G600*H600</f>
      </c>
      <c r="J600" s="125">
        <f>I600*0.1</f>
      </c>
      <c r="K600" s="125">
        <f>SUM(I600:J600)</f>
      </c>
      <c r="L600" s="86"/>
      <c r="M600" s="175"/>
      <c r="N600" s="87"/>
      <c r="O600" s="87"/>
      <c r="P600" s="87"/>
      <c r="Q600" s="87"/>
      <c r="R600" s="87"/>
      <c r="S600" s="87"/>
      <c r="T600" s="87"/>
      <c r="U600" s="87"/>
      <c r="V600" s="175"/>
      <c r="W600" s="87"/>
      <c r="X600" s="87"/>
      <c r="Y600" s="87"/>
      <c r="Z600" s="87"/>
      <c r="AA600" s="87"/>
      <c r="AB600" s="87"/>
      <c r="AC600" s="86"/>
      <c r="AD600" s="87"/>
    </row>
    <row x14ac:dyDescent="0.25" r="601" customHeight="1" ht="17.25">
      <c r="A601" s="235">
        <f>A600</f>
        <v>25569.375</v>
      </c>
      <c r="B601" s="279" t="s">
        <v>74</v>
      </c>
      <c r="C601" s="180"/>
      <c r="D601" s="180">
        <v>33</v>
      </c>
      <c r="E601" s="180">
        <v>27</v>
      </c>
      <c r="F601" s="180"/>
      <c r="G601" s="180">
        <f>SUM(C601:F601)</f>
      </c>
      <c r="H601" s="187">
        <v>5000</v>
      </c>
      <c r="I601" s="125">
        <f>G601*H601</f>
      </c>
      <c r="J601" s="125">
        <f>I601*0.1</f>
      </c>
      <c r="K601" s="125">
        <f>SUM(I601:J601)</f>
      </c>
      <c r="L601" s="86"/>
      <c r="M601" s="175"/>
      <c r="N601" s="87"/>
      <c r="O601" s="87"/>
      <c r="P601" s="87"/>
      <c r="Q601" s="87"/>
      <c r="R601" s="87"/>
      <c r="S601" s="87"/>
      <c r="T601" s="87"/>
      <c r="U601" s="87"/>
      <c r="V601" s="175"/>
      <c r="W601" s="87"/>
      <c r="X601" s="87"/>
      <c r="Y601" s="87"/>
      <c r="Z601" s="87"/>
      <c r="AA601" s="87"/>
      <c r="AB601" s="87"/>
      <c r="AC601" s="86"/>
      <c r="AD601" s="87"/>
    </row>
    <row x14ac:dyDescent="0.25" r="602" customHeight="1" ht="17.25">
      <c r="A602" s="235">
        <f>A601</f>
        <v>25569.375</v>
      </c>
      <c r="B602" s="280" t="s">
        <v>11</v>
      </c>
      <c r="C602" s="180"/>
      <c r="D602" s="180">
        <v>13</v>
      </c>
      <c r="E602" s="180">
        <v>7</v>
      </c>
      <c r="F602" s="180"/>
      <c r="G602" s="180">
        <f>SUM(C602:F602)</f>
      </c>
      <c r="H602" s="125">
        <v>6000</v>
      </c>
      <c r="I602" s="125">
        <f>G602*H602</f>
      </c>
      <c r="J602" s="125">
        <f>I602*0.1</f>
      </c>
      <c r="K602" s="125">
        <f>SUM(I602:J602)</f>
      </c>
      <c r="L602" s="86"/>
      <c r="M602" s="175"/>
      <c r="N602" s="87"/>
      <c r="O602" s="87"/>
      <c r="P602" s="87"/>
      <c r="Q602" s="87"/>
      <c r="R602" s="87"/>
      <c r="S602" s="87"/>
      <c r="T602" s="87"/>
      <c r="U602" s="87"/>
      <c r="V602" s="175"/>
      <c r="W602" s="87"/>
      <c r="X602" s="87"/>
      <c r="Y602" s="87"/>
      <c r="Z602" s="87"/>
      <c r="AA602" s="87"/>
      <c r="AB602" s="87"/>
      <c r="AC602" s="86"/>
      <c r="AD602" s="87"/>
    </row>
    <row x14ac:dyDescent="0.25" r="603" customHeight="1" ht="17.25">
      <c r="A603" s="235">
        <f>A602</f>
        <v>25569.375</v>
      </c>
      <c r="B603" s="279" t="s">
        <v>22</v>
      </c>
      <c r="C603" s="180"/>
      <c r="D603" s="180">
        <v>26</v>
      </c>
      <c r="E603" s="180"/>
      <c r="F603" s="180"/>
      <c r="G603" s="180">
        <f>SUM(C603:F603)</f>
      </c>
      <c r="H603" s="237">
        <v>4800</v>
      </c>
      <c r="I603" s="125">
        <f>G603*H603</f>
      </c>
      <c r="J603" s="125">
        <f>I603*0.1</f>
      </c>
      <c r="K603" s="125">
        <f>SUM(I603:J603)</f>
      </c>
      <c r="L603" s="86"/>
      <c r="M603" s="175"/>
      <c r="N603" s="87"/>
      <c r="O603" s="87"/>
      <c r="P603" s="87"/>
      <c r="Q603" s="87"/>
      <c r="R603" s="87"/>
      <c r="S603" s="87"/>
      <c r="T603" s="87"/>
      <c r="U603" s="87"/>
      <c r="V603" s="175"/>
      <c r="W603" s="87"/>
      <c r="X603" s="87"/>
      <c r="Y603" s="87"/>
      <c r="Z603" s="87"/>
      <c r="AA603" s="87"/>
      <c r="AB603" s="87"/>
      <c r="AC603" s="86"/>
      <c r="AD603" s="87"/>
    </row>
    <row x14ac:dyDescent="0.25" r="604" customHeight="1" ht="17.25">
      <c r="A604" s="235">
        <f>A603</f>
        <v>25569.375</v>
      </c>
      <c r="B604" s="279" t="s">
        <v>217</v>
      </c>
      <c r="C604" s="180"/>
      <c r="D604" s="180">
        <v>18</v>
      </c>
      <c r="E604" s="180">
        <v>9</v>
      </c>
      <c r="F604" s="180"/>
      <c r="G604" s="180">
        <f>SUM(C604:F604)</f>
      </c>
      <c r="H604" s="125">
        <v>5000</v>
      </c>
      <c r="I604" s="125">
        <f>G604*H604</f>
      </c>
      <c r="J604" s="125">
        <f>I604*0.1</f>
      </c>
      <c r="K604" s="125">
        <f>SUM(I604:J604)</f>
      </c>
      <c r="L604" s="86"/>
      <c r="M604" s="175"/>
      <c r="N604" s="87"/>
      <c r="O604" s="87"/>
      <c r="P604" s="87"/>
      <c r="Q604" s="87"/>
      <c r="R604" s="87"/>
      <c r="S604" s="87"/>
      <c r="T604" s="87"/>
      <c r="U604" s="87"/>
      <c r="V604" s="175"/>
      <c r="W604" s="87"/>
      <c r="X604" s="87"/>
      <c r="Y604" s="87"/>
      <c r="Z604" s="87"/>
      <c r="AA604" s="87"/>
      <c r="AB604" s="87"/>
      <c r="AC604" s="86"/>
      <c r="AD604" s="87"/>
    </row>
    <row x14ac:dyDescent="0.25" r="605" customHeight="1" ht="17.25">
      <c r="A605" s="235">
        <f>A604</f>
        <v>25569.375</v>
      </c>
      <c r="B605" s="279" t="s">
        <v>84</v>
      </c>
      <c r="C605" s="180"/>
      <c r="D605" s="180">
        <v>14</v>
      </c>
      <c r="E605" s="180">
        <v>8</v>
      </c>
      <c r="F605" s="180"/>
      <c r="G605" s="180">
        <f>SUM(C605:F605)</f>
      </c>
      <c r="H605" s="237">
        <v>4800</v>
      </c>
      <c r="I605" s="125">
        <f>G605*H605</f>
      </c>
      <c r="J605" s="125">
        <f>I605*0.1</f>
      </c>
      <c r="K605" s="125">
        <f>SUM(I605:J605)</f>
      </c>
      <c r="L605" s="86"/>
      <c r="M605" s="175"/>
      <c r="N605" s="87"/>
      <c r="O605" s="87"/>
      <c r="P605" s="87"/>
      <c r="Q605" s="87"/>
      <c r="R605" s="87"/>
      <c r="S605" s="87"/>
      <c r="T605" s="87"/>
      <c r="U605" s="87"/>
      <c r="V605" s="175"/>
      <c r="W605" s="87"/>
      <c r="X605" s="87"/>
      <c r="Y605" s="87"/>
      <c r="Z605" s="87"/>
      <c r="AA605" s="87"/>
      <c r="AB605" s="87"/>
      <c r="AC605" s="86"/>
      <c r="AD605" s="87"/>
    </row>
    <row x14ac:dyDescent="0.25" r="606" customHeight="1" ht="17.25">
      <c r="A606" s="235">
        <f>A605</f>
        <v>25569.375</v>
      </c>
      <c r="B606" s="279" t="s">
        <v>207</v>
      </c>
      <c r="C606" s="180"/>
      <c r="D606" s="180">
        <v>45</v>
      </c>
      <c r="E606" s="180"/>
      <c r="F606" s="180">
        <v>2</v>
      </c>
      <c r="G606" s="180">
        <f>SUM(C606:F606)</f>
      </c>
      <c r="H606" s="125">
        <v>6000</v>
      </c>
      <c r="I606" s="125">
        <f>G606*H606</f>
      </c>
      <c r="J606" s="125">
        <f>I606*0.1</f>
      </c>
      <c r="K606" s="125">
        <f>SUM(I606:J606)</f>
      </c>
      <c r="L606" s="86"/>
      <c r="M606" s="175"/>
      <c r="N606" s="87"/>
      <c r="O606" s="87"/>
      <c r="P606" s="87"/>
      <c r="Q606" s="87"/>
      <c r="R606" s="87"/>
      <c r="S606" s="87"/>
      <c r="T606" s="87"/>
      <c r="U606" s="87"/>
      <c r="V606" s="175"/>
      <c r="W606" s="87"/>
      <c r="X606" s="87"/>
      <c r="Y606" s="87"/>
      <c r="Z606" s="87"/>
      <c r="AA606" s="87"/>
      <c r="AB606" s="87"/>
      <c r="AC606" s="86"/>
      <c r="AD606" s="87"/>
    </row>
    <row x14ac:dyDescent="0.25" r="607" customHeight="1" ht="17.25">
      <c r="A607" s="235">
        <f>A606</f>
        <v>25569.375</v>
      </c>
      <c r="B607" s="280" t="s">
        <v>17</v>
      </c>
      <c r="C607" s="180"/>
      <c r="D607" s="180">
        <v>37</v>
      </c>
      <c r="E607" s="180">
        <v>12</v>
      </c>
      <c r="F607" s="180"/>
      <c r="G607" s="180">
        <f>SUM(C607:F607)</f>
      </c>
      <c r="H607" s="125">
        <v>6000</v>
      </c>
      <c r="I607" s="125">
        <f>G607*H607</f>
      </c>
      <c r="J607" s="185"/>
      <c r="K607" s="125">
        <f>SUM(I607:J607)</f>
      </c>
      <c r="L607" s="86"/>
      <c r="M607" s="175"/>
      <c r="N607" s="87"/>
      <c r="O607" s="87"/>
      <c r="P607" s="87"/>
      <c r="Q607" s="87"/>
      <c r="R607" s="87"/>
      <c r="S607" s="87"/>
      <c r="T607" s="87"/>
      <c r="U607" s="87"/>
      <c r="V607" s="175"/>
      <c r="W607" s="87"/>
      <c r="X607" s="87"/>
      <c r="Y607" s="87"/>
      <c r="Z607" s="87"/>
      <c r="AA607" s="87"/>
      <c r="AB607" s="87"/>
      <c r="AC607" s="86"/>
      <c r="AD607" s="87"/>
    </row>
    <row x14ac:dyDescent="0.25" r="608" customHeight="1" ht="17.25">
      <c r="A608" s="235">
        <f>A607</f>
        <v>25569.375</v>
      </c>
      <c r="B608" s="279" t="s">
        <v>15</v>
      </c>
      <c r="C608" s="180"/>
      <c r="D608" s="180">
        <v>23</v>
      </c>
      <c r="E608" s="180">
        <v>5</v>
      </c>
      <c r="F608" s="180"/>
      <c r="G608" s="180">
        <f>SUM(C608:F608)</f>
      </c>
      <c r="H608" s="237">
        <v>4800</v>
      </c>
      <c r="I608" s="125">
        <f>G608*H608</f>
      </c>
      <c r="J608" s="125">
        <f>I608*0.1</f>
      </c>
      <c r="K608" s="125">
        <f>SUM(I608:J608)</f>
      </c>
      <c r="L608" s="86"/>
      <c r="M608" s="175"/>
      <c r="N608" s="87"/>
      <c r="O608" s="87"/>
      <c r="P608" s="87"/>
      <c r="Q608" s="87"/>
      <c r="R608" s="87"/>
      <c r="S608" s="87"/>
      <c r="T608" s="87"/>
      <c r="U608" s="87"/>
      <c r="V608" s="175"/>
      <c r="W608" s="87"/>
      <c r="X608" s="87"/>
      <c r="Y608" s="87"/>
      <c r="Z608" s="87"/>
      <c r="AA608" s="87"/>
      <c r="AB608" s="87"/>
      <c r="AC608" s="86"/>
      <c r="AD608" s="87"/>
    </row>
    <row x14ac:dyDescent="0.25" r="609" customHeight="1" ht="17.25">
      <c r="A609" s="235">
        <f>A608</f>
        <v>25569.375</v>
      </c>
      <c r="B609" s="279" t="s">
        <v>21</v>
      </c>
      <c r="C609" s="188" t="s">
        <v>14</v>
      </c>
      <c r="D609" s="180">
        <v>13</v>
      </c>
      <c r="E609" s="180"/>
      <c r="F609" s="180"/>
      <c r="G609" s="180">
        <f>SUM(C609:F609)</f>
      </c>
      <c r="H609" s="125">
        <v>5000</v>
      </c>
      <c r="I609" s="125">
        <f>G609*H609</f>
      </c>
      <c r="J609" s="125">
        <f>I609*0.1</f>
      </c>
      <c r="K609" s="125">
        <f>SUM(I609:J609)</f>
      </c>
      <c r="L609" s="86"/>
      <c r="M609" s="175"/>
      <c r="N609" s="87"/>
      <c r="O609" s="87"/>
      <c r="P609" s="87"/>
      <c r="Q609" s="87"/>
      <c r="R609" s="87"/>
      <c r="S609" s="87"/>
      <c r="T609" s="87"/>
      <c r="U609" s="87"/>
      <c r="V609" s="175"/>
      <c r="W609" s="87"/>
      <c r="X609" s="87"/>
      <c r="Y609" s="87"/>
      <c r="Z609" s="87"/>
      <c r="AA609" s="87"/>
      <c r="AB609" s="87"/>
      <c r="AC609" s="86"/>
      <c r="AD609" s="87"/>
    </row>
    <row x14ac:dyDescent="0.25" r="610" customHeight="1" ht="17.25">
      <c r="A610" s="235">
        <f>A609</f>
        <v>25569.375</v>
      </c>
      <c r="B610" s="279" t="s">
        <v>52</v>
      </c>
      <c r="C610" s="180"/>
      <c r="D610" s="180">
        <v>15</v>
      </c>
      <c r="E610" s="180">
        <v>10</v>
      </c>
      <c r="F610" s="180"/>
      <c r="G610" s="180">
        <f>SUM(C610:F610)</f>
      </c>
      <c r="H610" s="125">
        <v>5000</v>
      </c>
      <c r="I610" s="125">
        <f>G610*H610</f>
      </c>
      <c r="J610" s="125">
        <f>I610*0.1</f>
      </c>
      <c r="K610" s="125">
        <f>SUM(I610:J610)</f>
      </c>
      <c r="L610" s="86"/>
      <c r="M610" s="175"/>
      <c r="N610" s="87"/>
      <c r="O610" s="87"/>
      <c r="P610" s="87"/>
      <c r="Q610" s="87"/>
      <c r="R610" s="87"/>
      <c r="S610" s="87"/>
      <c r="T610" s="87"/>
      <c r="U610" s="87"/>
      <c r="V610" s="175"/>
      <c r="W610" s="87"/>
      <c r="X610" s="87"/>
      <c r="Y610" s="87"/>
      <c r="Z610" s="87"/>
      <c r="AA610" s="87"/>
      <c r="AB610" s="87"/>
      <c r="AC610" s="86"/>
      <c r="AD610" s="87"/>
    </row>
    <row x14ac:dyDescent="0.25" r="611" customHeight="1" ht="17.25">
      <c r="A611" s="235">
        <f>A610</f>
        <v>25569.375</v>
      </c>
      <c r="B611" s="279" t="s">
        <v>61</v>
      </c>
      <c r="C611" s="180"/>
      <c r="D611" s="180">
        <v>8</v>
      </c>
      <c r="E611" s="180"/>
      <c r="F611" s="180"/>
      <c r="G611" s="180">
        <f>SUM(C611:F611)</f>
      </c>
      <c r="H611" s="125">
        <v>5000</v>
      </c>
      <c r="I611" s="125">
        <f>G611*H611</f>
      </c>
      <c r="J611" s="125">
        <f>I611*0.1</f>
      </c>
      <c r="K611" s="125">
        <f>SUM(I611:J611)</f>
      </c>
      <c r="L611" s="86"/>
      <c r="M611" s="175"/>
      <c r="N611" s="87"/>
      <c r="O611" s="87"/>
      <c r="P611" s="87"/>
      <c r="Q611" s="87"/>
      <c r="R611" s="87"/>
      <c r="S611" s="87"/>
      <c r="T611" s="87"/>
      <c r="U611" s="87"/>
      <c r="V611" s="175"/>
      <c r="W611" s="87"/>
      <c r="X611" s="87"/>
      <c r="Y611" s="87"/>
      <c r="Z611" s="87"/>
      <c r="AA611" s="87"/>
      <c r="AB611" s="87"/>
      <c r="AC611" s="86"/>
      <c r="AD611" s="87"/>
    </row>
    <row x14ac:dyDescent="0.25" r="612" customHeight="1" ht="17.25">
      <c r="A612" s="235">
        <f>A611</f>
        <v>25569.375</v>
      </c>
      <c r="B612" s="280" t="s">
        <v>33</v>
      </c>
      <c r="C612" s="180"/>
      <c r="D612" s="180">
        <v>10</v>
      </c>
      <c r="E612" s="180"/>
      <c r="F612" s="180"/>
      <c r="G612" s="180">
        <f>SUM(C612:F612)</f>
      </c>
      <c r="H612" s="125">
        <v>5500</v>
      </c>
      <c r="I612" s="125">
        <f>G612*H612</f>
      </c>
      <c r="J612" s="125">
        <f>I612*0.1</f>
      </c>
      <c r="K612" s="125">
        <f>SUM(I612:J612)</f>
      </c>
      <c r="L612" s="86"/>
      <c r="M612" s="175"/>
      <c r="N612" s="87"/>
      <c r="O612" s="87"/>
      <c r="P612" s="87"/>
      <c r="Q612" s="87"/>
      <c r="R612" s="87"/>
      <c r="S612" s="87"/>
      <c r="T612" s="87"/>
      <c r="U612" s="87"/>
      <c r="V612" s="175"/>
      <c r="W612" s="87"/>
      <c r="X612" s="87"/>
      <c r="Y612" s="87"/>
      <c r="Z612" s="87"/>
      <c r="AA612" s="87"/>
      <c r="AB612" s="87"/>
      <c r="AC612" s="86"/>
      <c r="AD612" s="87"/>
    </row>
    <row x14ac:dyDescent="0.25" r="613" customHeight="1" ht="17.25">
      <c r="A613" s="235">
        <f>A612</f>
        <v>25569.375</v>
      </c>
      <c r="B613" s="279" t="s">
        <v>30</v>
      </c>
      <c r="C613" s="180"/>
      <c r="D613" s="180">
        <v>17</v>
      </c>
      <c r="E613" s="180"/>
      <c r="F613" s="180"/>
      <c r="G613" s="180">
        <f>SUM(C613:F613)</f>
      </c>
      <c r="H613" s="125">
        <v>6000</v>
      </c>
      <c r="I613" s="125">
        <f>G613*H613</f>
      </c>
      <c r="J613" s="125">
        <f>I613*0.1</f>
      </c>
      <c r="K613" s="125">
        <f>SUM(I613:J613)</f>
      </c>
      <c r="L613" s="86"/>
      <c r="M613" s="175"/>
      <c r="N613" s="87"/>
      <c r="O613" s="87"/>
      <c r="P613" s="87"/>
      <c r="Q613" s="87"/>
      <c r="R613" s="87"/>
      <c r="S613" s="87"/>
      <c r="T613" s="87"/>
      <c r="U613" s="87"/>
      <c r="V613" s="175"/>
      <c r="W613" s="87"/>
      <c r="X613" s="87"/>
      <c r="Y613" s="87"/>
      <c r="Z613" s="87"/>
      <c r="AA613" s="87"/>
      <c r="AB613" s="87"/>
      <c r="AC613" s="86"/>
      <c r="AD613" s="87"/>
    </row>
    <row x14ac:dyDescent="0.25" r="614" customHeight="1" ht="17.25">
      <c r="A614" s="235">
        <f>A613</f>
        <v>25569.375</v>
      </c>
      <c r="B614" s="279" t="s">
        <v>28</v>
      </c>
      <c r="C614" s="188" t="s">
        <v>14</v>
      </c>
      <c r="D614" s="180">
        <v>20</v>
      </c>
      <c r="E614" s="180"/>
      <c r="F614" s="180"/>
      <c r="G614" s="180">
        <f>SUM(C614:F614)</f>
      </c>
      <c r="H614" s="125">
        <v>5000</v>
      </c>
      <c r="I614" s="125">
        <f>G614*H614</f>
      </c>
      <c r="J614" s="125">
        <f>I614*0.1</f>
      </c>
      <c r="K614" s="125">
        <f>SUM(I614:J614)</f>
      </c>
      <c r="L614" s="86"/>
      <c r="M614" s="175"/>
      <c r="N614" s="87"/>
      <c r="O614" s="87"/>
      <c r="P614" s="87"/>
      <c r="Q614" s="87"/>
      <c r="R614" s="87"/>
      <c r="S614" s="87"/>
      <c r="T614" s="87"/>
      <c r="U614" s="87"/>
      <c r="V614" s="175"/>
      <c r="W614" s="87"/>
      <c r="X614" s="87"/>
      <c r="Y614" s="87"/>
      <c r="Z614" s="87"/>
      <c r="AA614" s="87"/>
      <c r="AB614" s="87"/>
      <c r="AC614" s="86"/>
      <c r="AD614" s="87"/>
    </row>
    <row x14ac:dyDescent="0.25" r="615" customHeight="1" ht="17.25">
      <c r="A615" s="235">
        <f>A614</f>
        <v>25569.375</v>
      </c>
      <c r="B615" s="179" t="s">
        <v>12</v>
      </c>
      <c r="C615" s="180"/>
      <c r="D615" s="180">
        <v>19</v>
      </c>
      <c r="E615" s="180">
        <v>7</v>
      </c>
      <c r="F615" s="180"/>
      <c r="G615" s="180">
        <f>SUM(C615:F615)</f>
      </c>
      <c r="H615" s="125">
        <v>6000</v>
      </c>
      <c r="I615" s="125">
        <f>G615*H615</f>
      </c>
      <c r="J615" s="125">
        <f>I615*0.1</f>
      </c>
      <c r="K615" s="125">
        <f>SUM(I615:J615)</f>
      </c>
      <c r="L615" s="86"/>
      <c r="M615" s="175"/>
      <c r="N615" s="87"/>
      <c r="O615" s="87"/>
      <c r="P615" s="87"/>
      <c r="Q615" s="87"/>
      <c r="R615" s="87"/>
      <c r="S615" s="87"/>
      <c r="T615" s="87"/>
      <c r="U615" s="87"/>
      <c r="V615" s="175"/>
      <c r="W615" s="87"/>
      <c r="X615" s="87"/>
      <c r="Y615" s="87"/>
      <c r="Z615" s="87"/>
      <c r="AA615" s="87"/>
      <c r="AB615" s="87"/>
      <c r="AC615" s="86"/>
      <c r="AD615" s="87"/>
    </row>
    <row x14ac:dyDescent="0.25" r="616" customHeight="1" ht="17.25">
      <c r="A616" s="235">
        <f>A615</f>
        <v>25569.375</v>
      </c>
      <c r="B616" s="179" t="s">
        <v>100</v>
      </c>
      <c r="C616" s="180"/>
      <c r="D616" s="180">
        <v>6</v>
      </c>
      <c r="E616" s="180"/>
      <c r="F616" s="180"/>
      <c r="G616" s="180">
        <f>SUM(C616:F616)</f>
      </c>
      <c r="H616" s="125">
        <v>5500</v>
      </c>
      <c r="I616" s="125">
        <f>G616*H616</f>
      </c>
      <c r="J616" s="125">
        <f>I616*0.1</f>
      </c>
      <c r="K616" s="125">
        <f>SUM(I616:J616)</f>
      </c>
      <c r="L616" s="86"/>
      <c r="M616" s="175"/>
      <c r="N616" s="87"/>
      <c r="O616" s="87"/>
      <c r="P616" s="87"/>
      <c r="Q616" s="87"/>
      <c r="R616" s="87"/>
      <c r="S616" s="87"/>
      <c r="T616" s="87"/>
      <c r="U616" s="87"/>
      <c r="V616" s="175"/>
      <c r="W616" s="87"/>
      <c r="X616" s="87"/>
      <c r="Y616" s="87"/>
      <c r="Z616" s="87"/>
      <c r="AA616" s="87"/>
      <c r="AB616" s="87"/>
      <c r="AC616" s="86"/>
      <c r="AD616" s="87"/>
    </row>
    <row x14ac:dyDescent="0.25" r="617" customHeight="1" ht="17.25">
      <c r="A617" s="235">
        <f>A616</f>
        <v>25569.375</v>
      </c>
      <c r="B617" s="179" t="s">
        <v>37</v>
      </c>
      <c r="C617" s="180"/>
      <c r="D617" s="180">
        <v>5</v>
      </c>
      <c r="E617" s="180"/>
      <c r="F617" s="180"/>
      <c r="G617" s="180">
        <f>SUM(C617:F617)</f>
      </c>
      <c r="H617" s="125">
        <v>6500</v>
      </c>
      <c r="I617" s="125">
        <f>G617*H617</f>
      </c>
      <c r="J617" s="125">
        <f>I617*0.1</f>
      </c>
      <c r="K617" s="125">
        <f>SUM(I617:J617)</f>
      </c>
      <c r="L617" s="86"/>
      <c r="M617" s="175"/>
      <c r="N617" s="87"/>
      <c r="O617" s="87"/>
      <c r="P617" s="87"/>
      <c r="Q617" s="87"/>
      <c r="R617" s="87"/>
      <c r="S617" s="87"/>
      <c r="T617" s="87"/>
      <c r="U617" s="87"/>
      <c r="V617" s="175"/>
      <c r="W617" s="87"/>
      <c r="X617" s="87"/>
      <c r="Y617" s="87"/>
      <c r="Z617" s="87"/>
      <c r="AA617" s="87"/>
      <c r="AB617" s="87"/>
      <c r="AC617" s="86"/>
      <c r="AD617" s="87"/>
    </row>
    <row x14ac:dyDescent="0.25" r="618" customHeight="1" ht="17.25">
      <c r="A618" s="235">
        <f>A617</f>
        <v>25569.375</v>
      </c>
      <c r="B618" s="186" t="s">
        <v>64</v>
      </c>
      <c r="C618" s="180"/>
      <c r="D618" s="180">
        <v>48</v>
      </c>
      <c r="E618" s="180">
        <v>15</v>
      </c>
      <c r="F618" s="180"/>
      <c r="G618" s="180">
        <f>SUM(C618:F618)</f>
      </c>
      <c r="H618" s="182">
        <v>5500</v>
      </c>
      <c r="I618" s="125">
        <f>G618*H618</f>
      </c>
      <c r="J618" s="125">
        <f>I618*0.1</f>
      </c>
      <c r="K618" s="125">
        <f>SUM(I618:J618)</f>
      </c>
      <c r="L618" s="86"/>
      <c r="M618" s="175"/>
      <c r="N618" s="87"/>
      <c r="O618" s="87"/>
      <c r="P618" s="87"/>
      <c r="Q618" s="87"/>
      <c r="R618" s="87"/>
      <c r="S618" s="87"/>
      <c r="T618" s="87"/>
      <c r="U618" s="87"/>
      <c r="V618" s="175"/>
      <c r="W618" s="87"/>
      <c r="X618" s="87"/>
      <c r="Y618" s="87"/>
      <c r="Z618" s="87"/>
      <c r="AA618" s="87"/>
      <c r="AB618" s="87"/>
      <c r="AC618" s="86"/>
      <c r="AD618" s="87"/>
    </row>
    <row x14ac:dyDescent="0.25" r="619" customHeight="1" ht="17.25">
      <c r="A619" s="235">
        <f>A618</f>
        <v>25569.375</v>
      </c>
      <c r="B619" s="186" t="s">
        <v>25</v>
      </c>
      <c r="C619" s="180"/>
      <c r="D619" s="180">
        <v>20</v>
      </c>
      <c r="E619" s="180"/>
      <c r="F619" s="180"/>
      <c r="G619" s="180">
        <f>SUM(C619:F619)</f>
      </c>
      <c r="H619" s="125">
        <v>6000</v>
      </c>
      <c r="I619" s="125">
        <f>G619*H619</f>
      </c>
      <c r="J619" s="125">
        <f>I619*0.1</f>
      </c>
      <c r="K619" s="125">
        <f>SUM(I619:J619)</f>
      </c>
      <c r="L619" s="86"/>
      <c r="M619" s="175"/>
      <c r="N619" s="87"/>
      <c r="O619" s="87"/>
      <c r="P619" s="87"/>
      <c r="Q619" s="87"/>
      <c r="R619" s="87"/>
      <c r="S619" s="87"/>
      <c r="T619" s="87"/>
      <c r="U619" s="87"/>
      <c r="V619" s="175"/>
      <c r="W619" s="87"/>
      <c r="X619" s="87"/>
      <c r="Y619" s="87"/>
      <c r="Z619" s="87"/>
      <c r="AA619" s="87"/>
      <c r="AB619" s="87"/>
      <c r="AC619" s="86"/>
      <c r="AD619" s="87"/>
    </row>
    <row x14ac:dyDescent="0.25" r="620" customHeight="1" ht="17.25">
      <c r="A620" s="235">
        <f>A619</f>
        <v>25569.375</v>
      </c>
      <c r="B620" s="279" t="s">
        <v>76</v>
      </c>
      <c r="C620" s="188" t="s">
        <v>14</v>
      </c>
      <c r="D620" s="180">
        <v>18</v>
      </c>
      <c r="E620" s="180"/>
      <c r="F620" s="180"/>
      <c r="G620" s="180">
        <f>SUM(C620:F620)</f>
      </c>
      <c r="H620" s="125">
        <v>6000</v>
      </c>
      <c r="I620" s="125">
        <f>G620*H620</f>
      </c>
      <c r="J620" s="125">
        <f>I620*0.1</f>
      </c>
      <c r="K620" s="125">
        <f>SUM(I620:J620)</f>
      </c>
      <c r="L620" s="86"/>
      <c r="M620" s="175"/>
      <c r="N620" s="87"/>
      <c r="O620" s="87"/>
      <c r="P620" s="87"/>
      <c r="Q620" s="87"/>
      <c r="R620" s="87"/>
      <c r="S620" s="87"/>
      <c r="T620" s="87"/>
      <c r="U620" s="87"/>
      <c r="V620" s="175"/>
      <c r="W620" s="87"/>
      <c r="X620" s="87"/>
      <c r="Y620" s="87"/>
      <c r="Z620" s="87"/>
      <c r="AA620" s="87"/>
      <c r="AB620" s="87"/>
      <c r="AC620" s="86"/>
      <c r="AD620" s="87"/>
    </row>
    <row x14ac:dyDescent="0.25" r="621" customHeight="1" ht="17.25">
      <c r="A621" s="235">
        <f>A620</f>
        <v>25569.375</v>
      </c>
      <c r="B621" s="186" t="s">
        <v>149</v>
      </c>
      <c r="C621" s="180"/>
      <c r="D621" s="180">
        <v>86</v>
      </c>
      <c r="E621" s="180">
        <v>38</v>
      </c>
      <c r="F621" s="180">
        <v>7</v>
      </c>
      <c r="G621" s="180">
        <f>SUM(C621:F621)</f>
      </c>
      <c r="H621" s="125">
        <v>6000</v>
      </c>
      <c r="I621" s="125">
        <f>G621*H621</f>
      </c>
      <c r="J621" s="125">
        <f>I621*0.1</f>
      </c>
      <c r="K621" s="125">
        <f>SUM(I621:J621)</f>
      </c>
      <c r="L621" s="86"/>
      <c r="M621" s="175"/>
      <c r="N621" s="87"/>
      <c r="O621" s="87"/>
      <c r="P621" s="87"/>
      <c r="Q621" s="87"/>
      <c r="R621" s="87"/>
      <c r="S621" s="87"/>
      <c r="T621" s="87"/>
      <c r="U621" s="87"/>
      <c r="V621" s="175"/>
      <c r="W621" s="87"/>
      <c r="X621" s="87"/>
      <c r="Y621" s="87"/>
      <c r="Z621" s="87"/>
      <c r="AA621" s="87"/>
      <c r="AB621" s="87"/>
      <c r="AC621" s="86"/>
      <c r="AD621" s="87"/>
    </row>
    <row x14ac:dyDescent="0.25" r="622" customHeight="1" ht="17.25">
      <c r="A622" s="235">
        <f>A621</f>
        <v>25569.375</v>
      </c>
      <c r="B622" s="280" t="s">
        <v>43</v>
      </c>
      <c r="C622" s="180"/>
      <c r="D622" s="180">
        <v>45</v>
      </c>
      <c r="E622" s="180">
        <v>8</v>
      </c>
      <c r="F622" s="180"/>
      <c r="G622" s="180">
        <f>SUM(C622:F622)</f>
      </c>
      <c r="H622" s="125">
        <v>6000</v>
      </c>
      <c r="I622" s="125">
        <f>G622*H622</f>
      </c>
      <c r="J622" s="125">
        <f>I622*0.1</f>
      </c>
      <c r="K622" s="125">
        <f>SUM(I622:J622)</f>
      </c>
      <c r="L622" s="86"/>
      <c r="M622" s="175"/>
      <c r="N622" s="87"/>
      <c r="O622" s="87"/>
      <c r="P622" s="87"/>
      <c r="Q622" s="87"/>
      <c r="R622" s="87"/>
      <c r="S622" s="87"/>
      <c r="T622" s="87"/>
      <c r="U622" s="87"/>
      <c r="V622" s="175"/>
      <c r="W622" s="87"/>
      <c r="X622" s="87"/>
      <c r="Y622" s="87"/>
      <c r="Z622" s="87"/>
      <c r="AA622" s="87"/>
      <c r="AB622" s="87"/>
      <c r="AC622" s="86"/>
      <c r="AD622" s="87"/>
    </row>
    <row x14ac:dyDescent="0.25" r="623" customHeight="1" ht="17.25">
      <c r="A623" s="235">
        <f>A622</f>
        <v>25569.375</v>
      </c>
      <c r="B623" s="280" t="s">
        <v>18</v>
      </c>
      <c r="C623" s="180"/>
      <c r="D623" s="180">
        <v>9</v>
      </c>
      <c r="E623" s="180">
        <v>7</v>
      </c>
      <c r="F623" s="180">
        <v>5</v>
      </c>
      <c r="G623" s="180">
        <f>SUM(C623:F623)</f>
      </c>
      <c r="H623" s="125">
        <v>6000</v>
      </c>
      <c r="I623" s="125">
        <f>G623*H623</f>
      </c>
      <c r="J623" s="125">
        <f>I623*0.1</f>
      </c>
      <c r="K623" s="125">
        <f>SUM(I623:J623)</f>
      </c>
      <c r="L623" s="86"/>
      <c r="M623" s="175"/>
      <c r="N623" s="87"/>
      <c r="O623" s="87"/>
      <c r="P623" s="87"/>
      <c r="Q623" s="87"/>
      <c r="R623" s="87"/>
      <c r="S623" s="87"/>
      <c r="T623" s="87"/>
      <c r="U623" s="87"/>
      <c r="V623" s="175"/>
      <c r="W623" s="87"/>
      <c r="X623" s="87"/>
      <c r="Y623" s="87"/>
      <c r="Z623" s="87"/>
      <c r="AA623" s="87"/>
      <c r="AB623" s="87"/>
      <c r="AC623" s="86"/>
      <c r="AD623" s="87"/>
    </row>
    <row x14ac:dyDescent="0.25" r="624" customHeight="1" ht="17.25">
      <c r="A624" s="235">
        <f>A623</f>
        <v>25569.375</v>
      </c>
      <c r="B624" s="280" t="s">
        <v>82</v>
      </c>
      <c r="C624" s="188" t="s">
        <v>14</v>
      </c>
      <c r="D624" s="180">
        <v>25</v>
      </c>
      <c r="E624" s="180">
        <v>9</v>
      </c>
      <c r="F624" s="180">
        <v>7</v>
      </c>
      <c r="G624" s="180">
        <f>SUM(C624:F624)</f>
      </c>
      <c r="H624" s="125">
        <v>5000</v>
      </c>
      <c r="I624" s="125">
        <f>G624*H624</f>
      </c>
      <c r="J624" s="125">
        <f>I624*0.1</f>
      </c>
      <c r="K624" s="125">
        <f>SUM(I624:J624)</f>
      </c>
      <c r="L624" s="86"/>
      <c r="M624" s="175"/>
      <c r="N624" s="87"/>
      <c r="O624" s="87"/>
      <c r="P624" s="87"/>
      <c r="Q624" s="87"/>
      <c r="R624" s="87"/>
      <c r="S624" s="87"/>
      <c r="T624" s="87"/>
      <c r="U624" s="87"/>
      <c r="V624" s="175"/>
      <c r="W624" s="87"/>
      <c r="X624" s="87"/>
      <c r="Y624" s="87"/>
      <c r="Z624" s="87"/>
      <c r="AA624" s="87"/>
      <c r="AB624" s="87"/>
      <c r="AC624" s="86"/>
      <c r="AD624" s="87"/>
    </row>
    <row x14ac:dyDescent="0.25" r="625" customHeight="1" ht="17.25">
      <c r="A625" s="235">
        <f>A624</f>
        <v>25569.375</v>
      </c>
      <c r="B625" s="280" t="s">
        <v>151</v>
      </c>
      <c r="C625" s="180"/>
      <c r="D625" s="180">
        <v>12</v>
      </c>
      <c r="E625" s="180"/>
      <c r="F625" s="180"/>
      <c r="G625" s="180">
        <f>SUM(C625:F625)</f>
      </c>
      <c r="H625" s="125">
        <v>5000</v>
      </c>
      <c r="I625" s="125">
        <f>G625*H625</f>
      </c>
      <c r="J625" s="125">
        <f>I625*0.1</f>
      </c>
      <c r="K625" s="125">
        <f>SUM(I625:J625)</f>
      </c>
      <c r="L625" s="86"/>
      <c r="M625" s="175"/>
      <c r="N625" s="87"/>
      <c r="O625" s="87"/>
      <c r="P625" s="87"/>
      <c r="Q625" s="87"/>
      <c r="R625" s="87"/>
      <c r="S625" s="87"/>
      <c r="T625" s="87"/>
      <c r="U625" s="87"/>
      <c r="V625" s="175"/>
      <c r="W625" s="87"/>
      <c r="X625" s="87"/>
      <c r="Y625" s="87"/>
      <c r="Z625" s="87"/>
      <c r="AA625" s="87"/>
      <c r="AB625" s="87"/>
      <c r="AC625" s="86"/>
      <c r="AD625" s="87"/>
    </row>
    <row x14ac:dyDescent="0.25" r="626" customHeight="1" ht="17.25">
      <c r="A626" s="235">
        <f>A625</f>
        <v>25569.375</v>
      </c>
      <c r="B626" s="279"/>
      <c r="C626" s="180"/>
      <c r="D626" s="180"/>
      <c r="E626" s="180"/>
      <c r="F626" s="180"/>
      <c r="G626" s="180">
        <f>SUM(C626:F626)</f>
      </c>
      <c r="H626" s="125"/>
      <c r="I626" s="125">
        <f>G626*H626</f>
      </c>
      <c r="J626" s="125">
        <f>I626*0.1</f>
      </c>
      <c r="K626" s="125">
        <f>SUM(I626:J626)</f>
      </c>
      <c r="L626" s="86"/>
      <c r="M626" s="175"/>
      <c r="N626" s="87"/>
      <c r="O626" s="87"/>
      <c r="P626" s="87"/>
      <c r="Q626" s="87"/>
      <c r="R626" s="87"/>
      <c r="S626" s="87"/>
      <c r="T626" s="87"/>
      <c r="U626" s="87"/>
      <c r="V626" s="175"/>
      <c r="W626" s="87"/>
      <c r="X626" s="87"/>
      <c r="Y626" s="87"/>
      <c r="Z626" s="87"/>
      <c r="AA626" s="87"/>
      <c r="AB626" s="87"/>
      <c r="AC626" s="86"/>
      <c r="AD626" s="87"/>
    </row>
    <row x14ac:dyDescent="0.25" r="627" customHeight="1" ht="17.25">
      <c r="A627" s="235">
        <f>A626</f>
        <v>25569.375</v>
      </c>
      <c r="B627" s="179"/>
      <c r="C627" s="180"/>
      <c r="D627" s="180"/>
      <c r="E627" s="180"/>
      <c r="F627" s="180"/>
      <c r="G627" s="180">
        <f>SUM(C627:F627)</f>
      </c>
      <c r="H627" s="125"/>
      <c r="I627" s="125">
        <f>G627*H627</f>
      </c>
      <c r="J627" s="125">
        <f>I627*0.1</f>
      </c>
      <c r="K627" s="125">
        <f>SUM(I627:J627)</f>
      </c>
      <c r="L627" s="86"/>
      <c r="M627" s="175"/>
      <c r="N627" s="87"/>
      <c r="O627" s="87"/>
      <c r="P627" s="87"/>
      <c r="Q627" s="87"/>
      <c r="R627" s="87"/>
      <c r="S627" s="87"/>
      <c r="T627" s="87"/>
      <c r="U627" s="87"/>
      <c r="V627" s="175"/>
      <c r="W627" s="87"/>
      <c r="X627" s="87"/>
      <c r="Y627" s="87"/>
      <c r="Z627" s="87"/>
      <c r="AA627" s="87"/>
      <c r="AB627" s="87"/>
      <c r="AC627" s="86"/>
      <c r="AD627" s="87"/>
    </row>
    <row x14ac:dyDescent="0.25" r="628" customHeight="1" ht="17.25">
      <c r="A628" s="243">
        <f>A627</f>
        <v>25569.375</v>
      </c>
      <c r="B628" s="282" t="s">
        <v>155</v>
      </c>
      <c r="C628" s="191">
        <f>SUM(C586:C627)</f>
      </c>
      <c r="D628" s="191">
        <f>SUM(D586:D627)</f>
      </c>
      <c r="E628" s="191">
        <f>SUM(E586:E627)</f>
      </c>
      <c r="F628" s="191">
        <f>SUM(F586:F627)</f>
      </c>
      <c r="G628" s="191">
        <f>SUM(G586:G627)</f>
      </c>
      <c r="H628" s="201"/>
      <c r="I628" s="201">
        <f>SUM(I586:I627)</f>
      </c>
      <c r="J628" s="201">
        <f>SUM(J586:J627)</f>
      </c>
      <c r="K628" s="201">
        <f>SUM(K586:K627)</f>
      </c>
      <c r="L628" s="86"/>
      <c r="M628" s="175"/>
      <c r="N628" s="87"/>
      <c r="O628" s="87"/>
      <c r="P628" s="87"/>
      <c r="Q628" s="87"/>
      <c r="R628" s="87"/>
      <c r="S628" s="87"/>
      <c r="T628" s="87"/>
      <c r="U628" s="87"/>
      <c r="V628" s="175"/>
      <c r="W628" s="87"/>
      <c r="X628" s="87"/>
      <c r="Y628" s="87"/>
      <c r="Z628" s="87"/>
      <c r="AA628" s="87"/>
      <c r="AB628" s="87"/>
      <c r="AC628" s="86"/>
      <c r="AD628" s="87"/>
    </row>
    <row x14ac:dyDescent="0.25" r="629" customHeight="1" ht="17.25">
      <c r="A629" s="235">
        <f>A631</f>
        <v>25569.375</v>
      </c>
      <c r="B629" s="186" t="s">
        <v>113</v>
      </c>
      <c r="C629" s="180"/>
      <c r="D629" s="180">
        <v>149</v>
      </c>
      <c r="E629" s="180">
        <v>102</v>
      </c>
      <c r="F629" s="180"/>
      <c r="G629" s="180">
        <f>SUM(C629:F629)</f>
      </c>
      <c r="H629" s="125">
        <v>6500</v>
      </c>
      <c r="I629" s="125">
        <f>G629*H629</f>
      </c>
      <c r="J629" s="185"/>
      <c r="K629" s="125">
        <f>SUM(I629:J629)</f>
      </c>
      <c r="L629" s="86"/>
      <c r="M629" s="175"/>
      <c r="N629" s="87"/>
      <c r="O629" s="87"/>
      <c r="P629" s="87"/>
      <c r="Q629" s="87"/>
      <c r="R629" s="87"/>
      <c r="S629" s="87"/>
      <c r="T629" s="87"/>
      <c r="U629" s="87"/>
      <c r="V629" s="175"/>
      <c r="W629" s="87"/>
      <c r="X629" s="87"/>
      <c r="Y629" s="87"/>
      <c r="Z629" s="87"/>
      <c r="AA629" s="87"/>
      <c r="AB629" s="87"/>
      <c r="AC629" s="86"/>
      <c r="AD629" s="87"/>
    </row>
    <row x14ac:dyDescent="0.25" r="630" customHeight="1" ht="17.25">
      <c r="A630" s="235">
        <f>A626</f>
        <v>25569.375</v>
      </c>
      <c r="B630" s="186" t="s">
        <v>156</v>
      </c>
      <c r="C630" s="180"/>
      <c r="D630" s="180">
        <v>14</v>
      </c>
      <c r="E630" s="180">
        <v>7</v>
      </c>
      <c r="F630" s="180"/>
      <c r="G630" s="180">
        <f>SUM(C630:F630)</f>
      </c>
      <c r="H630" s="125">
        <v>6500</v>
      </c>
      <c r="I630" s="125">
        <f>G630*H630</f>
      </c>
      <c r="J630" s="185"/>
      <c r="K630" s="125">
        <f>SUM(I630:J630)</f>
      </c>
      <c r="L630" s="86"/>
      <c r="M630" s="175"/>
      <c r="N630" s="87"/>
      <c r="O630" s="87"/>
      <c r="P630" s="87"/>
      <c r="Q630" s="87"/>
      <c r="R630" s="87"/>
      <c r="S630" s="87"/>
      <c r="T630" s="87"/>
      <c r="U630" s="87"/>
      <c r="V630" s="175"/>
      <c r="W630" s="87"/>
      <c r="X630" s="87"/>
      <c r="Y630" s="87"/>
      <c r="Z630" s="87"/>
      <c r="AA630" s="87"/>
      <c r="AB630" s="87"/>
      <c r="AC630" s="86"/>
      <c r="AD630" s="87"/>
    </row>
    <row x14ac:dyDescent="0.25" r="631" customHeight="1" ht="17.25">
      <c r="A631" s="235">
        <f>A632</f>
        <v>25569.375</v>
      </c>
      <c r="B631" s="186" t="s">
        <v>112</v>
      </c>
      <c r="C631" s="180"/>
      <c r="D631" s="180">
        <v>13</v>
      </c>
      <c r="E631" s="180">
        <v>8</v>
      </c>
      <c r="F631" s="180"/>
      <c r="G631" s="180">
        <f>SUM(C631:F631)</f>
      </c>
      <c r="H631" s="125">
        <v>6900</v>
      </c>
      <c r="I631" s="125">
        <f>G631*H631</f>
      </c>
      <c r="J631" s="185"/>
      <c r="K631" s="125">
        <f>SUM(I631:J631)</f>
      </c>
      <c r="L631" s="86"/>
      <c r="M631" s="175"/>
      <c r="N631" s="87"/>
      <c r="O631" s="87"/>
      <c r="P631" s="87"/>
      <c r="Q631" s="87"/>
      <c r="R631" s="87"/>
      <c r="S631" s="87"/>
      <c r="T631" s="87"/>
      <c r="U631" s="87"/>
      <c r="V631" s="175"/>
      <c r="W631" s="87"/>
      <c r="X631" s="87"/>
      <c r="Y631" s="87"/>
      <c r="Z631" s="87"/>
      <c r="AA631" s="87"/>
      <c r="AB631" s="87"/>
      <c r="AC631" s="86"/>
      <c r="AD631" s="87"/>
    </row>
    <row x14ac:dyDescent="0.25" r="632" customHeight="1" ht="17.25">
      <c r="A632" s="235">
        <f>A630</f>
        <v>25569.375</v>
      </c>
      <c r="B632" s="179"/>
      <c r="C632" s="180"/>
      <c r="D632" s="180"/>
      <c r="E632" s="180"/>
      <c r="F632" s="180"/>
      <c r="G632" s="180">
        <f>SUM(C632:F632)</f>
      </c>
      <c r="H632" s="125"/>
      <c r="I632" s="125">
        <f>G630*H632</f>
      </c>
      <c r="J632" s="185"/>
      <c r="K632" s="125">
        <f>SUM(I632:J632)</f>
      </c>
      <c r="L632" s="86"/>
      <c r="M632" s="175"/>
      <c r="N632" s="87"/>
      <c r="O632" s="87"/>
      <c r="P632" s="87"/>
      <c r="Q632" s="87"/>
      <c r="R632" s="87"/>
      <c r="S632" s="87"/>
      <c r="T632" s="87"/>
      <c r="U632" s="87"/>
      <c r="V632" s="175"/>
      <c r="W632" s="87"/>
      <c r="X632" s="87"/>
      <c r="Y632" s="87"/>
      <c r="Z632" s="87"/>
      <c r="AA632" s="87"/>
      <c r="AB632" s="87"/>
      <c r="AC632" s="86"/>
      <c r="AD632" s="87"/>
    </row>
    <row x14ac:dyDescent="0.25" r="633" customHeight="1" ht="17.25">
      <c r="A633" s="235">
        <f>A632</f>
        <v>25569.375</v>
      </c>
      <c r="B633" s="179"/>
      <c r="C633" s="180"/>
      <c r="D633" s="180"/>
      <c r="E633" s="180"/>
      <c r="F633" s="180"/>
      <c r="G633" s="180">
        <f>SUM(C633:F633)</f>
      </c>
      <c r="H633" s="125"/>
      <c r="I633" s="125">
        <f>G633*H633</f>
      </c>
      <c r="J633" s="185"/>
      <c r="K633" s="125">
        <f>SUM(I633:J633)</f>
      </c>
      <c r="L633" s="86"/>
      <c r="M633" s="175"/>
      <c r="N633" s="87"/>
      <c r="O633" s="87"/>
      <c r="P633" s="87"/>
      <c r="Q633" s="87"/>
      <c r="R633" s="87"/>
      <c r="S633" s="87"/>
      <c r="T633" s="87"/>
      <c r="U633" s="87"/>
      <c r="V633" s="175"/>
      <c r="W633" s="87"/>
      <c r="X633" s="87"/>
      <c r="Y633" s="87"/>
      <c r="Z633" s="87"/>
      <c r="AA633" s="87"/>
      <c r="AB633" s="87"/>
      <c r="AC633" s="86"/>
      <c r="AD633" s="87"/>
    </row>
    <row x14ac:dyDescent="0.25" r="634" customHeight="1" ht="17.25">
      <c r="A634" s="235">
        <f>A633</f>
        <v>25569.375</v>
      </c>
      <c r="B634" s="179"/>
      <c r="C634" s="180"/>
      <c r="D634" s="180"/>
      <c r="E634" s="180"/>
      <c r="F634" s="180"/>
      <c r="G634" s="180">
        <f>SUM(C634:F634)</f>
      </c>
      <c r="H634" s="125"/>
      <c r="I634" s="125">
        <f>G633*H634</f>
      </c>
      <c r="J634" s="185"/>
      <c r="K634" s="125">
        <f>SUM(I634:J634)</f>
      </c>
      <c r="L634" s="86"/>
      <c r="M634" s="175"/>
      <c r="N634" s="87"/>
      <c r="O634" s="87"/>
      <c r="P634" s="87"/>
      <c r="Q634" s="87"/>
      <c r="R634" s="87"/>
      <c r="S634" s="87"/>
      <c r="T634" s="87"/>
      <c r="U634" s="87"/>
      <c r="V634" s="175"/>
      <c r="W634" s="87"/>
      <c r="X634" s="87"/>
      <c r="Y634" s="87"/>
      <c r="Z634" s="87"/>
      <c r="AA634" s="87"/>
      <c r="AB634" s="87"/>
      <c r="AC634" s="86"/>
      <c r="AD634" s="87"/>
    </row>
    <row x14ac:dyDescent="0.25" r="635" customHeight="1" ht="17.25">
      <c r="A635" s="235">
        <f>A629</f>
        <v>25569.375</v>
      </c>
      <c r="B635" s="179"/>
      <c r="C635" s="180"/>
      <c r="D635" s="180"/>
      <c r="E635" s="180"/>
      <c r="F635" s="180"/>
      <c r="G635" s="180">
        <f>SUM(C635:F635)</f>
      </c>
      <c r="H635" s="125"/>
      <c r="I635" s="125">
        <f>G635*H635</f>
      </c>
      <c r="J635" s="185"/>
      <c r="K635" s="125">
        <f>SUM(I635:J635)</f>
      </c>
      <c r="L635" s="86"/>
      <c r="M635" s="175"/>
      <c r="N635" s="87"/>
      <c r="O635" s="87"/>
      <c r="P635" s="87"/>
      <c r="Q635" s="87"/>
      <c r="R635" s="87"/>
      <c r="S635" s="87"/>
      <c r="T635" s="87"/>
      <c r="U635" s="87"/>
      <c r="V635" s="175"/>
      <c r="W635" s="87"/>
      <c r="X635" s="87"/>
      <c r="Y635" s="87"/>
      <c r="Z635" s="87"/>
      <c r="AA635" s="87"/>
      <c r="AB635" s="87"/>
      <c r="AC635" s="86"/>
      <c r="AD635" s="87"/>
    </row>
    <row x14ac:dyDescent="0.25" r="636" customHeight="1" ht="17.25">
      <c r="A636" s="235">
        <f>A635</f>
        <v>25569.375</v>
      </c>
      <c r="B636" s="179"/>
      <c r="C636" s="180"/>
      <c r="D636" s="180"/>
      <c r="E636" s="180"/>
      <c r="F636" s="180"/>
      <c r="G636" s="180">
        <f>SUM(C636:F636)</f>
      </c>
      <c r="H636" s="125"/>
      <c r="I636" s="125">
        <f>G635*H636</f>
      </c>
      <c r="J636" s="185"/>
      <c r="K636" s="125">
        <f>SUM(I636:J636)</f>
      </c>
      <c r="L636" s="86"/>
      <c r="M636" s="175"/>
      <c r="N636" s="87"/>
      <c r="O636" s="87"/>
      <c r="P636" s="87"/>
      <c r="Q636" s="87"/>
      <c r="R636" s="87"/>
      <c r="S636" s="87"/>
      <c r="T636" s="87"/>
      <c r="U636" s="87"/>
      <c r="V636" s="175"/>
      <c r="W636" s="87"/>
      <c r="X636" s="87"/>
      <c r="Y636" s="87"/>
      <c r="Z636" s="87"/>
      <c r="AA636" s="87"/>
      <c r="AB636" s="87"/>
      <c r="AC636" s="86"/>
      <c r="AD636" s="87"/>
    </row>
    <row x14ac:dyDescent="0.25" r="637" customHeight="1" ht="17.25">
      <c r="A637" s="243">
        <f>A636</f>
        <v>25569.375</v>
      </c>
      <c r="B637" s="282" t="s">
        <v>157</v>
      </c>
      <c r="C637" s="191">
        <f>SUM(C629:C636)</f>
      </c>
      <c r="D637" s="191">
        <f>SUM(D629:D636)</f>
      </c>
      <c r="E637" s="191">
        <f>SUM(E629:E636)</f>
      </c>
      <c r="F637" s="191">
        <f>SUM(F629:F636)</f>
      </c>
      <c r="G637" s="191">
        <f>SUM(G629:G636)</f>
      </c>
      <c r="H637" s="201"/>
      <c r="I637" s="201">
        <f>SUM(I629:I636)</f>
      </c>
      <c r="J637" s="201"/>
      <c r="K637" s="202">
        <f>SUM(K629:K636)</f>
      </c>
      <c r="L637" s="86"/>
      <c r="M637" s="175"/>
      <c r="N637" s="87"/>
      <c r="O637" s="87"/>
      <c r="P637" s="87"/>
      <c r="Q637" s="87"/>
      <c r="R637" s="87"/>
      <c r="S637" s="87"/>
      <c r="T637" s="87"/>
      <c r="U637" s="87"/>
      <c r="V637" s="175"/>
      <c r="W637" s="87"/>
      <c r="X637" s="87"/>
      <c r="Y637" s="87"/>
      <c r="Z637" s="87"/>
      <c r="AA637" s="87"/>
      <c r="AB637" s="87"/>
      <c r="AC637" s="86"/>
      <c r="AD637" s="87"/>
    </row>
    <row x14ac:dyDescent="0.25" r="638" customHeight="1" ht="17.25" hidden="1">
      <c r="A638" s="272" t="s">
        <v>128</v>
      </c>
      <c r="B638" s="273" t="s">
        <v>2</v>
      </c>
      <c r="C638" s="274" t="s">
        <v>129</v>
      </c>
      <c r="D638" s="274" t="s">
        <v>130</v>
      </c>
      <c r="E638" s="274" t="s">
        <v>131</v>
      </c>
      <c r="F638" s="274" t="s">
        <v>132</v>
      </c>
      <c r="G638" s="274" t="s">
        <v>133</v>
      </c>
      <c r="H638" s="274" t="s">
        <v>7</v>
      </c>
      <c r="I638" s="274" t="s">
        <v>134</v>
      </c>
      <c r="J638" s="274" t="s">
        <v>90</v>
      </c>
      <c r="K638" s="275" t="s">
        <v>135</v>
      </c>
      <c r="L638" s="86"/>
      <c r="M638" s="175"/>
      <c r="N638" s="87"/>
      <c r="O638" s="87"/>
      <c r="P638" s="87"/>
      <c r="Q638" s="87"/>
      <c r="R638" s="87"/>
      <c r="S638" s="87"/>
      <c r="T638" s="87"/>
      <c r="U638" s="87"/>
      <c r="V638" s="175"/>
      <c r="W638" s="87"/>
      <c r="X638" s="87"/>
      <c r="Y638" s="87"/>
      <c r="Z638" s="87"/>
      <c r="AA638" s="87"/>
      <c r="AB638" s="87"/>
      <c r="AC638" s="86"/>
      <c r="AD638" s="87"/>
    </row>
    <row x14ac:dyDescent="0.25" r="639" customHeight="1" ht="17.25">
      <c r="A639" s="235">
        <f>A637+1</f>
        <v>25569.375</v>
      </c>
      <c r="B639" s="179" t="s">
        <v>203</v>
      </c>
      <c r="C639" s="180"/>
      <c r="D639" s="180"/>
      <c r="E639" s="180"/>
      <c r="F639" s="180"/>
      <c r="G639" s="180">
        <f>SUM(C639:F639)</f>
      </c>
      <c r="H639" s="237">
        <v>6000</v>
      </c>
      <c r="I639" s="125">
        <f>G639*H639</f>
      </c>
      <c r="J639" s="125">
        <f>I639*0.1</f>
      </c>
      <c r="K639" s="125">
        <f>SUM(I639:J639)</f>
      </c>
      <c r="L639" s="86"/>
      <c r="M639" s="175"/>
      <c r="N639" s="87"/>
      <c r="O639" s="87"/>
      <c r="P639" s="87"/>
      <c r="Q639" s="87"/>
      <c r="R639" s="87"/>
      <c r="S639" s="87"/>
      <c r="T639" s="87"/>
      <c r="U639" s="87"/>
      <c r="V639" s="175"/>
      <c r="W639" s="87"/>
      <c r="X639" s="87"/>
      <c r="Y639" s="87"/>
      <c r="Z639" s="87"/>
      <c r="AA639" s="87"/>
      <c r="AB639" s="87"/>
      <c r="AC639" s="86"/>
      <c r="AD639" s="87"/>
    </row>
    <row x14ac:dyDescent="0.25" r="640" customHeight="1" ht="17.25">
      <c r="A640" s="235">
        <f>A639</f>
        <v>25569.375</v>
      </c>
      <c r="B640" s="179" t="s">
        <v>205</v>
      </c>
      <c r="C640" s="180"/>
      <c r="D640" s="180"/>
      <c r="E640" s="180"/>
      <c r="F640" s="180"/>
      <c r="G640" s="180">
        <f>SUM(C640:F640)</f>
      </c>
      <c r="H640" s="182">
        <v>4300</v>
      </c>
      <c r="I640" s="125">
        <f>G640*H640</f>
      </c>
      <c r="J640" s="125">
        <f>I640*0.1</f>
      </c>
      <c r="K640" s="125">
        <f>SUM(I640:J640)</f>
      </c>
      <c r="L640" s="86"/>
      <c r="M640" s="175"/>
      <c r="N640" s="87"/>
      <c r="O640" s="87"/>
      <c r="P640" s="87"/>
      <c r="Q640" s="87"/>
      <c r="R640" s="87"/>
      <c r="S640" s="87"/>
      <c r="T640" s="87"/>
      <c r="U640" s="87"/>
      <c r="V640" s="175"/>
      <c r="W640" s="87"/>
      <c r="X640" s="87"/>
      <c r="Y640" s="87"/>
      <c r="Z640" s="87"/>
      <c r="AA640" s="87"/>
      <c r="AB640" s="87"/>
      <c r="AC640" s="86"/>
      <c r="AD640" s="87"/>
    </row>
    <row x14ac:dyDescent="0.25" r="641" customHeight="1" ht="17.25">
      <c r="A641" s="235">
        <f>A640</f>
        <v>25569.375</v>
      </c>
      <c r="B641" s="179" t="s">
        <v>13</v>
      </c>
      <c r="C641" s="180"/>
      <c r="D641" s="180"/>
      <c r="E641" s="180"/>
      <c r="F641" s="180"/>
      <c r="G641" s="180">
        <f>SUM(C641:F641)</f>
      </c>
      <c r="H641" s="125">
        <v>6000</v>
      </c>
      <c r="I641" s="125">
        <f>G641*H641</f>
      </c>
      <c r="J641" s="125">
        <f>I641*0.1</f>
      </c>
      <c r="K641" s="125">
        <f>SUM(I641:J641)</f>
      </c>
      <c r="L641" s="86"/>
      <c r="M641" s="175"/>
      <c r="N641" s="87"/>
      <c r="O641" s="87"/>
      <c r="P641" s="87"/>
      <c r="Q641" s="87"/>
      <c r="R641" s="87"/>
      <c r="S641" s="87"/>
      <c r="T641" s="87"/>
      <c r="U641" s="87"/>
      <c r="V641" s="175"/>
      <c r="W641" s="87"/>
      <c r="X641" s="87"/>
      <c r="Y641" s="87"/>
      <c r="Z641" s="87"/>
      <c r="AA641" s="87"/>
      <c r="AB641" s="87"/>
      <c r="AC641" s="86"/>
      <c r="AD641" s="87"/>
    </row>
    <row x14ac:dyDescent="0.25" r="642" customHeight="1" ht="17.25">
      <c r="A642" s="235">
        <f>A641</f>
        <v>25569.375</v>
      </c>
      <c r="B642" s="179" t="s">
        <v>58</v>
      </c>
      <c r="C642" s="183" t="s">
        <v>14</v>
      </c>
      <c r="D642" s="180">
        <v>9</v>
      </c>
      <c r="E642" s="180">
        <v>5</v>
      </c>
      <c r="F642" s="180"/>
      <c r="G642" s="180">
        <f>SUM(C642:F642)</f>
      </c>
      <c r="H642" s="237">
        <v>5500</v>
      </c>
      <c r="I642" s="125">
        <f>G642*H642</f>
      </c>
      <c r="J642" s="125">
        <f>I642*0.1</f>
      </c>
      <c r="K642" s="125">
        <f>SUM(I642:J642)</f>
      </c>
      <c r="L642" s="86"/>
      <c r="M642" s="175"/>
      <c r="N642" s="87"/>
      <c r="O642" s="87"/>
      <c r="P642" s="87"/>
      <c r="Q642" s="87"/>
      <c r="R642" s="87"/>
      <c r="S642" s="87"/>
      <c r="T642" s="87"/>
      <c r="U642" s="87"/>
      <c r="V642" s="175"/>
      <c r="W642" s="87"/>
      <c r="X642" s="87"/>
      <c r="Y642" s="87"/>
      <c r="Z642" s="87"/>
      <c r="AA642" s="87"/>
      <c r="AB642" s="87"/>
      <c r="AC642" s="86"/>
      <c r="AD642" s="87"/>
    </row>
    <row x14ac:dyDescent="0.25" r="643" customHeight="1" ht="17.25">
      <c r="A643" s="235">
        <f>A642</f>
        <v>25569.375</v>
      </c>
      <c r="B643" s="179" t="s">
        <v>8</v>
      </c>
      <c r="C643" s="183">
        <v>10</v>
      </c>
      <c r="D643" s="180">
        <v>16</v>
      </c>
      <c r="E643" s="180"/>
      <c r="F643" s="180"/>
      <c r="G643" s="180">
        <f>SUM(C643:F643)</f>
      </c>
      <c r="H643" s="125">
        <v>5000</v>
      </c>
      <c r="I643" s="125">
        <f>G643*H643</f>
      </c>
      <c r="J643" s="125">
        <f>I643*0.1</f>
      </c>
      <c r="K643" s="125">
        <f>SUM(I643:J643)</f>
      </c>
      <c r="L643" s="86"/>
      <c r="M643" s="175"/>
      <c r="N643" s="87"/>
      <c r="O643" s="87"/>
      <c r="P643" s="87"/>
      <c r="Q643" s="87"/>
      <c r="R643" s="87"/>
      <c r="S643" s="87"/>
      <c r="T643" s="87"/>
      <c r="U643" s="87"/>
      <c r="V643" s="175"/>
      <c r="W643" s="87"/>
      <c r="X643" s="87"/>
      <c r="Y643" s="87"/>
      <c r="Z643" s="87"/>
      <c r="AA643" s="87"/>
      <c r="AB643" s="87"/>
      <c r="AC643" s="86"/>
      <c r="AD643" s="87"/>
    </row>
    <row x14ac:dyDescent="0.25" r="644" customHeight="1" ht="17.25">
      <c r="A644" s="235">
        <f>A643</f>
        <v>25569.375</v>
      </c>
      <c r="B644" s="179" t="s">
        <v>27</v>
      </c>
      <c r="C644" s="180"/>
      <c r="D644" s="180">
        <v>0</v>
      </c>
      <c r="E644" s="180"/>
      <c r="F644" s="180"/>
      <c r="G644" s="180">
        <f>SUM(C644:F644)</f>
      </c>
      <c r="H644" s="125">
        <v>5500</v>
      </c>
      <c r="I644" s="125">
        <f>G644*H644</f>
      </c>
      <c r="J644" s="125">
        <f>I644*0.1</f>
      </c>
      <c r="K644" s="125">
        <f>SUM(I644:J644)</f>
      </c>
      <c r="L644" s="86"/>
      <c r="M644" s="175"/>
      <c r="N644" s="87"/>
      <c r="O644" s="87"/>
      <c r="P644" s="87"/>
      <c r="Q644" s="87"/>
      <c r="R644" s="87"/>
      <c r="S644" s="87"/>
      <c r="T644" s="87"/>
      <c r="U644" s="87"/>
      <c r="V644" s="175"/>
      <c r="W644" s="87"/>
      <c r="X644" s="87"/>
      <c r="Y644" s="87"/>
      <c r="Z644" s="87"/>
      <c r="AA644" s="87"/>
      <c r="AB644" s="87"/>
      <c r="AC644" s="86"/>
      <c r="AD644" s="87"/>
    </row>
    <row x14ac:dyDescent="0.25" r="645" customHeight="1" ht="17.25">
      <c r="A645" s="235">
        <f>A644</f>
        <v>25569.375</v>
      </c>
      <c r="B645" s="179" t="s">
        <v>20</v>
      </c>
      <c r="C645" s="180"/>
      <c r="D645" s="180"/>
      <c r="E645" s="180"/>
      <c r="F645" s="180"/>
      <c r="G645" s="180">
        <f>SUM(C645:F645)</f>
      </c>
      <c r="H645" s="125">
        <v>5000</v>
      </c>
      <c r="I645" s="125">
        <f>G645*H645</f>
      </c>
      <c r="J645" s="125">
        <f>I645*0.1</f>
      </c>
      <c r="K645" s="125">
        <f>SUM(I645:J645)</f>
      </c>
      <c r="L645" s="86"/>
      <c r="M645" s="175"/>
      <c r="N645" s="87"/>
      <c r="O645" s="87"/>
      <c r="P645" s="87"/>
      <c r="Q645" s="87"/>
      <c r="R645" s="87"/>
      <c r="S645" s="87"/>
      <c r="T645" s="87"/>
      <c r="U645" s="87"/>
      <c r="V645" s="175"/>
      <c r="W645" s="87"/>
      <c r="X645" s="87"/>
      <c r="Y645" s="87"/>
      <c r="Z645" s="87"/>
      <c r="AA645" s="87"/>
      <c r="AB645" s="87"/>
      <c r="AC645" s="86"/>
      <c r="AD645" s="87"/>
    </row>
    <row x14ac:dyDescent="0.25" r="646" customHeight="1" ht="17.25">
      <c r="A646" s="235">
        <f>A645</f>
        <v>25569.375</v>
      </c>
      <c r="B646" s="179" t="s">
        <v>31</v>
      </c>
      <c r="C646" s="180"/>
      <c r="D646" s="180"/>
      <c r="E646" s="180"/>
      <c r="F646" s="180"/>
      <c r="G646" s="180">
        <f>SUM(C646:F646)</f>
      </c>
      <c r="H646" s="125">
        <v>6000</v>
      </c>
      <c r="I646" s="125">
        <f>G646*H646</f>
      </c>
      <c r="J646" s="125">
        <f>I646*0.1</f>
      </c>
      <c r="K646" s="125">
        <f>SUM(I646:J646)</f>
      </c>
      <c r="L646" s="86"/>
      <c r="M646" s="175"/>
      <c r="N646" s="87"/>
      <c r="O646" s="87"/>
      <c r="P646" s="87"/>
      <c r="Q646" s="87"/>
      <c r="R646" s="87"/>
      <c r="S646" s="87"/>
      <c r="T646" s="87"/>
      <c r="U646" s="87"/>
      <c r="V646" s="175"/>
      <c r="W646" s="87"/>
      <c r="X646" s="87"/>
      <c r="Y646" s="87"/>
      <c r="Z646" s="87"/>
      <c r="AA646" s="87"/>
      <c r="AB646" s="87"/>
      <c r="AC646" s="86"/>
      <c r="AD646" s="87"/>
    </row>
    <row x14ac:dyDescent="0.25" r="647" customHeight="1" ht="17.25">
      <c r="A647" s="235">
        <f>A646</f>
        <v>25569.375</v>
      </c>
      <c r="B647" s="179" t="s">
        <v>71</v>
      </c>
      <c r="C647" s="180"/>
      <c r="D647" s="180"/>
      <c r="E647" s="180"/>
      <c r="F647" s="180"/>
      <c r="G647" s="180">
        <f>SUM(C647:F647)</f>
      </c>
      <c r="H647" s="125">
        <v>6000</v>
      </c>
      <c r="I647" s="125">
        <f>G647*H647</f>
      </c>
      <c r="J647" s="125">
        <f>I647*0.1</f>
      </c>
      <c r="K647" s="125">
        <f>SUM(I647:J647)</f>
      </c>
      <c r="L647" s="86"/>
      <c r="M647" s="175"/>
      <c r="N647" s="87"/>
      <c r="O647" s="87"/>
      <c r="P647" s="87"/>
      <c r="Q647" s="87"/>
      <c r="R647" s="87"/>
      <c r="S647" s="87"/>
      <c r="T647" s="87"/>
      <c r="U647" s="87"/>
      <c r="V647" s="175"/>
      <c r="W647" s="87"/>
      <c r="X647" s="87"/>
      <c r="Y647" s="87"/>
      <c r="Z647" s="87"/>
      <c r="AA647" s="87"/>
      <c r="AB647" s="87"/>
      <c r="AC647" s="86"/>
      <c r="AD647" s="87"/>
    </row>
    <row x14ac:dyDescent="0.25" r="648" customHeight="1" ht="17.25">
      <c r="A648" s="235">
        <f>A647</f>
        <v>25569.375</v>
      </c>
      <c r="B648" s="179" t="s">
        <v>49</v>
      </c>
      <c r="C648" s="180"/>
      <c r="D648" s="180">
        <v>10</v>
      </c>
      <c r="E648" s="180"/>
      <c r="F648" s="180"/>
      <c r="G648" s="180">
        <f>SUM(C648:F648)</f>
      </c>
      <c r="H648" s="125">
        <v>5000</v>
      </c>
      <c r="I648" s="125">
        <f>G648*H648</f>
      </c>
      <c r="J648" s="125">
        <f>I648*0.1</f>
      </c>
      <c r="K648" s="125">
        <f>SUM(I648:J648)</f>
      </c>
      <c r="L648" s="86"/>
      <c r="M648" s="175"/>
      <c r="N648" s="87"/>
      <c r="O648" s="87"/>
      <c r="P648" s="87"/>
      <c r="Q648" s="87"/>
      <c r="R648" s="87"/>
      <c r="S648" s="87"/>
      <c r="T648" s="87"/>
      <c r="U648" s="87"/>
      <c r="V648" s="175"/>
      <c r="W648" s="87"/>
      <c r="X648" s="87"/>
      <c r="Y648" s="87"/>
      <c r="Z648" s="87"/>
      <c r="AA648" s="87"/>
      <c r="AB648" s="87"/>
      <c r="AC648" s="86"/>
      <c r="AD648" s="87"/>
    </row>
    <row x14ac:dyDescent="0.25" r="649" customHeight="1" ht="17.25">
      <c r="A649" s="235">
        <f>A648</f>
        <v>25569.375</v>
      </c>
      <c r="B649" s="184" t="s">
        <v>9</v>
      </c>
      <c r="C649" s="180"/>
      <c r="D649" s="180">
        <v>27</v>
      </c>
      <c r="E649" s="180"/>
      <c r="F649" s="180"/>
      <c r="G649" s="180">
        <f>SUM(C649:F649)</f>
      </c>
      <c r="H649" s="125">
        <v>6000</v>
      </c>
      <c r="I649" s="125">
        <f>G649*H649</f>
      </c>
      <c r="J649" s="125">
        <f>I649*0.1</f>
      </c>
      <c r="K649" s="125">
        <f>SUM(I649:J649)</f>
      </c>
      <c r="L649" s="86"/>
      <c r="M649" s="175"/>
      <c r="N649" s="87"/>
      <c r="O649" s="87"/>
      <c r="P649" s="87"/>
      <c r="Q649" s="87"/>
      <c r="R649" s="87"/>
      <c r="S649" s="87"/>
      <c r="T649" s="87"/>
      <c r="U649" s="87"/>
      <c r="V649" s="175"/>
      <c r="W649" s="87"/>
      <c r="X649" s="87"/>
      <c r="Y649" s="87"/>
      <c r="Z649" s="87"/>
      <c r="AA649" s="87"/>
      <c r="AB649" s="87"/>
      <c r="AC649" s="86"/>
      <c r="AD649" s="87"/>
    </row>
    <row x14ac:dyDescent="0.25" r="650" customHeight="1" ht="17.25">
      <c r="A650" s="235">
        <f>A649</f>
        <v>25569.375</v>
      </c>
      <c r="B650" s="179" t="s">
        <v>78</v>
      </c>
      <c r="C650" s="180"/>
      <c r="D650" s="180"/>
      <c r="E650" s="180"/>
      <c r="F650" s="180"/>
      <c r="G650" s="180">
        <f>SUM(C650:F650)</f>
      </c>
      <c r="H650" s="125">
        <v>6500</v>
      </c>
      <c r="I650" s="125">
        <f>G650*H650</f>
      </c>
      <c r="J650" s="125">
        <f>I650*0.1</f>
      </c>
      <c r="K650" s="125">
        <f>SUM(I650:J650)</f>
      </c>
      <c r="L650" s="86"/>
      <c r="M650" s="175"/>
      <c r="N650" s="87"/>
      <c r="O650" s="87"/>
      <c r="P650" s="87"/>
      <c r="Q650" s="87"/>
      <c r="R650" s="87"/>
      <c r="S650" s="87"/>
      <c r="T650" s="87"/>
      <c r="U650" s="87"/>
      <c r="V650" s="175"/>
      <c r="W650" s="87"/>
      <c r="X650" s="87"/>
      <c r="Y650" s="87"/>
      <c r="Z650" s="87"/>
      <c r="AA650" s="87"/>
      <c r="AB650" s="87"/>
      <c r="AC650" s="86"/>
      <c r="AD650" s="87"/>
    </row>
    <row x14ac:dyDescent="0.25" r="651" customHeight="1" ht="17.25">
      <c r="A651" s="235">
        <f>A650</f>
        <v>25569.375</v>
      </c>
      <c r="B651" s="179" t="s">
        <v>55</v>
      </c>
      <c r="C651" s="180"/>
      <c r="D651" s="180"/>
      <c r="E651" s="180"/>
      <c r="F651" s="180"/>
      <c r="G651" s="180">
        <f>SUM(C651:F651)</f>
      </c>
      <c r="H651" s="125">
        <v>6500</v>
      </c>
      <c r="I651" s="125">
        <f>G651*H651</f>
      </c>
      <c r="J651" s="125">
        <f>I651*0.1</f>
      </c>
      <c r="K651" s="125">
        <f>SUM(I651:J651)</f>
      </c>
      <c r="L651" s="86"/>
      <c r="M651" s="175"/>
      <c r="N651" s="87"/>
      <c r="O651" s="87"/>
      <c r="P651" s="87"/>
      <c r="Q651" s="87"/>
      <c r="R651" s="87"/>
      <c r="S651" s="87"/>
      <c r="T651" s="87"/>
      <c r="U651" s="87"/>
      <c r="V651" s="175"/>
      <c r="W651" s="87"/>
      <c r="X651" s="87"/>
      <c r="Y651" s="87"/>
      <c r="Z651" s="87"/>
      <c r="AA651" s="87"/>
      <c r="AB651" s="87"/>
      <c r="AC651" s="86"/>
      <c r="AD651" s="87"/>
    </row>
    <row x14ac:dyDescent="0.25" r="652" customHeight="1" ht="17.25">
      <c r="A652" s="235">
        <f>A651</f>
        <v>25569.375</v>
      </c>
      <c r="B652" s="279" t="s">
        <v>80</v>
      </c>
      <c r="C652" s="180"/>
      <c r="D652" s="180">
        <v>23</v>
      </c>
      <c r="E652" s="180"/>
      <c r="F652" s="180"/>
      <c r="G652" s="180">
        <f>SUM(C652:F652)</f>
      </c>
      <c r="H652" s="125">
        <v>6000</v>
      </c>
      <c r="I652" s="125">
        <f>G652*H652</f>
      </c>
      <c r="J652" s="185"/>
      <c r="K652" s="125">
        <f>SUM(I652:J652)</f>
      </c>
      <c r="L652" s="86"/>
      <c r="M652" s="175"/>
      <c r="N652" s="87"/>
      <c r="O652" s="87"/>
      <c r="P652" s="87"/>
      <c r="Q652" s="87"/>
      <c r="R652" s="87"/>
      <c r="S652" s="87"/>
      <c r="T652" s="87"/>
      <c r="U652" s="87"/>
      <c r="V652" s="175"/>
      <c r="W652" s="87"/>
      <c r="X652" s="87"/>
      <c r="Y652" s="87"/>
      <c r="Z652" s="87"/>
      <c r="AA652" s="87"/>
      <c r="AB652" s="87"/>
      <c r="AC652" s="86"/>
      <c r="AD652" s="87"/>
    </row>
    <row x14ac:dyDescent="0.25" r="653" customHeight="1" ht="17.25">
      <c r="A653" s="235">
        <f>A652</f>
        <v>25569.375</v>
      </c>
      <c r="B653" s="279" t="s">
        <v>67</v>
      </c>
      <c r="C653" s="180"/>
      <c r="D653" s="180">
        <v>7</v>
      </c>
      <c r="E653" s="180">
        <v>6</v>
      </c>
      <c r="F653" s="180"/>
      <c r="G653" s="180">
        <f>SUM(C653:F653)</f>
      </c>
      <c r="H653" s="125">
        <v>5500</v>
      </c>
      <c r="I653" s="125">
        <f>G653*H653</f>
      </c>
      <c r="J653" s="125">
        <f>I653*0.1</f>
      </c>
      <c r="K653" s="125">
        <f>SUM(I653:J653)</f>
      </c>
      <c r="L653" s="86"/>
      <c r="M653" s="175"/>
      <c r="N653" s="87"/>
      <c r="O653" s="87"/>
      <c r="P653" s="87"/>
      <c r="Q653" s="87"/>
      <c r="R653" s="87"/>
      <c r="S653" s="87"/>
      <c r="T653" s="87"/>
      <c r="U653" s="87"/>
      <c r="V653" s="175"/>
      <c r="W653" s="87"/>
      <c r="X653" s="87"/>
      <c r="Y653" s="87"/>
      <c r="Z653" s="87"/>
      <c r="AA653" s="87"/>
      <c r="AB653" s="87"/>
      <c r="AC653" s="86"/>
      <c r="AD653" s="87"/>
    </row>
    <row x14ac:dyDescent="0.25" r="654" customHeight="1" ht="17.25">
      <c r="A654" s="235">
        <f>A653</f>
        <v>25569.375</v>
      </c>
      <c r="B654" s="279" t="s">
        <v>74</v>
      </c>
      <c r="C654" s="180"/>
      <c r="D654" s="180">
        <v>11</v>
      </c>
      <c r="E654" s="180"/>
      <c r="F654" s="180"/>
      <c r="G654" s="180">
        <f>SUM(C654:F654)</f>
      </c>
      <c r="H654" s="187">
        <v>5000</v>
      </c>
      <c r="I654" s="125">
        <f>G654*H654</f>
      </c>
      <c r="J654" s="125">
        <f>I654*0.1</f>
      </c>
      <c r="K654" s="125">
        <f>SUM(I654:J654)</f>
      </c>
      <c r="L654" s="86"/>
      <c r="M654" s="175"/>
      <c r="N654" s="87"/>
      <c r="O654" s="87"/>
      <c r="P654" s="87"/>
      <c r="Q654" s="87"/>
      <c r="R654" s="87"/>
      <c r="S654" s="87"/>
      <c r="T654" s="87"/>
      <c r="U654" s="87"/>
      <c r="V654" s="175"/>
      <c r="W654" s="87"/>
      <c r="X654" s="87"/>
      <c r="Y654" s="87"/>
      <c r="Z654" s="87"/>
      <c r="AA654" s="87"/>
      <c r="AB654" s="87"/>
      <c r="AC654" s="86"/>
      <c r="AD654" s="87"/>
    </row>
    <row x14ac:dyDescent="0.25" r="655" customHeight="1" ht="17.25">
      <c r="A655" s="235">
        <f>A654</f>
        <v>25569.375</v>
      </c>
      <c r="B655" s="280" t="s">
        <v>11</v>
      </c>
      <c r="C655" s="180"/>
      <c r="D655" s="180"/>
      <c r="E655" s="180"/>
      <c r="F655" s="180"/>
      <c r="G655" s="180">
        <f>SUM(C655:F655)</f>
      </c>
      <c r="H655" s="125">
        <v>6000</v>
      </c>
      <c r="I655" s="125">
        <f>G655*H655</f>
      </c>
      <c r="J655" s="125">
        <f>I655*0.1</f>
      </c>
      <c r="K655" s="125">
        <f>SUM(I655:J655)</f>
      </c>
      <c r="L655" s="86"/>
      <c r="M655" s="175"/>
      <c r="N655" s="87"/>
      <c r="O655" s="87"/>
      <c r="P655" s="87"/>
      <c r="Q655" s="87"/>
      <c r="R655" s="87"/>
      <c r="S655" s="87"/>
      <c r="T655" s="87"/>
      <c r="U655" s="87"/>
      <c r="V655" s="175"/>
      <c r="W655" s="87"/>
      <c r="X655" s="87"/>
      <c r="Y655" s="87"/>
      <c r="Z655" s="87"/>
      <c r="AA655" s="87"/>
      <c r="AB655" s="87"/>
      <c r="AC655" s="86"/>
      <c r="AD655" s="87"/>
    </row>
    <row x14ac:dyDescent="0.25" r="656" customHeight="1" ht="17.25">
      <c r="A656" s="235">
        <f>A655</f>
        <v>25569.375</v>
      </c>
      <c r="B656" s="279" t="s">
        <v>22</v>
      </c>
      <c r="C656" s="180"/>
      <c r="D656" s="180"/>
      <c r="E656" s="180"/>
      <c r="F656" s="180"/>
      <c r="G656" s="180">
        <f>SUM(C656:F656)</f>
      </c>
      <c r="H656" s="237">
        <v>4800</v>
      </c>
      <c r="I656" s="125">
        <f>G656*H656</f>
      </c>
      <c r="J656" s="125">
        <f>I656*0.1</f>
      </c>
      <c r="K656" s="125">
        <f>SUM(I656:J656)</f>
      </c>
      <c r="L656" s="86"/>
      <c r="M656" s="175"/>
      <c r="N656" s="87"/>
      <c r="O656" s="87"/>
      <c r="P656" s="87"/>
      <c r="Q656" s="87"/>
      <c r="R656" s="87"/>
      <c r="S656" s="87"/>
      <c r="T656" s="87"/>
      <c r="U656" s="87"/>
      <c r="V656" s="175"/>
      <c r="W656" s="87"/>
      <c r="X656" s="87"/>
      <c r="Y656" s="87"/>
      <c r="Z656" s="87"/>
      <c r="AA656" s="87"/>
      <c r="AB656" s="87"/>
      <c r="AC656" s="86"/>
      <c r="AD656" s="87"/>
    </row>
    <row x14ac:dyDescent="0.25" r="657" customHeight="1" ht="17.25">
      <c r="A657" s="235">
        <f>A656</f>
        <v>25569.375</v>
      </c>
      <c r="B657" s="279" t="s">
        <v>217</v>
      </c>
      <c r="C657" s="180"/>
      <c r="D657" s="180">
        <v>6</v>
      </c>
      <c r="E657" s="180"/>
      <c r="F657" s="180"/>
      <c r="G657" s="180">
        <f>SUM(C657:F657)</f>
      </c>
      <c r="H657" s="125">
        <v>5000</v>
      </c>
      <c r="I657" s="125">
        <f>G657*H657</f>
      </c>
      <c r="J657" s="125">
        <f>I657*0.1</f>
      </c>
      <c r="K657" s="125">
        <f>SUM(I657:J657)</f>
      </c>
      <c r="L657" s="86"/>
      <c r="M657" s="175"/>
      <c r="N657" s="87"/>
      <c r="O657" s="87"/>
      <c r="P657" s="87"/>
      <c r="Q657" s="87"/>
      <c r="R657" s="87"/>
      <c r="S657" s="87"/>
      <c r="T657" s="87"/>
      <c r="U657" s="87"/>
      <c r="V657" s="175"/>
      <c r="W657" s="87"/>
      <c r="X657" s="87"/>
      <c r="Y657" s="87"/>
      <c r="Z657" s="87"/>
      <c r="AA657" s="87"/>
      <c r="AB657" s="87"/>
      <c r="AC657" s="86"/>
      <c r="AD657" s="87"/>
    </row>
    <row x14ac:dyDescent="0.25" r="658" customHeight="1" ht="17.25">
      <c r="A658" s="235">
        <f>A657</f>
        <v>25569.375</v>
      </c>
      <c r="B658" s="279" t="s">
        <v>84</v>
      </c>
      <c r="C658" s="180"/>
      <c r="D658" s="180"/>
      <c r="E658" s="180"/>
      <c r="F658" s="180"/>
      <c r="G658" s="180">
        <f>SUM(C658:F658)</f>
      </c>
      <c r="H658" s="237">
        <v>4800</v>
      </c>
      <c r="I658" s="125">
        <f>G658*H658</f>
      </c>
      <c r="J658" s="125">
        <f>I658*0.1</f>
      </c>
      <c r="K658" s="125">
        <f>SUM(I658:J658)</f>
      </c>
      <c r="L658" s="86"/>
      <c r="M658" s="175"/>
      <c r="N658" s="87"/>
      <c r="O658" s="87"/>
      <c r="P658" s="87"/>
      <c r="Q658" s="87"/>
      <c r="R658" s="87"/>
      <c r="S658" s="87"/>
      <c r="T658" s="87"/>
      <c r="U658" s="87"/>
      <c r="V658" s="175"/>
      <c r="W658" s="87"/>
      <c r="X658" s="87"/>
      <c r="Y658" s="87"/>
      <c r="Z658" s="87"/>
      <c r="AA658" s="87"/>
      <c r="AB658" s="87"/>
      <c r="AC658" s="86"/>
      <c r="AD658" s="87"/>
    </row>
    <row x14ac:dyDescent="0.25" r="659" customHeight="1" ht="17.25">
      <c r="A659" s="235">
        <f>A658</f>
        <v>25569.375</v>
      </c>
      <c r="B659" s="279" t="s">
        <v>207</v>
      </c>
      <c r="C659" s="180"/>
      <c r="D659" s="180">
        <v>15</v>
      </c>
      <c r="E659" s="180"/>
      <c r="F659" s="180">
        <v>2</v>
      </c>
      <c r="G659" s="180">
        <f>SUM(C659:F659)</f>
      </c>
      <c r="H659" s="125">
        <v>6000</v>
      </c>
      <c r="I659" s="125">
        <f>G659*H659</f>
      </c>
      <c r="J659" s="125">
        <f>I659*0.1</f>
      </c>
      <c r="K659" s="125">
        <f>SUM(I659:J659)</f>
      </c>
      <c r="L659" s="86"/>
      <c r="M659" s="175"/>
      <c r="N659" s="87"/>
      <c r="O659" s="87"/>
      <c r="P659" s="87"/>
      <c r="Q659" s="87"/>
      <c r="R659" s="87"/>
      <c r="S659" s="87"/>
      <c r="T659" s="87"/>
      <c r="U659" s="87"/>
      <c r="V659" s="175"/>
      <c r="W659" s="87"/>
      <c r="X659" s="87"/>
      <c r="Y659" s="87"/>
      <c r="Z659" s="87"/>
      <c r="AA659" s="87"/>
      <c r="AB659" s="87"/>
      <c r="AC659" s="86"/>
      <c r="AD659" s="87"/>
    </row>
    <row x14ac:dyDescent="0.25" r="660" customHeight="1" ht="17.25">
      <c r="A660" s="235">
        <f>A659</f>
        <v>25569.375</v>
      </c>
      <c r="B660" s="280" t="s">
        <v>17</v>
      </c>
      <c r="C660" s="180"/>
      <c r="D660" s="180"/>
      <c r="E660" s="180"/>
      <c r="F660" s="180"/>
      <c r="G660" s="180">
        <f>SUM(C660:F660)</f>
      </c>
      <c r="H660" s="125">
        <v>6000</v>
      </c>
      <c r="I660" s="125">
        <f>G660*H660</f>
      </c>
      <c r="J660" s="185"/>
      <c r="K660" s="125">
        <f>SUM(I660:J660)</f>
      </c>
      <c r="L660" s="86"/>
      <c r="M660" s="175"/>
      <c r="N660" s="87"/>
      <c r="O660" s="87"/>
      <c r="P660" s="87"/>
      <c r="Q660" s="87"/>
      <c r="R660" s="87"/>
      <c r="S660" s="87"/>
      <c r="T660" s="87"/>
      <c r="U660" s="87"/>
      <c r="V660" s="175"/>
      <c r="W660" s="87"/>
      <c r="X660" s="87"/>
      <c r="Y660" s="87"/>
      <c r="Z660" s="87"/>
      <c r="AA660" s="87"/>
      <c r="AB660" s="87"/>
      <c r="AC660" s="86"/>
      <c r="AD660" s="87"/>
    </row>
    <row x14ac:dyDescent="0.25" r="661" customHeight="1" ht="17.25">
      <c r="A661" s="235">
        <f>A660</f>
        <v>25569.375</v>
      </c>
      <c r="B661" s="279" t="s">
        <v>15</v>
      </c>
      <c r="C661" s="180"/>
      <c r="D661" s="180"/>
      <c r="E661" s="180"/>
      <c r="F661" s="180"/>
      <c r="G661" s="180">
        <f>SUM(C661:F661)</f>
      </c>
      <c r="H661" s="237">
        <v>4800</v>
      </c>
      <c r="I661" s="125">
        <f>G661*H661</f>
      </c>
      <c r="J661" s="125">
        <f>I661*0.1</f>
      </c>
      <c r="K661" s="125">
        <f>SUM(I661:J661)</f>
      </c>
      <c r="L661" s="86"/>
      <c r="M661" s="175"/>
      <c r="N661" s="87"/>
      <c r="O661" s="87"/>
      <c r="P661" s="87"/>
      <c r="Q661" s="87"/>
      <c r="R661" s="87"/>
      <c r="S661" s="87"/>
      <c r="T661" s="87"/>
      <c r="U661" s="87"/>
      <c r="V661" s="175"/>
      <c r="W661" s="87"/>
      <c r="X661" s="87"/>
      <c r="Y661" s="87"/>
      <c r="Z661" s="87"/>
      <c r="AA661" s="87"/>
      <c r="AB661" s="87"/>
      <c r="AC661" s="86"/>
      <c r="AD661" s="87"/>
    </row>
    <row x14ac:dyDescent="0.25" r="662" customHeight="1" ht="17.25">
      <c r="A662" s="235">
        <f>A661</f>
        <v>25569.375</v>
      </c>
      <c r="B662" s="279" t="s">
        <v>21</v>
      </c>
      <c r="C662" s="188" t="s">
        <v>14</v>
      </c>
      <c r="D662" s="180">
        <v>13</v>
      </c>
      <c r="E662" s="180"/>
      <c r="F662" s="180"/>
      <c r="G662" s="180">
        <f>SUM(C662:F662)</f>
      </c>
      <c r="H662" s="125">
        <v>5000</v>
      </c>
      <c r="I662" s="125">
        <f>G662*H662</f>
      </c>
      <c r="J662" s="125">
        <f>I662*0.1</f>
      </c>
      <c r="K662" s="125">
        <f>SUM(I662:J662)</f>
      </c>
      <c r="L662" s="86"/>
      <c r="M662" s="175"/>
      <c r="N662" s="87"/>
      <c r="O662" s="87"/>
      <c r="P662" s="87"/>
      <c r="Q662" s="87"/>
      <c r="R662" s="87"/>
      <c r="S662" s="87"/>
      <c r="T662" s="87"/>
      <c r="U662" s="87"/>
      <c r="V662" s="175"/>
      <c r="W662" s="87"/>
      <c r="X662" s="87"/>
      <c r="Y662" s="87"/>
      <c r="Z662" s="87"/>
      <c r="AA662" s="87"/>
      <c r="AB662" s="87"/>
      <c r="AC662" s="86"/>
      <c r="AD662" s="87"/>
    </row>
    <row x14ac:dyDescent="0.25" r="663" customHeight="1" ht="17.25">
      <c r="A663" s="235">
        <f>A662</f>
        <v>25569.375</v>
      </c>
      <c r="B663" s="279" t="s">
        <v>52</v>
      </c>
      <c r="C663" s="180"/>
      <c r="D663" s="180">
        <v>13</v>
      </c>
      <c r="E663" s="180">
        <v>10</v>
      </c>
      <c r="F663" s="180"/>
      <c r="G663" s="180">
        <f>SUM(C663:F663)</f>
      </c>
      <c r="H663" s="125">
        <v>5000</v>
      </c>
      <c r="I663" s="125">
        <f>G663*H663</f>
      </c>
      <c r="J663" s="125">
        <f>I663*0.1</f>
      </c>
      <c r="K663" s="125">
        <f>SUM(I663:J663)</f>
      </c>
      <c r="L663" s="86"/>
      <c r="M663" s="175"/>
      <c r="N663" s="87"/>
      <c r="O663" s="87"/>
      <c r="P663" s="87"/>
      <c r="Q663" s="87"/>
      <c r="R663" s="87"/>
      <c r="S663" s="87"/>
      <c r="T663" s="87"/>
      <c r="U663" s="87"/>
      <c r="V663" s="175"/>
      <c r="W663" s="87"/>
      <c r="X663" s="87"/>
      <c r="Y663" s="87"/>
      <c r="Z663" s="87"/>
      <c r="AA663" s="87"/>
      <c r="AB663" s="87"/>
      <c r="AC663" s="86"/>
      <c r="AD663" s="87"/>
    </row>
    <row x14ac:dyDescent="0.25" r="664" customHeight="1" ht="17.25">
      <c r="A664" s="235">
        <f>A663</f>
        <v>25569.375</v>
      </c>
      <c r="B664" s="279" t="s">
        <v>61</v>
      </c>
      <c r="C664" s="180"/>
      <c r="D664" s="180"/>
      <c r="E664" s="180"/>
      <c r="F664" s="180"/>
      <c r="G664" s="180">
        <f>SUM(C664:F664)</f>
      </c>
      <c r="H664" s="125">
        <v>5000</v>
      </c>
      <c r="I664" s="125">
        <f>G664*H664</f>
      </c>
      <c r="J664" s="125">
        <f>I664*0.1</f>
      </c>
      <c r="K664" s="125">
        <f>SUM(I664:J664)</f>
      </c>
      <c r="L664" s="86"/>
      <c r="M664" s="175"/>
      <c r="N664" s="87"/>
      <c r="O664" s="87"/>
      <c r="P664" s="87"/>
      <c r="Q664" s="87"/>
      <c r="R664" s="87"/>
      <c r="S664" s="87"/>
      <c r="T664" s="87"/>
      <c r="U664" s="87"/>
      <c r="V664" s="175"/>
      <c r="W664" s="87"/>
      <c r="X664" s="87"/>
      <c r="Y664" s="87"/>
      <c r="Z664" s="87"/>
      <c r="AA664" s="87"/>
      <c r="AB664" s="87"/>
      <c r="AC664" s="86"/>
      <c r="AD664" s="87"/>
    </row>
    <row x14ac:dyDescent="0.25" r="665" customHeight="1" ht="17.25">
      <c r="A665" s="235">
        <f>A664</f>
        <v>25569.375</v>
      </c>
      <c r="B665" s="280" t="s">
        <v>33</v>
      </c>
      <c r="C665" s="180"/>
      <c r="D665" s="180"/>
      <c r="E665" s="180"/>
      <c r="F665" s="180"/>
      <c r="G665" s="180">
        <f>SUM(C665:F665)</f>
      </c>
      <c r="H665" s="125">
        <v>5500</v>
      </c>
      <c r="I665" s="125">
        <f>G665*H665</f>
      </c>
      <c r="J665" s="125">
        <f>I665*0.1</f>
      </c>
      <c r="K665" s="125">
        <f>SUM(I665:J665)</f>
      </c>
      <c r="L665" s="86"/>
      <c r="M665" s="175"/>
      <c r="N665" s="87"/>
      <c r="O665" s="87"/>
      <c r="P665" s="87"/>
      <c r="Q665" s="87"/>
      <c r="R665" s="87"/>
      <c r="S665" s="87"/>
      <c r="T665" s="87"/>
      <c r="U665" s="87"/>
      <c r="V665" s="175"/>
      <c r="W665" s="87"/>
      <c r="X665" s="87"/>
      <c r="Y665" s="87"/>
      <c r="Z665" s="87"/>
      <c r="AA665" s="87"/>
      <c r="AB665" s="87"/>
      <c r="AC665" s="86"/>
      <c r="AD665" s="87"/>
    </row>
    <row x14ac:dyDescent="0.25" r="666" customHeight="1" ht="17.25">
      <c r="A666" s="235">
        <f>A665</f>
        <v>25569.375</v>
      </c>
      <c r="B666" s="279" t="s">
        <v>30</v>
      </c>
      <c r="C666" s="180"/>
      <c r="D666" s="180">
        <v>15</v>
      </c>
      <c r="E666" s="180"/>
      <c r="F666" s="180"/>
      <c r="G666" s="180">
        <f>SUM(C666:F666)</f>
      </c>
      <c r="H666" s="125">
        <v>6000</v>
      </c>
      <c r="I666" s="125">
        <f>G666*H666</f>
      </c>
      <c r="J666" s="125">
        <f>I666*0.1</f>
      </c>
      <c r="K666" s="125">
        <f>SUM(I666:J666)</f>
      </c>
      <c r="L666" s="86"/>
      <c r="M666" s="175"/>
      <c r="N666" s="87"/>
      <c r="O666" s="87"/>
      <c r="P666" s="87"/>
      <c r="Q666" s="87"/>
      <c r="R666" s="87"/>
      <c r="S666" s="87"/>
      <c r="T666" s="87"/>
      <c r="U666" s="87"/>
      <c r="V666" s="175"/>
      <c r="W666" s="87"/>
      <c r="X666" s="87"/>
      <c r="Y666" s="87"/>
      <c r="Z666" s="87"/>
      <c r="AA666" s="87"/>
      <c r="AB666" s="87"/>
      <c r="AC666" s="86"/>
      <c r="AD666" s="87"/>
    </row>
    <row x14ac:dyDescent="0.25" r="667" customHeight="1" ht="17.25">
      <c r="A667" s="235">
        <f>A666</f>
        <v>25569.375</v>
      </c>
      <c r="B667" s="279" t="s">
        <v>28</v>
      </c>
      <c r="C667" s="188" t="s">
        <v>14</v>
      </c>
      <c r="D667" s="180">
        <v>20</v>
      </c>
      <c r="E667" s="180"/>
      <c r="F667" s="180"/>
      <c r="G667" s="180">
        <f>SUM(C667:F667)</f>
      </c>
      <c r="H667" s="125">
        <v>5000</v>
      </c>
      <c r="I667" s="125">
        <f>G667*H667</f>
      </c>
      <c r="J667" s="125">
        <f>I667*0.1</f>
      </c>
      <c r="K667" s="125">
        <f>SUM(I667:J667)</f>
      </c>
      <c r="L667" s="86"/>
      <c r="M667" s="175"/>
      <c r="N667" s="87"/>
      <c r="O667" s="87"/>
      <c r="P667" s="87"/>
      <c r="Q667" s="87"/>
      <c r="R667" s="87"/>
      <c r="S667" s="87"/>
      <c r="T667" s="87"/>
      <c r="U667" s="87"/>
      <c r="V667" s="175"/>
      <c r="W667" s="87"/>
      <c r="X667" s="87"/>
      <c r="Y667" s="87"/>
      <c r="Z667" s="87"/>
      <c r="AA667" s="87"/>
      <c r="AB667" s="87"/>
      <c r="AC667" s="86"/>
      <c r="AD667" s="87"/>
    </row>
    <row x14ac:dyDescent="0.25" r="668" customHeight="1" ht="17.25">
      <c r="A668" s="235">
        <f>A667</f>
        <v>25569.375</v>
      </c>
      <c r="B668" s="179" t="s">
        <v>12</v>
      </c>
      <c r="C668" s="180"/>
      <c r="D668" s="180">
        <v>7</v>
      </c>
      <c r="E668" s="180"/>
      <c r="F668" s="180"/>
      <c r="G668" s="180">
        <f>SUM(C668:F668)</f>
      </c>
      <c r="H668" s="125">
        <v>6000</v>
      </c>
      <c r="I668" s="125">
        <f>G668*H668</f>
      </c>
      <c r="J668" s="125">
        <f>I668*0.1</f>
      </c>
      <c r="K668" s="125">
        <f>SUM(I668:J668)</f>
      </c>
      <c r="L668" s="86"/>
      <c r="M668" s="175"/>
      <c r="N668" s="87"/>
      <c r="O668" s="87"/>
      <c r="P668" s="87"/>
      <c r="Q668" s="87"/>
      <c r="R668" s="87"/>
      <c r="S668" s="87"/>
      <c r="T668" s="87"/>
      <c r="U668" s="87"/>
      <c r="V668" s="175"/>
      <c r="W668" s="87"/>
      <c r="X668" s="87"/>
      <c r="Y668" s="87"/>
      <c r="Z668" s="87"/>
      <c r="AA668" s="87"/>
      <c r="AB668" s="87"/>
      <c r="AC668" s="86"/>
      <c r="AD668" s="87"/>
    </row>
    <row x14ac:dyDescent="0.25" r="669" customHeight="1" ht="17.25">
      <c r="A669" s="235">
        <f>A668</f>
        <v>25569.375</v>
      </c>
      <c r="B669" s="179" t="s">
        <v>100</v>
      </c>
      <c r="C669" s="180"/>
      <c r="D669" s="180">
        <v>2</v>
      </c>
      <c r="E669" s="180"/>
      <c r="F669" s="180"/>
      <c r="G669" s="180">
        <f>SUM(C669:F669)</f>
      </c>
      <c r="H669" s="125">
        <v>5500</v>
      </c>
      <c r="I669" s="125">
        <f>G669*H669</f>
      </c>
      <c r="J669" s="125">
        <f>I669*0.1</f>
      </c>
      <c r="K669" s="125">
        <f>SUM(I669:J669)</f>
      </c>
      <c r="L669" s="86"/>
      <c r="M669" s="175"/>
      <c r="N669" s="87"/>
      <c r="O669" s="87"/>
      <c r="P669" s="87"/>
      <c r="Q669" s="87"/>
      <c r="R669" s="87"/>
      <c r="S669" s="87"/>
      <c r="T669" s="87"/>
      <c r="U669" s="87"/>
      <c r="V669" s="175"/>
      <c r="W669" s="87"/>
      <c r="X669" s="87"/>
      <c r="Y669" s="87"/>
      <c r="Z669" s="87"/>
      <c r="AA669" s="87"/>
      <c r="AB669" s="87"/>
      <c r="AC669" s="86"/>
      <c r="AD669" s="87"/>
    </row>
    <row x14ac:dyDescent="0.25" r="670" customHeight="1" ht="17.25">
      <c r="A670" s="235">
        <f>A669</f>
        <v>25569.375</v>
      </c>
      <c r="B670" s="179" t="s">
        <v>37</v>
      </c>
      <c r="C670" s="180"/>
      <c r="D670" s="180">
        <v>5</v>
      </c>
      <c r="E670" s="180"/>
      <c r="F670" s="180"/>
      <c r="G670" s="180">
        <f>SUM(C670:F670)</f>
      </c>
      <c r="H670" s="125">
        <v>6500</v>
      </c>
      <c r="I670" s="125">
        <f>G670*H670</f>
      </c>
      <c r="J670" s="125">
        <f>I670*0.1</f>
      </c>
      <c r="K670" s="125">
        <f>SUM(I670:J670)</f>
      </c>
      <c r="L670" s="86"/>
      <c r="M670" s="175"/>
      <c r="N670" s="87"/>
      <c r="O670" s="87"/>
      <c r="P670" s="87"/>
      <c r="Q670" s="87"/>
      <c r="R670" s="87"/>
      <c r="S670" s="87"/>
      <c r="T670" s="87"/>
      <c r="U670" s="87"/>
      <c r="V670" s="175"/>
      <c r="W670" s="87"/>
      <c r="X670" s="87"/>
      <c r="Y670" s="87"/>
      <c r="Z670" s="87"/>
      <c r="AA670" s="87"/>
      <c r="AB670" s="87"/>
      <c r="AC670" s="86"/>
      <c r="AD670" s="87"/>
    </row>
    <row x14ac:dyDescent="0.25" r="671" customHeight="1" ht="17.25">
      <c r="A671" s="235">
        <f>A670</f>
        <v>25569.375</v>
      </c>
      <c r="B671" s="186" t="s">
        <v>64</v>
      </c>
      <c r="C671" s="180"/>
      <c r="D671" s="180">
        <v>11</v>
      </c>
      <c r="E671" s="180"/>
      <c r="F671" s="180"/>
      <c r="G671" s="180">
        <f>SUM(C671:F671)</f>
      </c>
      <c r="H671" s="182">
        <v>5500</v>
      </c>
      <c r="I671" s="125">
        <f>G671*H671</f>
      </c>
      <c r="J671" s="125">
        <f>I671*0.1</f>
      </c>
      <c r="K671" s="125">
        <f>SUM(I671:J671)</f>
      </c>
      <c r="L671" s="86"/>
      <c r="M671" s="175"/>
      <c r="N671" s="87"/>
      <c r="O671" s="87"/>
      <c r="P671" s="87"/>
      <c r="Q671" s="87"/>
      <c r="R671" s="87"/>
      <c r="S671" s="87"/>
      <c r="T671" s="87"/>
      <c r="U671" s="87"/>
      <c r="V671" s="175"/>
      <c r="W671" s="87"/>
      <c r="X671" s="87"/>
      <c r="Y671" s="87"/>
      <c r="Z671" s="87"/>
      <c r="AA671" s="87"/>
      <c r="AB671" s="87"/>
      <c r="AC671" s="86"/>
      <c r="AD671" s="87"/>
    </row>
    <row x14ac:dyDescent="0.25" r="672" customHeight="1" ht="17.25">
      <c r="A672" s="235">
        <f>A671</f>
        <v>25569.375</v>
      </c>
      <c r="B672" s="186" t="s">
        <v>25</v>
      </c>
      <c r="C672" s="180"/>
      <c r="D672" s="180"/>
      <c r="E672" s="180"/>
      <c r="F672" s="180"/>
      <c r="G672" s="180">
        <f>SUM(C672:F672)</f>
      </c>
      <c r="H672" s="125">
        <v>6000</v>
      </c>
      <c r="I672" s="125">
        <f>G672*H672</f>
      </c>
      <c r="J672" s="125">
        <f>I672*0.1</f>
      </c>
      <c r="K672" s="125">
        <f>SUM(I672:J672)</f>
      </c>
      <c r="L672" s="86"/>
      <c r="M672" s="175"/>
      <c r="N672" s="87"/>
      <c r="O672" s="87"/>
      <c r="P672" s="87"/>
      <c r="Q672" s="87"/>
      <c r="R672" s="87"/>
      <c r="S672" s="87"/>
      <c r="T672" s="87"/>
      <c r="U672" s="87"/>
      <c r="V672" s="175"/>
      <c r="W672" s="87"/>
      <c r="X672" s="87"/>
      <c r="Y672" s="87"/>
      <c r="Z672" s="87"/>
      <c r="AA672" s="87"/>
      <c r="AB672" s="87"/>
      <c r="AC672" s="86"/>
      <c r="AD672" s="87"/>
    </row>
    <row x14ac:dyDescent="0.25" r="673" customHeight="1" ht="17.25">
      <c r="A673" s="235">
        <f>A672</f>
        <v>25569.375</v>
      </c>
      <c r="B673" s="279" t="s">
        <v>76</v>
      </c>
      <c r="C673" s="188" t="s">
        <v>14</v>
      </c>
      <c r="D673" s="180"/>
      <c r="E673" s="180"/>
      <c r="F673" s="180"/>
      <c r="G673" s="180">
        <f>SUM(C673:F673)</f>
      </c>
      <c r="H673" s="125">
        <v>6000</v>
      </c>
      <c r="I673" s="125">
        <f>G673*H673</f>
      </c>
      <c r="J673" s="125">
        <f>I673*0.1</f>
      </c>
      <c r="K673" s="125">
        <f>SUM(I673:J673)</f>
      </c>
      <c r="L673" s="86"/>
      <c r="M673" s="175"/>
      <c r="N673" s="87"/>
      <c r="O673" s="87"/>
      <c r="P673" s="87"/>
      <c r="Q673" s="87"/>
      <c r="R673" s="87"/>
      <c r="S673" s="87"/>
      <c r="T673" s="87"/>
      <c r="U673" s="87"/>
      <c r="V673" s="175"/>
      <c r="W673" s="87"/>
      <c r="X673" s="87"/>
      <c r="Y673" s="87"/>
      <c r="Z673" s="87"/>
      <c r="AA673" s="87"/>
      <c r="AB673" s="87"/>
      <c r="AC673" s="86"/>
      <c r="AD673" s="87"/>
    </row>
    <row x14ac:dyDescent="0.25" r="674" customHeight="1" ht="17.25">
      <c r="A674" s="235">
        <f>A673</f>
        <v>25569.375</v>
      </c>
      <c r="B674" s="186" t="s">
        <v>149</v>
      </c>
      <c r="C674" s="180"/>
      <c r="D674" s="180">
        <v>36</v>
      </c>
      <c r="E674" s="180"/>
      <c r="F674" s="180"/>
      <c r="G674" s="180">
        <f>SUM(C674:F674)</f>
      </c>
      <c r="H674" s="125">
        <v>6000</v>
      </c>
      <c r="I674" s="125">
        <f>G674*H674</f>
      </c>
      <c r="J674" s="125">
        <f>I674*0.1</f>
      </c>
      <c r="K674" s="125">
        <f>SUM(I674:J674)</f>
      </c>
      <c r="L674" s="86"/>
      <c r="M674" s="175"/>
      <c r="N674" s="87"/>
      <c r="O674" s="87"/>
      <c r="P674" s="87"/>
      <c r="Q674" s="87"/>
      <c r="R674" s="87"/>
      <c r="S674" s="87"/>
      <c r="T674" s="87"/>
      <c r="U674" s="87"/>
      <c r="V674" s="175"/>
      <c r="W674" s="87"/>
      <c r="X674" s="87"/>
      <c r="Y674" s="87"/>
      <c r="Z674" s="87"/>
      <c r="AA674" s="87"/>
      <c r="AB674" s="87"/>
      <c r="AC674" s="86"/>
      <c r="AD674" s="87"/>
    </row>
    <row x14ac:dyDescent="0.25" r="675" customHeight="1" ht="17.25">
      <c r="A675" s="235">
        <f>A674</f>
        <v>25569.375</v>
      </c>
      <c r="B675" s="280" t="s">
        <v>43</v>
      </c>
      <c r="C675" s="180"/>
      <c r="D675" s="180"/>
      <c r="E675" s="180"/>
      <c r="F675" s="180"/>
      <c r="G675" s="180">
        <f>SUM(C675:F675)</f>
      </c>
      <c r="H675" s="125">
        <v>6000</v>
      </c>
      <c r="I675" s="125">
        <f>G675*H675</f>
      </c>
      <c r="J675" s="125">
        <f>I675*0.1</f>
      </c>
      <c r="K675" s="125">
        <f>SUM(I675:J675)</f>
      </c>
      <c r="L675" s="86"/>
      <c r="M675" s="175"/>
      <c r="N675" s="87"/>
      <c r="O675" s="87"/>
      <c r="P675" s="87"/>
      <c r="Q675" s="87"/>
      <c r="R675" s="87"/>
      <c r="S675" s="87"/>
      <c r="T675" s="87"/>
      <c r="U675" s="87"/>
      <c r="V675" s="175"/>
      <c r="W675" s="87"/>
      <c r="X675" s="87"/>
      <c r="Y675" s="87"/>
      <c r="Z675" s="87"/>
      <c r="AA675" s="87"/>
      <c r="AB675" s="87"/>
      <c r="AC675" s="86"/>
      <c r="AD675" s="87"/>
    </row>
    <row x14ac:dyDescent="0.25" r="676" customHeight="1" ht="17.25">
      <c r="A676" s="235">
        <f>A675</f>
        <v>25569.375</v>
      </c>
      <c r="B676" s="280" t="s">
        <v>18</v>
      </c>
      <c r="C676" s="180"/>
      <c r="D676" s="180"/>
      <c r="E676" s="180"/>
      <c r="F676" s="180"/>
      <c r="G676" s="180">
        <f>SUM(C676:F676)</f>
      </c>
      <c r="H676" s="125">
        <v>6000</v>
      </c>
      <c r="I676" s="125">
        <f>G676*H676</f>
      </c>
      <c r="J676" s="125">
        <f>I676*0.1</f>
      </c>
      <c r="K676" s="125">
        <f>SUM(I676:J676)</f>
      </c>
      <c r="L676" s="86"/>
      <c r="M676" s="175"/>
      <c r="N676" s="87"/>
      <c r="O676" s="87"/>
      <c r="P676" s="87"/>
      <c r="Q676" s="87"/>
      <c r="R676" s="87"/>
      <c r="S676" s="87"/>
      <c r="T676" s="87"/>
      <c r="U676" s="87"/>
      <c r="V676" s="175"/>
      <c r="W676" s="87"/>
      <c r="X676" s="87"/>
      <c r="Y676" s="87"/>
      <c r="Z676" s="87"/>
      <c r="AA676" s="87"/>
      <c r="AB676" s="87"/>
      <c r="AC676" s="86"/>
      <c r="AD676" s="87"/>
    </row>
    <row x14ac:dyDescent="0.25" r="677" customHeight="1" ht="17.25">
      <c r="A677" s="235">
        <f>A676</f>
        <v>25569.375</v>
      </c>
      <c r="B677" s="280" t="s">
        <v>82</v>
      </c>
      <c r="C677" s="188" t="s">
        <v>14</v>
      </c>
      <c r="D677" s="180"/>
      <c r="E677" s="180"/>
      <c r="F677" s="180"/>
      <c r="G677" s="180">
        <f>SUM(C677:F677)</f>
      </c>
      <c r="H677" s="125">
        <v>5000</v>
      </c>
      <c r="I677" s="125">
        <f>G677*H677</f>
      </c>
      <c r="J677" s="125">
        <f>I677*0.1</f>
      </c>
      <c r="K677" s="125">
        <f>SUM(I677:J677)</f>
      </c>
      <c r="L677" s="86"/>
      <c r="M677" s="175"/>
      <c r="N677" s="87"/>
      <c r="O677" s="87"/>
      <c r="P677" s="87"/>
      <c r="Q677" s="87"/>
      <c r="R677" s="87"/>
      <c r="S677" s="87"/>
      <c r="T677" s="87"/>
      <c r="U677" s="87"/>
      <c r="V677" s="175"/>
      <c r="W677" s="87"/>
      <c r="X677" s="87"/>
      <c r="Y677" s="87"/>
      <c r="Z677" s="87"/>
      <c r="AA677" s="87"/>
      <c r="AB677" s="87"/>
      <c r="AC677" s="86"/>
      <c r="AD677" s="87"/>
    </row>
    <row x14ac:dyDescent="0.25" r="678" customHeight="1" ht="17.25">
      <c r="A678" s="235">
        <f>A677</f>
        <v>25569.375</v>
      </c>
      <c r="B678" s="280" t="s">
        <v>151</v>
      </c>
      <c r="C678" s="180"/>
      <c r="D678" s="180"/>
      <c r="E678" s="180"/>
      <c r="F678" s="180"/>
      <c r="G678" s="180">
        <f>SUM(C678:F678)</f>
      </c>
      <c r="H678" s="125">
        <v>5000</v>
      </c>
      <c r="I678" s="125">
        <f>G678*H678</f>
      </c>
      <c r="J678" s="125">
        <f>I678*0.1</f>
      </c>
      <c r="K678" s="125">
        <f>SUM(I678:J678)</f>
      </c>
      <c r="L678" s="86"/>
      <c r="M678" s="175"/>
      <c r="N678" s="87"/>
      <c r="O678" s="87"/>
      <c r="P678" s="87"/>
      <c r="Q678" s="87"/>
      <c r="R678" s="87"/>
      <c r="S678" s="87"/>
      <c r="T678" s="87"/>
      <c r="U678" s="87"/>
      <c r="V678" s="175"/>
      <c r="W678" s="87"/>
      <c r="X678" s="87"/>
      <c r="Y678" s="87"/>
      <c r="Z678" s="87"/>
      <c r="AA678" s="87"/>
      <c r="AB678" s="87"/>
      <c r="AC678" s="86"/>
      <c r="AD678" s="87"/>
    </row>
    <row x14ac:dyDescent="0.25" r="679" customHeight="1" ht="17.25">
      <c r="A679" s="235">
        <f>A678</f>
        <v>25569.375</v>
      </c>
      <c r="B679" s="279"/>
      <c r="C679" s="180"/>
      <c r="D679" s="180"/>
      <c r="E679" s="180"/>
      <c r="F679" s="180"/>
      <c r="G679" s="180">
        <f>SUM(C679:F679)</f>
      </c>
      <c r="H679" s="125"/>
      <c r="I679" s="125">
        <f>G679*H679</f>
      </c>
      <c r="J679" s="125">
        <f>I679*0.1</f>
      </c>
      <c r="K679" s="125">
        <f>SUM(I679:J679)</f>
      </c>
      <c r="L679" s="86"/>
      <c r="M679" s="175"/>
      <c r="N679" s="87"/>
      <c r="O679" s="87"/>
      <c r="P679" s="87"/>
      <c r="Q679" s="87"/>
      <c r="R679" s="87"/>
      <c r="S679" s="87"/>
      <c r="T679" s="87"/>
      <c r="U679" s="87"/>
      <c r="V679" s="175"/>
      <c r="W679" s="87"/>
      <c r="X679" s="87"/>
      <c r="Y679" s="87"/>
      <c r="Z679" s="87"/>
      <c r="AA679" s="87"/>
      <c r="AB679" s="87"/>
      <c r="AC679" s="86"/>
      <c r="AD679" s="87"/>
    </row>
    <row x14ac:dyDescent="0.25" r="680" customHeight="1" ht="17.25">
      <c r="A680" s="235">
        <f>A679</f>
        <v>25569.375</v>
      </c>
      <c r="B680" s="179"/>
      <c r="C680" s="180"/>
      <c r="D680" s="180"/>
      <c r="E680" s="180"/>
      <c r="F680" s="180"/>
      <c r="G680" s="180">
        <f>SUM(C680:F680)</f>
      </c>
      <c r="H680" s="125"/>
      <c r="I680" s="125">
        <f>G680*H680</f>
      </c>
      <c r="J680" s="125">
        <f>I680*0.1</f>
      </c>
      <c r="K680" s="125">
        <f>SUM(I680:J680)</f>
      </c>
      <c r="L680" s="86"/>
      <c r="M680" s="175"/>
      <c r="N680" s="87"/>
      <c r="O680" s="87"/>
      <c r="P680" s="87"/>
      <c r="Q680" s="87"/>
      <c r="R680" s="87"/>
      <c r="S680" s="87"/>
      <c r="T680" s="87"/>
      <c r="U680" s="87"/>
      <c r="V680" s="175"/>
      <c r="W680" s="87"/>
      <c r="X680" s="87"/>
      <c r="Y680" s="87"/>
      <c r="Z680" s="87"/>
      <c r="AA680" s="87"/>
      <c r="AB680" s="87"/>
      <c r="AC680" s="86"/>
      <c r="AD680" s="87"/>
    </row>
    <row x14ac:dyDescent="0.25" r="681" customHeight="1" ht="17.25">
      <c r="A681" s="243">
        <f>A680</f>
        <v>25569.375</v>
      </c>
      <c r="B681" s="282" t="s">
        <v>155</v>
      </c>
      <c r="C681" s="191">
        <f>SUM(C639:C680)</f>
      </c>
      <c r="D681" s="191">
        <f>SUM(D639:D680)</f>
      </c>
      <c r="E681" s="191">
        <f>SUM(E639:E680)</f>
      </c>
      <c r="F681" s="191">
        <f>SUM(F639:F680)</f>
      </c>
      <c r="G681" s="191">
        <f>SUM(G639:G680)</f>
      </c>
      <c r="H681" s="201"/>
      <c r="I681" s="201">
        <f>SUM(I639:I680)</f>
      </c>
      <c r="J681" s="201">
        <f>SUM(J639:J680)</f>
      </c>
      <c r="K681" s="201">
        <f>SUM(K639:K680)</f>
      </c>
      <c r="L681" s="86"/>
      <c r="M681" s="175"/>
      <c r="N681" s="87"/>
      <c r="O681" s="87"/>
      <c r="P681" s="87"/>
      <c r="Q681" s="87"/>
      <c r="R681" s="87"/>
      <c r="S681" s="87"/>
      <c r="T681" s="87"/>
      <c r="U681" s="87"/>
      <c r="V681" s="175"/>
      <c r="W681" s="87"/>
      <c r="X681" s="87"/>
      <c r="Y681" s="87"/>
      <c r="Z681" s="87"/>
      <c r="AA681" s="87"/>
      <c r="AB681" s="87"/>
      <c r="AC681" s="86"/>
      <c r="AD681" s="87"/>
    </row>
    <row x14ac:dyDescent="0.25" r="682" customHeight="1" ht="17.25">
      <c r="A682" s="235">
        <f>A684</f>
        <v>25569.375</v>
      </c>
      <c r="B682" s="186" t="s">
        <v>113</v>
      </c>
      <c r="C682" s="180"/>
      <c r="D682" s="180">
        <v>116</v>
      </c>
      <c r="E682" s="180"/>
      <c r="F682" s="180"/>
      <c r="G682" s="180">
        <f>SUM(C682:F682)</f>
      </c>
      <c r="H682" s="125">
        <v>6500</v>
      </c>
      <c r="I682" s="125">
        <f>G682*H682</f>
      </c>
      <c r="J682" s="185"/>
      <c r="K682" s="125">
        <f>SUM(I682:J682)</f>
      </c>
      <c r="L682" s="86"/>
      <c r="M682" s="175"/>
      <c r="N682" s="87"/>
      <c r="O682" s="87"/>
      <c r="P682" s="87"/>
      <c r="Q682" s="87"/>
      <c r="R682" s="87"/>
      <c r="S682" s="87"/>
      <c r="T682" s="87"/>
      <c r="U682" s="87"/>
      <c r="V682" s="175"/>
      <c r="W682" s="87"/>
      <c r="X682" s="87"/>
      <c r="Y682" s="87"/>
      <c r="Z682" s="87"/>
      <c r="AA682" s="87"/>
      <c r="AB682" s="87"/>
      <c r="AC682" s="86"/>
      <c r="AD682" s="87"/>
    </row>
    <row x14ac:dyDescent="0.25" r="683" customHeight="1" ht="17.25">
      <c r="A683" s="235">
        <f>A679</f>
        <v>25569.375</v>
      </c>
      <c r="B683" s="186" t="s">
        <v>156</v>
      </c>
      <c r="C683" s="180"/>
      <c r="D683" s="180">
        <v>6</v>
      </c>
      <c r="E683" s="180"/>
      <c r="F683" s="180"/>
      <c r="G683" s="180">
        <f>SUM(C683:F683)</f>
      </c>
      <c r="H683" s="125">
        <v>6500</v>
      </c>
      <c r="I683" s="125">
        <f>G683*H683</f>
      </c>
      <c r="J683" s="185"/>
      <c r="K683" s="125">
        <f>SUM(I683:J683)</f>
      </c>
      <c r="L683" s="86"/>
      <c r="M683" s="175"/>
      <c r="N683" s="87"/>
      <c r="O683" s="87"/>
      <c r="P683" s="87"/>
      <c r="Q683" s="87"/>
      <c r="R683" s="87"/>
      <c r="S683" s="87"/>
      <c r="T683" s="87"/>
      <c r="U683" s="87"/>
      <c r="V683" s="175"/>
      <c r="W683" s="87"/>
      <c r="X683" s="87"/>
      <c r="Y683" s="87"/>
      <c r="Z683" s="87"/>
      <c r="AA683" s="87"/>
      <c r="AB683" s="87"/>
      <c r="AC683" s="86"/>
      <c r="AD683" s="87"/>
    </row>
    <row x14ac:dyDescent="0.25" r="684" customHeight="1" ht="17.25">
      <c r="A684" s="235">
        <f>A685</f>
        <v>25569.375</v>
      </c>
      <c r="B684" s="186" t="s">
        <v>112</v>
      </c>
      <c r="C684" s="180"/>
      <c r="D684" s="180">
        <v>11</v>
      </c>
      <c r="E684" s="180"/>
      <c r="F684" s="180"/>
      <c r="G684" s="180">
        <f>SUM(C684:F684)</f>
      </c>
      <c r="H684" s="125">
        <v>6900</v>
      </c>
      <c r="I684" s="125">
        <f>G684*H684</f>
      </c>
      <c r="J684" s="185"/>
      <c r="K684" s="125">
        <f>SUM(I684:J684)</f>
      </c>
      <c r="L684" s="86"/>
      <c r="M684" s="175"/>
      <c r="N684" s="87"/>
      <c r="O684" s="87"/>
      <c r="P684" s="87"/>
      <c r="Q684" s="87"/>
      <c r="R684" s="87"/>
      <c r="S684" s="87"/>
      <c r="T684" s="87"/>
      <c r="U684" s="87"/>
      <c r="V684" s="175"/>
      <c r="W684" s="87"/>
      <c r="X684" s="87"/>
      <c r="Y684" s="87"/>
      <c r="Z684" s="87"/>
      <c r="AA684" s="87"/>
      <c r="AB684" s="87"/>
      <c r="AC684" s="86"/>
      <c r="AD684" s="87"/>
    </row>
    <row x14ac:dyDescent="0.25" r="685" customHeight="1" ht="17.25">
      <c r="A685" s="235">
        <f>A683</f>
        <v>25569.375</v>
      </c>
      <c r="B685" s="179"/>
      <c r="C685" s="180"/>
      <c r="D685" s="180"/>
      <c r="E685" s="180"/>
      <c r="F685" s="180"/>
      <c r="G685" s="180">
        <f>SUM(C685:F685)</f>
      </c>
      <c r="H685" s="125"/>
      <c r="I685" s="125">
        <f>G683*H685</f>
      </c>
      <c r="J685" s="185"/>
      <c r="K685" s="125">
        <f>SUM(I685:J685)</f>
      </c>
      <c r="L685" s="86"/>
      <c r="M685" s="175"/>
      <c r="N685" s="87"/>
      <c r="O685" s="87"/>
      <c r="P685" s="87"/>
      <c r="Q685" s="87"/>
      <c r="R685" s="87"/>
      <c r="S685" s="87"/>
      <c r="T685" s="87"/>
      <c r="U685" s="87"/>
      <c r="V685" s="175"/>
      <c r="W685" s="87"/>
      <c r="X685" s="87"/>
      <c r="Y685" s="87"/>
      <c r="Z685" s="87"/>
      <c r="AA685" s="87"/>
      <c r="AB685" s="87"/>
      <c r="AC685" s="86"/>
      <c r="AD685" s="87"/>
    </row>
    <row x14ac:dyDescent="0.25" r="686" customHeight="1" ht="17.25">
      <c r="A686" s="235">
        <f>A685</f>
        <v>25569.375</v>
      </c>
      <c r="B686" s="179"/>
      <c r="C686" s="180"/>
      <c r="D686" s="180"/>
      <c r="E686" s="180"/>
      <c r="F686" s="180"/>
      <c r="G686" s="180">
        <f>SUM(C686:F686)</f>
      </c>
      <c r="H686" s="125"/>
      <c r="I686" s="125">
        <f>G686*H686</f>
      </c>
      <c r="J686" s="185"/>
      <c r="K686" s="125">
        <f>SUM(I686:J686)</f>
      </c>
      <c r="L686" s="86"/>
      <c r="M686" s="175"/>
      <c r="N686" s="87"/>
      <c r="O686" s="87"/>
      <c r="P686" s="87"/>
      <c r="Q686" s="87"/>
      <c r="R686" s="87"/>
      <c r="S686" s="87"/>
      <c r="T686" s="87"/>
      <c r="U686" s="87"/>
      <c r="V686" s="175"/>
      <c r="W686" s="87"/>
      <c r="X686" s="87"/>
      <c r="Y686" s="87"/>
      <c r="Z686" s="87"/>
      <c r="AA686" s="87"/>
      <c r="AB686" s="87"/>
      <c r="AC686" s="86"/>
      <c r="AD686" s="87"/>
    </row>
    <row x14ac:dyDescent="0.25" r="687" customHeight="1" ht="17.25">
      <c r="A687" s="235">
        <f>A686</f>
        <v>25569.375</v>
      </c>
      <c r="B687" s="179"/>
      <c r="C687" s="180"/>
      <c r="D687" s="180"/>
      <c r="E687" s="180"/>
      <c r="F687" s="180"/>
      <c r="G687" s="180">
        <f>SUM(C687:F687)</f>
      </c>
      <c r="H687" s="125"/>
      <c r="I687" s="125">
        <f>G686*H687</f>
      </c>
      <c r="J687" s="185"/>
      <c r="K687" s="125">
        <f>SUM(I687:J687)</f>
      </c>
      <c r="L687" s="86"/>
      <c r="M687" s="175"/>
      <c r="N687" s="87"/>
      <c r="O687" s="87"/>
      <c r="P687" s="87"/>
      <c r="Q687" s="87"/>
      <c r="R687" s="87"/>
      <c r="S687" s="87"/>
      <c r="T687" s="87"/>
      <c r="U687" s="87"/>
      <c r="V687" s="175"/>
      <c r="W687" s="87"/>
      <c r="X687" s="87"/>
      <c r="Y687" s="87"/>
      <c r="Z687" s="87"/>
      <c r="AA687" s="87"/>
      <c r="AB687" s="87"/>
      <c r="AC687" s="86"/>
      <c r="AD687" s="87"/>
    </row>
    <row x14ac:dyDescent="0.25" r="688" customHeight="1" ht="17.25">
      <c r="A688" s="235">
        <f>A682</f>
        <v>25569.375</v>
      </c>
      <c r="B688" s="179"/>
      <c r="C688" s="180"/>
      <c r="D688" s="180"/>
      <c r="E688" s="180"/>
      <c r="F688" s="180"/>
      <c r="G688" s="180">
        <f>SUM(C688:F688)</f>
      </c>
      <c r="H688" s="125"/>
      <c r="I688" s="125">
        <f>G688*H688</f>
      </c>
      <c r="J688" s="185"/>
      <c r="K688" s="125">
        <f>SUM(I688:J688)</f>
      </c>
      <c r="L688" s="86"/>
      <c r="M688" s="175"/>
      <c r="N688" s="87"/>
      <c r="O688" s="87"/>
      <c r="P688" s="87"/>
      <c r="Q688" s="87"/>
      <c r="R688" s="87"/>
      <c r="S688" s="87"/>
      <c r="T688" s="87"/>
      <c r="U688" s="87"/>
      <c r="V688" s="175"/>
      <c r="W688" s="87"/>
      <c r="X688" s="87"/>
      <c r="Y688" s="87"/>
      <c r="Z688" s="87"/>
      <c r="AA688" s="87"/>
      <c r="AB688" s="87"/>
      <c r="AC688" s="86"/>
      <c r="AD688" s="87"/>
    </row>
    <row x14ac:dyDescent="0.25" r="689" customHeight="1" ht="17.25">
      <c r="A689" s="235">
        <f>A688</f>
        <v>25569.375</v>
      </c>
      <c r="B689" s="179"/>
      <c r="C689" s="180"/>
      <c r="D689" s="180"/>
      <c r="E689" s="180"/>
      <c r="F689" s="180"/>
      <c r="G689" s="180">
        <f>SUM(C689:F689)</f>
      </c>
      <c r="H689" s="125"/>
      <c r="I689" s="125">
        <f>G688*H689</f>
      </c>
      <c r="J689" s="185"/>
      <c r="K689" s="125">
        <f>SUM(I689:J689)</f>
      </c>
      <c r="L689" s="86"/>
      <c r="M689" s="175"/>
      <c r="N689" s="87"/>
      <c r="O689" s="87"/>
      <c r="P689" s="87"/>
      <c r="Q689" s="87"/>
      <c r="R689" s="87"/>
      <c r="S689" s="87"/>
      <c r="T689" s="87"/>
      <c r="U689" s="87"/>
      <c r="V689" s="175"/>
      <c r="W689" s="87"/>
      <c r="X689" s="87"/>
      <c r="Y689" s="87"/>
      <c r="Z689" s="87"/>
      <c r="AA689" s="87"/>
      <c r="AB689" s="87"/>
      <c r="AC689" s="86"/>
      <c r="AD689" s="87"/>
    </row>
    <row x14ac:dyDescent="0.25" r="690" customHeight="1" ht="17.25">
      <c r="A690" s="243">
        <f>A689</f>
        <v>25569.375</v>
      </c>
      <c r="B690" s="282" t="s">
        <v>157</v>
      </c>
      <c r="C690" s="191">
        <f>SUM(C682:C689)</f>
      </c>
      <c r="D690" s="191">
        <f>SUM(D682:D689)</f>
      </c>
      <c r="E690" s="191">
        <f>SUM(E682:E689)</f>
      </c>
      <c r="F690" s="191">
        <f>SUM(F682:F689)</f>
      </c>
      <c r="G690" s="191">
        <f>SUM(G682:G689)</f>
      </c>
      <c r="H690" s="201"/>
      <c r="I690" s="201">
        <f>SUM(I682:I689)</f>
      </c>
      <c r="J690" s="201"/>
      <c r="K690" s="202">
        <f>SUM(K682:K689)</f>
      </c>
      <c r="L690" s="86"/>
      <c r="M690" s="175"/>
      <c r="N690" s="87"/>
      <c r="O690" s="87"/>
      <c r="P690" s="87"/>
      <c r="Q690" s="87"/>
      <c r="R690" s="87"/>
      <c r="S690" s="87"/>
      <c r="T690" s="87"/>
      <c r="U690" s="87"/>
      <c r="V690" s="175"/>
      <c r="W690" s="87"/>
      <c r="X690" s="87"/>
      <c r="Y690" s="87"/>
      <c r="Z690" s="87"/>
      <c r="AA690" s="87"/>
      <c r="AB690" s="87"/>
      <c r="AC690" s="86"/>
      <c r="AD690" s="87"/>
    </row>
    <row x14ac:dyDescent="0.25" r="691" customHeight="1" ht="17.25" hidden="1">
      <c r="A691" s="272" t="s">
        <v>128</v>
      </c>
      <c r="B691" s="273" t="s">
        <v>2</v>
      </c>
      <c r="C691" s="274" t="s">
        <v>129</v>
      </c>
      <c r="D691" s="274" t="s">
        <v>130</v>
      </c>
      <c r="E691" s="274" t="s">
        <v>131</v>
      </c>
      <c r="F691" s="274" t="s">
        <v>132</v>
      </c>
      <c r="G691" s="274" t="s">
        <v>133</v>
      </c>
      <c r="H691" s="274" t="s">
        <v>7</v>
      </c>
      <c r="I691" s="274" t="s">
        <v>134</v>
      </c>
      <c r="J691" s="274" t="s">
        <v>90</v>
      </c>
      <c r="K691" s="275" t="s">
        <v>135</v>
      </c>
      <c r="L691" s="86"/>
      <c r="M691" s="175"/>
      <c r="N691" s="87"/>
      <c r="O691" s="87"/>
      <c r="P691" s="87"/>
      <c r="Q691" s="87"/>
      <c r="R691" s="87"/>
      <c r="S691" s="87"/>
      <c r="T691" s="87"/>
      <c r="U691" s="87"/>
      <c r="V691" s="175"/>
      <c r="W691" s="87"/>
      <c r="X691" s="87"/>
      <c r="Y691" s="87"/>
      <c r="Z691" s="87"/>
      <c r="AA691" s="87"/>
      <c r="AB691" s="87"/>
      <c r="AC691" s="86"/>
      <c r="AD691" s="87"/>
    </row>
    <row x14ac:dyDescent="0.25" r="692" customHeight="1" ht="17.25">
      <c r="A692" s="235">
        <f>A690+1</f>
        <v>25569.375</v>
      </c>
      <c r="B692" s="179" t="s">
        <v>203</v>
      </c>
      <c r="C692" s="180"/>
      <c r="D692" s="180"/>
      <c r="E692" s="180"/>
      <c r="F692" s="180"/>
      <c r="G692" s="180">
        <f>SUM(C692:F692)</f>
      </c>
      <c r="H692" s="237">
        <v>6000</v>
      </c>
      <c r="I692" s="125">
        <f>G692*H692</f>
      </c>
      <c r="J692" s="125">
        <f>I692*0.1</f>
      </c>
      <c r="K692" s="125">
        <f>SUM(I692:J692)</f>
      </c>
      <c r="L692" s="86"/>
      <c r="M692" s="175"/>
      <c r="N692" s="87"/>
      <c r="O692" s="87"/>
      <c r="P692" s="87"/>
      <c r="Q692" s="87"/>
      <c r="R692" s="87"/>
      <c r="S692" s="87"/>
      <c r="T692" s="87"/>
      <c r="U692" s="87"/>
      <c r="V692" s="175"/>
      <c r="W692" s="87"/>
      <c r="X692" s="87"/>
      <c r="Y692" s="87"/>
      <c r="Z692" s="87"/>
      <c r="AA692" s="87"/>
      <c r="AB692" s="87"/>
      <c r="AC692" s="86"/>
      <c r="AD692" s="87"/>
    </row>
    <row x14ac:dyDescent="0.25" r="693" customHeight="1" ht="17.25">
      <c r="A693" s="235">
        <f>A692</f>
        <v>25569.375</v>
      </c>
      <c r="B693" s="179" t="s">
        <v>205</v>
      </c>
      <c r="C693" s="180"/>
      <c r="D693" s="180"/>
      <c r="E693" s="180"/>
      <c r="F693" s="180"/>
      <c r="G693" s="180">
        <f>SUM(C693:F693)</f>
      </c>
      <c r="H693" s="182">
        <v>4300</v>
      </c>
      <c r="I693" s="125">
        <f>G693*H693</f>
      </c>
      <c r="J693" s="125">
        <f>I693*0.1</f>
      </c>
      <c r="K693" s="125">
        <f>SUM(I693:J693)</f>
      </c>
      <c r="L693" s="86"/>
      <c r="M693" s="175"/>
      <c r="N693" s="87"/>
      <c r="O693" s="87"/>
      <c r="P693" s="87"/>
      <c r="Q693" s="87"/>
      <c r="R693" s="87"/>
      <c r="S693" s="87"/>
      <c r="T693" s="87"/>
      <c r="U693" s="87"/>
      <c r="V693" s="175"/>
      <c r="W693" s="87"/>
      <c r="X693" s="87"/>
      <c r="Y693" s="87"/>
      <c r="Z693" s="87"/>
      <c r="AA693" s="87"/>
      <c r="AB693" s="87"/>
      <c r="AC693" s="86"/>
      <c r="AD693" s="87"/>
    </row>
    <row x14ac:dyDescent="0.25" r="694" customHeight="1" ht="17.25">
      <c r="A694" s="235">
        <f>A693</f>
        <v>25569.375</v>
      </c>
      <c r="B694" s="179" t="s">
        <v>13</v>
      </c>
      <c r="C694" s="180"/>
      <c r="D694" s="180"/>
      <c r="E694" s="180"/>
      <c r="F694" s="180"/>
      <c r="G694" s="180">
        <f>SUM(C694:F694)</f>
      </c>
      <c r="H694" s="125">
        <v>6000</v>
      </c>
      <c r="I694" s="125">
        <f>G694*H694</f>
      </c>
      <c r="J694" s="125">
        <f>I694*0.1</f>
      </c>
      <c r="K694" s="125">
        <f>SUM(I694:J694)</f>
      </c>
      <c r="L694" s="86"/>
      <c r="M694" s="175"/>
      <c r="N694" s="87"/>
      <c r="O694" s="87"/>
      <c r="P694" s="87"/>
      <c r="Q694" s="87"/>
      <c r="R694" s="87"/>
      <c r="S694" s="87"/>
      <c r="T694" s="87"/>
      <c r="U694" s="87"/>
      <c r="V694" s="175"/>
      <c r="W694" s="87"/>
      <c r="X694" s="87"/>
      <c r="Y694" s="87"/>
      <c r="Z694" s="87"/>
      <c r="AA694" s="87"/>
      <c r="AB694" s="87"/>
      <c r="AC694" s="86"/>
      <c r="AD694" s="87"/>
    </row>
    <row x14ac:dyDescent="0.25" r="695" customHeight="1" ht="17.25">
      <c r="A695" s="235">
        <f>A694</f>
        <v>25569.375</v>
      </c>
      <c r="B695" s="179" t="s">
        <v>58</v>
      </c>
      <c r="C695" s="183" t="s">
        <v>14</v>
      </c>
      <c r="D695" s="180"/>
      <c r="E695" s="180"/>
      <c r="F695" s="180"/>
      <c r="G695" s="180">
        <f>SUM(C695:F695)</f>
      </c>
      <c r="H695" s="237">
        <v>5500</v>
      </c>
      <c r="I695" s="125">
        <f>G695*H695</f>
      </c>
      <c r="J695" s="125">
        <f>I695*0.1</f>
      </c>
      <c r="K695" s="125">
        <f>SUM(I695:J695)</f>
      </c>
      <c r="L695" s="86"/>
      <c r="M695" s="175"/>
      <c r="N695" s="87"/>
      <c r="O695" s="87"/>
      <c r="P695" s="87"/>
      <c r="Q695" s="87"/>
      <c r="R695" s="87"/>
      <c r="S695" s="87"/>
      <c r="T695" s="87"/>
      <c r="U695" s="87"/>
      <c r="V695" s="175"/>
      <c r="W695" s="87"/>
      <c r="X695" s="87"/>
      <c r="Y695" s="87"/>
      <c r="Z695" s="87"/>
      <c r="AA695" s="87"/>
      <c r="AB695" s="87"/>
      <c r="AC695" s="86"/>
      <c r="AD695" s="87"/>
    </row>
    <row x14ac:dyDescent="0.25" r="696" customHeight="1" ht="17.25">
      <c r="A696" s="235">
        <f>A695</f>
        <v>25569.375</v>
      </c>
      <c r="B696" s="179" t="s">
        <v>8</v>
      </c>
      <c r="C696" s="183"/>
      <c r="D696" s="180"/>
      <c r="E696" s="180"/>
      <c r="F696" s="180"/>
      <c r="G696" s="180">
        <f>SUM(C696:F696)</f>
      </c>
      <c r="H696" s="125">
        <v>5000</v>
      </c>
      <c r="I696" s="125">
        <f>G696*H696</f>
      </c>
      <c r="J696" s="125">
        <f>I696*0.1</f>
      </c>
      <c r="K696" s="125">
        <f>SUM(I696:J696)</f>
      </c>
      <c r="L696" s="86"/>
      <c r="M696" s="175"/>
      <c r="N696" s="87"/>
      <c r="O696" s="87"/>
      <c r="P696" s="87"/>
      <c r="Q696" s="87"/>
      <c r="R696" s="87"/>
      <c r="S696" s="87"/>
      <c r="T696" s="87"/>
      <c r="U696" s="87"/>
      <c r="V696" s="175"/>
      <c r="W696" s="87"/>
      <c r="X696" s="87"/>
      <c r="Y696" s="87"/>
      <c r="Z696" s="87"/>
      <c r="AA696" s="87"/>
      <c r="AB696" s="87"/>
      <c r="AC696" s="86"/>
      <c r="AD696" s="87"/>
    </row>
    <row x14ac:dyDescent="0.25" r="697" customHeight="1" ht="17.25">
      <c r="A697" s="235">
        <f>A696</f>
        <v>25569.375</v>
      </c>
      <c r="B697" s="179" t="s">
        <v>27</v>
      </c>
      <c r="C697" s="180"/>
      <c r="D697" s="180"/>
      <c r="E697" s="180"/>
      <c r="F697" s="180"/>
      <c r="G697" s="180">
        <f>SUM(C697:F697)</f>
      </c>
      <c r="H697" s="125">
        <v>5500</v>
      </c>
      <c r="I697" s="125">
        <f>G697*H697</f>
      </c>
      <c r="J697" s="125">
        <f>I697*0.1</f>
      </c>
      <c r="K697" s="125">
        <f>SUM(I697:J697)</f>
      </c>
      <c r="L697" s="86"/>
      <c r="M697" s="175"/>
      <c r="N697" s="87"/>
      <c r="O697" s="87"/>
      <c r="P697" s="87"/>
      <c r="Q697" s="87"/>
      <c r="R697" s="87"/>
      <c r="S697" s="87"/>
      <c r="T697" s="87"/>
      <c r="U697" s="87"/>
      <c r="V697" s="175"/>
      <c r="W697" s="87"/>
      <c r="X697" s="87"/>
      <c r="Y697" s="87"/>
      <c r="Z697" s="87"/>
      <c r="AA697" s="87"/>
      <c r="AB697" s="87"/>
      <c r="AC697" s="86"/>
      <c r="AD697" s="87"/>
    </row>
    <row x14ac:dyDescent="0.25" r="698" customHeight="1" ht="17.25">
      <c r="A698" s="235">
        <f>A697</f>
        <v>25569.375</v>
      </c>
      <c r="B698" s="179" t="s">
        <v>20</v>
      </c>
      <c r="C698" s="180"/>
      <c r="D698" s="180"/>
      <c r="E698" s="180"/>
      <c r="F698" s="180"/>
      <c r="G698" s="180">
        <f>SUM(C698:F698)</f>
      </c>
      <c r="H698" s="125">
        <v>5000</v>
      </c>
      <c r="I698" s="125">
        <f>G698*H698</f>
      </c>
      <c r="J698" s="125">
        <f>I698*0.1</f>
      </c>
      <c r="K698" s="125">
        <f>SUM(I698:J698)</f>
      </c>
      <c r="L698" s="86"/>
      <c r="M698" s="175"/>
      <c r="N698" s="87"/>
      <c r="O698" s="87"/>
      <c r="P698" s="87"/>
      <c r="Q698" s="87"/>
      <c r="R698" s="87"/>
      <c r="S698" s="87"/>
      <c r="T698" s="87"/>
      <c r="U698" s="87"/>
      <c r="V698" s="175"/>
      <c r="W698" s="87"/>
      <c r="X698" s="87"/>
      <c r="Y698" s="87"/>
      <c r="Z698" s="87"/>
      <c r="AA698" s="87"/>
      <c r="AB698" s="87"/>
      <c r="AC698" s="86"/>
      <c r="AD698" s="87"/>
    </row>
    <row x14ac:dyDescent="0.25" r="699" customHeight="1" ht="17.25">
      <c r="A699" s="235">
        <f>A698</f>
        <v>25569.375</v>
      </c>
      <c r="B699" s="179" t="s">
        <v>31</v>
      </c>
      <c r="C699" s="180"/>
      <c r="D699" s="180"/>
      <c r="E699" s="180"/>
      <c r="F699" s="180"/>
      <c r="G699" s="180">
        <f>SUM(C699:F699)</f>
      </c>
      <c r="H699" s="125">
        <v>6000</v>
      </c>
      <c r="I699" s="125">
        <f>G699*H699</f>
      </c>
      <c r="J699" s="125">
        <f>I699*0.1</f>
      </c>
      <c r="K699" s="125">
        <f>SUM(I699:J699)</f>
      </c>
      <c r="L699" s="86"/>
      <c r="M699" s="175"/>
      <c r="N699" s="87"/>
      <c r="O699" s="87"/>
      <c r="P699" s="87"/>
      <c r="Q699" s="87"/>
      <c r="R699" s="87"/>
      <c r="S699" s="87"/>
      <c r="T699" s="87"/>
      <c r="U699" s="87"/>
      <c r="V699" s="175"/>
      <c r="W699" s="87"/>
      <c r="X699" s="87"/>
      <c r="Y699" s="87"/>
      <c r="Z699" s="87"/>
      <c r="AA699" s="87"/>
      <c r="AB699" s="87"/>
      <c r="AC699" s="86"/>
      <c r="AD699" s="87"/>
    </row>
    <row x14ac:dyDescent="0.25" r="700" customHeight="1" ht="17.25">
      <c r="A700" s="235">
        <f>A699</f>
        <v>25569.375</v>
      </c>
      <c r="B700" s="179" t="s">
        <v>71</v>
      </c>
      <c r="C700" s="180"/>
      <c r="D700" s="180"/>
      <c r="E700" s="180"/>
      <c r="F700" s="180"/>
      <c r="G700" s="180">
        <f>SUM(C700:F700)</f>
      </c>
      <c r="H700" s="125">
        <v>6000</v>
      </c>
      <c r="I700" s="125">
        <f>G700*H700</f>
      </c>
      <c r="J700" s="125">
        <f>I700*0.1</f>
      </c>
      <c r="K700" s="125">
        <f>SUM(I700:J700)</f>
      </c>
      <c r="L700" s="86"/>
      <c r="M700" s="175"/>
      <c r="N700" s="87"/>
      <c r="O700" s="87"/>
      <c r="P700" s="87"/>
      <c r="Q700" s="87"/>
      <c r="R700" s="87"/>
      <c r="S700" s="87"/>
      <c r="T700" s="87"/>
      <c r="U700" s="87"/>
      <c r="V700" s="175"/>
      <c r="W700" s="87"/>
      <c r="X700" s="87"/>
      <c r="Y700" s="87"/>
      <c r="Z700" s="87"/>
      <c r="AA700" s="87"/>
      <c r="AB700" s="87"/>
      <c r="AC700" s="86"/>
      <c r="AD700" s="87"/>
    </row>
    <row x14ac:dyDescent="0.25" r="701" customHeight="1" ht="17.25">
      <c r="A701" s="235">
        <f>A700</f>
        <v>25569.375</v>
      </c>
      <c r="B701" s="179" t="s">
        <v>49</v>
      </c>
      <c r="C701" s="180"/>
      <c r="D701" s="180"/>
      <c r="E701" s="180"/>
      <c r="F701" s="180"/>
      <c r="G701" s="180">
        <f>SUM(C701:F701)</f>
      </c>
      <c r="H701" s="125">
        <v>5000</v>
      </c>
      <c r="I701" s="125">
        <f>G701*H701</f>
      </c>
      <c r="J701" s="125">
        <f>I701*0.1</f>
      </c>
      <c r="K701" s="125">
        <f>SUM(I701:J701)</f>
      </c>
      <c r="L701" s="86"/>
      <c r="M701" s="175"/>
      <c r="N701" s="87"/>
      <c r="O701" s="87"/>
      <c r="P701" s="87"/>
      <c r="Q701" s="87"/>
      <c r="R701" s="87"/>
      <c r="S701" s="87"/>
      <c r="T701" s="87"/>
      <c r="U701" s="87"/>
      <c r="V701" s="175"/>
      <c r="W701" s="87"/>
      <c r="X701" s="87"/>
      <c r="Y701" s="87"/>
      <c r="Z701" s="87"/>
      <c r="AA701" s="87"/>
      <c r="AB701" s="87"/>
      <c r="AC701" s="86"/>
      <c r="AD701" s="87"/>
    </row>
    <row x14ac:dyDescent="0.25" r="702" customHeight="1" ht="17.25">
      <c r="A702" s="235">
        <f>A701</f>
        <v>25569.375</v>
      </c>
      <c r="B702" s="184" t="s">
        <v>9</v>
      </c>
      <c r="C702" s="180"/>
      <c r="D702" s="180"/>
      <c r="E702" s="180"/>
      <c r="F702" s="180"/>
      <c r="G702" s="180">
        <f>SUM(C702:F702)</f>
      </c>
      <c r="H702" s="125">
        <v>6000</v>
      </c>
      <c r="I702" s="125">
        <f>G702*H702</f>
      </c>
      <c r="J702" s="125">
        <f>I702*0.1</f>
      </c>
      <c r="K702" s="125">
        <f>SUM(I702:J702)</f>
      </c>
      <c r="L702" s="86"/>
      <c r="M702" s="175"/>
      <c r="N702" s="87"/>
      <c r="O702" s="87"/>
      <c r="P702" s="87"/>
      <c r="Q702" s="87"/>
      <c r="R702" s="87"/>
      <c r="S702" s="87"/>
      <c r="T702" s="87"/>
      <c r="U702" s="87"/>
      <c r="V702" s="175"/>
      <c r="W702" s="87"/>
      <c r="X702" s="87"/>
      <c r="Y702" s="87"/>
      <c r="Z702" s="87"/>
      <c r="AA702" s="87"/>
      <c r="AB702" s="87"/>
      <c r="AC702" s="86"/>
      <c r="AD702" s="87"/>
    </row>
    <row x14ac:dyDescent="0.25" r="703" customHeight="1" ht="17.25">
      <c r="A703" s="235">
        <f>A702</f>
        <v>25569.375</v>
      </c>
      <c r="B703" s="179" t="s">
        <v>78</v>
      </c>
      <c r="C703" s="180"/>
      <c r="D703" s="180"/>
      <c r="E703" s="180"/>
      <c r="F703" s="180"/>
      <c r="G703" s="180">
        <f>SUM(C703:F703)</f>
      </c>
      <c r="H703" s="125">
        <v>6500</v>
      </c>
      <c r="I703" s="125">
        <f>G703*H703</f>
      </c>
      <c r="J703" s="125">
        <f>I703*0.1</f>
      </c>
      <c r="K703" s="125">
        <f>SUM(I703:J703)</f>
      </c>
      <c r="L703" s="86"/>
      <c r="M703" s="175"/>
      <c r="N703" s="87"/>
      <c r="O703" s="87"/>
      <c r="P703" s="87"/>
      <c r="Q703" s="87"/>
      <c r="R703" s="87"/>
      <c r="S703" s="87"/>
      <c r="T703" s="87"/>
      <c r="U703" s="87"/>
      <c r="V703" s="175"/>
      <c r="W703" s="87"/>
      <c r="X703" s="87"/>
      <c r="Y703" s="87"/>
      <c r="Z703" s="87"/>
      <c r="AA703" s="87"/>
      <c r="AB703" s="87"/>
      <c r="AC703" s="86"/>
      <c r="AD703" s="87"/>
    </row>
    <row x14ac:dyDescent="0.25" r="704" customHeight="1" ht="17.25">
      <c r="A704" s="235">
        <f>A703</f>
        <v>25569.375</v>
      </c>
      <c r="B704" s="179" t="s">
        <v>55</v>
      </c>
      <c r="C704" s="180"/>
      <c r="D704" s="180"/>
      <c r="E704" s="180"/>
      <c r="F704" s="180"/>
      <c r="G704" s="180">
        <f>SUM(C704:F704)</f>
      </c>
      <c r="H704" s="125">
        <v>6500</v>
      </c>
      <c r="I704" s="125">
        <f>G704*H704</f>
      </c>
      <c r="J704" s="125">
        <f>I704*0.1</f>
      </c>
      <c r="K704" s="125">
        <f>SUM(I704:J704)</f>
      </c>
      <c r="L704" s="86"/>
      <c r="M704" s="175"/>
      <c r="N704" s="87"/>
      <c r="O704" s="87"/>
      <c r="P704" s="87"/>
      <c r="Q704" s="87"/>
      <c r="R704" s="87"/>
      <c r="S704" s="87"/>
      <c r="T704" s="87"/>
      <c r="U704" s="87"/>
      <c r="V704" s="175"/>
      <c r="W704" s="87"/>
      <c r="X704" s="87"/>
      <c r="Y704" s="87"/>
      <c r="Z704" s="87"/>
      <c r="AA704" s="87"/>
      <c r="AB704" s="87"/>
      <c r="AC704" s="86"/>
      <c r="AD704" s="87"/>
    </row>
    <row x14ac:dyDescent="0.25" r="705" customHeight="1" ht="17.25">
      <c r="A705" s="235">
        <f>A704</f>
        <v>25569.375</v>
      </c>
      <c r="B705" s="279" t="s">
        <v>80</v>
      </c>
      <c r="C705" s="180"/>
      <c r="D705" s="180"/>
      <c r="E705" s="180"/>
      <c r="F705" s="180"/>
      <c r="G705" s="180">
        <f>SUM(C705:F705)</f>
      </c>
      <c r="H705" s="125">
        <v>6000</v>
      </c>
      <c r="I705" s="125">
        <f>G705*H705</f>
      </c>
      <c r="J705" s="185"/>
      <c r="K705" s="125">
        <f>SUM(I705:J705)</f>
      </c>
      <c r="L705" s="86"/>
      <c r="M705" s="175"/>
      <c r="N705" s="87"/>
      <c r="O705" s="87"/>
      <c r="P705" s="87"/>
      <c r="Q705" s="87"/>
      <c r="R705" s="87"/>
      <c r="S705" s="87"/>
      <c r="T705" s="87"/>
      <c r="U705" s="87"/>
      <c r="V705" s="175"/>
      <c r="W705" s="87"/>
      <c r="X705" s="87"/>
      <c r="Y705" s="87"/>
      <c r="Z705" s="87"/>
      <c r="AA705" s="87"/>
      <c r="AB705" s="87"/>
      <c r="AC705" s="86"/>
      <c r="AD705" s="87"/>
    </row>
    <row x14ac:dyDescent="0.25" r="706" customHeight="1" ht="17.25">
      <c r="A706" s="235">
        <f>A705</f>
        <v>25569.375</v>
      </c>
      <c r="B706" s="279" t="s">
        <v>67</v>
      </c>
      <c r="C706" s="180"/>
      <c r="D706" s="180"/>
      <c r="E706" s="180"/>
      <c r="F706" s="180"/>
      <c r="G706" s="180">
        <f>SUM(C706:F706)</f>
      </c>
      <c r="H706" s="125">
        <v>5500</v>
      </c>
      <c r="I706" s="125">
        <f>G706*H706</f>
      </c>
      <c r="J706" s="125">
        <f>I706*0.1</f>
      </c>
      <c r="K706" s="125">
        <f>SUM(I706:J706)</f>
      </c>
      <c r="L706" s="86"/>
      <c r="M706" s="175"/>
      <c r="N706" s="87"/>
      <c r="O706" s="87"/>
      <c r="P706" s="87"/>
      <c r="Q706" s="87"/>
      <c r="R706" s="87"/>
      <c r="S706" s="87"/>
      <c r="T706" s="87"/>
      <c r="U706" s="87"/>
      <c r="V706" s="175"/>
      <c r="W706" s="87"/>
      <c r="X706" s="87"/>
      <c r="Y706" s="87"/>
      <c r="Z706" s="87"/>
      <c r="AA706" s="87"/>
      <c r="AB706" s="87"/>
      <c r="AC706" s="86"/>
      <c r="AD706" s="87"/>
    </row>
    <row x14ac:dyDescent="0.25" r="707" customHeight="1" ht="17.25">
      <c r="A707" s="235">
        <f>A706</f>
        <v>25569.375</v>
      </c>
      <c r="B707" s="279" t="s">
        <v>74</v>
      </c>
      <c r="C707" s="180"/>
      <c r="D707" s="180"/>
      <c r="E707" s="180"/>
      <c r="F707" s="180"/>
      <c r="G707" s="180">
        <f>SUM(C707:F707)</f>
      </c>
      <c r="H707" s="187">
        <v>5000</v>
      </c>
      <c r="I707" s="125">
        <f>G707*H707</f>
      </c>
      <c r="J707" s="125">
        <f>I707*0.1</f>
      </c>
      <c r="K707" s="125">
        <f>SUM(I707:J707)</f>
      </c>
      <c r="L707" s="86"/>
      <c r="M707" s="175"/>
      <c r="N707" s="87"/>
      <c r="O707" s="87"/>
      <c r="P707" s="87"/>
      <c r="Q707" s="87"/>
      <c r="R707" s="87"/>
      <c r="S707" s="87"/>
      <c r="T707" s="87"/>
      <c r="U707" s="87"/>
      <c r="V707" s="175"/>
      <c r="W707" s="87"/>
      <c r="X707" s="87"/>
      <c r="Y707" s="87"/>
      <c r="Z707" s="87"/>
      <c r="AA707" s="87"/>
      <c r="AB707" s="87"/>
      <c r="AC707" s="86"/>
      <c r="AD707" s="87"/>
    </row>
    <row x14ac:dyDescent="0.25" r="708" customHeight="1" ht="17.25">
      <c r="A708" s="235">
        <f>A707</f>
        <v>25569.375</v>
      </c>
      <c r="B708" s="280" t="s">
        <v>11</v>
      </c>
      <c r="C708" s="180"/>
      <c r="D708" s="180"/>
      <c r="E708" s="180"/>
      <c r="F708" s="180"/>
      <c r="G708" s="180">
        <f>SUM(C708:F708)</f>
      </c>
      <c r="H708" s="125">
        <v>6000</v>
      </c>
      <c r="I708" s="125">
        <f>G708*H708</f>
      </c>
      <c r="J708" s="125">
        <f>I708*0.1</f>
      </c>
      <c r="K708" s="125">
        <f>SUM(I708:J708)</f>
      </c>
      <c r="L708" s="86"/>
      <c r="M708" s="175"/>
      <c r="N708" s="87"/>
      <c r="O708" s="87"/>
      <c r="P708" s="87"/>
      <c r="Q708" s="87"/>
      <c r="R708" s="87"/>
      <c r="S708" s="87"/>
      <c r="T708" s="87"/>
      <c r="U708" s="87"/>
      <c r="V708" s="175"/>
      <c r="W708" s="87"/>
      <c r="X708" s="87"/>
      <c r="Y708" s="87"/>
      <c r="Z708" s="87"/>
      <c r="AA708" s="87"/>
      <c r="AB708" s="87"/>
      <c r="AC708" s="86"/>
      <c r="AD708" s="87"/>
    </row>
    <row x14ac:dyDescent="0.25" r="709" customHeight="1" ht="17.25">
      <c r="A709" s="235">
        <f>A708</f>
        <v>25569.375</v>
      </c>
      <c r="B709" s="279" t="s">
        <v>22</v>
      </c>
      <c r="C709" s="180"/>
      <c r="D709" s="180"/>
      <c r="E709" s="180"/>
      <c r="F709" s="180"/>
      <c r="G709" s="180">
        <f>SUM(C709:F709)</f>
      </c>
      <c r="H709" s="237">
        <v>4800</v>
      </c>
      <c r="I709" s="125">
        <f>G709*H709</f>
      </c>
      <c r="J709" s="125">
        <f>I709*0.1</f>
      </c>
      <c r="K709" s="125">
        <f>SUM(I709:J709)</f>
      </c>
      <c r="L709" s="86"/>
      <c r="M709" s="175"/>
      <c r="N709" s="87"/>
      <c r="O709" s="87"/>
      <c r="P709" s="87"/>
      <c r="Q709" s="87"/>
      <c r="R709" s="87"/>
      <c r="S709" s="87"/>
      <c r="T709" s="87"/>
      <c r="U709" s="87"/>
      <c r="V709" s="175"/>
      <c r="W709" s="87"/>
      <c r="X709" s="87"/>
      <c r="Y709" s="87"/>
      <c r="Z709" s="87"/>
      <c r="AA709" s="87"/>
      <c r="AB709" s="87"/>
      <c r="AC709" s="86"/>
      <c r="AD709" s="87"/>
    </row>
    <row x14ac:dyDescent="0.25" r="710" customHeight="1" ht="17.25">
      <c r="A710" s="235">
        <f>A709</f>
        <v>25569.375</v>
      </c>
      <c r="B710" s="279" t="s">
        <v>217</v>
      </c>
      <c r="C710" s="180"/>
      <c r="D710" s="180"/>
      <c r="E710" s="180"/>
      <c r="F710" s="180"/>
      <c r="G710" s="180">
        <f>SUM(C710:F710)</f>
      </c>
      <c r="H710" s="125">
        <v>5000</v>
      </c>
      <c r="I710" s="125">
        <f>G710*H710</f>
      </c>
      <c r="J710" s="125">
        <f>I710*0.1</f>
      </c>
      <c r="K710" s="125">
        <f>SUM(I710:J710)</f>
      </c>
      <c r="L710" s="86"/>
      <c r="M710" s="175"/>
      <c r="N710" s="87"/>
      <c r="O710" s="87"/>
      <c r="P710" s="87"/>
      <c r="Q710" s="87"/>
      <c r="R710" s="87"/>
      <c r="S710" s="87"/>
      <c r="T710" s="87"/>
      <c r="U710" s="87"/>
      <c r="V710" s="175"/>
      <c r="W710" s="87"/>
      <c r="X710" s="87"/>
      <c r="Y710" s="87"/>
      <c r="Z710" s="87"/>
      <c r="AA710" s="87"/>
      <c r="AB710" s="87"/>
      <c r="AC710" s="86"/>
      <c r="AD710" s="87"/>
    </row>
    <row x14ac:dyDescent="0.25" r="711" customHeight="1" ht="17.25">
      <c r="A711" s="235">
        <f>A710</f>
        <v>25569.375</v>
      </c>
      <c r="B711" s="279" t="s">
        <v>84</v>
      </c>
      <c r="C711" s="180"/>
      <c r="D711" s="180"/>
      <c r="E711" s="180"/>
      <c r="F711" s="180"/>
      <c r="G711" s="180">
        <f>SUM(C711:F711)</f>
      </c>
      <c r="H711" s="237">
        <v>4800</v>
      </c>
      <c r="I711" s="125">
        <f>G711*H711</f>
      </c>
      <c r="J711" s="125">
        <f>I711*0.1</f>
      </c>
      <c r="K711" s="125">
        <f>SUM(I711:J711)</f>
      </c>
      <c r="L711" s="86"/>
      <c r="M711" s="175"/>
      <c r="N711" s="87"/>
      <c r="O711" s="87"/>
      <c r="P711" s="87"/>
      <c r="Q711" s="87"/>
      <c r="R711" s="87"/>
      <c r="S711" s="87"/>
      <c r="T711" s="87"/>
      <c r="U711" s="87"/>
      <c r="V711" s="175"/>
      <c r="W711" s="87"/>
      <c r="X711" s="87"/>
      <c r="Y711" s="87"/>
      <c r="Z711" s="87"/>
      <c r="AA711" s="87"/>
      <c r="AB711" s="87"/>
      <c r="AC711" s="86"/>
      <c r="AD711" s="87"/>
    </row>
    <row x14ac:dyDescent="0.25" r="712" customHeight="1" ht="17.25">
      <c r="A712" s="235">
        <f>A711</f>
        <v>25569.375</v>
      </c>
      <c r="B712" s="279" t="s">
        <v>207</v>
      </c>
      <c r="C712" s="180"/>
      <c r="D712" s="180">
        <v>15</v>
      </c>
      <c r="E712" s="180"/>
      <c r="F712" s="180">
        <v>2</v>
      </c>
      <c r="G712" s="180">
        <f>SUM(C712:F712)</f>
      </c>
      <c r="H712" s="125">
        <v>6000</v>
      </c>
      <c r="I712" s="125">
        <f>G712*H712</f>
      </c>
      <c r="J712" s="125">
        <f>I712*0.1</f>
      </c>
      <c r="K712" s="125">
        <f>SUM(I712:J712)</f>
      </c>
      <c r="L712" s="86"/>
      <c r="M712" s="175"/>
      <c r="N712" s="87"/>
      <c r="O712" s="87"/>
      <c r="P712" s="87"/>
      <c r="Q712" s="87"/>
      <c r="R712" s="87"/>
      <c r="S712" s="87"/>
      <c r="T712" s="87"/>
      <c r="U712" s="87"/>
      <c r="V712" s="175"/>
      <c r="W712" s="87"/>
      <c r="X712" s="87"/>
      <c r="Y712" s="87"/>
      <c r="Z712" s="87"/>
      <c r="AA712" s="87"/>
      <c r="AB712" s="87"/>
      <c r="AC712" s="86"/>
      <c r="AD712" s="87"/>
    </row>
    <row x14ac:dyDescent="0.25" r="713" customHeight="1" ht="17.25">
      <c r="A713" s="235">
        <f>A712</f>
        <v>25569.375</v>
      </c>
      <c r="B713" s="280" t="s">
        <v>17</v>
      </c>
      <c r="C713" s="180"/>
      <c r="D713" s="180"/>
      <c r="E713" s="180"/>
      <c r="F713" s="180"/>
      <c r="G713" s="180">
        <f>SUM(C713:F713)</f>
      </c>
      <c r="H713" s="125">
        <v>6000</v>
      </c>
      <c r="I713" s="125">
        <f>G713*H713</f>
      </c>
      <c r="J713" s="185"/>
      <c r="K713" s="125">
        <f>SUM(I713:J713)</f>
      </c>
      <c r="L713" s="86"/>
      <c r="M713" s="175"/>
      <c r="N713" s="87"/>
      <c r="O713" s="87"/>
      <c r="P713" s="87"/>
      <c r="Q713" s="87"/>
      <c r="R713" s="87"/>
      <c r="S713" s="87"/>
      <c r="T713" s="87"/>
      <c r="U713" s="87"/>
      <c r="V713" s="175"/>
      <c r="W713" s="87"/>
      <c r="X713" s="87"/>
      <c r="Y713" s="87"/>
      <c r="Z713" s="87"/>
      <c r="AA713" s="87"/>
      <c r="AB713" s="87"/>
      <c r="AC713" s="86"/>
      <c r="AD713" s="87"/>
    </row>
    <row x14ac:dyDescent="0.25" r="714" customHeight="1" ht="17.25">
      <c r="A714" s="235">
        <f>A713</f>
        <v>25569.375</v>
      </c>
      <c r="B714" s="279" t="s">
        <v>15</v>
      </c>
      <c r="C714" s="180"/>
      <c r="D714" s="180"/>
      <c r="E714" s="180"/>
      <c r="F714" s="180"/>
      <c r="G714" s="180">
        <f>SUM(C714:F714)</f>
      </c>
      <c r="H714" s="237">
        <v>4800</v>
      </c>
      <c r="I714" s="125">
        <f>G714*H714</f>
      </c>
      <c r="J714" s="125">
        <f>I714*0.1</f>
      </c>
      <c r="K714" s="125">
        <f>SUM(I714:J714)</f>
      </c>
      <c r="L714" s="86"/>
      <c r="M714" s="175"/>
      <c r="N714" s="87"/>
      <c r="O714" s="87"/>
      <c r="P714" s="87"/>
      <c r="Q714" s="87"/>
      <c r="R714" s="87"/>
      <c r="S714" s="87"/>
      <c r="T714" s="87"/>
      <c r="U714" s="87"/>
      <c r="V714" s="175"/>
      <c r="W714" s="87"/>
      <c r="X714" s="87"/>
      <c r="Y714" s="87"/>
      <c r="Z714" s="87"/>
      <c r="AA714" s="87"/>
      <c r="AB714" s="87"/>
      <c r="AC714" s="86"/>
      <c r="AD714" s="87"/>
    </row>
    <row x14ac:dyDescent="0.25" r="715" customHeight="1" ht="17.25">
      <c r="A715" s="235">
        <f>A714</f>
        <v>25569.375</v>
      </c>
      <c r="B715" s="279" t="s">
        <v>21</v>
      </c>
      <c r="C715" s="188" t="s">
        <v>14</v>
      </c>
      <c r="D715" s="180"/>
      <c r="E715" s="180"/>
      <c r="F715" s="180"/>
      <c r="G715" s="180">
        <f>SUM(C715:F715)</f>
      </c>
      <c r="H715" s="125">
        <v>5000</v>
      </c>
      <c r="I715" s="125">
        <f>G715*H715</f>
      </c>
      <c r="J715" s="125">
        <f>I715*0.1</f>
      </c>
      <c r="K715" s="125">
        <f>SUM(I715:J715)</f>
      </c>
      <c r="L715" s="86"/>
      <c r="M715" s="175"/>
      <c r="N715" s="87"/>
      <c r="O715" s="87"/>
      <c r="P715" s="87"/>
      <c r="Q715" s="87"/>
      <c r="R715" s="87"/>
      <c r="S715" s="87"/>
      <c r="T715" s="87"/>
      <c r="U715" s="87"/>
      <c r="V715" s="175"/>
      <c r="W715" s="87"/>
      <c r="X715" s="87"/>
      <c r="Y715" s="87"/>
      <c r="Z715" s="87"/>
      <c r="AA715" s="87"/>
      <c r="AB715" s="87"/>
      <c r="AC715" s="86"/>
      <c r="AD715" s="87"/>
    </row>
    <row x14ac:dyDescent="0.25" r="716" customHeight="1" ht="17.25">
      <c r="A716" s="235">
        <f>A715</f>
        <v>25569.375</v>
      </c>
      <c r="B716" s="279" t="s">
        <v>52</v>
      </c>
      <c r="C716" s="180"/>
      <c r="D716" s="180"/>
      <c r="E716" s="180"/>
      <c r="F716" s="180"/>
      <c r="G716" s="180">
        <f>SUM(C716:F716)</f>
      </c>
      <c r="H716" s="125">
        <v>5000</v>
      </c>
      <c r="I716" s="125">
        <f>G716*H716</f>
      </c>
      <c r="J716" s="125">
        <f>I716*0.1</f>
      </c>
      <c r="K716" s="125">
        <f>SUM(I716:J716)</f>
      </c>
      <c r="L716" s="86"/>
      <c r="M716" s="175"/>
      <c r="N716" s="87"/>
      <c r="O716" s="87"/>
      <c r="P716" s="87"/>
      <c r="Q716" s="87"/>
      <c r="R716" s="87"/>
      <c r="S716" s="87"/>
      <c r="T716" s="87"/>
      <c r="U716" s="87"/>
      <c r="V716" s="175"/>
      <c r="W716" s="87"/>
      <c r="X716" s="87"/>
      <c r="Y716" s="87"/>
      <c r="Z716" s="87"/>
      <c r="AA716" s="87"/>
      <c r="AB716" s="87"/>
      <c r="AC716" s="86"/>
      <c r="AD716" s="87"/>
    </row>
    <row x14ac:dyDescent="0.25" r="717" customHeight="1" ht="17.25">
      <c r="A717" s="235">
        <f>A716</f>
        <v>25569.375</v>
      </c>
      <c r="B717" s="279" t="s">
        <v>61</v>
      </c>
      <c r="C717" s="180"/>
      <c r="D717" s="180"/>
      <c r="E717" s="180"/>
      <c r="F717" s="180"/>
      <c r="G717" s="180">
        <f>SUM(C717:F717)</f>
      </c>
      <c r="H717" s="125">
        <v>5000</v>
      </c>
      <c r="I717" s="125">
        <f>G717*H717</f>
      </c>
      <c r="J717" s="125">
        <f>I717*0.1</f>
      </c>
      <c r="K717" s="125">
        <f>SUM(I717:J717)</f>
      </c>
      <c r="L717" s="86"/>
      <c r="M717" s="175"/>
      <c r="N717" s="87"/>
      <c r="O717" s="87"/>
      <c r="P717" s="87"/>
      <c r="Q717" s="87"/>
      <c r="R717" s="87"/>
      <c r="S717" s="87"/>
      <c r="T717" s="87"/>
      <c r="U717" s="87"/>
      <c r="V717" s="175"/>
      <c r="W717" s="87"/>
      <c r="X717" s="87"/>
      <c r="Y717" s="87"/>
      <c r="Z717" s="87"/>
      <c r="AA717" s="87"/>
      <c r="AB717" s="87"/>
      <c r="AC717" s="86"/>
      <c r="AD717" s="87"/>
    </row>
    <row x14ac:dyDescent="0.25" r="718" customHeight="1" ht="17.25">
      <c r="A718" s="235">
        <f>A717</f>
        <v>25569.375</v>
      </c>
      <c r="B718" s="280" t="s">
        <v>33</v>
      </c>
      <c r="C718" s="180"/>
      <c r="D718" s="180"/>
      <c r="E718" s="180"/>
      <c r="F718" s="180"/>
      <c r="G718" s="180">
        <f>SUM(C718:F718)</f>
      </c>
      <c r="H718" s="125">
        <v>5500</v>
      </c>
      <c r="I718" s="125">
        <f>G718*H718</f>
      </c>
      <c r="J718" s="125">
        <f>I718*0.1</f>
      </c>
      <c r="K718" s="125">
        <f>SUM(I718:J718)</f>
      </c>
      <c r="L718" s="86"/>
      <c r="M718" s="175"/>
      <c r="N718" s="87"/>
      <c r="O718" s="87"/>
      <c r="P718" s="87"/>
      <c r="Q718" s="87"/>
      <c r="R718" s="87"/>
      <c r="S718" s="87"/>
      <c r="T718" s="87"/>
      <c r="U718" s="87"/>
      <c r="V718" s="175"/>
      <c r="W718" s="87"/>
      <c r="X718" s="87"/>
      <c r="Y718" s="87"/>
      <c r="Z718" s="87"/>
      <c r="AA718" s="87"/>
      <c r="AB718" s="87"/>
      <c r="AC718" s="86"/>
      <c r="AD718" s="87"/>
    </row>
    <row x14ac:dyDescent="0.25" r="719" customHeight="1" ht="17.25">
      <c r="A719" s="235">
        <f>A718</f>
        <v>25569.375</v>
      </c>
      <c r="B719" s="279" t="s">
        <v>30</v>
      </c>
      <c r="C719" s="180"/>
      <c r="D719" s="180"/>
      <c r="E719" s="180"/>
      <c r="F719" s="180"/>
      <c r="G719" s="180">
        <f>SUM(C719:F719)</f>
      </c>
      <c r="H719" s="125">
        <v>6000</v>
      </c>
      <c r="I719" s="125">
        <f>G719*H719</f>
      </c>
      <c r="J719" s="125">
        <f>I719*0.1</f>
      </c>
      <c r="K719" s="125">
        <f>SUM(I719:J719)</f>
      </c>
      <c r="L719" s="86"/>
      <c r="M719" s="175"/>
      <c r="N719" s="87"/>
      <c r="O719" s="87"/>
      <c r="P719" s="87"/>
      <c r="Q719" s="87"/>
      <c r="R719" s="87"/>
      <c r="S719" s="87"/>
      <c r="T719" s="87"/>
      <c r="U719" s="87"/>
      <c r="V719" s="175"/>
      <c r="W719" s="87"/>
      <c r="X719" s="87"/>
      <c r="Y719" s="87"/>
      <c r="Z719" s="87"/>
      <c r="AA719" s="87"/>
      <c r="AB719" s="87"/>
      <c r="AC719" s="86"/>
      <c r="AD719" s="87"/>
    </row>
    <row x14ac:dyDescent="0.25" r="720" customHeight="1" ht="17.25">
      <c r="A720" s="235">
        <f>A719</f>
        <v>25569.375</v>
      </c>
      <c r="B720" s="279" t="s">
        <v>28</v>
      </c>
      <c r="C720" s="188" t="s">
        <v>14</v>
      </c>
      <c r="D720" s="180"/>
      <c r="E720" s="180"/>
      <c r="F720" s="180"/>
      <c r="G720" s="180">
        <f>SUM(C720:F720)</f>
      </c>
      <c r="H720" s="125">
        <v>5000</v>
      </c>
      <c r="I720" s="125">
        <f>G720*H720</f>
      </c>
      <c r="J720" s="125">
        <f>I720*0.1</f>
      </c>
      <c r="K720" s="125">
        <f>SUM(I720:J720)</f>
      </c>
      <c r="L720" s="86"/>
      <c r="M720" s="175"/>
      <c r="N720" s="87"/>
      <c r="O720" s="87"/>
      <c r="P720" s="87"/>
      <c r="Q720" s="87"/>
      <c r="R720" s="87"/>
      <c r="S720" s="87"/>
      <c r="T720" s="87"/>
      <c r="U720" s="87"/>
      <c r="V720" s="175"/>
      <c r="W720" s="87"/>
      <c r="X720" s="87"/>
      <c r="Y720" s="87"/>
      <c r="Z720" s="87"/>
      <c r="AA720" s="87"/>
      <c r="AB720" s="87"/>
      <c r="AC720" s="86"/>
      <c r="AD720" s="87"/>
    </row>
    <row x14ac:dyDescent="0.25" r="721" customHeight="1" ht="17.25">
      <c r="A721" s="235">
        <f>A720</f>
        <v>25569.375</v>
      </c>
      <c r="B721" s="179" t="s">
        <v>12</v>
      </c>
      <c r="C721" s="180"/>
      <c r="D721" s="180"/>
      <c r="E721" s="180"/>
      <c r="F721" s="180"/>
      <c r="G721" s="180">
        <f>SUM(C721:F721)</f>
      </c>
      <c r="H721" s="125">
        <v>6000</v>
      </c>
      <c r="I721" s="125">
        <f>G721*H721</f>
      </c>
      <c r="J721" s="125">
        <f>I721*0.1</f>
      </c>
      <c r="K721" s="125">
        <f>SUM(I721:J721)</f>
      </c>
      <c r="L721" s="86"/>
      <c r="M721" s="175"/>
      <c r="N721" s="87"/>
      <c r="O721" s="87"/>
      <c r="P721" s="87"/>
      <c r="Q721" s="87"/>
      <c r="R721" s="87"/>
      <c r="S721" s="87"/>
      <c r="T721" s="87"/>
      <c r="U721" s="87"/>
      <c r="V721" s="175"/>
      <c r="W721" s="87"/>
      <c r="X721" s="87"/>
      <c r="Y721" s="87"/>
      <c r="Z721" s="87"/>
      <c r="AA721" s="87"/>
      <c r="AB721" s="87"/>
      <c r="AC721" s="86"/>
      <c r="AD721" s="87"/>
    </row>
    <row x14ac:dyDescent="0.25" r="722" customHeight="1" ht="17.25">
      <c r="A722" s="235">
        <f>A721</f>
        <v>25569.375</v>
      </c>
      <c r="B722" s="179" t="s">
        <v>100</v>
      </c>
      <c r="C722" s="180"/>
      <c r="D722" s="180"/>
      <c r="E722" s="180"/>
      <c r="F722" s="180"/>
      <c r="G722" s="180">
        <f>SUM(C722:F722)</f>
      </c>
      <c r="H722" s="125">
        <v>5500</v>
      </c>
      <c r="I722" s="125">
        <f>G722*H722</f>
      </c>
      <c r="J722" s="125">
        <f>I722*0.1</f>
      </c>
      <c r="K722" s="125">
        <f>SUM(I722:J722)</f>
      </c>
      <c r="L722" s="86"/>
      <c r="M722" s="175"/>
      <c r="N722" s="87"/>
      <c r="O722" s="87"/>
      <c r="P722" s="87"/>
      <c r="Q722" s="87"/>
      <c r="R722" s="87"/>
      <c r="S722" s="87"/>
      <c r="T722" s="87"/>
      <c r="U722" s="87"/>
      <c r="V722" s="175"/>
      <c r="W722" s="87"/>
      <c r="X722" s="87"/>
      <c r="Y722" s="87"/>
      <c r="Z722" s="87"/>
      <c r="AA722" s="87"/>
      <c r="AB722" s="87"/>
      <c r="AC722" s="86"/>
      <c r="AD722" s="87"/>
    </row>
    <row x14ac:dyDescent="0.25" r="723" customHeight="1" ht="17.25">
      <c r="A723" s="235">
        <f>A722</f>
        <v>25569.375</v>
      </c>
      <c r="B723" s="179" t="s">
        <v>37</v>
      </c>
      <c r="C723" s="180"/>
      <c r="D723" s="180"/>
      <c r="E723" s="180"/>
      <c r="F723" s="180"/>
      <c r="G723" s="180">
        <f>SUM(C723:F723)</f>
      </c>
      <c r="H723" s="125">
        <v>6500</v>
      </c>
      <c r="I723" s="125">
        <f>G723*H723</f>
      </c>
      <c r="J723" s="125">
        <f>I723*0.1</f>
      </c>
      <c r="K723" s="125">
        <f>SUM(I723:J723)</f>
      </c>
      <c r="L723" s="86"/>
      <c r="M723" s="175"/>
      <c r="N723" s="87"/>
      <c r="O723" s="87"/>
      <c r="P723" s="87"/>
      <c r="Q723" s="87"/>
      <c r="R723" s="87"/>
      <c r="S723" s="87"/>
      <c r="T723" s="87"/>
      <c r="U723" s="87"/>
      <c r="V723" s="175"/>
      <c r="W723" s="87"/>
      <c r="X723" s="87"/>
      <c r="Y723" s="87"/>
      <c r="Z723" s="87"/>
      <c r="AA723" s="87"/>
      <c r="AB723" s="87"/>
      <c r="AC723" s="86"/>
      <c r="AD723" s="87"/>
    </row>
    <row x14ac:dyDescent="0.25" r="724" customHeight="1" ht="17.25">
      <c r="A724" s="235">
        <f>A723</f>
        <v>25569.375</v>
      </c>
      <c r="B724" s="186" t="s">
        <v>64</v>
      </c>
      <c r="C724" s="180"/>
      <c r="D724" s="180"/>
      <c r="E724" s="180"/>
      <c r="F724" s="180"/>
      <c r="G724" s="180">
        <f>SUM(C724:F724)</f>
      </c>
      <c r="H724" s="182">
        <v>5500</v>
      </c>
      <c r="I724" s="125">
        <f>G724*H724</f>
      </c>
      <c r="J724" s="125">
        <f>I724*0.1</f>
      </c>
      <c r="K724" s="125">
        <f>SUM(I724:J724)</f>
      </c>
      <c r="L724" s="86"/>
      <c r="M724" s="175"/>
      <c r="N724" s="87"/>
      <c r="O724" s="87"/>
      <c r="P724" s="87"/>
      <c r="Q724" s="87"/>
      <c r="R724" s="87"/>
      <c r="S724" s="87"/>
      <c r="T724" s="87"/>
      <c r="U724" s="87"/>
      <c r="V724" s="175"/>
      <c r="W724" s="87"/>
      <c r="X724" s="87"/>
      <c r="Y724" s="87"/>
      <c r="Z724" s="87"/>
      <c r="AA724" s="87"/>
      <c r="AB724" s="87"/>
      <c r="AC724" s="86"/>
      <c r="AD724" s="87"/>
    </row>
    <row x14ac:dyDescent="0.25" r="725" customHeight="1" ht="17.25">
      <c r="A725" s="235">
        <f>A724</f>
        <v>25569.375</v>
      </c>
      <c r="B725" s="186" t="s">
        <v>25</v>
      </c>
      <c r="C725" s="180"/>
      <c r="D725" s="180"/>
      <c r="E725" s="180"/>
      <c r="F725" s="180"/>
      <c r="G725" s="180">
        <f>SUM(C725:F725)</f>
      </c>
      <c r="H725" s="125">
        <v>6000</v>
      </c>
      <c r="I725" s="125">
        <f>G725*H725</f>
      </c>
      <c r="J725" s="125">
        <f>I725*0.1</f>
      </c>
      <c r="K725" s="125">
        <f>SUM(I725:J725)</f>
      </c>
      <c r="L725" s="86"/>
      <c r="M725" s="175"/>
      <c r="N725" s="87"/>
      <c r="O725" s="87"/>
      <c r="P725" s="87"/>
      <c r="Q725" s="87"/>
      <c r="R725" s="87"/>
      <c r="S725" s="87"/>
      <c r="T725" s="87"/>
      <c r="U725" s="87"/>
      <c r="V725" s="175"/>
      <c r="W725" s="87"/>
      <c r="X725" s="87"/>
      <c r="Y725" s="87"/>
      <c r="Z725" s="87"/>
      <c r="AA725" s="87"/>
      <c r="AB725" s="87"/>
      <c r="AC725" s="86"/>
      <c r="AD725" s="87"/>
    </row>
    <row x14ac:dyDescent="0.25" r="726" customHeight="1" ht="17.25">
      <c r="A726" s="235">
        <f>A725</f>
        <v>25569.375</v>
      </c>
      <c r="B726" s="279" t="s">
        <v>76</v>
      </c>
      <c r="C726" s="188" t="s">
        <v>14</v>
      </c>
      <c r="D726" s="180"/>
      <c r="E726" s="180"/>
      <c r="F726" s="180"/>
      <c r="G726" s="180">
        <f>SUM(C726:F726)</f>
      </c>
      <c r="H726" s="125">
        <v>6000</v>
      </c>
      <c r="I726" s="125">
        <f>G726*H726</f>
      </c>
      <c r="J726" s="125">
        <f>I726*0.1</f>
      </c>
      <c r="K726" s="125">
        <f>SUM(I726:J726)</f>
      </c>
      <c r="L726" s="86"/>
      <c r="M726" s="175"/>
      <c r="N726" s="87"/>
      <c r="O726" s="87"/>
      <c r="P726" s="87"/>
      <c r="Q726" s="87"/>
      <c r="R726" s="87"/>
      <c r="S726" s="87"/>
      <c r="T726" s="87"/>
      <c r="U726" s="87"/>
      <c r="V726" s="175"/>
      <c r="W726" s="87"/>
      <c r="X726" s="87"/>
      <c r="Y726" s="87"/>
      <c r="Z726" s="87"/>
      <c r="AA726" s="87"/>
      <c r="AB726" s="87"/>
      <c r="AC726" s="86"/>
      <c r="AD726" s="87"/>
    </row>
    <row x14ac:dyDescent="0.25" r="727" customHeight="1" ht="17.25">
      <c r="A727" s="235">
        <f>A726</f>
        <v>25569.375</v>
      </c>
      <c r="B727" s="186" t="s">
        <v>149</v>
      </c>
      <c r="C727" s="180"/>
      <c r="D727" s="180"/>
      <c r="E727" s="180"/>
      <c r="F727" s="180"/>
      <c r="G727" s="180">
        <f>SUM(C727:F727)</f>
      </c>
      <c r="H727" s="125">
        <v>6000</v>
      </c>
      <c r="I727" s="125">
        <f>G727*H727</f>
      </c>
      <c r="J727" s="125">
        <f>I727*0.1</f>
      </c>
      <c r="K727" s="125">
        <f>SUM(I727:J727)</f>
      </c>
      <c r="L727" s="86"/>
      <c r="M727" s="175"/>
      <c r="N727" s="87"/>
      <c r="O727" s="87"/>
      <c r="P727" s="87"/>
      <c r="Q727" s="87"/>
      <c r="R727" s="87"/>
      <c r="S727" s="87"/>
      <c r="T727" s="87"/>
      <c r="U727" s="87"/>
      <c r="V727" s="175"/>
      <c r="W727" s="87"/>
      <c r="X727" s="87"/>
      <c r="Y727" s="87"/>
      <c r="Z727" s="87"/>
      <c r="AA727" s="87"/>
      <c r="AB727" s="87"/>
      <c r="AC727" s="86"/>
      <c r="AD727" s="87"/>
    </row>
    <row x14ac:dyDescent="0.25" r="728" customHeight="1" ht="17.25">
      <c r="A728" s="235">
        <f>A727</f>
        <v>25569.375</v>
      </c>
      <c r="B728" s="280" t="s">
        <v>43</v>
      </c>
      <c r="C728" s="180"/>
      <c r="D728" s="180"/>
      <c r="E728" s="180"/>
      <c r="F728" s="180"/>
      <c r="G728" s="180">
        <f>SUM(C728:F728)</f>
      </c>
      <c r="H728" s="125">
        <v>6000</v>
      </c>
      <c r="I728" s="125">
        <f>G728*H728</f>
      </c>
      <c r="J728" s="125">
        <f>I728*0.1</f>
      </c>
      <c r="K728" s="125">
        <f>SUM(I728:J728)</f>
      </c>
      <c r="L728" s="86"/>
      <c r="M728" s="175"/>
      <c r="N728" s="87"/>
      <c r="O728" s="87"/>
      <c r="P728" s="87"/>
      <c r="Q728" s="87"/>
      <c r="R728" s="87"/>
      <c r="S728" s="87"/>
      <c r="T728" s="87"/>
      <c r="U728" s="87"/>
      <c r="V728" s="175"/>
      <c r="W728" s="87"/>
      <c r="X728" s="87"/>
      <c r="Y728" s="87"/>
      <c r="Z728" s="87"/>
      <c r="AA728" s="87"/>
      <c r="AB728" s="87"/>
      <c r="AC728" s="86"/>
      <c r="AD728" s="87"/>
    </row>
    <row x14ac:dyDescent="0.25" r="729" customHeight="1" ht="17.25">
      <c r="A729" s="235">
        <f>A728</f>
        <v>25569.375</v>
      </c>
      <c r="B729" s="280" t="s">
        <v>18</v>
      </c>
      <c r="C729" s="180"/>
      <c r="D729" s="180"/>
      <c r="E729" s="180"/>
      <c r="F729" s="180"/>
      <c r="G729" s="180">
        <f>SUM(C729:F729)</f>
      </c>
      <c r="H729" s="125">
        <v>6000</v>
      </c>
      <c r="I729" s="125">
        <f>G729*H729</f>
      </c>
      <c r="J729" s="125">
        <f>I729*0.1</f>
      </c>
      <c r="K729" s="125">
        <f>SUM(I729:J729)</f>
      </c>
      <c r="L729" s="86"/>
      <c r="M729" s="175"/>
      <c r="N729" s="87"/>
      <c r="O729" s="87"/>
      <c r="P729" s="87"/>
      <c r="Q729" s="87"/>
      <c r="R729" s="87"/>
      <c r="S729" s="87"/>
      <c r="T729" s="87"/>
      <c r="U729" s="87"/>
      <c r="V729" s="175"/>
      <c r="W729" s="87"/>
      <c r="X729" s="87"/>
      <c r="Y729" s="87"/>
      <c r="Z729" s="87"/>
      <c r="AA729" s="87"/>
      <c r="AB729" s="87"/>
      <c r="AC729" s="86"/>
      <c r="AD729" s="87"/>
    </row>
    <row x14ac:dyDescent="0.25" r="730" customHeight="1" ht="17.25">
      <c r="A730" s="235">
        <f>A729</f>
        <v>25569.375</v>
      </c>
      <c r="B730" s="280" t="s">
        <v>82</v>
      </c>
      <c r="C730" s="188" t="s">
        <v>14</v>
      </c>
      <c r="D730" s="180"/>
      <c r="E730" s="180"/>
      <c r="F730" s="180"/>
      <c r="G730" s="180">
        <f>SUM(C730:F730)</f>
      </c>
      <c r="H730" s="125">
        <v>5000</v>
      </c>
      <c r="I730" s="125">
        <f>G730*H730</f>
      </c>
      <c r="J730" s="125">
        <f>I730*0.1</f>
      </c>
      <c r="K730" s="125">
        <f>SUM(I730:J730)</f>
      </c>
      <c r="L730" s="86"/>
      <c r="M730" s="175"/>
      <c r="N730" s="87"/>
      <c r="O730" s="87"/>
      <c r="P730" s="87"/>
      <c r="Q730" s="87"/>
      <c r="R730" s="87"/>
      <c r="S730" s="87"/>
      <c r="T730" s="87"/>
      <c r="U730" s="87"/>
      <c r="V730" s="175"/>
      <c r="W730" s="87"/>
      <c r="X730" s="87"/>
      <c r="Y730" s="87"/>
      <c r="Z730" s="87"/>
      <c r="AA730" s="87"/>
      <c r="AB730" s="87"/>
      <c r="AC730" s="86"/>
      <c r="AD730" s="87"/>
    </row>
    <row x14ac:dyDescent="0.25" r="731" customHeight="1" ht="17.25">
      <c r="A731" s="235">
        <f>A730</f>
        <v>25569.375</v>
      </c>
      <c r="B731" s="280" t="s">
        <v>151</v>
      </c>
      <c r="C731" s="180"/>
      <c r="D731" s="180"/>
      <c r="E731" s="180"/>
      <c r="F731" s="180"/>
      <c r="G731" s="180">
        <f>SUM(C731:F731)</f>
      </c>
      <c r="H731" s="125">
        <v>5000</v>
      </c>
      <c r="I731" s="125">
        <f>G731*H731</f>
      </c>
      <c r="J731" s="125">
        <f>I731*0.1</f>
      </c>
      <c r="K731" s="125">
        <f>SUM(I731:J731)</f>
      </c>
      <c r="L731" s="86"/>
      <c r="M731" s="175"/>
      <c r="N731" s="87"/>
      <c r="O731" s="87"/>
      <c r="P731" s="87"/>
      <c r="Q731" s="87"/>
      <c r="R731" s="87"/>
      <c r="S731" s="87"/>
      <c r="T731" s="87"/>
      <c r="U731" s="87"/>
      <c r="V731" s="175"/>
      <c r="W731" s="87"/>
      <c r="X731" s="87"/>
      <c r="Y731" s="87"/>
      <c r="Z731" s="87"/>
      <c r="AA731" s="87"/>
      <c r="AB731" s="87"/>
      <c r="AC731" s="86"/>
      <c r="AD731" s="87"/>
    </row>
    <row x14ac:dyDescent="0.25" r="732" customHeight="1" ht="17.25">
      <c r="A732" s="235">
        <f>A731</f>
        <v>25569.375</v>
      </c>
      <c r="B732" s="279"/>
      <c r="C732" s="180"/>
      <c r="D732" s="180"/>
      <c r="E732" s="180"/>
      <c r="F732" s="180"/>
      <c r="G732" s="180">
        <f>SUM(C732:F732)</f>
      </c>
      <c r="H732" s="125"/>
      <c r="I732" s="125">
        <f>G732*H732</f>
      </c>
      <c r="J732" s="125">
        <f>I732*0.1</f>
      </c>
      <c r="K732" s="125">
        <f>SUM(I732:J732)</f>
      </c>
      <c r="L732" s="86"/>
      <c r="M732" s="175"/>
      <c r="N732" s="87"/>
      <c r="O732" s="87"/>
      <c r="P732" s="87"/>
      <c r="Q732" s="87"/>
      <c r="R732" s="87"/>
      <c r="S732" s="87"/>
      <c r="T732" s="87"/>
      <c r="U732" s="87"/>
      <c r="V732" s="175"/>
      <c r="W732" s="87"/>
      <c r="X732" s="87"/>
      <c r="Y732" s="87"/>
      <c r="Z732" s="87"/>
      <c r="AA732" s="87"/>
      <c r="AB732" s="87"/>
      <c r="AC732" s="86"/>
      <c r="AD732" s="87"/>
    </row>
    <row x14ac:dyDescent="0.25" r="733" customHeight="1" ht="17.25">
      <c r="A733" s="235">
        <f>A732</f>
        <v>25569.375</v>
      </c>
      <c r="B733" s="179"/>
      <c r="C733" s="180"/>
      <c r="D733" s="180"/>
      <c r="E733" s="180"/>
      <c r="F733" s="180"/>
      <c r="G733" s="180">
        <f>SUM(C733:F733)</f>
      </c>
      <c r="H733" s="125"/>
      <c r="I733" s="125">
        <f>G733*H733</f>
      </c>
      <c r="J733" s="125">
        <f>I733*0.1</f>
      </c>
      <c r="K733" s="125">
        <f>SUM(I733:J733)</f>
      </c>
      <c r="L733" s="86"/>
      <c r="M733" s="175"/>
      <c r="N733" s="87"/>
      <c r="O733" s="87"/>
      <c r="P733" s="87"/>
      <c r="Q733" s="87"/>
      <c r="R733" s="87"/>
      <c r="S733" s="87"/>
      <c r="T733" s="87"/>
      <c r="U733" s="87"/>
      <c r="V733" s="175"/>
      <c r="W733" s="87"/>
      <c r="X733" s="87"/>
      <c r="Y733" s="87"/>
      <c r="Z733" s="87"/>
      <c r="AA733" s="87"/>
      <c r="AB733" s="87"/>
      <c r="AC733" s="86"/>
      <c r="AD733" s="87"/>
    </row>
    <row x14ac:dyDescent="0.25" r="734" customHeight="1" ht="17.25">
      <c r="A734" s="243">
        <f>A733</f>
        <v>25569.375</v>
      </c>
      <c r="B734" s="282" t="s">
        <v>155</v>
      </c>
      <c r="C734" s="191">
        <f>SUM(C692:C733)</f>
      </c>
      <c r="D734" s="191">
        <f>SUM(D692:D733)</f>
      </c>
      <c r="E734" s="191">
        <f>SUM(E692:E733)</f>
      </c>
      <c r="F734" s="191">
        <f>SUM(F692:F733)</f>
      </c>
      <c r="G734" s="191">
        <f>SUM(G692:G733)</f>
      </c>
      <c r="H734" s="201"/>
      <c r="I734" s="201">
        <f>SUM(I692:I733)</f>
      </c>
      <c r="J734" s="201">
        <f>SUM(J692:J733)</f>
      </c>
      <c r="K734" s="201">
        <f>SUM(K692:K733)</f>
      </c>
      <c r="L734" s="86"/>
      <c r="M734" s="175"/>
      <c r="N734" s="87"/>
      <c r="O734" s="87"/>
      <c r="P734" s="87"/>
      <c r="Q734" s="87"/>
      <c r="R734" s="87"/>
      <c r="S734" s="87"/>
      <c r="T734" s="87"/>
      <c r="U734" s="87"/>
      <c r="V734" s="175"/>
      <c r="W734" s="87"/>
      <c r="X734" s="87"/>
      <c r="Y734" s="87"/>
      <c r="Z734" s="87"/>
      <c r="AA734" s="87"/>
      <c r="AB734" s="87"/>
      <c r="AC734" s="86"/>
      <c r="AD734" s="87"/>
    </row>
    <row x14ac:dyDescent="0.25" r="735" customHeight="1" ht="17.25">
      <c r="A735" s="235">
        <f>A738</f>
        <v>25569.375</v>
      </c>
      <c r="B735" s="186" t="s">
        <v>112</v>
      </c>
      <c r="C735" s="180"/>
      <c r="D735" s="180"/>
      <c r="E735" s="180"/>
      <c r="F735" s="180"/>
      <c r="G735" s="180">
        <f>SUM(C735:F735)</f>
      </c>
      <c r="H735" s="125">
        <v>6900</v>
      </c>
      <c r="I735" s="125">
        <f>G735*H735</f>
      </c>
      <c r="J735" s="185"/>
      <c r="K735" s="125">
        <f>SUM(I735:J735)</f>
      </c>
      <c r="L735" s="86"/>
      <c r="M735" s="175"/>
      <c r="N735" s="87"/>
      <c r="O735" s="87"/>
      <c r="P735" s="87"/>
      <c r="Q735" s="87"/>
      <c r="R735" s="87"/>
      <c r="S735" s="87"/>
      <c r="T735" s="87"/>
      <c r="U735" s="87"/>
      <c r="V735" s="175"/>
      <c r="W735" s="87"/>
      <c r="X735" s="87"/>
      <c r="Y735" s="87"/>
      <c r="Z735" s="87"/>
      <c r="AA735" s="87"/>
      <c r="AB735" s="87"/>
      <c r="AC735" s="86"/>
      <c r="AD735" s="87"/>
    </row>
    <row x14ac:dyDescent="0.25" r="736" customHeight="1" ht="17.25">
      <c r="A736" s="235">
        <f>A735</f>
        <v>25569.375</v>
      </c>
      <c r="B736" s="186" t="s">
        <v>113</v>
      </c>
      <c r="C736" s="180"/>
      <c r="D736" s="180"/>
      <c r="E736" s="180"/>
      <c r="F736" s="180"/>
      <c r="G736" s="180">
        <f>SUM(C736:F736)</f>
      </c>
      <c r="H736" s="125">
        <v>6500</v>
      </c>
      <c r="I736" s="125">
        <f>G736*H736</f>
      </c>
      <c r="J736" s="185"/>
      <c r="K736" s="125">
        <f>SUM(I736:J736)</f>
      </c>
      <c r="L736" s="86"/>
      <c r="M736" s="175"/>
      <c r="N736" s="87"/>
      <c r="O736" s="87"/>
      <c r="P736" s="87"/>
      <c r="Q736" s="87"/>
      <c r="R736" s="87"/>
      <c r="S736" s="87"/>
      <c r="T736" s="87"/>
      <c r="U736" s="87"/>
      <c r="V736" s="175"/>
      <c r="W736" s="87"/>
      <c r="X736" s="87"/>
      <c r="Y736" s="87"/>
      <c r="Z736" s="87"/>
      <c r="AA736" s="87"/>
      <c r="AB736" s="87"/>
      <c r="AC736" s="86"/>
      <c r="AD736" s="87"/>
    </row>
    <row x14ac:dyDescent="0.25" r="737" customHeight="1" ht="17.25">
      <c r="A737" s="235">
        <f>A732</f>
        <v>25569.375</v>
      </c>
      <c r="B737" s="186" t="s">
        <v>156</v>
      </c>
      <c r="C737" s="180"/>
      <c r="D737" s="180"/>
      <c r="E737" s="180"/>
      <c r="F737" s="180"/>
      <c r="G737" s="180">
        <f>SUM(C737:F737)</f>
      </c>
      <c r="H737" s="125">
        <v>6500</v>
      </c>
      <c r="I737" s="125">
        <f>G737*H737</f>
      </c>
      <c r="J737" s="185"/>
      <c r="K737" s="125">
        <f>SUM(I737:J737)</f>
      </c>
      <c r="L737" s="86"/>
      <c r="M737" s="175"/>
      <c r="N737" s="87"/>
      <c r="O737" s="87"/>
      <c r="P737" s="87"/>
      <c r="Q737" s="87"/>
      <c r="R737" s="87"/>
      <c r="S737" s="87"/>
      <c r="T737" s="87"/>
      <c r="U737" s="87"/>
      <c r="V737" s="175"/>
      <c r="W737" s="87"/>
      <c r="X737" s="87"/>
      <c r="Y737" s="87"/>
      <c r="Z737" s="87"/>
      <c r="AA737" s="87"/>
      <c r="AB737" s="87"/>
      <c r="AC737" s="86"/>
      <c r="AD737" s="87"/>
    </row>
    <row x14ac:dyDescent="0.25" r="738" customHeight="1" ht="17.25">
      <c r="A738" s="235">
        <f>A737</f>
        <v>25569.375</v>
      </c>
      <c r="B738" s="179"/>
      <c r="C738" s="180"/>
      <c r="D738" s="180"/>
      <c r="E738" s="180"/>
      <c r="F738" s="180"/>
      <c r="G738" s="180">
        <f>SUM(C738:F738)</f>
      </c>
      <c r="H738" s="125"/>
      <c r="I738" s="125">
        <f>G737*H738</f>
      </c>
      <c r="J738" s="185"/>
      <c r="K738" s="125">
        <f>SUM(I738:J738)</f>
      </c>
      <c r="L738" s="86"/>
      <c r="M738" s="175"/>
      <c r="N738" s="87"/>
      <c r="O738" s="87"/>
      <c r="P738" s="87"/>
      <c r="Q738" s="87"/>
      <c r="R738" s="87"/>
      <c r="S738" s="87"/>
      <c r="T738" s="87"/>
      <c r="U738" s="87"/>
      <c r="V738" s="175"/>
      <c r="W738" s="87"/>
      <c r="X738" s="87"/>
      <c r="Y738" s="87"/>
      <c r="Z738" s="87"/>
      <c r="AA738" s="87"/>
      <c r="AB738" s="87"/>
      <c r="AC738" s="86"/>
      <c r="AD738" s="87"/>
    </row>
    <row x14ac:dyDescent="0.25" r="739" customHeight="1" ht="17.25">
      <c r="A739" s="235">
        <f>A738</f>
        <v>25569.375</v>
      </c>
      <c r="B739" s="179"/>
      <c r="C739" s="180"/>
      <c r="D739" s="180"/>
      <c r="E739" s="180"/>
      <c r="F739" s="180"/>
      <c r="G739" s="180">
        <f>SUM(C739:F739)</f>
      </c>
      <c r="H739" s="125"/>
      <c r="I739" s="125">
        <f>G739*H739</f>
      </c>
      <c r="J739" s="185"/>
      <c r="K739" s="125">
        <f>SUM(I739:J739)</f>
      </c>
      <c r="L739" s="86"/>
      <c r="M739" s="175"/>
      <c r="N739" s="87"/>
      <c r="O739" s="87"/>
      <c r="P739" s="87"/>
      <c r="Q739" s="87"/>
      <c r="R739" s="87"/>
      <c r="S739" s="87"/>
      <c r="T739" s="87"/>
      <c r="U739" s="87"/>
      <c r="V739" s="175"/>
      <c r="W739" s="87"/>
      <c r="X739" s="87"/>
      <c r="Y739" s="87"/>
      <c r="Z739" s="87"/>
      <c r="AA739" s="87"/>
      <c r="AB739" s="87"/>
      <c r="AC739" s="86"/>
      <c r="AD739" s="87"/>
    </row>
    <row x14ac:dyDescent="0.25" r="740" customHeight="1" ht="17.25">
      <c r="A740" s="235">
        <f>A739</f>
        <v>25569.375</v>
      </c>
      <c r="B740" s="179"/>
      <c r="C740" s="180"/>
      <c r="D740" s="180"/>
      <c r="E740" s="180"/>
      <c r="F740" s="180"/>
      <c r="G740" s="180">
        <f>SUM(C740:F740)</f>
      </c>
      <c r="H740" s="125"/>
      <c r="I740" s="125">
        <f>G739*H740</f>
      </c>
      <c r="J740" s="185"/>
      <c r="K740" s="125">
        <f>SUM(I740:J740)</f>
      </c>
      <c r="L740" s="86"/>
      <c r="M740" s="175"/>
      <c r="N740" s="87"/>
      <c r="O740" s="87"/>
      <c r="P740" s="87"/>
      <c r="Q740" s="87"/>
      <c r="R740" s="87"/>
      <c r="S740" s="87"/>
      <c r="T740" s="87"/>
      <c r="U740" s="87"/>
      <c r="V740" s="175"/>
      <c r="W740" s="87"/>
      <c r="X740" s="87"/>
      <c r="Y740" s="87"/>
      <c r="Z740" s="87"/>
      <c r="AA740" s="87"/>
      <c r="AB740" s="87"/>
      <c r="AC740" s="86"/>
      <c r="AD740" s="87"/>
    </row>
    <row x14ac:dyDescent="0.25" r="741" customHeight="1" ht="17.25">
      <c r="A741" s="235">
        <f>A736</f>
        <v>25569.375</v>
      </c>
      <c r="B741" s="179"/>
      <c r="C741" s="180"/>
      <c r="D741" s="180"/>
      <c r="E741" s="180"/>
      <c r="F741" s="180"/>
      <c r="G741" s="180">
        <f>SUM(C741:F741)</f>
      </c>
      <c r="H741" s="125"/>
      <c r="I741" s="125">
        <f>G741*H741</f>
      </c>
      <c r="J741" s="185"/>
      <c r="K741" s="125">
        <f>SUM(I741:J741)</f>
      </c>
      <c r="L741" s="86"/>
      <c r="M741" s="175"/>
      <c r="N741" s="87"/>
      <c r="O741" s="87"/>
      <c r="P741" s="87"/>
      <c r="Q741" s="87"/>
      <c r="R741" s="87"/>
      <c r="S741" s="87"/>
      <c r="T741" s="87"/>
      <c r="U741" s="87"/>
      <c r="V741" s="175"/>
      <c r="W741" s="87"/>
      <c r="X741" s="87"/>
      <c r="Y741" s="87"/>
      <c r="Z741" s="87"/>
      <c r="AA741" s="87"/>
      <c r="AB741" s="87"/>
      <c r="AC741" s="86"/>
      <c r="AD741" s="87"/>
    </row>
    <row x14ac:dyDescent="0.25" r="742" customHeight="1" ht="17.25">
      <c r="A742" s="235">
        <f>A741</f>
        <v>25569.375</v>
      </c>
      <c r="B742" s="179"/>
      <c r="C742" s="180"/>
      <c r="D742" s="180"/>
      <c r="E742" s="180"/>
      <c r="F742" s="180"/>
      <c r="G742" s="180">
        <f>SUM(C742:F742)</f>
      </c>
      <c r="H742" s="125"/>
      <c r="I742" s="125">
        <f>G741*H742</f>
      </c>
      <c r="J742" s="185"/>
      <c r="K742" s="125">
        <f>SUM(I742:J742)</f>
      </c>
      <c r="L742" s="86"/>
      <c r="M742" s="175"/>
      <c r="N742" s="87"/>
      <c r="O742" s="87"/>
      <c r="P742" s="87"/>
      <c r="Q742" s="87"/>
      <c r="R742" s="87"/>
      <c r="S742" s="87"/>
      <c r="T742" s="87"/>
      <c r="U742" s="87"/>
      <c r="V742" s="175"/>
      <c r="W742" s="87"/>
      <c r="X742" s="87"/>
      <c r="Y742" s="87"/>
      <c r="Z742" s="87"/>
      <c r="AA742" s="87"/>
      <c r="AB742" s="87"/>
      <c r="AC742" s="86"/>
      <c r="AD742" s="87"/>
    </row>
    <row x14ac:dyDescent="0.25" r="743" customHeight="1" ht="17.25">
      <c r="A743" s="243">
        <f>A742</f>
        <v>25569.375</v>
      </c>
      <c r="B743" s="282" t="s">
        <v>157</v>
      </c>
      <c r="C743" s="191">
        <f>SUM(C735:C742)</f>
      </c>
      <c r="D743" s="191">
        <f>SUM(D735:D742)</f>
      </c>
      <c r="E743" s="191">
        <f>SUM(E735:E742)</f>
      </c>
      <c r="F743" s="191">
        <f>SUM(F735:F742)</f>
      </c>
      <c r="G743" s="191">
        <f>SUM(G735:G742)</f>
      </c>
      <c r="H743" s="201"/>
      <c r="I743" s="201">
        <f>SUM(I735:I742)</f>
      </c>
      <c r="J743" s="201"/>
      <c r="K743" s="202">
        <f>SUM(K735:K742)</f>
      </c>
      <c r="L743" s="86"/>
      <c r="M743" s="175"/>
      <c r="N743" s="87"/>
      <c r="O743" s="87"/>
      <c r="P743" s="87"/>
      <c r="Q743" s="87"/>
      <c r="R743" s="87"/>
      <c r="S743" s="87"/>
      <c r="T743" s="87"/>
      <c r="U743" s="87"/>
      <c r="V743" s="175"/>
      <c r="W743" s="87"/>
      <c r="X743" s="87"/>
      <c r="Y743" s="87"/>
      <c r="Z743" s="87"/>
      <c r="AA743" s="87"/>
      <c r="AB743" s="87"/>
      <c r="AC743" s="86"/>
      <c r="AD743" s="87"/>
    </row>
    <row x14ac:dyDescent="0.25" r="744" customHeight="1" ht="17.25" hidden="1">
      <c r="A744" s="272" t="s">
        <v>128</v>
      </c>
      <c r="B744" s="273" t="s">
        <v>2</v>
      </c>
      <c r="C744" s="274" t="s">
        <v>129</v>
      </c>
      <c r="D744" s="274" t="s">
        <v>130</v>
      </c>
      <c r="E744" s="274" t="s">
        <v>131</v>
      </c>
      <c r="F744" s="274" t="s">
        <v>132</v>
      </c>
      <c r="G744" s="274" t="s">
        <v>133</v>
      </c>
      <c r="H744" s="274" t="s">
        <v>7</v>
      </c>
      <c r="I744" s="274" t="s">
        <v>134</v>
      </c>
      <c r="J744" s="274" t="s">
        <v>90</v>
      </c>
      <c r="K744" s="275" t="s">
        <v>135</v>
      </c>
      <c r="L744" s="86"/>
      <c r="M744" s="175"/>
      <c r="N744" s="87"/>
      <c r="O744" s="87"/>
      <c r="P744" s="87"/>
      <c r="Q744" s="87"/>
      <c r="R744" s="87"/>
      <c r="S744" s="87"/>
      <c r="T744" s="87"/>
      <c r="U744" s="87"/>
      <c r="V744" s="175"/>
      <c r="W744" s="87"/>
      <c r="X744" s="87"/>
      <c r="Y744" s="87"/>
      <c r="Z744" s="87"/>
      <c r="AA744" s="87"/>
      <c r="AB744" s="87"/>
      <c r="AC744" s="86"/>
      <c r="AD744" s="87"/>
    </row>
    <row x14ac:dyDescent="0.25" r="745" customHeight="1" ht="17.25">
      <c r="A745" s="235">
        <f>A743+1</f>
        <v>25569.375</v>
      </c>
      <c r="B745" s="179" t="s">
        <v>203</v>
      </c>
      <c r="C745" s="180"/>
      <c r="D745" s="180">
        <v>24</v>
      </c>
      <c r="E745" s="180"/>
      <c r="F745" s="180"/>
      <c r="G745" s="180">
        <f>SUM(C745:F745)</f>
      </c>
      <c r="H745" s="237">
        <v>6000</v>
      </c>
      <c r="I745" s="125">
        <f>G745*H745</f>
      </c>
      <c r="J745" s="125">
        <f>I745*0.1</f>
      </c>
      <c r="K745" s="125">
        <f>SUM(I745:J745)</f>
      </c>
      <c r="L745" s="86"/>
      <c r="M745" s="175"/>
      <c r="N745" s="87"/>
      <c r="O745" s="87"/>
      <c r="P745" s="87"/>
      <c r="Q745" s="87"/>
      <c r="R745" s="87"/>
      <c r="S745" s="87"/>
      <c r="T745" s="87"/>
      <c r="U745" s="87"/>
      <c r="V745" s="175"/>
      <c r="W745" s="87"/>
      <c r="X745" s="87"/>
      <c r="Y745" s="87"/>
      <c r="Z745" s="87"/>
      <c r="AA745" s="87"/>
      <c r="AB745" s="87"/>
      <c r="AC745" s="86"/>
      <c r="AD745" s="87"/>
    </row>
    <row x14ac:dyDescent="0.25" r="746" customHeight="1" ht="17.25">
      <c r="A746" s="235">
        <f>A745</f>
        <v>25569.375</v>
      </c>
      <c r="B746" s="179" t="s">
        <v>205</v>
      </c>
      <c r="C746" s="180"/>
      <c r="D746" s="180">
        <v>99</v>
      </c>
      <c r="E746" s="180"/>
      <c r="F746" s="180"/>
      <c r="G746" s="180">
        <f>SUM(C746:F746)</f>
      </c>
      <c r="H746" s="182">
        <v>4300</v>
      </c>
      <c r="I746" s="125">
        <f>G746*H746</f>
      </c>
      <c r="J746" s="125">
        <f>I746*0.1</f>
      </c>
      <c r="K746" s="125">
        <f>SUM(I746:J746)</f>
      </c>
      <c r="L746" s="86"/>
      <c r="M746" s="175"/>
      <c r="N746" s="87"/>
      <c r="O746" s="87"/>
      <c r="P746" s="87"/>
      <c r="Q746" s="87"/>
      <c r="R746" s="87"/>
      <c r="S746" s="87"/>
      <c r="T746" s="87"/>
      <c r="U746" s="87"/>
      <c r="V746" s="175"/>
      <c r="W746" s="87"/>
      <c r="X746" s="87"/>
      <c r="Y746" s="87"/>
      <c r="Z746" s="87"/>
      <c r="AA746" s="87"/>
      <c r="AB746" s="87"/>
      <c r="AC746" s="86"/>
      <c r="AD746" s="87"/>
    </row>
    <row x14ac:dyDescent="0.25" r="747" customHeight="1" ht="17.25">
      <c r="A747" s="235">
        <f>A746</f>
        <v>25569.375</v>
      </c>
      <c r="B747" s="179" t="s">
        <v>13</v>
      </c>
      <c r="C747" s="180"/>
      <c r="D747" s="180">
        <v>11</v>
      </c>
      <c r="E747" s="180">
        <v>4</v>
      </c>
      <c r="F747" s="180"/>
      <c r="G747" s="180">
        <f>SUM(C747:F747)</f>
      </c>
      <c r="H747" s="125">
        <v>6000</v>
      </c>
      <c r="I747" s="125">
        <f>G747*H747</f>
      </c>
      <c r="J747" s="125">
        <f>I747*0.1</f>
      </c>
      <c r="K747" s="125">
        <f>SUM(I747:J747)</f>
      </c>
      <c r="L747" s="86"/>
      <c r="M747" s="175"/>
      <c r="N747" s="87"/>
      <c r="O747" s="87"/>
      <c r="P747" s="87"/>
      <c r="Q747" s="87"/>
      <c r="R747" s="87"/>
      <c r="S747" s="87"/>
      <c r="T747" s="87"/>
      <c r="U747" s="87"/>
      <c r="V747" s="175"/>
      <c r="W747" s="87"/>
      <c r="X747" s="87"/>
      <c r="Y747" s="87"/>
      <c r="Z747" s="87"/>
      <c r="AA747" s="87"/>
      <c r="AB747" s="87"/>
      <c r="AC747" s="86"/>
      <c r="AD747" s="87"/>
    </row>
    <row x14ac:dyDescent="0.25" r="748" customHeight="1" ht="17.25">
      <c r="A748" s="235">
        <f>A747</f>
        <v>25569.375</v>
      </c>
      <c r="B748" s="179" t="s">
        <v>58</v>
      </c>
      <c r="C748" s="183" t="s">
        <v>14</v>
      </c>
      <c r="D748" s="180">
        <v>16</v>
      </c>
      <c r="E748" s="180">
        <v>8</v>
      </c>
      <c r="F748" s="180"/>
      <c r="G748" s="180">
        <f>SUM(C748:F748)</f>
      </c>
      <c r="H748" s="237">
        <v>5500</v>
      </c>
      <c r="I748" s="125">
        <f>G748*H748</f>
      </c>
      <c r="J748" s="125">
        <f>I748*0.1</f>
      </c>
      <c r="K748" s="125">
        <f>SUM(I748:J748)</f>
      </c>
      <c r="L748" s="86"/>
      <c r="M748" s="175"/>
      <c r="N748" s="87"/>
      <c r="O748" s="87"/>
      <c r="P748" s="87"/>
      <c r="Q748" s="87"/>
      <c r="R748" s="87"/>
      <c r="S748" s="87"/>
      <c r="T748" s="87"/>
      <c r="U748" s="87"/>
      <c r="V748" s="175"/>
      <c r="W748" s="87"/>
      <c r="X748" s="87"/>
      <c r="Y748" s="87"/>
      <c r="Z748" s="87"/>
      <c r="AA748" s="87"/>
      <c r="AB748" s="87"/>
      <c r="AC748" s="86"/>
      <c r="AD748" s="87"/>
    </row>
    <row x14ac:dyDescent="0.25" r="749" customHeight="1" ht="17.25">
      <c r="A749" s="235">
        <f>A748</f>
        <v>25569.375</v>
      </c>
      <c r="B749" s="179" t="s">
        <v>8</v>
      </c>
      <c r="C749" s="183">
        <v>0</v>
      </c>
      <c r="D749" s="180">
        <v>45</v>
      </c>
      <c r="E749" s="180">
        <v>25</v>
      </c>
      <c r="F749" s="180">
        <v>16</v>
      </c>
      <c r="G749" s="180">
        <f>SUM(C749:F749)</f>
      </c>
      <c r="H749" s="125">
        <v>5000</v>
      </c>
      <c r="I749" s="125">
        <f>G749*H749</f>
      </c>
      <c r="J749" s="125">
        <f>I749*0.1</f>
      </c>
      <c r="K749" s="125">
        <f>SUM(I749:J749)</f>
      </c>
      <c r="L749" s="86"/>
      <c r="M749" s="175"/>
      <c r="N749" s="87"/>
      <c r="O749" s="87"/>
      <c r="P749" s="87"/>
      <c r="Q749" s="87"/>
      <c r="R749" s="87"/>
      <c r="S749" s="87"/>
      <c r="T749" s="87"/>
      <c r="U749" s="87"/>
      <c r="V749" s="175"/>
      <c r="W749" s="87"/>
      <c r="X749" s="87"/>
      <c r="Y749" s="87"/>
      <c r="Z749" s="87"/>
      <c r="AA749" s="87"/>
      <c r="AB749" s="87"/>
      <c r="AC749" s="86"/>
      <c r="AD749" s="87"/>
    </row>
    <row x14ac:dyDescent="0.25" r="750" customHeight="1" ht="17.25">
      <c r="A750" s="235">
        <f>A749</f>
        <v>25569.375</v>
      </c>
      <c r="B750" s="179" t="s">
        <v>27</v>
      </c>
      <c r="C750" s="180"/>
      <c r="D750" s="180">
        <v>10</v>
      </c>
      <c r="E750" s="180">
        <v>10</v>
      </c>
      <c r="F750" s="180"/>
      <c r="G750" s="180">
        <f>SUM(C750:F750)</f>
      </c>
      <c r="H750" s="125">
        <v>5500</v>
      </c>
      <c r="I750" s="125">
        <f>G750*H750</f>
      </c>
      <c r="J750" s="125">
        <f>I750*0.1</f>
      </c>
      <c r="K750" s="125">
        <f>SUM(I750:J750)</f>
      </c>
      <c r="L750" s="86"/>
      <c r="M750" s="175"/>
      <c r="N750" s="87"/>
      <c r="O750" s="87"/>
      <c r="P750" s="87"/>
      <c r="Q750" s="87"/>
      <c r="R750" s="87"/>
      <c r="S750" s="87"/>
      <c r="T750" s="87"/>
      <c r="U750" s="87"/>
      <c r="V750" s="175"/>
      <c r="W750" s="87"/>
      <c r="X750" s="87"/>
      <c r="Y750" s="87"/>
      <c r="Z750" s="87"/>
      <c r="AA750" s="87"/>
      <c r="AB750" s="87"/>
      <c r="AC750" s="86"/>
      <c r="AD750" s="87"/>
    </row>
    <row x14ac:dyDescent="0.25" r="751" customHeight="1" ht="17.25">
      <c r="A751" s="235">
        <f>A750</f>
        <v>25569.375</v>
      </c>
      <c r="B751" s="179" t="s">
        <v>20</v>
      </c>
      <c r="C751" s="180"/>
      <c r="D751" s="180">
        <v>61</v>
      </c>
      <c r="E751" s="180">
        <v>12</v>
      </c>
      <c r="F751" s="180"/>
      <c r="G751" s="180">
        <f>SUM(C751:F751)</f>
      </c>
      <c r="H751" s="125">
        <v>5000</v>
      </c>
      <c r="I751" s="125">
        <f>G751*H751</f>
      </c>
      <c r="J751" s="125">
        <f>I751*0.1</f>
      </c>
      <c r="K751" s="125">
        <f>SUM(I751:J751)</f>
      </c>
      <c r="L751" s="86"/>
      <c r="M751" s="175"/>
      <c r="N751" s="87"/>
      <c r="O751" s="87"/>
      <c r="P751" s="87"/>
      <c r="Q751" s="87"/>
      <c r="R751" s="87"/>
      <c r="S751" s="87"/>
      <c r="T751" s="87"/>
      <c r="U751" s="87"/>
      <c r="V751" s="175"/>
      <c r="W751" s="87"/>
      <c r="X751" s="87"/>
      <c r="Y751" s="87"/>
      <c r="Z751" s="87"/>
      <c r="AA751" s="87"/>
      <c r="AB751" s="87"/>
      <c r="AC751" s="86"/>
      <c r="AD751" s="87"/>
    </row>
    <row x14ac:dyDescent="0.25" r="752" customHeight="1" ht="17.25">
      <c r="A752" s="235">
        <f>A751</f>
        <v>25569.375</v>
      </c>
      <c r="B752" s="179" t="s">
        <v>31</v>
      </c>
      <c r="C752" s="180"/>
      <c r="D752" s="180">
        <v>25</v>
      </c>
      <c r="E752" s="180"/>
      <c r="F752" s="180"/>
      <c r="G752" s="180">
        <f>SUM(C752:F752)</f>
      </c>
      <c r="H752" s="125">
        <v>6000</v>
      </c>
      <c r="I752" s="125">
        <f>G752*H752</f>
      </c>
      <c r="J752" s="125">
        <f>I752*0.1</f>
      </c>
      <c r="K752" s="125">
        <f>SUM(I752:J752)</f>
      </c>
      <c r="L752" s="86"/>
      <c r="M752" s="175"/>
      <c r="N752" s="87"/>
      <c r="O752" s="87"/>
      <c r="P752" s="87"/>
      <c r="Q752" s="87"/>
      <c r="R752" s="87"/>
      <c r="S752" s="87"/>
      <c r="T752" s="87"/>
      <c r="U752" s="87"/>
      <c r="V752" s="175"/>
      <c r="W752" s="87"/>
      <c r="X752" s="87"/>
      <c r="Y752" s="87"/>
      <c r="Z752" s="87"/>
      <c r="AA752" s="87"/>
      <c r="AB752" s="87"/>
      <c r="AC752" s="86"/>
      <c r="AD752" s="87"/>
    </row>
    <row x14ac:dyDescent="0.25" r="753" customHeight="1" ht="17.25">
      <c r="A753" s="235">
        <f>A752</f>
        <v>25569.375</v>
      </c>
      <c r="B753" s="179" t="s">
        <v>71</v>
      </c>
      <c r="C753" s="180"/>
      <c r="D753" s="180">
        <v>25</v>
      </c>
      <c r="E753" s="180"/>
      <c r="F753" s="180"/>
      <c r="G753" s="180">
        <f>SUM(C753:F753)</f>
      </c>
      <c r="H753" s="125">
        <v>6000</v>
      </c>
      <c r="I753" s="125">
        <f>G753*H753</f>
      </c>
      <c r="J753" s="125">
        <f>I753*0.1</f>
      </c>
      <c r="K753" s="125">
        <f>SUM(I753:J753)</f>
      </c>
      <c r="L753" s="86"/>
      <c r="M753" s="175"/>
      <c r="N753" s="87"/>
      <c r="O753" s="87"/>
      <c r="P753" s="87"/>
      <c r="Q753" s="87"/>
      <c r="R753" s="87"/>
      <c r="S753" s="87"/>
      <c r="T753" s="87"/>
      <c r="U753" s="87"/>
      <c r="V753" s="175"/>
      <c r="W753" s="87"/>
      <c r="X753" s="87"/>
      <c r="Y753" s="87"/>
      <c r="Z753" s="87"/>
      <c r="AA753" s="87"/>
      <c r="AB753" s="87"/>
      <c r="AC753" s="86"/>
      <c r="AD753" s="87"/>
    </row>
    <row x14ac:dyDescent="0.25" r="754" customHeight="1" ht="17.25">
      <c r="A754" s="235">
        <f>A753</f>
        <v>25569.375</v>
      </c>
      <c r="B754" s="179" t="s">
        <v>49</v>
      </c>
      <c r="C754" s="180"/>
      <c r="D754" s="180">
        <v>17</v>
      </c>
      <c r="E754" s="180">
        <v>13</v>
      </c>
      <c r="F754" s="180"/>
      <c r="G754" s="180">
        <f>SUM(C754:F754)</f>
      </c>
      <c r="H754" s="237">
        <v>6000</v>
      </c>
      <c r="I754" s="125">
        <f>G754*H754</f>
      </c>
      <c r="J754" s="125">
        <f>I754*0.1</f>
      </c>
      <c r="K754" s="125">
        <f>SUM(I754:J754)</f>
      </c>
      <c r="L754" s="86"/>
      <c r="M754" s="175"/>
      <c r="N754" s="87"/>
      <c r="O754" s="87"/>
      <c r="P754" s="87"/>
      <c r="Q754" s="87"/>
      <c r="R754" s="87"/>
      <c r="S754" s="87"/>
      <c r="T754" s="87"/>
      <c r="U754" s="87"/>
      <c r="V754" s="175"/>
      <c r="W754" s="87"/>
      <c r="X754" s="87"/>
      <c r="Y754" s="87"/>
      <c r="Z754" s="87"/>
      <c r="AA754" s="87"/>
      <c r="AB754" s="87"/>
      <c r="AC754" s="86"/>
      <c r="AD754" s="87"/>
    </row>
    <row x14ac:dyDescent="0.25" r="755" customHeight="1" ht="17.25">
      <c r="A755" s="235">
        <f>A754</f>
        <v>25569.375</v>
      </c>
      <c r="B755" s="184" t="s">
        <v>9</v>
      </c>
      <c r="C755" s="180"/>
      <c r="D755" s="180">
        <v>35</v>
      </c>
      <c r="E755" s="180"/>
      <c r="F755" s="180"/>
      <c r="G755" s="180">
        <f>SUM(C755:F755)</f>
      </c>
      <c r="H755" s="125">
        <v>6000</v>
      </c>
      <c r="I755" s="125">
        <f>G755*H755</f>
      </c>
      <c r="J755" s="125">
        <f>I755*0.1</f>
      </c>
      <c r="K755" s="125">
        <f>SUM(I755:J755)</f>
      </c>
      <c r="L755" s="86"/>
      <c r="M755" s="175"/>
      <c r="N755" s="87"/>
      <c r="O755" s="87"/>
      <c r="P755" s="87"/>
      <c r="Q755" s="87"/>
      <c r="R755" s="87"/>
      <c r="S755" s="87"/>
      <c r="T755" s="87"/>
      <c r="U755" s="87"/>
      <c r="V755" s="175"/>
      <c r="W755" s="87"/>
      <c r="X755" s="87"/>
      <c r="Y755" s="87"/>
      <c r="Z755" s="87"/>
      <c r="AA755" s="87"/>
      <c r="AB755" s="87"/>
      <c r="AC755" s="86"/>
      <c r="AD755" s="87"/>
    </row>
    <row x14ac:dyDescent="0.25" r="756" customHeight="1" ht="17.25">
      <c r="A756" s="235">
        <f>A755</f>
        <v>25569.375</v>
      </c>
      <c r="B756" s="179" t="s">
        <v>78</v>
      </c>
      <c r="C756" s="180"/>
      <c r="D756" s="180">
        <v>20</v>
      </c>
      <c r="E756" s="180"/>
      <c r="F756" s="180"/>
      <c r="G756" s="180">
        <f>SUM(C756:F756)</f>
      </c>
      <c r="H756" s="125">
        <v>6500</v>
      </c>
      <c r="I756" s="125">
        <f>G756*H756</f>
      </c>
      <c r="J756" s="125">
        <f>I756*0.1</f>
      </c>
      <c r="K756" s="125">
        <f>SUM(I756:J756)</f>
      </c>
      <c r="L756" s="86"/>
      <c r="M756" s="175"/>
      <c r="N756" s="87"/>
      <c r="O756" s="87"/>
      <c r="P756" s="87"/>
      <c r="Q756" s="87"/>
      <c r="R756" s="87"/>
      <c r="S756" s="87"/>
      <c r="T756" s="87"/>
      <c r="U756" s="87"/>
      <c r="V756" s="175"/>
      <c r="W756" s="87"/>
      <c r="X756" s="87"/>
      <c r="Y756" s="87"/>
      <c r="Z756" s="87"/>
      <c r="AA756" s="87"/>
      <c r="AB756" s="87"/>
      <c r="AC756" s="86"/>
      <c r="AD756" s="87"/>
    </row>
    <row x14ac:dyDescent="0.25" r="757" customHeight="1" ht="17.25">
      <c r="A757" s="235">
        <f>A756</f>
        <v>25569.375</v>
      </c>
      <c r="B757" s="179" t="s">
        <v>55</v>
      </c>
      <c r="C757" s="180"/>
      <c r="D757" s="180">
        <v>10</v>
      </c>
      <c r="E757" s="180"/>
      <c r="F757" s="180"/>
      <c r="G757" s="180">
        <f>SUM(C757:F757)</f>
      </c>
      <c r="H757" s="125">
        <v>6500</v>
      </c>
      <c r="I757" s="125">
        <f>G757*H757</f>
      </c>
      <c r="J757" s="125">
        <f>I757*0.1</f>
      </c>
      <c r="K757" s="125">
        <f>SUM(I757:J757)</f>
      </c>
      <c r="L757" s="86"/>
      <c r="M757" s="175"/>
      <c r="N757" s="87"/>
      <c r="O757" s="87"/>
      <c r="P757" s="87"/>
      <c r="Q757" s="87"/>
      <c r="R757" s="87"/>
      <c r="S757" s="87"/>
      <c r="T757" s="87"/>
      <c r="U757" s="87"/>
      <c r="V757" s="175"/>
      <c r="W757" s="87"/>
      <c r="X757" s="87"/>
      <c r="Y757" s="87"/>
      <c r="Z757" s="87"/>
      <c r="AA757" s="87"/>
      <c r="AB757" s="87"/>
      <c r="AC757" s="86"/>
      <c r="AD757" s="87"/>
    </row>
    <row x14ac:dyDescent="0.25" r="758" customHeight="1" ht="17.25">
      <c r="A758" s="235">
        <f>A757</f>
        <v>25569.375</v>
      </c>
      <c r="B758" s="279" t="s">
        <v>80</v>
      </c>
      <c r="C758" s="180"/>
      <c r="D758" s="180">
        <v>23</v>
      </c>
      <c r="E758" s="180"/>
      <c r="F758" s="180"/>
      <c r="G758" s="180">
        <f>SUM(C758:F758)</f>
      </c>
      <c r="H758" s="125">
        <v>6000</v>
      </c>
      <c r="I758" s="125">
        <f>G758*H758</f>
      </c>
      <c r="J758" s="185"/>
      <c r="K758" s="125">
        <f>SUM(I758:J758)</f>
      </c>
      <c r="L758" s="86"/>
      <c r="M758" s="175"/>
      <c r="N758" s="87"/>
      <c r="O758" s="87"/>
      <c r="P758" s="87"/>
      <c r="Q758" s="87"/>
      <c r="R758" s="87"/>
      <c r="S758" s="87"/>
      <c r="T758" s="87"/>
      <c r="U758" s="87"/>
      <c r="V758" s="175"/>
      <c r="W758" s="87"/>
      <c r="X758" s="87"/>
      <c r="Y758" s="87"/>
      <c r="Z758" s="87"/>
      <c r="AA758" s="87"/>
      <c r="AB758" s="87"/>
      <c r="AC758" s="86"/>
      <c r="AD758" s="87"/>
    </row>
    <row x14ac:dyDescent="0.25" r="759" customHeight="1" ht="17.25">
      <c r="A759" s="235">
        <f>A758</f>
        <v>25569.375</v>
      </c>
      <c r="B759" s="279" t="s">
        <v>67</v>
      </c>
      <c r="C759" s="180"/>
      <c r="D759" s="180">
        <v>7</v>
      </c>
      <c r="E759" s="180">
        <v>6</v>
      </c>
      <c r="F759" s="180"/>
      <c r="G759" s="180">
        <f>SUM(C759:F759)</f>
      </c>
      <c r="H759" s="125">
        <v>5500</v>
      </c>
      <c r="I759" s="125">
        <f>G759*H759</f>
      </c>
      <c r="J759" s="125">
        <f>I759*0.1</f>
      </c>
      <c r="K759" s="125">
        <f>SUM(I759:J759)</f>
      </c>
      <c r="L759" s="86"/>
      <c r="M759" s="175"/>
      <c r="N759" s="87"/>
      <c r="O759" s="87"/>
      <c r="P759" s="87"/>
      <c r="Q759" s="87"/>
      <c r="R759" s="87"/>
      <c r="S759" s="87"/>
      <c r="T759" s="87"/>
      <c r="U759" s="87"/>
      <c r="V759" s="175"/>
      <c r="W759" s="87"/>
      <c r="X759" s="87"/>
      <c r="Y759" s="87"/>
      <c r="Z759" s="87"/>
      <c r="AA759" s="87"/>
      <c r="AB759" s="87"/>
      <c r="AC759" s="86"/>
      <c r="AD759" s="87"/>
    </row>
    <row x14ac:dyDescent="0.25" r="760" customHeight="1" ht="17.25">
      <c r="A760" s="235">
        <f>A759</f>
        <v>25569.375</v>
      </c>
      <c r="B760" s="279" t="s">
        <v>74</v>
      </c>
      <c r="C760" s="180"/>
      <c r="D760" s="180">
        <v>33</v>
      </c>
      <c r="E760" s="180">
        <v>27</v>
      </c>
      <c r="F760" s="180"/>
      <c r="G760" s="180">
        <f>SUM(C760:F760)</f>
      </c>
      <c r="H760" s="187">
        <v>5000</v>
      </c>
      <c r="I760" s="125">
        <f>G760*H760</f>
      </c>
      <c r="J760" s="125">
        <f>I760*0.1</f>
      </c>
      <c r="K760" s="125">
        <f>SUM(I760:J760)</f>
      </c>
      <c r="L760" s="86"/>
      <c r="M760" s="175"/>
      <c r="N760" s="87"/>
      <c r="O760" s="87"/>
      <c r="P760" s="87"/>
      <c r="Q760" s="87"/>
      <c r="R760" s="87"/>
      <c r="S760" s="87"/>
      <c r="T760" s="87"/>
      <c r="U760" s="87"/>
      <c r="V760" s="175"/>
      <c r="W760" s="87"/>
      <c r="X760" s="87"/>
      <c r="Y760" s="87"/>
      <c r="Z760" s="87"/>
      <c r="AA760" s="87"/>
      <c r="AB760" s="87"/>
      <c r="AC760" s="86"/>
      <c r="AD760" s="87"/>
    </row>
    <row x14ac:dyDescent="0.25" r="761" customHeight="1" ht="17.25">
      <c r="A761" s="235">
        <f>A760</f>
        <v>25569.375</v>
      </c>
      <c r="B761" s="280" t="s">
        <v>11</v>
      </c>
      <c r="C761" s="180"/>
      <c r="D761" s="180">
        <v>13</v>
      </c>
      <c r="E761" s="180">
        <v>7</v>
      </c>
      <c r="F761" s="180"/>
      <c r="G761" s="180">
        <f>SUM(C761:F761)</f>
      </c>
      <c r="H761" s="125">
        <v>6000</v>
      </c>
      <c r="I761" s="125">
        <f>G761*H761</f>
      </c>
      <c r="J761" s="125">
        <f>I761*0.1</f>
      </c>
      <c r="K761" s="125">
        <f>SUM(I761:J761)</f>
      </c>
      <c r="L761" s="86"/>
      <c r="M761" s="175"/>
      <c r="N761" s="87"/>
      <c r="O761" s="87"/>
      <c r="P761" s="87"/>
      <c r="Q761" s="87"/>
      <c r="R761" s="87"/>
      <c r="S761" s="87"/>
      <c r="T761" s="87"/>
      <c r="U761" s="87"/>
      <c r="V761" s="175"/>
      <c r="W761" s="87"/>
      <c r="X761" s="87"/>
      <c r="Y761" s="87"/>
      <c r="Z761" s="87"/>
      <c r="AA761" s="87"/>
      <c r="AB761" s="87"/>
      <c r="AC761" s="86"/>
      <c r="AD761" s="87"/>
    </row>
    <row x14ac:dyDescent="0.25" r="762" customHeight="1" ht="17.25">
      <c r="A762" s="235">
        <f>A761</f>
        <v>25569.375</v>
      </c>
      <c r="B762" s="279" t="s">
        <v>22</v>
      </c>
      <c r="C762" s="180"/>
      <c r="D762" s="180">
        <v>39</v>
      </c>
      <c r="E762" s="180"/>
      <c r="F762" s="180"/>
      <c r="G762" s="180">
        <f>SUM(C762:F762)</f>
      </c>
      <c r="H762" s="237">
        <v>4800</v>
      </c>
      <c r="I762" s="125">
        <f>G762*H762</f>
      </c>
      <c r="J762" s="125">
        <f>I762*0.1</f>
      </c>
      <c r="K762" s="125">
        <f>SUM(I762:J762)</f>
      </c>
      <c r="L762" s="86"/>
      <c r="M762" s="175"/>
      <c r="N762" s="87"/>
      <c r="O762" s="87"/>
      <c r="P762" s="87"/>
      <c r="Q762" s="87"/>
      <c r="R762" s="87"/>
      <c r="S762" s="87"/>
      <c r="T762" s="87"/>
      <c r="U762" s="87"/>
      <c r="V762" s="175"/>
      <c r="W762" s="87"/>
      <c r="X762" s="87"/>
      <c r="Y762" s="87"/>
      <c r="Z762" s="87"/>
      <c r="AA762" s="87"/>
      <c r="AB762" s="87"/>
      <c r="AC762" s="86"/>
      <c r="AD762" s="87"/>
    </row>
    <row x14ac:dyDescent="0.25" r="763" customHeight="1" ht="17.25">
      <c r="A763" s="235">
        <f>A762</f>
        <v>25569.375</v>
      </c>
      <c r="B763" s="279" t="s">
        <v>217</v>
      </c>
      <c r="C763" s="180"/>
      <c r="D763" s="180">
        <v>18</v>
      </c>
      <c r="E763" s="180">
        <v>9</v>
      </c>
      <c r="F763" s="180"/>
      <c r="G763" s="180">
        <f>SUM(C763:F763)</f>
      </c>
      <c r="H763" s="125">
        <v>5000</v>
      </c>
      <c r="I763" s="125">
        <f>G763*H763</f>
      </c>
      <c r="J763" s="125">
        <f>I763*0.1</f>
      </c>
      <c r="K763" s="125">
        <f>SUM(I763:J763)</f>
      </c>
      <c r="L763" s="86"/>
      <c r="M763" s="175"/>
      <c r="N763" s="87"/>
      <c r="O763" s="87"/>
      <c r="P763" s="87"/>
      <c r="Q763" s="87"/>
      <c r="R763" s="87"/>
      <c r="S763" s="87"/>
      <c r="T763" s="87"/>
      <c r="U763" s="87"/>
      <c r="V763" s="175"/>
      <c r="W763" s="87"/>
      <c r="X763" s="87"/>
      <c r="Y763" s="87"/>
      <c r="Z763" s="87"/>
      <c r="AA763" s="87"/>
      <c r="AB763" s="87"/>
      <c r="AC763" s="86"/>
      <c r="AD763" s="87"/>
    </row>
    <row x14ac:dyDescent="0.25" r="764" customHeight="1" ht="17.25">
      <c r="A764" s="235">
        <f>A763</f>
        <v>25569.375</v>
      </c>
      <c r="B764" s="279" t="s">
        <v>84</v>
      </c>
      <c r="C764" s="180"/>
      <c r="D764" s="180">
        <v>14</v>
      </c>
      <c r="E764" s="180">
        <v>8</v>
      </c>
      <c r="F764" s="180"/>
      <c r="G764" s="180">
        <f>SUM(C764:F764)</f>
      </c>
      <c r="H764" s="237">
        <v>4800</v>
      </c>
      <c r="I764" s="125">
        <f>G764*H764</f>
      </c>
      <c r="J764" s="125">
        <f>I764*0.1</f>
      </c>
      <c r="K764" s="125">
        <f>SUM(I764:J764)</f>
      </c>
      <c r="L764" s="86"/>
      <c r="M764" s="175"/>
      <c r="N764" s="87"/>
      <c r="O764" s="87"/>
      <c r="P764" s="87"/>
      <c r="Q764" s="87"/>
      <c r="R764" s="87"/>
      <c r="S764" s="87"/>
      <c r="T764" s="87"/>
      <c r="U764" s="87"/>
      <c r="V764" s="175"/>
      <c r="W764" s="87"/>
      <c r="X764" s="87"/>
      <c r="Y764" s="87"/>
      <c r="Z764" s="87"/>
      <c r="AA764" s="87"/>
      <c r="AB764" s="87"/>
      <c r="AC764" s="86"/>
      <c r="AD764" s="87"/>
    </row>
    <row x14ac:dyDescent="0.25" r="765" customHeight="1" ht="17.25">
      <c r="A765" s="235">
        <f>A764</f>
        <v>25569.375</v>
      </c>
      <c r="B765" s="279" t="s">
        <v>207</v>
      </c>
      <c r="C765" s="180"/>
      <c r="D765" s="180">
        <v>45</v>
      </c>
      <c r="E765" s="180"/>
      <c r="F765" s="180">
        <v>2</v>
      </c>
      <c r="G765" s="180">
        <f>SUM(C765:F765)</f>
      </c>
      <c r="H765" s="125">
        <v>6000</v>
      </c>
      <c r="I765" s="125">
        <f>G765*H765</f>
      </c>
      <c r="J765" s="125">
        <f>I765*0.1</f>
      </c>
      <c r="K765" s="125">
        <f>SUM(I765:J765)</f>
      </c>
      <c r="L765" s="86"/>
      <c r="M765" s="175"/>
      <c r="N765" s="87"/>
      <c r="O765" s="87"/>
      <c r="P765" s="87"/>
      <c r="Q765" s="87"/>
      <c r="R765" s="87"/>
      <c r="S765" s="87"/>
      <c r="T765" s="87"/>
      <c r="U765" s="87"/>
      <c r="V765" s="175"/>
      <c r="W765" s="87"/>
      <c r="X765" s="87"/>
      <c r="Y765" s="87"/>
      <c r="Z765" s="87"/>
      <c r="AA765" s="87"/>
      <c r="AB765" s="87"/>
      <c r="AC765" s="86"/>
      <c r="AD765" s="87"/>
    </row>
    <row x14ac:dyDescent="0.25" r="766" customHeight="1" ht="17.25">
      <c r="A766" s="235">
        <f>A765</f>
        <v>25569.375</v>
      </c>
      <c r="B766" s="280" t="s">
        <v>17</v>
      </c>
      <c r="C766" s="180"/>
      <c r="D766" s="180">
        <v>37</v>
      </c>
      <c r="E766" s="180">
        <v>12</v>
      </c>
      <c r="F766" s="180"/>
      <c r="G766" s="180">
        <f>SUM(C766:F766)</f>
      </c>
      <c r="H766" s="125">
        <v>6000</v>
      </c>
      <c r="I766" s="125">
        <f>G766*H766</f>
      </c>
      <c r="J766" s="185"/>
      <c r="K766" s="125">
        <f>SUM(I766:J766)</f>
      </c>
      <c r="L766" s="86"/>
      <c r="M766" s="175"/>
      <c r="N766" s="87"/>
      <c r="O766" s="87"/>
      <c r="P766" s="87"/>
      <c r="Q766" s="87"/>
      <c r="R766" s="87"/>
      <c r="S766" s="87"/>
      <c r="T766" s="87"/>
      <c r="U766" s="87"/>
      <c r="V766" s="175"/>
      <c r="W766" s="87"/>
      <c r="X766" s="87"/>
      <c r="Y766" s="87"/>
      <c r="Z766" s="87"/>
      <c r="AA766" s="87"/>
      <c r="AB766" s="87"/>
      <c r="AC766" s="86"/>
      <c r="AD766" s="87"/>
    </row>
    <row x14ac:dyDescent="0.25" r="767" customHeight="1" ht="17.25">
      <c r="A767" s="235">
        <f>A766</f>
        <v>25569.375</v>
      </c>
      <c r="B767" s="279" t="s">
        <v>15</v>
      </c>
      <c r="C767" s="180"/>
      <c r="D767" s="180">
        <v>25</v>
      </c>
      <c r="E767" s="180">
        <v>5</v>
      </c>
      <c r="F767" s="180"/>
      <c r="G767" s="180">
        <f>SUM(C767:F767)</f>
      </c>
      <c r="H767" s="237">
        <v>4800</v>
      </c>
      <c r="I767" s="125">
        <f>G767*H767</f>
      </c>
      <c r="J767" s="125">
        <f>I767*0.1</f>
      </c>
      <c r="K767" s="125">
        <f>SUM(I767:J767)</f>
      </c>
      <c r="L767" s="86"/>
      <c r="M767" s="175"/>
      <c r="N767" s="87"/>
      <c r="O767" s="87"/>
      <c r="P767" s="87"/>
      <c r="Q767" s="87"/>
      <c r="R767" s="87"/>
      <c r="S767" s="87"/>
      <c r="T767" s="87"/>
      <c r="U767" s="87"/>
      <c r="V767" s="175"/>
      <c r="W767" s="87"/>
      <c r="X767" s="87"/>
      <c r="Y767" s="87"/>
      <c r="Z767" s="87"/>
      <c r="AA767" s="87"/>
      <c r="AB767" s="87"/>
      <c r="AC767" s="86"/>
      <c r="AD767" s="87"/>
    </row>
    <row x14ac:dyDescent="0.25" r="768" customHeight="1" ht="17.25">
      <c r="A768" s="235">
        <f>A767</f>
        <v>25569.375</v>
      </c>
      <c r="B768" s="279" t="s">
        <v>21</v>
      </c>
      <c r="C768" s="188" t="s">
        <v>14</v>
      </c>
      <c r="D768" s="180">
        <v>13</v>
      </c>
      <c r="E768" s="180"/>
      <c r="F768" s="180"/>
      <c r="G768" s="180">
        <f>SUM(C768:F768)</f>
      </c>
      <c r="H768" s="125">
        <v>5000</v>
      </c>
      <c r="I768" s="125">
        <f>G768*H768</f>
      </c>
      <c r="J768" s="125">
        <f>I768*0.1</f>
      </c>
      <c r="K768" s="125">
        <f>SUM(I768:J768)</f>
      </c>
      <c r="L768" s="86"/>
      <c r="M768" s="175"/>
      <c r="N768" s="87"/>
      <c r="O768" s="87"/>
      <c r="P768" s="87"/>
      <c r="Q768" s="87"/>
      <c r="R768" s="87"/>
      <c r="S768" s="87"/>
      <c r="T768" s="87"/>
      <c r="U768" s="87"/>
      <c r="V768" s="175"/>
      <c r="W768" s="87"/>
      <c r="X768" s="87"/>
      <c r="Y768" s="87"/>
      <c r="Z768" s="87"/>
      <c r="AA768" s="87"/>
      <c r="AB768" s="87"/>
      <c r="AC768" s="86"/>
      <c r="AD768" s="87"/>
    </row>
    <row x14ac:dyDescent="0.25" r="769" customHeight="1" ht="17.25">
      <c r="A769" s="235">
        <f>A768</f>
        <v>25569.375</v>
      </c>
      <c r="B769" s="279" t="s">
        <v>52</v>
      </c>
      <c r="C769" s="180"/>
      <c r="D769" s="180">
        <v>15</v>
      </c>
      <c r="E769" s="180">
        <v>10</v>
      </c>
      <c r="F769" s="180"/>
      <c r="G769" s="180">
        <f>SUM(C769:F769)</f>
      </c>
      <c r="H769" s="125">
        <v>5000</v>
      </c>
      <c r="I769" s="125">
        <f>G769*H769</f>
      </c>
      <c r="J769" s="125">
        <f>I769*0.1</f>
      </c>
      <c r="K769" s="125">
        <f>SUM(I769:J769)</f>
      </c>
      <c r="L769" s="86"/>
      <c r="M769" s="175"/>
      <c r="N769" s="87"/>
      <c r="O769" s="87"/>
      <c r="P769" s="87"/>
      <c r="Q769" s="87"/>
      <c r="R769" s="87"/>
      <c r="S769" s="87"/>
      <c r="T769" s="87"/>
      <c r="U769" s="87"/>
      <c r="V769" s="175"/>
      <c r="W769" s="87"/>
      <c r="X769" s="87"/>
      <c r="Y769" s="87"/>
      <c r="Z769" s="87"/>
      <c r="AA769" s="87"/>
      <c r="AB769" s="87"/>
      <c r="AC769" s="86"/>
      <c r="AD769" s="87"/>
    </row>
    <row x14ac:dyDescent="0.25" r="770" customHeight="1" ht="17.25">
      <c r="A770" s="235">
        <f>A769</f>
        <v>25569.375</v>
      </c>
      <c r="B770" s="279" t="s">
        <v>61</v>
      </c>
      <c r="C770" s="180"/>
      <c r="D770" s="180">
        <v>7</v>
      </c>
      <c r="E770" s="180"/>
      <c r="F770" s="180"/>
      <c r="G770" s="180">
        <f>SUM(C770:F770)</f>
      </c>
      <c r="H770" s="125">
        <v>5000</v>
      </c>
      <c r="I770" s="125">
        <f>G770*H770</f>
      </c>
      <c r="J770" s="125">
        <f>I770*0.1</f>
      </c>
      <c r="K770" s="125">
        <f>SUM(I770:J770)</f>
      </c>
      <c r="L770" s="86"/>
      <c r="M770" s="175"/>
      <c r="N770" s="87"/>
      <c r="O770" s="87"/>
      <c r="P770" s="87"/>
      <c r="Q770" s="87"/>
      <c r="R770" s="87"/>
      <c r="S770" s="87"/>
      <c r="T770" s="87"/>
      <c r="U770" s="87"/>
      <c r="V770" s="175"/>
      <c r="W770" s="87"/>
      <c r="X770" s="87"/>
      <c r="Y770" s="87"/>
      <c r="Z770" s="87"/>
      <c r="AA770" s="87"/>
      <c r="AB770" s="87"/>
      <c r="AC770" s="86"/>
      <c r="AD770" s="87"/>
    </row>
    <row x14ac:dyDescent="0.25" r="771" customHeight="1" ht="17.25">
      <c r="A771" s="235">
        <f>A770</f>
        <v>25569.375</v>
      </c>
      <c r="B771" s="280" t="s">
        <v>33</v>
      </c>
      <c r="C771" s="180"/>
      <c r="D771" s="180">
        <v>12</v>
      </c>
      <c r="E771" s="180"/>
      <c r="F771" s="180"/>
      <c r="G771" s="180">
        <f>SUM(C771:F771)</f>
      </c>
      <c r="H771" s="125">
        <v>5500</v>
      </c>
      <c r="I771" s="125">
        <f>G771*H771</f>
      </c>
      <c r="J771" s="125">
        <f>I771*0.1</f>
      </c>
      <c r="K771" s="125">
        <f>SUM(I771:J771)</f>
      </c>
      <c r="L771" s="86"/>
      <c r="M771" s="175"/>
      <c r="N771" s="87"/>
      <c r="O771" s="87"/>
      <c r="P771" s="87"/>
      <c r="Q771" s="87"/>
      <c r="R771" s="87"/>
      <c r="S771" s="87"/>
      <c r="T771" s="87"/>
      <c r="U771" s="87"/>
      <c r="V771" s="175"/>
      <c r="W771" s="87"/>
      <c r="X771" s="87"/>
      <c r="Y771" s="87"/>
      <c r="Z771" s="87"/>
      <c r="AA771" s="87"/>
      <c r="AB771" s="87"/>
      <c r="AC771" s="86"/>
      <c r="AD771" s="87"/>
    </row>
    <row x14ac:dyDescent="0.25" r="772" customHeight="1" ht="17.25">
      <c r="A772" s="235">
        <f>A771</f>
        <v>25569.375</v>
      </c>
      <c r="B772" s="279" t="s">
        <v>30</v>
      </c>
      <c r="C772" s="180"/>
      <c r="D772" s="180">
        <v>14</v>
      </c>
      <c r="E772" s="180"/>
      <c r="F772" s="180"/>
      <c r="G772" s="180">
        <f>SUM(C772:F772)</f>
      </c>
      <c r="H772" s="125">
        <v>6000</v>
      </c>
      <c r="I772" s="125">
        <f>G772*H772</f>
      </c>
      <c r="J772" s="125">
        <f>I772*0.1</f>
      </c>
      <c r="K772" s="125">
        <f>SUM(I772:J772)</f>
      </c>
      <c r="L772" s="86"/>
      <c r="M772" s="175"/>
      <c r="N772" s="87"/>
      <c r="O772" s="87"/>
      <c r="P772" s="87"/>
      <c r="Q772" s="87"/>
      <c r="R772" s="87"/>
      <c r="S772" s="87"/>
      <c r="T772" s="87"/>
      <c r="U772" s="87"/>
      <c r="V772" s="175"/>
      <c r="W772" s="87"/>
      <c r="X772" s="87"/>
      <c r="Y772" s="87"/>
      <c r="Z772" s="87"/>
      <c r="AA772" s="87"/>
      <c r="AB772" s="87"/>
      <c r="AC772" s="86"/>
      <c r="AD772" s="87"/>
    </row>
    <row x14ac:dyDescent="0.25" r="773" customHeight="1" ht="17.25">
      <c r="A773" s="235">
        <f>A772</f>
        <v>25569.375</v>
      </c>
      <c r="B773" s="279" t="s">
        <v>28</v>
      </c>
      <c r="C773" s="188" t="s">
        <v>14</v>
      </c>
      <c r="D773" s="180">
        <v>20</v>
      </c>
      <c r="E773" s="180"/>
      <c r="F773" s="180"/>
      <c r="G773" s="180">
        <f>SUM(C773:F773)</f>
      </c>
      <c r="H773" s="125">
        <v>5000</v>
      </c>
      <c r="I773" s="125">
        <f>G773*H773</f>
      </c>
      <c r="J773" s="125">
        <f>I773*0.1</f>
      </c>
      <c r="K773" s="125">
        <f>SUM(I773:J773)</f>
      </c>
      <c r="L773" s="86"/>
      <c r="M773" s="175"/>
      <c r="N773" s="87"/>
      <c r="O773" s="87"/>
      <c r="P773" s="87"/>
      <c r="Q773" s="87"/>
      <c r="R773" s="87"/>
      <c r="S773" s="87"/>
      <c r="T773" s="87"/>
      <c r="U773" s="87"/>
      <c r="V773" s="175"/>
      <c r="W773" s="87"/>
      <c r="X773" s="87"/>
      <c r="Y773" s="87"/>
      <c r="Z773" s="87"/>
      <c r="AA773" s="87"/>
      <c r="AB773" s="87"/>
      <c r="AC773" s="86"/>
      <c r="AD773" s="87"/>
    </row>
    <row x14ac:dyDescent="0.25" r="774" customHeight="1" ht="17.25">
      <c r="A774" s="235">
        <f>A773</f>
        <v>25569.375</v>
      </c>
      <c r="B774" s="179" t="s">
        <v>12</v>
      </c>
      <c r="C774" s="180"/>
      <c r="D774" s="180">
        <v>19</v>
      </c>
      <c r="E774" s="180">
        <v>7</v>
      </c>
      <c r="F774" s="180"/>
      <c r="G774" s="180">
        <f>SUM(C774:F774)</f>
      </c>
      <c r="H774" s="125">
        <v>6000</v>
      </c>
      <c r="I774" s="125">
        <f>G774*H774</f>
      </c>
      <c r="J774" s="125">
        <f>I774*0.1</f>
      </c>
      <c r="K774" s="125">
        <f>SUM(I774:J774)</f>
      </c>
      <c r="L774" s="86"/>
      <c r="M774" s="175"/>
      <c r="N774" s="87"/>
      <c r="O774" s="87"/>
      <c r="P774" s="87"/>
      <c r="Q774" s="87"/>
      <c r="R774" s="87"/>
      <c r="S774" s="87"/>
      <c r="T774" s="87"/>
      <c r="U774" s="87"/>
      <c r="V774" s="175"/>
      <c r="W774" s="87"/>
      <c r="X774" s="87"/>
      <c r="Y774" s="87"/>
      <c r="Z774" s="87"/>
      <c r="AA774" s="87"/>
      <c r="AB774" s="87"/>
      <c r="AC774" s="86"/>
      <c r="AD774" s="87"/>
    </row>
    <row x14ac:dyDescent="0.25" r="775" customHeight="1" ht="17.25">
      <c r="A775" s="235">
        <f>A774</f>
        <v>25569.375</v>
      </c>
      <c r="B775" s="179" t="s">
        <v>100</v>
      </c>
      <c r="C775" s="180"/>
      <c r="D775" s="180">
        <v>4</v>
      </c>
      <c r="E775" s="180"/>
      <c r="F775" s="180"/>
      <c r="G775" s="180">
        <f>SUM(C775:F775)</f>
      </c>
      <c r="H775" s="125">
        <v>5500</v>
      </c>
      <c r="I775" s="125">
        <f>G775*H775</f>
      </c>
      <c r="J775" s="125">
        <f>I775*0.1</f>
      </c>
      <c r="K775" s="125">
        <f>SUM(I775:J775)</f>
      </c>
      <c r="L775" s="86"/>
      <c r="M775" s="175"/>
      <c r="N775" s="87"/>
      <c r="O775" s="87"/>
      <c r="P775" s="87"/>
      <c r="Q775" s="87"/>
      <c r="R775" s="87"/>
      <c r="S775" s="87"/>
      <c r="T775" s="87"/>
      <c r="U775" s="87"/>
      <c r="V775" s="175"/>
      <c r="W775" s="87"/>
      <c r="X775" s="87"/>
      <c r="Y775" s="87"/>
      <c r="Z775" s="87"/>
      <c r="AA775" s="87"/>
      <c r="AB775" s="87"/>
      <c r="AC775" s="86"/>
      <c r="AD775" s="87"/>
    </row>
    <row x14ac:dyDescent="0.25" r="776" customHeight="1" ht="17.25">
      <c r="A776" s="235">
        <f>A775</f>
        <v>25569.375</v>
      </c>
      <c r="B776" s="179" t="s">
        <v>37</v>
      </c>
      <c r="C776" s="180"/>
      <c r="D776" s="180">
        <v>5</v>
      </c>
      <c r="E776" s="180"/>
      <c r="F776" s="180"/>
      <c r="G776" s="180">
        <f>SUM(C776:F776)</f>
      </c>
      <c r="H776" s="125">
        <v>6500</v>
      </c>
      <c r="I776" s="125">
        <f>G776*H776</f>
      </c>
      <c r="J776" s="125">
        <f>I776*0.1</f>
      </c>
      <c r="K776" s="125">
        <f>SUM(I776:J776)</f>
      </c>
      <c r="L776" s="86"/>
      <c r="M776" s="175"/>
      <c r="N776" s="87"/>
      <c r="O776" s="87"/>
      <c r="P776" s="87"/>
      <c r="Q776" s="87"/>
      <c r="R776" s="87"/>
      <c r="S776" s="87"/>
      <c r="T776" s="87"/>
      <c r="U776" s="87"/>
      <c r="V776" s="175"/>
      <c r="W776" s="87"/>
      <c r="X776" s="87"/>
      <c r="Y776" s="87"/>
      <c r="Z776" s="87"/>
      <c r="AA776" s="87"/>
      <c r="AB776" s="87"/>
      <c r="AC776" s="86"/>
      <c r="AD776" s="87"/>
    </row>
    <row x14ac:dyDescent="0.25" r="777" customHeight="1" ht="17.25">
      <c r="A777" s="235">
        <f>A776</f>
        <v>25569.375</v>
      </c>
      <c r="B777" s="186" t="s">
        <v>64</v>
      </c>
      <c r="C777" s="180"/>
      <c r="D777" s="180">
        <v>50</v>
      </c>
      <c r="E777" s="180">
        <v>31</v>
      </c>
      <c r="F777" s="180"/>
      <c r="G777" s="180">
        <f>SUM(C777:F777)</f>
      </c>
      <c r="H777" s="182">
        <v>5500</v>
      </c>
      <c r="I777" s="125">
        <f>G777*H777</f>
      </c>
      <c r="J777" s="125">
        <f>I777*0.1</f>
      </c>
      <c r="K777" s="125">
        <f>SUM(I777:J777)</f>
      </c>
      <c r="L777" s="86"/>
      <c r="M777" s="175"/>
      <c r="N777" s="87"/>
      <c r="O777" s="87"/>
      <c r="P777" s="87"/>
      <c r="Q777" s="87"/>
      <c r="R777" s="87"/>
      <c r="S777" s="87"/>
      <c r="T777" s="87"/>
      <c r="U777" s="87"/>
      <c r="V777" s="175"/>
      <c r="W777" s="87"/>
      <c r="X777" s="87"/>
      <c r="Y777" s="87"/>
      <c r="Z777" s="87"/>
      <c r="AA777" s="87"/>
      <c r="AB777" s="87"/>
      <c r="AC777" s="86"/>
      <c r="AD777" s="87"/>
    </row>
    <row x14ac:dyDescent="0.25" r="778" customHeight="1" ht="17.25">
      <c r="A778" s="235">
        <f>A777</f>
        <v>25569.375</v>
      </c>
      <c r="B778" s="186" t="s">
        <v>25</v>
      </c>
      <c r="C778" s="180"/>
      <c r="D778" s="180">
        <v>20</v>
      </c>
      <c r="E778" s="180"/>
      <c r="F778" s="180"/>
      <c r="G778" s="180">
        <f>SUM(C778:F778)</f>
      </c>
      <c r="H778" s="125">
        <v>6000</v>
      </c>
      <c r="I778" s="125">
        <f>G778*H778</f>
      </c>
      <c r="J778" s="125">
        <f>I778*0.1</f>
      </c>
      <c r="K778" s="125">
        <f>SUM(I778:J778)</f>
      </c>
      <c r="L778" s="86"/>
      <c r="M778" s="175"/>
      <c r="N778" s="87"/>
      <c r="O778" s="87"/>
      <c r="P778" s="87"/>
      <c r="Q778" s="87"/>
      <c r="R778" s="87"/>
      <c r="S778" s="87"/>
      <c r="T778" s="87"/>
      <c r="U778" s="87"/>
      <c r="V778" s="175"/>
      <c r="W778" s="87"/>
      <c r="X778" s="87"/>
      <c r="Y778" s="87"/>
      <c r="Z778" s="87"/>
      <c r="AA778" s="87"/>
      <c r="AB778" s="87"/>
      <c r="AC778" s="86"/>
      <c r="AD778" s="87"/>
    </row>
    <row x14ac:dyDescent="0.25" r="779" customHeight="1" ht="17.25">
      <c r="A779" s="235">
        <f>A778</f>
        <v>25569.375</v>
      </c>
      <c r="B779" s="279" t="s">
        <v>76</v>
      </c>
      <c r="C779" s="188" t="s">
        <v>14</v>
      </c>
      <c r="D779" s="180">
        <v>18</v>
      </c>
      <c r="E779" s="180">
        <v>12</v>
      </c>
      <c r="F779" s="180">
        <v>5</v>
      </c>
      <c r="G779" s="180">
        <f>SUM(C779:F779)</f>
      </c>
      <c r="H779" s="125">
        <v>6000</v>
      </c>
      <c r="I779" s="125">
        <f>G779*H779</f>
      </c>
      <c r="J779" s="125">
        <f>I779*0.1</f>
      </c>
      <c r="K779" s="125">
        <f>SUM(I779:J779)</f>
      </c>
      <c r="L779" s="86"/>
      <c r="M779" s="175"/>
      <c r="N779" s="87"/>
      <c r="O779" s="87"/>
      <c r="P779" s="87"/>
      <c r="Q779" s="87"/>
      <c r="R779" s="87"/>
      <c r="S779" s="87"/>
      <c r="T779" s="87"/>
      <c r="U779" s="87"/>
      <c r="V779" s="175"/>
      <c r="W779" s="87"/>
      <c r="X779" s="87"/>
      <c r="Y779" s="87"/>
      <c r="Z779" s="87"/>
      <c r="AA779" s="87"/>
      <c r="AB779" s="87"/>
      <c r="AC779" s="86"/>
      <c r="AD779" s="87"/>
    </row>
    <row x14ac:dyDescent="0.25" r="780" customHeight="1" ht="17.25">
      <c r="A780" s="235">
        <f>A779</f>
        <v>25569.375</v>
      </c>
      <c r="B780" s="186" t="s">
        <v>149</v>
      </c>
      <c r="C780" s="180"/>
      <c r="D780" s="180">
        <v>94</v>
      </c>
      <c r="E780" s="181">
        <v>41</v>
      </c>
      <c r="F780" s="180">
        <v>4</v>
      </c>
      <c r="G780" s="180">
        <f>SUM(C780:F780)</f>
      </c>
      <c r="H780" s="125">
        <v>6000</v>
      </c>
      <c r="I780" s="125">
        <f>G780*H780</f>
      </c>
      <c r="J780" s="125">
        <f>I780*0.1</f>
      </c>
      <c r="K780" s="125">
        <f>SUM(I780:J780)</f>
      </c>
      <c r="L780" s="86"/>
      <c r="M780" s="175"/>
      <c r="N780" s="87"/>
      <c r="O780" s="87"/>
      <c r="P780" s="87"/>
      <c r="Q780" s="87"/>
      <c r="R780" s="87"/>
      <c r="S780" s="87"/>
      <c r="T780" s="87"/>
      <c r="U780" s="87"/>
      <c r="V780" s="175"/>
      <c r="W780" s="87"/>
      <c r="X780" s="87"/>
      <c r="Y780" s="87"/>
      <c r="Z780" s="87"/>
      <c r="AA780" s="87"/>
      <c r="AB780" s="87"/>
      <c r="AC780" s="86"/>
      <c r="AD780" s="87"/>
    </row>
    <row x14ac:dyDescent="0.25" r="781" customHeight="1" ht="17.25">
      <c r="A781" s="235">
        <f>A780</f>
        <v>25569.375</v>
      </c>
      <c r="B781" s="280" t="s">
        <v>43</v>
      </c>
      <c r="C781" s="180"/>
      <c r="D781" s="180">
        <v>50</v>
      </c>
      <c r="E781" s="180">
        <v>15</v>
      </c>
      <c r="F781" s="180"/>
      <c r="G781" s="180">
        <f>SUM(C781:F781)</f>
      </c>
      <c r="H781" s="125">
        <v>6000</v>
      </c>
      <c r="I781" s="125">
        <f>G781*H781</f>
      </c>
      <c r="J781" s="125">
        <f>I781*0.1</f>
      </c>
      <c r="K781" s="125">
        <f>SUM(I781:J781)</f>
      </c>
      <c r="L781" s="86"/>
      <c r="M781" s="175"/>
      <c r="N781" s="87"/>
      <c r="O781" s="87"/>
      <c r="P781" s="87"/>
      <c r="Q781" s="87"/>
      <c r="R781" s="87"/>
      <c r="S781" s="87"/>
      <c r="T781" s="87"/>
      <c r="U781" s="87"/>
      <c r="V781" s="175"/>
      <c r="W781" s="87"/>
      <c r="X781" s="87"/>
      <c r="Y781" s="87"/>
      <c r="Z781" s="87"/>
      <c r="AA781" s="87"/>
      <c r="AB781" s="87"/>
      <c r="AC781" s="86"/>
      <c r="AD781" s="87"/>
    </row>
    <row x14ac:dyDescent="0.25" r="782" customHeight="1" ht="17.25">
      <c r="A782" s="235">
        <f>A781</f>
        <v>25569.375</v>
      </c>
      <c r="B782" s="280" t="s">
        <v>18</v>
      </c>
      <c r="C782" s="180"/>
      <c r="D782" s="180">
        <v>9</v>
      </c>
      <c r="E782" s="180">
        <v>7</v>
      </c>
      <c r="F782" s="180">
        <v>5</v>
      </c>
      <c r="G782" s="180">
        <f>SUM(C782:F782)</f>
      </c>
      <c r="H782" s="125">
        <v>6000</v>
      </c>
      <c r="I782" s="125">
        <f>G782*H782</f>
      </c>
      <c r="J782" s="125">
        <f>I782*0.1</f>
      </c>
      <c r="K782" s="125">
        <f>SUM(I782:J782)</f>
      </c>
      <c r="L782" s="86"/>
      <c r="M782" s="175"/>
      <c r="N782" s="87"/>
      <c r="O782" s="87"/>
      <c r="P782" s="87"/>
      <c r="Q782" s="87"/>
      <c r="R782" s="87"/>
      <c r="S782" s="87"/>
      <c r="T782" s="87"/>
      <c r="U782" s="87"/>
      <c r="V782" s="175"/>
      <c r="W782" s="87"/>
      <c r="X782" s="87"/>
      <c r="Y782" s="87"/>
      <c r="Z782" s="87"/>
      <c r="AA782" s="87"/>
      <c r="AB782" s="87"/>
      <c r="AC782" s="86"/>
      <c r="AD782" s="87"/>
    </row>
    <row x14ac:dyDescent="0.25" r="783" customHeight="1" ht="17.25">
      <c r="A783" s="235">
        <f>A782</f>
        <v>25569.375</v>
      </c>
      <c r="B783" s="280" t="s">
        <v>82</v>
      </c>
      <c r="C783" s="188" t="s">
        <v>14</v>
      </c>
      <c r="D783" s="180">
        <v>25</v>
      </c>
      <c r="E783" s="180">
        <v>8</v>
      </c>
      <c r="F783" s="180">
        <v>7</v>
      </c>
      <c r="G783" s="180">
        <f>SUM(C783:F783)</f>
      </c>
      <c r="H783" s="125">
        <v>5000</v>
      </c>
      <c r="I783" s="125">
        <f>G783*H783</f>
      </c>
      <c r="J783" s="125">
        <f>I783*0.1</f>
      </c>
      <c r="K783" s="125">
        <f>SUM(I783:J783)</f>
      </c>
      <c r="L783" s="86"/>
      <c r="M783" s="175"/>
      <c r="N783" s="87"/>
      <c r="O783" s="87"/>
      <c r="P783" s="87"/>
      <c r="Q783" s="87"/>
      <c r="R783" s="87"/>
      <c r="S783" s="87"/>
      <c r="T783" s="87"/>
      <c r="U783" s="87"/>
      <c r="V783" s="175"/>
      <c r="W783" s="87"/>
      <c r="X783" s="87"/>
      <c r="Y783" s="87"/>
      <c r="Z783" s="87"/>
      <c r="AA783" s="87"/>
      <c r="AB783" s="87"/>
      <c r="AC783" s="86"/>
      <c r="AD783" s="87"/>
    </row>
    <row x14ac:dyDescent="0.25" r="784" customHeight="1" ht="17.25">
      <c r="A784" s="235">
        <f>A783</f>
        <v>25569.375</v>
      </c>
      <c r="B784" s="280" t="s">
        <v>151</v>
      </c>
      <c r="C784" s="180"/>
      <c r="D784" s="180">
        <v>12</v>
      </c>
      <c r="E784" s="180"/>
      <c r="F784" s="180"/>
      <c r="G784" s="180">
        <f>SUM(C784:F784)</f>
      </c>
      <c r="H784" s="125">
        <v>5000</v>
      </c>
      <c r="I784" s="125">
        <f>G784*H784</f>
      </c>
      <c r="J784" s="125">
        <f>I784*0.1</f>
      </c>
      <c r="K784" s="125">
        <f>SUM(I784:J784)</f>
      </c>
      <c r="L784" s="86"/>
      <c r="M784" s="175"/>
      <c r="N784" s="87"/>
      <c r="O784" s="87"/>
      <c r="P784" s="87"/>
      <c r="Q784" s="87"/>
      <c r="R784" s="87"/>
      <c r="S784" s="87"/>
      <c r="T784" s="87"/>
      <c r="U784" s="87"/>
      <c r="V784" s="175"/>
      <c r="W784" s="87"/>
      <c r="X784" s="87"/>
      <c r="Y784" s="87"/>
      <c r="Z784" s="87"/>
      <c r="AA784" s="87"/>
      <c r="AB784" s="87"/>
      <c r="AC784" s="86"/>
      <c r="AD784" s="87"/>
    </row>
    <row x14ac:dyDescent="0.25" r="785" customHeight="1" ht="17.25">
      <c r="A785" s="235">
        <f>A784</f>
        <v>25569.375</v>
      </c>
      <c r="B785" s="279"/>
      <c r="C785" s="180"/>
      <c r="D785" s="180"/>
      <c r="E785" s="180"/>
      <c r="F785" s="180"/>
      <c r="G785" s="180">
        <f>SUM(C785:F785)</f>
      </c>
      <c r="H785" s="125"/>
      <c r="I785" s="125">
        <f>G785*H785</f>
      </c>
      <c r="J785" s="125">
        <f>I785*0.1</f>
      </c>
      <c r="K785" s="125">
        <f>SUM(I785:J785)</f>
      </c>
      <c r="L785" s="86"/>
      <c r="M785" s="175"/>
      <c r="N785" s="87"/>
      <c r="O785" s="87"/>
      <c r="P785" s="87"/>
      <c r="Q785" s="87"/>
      <c r="R785" s="87"/>
      <c r="S785" s="87"/>
      <c r="T785" s="87"/>
      <c r="U785" s="87"/>
      <c r="V785" s="175"/>
      <c r="W785" s="87"/>
      <c r="X785" s="87"/>
      <c r="Y785" s="87"/>
      <c r="Z785" s="87"/>
      <c r="AA785" s="87"/>
      <c r="AB785" s="87"/>
      <c r="AC785" s="86"/>
      <c r="AD785" s="87"/>
    </row>
    <row x14ac:dyDescent="0.25" r="786" customHeight="1" ht="17.25">
      <c r="A786" s="235">
        <f>A785</f>
        <v>25569.375</v>
      </c>
      <c r="B786" s="179"/>
      <c r="C786" s="180"/>
      <c r="D786" s="180"/>
      <c r="E786" s="180"/>
      <c r="F786" s="180"/>
      <c r="G786" s="180">
        <f>SUM(C786:F786)</f>
      </c>
      <c r="H786" s="125"/>
      <c r="I786" s="125">
        <f>G786*H786</f>
      </c>
      <c r="J786" s="125">
        <f>I786*0.1</f>
      </c>
      <c r="K786" s="125">
        <f>SUM(I786:J786)</f>
      </c>
      <c r="L786" s="86"/>
      <c r="M786" s="175"/>
      <c r="N786" s="87"/>
      <c r="O786" s="87"/>
      <c r="P786" s="87"/>
      <c r="Q786" s="87"/>
      <c r="R786" s="87"/>
      <c r="S786" s="87"/>
      <c r="T786" s="87"/>
      <c r="U786" s="87"/>
      <c r="V786" s="175"/>
      <c r="W786" s="87"/>
      <c r="X786" s="87"/>
      <c r="Y786" s="87"/>
      <c r="Z786" s="87"/>
      <c r="AA786" s="87"/>
      <c r="AB786" s="87"/>
      <c r="AC786" s="86"/>
      <c r="AD786" s="87"/>
    </row>
    <row x14ac:dyDescent="0.25" r="787" customHeight="1" ht="17.25">
      <c r="A787" s="243">
        <f>A786</f>
        <v>25569.375</v>
      </c>
      <c r="B787" s="282" t="s">
        <v>155</v>
      </c>
      <c r="C787" s="191">
        <f>SUM(C745:C786)</f>
      </c>
      <c r="D787" s="191">
        <f>SUM(D745:D786)</f>
      </c>
      <c r="E787" s="191">
        <f>SUM(E745:E786)</f>
      </c>
      <c r="F787" s="191">
        <f>SUM(F745:F786)</f>
      </c>
      <c r="G787" s="191">
        <f>SUM(G745:G786)</f>
      </c>
      <c r="H787" s="201"/>
      <c r="I787" s="201">
        <f>SUM(I745:I786)</f>
      </c>
      <c r="J787" s="201">
        <f>SUM(J745:J786)</f>
      </c>
      <c r="K787" s="201">
        <f>SUM(K745:K786)</f>
      </c>
      <c r="L787" s="86"/>
      <c r="M787" s="175"/>
      <c r="N787" s="87"/>
      <c r="O787" s="87"/>
      <c r="P787" s="87"/>
      <c r="Q787" s="87"/>
      <c r="R787" s="87"/>
      <c r="S787" s="87"/>
      <c r="T787" s="87"/>
      <c r="U787" s="87"/>
      <c r="V787" s="175"/>
      <c r="W787" s="87"/>
      <c r="X787" s="87"/>
      <c r="Y787" s="87"/>
      <c r="Z787" s="87"/>
      <c r="AA787" s="87"/>
      <c r="AB787" s="87"/>
      <c r="AC787" s="86"/>
      <c r="AD787" s="87"/>
    </row>
    <row x14ac:dyDescent="0.25" r="788" customHeight="1" ht="17.25">
      <c r="A788" s="235">
        <f>A790</f>
        <v>25569.375</v>
      </c>
      <c r="B788" s="186" t="s">
        <v>113</v>
      </c>
      <c r="C788" s="180"/>
      <c r="D788" s="180">
        <v>129</v>
      </c>
      <c r="E788" s="180">
        <v>97</v>
      </c>
      <c r="F788" s="180"/>
      <c r="G788" s="180">
        <f>SUM(C788:F788)</f>
      </c>
      <c r="H788" s="125">
        <v>6500</v>
      </c>
      <c r="I788" s="125">
        <f>G788*H788</f>
      </c>
      <c r="J788" s="185"/>
      <c r="K788" s="125">
        <f>SUM(I788:J788)</f>
      </c>
      <c r="L788" s="86"/>
      <c r="M788" s="175"/>
      <c r="N788" s="87"/>
      <c r="O788" s="87"/>
      <c r="P788" s="87"/>
      <c r="Q788" s="87"/>
      <c r="R788" s="87"/>
      <c r="S788" s="87"/>
      <c r="T788" s="87"/>
      <c r="U788" s="87"/>
      <c r="V788" s="175"/>
      <c r="W788" s="87"/>
      <c r="X788" s="87"/>
      <c r="Y788" s="87"/>
      <c r="Z788" s="87"/>
      <c r="AA788" s="87"/>
      <c r="AB788" s="87"/>
      <c r="AC788" s="86"/>
      <c r="AD788" s="87"/>
    </row>
    <row x14ac:dyDescent="0.25" r="789" customHeight="1" ht="17.25">
      <c r="A789" s="235">
        <f>A785</f>
        <v>25569.375</v>
      </c>
      <c r="B789" s="186" t="s">
        <v>156</v>
      </c>
      <c r="C789" s="180"/>
      <c r="D789" s="180">
        <v>10</v>
      </c>
      <c r="E789" s="180">
        <v>5</v>
      </c>
      <c r="F789" s="180"/>
      <c r="G789" s="180">
        <f>SUM(C789:F789)</f>
      </c>
      <c r="H789" s="125">
        <v>6500</v>
      </c>
      <c r="I789" s="125">
        <f>G789*H789</f>
      </c>
      <c r="J789" s="185"/>
      <c r="K789" s="125">
        <f>SUM(I789:J789)</f>
      </c>
      <c r="L789" s="86"/>
      <c r="M789" s="175"/>
      <c r="N789" s="87"/>
      <c r="O789" s="87"/>
      <c r="P789" s="87"/>
      <c r="Q789" s="87"/>
      <c r="R789" s="87"/>
      <c r="S789" s="87"/>
      <c r="T789" s="87"/>
      <c r="U789" s="87"/>
      <c r="V789" s="175"/>
      <c r="W789" s="87"/>
      <c r="X789" s="87"/>
      <c r="Y789" s="87"/>
      <c r="Z789" s="87"/>
      <c r="AA789" s="87"/>
      <c r="AB789" s="87"/>
      <c r="AC789" s="86"/>
      <c r="AD789" s="87"/>
    </row>
    <row x14ac:dyDescent="0.25" r="790" customHeight="1" ht="17.25">
      <c r="A790" s="235">
        <f>A791</f>
        <v>25569.375</v>
      </c>
      <c r="B790" s="186" t="s">
        <v>112</v>
      </c>
      <c r="C790" s="180"/>
      <c r="D790" s="180">
        <v>14</v>
      </c>
      <c r="E790" s="180">
        <v>7</v>
      </c>
      <c r="F790" s="180"/>
      <c r="G790" s="180">
        <f>SUM(C790:F790)</f>
      </c>
      <c r="H790" s="125">
        <v>6900</v>
      </c>
      <c r="I790" s="125">
        <f>G790*H790</f>
      </c>
      <c r="J790" s="185"/>
      <c r="K790" s="125">
        <f>SUM(I790:J790)</f>
      </c>
      <c r="L790" s="86"/>
      <c r="M790" s="175"/>
      <c r="N790" s="87"/>
      <c r="O790" s="87"/>
      <c r="P790" s="87"/>
      <c r="Q790" s="87"/>
      <c r="R790" s="87"/>
      <c r="S790" s="87"/>
      <c r="T790" s="87"/>
      <c r="U790" s="87"/>
      <c r="V790" s="175"/>
      <c r="W790" s="87"/>
      <c r="X790" s="87"/>
      <c r="Y790" s="87"/>
      <c r="Z790" s="87"/>
      <c r="AA790" s="87"/>
      <c r="AB790" s="87"/>
      <c r="AC790" s="86"/>
      <c r="AD790" s="87"/>
    </row>
    <row x14ac:dyDescent="0.25" r="791" customHeight="1" ht="17.25">
      <c r="A791" s="235">
        <f>A789</f>
        <v>25569.375</v>
      </c>
      <c r="B791" s="179"/>
      <c r="C791" s="180"/>
      <c r="D791" s="180"/>
      <c r="E791" s="180"/>
      <c r="F791" s="180"/>
      <c r="G791" s="180">
        <f>SUM(C791:F791)</f>
      </c>
      <c r="H791" s="125"/>
      <c r="I791" s="125">
        <f>G789*H791</f>
      </c>
      <c r="J791" s="185"/>
      <c r="K791" s="125">
        <f>SUM(I791:J791)</f>
      </c>
      <c r="L791" s="86"/>
      <c r="M791" s="175"/>
      <c r="N791" s="87"/>
      <c r="O791" s="87"/>
      <c r="P791" s="87"/>
      <c r="Q791" s="87"/>
      <c r="R791" s="87"/>
      <c r="S791" s="87"/>
      <c r="T791" s="87"/>
      <c r="U791" s="87"/>
      <c r="V791" s="175"/>
      <c r="W791" s="87"/>
      <c r="X791" s="87"/>
      <c r="Y791" s="87"/>
      <c r="Z791" s="87"/>
      <c r="AA791" s="87"/>
      <c r="AB791" s="87"/>
      <c r="AC791" s="86"/>
      <c r="AD791" s="87"/>
    </row>
    <row x14ac:dyDescent="0.25" r="792" customHeight="1" ht="17.25">
      <c r="A792" s="235">
        <f>A791</f>
        <v>25569.375</v>
      </c>
      <c r="B792" s="179"/>
      <c r="C792" s="180"/>
      <c r="D792" s="180"/>
      <c r="E792" s="180"/>
      <c r="F792" s="180"/>
      <c r="G792" s="180">
        <f>SUM(C792:F792)</f>
      </c>
      <c r="H792" s="125"/>
      <c r="I792" s="125">
        <f>G792*H792</f>
      </c>
      <c r="J792" s="185"/>
      <c r="K792" s="125">
        <f>SUM(I792:J792)</f>
      </c>
      <c r="L792" s="86"/>
      <c r="M792" s="175"/>
      <c r="N792" s="87"/>
      <c r="O792" s="87"/>
      <c r="P792" s="87"/>
      <c r="Q792" s="87"/>
      <c r="R792" s="87"/>
      <c r="S792" s="87"/>
      <c r="T792" s="87"/>
      <c r="U792" s="87"/>
      <c r="V792" s="175"/>
      <c r="W792" s="87"/>
      <c r="X792" s="87"/>
      <c r="Y792" s="87"/>
      <c r="Z792" s="87"/>
      <c r="AA792" s="87"/>
      <c r="AB792" s="87"/>
      <c r="AC792" s="86"/>
      <c r="AD792" s="87"/>
    </row>
    <row x14ac:dyDescent="0.25" r="793" customHeight="1" ht="17.25">
      <c r="A793" s="235">
        <f>A792</f>
        <v>25569.375</v>
      </c>
      <c r="B793" s="179"/>
      <c r="C793" s="180"/>
      <c r="D793" s="180"/>
      <c r="E793" s="180"/>
      <c r="F793" s="180"/>
      <c r="G793" s="180">
        <f>SUM(C793:F793)</f>
      </c>
      <c r="H793" s="125"/>
      <c r="I793" s="125">
        <f>G792*H793</f>
      </c>
      <c r="J793" s="185"/>
      <c r="K793" s="125">
        <f>SUM(I793:J793)</f>
      </c>
      <c r="L793" s="86"/>
      <c r="M793" s="175"/>
      <c r="N793" s="87"/>
      <c r="O793" s="87"/>
      <c r="P793" s="87"/>
      <c r="Q793" s="87"/>
      <c r="R793" s="87"/>
      <c r="S793" s="87"/>
      <c r="T793" s="87"/>
      <c r="U793" s="87"/>
      <c r="V793" s="175"/>
      <c r="W793" s="87"/>
      <c r="X793" s="87"/>
      <c r="Y793" s="87"/>
      <c r="Z793" s="87"/>
      <c r="AA793" s="87"/>
      <c r="AB793" s="87"/>
      <c r="AC793" s="86"/>
      <c r="AD793" s="87"/>
    </row>
    <row x14ac:dyDescent="0.25" r="794" customHeight="1" ht="17.25">
      <c r="A794" s="235">
        <f>A788</f>
        <v>25569.375</v>
      </c>
      <c r="B794" s="179"/>
      <c r="C794" s="180"/>
      <c r="D794" s="180"/>
      <c r="E794" s="180"/>
      <c r="F794" s="180"/>
      <c r="G794" s="180">
        <f>SUM(C794:F794)</f>
      </c>
      <c r="H794" s="125"/>
      <c r="I794" s="125">
        <f>G794*H794</f>
      </c>
      <c r="J794" s="185"/>
      <c r="K794" s="125">
        <f>SUM(I794:J794)</f>
      </c>
      <c r="L794" s="86"/>
      <c r="M794" s="175"/>
      <c r="N794" s="87"/>
      <c r="O794" s="87"/>
      <c r="P794" s="87"/>
      <c r="Q794" s="87"/>
      <c r="R794" s="87"/>
      <c r="S794" s="87"/>
      <c r="T794" s="87"/>
      <c r="U794" s="87"/>
      <c r="V794" s="175"/>
      <c r="W794" s="87"/>
      <c r="X794" s="87"/>
      <c r="Y794" s="87"/>
      <c r="Z794" s="87"/>
      <c r="AA794" s="87"/>
      <c r="AB794" s="87"/>
      <c r="AC794" s="86"/>
      <c r="AD794" s="87"/>
    </row>
    <row x14ac:dyDescent="0.25" r="795" customHeight="1" ht="17.25">
      <c r="A795" s="235">
        <f>A794</f>
        <v>25569.375</v>
      </c>
      <c r="B795" s="179"/>
      <c r="C795" s="180"/>
      <c r="D795" s="180"/>
      <c r="E795" s="180"/>
      <c r="F795" s="180"/>
      <c r="G795" s="180">
        <f>SUM(C795:F795)</f>
      </c>
      <c r="H795" s="125"/>
      <c r="I795" s="125">
        <f>G794*H795</f>
      </c>
      <c r="J795" s="185"/>
      <c r="K795" s="125">
        <f>SUM(I795:J795)</f>
      </c>
      <c r="L795" s="86"/>
      <c r="M795" s="175"/>
      <c r="N795" s="87"/>
      <c r="O795" s="87"/>
      <c r="P795" s="87"/>
      <c r="Q795" s="87"/>
      <c r="R795" s="87"/>
      <c r="S795" s="87"/>
      <c r="T795" s="87"/>
      <c r="U795" s="87"/>
      <c r="V795" s="175"/>
      <c r="W795" s="87"/>
      <c r="X795" s="87"/>
      <c r="Y795" s="87"/>
      <c r="Z795" s="87"/>
      <c r="AA795" s="87"/>
      <c r="AB795" s="87"/>
      <c r="AC795" s="86"/>
      <c r="AD795" s="87"/>
    </row>
    <row x14ac:dyDescent="0.25" r="796" customHeight="1" ht="17.25">
      <c r="A796" s="243">
        <f>A795</f>
        <v>25569.375</v>
      </c>
      <c r="B796" s="282" t="s">
        <v>157</v>
      </c>
      <c r="C796" s="191">
        <f>SUM(C788:C795)</f>
      </c>
      <c r="D796" s="191">
        <f>SUM(D788:D795)</f>
      </c>
      <c r="E796" s="191">
        <f>SUM(E788:E795)</f>
      </c>
      <c r="F796" s="191">
        <f>SUM(F788:F795)</f>
      </c>
      <c r="G796" s="191">
        <f>SUM(G788:G795)</f>
      </c>
      <c r="H796" s="201"/>
      <c r="I796" s="201">
        <f>SUM(I788:I795)</f>
      </c>
      <c r="J796" s="201"/>
      <c r="K796" s="202">
        <f>SUM(K788:K795)</f>
      </c>
      <c r="L796" s="86"/>
      <c r="M796" s="175"/>
      <c r="N796" s="87"/>
      <c r="O796" s="87"/>
      <c r="P796" s="87"/>
      <c r="Q796" s="87"/>
      <c r="R796" s="87"/>
      <c r="S796" s="87"/>
      <c r="T796" s="87"/>
      <c r="U796" s="87"/>
      <c r="V796" s="175"/>
      <c r="W796" s="87"/>
      <c r="X796" s="87"/>
      <c r="Y796" s="87"/>
      <c r="Z796" s="87"/>
      <c r="AA796" s="87"/>
      <c r="AB796" s="87"/>
      <c r="AC796" s="86"/>
      <c r="AD796" s="87"/>
    </row>
    <row x14ac:dyDescent="0.25" r="797" customHeight="1" ht="17.25" hidden="1">
      <c r="A797" s="272" t="s">
        <v>128</v>
      </c>
      <c r="B797" s="273" t="s">
        <v>2</v>
      </c>
      <c r="C797" s="274" t="s">
        <v>129</v>
      </c>
      <c r="D797" s="274" t="s">
        <v>130</v>
      </c>
      <c r="E797" s="274" t="s">
        <v>131</v>
      </c>
      <c r="F797" s="274" t="s">
        <v>132</v>
      </c>
      <c r="G797" s="274" t="s">
        <v>133</v>
      </c>
      <c r="H797" s="274" t="s">
        <v>7</v>
      </c>
      <c r="I797" s="274" t="s">
        <v>134</v>
      </c>
      <c r="J797" s="274" t="s">
        <v>90</v>
      </c>
      <c r="K797" s="275" t="s">
        <v>135</v>
      </c>
      <c r="L797" s="86"/>
      <c r="M797" s="175"/>
      <c r="N797" s="87"/>
      <c r="O797" s="87"/>
      <c r="P797" s="87"/>
      <c r="Q797" s="87"/>
      <c r="R797" s="87"/>
      <c r="S797" s="87"/>
      <c r="T797" s="87"/>
      <c r="U797" s="87"/>
      <c r="V797" s="175"/>
      <c r="W797" s="87"/>
      <c r="X797" s="87"/>
      <c r="Y797" s="87"/>
      <c r="Z797" s="87"/>
      <c r="AA797" s="87"/>
      <c r="AB797" s="87"/>
      <c r="AC797" s="86"/>
      <c r="AD797" s="87"/>
    </row>
    <row x14ac:dyDescent="0.25" r="798" customHeight="1" ht="17.25">
      <c r="A798" s="235">
        <f>A796+1</f>
        <v>25569.375</v>
      </c>
      <c r="B798" s="179" t="s">
        <v>203</v>
      </c>
      <c r="C798" s="180"/>
      <c r="D798" s="180">
        <v>24</v>
      </c>
      <c r="E798" s="180"/>
      <c r="F798" s="180"/>
      <c r="G798" s="180">
        <f>SUM(C798:F798)</f>
      </c>
      <c r="H798" s="237">
        <v>6000</v>
      </c>
      <c r="I798" s="125">
        <f>G798*H798</f>
      </c>
      <c r="J798" s="125">
        <f>I798*0.1</f>
      </c>
      <c r="K798" s="125">
        <f>SUM(I798:J798)</f>
      </c>
      <c r="L798" s="86"/>
      <c r="M798" s="175"/>
      <c r="N798" s="87"/>
      <c r="O798" s="87"/>
      <c r="P798" s="87"/>
      <c r="Q798" s="87"/>
      <c r="R798" s="87"/>
      <c r="S798" s="87"/>
      <c r="T798" s="87"/>
      <c r="U798" s="87"/>
      <c r="V798" s="175"/>
      <c r="W798" s="87"/>
      <c r="X798" s="87"/>
      <c r="Y798" s="87"/>
      <c r="Z798" s="87"/>
      <c r="AA798" s="87"/>
      <c r="AB798" s="87"/>
      <c r="AC798" s="86"/>
      <c r="AD798" s="87"/>
    </row>
    <row x14ac:dyDescent="0.25" r="799" customHeight="1" ht="17.25">
      <c r="A799" s="235">
        <f>A798</f>
        <v>25569.375</v>
      </c>
      <c r="B799" s="179" t="s">
        <v>205</v>
      </c>
      <c r="C799" s="180"/>
      <c r="D799" s="180">
        <v>100</v>
      </c>
      <c r="E799" s="180"/>
      <c r="F799" s="180"/>
      <c r="G799" s="180">
        <f>SUM(C799:F799)</f>
      </c>
      <c r="H799" s="182">
        <v>4300</v>
      </c>
      <c r="I799" s="125">
        <f>G799*H799</f>
      </c>
      <c r="J799" s="125">
        <f>I799*0.1</f>
      </c>
      <c r="K799" s="125">
        <f>SUM(I799:J799)</f>
      </c>
      <c r="L799" s="86"/>
      <c r="M799" s="175"/>
      <c r="N799" s="87"/>
      <c r="O799" s="87"/>
      <c r="P799" s="87"/>
      <c r="Q799" s="87"/>
      <c r="R799" s="87"/>
      <c r="S799" s="87"/>
      <c r="T799" s="87"/>
      <c r="U799" s="87"/>
      <c r="V799" s="175"/>
      <c r="W799" s="87"/>
      <c r="X799" s="87"/>
      <c r="Y799" s="87"/>
      <c r="Z799" s="87"/>
      <c r="AA799" s="87"/>
      <c r="AB799" s="87"/>
      <c r="AC799" s="86"/>
      <c r="AD799" s="87"/>
    </row>
    <row x14ac:dyDescent="0.25" r="800" customHeight="1" ht="17.25">
      <c r="A800" s="235">
        <f>A799</f>
        <v>25569.375</v>
      </c>
      <c r="B800" s="179" t="s">
        <v>13</v>
      </c>
      <c r="C800" s="180"/>
      <c r="D800" s="180">
        <v>12</v>
      </c>
      <c r="E800" s="180">
        <v>4</v>
      </c>
      <c r="F800" s="180"/>
      <c r="G800" s="180">
        <f>SUM(C800:F800)</f>
      </c>
      <c r="H800" s="125">
        <v>6000</v>
      </c>
      <c r="I800" s="125">
        <f>G800*H800</f>
      </c>
      <c r="J800" s="125">
        <f>I800*0.1</f>
      </c>
      <c r="K800" s="125">
        <f>SUM(I800:J800)</f>
      </c>
      <c r="L800" s="86"/>
      <c r="M800" s="175"/>
      <c r="N800" s="87"/>
      <c r="O800" s="87"/>
      <c r="P800" s="87"/>
      <c r="Q800" s="87"/>
      <c r="R800" s="87"/>
      <c r="S800" s="87"/>
      <c r="T800" s="87"/>
      <c r="U800" s="87"/>
      <c r="V800" s="175"/>
      <c r="W800" s="87"/>
      <c r="X800" s="87"/>
      <c r="Y800" s="87"/>
      <c r="Z800" s="87"/>
      <c r="AA800" s="87"/>
      <c r="AB800" s="87"/>
      <c r="AC800" s="86"/>
      <c r="AD800" s="87"/>
    </row>
    <row x14ac:dyDescent="0.25" r="801" customHeight="1" ht="17.25">
      <c r="A801" s="235">
        <f>A800</f>
        <v>25569.375</v>
      </c>
      <c r="B801" s="179" t="s">
        <v>58</v>
      </c>
      <c r="C801" s="183" t="s">
        <v>14</v>
      </c>
      <c r="D801" s="180">
        <v>12</v>
      </c>
      <c r="E801" s="180">
        <v>8</v>
      </c>
      <c r="F801" s="180"/>
      <c r="G801" s="180">
        <f>SUM(C801:F801)</f>
      </c>
      <c r="H801" s="237">
        <v>5500</v>
      </c>
      <c r="I801" s="125">
        <f>G801*H801</f>
      </c>
      <c r="J801" s="125">
        <f>I801*0.1</f>
      </c>
      <c r="K801" s="125">
        <f>SUM(I801:J801)</f>
      </c>
      <c r="L801" s="86"/>
      <c r="M801" s="175"/>
      <c r="N801" s="87"/>
      <c r="O801" s="87"/>
      <c r="P801" s="87"/>
      <c r="Q801" s="87"/>
      <c r="R801" s="87"/>
      <c r="S801" s="87"/>
      <c r="T801" s="87"/>
      <c r="U801" s="87"/>
      <c r="V801" s="175"/>
      <c r="W801" s="87"/>
      <c r="X801" s="87"/>
      <c r="Y801" s="87"/>
      <c r="Z801" s="87"/>
      <c r="AA801" s="87"/>
      <c r="AB801" s="87"/>
      <c r="AC801" s="86"/>
      <c r="AD801" s="87"/>
    </row>
    <row x14ac:dyDescent="0.25" r="802" customHeight="1" ht="17.25">
      <c r="A802" s="235">
        <f>A801</f>
        <v>25569.375</v>
      </c>
      <c r="B802" s="179" t="s">
        <v>8</v>
      </c>
      <c r="C802" s="183">
        <v>20</v>
      </c>
      <c r="D802" s="180">
        <v>45</v>
      </c>
      <c r="E802" s="180">
        <v>25</v>
      </c>
      <c r="F802" s="180">
        <v>16</v>
      </c>
      <c r="G802" s="180">
        <f>SUM(C802:F802)</f>
      </c>
      <c r="H802" s="125">
        <v>5000</v>
      </c>
      <c r="I802" s="125">
        <f>G802*H802</f>
      </c>
      <c r="J802" s="125">
        <f>I802*0.1</f>
      </c>
      <c r="K802" s="125">
        <f>SUM(I802:J802)</f>
      </c>
      <c r="L802" s="86"/>
      <c r="M802" s="175"/>
      <c r="N802" s="87"/>
      <c r="O802" s="87"/>
      <c r="P802" s="87"/>
      <c r="Q802" s="87"/>
      <c r="R802" s="87"/>
      <c r="S802" s="87"/>
      <c r="T802" s="87"/>
      <c r="U802" s="87"/>
      <c r="V802" s="175"/>
      <c r="W802" s="87"/>
      <c r="X802" s="87"/>
      <c r="Y802" s="87"/>
      <c r="Z802" s="87"/>
      <c r="AA802" s="87"/>
      <c r="AB802" s="87"/>
      <c r="AC802" s="86"/>
      <c r="AD802" s="87"/>
    </row>
    <row x14ac:dyDescent="0.25" r="803" customHeight="1" ht="17.25">
      <c r="A803" s="235">
        <f>A802</f>
        <v>25569.375</v>
      </c>
      <c r="B803" s="179" t="s">
        <v>27</v>
      </c>
      <c r="C803" s="180"/>
      <c r="D803" s="180">
        <v>10</v>
      </c>
      <c r="E803" s="180">
        <v>10</v>
      </c>
      <c r="F803" s="180"/>
      <c r="G803" s="180">
        <f>SUM(C803:F803)</f>
      </c>
      <c r="H803" s="125">
        <v>5500</v>
      </c>
      <c r="I803" s="125">
        <f>G803*H803</f>
      </c>
      <c r="J803" s="125">
        <f>I803*0.1</f>
      </c>
      <c r="K803" s="125">
        <f>SUM(I803:J803)</f>
      </c>
      <c r="L803" s="86"/>
      <c r="M803" s="175"/>
      <c r="N803" s="87"/>
      <c r="O803" s="87"/>
      <c r="P803" s="87"/>
      <c r="Q803" s="87"/>
      <c r="R803" s="87"/>
      <c r="S803" s="87"/>
      <c r="T803" s="87"/>
      <c r="U803" s="87"/>
      <c r="V803" s="175"/>
      <c r="W803" s="87"/>
      <c r="X803" s="87"/>
      <c r="Y803" s="87"/>
      <c r="Z803" s="87"/>
      <c r="AA803" s="87"/>
      <c r="AB803" s="87"/>
      <c r="AC803" s="86"/>
      <c r="AD803" s="87"/>
    </row>
    <row x14ac:dyDescent="0.25" r="804" customHeight="1" ht="17.25">
      <c r="A804" s="235">
        <f>A803</f>
        <v>25569.375</v>
      </c>
      <c r="B804" s="179" t="s">
        <v>20</v>
      </c>
      <c r="C804" s="180"/>
      <c r="D804" s="180">
        <v>61</v>
      </c>
      <c r="E804" s="180">
        <v>13</v>
      </c>
      <c r="F804" s="180"/>
      <c r="G804" s="180">
        <f>SUM(C804:F804)</f>
      </c>
      <c r="H804" s="125">
        <v>5000</v>
      </c>
      <c r="I804" s="125">
        <f>G804*H804</f>
      </c>
      <c r="J804" s="125">
        <f>I804*0.1</f>
      </c>
      <c r="K804" s="125">
        <f>SUM(I804:J804)</f>
      </c>
      <c r="L804" s="86"/>
      <c r="M804" s="175"/>
      <c r="N804" s="87"/>
      <c r="O804" s="87"/>
      <c r="P804" s="87"/>
      <c r="Q804" s="87"/>
      <c r="R804" s="87"/>
      <c r="S804" s="87"/>
      <c r="T804" s="87"/>
      <c r="U804" s="87"/>
      <c r="V804" s="175"/>
      <c r="W804" s="87"/>
      <c r="X804" s="87"/>
      <c r="Y804" s="87"/>
      <c r="Z804" s="87"/>
      <c r="AA804" s="87"/>
      <c r="AB804" s="87"/>
      <c r="AC804" s="86"/>
      <c r="AD804" s="87"/>
    </row>
    <row x14ac:dyDescent="0.25" r="805" customHeight="1" ht="17.25">
      <c r="A805" s="235">
        <f>A804</f>
        <v>25569.375</v>
      </c>
      <c r="B805" s="179" t="s">
        <v>31</v>
      </c>
      <c r="C805" s="180"/>
      <c r="D805" s="180">
        <v>25</v>
      </c>
      <c r="E805" s="180"/>
      <c r="F805" s="180"/>
      <c r="G805" s="180">
        <f>SUM(C805:F805)</f>
      </c>
      <c r="H805" s="125">
        <v>6000</v>
      </c>
      <c r="I805" s="125">
        <f>G805*H805</f>
      </c>
      <c r="J805" s="125">
        <f>I805*0.1</f>
      </c>
      <c r="K805" s="125">
        <f>SUM(I805:J805)</f>
      </c>
      <c r="L805" s="86"/>
      <c r="M805" s="175"/>
      <c r="N805" s="87"/>
      <c r="O805" s="87"/>
      <c r="P805" s="87"/>
      <c r="Q805" s="87"/>
      <c r="R805" s="87"/>
      <c r="S805" s="87"/>
      <c r="T805" s="87"/>
      <c r="U805" s="87"/>
      <c r="V805" s="175"/>
      <c r="W805" s="87"/>
      <c r="X805" s="87"/>
      <c r="Y805" s="87"/>
      <c r="Z805" s="87"/>
      <c r="AA805" s="87"/>
      <c r="AB805" s="87"/>
      <c r="AC805" s="86"/>
      <c r="AD805" s="87"/>
    </row>
    <row x14ac:dyDescent="0.25" r="806" customHeight="1" ht="17.25">
      <c r="A806" s="235">
        <f>A805</f>
        <v>25569.375</v>
      </c>
      <c r="B806" s="179" t="s">
        <v>71</v>
      </c>
      <c r="C806" s="180"/>
      <c r="D806" s="180">
        <v>25</v>
      </c>
      <c r="E806" s="180"/>
      <c r="F806" s="180"/>
      <c r="G806" s="180">
        <f>SUM(C806:F806)</f>
      </c>
      <c r="H806" s="125">
        <v>6000</v>
      </c>
      <c r="I806" s="125">
        <f>G806*H806</f>
      </c>
      <c r="J806" s="125">
        <f>I806*0.1</f>
      </c>
      <c r="K806" s="125">
        <f>SUM(I806:J806)</f>
      </c>
      <c r="L806" s="86"/>
      <c r="M806" s="175"/>
      <c r="N806" s="87"/>
      <c r="O806" s="87"/>
      <c r="P806" s="87"/>
      <c r="Q806" s="87"/>
      <c r="R806" s="87"/>
      <c r="S806" s="87"/>
      <c r="T806" s="87"/>
      <c r="U806" s="87"/>
      <c r="V806" s="175"/>
      <c r="W806" s="87"/>
      <c r="X806" s="87"/>
      <c r="Y806" s="87"/>
      <c r="Z806" s="87"/>
      <c r="AA806" s="87"/>
      <c r="AB806" s="87"/>
      <c r="AC806" s="86"/>
      <c r="AD806" s="87"/>
    </row>
    <row x14ac:dyDescent="0.25" r="807" customHeight="1" ht="17.25">
      <c r="A807" s="235">
        <f>A806</f>
        <v>25569.375</v>
      </c>
      <c r="B807" s="179" t="s">
        <v>49</v>
      </c>
      <c r="C807" s="180"/>
      <c r="D807" s="180">
        <v>17</v>
      </c>
      <c r="E807" s="180">
        <v>13</v>
      </c>
      <c r="F807" s="180"/>
      <c r="G807" s="180">
        <f>SUM(C807:F807)</f>
      </c>
      <c r="H807" s="237">
        <v>6000</v>
      </c>
      <c r="I807" s="125">
        <f>G807*H807</f>
      </c>
      <c r="J807" s="125">
        <f>I807*0.1</f>
      </c>
      <c r="K807" s="125">
        <f>SUM(I807:J807)</f>
      </c>
      <c r="L807" s="86"/>
      <c r="M807" s="175"/>
      <c r="N807" s="87"/>
      <c r="O807" s="87"/>
      <c r="P807" s="87"/>
      <c r="Q807" s="87"/>
      <c r="R807" s="87"/>
      <c r="S807" s="87"/>
      <c r="T807" s="87"/>
      <c r="U807" s="87"/>
      <c r="V807" s="175"/>
      <c r="W807" s="87"/>
      <c r="X807" s="87"/>
      <c r="Y807" s="87"/>
      <c r="Z807" s="87"/>
      <c r="AA807" s="87"/>
      <c r="AB807" s="87"/>
      <c r="AC807" s="86"/>
      <c r="AD807" s="87"/>
    </row>
    <row x14ac:dyDescent="0.25" r="808" customHeight="1" ht="17.25">
      <c r="A808" s="235">
        <f>A807</f>
        <v>25569.375</v>
      </c>
      <c r="B808" s="184" t="s">
        <v>9</v>
      </c>
      <c r="C808" s="180"/>
      <c r="D808" s="180">
        <v>36</v>
      </c>
      <c r="E808" s="180"/>
      <c r="F808" s="180"/>
      <c r="G808" s="180">
        <f>SUM(C808:F808)</f>
      </c>
      <c r="H808" s="125">
        <v>6000</v>
      </c>
      <c r="I808" s="125">
        <f>G808*H808</f>
      </c>
      <c r="J808" s="125">
        <f>I808*0.1</f>
      </c>
      <c r="K808" s="125">
        <f>SUM(I808:J808)</f>
      </c>
      <c r="L808" s="86"/>
      <c r="M808" s="175"/>
      <c r="N808" s="87"/>
      <c r="O808" s="87"/>
      <c r="P808" s="87"/>
      <c r="Q808" s="87"/>
      <c r="R808" s="87"/>
      <c r="S808" s="87"/>
      <c r="T808" s="87"/>
      <c r="U808" s="87"/>
      <c r="V808" s="175"/>
      <c r="W808" s="87"/>
      <c r="X808" s="87"/>
      <c r="Y808" s="87"/>
      <c r="Z808" s="87"/>
      <c r="AA808" s="87"/>
      <c r="AB808" s="87"/>
      <c r="AC808" s="86"/>
      <c r="AD808" s="87"/>
    </row>
    <row x14ac:dyDescent="0.25" r="809" customHeight="1" ht="17.25">
      <c r="A809" s="235">
        <f>A808</f>
        <v>25569.375</v>
      </c>
      <c r="B809" s="179" t="s">
        <v>78</v>
      </c>
      <c r="C809" s="180"/>
      <c r="D809" s="180">
        <v>20</v>
      </c>
      <c r="E809" s="180"/>
      <c r="F809" s="180"/>
      <c r="G809" s="180">
        <f>SUM(C809:F809)</f>
      </c>
      <c r="H809" s="125">
        <v>6500</v>
      </c>
      <c r="I809" s="125">
        <f>G809*H809</f>
      </c>
      <c r="J809" s="125">
        <f>I809*0.1</f>
      </c>
      <c r="K809" s="125">
        <f>SUM(I809:J809)</f>
      </c>
      <c r="L809" s="86"/>
      <c r="M809" s="175"/>
      <c r="N809" s="87"/>
      <c r="O809" s="87"/>
      <c r="P809" s="87"/>
      <c r="Q809" s="87"/>
      <c r="R809" s="87"/>
      <c r="S809" s="87"/>
      <c r="T809" s="87"/>
      <c r="U809" s="87"/>
      <c r="V809" s="175"/>
      <c r="W809" s="87"/>
      <c r="X809" s="87"/>
      <c r="Y809" s="87"/>
      <c r="Z809" s="87"/>
      <c r="AA809" s="87"/>
      <c r="AB809" s="87"/>
      <c r="AC809" s="86"/>
      <c r="AD809" s="87"/>
    </row>
    <row x14ac:dyDescent="0.25" r="810" customHeight="1" ht="17.25">
      <c r="A810" s="235">
        <f>A809</f>
        <v>25569.375</v>
      </c>
      <c r="B810" s="179" t="s">
        <v>55</v>
      </c>
      <c r="C810" s="180"/>
      <c r="D810" s="180">
        <v>10</v>
      </c>
      <c r="E810" s="180"/>
      <c r="F810" s="180"/>
      <c r="G810" s="180">
        <f>SUM(C810:F810)</f>
      </c>
      <c r="H810" s="125">
        <v>6500</v>
      </c>
      <c r="I810" s="125">
        <f>G810*H810</f>
      </c>
      <c r="J810" s="125">
        <f>I810*0.1</f>
      </c>
      <c r="K810" s="125">
        <f>SUM(I810:J810)</f>
      </c>
      <c r="L810" s="86"/>
      <c r="M810" s="175"/>
      <c r="N810" s="87"/>
      <c r="O810" s="87"/>
      <c r="P810" s="87"/>
      <c r="Q810" s="87"/>
      <c r="R810" s="87"/>
      <c r="S810" s="87"/>
      <c r="T810" s="87"/>
      <c r="U810" s="87"/>
      <c r="V810" s="175"/>
      <c r="W810" s="87"/>
      <c r="X810" s="87"/>
      <c r="Y810" s="87"/>
      <c r="Z810" s="87"/>
      <c r="AA810" s="87"/>
      <c r="AB810" s="87"/>
      <c r="AC810" s="86"/>
      <c r="AD810" s="87"/>
    </row>
    <row x14ac:dyDescent="0.25" r="811" customHeight="1" ht="17.25">
      <c r="A811" s="235">
        <f>A810</f>
        <v>25569.375</v>
      </c>
      <c r="B811" s="279" t="s">
        <v>80</v>
      </c>
      <c r="C811" s="180"/>
      <c r="D811" s="180">
        <v>23</v>
      </c>
      <c r="E811" s="180"/>
      <c r="F811" s="180"/>
      <c r="G811" s="180">
        <f>SUM(C811:F811)</f>
      </c>
      <c r="H811" s="125">
        <v>6000</v>
      </c>
      <c r="I811" s="125">
        <f>G811*H811</f>
      </c>
      <c r="J811" s="185"/>
      <c r="K811" s="125">
        <f>SUM(I811:J811)</f>
      </c>
      <c r="L811" s="86"/>
      <c r="M811" s="175"/>
      <c r="N811" s="87"/>
      <c r="O811" s="87"/>
      <c r="P811" s="87"/>
      <c r="Q811" s="87"/>
      <c r="R811" s="87"/>
      <c r="S811" s="87"/>
      <c r="T811" s="87"/>
      <c r="U811" s="87"/>
      <c r="V811" s="175"/>
      <c r="W811" s="87"/>
      <c r="X811" s="87"/>
      <c r="Y811" s="87"/>
      <c r="Z811" s="87"/>
      <c r="AA811" s="87"/>
      <c r="AB811" s="87"/>
      <c r="AC811" s="86"/>
      <c r="AD811" s="87"/>
    </row>
    <row x14ac:dyDescent="0.25" r="812" customHeight="1" ht="17.25">
      <c r="A812" s="235">
        <f>A811</f>
        <v>25569.375</v>
      </c>
      <c r="B812" s="279" t="s">
        <v>67</v>
      </c>
      <c r="C812" s="180"/>
      <c r="D812" s="180">
        <v>7</v>
      </c>
      <c r="E812" s="180">
        <v>6</v>
      </c>
      <c r="F812" s="180"/>
      <c r="G812" s="180">
        <f>SUM(C812:F812)</f>
      </c>
      <c r="H812" s="125">
        <v>5500</v>
      </c>
      <c r="I812" s="125">
        <f>G812*H812</f>
      </c>
      <c r="J812" s="125">
        <f>I812*0.1</f>
      </c>
      <c r="K812" s="125">
        <f>SUM(I812:J812)</f>
      </c>
      <c r="L812" s="86"/>
      <c r="M812" s="175"/>
      <c r="N812" s="87"/>
      <c r="O812" s="87"/>
      <c r="P812" s="87"/>
      <c r="Q812" s="87"/>
      <c r="R812" s="87"/>
      <c r="S812" s="87"/>
      <c r="T812" s="87"/>
      <c r="U812" s="87"/>
      <c r="V812" s="175"/>
      <c r="W812" s="87"/>
      <c r="X812" s="87"/>
      <c r="Y812" s="87"/>
      <c r="Z812" s="87"/>
      <c r="AA812" s="87"/>
      <c r="AB812" s="87"/>
      <c r="AC812" s="86"/>
      <c r="AD812" s="87"/>
    </row>
    <row x14ac:dyDescent="0.25" r="813" customHeight="1" ht="17.25">
      <c r="A813" s="235">
        <f>A812</f>
        <v>25569.375</v>
      </c>
      <c r="B813" s="279" t="s">
        <v>74</v>
      </c>
      <c r="C813" s="180"/>
      <c r="D813" s="180">
        <v>33</v>
      </c>
      <c r="E813" s="180">
        <v>27</v>
      </c>
      <c r="F813" s="180"/>
      <c r="G813" s="180">
        <f>SUM(C813:F813)</f>
      </c>
      <c r="H813" s="187">
        <v>5000</v>
      </c>
      <c r="I813" s="125">
        <f>G813*H813</f>
      </c>
      <c r="J813" s="125">
        <f>I813*0.1</f>
      </c>
      <c r="K813" s="125">
        <f>SUM(I813:J813)</f>
      </c>
      <c r="L813" s="86"/>
      <c r="M813" s="175"/>
      <c r="N813" s="87"/>
      <c r="O813" s="87"/>
      <c r="P813" s="87"/>
      <c r="Q813" s="87"/>
      <c r="R813" s="87"/>
      <c r="S813" s="87"/>
      <c r="T813" s="87"/>
      <c r="U813" s="87"/>
      <c r="V813" s="175"/>
      <c r="W813" s="87"/>
      <c r="X813" s="87"/>
      <c r="Y813" s="87"/>
      <c r="Z813" s="87"/>
      <c r="AA813" s="87"/>
      <c r="AB813" s="87"/>
      <c r="AC813" s="86"/>
      <c r="AD813" s="87"/>
    </row>
    <row x14ac:dyDescent="0.25" r="814" customHeight="1" ht="17.25">
      <c r="A814" s="235">
        <f>A813</f>
        <v>25569.375</v>
      </c>
      <c r="B814" s="280" t="s">
        <v>11</v>
      </c>
      <c r="C814" s="180"/>
      <c r="D814" s="180">
        <v>13</v>
      </c>
      <c r="E814" s="180">
        <v>7</v>
      </c>
      <c r="F814" s="180"/>
      <c r="G814" s="180">
        <f>SUM(C814:F814)</f>
      </c>
      <c r="H814" s="125">
        <v>6000</v>
      </c>
      <c r="I814" s="125">
        <f>G814*H814</f>
      </c>
      <c r="J814" s="125">
        <f>I814*0.1</f>
      </c>
      <c r="K814" s="125">
        <f>SUM(I814:J814)</f>
      </c>
      <c r="L814" s="86"/>
      <c r="M814" s="175"/>
      <c r="N814" s="87"/>
      <c r="O814" s="87"/>
      <c r="P814" s="87"/>
      <c r="Q814" s="87"/>
      <c r="R814" s="87"/>
      <c r="S814" s="87"/>
      <c r="T814" s="87"/>
      <c r="U814" s="87"/>
      <c r="V814" s="175"/>
      <c r="W814" s="87"/>
      <c r="X814" s="87"/>
      <c r="Y814" s="87"/>
      <c r="Z814" s="87"/>
      <c r="AA814" s="87"/>
      <c r="AB814" s="87"/>
      <c r="AC814" s="86"/>
      <c r="AD814" s="87"/>
    </row>
    <row x14ac:dyDescent="0.25" r="815" customHeight="1" ht="17.25">
      <c r="A815" s="235">
        <f>A814</f>
        <v>25569.375</v>
      </c>
      <c r="B815" s="279" t="s">
        <v>22</v>
      </c>
      <c r="C815" s="180"/>
      <c r="D815" s="180">
        <v>34</v>
      </c>
      <c r="E815" s="180"/>
      <c r="F815" s="180"/>
      <c r="G815" s="180">
        <f>SUM(C815:F815)</f>
      </c>
      <c r="H815" s="237">
        <v>4800</v>
      </c>
      <c r="I815" s="125">
        <f>G815*H815</f>
      </c>
      <c r="J815" s="125">
        <f>I815*0.1</f>
      </c>
      <c r="K815" s="125">
        <f>SUM(I815:J815)</f>
      </c>
      <c r="L815" s="86"/>
      <c r="M815" s="175"/>
      <c r="N815" s="87"/>
      <c r="O815" s="87"/>
      <c r="P815" s="87"/>
      <c r="Q815" s="87"/>
      <c r="R815" s="87"/>
      <c r="S815" s="87"/>
      <c r="T815" s="87"/>
      <c r="U815" s="87"/>
      <c r="V815" s="175"/>
      <c r="W815" s="87"/>
      <c r="X815" s="87"/>
      <c r="Y815" s="87"/>
      <c r="Z815" s="87"/>
      <c r="AA815" s="87"/>
      <c r="AB815" s="87"/>
      <c r="AC815" s="86"/>
      <c r="AD815" s="87"/>
    </row>
    <row x14ac:dyDescent="0.25" r="816" customHeight="1" ht="17.25">
      <c r="A816" s="235">
        <f>A815</f>
        <v>25569.375</v>
      </c>
      <c r="B816" s="279" t="s">
        <v>217</v>
      </c>
      <c r="C816" s="180"/>
      <c r="D816" s="180">
        <v>18</v>
      </c>
      <c r="E816" s="180">
        <v>9</v>
      </c>
      <c r="F816" s="180"/>
      <c r="G816" s="180">
        <f>SUM(C816:F816)</f>
      </c>
      <c r="H816" s="125">
        <v>5000</v>
      </c>
      <c r="I816" s="125">
        <f>G816*H816</f>
      </c>
      <c r="J816" s="125">
        <f>I816*0.1</f>
      </c>
      <c r="K816" s="125">
        <f>SUM(I816:J816)</f>
      </c>
      <c r="L816" s="86"/>
      <c r="M816" s="175"/>
      <c r="N816" s="87"/>
      <c r="O816" s="87"/>
      <c r="P816" s="87"/>
      <c r="Q816" s="87"/>
      <c r="R816" s="87"/>
      <c r="S816" s="87"/>
      <c r="T816" s="87"/>
      <c r="U816" s="87"/>
      <c r="V816" s="175"/>
      <c r="W816" s="87"/>
      <c r="X816" s="87"/>
      <c r="Y816" s="87"/>
      <c r="Z816" s="87"/>
      <c r="AA816" s="87"/>
      <c r="AB816" s="87"/>
      <c r="AC816" s="86"/>
      <c r="AD816" s="87"/>
    </row>
    <row x14ac:dyDescent="0.25" r="817" customHeight="1" ht="17.25">
      <c r="A817" s="235">
        <f>A816</f>
        <v>25569.375</v>
      </c>
      <c r="B817" s="279" t="s">
        <v>84</v>
      </c>
      <c r="C817" s="180"/>
      <c r="D817" s="180">
        <v>14</v>
      </c>
      <c r="E817" s="180">
        <v>8</v>
      </c>
      <c r="F817" s="180"/>
      <c r="G817" s="180">
        <f>SUM(C817:F817)</f>
      </c>
      <c r="H817" s="237">
        <v>4800</v>
      </c>
      <c r="I817" s="125">
        <f>G817*H817</f>
      </c>
      <c r="J817" s="125">
        <f>I817*0.1</f>
      </c>
      <c r="K817" s="125">
        <f>SUM(I817:J817)</f>
      </c>
      <c r="L817" s="86"/>
      <c r="M817" s="175"/>
      <c r="N817" s="87"/>
      <c r="O817" s="87"/>
      <c r="P817" s="87"/>
      <c r="Q817" s="87"/>
      <c r="R817" s="87"/>
      <c r="S817" s="87"/>
      <c r="T817" s="87"/>
      <c r="U817" s="87"/>
      <c r="V817" s="175"/>
      <c r="W817" s="87"/>
      <c r="X817" s="87"/>
      <c r="Y817" s="87"/>
      <c r="Z817" s="87"/>
      <c r="AA817" s="87"/>
      <c r="AB817" s="87"/>
      <c r="AC817" s="86"/>
      <c r="AD817" s="87"/>
    </row>
    <row x14ac:dyDescent="0.25" r="818" customHeight="1" ht="17.25">
      <c r="A818" s="235">
        <f>A817</f>
        <v>25569.375</v>
      </c>
      <c r="B818" s="279" t="s">
        <v>207</v>
      </c>
      <c r="C818" s="180"/>
      <c r="D818" s="180">
        <v>45</v>
      </c>
      <c r="E818" s="180"/>
      <c r="F818" s="180">
        <v>2</v>
      </c>
      <c r="G818" s="180">
        <f>SUM(C818:F818)</f>
      </c>
      <c r="H818" s="125">
        <v>6000</v>
      </c>
      <c r="I818" s="125">
        <f>G818*H818</f>
      </c>
      <c r="J818" s="125">
        <f>I818*0.1</f>
      </c>
      <c r="K818" s="125">
        <f>SUM(I818:J818)</f>
      </c>
      <c r="L818" s="86"/>
      <c r="M818" s="175"/>
      <c r="N818" s="87"/>
      <c r="O818" s="87"/>
      <c r="P818" s="87"/>
      <c r="Q818" s="87"/>
      <c r="R818" s="87"/>
      <c r="S818" s="87"/>
      <c r="T818" s="87"/>
      <c r="U818" s="87"/>
      <c r="V818" s="175"/>
      <c r="W818" s="87"/>
      <c r="X818" s="87"/>
      <c r="Y818" s="87"/>
      <c r="Z818" s="87"/>
      <c r="AA818" s="87"/>
      <c r="AB818" s="87"/>
      <c r="AC818" s="86"/>
      <c r="AD818" s="87"/>
    </row>
    <row x14ac:dyDescent="0.25" r="819" customHeight="1" ht="17.25">
      <c r="A819" s="235">
        <f>A818</f>
        <v>25569.375</v>
      </c>
      <c r="B819" s="280" t="s">
        <v>17</v>
      </c>
      <c r="C819" s="180"/>
      <c r="D819" s="180">
        <v>37</v>
      </c>
      <c r="E819" s="180">
        <v>12</v>
      </c>
      <c r="F819" s="180"/>
      <c r="G819" s="180">
        <f>SUM(C819:F819)</f>
      </c>
      <c r="H819" s="125">
        <v>6000</v>
      </c>
      <c r="I819" s="125">
        <f>G819*H819</f>
      </c>
      <c r="J819" s="185"/>
      <c r="K819" s="125">
        <f>SUM(I819:J819)</f>
      </c>
      <c r="L819" s="86"/>
      <c r="M819" s="175"/>
      <c r="N819" s="87"/>
      <c r="O819" s="87"/>
      <c r="P819" s="87"/>
      <c r="Q819" s="87"/>
      <c r="R819" s="87"/>
      <c r="S819" s="87"/>
      <c r="T819" s="87"/>
      <c r="U819" s="87"/>
      <c r="V819" s="175"/>
      <c r="W819" s="87"/>
      <c r="X819" s="87"/>
      <c r="Y819" s="87"/>
      <c r="Z819" s="87"/>
      <c r="AA819" s="87"/>
      <c r="AB819" s="87"/>
      <c r="AC819" s="86"/>
      <c r="AD819" s="87"/>
    </row>
    <row x14ac:dyDescent="0.25" r="820" customHeight="1" ht="17.25">
      <c r="A820" s="235">
        <f>A819</f>
        <v>25569.375</v>
      </c>
      <c r="B820" s="279" t="s">
        <v>15</v>
      </c>
      <c r="C820" s="180"/>
      <c r="D820" s="180">
        <v>26</v>
      </c>
      <c r="E820" s="180">
        <v>5</v>
      </c>
      <c r="F820" s="180"/>
      <c r="G820" s="180">
        <f>SUM(C820:F820)</f>
      </c>
      <c r="H820" s="237">
        <v>4800</v>
      </c>
      <c r="I820" s="125">
        <f>G820*H820</f>
      </c>
      <c r="J820" s="125">
        <f>I820*0.1</f>
      </c>
      <c r="K820" s="125">
        <f>SUM(I820:J820)</f>
      </c>
      <c r="L820" s="86"/>
      <c r="M820" s="175"/>
      <c r="N820" s="87"/>
      <c r="O820" s="87"/>
      <c r="P820" s="87"/>
      <c r="Q820" s="87"/>
      <c r="R820" s="87"/>
      <c r="S820" s="87"/>
      <c r="T820" s="87"/>
      <c r="U820" s="87"/>
      <c r="V820" s="175"/>
      <c r="W820" s="87"/>
      <c r="X820" s="87"/>
      <c r="Y820" s="87"/>
      <c r="Z820" s="87"/>
      <c r="AA820" s="87"/>
      <c r="AB820" s="87"/>
      <c r="AC820" s="86"/>
      <c r="AD820" s="87"/>
    </row>
    <row x14ac:dyDescent="0.25" r="821" customHeight="1" ht="17.25">
      <c r="A821" s="235">
        <f>A820</f>
        <v>25569.375</v>
      </c>
      <c r="B821" s="279" t="s">
        <v>21</v>
      </c>
      <c r="C821" s="188" t="s">
        <v>14</v>
      </c>
      <c r="D821" s="180">
        <v>13</v>
      </c>
      <c r="E821" s="180"/>
      <c r="F821" s="180"/>
      <c r="G821" s="180">
        <f>SUM(C821:F821)</f>
      </c>
      <c r="H821" s="125">
        <v>5000</v>
      </c>
      <c r="I821" s="125">
        <f>G821*H821</f>
      </c>
      <c r="J821" s="125">
        <f>I821*0.1</f>
      </c>
      <c r="K821" s="125">
        <f>SUM(I821:J821)</f>
      </c>
      <c r="L821" s="86"/>
      <c r="M821" s="175"/>
      <c r="N821" s="87"/>
      <c r="O821" s="87"/>
      <c r="P821" s="87"/>
      <c r="Q821" s="87"/>
      <c r="R821" s="87"/>
      <c r="S821" s="87"/>
      <c r="T821" s="87"/>
      <c r="U821" s="87"/>
      <c r="V821" s="175"/>
      <c r="W821" s="87"/>
      <c r="X821" s="87"/>
      <c r="Y821" s="87"/>
      <c r="Z821" s="87"/>
      <c r="AA821" s="87"/>
      <c r="AB821" s="87"/>
      <c r="AC821" s="86"/>
      <c r="AD821" s="87"/>
    </row>
    <row x14ac:dyDescent="0.25" r="822" customHeight="1" ht="17.25">
      <c r="A822" s="235">
        <f>A821</f>
        <v>25569.375</v>
      </c>
      <c r="B822" s="279" t="s">
        <v>52</v>
      </c>
      <c r="C822" s="180"/>
      <c r="D822" s="180">
        <v>13</v>
      </c>
      <c r="E822" s="180">
        <v>8</v>
      </c>
      <c r="F822" s="180"/>
      <c r="G822" s="180">
        <f>SUM(C822:F822)</f>
      </c>
      <c r="H822" s="125">
        <v>5000</v>
      </c>
      <c r="I822" s="125">
        <f>G822*H822</f>
      </c>
      <c r="J822" s="125">
        <f>I822*0.1</f>
      </c>
      <c r="K822" s="125">
        <f>SUM(I822:J822)</f>
      </c>
      <c r="L822" s="86"/>
      <c r="M822" s="175"/>
      <c r="N822" s="87"/>
      <c r="O822" s="87"/>
      <c r="P822" s="87"/>
      <c r="Q822" s="87"/>
      <c r="R822" s="87"/>
      <c r="S822" s="87"/>
      <c r="T822" s="87"/>
      <c r="U822" s="87"/>
      <c r="V822" s="175"/>
      <c r="W822" s="87"/>
      <c r="X822" s="87"/>
      <c r="Y822" s="87"/>
      <c r="Z822" s="87"/>
      <c r="AA822" s="87"/>
      <c r="AB822" s="87"/>
      <c r="AC822" s="86"/>
      <c r="AD822" s="87"/>
    </row>
    <row x14ac:dyDescent="0.25" r="823" customHeight="1" ht="17.25">
      <c r="A823" s="235">
        <f>A822</f>
        <v>25569.375</v>
      </c>
      <c r="B823" s="279" t="s">
        <v>61</v>
      </c>
      <c r="C823" s="180"/>
      <c r="D823" s="180">
        <v>7</v>
      </c>
      <c r="E823" s="180"/>
      <c r="F823" s="180"/>
      <c r="G823" s="180">
        <f>SUM(C823:F823)</f>
      </c>
      <c r="H823" s="125">
        <v>5000</v>
      </c>
      <c r="I823" s="125">
        <f>G823*H823</f>
      </c>
      <c r="J823" s="125">
        <f>I823*0.1</f>
      </c>
      <c r="K823" s="125">
        <f>SUM(I823:J823)</f>
      </c>
      <c r="L823" s="86"/>
      <c r="M823" s="175"/>
      <c r="N823" s="87"/>
      <c r="O823" s="87"/>
      <c r="P823" s="87"/>
      <c r="Q823" s="87"/>
      <c r="R823" s="87"/>
      <c r="S823" s="87"/>
      <c r="T823" s="87"/>
      <c r="U823" s="87"/>
      <c r="V823" s="175"/>
      <c r="W823" s="87"/>
      <c r="X823" s="87"/>
      <c r="Y823" s="87"/>
      <c r="Z823" s="87"/>
      <c r="AA823" s="87"/>
      <c r="AB823" s="87"/>
      <c r="AC823" s="86"/>
      <c r="AD823" s="87"/>
    </row>
    <row x14ac:dyDescent="0.25" r="824" customHeight="1" ht="17.25">
      <c r="A824" s="235">
        <f>A823</f>
        <v>25569.375</v>
      </c>
      <c r="B824" s="280" t="s">
        <v>33</v>
      </c>
      <c r="C824" s="180"/>
      <c r="D824" s="180">
        <v>12</v>
      </c>
      <c r="E824" s="180"/>
      <c r="F824" s="180"/>
      <c r="G824" s="180">
        <f>SUM(C824:F824)</f>
      </c>
      <c r="H824" s="125">
        <v>5500</v>
      </c>
      <c r="I824" s="125">
        <f>G824*H824</f>
      </c>
      <c r="J824" s="125">
        <f>I824*0.1</f>
      </c>
      <c r="K824" s="125">
        <f>SUM(I824:J824)</f>
      </c>
      <c r="L824" s="86"/>
      <c r="M824" s="175"/>
      <c r="N824" s="87"/>
      <c r="O824" s="87"/>
      <c r="P824" s="87"/>
      <c r="Q824" s="87"/>
      <c r="R824" s="87"/>
      <c r="S824" s="87"/>
      <c r="T824" s="87"/>
      <c r="U824" s="87"/>
      <c r="V824" s="175"/>
      <c r="W824" s="87"/>
      <c r="X824" s="87"/>
      <c r="Y824" s="87"/>
      <c r="Z824" s="87"/>
      <c r="AA824" s="87"/>
      <c r="AB824" s="87"/>
      <c r="AC824" s="86"/>
      <c r="AD824" s="87"/>
    </row>
    <row x14ac:dyDescent="0.25" r="825" customHeight="1" ht="17.25">
      <c r="A825" s="235">
        <f>A824</f>
        <v>25569.375</v>
      </c>
      <c r="B825" s="279" t="s">
        <v>30</v>
      </c>
      <c r="C825" s="180"/>
      <c r="D825" s="180">
        <v>16</v>
      </c>
      <c r="E825" s="180"/>
      <c r="F825" s="180"/>
      <c r="G825" s="180">
        <f>SUM(C825:F825)</f>
      </c>
      <c r="H825" s="125">
        <v>6000</v>
      </c>
      <c r="I825" s="125">
        <f>G825*H825</f>
      </c>
      <c r="J825" s="125">
        <f>I825*0.1</f>
      </c>
      <c r="K825" s="125">
        <f>SUM(I825:J825)</f>
      </c>
      <c r="L825" s="86"/>
      <c r="M825" s="175"/>
      <c r="N825" s="87"/>
      <c r="O825" s="87"/>
      <c r="P825" s="87"/>
      <c r="Q825" s="87"/>
      <c r="R825" s="87"/>
      <c r="S825" s="87"/>
      <c r="T825" s="87"/>
      <c r="U825" s="87"/>
      <c r="V825" s="175"/>
      <c r="W825" s="87"/>
      <c r="X825" s="87"/>
      <c r="Y825" s="87"/>
      <c r="Z825" s="87"/>
      <c r="AA825" s="87"/>
      <c r="AB825" s="87"/>
      <c r="AC825" s="86"/>
      <c r="AD825" s="87"/>
    </row>
    <row x14ac:dyDescent="0.25" r="826" customHeight="1" ht="17.25">
      <c r="A826" s="235">
        <f>A825</f>
        <v>25569.375</v>
      </c>
      <c r="B826" s="279" t="s">
        <v>28</v>
      </c>
      <c r="C826" s="188" t="s">
        <v>14</v>
      </c>
      <c r="D826" s="180">
        <v>20</v>
      </c>
      <c r="E826" s="180"/>
      <c r="F826" s="180"/>
      <c r="G826" s="180">
        <f>SUM(C826:F826)</f>
      </c>
      <c r="H826" s="125">
        <v>5000</v>
      </c>
      <c r="I826" s="125">
        <f>G826*H826</f>
      </c>
      <c r="J826" s="125">
        <f>I826*0.1</f>
      </c>
      <c r="K826" s="125">
        <f>SUM(I826:J826)</f>
      </c>
      <c r="L826" s="86"/>
      <c r="M826" s="175"/>
      <c r="N826" s="87"/>
      <c r="O826" s="87"/>
      <c r="P826" s="87"/>
      <c r="Q826" s="87"/>
      <c r="R826" s="87"/>
      <c r="S826" s="87"/>
      <c r="T826" s="87"/>
      <c r="U826" s="87"/>
      <c r="V826" s="175"/>
      <c r="W826" s="87"/>
      <c r="X826" s="87"/>
      <c r="Y826" s="87"/>
      <c r="Z826" s="87"/>
      <c r="AA826" s="87"/>
      <c r="AB826" s="87"/>
      <c r="AC826" s="86"/>
      <c r="AD826" s="87"/>
    </row>
    <row x14ac:dyDescent="0.25" r="827" customHeight="1" ht="17.25">
      <c r="A827" s="235">
        <f>A826</f>
        <v>25569.375</v>
      </c>
      <c r="B827" s="179" t="s">
        <v>12</v>
      </c>
      <c r="C827" s="180"/>
      <c r="D827" s="180">
        <v>19</v>
      </c>
      <c r="E827" s="180"/>
      <c r="F827" s="180"/>
      <c r="G827" s="180">
        <f>SUM(C827:F827)</f>
      </c>
      <c r="H827" s="125">
        <v>6000</v>
      </c>
      <c r="I827" s="125">
        <f>G827*H827</f>
      </c>
      <c r="J827" s="125">
        <f>I827*0.1</f>
      </c>
      <c r="K827" s="125">
        <f>SUM(I827:J827)</f>
      </c>
      <c r="L827" s="86"/>
      <c r="M827" s="175"/>
      <c r="N827" s="87"/>
      <c r="O827" s="87"/>
      <c r="P827" s="87"/>
      <c r="Q827" s="87"/>
      <c r="R827" s="87"/>
      <c r="S827" s="87"/>
      <c r="T827" s="87"/>
      <c r="U827" s="87"/>
      <c r="V827" s="175"/>
      <c r="W827" s="87"/>
      <c r="X827" s="87"/>
      <c r="Y827" s="87"/>
      <c r="Z827" s="87"/>
      <c r="AA827" s="87"/>
      <c r="AB827" s="87"/>
      <c r="AC827" s="86"/>
      <c r="AD827" s="87"/>
    </row>
    <row x14ac:dyDescent="0.25" r="828" customHeight="1" ht="17.25">
      <c r="A828" s="235">
        <f>A827</f>
        <v>25569.375</v>
      </c>
      <c r="B828" s="179" t="s">
        <v>100</v>
      </c>
      <c r="C828" s="180"/>
      <c r="D828" s="180">
        <v>6</v>
      </c>
      <c r="E828" s="180"/>
      <c r="F828" s="180"/>
      <c r="G828" s="180">
        <f>SUM(C828:F828)</f>
      </c>
      <c r="H828" s="125">
        <v>5500</v>
      </c>
      <c r="I828" s="125">
        <f>G828*H828</f>
      </c>
      <c r="J828" s="125">
        <f>I828*0.1</f>
      </c>
      <c r="K828" s="125">
        <f>SUM(I828:J828)</f>
      </c>
      <c r="L828" s="86"/>
      <c r="M828" s="175"/>
      <c r="N828" s="87"/>
      <c r="O828" s="87"/>
      <c r="P828" s="87"/>
      <c r="Q828" s="87"/>
      <c r="R828" s="87"/>
      <c r="S828" s="87"/>
      <c r="T828" s="87"/>
      <c r="U828" s="87"/>
      <c r="V828" s="175"/>
      <c r="W828" s="87"/>
      <c r="X828" s="87"/>
      <c r="Y828" s="87"/>
      <c r="Z828" s="87"/>
      <c r="AA828" s="87"/>
      <c r="AB828" s="87"/>
      <c r="AC828" s="86"/>
      <c r="AD828" s="87"/>
    </row>
    <row x14ac:dyDescent="0.25" r="829" customHeight="1" ht="17.25">
      <c r="A829" s="235">
        <f>A828</f>
        <v>25569.375</v>
      </c>
      <c r="B829" s="179" t="s">
        <v>37</v>
      </c>
      <c r="C829" s="180"/>
      <c r="D829" s="180">
        <v>5</v>
      </c>
      <c r="E829" s="180"/>
      <c r="F829" s="180"/>
      <c r="G829" s="180">
        <f>SUM(C829:F829)</f>
      </c>
      <c r="H829" s="125">
        <v>6500</v>
      </c>
      <c r="I829" s="125">
        <f>G829*H829</f>
      </c>
      <c r="J829" s="125">
        <f>I829*0.1</f>
      </c>
      <c r="K829" s="125">
        <f>SUM(I829:J829)</f>
      </c>
      <c r="L829" s="86"/>
      <c r="M829" s="175"/>
      <c r="N829" s="87"/>
      <c r="O829" s="87"/>
      <c r="P829" s="87"/>
      <c r="Q829" s="87"/>
      <c r="R829" s="87"/>
      <c r="S829" s="87"/>
      <c r="T829" s="87"/>
      <c r="U829" s="87"/>
      <c r="V829" s="175"/>
      <c r="W829" s="87"/>
      <c r="X829" s="87"/>
      <c r="Y829" s="87"/>
      <c r="Z829" s="87"/>
      <c r="AA829" s="87"/>
      <c r="AB829" s="87"/>
      <c r="AC829" s="86"/>
      <c r="AD829" s="87"/>
    </row>
    <row x14ac:dyDescent="0.25" r="830" customHeight="1" ht="17.25">
      <c r="A830" s="235">
        <f>A829</f>
        <v>25569.375</v>
      </c>
      <c r="B830" s="186" t="s">
        <v>64</v>
      </c>
      <c r="C830" s="180"/>
      <c r="D830" s="180">
        <v>54</v>
      </c>
      <c r="E830" s="180">
        <v>27</v>
      </c>
      <c r="F830" s="180"/>
      <c r="G830" s="180">
        <f>SUM(C830:F830)</f>
      </c>
      <c r="H830" s="182">
        <v>5500</v>
      </c>
      <c r="I830" s="125">
        <f>G830*H830</f>
      </c>
      <c r="J830" s="125">
        <f>I830*0.1</f>
      </c>
      <c r="K830" s="125">
        <f>SUM(I830:J830)</f>
      </c>
      <c r="L830" s="86"/>
      <c r="M830" s="175"/>
      <c r="N830" s="87"/>
      <c r="O830" s="87"/>
      <c r="P830" s="87"/>
      <c r="Q830" s="87"/>
      <c r="R830" s="87"/>
      <c r="S830" s="87"/>
      <c r="T830" s="87"/>
      <c r="U830" s="87"/>
      <c r="V830" s="175"/>
      <c r="W830" s="87"/>
      <c r="X830" s="87"/>
      <c r="Y830" s="87"/>
      <c r="Z830" s="87"/>
      <c r="AA830" s="87"/>
      <c r="AB830" s="87"/>
      <c r="AC830" s="86"/>
      <c r="AD830" s="87"/>
    </row>
    <row x14ac:dyDescent="0.25" r="831" customHeight="1" ht="17.25">
      <c r="A831" s="235">
        <f>A830</f>
        <v>25569.375</v>
      </c>
      <c r="B831" s="186" t="s">
        <v>25</v>
      </c>
      <c r="C831" s="180"/>
      <c r="D831" s="180">
        <v>20</v>
      </c>
      <c r="E831" s="180"/>
      <c r="F831" s="180"/>
      <c r="G831" s="180">
        <f>SUM(C831:F831)</f>
      </c>
      <c r="H831" s="125">
        <v>6000</v>
      </c>
      <c r="I831" s="125">
        <f>G831*H831</f>
      </c>
      <c r="J831" s="125">
        <f>I831*0.1</f>
      </c>
      <c r="K831" s="125">
        <f>SUM(I831:J831)</f>
      </c>
      <c r="L831" s="86"/>
      <c r="M831" s="175"/>
      <c r="N831" s="87"/>
      <c r="O831" s="87"/>
      <c r="P831" s="87"/>
      <c r="Q831" s="87"/>
      <c r="R831" s="87"/>
      <c r="S831" s="87"/>
      <c r="T831" s="87"/>
      <c r="U831" s="87"/>
      <c r="V831" s="175"/>
      <c r="W831" s="87"/>
      <c r="X831" s="87"/>
      <c r="Y831" s="87"/>
      <c r="Z831" s="87"/>
      <c r="AA831" s="87"/>
      <c r="AB831" s="87"/>
      <c r="AC831" s="86"/>
      <c r="AD831" s="87"/>
    </row>
    <row x14ac:dyDescent="0.25" r="832" customHeight="1" ht="17.25">
      <c r="A832" s="235">
        <f>A831</f>
        <v>25569.375</v>
      </c>
      <c r="B832" s="279" t="s">
        <v>76</v>
      </c>
      <c r="C832" s="188" t="s">
        <v>14</v>
      </c>
      <c r="D832" s="180">
        <v>18</v>
      </c>
      <c r="E832" s="180">
        <v>12</v>
      </c>
      <c r="F832" s="180">
        <v>5</v>
      </c>
      <c r="G832" s="180">
        <f>SUM(C832:F832)</f>
      </c>
      <c r="H832" s="125">
        <v>6000</v>
      </c>
      <c r="I832" s="125">
        <f>G832*H832</f>
      </c>
      <c r="J832" s="125">
        <f>I832*0.1</f>
      </c>
      <c r="K832" s="125">
        <f>SUM(I832:J832)</f>
      </c>
      <c r="L832" s="86"/>
      <c r="M832" s="175"/>
      <c r="N832" s="87"/>
      <c r="O832" s="87"/>
      <c r="P832" s="87"/>
      <c r="Q832" s="87"/>
      <c r="R832" s="87"/>
      <c r="S832" s="87"/>
      <c r="T832" s="87"/>
      <c r="U832" s="87"/>
      <c r="V832" s="175"/>
      <c r="W832" s="87"/>
      <c r="X832" s="87"/>
      <c r="Y832" s="87"/>
      <c r="Z832" s="87"/>
      <c r="AA832" s="87"/>
      <c r="AB832" s="87"/>
      <c r="AC832" s="86"/>
      <c r="AD832" s="87"/>
    </row>
    <row x14ac:dyDescent="0.25" r="833" customHeight="1" ht="17.25">
      <c r="A833" s="235">
        <f>A832</f>
        <v>25569.375</v>
      </c>
      <c r="B833" s="186" t="s">
        <v>149</v>
      </c>
      <c r="C833" s="180"/>
      <c r="D833" s="180">
        <v>95</v>
      </c>
      <c r="E833" s="194">
        <v>41</v>
      </c>
      <c r="F833" s="180">
        <v>8</v>
      </c>
      <c r="G833" s="180">
        <f>SUM(C833:F833)</f>
      </c>
      <c r="H833" s="125">
        <v>6000</v>
      </c>
      <c r="I833" s="125">
        <f>G833*H833</f>
      </c>
      <c r="J833" s="125">
        <f>I833*0.1</f>
      </c>
      <c r="K833" s="125">
        <f>SUM(I833:J833)</f>
      </c>
      <c r="L833" s="86"/>
      <c r="M833" s="175"/>
      <c r="N833" s="87"/>
      <c r="O833" s="87"/>
      <c r="P833" s="87"/>
      <c r="Q833" s="87"/>
      <c r="R833" s="87"/>
      <c r="S833" s="87"/>
      <c r="T833" s="87"/>
      <c r="U833" s="87"/>
      <c r="V833" s="175"/>
      <c r="W833" s="87"/>
      <c r="X833" s="87"/>
      <c r="Y833" s="87"/>
      <c r="Z833" s="87"/>
      <c r="AA833" s="87"/>
      <c r="AB833" s="87"/>
      <c r="AC833" s="86"/>
      <c r="AD833" s="87"/>
    </row>
    <row x14ac:dyDescent="0.25" r="834" customHeight="1" ht="17.25">
      <c r="A834" s="235">
        <f>A833</f>
        <v>25569.375</v>
      </c>
      <c r="B834" s="280" t="s">
        <v>43</v>
      </c>
      <c r="C834" s="180"/>
      <c r="D834" s="180">
        <v>41</v>
      </c>
      <c r="E834" s="180">
        <v>10</v>
      </c>
      <c r="F834" s="180"/>
      <c r="G834" s="180">
        <f>SUM(C834:F834)</f>
      </c>
      <c r="H834" s="125">
        <v>6000</v>
      </c>
      <c r="I834" s="125">
        <f>G834*H834</f>
      </c>
      <c r="J834" s="125">
        <f>I834*0.1</f>
      </c>
      <c r="K834" s="125">
        <f>SUM(I834:J834)</f>
      </c>
      <c r="L834" s="86"/>
      <c r="M834" s="175"/>
      <c r="N834" s="87"/>
      <c r="O834" s="87"/>
      <c r="P834" s="87"/>
      <c r="Q834" s="87"/>
      <c r="R834" s="87"/>
      <c r="S834" s="87"/>
      <c r="T834" s="87"/>
      <c r="U834" s="87"/>
      <c r="V834" s="175"/>
      <c r="W834" s="87"/>
      <c r="X834" s="87"/>
      <c r="Y834" s="87"/>
      <c r="Z834" s="87"/>
      <c r="AA834" s="87"/>
      <c r="AB834" s="87"/>
      <c r="AC834" s="86"/>
      <c r="AD834" s="87"/>
    </row>
    <row x14ac:dyDescent="0.25" r="835" customHeight="1" ht="17.25">
      <c r="A835" s="235">
        <f>A834</f>
        <v>25569.375</v>
      </c>
      <c r="B835" s="280" t="s">
        <v>18</v>
      </c>
      <c r="C835" s="180"/>
      <c r="D835" s="180">
        <v>8</v>
      </c>
      <c r="E835" s="180">
        <v>6</v>
      </c>
      <c r="F835" s="180">
        <v>6</v>
      </c>
      <c r="G835" s="180">
        <f>SUM(C835:F835)</f>
      </c>
      <c r="H835" s="125">
        <v>6000</v>
      </c>
      <c r="I835" s="125">
        <f>G835*H835</f>
      </c>
      <c r="J835" s="125">
        <f>I835*0.1</f>
      </c>
      <c r="K835" s="125">
        <f>SUM(I835:J835)</f>
      </c>
      <c r="L835" s="86"/>
      <c r="M835" s="175"/>
      <c r="N835" s="87"/>
      <c r="O835" s="87"/>
      <c r="P835" s="87"/>
      <c r="Q835" s="87"/>
      <c r="R835" s="87"/>
      <c r="S835" s="87"/>
      <c r="T835" s="87"/>
      <c r="U835" s="87"/>
      <c r="V835" s="175"/>
      <c r="W835" s="87"/>
      <c r="X835" s="87"/>
      <c r="Y835" s="87"/>
      <c r="Z835" s="87"/>
      <c r="AA835" s="87"/>
      <c r="AB835" s="87"/>
      <c r="AC835" s="86"/>
      <c r="AD835" s="87"/>
    </row>
    <row x14ac:dyDescent="0.25" r="836" customHeight="1" ht="17.25">
      <c r="A836" s="235">
        <f>A835</f>
        <v>25569.375</v>
      </c>
      <c r="B836" s="280" t="s">
        <v>82</v>
      </c>
      <c r="C836" s="188" t="s">
        <v>14</v>
      </c>
      <c r="D836" s="180">
        <v>25</v>
      </c>
      <c r="E836" s="180">
        <v>9</v>
      </c>
      <c r="F836" s="180">
        <v>7</v>
      </c>
      <c r="G836" s="180">
        <f>SUM(C836:F836)</f>
      </c>
      <c r="H836" s="125">
        <v>5000</v>
      </c>
      <c r="I836" s="125">
        <f>G836*H836</f>
      </c>
      <c r="J836" s="125">
        <f>I836*0.1</f>
      </c>
      <c r="K836" s="125">
        <f>SUM(I836:J836)</f>
      </c>
      <c r="L836" s="86"/>
      <c r="M836" s="175"/>
      <c r="N836" s="87"/>
      <c r="O836" s="87"/>
      <c r="P836" s="87"/>
      <c r="Q836" s="87"/>
      <c r="R836" s="87"/>
      <c r="S836" s="87"/>
      <c r="T836" s="87"/>
      <c r="U836" s="87"/>
      <c r="V836" s="175"/>
      <c r="W836" s="87"/>
      <c r="X836" s="87"/>
      <c r="Y836" s="87"/>
      <c r="Z836" s="87"/>
      <c r="AA836" s="87"/>
      <c r="AB836" s="87"/>
      <c r="AC836" s="86"/>
      <c r="AD836" s="87"/>
    </row>
    <row x14ac:dyDescent="0.25" r="837" customHeight="1" ht="17.25">
      <c r="A837" s="235">
        <f>A836</f>
        <v>25569.375</v>
      </c>
      <c r="B837" s="280" t="s">
        <v>151</v>
      </c>
      <c r="C837" s="180"/>
      <c r="D837" s="180">
        <v>12</v>
      </c>
      <c r="E837" s="180"/>
      <c r="F837" s="180"/>
      <c r="G837" s="180">
        <f>SUM(C837:F837)</f>
      </c>
      <c r="H837" s="125">
        <v>5000</v>
      </c>
      <c r="I837" s="125">
        <f>G837*H837</f>
      </c>
      <c r="J837" s="125">
        <f>I837*0.1</f>
      </c>
      <c r="K837" s="125">
        <f>SUM(I837:J837)</f>
      </c>
      <c r="L837" s="86"/>
      <c r="M837" s="175"/>
      <c r="N837" s="87"/>
      <c r="O837" s="87"/>
      <c r="P837" s="87"/>
      <c r="Q837" s="87"/>
      <c r="R837" s="87"/>
      <c r="S837" s="87"/>
      <c r="T837" s="87"/>
      <c r="U837" s="87"/>
      <c r="V837" s="175"/>
      <c r="W837" s="87"/>
      <c r="X837" s="87"/>
      <c r="Y837" s="87"/>
      <c r="Z837" s="87"/>
      <c r="AA837" s="87"/>
      <c r="AB837" s="87"/>
      <c r="AC837" s="86"/>
      <c r="AD837" s="87"/>
    </row>
    <row x14ac:dyDescent="0.25" r="838" customHeight="1" ht="17.25">
      <c r="A838" s="235">
        <f>A837</f>
        <v>25569.375</v>
      </c>
      <c r="B838" s="279"/>
      <c r="C838" s="180"/>
      <c r="D838" s="180"/>
      <c r="E838" s="180"/>
      <c r="F838" s="180"/>
      <c r="G838" s="180">
        <f>SUM(C838:F838)</f>
      </c>
      <c r="H838" s="125"/>
      <c r="I838" s="125">
        <f>G838*H838</f>
      </c>
      <c r="J838" s="125">
        <f>I838*0.1</f>
      </c>
      <c r="K838" s="125">
        <f>SUM(I838:J838)</f>
      </c>
      <c r="L838" s="86"/>
      <c r="M838" s="175"/>
      <c r="N838" s="87"/>
      <c r="O838" s="87"/>
      <c r="P838" s="87"/>
      <c r="Q838" s="87"/>
      <c r="R838" s="87"/>
      <c r="S838" s="87"/>
      <c r="T838" s="87"/>
      <c r="U838" s="87"/>
      <c r="V838" s="175"/>
      <c r="W838" s="87"/>
      <c r="X838" s="87"/>
      <c r="Y838" s="87"/>
      <c r="Z838" s="87"/>
      <c r="AA838" s="87"/>
      <c r="AB838" s="87"/>
      <c r="AC838" s="86"/>
      <c r="AD838" s="87"/>
    </row>
    <row x14ac:dyDescent="0.25" r="839" customHeight="1" ht="17.25">
      <c r="A839" s="235">
        <f>A838</f>
        <v>25569.375</v>
      </c>
      <c r="B839" s="179"/>
      <c r="C839" s="180"/>
      <c r="D839" s="180"/>
      <c r="E839" s="180"/>
      <c r="F839" s="180"/>
      <c r="G839" s="180">
        <f>SUM(C839:F839)</f>
      </c>
      <c r="H839" s="125"/>
      <c r="I839" s="125">
        <f>G839*H839</f>
      </c>
      <c r="J839" s="125">
        <f>I839*0.1</f>
      </c>
      <c r="K839" s="125">
        <f>SUM(I839:J839)</f>
      </c>
      <c r="L839" s="86"/>
      <c r="M839" s="175"/>
      <c r="N839" s="87"/>
      <c r="O839" s="87"/>
      <c r="P839" s="87"/>
      <c r="Q839" s="87"/>
      <c r="R839" s="87"/>
      <c r="S839" s="87"/>
      <c r="T839" s="87"/>
      <c r="U839" s="87"/>
      <c r="V839" s="175"/>
      <c r="W839" s="87"/>
      <c r="X839" s="87"/>
      <c r="Y839" s="87"/>
      <c r="Z839" s="87"/>
      <c r="AA839" s="87"/>
      <c r="AB839" s="87"/>
      <c r="AC839" s="86"/>
      <c r="AD839" s="87"/>
    </row>
    <row x14ac:dyDescent="0.25" r="840" customHeight="1" ht="17.25">
      <c r="A840" s="243">
        <f>A839</f>
        <v>25569.375</v>
      </c>
      <c r="B840" s="282" t="s">
        <v>155</v>
      </c>
      <c r="C840" s="191">
        <f>SUM(C798:C839)</f>
      </c>
      <c r="D840" s="191">
        <f>SUM(D798:D839)</f>
      </c>
      <c r="E840" s="191">
        <f>SUM(E798:E839)</f>
      </c>
      <c r="F840" s="191">
        <f>SUM(F798:F839)</f>
      </c>
      <c r="G840" s="191">
        <f>SUM(G798:G839)</f>
      </c>
      <c r="H840" s="201"/>
      <c r="I840" s="201">
        <f>SUM(I798:I839)</f>
      </c>
      <c r="J840" s="201">
        <f>SUM(J798:J839)</f>
      </c>
      <c r="K840" s="201">
        <f>SUM(K798:K839)</f>
      </c>
      <c r="L840" s="86"/>
      <c r="M840" s="175"/>
      <c r="N840" s="87"/>
      <c r="O840" s="87"/>
      <c r="P840" s="87"/>
      <c r="Q840" s="87"/>
      <c r="R840" s="87"/>
      <c r="S840" s="87"/>
      <c r="T840" s="87"/>
      <c r="U840" s="87"/>
      <c r="V840" s="175"/>
      <c r="W840" s="87"/>
      <c r="X840" s="87"/>
      <c r="Y840" s="87"/>
      <c r="Z840" s="87"/>
      <c r="AA840" s="87"/>
      <c r="AB840" s="87"/>
      <c r="AC840" s="86"/>
      <c r="AD840" s="87"/>
    </row>
    <row x14ac:dyDescent="0.25" r="841" customHeight="1" ht="17.25">
      <c r="A841" s="235">
        <f>A843</f>
        <v>25569.375</v>
      </c>
      <c r="B841" s="186" t="s">
        <v>113</v>
      </c>
      <c r="C841" s="180"/>
      <c r="D841" s="180">
        <v>146</v>
      </c>
      <c r="E841" s="180">
        <v>105</v>
      </c>
      <c r="F841" s="180"/>
      <c r="G841" s="180">
        <f>SUM(C841:F841)</f>
      </c>
      <c r="H841" s="125">
        <v>6500</v>
      </c>
      <c r="I841" s="125">
        <f>G841*H841</f>
      </c>
      <c r="J841" s="185"/>
      <c r="K841" s="125">
        <f>SUM(I841:J841)</f>
      </c>
      <c r="L841" s="86"/>
      <c r="M841" s="175"/>
      <c r="N841" s="87"/>
      <c r="O841" s="87"/>
      <c r="P841" s="87"/>
      <c r="Q841" s="87"/>
      <c r="R841" s="87"/>
      <c r="S841" s="87"/>
      <c r="T841" s="87"/>
      <c r="U841" s="87"/>
      <c r="V841" s="175"/>
      <c r="W841" s="87"/>
      <c r="X841" s="87"/>
      <c r="Y841" s="87"/>
      <c r="Z841" s="87"/>
      <c r="AA841" s="87"/>
      <c r="AB841" s="87"/>
      <c r="AC841" s="86"/>
      <c r="AD841" s="87"/>
    </row>
    <row x14ac:dyDescent="0.25" r="842" customHeight="1" ht="17.25">
      <c r="A842" s="235">
        <f>A838</f>
        <v>25569.375</v>
      </c>
      <c r="B842" s="186" t="s">
        <v>156</v>
      </c>
      <c r="C842" s="180"/>
      <c r="D842" s="180">
        <v>7</v>
      </c>
      <c r="E842" s="180">
        <v>4</v>
      </c>
      <c r="F842" s="180"/>
      <c r="G842" s="180">
        <f>SUM(C842:F842)</f>
      </c>
      <c r="H842" s="125">
        <v>6500</v>
      </c>
      <c r="I842" s="125">
        <f>G842*H842</f>
      </c>
      <c r="J842" s="185"/>
      <c r="K842" s="125">
        <f>SUM(I842:J842)</f>
      </c>
      <c r="L842" s="86"/>
      <c r="M842" s="175"/>
      <c r="N842" s="87"/>
      <c r="O842" s="87"/>
      <c r="P842" s="87"/>
      <c r="Q842" s="87"/>
      <c r="R842" s="87"/>
      <c r="S842" s="87"/>
      <c r="T842" s="87"/>
      <c r="U842" s="87"/>
      <c r="V842" s="175"/>
      <c r="W842" s="87"/>
      <c r="X842" s="87"/>
      <c r="Y842" s="87"/>
      <c r="Z842" s="87"/>
      <c r="AA842" s="87"/>
      <c r="AB842" s="87"/>
      <c r="AC842" s="86"/>
      <c r="AD842" s="87"/>
    </row>
    <row x14ac:dyDescent="0.25" r="843" customHeight="1" ht="17.25">
      <c r="A843" s="235">
        <f>A844</f>
        <v>25569.375</v>
      </c>
      <c r="B843" s="186" t="s">
        <v>112</v>
      </c>
      <c r="C843" s="180"/>
      <c r="D843" s="180">
        <v>17</v>
      </c>
      <c r="E843" s="180">
        <v>8</v>
      </c>
      <c r="F843" s="180"/>
      <c r="G843" s="180">
        <f>SUM(C843:F843)</f>
      </c>
      <c r="H843" s="125">
        <v>6900</v>
      </c>
      <c r="I843" s="125">
        <f>G843*H843</f>
      </c>
      <c r="J843" s="185"/>
      <c r="K843" s="125">
        <f>SUM(I843:J843)</f>
      </c>
      <c r="L843" s="86"/>
      <c r="M843" s="175"/>
      <c r="N843" s="87"/>
      <c r="O843" s="87"/>
      <c r="P843" s="87"/>
      <c r="Q843" s="87"/>
      <c r="R843" s="87"/>
      <c r="S843" s="87"/>
      <c r="T843" s="87"/>
      <c r="U843" s="87"/>
      <c r="V843" s="175"/>
      <c r="W843" s="87"/>
      <c r="X843" s="87"/>
      <c r="Y843" s="87"/>
      <c r="Z843" s="87"/>
      <c r="AA843" s="87"/>
      <c r="AB843" s="87"/>
      <c r="AC843" s="86"/>
      <c r="AD843" s="87"/>
    </row>
    <row x14ac:dyDescent="0.25" r="844" customHeight="1" ht="17.25">
      <c r="A844" s="235">
        <f>A842</f>
        <v>25569.375</v>
      </c>
      <c r="B844" s="179"/>
      <c r="C844" s="180"/>
      <c r="D844" s="180"/>
      <c r="E844" s="180"/>
      <c r="F844" s="180"/>
      <c r="G844" s="180">
        <f>SUM(C844:F844)</f>
      </c>
      <c r="H844" s="125"/>
      <c r="I844" s="125">
        <f>G842*H844</f>
      </c>
      <c r="J844" s="185"/>
      <c r="K844" s="125">
        <f>SUM(I844:J844)</f>
      </c>
      <c r="L844" s="86"/>
      <c r="M844" s="175"/>
      <c r="N844" s="87"/>
      <c r="O844" s="87"/>
      <c r="P844" s="87"/>
      <c r="Q844" s="87"/>
      <c r="R844" s="87"/>
      <c r="S844" s="87"/>
      <c r="T844" s="87"/>
      <c r="U844" s="87"/>
      <c r="V844" s="175"/>
      <c r="W844" s="87"/>
      <c r="X844" s="87"/>
      <c r="Y844" s="87"/>
      <c r="Z844" s="87"/>
      <c r="AA844" s="87"/>
      <c r="AB844" s="87"/>
      <c r="AC844" s="86"/>
      <c r="AD844" s="87"/>
    </row>
    <row x14ac:dyDescent="0.25" r="845" customHeight="1" ht="17.25">
      <c r="A845" s="235">
        <f>A844</f>
        <v>25569.375</v>
      </c>
      <c r="B845" s="179"/>
      <c r="C845" s="180"/>
      <c r="D845" s="180"/>
      <c r="E845" s="180"/>
      <c r="F845" s="180"/>
      <c r="G845" s="180">
        <f>SUM(C845:F845)</f>
      </c>
      <c r="H845" s="125"/>
      <c r="I845" s="125">
        <f>G845*H845</f>
      </c>
      <c r="J845" s="185"/>
      <c r="K845" s="125">
        <f>SUM(I845:J845)</f>
      </c>
      <c r="L845" s="86"/>
      <c r="M845" s="175"/>
      <c r="N845" s="87"/>
      <c r="O845" s="87"/>
      <c r="P845" s="87"/>
      <c r="Q845" s="87"/>
      <c r="R845" s="87"/>
      <c r="S845" s="87"/>
      <c r="T845" s="87"/>
      <c r="U845" s="87"/>
      <c r="V845" s="175"/>
      <c r="W845" s="87"/>
      <c r="X845" s="87"/>
      <c r="Y845" s="87"/>
      <c r="Z845" s="87"/>
      <c r="AA845" s="87"/>
      <c r="AB845" s="87"/>
      <c r="AC845" s="86"/>
      <c r="AD845" s="87"/>
    </row>
    <row x14ac:dyDescent="0.25" r="846" customHeight="1" ht="17.25">
      <c r="A846" s="235">
        <f>A845</f>
        <v>25569.375</v>
      </c>
      <c r="B846" s="179"/>
      <c r="C846" s="180"/>
      <c r="D846" s="180"/>
      <c r="E846" s="180"/>
      <c r="F846" s="180"/>
      <c r="G846" s="180">
        <f>SUM(C846:F846)</f>
      </c>
      <c r="H846" s="125"/>
      <c r="I846" s="125">
        <f>G845*H846</f>
      </c>
      <c r="J846" s="185"/>
      <c r="K846" s="125">
        <f>SUM(I846:J846)</f>
      </c>
      <c r="L846" s="86"/>
      <c r="M846" s="175"/>
      <c r="N846" s="87"/>
      <c r="O846" s="87"/>
      <c r="P846" s="87"/>
      <c r="Q846" s="87"/>
      <c r="R846" s="87"/>
      <c r="S846" s="87"/>
      <c r="T846" s="87"/>
      <c r="U846" s="87"/>
      <c r="V846" s="175"/>
      <c r="W846" s="87"/>
      <c r="X846" s="87"/>
      <c r="Y846" s="87"/>
      <c r="Z846" s="87"/>
      <c r="AA846" s="87"/>
      <c r="AB846" s="87"/>
      <c r="AC846" s="86"/>
      <c r="AD846" s="87"/>
    </row>
    <row x14ac:dyDescent="0.25" r="847" customHeight="1" ht="17.25">
      <c r="A847" s="235">
        <f>A841</f>
        <v>25569.375</v>
      </c>
      <c r="B847" s="179"/>
      <c r="C847" s="180"/>
      <c r="D847" s="180"/>
      <c r="E847" s="180"/>
      <c r="F847" s="180"/>
      <c r="G847" s="180">
        <f>SUM(C847:F847)</f>
      </c>
      <c r="H847" s="125"/>
      <c r="I847" s="125">
        <f>G847*H847</f>
      </c>
      <c r="J847" s="185"/>
      <c r="K847" s="125">
        <f>SUM(I847:J847)</f>
      </c>
      <c r="L847" s="86"/>
      <c r="M847" s="175"/>
      <c r="N847" s="87"/>
      <c r="O847" s="87"/>
      <c r="P847" s="87"/>
      <c r="Q847" s="87"/>
      <c r="R847" s="87"/>
      <c r="S847" s="87"/>
      <c r="T847" s="87"/>
      <c r="U847" s="87"/>
      <c r="V847" s="175"/>
      <c r="W847" s="87"/>
      <c r="X847" s="87"/>
      <c r="Y847" s="87"/>
      <c r="Z847" s="87"/>
      <c r="AA847" s="87"/>
      <c r="AB847" s="87"/>
      <c r="AC847" s="86"/>
      <c r="AD847" s="87"/>
    </row>
    <row x14ac:dyDescent="0.25" r="848" customHeight="1" ht="17.25">
      <c r="A848" s="235">
        <f>A847</f>
        <v>25569.375</v>
      </c>
      <c r="B848" s="179"/>
      <c r="C848" s="180"/>
      <c r="D848" s="180"/>
      <c r="E848" s="180"/>
      <c r="F848" s="180"/>
      <c r="G848" s="180">
        <f>SUM(C848:F848)</f>
      </c>
      <c r="H848" s="125"/>
      <c r="I848" s="125">
        <f>G847*H848</f>
      </c>
      <c r="J848" s="185"/>
      <c r="K848" s="125">
        <f>SUM(I848:J848)</f>
      </c>
      <c r="L848" s="86"/>
      <c r="M848" s="175"/>
      <c r="N848" s="87"/>
      <c r="O848" s="87"/>
      <c r="P848" s="87"/>
      <c r="Q848" s="87"/>
      <c r="R848" s="87"/>
      <c r="S848" s="87"/>
      <c r="T848" s="87"/>
      <c r="U848" s="87"/>
      <c r="V848" s="175"/>
      <c r="W848" s="87"/>
      <c r="X848" s="87"/>
      <c r="Y848" s="87"/>
      <c r="Z848" s="87"/>
      <c r="AA848" s="87"/>
      <c r="AB848" s="87"/>
      <c r="AC848" s="86"/>
      <c r="AD848" s="87"/>
    </row>
    <row x14ac:dyDescent="0.25" r="849" customHeight="1" ht="17.25">
      <c r="A849" s="243">
        <f>A848</f>
        <v>25569.375</v>
      </c>
      <c r="B849" s="282" t="s">
        <v>157</v>
      </c>
      <c r="C849" s="191">
        <f>SUM(C841:C848)</f>
      </c>
      <c r="D849" s="191">
        <f>SUM(D841:D848)</f>
      </c>
      <c r="E849" s="191">
        <f>SUM(E841:E848)</f>
      </c>
      <c r="F849" s="191">
        <f>SUM(F841:F848)</f>
      </c>
      <c r="G849" s="191">
        <f>SUM(G841:G848)</f>
      </c>
      <c r="H849" s="201"/>
      <c r="I849" s="201">
        <f>SUM(I841:I848)</f>
      </c>
      <c r="J849" s="201"/>
      <c r="K849" s="202">
        <f>SUM(K841:K848)</f>
      </c>
      <c r="L849" s="86"/>
      <c r="M849" s="175"/>
      <c r="N849" s="87"/>
      <c r="O849" s="87"/>
      <c r="P849" s="87"/>
      <c r="Q849" s="87"/>
      <c r="R849" s="87"/>
      <c r="S849" s="87"/>
      <c r="T849" s="87"/>
      <c r="U849" s="87"/>
      <c r="V849" s="175"/>
      <c r="W849" s="87"/>
      <c r="X849" s="87"/>
      <c r="Y849" s="87"/>
      <c r="Z849" s="87"/>
      <c r="AA849" s="87"/>
      <c r="AB849" s="87"/>
      <c r="AC849" s="86"/>
      <c r="AD849" s="87"/>
    </row>
    <row x14ac:dyDescent="0.25" r="850" customHeight="1" ht="17.25" hidden="1">
      <c r="A850" s="272" t="s">
        <v>128</v>
      </c>
      <c r="B850" s="273" t="s">
        <v>2</v>
      </c>
      <c r="C850" s="274" t="s">
        <v>129</v>
      </c>
      <c r="D850" s="274" t="s">
        <v>130</v>
      </c>
      <c r="E850" s="274" t="s">
        <v>131</v>
      </c>
      <c r="F850" s="274" t="s">
        <v>132</v>
      </c>
      <c r="G850" s="274" t="s">
        <v>133</v>
      </c>
      <c r="H850" s="274" t="s">
        <v>7</v>
      </c>
      <c r="I850" s="274" t="s">
        <v>134</v>
      </c>
      <c r="J850" s="274" t="s">
        <v>90</v>
      </c>
      <c r="K850" s="275" t="s">
        <v>135</v>
      </c>
      <c r="L850" s="86"/>
      <c r="M850" s="175"/>
      <c r="N850" s="87"/>
      <c r="O850" s="87"/>
      <c r="P850" s="87"/>
      <c r="Q850" s="87"/>
      <c r="R850" s="87"/>
      <c r="S850" s="87"/>
      <c r="T850" s="87"/>
      <c r="U850" s="87"/>
      <c r="V850" s="175"/>
      <c r="W850" s="87"/>
      <c r="X850" s="87"/>
      <c r="Y850" s="87"/>
      <c r="Z850" s="87"/>
      <c r="AA850" s="87"/>
      <c r="AB850" s="87"/>
      <c r="AC850" s="86"/>
      <c r="AD850" s="87"/>
    </row>
    <row x14ac:dyDescent="0.25" r="851" customHeight="1" ht="17.25">
      <c r="A851" s="235">
        <f>A849+1</f>
        <v>25569.375</v>
      </c>
      <c r="B851" s="179" t="s">
        <v>203</v>
      </c>
      <c r="C851" s="180"/>
      <c r="D851" s="180">
        <v>25</v>
      </c>
      <c r="E851" s="180"/>
      <c r="F851" s="180"/>
      <c r="G851" s="180">
        <f>SUM(C851:F851)</f>
      </c>
      <c r="H851" s="237">
        <v>6000</v>
      </c>
      <c r="I851" s="125">
        <f>G851*H851</f>
      </c>
      <c r="J851" s="125">
        <f>I851*0.1</f>
      </c>
      <c r="K851" s="125">
        <f>SUM(I851:J851)</f>
      </c>
      <c r="L851" s="86"/>
      <c r="M851" s="175"/>
      <c r="N851" s="87"/>
      <c r="O851" s="87"/>
      <c r="P851" s="87"/>
      <c r="Q851" s="87"/>
      <c r="R851" s="87"/>
      <c r="S851" s="87"/>
      <c r="T851" s="87"/>
      <c r="U851" s="87"/>
      <c r="V851" s="175"/>
      <c r="W851" s="87"/>
      <c r="X851" s="87"/>
      <c r="Y851" s="87"/>
      <c r="Z851" s="87"/>
      <c r="AA851" s="87"/>
      <c r="AB851" s="87"/>
      <c r="AC851" s="86"/>
      <c r="AD851" s="87"/>
    </row>
    <row x14ac:dyDescent="0.25" r="852" customHeight="1" ht="17.25">
      <c r="A852" s="235">
        <f>A851</f>
        <v>25569.375</v>
      </c>
      <c r="B852" s="179" t="s">
        <v>205</v>
      </c>
      <c r="C852" s="180"/>
      <c r="D852" s="180">
        <v>101</v>
      </c>
      <c r="E852" s="180"/>
      <c r="F852" s="180"/>
      <c r="G852" s="180">
        <f>SUM(C852:F852)</f>
      </c>
      <c r="H852" s="182">
        <v>4300</v>
      </c>
      <c r="I852" s="125">
        <f>G852*H852</f>
      </c>
      <c r="J852" s="125">
        <f>I852*0.1</f>
      </c>
      <c r="K852" s="125">
        <f>SUM(I852:J852)</f>
      </c>
      <c r="L852" s="86"/>
      <c r="M852" s="175"/>
      <c r="N852" s="87"/>
      <c r="O852" s="87"/>
      <c r="P852" s="87"/>
      <c r="Q852" s="87"/>
      <c r="R852" s="87"/>
      <c r="S852" s="87"/>
      <c r="T852" s="87"/>
      <c r="U852" s="87"/>
      <c r="V852" s="175"/>
      <c r="W852" s="87"/>
      <c r="X852" s="87"/>
      <c r="Y852" s="87"/>
      <c r="Z852" s="87"/>
      <c r="AA852" s="87"/>
      <c r="AB852" s="87"/>
      <c r="AC852" s="86"/>
      <c r="AD852" s="87"/>
    </row>
    <row x14ac:dyDescent="0.25" r="853" customHeight="1" ht="17.25">
      <c r="A853" s="235">
        <f>A852</f>
        <v>25569.375</v>
      </c>
      <c r="B853" s="179" t="s">
        <v>13</v>
      </c>
      <c r="C853" s="180"/>
      <c r="D853" s="180">
        <v>12</v>
      </c>
      <c r="E853" s="180"/>
      <c r="F853" s="180"/>
      <c r="G853" s="180">
        <f>SUM(C853:F853)</f>
      </c>
      <c r="H853" s="125">
        <v>6000</v>
      </c>
      <c r="I853" s="125">
        <f>G853*H853</f>
      </c>
      <c r="J853" s="125">
        <f>I853*0.1</f>
      </c>
      <c r="K853" s="125">
        <f>SUM(I853:J853)</f>
      </c>
      <c r="L853" s="86"/>
      <c r="M853" s="175"/>
      <c r="N853" s="87"/>
      <c r="O853" s="87"/>
      <c r="P853" s="87"/>
      <c r="Q853" s="87"/>
      <c r="R853" s="87"/>
      <c r="S853" s="87"/>
      <c r="T853" s="87"/>
      <c r="U853" s="87"/>
      <c r="V853" s="175"/>
      <c r="W853" s="87"/>
      <c r="X853" s="87"/>
      <c r="Y853" s="87"/>
      <c r="Z853" s="87"/>
      <c r="AA853" s="87"/>
      <c r="AB853" s="87"/>
      <c r="AC853" s="86"/>
      <c r="AD853" s="87"/>
    </row>
    <row x14ac:dyDescent="0.25" r="854" customHeight="1" ht="17.25">
      <c r="A854" s="235">
        <f>A853</f>
        <v>25569.375</v>
      </c>
      <c r="B854" s="179" t="s">
        <v>58</v>
      </c>
      <c r="C854" s="183" t="s">
        <v>14</v>
      </c>
      <c r="D854" s="180">
        <v>16</v>
      </c>
      <c r="E854" s="180">
        <v>8</v>
      </c>
      <c r="F854" s="180"/>
      <c r="G854" s="180">
        <f>SUM(C854:F854)</f>
      </c>
      <c r="H854" s="237">
        <v>5500</v>
      </c>
      <c r="I854" s="125">
        <f>G854*H854</f>
      </c>
      <c r="J854" s="125">
        <f>I854*0.1</f>
      </c>
      <c r="K854" s="125">
        <f>SUM(I854:J854)</f>
      </c>
      <c r="L854" s="86"/>
      <c r="M854" s="175"/>
      <c r="N854" s="87"/>
      <c r="O854" s="87"/>
      <c r="P854" s="87"/>
      <c r="Q854" s="87"/>
      <c r="R854" s="87"/>
      <c r="S854" s="87"/>
      <c r="T854" s="87"/>
      <c r="U854" s="87"/>
      <c r="V854" s="175"/>
      <c r="W854" s="87"/>
      <c r="X854" s="87"/>
      <c r="Y854" s="87"/>
      <c r="Z854" s="87"/>
      <c r="AA854" s="87"/>
      <c r="AB854" s="87"/>
      <c r="AC854" s="86"/>
      <c r="AD854" s="87"/>
    </row>
    <row x14ac:dyDescent="0.25" r="855" customHeight="1" ht="17.25">
      <c r="A855" s="235">
        <f>A854</f>
        <v>25569.375</v>
      </c>
      <c r="B855" s="179" t="s">
        <v>8</v>
      </c>
      <c r="C855" s="183">
        <v>20</v>
      </c>
      <c r="D855" s="180">
        <v>45</v>
      </c>
      <c r="E855" s="180">
        <v>25</v>
      </c>
      <c r="F855" s="180">
        <v>16</v>
      </c>
      <c r="G855" s="180">
        <f>SUM(C855:F855)</f>
      </c>
      <c r="H855" s="125">
        <v>5000</v>
      </c>
      <c r="I855" s="125">
        <f>G855*H855</f>
      </c>
      <c r="J855" s="125">
        <f>I855*0.1</f>
      </c>
      <c r="K855" s="125">
        <f>SUM(I855:J855)</f>
      </c>
      <c r="L855" s="86"/>
      <c r="M855" s="175"/>
      <c r="N855" s="87"/>
      <c r="O855" s="87"/>
      <c r="P855" s="87"/>
      <c r="Q855" s="87"/>
      <c r="R855" s="87"/>
      <c r="S855" s="87"/>
      <c r="T855" s="87"/>
      <c r="U855" s="87"/>
      <c r="V855" s="175"/>
      <c r="W855" s="87"/>
      <c r="X855" s="87"/>
      <c r="Y855" s="87"/>
      <c r="Z855" s="87"/>
      <c r="AA855" s="87"/>
      <c r="AB855" s="87"/>
      <c r="AC855" s="86"/>
      <c r="AD855" s="87"/>
    </row>
    <row x14ac:dyDescent="0.25" r="856" customHeight="1" ht="17.25">
      <c r="A856" s="235">
        <f>A855</f>
        <v>25569.375</v>
      </c>
      <c r="B856" s="179" t="s">
        <v>27</v>
      </c>
      <c r="C856" s="180"/>
      <c r="D856" s="180">
        <v>10</v>
      </c>
      <c r="E856" s="180"/>
      <c r="F856" s="180"/>
      <c r="G856" s="180">
        <f>SUM(C856:F856)</f>
      </c>
      <c r="H856" s="125">
        <v>5500</v>
      </c>
      <c r="I856" s="125">
        <f>G856*H856</f>
      </c>
      <c r="J856" s="125">
        <f>I856*0.1</f>
      </c>
      <c r="K856" s="125">
        <f>SUM(I856:J856)</f>
      </c>
      <c r="L856" s="86"/>
      <c r="M856" s="175"/>
      <c r="N856" s="87"/>
      <c r="O856" s="87"/>
      <c r="P856" s="87"/>
      <c r="Q856" s="87"/>
      <c r="R856" s="87"/>
      <c r="S856" s="87"/>
      <c r="T856" s="87"/>
      <c r="U856" s="87"/>
      <c r="V856" s="175"/>
      <c r="W856" s="87"/>
      <c r="X856" s="87"/>
      <c r="Y856" s="87"/>
      <c r="Z856" s="87"/>
      <c r="AA856" s="87"/>
      <c r="AB856" s="87"/>
      <c r="AC856" s="86"/>
      <c r="AD856" s="87"/>
    </row>
    <row x14ac:dyDescent="0.25" r="857" customHeight="1" ht="17.25">
      <c r="A857" s="235">
        <f>A856</f>
        <v>25569.375</v>
      </c>
      <c r="B857" s="179" t="s">
        <v>20</v>
      </c>
      <c r="C857" s="180"/>
      <c r="D857" s="180">
        <v>61</v>
      </c>
      <c r="E857" s="180">
        <v>13</v>
      </c>
      <c r="F857" s="180"/>
      <c r="G857" s="180">
        <f>SUM(C857:F857)</f>
      </c>
      <c r="H857" s="125">
        <v>5000</v>
      </c>
      <c r="I857" s="125">
        <f>G857*H857</f>
      </c>
      <c r="J857" s="125">
        <f>I857*0.1</f>
      </c>
      <c r="K857" s="125">
        <f>SUM(I857:J857)</f>
      </c>
      <c r="L857" s="86"/>
      <c r="M857" s="175"/>
      <c r="N857" s="87"/>
      <c r="O857" s="87"/>
      <c r="P857" s="87"/>
      <c r="Q857" s="87"/>
      <c r="R857" s="87"/>
      <c r="S857" s="87"/>
      <c r="T857" s="87"/>
      <c r="U857" s="87"/>
      <c r="V857" s="175"/>
      <c r="W857" s="87"/>
      <c r="X857" s="87"/>
      <c r="Y857" s="87"/>
      <c r="Z857" s="87"/>
      <c r="AA857" s="87"/>
      <c r="AB857" s="87"/>
      <c r="AC857" s="86"/>
      <c r="AD857" s="87"/>
    </row>
    <row x14ac:dyDescent="0.25" r="858" customHeight="1" ht="17.25">
      <c r="A858" s="235">
        <f>A857</f>
        <v>25569.375</v>
      </c>
      <c r="B858" s="179" t="s">
        <v>31</v>
      </c>
      <c r="C858" s="180"/>
      <c r="D858" s="180">
        <v>25</v>
      </c>
      <c r="E858" s="180"/>
      <c r="F858" s="180"/>
      <c r="G858" s="180">
        <f>SUM(C858:F858)</f>
      </c>
      <c r="H858" s="125">
        <v>6000</v>
      </c>
      <c r="I858" s="125">
        <f>G858*H858</f>
      </c>
      <c r="J858" s="125">
        <f>I858*0.1</f>
      </c>
      <c r="K858" s="125">
        <f>SUM(I858:J858)</f>
      </c>
      <c r="L858" s="86"/>
      <c r="M858" s="175"/>
      <c r="N858" s="87"/>
      <c r="O858" s="87"/>
      <c r="P858" s="87"/>
      <c r="Q858" s="87"/>
      <c r="R858" s="87"/>
      <c r="S858" s="87"/>
      <c r="T858" s="87"/>
      <c r="U858" s="87"/>
      <c r="V858" s="175"/>
      <c r="W858" s="87"/>
      <c r="X858" s="87"/>
      <c r="Y858" s="87"/>
      <c r="Z858" s="87"/>
      <c r="AA858" s="87"/>
      <c r="AB858" s="87"/>
      <c r="AC858" s="86"/>
      <c r="AD858" s="87"/>
    </row>
    <row x14ac:dyDescent="0.25" r="859" customHeight="1" ht="17.25">
      <c r="A859" s="235">
        <f>A858</f>
        <v>25569.375</v>
      </c>
      <c r="B859" s="179" t="s">
        <v>71</v>
      </c>
      <c r="C859" s="180"/>
      <c r="D859" s="180">
        <v>25</v>
      </c>
      <c r="E859" s="180"/>
      <c r="F859" s="180"/>
      <c r="G859" s="180">
        <f>SUM(C859:F859)</f>
      </c>
      <c r="H859" s="125">
        <v>6000</v>
      </c>
      <c r="I859" s="125">
        <f>G859*H859</f>
      </c>
      <c r="J859" s="125">
        <f>I859*0.1</f>
      </c>
      <c r="K859" s="125">
        <f>SUM(I859:J859)</f>
      </c>
      <c r="L859" s="86"/>
      <c r="M859" s="175"/>
      <c r="N859" s="87"/>
      <c r="O859" s="87"/>
      <c r="P859" s="87"/>
      <c r="Q859" s="87"/>
      <c r="R859" s="87"/>
      <c r="S859" s="87"/>
      <c r="T859" s="87"/>
      <c r="U859" s="87"/>
      <c r="V859" s="175"/>
      <c r="W859" s="87"/>
      <c r="X859" s="87"/>
      <c r="Y859" s="87"/>
      <c r="Z859" s="87"/>
      <c r="AA859" s="87"/>
      <c r="AB859" s="87"/>
      <c r="AC859" s="86"/>
      <c r="AD859" s="87"/>
    </row>
    <row x14ac:dyDescent="0.25" r="860" customHeight="1" ht="17.25">
      <c r="A860" s="235">
        <f>A859</f>
        <v>25569.375</v>
      </c>
      <c r="B860" s="179" t="s">
        <v>49</v>
      </c>
      <c r="C860" s="180"/>
      <c r="D860" s="180">
        <v>18</v>
      </c>
      <c r="E860" s="180">
        <v>13</v>
      </c>
      <c r="F860" s="180"/>
      <c r="G860" s="180">
        <f>SUM(C860:F860)</f>
      </c>
      <c r="H860" s="237">
        <v>6000</v>
      </c>
      <c r="I860" s="125">
        <f>G860*H860</f>
      </c>
      <c r="J860" s="125">
        <f>I860*0.1</f>
      </c>
      <c r="K860" s="125">
        <f>SUM(I860:J860)</f>
      </c>
      <c r="L860" s="86"/>
      <c r="M860" s="175"/>
      <c r="N860" s="87"/>
      <c r="O860" s="87"/>
      <c r="P860" s="87"/>
      <c r="Q860" s="87"/>
      <c r="R860" s="87"/>
      <c r="S860" s="87"/>
      <c r="T860" s="87"/>
      <c r="U860" s="87"/>
      <c r="V860" s="175"/>
      <c r="W860" s="87"/>
      <c r="X860" s="87"/>
      <c r="Y860" s="87"/>
      <c r="Z860" s="87"/>
      <c r="AA860" s="87"/>
      <c r="AB860" s="87"/>
      <c r="AC860" s="86"/>
      <c r="AD860" s="87"/>
    </row>
    <row x14ac:dyDescent="0.25" r="861" customHeight="1" ht="17.25">
      <c r="A861" s="235">
        <f>A860</f>
        <v>25569.375</v>
      </c>
      <c r="B861" s="184" t="s">
        <v>9</v>
      </c>
      <c r="C861" s="180"/>
      <c r="D861" s="180">
        <v>36</v>
      </c>
      <c r="E861" s="180"/>
      <c r="F861" s="180"/>
      <c r="G861" s="180">
        <f>SUM(C861:F861)</f>
      </c>
      <c r="H861" s="125">
        <v>6000</v>
      </c>
      <c r="I861" s="125">
        <f>G861*H861</f>
      </c>
      <c r="J861" s="125">
        <f>I861*0.1</f>
      </c>
      <c r="K861" s="125">
        <f>SUM(I861:J861)</f>
      </c>
      <c r="L861" s="86"/>
      <c r="M861" s="175"/>
      <c r="N861" s="87"/>
      <c r="O861" s="87"/>
      <c r="P861" s="87"/>
      <c r="Q861" s="87"/>
      <c r="R861" s="87"/>
      <c r="S861" s="87"/>
      <c r="T861" s="87"/>
      <c r="U861" s="87"/>
      <c r="V861" s="175"/>
      <c r="W861" s="87"/>
      <c r="X861" s="87"/>
      <c r="Y861" s="87"/>
      <c r="Z861" s="87"/>
      <c r="AA861" s="87"/>
      <c r="AB861" s="87"/>
      <c r="AC861" s="86"/>
      <c r="AD861" s="87"/>
    </row>
    <row x14ac:dyDescent="0.25" r="862" customHeight="1" ht="17.25">
      <c r="A862" s="235">
        <f>A861</f>
        <v>25569.375</v>
      </c>
      <c r="B862" s="179" t="s">
        <v>78</v>
      </c>
      <c r="C862" s="180"/>
      <c r="D862" s="180">
        <v>20</v>
      </c>
      <c r="E862" s="180"/>
      <c r="F862" s="180"/>
      <c r="G862" s="180">
        <f>SUM(C862:F862)</f>
      </c>
      <c r="H862" s="125">
        <v>6500</v>
      </c>
      <c r="I862" s="125">
        <f>G862*H862</f>
      </c>
      <c r="J862" s="125">
        <f>I862*0.1</f>
      </c>
      <c r="K862" s="125">
        <f>SUM(I862:J862)</f>
      </c>
      <c r="L862" s="86"/>
      <c r="M862" s="175"/>
      <c r="N862" s="87"/>
      <c r="O862" s="87"/>
      <c r="P862" s="87"/>
      <c r="Q862" s="87"/>
      <c r="R862" s="87"/>
      <c r="S862" s="87"/>
      <c r="T862" s="87"/>
      <c r="U862" s="87"/>
      <c r="V862" s="175"/>
      <c r="W862" s="87"/>
      <c r="X862" s="87"/>
      <c r="Y862" s="87"/>
      <c r="Z862" s="87"/>
      <c r="AA862" s="87"/>
      <c r="AB862" s="87"/>
      <c r="AC862" s="86"/>
      <c r="AD862" s="87"/>
    </row>
    <row x14ac:dyDescent="0.25" r="863" customHeight="1" ht="17.25">
      <c r="A863" s="235">
        <f>A862</f>
        <v>25569.375</v>
      </c>
      <c r="B863" s="179" t="s">
        <v>55</v>
      </c>
      <c r="C863" s="180"/>
      <c r="D863" s="180">
        <v>10</v>
      </c>
      <c r="E863" s="180"/>
      <c r="F863" s="180"/>
      <c r="G863" s="180">
        <f>SUM(C863:F863)</f>
      </c>
      <c r="H863" s="125">
        <v>6500</v>
      </c>
      <c r="I863" s="125">
        <f>G863*H863</f>
      </c>
      <c r="J863" s="125">
        <f>I863*0.1</f>
      </c>
      <c r="K863" s="125">
        <f>SUM(I863:J863)</f>
      </c>
      <c r="L863" s="86"/>
      <c r="M863" s="175"/>
      <c r="N863" s="87"/>
      <c r="O863" s="87"/>
      <c r="P863" s="87"/>
      <c r="Q863" s="87"/>
      <c r="R863" s="87"/>
      <c r="S863" s="87"/>
      <c r="T863" s="87"/>
      <c r="U863" s="87"/>
      <c r="V863" s="175"/>
      <c r="W863" s="87"/>
      <c r="X863" s="87"/>
      <c r="Y863" s="87"/>
      <c r="Z863" s="87"/>
      <c r="AA863" s="87"/>
      <c r="AB863" s="87"/>
      <c r="AC863" s="86"/>
      <c r="AD863" s="87"/>
    </row>
    <row x14ac:dyDescent="0.25" r="864" customHeight="1" ht="17.25">
      <c r="A864" s="235">
        <f>A863</f>
        <v>25569.375</v>
      </c>
      <c r="B864" s="279" t="s">
        <v>80</v>
      </c>
      <c r="C864" s="180"/>
      <c r="D864" s="180">
        <v>23</v>
      </c>
      <c r="E864" s="180"/>
      <c r="F864" s="180"/>
      <c r="G864" s="180">
        <f>SUM(C864:F864)</f>
      </c>
      <c r="H864" s="125">
        <v>6000</v>
      </c>
      <c r="I864" s="125">
        <f>G864*H864</f>
      </c>
      <c r="J864" s="185"/>
      <c r="K864" s="125">
        <f>SUM(I864:J864)</f>
      </c>
      <c r="L864" s="86"/>
      <c r="M864" s="175"/>
      <c r="N864" s="87"/>
      <c r="O864" s="87"/>
      <c r="P864" s="87"/>
      <c r="Q864" s="87"/>
      <c r="R864" s="87"/>
      <c r="S864" s="87"/>
      <c r="T864" s="87"/>
      <c r="U864" s="87"/>
      <c r="V864" s="175"/>
      <c r="W864" s="87"/>
      <c r="X864" s="87"/>
      <c r="Y864" s="87"/>
      <c r="Z864" s="87"/>
      <c r="AA864" s="87"/>
      <c r="AB864" s="87"/>
      <c r="AC864" s="86"/>
      <c r="AD864" s="87"/>
    </row>
    <row x14ac:dyDescent="0.25" r="865" customHeight="1" ht="17.25">
      <c r="A865" s="235">
        <f>A864</f>
        <v>25569.375</v>
      </c>
      <c r="B865" s="279" t="s">
        <v>67</v>
      </c>
      <c r="C865" s="180"/>
      <c r="D865" s="180">
        <v>7</v>
      </c>
      <c r="E865" s="180">
        <v>6</v>
      </c>
      <c r="F865" s="180"/>
      <c r="G865" s="180">
        <f>SUM(C865:F865)</f>
      </c>
      <c r="H865" s="125">
        <v>5500</v>
      </c>
      <c r="I865" s="125">
        <f>G865*H865</f>
      </c>
      <c r="J865" s="125">
        <f>I865*0.1</f>
      </c>
      <c r="K865" s="125">
        <f>SUM(I865:J865)</f>
      </c>
      <c r="L865" s="86"/>
      <c r="M865" s="175"/>
      <c r="N865" s="87"/>
      <c r="O865" s="87"/>
      <c r="P865" s="87"/>
      <c r="Q865" s="87"/>
      <c r="R865" s="87"/>
      <c r="S865" s="87"/>
      <c r="T865" s="87"/>
      <c r="U865" s="87"/>
      <c r="V865" s="175"/>
      <c r="W865" s="87"/>
      <c r="X865" s="87"/>
      <c r="Y865" s="87"/>
      <c r="Z865" s="87"/>
      <c r="AA865" s="87"/>
      <c r="AB865" s="87"/>
      <c r="AC865" s="86"/>
      <c r="AD865" s="87"/>
    </row>
    <row x14ac:dyDescent="0.25" r="866" customHeight="1" ht="17.25">
      <c r="A866" s="235">
        <f>A865</f>
        <v>25569.375</v>
      </c>
      <c r="B866" s="279" t="s">
        <v>74</v>
      </c>
      <c r="C866" s="180"/>
      <c r="D866" s="180">
        <v>33</v>
      </c>
      <c r="E866" s="180">
        <v>27</v>
      </c>
      <c r="F866" s="180"/>
      <c r="G866" s="180">
        <f>SUM(C866:F866)</f>
      </c>
      <c r="H866" s="187">
        <v>5000</v>
      </c>
      <c r="I866" s="125">
        <f>G866*H866</f>
      </c>
      <c r="J866" s="125">
        <f>I866*0.1</f>
      </c>
      <c r="K866" s="125">
        <f>SUM(I866:J866)</f>
      </c>
      <c r="L866" s="86"/>
      <c r="M866" s="175"/>
      <c r="N866" s="87"/>
      <c r="O866" s="87"/>
      <c r="P866" s="87"/>
      <c r="Q866" s="87"/>
      <c r="R866" s="87"/>
      <c r="S866" s="87"/>
      <c r="T866" s="87"/>
      <c r="U866" s="87"/>
      <c r="V866" s="175"/>
      <c r="W866" s="87"/>
      <c r="X866" s="87"/>
      <c r="Y866" s="87"/>
      <c r="Z866" s="87"/>
      <c r="AA866" s="87"/>
      <c r="AB866" s="87"/>
      <c r="AC866" s="86"/>
      <c r="AD866" s="87"/>
    </row>
    <row x14ac:dyDescent="0.25" r="867" customHeight="1" ht="17.25">
      <c r="A867" s="235">
        <f>A866</f>
        <v>25569.375</v>
      </c>
      <c r="B867" s="280" t="s">
        <v>11</v>
      </c>
      <c r="C867" s="180"/>
      <c r="D867" s="180">
        <v>13</v>
      </c>
      <c r="E867" s="180">
        <v>7</v>
      </c>
      <c r="F867" s="180"/>
      <c r="G867" s="180">
        <f>SUM(C867:F867)</f>
      </c>
      <c r="H867" s="125">
        <v>6000</v>
      </c>
      <c r="I867" s="125">
        <f>G867*H867</f>
      </c>
      <c r="J867" s="125">
        <f>I867*0.1</f>
      </c>
      <c r="K867" s="125">
        <f>SUM(I867:J867)</f>
      </c>
      <c r="L867" s="86"/>
      <c r="M867" s="175"/>
      <c r="N867" s="87"/>
      <c r="O867" s="87"/>
      <c r="P867" s="87"/>
      <c r="Q867" s="87"/>
      <c r="R867" s="87"/>
      <c r="S867" s="87"/>
      <c r="T867" s="87"/>
      <c r="U867" s="87"/>
      <c r="V867" s="175"/>
      <c r="W867" s="87"/>
      <c r="X867" s="87"/>
      <c r="Y867" s="87"/>
      <c r="Z867" s="87"/>
      <c r="AA867" s="87"/>
      <c r="AB867" s="87"/>
      <c r="AC867" s="86"/>
      <c r="AD867" s="87"/>
    </row>
    <row x14ac:dyDescent="0.25" r="868" customHeight="1" ht="17.25">
      <c r="A868" s="235">
        <f>A867</f>
        <v>25569.375</v>
      </c>
      <c r="B868" s="279" t="s">
        <v>22</v>
      </c>
      <c r="C868" s="180"/>
      <c r="D868" s="180">
        <v>32</v>
      </c>
      <c r="E868" s="180"/>
      <c r="F868" s="180"/>
      <c r="G868" s="180">
        <f>SUM(C868:F868)</f>
      </c>
      <c r="H868" s="237">
        <v>4800</v>
      </c>
      <c r="I868" s="125">
        <f>G868*H868</f>
      </c>
      <c r="J868" s="125">
        <f>I868*0.1</f>
      </c>
      <c r="K868" s="125">
        <f>SUM(I868:J868)</f>
      </c>
      <c r="L868" s="86"/>
      <c r="M868" s="175"/>
      <c r="N868" s="87"/>
      <c r="O868" s="87"/>
      <c r="P868" s="87"/>
      <c r="Q868" s="87"/>
      <c r="R868" s="87"/>
      <c r="S868" s="87"/>
      <c r="T868" s="87"/>
      <c r="U868" s="87"/>
      <c r="V868" s="175"/>
      <c r="W868" s="87"/>
      <c r="X868" s="87"/>
      <c r="Y868" s="87"/>
      <c r="Z868" s="87"/>
      <c r="AA868" s="87"/>
      <c r="AB868" s="87"/>
      <c r="AC868" s="86"/>
      <c r="AD868" s="87"/>
    </row>
    <row x14ac:dyDescent="0.25" r="869" customHeight="1" ht="17.25">
      <c r="A869" s="235">
        <f>A868</f>
        <v>25569.375</v>
      </c>
      <c r="B869" s="279" t="s">
        <v>217</v>
      </c>
      <c r="C869" s="180"/>
      <c r="D869" s="180">
        <v>18</v>
      </c>
      <c r="E869" s="180">
        <v>9</v>
      </c>
      <c r="F869" s="180"/>
      <c r="G869" s="180">
        <f>SUM(C869:F869)</f>
      </c>
      <c r="H869" s="125">
        <v>5000</v>
      </c>
      <c r="I869" s="125">
        <f>G869*H869</f>
      </c>
      <c r="J869" s="125">
        <f>I869*0.1</f>
      </c>
      <c r="K869" s="125">
        <f>SUM(I869:J869)</f>
      </c>
      <c r="L869" s="86"/>
      <c r="M869" s="175"/>
      <c r="N869" s="87"/>
      <c r="O869" s="87"/>
      <c r="P869" s="87"/>
      <c r="Q869" s="87"/>
      <c r="R869" s="87"/>
      <c r="S869" s="87"/>
      <c r="T869" s="87"/>
      <c r="U869" s="87"/>
      <c r="V869" s="175"/>
      <c r="W869" s="87"/>
      <c r="X869" s="87"/>
      <c r="Y869" s="87"/>
      <c r="Z869" s="87"/>
      <c r="AA869" s="87"/>
      <c r="AB869" s="87"/>
      <c r="AC869" s="86"/>
      <c r="AD869" s="87"/>
    </row>
    <row x14ac:dyDescent="0.25" r="870" customHeight="1" ht="17.25">
      <c r="A870" s="235">
        <f>A869</f>
        <v>25569.375</v>
      </c>
      <c r="B870" s="279" t="s">
        <v>84</v>
      </c>
      <c r="C870" s="180"/>
      <c r="D870" s="180">
        <v>14</v>
      </c>
      <c r="E870" s="180">
        <v>8</v>
      </c>
      <c r="F870" s="180"/>
      <c r="G870" s="180">
        <f>SUM(C870:F870)</f>
      </c>
      <c r="H870" s="237">
        <v>4800</v>
      </c>
      <c r="I870" s="125">
        <f>G870*H870</f>
      </c>
      <c r="J870" s="125">
        <f>I870*0.1</f>
      </c>
      <c r="K870" s="125">
        <f>SUM(I870:J870)</f>
      </c>
      <c r="L870" s="86"/>
      <c r="M870" s="175"/>
      <c r="N870" s="87"/>
      <c r="O870" s="87"/>
      <c r="P870" s="87"/>
      <c r="Q870" s="87"/>
      <c r="R870" s="87"/>
      <c r="S870" s="87"/>
      <c r="T870" s="87"/>
      <c r="U870" s="87"/>
      <c r="V870" s="175"/>
      <c r="W870" s="87"/>
      <c r="X870" s="87"/>
      <c r="Y870" s="87"/>
      <c r="Z870" s="87"/>
      <c r="AA870" s="87"/>
      <c r="AB870" s="87"/>
      <c r="AC870" s="86"/>
      <c r="AD870" s="87"/>
    </row>
    <row x14ac:dyDescent="0.25" r="871" customHeight="1" ht="17.25">
      <c r="A871" s="235">
        <f>A870</f>
        <v>25569.375</v>
      </c>
      <c r="B871" s="279" t="s">
        <v>207</v>
      </c>
      <c r="C871" s="180"/>
      <c r="D871" s="180">
        <v>45</v>
      </c>
      <c r="E871" s="180"/>
      <c r="F871" s="180">
        <v>2</v>
      </c>
      <c r="G871" s="180">
        <f>SUM(C871:F871)</f>
      </c>
      <c r="H871" s="125">
        <v>6000</v>
      </c>
      <c r="I871" s="125">
        <f>G871*H871</f>
      </c>
      <c r="J871" s="125">
        <f>I871*0.1</f>
      </c>
      <c r="K871" s="125">
        <f>SUM(I871:J871)</f>
      </c>
      <c r="L871" s="86"/>
      <c r="M871" s="175"/>
      <c r="N871" s="87"/>
      <c r="O871" s="87"/>
      <c r="P871" s="87"/>
      <c r="Q871" s="87"/>
      <c r="R871" s="87"/>
      <c r="S871" s="87"/>
      <c r="T871" s="87"/>
      <c r="U871" s="87"/>
      <c r="V871" s="175"/>
      <c r="W871" s="87"/>
      <c r="X871" s="87"/>
      <c r="Y871" s="87"/>
      <c r="Z871" s="87"/>
      <c r="AA871" s="87"/>
      <c r="AB871" s="87"/>
      <c r="AC871" s="86"/>
      <c r="AD871" s="87"/>
    </row>
    <row x14ac:dyDescent="0.25" r="872" customHeight="1" ht="17.25">
      <c r="A872" s="235">
        <f>A871</f>
        <v>25569.375</v>
      </c>
      <c r="B872" s="280" t="s">
        <v>17</v>
      </c>
      <c r="C872" s="180"/>
      <c r="D872" s="180">
        <v>37</v>
      </c>
      <c r="E872" s="180">
        <v>12</v>
      </c>
      <c r="F872" s="180"/>
      <c r="G872" s="180">
        <f>SUM(C872:F872)</f>
      </c>
      <c r="H872" s="125">
        <v>6000</v>
      </c>
      <c r="I872" s="125">
        <f>G872*H872</f>
      </c>
      <c r="J872" s="185"/>
      <c r="K872" s="125">
        <f>SUM(I872:J872)</f>
      </c>
      <c r="L872" s="86"/>
      <c r="M872" s="175"/>
      <c r="N872" s="87"/>
      <c r="O872" s="87"/>
      <c r="P872" s="87"/>
      <c r="Q872" s="87"/>
      <c r="R872" s="87"/>
      <c r="S872" s="87"/>
      <c r="T872" s="87"/>
      <c r="U872" s="87"/>
      <c r="V872" s="175"/>
      <c r="W872" s="87"/>
      <c r="X872" s="87"/>
      <c r="Y872" s="87"/>
      <c r="Z872" s="87"/>
      <c r="AA872" s="87"/>
      <c r="AB872" s="87"/>
      <c r="AC872" s="86"/>
      <c r="AD872" s="87"/>
    </row>
    <row x14ac:dyDescent="0.25" r="873" customHeight="1" ht="17.25">
      <c r="A873" s="235">
        <f>A872</f>
        <v>25569.375</v>
      </c>
      <c r="B873" s="279" t="s">
        <v>15</v>
      </c>
      <c r="C873" s="180"/>
      <c r="D873" s="180">
        <v>26</v>
      </c>
      <c r="E873" s="180">
        <v>5</v>
      </c>
      <c r="F873" s="180"/>
      <c r="G873" s="180">
        <f>SUM(C873:F873)</f>
      </c>
      <c r="H873" s="237">
        <v>4800</v>
      </c>
      <c r="I873" s="125">
        <f>G873*H873</f>
      </c>
      <c r="J873" s="125">
        <f>I873*0.1</f>
      </c>
      <c r="K873" s="125">
        <f>SUM(I873:J873)</f>
      </c>
      <c r="L873" s="86"/>
      <c r="M873" s="175"/>
      <c r="N873" s="87"/>
      <c r="O873" s="87"/>
      <c r="P873" s="87"/>
      <c r="Q873" s="87"/>
      <c r="R873" s="87"/>
      <c r="S873" s="87"/>
      <c r="T873" s="87"/>
      <c r="U873" s="87"/>
      <c r="V873" s="175"/>
      <c r="W873" s="87"/>
      <c r="X873" s="87"/>
      <c r="Y873" s="87"/>
      <c r="Z873" s="87"/>
      <c r="AA873" s="87"/>
      <c r="AB873" s="87"/>
      <c r="AC873" s="86"/>
      <c r="AD873" s="87"/>
    </row>
    <row x14ac:dyDescent="0.25" r="874" customHeight="1" ht="17.25">
      <c r="A874" s="235">
        <f>A873</f>
        <v>25569.375</v>
      </c>
      <c r="B874" s="279" t="s">
        <v>21</v>
      </c>
      <c r="C874" s="188" t="s">
        <v>14</v>
      </c>
      <c r="D874" s="180">
        <v>13</v>
      </c>
      <c r="E874" s="180"/>
      <c r="F874" s="180"/>
      <c r="G874" s="180">
        <f>SUM(C874:F874)</f>
      </c>
      <c r="H874" s="125">
        <v>5000</v>
      </c>
      <c r="I874" s="125">
        <f>G874*H874</f>
      </c>
      <c r="J874" s="125">
        <f>I874*0.1</f>
      </c>
      <c r="K874" s="125">
        <f>SUM(I874:J874)</f>
      </c>
      <c r="L874" s="86"/>
      <c r="M874" s="175"/>
      <c r="N874" s="87"/>
      <c r="O874" s="87"/>
      <c r="P874" s="87"/>
      <c r="Q874" s="87"/>
      <c r="R874" s="87"/>
      <c r="S874" s="87"/>
      <c r="T874" s="87"/>
      <c r="U874" s="87"/>
      <c r="V874" s="175"/>
      <c r="W874" s="87"/>
      <c r="X874" s="87"/>
      <c r="Y874" s="87"/>
      <c r="Z874" s="87"/>
      <c r="AA874" s="87"/>
      <c r="AB874" s="87"/>
      <c r="AC874" s="86"/>
      <c r="AD874" s="87"/>
    </row>
    <row x14ac:dyDescent="0.25" r="875" customHeight="1" ht="17.25">
      <c r="A875" s="235">
        <f>A874</f>
        <v>25569.375</v>
      </c>
      <c r="B875" s="279" t="s">
        <v>52</v>
      </c>
      <c r="C875" s="180"/>
      <c r="D875" s="180">
        <v>15</v>
      </c>
      <c r="E875" s="180">
        <v>9</v>
      </c>
      <c r="F875" s="180"/>
      <c r="G875" s="180">
        <f>SUM(C875:F875)</f>
      </c>
      <c r="H875" s="125">
        <v>5000</v>
      </c>
      <c r="I875" s="125">
        <f>G875*H875</f>
      </c>
      <c r="J875" s="125">
        <f>I875*0.1</f>
      </c>
      <c r="K875" s="125">
        <f>SUM(I875:J875)</f>
      </c>
      <c r="L875" s="86"/>
      <c r="M875" s="175"/>
      <c r="N875" s="87"/>
      <c r="O875" s="87"/>
      <c r="P875" s="87"/>
      <c r="Q875" s="87"/>
      <c r="R875" s="87"/>
      <c r="S875" s="87"/>
      <c r="T875" s="87"/>
      <c r="U875" s="87"/>
      <c r="V875" s="175"/>
      <c r="W875" s="87"/>
      <c r="X875" s="87"/>
      <c r="Y875" s="87"/>
      <c r="Z875" s="87"/>
      <c r="AA875" s="87"/>
      <c r="AB875" s="87"/>
      <c r="AC875" s="86"/>
      <c r="AD875" s="87"/>
    </row>
    <row x14ac:dyDescent="0.25" r="876" customHeight="1" ht="17.25">
      <c r="A876" s="235">
        <f>A875</f>
        <v>25569.375</v>
      </c>
      <c r="B876" s="279" t="s">
        <v>61</v>
      </c>
      <c r="C876" s="180"/>
      <c r="D876" s="180">
        <v>7</v>
      </c>
      <c r="E876" s="180"/>
      <c r="F876" s="180"/>
      <c r="G876" s="180">
        <f>SUM(C876:F876)</f>
      </c>
      <c r="H876" s="125">
        <v>5000</v>
      </c>
      <c r="I876" s="125">
        <f>G876*H876</f>
      </c>
      <c r="J876" s="125">
        <f>I876*0.1</f>
      </c>
      <c r="K876" s="125">
        <f>SUM(I876:J876)</f>
      </c>
      <c r="L876" s="86"/>
      <c r="M876" s="175"/>
      <c r="N876" s="87"/>
      <c r="O876" s="87"/>
      <c r="P876" s="87"/>
      <c r="Q876" s="87"/>
      <c r="R876" s="87"/>
      <c r="S876" s="87"/>
      <c r="T876" s="87"/>
      <c r="U876" s="87"/>
      <c r="V876" s="175"/>
      <c r="W876" s="87"/>
      <c r="X876" s="87"/>
      <c r="Y876" s="87"/>
      <c r="Z876" s="87"/>
      <c r="AA876" s="87"/>
      <c r="AB876" s="87"/>
      <c r="AC876" s="86"/>
      <c r="AD876" s="87"/>
    </row>
    <row x14ac:dyDescent="0.25" r="877" customHeight="1" ht="17.25">
      <c r="A877" s="235">
        <f>A876</f>
        <v>25569.375</v>
      </c>
      <c r="B877" s="280" t="s">
        <v>33</v>
      </c>
      <c r="C877" s="180"/>
      <c r="D877" s="180">
        <v>12</v>
      </c>
      <c r="E877" s="180"/>
      <c r="F877" s="180"/>
      <c r="G877" s="180">
        <f>SUM(C877:F877)</f>
      </c>
      <c r="H877" s="125">
        <v>5500</v>
      </c>
      <c r="I877" s="125">
        <f>G877*H877</f>
      </c>
      <c r="J877" s="125">
        <f>I877*0.1</f>
      </c>
      <c r="K877" s="125">
        <f>SUM(I877:J877)</f>
      </c>
      <c r="L877" s="86"/>
      <c r="M877" s="175"/>
      <c r="N877" s="87"/>
      <c r="O877" s="87"/>
      <c r="P877" s="87"/>
      <c r="Q877" s="87"/>
      <c r="R877" s="87"/>
      <c r="S877" s="87"/>
      <c r="T877" s="87"/>
      <c r="U877" s="87"/>
      <c r="V877" s="175"/>
      <c r="W877" s="87"/>
      <c r="X877" s="87"/>
      <c r="Y877" s="87"/>
      <c r="Z877" s="87"/>
      <c r="AA877" s="87"/>
      <c r="AB877" s="87"/>
      <c r="AC877" s="86"/>
      <c r="AD877" s="87"/>
    </row>
    <row x14ac:dyDescent="0.25" r="878" customHeight="1" ht="17.25">
      <c r="A878" s="235">
        <f>A877</f>
        <v>25569.375</v>
      </c>
      <c r="B878" s="279" t="s">
        <v>30</v>
      </c>
      <c r="C878" s="180"/>
      <c r="D878" s="180">
        <v>14</v>
      </c>
      <c r="E878" s="180"/>
      <c r="F878" s="180"/>
      <c r="G878" s="180">
        <f>SUM(C878:F878)</f>
      </c>
      <c r="H878" s="125">
        <v>6000</v>
      </c>
      <c r="I878" s="125">
        <f>G878*H878</f>
      </c>
      <c r="J878" s="125">
        <f>I878*0.1</f>
      </c>
      <c r="K878" s="125">
        <f>SUM(I878:J878)</f>
      </c>
      <c r="L878" s="86"/>
      <c r="M878" s="175"/>
      <c r="N878" s="87"/>
      <c r="O878" s="87"/>
      <c r="P878" s="87"/>
      <c r="Q878" s="87"/>
      <c r="R878" s="87"/>
      <c r="S878" s="87"/>
      <c r="T878" s="87"/>
      <c r="U878" s="87"/>
      <c r="V878" s="175"/>
      <c r="W878" s="87"/>
      <c r="X878" s="87"/>
      <c r="Y878" s="87"/>
      <c r="Z878" s="87"/>
      <c r="AA878" s="87"/>
      <c r="AB878" s="87"/>
      <c r="AC878" s="86"/>
      <c r="AD878" s="87"/>
    </row>
    <row x14ac:dyDescent="0.25" r="879" customHeight="1" ht="17.25">
      <c r="A879" s="235">
        <f>A878</f>
        <v>25569.375</v>
      </c>
      <c r="B879" s="279" t="s">
        <v>28</v>
      </c>
      <c r="C879" s="188" t="s">
        <v>14</v>
      </c>
      <c r="D879" s="180">
        <v>20</v>
      </c>
      <c r="E879" s="180"/>
      <c r="F879" s="180"/>
      <c r="G879" s="180">
        <f>SUM(C879:F879)</f>
      </c>
      <c r="H879" s="125">
        <v>5000</v>
      </c>
      <c r="I879" s="125">
        <f>G879*H879</f>
      </c>
      <c r="J879" s="125">
        <f>I879*0.1</f>
      </c>
      <c r="K879" s="125">
        <f>SUM(I879:J879)</f>
      </c>
      <c r="L879" s="86"/>
      <c r="M879" s="175"/>
      <c r="N879" s="87"/>
      <c r="O879" s="87"/>
      <c r="P879" s="87"/>
      <c r="Q879" s="87"/>
      <c r="R879" s="87"/>
      <c r="S879" s="87"/>
      <c r="T879" s="87"/>
      <c r="U879" s="87"/>
      <c r="V879" s="175"/>
      <c r="W879" s="87"/>
      <c r="X879" s="87"/>
      <c r="Y879" s="87"/>
      <c r="Z879" s="87"/>
      <c r="AA879" s="87"/>
      <c r="AB879" s="87"/>
      <c r="AC879" s="86"/>
      <c r="AD879" s="87"/>
    </row>
    <row x14ac:dyDescent="0.25" r="880" customHeight="1" ht="17.25">
      <c r="A880" s="235">
        <f>A879</f>
        <v>25569.375</v>
      </c>
      <c r="B880" s="179" t="s">
        <v>12</v>
      </c>
      <c r="C880" s="180"/>
      <c r="D880" s="180">
        <v>19</v>
      </c>
      <c r="E880" s="180">
        <v>7</v>
      </c>
      <c r="F880" s="180"/>
      <c r="G880" s="180">
        <f>SUM(C880:F880)</f>
      </c>
      <c r="H880" s="125">
        <v>6000</v>
      </c>
      <c r="I880" s="125">
        <f>G880*H880</f>
      </c>
      <c r="J880" s="125">
        <f>I880*0.1</f>
      </c>
      <c r="K880" s="125">
        <f>SUM(I880:J880)</f>
      </c>
      <c r="L880" s="86"/>
      <c r="M880" s="175"/>
      <c r="N880" s="87"/>
      <c r="O880" s="87"/>
      <c r="P880" s="87"/>
      <c r="Q880" s="87"/>
      <c r="R880" s="87"/>
      <c r="S880" s="87"/>
      <c r="T880" s="87"/>
      <c r="U880" s="87"/>
      <c r="V880" s="175"/>
      <c r="W880" s="87"/>
      <c r="X880" s="87"/>
      <c r="Y880" s="87"/>
      <c r="Z880" s="87"/>
      <c r="AA880" s="87"/>
      <c r="AB880" s="87"/>
      <c r="AC880" s="86"/>
      <c r="AD880" s="87"/>
    </row>
    <row x14ac:dyDescent="0.25" r="881" customHeight="1" ht="17.25">
      <c r="A881" s="235">
        <f>A880</f>
        <v>25569.375</v>
      </c>
      <c r="B881" s="179" t="s">
        <v>100</v>
      </c>
      <c r="C881" s="180"/>
      <c r="D881" s="180">
        <v>6</v>
      </c>
      <c r="E881" s="180"/>
      <c r="F881" s="180"/>
      <c r="G881" s="180">
        <f>SUM(C881:F881)</f>
      </c>
      <c r="H881" s="125">
        <v>5500</v>
      </c>
      <c r="I881" s="125">
        <f>G881*H881</f>
      </c>
      <c r="J881" s="125">
        <f>I881*0.1</f>
      </c>
      <c r="K881" s="125">
        <f>SUM(I881:J881)</f>
      </c>
      <c r="L881" s="86"/>
      <c r="M881" s="175"/>
      <c r="N881" s="87"/>
      <c r="O881" s="87"/>
      <c r="P881" s="87"/>
      <c r="Q881" s="87"/>
      <c r="R881" s="87"/>
      <c r="S881" s="87"/>
      <c r="T881" s="87"/>
      <c r="U881" s="87"/>
      <c r="V881" s="175"/>
      <c r="W881" s="87"/>
      <c r="X881" s="87"/>
      <c r="Y881" s="87"/>
      <c r="Z881" s="87"/>
      <c r="AA881" s="87"/>
      <c r="AB881" s="87"/>
      <c r="AC881" s="86"/>
      <c r="AD881" s="87"/>
    </row>
    <row x14ac:dyDescent="0.25" r="882" customHeight="1" ht="17.25">
      <c r="A882" s="235">
        <f>A881</f>
        <v>25569.375</v>
      </c>
      <c r="B882" s="179" t="s">
        <v>37</v>
      </c>
      <c r="C882" s="180"/>
      <c r="D882" s="180">
        <v>5</v>
      </c>
      <c r="E882" s="180"/>
      <c r="F882" s="180"/>
      <c r="G882" s="180">
        <f>SUM(C882:F882)</f>
      </c>
      <c r="H882" s="125">
        <v>6500</v>
      </c>
      <c r="I882" s="125">
        <f>G882*H882</f>
      </c>
      <c r="J882" s="125">
        <f>I882*0.1</f>
      </c>
      <c r="K882" s="125">
        <f>SUM(I882:J882)</f>
      </c>
      <c r="L882" s="86"/>
      <c r="M882" s="175"/>
      <c r="N882" s="87"/>
      <c r="O882" s="87"/>
      <c r="P882" s="87"/>
      <c r="Q882" s="87"/>
      <c r="R882" s="87"/>
      <c r="S882" s="87"/>
      <c r="T882" s="87"/>
      <c r="U882" s="87"/>
      <c r="V882" s="175"/>
      <c r="W882" s="87"/>
      <c r="X882" s="87"/>
      <c r="Y882" s="87"/>
      <c r="Z882" s="87"/>
      <c r="AA882" s="87"/>
      <c r="AB882" s="87"/>
      <c r="AC882" s="86"/>
      <c r="AD882" s="87"/>
    </row>
    <row x14ac:dyDescent="0.25" r="883" customHeight="1" ht="17.25">
      <c r="A883" s="235">
        <f>A882</f>
        <v>25569.375</v>
      </c>
      <c r="B883" s="186" t="s">
        <v>64</v>
      </c>
      <c r="C883" s="180"/>
      <c r="D883" s="180">
        <v>46</v>
      </c>
      <c r="E883" s="180">
        <v>20</v>
      </c>
      <c r="F883" s="180"/>
      <c r="G883" s="180">
        <f>SUM(C883:F883)</f>
      </c>
      <c r="H883" s="182">
        <v>5500</v>
      </c>
      <c r="I883" s="125">
        <f>G883*H883</f>
      </c>
      <c r="J883" s="125">
        <f>I883*0.1</f>
      </c>
      <c r="K883" s="125">
        <f>SUM(I883:J883)</f>
      </c>
      <c r="L883" s="86"/>
      <c r="M883" s="175"/>
      <c r="N883" s="87"/>
      <c r="O883" s="87"/>
      <c r="P883" s="87"/>
      <c r="Q883" s="87"/>
      <c r="R883" s="87"/>
      <c r="S883" s="87"/>
      <c r="T883" s="87"/>
      <c r="U883" s="87"/>
      <c r="V883" s="175"/>
      <c r="W883" s="87"/>
      <c r="X883" s="87"/>
      <c r="Y883" s="87"/>
      <c r="Z883" s="87"/>
      <c r="AA883" s="87"/>
      <c r="AB883" s="87"/>
      <c r="AC883" s="86"/>
      <c r="AD883" s="87"/>
    </row>
    <row x14ac:dyDescent="0.25" r="884" customHeight="1" ht="17.25">
      <c r="A884" s="235">
        <f>A883</f>
        <v>25569.375</v>
      </c>
      <c r="B884" s="186" t="s">
        <v>25</v>
      </c>
      <c r="C884" s="180"/>
      <c r="D884" s="180">
        <v>20</v>
      </c>
      <c r="E884" s="180"/>
      <c r="F884" s="180"/>
      <c r="G884" s="180">
        <f>SUM(C884:F884)</f>
      </c>
      <c r="H884" s="125">
        <v>6000</v>
      </c>
      <c r="I884" s="125">
        <f>G884*H884</f>
      </c>
      <c r="J884" s="125">
        <f>I884*0.1</f>
      </c>
      <c r="K884" s="125">
        <f>SUM(I884:J884)</f>
      </c>
      <c r="L884" s="86"/>
      <c r="M884" s="175"/>
      <c r="N884" s="87"/>
      <c r="O884" s="87"/>
      <c r="P884" s="87"/>
      <c r="Q884" s="87"/>
      <c r="R884" s="87"/>
      <c r="S884" s="87"/>
      <c r="T884" s="87"/>
      <c r="U884" s="87"/>
      <c r="V884" s="175"/>
      <c r="W884" s="87"/>
      <c r="X884" s="87"/>
      <c r="Y884" s="87"/>
      <c r="Z884" s="87"/>
      <c r="AA884" s="87"/>
      <c r="AB884" s="87"/>
      <c r="AC884" s="86"/>
      <c r="AD884" s="87"/>
    </row>
    <row x14ac:dyDescent="0.25" r="885" customHeight="1" ht="17.25">
      <c r="A885" s="235">
        <f>A884</f>
        <v>25569.375</v>
      </c>
      <c r="B885" s="279" t="s">
        <v>76</v>
      </c>
      <c r="C885" s="188" t="s">
        <v>14</v>
      </c>
      <c r="D885" s="180">
        <v>18</v>
      </c>
      <c r="E885" s="180">
        <v>12</v>
      </c>
      <c r="F885" s="180">
        <v>5</v>
      </c>
      <c r="G885" s="180">
        <f>SUM(C885:F885)</f>
      </c>
      <c r="H885" s="125">
        <v>6000</v>
      </c>
      <c r="I885" s="125">
        <f>G885*H885</f>
      </c>
      <c r="J885" s="125">
        <f>I885*0.1</f>
      </c>
      <c r="K885" s="125">
        <f>SUM(I885:J885)</f>
      </c>
      <c r="L885" s="86"/>
      <c r="M885" s="175"/>
      <c r="N885" s="87"/>
      <c r="O885" s="87"/>
      <c r="P885" s="87"/>
      <c r="Q885" s="87"/>
      <c r="R885" s="87"/>
      <c r="S885" s="87"/>
      <c r="T885" s="87"/>
      <c r="U885" s="87"/>
      <c r="V885" s="175"/>
      <c r="W885" s="87"/>
      <c r="X885" s="87"/>
      <c r="Y885" s="87"/>
      <c r="Z885" s="87"/>
      <c r="AA885" s="87"/>
      <c r="AB885" s="87"/>
      <c r="AC885" s="86"/>
      <c r="AD885" s="87"/>
    </row>
    <row x14ac:dyDescent="0.25" r="886" customHeight="1" ht="17.25">
      <c r="A886" s="235">
        <f>A885</f>
        <v>25569.375</v>
      </c>
      <c r="B886" s="186" t="s">
        <v>149</v>
      </c>
      <c r="C886" s="180"/>
      <c r="D886" s="180">
        <v>97</v>
      </c>
      <c r="E886" s="181">
        <v>38</v>
      </c>
      <c r="F886" s="180">
        <v>9</v>
      </c>
      <c r="G886" s="180">
        <f>SUM(C886:F886)</f>
      </c>
      <c r="H886" s="125">
        <v>6000</v>
      </c>
      <c r="I886" s="125">
        <f>G886*H886</f>
      </c>
      <c r="J886" s="125">
        <f>I886*0.1</f>
      </c>
      <c r="K886" s="125">
        <f>SUM(I886:J886)</f>
      </c>
      <c r="L886" s="86"/>
      <c r="M886" s="175"/>
      <c r="N886" s="87"/>
      <c r="O886" s="87"/>
      <c r="P886" s="87"/>
      <c r="Q886" s="87"/>
      <c r="R886" s="87"/>
      <c r="S886" s="87"/>
      <c r="T886" s="87"/>
      <c r="U886" s="87"/>
      <c r="V886" s="175"/>
      <c r="W886" s="87"/>
      <c r="X886" s="87"/>
      <c r="Y886" s="87"/>
      <c r="Z886" s="87"/>
      <c r="AA886" s="87"/>
      <c r="AB886" s="87"/>
      <c r="AC886" s="86"/>
      <c r="AD886" s="87"/>
    </row>
    <row x14ac:dyDescent="0.25" r="887" customHeight="1" ht="17.25">
      <c r="A887" s="235">
        <f>A886</f>
        <v>25569.375</v>
      </c>
      <c r="B887" s="280" t="s">
        <v>43</v>
      </c>
      <c r="C887" s="180"/>
      <c r="D887" s="180">
        <v>47</v>
      </c>
      <c r="E887" s="180">
        <v>9</v>
      </c>
      <c r="F887" s="180"/>
      <c r="G887" s="180">
        <f>SUM(C887:F887)</f>
      </c>
      <c r="H887" s="125">
        <v>6000</v>
      </c>
      <c r="I887" s="125">
        <f>G887*H887</f>
      </c>
      <c r="J887" s="125">
        <f>I887*0.1</f>
      </c>
      <c r="K887" s="125">
        <f>SUM(I887:J887)</f>
      </c>
      <c r="L887" s="86"/>
      <c r="M887" s="175"/>
      <c r="N887" s="87"/>
      <c r="O887" s="87"/>
      <c r="P887" s="87"/>
      <c r="Q887" s="87"/>
      <c r="R887" s="87"/>
      <c r="S887" s="87"/>
      <c r="T887" s="87"/>
      <c r="U887" s="87"/>
      <c r="V887" s="175"/>
      <c r="W887" s="87"/>
      <c r="X887" s="87"/>
      <c r="Y887" s="87"/>
      <c r="Z887" s="87"/>
      <c r="AA887" s="87"/>
      <c r="AB887" s="87"/>
      <c r="AC887" s="86"/>
      <c r="AD887" s="87"/>
    </row>
    <row x14ac:dyDescent="0.25" r="888" customHeight="1" ht="17.25">
      <c r="A888" s="235">
        <f>A887</f>
        <v>25569.375</v>
      </c>
      <c r="B888" s="280" t="s">
        <v>18</v>
      </c>
      <c r="C888" s="180"/>
      <c r="D888" s="180">
        <v>9</v>
      </c>
      <c r="E888" s="180">
        <v>6</v>
      </c>
      <c r="F888" s="180">
        <v>6</v>
      </c>
      <c r="G888" s="180">
        <f>SUM(C888:F888)</f>
      </c>
      <c r="H888" s="125">
        <v>6000</v>
      </c>
      <c r="I888" s="125">
        <f>G888*H888</f>
      </c>
      <c r="J888" s="125">
        <f>I888*0.1</f>
      </c>
      <c r="K888" s="125">
        <f>SUM(I888:J888)</f>
      </c>
      <c r="L888" s="86"/>
      <c r="M888" s="175"/>
      <c r="N888" s="87"/>
      <c r="O888" s="87"/>
      <c r="P888" s="87"/>
      <c r="Q888" s="87"/>
      <c r="R888" s="87"/>
      <c r="S888" s="87"/>
      <c r="T888" s="87"/>
      <c r="U888" s="87"/>
      <c r="V888" s="175"/>
      <c r="W888" s="87"/>
      <c r="X888" s="87"/>
      <c r="Y888" s="87"/>
      <c r="Z888" s="87"/>
      <c r="AA888" s="87"/>
      <c r="AB888" s="87"/>
      <c r="AC888" s="86"/>
      <c r="AD888" s="87"/>
    </row>
    <row x14ac:dyDescent="0.25" r="889" customHeight="1" ht="17.25">
      <c r="A889" s="235">
        <f>A888</f>
        <v>25569.375</v>
      </c>
      <c r="B889" s="280" t="s">
        <v>82</v>
      </c>
      <c r="C889" s="188" t="s">
        <v>14</v>
      </c>
      <c r="D889" s="180">
        <v>25</v>
      </c>
      <c r="E889" s="180">
        <v>9</v>
      </c>
      <c r="F889" s="180">
        <v>7</v>
      </c>
      <c r="G889" s="180">
        <f>SUM(C889:F889)</f>
      </c>
      <c r="H889" s="125">
        <v>5000</v>
      </c>
      <c r="I889" s="125">
        <f>G889*H889</f>
      </c>
      <c r="J889" s="125">
        <f>I889*0.1</f>
      </c>
      <c r="K889" s="125">
        <f>SUM(I889:J889)</f>
      </c>
      <c r="L889" s="86"/>
      <c r="M889" s="175"/>
      <c r="N889" s="87"/>
      <c r="O889" s="87"/>
      <c r="P889" s="87"/>
      <c r="Q889" s="87"/>
      <c r="R889" s="87"/>
      <c r="S889" s="87"/>
      <c r="T889" s="87"/>
      <c r="U889" s="87"/>
      <c r="V889" s="175"/>
      <c r="W889" s="87"/>
      <c r="X889" s="87"/>
      <c r="Y889" s="87"/>
      <c r="Z889" s="87"/>
      <c r="AA889" s="87"/>
      <c r="AB889" s="87"/>
      <c r="AC889" s="86"/>
      <c r="AD889" s="87"/>
    </row>
    <row x14ac:dyDescent="0.25" r="890" customHeight="1" ht="17.25">
      <c r="A890" s="235">
        <f>A889</f>
        <v>25569.375</v>
      </c>
      <c r="B890" s="280" t="s">
        <v>151</v>
      </c>
      <c r="C890" s="180"/>
      <c r="D890" s="180">
        <v>12</v>
      </c>
      <c r="E890" s="180"/>
      <c r="F890" s="180"/>
      <c r="G890" s="180">
        <f>SUM(C890:F890)</f>
      </c>
      <c r="H890" s="125">
        <v>5000</v>
      </c>
      <c r="I890" s="125">
        <f>G890*H890</f>
      </c>
      <c r="J890" s="125">
        <f>I890*0.1</f>
      </c>
      <c r="K890" s="125">
        <f>SUM(I890:J890)</f>
      </c>
      <c r="L890" s="86"/>
      <c r="M890" s="175"/>
      <c r="N890" s="87"/>
      <c r="O890" s="87"/>
      <c r="P890" s="87"/>
      <c r="Q890" s="87"/>
      <c r="R890" s="87"/>
      <c r="S890" s="87"/>
      <c r="T890" s="87"/>
      <c r="U890" s="87"/>
      <c r="V890" s="175"/>
      <c r="W890" s="87"/>
      <c r="X890" s="87"/>
      <c r="Y890" s="87"/>
      <c r="Z890" s="87"/>
      <c r="AA890" s="87"/>
      <c r="AB890" s="87"/>
      <c r="AC890" s="86"/>
      <c r="AD890" s="87"/>
    </row>
    <row x14ac:dyDescent="0.25" r="891" customHeight="1" ht="17.25">
      <c r="A891" s="235">
        <f>A890</f>
        <v>25569.375</v>
      </c>
      <c r="B891" s="279"/>
      <c r="C891" s="180"/>
      <c r="D891" s="180"/>
      <c r="E891" s="180"/>
      <c r="F891" s="180"/>
      <c r="G891" s="180">
        <f>SUM(C891:F891)</f>
      </c>
      <c r="H891" s="125"/>
      <c r="I891" s="125">
        <f>G891*H891</f>
      </c>
      <c r="J891" s="125">
        <f>I891*0.1</f>
      </c>
      <c r="K891" s="125">
        <f>SUM(I891:J891)</f>
      </c>
      <c r="L891" s="86"/>
      <c r="M891" s="175"/>
      <c r="N891" s="87"/>
      <c r="O891" s="87"/>
      <c r="P891" s="87"/>
      <c r="Q891" s="87"/>
      <c r="R891" s="87"/>
      <c r="S891" s="87"/>
      <c r="T891" s="87"/>
      <c r="U891" s="87"/>
      <c r="V891" s="175"/>
      <c r="W891" s="87"/>
      <c r="X891" s="87"/>
      <c r="Y891" s="87"/>
      <c r="Z891" s="87"/>
      <c r="AA891" s="87"/>
      <c r="AB891" s="87"/>
      <c r="AC891" s="86"/>
      <c r="AD891" s="87"/>
    </row>
    <row x14ac:dyDescent="0.25" r="892" customHeight="1" ht="17.25">
      <c r="A892" s="235">
        <f>A891</f>
        <v>25569.375</v>
      </c>
      <c r="B892" s="179"/>
      <c r="C892" s="180"/>
      <c r="D892" s="180"/>
      <c r="E892" s="180"/>
      <c r="F892" s="180"/>
      <c r="G892" s="180">
        <f>SUM(C892:F892)</f>
      </c>
      <c r="H892" s="125"/>
      <c r="I892" s="125">
        <f>G892*H892</f>
      </c>
      <c r="J892" s="125">
        <f>I892*0.1</f>
      </c>
      <c r="K892" s="125">
        <f>SUM(I892:J892)</f>
      </c>
      <c r="L892" s="86"/>
      <c r="M892" s="175"/>
      <c r="N892" s="87"/>
      <c r="O892" s="87"/>
      <c r="P892" s="87"/>
      <c r="Q892" s="87"/>
      <c r="R892" s="87"/>
      <c r="S892" s="87"/>
      <c r="T892" s="87"/>
      <c r="U892" s="87"/>
      <c r="V892" s="175"/>
      <c r="W892" s="87"/>
      <c r="X892" s="87"/>
      <c r="Y892" s="87"/>
      <c r="Z892" s="87"/>
      <c r="AA892" s="87"/>
      <c r="AB892" s="87"/>
      <c r="AC892" s="86"/>
      <c r="AD892" s="87"/>
    </row>
    <row x14ac:dyDescent="0.25" r="893" customHeight="1" ht="17.25">
      <c r="A893" s="243">
        <f>A892</f>
        <v>25569.375</v>
      </c>
      <c r="B893" s="282" t="s">
        <v>155</v>
      </c>
      <c r="C893" s="191">
        <f>SUM(C851:C892)</f>
      </c>
      <c r="D893" s="191">
        <f>SUM(D851:D892)</f>
      </c>
      <c r="E893" s="191">
        <f>SUM(E851:E892)</f>
      </c>
      <c r="F893" s="191">
        <f>SUM(F851:F892)</f>
      </c>
      <c r="G893" s="191">
        <f>SUM(G851:G892)</f>
      </c>
      <c r="H893" s="201"/>
      <c r="I893" s="201">
        <f>SUM(I851:I892)</f>
      </c>
      <c r="J893" s="201">
        <f>SUM(J851:J892)</f>
      </c>
      <c r="K893" s="201">
        <f>SUM(K851:K892)</f>
      </c>
      <c r="L893" s="86"/>
      <c r="M893" s="175"/>
      <c r="N893" s="87"/>
      <c r="O893" s="87"/>
      <c r="P893" s="87"/>
      <c r="Q893" s="87"/>
      <c r="R893" s="87"/>
      <c r="S893" s="87"/>
      <c r="T893" s="87"/>
      <c r="U893" s="87"/>
      <c r="V893" s="175"/>
      <c r="W893" s="87"/>
      <c r="X893" s="87"/>
      <c r="Y893" s="87"/>
      <c r="Z893" s="87"/>
      <c r="AA893" s="87"/>
      <c r="AB893" s="87"/>
      <c r="AC893" s="86"/>
      <c r="AD893" s="87"/>
    </row>
    <row x14ac:dyDescent="0.25" r="894" customHeight="1" ht="17.25">
      <c r="A894" s="235">
        <f>A896</f>
        <v>25569.375</v>
      </c>
      <c r="B894" s="186" t="s">
        <v>113</v>
      </c>
      <c r="C894" s="180"/>
      <c r="D894" s="180">
        <v>133</v>
      </c>
      <c r="E894" s="180">
        <v>94</v>
      </c>
      <c r="F894" s="180"/>
      <c r="G894" s="180">
        <f>SUM(C894:F894)</f>
      </c>
      <c r="H894" s="125">
        <v>6500</v>
      </c>
      <c r="I894" s="125">
        <f>G894*H894</f>
      </c>
      <c r="J894" s="185"/>
      <c r="K894" s="125">
        <f>SUM(I894:J894)</f>
      </c>
      <c r="L894" s="86"/>
      <c r="M894" s="175"/>
      <c r="N894" s="87"/>
      <c r="O894" s="87"/>
      <c r="P894" s="87"/>
      <c r="Q894" s="87"/>
      <c r="R894" s="87"/>
      <c r="S894" s="87"/>
      <c r="T894" s="87"/>
      <c r="U894" s="87"/>
      <c r="V894" s="175"/>
      <c r="W894" s="87"/>
      <c r="X894" s="87"/>
      <c r="Y894" s="87"/>
      <c r="Z894" s="87"/>
      <c r="AA894" s="87"/>
      <c r="AB894" s="87"/>
      <c r="AC894" s="86"/>
      <c r="AD894" s="87"/>
    </row>
    <row x14ac:dyDescent="0.25" r="895" customHeight="1" ht="17.25">
      <c r="A895" s="235">
        <f>A891</f>
        <v>25569.375</v>
      </c>
      <c r="B895" s="186" t="s">
        <v>156</v>
      </c>
      <c r="C895" s="180"/>
      <c r="D895" s="180">
        <v>8</v>
      </c>
      <c r="E895" s="180">
        <v>3</v>
      </c>
      <c r="F895" s="180"/>
      <c r="G895" s="180">
        <f>SUM(C895:F895)</f>
      </c>
      <c r="H895" s="125">
        <v>6500</v>
      </c>
      <c r="I895" s="125">
        <f>G895*H895</f>
      </c>
      <c r="J895" s="185"/>
      <c r="K895" s="125">
        <f>SUM(I895:J895)</f>
      </c>
      <c r="L895" s="86"/>
      <c r="M895" s="175"/>
      <c r="N895" s="87"/>
      <c r="O895" s="87"/>
      <c r="P895" s="87"/>
      <c r="Q895" s="87"/>
      <c r="R895" s="87"/>
      <c r="S895" s="87"/>
      <c r="T895" s="87"/>
      <c r="U895" s="87"/>
      <c r="V895" s="175"/>
      <c r="W895" s="87"/>
      <c r="X895" s="87"/>
      <c r="Y895" s="87"/>
      <c r="Z895" s="87"/>
      <c r="AA895" s="87"/>
      <c r="AB895" s="87"/>
      <c r="AC895" s="86"/>
      <c r="AD895" s="87"/>
    </row>
    <row x14ac:dyDescent="0.25" r="896" customHeight="1" ht="17.25">
      <c r="A896" s="235">
        <f>A897</f>
        <v>25569.375</v>
      </c>
      <c r="B896" s="186" t="s">
        <v>112</v>
      </c>
      <c r="C896" s="180"/>
      <c r="D896" s="180">
        <v>15</v>
      </c>
      <c r="E896" s="180">
        <v>8</v>
      </c>
      <c r="F896" s="180"/>
      <c r="G896" s="180">
        <f>SUM(C896:F896)</f>
      </c>
      <c r="H896" s="125">
        <v>6900</v>
      </c>
      <c r="I896" s="125">
        <f>G896*H896</f>
      </c>
      <c r="J896" s="185"/>
      <c r="K896" s="125">
        <f>SUM(I896:J896)</f>
      </c>
      <c r="L896" s="86"/>
      <c r="M896" s="175"/>
      <c r="N896" s="87"/>
      <c r="O896" s="87"/>
      <c r="P896" s="87"/>
      <c r="Q896" s="87"/>
      <c r="R896" s="87"/>
      <c r="S896" s="87"/>
      <c r="T896" s="87"/>
      <c r="U896" s="87"/>
      <c r="V896" s="175"/>
      <c r="W896" s="87"/>
      <c r="X896" s="87"/>
      <c r="Y896" s="87"/>
      <c r="Z896" s="87"/>
      <c r="AA896" s="87"/>
      <c r="AB896" s="87"/>
      <c r="AC896" s="86"/>
      <c r="AD896" s="87"/>
    </row>
    <row x14ac:dyDescent="0.25" r="897" customHeight="1" ht="17.25">
      <c r="A897" s="235">
        <f>A895</f>
        <v>25569.375</v>
      </c>
      <c r="B897" s="179"/>
      <c r="C897" s="180"/>
      <c r="D897" s="180"/>
      <c r="E897" s="180"/>
      <c r="F897" s="180"/>
      <c r="G897" s="180">
        <f>SUM(C897:F897)</f>
      </c>
      <c r="H897" s="125"/>
      <c r="I897" s="125">
        <f>G895*H897</f>
      </c>
      <c r="J897" s="185"/>
      <c r="K897" s="125">
        <f>SUM(I897:J897)</f>
      </c>
      <c r="L897" s="86"/>
      <c r="M897" s="175"/>
      <c r="N897" s="87"/>
      <c r="O897" s="87"/>
      <c r="P897" s="87"/>
      <c r="Q897" s="87"/>
      <c r="R897" s="87"/>
      <c r="S897" s="87"/>
      <c r="T897" s="87"/>
      <c r="U897" s="87"/>
      <c r="V897" s="175"/>
      <c r="W897" s="87"/>
      <c r="X897" s="87"/>
      <c r="Y897" s="87"/>
      <c r="Z897" s="87"/>
      <c r="AA897" s="87"/>
      <c r="AB897" s="87"/>
      <c r="AC897" s="86"/>
      <c r="AD897" s="87"/>
    </row>
    <row x14ac:dyDescent="0.25" r="898" customHeight="1" ht="17.25">
      <c r="A898" s="235">
        <f>A897</f>
        <v>25569.375</v>
      </c>
      <c r="B898" s="179"/>
      <c r="C898" s="180"/>
      <c r="D898" s="180"/>
      <c r="E898" s="180"/>
      <c r="F898" s="180"/>
      <c r="G898" s="180">
        <f>SUM(C898:F898)</f>
      </c>
      <c r="H898" s="125"/>
      <c r="I898" s="125">
        <f>G898*H898</f>
      </c>
      <c r="J898" s="185"/>
      <c r="K898" s="125">
        <f>SUM(I898:J898)</f>
      </c>
      <c r="L898" s="86"/>
      <c r="M898" s="175"/>
      <c r="N898" s="87"/>
      <c r="O898" s="87"/>
      <c r="P898" s="87"/>
      <c r="Q898" s="87"/>
      <c r="R898" s="87"/>
      <c r="S898" s="87"/>
      <c r="T898" s="87"/>
      <c r="U898" s="87"/>
      <c r="V898" s="175"/>
      <c r="W898" s="87"/>
      <c r="X898" s="87"/>
      <c r="Y898" s="87"/>
      <c r="Z898" s="87"/>
      <c r="AA898" s="87"/>
      <c r="AB898" s="87"/>
      <c r="AC898" s="86"/>
      <c r="AD898" s="87"/>
    </row>
    <row x14ac:dyDescent="0.25" r="899" customHeight="1" ht="17.25">
      <c r="A899" s="235">
        <f>A898</f>
        <v>25569.375</v>
      </c>
      <c r="B899" s="179"/>
      <c r="C899" s="180"/>
      <c r="D899" s="180"/>
      <c r="E899" s="180"/>
      <c r="F899" s="180"/>
      <c r="G899" s="180">
        <f>SUM(C899:F899)</f>
      </c>
      <c r="H899" s="125"/>
      <c r="I899" s="125">
        <f>G898*H899</f>
      </c>
      <c r="J899" s="185"/>
      <c r="K899" s="125">
        <f>SUM(I899:J899)</f>
      </c>
      <c r="L899" s="86"/>
      <c r="M899" s="175"/>
      <c r="N899" s="87"/>
      <c r="O899" s="87"/>
      <c r="P899" s="87"/>
      <c r="Q899" s="87"/>
      <c r="R899" s="87"/>
      <c r="S899" s="87"/>
      <c r="T899" s="87"/>
      <c r="U899" s="87"/>
      <c r="V899" s="175"/>
      <c r="W899" s="87"/>
      <c r="X899" s="87"/>
      <c r="Y899" s="87"/>
      <c r="Z899" s="87"/>
      <c r="AA899" s="87"/>
      <c r="AB899" s="87"/>
      <c r="AC899" s="86"/>
      <c r="AD899" s="87"/>
    </row>
    <row x14ac:dyDescent="0.25" r="900" customHeight="1" ht="17.25">
      <c r="A900" s="235">
        <f>A894</f>
        <v>25569.375</v>
      </c>
      <c r="B900" s="179"/>
      <c r="C900" s="180"/>
      <c r="D900" s="180"/>
      <c r="E900" s="180"/>
      <c r="F900" s="180"/>
      <c r="G900" s="180">
        <f>SUM(C900:F900)</f>
      </c>
      <c r="H900" s="125"/>
      <c r="I900" s="125">
        <f>G900*H900</f>
      </c>
      <c r="J900" s="185"/>
      <c r="K900" s="125">
        <f>SUM(I900:J900)</f>
      </c>
      <c r="L900" s="86"/>
      <c r="M900" s="175"/>
      <c r="N900" s="87"/>
      <c r="O900" s="87"/>
      <c r="P900" s="87"/>
      <c r="Q900" s="87"/>
      <c r="R900" s="87"/>
      <c r="S900" s="87"/>
      <c r="T900" s="87"/>
      <c r="U900" s="87"/>
      <c r="V900" s="175"/>
      <c r="W900" s="87"/>
      <c r="X900" s="87"/>
      <c r="Y900" s="87"/>
      <c r="Z900" s="87"/>
      <c r="AA900" s="87"/>
      <c r="AB900" s="87"/>
      <c r="AC900" s="86"/>
      <c r="AD900" s="87"/>
    </row>
    <row x14ac:dyDescent="0.25" r="901" customHeight="1" ht="17.25">
      <c r="A901" s="235">
        <f>A900</f>
        <v>25569.375</v>
      </c>
      <c r="B901" s="179"/>
      <c r="C901" s="180"/>
      <c r="D901" s="180"/>
      <c r="E901" s="180"/>
      <c r="F901" s="180"/>
      <c r="G901" s="180">
        <f>SUM(C901:F901)</f>
      </c>
      <c r="H901" s="125"/>
      <c r="I901" s="125">
        <f>G900*H901</f>
      </c>
      <c r="J901" s="185"/>
      <c r="K901" s="125">
        <f>SUM(I901:J901)</f>
      </c>
      <c r="L901" s="86"/>
      <c r="M901" s="175"/>
      <c r="N901" s="87"/>
      <c r="O901" s="87"/>
      <c r="P901" s="87"/>
      <c r="Q901" s="87"/>
      <c r="R901" s="87"/>
      <c r="S901" s="87"/>
      <c r="T901" s="87"/>
      <c r="U901" s="87"/>
      <c r="V901" s="175"/>
      <c r="W901" s="87"/>
      <c r="X901" s="87"/>
      <c r="Y901" s="87"/>
      <c r="Z901" s="87"/>
      <c r="AA901" s="87"/>
      <c r="AB901" s="87"/>
      <c r="AC901" s="86"/>
      <c r="AD901" s="87"/>
    </row>
    <row x14ac:dyDescent="0.25" r="902" customHeight="1" ht="17.25">
      <c r="A902" s="243">
        <f>A901</f>
        <v>25569.375</v>
      </c>
      <c r="B902" s="282" t="s">
        <v>157</v>
      </c>
      <c r="C902" s="191">
        <f>SUM(C894:C901)</f>
      </c>
      <c r="D902" s="191">
        <f>SUM(D894:D901)</f>
      </c>
      <c r="E902" s="191">
        <f>SUM(E894:E901)</f>
      </c>
      <c r="F902" s="191">
        <f>SUM(F894:F901)</f>
      </c>
      <c r="G902" s="191">
        <f>SUM(G894:G901)</f>
      </c>
      <c r="H902" s="201"/>
      <c r="I902" s="201">
        <f>SUM(I894:I901)</f>
      </c>
      <c r="J902" s="201"/>
      <c r="K902" s="202">
        <f>SUM(K894:K901)</f>
      </c>
      <c r="L902" s="86"/>
      <c r="M902" s="175"/>
      <c r="N902" s="87"/>
      <c r="O902" s="87"/>
      <c r="P902" s="87"/>
      <c r="Q902" s="87"/>
      <c r="R902" s="87"/>
      <c r="S902" s="87"/>
      <c r="T902" s="87"/>
      <c r="U902" s="87"/>
      <c r="V902" s="175"/>
      <c r="W902" s="87"/>
      <c r="X902" s="87"/>
      <c r="Y902" s="87"/>
      <c r="Z902" s="87"/>
      <c r="AA902" s="87"/>
      <c r="AB902" s="87"/>
      <c r="AC902" s="86"/>
      <c r="AD902" s="87"/>
    </row>
    <row x14ac:dyDescent="0.25" r="903" customHeight="1" ht="17.25" hidden="1">
      <c r="A903" s="272" t="s">
        <v>128</v>
      </c>
      <c r="B903" s="273" t="s">
        <v>2</v>
      </c>
      <c r="C903" s="274" t="s">
        <v>129</v>
      </c>
      <c r="D903" s="274" t="s">
        <v>130</v>
      </c>
      <c r="E903" s="274" t="s">
        <v>131</v>
      </c>
      <c r="F903" s="274" t="s">
        <v>132</v>
      </c>
      <c r="G903" s="274" t="s">
        <v>133</v>
      </c>
      <c r="H903" s="274" t="s">
        <v>7</v>
      </c>
      <c r="I903" s="274" t="s">
        <v>134</v>
      </c>
      <c r="J903" s="274" t="s">
        <v>90</v>
      </c>
      <c r="K903" s="275" t="s">
        <v>135</v>
      </c>
      <c r="L903" s="86"/>
      <c r="M903" s="175"/>
      <c r="N903" s="87"/>
      <c r="O903" s="87"/>
      <c r="P903" s="87"/>
      <c r="Q903" s="87"/>
      <c r="R903" s="87"/>
      <c r="S903" s="87"/>
      <c r="T903" s="87"/>
      <c r="U903" s="87"/>
      <c r="V903" s="175"/>
      <c r="W903" s="87"/>
      <c r="X903" s="87"/>
      <c r="Y903" s="87"/>
      <c r="Z903" s="87"/>
      <c r="AA903" s="87"/>
      <c r="AB903" s="87"/>
      <c r="AC903" s="86"/>
      <c r="AD903" s="87"/>
    </row>
    <row x14ac:dyDescent="0.25" r="904" customHeight="1" ht="17.25">
      <c r="A904" s="235">
        <f>A902+1</f>
        <v>25569.375</v>
      </c>
      <c r="B904" s="179" t="s">
        <v>203</v>
      </c>
      <c r="C904" s="180"/>
      <c r="D904" s="180">
        <v>25</v>
      </c>
      <c r="E904" s="180"/>
      <c r="F904" s="180"/>
      <c r="G904" s="180">
        <f>SUM(C904:F904)</f>
      </c>
      <c r="H904" s="237">
        <v>6000</v>
      </c>
      <c r="I904" s="125">
        <f>G904*H904</f>
      </c>
      <c r="J904" s="125">
        <f>I904*0.1</f>
      </c>
      <c r="K904" s="125">
        <f>SUM(I904:J904)</f>
      </c>
      <c r="L904" s="86"/>
      <c r="M904" s="175"/>
      <c r="N904" s="87"/>
      <c r="O904" s="87"/>
      <c r="P904" s="87"/>
      <c r="Q904" s="87"/>
      <c r="R904" s="87"/>
      <c r="S904" s="87"/>
      <c r="T904" s="87"/>
      <c r="U904" s="87"/>
      <c r="V904" s="175"/>
      <c r="W904" s="87"/>
      <c r="X904" s="87"/>
      <c r="Y904" s="87"/>
      <c r="Z904" s="87"/>
      <c r="AA904" s="87"/>
      <c r="AB904" s="87"/>
      <c r="AC904" s="86"/>
      <c r="AD904" s="87"/>
    </row>
    <row x14ac:dyDescent="0.25" r="905" customHeight="1" ht="17.25">
      <c r="A905" s="235">
        <f>A904</f>
        <v>25569.375</v>
      </c>
      <c r="B905" s="179" t="s">
        <v>205</v>
      </c>
      <c r="C905" s="180"/>
      <c r="D905" s="180">
        <v>101</v>
      </c>
      <c r="E905" s="180"/>
      <c r="F905" s="180"/>
      <c r="G905" s="180">
        <f>SUM(C905:F905)</f>
      </c>
      <c r="H905" s="182">
        <v>4300</v>
      </c>
      <c r="I905" s="125">
        <f>G905*H905</f>
      </c>
      <c r="J905" s="125">
        <f>I905*0.1</f>
      </c>
      <c r="K905" s="125">
        <f>SUM(I905:J905)</f>
      </c>
      <c r="L905" s="86"/>
      <c r="M905" s="175"/>
      <c r="N905" s="87"/>
      <c r="O905" s="87"/>
      <c r="P905" s="87"/>
      <c r="Q905" s="87"/>
      <c r="R905" s="87"/>
      <c r="S905" s="87"/>
      <c r="T905" s="87"/>
      <c r="U905" s="87"/>
      <c r="V905" s="175"/>
      <c r="W905" s="87"/>
      <c r="X905" s="87"/>
      <c r="Y905" s="87"/>
      <c r="Z905" s="87"/>
      <c r="AA905" s="87"/>
      <c r="AB905" s="87"/>
      <c r="AC905" s="86"/>
      <c r="AD905" s="87"/>
    </row>
    <row x14ac:dyDescent="0.25" r="906" customHeight="1" ht="17.25">
      <c r="A906" s="235">
        <f>A905</f>
        <v>25569.375</v>
      </c>
      <c r="B906" s="179" t="s">
        <v>13</v>
      </c>
      <c r="C906" s="180"/>
      <c r="D906" s="180">
        <v>12</v>
      </c>
      <c r="E906" s="180">
        <v>4</v>
      </c>
      <c r="F906" s="180"/>
      <c r="G906" s="180">
        <f>SUM(C906:F906)</f>
      </c>
      <c r="H906" s="125">
        <v>6000</v>
      </c>
      <c r="I906" s="125">
        <f>G906*H906</f>
      </c>
      <c r="J906" s="125">
        <f>I906*0.1</f>
      </c>
      <c r="K906" s="125">
        <f>SUM(I906:J906)</f>
      </c>
      <c r="L906" s="86"/>
      <c r="M906" s="175"/>
      <c r="N906" s="87"/>
      <c r="O906" s="87"/>
      <c r="P906" s="87"/>
      <c r="Q906" s="87"/>
      <c r="R906" s="87"/>
      <c r="S906" s="87"/>
      <c r="T906" s="87"/>
      <c r="U906" s="87"/>
      <c r="V906" s="175"/>
      <c r="W906" s="87"/>
      <c r="X906" s="87"/>
      <c r="Y906" s="87"/>
      <c r="Z906" s="87"/>
      <c r="AA906" s="87"/>
      <c r="AB906" s="87"/>
      <c r="AC906" s="86"/>
      <c r="AD906" s="87"/>
    </row>
    <row x14ac:dyDescent="0.25" r="907" customHeight="1" ht="17.25">
      <c r="A907" s="235">
        <f>A906</f>
        <v>25569.375</v>
      </c>
      <c r="B907" s="179" t="s">
        <v>58</v>
      </c>
      <c r="C907" s="183" t="s">
        <v>14</v>
      </c>
      <c r="D907" s="180">
        <v>15</v>
      </c>
      <c r="E907" s="180">
        <v>8</v>
      </c>
      <c r="F907" s="180"/>
      <c r="G907" s="180">
        <f>SUM(C907:F907)</f>
      </c>
      <c r="H907" s="237">
        <v>5500</v>
      </c>
      <c r="I907" s="125">
        <f>G907*H907</f>
      </c>
      <c r="J907" s="125">
        <f>I907*0.1</f>
      </c>
      <c r="K907" s="125">
        <f>SUM(I907:J907)</f>
      </c>
      <c r="L907" s="86"/>
      <c r="M907" s="175"/>
      <c r="N907" s="87"/>
      <c r="O907" s="87"/>
      <c r="P907" s="87"/>
      <c r="Q907" s="87"/>
      <c r="R907" s="87"/>
      <c r="S907" s="87"/>
      <c r="T907" s="87"/>
      <c r="U907" s="87"/>
      <c r="V907" s="175"/>
      <c r="W907" s="87"/>
      <c r="X907" s="87"/>
      <c r="Y907" s="87"/>
      <c r="Z907" s="87"/>
      <c r="AA907" s="87"/>
      <c r="AB907" s="87"/>
      <c r="AC907" s="86"/>
      <c r="AD907" s="87"/>
    </row>
    <row x14ac:dyDescent="0.25" r="908" customHeight="1" ht="17.25">
      <c r="A908" s="235">
        <f>A907</f>
        <v>25569.375</v>
      </c>
      <c r="B908" s="179" t="s">
        <v>8</v>
      </c>
      <c r="C908" s="183">
        <v>20</v>
      </c>
      <c r="D908" s="180">
        <v>45</v>
      </c>
      <c r="E908" s="180">
        <v>25</v>
      </c>
      <c r="F908" s="180">
        <v>16</v>
      </c>
      <c r="G908" s="180">
        <f>SUM(C908:F908)</f>
      </c>
      <c r="H908" s="125">
        <v>5000</v>
      </c>
      <c r="I908" s="125">
        <f>G908*H908</f>
      </c>
      <c r="J908" s="125">
        <f>I908*0.1</f>
      </c>
      <c r="K908" s="125">
        <f>SUM(I908:J908)</f>
      </c>
      <c r="L908" s="86"/>
      <c r="M908" s="175"/>
      <c r="N908" s="87"/>
      <c r="O908" s="87"/>
      <c r="P908" s="87"/>
      <c r="Q908" s="87"/>
      <c r="R908" s="87"/>
      <c r="S908" s="87"/>
      <c r="T908" s="87"/>
      <c r="U908" s="87"/>
      <c r="V908" s="175"/>
      <c r="W908" s="87"/>
      <c r="X908" s="87"/>
      <c r="Y908" s="87"/>
      <c r="Z908" s="87"/>
      <c r="AA908" s="87"/>
      <c r="AB908" s="87"/>
      <c r="AC908" s="86"/>
      <c r="AD908" s="87"/>
    </row>
    <row x14ac:dyDescent="0.25" r="909" customHeight="1" ht="17.25">
      <c r="A909" s="235">
        <f>A908</f>
        <v>25569.375</v>
      </c>
      <c r="B909" s="179" t="s">
        <v>27</v>
      </c>
      <c r="C909" s="180"/>
      <c r="D909" s="180">
        <v>10</v>
      </c>
      <c r="E909" s="180">
        <v>10</v>
      </c>
      <c r="F909" s="180"/>
      <c r="G909" s="180">
        <f>SUM(C909:F909)</f>
      </c>
      <c r="H909" s="125">
        <v>5500</v>
      </c>
      <c r="I909" s="125">
        <f>G909*H909</f>
      </c>
      <c r="J909" s="125">
        <f>I909*0.1</f>
      </c>
      <c r="K909" s="125">
        <f>SUM(I909:J909)</f>
      </c>
      <c r="L909" s="86"/>
      <c r="M909" s="175"/>
      <c r="N909" s="87"/>
      <c r="O909" s="87"/>
      <c r="P909" s="87"/>
      <c r="Q909" s="87"/>
      <c r="R909" s="87"/>
      <c r="S909" s="87"/>
      <c r="T909" s="87"/>
      <c r="U909" s="87"/>
      <c r="V909" s="175"/>
      <c r="W909" s="87"/>
      <c r="X909" s="87"/>
      <c r="Y909" s="87"/>
      <c r="Z909" s="87"/>
      <c r="AA909" s="87"/>
      <c r="AB909" s="87"/>
      <c r="AC909" s="86"/>
      <c r="AD909" s="87"/>
    </row>
    <row x14ac:dyDescent="0.25" r="910" customHeight="1" ht="17.25">
      <c r="A910" s="235">
        <f>A909</f>
        <v>25569.375</v>
      </c>
      <c r="B910" s="179" t="s">
        <v>20</v>
      </c>
      <c r="C910" s="180"/>
      <c r="D910" s="180">
        <v>61</v>
      </c>
      <c r="E910" s="180">
        <v>13</v>
      </c>
      <c r="F910" s="180"/>
      <c r="G910" s="180">
        <f>SUM(C910:F910)</f>
      </c>
      <c r="H910" s="125">
        <v>5000</v>
      </c>
      <c r="I910" s="125">
        <f>G910*H910</f>
      </c>
      <c r="J910" s="125">
        <f>I910*0.1</f>
      </c>
      <c r="K910" s="125">
        <f>SUM(I910:J910)</f>
      </c>
      <c r="L910" s="86"/>
      <c r="M910" s="175"/>
      <c r="N910" s="87"/>
      <c r="O910" s="87"/>
      <c r="P910" s="87"/>
      <c r="Q910" s="87"/>
      <c r="R910" s="87"/>
      <c r="S910" s="87"/>
      <c r="T910" s="87"/>
      <c r="U910" s="87"/>
      <c r="V910" s="175"/>
      <c r="W910" s="87"/>
      <c r="X910" s="87"/>
      <c r="Y910" s="87"/>
      <c r="Z910" s="87"/>
      <c r="AA910" s="87"/>
      <c r="AB910" s="87"/>
      <c r="AC910" s="86"/>
      <c r="AD910" s="87"/>
    </row>
    <row x14ac:dyDescent="0.25" r="911" customHeight="1" ht="17.25">
      <c r="A911" s="235">
        <f>A910</f>
        <v>25569.375</v>
      </c>
      <c r="B911" s="179" t="s">
        <v>31</v>
      </c>
      <c r="C911" s="180"/>
      <c r="D911" s="180">
        <v>25</v>
      </c>
      <c r="E911" s="180"/>
      <c r="F911" s="180"/>
      <c r="G911" s="180">
        <f>SUM(C911:F911)</f>
      </c>
      <c r="H911" s="125">
        <v>6000</v>
      </c>
      <c r="I911" s="125">
        <f>G911*H911</f>
      </c>
      <c r="J911" s="125">
        <f>I911*0.1</f>
      </c>
      <c r="K911" s="125">
        <f>SUM(I911:J911)</f>
      </c>
      <c r="L911" s="86"/>
      <c r="M911" s="175"/>
      <c r="N911" s="87"/>
      <c r="O911" s="87"/>
      <c r="P911" s="87"/>
      <c r="Q911" s="87"/>
      <c r="R911" s="87"/>
      <c r="S911" s="87"/>
      <c r="T911" s="87"/>
      <c r="U911" s="87"/>
      <c r="V911" s="175"/>
      <c r="W911" s="87"/>
      <c r="X911" s="87"/>
      <c r="Y911" s="87"/>
      <c r="Z911" s="87"/>
      <c r="AA911" s="87"/>
      <c r="AB911" s="87"/>
      <c r="AC911" s="86"/>
      <c r="AD911" s="87"/>
    </row>
    <row x14ac:dyDescent="0.25" r="912" customHeight="1" ht="17.25">
      <c r="A912" s="235">
        <f>A911</f>
        <v>25569.375</v>
      </c>
      <c r="B912" s="179" t="s">
        <v>71</v>
      </c>
      <c r="C912" s="180"/>
      <c r="D912" s="180">
        <v>25</v>
      </c>
      <c r="E912" s="180"/>
      <c r="F912" s="180"/>
      <c r="G912" s="180">
        <f>SUM(C912:F912)</f>
      </c>
      <c r="H912" s="125">
        <v>6000</v>
      </c>
      <c r="I912" s="125">
        <f>G912*H912</f>
      </c>
      <c r="J912" s="125">
        <f>I912*0.1</f>
      </c>
      <c r="K912" s="125">
        <f>SUM(I912:J912)</f>
      </c>
      <c r="L912" s="86"/>
      <c r="M912" s="175"/>
      <c r="N912" s="87"/>
      <c r="O912" s="87"/>
      <c r="P912" s="87"/>
      <c r="Q912" s="87"/>
      <c r="R912" s="87"/>
      <c r="S912" s="87"/>
      <c r="T912" s="87"/>
      <c r="U912" s="87"/>
      <c r="V912" s="175"/>
      <c r="W912" s="87"/>
      <c r="X912" s="87"/>
      <c r="Y912" s="87"/>
      <c r="Z912" s="87"/>
      <c r="AA912" s="87"/>
      <c r="AB912" s="87"/>
      <c r="AC912" s="86"/>
      <c r="AD912" s="87"/>
    </row>
    <row x14ac:dyDescent="0.25" r="913" customHeight="1" ht="17.25">
      <c r="A913" s="235">
        <f>A912</f>
        <v>25569.375</v>
      </c>
      <c r="B913" s="179" t="s">
        <v>49</v>
      </c>
      <c r="C913" s="180"/>
      <c r="D913" s="180">
        <v>18</v>
      </c>
      <c r="E913" s="180">
        <v>13</v>
      </c>
      <c r="F913" s="180"/>
      <c r="G913" s="180">
        <f>SUM(C913:F913)</f>
      </c>
      <c r="H913" s="237">
        <v>6000</v>
      </c>
      <c r="I913" s="125">
        <f>G913*H913</f>
      </c>
      <c r="J913" s="125">
        <f>I913*0.1</f>
      </c>
      <c r="K913" s="125">
        <f>SUM(I913:J913)</f>
      </c>
      <c r="L913" s="86"/>
      <c r="M913" s="175"/>
      <c r="N913" s="87"/>
      <c r="O913" s="87"/>
      <c r="P913" s="87"/>
      <c r="Q913" s="87"/>
      <c r="R913" s="87"/>
      <c r="S913" s="87"/>
      <c r="T913" s="87"/>
      <c r="U913" s="87"/>
      <c r="V913" s="175"/>
      <c r="W913" s="87"/>
      <c r="X913" s="87"/>
      <c r="Y913" s="87"/>
      <c r="Z913" s="87"/>
      <c r="AA913" s="87"/>
      <c r="AB913" s="87"/>
      <c r="AC913" s="86"/>
      <c r="AD913" s="87"/>
    </row>
    <row x14ac:dyDescent="0.25" r="914" customHeight="1" ht="17.25">
      <c r="A914" s="235">
        <f>A913</f>
        <v>25569.375</v>
      </c>
      <c r="B914" s="184" t="s">
        <v>9</v>
      </c>
      <c r="C914" s="180"/>
      <c r="D914" s="180">
        <v>30</v>
      </c>
      <c r="E914" s="180"/>
      <c r="F914" s="180"/>
      <c r="G914" s="180">
        <f>SUM(C914:F914)</f>
      </c>
      <c r="H914" s="125">
        <v>6000</v>
      </c>
      <c r="I914" s="125">
        <f>G914*H914</f>
      </c>
      <c r="J914" s="125">
        <f>I914*0.1</f>
      </c>
      <c r="K914" s="125">
        <f>SUM(I914:J914)</f>
      </c>
      <c r="L914" s="86"/>
      <c r="M914" s="175"/>
      <c r="N914" s="87"/>
      <c r="O914" s="87"/>
      <c r="P914" s="87"/>
      <c r="Q914" s="87"/>
      <c r="R914" s="87"/>
      <c r="S914" s="87"/>
      <c r="T914" s="87"/>
      <c r="U914" s="87"/>
      <c r="V914" s="175"/>
      <c r="W914" s="87"/>
      <c r="X914" s="87"/>
      <c r="Y914" s="87"/>
      <c r="Z914" s="87"/>
      <c r="AA914" s="87"/>
      <c r="AB914" s="87"/>
      <c r="AC914" s="86"/>
      <c r="AD914" s="87"/>
    </row>
    <row x14ac:dyDescent="0.25" r="915" customHeight="1" ht="17.25">
      <c r="A915" s="235">
        <f>A914</f>
        <v>25569.375</v>
      </c>
      <c r="B915" s="179" t="s">
        <v>78</v>
      </c>
      <c r="C915" s="180"/>
      <c r="D915" s="180">
        <v>20</v>
      </c>
      <c r="E915" s="180"/>
      <c r="F915" s="180"/>
      <c r="G915" s="180">
        <f>SUM(C915:F915)</f>
      </c>
      <c r="H915" s="125">
        <v>6500</v>
      </c>
      <c r="I915" s="125">
        <f>G915*H915</f>
      </c>
      <c r="J915" s="125">
        <f>I915*0.1</f>
      </c>
      <c r="K915" s="125">
        <f>SUM(I915:J915)</f>
      </c>
      <c r="L915" s="86"/>
      <c r="M915" s="175"/>
      <c r="N915" s="87"/>
      <c r="O915" s="87"/>
      <c r="P915" s="87"/>
      <c r="Q915" s="87"/>
      <c r="R915" s="87"/>
      <c r="S915" s="87"/>
      <c r="T915" s="87"/>
      <c r="U915" s="87"/>
      <c r="V915" s="175"/>
      <c r="W915" s="87"/>
      <c r="X915" s="87"/>
      <c r="Y915" s="87"/>
      <c r="Z915" s="87"/>
      <c r="AA915" s="87"/>
      <c r="AB915" s="87"/>
      <c r="AC915" s="86"/>
      <c r="AD915" s="87"/>
    </row>
    <row x14ac:dyDescent="0.25" r="916" customHeight="1" ht="17.25">
      <c r="A916" s="235">
        <f>A915</f>
        <v>25569.375</v>
      </c>
      <c r="B916" s="179" t="s">
        <v>55</v>
      </c>
      <c r="C916" s="180"/>
      <c r="D916" s="180">
        <v>10</v>
      </c>
      <c r="E916" s="180"/>
      <c r="F916" s="180"/>
      <c r="G916" s="180">
        <f>SUM(C916:F916)</f>
      </c>
      <c r="H916" s="125">
        <v>6500</v>
      </c>
      <c r="I916" s="125">
        <f>G916*H916</f>
      </c>
      <c r="J916" s="125">
        <f>I916*0.1</f>
      </c>
      <c r="K916" s="125">
        <f>SUM(I916:J916)</f>
      </c>
      <c r="L916" s="86"/>
      <c r="M916" s="175"/>
      <c r="N916" s="87"/>
      <c r="O916" s="87"/>
      <c r="P916" s="87"/>
      <c r="Q916" s="87"/>
      <c r="R916" s="87"/>
      <c r="S916" s="87"/>
      <c r="T916" s="87"/>
      <c r="U916" s="87"/>
      <c r="V916" s="175"/>
      <c r="W916" s="87"/>
      <c r="X916" s="87"/>
      <c r="Y916" s="87"/>
      <c r="Z916" s="87"/>
      <c r="AA916" s="87"/>
      <c r="AB916" s="87"/>
      <c r="AC916" s="86"/>
      <c r="AD916" s="87"/>
    </row>
    <row x14ac:dyDescent="0.25" r="917" customHeight="1" ht="17.25">
      <c r="A917" s="235">
        <f>A916</f>
        <v>25569.375</v>
      </c>
      <c r="B917" s="279" t="s">
        <v>80</v>
      </c>
      <c r="C917" s="180"/>
      <c r="D917" s="180">
        <v>23</v>
      </c>
      <c r="E917" s="180"/>
      <c r="F917" s="180"/>
      <c r="G917" s="180">
        <f>SUM(C917:F917)</f>
      </c>
      <c r="H917" s="125">
        <v>6000</v>
      </c>
      <c r="I917" s="125">
        <f>G917*H917</f>
      </c>
      <c r="J917" s="185"/>
      <c r="K917" s="125">
        <f>SUM(I917:J917)</f>
      </c>
      <c r="L917" s="86"/>
      <c r="M917" s="175"/>
      <c r="N917" s="87"/>
      <c r="O917" s="87"/>
      <c r="P917" s="87"/>
      <c r="Q917" s="87"/>
      <c r="R917" s="87"/>
      <c r="S917" s="87"/>
      <c r="T917" s="87"/>
      <c r="U917" s="87"/>
      <c r="V917" s="175"/>
      <c r="W917" s="87"/>
      <c r="X917" s="87"/>
      <c r="Y917" s="87"/>
      <c r="Z917" s="87"/>
      <c r="AA917" s="87"/>
      <c r="AB917" s="87"/>
      <c r="AC917" s="86"/>
      <c r="AD917" s="87"/>
    </row>
    <row x14ac:dyDescent="0.25" r="918" customHeight="1" ht="17.25">
      <c r="A918" s="235">
        <f>A917</f>
        <v>25569.375</v>
      </c>
      <c r="B918" s="279" t="s">
        <v>67</v>
      </c>
      <c r="C918" s="180"/>
      <c r="D918" s="180">
        <v>7</v>
      </c>
      <c r="E918" s="180">
        <v>6</v>
      </c>
      <c r="F918" s="180"/>
      <c r="G918" s="180">
        <f>SUM(C918:F918)</f>
      </c>
      <c r="H918" s="125">
        <v>5500</v>
      </c>
      <c r="I918" s="125">
        <f>G918*H918</f>
      </c>
      <c r="J918" s="125">
        <f>I918*0.1</f>
      </c>
      <c r="K918" s="125">
        <f>SUM(I918:J918)</f>
      </c>
      <c r="L918" s="86"/>
      <c r="M918" s="175"/>
      <c r="N918" s="87"/>
      <c r="O918" s="87"/>
      <c r="P918" s="87"/>
      <c r="Q918" s="87"/>
      <c r="R918" s="87"/>
      <c r="S918" s="87"/>
      <c r="T918" s="87"/>
      <c r="U918" s="87"/>
      <c r="V918" s="175"/>
      <c r="W918" s="87"/>
      <c r="X918" s="87"/>
      <c r="Y918" s="87"/>
      <c r="Z918" s="87"/>
      <c r="AA918" s="87"/>
      <c r="AB918" s="87"/>
      <c r="AC918" s="86"/>
      <c r="AD918" s="87"/>
    </row>
    <row x14ac:dyDescent="0.25" r="919" customHeight="1" ht="17.25">
      <c r="A919" s="235">
        <f>A918</f>
        <v>25569.375</v>
      </c>
      <c r="B919" s="279" t="s">
        <v>74</v>
      </c>
      <c r="C919" s="180"/>
      <c r="D919" s="180">
        <v>33</v>
      </c>
      <c r="E919" s="180">
        <v>27</v>
      </c>
      <c r="F919" s="180"/>
      <c r="G919" s="180">
        <f>SUM(C919:F919)</f>
      </c>
      <c r="H919" s="187">
        <v>5000</v>
      </c>
      <c r="I919" s="125">
        <f>G919*H919</f>
      </c>
      <c r="J919" s="125">
        <f>I919*0.1</f>
      </c>
      <c r="K919" s="125">
        <f>SUM(I919:J919)</f>
      </c>
      <c r="L919" s="86"/>
      <c r="M919" s="175"/>
      <c r="N919" s="87"/>
      <c r="O919" s="87"/>
      <c r="P919" s="87"/>
      <c r="Q919" s="87"/>
      <c r="R919" s="87"/>
      <c r="S919" s="87"/>
      <c r="T919" s="87"/>
      <c r="U919" s="87"/>
      <c r="V919" s="175"/>
      <c r="W919" s="87"/>
      <c r="X919" s="87"/>
      <c r="Y919" s="87"/>
      <c r="Z919" s="87"/>
      <c r="AA919" s="87"/>
      <c r="AB919" s="87"/>
      <c r="AC919" s="86"/>
      <c r="AD919" s="87"/>
    </row>
    <row x14ac:dyDescent="0.25" r="920" customHeight="1" ht="17.25">
      <c r="A920" s="235">
        <f>A919</f>
        <v>25569.375</v>
      </c>
      <c r="B920" s="280" t="s">
        <v>11</v>
      </c>
      <c r="C920" s="180"/>
      <c r="D920" s="180">
        <v>13</v>
      </c>
      <c r="E920" s="180">
        <v>7</v>
      </c>
      <c r="F920" s="180"/>
      <c r="G920" s="180">
        <f>SUM(C920:F920)</f>
      </c>
      <c r="H920" s="125">
        <v>6000</v>
      </c>
      <c r="I920" s="125">
        <f>G920*H920</f>
      </c>
      <c r="J920" s="125">
        <f>I920*0.1</f>
      </c>
      <c r="K920" s="125">
        <f>SUM(I920:J920)</f>
      </c>
      <c r="L920" s="86"/>
      <c r="M920" s="175"/>
      <c r="N920" s="87"/>
      <c r="O920" s="87"/>
      <c r="P920" s="87"/>
      <c r="Q920" s="87"/>
      <c r="R920" s="87"/>
      <c r="S920" s="87"/>
      <c r="T920" s="87"/>
      <c r="U920" s="87"/>
      <c r="V920" s="175"/>
      <c r="W920" s="87"/>
      <c r="X920" s="87"/>
      <c r="Y920" s="87"/>
      <c r="Z920" s="87"/>
      <c r="AA920" s="87"/>
      <c r="AB920" s="87"/>
      <c r="AC920" s="86"/>
      <c r="AD920" s="87"/>
    </row>
    <row x14ac:dyDescent="0.25" r="921" customHeight="1" ht="17.25">
      <c r="A921" s="235">
        <f>A920</f>
        <v>25569.375</v>
      </c>
      <c r="B921" s="279" t="s">
        <v>22</v>
      </c>
      <c r="C921" s="180"/>
      <c r="D921" s="180">
        <v>33</v>
      </c>
      <c r="E921" s="180"/>
      <c r="F921" s="180"/>
      <c r="G921" s="180">
        <f>SUM(C921:F921)</f>
      </c>
      <c r="H921" s="237">
        <v>4800</v>
      </c>
      <c r="I921" s="125">
        <f>G921*H921</f>
      </c>
      <c r="J921" s="125">
        <f>I921*0.1</f>
      </c>
      <c r="K921" s="125">
        <f>SUM(I921:J921)</f>
      </c>
      <c r="L921" s="86"/>
      <c r="M921" s="175"/>
      <c r="N921" s="87"/>
      <c r="O921" s="87"/>
      <c r="P921" s="87"/>
      <c r="Q921" s="87"/>
      <c r="R921" s="87"/>
      <c r="S921" s="87"/>
      <c r="T921" s="87"/>
      <c r="U921" s="87"/>
      <c r="V921" s="175"/>
      <c r="W921" s="87"/>
      <c r="X921" s="87"/>
      <c r="Y921" s="87"/>
      <c r="Z921" s="87"/>
      <c r="AA921" s="87"/>
      <c r="AB921" s="87"/>
      <c r="AC921" s="86"/>
      <c r="AD921" s="87"/>
    </row>
    <row x14ac:dyDescent="0.25" r="922" customHeight="1" ht="17.25">
      <c r="A922" s="235">
        <f>A921</f>
        <v>25569.375</v>
      </c>
      <c r="B922" s="279" t="s">
        <v>217</v>
      </c>
      <c r="C922" s="180"/>
      <c r="D922" s="180">
        <v>18</v>
      </c>
      <c r="E922" s="180">
        <v>9</v>
      </c>
      <c r="F922" s="180"/>
      <c r="G922" s="180">
        <f>SUM(C922:F922)</f>
      </c>
      <c r="H922" s="125">
        <v>5000</v>
      </c>
      <c r="I922" s="125">
        <f>G922*H922</f>
      </c>
      <c r="J922" s="125">
        <f>I922*0.1</f>
      </c>
      <c r="K922" s="125">
        <f>SUM(I922:J922)</f>
      </c>
      <c r="L922" s="86"/>
      <c r="M922" s="175"/>
      <c r="N922" s="87"/>
      <c r="O922" s="87"/>
      <c r="P922" s="87"/>
      <c r="Q922" s="87"/>
      <c r="R922" s="87"/>
      <c r="S922" s="87"/>
      <c r="T922" s="87"/>
      <c r="U922" s="87"/>
      <c r="V922" s="175"/>
      <c r="W922" s="87"/>
      <c r="X922" s="87"/>
      <c r="Y922" s="87"/>
      <c r="Z922" s="87"/>
      <c r="AA922" s="87"/>
      <c r="AB922" s="87"/>
      <c r="AC922" s="86"/>
      <c r="AD922" s="87"/>
    </row>
    <row x14ac:dyDescent="0.25" r="923" customHeight="1" ht="17.25">
      <c r="A923" s="235">
        <f>A922</f>
        <v>25569.375</v>
      </c>
      <c r="B923" s="279" t="s">
        <v>84</v>
      </c>
      <c r="C923" s="180"/>
      <c r="D923" s="180">
        <v>14</v>
      </c>
      <c r="E923" s="180">
        <v>8</v>
      </c>
      <c r="F923" s="180"/>
      <c r="G923" s="180">
        <f>SUM(C923:F923)</f>
      </c>
      <c r="H923" s="237">
        <v>4800</v>
      </c>
      <c r="I923" s="125">
        <f>G923*H923</f>
      </c>
      <c r="J923" s="125">
        <f>I923*0.1</f>
      </c>
      <c r="K923" s="125">
        <f>SUM(I923:J923)</f>
      </c>
      <c r="L923" s="86"/>
      <c r="M923" s="175"/>
      <c r="N923" s="87"/>
      <c r="O923" s="87"/>
      <c r="P923" s="87"/>
      <c r="Q923" s="87"/>
      <c r="R923" s="87"/>
      <c r="S923" s="87"/>
      <c r="T923" s="87"/>
      <c r="U923" s="87"/>
      <c r="V923" s="175"/>
      <c r="W923" s="87"/>
      <c r="X923" s="87"/>
      <c r="Y923" s="87"/>
      <c r="Z923" s="87"/>
      <c r="AA923" s="87"/>
      <c r="AB923" s="87"/>
      <c r="AC923" s="86"/>
      <c r="AD923" s="87"/>
    </row>
    <row x14ac:dyDescent="0.25" r="924" customHeight="1" ht="17.25">
      <c r="A924" s="235">
        <f>A923</f>
        <v>25569.375</v>
      </c>
      <c r="B924" s="279" t="s">
        <v>207</v>
      </c>
      <c r="C924" s="180"/>
      <c r="D924" s="180">
        <v>45</v>
      </c>
      <c r="E924" s="180"/>
      <c r="F924" s="180">
        <v>2</v>
      </c>
      <c r="G924" s="180">
        <f>SUM(C924:F924)</f>
      </c>
      <c r="H924" s="125">
        <v>6000</v>
      </c>
      <c r="I924" s="125">
        <f>G924*H924</f>
      </c>
      <c r="J924" s="125">
        <f>I924*0.1</f>
      </c>
      <c r="K924" s="125">
        <f>SUM(I924:J924)</f>
      </c>
      <c r="L924" s="86"/>
      <c r="M924" s="175"/>
      <c r="N924" s="87"/>
      <c r="O924" s="87"/>
      <c r="P924" s="87"/>
      <c r="Q924" s="87"/>
      <c r="R924" s="87"/>
      <c r="S924" s="87"/>
      <c r="T924" s="87"/>
      <c r="U924" s="87"/>
      <c r="V924" s="175"/>
      <c r="W924" s="87"/>
      <c r="X924" s="87"/>
      <c r="Y924" s="87"/>
      <c r="Z924" s="87"/>
      <c r="AA924" s="87"/>
      <c r="AB924" s="87"/>
      <c r="AC924" s="86"/>
      <c r="AD924" s="87"/>
    </row>
    <row x14ac:dyDescent="0.25" r="925" customHeight="1" ht="17.25">
      <c r="A925" s="235">
        <f>A924</f>
        <v>25569.375</v>
      </c>
      <c r="B925" s="280" t="s">
        <v>17</v>
      </c>
      <c r="C925" s="180"/>
      <c r="D925" s="180">
        <v>37</v>
      </c>
      <c r="E925" s="180">
        <v>12</v>
      </c>
      <c r="F925" s="180"/>
      <c r="G925" s="180">
        <f>SUM(C925:F925)</f>
      </c>
      <c r="H925" s="125">
        <v>6000</v>
      </c>
      <c r="I925" s="125">
        <f>G925*H925</f>
      </c>
      <c r="J925" s="185"/>
      <c r="K925" s="125">
        <f>SUM(I925:J925)</f>
      </c>
      <c r="L925" s="86"/>
      <c r="M925" s="175"/>
      <c r="N925" s="87"/>
      <c r="O925" s="87"/>
      <c r="P925" s="87"/>
      <c r="Q925" s="87"/>
      <c r="R925" s="87"/>
      <c r="S925" s="87"/>
      <c r="T925" s="87"/>
      <c r="U925" s="87"/>
      <c r="V925" s="175"/>
      <c r="W925" s="87"/>
      <c r="X925" s="87"/>
      <c r="Y925" s="87"/>
      <c r="Z925" s="87"/>
      <c r="AA925" s="87"/>
      <c r="AB925" s="87"/>
      <c r="AC925" s="86"/>
      <c r="AD925" s="87"/>
    </row>
    <row x14ac:dyDescent="0.25" r="926" customHeight="1" ht="17.25">
      <c r="A926" s="235">
        <f>A925</f>
        <v>25569.375</v>
      </c>
      <c r="B926" s="279" t="s">
        <v>15</v>
      </c>
      <c r="C926" s="180"/>
      <c r="D926" s="180">
        <v>24</v>
      </c>
      <c r="E926" s="180">
        <v>5</v>
      </c>
      <c r="F926" s="180"/>
      <c r="G926" s="180">
        <f>SUM(C926:F926)</f>
      </c>
      <c r="H926" s="237">
        <v>4800</v>
      </c>
      <c r="I926" s="125">
        <f>G926*H926</f>
      </c>
      <c r="J926" s="125">
        <f>I926*0.1</f>
      </c>
      <c r="K926" s="125">
        <f>SUM(I926:J926)</f>
      </c>
      <c r="L926" s="86"/>
      <c r="M926" s="175"/>
      <c r="N926" s="87"/>
      <c r="O926" s="87"/>
      <c r="P926" s="87"/>
      <c r="Q926" s="87"/>
      <c r="R926" s="87"/>
      <c r="S926" s="87"/>
      <c r="T926" s="87"/>
      <c r="U926" s="87"/>
      <c r="V926" s="175"/>
      <c r="W926" s="87"/>
      <c r="X926" s="87"/>
      <c r="Y926" s="87"/>
      <c r="Z926" s="87"/>
      <c r="AA926" s="87"/>
      <c r="AB926" s="87"/>
      <c r="AC926" s="86"/>
      <c r="AD926" s="87"/>
    </row>
    <row x14ac:dyDescent="0.25" r="927" customHeight="1" ht="17.25">
      <c r="A927" s="235">
        <f>A926</f>
        <v>25569.375</v>
      </c>
      <c r="B927" s="279" t="s">
        <v>21</v>
      </c>
      <c r="C927" s="188" t="s">
        <v>14</v>
      </c>
      <c r="D927" s="180">
        <v>13</v>
      </c>
      <c r="E927" s="180"/>
      <c r="F927" s="180"/>
      <c r="G927" s="180">
        <f>SUM(C927:F927)</f>
      </c>
      <c r="H927" s="125">
        <v>5000</v>
      </c>
      <c r="I927" s="125">
        <f>G927*H927</f>
      </c>
      <c r="J927" s="125">
        <f>I927*0.1</f>
      </c>
      <c r="K927" s="125">
        <f>SUM(I927:J927)</f>
      </c>
      <c r="L927" s="86"/>
      <c r="M927" s="175"/>
      <c r="N927" s="87"/>
      <c r="O927" s="87"/>
      <c r="P927" s="87"/>
      <c r="Q927" s="87"/>
      <c r="R927" s="87"/>
      <c r="S927" s="87"/>
      <c r="T927" s="87"/>
      <c r="U927" s="87"/>
      <c r="V927" s="175"/>
      <c r="W927" s="87"/>
      <c r="X927" s="87"/>
      <c r="Y927" s="87"/>
      <c r="Z927" s="87"/>
      <c r="AA927" s="87"/>
      <c r="AB927" s="87"/>
      <c r="AC927" s="86"/>
      <c r="AD927" s="87"/>
    </row>
    <row x14ac:dyDescent="0.25" r="928" customHeight="1" ht="17.25">
      <c r="A928" s="235">
        <f>A927</f>
        <v>25569.375</v>
      </c>
      <c r="B928" s="279" t="s">
        <v>52</v>
      </c>
      <c r="C928" s="180"/>
      <c r="D928" s="180">
        <v>14</v>
      </c>
      <c r="E928" s="180">
        <v>9</v>
      </c>
      <c r="F928" s="180"/>
      <c r="G928" s="180">
        <f>SUM(C928:F928)</f>
      </c>
      <c r="H928" s="125">
        <v>5000</v>
      </c>
      <c r="I928" s="125">
        <f>G928*H928</f>
      </c>
      <c r="J928" s="125">
        <f>I928*0.1</f>
      </c>
      <c r="K928" s="125">
        <f>SUM(I928:J928)</f>
      </c>
      <c r="L928" s="86"/>
      <c r="M928" s="175"/>
      <c r="N928" s="87"/>
      <c r="O928" s="87"/>
      <c r="P928" s="87"/>
      <c r="Q928" s="87"/>
      <c r="R928" s="87"/>
      <c r="S928" s="87"/>
      <c r="T928" s="87"/>
      <c r="U928" s="87"/>
      <c r="V928" s="175"/>
      <c r="W928" s="87"/>
      <c r="X928" s="87"/>
      <c r="Y928" s="87"/>
      <c r="Z928" s="87"/>
      <c r="AA928" s="87"/>
      <c r="AB928" s="87"/>
      <c r="AC928" s="86"/>
      <c r="AD928" s="87"/>
    </row>
    <row x14ac:dyDescent="0.25" r="929" customHeight="1" ht="17.25">
      <c r="A929" s="235">
        <f>A928</f>
        <v>25569.375</v>
      </c>
      <c r="B929" s="279" t="s">
        <v>61</v>
      </c>
      <c r="C929" s="180"/>
      <c r="D929" s="180">
        <v>7</v>
      </c>
      <c r="E929" s="180"/>
      <c r="F929" s="180"/>
      <c r="G929" s="180">
        <f>SUM(C929:F929)</f>
      </c>
      <c r="H929" s="125">
        <v>5000</v>
      </c>
      <c r="I929" s="125">
        <f>G929*H929</f>
      </c>
      <c r="J929" s="125">
        <f>I929*0.1</f>
      </c>
      <c r="K929" s="125">
        <f>SUM(I929:J929)</f>
      </c>
      <c r="L929" s="86"/>
      <c r="M929" s="175"/>
      <c r="N929" s="87"/>
      <c r="O929" s="87"/>
      <c r="P929" s="87"/>
      <c r="Q929" s="87"/>
      <c r="R929" s="87"/>
      <c r="S929" s="87"/>
      <c r="T929" s="87"/>
      <c r="U929" s="87"/>
      <c r="V929" s="175"/>
      <c r="W929" s="87"/>
      <c r="X929" s="87"/>
      <c r="Y929" s="87"/>
      <c r="Z929" s="87"/>
      <c r="AA929" s="87"/>
      <c r="AB929" s="87"/>
      <c r="AC929" s="86"/>
      <c r="AD929" s="87"/>
    </row>
    <row x14ac:dyDescent="0.25" r="930" customHeight="1" ht="17.25">
      <c r="A930" s="235">
        <f>A929</f>
        <v>25569.375</v>
      </c>
      <c r="B930" s="280" t="s">
        <v>33</v>
      </c>
      <c r="C930" s="180"/>
      <c r="D930" s="180">
        <v>11</v>
      </c>
      <c r="E930" s="180"/>
      <c r="F930" s="180"/>
      <c r="G930" s="180">
        <f>SUM(C930:F930)</f>
      </c>
      <c r="H930" s="125">
        <v>5500</v>
      </c>
      <c r="I930" s="125">
        <f>G930*H930</f>
      </c>
      <c r="J930" s="125">
        <f>I930*0.1</f>
      </c>
      <c r="K930" s="125">
        <f>SUM(I930:J930)</f>
      </c>
      <c r="L930" s="86"/>
      <c r="M930" s="175"/>
      <c r="N930" s="87"/>
      <c r="O930" s="87"/>
      <c r="P930" s="87"/>
      <c r="Q930" s="87"/>
      <c r="R930" s="87"/>
      <c r="S930" s="87"/>
      <c r="T930" s="87"/>
      <c r="U930" s="87"/>
      <c r="V930" s="175"/>
      <c r="W930" s="87"/>
      <c r="X930" s="87"/>
      <c r="Y930" s="87"/>
      <c r="Z930" s="87"/>
      <c r="AA930" s="87"/>
      <c r="AB930" s="87"/>
      <c r="AC930" s="86"/>
      <c r="AD930" s="87"/>
    </row>
    <row x14ac:dyDescent="0.25" r="931" customHeight="1" ht="17.25">
      <c r="A931" s="235">
        <f>A930</f>
        <v>25569.375</v>
      </c>
      <c r="B931" s="279" t="s">
        <v>30</v>
      </c>
      <c r="C931" s="180"/>
      <c r="D931" s="180">
        <v>16</v>
      </c>
      <c r="E931" s="180"/>
      <c r="F931" s="180"/>
      <c r="G931" s="180">
        <f>SUM(C931:F931)</f>
      </c>
      <c r="H931" s="125">
        <v>6000</v>
      </c>
      <c r="I931" s="125">
        <f>G931*H931</f>
      </c>
      <c r="J931" s="125">
        <f>I931*0.1</f>
      </c>
      <c r="K931" s="125">
        <f>SUM(I931:J931)</f>
      </c>
      <c r="L931" s="86"/>
      <c r="M931" s="175"/>
      <c r="N931" s="87"/>
      <c r="O931" s="87"/>
      <c r="P931" s="87"/>
      <c r="Q931" s="87"/>
      <c r="R931" s="87"/>
      <c r="S931" s="87"/>
      <c r="T931" s="87"/>
      <c r="U931" s="87"/>
      <c r="V931" s="175"/>
      <c r="W931" s="87"/>
      <c r="X931" s="87"/>
      <c r="Y931" s="87"/>
      <c r="Z931" s="87"/>
      <c r="AA931" s="87"/>
      <c r="AB931" s="87"/>
      <c r="AC931" s="86"/>
      <c r="AD931" s="87"/>
    </row>
    <row x14ac:dyDescent="0.25" r="932" customHeight="1" ht="17.25">
      <c r="A932" s="235">
        <f>A931</f>
        <v>25569.375</v>
      </c>
      <c r="B932" s="279" t="s">
        <v>28</v>
      </c>
      <c r="C932" s="188" t="s">
        <v>14</v>
      </c>
      <c r="D932" s="180">
        <v>20</v>
      </c>
      <c r="E932" s="180"/>
      <c r="F932" s="180"/>
      <c r="G932" s="180">
        <f>SUM(C932:F932)</f>
      </c>
      <c r="H932" s="125">
        <v>5000</v>
      </c>
      <c r="I932" s="125">
        <f>G932*H932</f>
      </c>
      <c r="J932" s="125">
        <f>I932*0.1</f>
      </c>
      <c r="K932" s="125">
        <f>SUM(I932:J932)</f>
      </c>
      <c r="L932" s="86"/>
      <c r="M932" s="175"/>
      <c r="N932" s="87"/>
      <c r="O932" s="87"/>
      <c r="P932" s="87"/>
      <c r="Q932" s="87"/>
      <c r="R932" s="87"/>
      <c r="S932" s="87"/>
      <c r="T932" s="87"/>
      <c r="U932" s="87"/>
      <c r="V932" s="175"/>
      <c r="W932" s="87"/>
      <c r="X932" s="87"/>
      <c r="Y932" s="87"/>
      <c r="Z932" s="87"/>
      <c r="AA932" s="87"/>
      <c r="AB932" s="87"/>
      <c r="AC932" s="86"/>
      <c r="AD932" s="87"/>
    </row>
    <row x14ac:dyDescent="0.25" r="933" customHeight="1" ht="17.25">
      <c r="A933" s="235">
        <f>A932</f>
        <v>25569.375</v>
      </c>
      <c r="B933" s="179" t="s">
        <v>12</v>
      </c>
      <c r="C933" s="180"/>
      <c r="D933" s="180">
        <v>19</v>
      </c>
      <c r="E933" s="180">
        <v>7</v>
      </c>
      <c r="F933" s="180"/>
      <c r="G933" s="180">
        <f>SUM(C933:F933)</f>
      </c>
      <c r="H933" s="125">
        <v>6000</v>
      </c>
      <c r="I933" s="125">
        <f>G933*H933</f>
      </c>
      <c r="J933" s="125">
        <f>I933*0.1</f>
      </c>
      <c r="K933" s="125">
        <f>SUM(I933:J933)</f>
      </c>
      <c r="L933" s="86"/>
      <c r="M933" s="175"/>
      <c r="N933" s="87"/>
      <c r="O933" s="87"/>
      <c r="P933" s="87"/>
      <c r="Q933" s="87"/>
      <c r="R933" s="87"/>
      <c r="S933" s="87"/>
      <c r="T933" s="87"/>
      <c r="U933" s="87"/>
      <c r="V933" s="175"/>
      <c r="W933" s="87"/>
      <c r="X933" s="87"/>
      <c r="Y933" s="87"/>
      <c r="Z933" s="87"/>
      <c r="AA933" s="87"/>
      <c r="AB933" s="87"/>
      <c r="AC933" s="86"/>
      <c r="AD933" s="87"/>
    </row>
    <row x14ac:dyDescent="0.25" r="934" customHeight="1" ht="17.25">
      <c r="A934" s="235">
        <f>A933</f>
        <v>25569.375</v>
      </c>
      <c r="B934" s="179" t="s">
        <v>100</v>
      </c>
      <c r="C934" s="180"/>
      <c r="D934" s="180">
        <v>6</v>
      </c>
      <c r="E934" s="180"/>
      <c r="F934" s="180"/>
      <c r="G934" s="180">
        <f>SUM(C934:F934)</f>
      </c>
      <c r="H934" s="125">
        <v>5500</v>
      </c>
      <c r="I934" s="125">
        <f>G934*H934</f>
      </c>
      <c r="J934" s="125">
        <f>I934*0.1</f>
      </c>
      <c r="K934" s="125">
        <f>SUM(I934:J934)</f>
      </c>
      <c r="L934" s="86"/>
      <c r="M934" s="175"/>
      <c r="N934" s="87"/>
      <c r="O934" s="87"/>
      <c r="P934" s="87"/>
      <c r="Q934" s="87"/>
      <c r="R934" s="87"/>
      <c r="S934" s="87"/>
      <c r="T934" s="87"/>
      <c r="U934" s="87"/>
      <c r="V934" s="175"/>
      <c r="W934" s="87"/>
      <c r="X934" s="87"/>
      <c r="Y934" s="87"/>
      <c r="Z934" s="87"/>
      <c r="AA934" s="87"/>
      <c r="AB934" s="87"/>
      <c r="AC934" s="86"/>
      <c r="AD934" s="87"/>
    </row>
    <row x14ac:dyDescent="0.25" r="935" customHeight="1" ht="17.25">
      <c r="A935" s="235">
        <f>A934</f>
        <v>25569.375</v>
      </c>
      <c r="B935" s="179" t="s">
        <v>37</v>
      </c>
      <c r="C935" s="180"/>
      <c r="D935" s="180">
        <v>5</v>
      </c>
      <c r="E935" s="180"/>
      <c r="F935" s="180"/>
      <c r="G935" s="180">
        <f>SUM(C935:F935)</f>
      </c>
      <c r="H935" s="125">
        <v>6500</v>
      </c>
      <c r="I935" s="125">
        <f>G935*H935</f>
      </c>
      <c r="J935" s="125">
        <f>I935*0.1</f>
      </c>
      <c r="K935" s="125">
        <f>SUM(I935:J935)</f>
      </c>
      <c r="L935" s="86"/>
      <c r="M935" s="175"/>
      <c r="N935" s="87"/>
      <c r="O935" s="87"/>
      <c r="P935" s="87"/>
      <c r="Q935" s="87"/>
      <c r="R935" s="87"/>
      <c r="S935" s="87"/>
      <c r="T935" s="87"/>
      <c r="U935" s="87"/>
      <c r="V935" s="175"/>
      <c r="W935" s="87"/>
      <c r="X935" s="87"/>
      <c r="Y935" s="87"/>
      <c r="Z935" s="87"/>
      <c r="AA935" s="87"/>
      <c r="AB935" s="87"/>
      <c r="AC935" s="86"/>
      <c r="AD935" s="87"/>
    </row>
    <row x14ac:dyDescent="0.25" r="936" customHeight="1" ht="17.25">
      <c r="A936" s="235">
        <f>A935</f>
        <v>25569.375</v>
      </c>
      <c r="B936" s="186" t="s">
        <v>64</v>
      </c>
      <c r="C936" s="180"/>
      <c r="D936" s="180">
        <v>48</v>
      </c>
      <c r="E936" s="180">
        <v>26</v>
      </c>
      <c r="F936" s="180"/>
      <c r="G936" s="180">
        <f>SUM(C936:F936)</f>
      </c>
      <c r="H936" s="182">
        <v>5500</v>
      </c>
      <c r="I936" s="125">
        <f>G936*H936</f>
      </c>
      <c r="J936" s="125">
        <f>I936*0.1</f>
      </c>
      <c r="K936" s="125">
        <f>SUM(I936:J936)</f>
      </c>
      <c r="L936" s="86"/>
      <c r="M936" s="175"/>
      <c r="N936" s="87"/>
      <c r="O936" s="87"/>
      <c r="P936" s="87"/>
      <c r="Q936" s="87"/>
      <c r="R936" s="87"/>
      <c r="S936" s="87"/>
      <c r="T936" s="87"/>
      <c r="U936" s="87"/>
      <c r="V936" s="175"/>
      <c r="W936" s="87"/>
      <c r="X936" s="87"/>
      <c r="Y936" s="87"/>
      <c r="Z936" s="87"/>
      <c r="AA936" s="87"/>
      <c r="AB936" s="87"/>
      <c r="AC936" s="86"/>
      <c r="AD936" s="87"/>
    </row>
    <row x14ac:dyDescent="0.25" r="937" customHeight="1" ht="17.25">
      <c r="A937" s="235">
        <f>A936</f>
        <v>25569.375</v>
      </c>
      <c r="B937" s="186" t="s">
        <v>25</v>
      </c>
      <c r="C937" s="180"/>
      <c r="D937" s="180">
        <v>20</v>
      </c>
      <c r="E937" s="180"/>
      <c r="F937" s="180"/>
      <c r="G937" s="180">
        <f>SUM(C937:F937)</f>
      </c>
      <c r="H937" s="125">
        <v>6000</v>
      </c>
      <c r="I937" s="125">
        <f>G937*H937</f>
      </c>
      <c r="J937" s="125">
        <f>I937*0.1</f>
      </c>
      <c r="K937" s="125">
        <f>SUM(I937:J937)</f>
      </c>
      <c r="L937" s="86"/>
      <c r="M937" s="175"/>
      <c r="N937" s="87"/>
      <c r="O937" s="87"/>
      <c r="P937" s="87"/>
      <c r="Q937" s="87"/>
      <c r="R937" s="87"/>
      <c r="S937" s="87"/>
      <c r="T937" s="87"/>
      <c r="U937" s="87"/>
      <c r="V937" s="175"/>
      <c r="W937" s="87"/>
      <c r="X937" s="87"/>
      <c r="Y937" s="87"/>
      <c r="Z937" s="87"/>
      <c r="AA937" s="87"/>
      <c r="AB937" s="87"/>
      <c r="AC937" s="86"/>
      <c r="AD937" s="87"/>
    </row>
    <row x14ac:dyDescent="0.25" r="938" customHeight="1" ht="17.25">
      <c r="A938" s="235">
        <f>A937</f>
        <v>25569.375</v>
      </c>
      <c r="B938" s="279" t="s">
        <v>76</v>
      </c>
      <c r="C938" s="188" t="s">
        <v>14</v>
      </c>
      <c r="D938" s="180">
        <v>18</v>
      </c>
      <c r="E938" s="180">
        <v>12</v>
      </c>
      <c r="F938" s="180">
        <v>5</v>
      </c>
      <c r="G938" s="180">
        <f>SUM(C938:F938)</f>
      </c>
      <c r="H938" s="125">
        <v>6000</v>
      </c>
      <c r="I938" s="125">
        <f>G938*H938</f>
      </c>
      <c r="J938" s="125">
        <f>I938*0.1</f>
      </c>
      <c r="K938" s="125">
        <f>SUM(I938:J938)</f>
      </c>
      <c r="L938" s="86"/>
      <c r="M938" s="175"/>
      <c r="N938" s="87"/>
      <c r="O938" s="87"/>
      <c r="P938" s="87"/>
      <c r="Q938" s="87"/>
      <c r="R938" s="87"/>
      <c r="S938" s="87"/>
      <c r="T938" s="87"/>
      <c r="U938" s="87"/>
      <c r="V938" s="175"/>
      <c r="W938" s="87"/>
      <c r="X938" s="87"/>
      <c r="Y938" s="87"/>
      <c r="Z938" s="87"/>
      <c r="AA938" s="87"/>
      <c r="AB938" s="87"/>
      <c r="AC938" s="86"/>
      <c r="AD938" s="87"/>
    </row>
    <row x14ac:dyDescent="0.25" r="939" customHeight="1" ht="17.25">
      <c r="A939" s="235">
        <f>A938</f>
        <v>25569.375</v>
      </c>
      <c r="B939" s="186" t="s">
        <v>149</v>
      </c>
      <c r="C939" s="180"/>
      <c r="D939" s="180">
        <v>95</v>
      </c>
      <c r="E939" s="181">
        <v>44</v>
      </c>
      <c r="F939" s="180"/>
      <c r="G939" s="180">
        <f>SUM(C939:F939)</f>
      </c>
      <c r="H939" s="125">
        <v>6000</v>
      </c>
      <c r="I939" s="125">
        <f>G939*H939</f>
      </c>
      <c r="J939" s="125">
        <f>I939*0.1</f>
      </c>
      <c r="K939" s="125">
        <f>SUM(I939:J939)</f>
      </c>
      <c r="L939" s="86"/>
      <c r="M939" s="175"/>
      <c r="N939" s="87"/>
      <c r="O939" s="87"/>
      <c r="P939" s="87"/>
      <c r="Q939" s="87"/>
      <c r="R939" s="87"/>
      <c r="S939" s="87"/>
      <c r="T939" s="87"/>
      <c r="U939" s="87"/>
      <c r="V939" s="175"/>
      <c r="W939" s="87"/>
      <c r="X939" s="87"/>
      <c r="Y939" s="87"/>
      <c r="Z939" s="87"/>
      <c r="AA939" s="87"/>
      <c r="AB939" s="87"/>
      <c r="AC939" s="86"/>
      <c r="AD939" s="87"/>
    </row>
    <row x14ac:dyDescent="0.25" r="940" customHeight="1" ht="17.25">
      <c r="A940" s="235">
        <f>A939</f>
        <v>25569.375</v>
      </c>
      <c r="B940" s="280" t="s">
        <v>43</v>
      </c>
      <c r="C940" s="180"/>
      <c r="D940" s="180">
        <v>46</v>
      </c>
      <c r="E940" s="180"/>
      <c r="F940" s="180"/>
      <c r="G940" s="180">
        <f>SUM(C940:F940)</f>
      </c>
      <c r="H940" s="125">
        <v>6000</v>
      </c>
      <c r="I940" s="125">
        <f>G940*H940</f>
      </c>
      <c r="J940" s="125">
        <f>I940*0.1</f>
      </c>
      <c r="K940" s="125">
        <f>SUM(I940:J940)</f>
      </c>
      <c r="L940" s="86"/>
      <c r="M940" s="175"/>
      <c r="N940" s="87"/>
      <c r="O940" s="87"/>
      <c r="P940" s="87"/>
      <c r="Q940" s="87"/>
      <c r="R940" s="87"/>
      <c r="S940" s="87"/>
      <c r="T940" s="87"/>
      <c r="U940" s="87"/>
      <c r="V940" s="175"/>
      <c r="W940" s="87"/>
      <c r="X940" s="87"/>
      <c r="Y940" s="87"/>
      <c r="Z940" s="87"/>
      <c r="AA940" s="87"/>
      <c r="AB940" s="87"/>
      <c r="AC940" s="86"/>
      <c r="AD940" s="87"/>
    </row>
    <row x14ac:dyDescent="0.25" r="941" customHeight="1" ht="17.25">
      <c r="A941" s="235">
        <f>A940</f>
        <v>25569.375</v>
      </c>
      <c r="B941" s="280" t="s">
        <v>18</v>
      </c>
      <c r="C941" s="180"/>
      <c r="D941" s="180">
        <v>8</v>
      </c>
      <c r="E941" s="180">
        <v>6</v>
      </c>
      <c r="F941" s="180">
        <v>6</v>
      </c>
      <c r="G941" s="180">
        <f>SUM(C941:F941)</f>
      </c>
      <c r="H941" s="125">
        <v>6000</v>
      </c>
      <c r="I941" s="125">
        <f>G941*H941</f>
      </c>
      <c r="J941" s="125">
        <f>I941*0.1</f>
      </c>
      <c r="K941" s="125">
        <f>SUM(I941:J941)</f>
      </c>
      <c r="L941" s="86"/>
      <c r="M941" s="175"/>
      <c r="N941" s="87"/>
      <c r="O941" s="87"/>
      <c r="P941" s="87"/>
      <c r="Q941" s="87"/>
      <c r="R941" s="87"/>
      <c r="S941" s="87"/>
      <c r="T941" s="87"/>
      <c r="U941" s="87"/>
      <c r="V941" s="175"/>
      <c r="W941" s="87"/>
      <c r="X941" s="87"/>
      <c r="Y941" s="87"/>
      <c r="Z941" s="87"/>
      <c r="AA941" s="87"/>
      <c r="AB941" s="87"/>
      <c r="AC941" s="86"/>
      <c r="AD941" s="87"/>
    </row>
    <row x14ac:dyDescent="0.25" r="942" customHeight="1" ht="17.25">
      <c r="A942" s="235">
        <f>A941</f>
        <v>25569.375</v>
      </c>
      <c r="B942" s="280" t="s">
        <v>82</v>
      </c>
      <c r="C942" s="188" t="s">
        <v>14</v>
      </c>
      <c r="D942" s="180">
        <v>25</v>
      </c>
      <c r="E942" s="180">
        <v>9</v>
      </c>
      <c r="F942" s="180">
        <v>7</v>
      </c>
      <c r="G942" s="180">
        <f>SUM(C942:F942)</f>
      </c>
      <c r="H942" s="125">
        <v>5000</v>
      </c>
      <c r="I942" s="125">
        <f>G942*H942</f>
      </c>
      <c r="J942" s="125">
        <f>I942*0.1</f>
      </c>
      <c r="K942" s="125">
        <f>SUM(I942:J942)</f>
      </c>
      <c r="L942" s="86"/>
      <c r="M942" s="175"/>
      <c r="N942" s="87"/>
      <c r="O942" s="87"/>
      <c r="P942" s="87"/>
      <c r="Q942" s="87"/>
      <c r="R942" s="87"/>
      <c r="S942" s="87"/>
      <c r="T942" s="87"/>
      <c r="U942" s="87"/>
      <c r="V942" s="175"/>
      <c r="W942" s="87"/>
      <c r="X942" s="87"/>
      <c r="Y942" s="87"/>
      <c r="Z942" s="87"/>
      <c r="AA942" s="87"/>
      <c r="AB942" s="87"/>
      <c r="AC942" s="86"/>
      <c r="AD942" s="87"/>
    </row>
    <row x14ac:dyDescent="0.25" r="943" customHeight="1" ht="17.25">
      <c r="A943" s="235">
        <f>A942</f>
        <v>25569.375</v>
      </c>
      <c r="B943" s="280" t="s">
        <v>151</v>
      </c>
      <c r="C943" s="180"/>
      <c r="D943" s="180">
        <v>12</v>
      </c>
      <c r="E943" s="180"/>
      <c r="F943" s="180"/>
      <c r="G943" s="180">
        <f>SUM(C943:F943)</f>
      </c>
      <c r="H943" s="125">
        <v>5000</v>
      </c>
      <c r="I943" s="125">
        <f>G943*H943</f>
      </c>
      <c r="J943" s="125">
        <f>I943*0.1</f>
      </c>
      <c r="K943" s="125">
        <f>SUM(I943:J943)</f>
      </c>
      <c r="L943" s="86"/>
      <c r="M943" s="175"/>
      <c r="N943" s="87"/>
      <c r="O943" s="87"/>
      <c r="P943" s="87"/>
      <c r="Q943" s="87"/>
      <c r="R943" s="87"/>
      <c r="S943" s="87"/>
      <c r="T943" s="87"/>
      <c r="U943" s="87"/>
      <c r="V943" s="175"/>
      <c r="W943" s="87"/>
      <c r="X943" s="87"/>
      <c r="Y943" s="87"/>
      <c r="Z943" s="87"/>
      <c r="AA943" s="87"/>
      <c r="AB943" s="87"/>
      <c r="AC943" s="86"/>
      <c r="AD943" s="87"/>
    </row>
    <row x14ac:dyDescent="0.25" r="944" customHeight="1" ht="17.25">
      <c r="A944" s="235">
        <f>A943</f>
        <v>25569.375</v>
      </c>
      <c r="B944" s="279"/>
      <c r="C944" s="180"/>
      <c r="D944" s="180"/>
      <c r="E944" s="180"/>
      <c r="F944" s="180"/>
      <c r="G944" s="180">
        <f>SUM(C944:F944)</f>
      </c>
      <c r="H944" s="125"/>
      <c r="I944" s="125">
        <f>G944*H944</f>
      </c>
      <c r="J944" s="125">
        <f>I944*0.1</f>
      </c>
      <c r="K944" s="125">
        <f>SUM(I944:J944)</f>
      </c>
      <c r="L944" s="86"/>
      <c r="M944" s="175"/>
      <c r="N944" s="87"/>
      <c r="O944" s="87"/>
      <c r="P944" s="87"/>
      <c r="Q944" s="87"/>
      <c r="R944" s="87"/>
      <c r="S944" s="87"/>
      <c r="T944" s="87"/>
      <c r="U944" s="87"/>
      <c r="V944" s="175"/>
      <c r="W944" s="87"/>
      <c r="X944" s="87"/>
      <c r="Y944" s="87"/>
      <c r="Z944" s="87"/>
      <c r="AA944" s="87"/>
      <c r="AB944" s="87"/>
      <c r="AC944" s="86"/>
      <c r="AD944" s="87"/>
    </row>
    <row x14ac:dyDescent="0.25" r="945" customHeight="1" ht="17.25">
      <c r="A945" s="235">
        <f>A944</f>
        <v>25569.375</v>
      </c>
      <c r="B945" s="179"/>
      <c r="C945" s="180"/>
      <c r="D945" s="180"/>
      <c r="E945" s="180"/>
      <c r="F945" s="180"/>
      <c r="G945" s="180">
        <f>SUM(C945:F945)</f>
      </c>
      <c r="H945" s="125"/>
      <c r="I945" s="125">
        <f>G945*H945</f>
      </c>
      <c r="J945" s="125">
        <f>I945*0.1</f>
      </c>
      <c r="K945" s="125">
        <f>SUM(I945:J945)</f>
      </c>
      <c r="L945" s="86"/>
      <c r="M945" s="175"/>
      <c r="N945" s="87"/>
      <c r="O945" s="87"/>
      <c r="P945" s="87"/>
      <c r="Q945" s="87"/>
      <c r="R945" s="87"/>
      <c r="S945" s="87"/>
      <c r="T945" s="87"/>
      <c r="U945" s="87"/>
      <c r="V945" s="175"/>
      <c r="W945" s="87"/>
      <c r="X945" s="87"/>
      <c r="Y945" s="87"/>
      <c r="Z945" s="87"/>
      <c r="AA945" s="87"/>
      <c r="AB945" s="87"/>
      <c r="AC945" s="86"/>
      <c r="AD945" s="87"/>
    </row>
    <row x14ac:dyDescent="0.25" r="946" customHeight="1" ht="17.25">
      <c r="A946" s="243">
        <f>A945</f>
        <v>25569.375</v>
      </c>
      <c r="B946" s="282" t="s">
        <v>155</v>
      </c>
      <c r="C946" s="191">
        <f>SUM(C904:C945)</f>
      </c>
      <c r="D946" s="191">
        <f>SUM(D904:D945)</f>
      </c>
      <c r="E946" s="191">
        <f>SUM(E904:E945)</f>
      </c>
      <c r="F946" s="191">
        <f>SUM(F904:F945)</f>
      </c>
      <c r="G946" s="191">
        <f>SUM(G904:G945)</f>
      </c>
      <c r="H946" s="201"/>
      <c r="I946" s="201">
        <f>SUM(I904:I945)</f>
      </c>
      <c r="J946" s="201">
        <f>SUM(J904:J945)</f>
      </c>
      <c r="K946" s="201">
        <f>SUM(K904:K945)</f>
      </c>
      <c r="L946" s="86"/>
      <c r="M946" s="175"/>
      <c r="N946" s="87"/>
      <c r="O946" s="87"/>
      <c r="P946" s="87"/>
      <c r="Q946" s="87"/>
      <c r="R946" s="87"/>
      <c r="S946" s="87"/>
      <c r="T946" s="87"/>
      <c r="U946" s="87"/>
      <c r="V946" s="175"/>
      <c r="W946" s="87"/>
      <c r="X946" s="87"/>
      <c r="Y946" s="87"/>
      <c r="Z946" s="87"/>
      <c r="AA946" s="87"/>
      <c r="AB946" s="87"/>
      <c r="AC946" s="86"/>
      <c r="AD946" s="87"/>
    </row>
    <row x14ac:dyDescent="0.25" r="947" customHeight="1" ht="17.25">
      <c r="A947" s="235">
        <f>A949</f>
        <v>25569.375</v>
      </c>
      <c r="B947" s="186" t="s">
        <v>113</v>
      </c>
      <c r="C947" s="180"/>
      <c r="D947" s="180">
        <v>144</v>
      </c>
      <c r="E947" s="180">
        <v>100</v>
      </c>
      <c r="F947" s="180"/>
      <c r="G947" s="180">
        <f>SUM(C947:F947)</f>
      </c>
      <c r="H947" s="125">
        <v>6500</v>
      </c>
      <c r="I947" s="125">
        <f>G947*H947</f>
      </c>
      <c r="J947" s="185"/>
      <c r="K947" s="125">
        <f>SUM(I947:J947)</f>
      </c>
      <c r="L947" s="86"/>
      <c r="M947" s="175"/>
      <c r="N947" s="87"/>
      <c r="O947" s="87"/>
      <c r="P947" s="87"/>
      <c r="Q947" s="87"/>
      <c r="R947" s="87"/>
      <c r="S947" s="87"/>
      <c r="T947" s="87"/>
      <c r="U947" s="87"/>
      <c r="V947" s="175"/>
      <c r="W947" s="87"/>
      <c r="X947" s="87"/>
      <c r="Y947" s="87"/>
      <c r="Z947" s="87"/>
      <c r="AA947" s="87"/>
      <c r="AB947" s="87"/>
      <c r="AC947" s="86"/>
      <c r="AD947" s="87"/>
    </row>
    <row x14ac:dyDescent="0.25" r="948" customHeight="1" ht="17.25">
      <c r="A948" s="235">
        <f>A944</f>
        <v>25569.375</v>
      </c>
      <c r="B948" s="186" t="s">
        <v>156</v>
      </c>
      <c r="C948" s="180"/>
      <c r="D948" s="180">
        <v>7</v>
      </c>
      <c r="E948" s="180">
        <v>2</v>
      </c>
      <c r="F948" s="180"/>
      <c r="G948" s="180">
        <f>SUM(C948:F948)</f>
      </c>
      <c r="H948" s="125">
        <v>6500</v>
      </c>
      <c r="I948" s="125">
        <f>G948*H948</f>
      </c>
      <c r="J948" s="185"/>
      <c r="K948" s="125">
        <f>SUM(I948:J948)</f>
      </c>
      <c r="L948" s="86"/>
      <c r="M948" s="175"/>
      <c r="N948" s="87"/>
      <c r="O948" s="87"/>
      <c r="P948" s="87"/>
      <c r="Q948" s="87"/>
      <c r="R948" s="87"/>
      <c r="S948" s="87"/>
      <c r="T948" s="87"/>
      <c r="U948" s="87"/>
      <c r="V948" s="175"/>
      <c r="W948" s="87"/>
      <c r="X948" s="87"/>
      <c r="Y948" s="87"/>
      <c r="Z948" s="87"/>
      <c r="AA948" s="87"/>
      <c r="AB948" s="87"/>
      <c r="AC948" s="86"/>
      <c r="AD948" s="87"/>
    </row>
    <row x14ac:dyDescent="0.25" r="949" customHeight="1" ht="17.25">
      <c r="A949" s="235">
        <f>A950</f>
        <v>25569.375</v>
      </c>
      <c r="B949" s="186" t="s">
        <v>112</v>
      </c>
      <c r="C949" s="180"/>
      <c r="D949" s="180">
        <v>15</v>
      </c>
      <c r="E949" s="180">
        <v>6</v>
      </c>
      <c r="F949" s="180"/>
      <c r="G949" s="180">
        <f>SUM(C949:F949)</f>
      </c>
      <c r="H949" s="125">
        <v>6900</v>
      </c>
      <c r="I949" s="125">
        <f>G949*H949</f>
      </c>
      <c r="J949" s="185"/>
      <c r="K949" s="125">
        <f>SUM(I949:J949)</f>
      </c>
      <c r="L949" s="86"/>
      <c r="M949" s="175"/>
      <c r="N949" s="87"/>
      <c r="O949" s="87"/>
      <c r="P949" s="87"/>
      <c r="Q949" s="87"/>
      <c r="R949" s="87"/>
      <c r="S949" s="87"/>
      <c r="T949" s="87"/>
      <c r="U949" s="87"/>
      <c r="V949" s="175"/>
      <c r="W949" s="87"/>
      <c r="X949" s="87"/>
      <c r="Y949" s="87"/>
      <c r="Z949" s="87"/>
      <c r="AA949" s="87"/>
      <c r="AB949" s="87"/>
      <c r="AC949" s="86"/>
      <c r="AD949" s="87"/>
    </row>
    <row x14ac:dyDescent="0.25" r="950" customHeight="1" ht="17.25">
      <c r="A950" s="235">
        <f>A948</f>
        <v>25569.375</v>
      </c>
      <c r="B950" s="179"/>
      <c r="C950" s="180"/>
      <c r="D950" s="180"/>
      <c r="E950" s="180"/>
      <c r="F950" s="180"/>
      <c r="G950" s="180">
        <f>SUM(C950:F950)</f>
      </c>
      <c r="H950" s="125"/>
      <c r="I950" s="125">
        <f>G948*H950</f>
      </c>
      <c r="J950" s="185"/>
      <c r="K950" s="125">
        <f>SUM(I950:J950)</f>
      </c>
      <c r="L950" s="86"/>
      <c r="M950" s="175"/>
      <c r="N950" s="87"/>
      <c r="O950" s="87"/>
      <c r="P950" s="87"/>
      <c r="Q950" s="87"/>
      <c r="R950" s="87"/>
      <c r="S950" s="87"/>
      <c r="T950" s="87"/>
      <c r="U950" s="87"/>
      <c r="V950" s="175"/>
      <c r="W950" s="87"/>
      <c r="X950" s="87"/>
      <c r="Y950" s="87"/>
      <c r="Z950" s="87"/>
      <c r="AA950" s="87"/>
      <c r="AB950" s="87"/>
      <c r="AC950" s="86"/>
      <c r="AD950" s="87"/>
    </row>
    <row x14ac:dyDescent="0.25" r="951" customHeight="1" ht="17.25">
      <c r="A951" s="235">
        <f>A950</f>
        <v>25569.375</v>
      </c>
      <c r="B951" s="179"/>
      <c r="C951" s="180"/>
      <c r="D951" s="180"/>
      <c r="E951" s="180"/>
      <c r="F951" s="180"/>
      <c r="G951" s="180">
        <f>SUM(C951:F951)</f>
      </c>
      <c r="H951" s="125"/>
      <c r="I951" s="125">
        <f>G951*H951</f>
      </c>
      <c r="J951" s="185"/>
      <c r="K951" s="125">
        <f>SUM(I951:J951)</f>
      </c>
      <c r="L951" s="86"/>
      <c r="M951" s="175"/>
      <c r="N951" s="87"/>
      <c r="O951" s="87"/>
      <c r="P951" s="87"/>
      <c r="Q951" s="87"/>
      <c r="R951" s="87"/>
      <c r="S951" s="87"/>
      <c r="T951" s="87"/>
      <c r="U951" s="87"/>
      <c r="V951" s="175"/>
      <c r="W951" s="87"/>
      <c r="X951" s="87"/>
      <c r="Y951" s="87"/>
      <c r="Z951" s="87"/>
      <c r="AA951" s="87"/>
      <c r="AB951" s="87"/>
      <c r="AC951" s="86"/>
      <c r="AD951" s="87"/>
    </row>
    <row x14ac:dyDescent="0.25" r="952" customHeight="1" ht="17.25">
      <c r="A952" s="235">
        <f>A951</f>
        <v>25569.375</v>
      </c>
      <c r="B952" s="179"/>
      <c r="C952" s="180"/>
      <c r="D952" s="180"/>
      <c r="E952" s="180"/>
      <c r="F952" s="180"/>
      <c r="G952" s="180">
        <f>SUM(C952:F952)</f>
      </c>
      <c r="H952" s="125"/>
      <c r="I952" s="125">
        <f>G951*H952</f>
      </c>
      <c r="J952" s="185"/>
      <c r="K952" s="125">
        <f>SUM(I952:J952)</f>
      </c>
      <c r="L952" s="86"/>
      <c r="M952" s="175"/>
      <c r="N952" s="87"/>
      <c r="O952" s="87"/>
      <c r="P952" s="87"/>
      <c r="Q952" s="87"/>
      <c r="R952" s="87"/>
      <c r="S952" s="87"/>
      <c r="T952" s="87"/>
      <c r="U952" s="87"/>
      <c r="V952" s="175"/>
      <c r="W952" s="87"/>
      <c r="X952" s="87"/>
      <c r="Y952" s="87"/>
      <c r="Z952" s="87"/>
      <c r="AA952" s="87"/>
      <c r="AB952" s="87"/>
      <c r="AC952" s="86"/>
      <c r="AD952" s="87"/>
    </row>
    <row x14ac:dyDescent="0.25" r="953" customHeight="1" ht="17.25">
      <c r="A953" s="235">
        <f>A947</f>
        <v>25569.375</v>
      </c>
      <c r="B953" s="179"/>
      <c r="C953" s="180"/>
      <c r="D953" s="180"/>
      <c r="E953" s="180"/>
      <c r="F953" s="180"/>
      <c r="G953" s="180">
        <f>SUM(C953:F953)</f>
      </c>
      <c r="H953" s="125"/>
      <c r="I953" s="125">
        <f>G953*H953</f>
      </c>
      <c r="J953" s="185"/>
      <c r="K953" s="125">
        <f>SUM(I953:J953)</f>
      </c>
      <c r="L953" s="86"/>
      <c r="M953" s="175"/>
      <c r="N953" s="87"/>
      <c r="O953" s="87"/>
      <c r="P953" s="87"/>
      <c r="Q953" s="87"/>
      <c r="R953" s="87"/>
      <c r="S953" s="87"/>
      <c r="T953" s="87"/>
      <c r="U953" s="87"/>
      <c r="V953" s="175"/>
      <c r="W953" s="87"/>
      <c r="X953" s="87"/>
      <c r="Y953" s="87"/>
      <c r="Z953" s="87"/>
      <c r="AA953" s="87"/>
      <c r="AB953" s="87"/>
      <c r="AC953" s="86"/>
      <c r="AD953" s="87"/>
    </row>
    <row x14ac:dyDescent="0.25" r="954" customHeight="1" ht="17.25">
      <c r="A954" s="235">
        <f>A953</f>
        <v>25569.375</v>
      </c>
      <c r="B954" s="179"/>
      <c r="C954" s="180"/>
      <c r="D954" s="180"/>
      <c r="E954" s="180"/>
      <c r="F954" s="180"/>
      <c r="G954" s="180">
        <f>SUM(C954:F954)</f>
      </c>
      <c r="H954" s="125"/>
      <c r="I954" s="125">
        <f>G953*H954</f>
      </c>
      <c r="J954" s="185"/>
      <c r="K954" s="125">
        <f>SUM(I954:J954)</f>
      </c>
      <c r="L954" s="86"/>
      <c r="M954" s="175"/>
      <c r="N954" s="87"/>
      <c r="O954" s="87"/>
      <c r="P954" s="87"/>
      <c r="Q954" s="87"/>
      <c r="R954" s="87"/>
      <c r="S954" s="87"/>
      <c r="T954" s="87"/>
      <c r="U954" s="87"/>
      <c r="V954" s="175"/>
      <c r="W954" s="87"/>
      <c r="X954" s="87"/>
      <c r="Y954" s="87"/>
      <c r="Z954" s="87"/>
      <c r="AA954" s="87"/>
      <c r="AB954" s="87"/>
      <c r="AC954" s="86"/>
      <c r="AD954" s="87"/>
    </row>
    <row x14ac:dyDescent="0.25" r="955" customHeight="1" ht="17.25">
      <c r="A955" s="243">
        <f>A954</f>
        <v>25569.375</v>
      </c>
      <c r="B955" s="282" t="s">
        <v>157</v>
      </c>
      <c r="C955" s="191">
        <f>SUM(C947:C954)</f>
      </c>
      <c r="D955" s="191">
        <f>SUM(D947:D954)</f>
      </c>
      <c r="E955" s="191">
        <f>SUM(E947:E954)</f>
      </c>
      <c r="F955" s="191">
        <f>SUM(F947:F954)</f>
      </c>
      <c r="G955" s="191">
        <f>SUM(G947:G954)</f>
      </c>
      <c r="H955" s="201"/>
      <c r="I955" s="201">
        <f>SUM(I947:I954)</f>
      </c>
      <c r="J955" s="201"/>
      <c r="K955" s="202">
        <f>SUM(K947:K954)</f>
      </c>
      <c r="L955" s="86"/>
      <c r="M955" s="175"/>
      <c r="N955" s="87"/>
      <c r="O955" s="87"/>
      <c r="P955" s="87"/>
      <c r="Q955" s="87"/>
      <c r="R955" s="87"/>
      <c r="S955" s="87"/>
      <c r="T955" s="87"/>
      <c r="U955" s="87"/>
      <c r="V955" s="175"/>
      <c r="W955" s="87"/>
      <c r="X955" s="87"/>
      <c r="Y955" s="87"/>
      <c r="Z955" s="87"/>
      <c r="AA955" s="87"/>
      <c r="AB955" s="87"/>
      <c r="AC955" s="86"/>
      <c r="AD955" s="87"/>
    </row>
    <row x14ac:dyDescent="0.25" r="956" customHeight="1" ht="17.25" hidden="1">
      <c r="A956" s="272" t="s">
        <v>128</v>
      </c>
      <c r="B956" s="273" t="s">
        <v>2</v>
      </c>
      <c r="C956" s="274" t="s">
        <v>129</v>
      </c>
      <c r="D956" s="274" t="s">
        <v>130</v>
      </c>
      <c r="E956" s="274" t="s">
        <v>131</v>
      </c>
      <c r="F956" s="274" t="s">
        <v>132</v>
      </c>
      <c r="G956" s="274" t="s">
        <v>133</v>
      </c>
      <c r="H956" s="274" t="s">
        <v>7</v>
      </c>
      <c r="I956" s="274" t="s">
        <v>134</v>
      </c>
      <c r="J956" s="274" t="s">
        <v>90</v>
      </c>
      <c r="K956" s="275" t="s">
        <v>135</v>
      </c>
      <c r="L956" s="86"/>
      <c r="M956" s="175"/>
      <c r="N956" s="87"/>
      <c r="O956" s="87"/>
      <c r="P956" s="87"/>
      <c r="Q956" s="87"/>
      <c r="R956" s="87"/>
      <c r="S956" s="87"/>
      <c r="T956" s="87"/>
      <c r="U956" s="87"/>
      <c r="V956" s="175"/>
      <c r="W956" s="87"/>
      <c r="X956" s="87"/>
      <c r="Y956" s="87"/>
      <c r="Z956" s="87"/>
      <c r="AA956" s="87"/>
      <c r="AB956" s="87"/>
      <c r="AC956" s="86"/>
      <c r="AD956" s="87"/>
    </row>
    <row x14ac:dyDescent="0.25" r="957" customHeight="1" ht="17.25">
      <c r="A957" s="235">
        <f>A955+1</f>
        <v>25569.375</v>
      </c>
      <c r="B957" s="179" t="s">
        <v>203</v>
      </c>
      <c r="C957" s="180"/>
      <c r="D957" s="180">
        <v>24</v>
      </c>
      <c r="E957" s="180"/>
      <c r="F957" s="180"/>
      <c r="G957" s="180">
        <f>SUM(C957:F957)</f>
      </c>
      <c r="H957" s="237">
        <v>6000</v>
      </c>
      <c r="I957" s="125">
        <f>G957*H957</f>
      </c>
      <c r="J957" s="125">
        <f>I957*0.1</f>
      </c>
      <c r="K957" s="125">
        <f>SUM(I957:J957)</f>
      </c>
      <c r="L957" s="86"/>
      <c r="M957" s="175"/>
      <c r="N957" s="87"/>
      <c r="O957" s="87"/>
      <c r="P957" s="87"/>
      <c r="Q957" s="87"/>
      <c r="R957" s="87"/>
      <c r="S957" s="87"/>
      <c r="T957" s="87"/>
      <c r="U957" s="87"/>
      <c r="V957" s="175"/>
      <c r="W957" s="87"/>
      <c r="X957" s="87"/>
      <c r="Y957" s="87"/>
      <c r="Z957" s="87"/>
      <c r="AA957" s="87"/>
      <c r="AB957" s="87"/>
      <c r="AC957" s="86"/>
      <c r="AD957" s="87"/>
    </row>
    <row x14ac:dyDescent="0.25" r="958" customHeight="1" ht="17.25">
      <c r="A958" s="235">
        <f>A957</f>
        <v>25569.375</v>
      </c>
      <c r="B958" s="179" t="s">
        <v>205</v>
      </c>
      <c r="C958" s="180"/>
      <c r="D958" s="181">
        <v>83</v>
      </c>
      <c r="E958" s="180"/>
      <c r="F958" s="180"/>
      <c r="G958" s="180">
        <f>SUM(C958:F958)</f>
      </c>
      <c r="H958" s="182">
        <v>4300</v>
      </c>
      <c r="I958" s="125">
        <f>G958*H958</f>
      </c>
      <c r="J958" s="125">
        <f>I958*0.1</f>
      </c>
      <c r="K958" s="125">
        <f>SUM(I958:J958)</f>
      </c>
      <c r="L958" s="86"/>
      <c r="M958" s="175"/>
      <c r="N958" s="87"/>
      <c r="O958" s="87"/>
      <c r="P958" s="87"/>
      <c r="Q958" s="87"/>
      <c r="R958" s="87"/>
      <c r="S958" s="87"/>
      <c r="T958" s="87"/>
      <c r="U958" s="87"/>
      <c r="V958" s="175"/>
      <c r="W958" s="87"/>
      <c r="X958" s="87"/>
      <c r="Y958" s="87"/>
      <c r="Z958" s="87"/>
      <c r="AA958" s="87"/>
      <c r="AB958" s="87"/>
      <c r="AC958" s="86"/>
      <c r="AD958" s="87"/>
    </row>
    <row x14ac:dyDescent="0.25" r="959" customHeight="1" ht="17.25">
      <c r="A959" s="235">
        <f>A958</f>
        <v>25569.375</v>
      </c>
      <c r="B959" s="179" t="s">
        <v>13</v>
      </c>
      <c r="C959" s="180"/>
      <c r="D959" s="180">
        <v>11</v>
      </c>
      <c r="E959" s="180"/>
      <c r="F959" s="180"/>
      <c r="G959" s="180">
        <f>SUM(C959:F959)</f>
      </c>
      <c r="H959" s="125">
        <v>6000</v>
      </c>
      <c r="I959" s="125">
        <f>G959*H959</f>
      </c>
      <c r="J959" s="125">
        <f>I959*0.1</f>
      </c>
      <c r="K959" s="125">
        <f>SUM(I959:J959)</f>
      </c>
      <c r="L959" s="86"/>
      <c r="M959" s="175"/>
      <c r="N959" s="87"/>
      <c r="O959" s="87"/>
      <c r="P959" s="87"/>
      <c r="Q959" s="87"/>
      <c r="R959" s="87"/>
      <c r="S959" s="87"/>
      <c r="T959" s="87"/>
      <c r="U959" s="87"/>
      <c r="V959" s="175"/>
      <c r="W959" s="87"/>
      <c r="X959" s="87"/>
      <c r="Y959" s="87"/>
      <c r="Z959" s="87"/>
      <c r="AA959" s="87"/>
      <c r="AB959" s="87"/>
      <c r="AC959" s="86"/>
      <c r="AD959" s="87"/>
    </row>
    <row x14ac:dyDescent="0.25" r="960" customHeight="1" ht="17.25">
      <c r="A960" s="235">
        <f>A959</f>
        <v>25569.375</v>
      </c>
      <c r="B960" s="179" t="s">
        <v>58</v>
      </c>
      <c r="C960" s="183" t="s">
        <v>14</v>
      </c>
      <c r="D960" s="180">
        <v>14</v>
      </c>
      <c r="E960" s="180">
        <v>8</v>
      </c>
      <c r="F960" s="180"/>
      <c r="G960" s="180">
        <f>SUM(C960:F960)</f>
      </c>
      <c r="H960" s="237">
        <v>5500</v>
      </c>
      <c r="I960" s="125">
        <f>G960*H960</f>
      </c>
      <c r="J960" s="125">
        <f>I960*0.1</f>
      </c>
      <c r="K960" s="125">
        <f>SUM(I960:J960)</f>
      </c>
      <c r="L960" s="86"/>
      <c r="M960" s="175"/>
      <c r="N960" s="87"/>
      <c r="O960" s="87"/>
      <c r="P960" s="87"/>
      <c r="Q960" s="87"/>
      <c r="R960" s="87"/>
      <c r="S960" s="87"/>
      <c r="T960" s="87"/>
      <c r="U960" s="87"/>
      <c r="V960" s="175"/>
      <c r="W960" s="87"/>
      <c r="X960" s="87"/>
      <c r="Y960" s="87"/>
      <c r="Z960" s="87"/>
      <c r="AA960" s="87"/>
      <c r="AB960" s="87"/>
      <c r="AC960" s="86"/>
      <c r="AD960" s="87"/>
    </row>
    <row x14ac:dyDescent="0.25" r="961" customHeight="1" ht="17.25">
      <c r="A961" s="235">
        <f>A960</f>
        <v>25569.375</v>
      </c>
      <c r="B961" s="179" t="s">
        <v>8</v>
      </c>
      <c r="C961" s="183">
        <v>20</v>
      </c>
      <c r="D961" s="180">
        <v>45</v>
      </c>
      <c r="E961" s="180">
        <v>25</v>
      </c>
      <c r="F961" s="180">
        <v>16</v>
      </c>
      <c r="G961" s="180">
        <f>SUM(C961:F961)</f>
      </c>
      <c r="H961" s="125">
        <v>5000</v>
      </c>
      <c r="I961" s="125">
        <f>G961*H961</f>
      </c>
      <c r="J961" s="125">
        <f>I961*0.1</f>
      </c>
      <c r="K961" s="125">
        <f>SUM(I961:J961)</f>
      </c>
      <c r="L961" s="86"/>
      <c r="M961" s="175"/>
      <c r="N961" s="87"/>
      <c r="O961" s="87"/>
      <c r="P961" s="87"/>
      <c r="Q961" s="87"/>
      <c r="R961" s="87"/>
      <c r="S961" s="87"/>
      <c r="T961" s="87"/>
      <c r="U961" s="87"/>
      <c r="V961" s="175"/>
      <c r="W961" s="87"/>
      <c r="X961" s="87"/>
      <c r="Y961" s="87"/>
      <c r="Z961" s="87"/>
      <c r="AA961" s="87"/>
      <c r="AB961" s="87"/>
      <c r="AC961" s="86"/>
      <c r="AD961" s="87"/>
    </row>
    <row x14ac:dyDescent="0.25" r="962" customHeight="1" ht="17.25">
      <c r="A962" s="235">
        <f>A961</f>
        <v>25569.375</v>
      </c>
      <c r="B962" s="179" t="s">
        <v>27</v>
      </c>
      <c r="C962" s="180"/>
      <c r="D962" s="180">
        <v>10</v>
      </c>
      <c r="E962" s="180">
        <v>10</v>
      </c>
      <c r="F962" s="180"/>
      <c r="G962" s="180">
        <f>SUM(C962:F962)</f>
      </c>
      <c r="H962" s="125">
        <v>5500</v>
      </c>
      <c r="I962" s="125">
        <f>G962*H962</f>
      </c>
      <c r="J962" s="125">
        <f>I962*0.1</f>
      </c>
      <c r="K962" s="125">
        <f>SUM(I962:J962)</f>
      </c>
      <c r="L962" s="86"/>
      <c r="M962" s="175"/>
      <c r="N962" s="87"/>
      <c r="O962" s="87"/>
      <c r="P962" s="87"/>
      <c r="Q962" s="87"/>
      <c r="R962" s="87"/>
      <c r="S962" s="87"/>
      <c r="T962" s="87"/>
      <c r="U962" s="87"/>
      <c r="V962" s="175"/>
      <c r="W962" s="87"/>
      <c r="X962" s="87"/>
      <c r="Y962" s="87"/>
      <c r="Z962" s="87"/>
      <c r="AA962" s="87"/>
      <c r="AB962" s="87"/>
      <c r="AC962" s="86"/>
      <c r="AD962" s="87"/>
    </row>
    <row x14ac:dyDescent="0.25" r="963" customHeight="1" ht="17.25">
      <c r="A963" s="235">
        <f>A962</f>
        <v>25569.375</v>
      </c>
      <c r="B963" s="179" t="s">
        <v>20</v>
      </c>
      <c r="C963" s="180"/>
      <c r="D963" s="180">
        <v>61</v>
      </c>
      <c r="E963" s="180">
        <v>13</v>
      </c>
      <c r="F963" s="180"/>
      <c r="G963" s="180">
        <f>SUM(C963:F963)</f>
      </c>
      <c r="H963" s="125">
        <v>5000</v>
      </c>
      <c r="I963" s="125">
        <f>G963*H963</f>
      </c>
      <c r="J963" s="125">
        <f>I963*0.1</f>
      </c>
      <c r="K963" s="125">
        <f>SUM(I963:J963)</f>
      </c>
      <c r="L963" s="86"/>
      <c r="M963" s="175"/>
      <c r="N963" s="87"/>
      <c r="O963" s="87"/>
      <c r="P963" s="87"/>
      <c r="Q963" s="87"/>
      <c r="R963" s="87"/>
      <c r="S963" s="87"/>
      <c r="T963" s="87"/>
      <c r="U963" s="87"/>
      <c r="V963" s="175"/>
      <c r="W963" s="87"/>
      <c r="X963" s="87"/>
      <c r="Y963" s="87"/>
      <c r="Z963" s="87"/>
      <c r="AA963" s="87"/>
      <c r="AB963" s="87"/>
      <c r="AC963" s="86"/>
      <c r="AD963" s="87"/>
    </row>
    <row x14ac:dyDescent="0.25" r="964" customHeight="1" ht="17.25">
      <c r="A964" s="235">
        <f>A963</f>
        <v>25569.375</v>
      </c>
      <c r="B964" s="179" t="s">
        <v>31</v>
      </c>
      <c r="C964" s="180"/>
      <c r="D964" s="180">
        <v>25</v>
      </c>
      <c r="E964" s="180"/>
      <c r="F964" s="180"/>
      <c r="G964" s="180">
        <f>SUM(C964:F964)</f>
      </c>
      <c r="H964" s="125">
        <v>6000</v>
      </c>
      <c r="I964" s="125">
        <f>G964*H964</f>
      </c>
      <c r="J964" s="125">
        <f>I964*0.1</f>
      </c>
      <c r="K964" s="125">
        <f>SUM(I964:J964)</f>
      </c>
      <c r="L964" s="86"/>
      <c r="M964" s="175"/>
      <c r="N964" s="87"/>
      <c r="O964" s="87"/>
      <c r="P964" s="87"/>
      <c r="Q964" s="87"/>
      <c r="R964" s="87"/>
      <c r="S964" s="87"/>
      <c r="T964" s="87"/>
      <c r="U964" s="87"/>
      <c r="V964" s="175"/>
      <c r="W964" s="87"/>
      <c r="X964" s="87"/>
      <c r="Y964" s="87"/>
      <c r="Z964" s="87"/>
      <c r="AA964" s="87"/>
      <c r="AB964" s="87"/>
      <c r="AC964" s="86"/>
      <c r="AD964" s="87"/>
    </row>
    <row x14ac:dyDescent="0.25" r="965" customHeight="1" ht="17.25">
      <c r="A965" s="235">
        <f>A964</f>
        <v>25569.375</v>
      </c>
      <c r="B965" s="179" t="s">
        <v>71</v>
      </c>
      <c r="C965" s="180"/>
      <c r="D965" s="180">
        <v>25</v>
      </c>
      <c r="E965" s="180"/>
      <c r="F965" s="180"/>
      <c r="G965" s="180">
        <f>SUM(C965:F965)</f>
      </c>
      <c r="H965" s="125">
        <v>6000</v>
      </c>
      <c r="I965" s="125">
        <f>G965*H965</f>
      </c>
      <c r="J965" s="125">
        <f>I965*0.1</f>
      </c>
      <c r="K965" s="125">
        <f>SUM(I965:J965)</f>
      </c>
      <c r="L965" s="86"/>
      <c r="M965" s="175"/>
      <c r="N965" s="87"/>
      <c r="O965" s="87"/>
      <c r="P965" s="87"/>
      <c r="Q965" s="87"/>
      <c r="R965" s="87"/>
      <c r="S965" s="87"/>
      <c r="T965" s="87"/>
      <c r="U965" s="87"/>
      <c r="V965" s="175"/>
      <c r="W965" s="87"/>
      <c r="X965" s="87"/>
      <c r="Y965" s="87"/>
      <c r="Z965" s="87"/>
      <c r="AA965" s="87"/>
      <c r="AB965" s="87"/>
      <c r="AC965" s="86"/>
      <c r="AD965" s="87"/>
    </row>
    <row x14ac:dyDescent="0.25" r="966" customHeight="1" ht="17.25">
      <c r="A966" s="235">
        <f>A965</f>
        <v>25569.375</v>
      </c>
      <c r="B966" s="179" t="s">
        <v>49</v>
      </c>
      <c r="C966" s="180"/>
      <c r="D966" s="180">
        <v>18</v>
      </c>
      <c r="E966" s="180">
        <v>13</v>
      </c>
      <c r="F966" s="180"/>
      <c r="G966" s="180">
        <f>SUM(C966:F966)</f>
      </c>
      <c r="H966" s="237">
        <v>6000</v>
      </c>
      <c r="I966" s="125">
        <f>G966*H966</f>
      </c>
      <c r="J966" s="125">
        <f>I966*0.1</f>
      </c>
      <c r="K966" s="125">
        <f>SUM(I966:J966)</f>
      </c>
      <c r="L966" s="86"/>
      <c r="M966" s="175"/>
      <c r="N966" s="87"/>
      <c r="O966" s="87"/>
      <c r="P966" s="87"/>
      <c r="Q966" s="87"/>
      <c r="R966" s="87"/>
      <c r="S966" s="87"/>
      <c r="T966" s="87"/>
      <c r="U966" s="87"/>
      <c r="V966" s="175"/>
      <c r="W966" s="87"/>
      <c r="X966" s="87"/>
      <c r="Y966" s="87"/>
      <c r="Z966" s="87"/>
      <c r="AA966" s="87"/>
      <c r="AB966" s="87"/>
      <c r="AC966" s="86"/>
      <c r="AD966" s="87"/>
    </row>
    <row x14ac:dyDescent="0.25" r="967" customHeight="1" ht="17.25">
      <c r="A967" s="235">
        <f>A966</f>
        <v>25569.375</v>
      </c>
      <c r="B967" s="184" t="s">
        <v>9</v>
      </c>
      <c r="C967" s="180"/>
      <c r="D967" s="180">
        <v>34</v>
      </c>
      <c r="E967" s="180"/>
      <c r="F967" s="180"/>
      <c r="G967" s="180">
        <f>SUM(C967:F967)</f>
      </c>
      <c r="H967" s="125">
        <v>6000</v>
      </c>
      <c r="I967" s="125">
        <f>G967*H967</f>
      </c>
      <c r="J967" s="125">
        <f>I967*0.1</f>
      </c>
      <c r="K967" s="125">
        <f>SUM(I967:J967)</f>
      </c>
      <c r="L967" s="86"/>
      <c r="M967" s="175"/>
      <c r="N967" s="87"/>
      <c r="O967" s="87"/>
      <c r="P967" s="87"/>
      <c r="Q967" s="87"/>
      <c r="R967" s="87"/>
      <c r="S967" s="87"/>
      <c r="T967" s="87"/>
      <c r="U967" s="87"/>
      <c r="V967" s="175"/>
      <c r="W967" s="87"/>
      <c r="X967" s="87"/>
      <c r="Y967" s="87"/>
      <c r="Z967" s="87"/>
      <c r="AA967" s="87"/>
      <c r="AB967" s="87"/>
      <c r="AC967" s="86"/>
      <c r="AD967" s="87"/>
    </row>
    <row x14ac:dyDescent="0.25" r="968" customHeight="1" ht="17.25">
      <c r="A968" s="235">
        <f>A967</f>
        <v>25569.375</v>
      </c>
      <c r="B968" s="179" t="s">
        <v>78</v>
      </c>
      <c r="C968" s="180"/>
      <c r="D968" s="180">
        <v>20</v>
      </c>
      <c r="E968" s="180"/>
      <c r="F968" s="180"/>
      <c r="G968" s="180">
        <f>SUM(C968:F968)</f>
      </c>
      <c r="H968" s="125">
        <v>6500</v>
      </c>
      <c r="I968" s="125">
        <f>G968*H968</f>
      </c>
      <c r="J968" s="125">
        <f>I968*0.1</f>
      </c>
      <c r="K968" s="125">
        <f>SUM(I968:J968)</f>
      </c>
      <c r="L968" s="86"/>
      <c r="M968" s="175"/>
      <c r="N968" s="87"/>
      <c r="O968" s="87"/>
      <c r="P968" s="87"/>
      <c r="Q968" s="87"/>
      <c r="R968" s="87"/>
      <c r="S968" s="87"/>
      <c r="T968" s="87"/>
      <c r="U968" s="87"/>
      <c r="V968" s="175"/>
      <c r="W968" s="87"/>
      <c r="X968" s="87"/>
      <c r="Y968" s="87"/>
      <c r="Z968" s="87"/>
      <c r="AA968" s="87"/>
      <c r="AB968" s="87"/>
      <c r="AC968" s="86"/>
      <c r="AD968" s="87"/>
    </row>
    <row x14ac:dyDescent="0.25" r="969" customHeight="1" ht="17.25">
      <c r="A969" s="235">
        <f>A968</f>
        <v>25569.375</v>
      </c>
      <c r="B969" s="179" t="s">
        <v>55</v>
      </c>
      <c r="C969" s="180"/>
      <c r="D969" s="180">
        <v>10</v>
      </c>
      <c r="E969" s="180"/>
      <c r="F969" s="180"/>
      <c r="G969" s="180">
        <f>SUM(C969:F969)</f>
      </c>
      <c r="H969" s="125">
        <v>6500</v>
      </c>
      <c r="I969" s="125">
        <f>G969*H969</f>
      </c>
      <c r="J969" s="125">
        <f>I969*0.1</f>
      </c>
      <c r="K969" s="125">
        <f>SUM(I969:J969)</f>
      </c>
      <c r="L969" s="86"/>
      <c r="M969" s="175"/>
      <c r="N969" s="87"/>
      <c r="O969" s="87"/>
      <c r="P969" s="87"/>
      <c r="Q969" s="87"/>
      <c r="R969" s="87"/>
      <c r="S969" s="87"/>
      <c r="T969" s="87"/>
      <c r="U969" s="87"/>
      <c r="V969" s="175"/>
      <c r="W969" s="87"/>
      <c r="X969" s="87"/>
      <c r="Y969" s="87"/>
      <c r="Z969" s="87"/>
      <c r="AA969" s="87"/>
      <c r="AB969" s="87"/>
      <c r="AC969" s="86"/>
      <c r="AD969" s="87"/>
    </row>
    <row x14ac:dyDescent="0.25" r="970" customHeight="1" ht="17.25">
      <c r="A970" s="235">
        <f>A969</f>
        <v>25569.375</v>
      </c>
      <c r="B970" s="279" t="s">
        <v>80</v>
      </c>
      <c r="C970" s="180"/>
      <c r="D970" s="180">
        <v>23</v>
      </c>
      <c r="E970" s="180"/>
      <c r="F970" s="180"/>
      <c r="G970" s="180">
        <f>SUM(C970:F970)</f>
      </c>
      <c r="H970" s="125">
        <v>6000</v>
      </c>
      <c r="I970" s="125">
        <f>G970*H970</f>
      </c>
      <c r="J970" s="185"/>
      <c r="K970" s="125">
        <f>SUM(I970:J970)</f>
      </c>
      <c r="L970" s="86"/>
      <c r="M970" s="175"/>
      <c r="N970" s="87"/>
      <c r="O970" s="87"/>
      <c r="P970" s="87"/>
      <c r="Q970" s="87"/>
      <c r="R970" s="87"/>
      <c r="S970" s="87"/>
      <c r="T970" s="87"/>
      <c r="U970" s="87"/>
      <c r="V970" s="175"/>
      <c r="W970" s="87"/>
      <c r="X970" s="87"/>
      <c r="Y970" s="87"/>
      <c r="Z970" s="87"/>
      <c r="AA970" s="87"/>
      <c r="AB970" s="87"/>
      <c r="AC970" s="86"/>
      <c r="AD970" s="87"/>
    </row>
    <row x14ac:dyDescent="0.25" r="971" customHeight="1" ht="17.25">
      <c r="A971" s="235">
        <f>A970</f>
        <v>25569.375</v>
      </c>
      <c r="B971" s="279" t="s">
        <v>67</v>
      </c>
      <c r="C971" s="180"/>
      <c r="D971" s="180">
        <v>7</v>
      </c>
      <c r="E971" s="180">
        <v>6</v>
      </c>
      <c r="F971" s="180"/>
      <c r="G971" s="180">
        <f>SUM(C971:F971)</f>
      </c>
      <c r="H971" s="125">
        <v>5500</v>
      </c>
      <c r="I971" s="125">
        <f>G971*H971</f>
      </c>
      <c r="J971" s="125">
        <f>I971*0.1</f>
      </c>
      <c r="K971" s="125">
        <f>SUM(I971:J971)</f>
      </c>
      <c r="L971" s="86"/>
      <c r="M971" s="175"/>
      <c r="N971" s="87"/>
      <c r="O971" s="87"/>
      <c r="P971" s="87"/>
      <c r="Q971" s="87"/>
      <c r="R971" s="87"/>
      <c r="S971" s="87"/>
      <c r="T971" s="87"/>
      <c r="U971" s="87"/>
      <c r="V971" s="175"/>
      <c r="W971" s="87"/>
      <c r="X971" s="87"/>
      <c r="Y971" s="87"/>
      <c r="Z971" s="87"/>
      <c r="AA971" s="87"/>
      <c r="AB971" s="87"/>
      <c r="AC971" s="86"/>
      <c r="AD971" s="87"/>
    </row>
    <row x14ac:dyDescent="0.25" r="972" customHeight="1" ht="17.25">
      <c r="A972" s="235">
        <f>A971</f>
        <v>25569.375</v>
      </c>
      <c r="B972" s="279" t="s">
        <v>74</v>
      </c>
      <c r="C972" s="180"/>
      <c r="D972" s="180">
        <v>34</v>
      </c>
      <c r="E972" s="180">
        <v>27</v>
      </c>
      <c r="F972" s="180"/>
      <c r="G972" s="180">
        <f>SUM(C972:F972)</f>
      </c>
      <c r="H972" s="187">
        <v>5000</v>
      </c>
      <c r="I972" s="125">
        <f>G972*H972</f>
      </c>
      <c r="J972" s="125">
        <f>I972*0.1</f>
      </c>
      <c r="K972" s="125">
        <f>SUM(I972:J972)</f>
      </c>
      <c r="L972" s="86"/>
      <c r="M972" s="175"/>
      <c r="N972" s="87"/>
      <c r="O972" s="87"/>
      <c r="P972" s="87"/>
      <c r="Q972" s="87"/>
      <c r="R972" s="87"/>
      <c r="S972" s="87"/>
      <c r="T972" s="87"/>
      <c r="U972" s="87"/>
      <c r="V972" s="175"/>
      <c r="W972" s="87"/>
      <c r="X972" s="87"/>
      <c r="Y972" s="87"/>
      <c r="Z972" s="87"/>
      <c r="AA972" s="87"/>
      <c r="AB972" s="87"/>
      <c r="AC972" s="86"/>
      <c r="AD972" s="87"/>
    </row>
    <row x14ac:dyDescent="0.25" r="973" customHeight="1" ht="17.25">
      <c r="A973" s="235">
        <f>A972</f>
        <v>25569.375</v>
      </c>
      <c r="B973" s="280" t="s">
        <v>11</v>
      </c>
      <c r="C973" s="180"/>
      <c r="D973" s="180">
        <v>0</v>
      </c>
      <c r="E973" s="180">
        <v>0</v>
      </c>
      <c r="F973" s="180"/>
      <c r="G973" s="180">
        <f>SUM(C973:F973)</f>
      </c>
      <c r="H973" s="125">
        <v>6000</v>
      </c>
      <c r="I973" s="125">
        <f>G973*H973</f>
      </c>
      <c r="J973" s="125">
        <f>I973*0.1</f>
      </c>
      <c r="K973" s="125">
        <f>SUM(I973:J973)</f>
      </c>
      <c r="L973" s="86"/>
      <c r="M973" s="175"/>
      <c r="N973" s="87"/>
      <c r="O973" s="87"/>
      <c r="P973" s="87"/>
      <c r="Q973" s="87"/>
      <c r="R973" s="87"/>
      <c r="S973" s="87"/>
      <c r="T973" s="87"/>
      <c r="U973" s="87"/>
      <c r="V973" s="175"/>
      <c r="W973" s="87"/>
      <c r="X973" s="87"/>
      <c r="Y973" s="87"/>
      <c r="Z973" s="87"/>
      <c r="AA973" s="87"/>
      <c r="AB973" s="87"/>
      <c r="AC973" s="86"/>
      <c r="AD973" s="87"/>
    </row>
    <row x14ac:dyDescent="0.25" r="974" customHeight="1" ht="17.25">
      <c r="A974" s="235">
        <f>A973</f>
        <v>25569.375</v>
      </c>
      <c r="B974" s="279" t="s">
        <v>22</v>
      </c>
      <c r="C974" s="180"/>
      <c r="D974" s="180">
        <v>33</v>
      </c>
      <c r="E974" s="180"/>
      <c r="F974" s="180"/>
      <c r="G974" s="180">
        <f>SUM(C974:F974)</f>
      </c>
      <c r="H974" s="237">
        <v>4800</v>
      </c>
      <c r="I974" s="125">
        <f>G974*H974</f>
      </c>
      <c r="J974" s="125">
        <f>I974*0.1</f>
      </c>
      <c r="K974" s="125">
        <f>SUM(I974:J974)</f>
      </c>
      <c r="L974" s="86"/>
      <c r="M974" s="175"/>
      <c r="N974" s="87"/>
      <c r="O974" s="87"/>
      <c r="P974" s="87"/>
      <c r="Q974" s="87"/>
      <c r="R974" s="87"/>
      <c r="S974" s="87"/>
      <c r="T974" s="87"/>
      <c r="U974" s="87"/>
      <c r="V974" s="175"/>
      <c r="W974" s="87"/>
      <c r="X974" s="87"/>
      <c r="Y974" s="87"/>
      <c r="Z974" s="87"/>
      <c r="AA974" s="87"/>
      <c r="AB974" s="87"/>
      <c r="AC974" s="86"/>
      <c r="AD974" s="87"/>
    </row>
    <row x14ac:dyDescent="0.25" r="975" customHeight="1" ht="17.25">
      <c r="A975" s="235">
        <f>A974</f>
        <v>25569.375</v>
      </c>
      <c r="B975" s="279" t="s">
        <v>217</v>
      </c>
      <c r="C975" s="180"/>
      <c r="D975" s="180">
        <v>18</v>
      </c>
      <c r="E975" s="180">
        <v>9</v>
      </c>
      <c r="F975" s="180"/>
      <c r="G975" s="180">
        <f>SUM(C975:F975)</f>
      </c>
      <c r="H975" s="125">
        <v>5000</v>
      </c>
      <c r="I975" s="125">
        <f>G975*H975</f>
      </c>
      <c r="J975" s="125">
        <f>I975*0.1</f>
      </c>
      <c r="K975" s="125">
        <f>SUM(I975:J975)</f>
      </c>
      <c r="L975" s="86"/>
      <c r="M975" s="175"/>
      <c r="N975" s="87"/>
      <c r="O975" s="87"/>
      <c r="P975" s="87"/>
      <c r="Q975" s="87"/>
      <c r="R975" s="87"/>
      <c r="S975" s="87"/>
      <c r="T975" s="87"/>
      <c r="U975" s="87"/>
      <c r="V975" s="175"/>
      <c r="W975" s="87"/>
      <c r="X975" s="87"/>
      <c r="Y975" s="87"/>
      <c r="Z975" s="87"/>
      <c r="AA975" s="87"/>
      <c r="AB975" s="87"/>
      <c r="AC975" s="86"/>
      <c r="AD975" s="87"/>
    </row>
    <row x14ac:dyDescent="0.25" r="976" customHeight="1" ht="17.25">
      <c r="A976" s="235">
        <f>A975</f>
        <v>25569.375</v>
      </c>
      <c r="B976" s="279" t="s">
        <v>84</v>
      </c>
      <c r="C976" s="180"/>
      <c r="D976" s="180">
        <v>14</v>
      </c>
      <c r="E976" s="180">
        <v>8</v>
      </c>
      <c r="F976" s="180"/>
      <c r="G976" s="180">
        <f>SUM(C976:F976)</f>
      </c>
      <c r="H976" s="237">
        <v>4800</v>
      </c>
      <c r="I976" s="125">
        <f>G976*H976</f>
      </c>
      <c r="J976" s="125">
        <f>I976*0.1</f>
      </c>
      <c r="K976" s="125">
        <f>SUM(I976:J976)</f>
      </c>
      <c r="L976" s="86"/>
      <c r="M976" s="175"/>
      <c r="N976" s="87"/>
      <c r="O976" s="87"/>
      <c r="P976" s="87"/>
      <c r="Q976" s="87"/>
      <c r="R976" s="87"/>
      <c r="S976" s="87"/>
      <c r="T976" s="87"/>
      <c r="U976" s="87"/>
      <c r="V976" s="175"/>
      <c r="W976" s="87"/>
      <c r="X976" s="87"/>
      <c r="Y976" s="87"/>
      <c r="Z976" s="87"/>
      <c r="AA976" s="87"/>
      <c r="AB976" s="87"/>
      <c r="AC976" s="86"/>
      <c r="AD976" s="87"/>
    </row>
    <row x14ac:dyDescent="0.25" r="977" customHeight="1" ht="17.25">
      <c r="A977" s="235">
        <f>A976</f>
        <v>25569.375</v>
      </c>
      <c r="B977" s="279" t="s">
        <v>207</v>
      </c>
      <c r="C977" s="180"/>
      <c r="D977" s="180">
        <v>45</v>
      </c>
      <c r="E977" s="180"/>
      <c r="F977" s="180">
        <v>2</v>
      </c>
      <c r="G977" s="180">
        <f>SUM(C977:F977)</f>
      </c>
      <c r="H977" s="125">
        <v>6000</v>
      </c>
      <c r="I977" s="125">
        <f>G977*H977</f>
      </c>
      <c r="J977" s="125">
        <f>I977*0.1</f>
      </c>
      <c r="K977" s="125">
        <f>SUM(I977:J977)</f>
      </c>
      <c r="L977" s="86"/>
      <c r="M977" s="175"/>
      <c r="N977" s="87"/>
      <c r="O977" s="87"/>
      <c r="P977" s="87"/>
      <c r="Q977" s="87"/>
      <c r="R977" s="87"/>
      <c r="S977" s="87"/>
      <c r="T977" s="87"/>
      <c r="U977" s="87"/>
      <c r="V977" s="175"/>
      <c r="W977" s="87"/>
      <c r="X977" s="87"/>
      <c r="Y977" s="87"/>
      <c r="Z977" s="87"/>
      <c r="AA977" s="87"/>
      <c r="AB977" s="87"/>
      <c r="AC977" s="86"/>
      <c r="AD977" s="87"/>
    </row>
    <row x14ac:dyDescent="0.25" r="978" customHeight="1" ht="17.25">
      <c r="A978" s="235">
        <f>A977</f>
        <v>25569.375</v>
      </c>
      <c r="B978" s="280" t="s">
        <v>17</v>
      </c>
      <c r="C978" s="180"/>
      <c r="D978" s="180">
        <v>37</v>
      </c>
      <c r="E978" s="180">
        <v>12</v>
      </c>
      <c r="F978" s="180"/>
      <c r="G978" s="180">
        <f>SUM(C978:F978)</f>
      </c>
      <c r="H978" s="125">
        <v>6000</v>
      </c>
      <c r="I978" s="125">
        <f>G978*H978</f>
      </c>
      <c r="J978" s="185"/>
      <c r="K978" s="125">
        <f>SUM(I978:J978)</f>
      </c>
      <c r="L978" s="86"/>
      <c r="M978" s="175"/>
      <c r="N978" s="87"/>
      <c r="O978" s="87"/>
      <c r="P978" s="87"/>
      <c r="Q978" s="87"/>
      <c r="R978" s="87"/>
      <c r="S978" s="87"/>
      <c r="T978" s="87"/>
      <c r="U978" s="87"/>
      <c r="V978" s="175"/>
      <c r="W978" s="87"/>
      <c r="X978" s="87"/>
      <c r="Y978" s="87"/>
      <c r="Z978" s="87"/>
      <c r="AA978" s="87"/>
      <c r="AB978" s="87"/>
      <c r="AC978" s="86"/>
      <c r="AD978" s="87"/>
    </row>
    <row x14ac:dyDescent="0.25" r="979" customHeight="1" ht="17.25">
      <c r="A979" s="235">
        <f>A978</f>
        <v>25569.375</v>
      </c>
      <c r="B979" s="279" t="s">
        <v>15</v>
      </c>
      <c r="C979" s="180"/>
      <c r="D979" s="180">
        <v>25</v>
      </c>
      <c r="E979" s="180">
        <v>5</v>
      </c>
      <c r="F979" s="180"/>
      <c r="G979" s="180">
        <f>SUM(C979:F979)</f>
      </c>
      <c r="H979" s="237">
        <v>4800</v>
      </c>
      <c r="I979" s="125">
        <f>G979*H979</f>
      </c>
      <c r="J979" s="125">
        <f>I979*0.1</f>
      </c>
      <c r="K979" s="125">
        <f>SUM(I979:J979)</f>
      </c>
      <c r="L979" s="86"/>
      <c r="M979" s="175"/>
      <c r="N979" s="87"/>
      <c r="O979" s="87"/>
      <c r="P979" s="87"/>
      <c r="Q979" s="87"/>
      <c r="R979" s="87"/>
      <c r="S979" s="87"/>
      <c r="T979" s="87"/>
      <c r="U979" s="87"/>
      <c r="V979" s="175"/>
      <c r="W979" s="87"/>
      <c r="X979" s="87"/>
      <c r="Y979" s="87"/>
      <c r="Z979" s="87"/>
      <c r="AA979" s="87"/>
      <c r="AB979" s="87"/>
      <c r="AC979" s="86"/>
      <c r="AD979" s="87"/>
    </row>
    <row x14ac:dyDescent="0.25" r="980" customHeight="1" ht="17.25">
      <c r="A980" s="235">
        <f>A979</f>
        <v>25569.375</v>
      </c>
      <c r="B980" s="279" t="s">
        <v>21</v>
      </c>
      <c r="C980" s="188" t="s">
        <v>14</v>
      </c>
      <c r="D980" s="180">
        <v>13</v>
      </c>
      <c r="E980" s="180"/>
      <c r="F980" s="180"/>
      <c r="G980" s="180">
        <f>SUM(C980:F980)</f>
      </c>
      <c r="H980" s="125">
        <v>5000</v>
      </c>
      <c r="I980" s="125">
        <f>G980*H980</f>
      </c>
      <c r="J980" s="125">
        <f>I980*0.1</f>
      </c>
      <c r="K980" s="125">
        <f>SUM(I980:J980)</f>
      </c>
      <c r="L980" s="86"/>
      <c r="M980" s="175"/>
      <c r="N980" s="87"/>
      <c r="O980" s="87"/>
      <c r="P980" s="87"/>
      <c r="Q980" s="87"/>
      <c r="R980" s="87"/>
      <c r="S980" s="87"/>
      <c r="T980" s="87"/>
      <c r="U980" s="87"/>
      <c r="V980" s="175"/>
      <c r="W980" s="87"/>
      <c r="X980" s="87"/>
      <c r="Y980" s="87"/>
      <c r="Z980" s="87"/>
      <c r="AA980" s="87"/>
      <c r="AB980" s="87"/>
      <c r="AC980" s="86"/>
      <c r="AD980" s="87"/>
    </row>
    <row x14ac:dyDescent="0.25" r="981" customHeight="1" ht="17.25">
      <c r="A981" s="235">
        <f>A980</f>
        <v>25569.375</v>
      </c>
      <c r="B981" s="279" t="s">
        <v>52</v>
      </c>
      <c r="C981" s="180"/>
      <c r="D981" s="180">
        <v>15</v>
      </c>
      <c r="E981" s="180">
        <v>10</v>
      </c>
      <c r="F981" s="180"/>
      <c r="G981" s="180">
        <f>SUM(C981:F981)</f>
      </c>
      <c r="H981" s="125">
        <v>5000</v>
      </c>
      <c r="I981" s="125">
        <f>G981*H981</f>
      </c>
      <c r="J981" s="125">
        <f>I981*0.1</f>
      </c>
      <c r="K981" s="125">
        <f>SUM(I981:J981)</f>
      </c>
      <c r="L981" s="86"/>
      <c r="M981" s="175"/>
      <c r="N981" s="87"/>
      <c r="O981" s="87"/>
      <c r="P981" s="87"/>
      <c r="Q981" s="87"/>
      <c r="R981" s="87"/>
      <c r="S981" s="87"/>
      <c r="T981" s="87"/>
      <c r="U981" s="87"/>
      <c r="V981" s="175"/>
      <c r="W981" s="87"/>
      <c r="X981" s="87"/>
      <c r="Y981" s="87"/>
      <c r="Z981" s="87"/>
      <c r="AA981" s="87"/>
      <c r="AB981" s="87"/>
      <c r="AC981" s="86"/>
      <c r="AD981" s="87"/>
    </row>
    <row x14ac:dyDescent="0.25" r="982" customHeight="1" ht="17.25">
      <c r="A982" s="235">
        <f>A981</f>
        <v>25569.375</v>
      </c>
      <c r="B982" s="279" t="s">
        <v>61</v>
      </c>
      <c r="C982" s="180"/>
      <c r="D982" s="180">
        <v>9</v>
      </c>
      <c r="E982" s="180"/>
      <c r="F982" s="180"/>
      <c r="G982" s="180">
        <f>SUM(C982:F982)</f>
      </c>
      <c r="H982" s="125">
        <v>5000</v>
      </c>
      <c r="I982" s="125">
        <f>G982*H982</f>
      </c>
      <c r="J982" s="125">
        <f>I982*0.1</f>
      </c>
      <c r="K982" s="125">
        <f>SUM(I982:J982)</f>
      </c>
      <c r="L982" s="86"/>
      <c r="M982" s="175"/>
      <c r="N982" s="87"/>
      <c r="O982" s="87"/>
      <c r="P982" s="87"/>
      <c r="Q982" s="87"/>
      <c r="R982" s="87"/>
      <c r="S982" s="87"/>
      <c r="T982" s="87"/>
      <c r="U982" s="87"/>
      <c r="V982" s="175"/>
      <c r="W982" s="87"/>
      <c r="X982" s="87"/>
      <c r="Y982" s="87"/>
      <c r="Z982" s="87"/>
      <c r="AA982" s="87"/>
      <c r="AB982" s="87"/>
      <c r="AC982" s="86"/>
      <c r="AD982" s="87"/>
    </row>
    <row x14ac:dyDescent="0.25" r="983" customHeight="1" ht="17.25">
      <c r="A983" s="235">
        <f>A982</f>
        <v>25569.375</v>
      </c>
      <c r="B983" s="280" t="s">
        <v>33</v>
      </c>
      <c r="C983" s="180"/>
      <c r="D983" s="180">
        <v>11</v>
      </c>
      <c r="E983" s="180"/>
      <c r="F983" s="180"/>
      <c r="G983" s="180">
        <f>SUM(C983:F983)</f>
      </c>
      <c r="H983" s="125">
        <v>5500</v>
      </c>
      <c r="I983" s="125">
        <f>G983*H983</f>
      </c>
      <c r="J983" s="125">
        <f>I983*0.1</f>
      </c>
      <c r="K983" s="125">
        <f>SUM(I983:J983)</f>
      </c>
      <c r="L983" s="86"/>
      <c r="M983" s="175"/>
      <c r="N983" s="87"/>
      <c r="O983" s="87"/>
      <c r="P983" s="87"/>
      <c r="Q983" s="87"/>
      <c r="R983" s="87"/>
      <c r="S983" s="87"/>
      <c r="T983" s="87"/>
      <c r="U983" s="87"/>
      <c r="V983" s="175"/>
      <c r="W983" s="87"/>
      <c r="X983" s="87"/>
      <c r="Y983" s="87"/>
      <c r="Z983" s="87"/>
      <c r="AA983" s="87"/>
      <c r="AB983" s="87"/>
      <c r="AC983" s="86"/>
      <c r="AD983" s="87"/>
    </row>
    <row x14ac:dyDescent="0.25" r="984" customHeight="1" ht="17.25">
      <c r="A984" s="235">
        <f>A983</f>
        <v>25569.375</v>
      </c>
      <c r="B984" s="279" t="s">
        <v>30</v>
      </c>
      <c r="C984" s="180"/>
      <c r="D984" s="180">
        <v>17</v>
      </c>
      <c r="E984" s="180"/>
      <c r="F984" s="180"/>
      <c r="G984" s="180">
        <f>SUM(C984:F984)</f>
      </c>
      <c r="H984" s="125">
        <v>6000</v>
      </c>
      <c r="I984" s="125">
        <f>G984*H984</f>
      </c>
      <c r="J984" s="125">
        <f>I984*0.1</f>
      </c>
      <c r="K984" s="125">
        <f>SUM(I984:J984)</f>
      </c>
      <c r="L984" s="86"/>
      <c r="M984" s="175"/>
      <c r="N984" s="87"/>
      <c r="O984" s="87"/>
      <c r="P984" s="87"/>
      <c r="Q984" s="87"/>
      <c r="R984" s="87"/>
      <c r="S984" s="87"/>
      <c r="T984" s="87"/>
      <c r="U984" s="87"/>
      <c r="V984" s="175"/>
      <c r="W984" s="87"/>
      <c r="X984" s="87"/>
      <c r="Y984" s="87"/>
      <c r="Z984" s="87"/>
      <c r="AA984" s="87"/>
      <c r="AB984" s="87"/>
      <c r="AC984" s="86"/>
      <c r="AD984" s="87"/>
    </row>
    <row x14ac:dyDescent="0.25" r="985" customHeight="1" ht="17.25">
      <c r="A985" s="235">
        <f>A984</f>
        <v>25569.375</v>
      </c>
      <c r="B985" s="279" t="s">
        <v>28</v>
      </c>
      <c r="C985" s="188" t="s">
        <v>14</v>
      </c>
      <c r="D985" s="180">
        <v>20</v>
      </c>
      <c r="E985" s="180"/>
      <c r="F985" s="180"/>
      <c r="G985" s="180">
        <f>SUM(C985:F985)</f>
      </c>
      <c r="H985" s="125">
        <v>5000</v>
      </c>
      <c r="I985" s="125">
        <f>G985*H985</f>
      </c>
      <c r="J985" s="125">
        <f>I985*0.1</f>
      </c>
      <c r="K985" s="125">
        <f>SUM(I985:J985)</f>
      </c>
      <c r="L985" s="86"/>
      <c r="M985" s="175"/>
      <c r="N985" s="87"/>
      <c r="O985" s="87"/>
      <c r="P985" s="87"/>
      <c r="Q985" s="87"/>
      <c r="R985" s="87"/>
      <c r="S985" s="87"/>
      <c r="T985" s="87"/>
      <c r="U985" s="87"/>
      <c r="V985" s="175"/>
      <c r="W985" s="87"/>
      <c r="X985" s="87"/>
      <c r="Y985" s="87"/>
      <c r="Z985" s="87"/>
      <c r="AA985" s="87"/>
      <c r="AB985" s="87"/>
      <c r="AC985" s="86"/>
      <c r="AD985" s="87"/>
    </row>
    <row x14ac:dyDescent="0.25" r="986" customHeight="1" ht="17.25">
      <c r="A986" s="235">
        <f>A985</f>
        <v>25569.375</v>
      </c>
      <c r="B986" s="179" t="s">
        <v>12</v>
      </c>
      <c r="C986" s="180"/>
      <c r="D986" s="180">
        <v>19</v>
      </c>
      <c r="E986" s="180">
        <v>7</v>
      </c>
      <c r="F986" s="180"/>
      <c r="G986" s="180">
        <f>SUM(C986:F986)</f>
      </c>
      <c r="H986" s="125">
        <v>6000</v>
      </c>
      <c r="I986" s="125">
        <f>G986*H986</f>
      </c>
      <c r="J986" s="125">
        <f>I986*0.1</f>
      </c>
      <c r="K986" s="125">
        <f>SUM(I986:J986)</f>
      </c>
      <c r="L986" s="86"/>
      <c r="M986" s="175"/>
      <c r="N986" s="87"/>
      <c r="O986" s="87"/>
      <c r="P986" s="87"/>
      <c r="Q986" s="87"/>
      <c r="R986" s="87"/>
      <c r="S986" s="87"/>
      <c r="T986" s="87"/>
      <c r="U986" s="87"/>
      <c r="V986" s="175"/>
      <c r="W986" s="87"/>
      <c r="X986" s="87"/>
      <c r="Y986" s="87"/>
      <c r="Z986" s="87"/>
      <c r="AA986" s="87"/>
      <c r="AB986" s="87"/>
      <c r="AC986" s="86"/>
      <c r="AD986" s="87"/>
    </row>
    <row x14ac:dyDescent="0.25" r="987" customHeight="1" ht="17.25">
      <c r="A987" s="235">
        <f>A986</f>
        <v>25569.375</v>
      </c>
      <c r="B987" s="179" t="s">
        <v>100</v>
      </c>
      <c r="C987" s="180"/>
      <c r="D987" s="180">
        <v>6</v>
      </c>
      <c r="E987" s="180"/>
      <c r="F987" s="180"/>
      <c r="G987" s="180">
        <f>SUM(C987:F987)</f>
      </c>
      <c r="H987" s="125">
        <v>5500</v>
      </c>
      <c r="I987" s="125">
        <f>G987*H987</f>
      </c>
      <c r="J987" s="125">
        <f>I987*0.1</f>
      </c>
      <c r="K987" s="125">
        <f>SUM(I987:J987)</f>
      </c>
      <c r="L987" s="86"/>
      <c r="M987" s="175"/>
      <c r="N987" s="87"/>
      <c r="O987" s="87"/>
      <c r="P987" s="87"/>
      <c r="Q987" s="87"/>
      <c r="R987" s="87"/>
      <c r="S987" s="87"/>
      <c r="T987" s="87"/>
      <c r="U987" s="87"/>
      <c r="V987" s="175"/>
      <c r="W987" s="87"/>
      <c r="X987" s="87"/>
      <c r="Y987" s="87"/>
      <c r="Z987" s="87"/>
      <c r="AA987" s="87"/>
      <c r="AB987" s="87"/>
      <c r="AC987" s="86"/>
      <c r="AD987" s="87"/>
    </row>
    <row x14ac:dyDescent="0.25" r="988" customHeight="1" ht="17.25">
      <c r="A988" s="235">
        <f>A987</f>
        <v>25569.375</v>
      </c>
      <c r="B988" s="179" t="s">
        <v>37</v>
      </c>
      <c r="C988" s="180"/>
      <c r="D988" s="180">
        <v>5</v>
      </c>
      <c r="E988" s="180"/>
      <c r="F988" s="180"/>
      <c r="G988" s="180">
        <f>SUM(C988:F988)</f>
      </c>
      <c r="H988" s="125">
        <v>6500</v>
      </c>
      <c r="I988" s="125">
        <f>G988*H988</f>
      </c>
      <c r="J988" s="125">
        <f>I988*0.1</f>
      </c>
      <c r="K988" s="125">
        <f>SUM(I988:J988)</f>
      </c>
      <c r="L988" s="86"/>
      <c r="M988" s="175"/>
      <c r="N988" s="87"/>
      <c r="O988" s="87"/>
      <c r="P988" s="87"/>
      <c r="Q988" s="87"/>
      <c r="R988" s="87"/>
      <c r="S988" s="87"/>
      <c r="T988" s="87"/>
      <c r="U988" s="87"/>
      <c r="V988" s="175"/>
      <c r="W988" s="87"/>
      <c r="X988" s="87"/>
      <c r="Y988" s="87"/>
      <c r="Z988" s="87"/>
      <c r="AA988" s="87"/>
      <c r="AB988" s="87"/>
      <c r="AC988" s="86"/>
      <c r="AD988" s="87"/>
    </row>
    <row x14ac:dyDescent="0.25" r="989" customHeight="1" ht="17.25">
      <c r="A989" s="235">
        <f>A988</f>
        <v>25569.375</v>
      </c>
      <c r="B989" s="186" t="s">
        <v>64</v>
      </c>
      <c r="C989" s="180"/>
      <c r="D989" s="181">
        <v>49</v>
      </c>
      <c r="E989" s="180">
        <v>19</v>
      </c>
      <c r="F989" s="180"/>
      <c r="G989" s="180">
        <f>SUM(C989:F989)</f>
      </c>
      <c r="H989" s="182">
        <v>5500</v>
      </c>
      <c r="I989" s="125">
        <f>G989*H989</f>
      </c>
      <c r="J989" s="125">
        <f>I989*0.1</f>
      </c>
      <c r="K989" s="125">
        <f>SUM(I989:J989)</f>
      </c>
      <c r="L989" s="86"/>
      <c r="M989" s="175"/>
      <c r="N989" s="87"/>
      <c r="O989" s="87"/>
      <c r="P989" s="87"/>
      <c r="Q989" s="87"/>
      <c r="R989" s="87"/>
      <c r="S989" s="87"/>
      <c r="T989" s="87"/>
      <c r="U989" s="87"/>
      <c r="V989" s="175"/>
      <c r="W989" s="87"/>
      <c r="X989" s="87"/>
      <c r="Y989" s="87"/>
      <c r="Z989" s="87"/>
      <c r="AA989" s="87"/>
      <c r="AB989" s="87"/>
      <c r="AC989" s="86"/>
      <c r="AD989" s="87"/>
    </row>
    <row x14ac:dyDescent="0.25" r="990" customHeight="1" ht="17.25">
      <c r="A990" s="235">
        <f>A989</f>
        <v>25569.375</v>
      </c>
      <c r="B990" s="186" t="s">
        <v>25</v>
      </c>
      <c r="C990" s="180"/>
      <c r="D990" s="180">
        <v>20</v>
      </c>
      <c r="E990" s="180"/>
      <c r="F990" s="180"/>
      <c r="G990" s="180">
        <f>SUM(C990:F990)</f>
      </c>
      <c r="H990" s="125">
        <v>6000</v>
      </c>
      <c r="I990" s="125">
        <f>G990*H990</f>
      </c>
      <c r="J990" s="125">
        <f>I990*0.1</f>
      </c>
      <c r="K990" s="125">
        <f>SUM(I990:J990)</f>
      </c>
      <c r="L990" s="86"/>
      <c r="M990" s="175"/>
      <c r="N990" s="87"/>
      <c r="O990" s="87"/>
      <c r="P990" s="87"/>
      <c r="Q990" s="87"/>
      <c r="R990" s="87"/>
      <c r="S990" s="87"/>
      <c r="T990" s="87"/>
      <c r="U990" s="87"/>
      <c r="V990" s="175"/>
      <c r="W990" s="87"/>
      <c r="X990" s="87"/>
      <c r="Y990" s="87"/>
      <c r="Z990" s="87"/>
      <c r="AA990" s="87"/>
      <c r="AB990" s="87"/>
      <c r="AC990" s="86"/>
      <c r="AD990" s="87"/>
    </row>
    <row x14ac:dyDescent="0.25" r="991" customHeight="1" ht="17.25">
      <c r="A991" s="235">
        <f>A990</f>
        <v>25569.375</v>
      </c>
      <c r="B991" s="279" t="s">
        <v>76</v>
      </c>
      <c r="C991" s="188" t="s">
        <v>14</v>
      </c>
      <c r="D991" s="180">
        <v>18</v>
      </c>
      <c r="E991" s="180"/>
      <c r="F991" s="180"/>
      <c r="G991" s="180">
        <f>SUM(C991:F991)</f>
      </c>
      <c r="H991" s="125">
        <v>6000</v>
      </c>
      <c r="I991" s="125">
        <f>G991*H991</f>
      </c>
      <c r="J991" s="125">
        <f>I991*0.1</f>
      </c>
      <c r="K991" s="125">
        <f>SUM(I991:J991)</f>
      </c>
      <c r="L991" s="86"/>
      <c r="M991" s="175"/>
      <c r="N991" s="87"/>
      <c r="O991" s="87"/>
      <c r="P991" s="87"/>
      <c r="Q991" s="87"/>
      <c r="R991" s="87"/>
      <c r="S991" s="87"/>
      <c r="T991" s="87"/>
      <c r="U991" s="87"/>
      <c r="V991" s="175"/>
      <c r="W991" s="87"/>
      <c r="X991" s="87"/>
      <c r="Y991" s="87"/>
      <c r="Z991" s="87"/>
      <c r="AA991" s="87"/>
      <c r="AB991" s="87"/>
      <c r="AC991" s="86"/>
      <c r="AD991" s="87"/>
    </row>
    <row x14ac:dyDescent="0.25" r="992" customHeight="1" ht="17.25">
      <c r="A992" s="235">
        <f>A991</f>
        <v>25569.375</v>
      </c>
      <c r="B992" s="186" t="s">
        <v>149</v>
      </c>
      <c r="C992" s="180"/>
      <c r="D992" s="180">
        <v>98</v>
      </c>
      <c r="E992" s="180">
        <v>30</v>
      </c>
      <c r="F992" s="180"/>
      <c r="G992" s="180">
        <f>SUM(C992:F992)</f>
      </c>
      <c r="H992" s="125">
        <v>6000</v>
      </c>
      <c r="I992" s="125">
        <f>G992*H992</f>
      </c>
      <c r="J992" s="125">
        <f>I992*0.1</f>
      </c>
      <c r="K992" s="125">
        <f>SUM(I992:J992)</f>
      </c>
      <c r="L992" s="86"/>
      <c r="M992" s="175"/>
      <c r="N992" s="87"/>
      <c r="O992" s="87"/>
      <c r="P992" s="87"/>
      <c r="Q992" s="87"/>
      <c r="R992" s="87"/>
      <c r="S992" s="87"/>
      <c r="T992" s="87"/>
      <c r="U992" s="87"/>
      <c r="V992" s="175"/>
      <c r="W992" s="87"/>
      <c r="X992" s="87"/>
      <c r="Y992" s="87"/>
      <c r="Z992" s="87"/>
      <c r="AA992" s="87"/>
      <c r="AB992" s="87"/>
      <c r="AC992" s="86"/>
      <c r="AD992" s="87"/>
    </row>
    <row x14ac:dyDescent="0.25" r="993" customHeight="1" ht="17.25">
      <c r="A993" s="235">
        <f>A992</f>
        <v>25569.375</v>
      </c>
      <c r="B993" s="280" t="s">
        <v>43</v>
      </c>
      <c r="C993" s="180"/>
      <c r="D993" s="180">
        <v>50</v>
      </c>
      <c r="E993" s="180">
        <v>8</v>
      </c>
      <c r="F993" s="180"/>
      <c r="G993" s="180">
        <f>SUM(C993:F993)</f>
      </c>
      <c r="H993" s="125">
        <v>6000</v>
      </c>
      <c r="I993" s="125">
        <f>G993*H993</f>
      </c>
      <c r="J993" s="125">
        <f>I993*0.1</f>
      </c>
      <c r="K993" s="125">
        <f>SUM(I993:J993)</f>
      </c>
      <c r="L993" s="86"/>
      <c r="M993" s="175"/>
      <c r="N993" s="87"/>
      <c r="O993" s="87"/>
      <c r="P993" s="87"/>
      <c r="Q993" s="87"/>
      <c r="R993" s="87"/>
      <c r="S993" s="87"/>
      <c r="T993" s="87"/>
      <c r="U993" s="87"/>
      <c r="V993" s="175"/>
      <c r="W993" s="87"/>
      <c r="X993" s="87"/>
      <c r="Y993" s="87"/>
      <c r="Z993" s="87"/>
      <c r="AA993" s="87"/>
      <c r="AB993" s="87"/>
      <c r="AC993" s="86"/>
      <c r="AD993" s="87"/>
    </row>
    <row x14ac:dyDescent="0.25" r="994" customHeight="1" ht="17.25">
      <c r="A994" s="235">
        <f>A993</f>
        <v>25569.375</v>
      </c>
      <c r="B994" s="280" t="s">
        <v>18</v>
      </c>
      <c r="C994" s="180"/>
      <c r="D994" s="180">
        <v>8</v>
      </c>
      <c r="E994" s="180">
        <v>6</v>
      </c>
      <c r="F994" s="180">
        <v>6</v>
      </c>
      <c r="G994" s="180">
        <f>SUM(C994:F994)</f>
      </c>
      <c r="H994" s="125">
        <v>6000</v>
      </c>
      <c r="I994" s="125">
        <f>G994*H994</f>
      </c>
      <c r="J994" s="125">
        <f>I994*0.1</f>
      </c>
      <c r="K994" s="125">
        <f>SUM(I994:J994)</f>
      </c>
      <c r="L994" s="86"/>
      <c r="M994" s="175"/>
      <c r="N994" s="87"/>
      <c r="O994" s="87"/>
      <c r="P994" s="87"/>
      <c r="Q994" s="87"/>
      <c r="R994" s="87"/>
      <c r="S994" s="87"/>
      <c r="T994" s="87"/>
      <c r="U994" s="87"/>
      <c r="V994" s="175"/>
      <c r="W994" s="87"/>
      <c r="X994" s="87"/>
      <c r="Y994" s="87"/>
      <c r="Z994" s="87"/>
      <c r="AA994" s="87"/>
      <c r="AB994" s="87"/>
      <c r="AC994" s="86"/>
      <c r="AD994" s="87"/>
    </row>
    <row x14ac:dyDescent="0.25" r="995" customHeight="1" ht="17.25">
      <c r="A995" s="235">
        <f>A994</f>
        <v>25569.375</v>
      </c>
      <c r="B995" s="280" t="s">
        <v>82</v>
      </c>
      <c r="C995" s="188" t="s">
        <v>14</v>
      </c>
      <c r="D995" s="180">
        <v>25</v>
      </c>
      <c r="E995" s="180">
        <v>9</v>
      </c>
      <c r="F995" s="180">
        <v>7</v>
      </c>
      <c r="G995" s="180">
        <f>SUM(C995:F995)</f>
      </c>
      <c r="H995" s="125">
        <v>5000</v>
      </c>
      <c r="I995" s="125">
        <f>G995*H995</f>
      </c>
      <c r="J995" s="125">
        <f>I995*0.1</f>
      </c>
      <c r="K995" s="125">
        <f>SUM(I995:J995)</f>
      </c>
      <c r="L995" s="86"/>
      <c r="M995" s="175"/>
      <c r="N995" s="87"/>
      <c r="O995" s="87"/>
      <c r="P995" s="87"/>
      <c r="Q995" s="87"/>
      <c r="R995" s="87"/>
      <c r="S995" s="87"/>
      <c r="T995" s="87"/>
      <c r="U995" s="87"/>
      <c r="V995" s="175"/>
      <c r="W995" s="87"/>
      <c r="X995" s="87"/>
      <c r="Y995" s="87"/>
      <c r="Z995" s="87"/>
      <c r="AA995" s="87"/>
      <c r="AB995" s="87"/>
      <c r="AC995" s="86"/>
      <c r="AD995" s="87"/>
    </row>
    <row x14ac:dyDescent="0.25" r="996" customHeight="1" ht="17.25">
      <c r="A996" s="235">
        <f>A995</f>
        <v>25569.375</v>
      </c>
      <c r="B996" s="280" t="s">
        <v>151</v>
      </c>
      <c r="C996" s="180"/>
      <c r="D996" s="180">
        <v>12</v>
      </c>
      <c r="E996" s="180"/>
      <c r="F996" s="180"/>
      <c r="G996" s="180">
        <f>SUM(C996:F996)</f>
      </c>
      <c r="H996" s="125">
        <v>5000</v>
      </c>
      <c r="I996" s="125">
        <f>G996*H996</f>
      </c>
      <c r="J996" s="125">
        <f>I996*0.1</f>
      </c>
      <c r="K996" s="125">
        <f>SUM(I996:J996)</f>
      </c>
      <c r="L996" s="86"/>
      <c r="M996" s="175"/>
      <c r="N996" s="87"/>
      <c r="O996" s="87"/>
      <c r="P996" s="87"/>
      <c r="Q996" s="87"/>
      <c r="R996" s="87"/>
      <c r="S996" s="87"/>
      <c r="T996" s="87"/>
      <c r="U996" s="87"/>
      <c r="V996" s="175"/>
      <c r="W996" s="87"/>
      <c r="X996" s="87"/>
      <c r="Y996" s="87"/>
      <c r="Z996" s="87"/>
      <c r="AA996" s="87"/>
      <c r="AB996" s="87"/>
      <c r="AC996" s="86"/>
      <c r="AD996" s="87"/>
    </row>
    <row x14ac:dyDescent="0.25" r="997" customHeight="1" ht="17.25">
      <c r="A997" s="235">
        <f>A996</f>
        <v>25569.375</v>
      </c>
      <c r="B997" s="279"/>
      <c r="C997" s="180"/>
      <c r="D997" s="180"/>
      <c r="E997" s="180"/>
      <c r="F997" s="180"/>
      <c r="G997" s="180">
        <f>SUM(C997:F997)</f>
      </c>
      <c r="H997" s="125"/>
      <c r="I997" s="125">
        <f>G997*H997</f>
      </c>
      <c r="J997" s="125">
        <f>I997*0.1</f>
      </c>
      <c r="K997" s="125">
        <f>SUM(I997:J997)</f>
      </c>
      <c r="L997" s="86"/>
      <c r="M997" s="175"/>
      <c r="N997" s="87"/>
      <c r="O997" s="87"/>
      <c r="P997" s="87"/>
      <c r="Q997" s="87"/>
      <c r="R997" s="87"/>
      <c r="S997" s="87"/>
      <c r="T997" s="87"/>
      <c r="U997" s="87"/>
      <c r="V997" s="175"/>
      <c r="W997" s="87"/>
      <c r="X997" s="87"/>
      <c r="Y997" s="87"/>
      <c r="Z997" s="87"/>
      <c r="AA997" s="87"/>
      <c r="AB997" s="87"/>
      <c r="AC997" s="86"/>
      <c r="AD997" s="87"/>
    </row>
    <row x14ac:dyDescent="0.25" r="998" customHeight="1" ht="17.25">
      <c r="A998" s="235">
        <f>A997</f>
        <v>25569.375</v>
      </c>
      <c r="B998" s="179"/>
      <c r="C998" s="180"/>
      <c r="D998" s="180"/>
      <c r="E998" s="180"/>
      <c r="F998" s="180"/>
      <c r="G998" s="180">
        <f>SUM(C998:F998)</f>
      </c>
      <c r="H998" s="125"/>
      <c r="I998" s="125">
        <f>G998*H998</f>
      </c>
      <c r="J998" s="125">
        <f>I998*0.1</f>
      </c>
      <c r="K998" s="125">
        <f>SUM(I998:J998)</f>
      </c>
      <c r="L998" s="86"/>
      <c r="M998" s="175"/>
      <c r="N998" s="87"/>
      <c r="O998" s="87"/>
      <c r="P998" s="87"/>
      <c r="Q998" s="87"/>
      <c r="R998" s="87"/>
      <c r="S998" s="87"/>
      <c r="T998" s="87"/>
      <c r="U998" s="87"/>
      <c r="V998" s="175"/>
      <c r="W998" s="87"/>
      <c r="X998" s="87"/>
      <c r="Y998" s="87"/>
      <c r="Z998" s="87"/>
      <c r="AA998" s="87"/>
      <c r="AB998" s="87"/>
      <c r="AC998" s="86"/>
      <c r="AD998" s="87"/>
    </row>
    <row x14ac:dyDescent="0.25" r="999" customHeight="1" ht="17.25">
      <c r="A999" s="243">
        <f>A998</f>
        <v>25569.375</v>
      </c>
      <c r="B999" s="282" t="s">
        <v>155</v>
      </c>
      <c r="C999" s="191">
        <f>SUM(C957:C998)</f>
      </c>
      <c r="D999" s="191">
        <f>SUM(D957:D998)</f>
      </c>
      <c r="E999" s="191">
        <f>SUM(E957:E998)</f>
      </c>
      <c r="F999" s="191">
        <f>SUM(F957:F998)</f>
      </c>
      <c r="G999" s="191">
        <f>SUM(G957:G998)</f>
      </c>
      <c r="H999" s="201"/>
      <c r="I999" s="201">
        <f>SUM(I957:I998)</f>
      </c>
      <c r="J999" s="201">
        <f>SUM(J957:J998)</f>
      </c>
      <c r="K999" s="201">
        <f>SUM(K957:K998)</f>
      </c>
      <c r="L999" s="86"/>
      <c r="M999" s="175"/>
      <c r="N999" s="87"/>
      <c r="O999" s="87"/>
      <c r="P999" s="87"/>
      <c r="Q999" s="87"/>
      <c r="R999" s="87"/>
      <c r="S999" s="87"/>
      <c r="T999" s="87"/>
      <c r="U999" s="87"/>
      <c r="V999" s="175"/>
      <c r="W999" s="87"/>
      <c r="X999" s="87"/>
      <c r="Y999" s="87"/>
      <c r="Z999" s="87"/>
      <c r="AA999" s="87"/>
      <c r="AB999" s="87"/>
      <c r="AC999" s="86"/>
      <c r="AD999" s="87"/>
    </row>
    <row x14ac:dyDescent="0.25" r="1000" customHeight="1" ht="17.25">
      <c r="A1000" s="235">
        <f>A1002</f>
        <v>25569.375</v>
      </c>
      <c r="B1000" s="186" t="s">
        <v>113</v>
      </c>
      <c r="C1000" s="180"/>
      <c r="D1000" s="180">
        <v>140</v>
      </c>
      <c r="E1000" s="180">
        <v>95</v>
      </c>
      <c r="F1000" s="180"/>
      <c r="G1000" s="180">
        <f>SUM(C1000:F1000)</f>
      </c>
      <c r="H1000" s="125">
        <v>6500</v>
      </c>
      <c r="I1000" s="125">
        <f>G1000*H1000</f>
      </c>
      <c r="J1000" s="185"/>
      <c r="K1000" s="125">
        <f>SUM(I1000:J1000)</f>
      </c>
      <c r="L1000" s="86"/>
      <c r="M1000" s="175"/>
      <c r="N1000" s="87"/>
      <c r="O1000" s="87"/>
      <c r="P1000" s="87"/>
      <c r="Q1000" s="87"/>
      <c r="R1000" s="87"/>
      <c r="S1000" s="87"/>
      <c r="T1000" s="87"/>
      <c r="U1000" s="87"/>
      <c r="V1000" s="175"/>
      <c r="W1000" s="87"/>
      <c r="X1000" s="87"/>
      <c r="Y1000" s="87"/>
      <c r="Z1000" s="87"/>
      <c r="AA1000" s="87"/>
      <c r="AB1000" s="87"/>
      <c r="AC1000" s="86"/>
      <c r="AD1000" s="87"/>
    </row>
    <row x14ac:dyDescent="0.25" r="1001" customHeight="1" ht="17.25">
      <c r="A1001" s="235">
        <f>A997</f>
        <v>25569.375</v>
      </c>
      <c r="B1001" s="186" t="s">
        <v>156</v>
      </c>
      <c r="C1001" s="180"/>
      <c r="D1001" s="180">
        <v>10</v>
      </c>
      <c r="E1001" s="180">
        <v>2</v>
      </c>
      <c r="F1001" s="180"/>
      <c r="G1001" s="180">
        <f>SUM(C1001:F1001)</f>
      </c>
      <c r="H1001" s="125">
        <v>6500</v>
      </c>
      <c r="I1001" s="125">
        <f>G1001*H1001</f>
      </c>
      <c r="J1001" s="185"/>
      <c r="K1001" s="125">
        <f>SUM(I1001:J1001)</f>
      </c>
      <c r="L1001" s="86"/>
      <c r="M1001" s="175"/>
      <c r="N1001" s="87"/>
      <c r="O1001" s="87"/>
      <c r="P1001" s="87"/>
      <c r="Q1001" s="87"/>
      <c r="R1001" s="87"/>
      <c r="S1001" s="87"/>
      <c r="T1001" s="87"/>
      <c r="U1001" s="87"/>
      <c r="V1001" s="175"/>
      <c r="W1001" s="87"/>
      <c r="X1001" s="87"/>
      <c r="Y1001" s="87"/>
      <c r="Z1001" s="87"/>
      <c r="AA1001" s="87"/>
      <c r="AB1001" s="87"/>
      <c r="AC1001" s="86"/>
      <c r="AD1001" s="87"/>
    </row>
    <row x14ac:dyDescent="0.25" r="1002" customHeight="1" ht="17.25">
      <c r="A1002" s="235">
        <f>A1003</f>
        <v>25569.375</v>
      </c>
      <c r="B1002" s="186" t="s">
        <v>112</v>
      </c>
      <c r="C1002" s="180"/>
      <c r="D1002" s="180">
        <v>14</v>
      </c>
      <c r="E1002" s="180">
        <v>7</v>
      </c>
      <c r="F1002" s="180"/>
      <c r="G1002" s="180">
        <f>SUM(C1002:F1002)</f>
      </c>
      <c r="H1002" s="125">
        <v>6900</v>
      </c>
      <c r="I1002" s="125">
        <f>G1002*H1002</f>
      </c>
      <c r="J1002" s="185"/>
      <c r="K1002" s="125">
        <f>SUM(I1002:J1002)</f>
      </c>
      <c r="L1002" s="86"/>
      <c r="M1002" s="175"/>
      <c r="N1002" s="87"/>
      <c r="O1002" s="87"/>
      <c r="P1002" s="87"/>
      <c r="Q1002" s="87"/>
      <c r="R1002" s="87"/>
      <c r="S1002" s="87"/>
      <c r="T1002" s="87"/>
      <c r="U1002" s="87"/>
      <c r="V1002" s="175"/>
      <c r="W1002" s="87"/>
      <c r="X1002" s="87"/>
      <c r="Y1002" s="87"/>
      <c r="Z1002" s="87"/>
      <c r="AA1002" s="87"/>
      <c r="AB1002" s="87"/>
      <c r="AC1002" s="86"/>
      <c r="AD1002" s="87"/>
    </row>
    <row x14ac:dyDescent="0.25" r="1003" customHeight="1" ht="17.25">
      <c r="A1003" s="235">
        <f>A1001</f>
        <v>25569.375</v>
      </c>
      <c r="B1003" s="179"/>
      <c r="C1003" s="180"/>
      <c r="D1003" s="180"/>
      <c r="E1003" s="180"/>
      <c r="F1003" s="180"/>
      <c r="G1003" s="180">
        <f>SUM(C1003:F1003)</f>
      </c>
      <c r="H1003" s="125"/>
      <c r="I1003" s="125">
        <f>G1001*H1003</f>
      </c>
      <c r="J1003" s="185"/>
      <c r="K1003" s="125">
        <f>SUM(I1003:J1003)</f>
      </c>
      <c r="L1003" s="86"/>
      <c r="M1003" s="175"/>
      <c r="N1003" s="87"/>
      <c r="O1003" s="87"/>
      <c r="P1003" s="87"/>
      <c r="Q1003" s="87"/>
      <c r="R1003" s="87"/>
      <c r="S1003" s="87"/>
      <c r="T1003" s="87"/>
      <c r="U1003" s="87"/>
      <c r="V1003" s="175"/>
      <c r="W1003" s="87"/>
      <c r="X1003" s="87"/>
      <c r="Y1003" s="87"/>
      <c r="Z1003" s="87"/>
      <c r="AA1003" s="87"/>
      <c r="AB1003" s="87"/>
      <c r="AC1003" s="86"/>
      <c r="AD1003" s="87"/>
    </row>
    <row x14ac:dyDescent="0.25" r="1004" customHeight="1" ht="17.25">
      <c r="A1004" s="235">
        <f>A1003</f>
        <v>25569.375</v>
      </c>
      <c r="B1004" s="179"/>
      <c r="C1004" s="180"/>
      <c r="D1004" s="180"/>
      <c r="E1004" s="180"/>
      <c r="F1004" s="180"/>
      <c r="G1004" s="180">
        <f>SUM(C1004:F1004)</f>
      </c>
      <c r="H1004" s="125"/>
      <c r="I1004" s="125">
        <f>G1004*H1004</f>
      </c>
      <c r="J1004" s="185"/>
      <c r="K1004" s="125">
        <f>SUM(I1004:J1004)</f>
      </c>
      <c r="L1004" s="86"/>
      <c r="M1004" s="175"/>
      <c r="N1004" s="87"/>
      <c r="O1004" s="87"/>
      <c r="P1004" s="87"/>
      <c r="Q1004" s="87"/>
      <c r="R1004" s="87"/>
      <c r="S1004" s="87"/>
      <c r="T1004" s="87"/>
      <c r="U1004" s="87"/>
      <c r="V1004" s="175"/>
      <c r="W1004" s="87"/>
      <c r="X1004" s="87"/>
      <c r="Y1004" s="87"/>
      <c r="Z1004" s="87"/>
      <c r="AA1004" s="87"/>
      <c r="AB1004" s="87"/>
      <c r="AC1004" s="86"/>
      <c r="AD1004" s="87"/>
    </row>
    <row x14ac:dyDescent="0.25" r="1005" customHeight="1" ht="17.25">
      <c r="A1005" s="235">
        <f>A1004</f>
        <v>25569.375</v>
      </c>
      <c r="B1005" s="179"/>
      <c r="C1005" s="180"/>
      <c r="D1005" s="180"/>
      <c r="E1005" s="180"/>
      <c r="F1005" s="180"/>
      <c r="G1005" s="180">
        <f>SUM(C1005:F1005)</f>
      </c>
      <c r="H1005" s="125"/>
      <c r="I1005" s="125">
        <f>G1004*H1005</f>
      </c>
      <c r="J1005" s="185"/>
      <c r="K1005" s="125">
        <f>SUM(I1005:J1005)</f>
      </c>
      <c r="L1005" s="86"/>
      <c r="M1005" s="175"/>
      <c r="N1005" s="87"/>
      <c r="O1005" s="87"/>
      <c r="P1005" s="87"/>
      <c r="Q1005" s="87"/>
      <c r="R1005" s="87"/>
      <c r="S1005" s="87"/>
      <c r="T1005" s="87"/>
      <c r="U1005" s="87"/>
      <c r="V1005" s="175"/>
      <c r="W1005" s="87"/>
      <c r="X1005" s="87"/>
      <c r="Y1005" s="87"/>
      <c r="Z1005" s="87"/>
      <c r="AA1005" s="87"/>
      <c r="AB1005" s="87"/>
      <c r="AC1005" s="86"/>
      <c r="AD1005" s="87"/>
    </row>
    <row x14ac:dyDescent="0.25" r="1006" customHeight="1" ht="17.25">
      <c r="A1006" s="235">
        <f>A1000</f>
        <v>25569.375</v>
      </c>
      <c r="B1006" s="179"/>
      <c r="C1006" s="180"/>
      <c r="D1006" s="180"/>
      <c r="E1006" s="180"/>
      <c r="F1006" s="180"/>
      <c r="G1006" s="180">
        <f>SUM(C1006:F1006)</f>
      </c>
      <c r="H1006" s="125"/>
      <c r="I1006" s="125">
        <f>G1006*H1006</f>
      </c>
      <c r="J1006" s="185"/>
      <c r="K1006" s="125">
        <f>SUM(I1006:J1006)</f>
      </c>
      <c r="L1006" s="86"/>
      <c r="M1006" s="175"/>
      <c r="N1006" s="87"/>
      <c r="O1006" s="87"/>
      <c r="P1006" s="87"/>
      <c r="Q1006" s="87"/>
      <c r="R1006" s="87"/>
      <c r="S1006" s="87"/>
      <c r="T1006" s="87"/>
      <c r="U1006" s="87"/>
      <c r="V1006" s="175"/>
      <c r="W1006" s="87"/>
      <c r="X1006" s="87"/>
      <c r="Y1006" s="87"/>
      <c r="Z1006" s="87"/>
      <c r="AA1006" s="87"/>
      <c r="AB1006" s="87"/>
      <c r="AC1006" s="86"/>
      <c r="AD1006" s="87"/>
    </row>
    <row x14ac:dyDescent="0.25" r="1007" customHeight="1" ht="17.25">
      <c r="A1007" s="235">
        <f>A1006</f>
        <v>25569.375</v>
      </c>
      <c r="B1007" s="179"/>
      <c r="C1007" s="180"/>
      <c r="D1007" s="180"/>
      <c r="E1007" s="180"/>
      <c r="F1007" s="180"/>
      <c r="G1007" s="180">
        <f>SUM(C1007:F1007)</f>
      </c>
      <c r="H1007" s="125"/>
      <c r="I1007" s="125">
        <f>G1006*H1007</f>
      </c>
      <c r="J1007" s="185"/>
      <c r="K1007" s="125">
        <f>SUM(I1007:J1007)</f>
      </c>
      <c r="L1007" s="86"/>
      <c r="M1007" s="175"/>
      <c r="N1007" s="87"/>
      <c r="O1007" s="87"/>
      <c r="P1007" s="87"/>
      <c r="Q1007" s="87"/>
      <c r="R1007" s="87"/>
      <c r="S1007" s="87"/>
      <c r="T1007" s="87"/>
      <c r="U1007" s="87"/>
      <c r="V1007" s="175"/>
      <c r="W1007" s="87"/>
      <c r="X1007" s="87"/>
      <c r="Y1007" s="87"/>
      <c r="Z1007" s="87"/>
      <c r="AA1007" s="87"/>
      <c r="AB1007" s="87"/>
      <c r="AC1007" s="86"/>
      <c r="AD1007" s="87"/>
    </row>
    <row x14ac:dyDescent="0.25" r="1008" customHeight="1" ht="17.25">
      <c r="A1008" s="243">
        <f>A1007</f>
        <v>25569.375</v>
      </c>
      <c r="B1008" s="282" t="s">
        <v>157</v>
      </c>
      <c r="C1008" s="191">
        <f>SUM(C1000:C1007)</f>
      </c>
      <c r="D1008" s="191">
        <f>SUM(D1000:D1007)</f>
      </c>
      <c r="E1008" s="191">
        <f>SUM(E1000:E1007)</f>
      </c>
      <c r="F1008" s="191">
        <f>SUM(F1000:F1007)</f>
      </c>
      <c r="G1008" s="191">
        <f>SUM(G1000:G1007)</f>
      </c>
      <c r="H1008" s="201"/>
      <c r="I1008" s="201">
        <f>SUM(I1000:I1007)</f>
      </c>
      <c r="J1008" s="201"/>
      <c r="K1008" s="202">
        <f>SUM(K1000:K1007)</f>
      </c>
      <c r="L1008" s="86"/>
      <c r="M1008" s="175"/>
      <c r="N1008" s="87"/>
      <c r="O1008" s="87"/>
      <c r="P1008" s="87"/>
      <c r="Q1008" s="87"/>
      <c r="R1008" s="87"/>
      <c r="S1008" s="87"/>
      <c r="T1008" s="87"/>
      <c r="U1008" s="87"/>
      <c r="V1008" s="175"/>
      <c r="W1008" s="87"/>
      <c r="X1008" s="87"/>
      <c r="Y1008" s="87"/>
      <c r="Z1008" s="87"/>
      <c r="AA1008" s="87"/>
      <c r="AB1008" s="87"/>
      <c r="AC1008" s="86"/>
      <c r="AD1008" s="87"/>
    </row>
    <row x14ac:dyDescent="0.25" r="1009" customHeight="1" ht="17.25" hidden="1">
      <c r="A1009" s="272" t="s">
        <v>128</v>
      </c>
      <c r="B1009" s="273" t="s">
        <v>2</v>
      </c>
      <c r="C1009" s="274" t="s">
        <v>129</v>
      </c>
      <c r="D1009" s="274" t="s">
        <v>130</v>
      </c>
      <c r="E1009" s="274" t="s">
        <v>131</v>
      </c>
      <c r="F1009" s="274" t="s">
        <v>132</v>
      </c>
      <c r="G1009" s="274" t="s">
        <v>133</v>
      </c>
      <c r="H1009" s="274" t="s">
        <v>7</v>
      </c>
      <c r="I1009" s="274" t="s">
        <v>134</v>
      </c>
      <c r="J1009" s="274" t="s">
        <v>90</v>
      </c>
      <c r="K1009" s="275" t="s">
        <v>135</v>
      </c>
      <c r="L1009" s="86"/>
      <c r="M1009" s="175"/>
      <c r="N1009" s="87"/>
      <c r="O1009" s="87"/>
      <c r="P1009" s="87"/>
      <c r="Q1009" s="87"/>
      <c r="R1009" s="87"/>
      <c r="S1009" s="87"/>
      <c r="T1009" s="87"/>
      <c r="U1009" s="87"/>
      <c r="V1009" s="175"/>
      <c r="W1009" s="87"/>
      <c r="X1009" s="87"/>
      <c r="Y1009" s="87"/>
      <c r="Z1009" s="87"/>
      <c r="AA1009" s="87"/>
      <c r="AB1009" s="87"/>
      <c r="AC1009" s="86"/>
      <c r="AD1009" s="87"/>
    </row>
    <row x14ac:dyDescent="0.25" r="1010" customHeight="1" ht="17.25">
      <c r="A1010" s="235">
        <f>A1008+1</f>
        <v>25569.375</v>
      </c>
      <c r="B1010" s="179" t="s">
        <v>203</v>
      </c>
      <c r="C1010" s="180"/>
      <c r="D1010" s="180"/>
      <c r="E1010" s="180"/>
      <c r="F1010" s="180"/>
      <c r="G1010" s="180">
        <f>SUM(C1010:F1010)</f>
      </c>
      <c r="H1010" s="237">
        <v>6000</v>
      </c>
      <c r="I1010" s="125">
        <f>G1010*H1010</f>
      </c>
      <c r="J1010" s="125">
        <f>I1010*0.1</f>
      </c>
      <c r="K1010" s="125">
        <f>SUM(I1010:J1010)</f>
      </c>
      <c r="L1010" s="86"/>
      <c r="M1010" s="175"/>
      <c r="N1010" s="87"/>
      <c r="O1010" s="87"/>
      <c r="P1010" s="87"/>
      <c r="Q1010" s="87"/>
      <c r="R1010" s="87"/>
      <c r="S1010" s="87"/>
      <c r="T1010" s="87"/>
      <c r="U1010" s="87"/>
      <c r="V1010" s="175"/>
      <c r="W1010" s="87"/>
      <c r="X1010" s="87"/>
      <c r="Y1010" s="87"/>
      <c r="Z1010" s="87"/>
      <c r="AA1010" s="87"/>
      <c r="AB1010" s="87"/>
      <c r="AC1010" s="86"/>
      <c r="AD1010" s="87"/>
    </row>
    <row x14ac:dyDescent="0.25" r="1011" customHeight="1" ht="17.25">
      <c r="A1011" s="235">
        <f>A1010</f>
        <v>25569.375</v>
      </c>
      <c r="B1011" s="179" t="s">
        <v>205</v>
      </c>
      <c r="C1011" s="180"/>
      <c r="D1011" s="180"/>
      <c r="E1011" s="180"/>
      <c r="F1011" s="180"/>
      <c r="G1011" s="180">
        <f>SUM(C1011:F1011)</f>
      </c>
      <c r="H1011" s="182">
        <v>4300</v>
      </c>
      <c r="I1011" s="125">
        <f>G1011*H1011</f>
      </c>
      <c r="J1011" s="125">
        <f>I1011*0.1</f>
      </c>
      <c r="K1011" s="125">
        <f>SUM(I1011:J1011)</f>
      </c>
      <c r="L1011" s="86"/>
      <c r="M1011" s="175"/>
      <c r="N1011" s="87"/>
      <c r="O1011" s="87"/>
      <c r="P1011" s="87"/>
      <c r="Q1011" s="87"/>
      <c r="R1011" s="87"/>
      <c r="S1011" s="87"/>
      <c r="T1011" s="87"/>
      <c r="U1011" s="87"/>
      <c r="V1011" s="175"/>
      <c r="W1011" s="87"/>
      <c r="X1011" s="87"/>
      <c r="Y1011" s="87"/>
      <c r="Z1011" s="87"/>
      <c r="AA1011" s="87"/>
      <c r="AB1011" s="87"/>
      <c r="AC1011" s="86"/>
      <c r="AD1011" s="87"/>
    </row>
    <row x14ac:dyDescent="0.25" r="1012" customHeight="1" ht="17.25">
      <c r="A1012" s="235">
        <f>A1011</f>
        <v>25569.375</v>
      </c>
      <c r="B1012" s="179" t="s">
        <v>13</v>
      </c>
      <c r="C1012" s="180"/>
      <c r="D1012" s="180"/>
      <c r="E1012" s="180"/>
      <c r="F1012" s="180"/>
      <c r="G1012" s="180">
        <f>SUM(C1012:F1012)</f>
      </c>
      <c r="H1012" s="125">
        <v>6000</v>
      </c>
      <c r="I1012" s="125">
        <f>G1012*H1012</f>
      </c>
      <c r="J1012" s="125">
        <f>I1012*0.1</f>
      </c>
      <c r="K1012" s="125">
        <f>SUM(I1012:J1012)</f>
      </c>
      <c r="L1012" s="86"/>
      <c r="M1012" s="175"/>
      <c r="N1012" s="87"/>
      <c r="O1012" s="87"/>
      <c r="P1012" s="87"/>
      <c r="Q1012" s="87"/>
      <c r="R1012" s="87"/>
      <c r="S1012" s="87"/>
      <c r="T1012" s="87"/>
      <c r="U1012" s="87"/>
      <c r="V1012" s="175"/>
      <c r="W1012" s="87"/>
      <c r="X1012" s="87"/>
      <c r="Y1012" s="87"/>
      <c r="Z1012" s="87"/>
      <c r="AA1012" s="87"/>
      <c r="AB1012" s="87"/>
      <c r="AC1012" s="86"/>
      <c r="AD1012" s="87"/>
    </row>
    <row x14ac:dyDescent="0.25" r="1013" customHeight="1" ht="17.25">
      <c r="A1013" s="235">
        <f>A1012</f>
        <v>25569.375</v>
      </c>
      <c r="B1013" s="179" t="s">
        <v>58</v>
      </c>
      <c r="C1013" s="183" t="s">
        <v>14</v>
      </c>
      <c r="D1013" s="180">
        <v>9</v>
      </c>
      <c r="E1013" s="180">
        <v>5</v>
      </c>
      <c r="F1013" s="180"/>
      <c r="G1013" s="180">
        <f>SUM(C1013:F1013)</f>
      </c>
      <c r="H1013" s="237">
        <v>5500</v>
      </c>
      <c r="I1013" s="125">
        <f>G1013*H1013</f>
      </c>
      <c r="J1013" s="125">
        <f>I1013*0.1</f>
      </c>
      <c r="K1013" s="125">
        <f>SUM(I1013:J1013)</f>
      </c>
      <c r="L1013" s="86"/>
      <c r="M1013" s="175"/>
      <c r="N1013" s="87"/>
      <c r="O1013" s="87"/>
      <c r="P1013" s="87"/>
      <c r="Q1013" s="87"/>
      <c r="R1013" s="87"/>
      <c r="S1013" s="87"/>
      <c r="T1013" s="87"/>
      <c r="U1013" s="87"/>
      <c r="V1013" s="175"/>
      <c r="W1013" s="87"/>
      <c r="X1013" s="87"/>
      <c r="Y1013" s="87"/>
      <c r="Z1013" s="87"/>
      <c r="AA1013" s="87"/>
      <c r="AB1013" s="87"/>
      <c r="AC1013" s="86"/>
      <c r="AD1013" s="87"/>
    </row>
    <row x14ac:dyDescent="0.25" r="1014" customHeight="1" ht="17.25">
      <c r="A1014" s="235">
        <f>A1013</f>
        <v>25569.375</v>
      </c>
      <c r="B1014" s="179" t="s">
        <v>8</v>
      </c>
      <c r="C1014" s="183">
        <v>10</v>
      </c>
      <c r="D1014" s="180">
        <v>11</v>
      </c>
      <c r="E1014" s="180">
        <v>10</v>
      </c>
      <c r="F1014" s="180">
        <v>10</v>
      </c>
      <c r="G1014" s="180">
        <f>SUM(C1014:F1014)</f>
      </c>
      <c r="H1014" s="125">
        <v>5000</v>
      </c>
      <c r="I1014" s="125">
        <f>G1014*H1014</f>
      </c>
      <c r="J1014" s="125">
        <f>I1014*0.1</f>
      </c>
      <c r="K1014" s="125">
        <f>SUM(I1014:J1014)</f>
      </c>
      <c r="L1014" s="86"/>
      <c r="M1014" s="175"/>
      <c r="N1014" s="87"/>
      <c r="O1014" s="87"/>
      <c r="P1014" s="87"/>
      <c r="Q1014" s="87"/>
      <c r="R1014" s="87"/>
      <c r="S1014" s="87"/>
      <c r="T1014" s="87"/>
      <c r="U1014" s="87"/>
      <c r="V1014" s="175"/>
      <c r="W1014" s="87"/>
      <c r="X1014" s="87"/>
      <c r="Y1014" s="87"/>
      <c r="Z1014" s="87"/>
      <c r="AA1014" s="87"/>
      <c r="AB1014" s="87"/>
      <c r="AC1014" s="86"/>
      <c r="AD1014" s="87"/>
    </row>
    <row x14ac:dyDescent="0.25" r="1015" customHeight="1" ht="17.25">
      <c r="A1015" s="235">
        <f>A1014</f>
        <v>25569.375</v>
      </c>
      <c r="B1015" s="179" t="s">
        <v>27</v>
      </c>
      <c r="C1015" s="180"/>
      <c r="D1015" s="180"/>
      <c r="E1015" s="180"/>
      <c r="F1015" s="180"/>
      <c r="G1015" s="180">
        <f>SUM(C1015:F1015)</f>
      </c>
      <c r="H1015" s="125">
        <v>5500</v>
      </c>
      <c r="I1015" s="125">
        <f>G1015*H1015</f>
      </c>
      <c r="J1015" s="125">
        <f>I1015*0.1</f>
      </c>
      <c r="K1015" s="125">
        <f>SUM(I1015:J1015)</f>
      </c>
      <c r="L1015" s="86"/>
      <c r="M1015" s="175"/>
      <c r="N1015" s="87"/>
      <c r="O1015" s="87"/>
      <c r="P1015" s="87"/>
      <c r="Q1015" s="87"/>
      <c r="R1015" s="87"/>
      <c r="S1015" s="87"/>
      <c r="T1015" s="87"/>
      <c r="U1015" s="87"/>
      <c r="V1015" s="175"/>
      <c r="W1015" s="87"/>
      <c r="X1015" s="87"/>
      <c r="Y1015" s="87"/>
      <c r="Z1015" s="87"/>
      <c r="AA1015" s="87"/>
      <c r="AB1015" s="87"/>
      <c r="AC1015" s="86"/>
      <c r="AD1015" s="87"/>
    </row>
    <row x14ac:dyDescent="0.25" r="1016" customHeight="1" ht="17.25">
      <c r="A1016" s="235">
        <f>A1015</f>
        <v>25569.375</v>
      </c>
      <c r="B1016" s="179" t="s">
        <v>20</v>
      </c>
      <c r="C1016" s="180"/>
      <c r="D1016" s="180"/>
      <c r="E1016" s="180"/>
      <c r="F1016" s="180"/>
      <c r="G1016" s="180">
        <f>SUM(C1016:F1016)</f>
      </c>
      <c r="H1016" s="125">
        <v>5000</v>
      </c>
      <c r="I1016" s="125">
        <f>G1016*H1016</f>
      </c>
      <c r="J1016" s="125">
        <f>I1016*0.1</f>
      </c>
      <c r="K1016" s="125">
        <f>SUM(I1016:J1016)</f>
      </c>
      <c r="L1016" s="86"/>
      <c r="M1016" s="175"/>
      <c r="N1016" s="87"/>
      <c r="O1016" s="87"/>
      <c r="P1016" s="87"/>
      <c r="Q1016" s="87"/>
      <c r="R1016" s="87"/>
      <c r="S1016" s="87"/>
      <c r="T1016" s="87"/>
      <c r="U1016" s="87"/>
      <c r="V1016" s="175"/>
      <c r="W1016" s="87"/>
      <c r="X1016" s="87"/>
      <c r="Y1016" s="87"/>
      <c r="Z1016" s="87"/>
      <c r="AA1016" s="87"/>
      <c r="AB1016" s="87"/>
      <c r="AC1016" s="86"/>
      <c r="AD1016" s="87"/>
    </row>
    <row x14ac:dyDescent="0.25" r="1017" customHeight="1" ht="17.25">
      <c r="A1017" s="235">
        <f>A1016</f>
        <v>25569.375</v>
      </c>
      <c r="B1017" s="179" t="s">
        <v>31</v>
      </c>
      <c r="C1017" s="180"/>
      <c r="D1017" s="180"/>
      <c r="E1017" s="180"/>
      <c r="F1017" s="180"/>
      <c r="G1017" s="180">
        <f>SUM(C1017:F1017)</f>
      </c>
      <c r="H1017" s="125">
        <v>6000</v>
      </c>
      <c r="I1017" s="125">
        <f>G1017*H1017</f>
      </c>
      <c r="J1017" s="125">
        <f>I1017*0.1</f>
      </c>
      <c r="K1017" s="125">
        <f>SUM(I1017:J1017)</f>
      </c>
      <c r="L1017" s="86"/>
      <c r="M1017" s="175"/>
      <c r="N1017" s="87"/>
      <c r="O1017" s="87"/>
      <c r="P1017" s="87"/>
      <c r="Q1017" s="87"/>
      <c r="R1017" s="87"/>
      <c r="S1017" s="87"/>
      <c r="T1017" s="87"/>
      <c r="U1017" s="87"/>
      <c r="V1017" s="175"/>
      <c r="W1017" s="87"/>
      <c r="X1017" s="87"/>
      <c r="Y1017" s="87"/>
      <c r="Z1017" s="87"/>
      <c r="AA1017" s="87"/>
      <c r="AB1017" s="87"/>
      <c r="AC1017" s="86"/>
      <c r="AD1017" s="87"/>
    </row>
    <row x14ac:dyDescent="0.25" r="1018" customHeight="1" ht="17.25">
      <c r="A1018" s="235">
        <f>A1017</f>
        <v>25569.375</v>
      </c>
      <c r="B1018" s="179" t="s">
        <v>71</v>
      </c>
      <c r="C1018" s="180"/>
      <c r="D1018" s="180"/>
      <c r="E1018" s="180"/>
      <c r="F1018" s="180"/>
      <c r="G1018" s="180">
        <f>SUM(C1018:F1018)</f>
      </c>
      <c r="H1018" s="125">
        <v>6000</v>
      </c>
      <c r="I1018" s="125">
        <f>G1018*H1018</f>
      </c>
      <c r="J1018" s="125">
        <f>I1018*0.1</f>
      </c>
      <c r="K1018" s="125">
        <f>SUM(I1018:J1018)</f>
      </c>
      <c r="L1018" s="86"/>
      <c r="M1018" s="175"/>
      <c r="N1018" s="87"/>
      <c r="O1018" s="87"/>
      <c r="P1018" s="87"/>
      <c r="Q1018" s="87"/>
      <c r="R1018" s="87"/>
      <c r="S1018" s="87"/>
      <c r="T1018" s="87"/>
      <c r="U1018" s="87"/>
      <c r="V1018" s="175"/>
      <c r="W1018" s="87"/>
      <c r="X1018" s="87"/>
      <c r="Y1018" s="87"/>
      <c r="Z1018" s="87"/>
      <c r="AA1018" s="87"/>
      <c r="AB1018" s="87"/>
      <c r="AC1018" s="86"/>
      <c r="AD1018" s="87"/>
    </row>
    <row x14ac:dyDescent="0.25" r="1019" customHeight="1" ht="17.25">
      <c r="A1019" s="235">
        <f>A1018</f>
        <v>25569.375</v>
      </c>
      <c r="B1019" s="179" t="s">
        <v>49</v>
      </c>
      <c r="C1019" s="180"/>
      <c r="D1019" s="180">
        <v>11</v>
      </c>
      <c r="E1019" s="180"/>
      <c r="F1019" s="180"/>
      <c r="G1019" s="180">
        <f>SUM(C1019:F1019)</f>
      </c>
      <c r="H1019" s="237">
        <v>6000</v>
      </c>
      <c r="I1019" s="125">
        <f>G1019*H1019</f>
      </c>
      <c r="J1019" s="125">
        <f>I1019*0.1</f>
      </c>
      <c r="K1019" s="125">
        <f>SUM(I1019:J1019)</f>
      </c>
      <c r="L1019" s="86"/>
      <c r="M1019" s="175"/>
      <c r="N1019" s="87"/>
      <c r="O1019" s="87"/>
      <c r="P1019" s="87"/>
      <c r="Q1019" s="87"/>
      <c r="R1019" s="87"/>
      <c r="S1019" s="87"/>
      <c r="T1019" s="87"/>
      <c r="U1019" s="87"/>
      <c r="V1019" s="175"/>
      <c r="W1019" s="87"/>
      <c r="X1019" s="87"/>
      <c r="Y1019" s="87"/>
      <c r="Z1019" s="87"/>
      <c r="AA1019" s="87"/>
      <c r="AB1019" s="87"/>
      <c r="AC1019" s="86"/>
      <c r="AD1019" s="87"/>
    </row>
    <row x14ac:dyDescent="0.25" r="1020" customHeight="1" ht="17.25">
      <c r="A1020" s="235">
        <f>A1019</f>
        <v>25569.375</v>
      </c>
      <c r="B1020" s="184" t="s">
        <v>9</v>
      </c>
      <c r="C1020" s="180"/>
      <c r="D1020" s="180">
        <v>27</v>
      </c>
      <c r="E1020" s="180"/>
      <c r="F1020" s="180"/>
      <c r="G1020" s="180">
        <f>SUM(C1020:F1020)</f>
      </c>
      <c r="H1020" s="125">
        <v>6000</v>
      </c>
      <c r="I1020" s="125">
        <f>G1020*H1020</f>
      </c>
      <c r="J1020" s="125">
        <f>I1020*0.1</f>
      </c>
      <c r="K1020" s="125">
        <f>SUM(I1020:J1020)</f>
      </c>
      <c r="L1020" s="86"/>
      <c r="M1020" s="175"/>
      <c r="N1020" s="87"/>
      <c r="O1020" s="87"/>
      <c r="P1020" s="87"/>
      <c r="Q1020" s="87"/>
      <c r="R1020" s="87"/>
      <c r="S1020" s="87"/>
      <c r="T1020" s="87"/>
      <c r="U1020" s="87"/>
      <c r="V1020" s="175"/>
      <c r="W1020" s="87"/>
      <c r="X1020" s="87"/>
      <c r="Y1020" s="87"/>
      <c r="Z1020" s="87"/>
      <c r="AA1020" s="87"/>
      <c r="AB1020" s="87"/>
      <c r="AC1020" s="86"/>
      <c r="AD1020" s="87"/>
    </row>
    <row x14ac:dyDescent="0.25" r="1021" customHeight="1" ht="17.25">
      <c r="A1021" s="235">
        <f>A1020</f>
        <v>25569.375</v>
      </c>
      <c r="B1021" s="179" t="s">
        <v>78</v>
      </c>
      <c r="C1021" s="180"/>
      <c r="D1021" s="180"/>
      <c r="E1021" s="180"/>
      <c r="F1021" s="180"/>
      <c r="G1021" s="180">
        <f>SUM(C1021:F1021)</f>
      </c>
      <c r="H1021" s="125">
        <v>6500</v>
      </c>
      <c r="I1021" s="125">
        <f>G1021*H1021</f>
      </c>
      <c r="J1021" s="125">
        <f>I1021*0.1</f>
      </c>
      <c r="K1021" s="125">
        <f>SUM(I1021:J1021)</f>
      </c>
      <c r="L1021" s="86"/>
      <c r="M1021" s="175"/>
      <c r="N1021" s="87"/>
      <c r="O1021" s="87"/>
      <c r="P1021" s="87"/>
      <c r="Q1021" s="87"/>
      <c r="R1021" s="87"/>
      <c r="S1021" s="87"/>
      <c r="T1021" s="87"/>
      <c r="U1021" s="87"/>
      <c r="V1021" s="175"/>
      <c r="W1021" s="87"/>
      <c r="X1021" s="87"/>
      <c r="Y1021" s="87"/>
      <c r="Z1021" s="87"/>
      <c r="AA1021" s="87"/>
      <c r="AB1021" s="87"/>
      <c r="AC1021" s="86"/>
      <c r="AD1021" s="87"/>
    </row>
    <row x14ac:dyDescent="0.25" r="1022" customHeight="1" ht="17.25">
      <c r="A1022" s="235">
        <f>A1021</f>
        <v>25569.375</v>
      </c>
      <c r="B1022" s="179" t="s">
        <v>55</v>
      </c>
      <c r="C1022" s="180"/>
      <c r="D1022" s="180"/>
      <c r="E1022" s="180"/>
      <c r="F1022" s="180"/>
      <c r="G1022" s="180">
        <f>SUM(C1022:F1022)</f>
      </c>
      <c r="H1022" s="125">
        <v>6500</v>
      </c>
      <c r="I1022" s="125">
        <f>G1022*H1022</f>
      </c>
      <c r="J1022" s="125">
        <f>I1022*0.1</f>
      </c>
      <c r="K1022" s="125">
        <f>SUM(I1022:J1022)</f>
      </c>
      <c r="L1022" s="86"/>
      <c r="M1022" s="175"/>
      <c r="N1022" s="87"/>
      <c r="O1022" s="87"/>
      <c r="P1022" s="87"/>
      <c r="Q1022" s="87"/>
      <c r="R1022" s="87"/>
      <c r="S1022" s="87"/>
      <c r="T1022" s="87"/>
      <c r="U1022" s="87"/>
      <c r="V1022" s="175"/>
      <c r="W1022" s="87"/>
      <c r="X1022" s="87"/>
      <c r="Y1022" s="87"/>
      <c r="Z1022" s="87"/>
      <c r="AA1022" s="87"/>
      <c r="AB1022" s="87"/>
      <c r="AC1022" s="86"/>
      <c r="AD1022" s="87"/>
    </row>
    <row x14ac:dyDescent="0.25" r="1023" customHeight="1" ht="17.25">
      <c r="A1023" s="235">
        <f>A1022</f>
        <v>25569.375</v>
      </c>
      <c r="B1023" s="279" t="s">
        <v>80</v>
      </c>
      <c r="C1023" s="180"/>
      <c r="D1023" s="180">
        <v>23</v>
      </c>
      <c r="E1023" s="180"/>
      <c r="F1023" s="180"/>
      <c r="G1023" s="180">
        <f>SUM(C1023:F1023)</f>
      </c>
      <c r="H1023" s="125">
        <v>6000</v>
      </c>
      <c r="I1023" s="125">
        <f>G1023*H1023</f>
      </c>
      <c r="J1023" s="185"/>
      <c r="K1023" s="125">
        <f>SUM(I1023:J1023)</f>
      </c>
      <c r="L1023" s="86"/>
      <c r="M1023" s="175"/>
      <c r="N1023" s="87"/>
      <c r="O1023" s="87"/>
      <c r="P1023" s="87"/>
      <c r="Q1023" s="87"/>
      <c r="R1023" s="87"/>
      <c r="S1023" s="87"/>
      <c r="T1023" s="87"/>
      <c r="U1023" s="87"/>
      <c r="V1023" s="175"/>
      <c r="W1023" s="87"/>
      <c r="X1023" s="87"/>
      <c r="Y1023" s="87"/>
      <c r="Z1023" s="87"/>
      <c r="AA1023" s="87"/>
      <c r="AB1023" s="87"/>
      <c r="AC1023" s="86"/>
      <c r="AD1023" s="87"/>
    </row>
    <row x14ac:dyDescent="0.25" r="1024" customHeight="1" ht="17.25">
      <c r="A1024" s="235">
        <f>A1023</f>
        <v>25569.375</v>
      </c>
      <c r="B1024" s="279" t="s">
        <v>67</v>
      </c>
      <c r="C1024" s="180"/>
      <c r="D1024" s="180">
        <v>7</v>
      </c>
      <c r="E1024" s="180">
        <v>6</v>
      </c>
      <c r="F1024" s="180"/>
      <c r="G1024" s="180">
        <f>SUM(C1024:F1024)</f>
      </c>
      <c r="H1024" s="125">
        <v>5500</v>
      </c>
      <c r="I1024" s="125">
        <f>G1024*H1024</f>
      </c>
      <c r="J1024" s="125">
        <f>I1024*0.1</f>
      </c>
      <c r="K1024" s="125">
        <f>SUM(I1024:J1024)</f>
      </c>
      <c r="L1024" s="86"/>
      <c r="M1024" s="175"/>
      <c r="N1024" s="87"/>
      <c r="O1024" s="87"/>
      <c r="P1024" s="87"/>
      <c r="Q1024" s="87"/>
      <c r="R1024" s="87"/>
      <c r="S1024" s="87"/>
      <c r="T1024" s="87"/>
      <c r="U1024" s="87"/>
      <c r="V1024" s="175"/>
      <c r="W1024" s="87"/>
      <c r="X1024" s="87"/>
      <c r="Y1024" s="87"/>
      <c r="Z1024" s="87"/>
      <c r="AA1024" s="87"/>
      <c r="AB1024" s="87"/>
      <c r="AC1024" s="86"/>
      <c r="AD1024" s="87"/>
    </row>
    <row x14ac:dyDescent="0.25" r="1025" customHeight="1" ht="17.25">
      <c r="A1025" s="235">
        <f>A1024</f>
        <v>25569.375</v>
      </c>
      <c r="B1025" s="279" t="s">
        <v>74</v>
      </c>
      <c r="C1025" s="180"/>
      <c r="D1025" s="180"/>
      <c r="E1025" s="180"/>
      <c r="F1025" s="180"/>
      <c r="G1025" s="180">
        <f>SUM(C1025:F1025)</f>
      </c>
      <c r="H1025" s="187">
        <v>5000</v>
      </c>
      <c r="I1025" s="125">
        <f>G1025*H1025</f>
      </c>
      <c r="J1025" s="125">
        <f>I1025*0.1</f>
      </c>
      <c r="K1025" s="125">
        <f>SUM(I1025:J1025)</f>
      </c>
      <c r="L1025" s="86"/>
      <c r="M1025" s="175"/>
      <c r="N1025" s="87"/>
      <c r="O1025" s="87"/>
      <c r="P1025" s="87"/>
      <c r="Q1025" s="87"/>
      <c r="R1025" s="87"/>
      <c r="S1025" s="87"/>
      <c r="T1025" s="87"/>
      <c r="U1025" s="87"/>
      <c r="V1025" s="175"/>
      <c r="W1025" s="87"/>
      <c r="X1025" s="87"/>
      <c r="Y1025" s="87"/>
      <c r="Z1025" s="87"/>
      <c r="AA1025" s="87"/>
      <c r="AB1025" s="87"/>
      <c r="AC1025" s="86"/>
      <c r="AD1025" s="87"/>
    </row>
    <row x14ac:dyDescent="0.25" r="1026" customHeight="1" ht="17.25">
      <c r="A1026" s="235">
        <f>A1025</f>
        <v>25569.375</v>
      </c>
      <c r="B1026" s="280" t="s">
        <v>11</v>
      </c>
      <c r="C1026" s="180"/>
      <c r="D1026" s="180"/>
      <c r="E1026" s="180"/>
      <c r="F1026" s="180"/>
      <c r="G1026" s="180">
        <f>SUM(C1026:F1026)</f>
      </c>
      <c r="H1026" s="125">
        <v>6000</v>
      </c>
      <c r="I1026" s="125">
        <f>G1026*H1026</f>
      </c>
      <c r="J1026" s="125">
        <f>I1026*0.1</f>
      </c>
      <c r="K1026" s="125">
        <f>SUM(I1026:J1026)</f>
      </c>
      <c r="L1026" s="86"/>
      <c r="M1026" s="175"/>
      <c r="N1026" s="87"/>
      <c r="O1026" s="87"/>
      <c r="P1026" s="87"/>
      <c r="Q1026" s="87"/>
      <c r="R1026" s="87"/>
      <c r="S1026" s="87"/>
      <c r="T1026" s="87"/>
      <c r="U1026" s="87"/>
      <c r="V1026" s="175"/>
      <c r="W1026" s="87"/>
      <c r="X1026" s="87"/>
      <c r="Y1026" s="87"/>
      <c r="Z1026" s="87"/>
      <c r="AA1026" s="87"/>
      <c r="AB1026" s="87"/>
      <c r="AC1026" s="86"/>
      <c r="AD1026" s="87"/>
    </row>
    <row x14ac:dyDescent="0.25" r="1027" customHeight="1" ht="17.25">
      <c r="A1027" s="235">
        <f>A1026</f>
        <v>25569.375</v>
      </c>
      <c r="B1027" s="279" t="s">
        <v>22</v>
      </c>
      <c r="C1027" s="180"/>
      <c r="D1027" s="180"/>
      <c r="E1027" s="180"/>
      <c r="F1027" s="180"/>
      <c r="G1027" s="180">
        <f>SUM(C1027:F1027)</f>
      </c>
      <c r="H1027" s="237">
        <v>4800</v>
      </c>
      <c r="I1027" s="125">
        <f>G1027*H1027</f>
      </c>
      <c r="J1027" s="125">
        <f>I1027*0.1</f>
      </c>
      <c r="K1027" s="125">
        <f>SUM(I1027:J1027)</f>
      </c>
      <c r="L1027" s="86"/>
      <c r="M1027" s="175"/>
      <c r="N1027" s="87"/>
      <c r="O1027" s="87"/>
      <c r="P1027" s="87"/>
      <c r="Q1027" s="87"/>
      <c r="R1027" s="87"/>
      <c r="S1027" s="87"/>
      <c r="T1027" s="87"/>
      <c r="U1027" s="87"/>
      <c r="V1027" s="175"/>
      <c r="W1027" s="87"/>
      <c r="X1027" s="87"/>
      <c r="Y1027" s="87"/>
      <c r="Z1027" s="87"/>
      <c r="AA1027" s="87"/>
      <c r="AB1027" s="87"/>
      <c r="AC1027" s="86"/>
      <c r="AD1027" s="87"/>
    </row>
    <row x14ac:dyDescent="0.25" r="1028" customHeight="1" ht="17.25">
      <c r="A1028" s="235">
        <f>A1027</f>
        <v>25569.375</v>
      </c>
      <c r="B1028" s="279" t="s">
        <v>217</v>
      </c>
      <c r="C1028" s="180"/>
      <c r="D1028" s="180"/>
      <c r="E1028" s="180"/>
      <c r="F1028" s="180"/>
      <c r="G1028" s="180">
        <f>SUM(C1028:F1028)</f>
      </c>
      <c r="H1028" s="125">
        <v>5000</v>
      </c>
      <c r="I1028" s="125">
        <f>G1028*H1028</f>
      </c>
      <c r="J1028" s="125">
        <f>I1028*0.1</f>
      </c>
      <c r="K1028" s="125">
        <f>SUM(I1028:J1028)</f>
      </c>
      <c r="L1028" s="86"/>
      <c r="M1028" s="175"/>
      <c r="N1028" s="87"/>
      <c r="O1028" s="87"/>
      <c r="P1028" s="87"/>
      <c r="Q1028" s="87"/>
      <c r="R1028" s="87"/>
      <c r="S1028" s="87"/>
      <c r="T1028" s="87"/>
      <c r="U1028" s="87"/>
      <c r="V1028" s="175"/>
      <c r="W1028" s="87"/>
      <c r="X1028" s="87"/>
      <c r="Y1028" s="87"/>
      <c r="Z1028" s="87"/>
      <c r="AA1028" s="87"/>
      <c r="AB1028" s="87"/>
      <c r="AC1028" s="86"/>
      <c r="AD1028" s="87"/>
    </row>
    <row x14ac:dyDescent="0.25" r="1029" customHeight="1" ht="17.25">
      <c r="A1029" s="235">
        <f>A1028</f>
        <v>25569.375</v>
      </c>
      <c r="B1029" s="279" t="s">
        <v>84</v>
      </c>
      <c r="C1029" s="180"/>
      <c r="D1029" s="180"/>
      <c r="E1029" s="180"/>
      <c r="F1029" s="180"/>
      <c r="G1029" s="180">
        <f>SUM(C1029:F1029)</f>
      </c>
      <c r="H1029" s="237">
        <v>4800</v>
      </c>
      <c r="I1029" s="125">
        <f>G1029*H1029</f>
      </c>
      <c r="J1029" s="125">
        <f>I1029*0.1</f>
      </c>
      <c r="K1029" s="125">
        <f>SUM(I1029:J1029)</f>
      </c>
      <c r="L1029" s="86"/>
      <c r="M1029" s="175"/>
      <c r="N1029" s="87"/>
      <c r="O1029" s="87"/>
      <c r="P1029" s="87"/>
      <c r="Q1029" s="87"/>
      <c r="R1029" s="87"/>
      <c r="S1029" s="87"/>
      <c r="T1029" s="87"/>
      <c r="U1029" s="87"/>
      <c r="V1029" s="175"/>
      <c r="W1029" s="87"/>
      <c r="X1029" s="87"/>
      <c r="Y1029" s="87"/>
      <c r="Z1029" s="87"/>
      <c r="AA1029" s="87"/>
      <c r="AB1029" s="87"/>
      <c r="AC1029" s="86"/>
      <c r="AD1029" s="87"/>
    </row>
    <row x14ac:dyDescent="0.25" r="1030" customHeight="1" ht="17.25">
      <c r="A1030" s="235">
        <f>A1029</f>
        <v>25569.375</v>
      </c>
      <c r="B1030" s="279" t="s">
        <v>207</v>
      </c>
      <c r="C1030" s="180"/>
      <c r="D1030" s="180">
        <v>15</v>
      </c>
      <c r="E1030" s="180"/>
      <c r="F1030" s="180">
        <v>2</v>
      </c>
      <c r="G1030" s="180">
        <f>SUM(C1030:F1030)</f>
      </c>
      <c r="H1030" s="125">
        <v>6000</v>
      </c>
      <c r="I1030" s="125">
        <f>G1030*H1030</f>
      </c>
      <c r="J1030" s="125">
        <f>I1030*0.1</f>
      </c>
      <c r="K1030" s="125">
        <f>SUM(I1030:J1030)</f>
      </c>
      <c r="L1030" s="86"/>
      <c r="M1030" s="175"/>
      <c r="N1030" s="87"/>
      <c r="O1030" s="87"/>
      <c r="P1030" s="87"/>
      <c r="Q1030" s="87"/>
      <c r="R1030" s="87"/>
      <c r="S1030" s="87"/>
      <c r="T1030" s="87"/>
      <c r="U1030" s="87"/>
      <c r="V1030" s="175"/>
      <c r="W1030" s="87"/>
      <c r="X1030" s="87"/>
      <c r="Y1030" s="87"/>
      <c r="Z1030" s="87"/>
      <c r="AA1030" s="87"/>
      <c r="AB1030" s="87"/>
      <c r="AC1030" s="86"/>
      <c r="AD1030" s="87"/>
    </row>
    <row x14ac:dyDescent="0.25" r="1031" customHeight="1" ht="17.25">
      <c r="A1031" s="235">
        <f>A1030</f>
        <v>25569.375</v>
      </c>
      <c r="B1031" s="280" t="s">
        <v>17</v>
      </c>
      <c r="C1031" s="180"/>
      <c r="D1031" s="180"/>
      <c r="E1031" s="180"/>
      <c r="F1031" s="180"/>
      <c r="G1031" s="180">
        <f>SUM(C1031:F1031)</f>
      </c>
      <c r="H1031" s="125">
        <v>6000</v>
      </c>
      <c r="I1031" s="125">
        <f>G1031*H1031</f>
      </c>
      <c r="J1031" s="185"/>
      <c r="K1031" s="125">
        <f>SUM(I1031:J1031)</f>
      </c>
      <c r="L1031" s="86"/>
      <c r="M1031" s="175"/>
      <c r="N1031" s="87"/>
      <c r="O1031" s="87"/>
      <c r="P1031" s="87"/>
      <c r="Q1031" s="87"/>
      <c r="R1031" s="87"/>
      <c r="S1031" s="87"/>
      <c r="T1031" s="87"/>
      <c r="U1031" s="87"/>
      <c r="V1031" s="175"/>
      <c r="W1031" s="87"/>
      <c r="X1031" s="87"/>
      <c r="Y1031" s="87"/>
      <c r="Z1031" s="87"/>
      <c r="AA1031" s="87"/>
      <c r="AB1031" s="87"/>
      <c r="AC1031" s="86"/>
      <c r="AD1031" s="87"/>
    </row>
    <row x14ac:dyDescent="0.25" r="1032" customHeight="1" ht="17.25">
      <c r="A1032" s="235">
        <f>A1031</f>
        <v>25569.375</v>
      </c>
      <c r="B1032" s="279" t="s">
        <v>15</v>
      </c>
      <c r="C1032" s="180"/>
      <c r="D1032" s="180"/>
      <c r="E1032" s="180"/>
      <c r="F1032" s="180"/>
      <c r="G1032" s="180">
        <f>SUM(C1032:F1032)</f>
      </c>
      <c r="H1032" s="237">
        <v>4800</v>
      </c>
      <c r="I1032" s="125">
        <f>G1032*H1032</f>
      </c>
      <c r="J1032" s="125">
        <f>I1032*0.1</f>
      </c>
      <c r="K1032" s="125">
        <f>SUM(I1032:J1032)</f>
      </c>
      <c r="L1032" s="86"/>
      <c r="M1032" s="175"/>
      <c r="N1032" s="87"/>
      <c r="O1032" s="87"/>
      <c r="P1032" s="87"/>
      <c r="Q1032" s="87"/>
      <c r="R1032" s="87"/>
      <c r="S1032" s="87"/>
      <c r="T1032" s="87"/>
      <c r="U1032" s="87"/>
      <c r="V1032" s="175"/>
      <c r="W1032" s="87"/>
      <c r="X1032" s="87"/>
      <c r="Y1032" s="87"/>
      <c r="Z1032" s="87"/>
      <c r="AA1032" s="87"/>
      <c r="AB1032" s="87"/>
      <c r="AC1032" s="86"/>
      <c r="AD1032" s="87"/>
    </row>
    <row x14ac:dyDescent="0.25" r="1033" customHeight="1" ht="17.25">
      <c r="A1033" s="235">
        <f>A1032</f>
        <v>25569.375</v>
      </c>
      <c r="B1033" s="279" t="s">
        <v>21</v>
      </c>
      <c r="C1033" s="188" t="s">
        <v>14</v>
      </c>
      <c r="D1033" s="180">
        <v>13</v>
      </c>
      <c r="E1033" s="180"/>
      <c r="F1033" s="180"/>
      <c r="G1033" s="180">
        <f>SUM(C1033:F1033)</f>
      </c>
      <c r="H1033" s="125">
        <v>5000</v>
      </c>
      <c r="I1033" s="125">
        <f>G1033*H1033</f>
      </c>
      <c r="J1033" s="125">
        <f>I1033*0.1</f>
      </c>
      <c r="K1033" s="125">
        <f>SUM(I1033:J1033)</f>
      </c>
      <c r="L1033" s="86"/>
      <c r="M1033" s="175"/>
      <c r="N1033" s="87"/>
      <c r="O1033" s="87"/>
      <c r="P1033" s="87"/>
      <c r="Q1033" s="87"/>
      <c r="R1033" s="87"/>
      <c r="S1033" s="87"/>
      <c r="T1033" s="87"/>
      <c r="U1033" s="87"/>
      <c r="V1033" s="175"/>
      <c r="W1033" s="87"/>
      <c r="X1033" s="87"/>
      <c r="Y1033" s="87"/>
      <c r="Z1033" s="87"/>
      <c r="AA1033" s="87"/>
      <c r="AB1033" s="87"/>
      <c r="AC1033" s="86"/>
      <c r="AD1033" s="87"/>
    </row>
    <row x14ac:dyDescent="0.25" r="1034" customHeight="1" ht="17.25">
      <c r="A1034" s="235">
        <f>A1033</f>
        <v>25569.375</v>
      </c>
      <c r="B1034" s="279" t="s">
        <v>52</v>
      </c>
      <c r="C1034" s="180"/>
      <c r="D1034" s="180">
        <v>12</v>
      </c>
      <c r="E1034" s="180">
        <v>9</v>
      </c>
      <c r="F1034" s="180"/>
      <c r="G1034" s="180">
        <f>SUM(C1034:F1034)</f>
      </c>
      <c r="H1034" s="125">
        <v>5000</v>
      </c>
      <c r="I1034" s="125">
        <f>G1034*H1034</f>
      </c>
      <c r="J1034" s="125">
        <f>I1034*0.1</f>
      </c>
      <c r="K1034" s="125">
        <f>SUM(I1034:J1034)</f>
      </c>
      <c r="L1034" s="86"/>
      <c r="M1034" s="175"/>
      <c r="N1034" s="87"/>
      <c r="O1034" s="87"/>
      <c r="P1034" s="87"/>
      <c r="Q1034" s="87"/>
      <c r="R1034" s="87"/>
      <c r="S1034" s="87"/>
      <c r="T1034" s="87"/>
      <c r="U1034" s="87"/>
      <c r="V1034" s="175"/>
      <c r="W1034" s="87"/>
      <c r="X1034" s="87"/>
      <c r="Y1034" s="87"/>
      <c r="Z1034" s="87"/>
      <c r="AA1034" s="87"/>
      <c r="AB1034" s="87"/>
      <c r="AC1034" s="86"/>
      <c r="AD1034" s="87"/>
    </row>
    <row x14ac:dyDescent="0.25" r="1035" customHeight="1" ht="17.25">
      <c r="A1035" s="235">
        <f>A1034</f>
        <v>25569.375</v>
      </c>
      <c r="B1035" s="279" t="s">
        <v>61</v>
      </c>
      <c r="C1035" s="180"/>
      <c r="D1035" s="180"/>
      <c r="E1035" s="180"/>
      <c r="F1035" s="180"/>
      <c r="G1035" s="180">
        <f>SUM(C1035:F1035)</f>
      </c>
      <c r="H1035" s="125">
        <v>5000</v>
      </c>
      <c r="I1035" s="125">
        <f>G1035*H1035</f>
      </c>
      <c r="J1035" s="125">
        <f>I1035*0.1</f>
      </c>
      <c r="K1035" s="125">
        <f>SUM(I1035:J1035)</f>
      </c>
      <c r="L1035" s="86"/>
      <c r="M1035" s="175"/>
      <c r="N1035" s="87"/>
      <c r="O1035" s="87"/>
      <c r="P1035" s="87"/>
      <c r="Q1035" s="87"/>
      <c r="R1035" s="87"/>
      <c r="S1035" s="87"/>
      <c r="T1035" s="87"/>
      <c r="U1035" s="87"/>
      <c r="V1035" s="175"/>
      <c r="W1035" s="87"/>
      <c r="X1035" s="87"/>
      <c r="Y1035" s="87"/>
      <c r="Z1035" s="87"/>
      <c r="AA1035" s="87"/>
      <c r="AB1035" s="87"/>
      <c r="AC1035" s="86"/>
      <c r="AD1035" s="87"/>
    </row>
    <row x14ac:dyDescent="0.25" r="1036" customHeight="1" ht="17.25">
      <c r="A1036" s="235">
        <f>A1035</f>
        <v>25569.375</v>
      </c>
      <c r="B1036" s="280" t="s">
        <v>33</v>
      </c>
      <c r="C1036" s="180"/>
      <c r="D1036" s="180"/>
      <c r="E1036" s="180"/>
      <c r="F1036" s="180"/>
      <c r="G1036" s="180">
        <f>SUM(C1036:F1036)</f>
      </c>
      <c r="H1036" s="125">
        <v>5500</v>
      </c>
      <c r="I1036" s="125">
        <f>G1036*H1036</f>
      </c>
      <c r="J1036" s="125">
        <f>I1036*0.1</f>
      </c>
      <c r="K1036" s="125">
        <f>SUM(I1036:J1036)</f>
      </c>
      <c r="L1036" s="86"/>
      <c r="M1036" s="175"/>
      <c r="N1036" s="87"/>
      <c r="O1036" s="87"/>
      <c r="P1036" s="87"/>
      <c r="Q1036" s="87"/>
      <c r="R1036" s="87"/>
      <c r="S1036" s="87"/>
      <c r="T1036" s="87"/>
      <c r="U1036" s="87"/>
      <c r="V1036" s="175"/>
      <c r="W1036" s="87"/>
      <c r="X1036" s="87"/>
      <c r="Y1036" s="87"/>
      <c r="Z1036" s="87"/>
      <c r="AA1036" s="87"/>
      <c r="AB1036" s="87"/>
      <c r="AC1036" s="86"/>
      <c r="AD1036" s="87"/>
    </row>
    <row x14ac:dyDescent="0.25" r="1037" customHeight="1" ht="17.25">
      <c r="A1037" s="235">
        <f>A1036</f>
        <v>25569.375</v>
      </c>
      <c r="B1037" s="279" t="s">
        <v>30</v>
      </c>
      <c r="C1037" s="180"/>
      <c r="D1037" s="180">
        <v>17</v>
      </c>
      <c r="E1037" s="180"/>
      <c r="F1037" s="180"/>
      <c r="G1037" s="180">
        <f>SUM(C1037:F1037)</f>
      </c>
      <c r="H1037" s="125">
        <v>6000</v>
      </c>
      <c r="I1037" s="125">
        <f>G1037*H1037</f>
      </c>
      <c r="J1037" s="125">
        <f>I1037*0.1</f>
      </c>
      <c r="K1037" s="125">
        <f>SUM(I1037:J1037)</f>
      </c>
      <c r="L1037" s="86"/>
      <c r="M1037" s="175"/>
      <c r="N1037" s="87"/>
      <c r="O1037" s="87"/>
      <c r="P1037" s="87"/>
      <c r="Q1037" s="87"/>
      <c r="R1037" s="87"/>
      <c r="S1037" s="87"/>
      <c r="T1037" s="87"/>
      <c r="U1037" s="87"/>
      <c r="V1037" s="175"/>
      <c r="W1037" s="87"/>
      <c r="X1037" s="87"/>
      <c r="Y1037" s="87"/>
      <c r="Z1037" s="87"/>
      <c r="AA1037" s="87"/>
      <c r="AB1037" s="87"/>
      <c r="AC1037" s="86"/>
      <c r="AD1037" s="87"/>
    </row>
    <row x14ac:dyDescent="0.25" r="1038" customHeight="1" ht="17.25">
      <c r="A1038" s="235">
        <f>A1037</f>
        <v>25569.375</v>
      </c>
      <c r="B1038" s="279" t="s">
        <v>28</v>
      </c>
      <c r="C1038" s="188" t="s">
        <v>14</v>
      </c>
      <c r="D1038" s="180">
        <v>20</v>
      </c>
      <c r="E1038" s="180"/>
      <c r="F1038" s="180"/>
      <c r="G1038" s="180">
        <f>SUM(C1038:F1038)</f>
      </c>
      <c r="H1038" s="125">
        <v>5000</v>
      </c>
      <c r="I1038" s="125">
        <f>G1038*H1038</f>
      </c>
      <c r="J1038" s="125">
        <f>I1038*0.1</f>
      </c>
      <c r="K1038" s="125">
        <f>SUM(I1038:J1038)</f>
      </c>
      <c r="L1038" s="86"/>
      <c r="M1038" s="175"/>
      <c r="N1038" s="87"/>
      <c r="O1038" s="87"/>
      <c r="P1038" s="87"/>
      <c r="Q1038" s="87"/>
      <c r="R1038" s="87"/>
      <c r="S1038" s="87"/>
      <c r="T1038" s="87"/>
      <c r="U1038" s="87"/>
      <c r="V1038" s="175"/>
      <c r="W1038" s="87"/>
      <c r="X1038" s="87"/>
      <c r="Y1038" s="87"/>
      <c r="Z1038" s="87"/>
      <c r="AA1038" s="87"/>
      <c r="AB1038" s="87"/>
      <c r="AC1038" s="86"/>
      <c r="AD1038" s="87"/>
    </row>
    <row x14ac:dyDescent="0.25" r="1039" customHeight="1" ht="17.25">
      <c r="A1039" s="235">
        <f>A1038</f>
        <v>25569.375</v>
      </c>
      <c r="B1039" s="179" t="s">
        <v>12</v>
      </c>
      <c r="C1039" s="180"/>
      <c r="D1039" s="180">
        <v>7</v>
      </c>
      <c r="E1039" s="180"/>
      <c r="F1039" s="180"/>
      <c r="G1039" s="180">
        <f>SUM(C1039:F1039)</f>
      </c>
      <c r="H1039" s="125">
        <v>6000</v>
      </c>
      <c r="I1039" s="125">
        <f>G1039*H1039</f>
      </c>
      <c r="J1039" s="125">
        <f>I1039*0.1</f>
      </c>
      <c r="K1039" s="125">
        <f>SUM(I1039:J1039)</f>
      </c>
      <c r="L1039" s="86"/>
      <c r="M1039" s="175"/>
      <c r="N1039" s="87"/>
      <c r="O1039" s="87"/>
      <c r="P1039" s="87"/>
      <c r="Q1039" s="87"/>
      <c r="R1039" s="87"/>
      <c r="S1039" s="87"/>
      <c r="T1039" s="87"/>
      <c r="U1039" s="87"/>
      <c r="V1039" s="175"/>
      <c r="W1039" s="87"/>
      <c r="X1039" s="87"/>
      <c r="Y1039" s="87"/>
      <c r="Z1039" s="87"/>
      <c r="AA1039" s="87"/>
      <c r="AB1039" s="87"/>
      <c r="AC1039" s="86"/>
      <c r="AD1039" s="87"/>
    </row>
    <row x14ac:dyDescent="0.25" r="1040" customHeight="1" ht="17.25">
      <c r="A1040" s="235">
        <f>A1039</f>
        <v>25569.375</v>
      </c>
      <c r="B1040" s="179" t="s">
        <v>100</v>
      </c>
      <c r="C1040" s="180"/>
      <c r="D1040" s="180">
        <v>2</v>
      </c>
      <c r="E1040" s="180"/>
      <c r="F1040" s="180"/>
      <c r="G1040" s="180">
        <f>SUM(C1040:F1040)</f>
      </c>
      <c r="H1040" s="125">
        <v>5500</v>
      </c>
      <c r="I1040" s="125">
        <f>G1040*H1040</f>
      </c>
      <c r="J1040" s="125">
        <f>I1040*0.1</f>
      </c>
      <c r="K1040" s="125">
        <f>SUM(I1040:J1040)</f>
      </c>
      <c r="L1040" s="86"/>
      <c r="M1040" s="175"/>
      <c r="N1040" s="87"/>
      <c r="O1040" s="87"/>
      <c r="P1040" s="87"/>
      <c r="Q1040" s="87"/>
      <c r="R1040" s="87"/>
      <c r="S1040" s="87"/>
      <c r="T1040" s="87"/>
      <c r="U1040" s="87"/>
      <c r="V1040" s="175"/>
      <c r="W1040" s="87"/>
      <c r="X1040" s="87"/>
      <c r="Y1040" s="87"/>
      <c r="Z1040" s="87"/>
      <c r="AA1040" s="87"/>
      <c r="AB1040" s="87"/>
      <c r="AC1040" s="86"/>
      <c r="AD1040" s="87"/>
    </row>
    <row x14ac:dyDescent="0.25" r="1041" customHeight="1" ht="17.25">
      <c r="A1041" s="235">
        <f>A1040</f>
        <v>25569.375</v>
      </c>
      <c r="B1041" s="179" t="s">
        <v>37</v>
      </c>
      <c r="C1041" s="180"/>
      <c r="D1041" s="180">
        <v>5</v>
      </c>
      <c r="E1041" s="180"/>
      <c r="F1041" s="180"/>
      <c r="G1041" s="180">
        <f>SUM(C1041:F1041)</f>
      </c>
      <c r="H1041" s="125">
        <v>6500</v>
      </c>
      <c r="I1041" s="125">
        <f>G1041*H1041</f>
      </c>
      <c r="J1041" s="125">
        <f>I1041*0.1</f>
      </c>
      <c r="K1041" s="125">
        <f>SUM(I1041:J1041)</f>
      </c>
      <c r="L1041" s="86"/>
      <c r="M1041" s="175"/>
      <c r="N1041" s="87"/>
      <c r="O1041" s="87"/>
      <c r="P1041" s="87"/>
      <c r="Q1041" s="87"/>
      <c r="R1041" s="87"/>
      <c r="S1041" s="87"/>
      <c r="T1041" s="87"/>
      <c r="U1041" s="87"/>
      <c r="V1041" s="175"/>
      <c r="W1041" s="87"/>
      <c r="X1041" s="87"/>
      <c r="Y1041" s="87"/>
      <c r="Z1041" s="87"/>
      <c r="AA1041" s="87"/>
      <c r="AB1041" s="87"/>
      <c r="AC1041" s="86"/>
      <c r="AD1041" s="87"/>
    </row>
    <row x14ac:dyDescent="0.25" r="1042" customHeight="1" ht="17.25">
      <c r="A1042" s="235">
        <f>A1041</f>
        <v>25569.375</v>
      </c>
      <c r="B1042" s="186" t="s">
        <v>64</v>
      </c>
      <c r="C1042" s="180"/>
      <c r="D1042" s="180">
        <v>22</v>
      </c>
      <c r="E1042" s="180"/>
      <c r="F1042" s="180"/>
      <c r="G1042" s="180">
        <f>SUM(C1042:F1042)</f>
      </c>
      <c r="H1042" s="182">
        <v>5500</v>
      </c>
      <c r="I1042" s="125">
        <f>G1042*H1042</f>
      </c>
      <c r="J1042" s="125">
        <f>I1042*0.1</f>
      </c>
      <c r="K1042" s="125">
        <f>SUM(I1042:J1042)</f>
      </c>
      <c r="L1042" s="86"/>
      <c r="M1042" s="175"/>
      <c r="N1042" s="87"/>
      <c r="O1042" s="87"/>
      <c r="P1042" s="87"/>
      <c r="Q1042" s="87"/>
      <c r="R1042" s="87"/>
      <c r="S1042" s="87"/>
      <c r="T1042" s="87"/>
      <c r="U1042" s="87"/>
      <c r="V1042" s="175"/>
      <c r="W1042" s="87"/>
      <c r="X1042" s="87"/>
      <c r="Y1042" s="87"/>
      <c r="Z1042" s="87"/>
      <c r="AA1042" s="87"/>
      <c r="AB1042" s="87"/>
      <c r="AC1042" s="86"/>
      <c r="AD1042" s="87"/>
    </row>
    <row x14ac:dyDescent="0.25" r="1043" customHeight="1" ht="17.25">
      <c r="A1043" s="235">
        <f>A1042</f>
        <v>25569.375</v>
      </c>
      <c r="B1043" s="186" t="s">
        <v>25</v>
      </c>
      <c r="C1043" s="180"/>
      <c r="D1043" s="180"/>
      <c r="E1043" s="180"/>
      <c r="F1043" s="180"/>
      <c r="G1043" s="180">
        <f>SUM(C1043:F1043)</f>
      </c>
      <c r="H1043" s="125">
        <v>6000</v>
      </c>
      <c r="I1043" s="125">
        <f>G1043*H1043</f>
      </c>
      <c r="J1043" s="125">
        <f>I1043*0.1</f>
      </c>
      <c r="K1043" s="125">
        <f>SUM(I1043:J1043)</f>
      </c>
      <c r="L1043" s="86"/>
      <c r="M1043" s="175"/>
      <c r="N1043" s="87"/>
      <c r="O1043" s="87"/>
      <c r="P1043" s="87"/>
      <c r="Q1043" s="87"/>
      <c r="R1043" s="87"/>
      <c r="S1043" s="87"/>
      <c r="T1043" s="87"/>
      <c r="U1043" s="87"/>
      <c r="V1043" s="175"/>
      <c r="W1043" s="87"/>
      <c r="X1043" s="87"/>
      <c r="Y1043" s="87"/>
      <c r="Z1043" s="87"/>
      <c r="AA1043" s="87"/>
      <c r="AB1043" s="87"/>
      <c r="AC1043" s="86"/>
      <c r="AD1043" s="87"/>
    </row>
    <row x14ac:dyDescent="0.25" r="1044" customHeight="1" ht="17.25">
      <c r="A1044" s="235">
        <f>A1043</f>
        <v>25569.375</v>
      </c>
      <c r="B1044" s="279" t="s">
        <v>76</v>
      </c>
      <c r="C1044" s="188" t="s">
        <v>14</v>
      </c>
      <c r="D1044" s="180"/>
      <c r="E1044" s="180"/>
      <c r="F1044" s="180"/>
      <c r="G1044" s="180">
        <f>SUM(C1044:F1044)</f>
      </c>
      <c r="H1044" s="125">
        <v>6000</v>
      </c>
      <c r="I1044" s="125">
        <f>G1044*H1044</f>
      </c>
      <c r="J1044" s="125">
        <f>I1044*0.1</f>
      </c>
      <c r="K1044" s="125">
        <f>SUM(I1044:J1044)</f>
      </c>
      <c r="L1044" s="86"/>
      <c r="M1044" s="175"/>
      <c r="N1044" s="87"/>
      <c r="O1044" s="87"/>
      <c r="P1044" s="87"/>
      <c r="Q1044" s="87"/>
      <c r="R1044" s="87"/>
      <c r="S1044" s="87"/>
      <c r="T1044" s="87"/>
      <c r="U1044" s="87"/>
      <c r="V1044" s="175"/>
      <c r="W1044" s="87"/>
      <c r="X1044" s="87"/>
      <c r="Y1044" s="87"/>
      <c r="Z1044" s="87"/>
      <c r="AA1044" s="87"/>
      <c r="AB1044" s="87"/>
      <c r="AC1044" s="86"/>
      <c r="AD1044" s="87"/>
    </row>
    <row x14ac:dyDescent="0.25" r="1045" customHeight="1" ht="17.25">
      <c r="A1045" s="235">
        <f>A1044</f>
        <v>25569.375</v>
      </c>
      <c r="B1045" s="186" t="s">
        <v>149</v>
      </c>
      <c r="C1045" s="180"/>
      <c r="D1045" s="180">
        <v>22</v>
      </c>
      <c r="E1045" s="180"/>
      <c r="F1045" s="180"/>
      <c r="G1045" s="180">
        <f>SUM(C1045:F1045)</f>
      </c>
      <c r="H1045" s="125">
        <v>6000</v>
      </c>
      <c r="I1045" s="125">
        <f>G1045*H1045</f>
      </c>
      <c r="J1045" s="125">
        <f>I1045*0.1</f>
      </c>
      <c r="K1045" s="125">
        <f>SUM(I1045:J1045)</f>
      </c>
      <c r="L1045" s="86"/>
      <c r="M1045" s="175"/>
      <c r="N1045" s="87"/>
      <c r="O1045" s="87"/>
      <c r="P1045" s="87"/>
      <c r="Q1045" s="87"/>
      <c r="R1045" s="87"/>
      <c r="S1045" s="87"/>
      <c r="T1045" s="87"/>
      <c r="U1045" s="87"/>
      <c r="V1045" s="175"/>
      <c r="W1045" s="87"/>
      <c r="X1045" s="87"/>
      <c r="Y1045" s="87"/>
      <c r="Z1045" s="87"/>
      <c r="AA1045" s="87"/>
      <c r="AB1045" s="87"/>
      <c r="AC1045" s="86"/>
      <c r="AD1045" s="87"/>
    </row>
    <row x14ac:dyDescent="0.25" r="1046" customHeight="1" ht="17.25">
      <c r="A1046" s="235">
        <f>A1045</f>
        <v>25569.375</v>
      </c>
      <c r="B1046" s="280" t="s">
        <v>43</v>
      </c>
      <c r="C1046" s="180"/>
      <c r="D1046" s="180"/>
      <c r="E1046" s="180"/>
      <c r="F1046" s="180"/>
      <c r="G1046" s="180">
        <f>SUM(C1046:F1046)</f>
      </c>
      <c r="H1046" s="125">
        <v>6000</v>
      </c>
      <c r="I1046" s="125">
        <f>G1046*H1046</f>
      </c>
      <c r="J1046" s="125">
        <f>I1046*0.1</f>
      </c>
      <c r="K1046" s="125">
        <f>SUM(I1046:J1046)</f>
      </c>
      <c r="L1046" s="86"/>
      <c r="M1046" s="175"/>
      <c r="N1046" s="87"/>
      <c r="O1046" s="87"/>
      <c r="P1046" s="87"/>
      <c r="Q1046" s="87"/>
      <c r="R1046" s="87"/>
      <c r="S1046" s="87"/>
      <c r="T1046" s="87"/>
      <c r="U1046" s="87"/>
      <c r="V1046" s="175"/>
      <c r="W1046" s="87"/>
      <c r="X1046" s="87"/>
      <c r="Y1046" s="87"/>
      <c r="Z1046" s="87"/>
      <c r="AA1046" s="87"/>
      <c r="AB1046" s="87"/>
      <c r="AC1046" s="86"/>
      <c r="AD1046" s="87"/>
    </row>
    <row x14ac:dyDescent="0.25" r="1047" customHeight="1" ht="17.25">
      <c r="A1047" s="235">
        <f>A1046</f>
        <v>25569.375</v>
      </c>
      <c r="B1047" s="280" t="s">
        <v>18</v>
      </c>
      <c r="C1047" s="180"/>
      <c r="D1047" s="180"/>
      <c r="E1047" s="180"/>
      <c r="F1047" s="180"/>
      <c r="G1047" s="180">
        <f>SUM(C1047:F1047)</f>
      </c>
      <c r="H1047" s="125">
        <v>6000</v>
      </c>
      <c r="I1047" s="125">
        <f>G1047*H1047</f>
      </c>
      <c r="J1047" s="125">
        <f>I1047*0.1</f>
      </c>
      <c r="K1047" s="125">
        <f>SUM(I1047:J1047)</f>
      </c>
      <c r="L1047" s="86"/>
      <c r="M1047" s="175"/>
      <c r="N1047" s="87"/>
      <c r="O1047" s="87"/>
      <c r="P1047" s="87"/>
      <c r="Q1047" s="87"/>
      <c r="R1047" s="87"/>
      <c r="S1047" s="87"/>
      <c r="T1047" s="87"/>
      <c r="U1047" s="87"/>
      <c r="V1047" s="175"/>
      <c r="W1047" s="87"/>
      <c r="X1047" s="87"/>
      <c r="Y1047" s="87"/>
      <c r="Z1047" s="87"/>
      <c r="AA1047" s="87"/>
      <c r="AB1047" s="87"/>
      <c r="AC1047" s="86"/>
      <c r="AD1047" s="87"/>
    </row>
    <row x14ac:dyDescent="0.25" r="1048" customHeight="1" ht="17.25">
      <c r="A1048" s="235">
        <f>A1047</f>
        <v>25569.375</v>
      </c>
      <c r="B1048" s="280" t="s">
        <v>82</v>
      </c>
      <c r="C1048" s="188" t="s">
        <v>14</v>
      </c>
      <c r="D1048" s="180"/>
      <c r="E1048" s="180"/>
      <c r="F1048" s="180"/>
      <c r="G1048" s="180">
        <f>SUM(C1048:F1048)</f>
      </c>
      <c r="H1048" s="125">
        <v>5000</v>
      </c>
      <c r="I1048" s="125">
        <f>G1048*H1048</f>
      </c>
      <c r="J1048" s="125">
        <f>I1048*0.1</f>
      </c>
      <c r="K1048" s="125">
        <f>SUM(I1048:J1048)</f>
      </c>
      <c r="L1048" s="86"/>
      <c r="M1048" s="175"/>
      <c r="N1048" s="87"/>
      <c r="O1048" s="87"/>
      <c r="P1048" s="87"/>
      <c r="Q1048" s="87"/>
      <c r="R1048" s="87"/>
      <c r="S1048" s="87"/>
      <c r="T1048" s="87"/>
      <c r="U1048" s="87"/>
      <c r="V1048" s="175"/>
      <c r="W1048" s="87"/>
      <c r="X1048" s="87"/>
      <c r="Y1048" s="87"/>
      <c r="Z1048" s="87"/>
      <c r="AA1048" s="87"/>
      <c r="AB1048" s="87"/>
      <c r="AC1048" s="86"/>
      <c r="AD1048" s="87"/>
    </row>
    <row x14ac:dyDescent="0.25" r="1049" customHeight="1" ht="17.25">
      <c r="A1049" s="235">
        <f>A1048</f>
        <v>25569.375</v>
      </c>
      <c r="B1049" s="280" t="s">
        <v>151</v>
      </c>
      <c r="C1049" s="180"/>
      <c r="D1049" s="180"/>
      <c r="E1049" s="180"/>
      <c r="F1049" s="180"/>
      <c r="G1049" s="180">
        <f>SUM(C1049:F1049)</f>
      </c>
      <c r="H1049" s="125">
        <v>5000</v>
      </c>
      <c r="I1049" s="125">
        <f>G1049*H1049</f>
      </c>
      <c r="J1049" s="125">
        <f>I1049*0.1</f>
      </c>
      <c r="K1049" s="125">
        <f>SUM(I1049:J1049)</f>
      </c>
      <c r="L1049" s="86"/>
      <c r="M1049" s="175"/>
      <c r="N1049" s="87"/>
      <c r="O1049" s="87"/>
      <c r="P1049" s="87"/>
      <c r="Q1049" s="87"/>
      <c r="R1049" s="87"/>
      <c r="S1049" s="87"/>
      <c r="T1049" s="87"/>
      <c r="U1049" s="87"/>
      <c r="V1049" s="175"/>
      <c r="W1049" s="87"/>
      <c r="X1049" s="87"/>
      <c r="Y1049" s="87"/>
      <c r="Z1049" s="87"/>
      <c r="AA1049" s="87"/>
      <c r="AB1049" s="87"/>
      <c r="AC1049" s="86"/>
      <c r="AD1049" s="87"/>
    </row>
    <row x14ac:dyDescent="0.25" r="1050" customHeight="1" ht="17.25">
      <c r="A1050" s="235">
        <f>A1049</f>
        <v>25569.375</v>
      </c>
      <c r="B1050" s="279"/>
      <c r="C1050" s="180"/>
      <c r="D1050" s="180"/>
      <c r="E1050" s="180"/>
      <c r="F1050" s="180"/>
      <c r="G1050" s="180">
        <f>SUM(C1050:F1050)</f>
      </c>
      <c r="H1050" s="125"/>
      <c r="I1050" s="125">
        <f>G1050*H1050</f>
      </c>
      <c r="J1050" s="125">
        <f>I1050*0.1</f>
      </c>
      <c r="K1050" s="125">
        <f>SUM(I1050:J1050)</f>
      </c>
      <c r="L1050" s="86"/>
      <c r="M1050" s="175"/>
      <c r="N1050" s="87"/>
      <c r="O1050" s="87"/>
      <c r="P1050" s="87"/>
      <c r="Q1050" s="87"/>
      <c r="R1050" s="87"/>
      <c r="S1050" s="87"/>
      <c r="T1050" s="87"/>
      <c r="U1050" s="87"/>
      <c r="V1050" s="175"/>
      <c r="W1050" s="87"/>
      <c r="X1050" s="87"/>
      <c r="Y1050" s="87"/>
      <c r="Z1050" s="87"/>
      <c r="AA1050" s="87"/>
      <c r="AB1050" s="87"/>
      <c r="AC1050" s="86"/>
      <c r="AD1050" s="87"/>
    </row>
    <row x14ac:dyDescent="0.25" r="1051" customHeight="1" ht="17.25">
      <c r="A1051" s="235">
        <f>A1050</f>
        <v>25569.375</v>
      </c>
      <c r="B1051" s="179"/>
      <c r="C1051" s="180"/>
      <c r="D1051" s="180"/>
      <c r="E1051" s="180"/>
      <c r="F1051" s="180"/>
      <c r="G1051" s="180">
        <f>SUM(C1051:F1051)</f>
      </c>
      <c r="H1051" s="125"/>
      <c r="I1051" s="125">
        <f>G1051*H1051</f>
      </c>
      <c r="J1051" s="125">
        <f>I1051*0.1</f>
      </c>
      <c r="K1051" s="125">
        <f>SUM(I1051:J1051)</f>
      </c>
      <c r="L1051" s="86"/>
      <c r="M1051" s="175"/>
      <c r="N1051" s="87"/>
      <c r="O1051" s="87"/>
      <c r="P1051" s="87"/>
      <c r="Q1051" s="87"/>
      <c r="R1051" s="87"/>
      <c r="S1051" s="87"/>
      <c r="T1051" s="87"/>
      <c r="U1051" s="87"/>
      <c r="V1051" s="175"/>
      <c r="W1051" s="87"/>
      <c r="X1051" s="87"/>
      <c r="Y1051" s="87"/>
      <c r="Z1051" s="87"/>
      <c r="AA1051" s="87"/>
      <c r="AB1051" s="87"/>
      <c r="AC1051" s="86"/>
      <c r="AD1051" s="87"/>
    </row>
    <row x14ac:dyDescent="0.25" r="1052" customHeight="1" ht="17.25">
      <c r="A1052" s="243">
        <f>A1051</f>
        <v>25569.375</v>
      </c>
      <c r="B1052" s="282" t="s">
        <v>155</v>
      </c>
      <c r="C1052" s="191">
        <f>SUM(C1010:C1051)</f>
      </c>
      <c r="D1052" s="191">
        <f>SUM(D1010:D1051)</f>
      </c>
      <c r="E1052" s="191">
        <f>SUM(E1010:E1051)</f>
      </c>
      <c r="F1052" s="191">
        <f>SUM(F1010:F1051)</f>
      </c>
      <c r="G1052" s="191">
        <f>SUM(G1010:G1051)</f>
      </c>
      <c r="H1052" s="201"/>
      <c r="I1052" s="201">
        <f>SUM(I1010:I1051)</f>
      </c>
      <c r="J1052" s="201">
        <f>SUM(J1010:J1051)</f>
      </c>
      <c r="K1052" s="201">
        <f>SUM(K1010:K1051)</f>
      </c>
      <c r="L1052" s="86"/>
      <c r="M1052" s="175"/>
      <c r="N1052" s="87"/>
      <c r="O1052" s="87"/>
      <c r="P1052" s="87"/>
      <c r="Q1052" s="87"/>
      <c r="R1052" s="87"/>
      <c r="S1052" s="87"/>
      <c r="T1052" s="87"/>
      <c r="U1052" s="87"/>
      <c r="V1052" s="175"/>
      <c r="W1052" s="87"/>
      <c r="X1052" s="87"/>
      <c r="Y1052" s="87"/>
      <c r="Z1052" s="87"/>
      <c r="AA1052" s="87"/>
      <c r="AB1052" s="87"/>
      <c r="AC1052" s="86"/>
      <c r="AD1052" s="87"/>
    </row>
    <row x14ac:dyDescent="0.25" r="1053" customHeight="1" ht="17.25">
      <c r="A1053" s="235">
        <f>A1055</f>
        <v>25569.375</v>
      </c>
      <c r="B1053" s="186" t="s">
        <v>113</v>
      </c>
      <c r="C1053" s="180"/>
      <c r="D1053" s="180">
        <v>109</v>
      </c>
      <c r="E1053" s="180"/>
      <c r="F1053" s="180"/>
      <c r="G1053" s="180">
        <f>SUM(C1053:F1053)</f>
      </c>
      <c r="H1053" s="125">
        <v>6500</v>
      </c>
      <c r="I1053" s="125">
        <f>G1053*H1053</f>
      </c>
      <c r="J1053" s="185"/>
      <c r="K1053" s="125">
        <f>SUM(I1053:J1053)</f>
      </c>
      <c r="L1053" s="86"/>
      <c r="M1053" s="175"/>
      <c r="N1053" s="87"/>
      <c r="O1053" s="87"/>
      <c r="P1053" s="87"/>
      <c r="Q1053" s="87"/>
      <c r="R1053" s="87"/>
      <c r="S1053" s="87"/>
      <c r="T1053" s="87"/>
      <c r="U1053" s="87"/>
      <c r="V1053" s="175"/>
      <c r="W1053" s="87"/>
      <c r="X1053" s="87"/>
      <c r="Y1053" s="87"/>
      <c r="Z1053" s="87"/>
      <c r="AA1053" s="87"/>
      <c r="AB1053" s="87"/>
      <c r="AC1053" s="86"/>
      <c r="AD1053" s="87"/>
    </row>
    <row x14ac:dyDescent="0.25" r="1054" customHeight="1" ht="17.25">
      <c r="A1054" s="235">
        <f>A1050</f>
        <v>25569.375</v>
      </c>
      <c r="B1054" s="186" t="s">
        <v>156</v>
      </c>
      <c r="C1054" s="180"/>
      <c r="D1054" s="180">
        <v>3</v>
      </c>
      <c r="E1054" s="180"/>
      <c r="F1054" s="180"/>
      <c r="G1054" s="180">
        <f>SUM(C1054:F1054)</f>
      </c>
      <c r="H1054" s="125">
        <v>6500</v>
      </c>
      <c r="I1054" s="125">
        <f>G1054*H1054</f>
      </c>
      <c r="J1054" s="185"/>
      <c r="K1054" s="125">
        <f>SUM(I1054:J1054)</f>
      </c>
      <c r="L1054" s="86"/>
      <c r="M1054" s="175"/>
      <c r="N1054" s="87"/>
      <c r="O1054" s="87"/>
      <c r="P1054" s="87"/>
      <c r="Q1054" s="87"/>
      <c r="R1054" s="87"/>
      <c r="S1054" s="87"/>
      <c r="T1054" s="87"/>
      <c r="U1054" s="87"/>
      <c r="V1054" s="175"/>
      <c r="W1054" s="87"/>
      <c r="X1054" s="87"/>
      <c r="Y1054" s="87"/>
      <c r="Z1054" s="87"/>
      <c r="AA1054" s="87"/>
      <c r="AB1054" s="87"/>
      <c r="AC1054" s="86"/>
      <c r="AD1054" s="87"/>
    </row>
    <row x14ac:dyDescent="0.25" r="1055" customHeight="1" ht="17.25">
      <c r="A1055" s="235">
        <f>A1056</f>
        <v>25569.375</v>
      </c>
      <c r="B1055" s="186" t="s">
        <v>112</v>
      </c>
      <c r="C1055" s="180"/>
      <c r="D1055" s="180">
        <v>12</v>
      </c>
      <c r="E1055" s="180"/>
      <c r="F1055" s="180"/>
      <c r="G1055" s="180">
        <f>SUM(C1055:F1055)</f>
      </c>
      <c r="H1055" s="125">
        <v>6900</v>
      </c>
      <c r="I1055" s="125">
        <f>G1055*H1055</f>
      </c>
      <c r="J1055" s="185"/>
      <c r="K1055" s="125">
        <f>SUM(I1055:J1055)</f>
      </c>
      <c r="L1055" s="86"/>
      <c r="M1055" s="175"/>
      <c r="N1055" s="87"/>
      <c r="O1055" s="87"/>
      <c r="P1055" s="87"/>
      <c r="Q1055" s="87"/>
      <c r="R1055" s="87"/>
      <c r="S1055" s="87"/>
      <c r="T1055" s="87"/>
      <c r="U1055" s="87"/>
      <c r="V1055" s="175"/>
      <c r="W1055" s="87"/>
      <c r="X1055" s="87"/>
      <c r="Y1055" s="87"/>
      <c r="Z1055" s="87"/>
      <c r="AA1055" s="87"/>
      <c r="AB1055" s="87"/>
      <c r="AC1055" s="86"/>
      <c r="AD1055" s="87"/>
    </row>
    <row x14ac:dyDescent="0.25" r="1056" customHeight="1" ht="17.25">
      <c r="A1056" s="235">
        <f>A1054</f>
        <v>25569.375</v>
      </c>
      <c r="B1056" s="179"/>
      <c r="C1056" s="180"/>
      <c r="D1056" s="180"/>
      <c r="E1056" s="180"/>
      <c r="F1056" s="180"/>
      <c r="G1056" s="180">
        <f>SUM(C1056:F1056)</f>
      </c>
      <c r="H1056" s="125"/>
      <c r="I1056" s="125">
        <f>G1054*H1056</f>
      </c>
      <c r="J1056" s="185"/>
      <c r="K1056" s="125">
        <f>SUM(I1056:J1056)</f>
      </c>
      <c r="L1056" s="86"/>
      <c r="M1056" s="175"/>
      <c r="N1056" s="87"/>
      <c r="O1056" s="87"/>
      <c r="P1056" s="87"/>
      <c r="Q1056" s="87"/>
      <c r="R1056" s="87"/>
      <c r="S1056" s="87"/>
      <c r="T1056" s="87"/>
      <c r="U1056" s="87"/>
      <c r="V1056" s="175"/>
      <c r="W1056" s="87"/>
      <c r="X1056" s="87"/>
      <c r="Y1056" s="87"/>
      <c r="Z1056" s="87"/>
      <c r="AA1056" s="87"/>
      <c r="AB1056" s="87"/>
      <c r="AC1056" s="86"/>
      <c r="AD1056" s="87"/>
    </row>
    <row x14ac:dyDescent="0.25" r="1057" customHeight="1" ht="17.25">
      <c r="A1057" s="235">
        <f>A1056</f>
        <v>25569.375</v>
      </c>
      <c r="B1057" s="179"/>
      <c r="C1057" s="180"/>
      <c r="D1057" s="180"/>
      <c r="E1057" s="180"/>
      <c r="F1057" s="180"/>
      <c r="G1057" s="180">
        <f>SUM(C1057:F1057)</f>
      </c>
      <c r="H1057" s="125"/>
      <c r="I1057" s="125">
        <f>G1057*H1057</f>
      </c>
      <c r="J1057" s="185"/>
      <c r="K1057" s="125">
        <f>SUM(I1057:J1057)</f>
      </c>
      <c r="L1057" s="86"/>
      <c r="M1057" s="175"/>
      <c r="N1057" s="87"/>
      <c r="O1057" s="87"/>
      <c r="P1057" s="87"/>
      <c r="Q1057" s="87"/>
      <c r="R1057" s="87"/>
      <c r="S1057" s="87"/>
      <c r="T1057" s="87"/>
      <c r="U1057" s="87"/>
      <c r="V1057" s="175"/>
      <c r="W1057" s="87"/>
      <c r="X1057" s="87"/>
      <c r="Y1057" s="87"/>
      <c r="Z1057" s="87"/>
      <c r="AA1057" s="87"/>
      <c r="AB1057" s="87"/>
      <c r="AC1057" s="86"/>
      <c r="AD1057" s="87"/>
    </row>
    <row x14ac:dyDescent="0.25" r="1058" customHeight="1" ht="17.25">
      <c r="A1058" s="235">
        <f>A1057</f>
        <v>25569.375</v>
      </c>
      <c r="B1058" s="179"/>
      <c r="C1058" s="180"/>
      <c r="D1058" s="180"/>
      <c r="E1058" s="180"/>
      <c r="F1058" s="180"/>
      <c r="G1058" s="180">
        <f>SUM(C1058:F1058)</f>
      </c>
      <c r="H1058" s="125"/>
      <c r="I1058" s="125">
        <f>G1057*H1058</f>
      </c>
      <c r="J1058" s="185"/>
      <c r="K1058" s="125">
        <f>SUM(I1058:J1058)</f>
      </c>
      <c r="L1058" s="86"/>
      <c r="M1058" s="175"/>
      <c r="N1058" s="87"/>
      <c r="O1058" s="87"/>
      <c r="P1058" s="87"/>
      <c r="Q1058" s="87"/>
      <c r="R1058" s="87"/>
      <c r="S1058" s="87"/>
      <c r="T1058" s="87"/>
      <c r="U1058" s="87"/>
      <c r="V1058" s="175"/>
      <c r="W1058" s="87"/>
      <c r="X1058" s="87"/>
      <c r="Y1058" s="87"/>
      <c r="Z1058" s="87"/>
      <c r="AA1058" s="87"/>
      <c r="AB1058" s="87"/>
      <c r="AC1058" s="86"/>
      <c r="AD1058" s="87"/>
    </row>
    <row x14ac:dyDescent="0.25" r="1059" customHeight="1" ht="17.25">
      <c r="A1059" s="235">
        <f>A1053</f>
        <v>25569.375</v>
      </c>
      <c r="B1059" s="179"/>
      <c r="C1059" s="180"/>
      <c r="D1059" s="180"/>
      <c r="E1059" s="180"/>
      <c r="F1059" s="180"/>
      <c r="G1059" s="180">
        <f>SUM(C1059:F1059)</f>
      </c>
      <c r="H1059" s="125"/>
      <c r="I1059" s="125">
        <f>G1059*H1059</f>
      </c>
      <c r="J1059" s="185"/>
      <c r="K1059" s="125">
        <f>SUM(I1059:J1059)</f>
      </c>
      <c r="L1059" s="86"/>
      <c r="M1059" s="175"/>
      <c r="N1059" s="87"/>
      <c r="O1059" s="87"/>
      <c r="P1059" s="87"/>
      <c r="Q1059" s="87"/>
      <c r="R1059" s="87"/>
      <c r="S1059" s="87"/>
      <c r="T1059" s="87"/>
      <c r="U1059" s="87"/>
      <c r="V1059" s="175"/>
      <c r="W1059" s="87"/>
      <c r="X1059" s="87"/>
      <c r="Y1059" s="87"/>
      <c r="Z1059" s="87"/>
      <c r="AA1059" s="87"/>
      <c r="AB1059" s="87"/>
      <c r="AC1059" s="86"/>
      <c r="AD1059" s="87"/>
    </row>
    <row x14ac:dyDescent="0.25" r="1060" customHeight="1" ht="17.25">
      <c r="A1060" s="235">
        <f>A1059</f>
        <v>25569.375</v>
      </c>
      <c r="B1060" s="179"/>
      <c r="C1060" s="180"/>
      <c r="D1060" s="180"/>
      <c r="E1060" s="180"/>
      <c r="F1060" s="180"/>
      <c r="G1060" s="180">
        <f>SUM(C1060:F1060)</f>
      </c>
      <c r="H1060" s="125"/>
      <c r="I1060" s="125">
        <f>G1059*H1060</f>
      </c>
      <c r="J1060" s="185"/>
      <c r="K1060" s="125">
        <f>SUM(I1060:J1060)</f>
      </c>
      <c r="L1060" s="86"/>
      <c r="M1060" s="175"/>
      <c r="N1060" s="87"/>
      <c r="O1060" s="87"/>
      <c r="P1060" s="87"/>
      <c r="Q1060" s="87"/>
      <c r="R1060" s="87"/>
      <c r="S1060" s="87"/>
      <c r="T1060" s="87"/>
      <c r="U1060" s="87"/>
      <c r="V1060" s="175"/>
      <c r="W1060" s="87"/>
      <c r="X1060" s="87"/>
      <c r="Y1060" s="87"/>
      <c r="Z1060" s="87"/>
      <c r="AA1060" s="87"/>
      <c r="AB1060" s="87"/>
      <c r="AC1060" s="86"/>
      <c r="AD1060" s="87"/>
    </row>
    <row x14ac:dyDescent="0.25" r="1061" customHeight="1" ht="17.25">
      <c r="A1061" s="243">
        <f>A1060</f>
        <v>25569.375</v>
      </c>
      <c r="B1061" s="282" t="s">
        <v>157</v>
      </c>
      <c r="C1061" s="191">
        <f>SUM(C1053:C1060)</f>
      </c>
      <c r="D1061" s="191">
        <f>SUM(D1053:D1060)</f>
      </c>
      <c r="E1061" s="191">
        <f>SUM(E1053:E1060)</f>
      </c>
      <c r="F1061" s="191">
        <f>SUM(F1053:F1060)</f>
      </c>
      <c r="G1061" s="191">
        <f>SUM(G1053:G1060)</f>
      </c>
      <c r="H1061" s="201"/>
      <c r="I1061" s="201">
        <f>SUM(I1053:I1060)</f>
      </c>
      <c r="J1061" s="201"/>
      <c r="K1061" s="202">
        <f>SUM(K1053:K1060)</f>
      </c>
      <c r="L1061" s="86"/>
      <c r="M1061" s="175"/>
      <c r="N1061" s="87"/>
      <c r="O1061" s="87"/>
      <c r="P1061" s="87"/>
      <c r="Q1061" s="87"/>
      <c r="R1061" s="87"/>
      <c r="S1061" s="87"/>
      <c r="T1061" s="87"/>
      <c r="U1061" s="87"/>
      <c r="V1061" s="175"/>
      <c r="W1061" s="87"/>
      <c r="X1061" s="87"/>
      <c r="Y1061" s="87"/>
      <c r="Z1061" s="87"/>
      <c r="AA1061" s="87"/>
      <c r="AB1061" s="87"/>
      <c r="AC1061" s="86"/>
      <c r="AD1061" s="87"/>
    </row>
    <row x14ac:dyDescent="0.25" r="1062" customHeight="1" ht="17.25" hidden="1">
      <c r="A1062" s="272" t="s">
        <v>128</v>
      </c>
      <c r="B1062" s="273" t="s">
        <v>2</v>
      </c>
      <c r="C1062" s="274" t="s">
        <v>129</v>
      </c>
      <c r="D1062" s="274" t="s">
        <v>130</v>
      </c>
      <c r="E1062" s="274" t="s">
        <v>131</v>
      </c>
      <c r="F1062" s="274" t="s">
        <v>132</v>
      </c>
      <c r="G1062" s="274" t="s">
        <v>133</v>
      </c>
      <c r="H1062" s="274" t="s">
        <v>7</v>
      </c>
      <c r="I1062" s="274" t="s">
        <v>134</v>
      </c>
      <c r="J1062" s="274" t="s">
        <v>90</v>
      </c>
      <c r="K1062" s="275" t="s">
        <v>135</v>
      </c>
      <c r="L1062" s="86"/>
      <c r="M1062" s="175"/>
      <c r="N1062" s="87"/>
      <c r="O1062" s="87"/>
      <c r="P1062" s="87"/>
      <c r="Q1062" s="87"/>
      <c r="R1062" s="87"/>
      <c r="S1062" s="87"/>
      <c r="T1062" s="87"/>
      <c r="U1062" s="87"/>
      <c r="V1062" s="175"/>
      <c r="W1062" s="87"/>
      <c r="X1062" s="87"/>
      <c r="Y1062" s="87"/>
      <c r="Z1062" s="87"/>
      <c r="AA1062" s="87"/>
      <c r="AB1062" s="87"/>
      <c r="AC1062" s="86"/>
      <c r="AD1062" s="87"/>
    </row>
    <row x14ac:dyDescent="0.25" r="1063" customHeight="1" ht="17.25">
      <c r="A1063" s="235">
        <f>A1061+1</f>
        <v>25569.375</v>
      </c>
      <c r="B1063" s="179" t="s">
        <v>203</v>
      </c>
      <c r="C1063" s="180"/>
      <c r="D1063" s="180"/>
      <c r="E1063" s="180"/>
      <c r="F1063" s="180"/>
      <c r="G1063" s="180">
        <f>SUM(C1063:F1063)</f>
      </c>
      <c r="H1063" s="237">
        <v>6000</v>
      </c>
      <c r="I1063" s="125">
        <f>G1063*H1063</f>
      </c>
      <c r="J1063" s="125">
        <f>I1063*0.1</f>
      </c>
      <c r="K1063" s="125">
        <f>SUM(I1063:J1063)</f>
      </c>
      <c r="L1063" s="86"/>
      <c r="M1063" s="175"/>
      <c r="N1063" s="87"/>
      <c r="O1063" s="87"/>
      <c r="P1063" s="87"/>
      <c r="Q1063" s="87"/>
      <c r="R1063" s="87"/>
      <c r="S1063" s="87"/>
      <c r="T1063" s="87"/>
      <c r="U1063" s="87"/>
      <c r="V1063" s="175"/>
      <c r="W1063" s="87"/>
      <c r="X1063" s="87"/>
      <c r="Y1063" s="87"/>
      <c r="Z1063" s="87"/>
      <c r="AA1063" s="87"/>
      <c r="AB1063" s="87"/>
      <c r="AC1063" s="86"/>
      <c r="AD1063" s="87"/>
    </row>
    <row x14ac:dyDescent="0.25" r="1064" customHeight="1" ht="17.25">
      <c r="A1064" s="235">
        <f>A1063</f>
        <v>25569.375</v>
      </c>
      <c r="B1064" s="179" t="s">
        <v>205</v>
      </c>
      <c r="C1064" s="180"/>
      <c r="D1064" s="180"/>
      <c r="E1064" s="180"/>
      <c r="F1064" s="180"/>
      <c r="G1064" s="180">
        <f>SUM(C1064:F1064)</f>
      </c>
      <c r="H1064" s="182">
        <v>4300</v>
      </c>
      <c r="I1064" s="125">
        <f>G1064*H1064</f>
      </c>
      <c r="J1064" s="125">
        <f>I1064*0.1</f>
      </c>
      <c r="K1064" s="125">
        <f>SUM(I1064:J1064)</f>
      </c>
      <c r="L1064" s="86"/>
      <c r="M1064" s="175"/>
      <c r="N1064" s="87"/>
      <c r="O1064" s="87"/>
      <c r="P1064" s="87"/>
      <c r="Q1064" s="87"/>
      <c r="R1064" s="87"/>
      <c r="S1064" s="87"/>
      <c r="T1064" s="87"/>
      <c r="U1064" s="87"/>
      <c r="V1064" s="175"/>
      <c r="W1064" s="87"/>
      <c r="X1064" s="87"/>
      <c r="Y1064" s="87"/>
      <c r="Z1064" s="87"/>
      <c r="AA1064" s="87"/>
      <c r="AB1064" s="87"/>
      <c r="AC1064" s="86"/>
      <c r="AD1064" s="87"/>
    </row>
    <row x14ac:dyDescent="0.25" r="1065" customHeight="1" ht="17.25">
      <c r="A1065" s="235">
        <f>A1064</f>
        <v>25569.375</v>
      </c>
      <c r="B1065" s="179" t="s">
        <v>13</v>
      </c>
      <c r="C1065" s="180"/>
      <c r="D1065" s="180"/>
      <c r="E1065" s="180"/>
      <c r="F1065" s="180"/>
      <c r="G1065" s="180">
        <f>SUM(C1065:F1065)</f>
      </c>
      <c r="H1065" s="125">
        <v>6000</v>
      </c>
      <c r="I1065" s="125">
        <f>G1065*H1065</f>
      </c>
      <c r="J1065" s="125">
        <f>I1065*0.1</f>
      </c>
      <c r="K1065" s="125">
        <f>SUM(I1065:J1065)</f>
      </c>
      <c r="L1065" s="86"/>
      <c r="M1065" s="175"/>
      <c r="N1065" s="87"/>
      <c r="O1065" s="87"/>
      <c r="P1065" s="87"/>
      <c r="Q1065" s="87"/>
      <c r="R1065" s="87"/>
      <c r="S1065" s="87"/>
      <c r="T1065" s="87"/>
      <c r="U1065" s="87"/>
      <c r="V1065" s="175"/>
      <c r="W1065" s="87"/>
      <c r="X1065" s="87"/>
      <c r="Y1065" s="87"/>
      <c r="Z1065" s="87"/>
      <c r="AA1065" s="87"/>
      <c r="AB1065" s="87"/>
      <c r="AC1065" s="86"/>
      <c r="AD1065" s="87"/>
    </row>
    <row x14ac:dyDescent="0.25" r="1066" customHeight="1" ht="17.25">
      <c r="A1066" s="235">
        <f>A1065</f>
        <v>25569.375</v>
      </c>
      <c r="B1066" s="179" t="s">
        <v>58</v>
      </c>
      <c r="C1066" s="183" t="s">
        <v>14</v>
      </c>
      <c r="D1066" s="180"/>
      <c r="E1066" s="180"/>
      <c r="F1066" s="180"/>
      <c r="G1066" s="180">
        <f>SUM(C1066:F1066)</f>
      </c>
      <c r="H1066" s="237">
        <v>5500</v>
      </c>
      <c r="I1066" s="125">
        <f>G1066*H1066</f>
      </c>
      <c r="J1066" s="125">
        <f>I1066*0.1</f>
      </c>
      <c r="K1066" s="125">
        <f>SUM(I1066:J1066)</f>
      </c>
      <c r="L1066" s="86"/>
      <c r="M1066" s="175"/>
      <c r="N1066" s="87"/>
      <c r="O1066" s="87"/>
      <c r="P1066" s="87"/>
      <c r="Q1066" s="87"/>
      <c r="R1066" s="87"/>
      <c r="S1066" s="87"/>
      <c r="T1066" s="87"/>
      <c r="U1066" s="87"/>
      <c r="V1066" s="175"/>
      <c r="W1066" s="87"/>
      <c r="X1066" s="87"/>
      <c r="Y1066" s="87"/>
      <c r="Z1066" s="87"/>
      <c r="AA1066" s="87"/>
      <c r="AB1066" s="87"/>
      <c r="AC1066" s="86"/>
      <c r="AD1066" s="87"/>
    </row>
    <row x14ac:dyDescent="0.25" r="1067" customHeight="1" ht="17.25">
      <c r="A1067" s="235">
        <f>A1066</f>
        <v>25569.375</v>
      </c>
      <c r="B1067" s="179" t="s">
        <v>8</v>
      </c>
      <c r="C1067" s="183"/>
      <c r="D1067" s="180"/>
      <c r="E1067" s="180"/>
      <c r="F1067" s="180"/>
      <c r="G1067" s="180">
        <f>SUM(C1067:F1067)</f>
      </c>
      <c r="H1067" s="125">
        <v>5000</v>
      </c>
      <c r="I1067" s="125">
        <f>G1067*H1067</f>
      </c>
      <c r="J1067" s="125">
        <f>I1067*0.1</f>
      </c>
      <c r="K1067" s="125">
        <f>SUM(I1067:J1067)</f>
      </c>
      <c r="L1067" s="86"/>
      <c r="M1067" s="175"/>
      <c r="N1067" s="87"/>
      <c r="O1067" s="87"/>
      <c r="P1067" s="87"/>
      <c r="Q1067" s="87"/>
      <c r="R1067" s="87"/>
      <c r="S1067" s="87"/>
      <c r="T1067" s="87"/>
      <c r="U1067" s="87"/>
      <c r="V1067" s="175"/>
      <c r="W1067" s="87"/>
      <c r="X1067" s="87"/>
      <c r="Y1067" s="87"/>
      <c r="Z1067" s="87"/>
      <c r="AA1067" s="87"/>
      <c r="AB1067" s="87"/>
      <c r="AC1067" s="86"/>
      <c r="AD1067" s="87"/>
    </row>
    <row x14ac:dyDescent="0.25" r="1068" customHeight="1" ht="17.25">
      <c r="A1068" s="235">
        <f>A1067</f>
        <v>25569.375</v>
      </c>
      <c r="B1068" s="179" t="s">
        <v>27</v>
      </c>
      <c r="C1068" s="180"/>
      <c r="D1068" s="180"/>
      <c r="E1068" s="180"/>
      <c r="F1068" s="180"/>
      <c r="G1068" s="180">
        <f>SUM(C1068:F1068)</f>
      </c>
      <c r="H1068" s="125">
        <v>5500</v>
      </c>
      <c r="I1068" s="125">
        <f>G1068*H1068</f>
      </c>
      <c r="J1068" s="125">
        <f>I1068*0.1</f>
      </c>
      <c r="K1068" s="125">
        <f>SUM(I1068:J1068)</f>
      </c>
      <c r="L1068" s="86"/>
      <c r="M1068" s="175"/>
      <c r="N1068" s="87"/>
      <c r="O1068" s="87"/>
      <c r="P1068" s="87"/>
      <c r="Q1068" s="87"/>
      <c r="R1068" s="87"/>
      <c r="S1068" s="87"/>
      <c r="T1068" s="87"/>
      <c r="U1068" s="87"/>
      <c r="V1068" s="175"/>
      <c r="W1068" s="87"/>
      <c r="X1068" s="87"/>
      <c r="Y1068" s="87"/>
      <c r="Z1068" s="87"/>
      <c r="AA1068" s="87"/>
      <c r="AB1068" s="87"/>
      <c r="AC1068" s="86"/>
      <c r="AD1068" s="87"/>
    </row>
    <row x14ac:dyDescent="0.25" r="1069" customHeight="1" ht="17.25">
      <c r="A1069" s="235">
        <f>A1068</f>
        <v>25569.375</v>
      </c>
      <c r="B1069" s="179" t="s">
        <v>20</v>
      </c>
      <c r="C1069" s="180"/>
      <c r="D1069" s="180"/>
      <c r="E1069" s="180"/>
      <c r="F1069" s="180"/>
      <c r="G1069" s="180">
        <f>SUM(C1069:F1069)</f>
      </c>
      <c r="H1069" s="125">
        <v>5000</v>
      </c>
      <c r="I1069" s="125">
        <f>G1069*H1069</f>
      </c>
      <c r="J1069" s="125">
        <f>I1069*0.1</f>
      </c>
      <c r="K1069" s="125">
        <f>SUM(I1069:J1069)</f>
      </c>
      <c r="L1069" s="86"/>
      <c r="M1069" s="175"/>
      <c r="N1069" s="87"/>
      <c r="O1069" s="87"/>
      <c r="P1069" s="87"/>
      <c r="Q1069" s="87"/>
      <c r="R1069" s="87"/>
      <c r="S1069" s="87"/>
      <c r="T1069" s="87"/>
      <c r="U1069" s="87"/>
      <c r="V1069" s="175"/>
      <c r="W1069" s="87"/>
      <c r="X1069" s="87"/>
      <c r="Y1069" s="87"/>
      <c r="Z1069" s="87"/>
      <c r="AA1069" s="87"/>
      <c r="AB1069" s="87"/>
      <c r="AC1069" s="86"/>
      <c r="AD1069" s="87"/>
    </row>
    <row x14ac:dyDescent="0.25" r="1070" customHeight="1" ht="17.25">
      <c r="A1070" s="235">
        <f>A1069</f>
        <v>25569.375</v>
      </c>
      <c r="B1070" s="179" t="s">
        <v>31</v>
      </c>
      <c r="C1070" s="180"/>
      <c r="D1070" s="180"/>
      <c r="E1070" s="180"/>
      <c r="F1070" s="180"/>
      <c r="G1070" s="180">
        <f>SUM(C1070:F1070)</f>
      </c>
      <c r="H1070" s="125">
        <v>6000</v>
      </c>
      <c r="I1070" s="125">
        <f>G1070*H1070</f>
      </c>
      <c r="J1070" s="125">
        <f>I1070*0.1</f>
      </c>
      <c r="K1070" s="125">
        <f>SUM(I1070:J1070)</f>
      </c>
      <c r="L1070" s="86"/>
      <c r="M1070" s="175"/>
      <c r="N1070" s="87"/>
      <c r="O1070" s="87"/>
      <c r="P1070" s="87"/>
      <c r="Q1070" s="87"/>
      <c r="R1070" s="87"/>
      <c r="S1070" s="87"/>
      <c r="T1070" s="87"/>
      <c r="U1070" s="87"/>
      <c r="V1070" s="175"/>
      <c r="W1070" s="87"/>
      <c r="X1070" s="87"/>
      <c r="Y1070" s="87"/>
      <c r="Z1070" s="87"/>
      <c r="AA1070" s="87"/>
      <c r="AB1070" s="87"/>
      <c r="AC1070" s="86"/>
      <c r="AD1070" s="87"/>
    </row>
    <row x14ac:dyDescent="0.25" r="1071" customHeight="1" ht="17.25">
      <c r="A1071" s="235">
        <f>A1070</f>
        <v>25569.375</v>
      </c>
      <c r="B1071" s="179" t="s">
        <v>71</v>
      </c>
      <c r="C1071" s="180"/>
      <c r="D1071" s="180"/>
      <c r="E1071" s="180"/>
      <c r="F1071" s="180"/>
      <c r="G1071" s="180">
        <f>SUM(C1071:F1071)</f>
      </c>
      <c r="H1071" s="125">
        <v>6000</v>
      </c>
      <c r="I1071" s="125">
        <f>G1071*H1071</f>
      </c>
      <c r="J1071" s="125">
        <f>I1071*0.1</f>
      </c>
      <c r="K1071" s="125">
        <f>SUM(I1071:J1071)</f>
      </c>
      <c r="L1071" s="86"/>
      <c r="M1071" s="175"/>
      <c r="N1071" s="87"/>
      <c r="O1071" s="87"/>
      <c r="P1071" s="87"/>
      <c r="Q1071" s="87"/>
      <c r="R1071" s="87"/>
      <c r="S1071" s="87"/>
      <c r="T1071" s="87"/>
      <c r="U1071" s="87"/>
      <c r="V1071" s="175"/>
      <c r="W1071" s="87"/>
      <c r="X1071" s="87"/>
      <c r="Y1071" s="87"/>
      <c r="Z1071" s="87"/>
      <c r="AA1071" s="87"/>
      <c r="AB1071" s="87"/>
      <c r="AC1071" s="86"/>
      <c r="AD1071" s="87"/>
    </row>
    <row x14ac:dyDescent="0.25" r="1072" customHeight="1" ht="17.25">
      <c r="A1072" s="235">
        <f>A1071</f>
        <v>25569.375</v>
      </c>
      <c r="B1072" s="179" t="s">
        <v>49</v>
      </c>
      <c r="C1072" s="180"/>
      <c r="D1072" s="180"/>
      <c r="E1072" s="180"/>
      <c r="F1072" s="180"/>
      <c r="G1072" s="180">
        <f>SUM(C1072:F1072)</f>
      </c>
      <c r="H1072" s="237">
        <v>6000</v>
      </c>
      <c r="I1072" s="125">
        <f>G1072*H1072</f>
      </c>
      <c r="J1072" s="125">
        <f>I1072*0.1</f>
      </c>
      <c r="K1072" s="125">
        <f>SUM(I1072:J1072)</f>
      </c>
      <c r="L1072" s="86"/>
      <c r="M1072" s="175"/>
      <c r="N1072" s="87"/>
      <c r="O1072" s="87"/>
      <c r="P1072" s="87"/>
      <c r="Q1072" s="87"/>
      <c r="R1072" s="87"/>
      <c r="S1072" s="87"/>
      <c r="T1072" s="87"/>
      <c r="U1072" s="87"/>
      <c r="V1072" s="175"/>
      <c r="W1072" s="87"/>
      <c r="X1072" s="87"/>
      <c r="Y1072" s="87"/>
      <c r="Z1072" s="87"/>
      <c r="AA1072" s="87"/>
      <c r="AB1072" s="87"/>
      <c r="AC1072" s="86"/>
      <c r="AD1072" s="87"/>
    </row>
    <row x14ac:dyDescent="0.25" r="1073" customHeight="1" ht="17.25">
      <c r="A1073" s="235">
        <f>A1072</f>
        <v>25569.375</v>
      </c>
      <c r="B1073" s="184" t="s">
        <v>9</v>
      </c>
      <c r="C1073" s="180"/>
      <c r="D1073" s="180"/>
      <c r="E1073" s="180"/>
      <c r="F1073" s="180"/>
      <c r="G1073" s="180">
        <f>SUM(C1073:F1073)</f>
      </c>
      <c r="H1073" s="125">
        <v>6000</v>
      </c>
      <c r="I1073" s="125">
        <f>G1073*H1073</f>
      </c>
      <c r="J1073" s="125">
        <f>I1073*0.1</f>
      </c>
      <c r="K1073" s="125">
        <f>SUM(I1073:J1073)</f>
      </c>
      <c r="L1073" s="86"/>
      <c r="M1073" s="175"/>
      <c r="N1073" s="87"/>
      <c r="O1073" s="87"/>
      <c r="P1073" s="87"/>
      <c r="Q1073" s="87"/>
      <c r="R1073" s="87"/>
      <c r="S1073" s="87"/>
      <c r="T1073" s="87"/>
      <c r="U1073" s="87"/>
      <c r="V1073" s="175"/>
      <c r="W1073" s="87"/>
      <c r="X1073" s="87"/>
      <c r="Y1073" s="87"/>
      <c r="Z1073" s="87"/>
      <c r="AA1073" s="87"/>
      <c r="AB1073" s="87"/>
      <c r="AC1073" s="86"/>
      <c r="AD1073" s="87"/>
    </row>
    <row x14ac:dyDescent="0.25" r="1074" customHeight="1" ht="17.25">
      <c r="A1074" s="235">
        <f>A1073</f>
        <v>25569.375</v>
      </c>
      <c r="B1074" s="179" t="s">
        <v>78</v>
      </c>
      <c r="C1074" s="180"/>
      <c r="D1074" s="180"/>
      <c r="E1074" s="180"/>
      <c r="F1074" s="180"/>
      <c r="G1074" s="180">
        <f>SUM(C1074:F1074)</f>
      </c>
      <c r="H1074" s="125">
        <v>6500</v>
      </c>
      <c r="I1074" s="125">
        <f>G1074*H1074</f>
      </c>
      <c r="J1074" s="125">
        <f>I1074*0.1</f>
      </c>
      <c r="K1074" s="125">
        <f>SUM(I1074:J1074)</f>
      </c>
      <c r="L1074" s="86"/>
      <c r="M1074" s="175"/>
      <c r="N1074" s="87"/>
      <c r="O1074" s="87"/>
      <c r="P1074" s="87"/>
      <c r="Q1074" s="87"/>
      <c r="R1074" s="87"/>
      <c r="S1074" s="87"/>
      <c r="T1074" s="87"/>
      <c r="U1074" s="87"/>
      <c r="V1074" s="175"/>
      <c r="W1074" s="87"/>
      <c r="X1074" s="87"/>
      <c r="Y1074" s="87"/>
      <c r="Z1074" s="87"/>
      <c r="AA1074" s="87"/>
      <c r="AB1074" s="87"/>
      <c r="AC1074" s="86"/>
      <c r="AD1074" s="87"/>
    </row>
    <row x14ac:dyDescent="0.25" r="1075" customHeight="1" ht="17.25">
      <c r="A1075" s="235">
        <f>A1074</f>
        <v>25569.375</v>
      </c>
      <c r="B1075" s="179" t="s">
        <v>55</v>
      </c>
      <c r="C1075" s="180"/>
      <c r="D1075" s="180"/>
      <c r="E1075" s="180"/>
      <c r="F1075" s="180"/>
      <c r="G1075" s="180">
        <f>SUM(C1075:F1075)</f>
      </c>
      <c r="H1075" s="125">
        <v>6500</v>
      </c>
      <c r="I1075" s="125">
        <f>G1075*H1075</f>
      </c>
      <c r="J1075" s="125">
        <f>I1075*0.1</f>
      </c>
      <c r="K1075" s="125">
        <f>SUM(I1075:J1075)</f>
      </c>
      <c r="L1075" s="86"/>
      <c r="M1075" s="175"/>
      <c r="N1075" s="87"/>
      <c r="O1075" s="87"/>
      <c r="P1075" s="87"/>
      <c r="Q1075" s="87"/>
      <c r="R1075" s="87"/>
      <c r="S1075" s="87"/>
      <c r="T1075" s="87"/>
      <c r="U1075" s="87"/>
      <c r="V1075" s="175"/>
      <c r="W1075" s="87"/>
      <c r="X1075" s="87"/>
      <c r="Y1075" s="87"/>
      <c r="Z1075" s="87"/>
      <c r="AA1075" s="87"/>
      <c r="AB1075" s="87"/>
      <c r="AC1075" s="86"/>
      <c r="AD1075" s="87"/>
    </row>
    <row x14ac:dyDescent="0.25" r="1076" customHeight="1" ht="17.25">
      <c r="A1076" s="235">
        <f>A1075</f>
        <v>25569.375</v>
      </c>
      <c r="B1076" s="279" t="s">
        <v>80</v>
      </c>
      <c r="C1076" s="180"/>
      <c r="D1076" s="180"/>
      <c r="E1076" s="180"/>
      <c r="F1076" s="180"/>
      <c r="G1076" s="180">
        <f>SUM(C1076:F1076)</f>
      </c>
      <c r="H1076" s="125">
        <v>6000</v>
      </c>
      <c r="I1076" s="125">
        <f>G1076*H1076</f>
      </c>
      <c r="J1076" s="185"/>
      <c r="K1076" s="125">
        <f>SUM(I1076:J1076)</f>
      </c>
      <c r="L1076" s="86"/>
      <c r="M1076" s="175"/>
      <c r="N1076" s="87"/>
      <c r="O1076" s="87"/>
      <c r="P1076" s="87"/>
      <c r="Q1076" s="87"/>
      <c r="R1076" s="87"/>
      <c r="S1076" s="87"/>
      <c r="T1076" s="87"/>
      <c r="U1076" s="87"/>
      <c r="V1076" s="175"/>
      <c r="W1076" s="87"/>
      <c r="X1076" s="87"/>
      <c r="Y1076" s="87"/>
      <c r="Z1076" s="87"/>
      <c r="AA1076" s="87"/>
      <c r="AB1076" s="87"/>
      <c r="AC1076" s="86"/>
      <c r="AD1076" s="87"/>
    </row>
    <row x14ac:dyDescent="0.25" r="1077" customHeight="1" ht="17.25">
      <c r="A1077" s="235">
        <f>A1076</f>
        <v>25569.375</v>
      </c>
      <c r="B1077" s="279" t="s">
        <v>67</v>
      </c>
      <c r="C1077" s="180"/>
      <c r="D1077" s="180"/>
      <c r="E1077" s="180"/>
      <c r="F1077" s="180"/>
      <c r="G1077" s="180">
        <f>SUM(C1077:F1077)</f>
      </c>
      <c r="H1077" s="125">
        <v>5500</v>
      </c>
      <c r="I1077" s="125">
        <f>G1077*H1077</f>
      </c>
      <c r="J1077" s="125">
        <f>I1077*0.1</f>
      </c>
      <c r="K1077" s="125">
        <f>SUM(I1077:J1077)</f>
      </c>
      <c r="L1077" s="86"/>
      <c r="M1077" s="175"/>
      <c r="N1077" s="87"/>
      <c r="O1077" s="87"/>
      <c r="P1077" s="87"/>
      <c r="Q1077" s="87"/>
      <c r="R1077" s="87"/>
      <c r="S1077" s="87"/>
      <c r="T1077" s="87"/>
      <c r="U1077" s="87"/>
      <c r="V1077" s="175"/>
      <c r="W1077" s="87"/>
      <c r="X1077" s="87"/>
      <c r="Y1077" s="87"/>
      <c r="Z1077" s="87"/>
      <c r="AA1077" s="87"/>
      <c r="AB1077" s="87"/>
      <c r="AC1077" s="86"/>
      <c r="AD1077" s="87"/>
    </row>
    <row x14ac:dyDescent="0.25" r="1078" customHeight="1" ht="17.25">
      <c r="A1078" s="235">
        <f>A1077</f>
        <v>25569.375</v>
      </c>
      <c r="B1078" s="279" t="s">
        <v>74</v>
      </c>
      <c r="C1078" s="180"/>
      <c r="D1078" s="180"/>
      <c r="E1078" s="180"/>
      <c r="F1078" s="180"/>
      <c r="G1078" s="180">
        <f>SUM(C1078:F1078)</f>
      </c>
      <c r="H1078" s="187">
        <v>5000</v>
      </c>
      <c r="I1078" s="125">
        <f>G1078*H1078</f>
      </c>
      <c r="J1078" s="125">
        <f>I1078*0.1</f>
      </c>
      <c r="K1078" s="125">
        <f>SUM(I1078:J1078)</f>
      </c>
      <c r="L1078" s="86"/>
      <c r="M1078" s="175"/>
      <c r="N1078" s="87"/>
      <c r="O1078" s="87"/>
      <c r="P1078" s="87"/>
      <c r="Q1078" s="87"/>
      <c r="R1078" s="87"/>
      <c r="S1078" s="87"/>
      <c r="T1078" s="87"/>
      <c r="U1078" s="87"/>
      <c r="V1078" s="175"/>
      <c r="W1078" s="87"/>
      <c r="X1078" s="87"/>
      <c r="Y1078" s="87"/>
      <c r="Z1078" s="87"/>
      <c r="AA1078" s="87"/>
      <c r="AB1078" s="87"/>
      <c r="AC1078" s="86"/>
      <c r="AD1078" s="87"/>
    </row>
    <row x14ac:dyDescent="0.25" r="1079" customHeight="1" ht="17.25">
      <c r="A1079" s="235">
        <f>A1078</f>
        <v>25569.375</v>
      </c>
      <c r="B1079" s="280" t="s">
        <v>11</v>
      </c>
      <c r="C1079" s="180"/>
      <c r="D1079" s="180"/>
      <c r="E1079" s="180"/>
      <c r="F1079" s="180"/>
      <c r="G1079" s="180">
        <f>SUM(C1079:F1079)</f>
      </c>
      <c r="H1079" s="125">
        <v>6000</v>
      </c>
      <c r="I1079" s="125">
        <f>G1079*H1079</f>
      </c>
      <c r="J1079" s="125">
        <f>I1079*0.1</f>
      </c>
      <c r="K1079" s="125">
        <f>SUM(I1079:J1079)</f>
      </c>
      <c r="L1079" s="86"/>
      <c r="M1079" s="175"/>
      <c r="N1079" s="87"/>
      <c r="O1079" s="87"/>
      <c r="P1079" s="87"/>
      <c r="Q1079" s="87"/>
      <c r="R1079" s="87"/>
      <c r="S1079" s="87"/>
      <c r="T1079" s="87"/>
      <c r="U1079" s="87"/>
      <c r="V1079" s="175"/>
      <c r="W1079" s="87"/>
      <c r="X1079" s="87"/>
      <c r="Y1079" s="87"/>
      <c r="Z1079" s="87"/>
      <c r="AA1079" s="87"/>
      <c r="AB1079" s="87"/>
      <c r="AC1079" s="86"/>
      <c r="AD1079" s="87"/>
    </row>
    <row x14ac:dyDescent="0.25" r="1080" customHeight="1" ht="17.25">
      <c r="A1080" s="235">
        <f>A1079</f>
        <v>25569.375</v>
      </c>
      <c r="B1080" s="279" t="s">
        <v>22</v>
      </c>
      <c r="C1080" s="180"/>
      <c r="D1080" s="180"/>
      <c r="E1080" s="180"/>
      <c r="F1080" s="180"/>
      <c r="G1080" s="180">
        <f>SUM(C1080:F1080)</f>
      </c>
      <c r="H1080" s="237">
        <v>4800</v>
      </c>
      <c r="I1080" s="125">
        <f>G1080*H1080</f>
      </c>
      <c r="J1080" s="125">
        <f>I1080*0.1</f>
      </c>
      <c r="K1080" s="125">
        <f>SUM(I1080:J1080)</f>
      </c>
      <c r="L1080" s="86"/>
      <c r="M1080" s="175"/>
      <c r="N1080" s="87"/>
      <c r="O1080" s="87"/>
      <c r="P1080" s="87"/>
      <c r="Q1080" s="87"/>
      <c r="R1080" s="87"/>
      <c r="S1080" s="87"/>
      <c r="T1080" s="87"/>
      <c r="U1080" s="87"/>
      <c r="V1080" s="175"/>
      <c r="W1080" s="87"/>
      <c r="X1080" s="87"/>
      <c r="Y1080" s="87"/>
      <c r="Z1080" s="87"/>
      <c r="AA1080" s="87"/>
      <c r="AB1080" s="87"/>
      <c r="AC1080" s="86"/>
      <c r="AD1080" s="87"/>
    </row>
    <row x14ac:dyDescent="0.25" r="1081" customHeight="1" ht="17.25">
      <c r="A1081" s="235">
        <f>A1080</f>
        <v>25569.375</v>
      </c>
      <c r="B1081" s="279" t="s">
        <v>217</v>
      </c>
      <c r="C1081" s="180"/>
      <c r="D1081" s="180"/>
      <c r="E1081" s="180"/>
      <c r="F1081" s="180"/>
      <c r="G1081" s="180">
        <f>SUM(C1081:F1081)</f>
      </c>
      <c r="H1081" s="125">
        <v>5000</v>
      </c>
      <c r="I1081" s="125">
        <f>G1081*H1081</f>
      </c>
      <c r="J1081" s="125">
        <f>I1081*0.1</f>
      </c>
      <c r="K1081" s="125">
        <f>SUM(I1081:J1081)</f>
      </c>
      <c r="L1081" s="86"/>
      <c r="M1081" s="175"/>
      <c r="N1081" s="87"/>
      <c r="O1081" s="87"/>
      <c r="P1081" s="87"/>
      <c r="Q1081" s="87"/>
      <c r="R1081" s="87"/>
      <c r="S1081" s="87"/>
      <c r="T1081" s="87"/>
      <c r="U1081" s="87"/>
      <c r="V1081" s="175"/>
      <c r="W1081" s="87"/>
      <c r="X1081" s="87"/>
      <c r="Y1081" s="87"/>
      <c r="Z1081" s="87"/>
      <c r="AA1081" s="87"/>
      <c r="AB1081" s="87"/>
      <c r="AC1081" s="86"/>
      <c r="AD1081" s="87"/>
    </row>
    <row x14ac:dyDescent="0.25" r="1082" customHeight="1" ht="17.25">
      <c r="A1082" s="235">
        <f>A1081</f>
        <v>25569.375</v>
      </c>
      <c r="B1082" s="279" t="s">
        <v>84</v>
      </c>
      <c r="C1082" s="180"/>
      <c r="D1082" s="180"/>
      <c r="E1082" s="180"/>
      <c r="F1082" s="180"/>
      <c r="G1082" s="180">
        <f>SUM(C1082:F1082)</f>
      </c>
      <c r="H1082" s="237">
        <v>4800</v>
      </c>
      <c r="I1082" s="125">
        <f>G1082*H1082</f>
      </c>
      <c r="J1082" s="125">
        <f>I1082*0.1</f>
      </c>
      <c r="K1082" s="125">
        <f>SUM(I1082:J1082)</f>
      </c>
      <c r="L1082" s="86"/>
      <c r="M1082" s="175"/>
      <c r="N1082" s="87"/>
      <c r="O1082" s="87"/>
      <c r="P1082" s="87"/>
      <c r="Q1082" s="87"/>
      <c r="R1082" s="87"/>
      <c r="S1082" s="87"/>
      <c r="T1082" s="87"/>
      <c r="U1082" s="87"/>
      <c r="V1082" s="175"/>
      <c r="W1082" s="87"/>
      <c r="X1082" s="87"/>
      <c r="Y1082" s="87"/>
      <c r="Z1082" s="87"/>
      <c r="AA1082" s="87"/>
      <c r="AB1082" s="87"/>
      <c r="AC1082" s="86"/>
      <c r="AD1082" s="87"/>
    </row>
    <row x14ac:dyDescent="0.25" r="1083" customHeight="1" ht="17.25">
      <c r="A1083" s="235">
        <f>A1082</f>
        <v>25569.375</v>
      </c>
      <c r="B1083" s="279" t="s">
        <v>207</v>
      </c>
      <c r="C1083" s="180"/>
      <c r="D1083" s="180">
        <v>15</v>
      </c>
      <c r="E1083" s="180"/>
      <c r="F1083" s="180">
        <v>2</v>
      </c>
      <c r="G1083" s="180">
        <f>SUM(C1083:F1083)</f>
      </c>
      <c r="H1083" s="125">
        <v>6000</v>
      </c>
      <c r="I1083" s="125">
        <f>G1083*H1083</f>
      </c>
      <c r="J1083" s="125">
        <f>I1083*0.1</f>
      </c>
      <c r="K1083" s="125">
        <f>SUM(I1083:J1083)</f>
      </c>
      <c r="L1083" s="86"/>
      <c r="M1083" s="175"/>
      <c r="N1083" s="87"/>
      <c r="O1083" s="87"/>
      <c r="P1083" s="87"/>
      <c r="Q1083" s="87"/>
      <c r="R1083" s="87"/>
      <c r="S1083" s="87"/>
      <c r="T1083" s="87"/>
      <c r="U1083" s="87"/>
      <c r="V1083" s="175"/>
      <c r="W1083" s="87"/>
      <c r="X1083" s="87"/>
      <c r="Y1083" s="87"/>
      <c r="Z1083" s="87"/>
      <c r="AA1083" s="87"/>
      <c r="AB1083" s="87"/>
      <c r="AC1083" s="86"/>
      <c r="AD1083" s="87"/>
    </row>
    <row x14ac:dyDescent="0.25" r="1084" customHeight="1" ht="17.25">
      <c r="A1084" s="235">
        <f>A1083</f>
        <v>25569.375</v>
      </c>
      <c r="B1084" s="280" t="s">
        <v>17</v>
      </c>
      <c r="C1084" s="180"/>
      <c r="D1084" s="180"/>
      <c r="E1084" s="180"/>
      <c r="F1084" s="180"/>
      <c r="G1084" s="180">
        <f>SUM(C1084:F1084)</f>
      </c>
      <c r="H1084" s="125">
        <v>6000</v>
      </c>
      <c r="I1084" s="125">
        <f>G1084*H1084</f>
      </c>
      <c r="J1084" s="185"/>
      <c r="K1084" s="125">
        <f>SUM(I1084:J1084)</f>
      </c>
      <c r="L1084" s="86"/>
      <c r="M1084" s="175"/>
      <c r="N1084" s="87"/>
      <c r="O1084" s="87"/>
      <c r="P1084" s="87"/>
      <c r="Q1084" s="87"/>
      <c r="R1084" s="87"/>
      <c r="S1084" s="87"/>
      <c r="T1084" s="87"/>
      <c r="U1084" s="87"/>
      <c r="V1084" s="175"/>
      <c r="W1084" s="87"/>
      <c r="X1084" s="87"/>
      <c r="Y1084" s="87"/>
      <c r="Z1084" s="87"/>
      <c r="AA1084" s="87"/>
      <c r="AB1084" s="87"/>
      <c r="AC1084" s="86"/>
      <c r="AD1084" s="87"/>
    </row>
    <row x14ac:dyDescent="0.25" r="1085" customHeight="1" ht="17.25">
      <c r="A1085" s="235">
        <f>A1084</f>
        <v>25569.375</v>
      </c>
      <c r="B1085" s="279" t="s">
        <v>15</v>
      </c>
      <c r="C1085" s="180"/>
      <c r="D1085" s="180"/>
      <c r="E1085" s="180"/>
      <c r="F1085" s="180"/>
      <c r="G1085" s="180">
        <f>SUM(C1085:F1085)</f>
      </c>
      <c r="H1085" s="237">
        <v>4800</v>
      </c>
      <c r="I1085" s="125">
        <f>G1085*H1085</f>
      </c>
      <c r="J1085" s="125">
        <f>I1085*0.1</f>
      </c>
      <c r="K1085" s="125">
        <f>SUM(I1085:J1085)</f>
      </c>
      <c r="L1085" s="86"/>
      <c r="M1085" s="175"/>
      <c r="N1085" s="87"/>
      <c r="O1085" s="87"/>
      <c r="P1085" s="87"/>
      <c r="Q1085" s="87"/>
      <c r="R1085" s="87"/>
      <c r="S1085" s="87"/>
      <c r="T1085" s="87"/>
      <c r="U1085" s="87"/>
      <c r="V1085" s="175"/>
      <c r="W1085" s="87"/>
      <c r="X1085" s="87"/>
      <c r="Y1085" s="87"/>
      <c r="Z1085" s="87"/>
      <c r="AA1085" s="87"/>
      <c r="AB1085" s="87"/>
      <c r="AC1085" s="86"/>
      <c r="AD1085" s="87"/>
    </row>
    <row x14ac:dyDescent="0.25" r="1086" customHeight="1" ht="17.25">
      <c r="A1086" s="235">
        <f>A1085</f>
        <v>25569.375</v>
      </c>
      <c r="B1086" s="279" t="s">
        <v>21</v>
      </c>
      <c r="C1086" s="188" t="s">
        <v>14</v>
      </c>
      <c r="D1086" s="180"/>
      <c r="E1086" s="180"/>
      <c r="F1086" s="180"/>
      <c r="G1086" s="180">
        <f>SUM(C1086:F1086)</f>
      </c>
      <c r="H1086" s="125">
        <v>5000</v>
      </c>
      <c r="I1086" s="125">
        <f>G1086*H1086</f>
      </c>
      <c r="J1086" s="125">
        <f>I1086*0.1</f>
      </c>
      <c r="K1086" s="125">
        <f>SUM(I1086:J1086)</f>
      </c>
      <c r="L1086" s="86"/>
      <c r="M1086" s="175"/>
      <c r="N1086" s="87"/>
      <c r="O1086" s="87"/>
      <c r="P1086" s="87"/>
      <c r="Q1086" s="87"/>
      <c r="R1086" s="87"/>
      <c r="S1086" s="87"/>
      <c r="T1086" s="87"/>
      <c r="U1086" s="87"/>
      <c r="V1086" s="175"/>
      <c r="W1086" s="87"/>
      <c r="X1086" s="87"/>
      <c r="Y1086" s="87"/>
      <c r="Z1086" s="87"/>
      <c r="AA1086" s="87"/>
      <c r="AB1086" s="87"/>
      <c r="AC1086" s="86"/>
      <c r="AD1086" s="87"/>
    </row>
    <row x14ac:dyDescent="0.25" r="1087" customHeight="1" ht="17.25">
      <c r="A1087" s="235">
        <f>A1086</f>
        <v>25569.375</v>
      </c>
      <c r="B1087" s="279" t="s">
        <v>52</v>
      </c>
      <c r="C1087" s="180"/>
      <c r="D1087" s="180"/>
      <c r="E1087" s="180"/>
      <c r="F1087" s="180"/>
      <c r="G1087" s="180">
        <f>SUM(C1087:F1087)</f>
      </c>
      <c r="H1087" s="125">
        <v>5000</v>
      </c>
      <c r="I1087" s="125">
        <f>G1087*H1087</f>
      </c>
      <c r="J1087" s="125">
        <f>I1087*0.1</f>
      </c>
      <c r="K1087" s="125">
        <f>SUM(I1087:J1087)</f>
      </c>
      <c r="L1087" s="86"/>
      <c r="M1087" s="175"/>
      <c r="N1087" s="87"/>
      <c r="O1087" s="87"/>
      <c r="P1087" s="87"/>
      <c r="Q1087" s="87"/>
      <c r="R1087" s="87"/>
      <c r="S1087" s="87"/>
      <c r="T1087" s="87"/>
      <c r="U1087" s="87"/>
      <c r="V1087" s="175"/>
      <c r="W1087" s="87"/>
      <c r="X1087" s="87"/>
      <c r="Y1087" s="87"/>
      <c r="Z1087" s="87"/>
      <c r="AA1087" s="87"/>
      <c r="AB1087" s="87"/>
      <c r="AC1087" s="86"/>
      <c r="AD1087" s="87"/>
    </row>
    <row x14ac:dyDescent="0.25" r="1088" customHeight="1" ht="17.25">
      <c r="A1088" s="235">
        <f>A1087</f>
        <v>25569.375</v>
      </c>
      <c r="B1088" s="279" t="s">
        <v>61</v>
      </c>
      <c r="C1088" s="180"/>
      <c r="D1088" s="180"/>
      <c r="E1088" s="180"/>
      <c r="F1088" s="180"/>
      <c r="G1088" s="180">
        <f>SUM(C1088:F1088)</f>
      </c>
      <c r="H1088" s="125">
        <v>5000</v>
      </c>
      <c r="I1088" s="125">
        <f>G1088*H1088</f>
      </c>
      <c r="J1088" s="125">
        <f>I1088*0.1</f>
      </c>
      <c r="K1088" s="125">
        <f>SUM(I1088:J1088)</f>
      </c>
      <c r="L1088" s="86"/>
      <c r="M1088" s="175"/>
      <c r="N1088" s="87"/>
      <c r="O1088" s="87"/>
      <c r="P1088" s="87"/>
      <c r="Q1088" s="87"/>
      <c r="R1088" s="87"/>
      <c r="S1088" s="87"/>
      <c r="T1088" s="87"/>
      <c r="U1088" s="87"/>
      <c r="V1088" s="175"/>
      <c r="W1088" s="87"/>
      <c r="X1088" s="87"/>
      <c r="Y1088" s="87"/>
      <c r="Z1088" s="87"/>
      <c r="AA1088" s="87"/>
      <c r="AB1088" s="87"/>
      <c r="AC1088" s="86"/>
      <c r="AD1088" s="87"/>
    </row>
    <row x14ac:dyDescent="0.25" r="1089" customHeight="1" ht="17.25">
      <c r="A1089" s="235">
        <f>A1088</f>
        <v>25569.375</v>
      </c>
      <c r="B1089" s="280" t="s">
        <v>33</v>
      </c>
      <c r="C1089" s="180"/>
      <c r="D1089" s="180"/>
      <c r="E1089" s="180"/>
      <c r="F1089" s="180"/>
      <c r="G1089" s="180">
        <f>SUM(C1089:F1089)</f>
      </c>
      <c r="H1089" s="125">
        <v>5500</v>
      </c>
      <c r="I1089" s="125">
        <f>G1089*H1089</f>
      </c>
      <c r="J1089" s="125">
        <f>I1089*0.1</f>
      </c>
      <c r="K1089" s="125">
        <f>SUM(I1089:J1089)</f>
      </c>
      <c r="L1089" s="86"/>
      <c r="M1089" s="175"/>
      <c r="N1089" s="87"/>
      <c r="O1089" s="87"/>
      <c r="P1089" s="87"/>
      <c r="Q1089" s="87"/>
      <c r="R1089" s="87"/>
      <c r="S1089" s="87"/>
      <c r="T1089" s="87"/>
      <c r="U1089" s="87"/>
      <c r="V1089" s="175"/>
      <c r="W1089" s="87"/>
      <c r="X1089" s="87"/>
      <c r="Y1089" s="87"/>
      <c r="Z1089" s="87"/>
      <c r="AA1089" s="87"/>
      <c r="AB1089" s="87"/>
      <c r="AC1089" s="86"/>
      <c r="AD1089" s="87"/>
    </row>
    <row x14ac:dyDescent="0.25" r="1090" customHeight="1" ht="17.25">
      <c r="A1090" s="235">
        <f>A1089</f>
        <v>25569.375</v>
      </c>
      <c r="B1090" s="279" t="s">
        <v>30</v>
      </c>
      <c r="C1090" s="180"/>
      <c r="D1090" s="180"/>
      <c r="E1090" s="180"/>
      <c r="F1090" s="180"/>
      <c r="G1090" s="180">
        <f>SUM(C1090:F1090)</f>
      </c>
      <c r="H1090" s="125">
        <v>6000</v>
      </c>
      <c r="I1090" s="125">
        <f>G1090*H1090</f>
      </c>
      <c r="J1090" s="125">
        <f>I1090*0.1</f>
      </c>
      <c r="K1090" s="125">
        <f>SUM(I1090:J1090)</f>
      </c>
      <c r="L1090" s="86"/>
      <c r="M1090" s="175"/>
      <c r="N1090" s="87"/>
      <c r="O1090" s="87"/>
      <c r="P1090" s="87"/>
      <c r="Q1090" s="87"/>
      <c r="R1090" s="87"/>
      <c r="S1090" s="87"/>
      <c r="T1090" s="87"/>
      <c r="U1090" s="87"/>
      <c r="V1090" s="175"/>
      <c r="W1090" s="87"/>
      <c r="X1090" s="87"/>
      <c r="Y1090" s="87"/>
      <c r="Z1090" s="87"/>
      <c r="AA1090" s="87"/>
      <c r="AB1090" s="87"/>
      <c r="AC1090" s="86"/>
      <c r="AD1090" s="87"/>
    </row>
    <row x14ac:dyDescent="0.25" r="1091" customHeight="1" ht="17.25">
      <c r="A1091" s="235">
        <f>A1090</f>
        <v>25569.375</v>
      </c>
      <c r="B1091" s="279" t="s">
        <v>28</v>
      </c>
      <c r="C1091" s="188" t="s">
        <v>14</v>
      </c>
      <c r="D1091" s="180"/>
      <c r="E1091" s="180"/>
      <c r="F1091" s="180"/>
      <c r="G1091" s="180">
        <f>SUM(C1091:F1091)</f>
      </c>
      <c r="H1091" s="125">
        <v>5000</v>
      </c>
      <c r="I1091" s="125">
        <f>G1091*H1091</f>
      </c>
      <c r="J1091" s="125">
        <f>I1091*0.1</f>
      </c>
      <c r="K1091" s="125">
        <f>SUM(I1091:J1091)</f>
      </c>
      <c r="L1091" s="86"/>
      <c r="M1091" s="175"/>
      <c r="N1091" s="87"/>
      <c r="O1091" s="87"/>
      <c r="P1091" s="87"/>
      <c r="Q1091" s="87"/>
      <c r="R1091" s="87"/>
      <c r="S1091" s="87"/>
      <c r="T1091" s="87"/>
      <c r="U1091" s="87"/>
      <c r="V1091" s="175"/>
      <c r="W1091" s="87"/>
      <c r="X1091" s="87"/>
      <c r="Y1091" s="87"/>
      <c r="Z1091" s="87"/>
      <c r="AA1091" s="87"/>
      <c r="AB1091" s="87"/>
      <c r="AC1091" s="86"/>
      <c r="AD1091" s="87"/>
    </row>
    <row x14ac:dyDescent="0.25" r="1092" customHeight="1" ht="17.25">
      <c r="A1092" s="235">
        <f>A1091</f>
        <v>25569.375</v>
      </c>
      <c r="B1092" s="179" t="s">
        <v>12</v>
      </c>
      <c r="C1092" s="180"/>
      <c r="D1092" s="180"/>
      <c r="E1092" s="180"/>
      <c r="F1092" s="180"/>
      <c r="G1092" s="180">
        <f>SUM(C1092:F1092)</f>
      </c>
      <c r="H1092" s="125">
        <v>6000</v>
      </c>
      <c r="I1092" s="125">
        <f>G1092*H1092</f>
      </c>
      <c r="J1092" s="125">
        <f>I1092*0.1</f>
      </c>
      <c r="K1092" s="125">
        <f>SUM(I1092:J1092)</f>
      </c>
      <c r="L1092" s="86"/>
      <c r="M1092" s="175"/>
      <c r="N1092" s="87"/>
      <c r="O1092" s="87"/>
      <c r="P1092" s="87"/>
      <c r="Q1092" s="87"/>
      <c r="R1092" s="87"/>
      <c r="S1092" s="87"/>
      <c r="T1092" s="87"/>
      <c r="U1092" s="87"/>
      <c r="V1092" s="175"/>
      <c r="W1092" s="87"/>
      <c r="X1092" s="87"/>
      <c r="Y1092" s="87"/>
      <c r="Z1092" s="87"/>
      <c r="AA1092" s="87"/>
      <c r="AB1092" s="87"/>
      <c r="AC1092" s="86"/>
      <c r="AD1092" s="87"/>
    </row>
    <row x14ac:dyDescent="0.25" r="1093" customHeight="1" ht="17.25">
      <c r="A1093" s="235">
        <f>A1092</f>
        <v>25569.375</v>
      </c>
      <c r="B1093" s="179" t="s">
        <v>100</v>
      </c>
      <c r="C1093" s="180"/>
      <c r="D1093" s="180"/>
      <c r="E1093" s="180"/>
      <c r="F1093" s="180"/>
      <c r="G1093" s="180">
        <f>SUM(C1093:F1093)</f>
      </c>
      <c r="H1093" s="125">
        <v>5500</v>
      </c>
      <c r="I1093" s="125">
        <f>G1093*H1093</f>
      </c>
      <c r="J1093" s="125">
        <f>I1093*0.1</f>
      </c>
      <c r="K1093" s="125">
        <f>SUM(I1093:J1093)</f>
      </c>
      <c r="L1093" s="86"/>
      <c r="M1093" s="175"/>
      <c r="N1093" s="87"/>
      <c r="O1093" s="87"/>
      <c r="P1093" s="87"/>
      <c r="Q1093" s="87"/>
      <c r="R1093" s="87"/>
      <c r="S1093" s="87"/>
      <c r="T1093" s="87"/>
      <c r="U1093" s="87"/>
      <c r="V1093" s="175"/>
      <c r="W1093" s="87"/>
      <c r="X1093" s="87"/>
      <c r="Y1093" s="87"/>
      <c r="Z1093" s="87"/>
      <c r="AA1093" s="87"/>
      <c r="AB1093" s="87"/>
      <c r="AC1093" s="86"/>
      <c r="AD1093" s="87"/>
    </row>
    <row x14ac:dyDescent="0.25" r="1094" customHeight="1" ht="17.25">
      <c r="A1094" s="235">
        <f>A1093</f>
        <v>25569.375</v>
      </c>
      <c r="B1094" s="179" t="s">
        <v>37</v>
      </c>
      <c r="C1094" s="180"/>
      <c r="D1094" s="180"/>
      <c r="E1094" s="180"/>
      <c r="F1094" s="180"/>
      <c r="G1094" s="180">
        <f>SUM(C1094:F1094)</f>
      </c>
      <c r="H1094" s="125">
        <v>6500</v>
      </c>
      <c r="I1094" s="125">
        <f>G1094*H1094</f>
      </c>
      <c r="J1094" s="125">
        <f>I1094*0.1</f>
      </c>
      <c r="K1094" s="125">
        <f>SUM(I1094:J1094)</f>
      </c>
      <c r="L1094" s="86"/>
      <c r="M1094" s="175"/>
      <c r="N1094" s="87"/>
      <c r="O1094" s="87"/>
      <c r="P1094" s="87"/>
      <c r="Q1094" s="87"/>
      <c r="R1094" s="87"/>
      <c r="S1094" s="87"/>
      <c r="T1094" s="87"/>
      <c r="U1094" s="87"/>
      <c r="V1094" s="175"/>
      <c r="W1094" s="87"/>
      <c r="X1094" s="87"/>
      <c r="Y1094" s="87"/>
      <c r="Z1094" s="87"/>
      <c r="AA1094" s="87"/>
      <c r="AB1094" s="87"/>
      <c r="AC1094" s="86"/>
      <c r="AD1094" s="87"/>
    </row>
    <row x14ac:dyDescent="0.25" r="1095" customHeight="1" ht="17.25">
      <c r="A1095" s="235">
        <f>A1094</f>
        <v>25569.375</v>
      </c>
      <c r="B1095" s="186" t="s">
        <v>64</v>
      </c>
      <c r="C1095" s="180"/>
      <c r="D1095" s="180"/>
      <c r="E1095" s="180"/>
      <c r="F1095" s="180"/>
      <c r="G1095" s="180">
        <f>SUM(C1095:F1095)</f>
      </c>
      <c r="H1095" s="182">
        <v>5500</v>
      </c>
      <c r="I1095" s="125">
        <f>G1095*H1095</f>
      </c>
      <c r="J1095" s="125">
        <f>I1095*0.1</f>
      </c>
      <c r="K1095" s="125">
        <f>SUM(I1095:J1095)</f>
      </c>
      <c r="L1095" s="86"/>
      <c r="M1095" s="175"/>
      <c r="N1095" s="87"/>
      <c r="O1095" s="87"/>
      <c r="P1095" s="87"/>
      <c r="Q1095" s="87"/>
      <c r="R1095" s="87"/>
      <c r="S1095" s="87"/>
      <c r="T1095" s="87"/>
      <c r="U1095" s="87"/>
      <c r="V1095" s="175"/>
      <c r="W1095" s="87"/>
      <c r="X1095" s="87"/>
      <c r="Y1095" s="87"/>
      <c r="Z1095" s="87"/>
      <c r="AA1095" s="87"/>
      <c r="AB1095" s="87"/>
      <c r="AC1095" s="86"/>
      <c r="AD1095" s="87"/>
    </row>
    <row x14ac:dyDescent="0.25" r="1096" customHeight="1" ht="17.25">
      <c r="A1096" s="235">
        <f>A1095</f>
        <v>25569.375</v>
      </c>
      <c r="B1096" s="186" t="s">
        <v>25</v>
      </c>
      <c r="C1096" s="180"/>
      <c r="D1096" s="180"/>
      <c r="E1096" s="180"/>
      <c r="F1096" s="180"/>
      <c r="G1096" s="180">
        <f>SUM(C1096:F1096)</f>
      </c>
      <c r="H1096" s="125">
        <v>6000</v>
      </c>
      <c r="I1096" s="125">
        <f>G1096*H1096</f>
      </c>
      <c r="J1096" s="125">
        <f>I1096*0.1</f>
      </c>
      <c r="K1096" s="125">
        <f>SUM(I1096:J1096)</f>
      </c>
      <c r="L1096" s="86"/>
      <c r="M1096" s="175"/>
      <c r="N1096" s="87"/>
      <c r="O1096" s="87"/>
      <c r="P1096" s="87"/>
      <c r="Q1096" s="87"/>
      <c r="R1096" s="87"/>
      <c r="S1096" s="87"/>
      <c r="T1096" s="87"/>
      <c r="U1096" s="87"/>
      <c r="V1096" s="175"/>
      <c r="W1096" s="87"/>
      <c r="X1096" s="87"/>
      <c r="Y1096" s="87"/>
      <c r="Z1096" s="87"/>
      <c r="AA1096" s="87"/>
      <c r="AB1096" s="87"/>
      <c r="AC1096" s="86"/>
      <c r="AD1096" s="87"/>
    </row>
    <row x14ac:dyDescent="0.25" r="1097" customHeight="1" ht="17.25">
      <c r="A1097" s="235">
        <f>A1096</f>
        <v>25569.375</v>
      </c>
      <c r="B1097" s="279" t="s">
        <v>76</v>
      </c>
      <c r="C1097" s="188" t="s">
        <v>14</v>
      </c>
      <c r="D1097" s="180"/>
      <c r="E1097" s="180"/>
      <c r="F1097" s="180"/>
      <c r="G1097" s="180">
        <f>SUM(C1097:F1097)</f>
      </c>
      <c r="H1097" s="125">
        <v>6000</v>
      </c>
      <c r="I1097" s="125">
        <f>G1097*H1097</f>
      </c>
      <c r="J1097" s="125">
        <f>I1097*0.1</f>
      </c>
      <c r="K1097" s="125">
        <f>SUM(I1097:J1097)</f>
      </c>
      <c r="L1097" s="86"/>
      <c r="M1097" s="175"/>
      <c r="N1097" s="87"/>
      <c r="O1097" s="87"/>
      <c r="P1097" s="87"/>
      <c r="Q1097" s="87"/>
      <c r="R1097" s="87"/>
      <c r="S1097" s="87"/>
      <c r="T1097" s="87"/>
      <c r="U1097" s="87"/>
      <c r="V1097" s="175"/>
      <c r="W1097" s="87"/>
      <c r="X1097" s="87"/>
      <c r="Y1097" s="87"/>
      <c r="Z1097" s="87"/>
      <c r="AA1097" s="87"/>
      <c r="AB1097" s="87"/>
      <c r="AC1097" s="86"/>
      <c r="AD1097" s="87"/>
    </row>
    <row x14ac:dyDescent="0.25" r="1098" customHeight="1" ht="17.25">
      <c r="A1098" s="235">
        <f>A1097</f>
        <v>25569.375</v>
      </c>
      <c r="B1098" s="186" t="s">
        <v>149</v>
      </c>
      <c r="C1098" s="180"/>
      <c r="D1098" s="180"/>
      <c r="E1098" s="180"/>
      <c r="F1098" s="180"/>
      <c r="G1098" s="180">
        <f>SUM(C1098:F1098)</f>
      </c>
      <c r="H1098" s="125">
        <v>6000</v>
      </c>
      <c r="I1098" s="125">
        <f>G1098*H1098</f>
      </c>
      <c r="J1098" s="125">
        <f>I1098*0.1</f>
      </c>
      <c r="K1098" s="125">
        <f>SUM(I1098:J1098)</f>
      </c>
      <c r="L1098" s="86"/>
      <c r="M1098" s="175"/>
      <c r="N1098" s="87"/>
      <c r="O1098" s="87"/>
      <c r="P1098" s="87"/>
      <c r="Q1098" s="87"/>
      <c r="R1098" s="87"/>
      <c r="S1098" s="87"/>
      <c r="T1098" s="87"/>
      <c r="U1098" s="87"/>
      <c r="V1098" s="175"/>
      <c r="W1098" s="87"/>
      <c r="X1098" s="87"/>
      <c r="Y1098" s="87"/>
      <c r="Z1098" s="87"/>
      <c r="AA1098" s="87"/>
      <c r="AB1098" s="87"/>
      <c r="AC1098" s="86"/>
      <c r="AD1098" s="87"/>
    </row>
    <row x14ac:dyDescent="0.25" r="1099" customHeight="1" ht="17.25">
      <c r="A1099" s="235">
        <f>A1098</f>
        <v>25569.375</v>
      </c>
      <c r="B1099" s="280" t="s">
        <v>43</v>
      </c>
      <c r="C1099" s="180"/>
      <c r="D1099" s="180"/>
      <c r="E1099" s="180"/>
      <c r="F1099" s="180"/>
      <c r="G1099" s="180">
        <f>SUM(C1099:F1099)</f>
      </c>
      <c r="H1099" s="125">
        <v>6000</v>
      </c>
      <c r="I1099" s="125">
        <f>G1099*H1099</f>
      </c>
      <c r="J1099" s="125">
        <f>I1099*0.1</f>
      </c>
      <c r="K1099" s="125">
        <f>SUM(I1099:J1099)</f>
      </c>
      <c r="L1099" s="86"/>
      <c r="M1099" s="175"/>
      <c r="N1099" s="87"/>
      <c r="O1099" s="87"/>
      <c r="P1099" s="87"/>
      <c r="Q1099" s="87"/>
      <c r="R1099" s="87"/>
      <c r="S1099" s="87"/>
      <c r="T1099" s="87"/>
      <c r="U1099" s="87"/>
      <c r="V1099" s="175"/>
      <c r="W1099" s="87"/>
      <c r="X1099" s="87"/>
      <c r="Y1099" s="87"/>
      <c r="Z1099" s="87"/>
      <c r="AA1099" s="87"/>
      <c r="AB1099" s="87"/>
      <c r="AC1099" s="86"/>
      <c r="AD1099" s="87"/>
    </row>
    <row x14ac:dyDescent="0.25" r="1100" customHeight="1" ht="17.25">
      <c r="A1100" s="235">
        <f>A1099</f>
        <v>25569.375</v>
      </c>
      <c r="B1100" s="280" t="s">
        <v>18</v>
      </c>
      <c r="C1100" s="180"/>
      <c r="D1100" s="180"/>
      <c r="E1100" s="180"/>
      <c r="F1100" s="180"/>
      <c r="G1100" s="180">
        <f>SUM(C1100:F1100)</f>
      </c>
      <c r="H1100" s="125">
        <v>6000</v>
      </c>
      <c r="I1100" s="125">
        <f>G1100*H1100</f>
      </c>
      <c r="J1100" s="125">
        <f>I1100*0.1</f>
      </c>
      <c r="K1100" s="125">
        <f>SUM(I1100:J1100)</f>
      </c>
      <c r="L1100" s="86"/>
      <c r="M1100" s="175"/>
      <c r="N1100" s="87"/>
      <c r="O1100" s="87"/>
      <c r="P1100" s="87"/>
      <c r="Q1100" s="87"/>
      <c r="R1100" s="87"/>
      <c r="S1100" s="87"/>
      <c r="T1100" s="87"/>
      <c r="U1100" s="87"/>
      <c r="V1100" s="175"/>
      <c r="W1100" s="87"/>
      <c r="X1100" s="87"/>
      <c r="Y1100" s="87"/>
      <c r="Z1100" s="87"/>
      <c r="AA1100" s="87"/>
      <c r="AB1100" s="87"/>
      <c r="AC1100" s="86"/>
      <c r="AD1100" s="87"/>
    </row>
    <row x14ac:dyDescent="0.25" r="1101" customHeight="1" ht="17.25">
      <c r="A1101" s="235">
        <f>A1100</f>
        <v>25569.375</v>
      </c>
      <c r="B1101" s="280" t="s">
        <v>82</v>
      </c>
      <c r="C1101" s="188" t="s">
        <v>14</v>
      </c>
      <c r="D1101" s="180"/>
      <c r="E1101" s="180"/>
      <c r="F1101" s="180"/>
      <c r="G1101" s="180">
        <f>SUM(C1101:F1101)</f>
      </c>
      <c r="H1101" s="125">
        <v>5000</v>
      </c>
      <c r="I1101" s="125">
        <f>G1101*H1101</f>
      </c>
      <c r="J1101" s="125">
        <f>I1101*0.1</f>
      </c>
      <c r="K1101" s="125">
        <f>SUM(I1101:J1101)</f>
      </c>
      <c r="L1101" s="86"/>
      <c r="M1101" s="175"/>
      <c r="N1101" s="87"/>
      <c r="O1101" s="87"/>
      <c r="P1101" s="87"/>
      <c r="Q1101" s="87"/>
      <c r="R1101" s="87"/>
      <c r="S1101" s="87"/>
      <c r="T1101" s="87"/>
      <c r="U1101" s="87"/>
      <c r="V1101" s="175"/>
      <c r="W1101" s="87"/>
      <c r="X1101" s="87"/>
      <c r="Y1101" s="87"/>
      <c r="Z1101" s="87"/>
      <c r="AA1101" s="87"/>
      <c r="AB1101" s="87"/>
      <c r="AC1101" s="86"/>
      <c r="AD1101" s="87"/>
    </row>
    <row x14ac:dyDescent="0.25" r="1102" customHeight="1" ht="17.25">
      <c r="A1102" s="235">
        <f>A1101</f>
        <v>25569.375</v>
      </c>
      <c r="B1102" s="280" t="s">
        <v>151</v>
      </c>
      <c r="C1102" s="180"/>
      <c r="D1102" s="180"/>
      <c r="E1102" s="180"/>
      <c r="F1102" s="180"/>
      <c r="G1102" s="180">
        <f>SUM(C1102:F1102)</f>
      </c>
      <c r="H1102" s="125">
        <v>5000</v>
      </c>
      <c r="I1102" s="125">
        <f>G1102*H1102</f>
      </c>
      <c r="J1102" s="125">
        <f>I1102*0.1</f>
      </c>
      <c r="K1102" s="125">
        <f>SUM(I1102:J1102)</f>
      </c>
      <c r="L1102" s="86"/>
      <c r="M1102" s="175"/>
      <c r="N1102" s="87"/>
      <c r="O1102" s="87"/>
      <c r="P1102" s="87"/>
      <c r="Q1102" s="87"/>
      <c r="R1102" s="87"/>
      <c r="S1102" s="87"/>
      <c r="T1102" s="87"/>
      <c r="U1102" s="87"/>
      <c r="V1102" s="175"/>
      <c r="W1102" s="87"/>
      <c r="X1102" s="87"/>
      <c r="Y1102" s="87"/>
      <c r="Z1102" s="87"/>
      <c r="AA1102" s="87"/>
      <c r="AB1102" s="87"/>
      <c r="AC1102" s="86"/>
      <c r="AD1102" s="87"/>
    </row>
    <row x14ac:dyDescent="0.25" r="1103" customHeight="1" ht="17.25">
      <c r="A1103" s="235">
        <f>A1102</f>
        <v>25569.375</v>
      </c>
      <c r="B1103" s="279"/>
      <c r="C1103" s="180"/>
      <c r="D1103" s="180"/>
      <c r="E1103" s="180"/>
      <c r="F1103" s="180"/>
      <c r="G1103" s="180">
        <f>SUM(C1103:F1103)</f>
      </c>
      <c r="H1103" s="125"/>
      <c r="I1103" s="125">
        <f>G1103*H1103</f>
      </c>
      <c r="J1103" s="125">
        <f>I1103*0.1</f>
      </c>
      <c r="K1103" s="125">
        <f>SUM(I1103:J1103)</f>
      </c>
      <c r="L1103" s="86"/>
      <c r="M1103" s="175"/>
      <c r="N1103" s="87"/>
      <c r="O1103" s="87"/>
      <c r="P1103" s="87"/>
      <c r="Q1103" s="87"/>
      <c r="R1103" s="87"/>
      <c r="S1103" s="87"/>
      <c r="T1103" s="87"/>
      <c r="U1103" s="87"/>
      <c r="V1103" s="175"/>
      <c r="W1103" s="87"/>
      <c r="X1103" s="87"/>
      <c r="Y1103" s="87"/>
      <c r="Z1103" s="87"/>
      <c r="AA1103" s="87"/>
      <c r="AB1103" s="87"/>
      <c r="AC1103" s="86"/>
      <c r="AD1103" s="87"/>
    </row>
    <row x14ac:dyDescent="0.25" r="1104" customHeight="1" ht="17.25">
      <c r="A1104" s="235">
        <f>A1103</f>
        <v>25569.375</v>
      </c>
      <c r="B1104" s="179"/>
      <c r="C1104" s="180"/>
      <c r="D1104" s="180"/>
      <c r="E1104" s="180"/>
      <c r="F1104" s="180"/>
      <c r="G1104" s="180">
        <f>SUM(C1104:F1104)</f>
      </c>
      <c r="H1104" s="125"/>
      <c r="I1104" s="125">
        <f>G1104*H1104</f>
      </c>
      <c r="J1104" s="125">
        <f>I1104*0.1</f>
      </c>
      <c r="K1104" s="125">
        <f>SUM(I1104:J1104)</f>
      </c>
      <c r="L1104" s="86"/>
      <c r="M1104" s="175"/>
      <c r="N1104" s="87"/>
      <c r="O1104" s="87"/>
      <c r="P1104" s="87"/>
      <c r="Q1104" s="87"/>
      <c r="R1104" s="87"/>
      <c r="S1104" s="87"/>
      <c r="T1104" s="87"/>
      <c r="U1104" s="87"/>
      <c r="V1104" s="175"/>
      <c r="W1104" s="87"/>
      <c r="X1104" s="87"/>
      <c r="Y1104" s="87"/>
      <c r="Z1104" s="87"/>
      <c r="AA1104" s="87"/>
      <c r="AB1104" s="87"/>
      <c r="AC1104" s="86"/>
      <c r="AD1104" s="87"/>
    </row>
    <row x14ac:dyDescent="0.25" r="1105" customHeight="1" ht="17.25">
      <c r="A1105" s="243">
        <f>A1104</f>
        <v>25569.375</v>
      </c>
      <c r="B1105" s="282" t="s">
        <v>155</v>
      </c>
      <c r="C1105" s="191">
        <f>SUM(C1063:C1104)</f>
      </c>
      <c r="D1105" s="191">
        <f>SUM(D1063:D1104)</f>
      </c>
      <c r="E1105" s="191">
        <f>SUM(E1063:E1104)</f>
      </c>
      <c r="F1105" s="191">
        <f>SUM(F1063:F1104)</f>
      </c>
      <c r="G1105" s="191">
        <f>SUM(G1063:G1104)</f>
      </c>
      <c r="H1105" s="201"/>
      <c r="I1105" s="201">
        <f>SUM(I1063:I1104)</f>
      </c>
      <c r="J1105" s="201">
        <f>SUM(J1063:J1104)</f>
      </c>
      <c r="K1105" s="201">
        <f>SUM(K1063:K1104)</f>
      </c>
      <c r="L1105" s="86"/>
      <c r="M1105" s="175"/>
      <c r="N1105" s="87"/>
      <c r="O1105" s="87"/>
      <c r="P1105" s="87"/>
      <c r="Q1105" s="87"/>
      <c r="R1105" s="87"/>
      <c r="S1105" s="87"/>
      <c r="T1105" s="87"/>
      <c r="U1105" s="87"/>
      <c r="V1105" s="175"/>
      <c r="W1105" s="87"/>
      <c r="X1105" s="87"/>
      <c r="Y1105" s="87"/>
      <c r="Z1105" s="87"/>
      <c r="AA1105" s="87"/>
      <c r="AB1105" s="87"/>
      <c r="AC1105" s="86"/>
      <c r="AD1105" s="87"/>
    </row>
    <row x14ac:dyDescent="0.25" r="1106" customHeight="1" ht="17.25">
      <c r="A1106" s="235">
        <f>A1108</f>
        <v>25569.375</v>
      </c>
      <c r="B1106" s="186" t="s">
        <v>113</v>
      </c>
      <c r="C1106" s="180"/>
      <c r="D1106" s="180"/>
      <c r="E1106" s="180"/>
      <c r="F1106" s="180"/>
      <c r="G1106" s="180">
        <f>SUM(C1106:F1106)</f>
      </c>
      <c r="H1106" s="125">
        <v>6500</v>
      </c>
      <c r="I1106" s="125">
        <f>G1106*H1106</f>
      </c>
      <c r="J1106" s="185"/>
      <c r="K1106" s="125">
        <f>SUM(I1106:J1106)</f>
      </c>
      <c r="L1106" s="86"/>
      <c r="M1106" s="175"/>
      <c r="N1106" s="87"/>
      <c r="O1106" s="87"/>
      <c r="P1106" s="87"/>
      <c r="Q1106" s="87"/>
      <c r="R1106" s="87"/>
      <c r="S1106" s="87"/>
      <c r="T1106" s="87"/>
      <c r="U1106" s="87"/>
      <c r="V1106" s="175"/>
      <c r="W1106" s="87"/>
      <c r="X1106" s="87"/>
      <c r="Y1106" s="87"/>
      <c r="Z1106" s="87"/>
      <c r="AA1106" s="87"/>
      <c r="AB1106" s="87"/>
      <c r="AC1106" s="86"/>
      <c r="AD1106" s="87"/>
    </row>
    <row x14ac:dyDescent="0.25" r="1107" customHeight="1" ht="17.25">
      <c r="A1107" s="235">
        <f>A1103</f>
        <v>25569.375</v>
      </c>
      <c r="B1107" s="186" t="s">
        <v>156</v>
      </c>
      <c r="C1107" s="180"/>
      <c r="D1107" s="180"/>
      <c r="E1107" s="180"/>
      <c r="F1107" s="180"/>
      <c r="G1107" s="180">
        <f>SUM(C1107:F1107)</f>
      </c>
      <c r="H1107" s="125">
        <v>6500</v>
      </c>
      <c r="I1107" s="125">
        <f>G1107*H1107</f>
      </c>
      <c r="J1107" s="185"/>
      <c r="K1107" s="125">
        <f>SUM(I1107:J1107)</f>
      </c>
      <c r="L1107" s="86"/>
      <c r="M1107" s="175"/>
      <c r="N1107" s="87"/>
      <c r="O1107" s="87"/>
      <c r="P1107" s="87"/>
      <c r="Q1107" s="87"/>
      <c r="R1107" s="87"/>
      <c r="S1107" s="87"/>
      <c r="T1107" s="87"/>
      <c r="U1107" s="87"/>
      <c r="V1107" s="175"/>
      <c r="W1107" s="87"/>
      <c r="X1107" s="87"/>
      <c r="Y1107" s="87"/>
      <c r="Z1107" s="87"/>
      <c r="AA1107" s="87"/>
      <c r="AB1107" s="87"/>
      <c r="AC1107" s="86"/>
      <c r="AD1107" s="87"/>
    </row>
    <row x14ac:dyDescent="0.25" r="1108" customHeight="1" ht="17.25">
      <c r="A1108" s="235">
        <f>A1109</f>
        <v>25569.375</v>
      </c>
      <c r="B1108" s="186" t="s">
        <v>112</v>
      </c>
      <c r="C1108" s="180"/>
      <c r="D1108" s="180"/>
      <c r="E1108" s="180"/>
      <c r="F1108" s="180"/>
      <c r="G1108" s="180">
        <f>SUM(C1108:F1108)</f>
      </c>
      <c r="H1108" s="125">
        <v>6900</v>
      </c>
      <c r="I1108" s="125">
        <f>G1108*H1108</f>
      </c>
      <c r="J1108" s="185"/>
      <c r="K1108" s="125">
        <f>SUM(I1108:J1108)</f>
      </c>
      <c r="L1108" s="86"/>
      <c r="M1108" s="175"/>
      <c r="N1108" s="87"/>
      <c r="O1108" s="87"/>
      <c r="P1108" s="87"/>
      <c r="Q1108" s="87"/>
      <c r="R1108" s="87"/>
      <c r="S1108" s="87"/>
      <c r="T1108" s="87"/>
      <c r="U1108" s="87"/>
      <c r="V1108" s="175"/>
      <c r="W1108" s="87"/>
      <c r="X1108" s="87"/>
      <c r="Y1108" s="87"/>
      <c r="Z1108" s="87"/>
      <c r="AA1108" s="87"/>
      <c r="AB1108" s="87"/>
      <c r="AC1108" s="86"/>
      <c r="AD1108" s="87"/>
    </row>
    <row x14ac:dyDescent="0.25" r="1109" customHeight="1" ht="17.25">
      <c r="A1109" s="235">
        <f>A1107</f>
        <v>25569.375</v>
      </c>
      <c r="B1109" s="179"/>
      <c r="C1109" s="180"/>
      <c r="D1109" s="180"/>
      <c r="E1109" s="180"/>
      <c r="F1109" s="180"/>
      <c r="G1109" s="180">
        <f>SUM(C1109:F1109)</f>
      </c>
      <c r="H1109" s="125"/>
      <c r="I1109" s="125">
        <f>G1107*H1109</f>
      </c>
      <c r="J1109" s="185"/>
      <c r="K1109" s="125">
        <f>SUM(I1109:J1109)</f>
      </c>
      <c r="L1109" s="86"/>
      <c r="M1109" s="175"/>
      <c r="N1109" s="87"/>
      <c r="O1109" s="87"/>
      <c r="P1109" s="87"/>
      <c r="Q1109" s="87"/>
      <c r="R1109" s="87"/>
      <c r="S1109" s="87"/>
      <c r="T1109" s="87"/>
      <c r="U1109" s="87"/>
      <c r="V1109" s="175"/>
      <c r="W1109" s="87"/>
      <c r="X1109" s="87"/>
      <c r="Y1109" s="87"/>
      <c r="Z1109" s="87"/>
      <c r="AA1109" s="87"/>
      <c r="AB1109" s="87"/>
      <c r="AC1109" s="86"/>
      <c r="AD1109" s="87"/>
    </row>
    <row x14ac:dyDescent="0.25" r="1110" customHeight="1" ht="17.25">
      <c r="A1110" s="235">
        <f>A1109</f>
        <v>25569.375</v>
      </c>
      <c r="B1110" s="179"/>
      <c r="C1110" s="180"/>
      <c r="D1110" s="180"/>
      <c r="E1110" s="180"/>
      <c r="F1110" s="180"/>
      <c r="G1110" s="180">
        <f>SUM(C1110:F1110)</f>
      </c>
      <c r="H1110" s="125"/>
      <c r="I1110" s="125">
        <f>G1110*H1110</f>
      </c>
      <c r="J1110" s="185"/>
      <c r="K1110" s="125">
        <f>SUM(I1110:J1110)</f>
      </c>
      <c r="L1110" s="86"/>
      <c r="M1110" s="175"/>
      <c r="N1110" s="87"/>
      <c r="O1110" s="87"/>
      <c r="P1110" s="87"/>
      <c r="Q1110" s="87"/>
      <c r="R1110" s="87"/>
      <c r="S1110" s="87"/>
      <c r="T1110" s="87"/>
      <c r="U1110" s="87"/>
      <c r="V1110" s="175"/>
      <c r="W1110" s="87"/>
      <c r="X1110" s="87"/>
      <c r="Y1110" s="87"/>
      <c r="Z1110" s="87"/>
      <c r="AA1110" s="87"/>
      <c r="AB1110" s="87"/>
      <c r="AC1110" s="86"/>
      <c r="AD1110" s="87"/>
    </row>
    <row x14ac:dyDescent="0.25" r="1111" customHeight="1" ht="17.25">
      <c r="A1111" s="235">
        <f>A1110</f>
        <v>25569.375</v>
      </c>
      <c r="B1111" s="179"/>
      <c r="C1111" s="180"/>
      <c r="D1111" s="180"/>
      <c r="E1111" s="180"/>
      <c r="F1111" s="180"/>
      <c r="G1111" s="180">
        <f>SUM(C1111:F1111)</f>
      </c>
      <c r="H1111" s="125"/>
      <c r="I1111" s="125">
        <f>G1110*H1111</f>
      </c>
      <c r="J1111" s="185"/>
      <c r="K1111" s="125">
        <f>SUM(I1111:J1111)</f>
      </c>
      <c r="L1111" s="86"/>
      <c r="M1111" s="175"/>
      <c r="N1111" s="87"/>
      <c r="O1111" s="87"/>
      <c r="P1111" s="87"/>
      <c r="Q1111" s="87"/>
      <c r="R1111" s="87"/>
      <c r="S1111" s="87"/>
      <c r="T1111" s="87"/>
      <c r="U1111" s="87"/>
      <c r="V1111" s="175"/>
      <c r="W1111" s="87"/>
      <c r="X1111" s="87"/>
      <c r="Y1111" s="87"/>
      <c r="Z1111" s="87"/>
      <c r="AA1111" s="87"/>
      <c r="AB1111" s="87"/>
      <c r="AC1111" s="86"/>
      <c r="AD1111" s="87"/>
    </row>
    <row x14ac:dyDescent="0.25" r="1112" customHeight="1" ht="17.25">
      <c r="A1112" s="235">
        <f>A1106</f>
        <v>25569.375</v>
      </c>
      <c r="B1112" s="179"/>
      <c r="C1112" s="180"/>
      <c r="D1112" s="180"/>
      <c r="E1112" s="180"/>
      <c r="F1112" s="180"/>
      <c r="G1112" s="180">
        <f>SUM(C1112:F1112)</f>
      </c>
      <c r="H1112" s="125"/>
      <c r="I1112" s="125">
        <f>G1112*H1112</f>
      </c>
      <c r="J1112" s="185"/>
      <c r="K1112" s="125">
        <f>SUM(I1112:J1112)</f>
      </c>
      <c r="L1112" s="86"/>
      <c r="M1112" s="175"/>
      <c r="N1112" s="87"/>
      <c r="O1112" s="87"/>
      <c r="P1112" s="87"/>
      <c r="Q1112" s="87"/>
      <c r="R1112" s="87"/>
      <c r="S1112" s="87"/>
      <c r="T1112" s="87"/>
      <c r="U1112" s="87"/>
      <c r="V1112" s="175"/>
      <c r="W1112" s="87"/>
      <c r="X1112" s="87"/>
      <c r="Y1112" s="87"/>
      <c r="Z1112" s="87"/>
      <c r="AA1112" s="87"/>
      <c r="AB1112" s="87"/>
      <c r="AC1112" s="86"/>
      <c r="AD1112" s="87"/>
    </row>
    <row x14ac:dyDescent="0.25" r="1113" customHeight="1" ht="17.25">
      <c r="A1113" s="235">
        <f>A1112</f>
        <v>25569.375</v>
      </c>
      <c r="B1113" s="179"/>
      <c r="C1113" s="180"/>
      <c r="D1113" s="180"/>
      <c r="E1113" s="180"/>
      <c r="F1113" s="180"/>
      <c r="G1113" s="180">
        <f>SUM(C1113:F1113)</f>
      </c>
      <c r="H1113" s="125"/>
      <c r="I1113" s="125">
        <f>G1112*H1113</f>
      </c>
      <c r="J1113" s="185"/>
      <c r="K1113" s="125">
        <f>SUM(I1113:J1113)</f>
      </c>
      <c r="L1113" s="86"/>
      <c r="M1113" s="175"/>
      <c r="N1113" s="87"/>
      <c r="O1113" s="87"/>
      <c r="P1113" s="87"/>
      <c r="Q1113" s="87"/>
      <c r="R1113" s="87"/>
      <c r="S1113" s="87"/>
      <c r="T1113" s="87"/>
      <c r="U1113" s="87"/>
      <c r="V1113" s="175"/>
      <c r="W1113" s="87"/>
      <c r="X1113" s="87"/>
      <c r="Y1113" s="87"/>
      <c r="Z1113" s="87"/>
      <c r="AA1113" s="87"/>
      <c r="AB1113" s="87"/>
      <c r="AC1113" s="86"/>
      <c r="AD1113" s="87"/>
    </row>
    <row x14ac:dyDescent="0.25" r="1114" customHeight="1" ht="17.25">
      <c r="A1114" s="243">
        <f>A1113</f>
        <v>25569.375</v>
      </c>
      <c r="B1114" s="282" t="s">
        <v>157</v>
      </c>
      <c r="C1114" s="191">
        <f>SUM(C1106:C1113)</f>
      </c>
      <c r="D1114" s="191">
        <f>SUM(D1106:D1113)</f>
      </c>
      <c r="E1114" s="191">
        <f>SUM(E1106:E1113)</f>
      </c>
      <c r="F1114" s="191">
        <f>SUM(F1106:F1113)</f>
      </c>
      <c r="G1114" s="191">
        <f>SUM(G1106:G1113)</f>
      </c>
      <c r="H1114" s="201"/>
      <c r="I1114" s="201">
        <f>SUM(I1106:I1113)</f>
      </c>
      <c r="J1114" s="201"/>
      <c r="K1114" s="202">
        <f>SUM(K1106:K1113)</f>
      </c>
      <c r="L1114" s="86"/>
      <c r="M1114" s="175"/>
      <c r="N1114" s="87"/>
      <c r="O1114" s="87"/>
      <c r="P1114" s="87"/>
      <c r="Q1114" s="87"/>
      <c r="R1114" s="87"/>
      <c r="S1114" s="87"/>
      <c r="T1114" s="87"/>
      <c r="U1114" s="87"/>
      <c r="V1114" s="175"/>
      <c r="W1114" s="87"/>
      <c r="X1114" s="87"/>
      <c r="Y1114" s="87"/>
      <c r="Z1114" s="87"/>
      <c r="AA1114" s="87"/>
      <c r="AB1114" s="87"/>
      <c r="AC1114" s="86"/>
      <c r="AD1114" s="87"/>
    </row>
    <row x14ac:dyDescent="0.25" r="1115" customHeight="1" ht="17.25" hidden="1">
      <c r="A1115" s="272" t="s">
        <v>128</v>
      </c>
      <c r="B1115" s="273" t="s">
        <v>2</v>
      </c>
      <c r="C1115" s="274" t="s">
        <v>129</v>
      </c>
      <c r="D1115" s="274" t="s">
        <v>130</v>
      </c>
      <c r="E1115" s="274" t="s">
        <v>131</v>
      </c>
      <c r="F1115" s="274" t="s">
        <v>132</v>
      </c>
      <c r="G1115" s="274" t="s">
        <v>133</v>
      </c>
      <c r="H1115" s="274" t="s">
        <v>7</v>
      </c>
      <c r="I1115" s="274" t="s">
        <v>134</v>
      </c>
      <c r="J1115" s="274" t="s">
        <v>90</v>
      </c>
      <c r="K1115" s="275" t="s">
        <v>135</v>
      </c>
      <c r="L1115" s="86"/>
      <c r="M1115" s="175"/>
      <c r="N1115" s="87"/>
      <c r="O1115" s="87"/>
      <c r="P1115" s="87"/>
      <c r="Q1115" s="87"/>
      <c r="R1115" s="87"/>
      <c r="S1115" s="87"/>
      <c r="T1115" s="87"/>
      <c r="U1115" s="87"/>
      <c r="V1115" s="175"/>
      <c r="W1115" s="87"/>
      <c r="X1115" s="87"/>
      <c r="Y1115" s="87"/>
      <c r="Z1115" s="87"/>
      <c r="AA1115" s="87"/>
      <c r="AB1115" s="87"/>
      <c r="AC1115" s="86"/>
      <c r="AD1115" s="87"/>
    </row>
    <row x14ac:dyDescent="0.25" r="1116" customHeight="1" ht="17.25">
      <c r="A1116" s="235">
        <f>A1114+1</f>
        <v>25569.375</v>
      </c>
      <c r="B1116" s="179" t="s">
        <v>203</v>
      </c>
      <c r="C1116" s="180"/>
      <c r="D1116" s="180">
        <v>25</v>
      </c>
      <c r="E1116" s="180"/>
      <c r="F1116" s="180"/>
      <c r="G1116" s="180">
        <f>SUM(C1116:F1116)</f>
      </c>
      <c r="H1116" s="237">
        <v>6000</v>
      </c>
      <c r="I1116" s="125">
        <f>G1116*H1116</f>
      </c>
      <c r="J1116" s="125">
        <f>I1116*0.1</f>
      </c>
      <c r="K1116" s="125">
        <f>SUM(I1116:J1116)</f>
      </c>
      <c r="L1116" s="86"/>
      <c r="M1116" s="175"/>
      <c r="N1116" s="87"/>
      <c r="O1116" s="87"/>
      <c r="P1116" s="87"/>
      <c r="Q1116" s="87"/>
      <c r="R1116" s="87"/>
      <c r="S1116" s="87"/>
      <c r="T1116" s="87"/>
      <c r="U1116" s="87"/>
      <c r="V1116" s="175"/>
      <c r="W1116" s="87"/>
      <c r="X1116" s="87"/>
      <c r="Y1116" s="87"/>
      <c r="Z1116" s="87"/>
      <c r="AA1116" s="87"/>
      <c r="AB1116" s="87"/>
      <c r="AC1116" s="86"/>
      <c r="AD1116" s="87"/>
    </row>
    <row x14ac:dyDescent="0.25" r="1117" customHeight="1" ht="17.25">
      <c r="A1117" s="235">
        <f>A1116</f>
        <v>25569.375</v>
      </c>
      <c r="B1117" s="179" t="s">
        <v>205</v>
      </c>
      <c r="C1117" s="180"/>
      <c r="D1117" s="180">
        <v>97</v>
      </c>
      <c r="E1117" s="180"/>
      <c r="F1117" s="180"/>
      <c r="G1117" s="180">
        <f>SUM(C1117:F1117)</f>
      </c>
      <c r="H1117" s="182">
        <v>4300</v>
      </c>
      <c r="I1117" s="125">
        <f>G1117*H1117</f>
      </c>
      <c r="J1117" s="125">
        <f>I1117*0.1</f>
      </c>
      <c r="K1117" s="125">
        <f>SUM(I1117:J1117)</f>
      </c>
      <c r="L1117" s="86"/>
      <c r="M1117" s="175"/>
      <c r="N1117" s="87"/>
      <c r="O1117" s="87"/>
      <c r="P1117" s="87"/>
      <c r="Q1117" s="87"/>
      <c r="R1117" s="87"/>
      <c r="S1117" s="87"/>
      <c r="T1117" s="87"/>
      <c r="U1117" s="87"/>
      <c r="V1117" s="175"/>
      <c r="W1117" s="87"/>
      <c r="X1117" s="87"/>
      <c r="Y1117" s="87"/>
      <c r="Z1117" s="87"/>
      <c r="AA1117" s="87"/>
      <c r="AB1117" s="87"/>
      <c r="AC1117" s="86"/>
      <c r="AD1117" s="87"/>
    </row>
    <row x14ac:dyDescent="0.25" r="1118" customHeight="1" ht="17.25">
      <c r="A1118" s="235">
        <f>A1117</f>
        <v>25569.375</v>
      </c>
      <c r="B1118" s="179" t="s">
        <v>13</v>
      </c>
      <c r="C1118" s="180"/>
      <c r="D1118" s="180">
        <v>12</v>
      </c>
      <c r="E1118" s="180">
        <v>4</v>
      </c>
      <c r="F1118" s="180"/>
      <c r="G1118" s="180">
        <f>SUM(C1118:F1118)</f>
      </c>
      <c r="H1118" s="125">
        <v>6000</v>
      </c>
      <c r="I1118" s="125">
        <f>G1118*H1118</f>
      </c>
      <c r="J1118" s="125">
        <f>I1118*0.1</f>
      </c>
      <c r="K1118" s="125">
        <f>SUM(I1118:J1118)</f>
      </c>
      <c r="L1118" s="86"/>
      <c r="M1118" s="175"/>
      <c r="N1118" s="87"/>
      <c r="O1118" s="87"/>
      <c r="P1118" s="87"/>
      <c r="Q1118" s="87"/>
      <c r="R1118" s="87"/>
      <c r="S1118" s="87"/>
      <c r="T1118" s="87"/>
      <c r="U1118" s="87"/>
      <c r="V1118" s="175"/>
      <c r="W1118" s="87"/>
      <c r="X1118" s="87"/>
      <c r="Y1118" s="87"/>
      <c r="Z1118" s="87"/>
      <c r="AA1118" s="87"/>
      <c r="AB1118" s="87"/>
      <c r="AC1118" s="86"/>
      <c r="AD1118" s="87"/>
    </row>
    <row x14ac:dyDescent="0.25" r="1119" customHeight="1" ht="17.25">
      <c r="A1119" s="235">
        <f>A1118</f>
        <v>25569.375</v>
      </c>
      <c r="B1119" s="179" t="s">
        <v>58</v>
      </c>
      <c r="C1119" s="183" t="s">
        <v>14</v>
      </c>
      <c r="D1119" s="180">
        <v>17</v>
      </c>
      <c r="E1119" s="180">
        <v>9</v>
      </c>
      <c r="F1119" s="180"/>
      <c r="G1119" s="180">
        <f>SUM(C1119:F1119)</f>
      </c>
      <c r="H1119" s="237">
        <v>5500</v>
      </c>
      <c r="I1119" s="125">
        <f>G1119*H1119</f>
      </c>
      <c r="J1119" s="125">
        <f>I1119*0.1</f>
      </c>
      <c r="K1119" s="125">
        <f>SUM(I1119:J1119)</f>
      </c>
      <c r="L1119" s="86"/>
      <c r="M1119" s="175"/>
      <c r="N1119" s="87"/>
      <c r="O1119" s="87"/>
      <c r="P1119" s="87"/>
      <c r="Q1119" s="87"/>
      <c r="R1119" s="87"/>
      <c r="S1119" s="87"/>
      <c r="T1119" s="87"/>
      <c r="U1119" s="87"/>
      <c r="V1119" s="175"/>
      <c r="W1119" s="87"/>
      <c r="X1119" s="87"/>
      <c r="Y1119" s="87"/>
      <c r="Z1119" s="87"/>
      <c r="AA1119" s="87"/>
      <c r="AB1119" s="87"/>
      <c r="AC1119" s="86"/>
      <c r="AD1119" s="87"/>
    </row>
    <row x14ac:dyDescent="0.25" r="1120" customHeight="1" ht="17.25">
      <c r="A1120" s="235">
        <f>A1119</f>
        <v>25569.375</v>
      </c>
      <c r="B1120" s="179" t="s">
        <v>8</v>
      </c>
      <c r="C1120" s="183">
        <v>7</v>
      </c>
      <c r="D1120" s="180">
        <v>45</v>
      </c>
      <c r="E1120" s="180">
        <v>25</v>
      </c>
      <c r="F1120" s="180">
        <v>16</v>
      </c>
      <c r="G1120" s="180">
        <f>SUM(C1120:F1120)</f>
      </c>
      <c r="H1120" s="125">
        <v>5000</v>
      </c>
      <c r="I1120" s="125">
        <f>G1120*H1120</f>
      </c>
      <c r="J1120" s="125">
        <f>I1120*0.1</f>
      </c>
      <c r="K1120" s="125">
        <f>SUM(I1120:J1120)</f>
      </c>
      <c r="L1120" s="86"/>
      <c r="M1120" s="175"/>
      <c r="N1120" s="87"/>
      <c r="O1120" s="87"/>
      <c r="P1120" s="87"/>
      <c r="Q1120" s="87"/>
      <c r="R1120" s="87"/>
      <c r="S1120" s="87"/>
      <c r="T1120" s="87"/>
      <c r="U1120" s="87"/>
      <c r="V1120" s="175"/>
      <c r="W1120" s="87"/>
      <c r="X1120" s="87"/>
      <c r="Y1120" s="87"/>
      <c r="Z1120" s="87"/>
      <c r="AA1120" s="87"/>
      <c r="AB1120" s="87"/>
      <c r="AC1120" s="86"/>
      <c r="AD1120" s="87"/>
    </row>
    <row x14ac:dyDescent="0.25" r="1121" customHeight="1" ht="17.25">
      <c r="A1121" s="235">
        <f>A1120</f>
        <v>25569.375</v>
      </c>
      <c r="B1121" s="179" t="s">
        <v>27</v>
      </c>
      <c r="C1121" s="180"/>
      <c r="D1121" s="180">
        <v>10</v>
      </c>
      <c r="E1121" s="180">
        <v>10</v>
      </c>
      <c r="F1121" s="180"/>
      <c r="G1121" s="180">
        <f>SUM(C1121:F1121)</f>
      </c>
      <c r="H1121" s="125">
        <v>5500</v>
      </c>
      <c r="I1121" s="125">
        <f>G1121*H1121</f>
      </c>
      <c r="J1121" s="125">
        <f>I1121*0.1</f>
      </c>
      <c r="K1121" s="125">
        <f>SUM(I1121:J1121)</f>
      </c>
      <c r="L1121" s="86"/>
      <c r="M1121" s="175"/>
      <c r="N1121" s="87"/>
      <c r="O1121" s="87"/>
      <c r="P1121" s="87"/>
      <c r="Q1121" s="87"/>
      <c r="R1121" s="87"/>
      <c r="S1121" s="87"/>
      <c r="T1121" s="87"/>
      <c r="U1121" s="87"/>
      <c r="V1121" s="175"/>
      <c r="W1121" s="87"/>
      <c r="X1121" s="87"/>
      <c r="Y1121" s="87"/>
      <c r="Z1121" s="87"/>
      <c r="AA1121" s="87"/>
      <c r="AB1121" s="87"/>
      <c r="AC1121" s="86"/>
      <c r="AD1121" s="87"/>
    </row>
    <row x14ac:dyDescent="0.25" r="1122" customHeight="1" ht="17.25">
      <c r="A1122" s="235">
        <f>A1121</f>
        <v>25569.375</v>
      </c>
      <c r="B1122" s="179" t="s">
        <v>20</v>
      </c>
      <c r="C1122" s="180"/>
      <c r="D1122" s="180">
        <v>61</v>
      </c>
      <c r="E1122" s="180">
        <v>13</v>
      </c>
      <c r="F1122" s="180"/>
      <c r="G1122" s="180">
        <f>SUM(C1122:F1122)</f>
      </c>
      <c r="H1122" s="125">
        <v>5000</v>
      </c>
      <c r="I1122" s="125">
        <f>G1122*H1122</f>
      </c>
      <c r="J1122" s="125">
        <f>I1122*0.1</f>
      </c>
      <c r="K1122" s="125">
        <f>SUM(I1122:J1122)</f>
      </c>
      <c r="L1122" s="86"/>
      <c r="M1122" s="175"/>
      <c r="N1122" s="87"/>
      <c r="O1122" s="87"/>
      <c r="P1122" s="87"/>
      <c r="Q1122" s="87"/>
      <c r="R1122" s="87"/>
      <c r="S1122" s="87"/>
      <c r="T1122" s="87"/>
      <c r="U1122" s="87"/>
      <c r="V1122" s="175"/>
      <c r="W1122" s="87"/>
      <c r="X1122" s="87"/>
      <c r="Y1122" s="87"/>
      <c r="Z1122" s="87"/>
      <c r="AA1122" s="87"/>
      <c r="AB1122" s="87"/>
      <c r="AC1122" s="86"/>
      <c r="AD1122" s="87"/>
    </row>
    <row x14ac:dyDescent="0.25" r="1123" customHeight="1" ht="17.25">
      <c r="A1123" s="235">
        <f>A1122</f>
        <v>25569.375</v>
      </c>
      <c r="B1123" s="179" t="s">
        <v>31</v>
      </c>
      <c r="C1123" s="180"/>
      <c r="D1123" s="180">
        <v>25</v>
      </c>
      <c r="E1123" s="180"/>
      <c r="F1123" s="180"/>
      <c r="G1123" s="180">
        <f>SUM(C1123:F1123)</f>
      </c>
      <c r="H1123" s="125">
        <v>6000</v>
      </c>
      <c r="I1123" s="125">
        <f>G1123*H1123</f>
      </c>
      <c r="J1123" s="125">
        <f>I1123*0.1</f>
      </c>
      <c r="K1123" s="125">
        <f>SUM(I1123:J1123)</f>
      </c>
      <c r="L1123" s="86"/>
      <c r="M1123" s="175"/>
      <c r="N1123" s="87"/>
      <c r="O1123" s="87"/>
      <c r="P1123" s="87"/>
      <c r="Q1123" s="87"/>
      <c r="R1123" s="87"/>
      <c r="S1123" s="87"/>
      <c r="T1123" s="87"/>
      <c r="U1123" s="87"/>
      <c r="V1123" s="175"/>
      <c r="W1123" s="87"/>
      <c r="X1123" s="87"/>
      <c r="Y1123" s="87"/>
      <c r="Z1123" s="87"/>
      <c r="AA1123" s="87"/>
      <c r="AB1123" s="87"/>
      <c r="AC1123" s="86"/>
      <c r="AD1123" s="87"/>
    </row>
    <row x14ac:dyDescent="0.25" r="1124" customHeight="1" ht="17.25">
      <c r="A1124" s="235">
        <f>A1123</f>
        <v>25569.375</v>
      </c>
      <c r="B1124" s="179" t="s">
        <v>71</v>
      </c>
      <c r="C1124" s="180"/>
      <c r="D1124" s="180">
        <v>25</v>
      </c>
      <c r="E1124" s="180"/>
      <c r="F1124" s="180"/>
      <c r="G1124" s="180">
        <f>SUM(C1124:F1124)</f>
      </c>
      <c r="H1124" s="125">
        <v>6000</v>
      </c>
      <c r="I1124" s="125">
        <f>G1124*H1124</f>
      </c>
      <c r="J1124" s="125">
        <f>I1124*0.1</f>
      </c>
      <c r="K1124" s="125">
        <f>SUM(I1124:J1124)</f>
      </c>
      <c r="L1124" s="86"/>
      <c r="M1124" s="175"/>
      <c r="N1124" s="87"/>
      <c r="O1124" s="87"/>
      <c r="P1124" s="87"/>
      <c r="Q1124" s="87"/>
      <c r="R1124" s="87"/>
      <c r="S1124" s="87"/>
      <c r="T1124" s="87"/>
      <c r="U1124" s="87"/>
      <c r="V1124" s="175"/>
      <c r="W1124" s="87"/>
      <c r="X1124" s="87"/>
      <c r="Y1124" s="87"/>
      <c r="Z1124" s="87"/>
      <c r="AA1124" s="87"/>
      <c r="AB1124" s="87"/>
      <c r="AC1124" s="86"/>
      <c r="AD1124" s="87"/>
    </row>
    <row x14ac:dyDescent="0.25" r="1125" customHeight="1" ht="17.25">
      <c r="A1125" s="235">
        <f>A1124</f>
        <v>25569.375</v>
      </c>
      <c r="B1125" s="179" t="s">
        <v>49</v>
      </c>
      <c r="C1125" s="180"/>
      <c r="D1125" s="180">
        <v>18</v>
      </c>
      <c r="E1125" s="180">
        <v>13</v>
      </c>
      <c r="F1125" s="180"/>
      <c r="G1125" s="180">
        <f>SUM(C1125:F1125)</f>
      </c>
      <c r="H1125" s="237">
        <v>6000</v>
      </c>
      <c r="I1125" s="125">
        <f>G1125*H1125</f>
      </c>
      <c r="J1125" s="125">
        <f>I1125*0.1</f>
      </c>
      <c r="K1125" s="125">
        <f>SUM(I1125:J1125)</f>
      </c>
      <c r="L1125" s="86"/>
      <c r="M1125" s="175"/>
      <c r="N1125" s="87"/>
      <c r="O1125" s="87"/>
      <c r="P1125" s="87"/>
      <c r="Q1125" s="87"/>
      <c r="R1125" s="87"/>
      <c r="S1125" s="87"/>
      <c r="T1125" s="87"/>
      <c r="U1125" s="87"/>
      <c r="V1125" s="175"/>
      <c r="W1125" s="87"/>
      <c r="X1125" s="87"/>
      <c r="Y1125" s="87"/>
      <c r="Z1125" s="87"/>
      <c r="AA1125" s="87"/>
      <c r="AB1125" s="87"/>
      <c r="AC1125" s="86"/>
      <c r="AD1125" s="87"/>
    </row>
    <row x14ac:dyDescent="0.25" r="1126" customHeight="1" ht="17.25">
      <c r="A1126" s="235">
        <f>A1125</f>
        <v>25569.375</v>
      </c>
      <c r="B1126" s="184" t="s">
        <v>9</v>
      </c>
      <c r="C1126" s="180"/>
      <c r="D1126" s="180">
        <v>35</v>
      </c>
      <c r="E1126" s="180"/>
      <c r="F1126" s="180"/>
      <c r="G1126" s="180">
        <f>SUM(C1126:F1126)</f>
      </c>
      <c r="H1126" s="125">
        <v>6000</v>
      </c>
      <c r="I1126" s="125">
        <f>G1126*H1126</f>
      </c>
      <c r="J1126" s="125">
        <f>I1126*0.1</f>
      </c>
      <c r="K1126" s="125">
        <f>SUM(I1126:J1126)</f>
      </c>
      <c r="L1126" s="86"/>
      <c r="M1126" s="175"/>
      <c r="N1126" s="87"/>
      <c r="O1126" s="87"/>
      <c r="P1126" s="87"/>
      <c r="Q1126" s="87"/>
      <c r="R1126" s="87"/>
      <c r="S1126" s="87"/>
      <c r="T1126" s="87"/>
      <c r="U1126" s="87"/>
      <c r="V1126" s="175"/>
      <c r="W1126" s="87"/>
      <c r="X1126" s="87"/>
      <c r="Y1126" s="87"/>
      <c r="Z1126" s="87"/>
      <c r="AA1126" s="87"/>
      <c r="AB1126" s="87"/>
      <c r="AC1126" s="86"/>
      <c r="AD1126" s="87"/>
    </row>
    <row x14ac:dyDescent="0.25" r="1127" customHeight="1" ht="17.25">
      <c r="A1127" s="235">
        <f>A1126</f>
        <v>25569.375</v>
      </c>
      <c r="B1127" s="179" t="s">
        <v>78</v>
      </c>
      <c r="C1127" s="180"/>
      <c r="D1127" s="180">
        <v>15</v>
      </c>
      <c r="E1127" s="180"/>
      <c r="F1127" s="180"/>
      <c r="G1127" s="180">
        <f>SUM(C1127:F1127)</f>
      </c>
      <c r="H1127" s="125">
        <v>6500</v>
      </c>
      <c r="I1127" s="125">
        <f>G1127*H1127</f>
      </c>
      <c r="J1127" s="125">
        <f>I1127*0.1</f>
      </c>
      <c r="K1127" s="125">
        <f>SUM(I1127:J1127)</f>
      </c>
      <c r="L1127" s="86"/>
      <c r="M1127" s="175"/>
      <c r="N1127" s="87"/>
      <c r="O1127" s="87"/>
      <c r="P1127" s="87"/>
      <c r="Q1127" s="87"/>
      <c r="R1127" s="87"/>
      <c r="S1127" s="87"/>
      <c r="T1127" s="87"/>
      <c r="U1127" s="87"/>
      <c r="V1127" s="175"/>
      <c r="W1127" s="87"/>
      <c r="X1127" s="87"/>
      <c r="Y1127" s="87"/>
      <c r="Z1127" s="87"/>
      <c r="AA1127" s="87"/>
      <c r="AB1127" s="87"/>
      <c r="AC1127" s="86"/>
      <c r="AD1127" s="87"/>
    </row>
    <row x14ac:dyDescent="0.25" r="1128" customHeight="1" ht="17.25">
      <c r="A1128" s="235">
        <f>A1127</f>
        <v>25569.375</v>
      </c>
      <c r="B1128" s="179" t="s">
        <v>55</v>
      </c>
      <c r="C1128" s="180"/>
      <c r="D1128" s="180">
        <v>10</v>
      </c>
      <c r="E1128" s="180"/>
      <c r="F1128" s="180"/>
      <c r="G1128" s="180">
        <f>SUM(C1128:F1128)</f>
      </c>
      <c r="H1128" s="125">
        <v>6500</v>
      </c>
      <c r="I1128" s="125">
        <f>G1128*H1128</f>
      </c>
      <c r="J1128" s="125">
        <f>I1128*0.1</f>
      </c>
      <c r="K1128" s="125">
        <f>SUM(I1128:J1128)</f>
      </c>
      <c r="L1128" s="86"/>
      <c r="M1128" s="175"/>
      <c r="N1128" s="87"/>
      <c r="O1128" s="87"/>
      <c r="P1128" s="87"/>
      <c r="Q1128" s="87"/>
      <c r="R1128" s="87"/>
      <c r="S1128" s="87"/>
      <c r="T1128" s="87"/>
      <c r="U1128" s="87"/>
      <c r="V1128" s="175"/>
      <c r="W1128" s="87"/>
      <c r="X1128" s="87"/>
      <c r="Y1128" s="87"/>
      <c r="Z1128" s="87"/>
      <c r="AA1128" s="87"/>
      <c r="AB1128" s="87"/>
      <c r="AC1128" s="86"/>
      <c r="AD1128" s="87"/>
    </row>
    <row x14ac:dyDescent="0.25" r="1129" customHeight="1" ht="17.25">
      <c r="A1129" s="235">
        <f>A1128</f>
        <v>25569.375</v>
      </c>
      <c r="B1129" s="279" t="s">
        <v>80</v>
      </c>
      <c r="C1129" s="180"/>
      <c r="D1129" s="180">
        <v>23</v>
      </c>
      <c r="E1129" s="180"/>
      <c r="F1129" s="180"/>
      <c r="G1129" s="180">
        <f>SUM(C1129:F1129)</f>
      </c>
      <c r="H1129" s="125">
        <v>6000</v>
      </c>
      <c r="I1129" s="125">
        <f>G1129*H1129</f>
      </c>
      <c r="J1129" s="185"/>
      <c r="K1129" s="125">
        <f>SUM(I1129:J1129)</f>
      </c>
      <c r="L1129" s="86"/>
      <c r="M1129" s="175"/>
      <c r="N1129" s="87"/>
      <c r="O1129" s="87"/>
      <c r="P1129" s="87"/>
      <c r="Q1129" s="87"/>
      <c r="R1129" s="87"/>
      <c r="S1129" s="87"/>
      <c r="T1129" s="87"/>
      <c r="U1129" s="87"/>
      <c r="V1129" s="175"/>
      <c r="W1129" s="87"/>
      <c r="X1129" s="87"/>
      <c r="Y1129" s="87"/>
      <c r="Z1129" s="87"/>
      <c r="AA1129" s="87"/>
      <c r="AB1129" s="87"/>
      <c r="AC1129" s="86"/>
      <c r="AD1129" s="87"/>
    </row>
    <row x14ac:dyDescent="0.25" r="1130" customHeight="1" ht="17.25">
      <c r="A1130" s="235">
        <f>A1129</f>
        <v>25569.375</v>
      </c>
      <c r="B1130" s="279" t="s">
        <v>67</v>
      </c>
      <c r="C1130" s="180"/>
      <c r="D1130" s="180">
        <v>7</v>
      </c>
      <c r="E1130" s="180">
        <v>6</v>
      </c>
      <c r="F1130" s="180"/>
      <c r="G1130" s="180">
        <f>SUM(C1130:F1130)</f>
      </c>
      <c r="H1130" s="125">
        <v>5500</v>
      </c>
      <c r="I1130" s="125">
        <f>G1130*H1130</f>
      </c>
      <c r="J1130" s="125">
        <f>I1130*0.1</f>
      </c>
      <c r="K1130" s="125">
        <f>SUM(I1130:J1130)</f>
      </c>
      <c r="L1130" s="86"/>
      <c r="M1130" s="175"/>
      <c r="N1130" s="87"/>
      <c r="O1130" s="87"/>
      <c r="P1130" s="87"/>
      <c r="Q1130" s="87"/>
      <c r="R1130" s="87"/>
      <c r="S1130" s="87"/>
      <c r="T1130" s="87"/>
      <c r="U1130" s="87"/>
      <c r="V1130" s="175"/>
      <c r="W1130" s="87"/>
      <c r="X1130" s="87"/>
      <c r="Y1130" s="87"/>
      <c r="Z1130" s="87"/>
      <c r="AA1130" s="87"/>
      <c r="AB1130" s="87"/>
      <c r="AC1130" s="86"/>
      <c r="AD1130" s="87"/>
    </row>
    <row x14ac:dyDescent="0.25" r="1131" customHeight="1" ht="17.25">
      <c r="A1131" s="235">
        <f>A1130</f>
        <v>25569.375</v>
      </c>
      <c r="B1131" s="279" t="s">
        <v>74</v>
      </c>
      <c r="C1131" s="180"/>
      <c r="D1131" s="180">
        <v>34</v>
      </c>
      <c r="E1131" s="180">
        <v>27</v>
      </c>
      <c r="F1131" s="180"/>
      <c r="G1131" s="180">
        <f>SUM(C1131:F1131)</f>
      </c>
      <c r="H1131" s="187">
        <v>5000</v>
      </c>
      <c r="I1131" s="125">
        <f>G1131*H1131</f>
      </c>
      <c r="J1131" s="125">
        <f>I1131*0.1</f>
      </c>
      <c r="K1131" s="125">
        <f>SUM(I1131:J1131)</f>
      </c>
      <c r="L1131" s="86"/>
      <c r="M1131" s="175"/>
      <c r="N1131" s="87"/>
      <c r="O1131" s="87"/>
      <c r="P1131" s="87"/>
      <c r="Q1131" s="87"/>
      <c r="R1131" s="87"/>
      <c r="S1131" s="87"/>
      <c r="T1131" s="87"/>
      <c r="U1131" s="87"/>
      <c r="V1131" s="175"/>
      <c r="W1131" s="87"/>
      <c r="X1131" s="87"/>
      <c r="Y1131" s="87"/>
      <c r="Z1131" s="87"/>
      <c r="AA1131" s="87"/>
      <c r="AB1131" s="87"/>
      <c r="AC1131" s="86"/>
      <c r="AD1131" s="87"/>
    </row>
    <row x14ac:dyDescent="0.25" r="1132" customHeight="1" ht="17.25">
      <c r="A1132" s="235">
        <f>A1131</f>
        <v>25569.375</v>
      </c>
      <c r="B1132" s="280" t="s">
        <v>11</v>
      </c>
      <c r="C1132" s="180"/>
      <c r="D1132" s="180">
        <v>13</v>
      </c>
      <c r="E1132" s="180">
        <v>7</v>
      </c>
      <c r="F1132" s="180"/>
      <c r="G1132" s="180">
        <f>SUM(C1132:F1132)</f>
      </c>
      <c r="H1132" s="125">
        <v>6000</v>
      </c>
      <c r="I1132" s="125">
        <f>G1132*H1132</f>
      </c>
      <c r="J1132" s="125">
        <f>I1132*0.1</f>
      </c>
      <c r="K1132" s="125">
        <f>SUM(I1132:J1132)</f>
      </c>
      <c r="L1132" s="86"/>
      <c r="M1132" s="175"/>
      <c r="N1132" s="87"/>
      <c r="O1132" s="87"/>
      <c r="P1132" s="87"/>
      <c r="Q1132" s="87"/>
      <c r="R1132" s="87"/>
      <c r="S1132" s="87"/>
      <c r="T1132" s="87"/>
      <c r="U1132" s="87"/>
      <c r="V1132" s="175"/>
      <c r="W1132" s="87"/>
      <c r="X1132" s="87"/>
      <c r="Y1132" s="87"/>
      <c r="Z1132" s="87"/>
      <c r="AA1132" s="87"/>
      <c r="AB1132" s="87"/>
      <c r="AC1132" s="86"/>
      <c r="AD1132" s="87"/>
    </row>
    <row x14ac:dyDescent="0.25" r="1133" customHeight="1" ht="17.25">
      <c r="A1133" s="235">
        <f>A1132</f>
        <v>25569.375</v>
      </c>
      <c r="B1133" s="279" t="s">
        <v>22</v>
      </c>
      <c r="C1133" s="180"/>
      <c r="D1133" s="180">
        <v>36</v>
      </c>
      <c r="E1133" s="180"/>
      <c r="F1133" s="180"/>
      <c r="G1133" s="180">
        <f>SUM(C1133:F1133)</f>
      </c>
      <c r="H1133" s="237">
        <v>4800</v>
      </c>
      <c r="I1133" s="125">
        <f>G1133*H1133</f>
      </c>
      <c r="J1133" s="125">
        <f>I1133*0.1</f>
      </c>
      <c r="K1133" s="125">
        <f>SUM(I1133:J1133)</f>
      </c>
      <c r="L1133" s="86"/>
      <c r="M1133" s="175"/>
      <c r="N1133" s="87"/>
      <c r="O1133" s="87"/>
      <c r="P1133" s="87"/>
      <c r="Q1133" s="87"/>
      <c r="R1133" s="87"/>
      <c r="S1133" s="87"/>
      <c r="T1133" s="87"/>
      <c r="U1133" s="87"/>
      <c r="V1133" s="175"/>
      <c r="W1133" s="87"/>
      <c r="X1133" s="87"/>
      <c r="Y1133" s="87"/>
      <c r="Z1133" s="87"/>
      <c r="AA1133" s="87"/>
      <c r="AB1133" s="87"/>
      <c r="AC1133" s="86"/>
      <c r="AD1133" s="87"/>
    </row>
    <row x14ac:dyDescent="0.25" r="1134" customHeight="1" ht="17.25">
      <c r="A1134" s="235">
        <f>A1133</f>
        <v>25569.375</v>
      </c>
      <c r="B1134" s="279" t="s">
        <v>217</v>
      </c>
      <c r="C1134" s="180"/>
      <c r="D1134" s="180">
        <v>18</v>
      </c>
      <c r="E1134" s="180">
        <v>9</v>
      </c>
      <c r="F1134" s="180"/>
      <c r="G1134" s="180">
        <f>SUM(C1134:F1134)</f>
      </c>
      <c r="H1134" s="125">
        <v>5000</v>
      </c>
      <c r="I1134" s="125">
        <f>G1134*H1134</f>
      </c>
      <c r="J1134" s="125">
        <f>I1134*0.1</f>
      </c>
      <c r="K1134" s="125">
        <f>SUM(I1134:J1134)</f>
      </c>
      <c r="L1134" s="86"/>
      <c r="M1134" s="175"/>
      <c r="N1134" s="87"/>
      <c r="O1134" s="87"/>
      <c r="P1134" s="87"/>
      <c r="Q1134" s="87"/>
      <c r="R1134" s="87"/>
      <c r="S1134" s="87"/>
      <c r="T1134" s="87"/>
      <c r="U1134" s="87"/>
      <c r="V1134" s="175"/>
      <c r="W1134" s="87"/>
      <c r="X1134" s="87"/>
      <c r="Y1134" s="87"/>
      <c r="Z1134" s="87"/>
      <c r="AA1134" s="87"/>
      <c r="AB1134" s="87"/>
      <c r="AC1134" s="86"/>
      <c r="AD1134" s="87"/>
    </row>
    <row x14ac:dyDescent="0.25" r="1135" customHeight="1" ht="17.25">
      <c r="A1135" s="235">
        <f>A1134</f>
        <v>25569.375</v>
      </c>
      <c r="B1135" s="279" t="s">
        <v>84</v>
      </c>
      <c r="C1135" s="180"/>
      <c r="D1135" s="180">
        <v>14</v>
      </c>
      <c r="E1135" s="180">
        <v>9</v>
      </c>
      <c r="F1135" s="180"/>
      <c r="G1135" s="180">
        <f>SUM(C1135:F1135)</f>
      </c>
      <c r="H1135" s="237">
        <v>4800</v>
      </c>
      <c r="I1135" s="125">
        <f>G1135*H1135</f>
      </c>
      <c r="J1135" s="125">
        <f>I1135*0.1</f>
      </c>
      <c r="K1135" s="125">
        <f>SUM(I1135:J1135)</f>
      </c>
      <c r="L1135" s="86"/>
      <c r="M1135" s="175"/>
      <c r="N1135" s="87"/>
      <c r="O1135" s="87"/>
      <c r="P1135" s="87"/>
      <c r="Q1135" s="87"/>
      <c r="R1135" s="87"/>
      <c r="S1135" s="87"/>
      <c r="T1135" s="87"/>
      <c r="U1135" s="87"/>
      <c r="V1135" s="175"/>
      <c r="W1135" s="87"/>
      <c r="X1135" s="87"/>
      <c r="Y1135" s="87"/>
      <c r="Z1135" s="87"/>
      <c r="AA1135" s="87"/>
      <c r="AB1135" s="87"/>
      <c r="AC1135" s="86"/>
      <c r="AD1135" s="87"/>
    </row>
    <row x14ac:dyDescent="0.25" r="1136" customHeight="1" ht="17.25">
      <c r="A1136" s="235">
        <f>A1135</f>
        <v>25569.375</v>
      </c>
      <c r="B1136" s="279" t="s">
        <v>207</v>
      </c>
      <c r="C1136" s="180"/>
      <c r="D1136" s="180">
        <v>45</v>
      </c>
      <c r="E1136" s="180"/>
      <c r="F1136" s="180">
        <v>2</v>
      </c>
      <c r="G1136" s="180">
        <f>SUM(C1136:F1136)</f>
      </c>
      <c r="H1136" s="125">
        <v>6000</v>
      </c>
      <c r="I1136" s="125">
        <f>G1136*H1136</f>
      </c>
      <c r="J1136" s="125">
        <f>I1136*0.1</f>
      </c>
      <c r="K1136" s="125">
        <f>SUM(I1136:J1136)</f>
      </c>
      <c r="L1136" s="86"/>
      <c r="M1136" s="175"/>
      <c r="N1136" s="87"/>
      <c r="O1136" s="87"/>
      <c r="P1136" s="87"/>
      <c r="Q1136" s="87"/>
      <c r="R1136" s="87"/>
      <c r="S1136" s="87"/>
      <c r="T1136" s="87"/>
      <c r="U1136" s="87"/>
      <c r="V1136" s="175"/>
      <c r="W1136" s="87"/>
      <c r="X1136" s="87"/>
      <c r="Y1136" s="87"/>
      <c r="Z1136" s="87"/>
      <c r="AA1136" s="87"/>
      <c r="AB1136" s="87"/>
      <c r="AC1136" s="86"/>
      <c r="AD1136" s="87"/>
    </row>
    <row x14ac:dyDescent="0.25" r="1137" customHeight="1" ht="17.25">
      <c r="A1137" s="235">
        <f>A1136</f>
        <v>25569.375</v>
      </c>
      <c r="B1137" s="280" t="s">
        <v>17</v>
      </c>
      <c r="C1137" s="180"/>
      <c r="D1137" s="180">
        <v>37</v>
      </c>
      <c r="E1137" s="180">
        <v>12</v>
      </c>
      <c r="F1137" s="180"/>
      <c r="G1137" s="180">
        <f>SUM(C1137:F1137)</f>
      </c>
      <c r="H1137" s="125">
        <v>6000</v>
      </c>
      <c r="I1137" s="125">
        <f>G1137*H1137</f>
      </c>
      <c r="J1137" s="185"/>
      <c r="K1137" s="125">
        <f>SUM(I1137:J1137)</f>
      </c>
      <c r="L1137" s="86"/>
      <c r="M1137" s="175"/>
      <c r="N1137" s="87"/>
      <c r="O1137" s="87"/>
      <c r="P1137" s="87"/>
      <c r="Q1137" s="87"/>
      <c r="R1137" s="87"/>
      <c r="S1137" s="87"/>
      <c r="T1137" s="87"/>
      <c r="U1137" s="87"/>
      <c r="V1137" s="175"/>
      <c r="W1137" s="87"/>
      <c r="X1137" s="87"/>
      <c r="Y1137" s="87"/>
      <c r="Z1137" s="87"/>
      <c r="AA1137" s="87"/>
      <c r="AB1137" s="87"/>
      <c r="AC1137" s="86"/>
      <c r="AD1137" s="87"/>
    </row>
    <row x14ac:dyDescent="0.25" r="1138" customHeight="1" ht="17.25">
      <c r="A1138" s="235">
        <f>A1137</f>
        <v>25569.375</v>
      </c>
      <c r="B1138" s="279" t="s">
        <v>15</v>
      </c>
      <c r="C1138" s="180"/>
      <c r="D1138" s="180">
        <v>25</v>
      </c>
      <c r="E1138" s="180">
        <v>5</v>
      </c>
      <c r="F1138" s="180"/>
      <c r="G1138" s="180">
        <f>SUM(C1138:F1138)</f>
      </c>
      <c r="H1138" s="237">
        <v>4800</v>
      </c>
      <c r="I1138" s="125">
        <f>G1138*H1138</f>
      </c>
      <c r="J1138" s="125">
        <f>I1138*0.1</f>
      </c>
      <c r="K1138" s="125">
        <f>SUM(I1138:J1138)</f>
      </c>
      <c r="L1138" s="86"/>
      <c r="M1138" s="175"/>
      <c r="N1138" s="87"/>
      <c r="O1138" s="87"/>
      <c r="P1138" s="87"/>
      <c r="Q1138" s="87"/>
      <c r="R1138" s="87"/>
      <c r="S1138" s="87"/>
      <c r="T1138" s="87"/>
      <c r="U1138" s="87"/>
      <c r="V1138" s="175"/>
      <c r="W1138" s="87"/>
      <c r="X1138" s="87"/>
      <c r="Y1138" s="87"/>
      <c r="Z1138" s="87"/>
      <c r="AA1138" s="87"/>
      <c r="AB1138" s="87"/>
      <c r="AC1138" s="86"/>
      <c r="AD1138" s="87"/>
    </row>
    <row x14ac:dyDescent="0.25" r="1139" customHeight="1" ht="17.25">
      <c r="A1139" s="235">
        <f>A1138</f>
        <v>25569.375</v>
      </c>
      <c r="B1139" s="279" t="s">
        <v>21</v>
      </c>
      <c r="C1139" s="188" t="s">
        <v>14</v>
      </c>
      <c r="D1139" s="180">
        <v>13</v>
      </c>
      <c r="E1139" s="180"/>
      <c r="F1139" s="180"/>
      <c r="G1139" s="180">
        <f>SUM(C1139:F1139)</f>
      </c>
      <c r="H1139" s="125">
        <v>5000</v>
      </c>
      <c r="I1139" s="125">
        <f>G1139*H1139</f>
      </c>
      <c r="J1139" s="125">
        <f>I1139*0.1</f>
      </c>
      <c r="K1139" s="125">
        <f>SUM(I1139:J1139)</f>
      </c>
      <c r="L1139" s="86"/>
      <c r="M1139" s="175"/>
      <c r="N1139" s="87"/>
      <c r="O1139" s="87"/>
      <c r="P1139" s="87"/>
      <c r="Q1139" s="87"/>
      <c r="R1139" s="87"/>
      <c r="S1139" s="87"/>
      <c r="T1139" s="87"/>
      <c r="U1139" s="87"/>
      <c r="V1139" s="175"/>
      <c r="W1139" s="87"/>
      <c r="X1139" s="87"/>
      <c r="Y1139" s="87"/>
      <c r="Z1139" s="87"/>
      <c r="AA1139" s="87"/>
      <c r="AB1139" s="87"/>
      <c r="AC1139" s="86"/>
      <c r="AD1139" s="87"/>
    </row>
    <row x14ac:dyDescent="0.25" r="1140" customHeight="1" ht="17.25">
      <c r="A1140" s="235">
        <f>A1139</f>
        <v>25569.375</v>
      </c>
      <c r="B1140" s="279" t="s">
        <v>52</v>
      </c>
      <c r="C1140" s="180"/>
      <c r="D1140" s="180">
        <v>15</v>
      </c>
      <c r="E1140" s="180">
        <v>9</v>
      </c>
      <c r="F1140" s="180"/>
      <c r="G1140" s="180">
        <f>SUM(C1140:F1140)</f>
      </c>
      <c r="H1140" s="125">
        <v>5000</v>
      </c>
      <c r="I1140" s="125">
        <f>G1140*H1140</f>
      </c>
      <c r="J1140" s="125">
        <f>I1140*0.1</f>
      </c>
      <c r="K1140" s="125">
        <f>SUM(I1140:J1140)</f>
      </c>
      <c r="L1140" s="86"/>
      <c r="M1140" s="175"/>
      <c r="N1140" s="87"/>
      <c r="O1140" s="87"/>
      <c r="P1140" s="87"/>
      <c r="Q1140" s="87"/>
      <c r="R1140" s="87"/>
      <c r="S1140" s="87"/>
      <c r="T1140" s="87"/>
      <c r="U1140" s="87"/>
      <c r="V1140" s="175"/>
      <c r="W1140" s="87"/>
      <c r="X1140" s="87"/>
      <c r="Y1140" s="87"/>
      <c r="Z1140" s="87"/>
      <c r="AA1140" s="87"/>
      <c r="AB1140" s="87"/>
      <c r="AC1140" s="86"/>
      <c r="AD1140" s="87"/>
    </row>
    <row x14ac:dyDescent="0.25" r="1141" customHeight="1" ht="17.25">
      <c r="A1141" s="235">
        <f>A1140</f>
        <v>25569.375</v>
      </c>
      <c r="B1141" s="279" t="s">
        <v>61</v>
      </c>
      <c r="C1141" s="180"/>
      <c r="D1141" s="180">
        <v>7</v>
      </c>
      <c r="E1141" s="180"/>
      <c r="F1141" s="180"/>
      <c r="G1141" s="180">
        <f>SUM(C1141:F1141)</f>
      </c>
      <c r="H1141" s="125">
        <v>5000</v>
      </c>
      <c r="I1141" s="125">
        <f>G1141*H1141</f>
      </c>
      <c r="J1141" s="125">
        <f>I1141*0.1</f>
      </c>
      <c r="K1141" s="125">
        <f>SUM(I1141:J1141)</f>
      </c>
      <c r="L1141" s="86"/>
      <c r="M1141" s="175"/>
      <c r="N1141" s="87"/>
      <c r="O1141" s="87"/>
      <c r="P1141" s="87"/>
      <c r="Q1141" s="87"/>
      <c r="R1141" s="87"/>
      <c r="S1141" s="87"/>
      <c r="T1141" s="87"/>
      <c r="U1141" s="87"/>
      <c r="V1141" s="175"/>
      <c r="W1141" s="87"/>
      <c r="X1141" s="87"/>
      <c r="Y1141" s="87"/>
      <c r="Z1141" s="87"/>
      <c r="AA1141" s="87"/>
      <c r="AB1141" s="87"/>
      <c r="AC1141" s="86"/>
      <c r="AD1141" s="87"/>
    </row>
    <row x14ac:dyDescent="0.25" r="1142" customHeight="1" ht="17.25">
      <c r="A1142" s="235">
        <f>A1141</f>
        <v>25569.375</v>
      </c>
      <c r="B1142" s="280" t="s">
        <v>33</v>
      </c>
      <c r="C1142" s="180"/>
      <c r="D1142" s="180">
        <v>11</v>
      </c>
      <c r="E1142" s="180"/>
      <c r="F1142" s="180"/>
      <c r="G1142" s="180">
        <f>SUM(C1142:F1142)</f>
      </c>
      <c r="H1142" s="125">
        <v>5500</v>
      </c>
      <c r="I1142" s="125">
        <f>G1142*H1142</f>
      </c>
      <c r="J1142" s="125">
        <f>I1142*0.1</f>
      </c>
      <c r="K1142" s="125">
        <f>SUM(I1142:J1142)</f>
      </c>
      <c r="L1142" s="86"/>
      <c r="M1142" s="175"/>
      <c r="N1142" s="87"/>
      <c r="O1142" s="87"/>
      <c r="P1142" s="87"/>
      <c r="Q1142" s="87"/>
      <c r="R1142" s="87"/>
      <c r="S1142" s="87"/>
      <c r="T1142" s="87"/>
      <c r="U1142" s="87"/>
      <c r="V1142" s="175"/>
      <c r="W1142" s="87"/>
      <c r="X1142" s="87"/>
      <c r="Y1142" s="87"/>
      <c r="Z1142" s="87"/>
      <c r="AA1142" s="87"/>
      <c r="AB1142" s="87"/>
      <c r="AC1142" s="86"/>
      <c r="AD1142" s="87"/>
    </row>
    <row x14ac:dyDescent="0.25" r="1143" customHeight="1" ht="17.25">
      <c r="A1143" s="235">
        <f>A1142</f>
        <v>25569.375</v>
      </c>
      <c r="B1143" s="279" t="s">
        <v>30</v>
      </c>
      <c r="C1143" s="180"/>
      <c r="D1143" s="180">
        <v>17</v>
      </c>
      <c r="E1143" s="180"/>
      <c r="F1143" s="180"/>
      <c r="G1143" s="180">
        <f>SUM(C1143:F1143)</f>
      </c>
      <c r="H1143" s="125">
        <v>6000</v>
      </c>
      <c r="I1143" s="125">
        <f>G1143*H1143</f>
      </c>
      <c r="J1143" s="125">
        <f>I1143*0.1</f>
      </c>
      <c r="K1143" s="125">
        <f>SUM(I1143:J1143)</f>
      </c>
      <c r="L1143" s="86"/>
      <c r="M1143" s="175"/>
      <c r="N1143" s="87"/>
      <c r="O1143" s="87"/>
      <c r="P1143" s="87"/>
      <c r="Q1143" s="87"/>
      <c r="R1143" s="87"/>
      <c r="S1143" s="87"/>
      <c r="T1143" s="87"/>
      <c r="U1143" s="87"/>
      <c r="V1143" s="175"/>
      <c r="W1143" s="87"/>
      <c r="X1143" s="87"/>
      <c r="Y1143" s="87"/>
      <c r="Z1143" s="87"/>
      <c r="AA1143" s="87"/>
      <c r="AB1143" s="87"/>
      <c r="AC1143" s="86"/>
      <c r="AD1143" s="87"/>
    </row>
    <row x14ac:dyDescent="0.25" r="1144" customHeight="1" ht="17.25">
      <c r="A1144" s="235">
        <f>A1143</f>
        <v>25569.375</v>
      </c>
      <c r="B1144" s="279" t="s">
        <v>28</v>
      </c>
      <c r="C1144" s="188" t="s">
        <v>14</v>
      </c>
      <c r="D1144" s="180">
        <v>20</v>
      </c>
      <c r="E1144" s="180"/>
      <c r="F1144" s="180"/>
      <c r="G1144" s="180">
        <f>SUM(C1144:F1144)</f>
      </c>
      <c r="H1144" s="125">
        <v>5000</v>
      </c>
      <c r="I1144" s="125">
        <f>G1144*H1144</f>
      </c>
      <c r="J1144" s="125">
        <f>I1144*0.1</f>
      </c>
      <c r="K1144" s="125">
        <f>SUM(I1144:J1144)</f>
      </c>
      <c r="L1144" s="86"/>
      <c r="M1144" s="175"/>
      <c r="N1144" s="87"/>
      <c r="O1144" s="87"/>
      <c r="P1144" s="87"/>
      <c r="Q1144" s="87"/>
      <c r="R1144" s="87"/>
      <c r="S1144" s="87"/>
      <c r="T1144" s="87"/>
      <c r="U1144" s="87"/>
      <c r="V1144" s="175"/>
      <c r="W1144" s="87"/>
      <c r="X1144" s="87"/>
      <c r="Y1144" s="87"/>
      <c r="Z1144" s="87"/>
      <c r="AA1144" s="87"/>
      <c r="AB1144" s="87"/>
      <c r="AC1144" s="86"/>
      <c r="AD1144" s="87"/>
    </row>
    <row x14ac:dyDescent="0.25" r="1145" customHeight="1" ht="17.25">
      <c r="A1145" s="235">
        <f>A1144</f>
        <v>25569.375</v>
      </c>
      <c r="B1145" s="179" t="s">
        <v>12</v>
      </c>
      <c r="C1145" s="180"/>
      <c r="D1145" s="180">
        <v>19</v>
      </c>
      <c r="E1145" s="180">
        <v>7</v>
      </c>
      <c r="F1145" s="180"/>
      <c r="G1145" s="180">
        <f>SUM(C1145:F1145)</f>
      </c>
      <c r="H1145" s="125">
        <v>6000</v>
      </c>
      <c r="I1145" s="125">
        <f>G1145*H1145</f>
      </c>
      <c r="J1145" s="125">
        <f>I1145*0.1</f>
      </c>
      <c r="K1145" s="125">
        <f>SUM(I1145:J1145)</f>
      </c>
      <c r="L1145" s="86"/>
      <c r="M1145" s="175"/>
      <c r="N1145" s="87"/>
      <c r="O1145" s="87"/>
      <c r="P1145" s="87"/>
      <c r="Q1145" s="87"/>
      <c r="R1145" s="87"/>
      <c r="S1145" s="87"/>
      <c r="T1145" s="87"/>
      <c r="U1145" s="87"/>
      <c r="V1145" s="175"/>
      <c r="W1145" s="87"/>
      <c r="X1145" s="87"/>
      <c r="Y1145" s="87"/>
      <c r="Z1145" s="87"/>
      <c r="AA1145" s="87"/>
      <c r="AB1145" s="87"/>
      <c r="AC1145" s="86"/>
      <c r="AD1145" s="87"/>
    </row>
    <row x14ac:dyDescent="0.25" r="1146" customHeight="1" ht="17.25">
      <c r="A1146" s="235">
        <f>A1145</f>
        <v>25569.375</v>
      </c>
      <c r="B1146" s="179" t="s">
        <v>100</v>
      </c>
      <c r="C1146" s="180"/>
      <c r="D1146" s="180">
        <v>4</v>
      </c>
      <c r="E1146" s="180"/>
      <c r="F1146" s="180"/>
      <c r="G1146" s="180">
        <f>SUM(C1146:F1146)</f>
      </c>
      <c r="H1146" s="125">
        <v>5500</v>
      </c>
      <c r="I1146" s="125">
        <f>G1146*H1146</f>
      </c>
      <c r="J1146" s="125">
        <f>I1146*0.1</f>
      </c>
      <c r="K1146" s="125">
        <f>SUM(I1146:J1146)</f>
      </c>
      <c r="L1146" s="86"/>
      <c r="M1146" s="175"/>
      <c r="N1146" s="87"/>
      <c r="O1146" s="87"/>
      <c r="P1146" s="87"/>
      <c r="Q1146" s="87"/>
      <c r="R1146" s="87"/>
      <c r="S1146" s="87"/>
      <c r="T1146" s="87"/>
      <c r="U1146" s="87"/>
      <c r="V1146" s="175"/>
      <c r="W1146" s="87"/>
      <c r="X1146" s="87"/>
      <c r="Y1146" s="87"/>
      <c r="Z1146" s="87"/>
      <c r="AA1146" s="87"/>
      <c r="AB1146" s="87"/>
      <c r="AC1146" s="86"/>
      <c r="AD1146" s="87"/>
    </row>
    <row x14ac:dyDescent="0.25" r="1147" customHeight="1" ht="17.25">
      <c r="A1147" s="235">
        <f>A1146</f>
        <v>25569.375</v>
      </c>
      <c r="B1147" s="179" t="s">
        <v>37</v>
      </c>
      <c r="C1147" s="180"/>
      <c r="D1147" s="180">
        <v>5</v>
      </c>
      <c r="E1147" s="180"/>
      <c r="F1147" s="180"/>
      <c r="G1147" s="180">
        <f>SUM(C1147:F1147)</f>
      </c>
      <c r="H1147" s="125">
        <v>6500</v>
      </c>
      <c r="I1147" s="125">
        <f>G1147*H1147</f>
      </c>
      <c r="J1147" s="125">
        <f>I1147*0.1</f>
      </c>
      <c r="K1147" s="125">
        <f>SUM(I1147:J1147)</f>
      </c>
      <c r="L1147" s="86"/>
      <c r="M1147" s="175"/>
      <c r="N1147" s="87"/>
      <c r="O1147" s="87"/>
      <c r="P1147" s="87"/>
      <c r="Q1147" s="87"/>
      <c r="R1147" s="87"/>
      <c r="S1147" s="87"/>
      <c r="T1147" s="87"/>
      <c r="U1147" s="87"/>
      <c r="V1147" s="175"/>
      <c r="W1147" s="87"/>
      <c r="X1147" s="87"/>
      <c r="Y1147" s="87"/>
      <c r="Z1147" s="87"/>
      <c r="AA1147" s="87"/>
      <c r="AB1147" s="87"/>
      <c r="AC1147" s="86"/>
      <c r="AD1147" s="87"/>
    </row>
    <row x14ac:dyDescent="0.25" r="1148" customHeight="1" ht="17.25">
      <c r="A1148" s="235">
        <f>A1147</f>
        <v>25569.375</v>
      </c>
      <c r="B1148" s="186" t="s">
        <v>64</v>
      </c>
      <c r="C1148" s="180"/>
      <c r="D1148" s="180">
        <v>61</v>
      </c>
      <c r="E1148" s="180">
        <v>27</v>
      </c>
      <c r="F1148" s="180"/>
      <c r="G1148" s="180">
        <f>SUM(C1148:F1148)</f>
      </c>
      <c r="H1148" s="182">
        <v>5500</v>
      </c>
      <c r="I1148" s="125">
        <f>G1148*H1148</f>
      </c>
      <c r="J1148" s="125">
        <f>I1148*0.1</f>
      </c>
      <c r="K1148" s="125">
        <f>SUM(I1148:J1148)</f>
      </c>
      <c r="L1148" s="86"/>
      <c r="M1148" s="175"/>
      <c r="N1148" s="87"/>
      <c r="O1148" s="87"/>
      <c r="P1148" s="87"/>
      <c r="Q1148" s="87"/>
      <c r="R1148" s="87"/>
      <c r="S1148" s="87"/>
      <c r="T1148" s="87"/>
      <c r="U1148" s="87"/>
      <c r="V1148" s="175"/>
      <c r="W1148" s="87"/>
      <c r="X1148" s="87"/>
      <c r="Y1148" s="87"/>
      <c r="Z1148" s="87"/>
      <c r="AA1148" s="87"/>
      <c r="AB1148" s="87"/>
      <c r="AC1148" s="86"/>
      <c r="AD1148" s="87"/>
    </row>
    <row x14ac:dyDescent="0.25" r="1149" customHeight="1" ht="17.25">
      <c r="A1149" s="235">
        <f>A1148</f>
        <v>25569.375</v>
      </c>
      <c r="B1149" s="186" t="s">
        <v>25</v>
      </c>
      <c r="C1149" s="180"/>
      <c r="D1149" s="180">
        <v>20</v>
      </c>
      <c r="E1149" s="180"/>
      <c r="F1149" s="180"/>
      <c r="G1149" s="180">
        <f>SUM(C1149:F1149)</f>
      </c>
      <c r="H1149" s="125">
        <v>6000</v>
      </c>
      <c r="I1149" s="125">
        <f>G1149*H1149</f>
      </c>
      <c r="J1149" s="125">
        <f>I1149*0.1</f>
      </c>
      <c r="K1149" s="125">
        <f>SUM(I1149:J1149)</f>
      </c>
      <c r="L1149" s="86"/>
      <c r="M1149" s="175"/>
      <c r="N1149" s="87"/>
      <c r="O1149" s="87"/>
      <c r="P1149" s="87"/>
      <c r="Q1149" s="87"/>
      <c r="R1149" s="87"/>
      <c r="S1149" s="87"/>
      <c r="T1149" s="87"/>
      <c r="U1149" s="87"/>
      <c r="V1149" s="175"/>
      <c r="W1149" s="87"/>
      <c r="X1149" s="87"/>
      <c r="Y1149" s="87"/>
      <c r="Z1149" s="87"/>
      <c r="AA1149" s="87"/>
      <c r="AB1149" s="87"/>
      <c r="AC1149" s="86"/>
      <c r="AD1149" s="87"/>
    </row>
    <row x14ac:dyDescent="0.25" r="1150" customHeight="1" ht="17.25">
      <c r="A1150" s="235">
        <f>A1149</f>
        <v>25569.375</v>
      </c>
      <c r="B1150" s="279" t="s">
        <v>76</v>
      </c>
      <c r="C1150" s="188" t="s">
        <v>14</v>
      </c>
      <c r="D1150" s="180">
        <v>18</v>
      </c>
      <c r="E1150" s="180">
        <v>12</v>
      </c>
      <c r="F1150" s="180">
        <v>5</v>
      </c>
      <c r="G1150" s="180">
        <f>SUM(C1150:F1150)</f>
      </c>
      <c r="H1150" s="125">
        <v>6000</v>
      </c>
      <c r="I1150" s="125">
        <f>G1150*H1150</f>
      </c>
      <c r="J1150" s="125">
        <f>I1150*0.1</f>
      </c>
      <c r="K1150" s="125">
        <f>SUM(I1150:J1150)</f>
      </c>
      <c r="L1150" s="86"/>
      <c r="M1150" s="175"/>
      <c r="N1150" s="87"/>
      <c r="O1150" s="87"/>
      <c r="P1150" s="87"/>
      <c r="Q1150" s="87"/>
      <c r="R1150" s="87"/>
      <c r="S1150" s="87"/>
      <c r="T1150" s="87"/>
      <c r="U1150" s="87"/>
      <c r="V1150" s="175"/>
      <c r="W1150" s="87"/>
      <c r="X1150" s="87"/>
      <c r="Y1150" s="87"/>
      <c r="Z1150" s="87"/>
      <c r="AA1150" s="87"/>
      <c r="AB1150" s="87"/>
      <c r="AC1150" s="86"/>
      <c r="AD1150" s="87"/>
    </row>
    <row x14ac:dyDescent="0.25" r="1151" customHeight="1" ht="17.25">
      <c r="A1151" s="235">
        <f>A1150</f>
        <v>25569.375</v>
      </c>
      <c r="B1151" s="186" t="s">
        <v>149</v>
      </c>
      <c r="C1151" s="180"/>
      <c r="D1151" s="180">
        <v>92</v>
      </c>
      <c r="E1151" s="194">
        <v>36</v>
      </c>
      <c r="F1151" s="180">
        <v>3</v>
      </c>
      <c r="G1151" s="180">
        <f>SUM(C1151:F1151)</f>
      </c>
      <c r="H1151" s="125">
        <v>6000</v>
      </c>
      <c r="I1151" s="125">
        <f>G1151*H1151</f>
      </c>
      <c r="J1151" s="125">
        <f>I1151*0.1</f>
      </c>
      <c r="K1151" s="125">
        <f>SUM(I1151:J1151)</f>
      </c>
      <c r="L1151" s="86"/>
      <c r="M1151" s="175"/>
      <c r="N1151" s="87"/>
      <c r="O1151" s="87"/>
      <c r="P1151" s="87"/>
      <c r="Q1151" s="87"/>
      <c r="R1151" s="87"/>
      <c r="S1151" s="87"/>
      <c r="T1151" s="87"/>
      <c r="U1151" s="87"/>
      <c r="V1151" s="175"/>
      <c r="W1151" s="87"/>
      <c r="X1151" s="87"/>
      <c r="Y1151" s="87"/>
      <c r="Z1151" s="87"/>
      <c r="AA1151" s="87"/>
      <c r="AB1151" s="87"/>
      <c r="AC1151" s="86"/>
      <c r="AD1151" s="87"/>
    </row>
    <row x14ac:dyDescent="0.25" r="1152" customHeight="1" ht="17.25">
      <c r="A1152" s="235">
        <f>A1151</f>
        <v>25569.375</v>
      </c>
      <c r="B1152" s="280" t="s">
        <v>43</v>
      </c>
      <c r="C1152" s="180"/>
      <c r="D1152" s="180">
        <v>52</v>
      </c>
      <c r="E1152" s="180"/>
      <c r="F1152" s="180"/>
      <c r="G1152" s="180">
        <f>SUM(C1152:F1152)</f>
      </c>
      <c r="H1152" s="125">
        <v>6000</v>
      </c>
      <c r="I1152" s="125">
        <f>G1152*H1152</f>
      </c>
      <c r="J1152" s="125">
        <f>I1152*0.1</f>
      </c>
      <c r="K1152" s="125">
        <f>SUM(I1152:J1152)</f>
      </c>
      <c r="L1152" s="86"/>
      <c r="M1152" s="175"/>
      <c r="N1152" s="87"/>
      <c r="O1152" s="87"/>
      <c r="P1152" s="87"/>
      <c r="Q1152" s="87"/>
      <c r="R1152" s="87"/>
      <c r="S1152" s="87"/>
      <c r="T1152" s="87"/>
      <c r="U1152" s="87"/>
      <c r="V1152" s="175"/>
      <c r="W1152" s="87"/>
      <c r="X1152" s="87"/>
      <c r="Y1152" s="87"/>
      <c r="Z1152" s="87"/>
      <c r="AA1152" s="87"/>
      <c r="AB1152" s="87"/>
      <c r="AC1152" s="86"/>
      <c r="AD1152" s="87"/>
    </row>
    <row x14ac:dyDescent="0.25" r="1153" customHeight="1" ht="17.25">
      <c r="A1153" s="235">
        <f>A1152</f>
        <v>25569.375</v>
      </c>
      <c r="B1153" s="280" t="s">
        <v>18</v>
      </c>
      <c r="C1153" s="180"/>
      <c r="D1153" s="180">
        <v>8</v>
      </c>
      <c r="E1153" s="180">
        <v>7</v>
      </c>
      <c r="F1153" s="180">
        <v>6</v>
      </c>
      <c r="G1153" s="180">
        <f>SUM(C1153:F1153)</f>
      </c>
      <c r="H1153" s="125">
        <v>6000</v>
      </c>
      <c r="I1153" s="125">
        <f>G1153*H1153</f>
      </c>
      <c r="J1153" s="125">
        <f>I1153*0.1</f>
      </c>
      <c r="K1153" s="125">
        <f>SUM(I1153:J1153)</f>
      </c>
      <c r="L1153" s="86"/>
      <c r="M1153" s="175"/>
      <c r="N1153" s="87"/>
      <c r="O1153" s="87"/>
      <c r="P1153" s="87"/>
      <c r="Q1153" s="87"/>
      <c r="R1153" s="87"/>
      <c r="S1153" s="87"/>
      <c r="T1153" s="87"/>
      <c r="U1153" s="87"/>
      <c r="V1153" s="175"/>
      <c r="W1153" s="87"/>
      <c r="X1153" s="87"/>
      <c r="Y1153" s="87"/>
      <c r="Z1153" s="87"/>
      <c r="AA1153" s="87"/>
      <c r="AB1153" s="87"/>
      <c r="AC1153" s="86"/>
      <c r="AD1153" s="87"/>
    </row>
    <row x14ac:dyDescent="0.25" r="1154" customHeight="1" ht="17.25">
      <c r="A1154" s="235">
        <f>A1153</f>
        <v>25569.375</v>
      </c>
      <c r="B1154" s="280" t="s">
        <v>82</v>
      </c>
      <c r="C1154" s="188" t="s">
        <v>14</v>
      </c>
      <c r="D1154" s="180">
        <v>25</v>
      </c>
      <c r="E1154" s="180">
        <v>9</v>
      </c>
      <c r="F1154" s="180">
        <v>7</v>
      </c>
      <c r="G1154" s="180">
        <f>SUM(C1154:F1154)</f>
      </c>
      <c r="H1154" s="125">
        <v>5000</v>
      </c>
      <c r="I1154" s="125">
        <f>G1154*H1154</f>
      </c>
      <c r="J1154" s="125">
        <f>I1154*0.1</f>
      </c>
      <c r="K1154" s="125">
        <f>SUM(I1154:J1154)</f>
      </c>
      <c r="L1154" s="86"/>
      <c r="M1154" s="175"/>
      <c r="N1154" s="87"/>
      <c r="O1154" s="87"/>
      <c r="P1154" s="87"/>
      <c r="Q1154" s="87"/>
      <c r="R1154" s="87"/>
      <c r="S1154" s="87"/>
      <c r="T1154" s="87"/>
      <c r="U1154" s="87"/>
      <c r="V1154" s="175"/>
      <c r="W1154" s="87"/>
      <c r="X1154" s="87"/>
      <c r="Y1154" s="87"/>
      <c r="Z1154" s="87"/>
      <c r="AA1154" s="87"/>
      <c r="AB1154" s="87"/>
      <c r="AC1154" s="86"/>
      <c r="AD1154" s="87"/>
    </row>
    <row x14ac:dyDescent="0.25" r="1155" customHeight="1" ht="17.25">
      <c r="A1155" s="235">
        <f>A1154</f>
        <v>25569.375</v>
      </c>
      <c r="B1155" s="280" t="s">
        <v>151</v>
      </c>
      <c r="C1155" s="180"/>
      <c r="D1155" s="180">
        <v>12</v>
      </c>
      <c r="E1155" s="180"/>
      <c r="F1155" s="180"/>
      <c r="G1155" s="180">
        <f>SUM(C1155:F1155)</f>
      </c>
      <c r="H1155" s="125">
        <v>5000</v>
      </c>
      <c r="I1155" s="125">
        <f>G1155*H1155</f>
      </c>
      <c r="J1155" s="125">
        <f>I1155*0.1</f>
      </c>
      <c r="K1155" s="125">
        <f>SUM(I1155:J1155)</f>
      </c>
      <c r="L1155" s="86"/>
      <c r="M1155" s="175"/>
      <c r="N1155" s="87"/>
      <c r="O1155" s="87"/>
      <c r="P1155" s="87"/>
      <c r="Q1155" s="87"/>
      <c r="R1155" s="87"/>
      <c r="S1155" s="87"/>
      <c r="T1155" s="87"/>
      <c r="U1155" s="87"/>
      <c r="V1155" s="175"/>
      <c r="W1155" s="87"/>
      <c r="X1155" s="87"/>
      <c r="Y1155" s="87"/>
      <c r="Z1155" s="87"/>
      <c r="AA1155" s="87"/>
      <c r="AB1155" s="87"/>
      <c r="AC1155" s="86"/>
      <c r="AD1155" s="87"/>
    </row>
    <row x14ac:dyDescent="0.25" r="1156" customHeight="1" ht="17.25">
      <c r="A1156" s="235">
        <f>A1155</f>
        <v>25569.375</v>
      </c>
      <c r="B1156" s="279"/>
      <c r="C1156" s="180"/>
      <c r="D1156" s="180"/>
      <c r="E1156" s="180"/>
      <c r="F1156" s="180"/>
      <c r="G1156" s="180">
        <f>SUM(C1156:F1156)</f>
      </c>
      <c r="H1156" s="125"/>
      <c r="I1156" s="125">
        <f>G1156*H1156</f>
      </c>
      <c r="J1156" s="125">
        <f>I1156*0.1</f>
      </c>
      <c r="K1156" s="125">
        <f>SUM(I1156:J1156)</f>
      </c>
      <c r="L1156" s="86"/>
      <c r="M1156" s="175"/>
      <c r="N1156" s="87"/>
      <c r="O1156" s="87"/>
      <c r="P1156" s="87"/>
      <c r="Q1156" s="87"/>
      <c r="R1156" s="87"/>
      <c r="S1156" s="87"/>
      <c r="T1156" s="87"/>
      <c r="U1156" s="87"/>
      <c r="V1156" s="175"/>
      <c r="W1156" s="87"/>
      <c r="X1156" s="87"/>
      <c r="Y1156" s="87"/>
      <c r="Z1156" s="87"/>
      <c r="AA1156" s="87"/>
      <c r="AB1156" s="87"/>
      <c r="AC1156" s="86"/>
      <c r="AD1156" s="87"/>
    </row>
    <row x14ac:dyDescent="0.25" r="1157" customHeight="1" ht="17.25">
      <c r="A1157" s="235">
        <f>A1156</f>
        <v>25569.375</v>
      </c>
      <c r="B1157" s="179"/>
      <c r="C1157" s="180"/>
      <c r="D1157" s="180"/>
      <c r="E1157" s="180"/>
      <c r="F1157" s="180"/>
      <c r="G1157" s="180">
        <f>SUM(C1157:F1157)</f>
      </c>
      <c r="H1157" s="125"/>
      <c r="I1157" s="125">
        <f>G1157*H1157</f>
      </c>
      <c r="J1157" s="125">
        <f>I1157*0.1</f>
      </c>
      <c r="K1157" s="125">
        <f>SUM(I1157:J1157)</f>
      </c>
      <c r="L1157" s="86"/>
      <c r="M1157" s="175"/>
      <c r="N1157" s="87"/>
      <c r="O1157" s="87"/>
      <c r="P1157" s="87"/>
      <c r="Q1157" s="87"/>
      <c r="R1157" s="87"/>
      <c r="S1157" s="87"/>
      <c r="T1157" s="87"/>
      <c r="U1157" s="87"/>
      <c r="V1157" s="175"/>
      <c r="W1157" s="87"/>
      <c r="X1157" s="87"/>
      <c r="Y1157" s="87"/>
      <c r="Z1157" s="87"/>
      <c r="AA1157" s="87"/>
      <c r="AB1157" s="87"/>
      <c r="AC1157" s="86"/>
      <c r="AD1157" s="87"/>
    </row>
    <row x14ac:dyDescent="0.25" r="1158" customHeight="1" ht="17.25">
      <c r="A1158" s="243">
        <f>A1157</f>
        <v>25569.375</v>
      </c>
      <c r="B1158" s="282" t="s">
        <v>155</v>
      </c>
      <c r="C1158" s="191">
        <f>SUM(C1116:C1157)</f>
      </c>
      <c r="D1158" s="191">
        <f>SUM(D1116:D1157)</f>
      </c>
      <c r="E1158" s="191">
        <f>SUM(E1116:E1157)</f>
      </c>
      <c r="F1158" s="191">
        <f>SUM(F1116:F1157)</f>
      </c>
      <c r="G1158" s="191">
        <f>SUM(G1116:G1157)</f>
      </c>
      <c r="H1158" s="201"/>
      <c r="I1158" s="201">
        <f>SUM(I1116:I1157)</f>
      </c>
      <c r="J1158" s="201">
        <f>SUM(J1116:J1157)</f>
      </c>
      <c r="K1158" s="201">
        <f>SUM(K1116:K1157)</f>
      </c>
      <c r="L1158" s="86"/>
      <c r="M1158" s="175"/>
      <c r="N1158" s="87"/>
      <c r="O1158" s="87"/>
      <c r="P1158" s="87"/>
      <c r="Q1158" s="87"/>
      <c r="R1158" s="87"/>
      <c r="S1158" s="87"/>
      <c r="T1158" s="87"/>
      <c r="U1158" s="87"/>
      <c r="V1158" s="175"/>
      <c r="W1158" s="87"/>
      <c r="X1158" s="87"/>
      <c r="Y1158" s="87"/>
      <c r="Z1158" s="87"/>
      <c r="AA1158" s="87"/>
      <c r="AB1158" s="87"/>
      <c r="AC1158" s="86"/>
      <c r="AD1158" s="87"/>
    </row>
    <row x14ac:dyDescent="0.25" r="1159" customHeight="1" ht="17.25">
      <c r="A1159" s="235">
        <f>A1161</f>
        <v>25569.375</v>
      </c>
      <c r="B1159" s="186" t="s">
        <v>113</v>
      </c>
      <c r="C1159" s="180"/>
      <c r="D1159" s="180">
        <v>123</v>
      </c>
      <c r="E1159" s="180">
        <v>90</v>
      </c>
      <c r="F1159" s="180"/>
      <c r="G1159" s="180">
        <f>SUM(C1159:F1159)</f>
      </c>
      <c r="H1159" s="125">
        <v>6500</v>
      </c>
      <c r="I1159" s="125">
        <f>G1159*H1159</f>
      </c>
      <c r="J1159" s="185"/>
      <c r="K1159" s="125">
        <f>SUM(I1159:J1159)</f>
      </c>
      <c r="L1159" s="86"/>
      <c r="M1159" s="175"/>
      <c r="N1159" s="87"/>
      <c r="O1159" s="87"/>
      <c r="P1159" s="87"/>
      <c r="Q1159" s="87"/>
      <c r="R1159" s="87"/>
      <c r="S1159" s="87"/>
      <c r="T1159" s="87"/>
      <c r="U1159" s="87"/>
      <c r="V1159" s="175"/>
      <c r="W1159" s="87"/>
      <c r="X1159" s="87"/>
      <c r="Y1159" s="87"/>
      <c r="Z1159" s="87"/>
      <c r="AA1159" s="87"/>
      <c r="AB1159" s="87"/>
      <c r="AC1159" s="86"/>
      <c r="AD1159" s="87"/>
    </row>
    <row x14ac:dyDescent="0.25" r="1160" customHeight="1" ht="17.25">
      <c r="A1160" s="235">
        <f>A1156</f>
        <v>25569.375</v>
      </c>
      <c r="B1160" s="186" t="s">
        <v>156</v>
      </c>
      <c r="C1160" s="180"/>
      <c r="D1160" s="180">
        <v>6</v>
      </c>
      <c r="E1160" s="180">
        <v>2</v>
      </c>
      <c r="F1160" s="180"/>
      <c r="G1160" s="180">
        <f>SUM(C1160:F1160)</f>
      </c>
      <c r="H1160" s="125">
        <v>6500</v>
      </c>
      <c r="I1160" s="125">
        <f>G1160*H1160</f>
      </c>
      <c r="J1160" s="185"/>
      <c r="K1160" s="125">
        <f>SUM(I1160:J1160)</f>
      </c>
      <c r="L1160" s="86"/>
      <c r="M1160" s="175"/>
      <c r="N1160" s="87"/>
      <c r="O1160" s="87"/>
      <c r="P1160" s="87"/>
      <c r="Q1160" s="87"/>
      <c r="R1160" s="87"/>
      <c r="S1160" s="87"/>
      <c r="T1160" s="87"/>
      <c r="U1160" s="87"/>
      <c r="V1160" s="175"/>
      <c r="W1160" s="87"/>
      <c r="X1160" s="87"/>
      <c r="Y1160" s="87"/>
      <c r="Z1160" s="87"/>
      <c r="AA1160" s="87"/>
      <c r="AB1160" s="87"/>
      <c r="AC1160" s="86"/>
      <c r="AD1160" s="87"/>
    </row>
    <row x14ac:dyDescent="0.25" r="1161" customHeight="1" ht="17.25">
      <c r="A1161" s="235">
        <f>A1162</f>
        <v>25569.375</v>
      </c>
      <c r="B1161" s="186" t="s">
        <v>112</v>
      </c>
      <c r="C1161" s="180"/>
      <c r="D1161" s="180">
        <v>14</v>
      </c>
      <c r="E1161" s="180">
        <v>8</v>
      </c>
      <c r="F1161" s="180"/>
      <c r="G1161" s="180">
        <f>SUM(C1161:F1161)</f>
      </c>
      <c r="H1161" s="125">
        <v>6900</v>
      </c>
      <c r="I1161" s="125">
        <f>G1161*H1161</f>
      </c>
      <c r="J1161" s="185"/>
      <c r="K1161" s="125">
        <f>SUM(I1161:J1161)</f>
      </c>
      <c r="L1161" s="86"/>
      <c r="M1161" s="175"/>
      <c r="N1161" s="87"/>
      <c r="O1161" s="87"/>
      <c r="P1161" s="87"/>
      <c r="Q1161" s="87"/>
      <c r="R1161" s="87"/>
      <c r="S1161" s="87"/>
      <c r="T1161" s="87"/>
      <c r="U1161" s="87"/>
      <c r="V1161" s="175"/>
      <c r="W1161" s="87"/>
      <c r="X1161" s="87"/>
      <c r="Y1161" s="87"/>
      <c r="Z1161" s="87"/>
      <c r="AA1161" s="87"/>
      <c r="AB1161" s="87"/>
      <c r="AC1161" s="86"/>
      <c r="AD1161" s="87"/>
    </row>
    <row x14ac:dyDescent="0.25" r="1162" customHeight="1" ht="17.25">
      <c r="A1162" s="235">
        <f>A1160</f>
        <v>25569.375</v>
      </c>
      <c r="B1162" s="179"/>
      <c r="C1162" s="180"/>
      <c r="D1162" s="180"/>
      <c r="E1162" s="180"/>
      <c r="F1162" s="180"/>
      <c r="G1162" s="180">
        <f>SUM(C1162:F1162)</f>
      </c>
      <c r="H1162" s="125"/>
      <c r="I1162" s="125">
        <f>G1160*H1162</f>
      </c>
      <c r="J1162" s="185"/>
      <c r="K1162" s="125">
        <f>SUM(I1162:J1162)</f>
      </c>
      <c r="L1162" s="86"/>
      <c r="M1162" s="175"/>
      <c r="N1162" s="87"/>
      <c r="O1162" s="87"/>
      <c r="P1162" s="87"/>
      <c r="Q1162" s="87"/>
      <c r="R1162" s="87"/>
      <c r="S1162" s="87"/>
      <c r="T1162" s="87"/>
      <c r="U1162" s="87"/>
      <c r="V1162" s="175"/>
      <c r="W1162" s="87"/>
      <c r="X1162" s="87"/>
      <c r="Y1162" s="87"/>
      <c r="Z1162" s="87"/>
      <c r="AA1162" s="87"/>
      <c r="AB1162" s="87"/>
      <c r="AC1162" s="86"/>
      <c r="AD1162" s="87"/>
    </row>
    <row x14ac:dyDescent="0.25" r="1163" customHeight="1" ht="17.25">
      <c r="A1163" s="235">
        <f>A1162</f>
        <v>25569.375</v>
      </c>
      <c r="B1163" s="179"/>
      <c r="C1163" s="180"/>
      <c r="D1163" s="180"/>
      <c r="E1163" s="180"/>
      <c r="F1163" s="180"/>
      <c r="G1163" s="180">
        <f>SUM(C1163:F1163)</f>
      </c>
      <c r="H1163" s="125"/>
      <c r="I1163" s="125">
        <f>G1163*H1163</f>
      </c>
      <c r="J1163" s="185"/>
      <c r="K1163" s="125">
        <f>SUM(I1163:J1163)</f>
      </c>
      <c r="L1163" s="86"/>
      <c r="M1163" s="175"/>
      <c r="N1163" s="87"/>
      <c r="O1163" s="87"/>
      <c r="P1163" s="87"/>
      <c r="Q1163" s="87"/>
      <c r="R1163" s="87"/>
      <c r="S1163" s="87"/>
      <c r="T1163" s="87"/>
      <c r="U1163" s="87"/>
      <c r="V1163" s="175"/>
      <c r="W1163" s="87"/>
      <c r="X1163" s="87"/>
      <c r="Y1163" s="87"/>
      <c r="Z1163" s="87"/>
      <c r="AA1163" s="87"/>
      <c r="AB1163" s="87"/>
      <c r="AC1163" s="86"/>
      <c r="AD1163" s="87"/>
    </row>
    <row x14ac:dyDescent="0.25" r="1164" customHeight="1" ht="17.25">
      <c r="A1164" s="235">
        <f>A1163</f>
        <v>25569.375</v>
      </c>
      <c r="B1164" s="179"/>
      <c r="C1164" s="180"/>
      <c r="D1164" s="180"/>
      <c r="E1164" s="180"/>
      <c r="F1164" s="180"/>
      <c r="G1164" s="180">
        <f>SUM(C1164:F1164)</f>
      </c>
      <c r="H1164" s="125"/>
      <c r="I1164" s="125">
        <f>G1163*H1164</f>
      </c>
      <c r="J1164" s="185"/>
      <c r="K1164" s="125">
        <f>SUM(I1164:J1164)</f>
      </c>
      <c r="L1164" s="86"/>
      <c r="M1164" s="175"/>
      <c r="N1164" s="87"/>
      <c r="O1164" s="87"/>
      <c r="P1164" s="87"/>
      <c r="Q1164" s="87"/>
      <c r="R1164" s="87"/>
      <c r="S1164" s="87"/>
      <c r="T1164" s="87"/>
      <c r="U1164" s="87"/>
      <c r="V1164" s="175"/>
      <c r="W1164" s="87"/>
      <c r="X1164" s="87"/>
      <c r="Y1164" s="87"/>
      <c r="Z1164" s="87"/>
      <c r="AA1164" s="87"/>
      <c r="AB1164" s="87"/>
      <c r="AC1164" s="86"/>
      <c r="AD1164" s="87"/>
    </row>
    <row x14ac:dyDescent="0.25" r="1165" customHeight="1" ht="17.25">
      <c r="A1165" s="235">
        <f>A1159</f>
        <v>25569.375</v>
      </c>
      <c r="B1165" s="179"/>
      <c r="C1165" s="180"/>
      <c r="D1165" s="180"/>
      <c r="E1165" s="180"/>
      <c r="F1165" s="180"/>
      <c r="G1165" s="180">
        <f>SUM(C1165:F1165)</f>
      </c>
      <c r="H1165" s="125"/>
      <c r="I1165" s="125">
        <f>G1165*H1165</f>
      </c>
      <c r="J1165" s="185"/>
      <c r="K1165" s="125">
        <f>SUM(I1165:J1165)</f>
      </c>
      <c r="L1165" s="86"/>
      <c r="M1165" s="175"/>
      <c r="N1165" s="87"/>
      <c r="O1165" s="87"/>
      <c r="P1165" s="87"/>
      <c r="Q1165" s="87"/>
      <c r="R1165" s="87"/>
      <c r="S1165" s="87"/>
      <c r="T1165" s="87"/>
      <c r="U1165" s="87"/>
      <c r="V1165" s="175"/>
      <c r="W1165" s="87"/>
      <c r="X1165" s="87"/>
      <c r="Y1165" s="87"/>
      <c r="Z1165" s="87"/>
      <c r="AA1165" s="87"/>
      <c r="AB1165" s="87"/>
      <c r="AC1165" s="86"/>
      <c r="AD1165" s="87"/>
    </row>
    <row x14ac:dyDescent="0.25" r="1166" customHeight="1" ht="17.25">
      <c r="A1166" s="235">
        <f>A1165</f>
        <v>25569.375</v>
      </c>
      <c r="B1166" s="179"/>
      <c r="C1166" s="180"/>
      <c r="D1166" s="180"/>
      <c r="E1166" s="180"/>
      <c r="F1166" s="180"/>
      <c r="G1166" s="180">
        <f>SUM(C1166:F1166)</f>
      </c>
      <c r="H1166" s="125"/>
      <c r="I1166" s="125">
        <f>G1165*H1166</f>
      </c>
      <c r="J1166" s="185"/>
      <c r="K1166" s="125">
        <f>SUM(I1166:J1166)</f>
      </c>
      <c r="L1166" s="86"/>
      <c r="M1166" s="175"/>
      <c r="N1166" s="87"/>
      <c r="O1166" s="87"/>
      <c r="P1166" s="87"/>
      <c r="Q1166" s="87"/>
      <c r="R1166" s="87"/>
      <c r="S1166" s="87"/>
      <c r="T1166" s="87"/>
      <c r="U1166" s="87"/>
      <c r="V1166" s="175"/>
      <c r="W1166" s="87"/>
      <c r="X1166" s="87"/>
      <c r="Y1166" s="87"/>
      <c r="Z1166" s="87"/>
      <c r="AA1166" s="87"/>
      <c r="AB1166" s="87"/>
      <c r="AC1166" s="86"/>
      <c r="AD1166" s="87"/>
    </row>
    <row x14ac:dyDescent="0.25" r="1167" customHeight="1" ht="17.25">
      <c r="A1167" s="243">
        <f>A1166</f>
        <v>25569.375</v>
      </c>
      <c r="B1167" s="282" t="s">
        <v>157</v>
      </c>
      <c r="C1167" s="191">
        <f>SUM(C1159:C1166)</f>
      </c>
      <c r="D1167" s="191">
        <f>SUM(D1159:D1166)</f>
      </c>
      <c r="E1167" s="191">
        <f>SUM(E1159:E1166)</f>
      </c>
      <c r="F1167" s="191">
        <f>SUM(F1159:F1166)</f>
      </c>
      <c r="G1167" s="191">
        <f>SUM(G1159:G1166)</f>
      </c>
      <c r="H1167" s="201"/>
      <c r="I1167" s="201">
        <f>SUM(I1159:I1166)</f>
      </c>
      <c r="J1167" s="201"/>
      <c r="K1167" s="202">
        <f>SUM(K1159:K1166)</f>
      </c>
      <c r="L1167" s="86"/>
      <c r="M1167" s="175"/>
      <c r="N1167" s="87"/>
      <c r="O1167" s="87"/>
      <c r="P1167" s="87"/>
      <c r="Q1167" s="87"/>
      <c r="R1167" s="87"/>
      <c r="S1167" s="87"/>
      <c r="T1167" s="87"/>
      <c r="U1167" s="87"/>
      <c r="V1167" s="175"/>
      <c r="W1167" s="87"/>
      <c r="X1167" s="87"/>
      <c r="Y1167" s="87"/>
      <c r="Z1167" s="87"/>
      <c r="AA1167" s="87"/>
      <c r="AB1167" s="87"/>
      <c r="AC1167" s="86"/>
      <c r="AD1167" s="87"/>
    </row>
    <row x14ac:dyDescent="0.25" r="1168" customHeight="1" ht="17.25" hidden="1">
      <c r="A1168" s="272" t="s">
        <v>128</v>
      </c>
      <c r="B1168" s="273" t="s">
        <v>2</v>
      </c>
      <c r="C1168" s="274" t="s">
        <v>129</v>
      </c>
      <c r="D1168" s="274" t="s">
        <v>130</v>
      </c>
      <c r="E1168" s="274" t="s">
        <v>131</v>
      </c>
      <c r="F1168" s="274" t="s">
        <v>132</v>
      </c>
      <c r="G1168" s="274" t="s">
        <v>133</v>
      </c>
      <c r="H1168" s="274" t="s">
        <v>7</v>
      </c>
      <c r="I1168" s="274" t="s">
        <v>134</v>
      </c>
      <c r="J1168" s="274" t="s">
        <v>90</v>
      </c>
      <c r="K1168" s="275" t="s">
        <v>135</v>
      </c>
      <c r="L1168" s="86"/>
      <c r="M1168" s="175"/>
      <c r="N1168" s="87"/>
      <c r="O1168" s="87"/>
      <c r="P1168" s="87"/>
      <c r="Q1168" s="87"/>
      <c r="R1168" s="87"/>
      <c r="S1168" s="87"/>
      <c r="T1168" s="87"/>
      <c r="U1168" s="87"/>
      <c r="V1168" s="175"/>
      <c r="W1168" s="87"/>
      <c r="X1168" s="87"/>
      <c r="Y1168" s="87"/>
      <c r="Z1168" s="87"/>
      <c r="AA1168" s="87"/>
      <c r="AB1168" s="87"/>
      <c r="AC1168" s="86"/>
      <c r="AD1168" s="87"/>
    </row>
    <row x14ac:dyDescent="0.25" r="1169" customHeight="1" ht="17.25">
      <c r="A1169" s="235">
        <f>A1167+1</f>
        <v>25569.375</v>
      </c>
      <c r="B1169" s="179" t="s">
        <v>203</v>
      </c>
      <c r="C1169" s="180"/>
      <c r="D1169" s="180">
        <v>25</v>
      </c>
      <c r="E1169" s="180"/>
      <c r="F1169" s="180"/>
      <c r="G1169" s="180">
        <f>SUM(C1169:F1169)</f>
      </c>
      <c r="H1169" s="237">
        <v>6000</v>
      </c>
      <c r="I1169" s="125">
        <f>G1169*H1169</f>
      </c>
      <c r="J1169" s="125">
        <f>I1169*0.1</f>
      </c>
      <c r="K1169" s="125">
        <f>SUM(I1169:J1169)</f>
      </c>
      <c r="L1169" s="86"/>
      <c r="M1169" s="175"/>
      <c r="N1169" s="87"/>
      <c r="O1169" s="87"/>
      <c r="P1169" s="87"/>
      <c r="Q1169" s="87"/>
      <c r="R1169" s="87"/>
      <c r="S1169" s="87"/>
      <c r="T1169" s="87"/>
      <c r="U1169" s="87"/>
      <c r="V1169" s="175"/>
      <c r="W1169" s="87"/>
      <c r="X1169" s="87"/>
      <c r="Y1169" s="87"/>
      <c r="Z1169" s="87"/>
      <c r="AA1169" s="87"/>
      <c r="AB1169" s="87"/>
      <c r="AC1169" s="86"/>
      <c r="AD1169" s="87"/>
    </row>
    <row x14ac:dyDescent="0.25" r="1170" customHeight="1" ht="17.25">
      <c r="A1170" s="235">
        <f>A1169</f>
        <v>25569.375</v>
      </c>
      <c r="B1170" s="179" t="s">
        <v>205</v>
      </c>
      <c r="C1170" s="180"/>
      <c r="D1170" s="180">
        <v>98</v>
      </c>
      <c r="E1170" s="180"/>
      <c r="F1170" s="180"/>
      <c r="G1170" s="180">
        <f>SUM(C1170:F1170)</f>
      </c>
      <c r="H1170" s="182">
        <v>4300</v>
      </c>
      <c r="I1170" s="125">
        <f>G1170*H1170</f>
      </c>
      <c r="J1170" s="125">
        <f>I1170*0.1</f>
      </c>
      <c r="K1170" s="125">
        <f>SUM(I1170:J1170)</f>
      </c>
      <c r="L1170" s="86"/>
      <c r="M1170" s="175"/>
      <c r="N1170" s="87"/>
      <c r="O1170" s="87"/>
      <c r="P1170" s="87"/>
      <c r="Q1170" s="87"/>
      <c r="R1170" s="87"/>
      <c r="S1170" s="87"/>
      <c r="T1170" s="87"/>
      <c r="U1170" s="87"/>
      <c r="V1170" s="175"/>
      <c r="W1170" s="87"/>
      <c r="X1170" s="87"/>
      <c r="Y1170" s="87"/>
      <c r="Z1170" s="87"/>
      <c r="AA1170" s="87"/>
      <c r="AB1170" s="87"/>
      <c r="AC1170" s="86"/>
      <c r="AD1170" s="87"/>
    </row>
    <row x14ac:dyDescent="0.25" r="1171" customHeight="1" ht="17.25">
      <c r="A1171" s="235">
        <f>A1170</f>
        <v>25569.375</v>
      </c>
      <c r="B1171" s="179" t="s">
        <v>13</v>
      </c>
      <c r="C1171" s="180"/>
      <c r="D1171" s="180">
        <v>12</v>
      </c>
      <c r="E1171" s="180">
        <v>4</v>
      </c>
      <c r="F1171" s="180"/>
      <c r="G1171" s="180">
        <f>SUM(C1171:F1171)</f>
      </c>
      <c r="H1171" s="125">
        <v>6000</v>
      </c>
      <c r="I1171" s="125">
        <f>G1171*H1171</f>
      </c>
      <c r="J1171" s="125">
        <f>I1171*0.1</f>
      </c>
      <c r="K1171" s="125">
        <f>SUM(I1171:J1171)</f>
      </c>
      <c r="L1171" s="86"/>
      <c r="M1171" s="175"/>
      <c r="N1171" s="87"/>
      <c r="O1171" s="87"/>
      <c r="P1171" s="87"/>
      <c r="Q1171" s="87"/>
      <c r="R1171" s="87"/>
      <c r="S1171" s="87"/>
      <c r="T1171" s="87"/>
      <c r="U1171" s="87"/>
      <c r="V1171" s="175"/>
      <c r="W1171" s="87"/>
      <c r="X1171" s="87"/>
      <c r="Y1171" s="87"/>
      <c r="Z1171" s="87"/>
      <c r="AA1171" s="87"/>
      <c r="AB1171" s="87"/>
      <c r="AC1171" s="86"/>
      <c r="AD1171" s="87"/>
    </row>
    <row x14ac:dyDescent="0.25" r="1172" customHeight="1" ht="17.25">
      <c r="A1172" s="235">
        <f>A1171</f>
        <v>25569.375</v>
      </c>
      <c r="B1172" s="179" t="s">
        <v>58</v>
      </c>
      <c r="C1172" s="183" t="s">
        <v>14</v>
      </c>
      <c r="D1172" s="180">
        <v>16</v>
      </c>
      <c r="E1172" s="180">
        <v>9</v>
      </c>
      <c r="F1172" s="180"/>
      <c r="G1172" s="180">
        <f>SUM(C1172:F1172)</f>
      </c>
      <c r="H1172" s="237">
        <v>5500</v>
      </c>
      <c r="I1172" s="125">
        <f>G1172*H1172</f>
      </c>
      <c r="J1172" s="125">
        <f>I1172*0.1</f>
      </c>
      <c r="K1172" s="125">
        <f>SUM(I1172:J1172)</f>
      </c>
      <c r="L1172" s="86"/>
      <c r="M1172" s="175"/>
      <c r="N1172" s="87"/>
      <c r="O1172" s="87"/>
      <c r="P1172" s="87"/>
      <c r="Q1172" s="87"/>
      <c r="R1172" s="87"/>
      <c r="S1172" s="87"/>
      <c r="T1172" s="87"/>
      <c r="U1172" s="87"/>
      <c r="V1172" s="175"/>
      <c r="W1172" s="87"/>
      <c r="X1172" s="87"/>
      <c r="Y1172" s="87"/>
      <c r="Z1172" s="87"/>
      <c r="AA1172" s="87"/>
      <c r="AB1172" s="87"/>
      <c r="AC1172" s="86"/>
      <c r="AD1172" s="87"/>
    </row>
    <row x14ac:dyDescent="0.25" r="1173" customHeight="1" ht="17.25">
      <c r="A1173" s="235">
        <f>A1172</f>
        <v>25569.375</v>
      </c>
      <c r="B1173" s="179" t="s">
        <v>8</v>
      </c>
      <c r="C1173" s="183">
        <v>20</v>
      </c>
      <c r="D1173" s="180">
        <v>45</v>
      </c>
      <c r="E1173" s="180">
        <v>25</v>
      </c>
      <c r="F1173" s="180">
        <v>16</v>
      </c>
      <c r="G1173" s="180">
        <f>SUM(C1173:F1173)</f>
      </c>
      <c r="H1173" s="125">
        <v>5000</v>
      </c>
      <c r="I1173" s="125">
        <f>G1173*H1173</f>
      </c>
      <c r="J1173" s="125">
        <f>I1173*0.1</f>
      </c>
      <c r="K1173" s="125">
        <f>SUM(I1173:J1173)</f>
      </c>
      <c r="L1173" s="86"/>
      <c r="M1173" s="175"/>
      <c r="N1173" s="87"/>
      <c r="O1173" s="87"/>
      <c r="P1173" s="87"/>
      <c r="Q1173" s="87"/>
      <c r="R1173" s="87"/>
      <c r="S1173" s="87"/>
      <c r="T1173" s="87"/>
      <c r="U1173" s="87"/>
      <c r="V1173" s="175"/>
      <c r="W1173" s="87"/>
      <c r="X1173" s="87"/>
      <c r="Y1173" s="87"/>
      <c r="Z1173" s="87"/>
      <c r="AA1173" s="87"/>
      <c r="AB1173" s="87"/>
      <c r="AC1173" s="86"/>
      <c r="AD1173" s="87"/>
    </row>
    <row x14ac:dyDescent="0.25" r="1174" customHeight="1" ht="17.25">
      <c r="A1174" s="235">
        <f>A1173</f>
        <v>25569.375</v>
      </c>
      <c r="B1174" s="179" t="s">
        <v>27</v>
      </c>
      <c r="C1174" s="180"/>
      <c r="D1174" s="180">
        <v>10</v>
      </c>
      <c r="E1174" s="180">
        <v>10</v>
      </c>
      <c r="F1174" s="180"/>
      <c r="G1174" s="180">
        <f>SUM(C1174:F1174)</f>
      </c>
      <c r="H1174" s="125">
        <v>5500</v>
      </c>
      <c r="I1174" s="125">
        <f>G1174*H1174</f>
      </c>
      <c r="J1174" s="125">
        <f>I1174*0.1</f>
      </c>
      <c r="K1174" s="125">
        <f>SUM(I1174:J1174)</f>
      </c>
      <c r="L1174" s="86"/>
      <c r="M1174" s="175"/>
      <c r="N1174" s="87"/>
      <c r="O1174" s="87"/>
      <c r="P1174" s="87"/>
      <c r="Q1174" s="87"/>
      <c r="R1174" s="87"/>
      <c r="S1174" s="87"/>
      <c r="T1174" s="87"/>
      <c r="U1174" s="87"/>
      <c r="V1174" s="175"/>
      <c r="W1174" s="87"/>
      <c r="X1174" s="87"/>
      <c r="Y1174" s="87"/>
      <c r="Z1174" s="87"/>
      <c r="AA1174" s="87"/>
      <c r="AB1174" s="87"/>
      <c r="AC1174" s="86"/>
      <c r="AD1174" s="87"/>
    </row>
    <row x14ac:dyDescent="0.25" r="1175" customHeight="1" ht="17.25">
      <c r="A1175" s="235">
        <f>A1174</f>
        <v>25569.375</v>
      </c>
      <c r="B1175" s="179" t="s">
        <v>20</v>
      </c>
      <c r="C1175" s="180"/>
      <c r="D1175" s="180">
        <v>61</v>
      </c>
      <c r="E1175" s="180">
        <v>13</v>
      </c>
      <c r="F1175" s="180"/>
      <c r="G1175" s="180">
        <f>SUM(C1175:F1175)</f>
      </c>
      <c r="H1175" s="125">
        <v>5000</v>
      </c>
      <c r="I1175" s="125">
        <f>G1175*H1175</f>
      </c>
      <c r="J1175" s="125">
        <f>I1175*0.1</f>
      </c>
      <c r="K1175" s="125">
        <f>SUM(I1175:J1175)</f>
      </c>
      <c r="L1175" s="86"/>
      <c r="M1175" s="175"/>
      <c r="N1175" s="87"/>
      <c r="O1175" s="87"/>
      <c r="P1175" s="87"/>
      <c r="Q1175" s="87"/>
      <c r="R1175" s="87"/>
      <c r="S1175" s="87"/>
      <c r="T1175" s="87"/>
      <c r="U1175" s="87"/>
      <c r="V1175" s="175"/>
      <c r="W1175" s="87"/>
      <c r="X1175" s="87"/>
      <c r="Y1175" s="87"/>
      <c r="Z1175" s="87"/>
      <c r="AA1175" s="87"/>
      <c r="AB1175" s="87"/>
      <c r="AC1175" s="86"/>
      <c r="AD1175" s="87"/>
    </row>
    <row x14ac:dyDescent="0.25" r="1176" customHeight="1" ht="17.25">
      <c r="A1176" s="235">
        <f>A1175</f>
        <v>25569.375</v>
      </c>
      <c r="B1176" s="179" t="s">
        <v>31</v>
      </c>
      <c r="C1176" s="180"/>
      <c r="D1176" s="180">
        <v>25</v>
      </c>
      <c r="E1176" s="180"/>
      <c r="F1176" s="180"/>
      <c r="G1176" s="180">
        <f>SUM(C1176:F1176)</f>
      </c>
      <c r="H1176" s="125">
        <v>6000</v>
      </c>
      <c r="I1176" s="125">
        <f>G1176*H1176</f>
      </c>
      <c r="J1176" s="125">
        <f>I1176*0.1</f>
      </c>
      <c r="K1176" s="125">
        <f>SUM(I1176:J1176)</f>
      </c>
      <c r="L1176" s="86"/>
      <c r="M1176" s="175"/>
      <c r="N1176" s="87"/>
      <c r="O1176" s="87"/>
      <c r="P1176" s="87"/>
      <c r="Q1176" s="87"/>
      <c r="R1176" s="87"/>
      <c r="S1176" s="87"/>
      <c r="T1176" s="87"/>
      <c r="U1176" s="87"/>
      <c r="V1176" s="175"/>
      <c r="W1176" s="87"/>
      <c r="X1176" s="87"/>
      <c r="Y1176" s="87"/>
      <c r="Z1176" s="87"/>
      <c r="AA1176" s="87"/>
      <c r="AB1176" s="87"/>
      <c r="AC1176" s="86"/>
      <c r="AD1176" s="87"/>
    </row>
    <row x14ac:dyDescent="0.25" r="1177" customHeight="1" ht="17.25">
      <c r="A1177" s="235">
        <f>A1176</f>
        <v>25569.375</v>
      </c>
      <c r="B1177" s="179" t="s">
        <v>71</v>
      </c>
      <c r="C1177" s="180"/>
      <c r="D1177" s="180">
        <v>25</v>
      </c>
      <c r="E1177" s="180"/>
      <c r="F1177" s="180"/>
      <c r="G1177" s="180">
        <f>SUM(C1177:F1177)</f>
      </c>
      <c r="H1177" s="125">
        <v>6000</v>
      </c>
      <c r="I1177" s="125">
        <f>G1177*H1177</f>
      </c>
      <c r="J1177" s="125">
        <f>I1177*0.1</f>
      </c>
      <c r="K1177" s="125">
        <f>SUM(I1177:J1177)</f>
      </c>
      <c r="L1177" s="86"/>
      <c r="M1177" s="175"/>
      <c r="N1177" s="87"/>
      <c r="O1177" s="87"/>
      <c r="P1177" s="87"/>
      <c r="Q1177" s="87"/>
      <c r="R1177" s="87"/>
      <c r="S1177" s="87"/>
      <c r="T1177" s="87"/>
      <c r="U1177" s="87"/>
      <c r="V1177" s="175"/>
      <c r="W1177" s="87"/>
      <c r="X1177" s="87"/>
      <c r="Y1177" s="87"/>
      <c r="Z1177" s="87"/>
      <c r="AA1177" s="87"/>
      <c r="AB1177" s="87"/>
      <c r="AC1177" s="86"/>
      <c r="AD1177" s="87"/>
    </row>
    <row x14ac:dyDescent="0.25" r="1178" customHeight="1" ht="17.25">
      <c r="A1178" s="235">
        <f>A1177</f>
        <v>25569.375</v>
      </c>
      <c r="B1178" s="179" t="s">
        <v>49</v>
      </c>
      <c r="C1178" s="180"/>
      <c r="D1178" s="180">
        <v>18</v>
      </c>
      <c r="E1178" s="180">
        <v>13</v>
      </c>
      <c r="F1178" s="180"/>
      <c r="G1178" s="180">
        <f>SUM(C1178:F1178)</f>
      </c>
      <c r="H1178" s="237">
        <v>6000</v>
      </c>
      <c r="I1178" s="125">
        <f>G1178*H1178</f>
      </c>
      <c r="J1178" s="125">
        <f>I1178*0.1</f>
      </c>
      <c r="K1178" s="125">
        <f>SUM(I1178:J1178)</f>
      </c>
      <c r="L1178" s="86"/>
      <c r="M1178" s="175"/>
      <c r="N1178" s="87"/>
      <c r="O1178" s="87"/>
      <c r="P1178" s="87"/>
      <c r="Q1178" s="87"/>
      <c r="R1178" s="87"/>
      <c r="S1178" s="87"/>
      <c r="T1178" s="87"/>
      <c r="U1178" s="87"/>
      <c r="V1178" s="175"/>
      <c r="W1178" s="87"/>
      <c r="X1178" s="87"/>
      <c r="Y1178" s="87"/>
      <c r="Z1178" s="87"/>
      <c r="AA1178" s="87"/>
      <c r="AB1178" s="87"/>
      <c r="AC1178" s="86"/>
      <c r="AD1178" s="87"/>
    </row>
    <row x14ac:dyDescent="0.25" r="1179" customHeight="1" ht="17.25">
      <c r="A1179" s="235">
        <f>A1178</f>
        <v>25569.375</v>
      </c>
      <c r="B1179" s="184" t="s">
        <v>9</v>
      </c>
      <c r="C1179" s="180"/>
      <c r="D1179" s="180">
        <v>37</v>
      </c>
      <c r="E1179" s="180"/>
      <c r="F1179" s="180"/>
      <c r="G1179" s="180">
        <f>SUM(C1179:F1179)</f>
      </c>
      <c r="H1179" s="125">
        <v>6000</v>
      </c>
      <c r="I1179" s="125">
        <f>G1179*H1179</f>
      </c>
      <c r="J1179" s="125">
        <f>I1179*0.1</f>
      </c>
      <c r="K1179" s="125">
        <f>SUM(I1179:J1179)</f>
      </c>
      <c r="L1179" s="86"/>
      <c r="M1179" s="175"/>
      <c r="N1179" s="87"/>
      <c r="O1179" s="87"/>
      <c r="P1179" s="87"/>
      <c r="Q1179" s="87"/>
      <c r="R1179" s="87"/>
      <c r="S1179" s="87"/>
      <c r="T1179" s="87"/>
      <c r="U1179" s="87"/>
      <c r="V1179" s="175"/>
      <c r="W1179" s="87"/>
      <c r="X1179" s="87"/>
      <c r="Y1179" s="87"/>
      <c r="Z1179" s="87"/>
      <c r="AA1179" s="87"/>
      <c r="AB1179" s="87"/>
      <c r="AC1179" s="86"/>
      <c r="AD1179" s="87"/>
    </row>
    <row x14ac:dyDescent="0.25" r="1180" customHeight="1" ht="17.25">
      <c r="A1180" s="235">
        <f>A1179</f>
        <v>25569.375</v>
      </c>
      <c r="B1180" s="179" t="s">
        <v>78</v>
      </c>
      <c r="C1180" s="180"/>
      <c r="D1180" s="180">
        <v>15</v>
      </c>
      <c r="E1180" s="180"/>
      <c r="F1180" s="180"/>
      <c r="G1180" s="180">
        <f>SUM(C1180:F1180)</f>
      </c>
      <c r="H1180" s="125">
        <v>6500</v>
      </c>
      <c r="I1180" s="125">
        <f>G1180*H1180</f>
      </c>
      <c r="J1180" s="125">
        <f>I1180*0.1</f>
      </c>
      <c r="K1180" s="125">
        <f>SUM(I1180:J1180)</f>
      </c>
      <c r="L1180" s="86"/>
      <c r="M1180" s="175"/>
      <c r="N1180" s="87"/>
      <c r="O1180" s="87"/>
      <c r="P1180" s="87"/>
      <c r="Q1180" s="87"/>
      <c r="R1180" s="87"/>
      <c r="S1180" s="87"/>
      <c r="T1180" s="87"/>
      <c r="U1180" s="87"/>
      <c r="V1180" s="175"/>
      <c r="W1180" s="87"/>
      <c r="X1180" s="87"/>
      <c r="Y1180" s="87"/>
      <c r="Z1180" s="87"/>
      <c r="AA1180" s="87"/>
      <c r="AB1180" s="87"/>
      <c r="AC1180" s="86"/>
      <c r="AD1180" s="87"/>
    </row>
    <row x14ac:dyDescent="0.25" r="1181" customHeight="1" ht="17.25">
      <c r="A1181" s="235">
        <f>A1180</f>
        <v>25569.375</v>
      </c>
      <c r="B1181" s="179" t="s">
        <v>55</v>
      </c>
      <c r="C1181" s="180"/>
      <c r="D1181" s="180">
        <v>10</v>
      </c>
      <c r="E1181" s="180"/>
      <c r="F1181" s="180"/>
      <c r="G1181" s="180">
        <f>SUM(C1181:F1181)</f>
      </c>
      <c r="H1181" s="125">
        <v>6500</v>
      </c>
      <c r="I1181" s="125">
        <f>G1181*H1181</f>
      </c>
      <c r="J1181" s="125">
        <f>I1181*0.1</f>
      </c>
      <c r="K1181" s="125">
        <f>SUM(I1181:J1181)</f>
      </c>
      <c r="L1181" s="86"/>
      <c r="M1181" s="175"/>
      <c r="N1181" s="87"/>
      <c r="O1181" s="87"/>
      <c r="P1181" s="87"/>
      <c r="Q1181" s="87"/>
      <c r="R1181" s="87"/>
      <c r="S1181" s="87"/>
      <c r="T1181" s="87"/>
      <c r="U1181" s="87"/>
      <c r="V1181" s="175"/>
      <c r="W1181" s="87"/>
      <c r="X1181" s="87"/>
      <c r="Y1181" s="87"/>
      <c r="Z1181" s="87"/>
      <c r="AA1181" s="87"/>
      <c r="AB1181" s="87"/>
      <c r="AC1181" s="86"/>
      <c r="AD1181" s="87"/>
    </row>
    <row x14ac:dyDescent="0.25" r="1182" customHeight="1" ht="17.25">
      <c r="A1182" s="235">
        <f>A1181</f>
        <v>25569.375</v>
      </c>
      <c r="B1182" s="279" t="s">
        <v>80</v>
      </c>
      <c r="C1182" s="180"/>
      <c r="D1182" s="180">
        <v>23</v>
      </c>
      <c r="E1182" s="180"/>
      <c r="F1182" s="180"/>
      <c r="G1182" s="180">
        <f>SUM(C1182:F1182)</f>
      </c>
      <c r="H1182" s="125">
        <v>6000</v>
      </c>
      <c r="I1182" s="125">
        <f>G1182*H1182</f>
      </c>
      <c r="J1182" s="185"/>
      <c r="K1182" s="125">
        <f>SUM(I1182:J1182)</f>
      </c>
      <c r="L1182" s="86"/>
      <c r="M1182" s="175"/>
      <c r="N1182" s="87"/>
      <c r="O1182" s="87"/>
      <c r="P1182" s="87"/>
      <c r="Q1182" s="87"/>
      <c r="R1182" s="87"/>
      <c r="S1182" s="87"/>
      <c r="T1182" s="87"/>
      <c r="U1182" s="87"/>
      <c r="V1182" s="175"/>
      <c r="W1182" s="87"/>
      <c r="X1182" s="87"/>
      <c r="Y1182" s="87"/>
      <c r="Z1182" s="87"/>
      <c r="AA1182" s="87"/>
      <c r="AB1182" s="87"/>
      <c r="AC1182" s="86"/>
      <c r="AD1182" s="87"/>
    </row>
    <row x14ac:dyDescent="0.25" r="1183" customHeight="1" ht="17.25">
      <c r="A1183" s="235">
        <f>A1182</f>
        <v>25569.375</v>
      </c>
      <c r="B1183" s="279" t="s">
        <v>67</v>
      </c>
      <c r="C1183" s="180"/>
      <c r="D1183" s="180">
        <v>7</v>
      </c>
      <c r="E1183" s="180">
        <v>6</v>
      </c>
      <c r="F1183" s="180"/>
      <c r="G1183" s="180">
        <f>SUM(C1183:F1183)</f>
      </c>
      <c r="H1183" s="125">
        <v>5500</v>
      </c>
      <c r="I1183" s="125">
        <f>G1183*H1183</f>
      </c>
      <c r="J1183" s="125">
        <f>I1183*0.1</f>
      </c>
      <c r="K1183" s="125">
        <f>SUM(I1183:J1183)</f>
      </c>
      <c r="L1183" s="86"/>
      <c r="M1183" s="175"/>
      <c r="N1183" s="87"/>
      <c r="O1183" s="87"/>
      <c r="P1183" s="87"/>
      <c r="Q1183" s="87"/>
      <c r="R1183" s="87"/>
      <c r="S1183" s="87"/>
      <c r="T1183" s="87"/>
      <c r="U1183" s="87"/>
      <c r="V1183" s="175"/>
      <c r="W1183" s="87"/>
      <c r="X1183" s="87"/>
      <c r="Y1183" s="87"/>
      <c r="Z1183" s="87"/>
      <c r="AA1183" s="87"/>
      <c r="AB1183" s="87"/>
      <c r="AC1183" s="86"/>
      <c r="AD1183" s="87"/>
    </row>
    <row x14ac:dyDescent="0.25" r="1184" customHeight="1" ht="17.25">
      <c r="A1184" s="235">
        <f>A1183</f>
        <v>25569.375</v>
      </c>
      <c r="B1184" s="279" t="s">
        <v>74</v>
      </c>
      <c r="C1184" s="180"/>
      <c r="D1184" s="180">
        <v>26</v>
      </c>
      <c r="E1184" s="180">
        <v>23</v>
      </c>
      <c r="F1184" s="180">
        <v>5</v>
      </c>
      <c r="G1184" s="180">
        <f>SUM(C1184:F1184)</f>
      </c>
      <c r="H1184" s="187">
        <v>5000</v>
      </c>
      <c r="I1184" s="125">
        <f>G1184*H1184</f>
      </c>
      <c r="J1184" s="125">
        <f>I1184*0.1</f>
      </c>
      <c r="K1184" s="125">
        <f>SUM(I1184:J1184)</f>
      </c>
      <c r="L1184" s="86"/>
      <c r="M1184" s="175"/>
      <c r="N1184" s="87"/>
      <c r="O1184" s="87"/>
      <c r="P1184" s="87"/>
      <c r="Q1184" s="87"/>
      <c r="R1184" s="87"/>
      <c r="S1184" s="87"/>
      <c r="T1184" s="87"/>
      <c r="U1184" s="87"/>
      <c r="V1184" s="175"/>
      <c r="W1184" s="87"/>
      <c r="X1184" s="87"/>
      <c r="Y1184" s="87"/>
      <c r="Z1184" s="87"/>
      <c r="AA1184" s="87"/>
      <c r="AB1184" s="87"/>
      <c r="AC1184" s="86"/>
      <c r="AD1184" s="87"/>
    </row>
    <row x14ac:dyDescent="0.25" r="1185" customHeight="1" ht="17.25">
      <c r="A1185" s="235">
        <f>A1184</f>
        <v>25569.375</v>
      </c>
      <c r="B1185" s="280" t="s">
        <v>11</v>
      </c>
      <c r="C1185" s="180"/>
      <c r="D1185" s="180">
        <v>13</v>
      </c>
      <c r="E1185" s="180">
        <v>7</v>
      </c>
      <c r="F1185" s="180"/>
      <c r="G1185" s="180">
        <f>SUM(C1185:F1185)</f>
      </c>
      <c r="H1185" s="125">
        <v>6000</v>
      </c>
      <c r="I1185" s="125">
        <f>G1185*H1185</f>
      </c>
      <c r="J1185" s="125">
        <f>I1185*0.1</f>
      </c>
      <c r="K1185" s="125">
        <f>SUM(I1185:J1185)</f>
      </c>
      <c r="L1185" s="86"/>
      <c r="M1185" s="175"/>
      <c r="N1185" s="87"/>
      <c r="O1185" s="87"/>
      <c r="P1185" s="87"/>
      <c r="Q1185" s="87"/>
      <c r="R1185" s="87"/>
      <c r="S1185" s="87"/>
      <c r="T1185" s="87"/>
      <c r="U1185" s="87"/>
      <c r="V1185" s="175"/>
      <c r="W1185" s="87"/>
      <c r="X1185" s="87"/>
      <c r="Y1185" s="87"/>
      <c r="Z1185" s="87"/>
      <c r="AA1185" s="87"/>
      <c r="AB1185" s="87"/>
      <c r="AC1185" s="86"/>
      <c r="AD1185" s="87"/>
    </row>
    <row x14ac:dyDescent="0.25" r="1186" customHeight="1" ht="17.25">
      <c r="A1186" s="235">
        <f>A1185</f>
        <v>25569.375</v>
      </c>
      <c r="B1186" s="279" t="s">
        <v>22</v>
      </c>
      <c r="C1186" s="180"/>
      <c r="D1186" s="180">
        <v>36</v>
      </c>
      <c r="E1186" s="180"/>
      <c r="F1186" s="180"/>
      <c r="G1186" s="180">
        <f>SUM(C1186:F1186)</f>
      </c>
      <c r="H1186" s="237">
        <v>4800</v>
      </c>
      <c r="I1186" s="125">
        <f>G1186*H1186</f>
      </c>
      <c r="J1186" s="125">
        <f>I1186*0.1</f>
      </c>
      <c r="K1186" s="125">
        <f>SUM(I1186:J1186)</f>
      </c>
      <c r="L1186" s="86"/>
      <c r="M1186" s="175"/>
      <c r="N1186" s="87"/>
      <c r="O1186" s="87"/>
      <c r="P1186" s="87"/>
      <c r="Q1186" s="87"/>
      <c r="R1186" s="87"/>
      <c r="S1186" s="87"/>
      <c r="T1186" s="87"/>
      <c r="U1186" s="87"/>
      <c r="V1186" s="175"/>
      <c r="W1186" s="87"/>
      <c r="X1186" s="87"/>
      <c r="Y1186" s="87"/>
      <c r="Z1186" s="87"/>
      <c r="AA1186" s="87"/>
      <c r="AB1186" s="87"/>
      <c r="AC1186" s="86"/>
      <c r="AD1186" s="87"/>
    </row>
    <row x14ac:dyDescent="0.25" r="1187" customHeight="1" ht="17.25">
      <c r="A1187" s="235">
        <f>A1186</f>
        <v>25569.375</v>
      </c>
      <c r="B1187" s="279" t="s">
        <v>217</v>
      </c>
      <c r="C1187" s="180"/>
      <c r="D1187" s="180">
        <v>18</v>
      </c>
      <c r="E1187" s="180">
        <v>9</v>
      </c>
      <c r="F1187" s="180"/>
      <c r="G1187" s="180">
        <f>SUM(C1187:F1187)</f>
      </c>
      <c r="H1187" s="125">
        <v>5000</v>
      </c>
      <c r="I1187" s="125">
        <f>G1187*H1187</f>
      </c>
      <c r="J1187" s="125">
        <f>I1187*0.1</f>
      </c>
      <c r="K1187" s="125">
        <f>SUM(I1187:J1187)</f>
      </c>
      <c r="L1187" s="86"/>
      <c r="M1187" s="175"/>
      <c r="N1187" s="87"/>
      <c r="O1187" s="87"/>
      <c r="P1187" s="87"/>
      <c r="Q1187" s="87"/>
      <c r="R1187" s="87"/>
      <c r="S1187" s="87"/>
      <c r="T1187" s="87"/>
      <c r="U1187" s="87"/>
      <c r="V1187" s="175"/>
      <c r="W1187" s="87"/>
      <c r="X1187" s="87"/>
      <c r="Y1187" s="87"/>
      <c r="Z1187" s="87"/>
      <c r="AA1187" s="87"/>
      <c r="AB1187" s="87"/>
      <c r="AC1187" s="86"/>
      <c r="AD1187" s="87"/>
    </row>
    <row x14ac:dyDescent="0.25" r="1188" customHeight="1" ht="17.25">
      <c r="A1188" s="235">
        <f>A1187</f>
        <v>25569.375</v>
      </c>
      <c r="B1188" s="279" t="s">
        <v>84</v>
      </c>
      <c r="C1188" s="180"/>
      <c r="D1188" s="180">
        <v>14</v>
      </c>
      <c r="E1188" s="180">
        <v>9</v>
      </c>
      <c r="F1188" s="180"/>
      <c r="G1188" s="180">
        <f>SUM(C1188:F1188)</f>
      </c>
      <c r="H1188" s="237">
        <v>4800</v>
      </c>
      <c r="I1188" s="125">
        <f>G1188*H1188</f>
      </c>
      <c r="J1188" s="125">
        <f>I1188*0.1</f>
      </c>
      <c r="K1188" s="125">
        <f>SUM(I1188:J1188)</f>
      </c>
      <c r="L1188" s="86"/>
      <c r="M1188" s="175"/>
      <c r="N1188" s="87"/>
      <c r="O1188" s="87"/>
      <c r="P1188" s="87"/>
      <c r="Q1188" s="87"/>
      <c r="R1188" s="87"/>
      <c r="S1188" s="87"/>
      <c r="T1188" s="87"/>
      <c r="U1188" s="87"/>
      <c r="V1188" s="175"/>
      <c r="W1188" s="87"/>
      <c r="X1188" s="87"/>
      <c r="Y1188" s="87"/>
      <c r="Z1188" s="87"/>
      <c r="AA1188" s="87"/>
      <c r="AB1188" s="87"/>
      <c r="AC1188" s="86"/>
      <c r="AD1188" s="87"/>
    </row>
    <row x14ac:dyDescent="0.25" r="1189" customHeight="1" ht="17.25">
      <c r="A1189" s="235">
        <f>A1188</f>
        <v>25569.375</v>
      </c>
      <c r="B1189" s="279" t="s">
        <v>207</v>
      </c>
      <c r="C1189" s="180"/>
      <c r="D1189" s="180">
        <v>45</v>
      </c>
      <c r="E1189" s="180"/>
      <c r="F1189" s="180">
        <v>2</v>
      </c>
      <c r="G1189" s="180">
        <f>SUM(C1189:F1189)</f>
      </c>
      <c r="H1189" s="125">
        <v>6000</v>
      </c>
      <c r="I1189" s="125">
        <f>G1189*H1189</f>
      </c>
      <c r="J1189" s="125">
        <f>I1189*0.1</f>
      </c>
      <c r="K1189" s="125">
        <f>SUM(I1189:J1189)</f>
      </c>
      <c r="L1189" s="86"/>
      <c r="M1189" s="175"/>
      <c r="N1189" s="87"/>
      <c r="O1189" s="87"/>
      <c r="P1189" s="87"/>
      <c r="Q1189" s="87"/>
      <c r="R1189" s="87"/>
      <c r="S1189" s="87"/>
      <c r="T1189" s="87"/>
      <c r="U1189" s="87"/>
      <c r="V1189" s="175"/>
      <c r="W1189" s="87"/>
      <c r="X1189" s="87"/>
      <c r="Y1189" s="87"/>
      <c r="Z1189" s="87"/>
      <c r="AA1189" s="87"/>
      <c r="AB1189" s="87"/>
      <c r="AC1189" s="86"/>
      <c r="AD1189" s="87"/>
    </row>
    <row x14ac:dyDescent="0.25" r="1190" customHeight="1" ht="17.25">
      <c r="A1190" s="235">
        <f>A1189</f>
        <v>25569.375</v>
      </c>
      <c r="B1190" s="280" t="s">
        <v>17</v>
      </c>
      <c r="C1190" s="180"/>
      <c r="D1190" s="180">
        <v>37</v>
      </c>
      <c r="E1190" s="180">
        <v>12</v>
      </c>
      <c r="F1190" s="180"/>
      <c r="G1190" s="180">
        <f>SUM(C1190:F1190)</f>
      </c>
      <c r="H1190" s="125">
        <v>6000</v>
      </c>
      <c r="I1190" s="125">
        <f>G1190*H1190</f>
      </c>
      <c r="J1190" s="185"/>
      <c r="K1190" s="125">
        <f>SUM(I1190:J1190)</f>
      </c>
      <c r="L1190" s="86"/>
      <c r="M1190" s="175"/>
      <c r="N1190" s="87"/>
      <c r="O1190" s="87"/>
      <c r="P1190" s="87"/>
      <c r="Q1190" s="87"/>
      <c r="R1190" s="87"/>
      <c r="S1190" s="87"/>
      <c r="T1190" s="87"/>
      <c r="U1190" s="87"/>
      <c r="V1190" s="175"/>
      <c r="W1190" s="87"/>
      <c r="X1190" s="87"/>
      <c r="Y1190" s="87"/>
      <c r="Z1190" s="87"/>
      <c r="AA1190" s="87"/>
      <c r="AB1190" s="87"/>
      <c r="AC1190" s="86"/>
      <c r="AD1190" s="87"/>
    </row>
    <row x14ac:dyDescent="0.25" r="1191" customHeight="1" ht="17.25">
      <c r="A1191" s="235">
        <f>A1190</f>
        <v>25569.375</v>
      </c>
      <c r="B1191" s="279" t="s">
        <v>15</v>
      </c>
      <c r="C1191" s="180"/>
      <c r="D1191" s="180">
        <v>23</v>
      </c>
      <c r="E1191" s="180">
        <v>5</v>
      </c>
      <c r="F1191" s="180"/>
      <c r="G1191" s="180">
        <f>SUM(C1191:F1191)</f>
      </c>
      <c r="H1191" s="237">
        <v>4800</v>
      </c>
      <c r="I1191" s="125">
        <f>G1191*H1191</f>
      </c>
      <c r="J1191" s="125">
        <f>I1191*0.1</f>
      </c>
      <c r="K1191" s="125">
        <f>SUM(I1191:J1191)</f>
      </c>
      <c r="L1191" s="86"/>
      <c r="M1191" s="175"/>
      <c r="N1191" s="87"/>
      <c r="O1191" s="87"/>
      <c r="P1191" s="87"/>
      <c r="Q1191" s="87"/>
      <c r="R1191" s="87"/>
      <c r="S1191" s="87"/>
      <c r="T1191" s="87"/>
      <c r="U1191" s="87"/>
      <c r="V1191" s="175"/>
      <c r="W1191" s="87"/>
      <c r="X1191" s="87"/>
      <c r="Y1191" s="87"/>
      <c r="Z1191" s="87"/>
      <c r="AA1191" s="87"/>
      <c r="AB1191" s="87"/>
      <c r="AC1191" s="86"/>
      <c r="AD1191" s="87"/>
    </row>
    <row x14ac:dyDescent="0.25" r="1192" customHeight="1" ht="17.25">
      <c r="A1192" s="235">
        <f>A1191</f>
        <v>25569.375</v>
      </c>
      <c r="B1192" s="279" t="s">
        <v>21</v>
      </c>
      <c r="C1192" s="188" t="s">
        <v>14</v>
      </c>
      <c r="D1192" s="180">
        <v>13</v>
      </c>
      <c r="E1192" s="180"/>
      <c r="F1192" s="180"/>
      <c r="G1192" s="180">
        <f>SUM(C1192:F1192)</f>
      </c>
      <c r="H1192" s="125">
        <v>5000</v>
      </c>
      <c r="I1192" s="125">
        <f>G1192*H1192</f>
      </c>
      <c r="J1192" s="125">
        <f>I1192*0.1</f>
      </c>
      <c r="K1192" s="125">
        <f>SUM(I1192:J1192)</f>
      </c>
      <c r="L1192" s="86"/>
      <c r="M1192" s="175"/>
      <c r="N1192" s="87"/>
      <c r="O1192" s="87"/>
      <c r="P1192" s="87"/>
      <c r="Q1192" s="87"/>
      <c r="R1192" s="87"/>
      <c r="S1192" s="87"/>
      <c r="T1192" s="87"/>
      <c r="U1192" s="87"/>
      <c r="V1192" s="175"/>
      <c r="W1192" s="87"/>
      <c r="X1192" s="87"/>
      <c r="Y1192" s="87"/>
      <c r="Z1192" s="87"/>
      <c r="AA1192" s="87"/>
      <c r="AB1192" s="87"/>
      <c r="AC1192" s="86"/>
      <c r="AD1192" s="87"/>
    </row>
    <row x14ac:dyDescent="0.25" r="1193" customHeight="1" ht="17.25">
      <c r="A1193" s="235">
        <f>A1192</f>
        <v>25569.375</v>
      </c>
      <c r="B1193" s="279" t="s">
        <v>52</v>
      </c>
      <c r="C1193" s="180"/>
      <c r="D1193" s="180">
        <v>14</v>
      </c>
      <c r="E1193" s="180">
        <v>8</v>
      </c>
      <c r="F1193" s="180"/>
      <c r="G1193" s="180">
        <f>SUM(C1193:F1193)</f>
      </c>
      <c r="H1193" s="125">
        <v>5000</v>
      </c>
      <c r="I1193" s="125">
        <f>G1193*H1193</f>
      </c>
      <c r="J1193" s="125">
        <f>I1193*0.1</f>
      </c>
      <c r="K1193" s="125">
        <f>SUM(I1193:J1193)</f>
      </c>
      <c r="L1193" s="86"/>
      <c r="M1193" s="175"/>
      <c r="N1193" s="87"/>
      <c r="O1193" s="87"/>
      <c r="P1193" s="87"/>
      <c r="Q1193" s="87"/>
      <c r="R1193" s="87"/>
      <c r="S1193" s="87"/>
      <c r="T1193" s="87"/>
      <c r="U1193" s="87"/>
      <c r="V1193" s="175"/>
      <c r="W1193" s="87"/>
      <c r="X1193" s="87"/>
      <c r="Y1193" s="87"/>
      <c r="Z1193" s="87"/>
      <c r="AA1193" s="87"/>
      <c r="AB1193" s="87"/>
      <c r="AC1193" s="86"/>
      <c r="AD1193" s="87"/>
    </row>
    <row x14ac:dyDescent="0.25" r="1194" customHeight="1" ht="17.25">
      <c r="A1194" s="235">
        <f>A1193</f>
        <v>25569.375</v>
      </c>
      <c r="B1194" s="279" t="s">
        <v>61</v>
      </c>
      <c r="C1194" s="180"/>
      <c r="D1194" s="180">
        <v>7</v>
      </c>
      <c r="E1194" s="180"/>
      <c r="F1194" s="180"/>
      <c r="G1194" s="180">
        <f>SUM(C1194:F1194)</f>
      </c>
      <c r="H1194" s="125">
        <v>5000</v>
      </c>
      <c r="I1194" s="125">
        <f>G1194*H1194</f>
      </c>
      <c r="J1194" s="125">
        <f>I1194*0.1</f>
      </c>
      <c r="K1194" s="125">
        <f>SUM(I1194:J1194)</f>
      </c>
      <c r="L1194" s="86"/>
      <c r="M1194" s="175"/>
      <c r="N1194" s="87"/>
      <c r="O1194" s="87"/>
      <c r="P1194" s="87"/>
      <c r="Q1194" s="87"/>
      <c r="R1194" s="87"/>
      <c r="S1194" s="87"/>
      <c r="T1194" s="87"/>
      <c r="U1194" s="87"/>
      <c r="V1194" s="175"/>
      <c r="W1194" s="87"/>
      <c r="X1194" s="87"/>
      <c r="Y1194" s="87"/>
      <c r="Z1194" s="87"/>
      <c r="AA1194" s="87"/>
      <c r="AB1194" s="87"/>
      <c r="AC1194" s="86"/>
      <c r="AD1194" s="87"/>
    </row>
    <row x14ac:dyDescent="0.25" r="1195" customHeight="1" ht="17.25">
      <c r="A1195" s="235">
        <f>A1194</f>
        <v>25569.375</v>
      </c>
      <c r="B1195" s="280" t="s">
        <v>33</v>
      </c>
      <c r="C1195" s="180"/>
      <c r="D1195" s="180">
        <v>11</v>
      </c>
      <c r="E1195" s="180"/>
      <c r="F1195" s="180"/>
      <c r="G1195" s="180">
        <f>SUM(C1195:F1195)</f>
      </c>
      <c r="H1195" s="125">
        <v>5500</v>
      </c>
      <c r="I1195" s="125">
        <f>G1195*H1195</f>
      </c>
      <c r="J1195" s="125">
        <f>I1195*0.1</f>
      </c>
      <c r="K1195" s="125">
        <f>SUM(I1195:J1195)</f>
      </c>
      <c r="L1195" s="86"/>
      <c r="M1195" s="175"/>
      <c r="N1195" s="87"/>
      <c r="O1195" s="87"/>
      <c r="P1195" s="87"/>
      <c r="Q1195" s="87"/>
      <c r="R1195" s="87"/>
      <c r="S1195" s="87"/>
      <c r="T1195" s="87"/>
      <c r="U1195" s="87"/>
      <c r="V1195" s="175"/>
      <c r="W1195" s="87"/>
      <c r="X1195" s="87"/>
      <c r="Y1195" s="87"/>
      <c r="Z1195" s="87"/>
      <c r="AA1195" s="87"/>
      <c r="AB1195" s="87"/>
      <c r="AC1195" s="86"/>
      <c r="AD1195" s="87"/>
    </row>
    <row x14ac:dyDescent="0.25" r="1196" customHeight="1" ht="17.25">
      <c r="A1196" s="235">
        <f>A1195</f>
        <v>25569.375</v>
      </c>
      <c r="B1196" s="279" t="s">
        <v>30</v>
      </c>
      <c r="C1196" s="180"/>
      <c r="D1196" s="180">
        <v>17</v>
      </c>
      <c r="E1196" s="180"/>
      <c r="F1196" s="180"/>
      <c r="G1196" s="180">
        <f>SUM(C1196:F1196)</f>
      </c>
      <c r="H1196" s="125">
        <v>6000</v>
      </c>
      <c r="I1196" s="125">
        <f>G1196*H1196</f>
      </c>
      <c r="J1196" s="125">
        <f>I1196*0.1</f>
      </c>
      <c r="K1196" s="125">
        <f>SUM(I1196:J1196)</f>
      </c>
      <c r="L1196" s="86"/>
      <c r="M1196" s="175"/>
      <c r="N1196" s="87"/>
      <c r="O1196" s="87"/>
      <c r="P1196" s="87"/>
      <c r="Q1196" s="87"/>
      <c r="R1196" s="87"/>
      <c r="S1196" s="87"/>
      <c r="T1196" s="87"/>
      <c r="U1196" s="87"/>
      <c r="V1196" s="175"/>
      <c r="W1196" s="87"/>
      <c r="X1196" s="87"/>
      <c r="Y1196" s="87"/>
      <c r="Z1196" s="87"/>
      <c r="AA1196" s="87"/>
      <c r="AB1196" s="87"/>
      <c r="AC1196" s="86"/>
      <c r="AD1196" s="87"/>
    </row>
    <row x14ac:dyDescent="0.25" r="1197" customHeight="1" ht="17.25">
      <c r="A1197" s="235">
        <f>A1196</f>
        <v>25569.375</v>
      </c>
      <c r="B1197" s="279" t="s">
        <v>28</v>
      </c>
      <c r="C1197" s="188" t="s">
        <v>14</v>
      </c>
      <c r="D1197" s="180">
        <v>20</v>
      </c>
      <c r="E1197" s="180"/>
      <c r="F1197" s="180"/>
      <c r="G1197" s="180">
        <f>SUM(C1197:F1197)</f>
      </c>
      <c r="H1197" s="125">
        <v>5000</v>
      </c>
      <c r="I1197" s="125">
        <f>G1197*H1197</f>
      </c>
      <c r="J1197" s="125">
        <f>I1197*0.1</f>
      </c>
      <c r="K1197" s="125">
        <f>SUM(I1197:J1197)</f>
      </c>
      <c r="L1197" s="86"/>
      <c r="M1197" s="175"/>
      <c r="N1197" s="87"/>
      <c r="O1197" s="87"/>
      <c r="P1197" s="87"/>
      <c r="Q1197" s="87"/>
      <c r="R1197" s="87"/>
      <c r="S1197" s="87"/>
      <c r="T1197" s="87"/>
      <c r="U1197" s="87"/>
      <c r="V1197" s="175"/>
      <c r="W1197" s="87"/>
      <c r="X1197" s="87"/>
      <c r="Y1197" s="87"/>
      <c r="Z1197" s="87"/>
      <c r="AA1197" s="87"/>
      <c r="AB1197" s="87"/>
      <c r="AC1197" s="86"/>
      <c r="AD1197" s="87"/>
    </row>
    <row x14ac:dyDescent="0.25" r="1198" customHeight="1" ht="17.25">
      <c r="A1198" s="235">
        <f>A1197</f>
        <v>25569.375</v>
      </c>
      <c r="B1198" s="179" t="s">
        <v>12</v>
      </c>
      <c r="C1198" s="180"/>
      <c r="D1198" s="180">
        <v>19</v>
      </c>
      <c r="E1198" s="180"/>
      <c r="F1198" s="180"/>
      <c r="G1198" s="180">
        <f>SUM(C1198:F1198)</f>
      </c>
      <c r="H1198" s="125">
        <v>6000</v>
      </c>
      <c r="I1198" s="125">
        <f>G1198*H1198</f>
      </c>
      <c r="J1198" s="125">
        <f>I1198*0.1</f>
      </c>
      <c r="K1198" s="125">
        <f>SUM(I1198:J1198)</f>
      </c>
      <c r="L1198" s="86"/>
      <c r="M1198" s="175"/>
      <c r="N1198" s="87"/>
      <c r="O1198" s="87"/>
      <c r="P1198" s="87"/>
      <c r="Q1198" s="87"/>
      <c r="R1198" s="87"/>
      <c r="S1198" s="87"/>
      <c r="T1198" s="87"/>
      <c r="U1198" s="87"/>
      <c r="V1198" s="175"/>
      <c r="W1198" s="87"/>
      <c r="X1198" s="87"/>
      <c r="Y1198" s="87"/>
      <c r="Z1198" s="87"/>
      <c r="AA1198" s="87"/>
      <c r="AB1198" s="87"/>
      <c r="AC1198" s="86"/>
      <c r="AD1198" s="87"/>
    </row>
    <row x14ac:dyDescent="0.25" r="1199" customHeight="1" ht="17.25">
      <c r="A1199" s="235">
        <f>A1198</f>
        <v>25569.375</v>
      </c>
      <c r="B1199" s="179" t="s">
        <v>100</v>
      </c>
      <c r="C1199" s="180"/>
      <c r="D1199" s="180">
        <v>6</v>
      </c>
      <c r="E1199" s="180"/>
      <c r="F1199" s="180"/>
      <c r="G1199" s="180">
        <f>SUM(C1199:F1199)</f>
      </c>
      <c r="H1199" s="125">
        <v>5500</v>
      </c>
      <c r="I1199" s="125">
        <f>G1199*H1199</f>
      </c>
      <c r="J1199" s="125">
        <f>I1199*0.1</f>
      </c>
      <c r="K1199" s="125">
        <f>SUM(I1199:J1199)</f>
      </c>
      <c r="L1199" s="86"/>
      <c r="M1199" s="175"/>
      <c r="N1199" s="87"/>
      <c r="O1199" s="87"/>
      <c r="P1199" s="87"/>
      <c r="Q1199" s="87"/>
      <c r="R1199" s="87"/>
      <c r="S1199" s="87"/>
      <c r="T1199" s="87"/>
      <c r="U1199" s="87"/>
      <c r="V1199" s="175"/>
      <c r="W1199" s="87"/>
      <c r="X1199" s="87"/>
      <c r="Y1199" s="87"/>
      <c r="Z1199" s="87"/>
      <c r="AA1199" s="87"/>
      <c r="AB1199" s="87"/>
      <c r="AC1199" s="86"/>
      <c r="AD1199" s="87"/>
    </row>
    <row x14ac:dyDescent="0.25" r="1200" customHeight="1" ht="17.25">
      <c r="A1200" s="235">
        <f>A1199</f>
        <v>25569.375</v>
      </c>
      <c r="B1200" s="179" t="s">
        <v>37</v>
      </c>
      <c r="C1200" s="180"/>
      <c r="D1200" s="180">
        <v>5</v>
      </c>
      <c r="E1200" s="180"/>
      <c r="F1200" s="180"/>
      <c r="G1200" s="180">
        <f>SUM(C1200:F1200)</f>
      </c>
      <c r="H1200" s="125">
        <v>6500</v>
      </c>
      <c r="I1200" s="125">
        <f>G1200*H1200</f>
      </c>
      <c r="J1200" s="125">
        <f>I1200*0.1</f>
      </c>
      <c r="K1200" s="125">
        <f>SUM(I1200:J1200)</f>
      </c>
      <c r="L1200" s="86"/>
      <c r="M1200" s="175"/>
      <c r="N1200" s="87"/>
      <c r="O1200" s="87"/>
      <c r="P1200" s="87"/>
      <c r="Q1200" s="87"/>
      <c r="R1200" s="87"/>
      <c r="S1200" s="87"/>
      <c r="T1200" s="87"/>
      <c r="U1200" s="87"/>
      <c r="V1200" s="175"/>
      <c r="W1200" s="87"/>
      <c r="X1200" s="87"/>
      <c r="Y1200" s="87"/>
      <c r="Z1200" s="87"/>
      <c r="AA1200" s="87"/>
      <c r="AB1200" s="87"/>
      <c r="AC1200" s="86"/>
      <c r="AD1200" s="87"/>
    </row>
    <row x14ac:dyDescent="0.25" r="1201" customHeight="1" ht="17.25">
      <c r="A1201" s="235">
        <f>A1200</f>
        <v>25569.375</v>
      </c>
      <c r="B1201" s="186" t="s">
        <v>64</v>
      </c>
      <c r="C1201" s="180"/>
      <c r="D1201" s="180">
        <v>47</v>
      </c>
      <c r="E1201" s="180">
        <v>29</v>
      </c>
      <c r="F1201" s="180"/>
      <c r="G1201" s="180">
        <f>SUM(C1201:F1201)</f>
      </c>
      <c r="H1201" s="182">
        <v>5500</v>
      </c>
      <c r="I1201" s="125">
        <f>G1201*H1201</f>
      </c>
      <c r="J1201" s="125">
        <f>I1201*0.1</f>
      </c>
      <c r="K1201" s="125">
        <f>SUM(I1201:J1201)</f>
      </c>
      <c r="L1201" s="86"/>
      <c r="M1201" s="175"/>
      <c r="N1201" s="87"/>
      <c r="O1201" s="87"/>
      <c r="P1201" s="87"/>
      <c r="Q1201" s="87"/>
      <c r="R1201" s="87"/>
      <c r="S1201" s="87"/>
      <c r="T1201" s="87"/>
      <c r="U1201" s="87"/>
      <c r="V1201" s="175"/>
      <c r="W1201" s="87"/>
      <c r="X1201" s="87"/>
      <c r="Y1201" s="87"/>
      <c r="Z1201" s="87"/>
      <c r="AA1201" s="87"/>
      <c r="AB1201" s="87"/>
      <c r="AC1201" s="86"/>
      <c r="AD1201" s="87"/>
    </row>
    <row x14ac:dyDescent="0.25" r="1202" customHeight="1" ht="17.25">
      <c r="A1202" s="235">
        <f>A1201</f>
        <v>25569.375</v>
      </c>
      <c r="B1202" s="186" t="s">
        <v>25</v>
      </c>
      <c r="C1202" s="180"/>
      <c r="D1202" s="180">
        <v>20</v>
      </c>
      <c r="E1202" s="180"/>
      <c r="F1202" s="180"/>
      <c r="G1202" s="180">
        <f>SUM(C1202:F1202)</f>
      </c>
      <c r="H1202" s="125">
        <v>6000</v>
      </c>
      <c r="I1202" s="125">
        <f>G1202*H1202</f>
      </c>
      <c r="J1202" s="125">
        <f>I1202*0.1</f>
      </c>
      <c r="K1202" s="125">
        <f>SUM(I1202:J1202)</f>
      </c>
      <c r="L1202" s="86"/>
      <c r="M1202" s="175"/>
      <c r="N1202" s="87"/>
      <c r="O1202" s="87"/>
      <c r="P1202" s="87"/>
      <c r="Q1202" s="87"/>
      <c r="R1202" s="87"/>
      <c r="S1202" s="87"/>
      <c r="T1202" s="87"/>
      <c r="U1202" s="87"/>
      <c r="V1202" s="175"/>
      <c r="W1202" s="87"/>
      <c r="X1202" s="87"/>
      <c r="Y1202" s="87"/>
      <c r="Z1202" s="87"/>
      <c r="AA1202" s="87"/>
      <c r="AB1202" s="87"/>
      <c r="AC1202" s="86"/>
      <c r="AD1202" s="87"/>
    </row>
    <row x14ac:dyDescent="0.25" r="1203" customHeight="1" ht="17.25">
      <c r="A1203" s="235">
        <f>A1202</f>
        <v>25569.375</v>
      </c>
      <c r="B1203" s="279" t="s">
        <v>76</v>
      </c>
      <c r="C1203" s="188" t="s">
        <v>14</v>
      </c>
      <c r="D1203" s="180">
        <v>18</v>
      </c>
      <c r="E1203" s="180">
        <v>12</v>
      </c>
      <c r="F1203" s="180">
        <v>5</v>
      </c>
      <c r="G1203" s="180">
        <f>SUM(C1203:F1203)</f>
      </c>
      <c r="H1203" s="125">
        <v>6000</v>
      </c>
      <c r="I1203" s="125">
        <f>G1203*H1203</f>
      </c>
      <c r="J1203" s="125">
        <f>I1203*0.1</f>
      </c>
      <c r="K1203" s="125">
        <f>SUM(I1203:J1203)</f>
      </c>
      <c r="L1203" s="86"/>
      <c r="M1203" s="175"/>
      <c r="N1203" s="87"/>
      <c r="O1203" s="87"/>
      <c r="P1203" s="87"/>
      <c r="Q1203" s="87"/>
      <c r="R1203" s="87"/>
      <c r="S1203" s="87"/>
      <c r="T1203" s="87"/>
      <c r="U1203" s="87"/>
      <c r="V1203" s="175"/>
      <c r="W1203" s="87"/>
      <c r="X1203" s="87"/>
      <c r="Y1203" s="87"/>
      <c r="Z1203" s="87"/>
      <c r="AA1203" s="87"/>
      <c r="AB1203" s="87"/>
      <c r="AC1203" s="86"/>
      <c r="AD1203" s="87"/>
    </row>
    <row x14ac:dyDescent="0.25" r="1204" customHeight="1" ht="17.25">
      <c r="A1204" s="235">
        <f>A1203</f>
        <v>25569.375</v>
      </c>
      <c r="B1204" s="186" t="s">
        <v>149</v>
      </c>
      <c r="C1204" s="180"/>
      <c r="D1204" s="180">
        <v>99</v>
      </c>
      <c r="E1204" s="180">
        <v>42</v>
      </c>
      <c r="F1204" s="180">
        <v>9</v>
      </c>
      <c r="G1204" s="180">
        <f>SUM(C1204:F1204)</f>
      </c>
      <c r="H1204" s="125">
        <v>6000</v>
      </c>
      <c r="I1204" s="125">
        <f>G1204*H1204</f>
      </c>
      <c r="J1204" s="125">
        <f>I1204*0.1</f>
      </c>
      <c r="K1204" s="125">
        <f>SUM(I1204:J1204)</f>
      </c>
      <c r="L1204" s="86"/>
      <c r="M1204" s="175"/>
      <c r="N1204" s="87"/>
      <c r="O1204" s="87"/>
      <c r="P1204" s="87"/>
      <c r="Q1204" s="87"/>
      <c r="R1204" s="87"/>
      <c r="S1204" s="87"/>
      <c r="T1204" s="87"/>
      <c r="U1204" s="87"/>
      <c r="V1204" s="175"/>
      <c r="W1204" s="87"/>
      <c r="X1204" s="87"/>
      <c r="Y1204" s="87"/>
      <c r="Z1204" s="87"/>
      <c r="AA1204" s="87"/>
      <c r="AB1204" s="87"/>
      <c r="AC1204" s="86"/>
      <c r="AD1204" s="87"/>
    </row>
    <row x14ac:dyDescent="0.25" r="1205" customHeight="1" ht="17.25">
      <c r="A1205" s="235">
        <f>A1204</f>
        <v>25569.375</v>
      </c>
      <c r="B1205" s="280" t="s">
        <v>43</v>
      </c>
      <c r="C1205" s="180"/>
      <c r="D1205" s="180">
        <v>42</v>
      </c>
      <c r="E1205" s="180">
        <v>9</v>
      </c>
      <c r="F1205" s="180"/>
      <c r="G1205" s="180">
        <f>SUM(C1205:F1205)</f>
      </c>
      <c r="H1205" s="125">
        <v>6000</v>
      </c>
      <c r="I1205" s="125">
        <f>G1205*H1205</f>
      </c>
      <c r="J1205" s="125">
        <f>I1205*0.1</f>
      </c>
      <c r="K1205" s="125">
        <f>SUM(I1205:J1205)</f>
      </c>
      <c r="L1205" s="86"/>
      <c r="M1205" s="175"/>
      <c r="N1205" s="87"/>
      <c r="O1205" s="87"/>
      <c r="P1205" s="87"/>
      <c r="Q1205" s="87"/>
      <c r="R1205" s="87"/>
      <c r="S1205" s="87"/>
      <c r="T1205" s="87"/>
      <c r="U1205" s="87"/>
      <c r="V1205" s="175"/>
      <c r="W1205" s="87"/>
      <c r="X1205" s="87"/>
      <c r="Y1205" s="87"/>
      <c r="Z1205" s="87"/>
      <c r="AA1205" s="87"/>
      <c r="AB1205" s="87"/>
      <c r="AC1205" s="86"/>
      <c r="AD1205" s="87"/>
    </row>
    <row x14ac:dyDescent="0.25" r="1206" customHeight="1" ht="17.25">
      <c r="A1206" s="235">
        <f>A1205</f>
        <v>25569.375</v>
      </c>
      <c r="B1206" s="280" t="s">
        <v>18</v>
      </c>
      <c r="C1206" s="180"/>
      <c r="D1206" s="180">
        <v>9</v>
      </c>
      <c r="E1206" s="180">
        <v>7</v>
      </c>
      <c r="F1206" s="180">
        <v>6</v>
      </c>
      <c r="G1206" s="180">
        <f>SUM(C1206:F1206)</f>
      </c>
      <c r="H1206" s="125">
        <v>6000</v>
      </c>
      <c r="I1206" s="125">
        <f>G1206*H1206</f>
      </c>
      <c r="J1206" s="125">
        <f>I1206*0.1</f>
      </c>
      <c r="K1206" s="125">
        <f>SUM(I1206:J1206)</f>
      </c>
      <c r="L1206" s="86"/>
      <c r="M1206" s="175"/>
      <c r="N1206" s="87"/>
      <c r="O1206" s="87"/>
      <c r="P1206" s="87"/>
      <c r="Q1206" s="87"/>
      <c r="R1206" s="87"/>
      <c r="S1206" s="87"/>
      <c r="T1206" s="87"/>
      <c r="U1206" s="87"/>
      <c r="V1206" s="175"/>
      <c r="W1206" s="87"/>
      <c r="X1206" s="87"/>
      <c r="Y1206" s="87"/>
      <c r="Z1206" s="87"/>
      <c r="AA1206" s="87"/>
      <c r="AB1206" s="87"/>
      <c r="AC1206" s="86"/>
      <c r="AD1206" s="87"/>
    </row>
    <row x14ac:dyDescent="0.25" r="1207" customHeight="1" ht="17.25">
      <c r="A1207" s="235">
        <f>A1206</f>
        <v>25569.375</v>
      </c>
      <c r="B1207" s="280" t="s">
        <v>82</v>
      </c>
      <c r="C1207" s="188" t="s">
        <v>14</v>
      </c>
      <c r="D1207" s="180">
        <v>25</v>
      </c>
      <c r="E1207" s="180">
        <v>9</v>
      </c>
      <c r="F1207" s="180">
        <v>7</v>
      </c>
      <c r="G1207" s="180">
        <f>SUM(C1207:F1207)</f>
      </c>
      <c r="H1207" s="125">
        <v>5000</v>
      </c>
      <c r="I1207" s="125">
        <f>G1207*H1207</f>
      </c>
      <c r="J1207" s="125">
        <f>I1207*0.1</f>
      </c>
      <c r="K1207" s="125">
        <f>SUM(I1207:J1207)</f>
      </c>
      <c r="L1207" s="86"/>
      <c r="M1207" s="175"/>
      <c r="N1207" s="87"/>
      <c r="O1207" s="87"/>
      <c r="P1207" s="87"/>
      <c r="Q1207" s="87"/>
      <c r="R1207" s="87"/>
      <c r="S1207" s="87"/>
      <c r="T1207" s="87"/>
      <c r="U1207" s="87"/>
      <c r="V1207" s="175"/>
      <c r="W1207" s="87"/>
      <c r="X1207" s="87"/>
      <c r="Y1207" s="87"/>
      <c r="Z1207" s="87"/>
      <c r="AA1207" s="87"/>
      <c r="AB1207" s="87"/>
      <c r="AC1207" s="86"/>
      <c r="AD1207" s="87"/>
    </row>
    <row x14ac:dyDescent="0.25" r="1208" customHeight="1" ht="17.25">
      <c r="A1208" s="235">
        <f>A1207</f>
        <v>25569.375</v>
      </c>
      <c r="B1208" s="280" t="s">
        <v>151</v>
      </c>
      <c r="C1208" s="180"/>
      <c r="D1208" s="180">
        <v>12</v>
      </c>
      <c r="E1208" s="180"/>
      <c r="F1208" s="180"/>
      <c r="G1208" s="180">
        <f>SUM(C1208:F1208)</f>
      </c>
      <c r="H1208" s="125">
        <v>5000</v>
      </c>
      <c r="I1208" s="125">
        <f>G1208*H1208</f>
      </c>
      <c r="J1208" s="125">
        <f>I1208*0.1</f>
      </c>
      <c r="K1208" s="125">
        <f>SUM(I1208:J1208)</f>
      </c>
      <c r="L1208" s="86"/>
      <c r="M1208" s="175"/>
      <c r="N1208" s="87"/>
      <c r="O1208" s="87"/>
      <c r="P1208" s="87"/>
      <c r="Q1208" s="87"/>
      <c r="R1208" s="87"/>
      <c r="S1208" s="87"/>
      <c r="T1208" s="87"/>
      <c r="U1208" s="87"/>
      <c r="V1208" s="175"/>
      <c r="W1208" s="87"/>
      <c r="X1208" s="87"/>
      <c r="Y1208" s="87"/>
      <c r="Z1208" s="87"/>
      <c r="AA1208" s="87"/>
      <c r="AB1208" s="87"/>
      <c r="AC1208" s="86"/>
      <c r="AD1208" s="87"/>
    </row>
    <row x14ac:dyDescent="0.25" r="1209" customHeight="1" ht="17.25">
      <c r="A1209" s="235">
        <f>A1208</f>
        <v>25569.375</v>
      </c>
      <c r="B1209" s="279"/>
      <c r="C1209" s="180"/>
      <c r="D1209" s="180"/>
      <c r="E1209" s="180"/>
      <c r="F1209" s="180"/>
      <c r="G1209" s="180">
        <f>SUM(C1209:F1209)</f>
      </c>
      <c r="H1209" s="125"/>
      <c r="I1209" s="125">
        <f>G1209*H1209</f>
      </c>
      <c r="J1209" s="125">
        <f>I1209*0.1</f>
      </c>
      <c r="K1209" s="125">
        <f>SUM(I1209:J1209)</f>
      </c>
      <c r="L1209" s="86"/>
      <c r="M1209" s="175"/>
      <c r="N1209" s="87"/>
      <c r="O1209" s="87"/>
      <c r="P1209" s="87"/>
      <c r="Q1209" s="87"/>
      <c r="R1209" s="87"/>
      <c r="S1209" s="87"/>
      <c r="T1209" s="87"/>
      <c r="U1209" s="87"/>
      <c r="V1209" s="175"/>
      <c r="W1209" s="87"/>
      <c r="X1209" s="87"/>
      <c r="Y1209" s="87"/>
      <c r="Z1209" s="87"/>
      <c r="AA1209" s="87"/>
      <c r="AB1209" s="87"/>
      <c r="AC1209" s="86"/>
      <c r="AD1209" s="87"/>
    </row>
    <row x14ac:dyDescent="0.25" r="1210" customHeight="1" ht="17.25">
      <c r="A1210" s="235">
        <f>A1209</f>
        <v>25569.375</v>
      </c>
      <c r="B1210" s="179"/>
      <c r="C1210" s="180"/>
      <c r="D1210" s="180"/>
      <c r="E1210" s="180"/>
      <c r="F1210" s="180"/>
      <c r="G1210" s="180">
        <f>SUM(C1210:F1210)</f>
      </c>
      <c r="H1210" s="125"/>
      <c r="I1210" s="125">
        <f>G1210*H1210</f>
      </c>
      <c r="J1210" s="125">
        <f>I1210*0.1</f>
      </c>
      <c r="K1210" s="125">
        <f>SUM(I1210:J1210)</f>
      </c>
      <c r="L1210" s="86"/>
      <c r="M1210" s="175"/>
      <c r="N1210" s="87"/>
      <c r="O1210" s="87"/>
      <c r="P1210" s="87"/>
      <c r="Q1210" s="87"/>
      <c r="R1210" s="87"/>
      <c r="S1210" s="87"/>
      <c r="T1210" s="87"/>
      <c r="U1210" s="87"/>
      <c r="V1210" s="175"/>
      <c r="W1210" s="87"/>
      <c r="X1210" s="87"/>
      <c r="Y1210" s="87"/>
      <c r="Z1210" s="87"/>
      <c r="AA1210" s="87"/>
      <c r="AB1210" s="87"/>
      <c r="AC1210" s="86"/>
      <c r="AD1210" s="87"/>
    </row>
    <row x14ac:dyDescent="0.25" r="1211" customHeight="1" ht="17.25">
      <c r="A1211" s="243">
        <f>A1210</f>
        <v>25569.375</v>
      </c>
      <c r="B1211" s="282" t="s">
        <v>155</v>
      </c>
      <c r="C1211" s="191">
        <f>SUM(C1169:C1210)</f>
      </c>
      <c r="D1211" s="191">
        <f>SUM(D1169:D1210)</f>
      </c>
      <c r="E1211" s="191">
        <f>SUM(E1169:E1210)</f>
      </c>
      <c r="F1211" s="191">
        <f>SUM(F1169:F1210)</f>
      </c>
      <c r="G1211" s="191">
        <f>SUM(G1169:G1210)</f>
      </c>
      <c r="H1211" s="201"/>
      <c r="I1211" s="201">
        <f>SUM(I1169:I1210)</f>
      </c>
      <c r="J1211" s="201">
        <f>SUM(J1169:J1210)</f>
      </c>
      <c r="K1211" s="201">
        <f>SUM(K1169:K1210)</f>
      </c>
      <c r="L1211" s="86"/>
      <c r="M1211" s="175"/>
      <c r="N1211" s="87"/>
      <c r="O1211" s="87"/>
      <c r="P1211" s="87"/>
      <c r="Q1211" s="87"/>
      <c r="R1211" s="87"/>
      <c r="S1211" s="87"/>
      <c r="T1211" s="87"/>
      <c r="U1211" s="87"/>
      <c r="V1211" s="175"/>
      <c r="W1211" s="87"/>
      <c r="X1211" s="87"/>
      <c r="Y1211" s="87"/>
      <c r="Z1211" s="87"/>
      <c r="AA1211" s="87"/>
      <c r="AB1211" s="87"/>
      <c r="AC1211" s="86"/>
      <c r="AD1211" s="87"/>
    </row>
    <row x14ac:dyDescent="0.25" r="1212" customHeight="1" ht="17.25">
      <c r="A1212" s="235">
        <f>A1215</f>
        <v>25569.375</v>
      </c>
      <c r="B1212" s="186" t="s">
        <v>113</v>
      </c>
      <c r="C1212" s="180"/>
      <c r="D1212" s="180">
        <v>137</v>
      </c>
      <c r="E1212" s="180">
        <v>98</v>
      </c>
      <c r="F1212" s="180"/>
      <c r="G1212" s="180">
        <f>SUM(C1212:F1212)</f>
      </c>
      <c r="H1212" s="125">
        <v>6500</v>
      </c>
      <c r="I1212" s="125">
        <f>G1212*H1212</f>
      </c>
      <c r="J1212" s="185"/>
      <c r="K1212" s="125">
        <f>SUM(I1212:J1212)</f>
      </c>
      <c r="L1212" s="86"/>
      <c r="M1212" s="175"/>
      <c r="N1212" s="87"/>
      <c r="O1212" s="87"/>
      <c r="P1212" s="87"/>
      <c r="Q1212" s="87"/>
      <c r="R1212" s="87"/>
      <c r="S1212" s="87"/>
      <c r="T1212" s="87"/>
      <c r="U1212" s="87"/>
      <c r="V1212" s="175"/>
      <c r="W1212" s="87"/>
      <c r="X1212" s="87"/>
      <c r="Y1212" s="87"/>
      <c r="Z1212" s="87"/>
      <c r="AA1212" s="87"/>
      <c r="AB1212" s="87"/>
      <c r="AC1212" s="86"/>
      <c r="AD1212" s="87"/>
    </row>
    <row x14ac:dyDescent="0.25" r="1213" customHeight="1" ht="17.25">
      <c r="A1213" s="235">
        <f>A1212</f>
        <v>25569.375</v>
      </c>
      <c r="B1213" s="186" t="s">
        <v>156</v>
      </c>
      <c r="C1213" s="180"/>
      <c r="D1213" s="180">
        <v>6</v>
      </c>
      <c r="E1213" s="180">
        <v>2</v>
      </c>
      <c r="F1213" s="180"/>
      <c r="G1213" s="180">
        <f>SUM(C1213:F1213)</f>
      </c>
      <c r="H1213" s="125">
        <v>6500</v>
      </c>
      <c r="I1213" s="125">
        <f>G1213*H1213</f>
      </c>
      <c r="J1213" s="185"/>
      <c r="K1213" s="125">
        <f>SUM(I1213:J1213)</f>
      </c>
      <c r="L1213" s="86"/>
      <c r="M1213" s="175"/>
      <c r="N1213" s="87"/>
      <c r="O1213" s="87"/>
      <c r="P1213" s="87"/>
      <c r="Q1213" s="87"/>
      <c r="R1213" s="87"/>
      <c r="S1213" s="87"/>
      <c r="T1213" s="87"/>
      <c r="U1213" s="87"/>
      <c r="V1213" s="175"/>
      <c r="W1213" s="87"/>
      <c r="X1213" s="87"/>
      <c r="Y1213" s="87"/>
      <c r="Z1213" s="87"/>
      <c r="AA1213" s="87"/>
      <c r="AB1213" s="87"/>
      <c r="AC1213" s="86"/>
      <c r="AD1213" s="87"/>
    </row>
    <row x14ac:dyDescent="0.25" r="1214" customHeight="1" ht="17.25">
      <c r="A1214" s="235">
        <f>A1209</f>
        <v>25569.375</v>
      </c>
      <c r="B1214" s="186" t="s">
        <v>112</v>
      </c>
      <c r="C1214" s="180"/>
      <c r="D1214" s="180">
        <v>15</v>
      </c>
      <c r="E1214" s="180">
        <v>8</v>
      </c>
      <c r="F1214" s="180"/>
      <c r="G1214" s="180">
        <f>SUM(C1214:F1214)</f>
      </c>
      <c r="H1214" s="125">
        <v>6900</v>
      </c>
      <c r="I1214" s="125">
        <f>G1214*H1214</f>
      </c>
      <c r="J1214" s="185"/>
      <c r="K1214" s="125">
        <f>SUM(I1214:J1214)</f>
      </c>
      <c r="L1214" s="86"/>
      <c r="M1214" s="175"/>
      <c r="N1214" s="87"/>
      <c r="O1214" s="87"/>
      <c r="P1214" s="87"/>
      <c r="Q1214" s="87"/>
      <c r="R1214" s="87"/>
      <c r="S1214" s="87"/>
      <c r="T1214" s="87"/>
      <c r="U1214" s="87"/>
      <c r="V1214" s="175"/>
      <c r="W1214" s="87"/>
      <c r="X1214" s="87"/>
      <c r="Y1214" s="87"/>
      <c r="Z1214" s="87"/>
      <c r="AA1214" s="87"/>
      <c r="AB1214" s="87"/>
      <c r="AC1214" s="86"/>
      <c r="AD1214" s="87"/>
    </row>
    <row x14ac:dyDescent="0.25" r="1215" customHeight="1" ht="17.25">
      <c r="A1215" s="235">
        <f>A1214</f>
        <v>25569.375</v>
      </c>
      <c r="B1215" s="179"/>
      <c r="C1215" s="180"/>
      <c r="D1215" s="180"/>
      <c r="E1215" s="180"/>
      <c r="F1215" s="180"/>
      <c r="G1215" s="180">
        <f>SUM(C1215:F1215)</f>
      </c>
      <c r="H1215" s="125"/>
      <c r="I1215" s="125">
        <f>G1214*H1215</f>
      </c>
      <c r="J1215" s="185"/>
      <c r="K1215" s="125">
        <f>SUM(I1215:J1215)</f>
      </c>
      <c r="L1215" s="86"/>
      <c r="M1215" s="175"/>
      <c r="N1215" s="87"/>
      <c r="O1215" s="87"/>
      <c r="P1215" s="87"/>
      <c r="Q1215" s="87"/>
      <c r="R1215" s="87"/>
      <c r="S1215" s="87"/>
      <c r="T1215" s="87"/>
      <c r="U1215" s="87"/>
      <c r="V1215" s="175"/>
      <c r="W1215" s="87"/>
      <c r="X1215" s="87"/>
      <c r="Y1215" s="87"/>
      <c r="Z1215" s="87"/>
      <c r="AA1215" s="87"/>
      <c r="AB1215" s="87"/>
      <c r="AC1215" s="86"/>
      <c r="AD1215" s="87"/>
    </row>
    <row x14ac:dyDescent="0.25" r="1216" customHeight="1" ht="17.25">
      <c r="A1216" s="235">
        <f>A1215</f>
        <v>25569.375</v>
      </c>
      <c r="B1216" s="179"/>
      <c r="C1216" s="180"/>
      <c r="D1216" s="180"/>
      <c r="E1216" s="180"/>
      <c r="F1216" s="180"/>
      <c r="G1216" s="180">
        <f>SUM(C1216:F1216)</f>
      </c>
      <c r="H1216" s="125"/>
      <c r="I1216" s="125">
        <f>G1216*H1216</f>
      </c>
      <c r="J1216" s="185"/>
      <c r="K1216" s="125">
        <f>SUM(I1216:J1216)</f>
      </c>
      <c r="L1216" s="86"/>
      <c r="M1216" s="175"/>
      <c r="N1216" s="87"/>
      <c r="O1216" s="87"/>
      <c r="P1216" s="87"/>
      <c r="Q1216" s="87"/>
      <c r="R1216" s="87"/>
      <c r="S1216" s="87"/>
      <c r="T1216" s="87"/>
      <c r="U1216" s="87"/>
      <c r="V1216" s="175"/>
      <c r="W1216" s="87"/>
      <c r="X1216" s="87"/>
      <c r="Y1216" s="87"/>
      <c r="Z1216" s="87"/>
      <c r="AA1216" s="87"/>
      <c r="AB1216" s="87"/>
      <c r="AC1216" s="86"/>
      <c r="AD1216" s="87"/>
    </row>
    <row x14ac:dyDescent="0.25" r="1217" customHeight="1" ht="17.25">
      <c r="A1217" s="235">
        <f>A1216</f>
        <v>25569.375</v>
      </c>
      <c r="B1217" s="179"/>
      <c r="C1217" s="180"/>
      <c r="D1217" s="180"/>
      <c r="E1217" s="180"/>
      <c r="F1217" s="180"/>
      <c r="G1217" s="180">
        <f>SUM(C1217:F1217)</f>
      </c>
      <c r="H1217" s="125"/>
      <c r="I1217" s="125">
        <f>G1216*H1217</f>
      </c>
      <c r="J1217" s="185"/>
      <c r="K1217" s="125">
        <f>SUM(I1217:J1217)</f>
      </c>
      <c r="L1217" s="86"/>
      <c r="M1217" s="175"/>
      <c r="N1217" s="87"/>
      <c r="O1217" s="87"/>
      <c r="P1217" s="87"/>
      <c r="Q1217" s="87"/>
      <c r="R1217" s="87"/>
      <c r="S1217" s="87"/>
      <c r="T1217" s="87"/>
      <c r="U1217" s="87"/>
      <c r="V1217" s="175"/>
      <c r="W1217" s="87"/>
      <c r="X1217" s="87"/>
      <c r="Y1217" s="87"/>
      <c r="Z1217" s="87"/>
      <c r="AA1217" s="87"/>
      <c r="AB1217" s="87"/>
      <c r="AC1217" s="86"/>
      <c r="AD1217" s="87"/>
    </row>
    <row x14ac:dyDescent="0.25" r="1218" customHeight="1" ht="17.25">
      <c r="A1218" s="235">
        <f>A1213</f>
        <v>25569.375</v>
      </c>
      <c r="B1218" s="179"/>
      <c r="C1218" s="180"/>
      <c r="D1218" s="180"/>
      <c r="E1218" s="180"/>
      <c r="F1218" s="180"/>
      <c r="G1218" s="180">
        <f>SUM(C1218:F1218)</f>
      </c>
      <c r="H1218" s="125"/>
      <c r="I1218" s="125">
        <f>G1218*H1218</f>
      </c>
      <c r="J1218" s="185"/>
      <c r="K1218" s="125">
        <f>SUM(I1218:J1218)</f>
      </c>
      <c r="L1218" s="86"/>
      <c r="M1218" s="175"/>
      <c r="N1218" s="87"/>
      <c r="O1218" s="87"/>
      <c r="P1218" s="87"/>
      <c r="Q1218" s="87"/>
      <c r="R1218" s="87"/>
      <c r="S1218" s="87"/>
      <c r="T1218" s="87"/>
      <c r="U1218" s="87"/>
      <c r="V1218" s="175"/>
      <c r="W1218" s="87"/>
      <c r="X1218" s="87"/>
      <c r="Y1218" s="87"/>
      <c r="Z1218" s="87"/>
      <c r="AA1218" s="87"/>
      <c r="AB1218" s="87"/>
      <c r="AC1218" s="86"/>
      <c r="AD1218" s="87"/>
    </row>
    <row x14ac:dyDescent="0.25" r="1219" customHeight="1" ht="17.25">
      <c r="A1219" s="235">
        <f>A1218</f>
        <v>25569.375</v>
      </c>
      <c r="B1219" s="179"/>
      <c r="C1219" s="180"/>
      <c r="D1219" s="180"/>
      <c r="E1219" s="180"/>
      <c r="F1219" s="180"/>
      <c r="G1219" s="180">
        <f>SUM(C1219:F1219)</f>
      </c>
      <c r="H1219" s="125"/>
      <c r="I1219" s="125">
        <f>G1218*H1219</f>
      </c>
      <c r="J1219" s="185"/>
      <c r="K1219" s="125">
        <f>SUM(I1219:J1219)</f>
      </c>
      <c r="L1219" s="86"/>
      <c r="M1219" s="175"/>
      <c r="N1219" s="87"/>
      <c r="O1219" s="87"/>
      <c r="P1219" s="87"/>
      <c r="Q1219" s="87"/>
      <c r="R1219" s="87"/>
      <c r="S1219" s="87"/>
      <c r="T1219" s="87"/>
      <c r="U1219" s="87"/>
      <c r="V1219" s="175"/>
      <c r="W1219" s="87"/>
      <c r="X1219" s="87"/>
      <c r="Y1219" s="87"/>
      <c r="Z1219" s="87"/>
      <c r="AA1219" s="87"/>
      <c r="AB1219" s="87"/>
      <c r="AC1219" s="86"/>
      <c r="AD1219" s="87"/>
    </row>
    <row x14ac:dyDescent="0.25" r="1220" customHeight="1" ht="17.25">
      <c r="A1220" s="243">
        <f>A1219</f>
        <v>25569.375</v>
      </c>
      <c r="B1220" s="282" t="s">
        <v>157</v>
      </c>
      <c r="C1220" s="191">
        <f>SUM(C1212:C1219)</f>
      </c>
      <c r="D1220" s="191">
        <f>SUM(D1212:D1219)</f>
      </c>
      <c r="E1220" s="191">
        <f>SUM(E1212:E1219)</f>
      </c>
      <c r="F1220" s="191">
        <f>SUM(F1212:F1219)</f>
      </c>
      <c r="G1220" s="191">
        <f>SUM(G1212:G1219)</f>
      </c>
      <c r="H1220" s="201"/>
      <c r="I1220" s="201">
        <f>SUM(I1212:I1219)</f>
      </c>
      <c r="J1220" s="201"/>
      <c r="K1220" s="202">
        <f>SUM(K1212:K1219)</f>
      </c>
      <c r="L1220" s="86"/>
      <c r="M1220" s="175"/>
      <c r="N1220" s="87"/>
      <c r="O1220" s="87"/>
      <c r="P1220" s="87"/>
      <c r="Q1220" s="87"/>
      <c r="R1220" s="87"/>
      <c r="S1220" s="87"/>
      <c r="T1220" s="87"/>
      <c r="U1220" s="87"/>
      <c r="V1220" s="175"/>
      <c r="W1220" s="87"/>
      <c r="X1220" s="87"/>
      <c r="Y1220" s="87"/>
      <c r="Z1220" s="87"/>
      <c r="AA1220" s="87"/>
      <c r="AB1220" s="87"/>
      <c r="AC1220" s="86"/>
      <c r="AD1220" s="87"/>
    </row>
    <row x14ac:dyDescent="0.25" r="1221" customHeight="1" ht="17.25" hidden="1">
      <c r="A1221" s="272" t="s">
        <v>128</v>
      </c>
      <c r="B1221" s="273" t="s">
        <v>2</v>
      </c>
      <c r="C1221" s="274" t="s">
        <v>129</v>
      </c>
      <c r="D1221" s="274" t="s">
        <v>130</v>
      </c>
      <c r="E1221" s="274" t="s">
        <v>131</v>
      </c>
      <c r="F1221" s="274" t="s">
        <v>132</v>
      </c>
      <c r="G1221" s="274" t="s">
        <v>133</v>
      </c>
      <c r="H1221" s="274" t="s">
        <v>7</v>
      </c>
      <c r="I1221" s="274" t="s">
        <v>134</v>
      </c>
      <c r="J1221" s="274" t="s">
        <v>90</v>
      </c>
      <c r="K1221" s="275" t="s">
        <v>135</v>
      </c>
      <c r="L1221" s="86"/>
      <c r="M1221" s="175"/>
      <c r="N1221" s="87"/>
      <c r="O1221" s="87"/>
      <c r="P1221" s="87"/>
      <c r="Q1221" s="87"/>
      <c r="R1221" s="87"/>
      <c r="S1221" s="87"/>
      <c r="T1221" s="87"/>
      <c r="U1221" s="87"/>
      <c r="V1221" s="175"/>
      <c r="W1221" s="87"/>
      <c r="X1221" s="87"/>
      <c r="Y1221" s="87"/>
      <c r="Z1221" s="87"/>
      <c r="AA1221" s="87"/>
      <c r="AB1221" s="87"/>
      <c r="AC1221" s="86"/>
      <c r="AD1221" s="87"/>
    </row>
    <row x14ac:dyDescent="0.25" r="1222" customHeight="1" ht="17.25">
      <c r="A1222" s="235">
        <f>A1220+1</f>
        <v>25569.375</v>
      </c>
      <c r="B1222" s="179" t="s">
        <v>203</v>
      </c>
      <c r="C1222" s="180"/>
      <c r="D1222" s="180">
        <v>25</v>
      </c>
      <c r="E1222" s="180"/>
      <c r="F1222" s="180"/>
      <c r="G1222" s="180">
        <f>SUM(C1222:F1222)</f>
      </c>
      <c r="H1222" s="237">
        <v>6000</v>
      </c>
      <c r="I1222" s="125">
        <f>G1222*H1222</f>
      </c>
      <c r="J1222" s="125">
        <f>I1222*0.1</f>
      </c>
      <c r="K1222" s="125">
        <f>SUM(I1222:J1222)</f>
      </c>
      <c r="L1222" s="86"/>
      <c r="M1222" s="175"/>
      <c r="N1222" s="87"/>
      <c r="O1222" s="87"/>
      <c r="P1222" s="87"/>
      <c r="Q1222" s="87"/>
      <c r="R1222" s="87"/>
      <c r="S1222" s="87"/>
      <c r="T1222" s="87"/>
      <c r="U1222" s="87"/>
      <c r="V1222" s="175"/>
      <c r="W1222" s="87"/>
      <c r="X1222" s="87"/>
      <c r="Y1222" s="87"/>
      <c r="Z1222" s="87"/>
      <c r="AA1222" s="87"/>
      <c r="AB1222" s="87"/>
      <c r="AC1222" s="86"/>
      <c r="AD1222" s="87"/>
    </row>
    <row x14ac:dyDescent="0.25" r="1223" customHeight="1" ht="17.25">
      <c r="A1223" s="235">
        <f>A1222</f>
        <v>25569.375</v>
      </c>
      <c r="B1223" s="179" t="s">
        <v>205</v>
      </c>
      <c r="C1223" s="180"/>
      <c r="D1223" s="180">
        <v>96</v>
      </c>
      <c r="E1223" s="180">
        <v>20</v>
      </c>
      <c r="F1223" s="180"/>
      <c r="G1223" s="180">
        <f>SUM(C1223:F1223)</f>
      </c>
      <c r="H1223" s="182">
        <v>4300</v>
      </c>
      <c r="I1223" s="125">
        <f>G1223*H1223</f>
      </c>
      <c r="J1223" s="125">
        <f>I1223*0.1</f>
      </c>
      <c r="K1223" s="125">
        <f>SUM(I1223:J1223)</f>
      </c>
      <c r="L1223" s="86"/>
      <c r="M1223" s="175"/>
      <c r="N1223" s="87"/>
      <c r="O1223" s="87"/>
      <c r="P1223" s="87"/>
      <c r="Q1223" s="87"/>
      <c r="R1223" s="87"/>
      <c r="S1223" s="87"/>
      <c r="T1223" s="87"/>
      <c r="U1223" s="87"/>
      <c r="V1223" s="175"/>
      <c r="W1223" s="87"/>
      <c r="X1223" s="87"/>
      <c r="Y1223" s="87"/>
      <c r="Z1223" s="87"/>
      <c r="AA1223" s="87"/>
      <c r="AB1223" s="87"/>
      <c r="AC1223" s="86"/>
      <c r="AD1223" s="87"/>
    </row>
    <row x14ac:dyDescent="0.25" r="1224" customHeight="1" ht="17.25">
      <c r="A1224" s="235">
        <f>A1223</f>
        <v>25569.375</v>
      </c>
      <c r="B1224" s="179" t="s">
        <v>13</v>
      </c>
      <c r="C1224" s="180"/>
      <c r="D1224" s="180">
        <v>12</v>
      </c>
      <c r="E1224" s="180">
        <v>4</v>
      </c>
      <c r="F1224" s="180"/>
      <c r="G1224" s="180">
        <f>SUM(C1224:F1224)</f>
      </c>
      <c r="H1224" s="125">
        <v>6000</v>
      </c>
      <c r="I1224" s="125">
        <f>G1224*H1224</f>
      </c>
      <c r="J1224" s="125">
        <f>I1224*0.1</f>
      </c>
      <c r="K1224" s="125">
        <f>SUM(I1224:J1224)</f>
      </c>
      <c r="L1224" s="86"/>
      <c r="M1224" s="175"/>
      <c r="N1224" s="87"/>
      <c r="O1224" s="87"/>
      <c r="P1224" s="87"/>
      <c r="Q1224" s="87"/>
      <c r="R1224" s="87"/>
      <c r="S1224" s="87"/>
      <c r="T1224" s="87"/>
      <c r="U1224" s="87"/>
      <c r="V1224" s="175"/>
      <c r="W1224" s="87"/>
      <c r="X1224" s="87"/>
      <c r="Y1224" s="87"/>
      <c r="Z1224" s="87"/>
      <c r="AA1224" s="87"/>
      <c r="AB1224" s="87"/>
      <c r="AC1224" s="86"/>
      <c r="AD1224" s="87"/>
    </row>
    <row x14ac:dyDescent="0.25" r="1225" customHeight="1" ht="17.25">
      <c r="A1225" s="235">
        <f>A1224</f>
        <v>25569.375</v>
      </c>
      <c r="B1225" s="179" t="s">
        <v>58</v>
      </c>
      <c r="C1225" s="183" t="s">
        <v>14</v>
      </c>
      <c r="D1225" s="180">
        <v>15</v>
      </c>
      <c r="E1225" s="180">
        <v>9</v>
      </c>
      <c r="F1225" s="180"/>
      <c r="G1225" s="180">
        <f>SUM(C1225:F1225)</f>
      </c>
      <c r="H1225" s="237">
        <v>5500</v>
      </c>
      <c r="I1225" s="125">
        <f>G1225*H1225</f>
      </c>
      <c r="J1225" s="125">
        <f>I1225*0.1</f>
      </c>
      <c r="K1225" s="125">
        <f>SUM(I1225:J1225)</f>
      </c>
      <c r="L1225" s="86"/>
      <c r="M1225" s="175"/>
      <c r="N1225" s="87"/>
      <c r="O1225" s="87"/>
      <c r="P1225" s="87"/>
      <c r="Q1225" s="87"/>
      <c r="R1225" s="87"/>
      <c r="S1225" s="87"/>
      <c r="T1225" s="87"/>
      <c r="U1225" s="87"/>
      <c r="V1225" s="175"/>
      <c r="W1225" s="87"/>
      <c r="X1225" s="87"/>
      <c r="Y1225" s="87"/>
      <c r="Z1225" s="87"/>
      <c r="AA1225" s="87"/>
      <c r="AB1225" s="87"/>
      <c r="AC1225" s="86"/>
      <c r="AD1225" s="87"/>
    </row>
    <row x14ac:dyDescent="0.25" r="1226" customHeight="1" ht="17.25">
      <c r="A1226" s="235">
        <f>A1225</f>
        <v>25569.375</v>
      </c>
      <c r="B1226" s="179" t="s">
        <v>8</v>
      </c>
      <c r="C1226" s="183">
        <v>20</v>
      </c>
      <c r="D1226" s="180">
        <v>45</v>
      </c>
      <c r="E1226" s="180">
        <v>25</v>
      </c>
      <c r="F1226" s="180">
        <v>16</v>
      </c>
      <c r="G1226" s="180">
        <f>SUM(C1226:F1226)</f>
      </c>
      <c r="H1226" s="125">
        <v>5000</v>
      </c>
      <c r="I1226" s="125">
        <f>G1226*H1226</f>
      </c>
      <c r="J1226" s="125">
        <f>I1226*0.1</f>
      </c>
      <c r="K1226" s="125">
        <f>SUM(I1226:J1226)</f>
      </c>
      <c r="L1226" s="86"/>
      <c r="M1226" s="175"/>
      <c r="N1226" s="87"/>
      <c r="O1226" s="87"/>
      <c r="P1226" s="87"/>
      <c r="Q1226" s="87"/>
      <c r="R1226" s="87"/>
      <c r="S1226" s="87"/>
      <c r="T1226" s="87"/>
      <c r="U1226" s="87"/>
      <c r="V1226" s="175"/>
      <c r="W1226" s="87"/>
      <c r="X1226" s="87"/>
      <c r="Y1226" s="87"/>
      <c r="Z1226" s="87"/>
      <c r="AA1226" s="87"/>
      <c r="AB1226" s="87"/>
      <c r="AC1226" s="86"/>
      <c r="AD1226" s="87"/>
    </row>
    <row x14ac:dyDescent="0.25" r="1227" customHeight="1" ht="17.25">
      <c r="A1227" s="235">
        <f>A1226</f>
        <v>25569.375</v>
      </c>
      <c r="B1227" s="179" t="s">
        <v>27</v>
      </c>
      <c r="C1227" s="180"/>
      <c r="D1227" s="180">
        <v>10</v>
      </c>
      <c r="E1227" s="180"/>
      <c r="F1227" s="180"/>
      <c r="G1227" s="180">
        <f>SUM(C1227:F1227)</f>
      </c>
      <c r="H1227" s="125">
        <v>5500</v>
      </c>
      <c r="I1227" s="125">
        <f>G1227*H1227</f>
      </c>
      <c r="J1227" s="125">
        <f>I1227*0.1</f>
      </c>
      <c r="K1227" s="125">
        <f>SUM(I1227:J1227)</f>
      </c>
      <c r="L1227" s="86"/>
      <c r="M1227" s="175"/>
      <c r="N1227" s="87"/>
      <c r="O1227" s="87"/>
      <c r="P1227" s="87"/>
      <c r="Q1227" s="87"/>
      <c r="R1227" s="87"/>
      <c r="S1227" s="87"/>
      <c r="T1227" s="87"/>
      <c r="U1227" s="87"/>
      <c r="V1227" s="175"/>
      <c r="W1227" s="87"/>
      <c r="X1227" s="87"/>
      <c r="Y1227" s="87"/>
      <c r="Z1227" s="87"/>
      <c r="AA1227" s="87"/>
      <c r="AB1227" s="87"/>
      <c r="AC1227" s="86"/>
      <c r="AD1227" s="87"/>
    </row>
    <row x14ac:dyDescent="0.25" r="1228" customHeight="1" ht="17.25">
      <c r="A1228" s="235">
        <f>A1227</f>
        <v>25569.375</v>
      </c>
      <c r="B1228" s="179" t="s">
        <v>20</v>
      </c>
      <c r="C1228" s="180"/>
      <c r="D1228" s="180">
        <v>61</v>
      </c>
      <c r="E1228" s="180">
        <v>13</v>
      </c>
      <c r="F1228" s="180"/>
      <c r="G1228" s="180">
        <f>SUM(C1228:F1228)</f>
      </c>
      <c r="H1228" s="125">
        <v>5000</v>
      </c>
      <c r="I1228" s="125">
        <f>G1228*H1228</f>
      </c>
      <c r="J1228" s="125">
        <f>I1228*0.1</f>
      </c>
      <c r="K1228" s="125">
        <f>SUM(I1228:J1228)</f>
      </c>
      <c r="L1228" s="86"/>
      <c r="M1228" s="175"/>
      <c r="N1228" s="87"/>
      <c r="O1228" s="87"/>
      <c r="P1228" s="87"/>
      <c r="Q1228" s="87"/>
      <c r="R1228" s="87"/>
      <c r="S1228" s="87"/>
      <c r="T1228" s="87"/>
      <c r="U1228" s="87"/>
      <c r="V1228" s="175"/>
      <c r="W1228" s="87"/>
      <c r="X1228" s="87"/>
      <c r="Y1228" s="87"/>
      <c r="Z1228" s="87"/>
      <c r="AA1228" s="87"/>
      <c r="AB1228" s="87"/>
      <c r="AC1228" s="86"/>
      <c r="AD1228" s="87"/>
    </row>
    <row x14ac:dyDescent="0.25" r="1229" customHeight="1" ht="17.25">
      <c r="A1229" s="235">
        <f>A1228</f>
        <v>25569.375</v>
      </c>
      <c r="B1229" s="179" t="s">
        <v>31</v>
      </c>
      <c r="C1229" s="180"/>
      <c r="D1229" s="180">
        <v>25</v>
      </c>
      <c r="E1229" s="180"/>
      <c r="F1229" s="180"/>
      <c r="G1229" s="180">
        <f>SUM(C1229:F1229)</f>
      </c>
      <c r="H1229" s="125">
        <v>6000</v>
      </c>
      <c r="I1229" s="125">
        <f>G1229*H1229</f>
      </c>
      <c r="J1229" s="125">
        <f>I1229*0.1</f>
      </c>
      <c r="K1229" s="125">
        <f>SUM(I1229:J1229)</f>
      </c>
      <c r="L1229" s="86"/>
      <c r="M1229" s="175"/>
      <c r="N1229" s="87"/>
      <c r="O1229" s="87"/>
      <c r="P1229" s="87"/>
      <c r="Q1229" s="87"/>
      <c r="R1229" s="87"/>
      <c r="S1229" s="87"/>
      <c r="T1229" s="87"/>
      <c r="U1229" s="87"/>
      <c r="V1229" s="175"/>
      <c r="W1229" s="87"/>
      <c r="X1229" s="87"/>
      <c r="Y1229" s="87"/>
      <c r="Z1229" s="87"/>
      <c r="AA1229" s="87"/>
      <c r="AB1229" s="87"/>
      <c r="AC1229" s="86"/>
      <c r="AD1229" s="87"/>
    </row>
    <row x14ac:dyDescent="0.25" r="1230" customHeight="1" ht="17.25">
      <c r="A1230" s="235">
        <f>A1229</f>
        <v>25569.375</v>
      </c>
      <c r="B1230" s="179" t="s">
        <v>71</v>
      </c>
      <c r="C1230" s="180"/>
      <c r="D1230" s="180">
        <v>25</v>
      </c>
      <c r="E1230" s="180"/>
      <c r="F1230" s="180"/>
      <c r="G1230" s="180">
        <f>SUM(C1230:F1230)</f>
      </c>
      <c r="H1230" s="125">
        <v>6000</v>
      </c>
      <c r="I1230" s="125">
        <f>G1230*H1230</f>
      </c>
      <c r="J1230" s="125">
        <f>I1230*0.1</f>
      </c>
      <c r="K1230" s="125">
        <f>SUM(I1230:J1230)</f>
      </c>
      <c r="L1230" s="86"/>
      <c r="M1230" s="175"/>
      <c r="N1230" s="87"/>
      <c r="O1230" s="87"/>
      <c r="P1230" s="87"/>
      <c r="Q1230" s="87"/>
      <c r="R1230" s="87"/>
      <c r="S1230" s="87"/>
      <c r="T1230" s="87"/>
      <c r="U1230" s="87"/>
      <c r="V1230" s="175"/>
      <c r="W1230" s="87"/>
      <c r="X1230" s="87"/>
      <c r="Y1230" s="87"/>
      <c r="Z1230" s="87"/>
      <c r="AA1230" s="87"/>
      <c r="AB1230" s="87"/>
      <c r="AC1230" s="86"/>
      <c r="AD1230" s="87"/>
    </row>
    <row x14ac:dyDescent="0.25" r="1231" customHeight="1" ht="17.25">
      <c r="A1231" s="235">
        <f>A1230</f>
        <v>25569.375</v>
      </c>
      <c r="B1231" s="179" t="s">
        <v>49</v>
      </c>
      <c r="C1231" s="180"/>
      <c r="D1231" s="180">
        <v>18</v>
      </c>
      <c r="E1231" s="180">
        <v>13</v>
      </c>
      <c r="F1231" s="180"/>
      <c r="G1231" s="180">
        <f>SUM(C1231:F1231)</f>
      </c>
      <c r="H1231" s="237">
        <v>6000</v>
      </c>
      <c r="I1231" s="125">
        <f>G1231*H1231</f>
      </c>
      <c r="J1231" s="125">
        <f>I1231*0.1</f>
      </c>
      <c r="K1231" s="125">
        <f>SUM(I1231:J1231)</f>
      </c>
      <c r="L1231" s="86"/>
      <c r="M1231" s="175"/>
      <c r="N1231" s="87"/>
      <c r="O1231" s="87"/>
      <c r="P1231" s="87"/>
      <c r="Q1231" s="87"/>
      <c r="R1231" s="87"/>
      <c r="S1231" s="87"/>
      <c r="T1231" s="87"/>
      <c r="U1231" s="87"/>
      <c r="V1231" s="175"/>
      <c r="W1231" s="87"/>
      <c r="X1231" s="87"/>
      <c r="Y1231" s="87"/>
      <c r="Z1231" s="87"/>
      <c r="AA1231" s="87"/>
      <c r="AB1231" s="87"/>
      <c r="AC1231" s="86"/>
      <c r="AD1231" s="87"/>
    </row>
    <row x14ac:dyDescent="0.25" r="1232" customHeight="1" ht="17.25">
      <c r="A1232" s="235">
        <f>A1231</f>
        <v>25569.375</v>
      </c>
      <c r="B1232" s="184" t="s">
        <v>9</v>
      </c>
      <c r="C1232" s="180"/>
      <c r="D1232" s="180">
        <v>38</v>
      </c>
      <c r="E1232" s="180"/>
      <c r="F1232" s="180"/>
      <c r="G1232" s="180">
        <f>SUM(C1232:F1232)</f>
      </c>
      <c r="H1232" s="125">
        <v>6000</v>
      </c>
      <c r="I1232" s="125">
        <f>G1232*H1232</f>
      </c>
      <c r="J1232" s="125">
        <f>I1232*0.1</f>
      </c>
      <c r="K1232" s="125">
        <f>SUM(I1232:J1232)</f>
      </c>
      <c r="L1232" s="86"/>
      <c r="M1232" s="175"/>
      <c r="N1232" s="87"/>
      <c r="O1232" s="87"/>
      <c r="P1232" s="87"/>
      <c r="Q1232" s="87"/>
      <c r="R1232" s="87"/>
      <c r="S1232" s="87"/>
      <c r="T1232" s="87"/>
      <c r="U1232" s="87"/>
      <c r="V1232" s="175"/>
      <c r="W1232" s="87"/>
      <c r="X1232" s="87"/>
      <c r="Y1232" s="87"/>
      <c r="Z1232" s="87"/>
      <c r="AA1232" s="87"/>
      <c r="AB1232" s="87"/>
      <c r="AC1232" s="86"/>
      <c r="AD1232" s="87"/>
    </row>
    <row x14ac:dyDescent="0.25" r="1233" customHeight="1" ht="17.25">
      <c r="A1233" s="235">
        <f>A1232</f>
        <v>25569.375</v>
      </c>
      <c r="B1233" s="179" t="s">
        <v>78</v>
      </c>
      <c r="C1233" s="180"/>
      <c r="D1233" s="180">
        <v>20</v>
      </c>
      <c r="E1233" s="180"/>
      <c r="F1233" s="180"/>
      <c r="G1233" s="180">
        <f>SUM(C1233:F1233)</f>
      </c>
      <c r="H1233" s="125">
        <v>6500</v>
      </c>
      <c r="I1233" s="125">
        <f>G1233*H1233</f>
      </c>
      <c r="J1233" s="125">
        <f>I1233*0.1</f>
      </c>
      <c r="K1233" s="125">
        <f>SUM(I1233:J1233)</f>
      </c>
      <c r="L1233" s="86"/>
      <c r="M1233" s="175"/>
      <c r="N1233" s="87"/>
      <c r="O1233" s="87"/>
      <c r="P1233" s="87"/>
      <c r="Q1233" s="87"/>
      <c r="R1233" s="87"/>
      <c r="S1233" s="87"/>
      <c r="T1233" s="87"/>
      <c r="U1233" s="87"/>
      <c r="V1233" s="175"/>
      <c r="W1233" s="87"/>
      <c r="X1233" s="87"/>
      <c r="Y1233" s="87"/>
      <c r="Z1233" s="87"/>
      <c r="AA1233" s="87"/>
      <c r="AB1233" s="87"/>
      <c r="AC1233" s="86"/>
      <c r="AD1233" s="87"/>
    </row>
    <row x14ac:dyDescent="0.25" r="1234" customHeight="1" ht="17.25">
      <c r="A1234" s="235">
        <f>A1233</f>
        <v>25569.375</v>
      </c>
      <c r="B1234" s="179" t="s">
        <v>55</v>
      </c>
      <c r="C1234" s="180"/>
      <c r="D1234" s="180">
        <v>10</v>
      </c>
      <c r="E1234" s="180"/>
      <c r="F1234" s="180"/>
      <c r="G1234" s="180">
        <f>SUM(C1234:F1234)</f>
      </c>
      <c r="H1234" s="125">
        <v>6500</v>
      </c>
      <c r="I1234" s="125">
        <f>G1234*H1234</f>
      </c>
      <c r="J1234" s="125">
        <f>I1234*0.1</f>
      </c>
      <c r="K1234" s="125">
        <f>SUM(I1234:J1234)</f>
      </c>
      <c r="L1234" s="86"/>
      <c r="M1234" s="175"/>
      <c r="N1234" s="87"/>
      <c r="O1234" s="87"/>
      <c r="P1234" s="87"/>
      <c r="Q1234" s="87"/>
      <c r="R1234" s="87"/>
      <c r="S1234" s="87"/>
      <c r="T1234" s="87"/>
      <c r="U1234" s="87"/>
      <c r="V1234" s="175"/>
      <c r="W1234" s="87"/>
      <c r="X1234" s="87"/>
      <c r="Y1234" s="87"/>
      <c r="Z1234" s="87"/>
      <c r="AA1234" s="87"/>
      <c r="AB1234" s="87"/>
      <c r="AC1234" s="86"/>
      <c r="AD1234" s="87"/>
    </row>
    <row x14ac:dyDescent="0.25" r="1235" customHeight="1" ht="17.25">
      <c r="A1235" s="235">
        <f>A1234</f>
        <v>25569.375</v>
      </c>
      <c r="B1235" s="279" t="s">
        <v>80</v>
      </c>
      <c r="C1235" s="180"/>
      <c r="D1235" s="180">
        <v>23</v>
      </c>
      <c r="E1235" s="180"/>
      <c r="F1235" s="180"/>
      <c r="G1235" s="180">
        <f>SUM(C1235:F1235)</f>
      </c>
      <c r="H1235" s="125">
        <v>6000</v>
      </c>
      <c r="I1235" s="125">
        <f>G1235*H1235</f>
      </c>
      <c r="J1235" s="185"/>
      <c r="K1235" s="125">
        <f>SUM(I1235:J1235)</f>
      </c>
      <c r="L1235" s="86"/>
      <c r="M1235" s="175"/>
      <c r="N1235" s="87"/>
      <c r="O1235" s="87"/>
      <c r="P1235" s="87"/>
      <c r="Q1235" s="87"/>
      <c r="R1235" s="87"/>
      <c r="S1235" s="87"/>
      <c r="T1235" s="87"/>
      <c r="U1235" s="87"/>
      <c r="V1235" s="175"/>
      <c r="W1235" s="87"/>
      <c r="X1235" s="87"/>
      <c r="Y1235" s="87"/>
      <c r="Z1235" s="87"/>
      <c r="AA1235" s="87"/>
      <c r="AB1235" s="87"/>
      <c r="AC1235" s="86"/>
      <c r="AD1235" s="87"/>
    </row>
    <row x14ac:dyDescent="0.25" r="1236" customHeight="1" ht="17.25">
      <c r="A1236" s="235">
        <f>A1235</f>
        <v>25569.375</v>
      </c>
      <c r="B1236" s="279" t="s">
        <v>67</v>
      </c>
      <c r="C1236" s="180"/>
      <c r="D1236" s="180">
        <v>7</v>
      </c>
      <c r="E1236" s="180">
        <v>6</v>
      </c>
      <c r="F1236" s="180"/>
      <c r="G1236" s="180">
        <f>SUM(C1236:F1236)</f>
      </c>
      <c r="H1236" s="125">
        <v>5500</v>
      </c>
      <c r="I1236" s="125">
        <f>G1236*H1236</f>
      </c>
      <c r="J1236" s="125">
        <f>I1236*0.1</f>
      </c>
      <c r="K1236" s="125">
        <f>SUM(I1236:J1236)</f>
      </c>
      <c r="L1236" s="86"/>
      <c r="M1236" s="175"/>
      <c r="N1236" s="87"/>
      <c r="O1236" s="87"/>
      <c r="P1236" s="87"/>
      <c r="Q1236" s="87"/>
      <c r="R1236" s="87"/>
      <c r="S1236" s="87"/>
      <c r="T1236" s="87"/>
      <c r="U1236" s="87"/>
      <c r="V1236" s="175"/>
      <c r="W1236" s="87"/>
      <c r="X1236" s="87"/>
      <c r="Y1236" s="87"/>
      <c r="Z1236" s="87"/>
      <c r="AA1236" s="87"/>
      <c r="AB1236" s="87"/>
      <c r="AC1236" s="86"/>
      <c r="AD1236" s="87"/>
    </row>
    <row x14ac:dyDescent="0.25" r="1237" customHeight="1" ht="17.25">
      <c r="A1237" s="235">
        <f>A1236</f>
        <v>25569.375</v>
      </c>
      <c r="B1237" s="279" t="s">
        <v>74</v>
      </c>
      <c r="C1237" s="180"/>
      <c r="D1237" s="180">
        <v>26</v>
      </c>
      <c r="E1237" s="180">
        <v>23</v>
      </c>
      <c r="F1237" s="180">
        <v>5</v>
      </c>
      <c r="G1237" s="180">
        <f>SUM(C1237:F1237)</f>
      </c>
      <c r="H1237" s="187">
        <v>5000</v>
      </c>
      <c r="I1237" s="125">
        <f>G1237*H1237</f>
      </c>
      <c r="J1237" s="125">
        <f>I1237*0.1</f>
      </c>
      <c r="K1237" s="125">
        <f>SUM(I1237:J1237)</f>
      </c>
      <c r="L1237" s="86"/>
      <c r="M1237" s="175"/>
      <c r="N1237" s="87"/>
      <c r="O1237" s="87"/>
      <c r="P1237" s="87"/>
      <c r="Q1237" s="87"/>
      <c r="R1237" s="87"/>
      <c r="S1237" s="87"/>
      <c r="T1237" s="87"/>
      <c r="U1237" s="87"/>
      <c r="V1237" s="175"/>
      <c r="W1237" s="87"/>
      <c r="X1237" s="87"/>
      <c r="Y1237" s="87"/>
      <c r="Z1237" s="87"/>
      <c r="AA1237" s="87"/>
      <c r="AB1237" s="87"/>
      <c r="AC1237" s="86"/>
      <c r="AD1237" s="87"/>
    </row>
    <row x14ac:dyDescent="0.25" r="1238" customHeight="1" ht="17.25">
      <c r="A1238" s="235">
        <f>A1237</f>
        <v>25569.375</v>
      </c>
      <c r="B1238" s="280" t="s">
        <v>11</v>
      </c>
      <c r="C1238" s="180"/>
      <c r="D1238" s="180">
        <v>13</v>
      </c>
      <c r="E1238" s="180">
        <v>7</v>
      </c>
      <c r="F1238" s="180"/>
      <c r="G1238" s="180">
        <f>SUM(C1238:F1238)</f>
      </c>
      <c r="H1238" s="125">
        <v>6000</v>
      </c>
      <c r="I1238" s="125">
        <f>G1238*H1238</f>
      </c>
      <c r="J1238" s="125">
        <f>I1238*0.1</f>
      </c>
      <c r="K1238" s="125">
        <f>SUM(I1238:J1238)</f>
      </c>
      <c r="L1238" s="86"/>
      <c r="M1238" s="175"/>
      <c r="N1238" s="87"/>
      <c r="O1238" s="87"/>
      <c r="P1238" s="87"/>
      <c r="Q1238" s="87"/>
      <c r="R1238" s="87"/>
      <c r="S1238" s="87"/>
      <c r="T1238" s="87"/>
      <c r="U1238" s="87"/>
      <c r="V1238" s="175"/>
      <c r="W1238" s="87"/>
      <c r="X1238" s="87"/>
      <c r="Y1238" s="87"/>
      <c r="Z1238" s="87"/>
      <c r="AA1238" s="87"/>
      <c r="AB1238" s="87"/>
      <c r="AC1238" s="86"/>
      <c r="AD1238" s="87"/>
    </row>
    <row x14ac:dyDescent="0.25" r="1239" customHeight="1" ht="17.25">
      <c r="A1239" s="235">
        <f>A1238</f>
        <v>25569.375</v>
      </c>
      <c r="B1239" s="279" t="s">
        <v>22</v>
      </c>
      <c r="C1239" s="180"/>
      <c r="D1239" s="180">
        <v>34</v>
      </c>
      <c r="E1239" s="180"/>
      <c r="F1239" s="180"/>
      <c r="G1239" s="180">
        <f>SUM(C1239:F1239)</f>
      </c>
      <c r="H1239" s="237">
        <v>4800</v>
      </c>
      <c r="I1239" s="125">
        <f>G1239*H1239</f>
      </c>
      <c r="J1239" s="125">
        <f>I1239*0.1</f>
      </c>
      <c r="K1239" s="125">
        <f>SUM(I1239:J1239)</f>
      </c>
      <c r="L1239" s="86"/>
      <c r="M1239" s="175"/>
      <c r="N1239" s="87"/>
      <c r="O1239" s="87"/>
      <c r="P1239" s="87"/>
      <c r="Q1239" s="87"/>
      <c r="R1239" s="87"/>
      <c r="S1239" s="87"/>
      <c r="T1239" s="87"/>
      <c r="U1239" s="87"/>
      <c r="V1239" s="175"/>
      <c r="W1239" s="87"/>
      <c r="X1239" s="87"/>
      <c r="Y1239" s="87"/>
      <c r="Z1239" s="87"/>
      <c r="AA1239" s="87"/>
      <c r="AB1239" s="87"/>
      <c r="AC1239" s="86"/>
      <c r="AD1239" s="87"/>
    </row>
    <row x14ac:dyDescent="0.25" r="1240" customHeight="1" ht="17.25">
      <c r="A1240" s="235">
        <f>A1239</f>
        <v>25569.375</v>
      </c>
      <c r="B1240" s="279" t="s">
        <v>217</v>
      </c>
      <c r="C1240" s="180"/>
      <c r="D1240" s="180">
        <v>18</v>
      </c>
      <c r="E1240" s="180">
        <v>9</v>
      </c>
      <c r="F1240" s="180"/>
      <c r="G1240" s="180">
        <f>SUM(C1240:F1240)</f>
      </c>
      <c r="H1240" s="125">
        <v>5000</v>
      </c>
      <c r="I1240" s="125">
        <f>G1240*H1240</f>
      </c>
      <c r="J1240" s="125">
        <f>I1240*0.1</f>
      </c>
      <c r="K1240" s="125">
        <f>SUM(I1240:J1240)</f>
      </c>
      <c r="L1240" s="86"/>
      <c r="M1240" s="175"/>
      <c r="N1240" s="87"/>
      <c r="O1240" s="87"/>
      <c r="P1240" s="87"/>
      <c r="Q1240" s="87"/>
      <c r="R1240" s="87"/>
      <c r="S1240" s="87"/>
      <c r="T1240" s="87"/>
      <c r="U1240" s="87"/>
      <c r="V1240" s="175"/>
      <c r="W1240" s="87"/>
      <c r="X1240" s="87"/>
      <c r="Y1240" s="87"/>
      <c r="Z1240" s="87"/>
      <c r="AA1240" s="87"/>
      <c r="AB1240" s="87"/>
      <c r="AC1240" s="86"/>
      <c r="AD1240" s="87"/>
    </row>
    <row x14ac:dyDescent="0.25" r="1241" customHeight="1" ht="17.25">
      <c r="A1241" s="235">
        <f>A1240</f>
        <v>25569.375</v>
      </c>
      <c r="B1241" s="279" t="s">
        <v>84</v>
      </c>
      <c r="C1241" s="180"/>
      <c r="D1241" s="180">
        <v>14</v>
      </c>
      <c r="E1241" s="180">
        <v>9</v>
      </c>
      <c r="F1241" s="180"/>
      <c r="G1241" s="180">
        <f>SUM(C1241:F1241)</f>
      </c>
      <c r="H1241" s="237">
        <v>4800</v>
      </c>
      <c r="I1241" s="125">
        <f>G1241*H1241</f>
      </c>
      <c r="J1241" s="125">
        <f>I1241*0.1</f>
      </c>
      <c r="K1241" s="125">
        <f>SUM(I1241:J1241)</f>
      </c>
      <c r="L1241" s="86"/>
      <c r="M1241" s="175"/>
      <c r="N1241" s="87"/>
      <c r="O1241" s="87"/>
      <c r="P1241" s="87"/>
      <c r="Q1241" s="87"/>
      <c r="R1241" s="87"/>
      <c r="S1241" s="87"/>
      <c r="T1241" s="87"/>
      <c r="U1241" s="87"/>
      <c r="V1241" s="175"/>
      <c r="W1241" s="87"/>
      <c r="X1241" s="87"/>
      <c r="Y1241" s="87"/>
      <c r="Z1241" s="87"/>
      <c r="AA1241" s="87"/>
      <c r="AB1241" s="87"/>
      <c r="AC1241" s="86"/>
      <c r="AD1241" s="87"/>
    </row>
    <row x14ac:dyDescent="0.25" r="1242" customHeight="1" ht="17.25">
      <c r="A1242" s="235">
        <f>A1241</f>
        <v>25569.375</v>
      </c>
      <c r="B1242" s="279" t="s">
        <v>207</v>
      </c>
      <c r="C1242" s="180"/>
      <c r="D1242" s="180">
        <v>45</v>
      </c>
      <c r="E1242" s="180"/>
      <c r="F1242" s="180">
        <v>2</v>
      </c>
      <c r="G1242" s="180">
        <f>SUM(C1242:F1242)</f>
      </c>
      <c r="H1242" s="125">
        <v>6000</v>
      </c>
      <c r="I1242" s="125">
        <f>G1242*H1242</f>
      </c>
      <c r="J1242" s="125">
        <f>I1242*0.1</f>
      </c>
      <c r="K1242" s="125">
        <f>SUM(I1242:J1242)</f>
      </c>
      <c r="L1242" s="86"/>
      <c r="M1242" s="175"/>
      <c r="N1242" s="87"/>
      <c r="O1242" s="87"/>
      <c r="P1242" s="87"/>
      <c r="Q1242" s="87"/>
      <c r="R1242" s="87"/>
      <c r="S1242" s="87"/>
      <c r="T1242" s="87"/>
      <c r="U1242" s="87"/>
      <c r="V1242" s="175"/>
      <c r="W1242" s="87"/>
      <c r="X1242" s="87"/>
      <c r="Y1242" s="87"/>
      <c r="Z1242" s="87"/>
      <c r="AA1242" s="87"/>
      <c r="AB1242" s="87"/>
      <c r="AC1242" s="86"/>
      <c r="AD1242" s="87"/>
    </row>
    <row x14ac:dyDescent="0.25" r="1243" customHeight="1" ht="17.25">
      <c r="A1243" s="235">
        <f>A1242</f>
        <v>25569.375</v>
      </c>
      <c r="B1243" s="280" t="s">
        <v>17</v>
      </c>
      <c r="C1243" s="180"/>
      <c r="D1243" s="180">
        <v>37</v>
      </c>
      <c r="E1243" s="180">
        <v>12</v>
      </c>
      <c r="F1243" s="180"/>
      <c r="G1243" s="180">
        <f>SUM(C1243:F1243)</f>
      </c>
      <c r="H1243" s="125">
        <v>6000</v>
      </c>
      <c r="I1243" s="125">
        <f>G1243*H1243</f>
      </c>
      <c r="J1243" s="185"/>
      <c r="K1243" s="125">
        <f>SUM(I1243:J1243)</f>
      </c>
      <c r="L1243" s="86"/>
      <c r="M1243" s="175"/>
      <c r="N1243" s="87"/>
      <c r="O1243" s="87"/>
      <c r="P1243" s="87"/>
      <c r="Q1243" s="87"/>
      <c r="R1243" s="87"/>
      <c r="S1243" s="87"/>
      <c r="T1243" s="87"/>
      <c r="U1243" s="87"/>
      <c r="V1243" s="175"/>
      <c r="W1243" s="87"/>
      <c r="X1243" s="87"/>
      <c r="Y1243" s="87"/>
      <c r="Z1243" s="87"/>
      <c r="AA1243" s="87"/>
      <c r="AB1243" s="87"/>
      <c r="AC1243" s="86"/>
      <c r="AD1243" s="87"/>
    </row>
    <row x14ac:dyDescent="0.25" r="1244" customHeight="1" ht="17.25">
      <c r="A1244" s="235">
        <f>A1243</f>
        <v>25569.375</v>
      </c>
      <c r="B1244" s="279" t="s">
        <v>15</v>
      </c>
      <c r="C1244" s="180"/>
      <c r="D1244" s="180">
        <v>24</v>
      </c>
      <c r="E1244" s="180">
        <v>5</v>
      </c>
      <c r="F1244" s="180"/>
      <c r="G1244" s="180">
        <f>SUM(C1244:F1244)</f>
      </c>
      <c r="H1244" s="237">
        <v>4800</v>
      </c>
      <c r="I1244" s="125">
        <f>G1244*H1244</f>
      </c>
      <c r="J1244" s="125">
        <f>I1244*0.1</f>
      </c>
      <c r="K1244" s="125">
        <f>SUM(I1244:J1244)</f>
      </c>
      <c r="L1244" s="86"/>
      <c r="M1244" s="175"/>
      <c r="N1244" s="87"/>
      <c r="O1244" s="87"/>
      <c r="P1244" s="87"/>
      <c r="Q1244" s="87"/>
      <c r="R1244" s="87"/>
      <c r="S1244" s="87"/>
      <c r="T1244" s="87"/>
      <c r="U1244" s="87"/>
      <c r="V1244" s="175"/>
      <c r="W1244" s="87"/>
      <c r="X1244" s="87"/>
      <c r="Y1244" s="87"/>
      <c r="Z1244" s="87"/>
      <c r="AA1244" s="87"/>
      <c r="AB1244" s="87"/>
      <c r="AC1244" s="86"/>
      <c r="AD1244" s="87"/>
    </row>
    <row x14ac:dyDescent="0.25" r="1245" customHeight="1" ht="17.25">
      <c r="A1245" s="235">
        <f>A1244</f>
        <v>25569.375</v>
      </c>
      <c r="B1245" s="279" t="s">
        <v>21</v>
      </c>
      <c r="C1245" s="188" t="s">
        <v>14</v>
      </c>
      <c r="D1245" s="180">
        <v>13</v>
      </c>
      <c r="E1245" s="180"/>
      <c r="F1245" s="180"/>
      <c r="G1245" s="180">
        <f>SUM(C1245:F1245)</f>
      </c>
      <c r="H1245" s="125">
        <v>5000</v>
      </c>
      <c r="I1245" s="125">
        <f>G1245*H1245</f>
      </c>
      <c r="J1245" s="125">
        <f>I1245*0.1</f>
      </c>
      <c r="K1245" s="125">
        <f>SUM(I1245:J1245)</f>
      </c>
      <c r="L1245" s="86"/>
      <c r="M1245" s="175"/>
      <c r="N1245" s="87"/>
      <c r="O1245" s="87"/>
      <c r="P1245" s="87"/>
      <c r="Q1245" s="87"/>
      <c r="R1245" s="87"/>
      <c r="S1245" s="87"/>
      <c r="T1245" s="87"/>
      <c r="U1245" s="87"/>
      <c r="V1245" s="175"/>
      <c r="W1245" s="87"/>
      <c r="X1245" s="87"/>
      <c r="Y1245" s="87"/>
      <c r="Z1245" s="87"/>
      <c r="AA1245" s="87"/>
      <c r="AB1245" s="87"/>
      <c r="AC1245" s="86"/>
      <c r="AD1245" s="87"/>
    </row>
    <row x14ac:dyDescent="0.25" r="1246" customHeight="1" ht="17.25">
      <c r="A1246" s="235">
        <f>A1245</f>
        <v>25569.375</v>
      </c>
      <c r="B1246" s="279" t="s">
        <v>52</v>
      </c>
      <c r="C1246" s="180"/>
      <c r="D1246" s="180">
        <v>14</v>
      </c>
      <c r="E1246" s="180">
        <v>7</v>
      </c>
      <c r="F1246" s="180"/>
      <c r="G1246" s="180">
        <f>SUM(C1246:F1246)</f>
      </c>
      <c r="H1246" s="125">
        <v>5000</v>
      </c>
      <c r="I1246" s="125">
        <f>G1246*H1246</f>
      </c>
      <c r="J1246" s="125">
        <f>I1246*0.1</f>
      </c>
      <c r="K1246" s="125">
        <f>SUM(I1246:J1246)</f>
      </c>
      <c r="L1246" s="86"/>
      <c r="M1246" s="175"/>
      <c r="N1246" s="87"/>
      <c r="O1246" s="87"/>
      <c r="P1246" s="87"/>
      <c r="Q1246" s="87"/>
      <c r="R1246" s="87"/>
      <c r="S1246" s="87"/>
      <c r="T1246" s="87"/>
      <c r="U1246" s="87"/>
      <c r="V1246" s="175"/>
      <c r="W1246" s="87"/>
      <c r="X1246" s="87"/>
      <c r="Y1246" s="87"/>
      <c r="Z1246" s="87"/>
      <c r="AA1246" s="87"/>
      <c r="AB1246" s="87"/>
      <c r="AC1246" s="86"/>
      <c r="AD1246" s="87"/>
    </row>
    <row x14ac:dyDescent="0.25" r="1247" customHeight="1" ht="17.25">
      <c r="A1247" s="235">
        <f>A1246</f>
        <v>25569.375</v>
      </c>
      <c r="B1247" s="279" t="s">
        <v>61</v>
      </c>
      <c r="C1247" s="180"/>
      <c r="D1247" s="180">
        <v>7</v>
      </c>
      <c r="E1247" s="180"/>
      <c r="F1247" s="180"/>
      <c r="G1247" s="180">
        <f>SUM(C1247:F1247)</f>
      </c>
      <c r="H1247" s="125">
        <v>5000</v>
      </c>
      <c r="I1247" s="125">
        <f>G1247*H1247</f>
      </c>
      <c r="J1247" s="125">
        <f>I1247*0.1</f>
      </c>
      <c r="K1247" s="125">
        <f>SUM(I1247:J1247)</f>
      </c>
      <c r="L1247" s="86"/>
      <c r="M1247" s="175"/>
      <c r="N1247" s="87"/>
      <c r="O1247" s="87"/>
      <c r="P1247" s="87"/>
      <c r="Q1247" s="87"/>
      <c r="R1247" s="87"/>
      <c r="S1247" s="87"/>
      <c r="T1247" s="87"/>
      <c r="U1247" s="87"/>
      <c r="V1247" s="175"/>
      <c r="W1247" s="87"/>
      <c r="X1247" s="87"/>
      <c r="Y1247" s="87"/>
      <c r="Z1247" s="87"/>
      <c r="AA1247" s="87"/>
      <c r="AB1247" s="87"/>
      <c r="AC1247" s="86"/>
      <c r="AD1247" s="87"/>
    </row>
    <row x14ac:dyDescent="0.25" r="1248" customHeight="1" ht="17.25">
      <c r="A1248" s="235">
        <f>A1247</f>
        <v>25569.375</v>
      </c>
      <c r="B1248" s="280" t="s">
        <v>33</v>
      </c>
      <c r="C1248" s="180"/>
      <c r="D1248" s="180">
        <v>11</v>
      </c>
      <c r="E1248" s="180"/>
      <c r="F1248" s="180"/>
      <c r="G1248" s="180">
        <f>SUM(C1248:F1248)</f>
      </c>
      <c r="H1248" s="125">
        <v>5500</v>
      </c>
      <c r="I1248" s="125">
        <f>G1248*H1248</f>
      </c>
      <c r="J1248" s="125">
        <f>I1248*0.1</f>
      </c>
      <c r="K1248" s="125">
        <f>SUM(I1248:J1248)</f>
      </c>
      <c r="L1248" s="86"/>
      <c r="M1248" s="175"/>
      <c r="N1248" s="87"/>
      <c r="O1248" s="87"/>
      <c r="P1248" s="87"/>
      <c r="Q1248" s="87"/>
      <c r="R1248" s="87"/>
      <c r="S1248" s="87"/>
      <c r="T1248" s="87"/>
      <c r="U1248" s="87"/>
      <c r="V1248" s="175"/>
      <c r="W1248" s="87"/>
      <c r="X1248" s="87"/>
      <c r="Y1248" s="87"/>
      <c r="Z1248" s="87"/>
      <c r="AA1248" s="87"/>
      <c r="AB1248" s="87"/>
      <c r="AC1248" s="86"/>
      <c r="AD1248" s="87"/>
    </row>
    <row x14ac:dyDescent="0.25" r="1249" customHeight="1" ht="17.25">
      <c r="A1249" s="235">
        <f>A1248</f>
        <v>25569.375</v>
      </c>
      <c r="B1249" s="279" t="s">
        <v>30</v>
      </c>
      <c r="C1249" s="180"/>
      <c r="D1249" s="180">
        <v>17</v>
      </c>
      <c r="E1249" s="180"/>
      <c r="F1249" s="180"/>
      <c r="G1249" s="180">
        <f>SUM(C1249:F1249)</f>
      </c>
      <c r="H1249" s="125">
        <v>6000</v>
      </c>
      <c r="I1249" s="125">
        <f>G1249*H1249</f>
      </c>
      <c r="J1249" s="125">
        <f>I1249*0.1</f>
      </c>
      <c r="K1249" s="125">
        <f>SUM(I1249:J1249)</f>
      </c>
      <c r="L1249" s="86"/>
      <c r="M1249" s="175"/>
      <c r="N1249" s="87"/>
      <c r="O1249" s="87"/>
      <c r="P1249" s="87"/>
      <c r="Q1249" s="87"/>
      <c r="R1249" s="87"/>
      <c r="S1249" s="87"/>
      <c r="T1249" s="87"/>
      <c r="U1249" s="87"/>
      <c r="V1249" s="175"/>
      <c r="W1249" s="87"/>
      <c r="X1249" s="87"/>
      <c r="Y1249" s="87"/>
      <c r="Z1249" s="87"/>
      <c r="AA1249" s="87"/>
      <c r="AB1249" s="87"/>
      <c r="AC1249" s="86"/>
      <c r="AD1249" s="87"/>
    </row>
    <row x14ac:dyDescent="0.25" r="1250" customHeight="1" ht="17.25">
      <c r="A1250" s="235">
        <f>A1249</f>
        <v>25569.375</v>
      </c>
      <c r="B1250" s="279" t="s">
        <v>28</v>
      </c>
      <c r="C1250" s="188" t="s">
        <v>14</v>
      </c>
      <c r="D1250" s="180">
        <v>20</v>
      </c>
      <c r="E1250" s="180"/>
      <c r="F1250" s="180"/>
      <c r="G1250" s="180">
        <f>SUM(C1250:F1250)</f>
      </c>
      <c r="H1250" s="125">
        <v>5000</v>
      </c>
      <c r="I1250" s="125">
        <f>G1250*H1250</f>
      </c>
      <c r="J1250" s="125">
        <f>I1250*0.1</f>
      </c>
      <c r="K1250" s="125">
        <f>SUM(I1250:J1250)</f>
      </c>
      <c r="L1250" s="86"/>
      <c r="M1250" s="175"/>
      <c r="N1250" s="87"/>
      <c r="O1250" s="87"/>
      <c r="P1250" s="87"/>
      <c r="Q1250" s="87"/>
      <c r="R1250" s="87"/>
      <c r="S1250" s="87"/>
      <c r="T1250" s="87"/>
      <c r="U1250" s="87"/>
      <c r="V1250" s="175"/>
      <c r="W1250" s="87"/>
      <c r="X1250" s="87"/>
      <c r="Y1250" s="87"/>
      <c r="Z1250" s="87"/>
      <c r="AA1250" s="87"/>
      <c r="AB1250" s="87"/>
      <c r="AC1250" s="86"/>
      <c r="AD1250" s="87"/>
    </row>
    <row x14ac:dyDescent="0.25" r="1251" customHeight="1" ht="17.25">
      <c r="A1251" s="235">
        <f>A1250</f>
        <v>25569.375</v>
      </c>
      <c r="B1251" s="179" t="s">
        <v>12</v>
      </c>
      <c r="C1251" s="180"/>
      <c r="D1251" s="180">
        <v>19</v>
      </c>
      <c r="E1251" s="180">
        <v>7</v>
      </c>
      <c r="F1251" s="180"/>
      <c r="G1251" s="180">
        <f>SUM(C1251:F1251)</f>
      </c>
      <c r="H1251" s="125">
        <v>6000</v>
      </c>
      <c r="I1251" s="125">
        <f>G1251*H1251</f>
      </c>
      <c r="J1251" s="125">
        <f>I1251*0.1</f>
      </c>
      <c r="K1251" s="125">
        <f>SUM(I1251:J1251)</f>
      </c>
      <c r="L1251" s="86"/>
      <c r="M1251" s="175"/>
      <c r="N1251" s="87"/>
      <c r="O1251" s="87"/>
      <c r="P1251" s="87"/>
      <c r="Q1251" s="87"/>
      <c r="R1251" s="87"/>
      <c r="S1251" s="87"/>
      <c r="T1251" s="87"/>
      <c r="U1251" s="87"/>
      <c r="V1251" s="175"/>
      <c r="W1251" s="87"/>
      <c r="X1251" s="87"/>
      <c r="Y1251" s="87"/>
      <c r="Z1251" s="87"/>
      <c r="AA1251" s="87"/>
      <c r="AB1251" s="87"/>
      <c r="AC1251" s="86"/>
      <c r="AD1251" s="87"/>
    </row>
    <row x14ac:dyDescent="0.25" r="1252" customHeight="1" ht="17.25">
      <c r="A1252" s="235">
        <f>A1251</f>
        <v>25569.375</v>
      </c>
      <c r="B1252" s="179" t="s">
        <v>100</v>
      </c>
      <c r="C1252" s="180"/>
      <c r="D1252" s="180">
        <v>6</v>
      </c>
      <c r="E1252" s="180"/>
      <c r="F1252" s="180"/>
      <c r="G1252" s="180">
        <f>SUM(C1252:F1252)</f>
      </c>
      <c r="H1252" s="125">
        <v>5500</v>
      </c>
      <c r="I1252" s="125">
        <f>G1252*H1252</f>
      </c>
      <c r="J1252" s="125">
        <f>I1252*0.1</f>
      </c>
      <c r="K1252" s="125">
        <f>SUM(I1252:J1252)</f>
      </c>
      <c r="L1252" s="86"/>
      <c r="M1252" s="175"/>
      <c r="N1252" s="87"/>
      <c r="O1252" s="87"/>
      <c r="P1252" s="87"/>
      <c r="Q1252" s="87"/>
      <c r="R1252" s="87"/>
      <c r="S1252" s="87"/>
      <c r="T1252" s="87"/>
      <c r="U1252" s="87"/>
      <c r="V1252" s="175"/>
      <c r="W1252" s="87"/>
      <c r="X1252" s="87"/>
      <c r="Y1252" s="87"/>
      <c r="Z1252" s="87"/>
      <c r="AA1252" s="87"/>
      <c r="AB1252" s="87"/>
      <c r="AC1252" s="86"/>
      <c r="AD1252" s="87"/>
    </row>
    <row x14ac:dyDescent="0.25" r="1253" customHeight="1" ht="17.25">
      <c r="A1253" s="235">
        <f>A1252</f>
        <v>25569.375</v>
      </c>
      <c r="B1253" s="179" t="s">
        <v>37</v>
      </c>
      <c r="C1253" s="180"/>
      <c r="D1253" s="180">
        <v>5</v>
      </c>
      <c r="E1253" s="180"/>
      <c r="F1253" s="180"/>
      <c r="G1253" s="180">
        <f>SUM(C1253:F1253)</f>
      </c>
      <c r="H1253" s="125">
        <v>6500</v>
      </c>
      <c r="I1253" s="125">
        <f>G1253*H1253</f>
      </c>
      <c r="J1253" s="125">
        <f>I1253*0.1</f>
      </c>
      <c r="K1253" s="125">
        <f>SUM(I1253:J1253)</f>
      </c>
      <c r="L1253" s="86"/>
      <c r="M1253" s="175"/>
      <c r="N1253" s="87"/>
      <c r="O1253" s="87"/>
      <c r="P1253" s="87"/>
      <c r="Q1253" s="87"/>
      <c r="R1253" s="87"/>
      <c r="S1253" s="87"/>
      <c r="T1253" s="87"/>
      <c r="U1253" s="87"/>
      <c r="V1253" s="175"/>
      <c r="W1253" s="87"/>
      <c r="X1253" s="87"/>
      <c r="Y1253" s="87"/>
      <c r="Z1253" s="87"/>
      <c r="AA1253" s="87"/>
      <c r="AB1253" s="87"/>
      <c r="AC1253" s="86"/>
      <c r="AD1253" s="87"/>
    </row>
    <row x14ac:dyDescent="0.25" r="1254" customHeight="1" ht="17.25">
      <c r="A1254" s="235">
        <f>A1253</f>
        <v>25569.375</v>
      </c>
      <c r="B1254" s="186" t="s">
        <v>64</v>
      </c>
      <c r="C1254" s="180"/>
      <c r="D1254" s="180">
        <v>59</v>
      </c>
      <c r="E1254" s="180">
        <v>29</v>
      </c>
      <c r="F1254" s="180"/>
      <c r="G1254" s="180">
        <f>SUM(C1254:F1254)</f>
      </c>
      <c r="H1254" s="182">
        <v>5500</v>
      </c>
      <c r="I1254" s="125">
        <f>G1254*H1254</f>
      </c>
      <c r="J1254" s="125">
        <f>I1254*0.1</f>
      </c>
      <c r="K1254" s="125">
        <f>SUM(I1254:J1254)</f>
      </c>
      <c r="L1254" s="86"/>
      <c r="M1254" s="175"/>
      <c r="N1254" s="87"/>
      <c r="O1254" s="87"/>
      <c r="P1254" s="87"/>
      <c r="Q1254" s="87"/>
      <c r="R1254" s="87"/>
      <c r="S1254" s="87"/>
      <c r="T1254" s="87"/>
      <c r="U1254" s="87"/>
      <c r="V1254" s="175"/>
      <c r="W1254" s="87"/>
      <c r="X1254" s="87"/>
      <c r="Y1254" s="87"/>
      <c r="Z1254" s="87"/>
      <c r="AA1254" s="87"/>
      <c r="AB1254" s="87"/>
      <c r="AC1254" s="86"/>
      <c r="AD1254" s="87"/>
    </row>
    <row x14ac:dyDescent="0.25" r="1255" customHeight="1" ht="17.25">
      <c r="A1255" s="235">
        <f>A1254</f>
        <v>25569.375</v>
      </c>
      <c r="B1255" s="186" t="s">
        <v>25</v>
      </c>
      <c r="C1255" s="180"/>
      <c r="D1255" s="180">
        <v>20</v>
      </c>
      <c r="E1255" s="180"/>
      <c r="F1255" s="180"/>
      <c r="G1255" s="180">
        <f>SUM(C1255:F1255)</f>
      </c>
      <c r="H1255" s="125">
        <v>6000</v>
      </c>
      <c r="I1255" s="125">
        <f>G1255*H1255</f>
      </c>
      <c r="J1255" s="125">
        <f>I1255*0.1</f>
      </c>
      <c r="K1255" s="125">
        <f>SUM(I1255:J1255)</f>
      </c>
      <c r="L1255" s="86"/>
      <c r="M1255" s="175"/>
      <c r="N1255" s="87"/>
      <c r="O1255" s="87"/>
      <c r="P1255" s="87"/>
      <c r="Q1255" s="87"/>
      <c r="R1255" s="87"/>
      <c r="S1255" s="87"/>
      <c r="T1255" s="87"/>
      <c r="U1255" s="87"/>
      <c r="V1255" s="175"/>
      <c r="W1255" s="87"/>
      <c r="X1255" s="87"/>
      <c r="Y1255" s="87"/>
      <c r="Z1255" s="87"/>
      <c r="AA1255" s="87"/>
      <c r="AB1255" s="87"/>
      <c r="AC1255" s="86"/>
      <c r="AD1255" s="87"/>
    </row>
    <row x14ac:dyDescent="0.25" r="1256" customHeight="1" ht="17.25">
      <c r="A1256" s="235">
        <f>A1255</f>
        <v>25569.375</v>
      </c>
      <c r="B1256" s="279" t="s">
        <v>76</v>
      </c>
      <c r="C1256" s="188" t="s">
        <v>14</v>
      </c>
      <c r="D1256" s="180">
        <v>18</v>
      </c>
      <c r="E1256" s="180">
        <v>12</v>
      </c>
      <c r="F1256" s="180">
        <v>5</v>
      </c>
      <c r="G1256" s="180">
        <f>SUM(C1256:F1256)</f>
      </c>
      <c r="H1256" s="125">
        <v>6000</v>
      </c>
      <c r="I1256" s="125">
        <f>G1256*H1256</f>
      </c>
      <c r="J1256" s="125">
        <f>I1256*0.1</f>
      </c>
      <c r="K1256" s="125">
        <f>SUM(I1256:J1256)</f>
      </c>
      <c r="L1256" s="86"/>
      <c r="M1256" s="175"/>
      <c r="N1256" s="87"/>
      <c r="O1256" s="87"/>
      <c r="P1256" s="87"/>
      <c r="Q1256" s="87"/>
      <c r="R1256" s="87"/>
      <c r="S1256" s="87"/>
      <c r="T1256" s="87"/>
      <c r="U1256" s="87"/>
      <c r="V1256" s="175"/>
      <c r="W1256" s="87"/>
      <c r="X1256" s="87"/>
      <c r="Y1256" s="87"/>
      <c r="Z1256" s="87"/>
      <c r="AA1256" s="87"/>
      <c r="AB1256" s="87"/>
      <c r="AC1256" s="86"/>
      <c r="AD1256" s="87"/>
    </row>
    <row x14ac:dyDescent="0.25" r="1257" customHeight="1" ht="17.25">
      <c r="A1257" s="235">
        <f>A1256</f>
        <v>25569.375</v>
      </c>
      <c r="B1257" s="186" t="s">
        <v>149</v>
      </c>
      <c r="C1257" s="180"/>
      <c r="D1257" s="180">
        <v>92</v>
      </c>
      <c r="E1257" s="180">
        <v>43</v>
      </c>
      <c r="F1257" s="180">
        <v>8</v>
      </c>
      <c r="G1257" s="180">
        <f>SUM(C1257:F1257)</f>
      </c>
      <c r="H1257" s="125">
        <v>6000</v>
      </c>
      <c r="I1257" s="125">
        <f>G1257*H1257</f>
      </c>
      <c r="J1257" s="125">
        <f>I1257*0.1</f>
      </c>
      <c r="K1257" s="125">
        <f>SUM(I1257:J1257)</f>
      </c>
      <c r="L1257" s="86"/>
      <c r="M1257" s="175"/>
      <c r="N1257" s="87"/>
      <c r="O1257" s="87"/>
      <c r="P1257" s="87"/>
      <c r="Q1257" s="87"/>
      <c r="R1257" s="87"/>
      <c r="S1257" s="87"/>
      <c r="T1257" s="87"/>
      <c r="U1257" s="87"/>
      <c r="V1257" s="175"/>
      <c r="W1257" s="87"/>
      <c r="X1257" s="87"/>
      <c r="Y1257" s="87"/>
      <c r="Z1257" s="87"/>
      <c r="AA1257" s="87"/>
      <c r="AB1257" s="87"/>
      <c r="AC1257" s="86"/>
      <c r="AD1257" s="87"/>
    </row>
    <row x14ac:dyDescent="0.25" r="1258" customHeight="1" ht="17.25">
      <c r="A1258" s="235">
        <f>A1257</f>
        <v>25569.375</v>
      </c>
      <c r="B1258" s="280" t="s">
        <v>43</v>
      </c>
      <c r="C1258" s="180"/>
      <c r="D1258" s="180">
        <v>49</v>
      </c>
      <c r="E1258" s="180">
        <v>9</v>
      </c>
      <c r="F1258" s="180"/>
      <c r="G1258" s="180">
        <f>SUM(C1258:F1258)</f>
      </c>
      <c r="H1258" s="125">
        <v>6000</v>
      </c>
      <c r="I1258" s="125">
        <f>G1258*H1258</f>
      </c>
      <c r="J1258" s="125">
        <f>I1258*0.1</f>
      </c>
      <c r="K1258" s="125">
        <f>SUM(I1258:J1258)</f>
      </c>
      <c r="L1258" s="86"/>
      <c r="M1258" s="175"/>
      <c r="N1258" s="87"/>
      <c r="O1258" s="87"/>
      <c r="P1258" s="87"/>
      <c r="Q1258" s="87"/>
      <c r="R1258" s="87"/>
      <c r="S1258" s="87"/>
      <c r="T1258" s="87"/>
      <c r="U1258" s="87"/>
      <c r="V1258" s="175"/>
      <c r="W1258" s="87"/>
      <c r="X1258" s="87"/>
      <c r="Y1258" s="87"/>
      <c r="Z1258" s="87"/>
      <c r="AA1258" s="87"/>
      <c r="AB1258" s="87"/>
      <c r="AC1258" s="86"/>
      <c r="AD1258" s="87"/>
    </row>
    <row x14ac:dyDescent="0.25" r="1259" customHeight="1" ht="17.25">
      <c r="A1259" s="235">
        <f>A1258</f>
        <v>25569.375</v>
      </c>
      <c r="B1259" s="280" t="s">
        <v>18</v>
      </c>
      <c r="C1259" s="180"/>
      <c r="D1259" s="180">
        <v>9</v>
      </c>
      <c r="E1259" s="180">
        <v>7</v>
      </c>
      <c r="F1259" s="180">
        <v>6</v>
      </c>
      <c r="G1259" s="180">
        <f>SUM(C1259:F1259)</f>
      </c>
      <c r="H1259" s="125">
        <v>6000</v>
      </c>
      <c r="I1259" s="125">
        <f>G1259*H1259</f>
      </c>
      <c r="J1259" s="125">
        <f>I1259*0.1</f>
      </c>
      <c r="K1259" s="125">
        <f>SUM(I1259:J1259)</f>
      </c>
      <c r="L1259" s="86"/>
      <c r="M1259" s="175"/>
      <c r="N1259" s="87"/>
      <c r="O1259" s="87"/>
      <c r="P1259" s="87"/>
      <c r="Q1259" s="87"/>
      <c r="R1259" s="87"/>
      <c r="S1259" s="87"/>
      <c r="T1259" s="87"/>
      <c r="U1259" s="87"/>
      <c r="V1259" s="175"/>
      <c r="W1259" s="87"/>
      <c r="X1259" s="87"/>
      <c r="Y1259" s="87"/>
      <c r="Z1259" s="87"/>
      <c r="AA1259" s="87"/>
      <c r="AB1259" s="87"/>
      <c r="AC1259" s="86"/>
      <c r="AD1259" s="87"/>
    </row>
    <row x14ac:dyDescent="0.25" r="1260" customHeight="1" ht="17.25">
      <c r="A1260" s="235">
        <f>A1259</f>
        <v>25569.375</v>
      </c>
      <c r="B1260" s="280" t="s">
        <v>82</v>
      </c>
      <c r="C1260" s="188" t="s">
        <v>14</v>
      </c>
      <c r="D1260" s="180">
        <v>25</v>
      </c>
      <c r="E1260" s="180">
        <v>9</v>
      </c>
      <c r="F1260" s="180">
        <v>7</v>
      </c>
      <c r="G1260" s="180">
        <f>SUM(C1260:F1260)</f>
      </c>
      <c r="H1260" s="125">
        <v>5000</v>
      </c>
      <c r="I1260" s="125">
        <f>G1260*H1260</f>
      </c>
      <c r="J1260" s="125">
        <f>I1260*0.1</f>
      </c>
      <c r="K1260" s="125">
        <f>SUM(I1260:J1260)</f>
      </c>
      <c r="L1260" s="86"/>
      <c r="M1260" s="175"/>
      <c r="N1260" s="87"/>
      <c r="O1260" s="87"/>
      <c r="P1260" s="87"/>
      <c r="Q1260" s="87"/>
      <c r="R1260" s="87"/>
      <c r="S1260" s="87"/>
      <c r="T1260" s="87"/>
      <c r="U1260" s="87"/>
      <c r="V1260" s="175"/>
      <c r="W1260" s="87"/>
      <c r="X1260" s="87"/>
      <c r="Y1260" s="87"/>
      <c r="Z1260" s="87"/>
      <c r="AA1260" s="87"/>
      <c r="AB1260" s="87"/>
      <c r="AC1260" s="86"/>
      <c r="AD1260" s="87"/>
    </row>
    <row x14ac:dyDescent="0.25" r="1261" customHeight="1" ht="17.25">
      <c r="A1261" s="235">
        <f>A1260</f>
        <v>25569.375</v>
      </c>
      <c r="B1261" s="280" t="s">
        <v>151</v>
      </c>
      <c r="C1261" s="180"/>
      <c r="D1261" s="180">
        <v>12</v>
      </c>
      <c r="E1261" s="180"/>
      <c r="F1261" s="180"/>
      <c r="G1261" s="180">
        <f>SUM(C1261:F1261)</f>
      </c>
      <c r="H1261" s="125">
        <v>5000</v>
      </c>
      <c r="I1261" s="125">
        <f>G1261*H1261</f>
      </c>
      <c r="J1261" s="125">
        <f>I1261*0.1</f>
      </c>
      <c r="K1261" s="125">
        <f>SUM(I1261:J1261)</f>
      </c>
      <c r="L1261" s="86"/>
      <c r="M1261" s="175"/>
      <c r="N1261" s="87"/>
      <c r="O1261" s="87"/>
      <c r="P1261" s="87"/>
      <c r="Q1261" s="87"/>
      <c r="R1261" s="87"/>
      <c r="S1261" s="87"/>
      <c r="T1261" s="87"/>
      <c r="U1261" s="87"/>
      <c r="V1261" s="175"/>
      <c r="W1261" s="87"/>
      <c r="X1261" s="87"/>
      <c r="Y1261" s="87"/>
      <c r="Z1261" s="87"/>
      <c r="AA1261" s="87"/>
      <c r="AB1261" s="87"/>
      <c r="AC1261" s="86"/>
      <c r="AD1261" s="87"/>
    </row>
    <row x14ac:dyDescent="0.25" r="1262" customHeight="1" ht="17.25">
      <c r="A1262" s="235">
        <f>A1261</f>
        <v>25569.375</v>
      </c>
      <c r="B1262" s="279"/>
      <c r="C1262" s="180"/>
      <c r="D1262" s="180"/>
      <c r="E1262" s="180"/>
      <c r="F1262" s="180"/>
      <c r="G1262" s="180">
        <f>SUM(C1262:F1262)</f>
      </c>
      <c r="H1262" s="125"/>
      <c r="I1262" s="125">
        <f>G1262*H1262</f>
      </c>
      <c r="J1262" s="125">
        <f>I1262*0.1</f>
      </c>
      <c r="K1262" s="125">
        <f>SUM(I1262:J1262)</f>
      </c>
      <c r="L1262" s="86"/>
      <c r="M1262" s="175"/>
      <c r="N1262" s="87"/>
      <c r="O1262" s="87"/>
      <c r="P1262" s="87"/>
      <c r="Q1262" s="87"/>
      <c r="R1262" s="87"/>
      <c r="S1262" s="87"/>
      <c r="T1262" s="87"/>
      <c r="U1262" s="87"/>
      <c r="V1262" s="175"/>
      <c r="W1262" s="87"/>
      <c r="X1262" s="87"/>
      <c r="Y1262" s="87"/>
      <c r="Z1262" s="87"/>
      <c r="AA1262" s="87"/>
      <c r="AB1262" s="87"/>
      <c r="AC1262" s="86"/>
      <c r="AD1262" s="87"/>
    </row>
    <row x14ac:dyDescent="0.25" r="1263" customHeight="1" ht="17.25">
      <c r="A1263" s="235">
        <f>A1262</f>
        <v>25569.375</v>
      </c>
      <c r="B1263" s="179"/>
      <c r="C1263" s="180"/>
      <c r="D1263" s="180"/>
      <c r="E1263" s="180"/>
      <c r="F1263" s="180"/>
      <c r="G1263" s="180">
        <f>SUM(C1263:F1263)</f>
      </c>
      <c r="H1263" s="125"/>
      <c r="I1263" s="125">
        <f>G1263*H1263</f>
      </c>
      <c r="J1263" s="125">
        <f>I1263*0.1</f>
      </c>
      <c r="K1263" s="125">
        <f>SUM(I1263:J1263)</f>
      </c>
      <c r="L1263" s="86"/>
      <c r="M1263" s="175"/>
      <c r="N1263" s="87"/>
      <c r="O1263" s="87"/>
      <c r="P1263" s="87"/>
      <c r="Q1263" s="87"/>
      <c r="R1263" s="87"/>
      <c r="S1263" s="87"/>
      <c r="T1263" s="87"/>
      <c r="U1263" s="87"/>
      <c r="V1263" s="175"/>
      <c r="W1263" s="87"/>
      <c r="X1263" s="87"/>
      <c r="Y1263" s="87"/>
      <c r="Z1263" s="87"/>
      <c r="AA1263" s="87"/>
      <c r="AB1263" s="87"/>
      <c r="AC1263" s="86"/>
      <c r="AD1263" s="87"/>
    </row>
    <row x14ac:dyDescent="0.25" r="1264" customHeight="1" ht="17.25">
      <c r="A1264" s="243">
        <f>A1263</f>
        <v>25569.375</v>
      </c>
      <c r="B1264" s="282" t="s">
        <v>155</v>
      </c>
      <c r="C1264" s="191">
        <f>SUM(C1222:C1263)</f>
      </c>
      <c r="D1264" s="191">
        <f>SUM(D1222:D1263)</f>
      </c>
      <c r="E1264" s="191">
        <f>SUM(E1222:E1263)</f>
      </c>
      <c r="F1264" s="191">
        <f>SUM(F1222:F1263)</f>
      </c>
      <c r="G1264" s="191">
        <f>SUM(G1222:G1263)</f>
      </c>
      <c r="H1264" s="201"/>
      <c r="I1264" s="201">
        <f>SUM(I1222:I1263)</f>
      </c>
      <c r="J1264" s="201">
        <f>SUM(J1222:J1263)</f>
      </c>
      <c r="K1264" s="201">
        <f>SUM(K1222:K1263)</f>
      </c>
      <c r="L1264" s="86"/>
      <c r="M1264" s="175"/>
      <c r="N1264" s="87"/>
      <c r="O1264" s="87"/>
      <c r="P1264" s="87"/>
      <c r="Q1264" s="87"/>
      <c r="R1264" s="87"/>
      <c r="S1264" s="87"/>
      <c r="T1264" s="87"/>
      <c r="U1264" s="87"/>
      <c r="V1264" s="175"/>
      <c r="W1264" s="87"/>
      <c r="X1264" s="87"/>
      <c r="Y1264" s="87"/>
      <c r="Z1264" s="87"/>
      <c r="AA1264" s="87"/>
      <c r="AB1264" s="87"/>
      <c r="AC1264" s="86"/>
      <c r="AD1264" s="87"/>
    </row>
    <row x14ac:dyDescent="0.25" r="1265" customHeight="1" ht="17.25">
      <c r="A1265" s="235">
        <f>A1268</f>
        <v>25569.375</v>
      </c>
      <c r="B1265" s="186" t="s">
        <v>113</v>
      </c>
      <c r="C1265" s="180"/>
      <c r="D1265" s="180">
        <v>126</v>
      </c>
      <c r="E1265" s="180">
        <v>78</v>
      </c>
      <c r="F1265" s="180"/>
      <c r="G1265" s="180">
        <f>SUM(C1265:F1265)</f>
      </c>
      <c r="H1265" s="125">
        <v>6500</v>
      </c>
      <c r="I1265" s="125">
        <f>G1265*H1265</f>
      </c>
      <c r="J1265" s="185"/>
      <c r="K1265" s="125">
        <f>SUM(I1265:J1265)</f>
      </c>
      <c r="L1265" s="86"/>
      <c r="M1265" s="175"/>
      <c r="N1265" s="87"/>
      <c r="O1265" s="87"/>
      <c r="P1265" s="87"/>
      <c r="Q1265" s="87"/>
      <c r="R1265" s="87"/>
      <c r="S1265" s="87"/>
      <c r="T1265" s="87"/>
      <c r="U1265" s="87"/>
      <c r="V1265" s="175"/>
      <c r="W1265" s="87"/>
      <c r="X1265" s="87"/>
      <c r="Y1265" s="87"/>
      <c r="Z1265" s="87"/>
      <c r="AA1265" s="87"/>
      <c r="AB1265" s="87"/>
      <c r="AC1265" s="86"/>
      <c r="AD1265" s="87"/>
    </row>
    <row x14ac:dyDescent="0.25" r="1266" customHeight="1" ht="17.25">
      <c r="A1266" s="235">
        <f>A1265</f>
        <v>25569.375</v>
      </c>
      <c r="B1266" s="186" t="s">
        <v>156</v>
      </c>
      <c r="C1266" s="180"/>
      <c r="D1266" s="180">
        <v>6</v>
      </c>
      <c r="E1266" s="180">
        <v>2</v>
      </c>
      <c r="F1266" s="180"/>
      <c r="G1266" s="180">
        <f>SUM(C1266:F1266)</f>
      </c>
      <c r="H1266" s="125">
        <v>6500</v>
      </c>
      <c r="I1266" s="125">
        <f>G1266*H1266</f>
      </c>
      <c r="J1266" s="185"/>
      <c r="K1266" s="125">
        <f>SUM(I1266:J1266)</f>
      </c>
      <c r="L1266" s="86"/>
      <c r="M1266" s="175"/>
      <c r="N1266" s="87"/>
      <c r="O1266" s="87"/>
      <c r="P1266" s="87"/>
      <c r="Q1266" s="87"/>
      <c r="R1266" s="87"/>
      <c r="S1266" s="87"/>
      <c r="T1266" s="87"/>
      <c r="U1266" s="87"/>
      <c r="V1266" s="175"/>
      <c r="W1266" s="87"/>
      <c r="X1266" s="87"/>
      <c r="Y1266" s="87"/>
      <c r="Z1266" s="87"/>
      <c r="AA1266" s="87"/>
      <c r="AB1266" s="87"/>
      <c r="AC1266" s="86"/>
      <c r="AD1266" s="87"/>
    </row>
    <row x14ac:dyDescent="0.25" r="1267" customHeight="1" ht="17.25">
      <c r="A1267" s="235">
        <f>A1262</f>
        <v>25569.375</v>
      </c>
      <c r="B1267" s="186" t="s">
        <v>112</v>
      </c>
      <c r="C1267" s="180"/>
      <c r="D1267" s="180">
        <v>16</v>
      </c>
      <c r="E1267" s="180">
        <v>8</v>
      </c>
      <c r="F1267" s="180"/>
      <c r="G1267" s="180">
        <f>SUM(C1267:F1267)</f>
      </c>
      <c r="H1267" s="125">
        <v>6900</v>
      </c>
      <c r="I1267" s="125">
        <f>G1267*H1267</f>
      </c>
      <c r="J1267" s="185"/>
      <c r="K1267" s="125">
        <f>SUM(I1267:J1267)</f>
      </c>
      <c r="L1267" s="86"/>
      <c r="M1267" s="175"/>
      <c r="N1267" s="87"/>
      <c r="O1267" s="87"/>
      <c r="P1267" s="87"/>
      <c r="Q1267" s="87"/>
      <c r="R1267" s="87"/>
      <c r="S1267" s="87"/>
      <c r="T1267" s="87"/>
      <c r="U1267" s="87"/>
      <c r="V1267" s="175"/>
      <c r="W1267" s="87"/>
      <c r="X1267" s="87"/>
      <c r="Y1267" s="87"/>
      <c r="Z1267" s="87"/>
      <c r="AA1267" s="87"/>
      <c r="AB1267" s="87"/>
      <c r="AC1267" s="86"/>
      <c r="AD1267" s="87"/>
    </row>
    <row x14ac:dyDescent="0.25" r="1268" customHeight="1" ht="17.25">
      <c r="A1268" s="235">
        <f>A1267</f>
        <v>25569.375</v>
      </c>
      <c r="B1268" s="179"/>
      <c r="C1268" s="180"/>
      <c r="D1268" s="180"/>
      <c r="E1268" s="180"/>
      <c r="F1268" s="180"/>
      <c r="G1268" s="180">
        <f>SUM(C1268:F1268)</f>
      </c>
      <c r="H1268" s="125"/>
      <c r="I1268" s="125">
        <f>G1267*H1268</f>
      </c>
      <c r="J1268" s="185"/>
      <c r="K1268" s="125">
        <f>SUM(I1268:J1268)</f>
      </c>
      <c r="L1268" s="86"/>
      <c r="M1268" s="175"/>
      <c r="N1268" s="87"/>
      <c r="O1268" s="87"/>
      <c r="P1268" s="87"/>
      <c r="Q1268" s="87"/>
      <c r="R1268" s="87"/>
      <c r="S1268" s="87"/>
      <c r="T1268" s="87"/>
      <c r="U1268" s="87"/>
      <c r="V1268" s="175"/>
      <c r="W1268" s="87"/>
      <c r="X1268" s="87"/>
      <c r="Y1268" s="87"/>
      <c r="Z1268" s="87"/>
      <c r="AA1268" s="87"/>
      <c r="AB1268" s="87"/>
      <c r="AC1268" s="86"/>
      <c r="AD1268" s="87"/>
    </row>
    <row x14ac:dyDescent="0.25" r="1269" customHeight="1" ht="17.25">
      <c r="A1269" s="235">
        <f>A1268</f>
        <v>25569.375</v>
      </c>
      <c r="B1269" s="179"/>
      <c r="C1269" s="180"/>
      <c r="D1269" s="180"/>
      <c r="E1269" s="180"/>
      <c r="F1269" s="180"/>
      <c r="G1269" s="180">
        <f>SUM(C1269:F1269)</f>
      </c>
      <c r="H1269" s="125"/>
      <c r="I1269" s="125">
        <f>G1269*H1269</f>
      </c>
      <c r="J1269" s="185"/>
      <c r="K1269" s="125">
        <f>SUM(I1269:J1269)</f>
      </c>
      <c r="L1269" s="86"/>
      <c r="M1269" s="175"/>
      <c r="N1269" s="87"/>
      <c r="O1269" s="87"/>
      <c r="P1269" s="87"/>
      <c r="Q1269" s="87"/>
      <c r="R1269" s="87"/>
      <c r="S1269" s="87"/>
      <c r="T1269" s="87"/>
      <c r="U1269" s="87"/>
      <c r="V1269" s="175"/>
      <c r="W1269" s="87"/>
      <c r="X1269" s="87"/>
      <c r="Y1269" s="87"/>
      <c r="Z1269" s="87"/>
      <c r="AA1269" s="87"/>
      <c r="AB1269" s="87"/>
      <c r="AC1269" s="86"/>
      <c r="AD1269" s="87"/>
    </row>
    <row x14ac:dyDescent="0.25" r="1270" customHeight="1" ht="17.25">
      <c r="A1270" s="235">
        <f>A1269</f>
        <v>25569.375</v>
      </c>
      <c r="B1270" s="179"/>
      <c r="C1270" s="180"/>
      <c r="D1270" s="180"/>
      <c r="E1270" s="180"/>
      <c r="F1270" s="180"/>
      <c r="G1270" s="180">
        <f>SUM(C1270:F1270)</f>
      </c>
      <c r="H1270" s="125"/>
      <c r="I1270" s="125">
        <f>G1269*H1270</f>
      </c>
      <c r="J1270" s="185"/>
      <c r="K1270" s="125">
        <f>SUM(I1270:J1270)</f>
      </c>
      <c r="L1270" s="86"/>
      <c r="M1270" s="175"/>
      <c r="N1270" s="87"/>
      <c r="O1270" s="87"/>
      <c r="P1270" s="87"/>
      <c r="Q1270" s="87"/>
      <c r="R1270" s="87"/>
      <c r="S1270" s="87"/>
      <c r="T1270" s="87"/>
      <c r="U1270" s="87"/>
      <c r="V1270" s="175"/>
      <c r="W1270" s="87"/>
      <c r="X1270" s="87"/>
      <c r="Y1270" s="87"/>
      <c r="Z1270" s="87"/>
      <c r="AA1270" s="87"/>
      <c r="AB1270" s="87"/>
      <c r="AC1270" s="86"/>
      <c r="AD1270" s="87"/>
    </row>
    <row x14ac:dyDescent="0.25" r="1271" customHeight="1" ht="17.25">
      <c r="A1271" s="235">
        <f>A1266</f>
        <v>25569.375</v>
      </c>
      <c r="B1271" s="179"/>
      <c r="C1271" s="180"/>
      <c r="D1271" s="180"/>
      <c r="E1271" s="180"/>
      <c r="F1271" s="180"/>
      <c r="G1271" s="180">
        <f>SUM(C1271:F1271)</f>
      </c>
      <c r="H1271" s="125"/>
      <c r="I1271" s="125">
        <f>G1271*H1271</f>
      </c>
      <c r="J1271" s="185"/>
      <c r="K1271" s="125">
        <f>SUM(I1271:J1271)</f>
      </c>
      <c r="L1271" s="86"/>
      <c r="M1271" s="175"/>
      <c r="N1271" s="87"/>
      <c r="O1271" s="87"/>
      <c r="P1271" s="87"/>
      <c r="Q1271" s="87"/>
      <c r="R1271" s="87"/>
      <c r="S1271" s="87"/>
      <c r="T1271" s="87"/>
      <c r="U1271" s="87"/>
      <c r="V1271" s="175"/>
      <c r="W1271" s="87"/>
      <c r="X1271" s="87"/>
      <c r="Y1271" s="87"/>
      <c r="Z1271" s="87"/>
      <c r="AA1271" s="87"/>
      <c r="AB1271" s="87"/>
      <c r="AC1271" s="86"/>
      <c r="AD1271" s="87"/>
    </row>
    <row x14ac:dyDescent="0.25" r="1272" customHeight="1" ht="17.25">
      <c r="A1272" s="235">
        <f>A1271</f>
        <v>25569.375</v>
      </c>
      <c r="B1272" s="179"/>
      <c r="C1272" s="180"/>
      <c r="D1272" s="180"/>
      <c r="E1272" s="180"/>
      <c r="F1272" s="180"/>
      <c r="G1272" s="180">
        <f>SUM(C1272:F1272)</f>
      </c>
      <c r="H1272" s="125"/>
      <c r="I1272" s="125">
        <f>G1271*H1272</f>
      </c>
      <c r="J1272" s="185"/>
      <c r="K1272" s="125">
        <f>SUM(I1272:J1272)</f>
      </c>
      <c r="L1272" s="86"/>
      <c r="M1272" s="175"/>
      <c r="N1272" s="87"/>
      <c r="O1272" s="87"/>
      <c r="P1272" s="87"/>
      <c r="Q1272" s="87"/>
      <c r="R1272" s="87"/>
      <c r="S1272" s="87"/>
      <c r="T1272" s="87"/>
      <c r="U1272" s="87"/>
      <c r="V1272" s="175"/>
      <c r="W1272" s="87"/>
      <c r="X1272" s="87"/>
      <c r="Y1272" s="87"/>
      <c r="Z1272" s="87"/>
      <c r="AA1272" s="87"/>
      <c r="AB1272" s="87"/>
      <c r="AC1272" s="86"/>
      <c r="AD1272" s="87"/>
    </row>
    <row x14ac:dyDescent="0.25" r="1273" customHeight="1" ht="17.25">
      <c r="A1273" s="243">
        <f>A1272</f>
        <v>25569.375</v>
      </c>
      <c r="B1273" s="282" t="s">
        <v>157</v>
      </c>
      <c r="C1273" s="191">
        <f>SUM(C1265:C1272)</f>
      </c>
      <c r="D1273" s="191">
        <f>SUM(D1265:D1272)</f>
      </c>
      <c r="E1273" s="191">
        <f>SUM(E1265:E1272)</f>
      </c>
      <c r="F1273" s="191">
        <f>SUM(F1265:F1272)</f>
      </c>
      <c r="G1273" s="191">
        <f>SUM(G1265:G1272)</f>
      </c>
      <c r="H1273" s="201"/>
      <c r="I1273" s="201">
        <f>SUM(I1265:I1272)</f>
      </c>
      <c r="J1273" s="201"/>
      <c r="K1273" s="202">
        <f>SUM(K1265:K1272)</f>
      </c>
      <c r="L1273" s="86"/>
      <c r="M1273" s="175"/>
      <c r="N1273" s="87"/>
      <c r="O1273" s="87"/>
      <c r="P1273" s="87"/>
      <c r="Q1273" s="87"/>
      <c r="R1273" s="87"/>
      <c r="S1273" s="87"/>
      <c r="T1273" s="87"/>
      <c r="U1273" s="87"/>
      <c r="V1273" s="175"/>
      <c r="W1273" s="87"/>
      <c r="X1273" s="87"/>
      <c r="Y1273" s="87"/>
      <c r="Z1273" s="87"/>
      <c r="AA1273" s="87"/>
      <c r="AB1273" s="87"/>
      <c r="AC1273" s="86"/>
      <c r="AD1273" s="87"/>
    </row>
    <row x14ac:dyDescent="0.25" r="1274" customHeight="1" ht="17.25" hidden="1">
      <c r="A1274" s="272" t="s">
        <v>128</v>
      </c>
      <c r="B1274" s="273" t="s">
        <v>2</v>
      </c>
      <c r="C1274" s="274" t="s">
        <v>129</v>
      </c>
      <c r="D1274" s="274" t="s">
        <v>130</v>
      </c>
      <c r="E1274" s="274" t="s">
        <v>131</v>
      </c>
      <c r="F1274" s="274" t="s">
        <v>132</v>
      </c>
      <c r="G1274" s="274" t="s">
        <v>133</v>
      </c>
      <c r="H1274" s="274" t="s">
        <v>7</v>
      </c>
      <c r="I1274" s="274" t="s">
        <v>134</v>
      </c>
      <c r="J1274" s="274" t="s">
        <v>90</v>
      </c>
      <c r="K1274" s="275" t="s">
        <v>135</v>
      </c>
      <c r="L1274" s="86"/>
      <c r="M1274" s="175"/>
      <c r="N1274" s="87"/>
      <c r="O1274" s="87"/>
      <c r="P1274" s="87"/>
      <c r="Q1274" s="87"/>
      <c r="R1274" s="87"/>
      <c r="S1274" s="87"/>
      <c r="T1274" s="87"/>
      <c r="U1274" s="87"/>
      <c r="V1274" s="175"/>
      <c r="W1274" s="87"/>
      <c r="X1274" s="87"/>
      <c r="Y1274" s="87"/>
      <c r="Z1274" s="87"/>
      <c r="AA1274" s="87"/>
      <c r="AB1274" s="87"/>
      <c r="AC1274" s="86"/>
      <c r="AD1274" s="87"/>
    </row>
    <row x14ac:dyDescent="0.25" r="1275" customHeight="1" ht="17.25">
      <c r="A1275" s="235">
        <f>A1273+1</f>
        <v>25569.375</v>
      </c>
      <c r="B1275" s="179" t="s">
        <v>203</v>
      </c>
      <c r="C1275" s="180"/>
      <c r="D1275" s="180">
        <v>24</v>
      </c>
      <c r="E1275" s="180"/>
      <c r="F1275" s="180"/>
      <c r="G1275" s="180">
        <f>SUM(C1275:F1275)</f>
      </c>
      <c r="H1275" s="237">
        <v>6000</v>
      </c>
      <c r="I1275" s="125">
        <f>G1275*H1275</f>
      </c>
      <c r="J1275" s="125">
        <f>I1275*0.1</f>
      </c>
      <c r="K1275" s="125">
        <f>SUM(I1275:J1275)</f>
      </c>
      <c r="L1275" s="86"/>
      <c r="M1275" s="175"/>
      <c r="N1275" s="87"/>
      <c r="O1275" s="87"/>
      <c r="P1275" s="87"/>
      <c r="Q1275" s="87"/>
      <c r="R1275" s="87"/>
      <c r="S1275" s="87"/>
      <c r="T1275" s="87"/>
      <c r="U1275" s="87"/>
      <c r="V1275" s="175"/>
      <c r="W1275" s="87"/>
      <c r="X1275" s="87"/>
      <c r="Y1275" s="87"/>
      <c r="Z1275" s="87"/>
      <c r="AA1275" s="87"/>
      <c r="AB1275" s="87"/>
      <c r="AC1275" s="86"/>
      <c r="AD1275" s="87"/>
    </row>
    <row x14ac:dyDescent="0.25" r="1276" customHeight="1" ht="17.25">
      <c r="A1276" s="235">
        <f>A1275</f>
        <v>25569.375</v>
      </c>
      <c r="B1276" s="179" t="s">
        <v>205</v>
      </c>
      <c r="C1276" s="180"/>
      <c r="D1276" s="180">
        <v>94</v>
      </c>
      <c r="E1276" s="180">
        <v>17</v>
      </c>
      <c r="F1276" s="180"/>
      <c r="G1276" s="180">
        <f>SUM(C1276:F1276)</f>
      </c>
      <c r="H1276" s="182">
        <v>4300</v>
      </c>
      <c r="I1276" s="125">
        <f>G1276*H1276</f>
      </c>
      <c r="J1276" s="125">
        <f>I1276*0.1</f>
      </c>
      <c r="K1276" s="125">
        <f>SUM(I1276:J1276)</f>
      </c>
      <c r="L1276" s="86"/>
      <c r="M1276" s="175"/>
      <c r="N1276" s="87"/>
      <c r="O1276" s="87"/>
      <c r="P1276" s="87"/>
      <c r="Q1276" s="87"/>
      <c r="R1276" s="87"/>
      <c r="S1276" s="87"/>
      <c r="T1276" s="87"/>
      <c r="U1276" s="87"/>
      <c r="V1276" s="175"/>
      <c r="W1276" s="87"/>
      <c r="X1276" s="87"/>
      <c r="Y1276" s="87"/>
      <c r="Z1276" s="87"/>
      <c r="AA1276" s="87"/>
      <c r="AB1276" s="87"/>
      <c r="AC1276" s="86"/>
      <c r="AD1276" s="87"/>
    </row>
    <row x14ac:dyDescent="0.25" r="1277" customHeight="1" ht="17.25">
      <c r="A1277" s="235">
        <f>A1276</f>
        <v>25569.375</v>
      </c>
      <c r="B1277" s="179" t="s">
        <v>13</v>
      </c>
      <c r="C1277" s="180"/>
      <c r="D1277" s="180">
        <v>12</v>
      </c>
      <c r="E1277" s="180">
        <v>4</v>
      </c>
      <c r="F1277" s="180"/>
      <c r="G1277" s="180">
        <f>SUM(C1277:F1277)</f>
      </c>
      <c r="H1277" s="125">
        <v>6000</v>
      </c>
      <c r="I1277" s="125">
        <f>G1277*H1277</f>
      </c>
      <c r="J1277" s="125">
        <f>I1277*0.1</f>
      </c>
      <c r="K1277" s="125">
        <f>SUM(I1277:J1277)</f>
      </c>
      <c r="L1277" s="86"/>
      <c r="M1277" s="175"/>
      <c r="N1277" s="87"/>
      <c r="O1277" s="87"/>
      <c r="P1277" s="87"/>
      <c r="Q1277" s="87"/>
      <c r="R1277" s="87"/>
      <c r="S1277" s="87"/>
      <c r="T1277" s="87"/>
      <c r="U1277" s="87"/>
      <c r="V1277" s="175"/>
      <c r="W1277" s="87"/>
      <c r="X1277" s="87"/>
      <c r="Y1277" s="87"/>
      <c r="Z1277" s="87"/>
      <c r="AA1277" s="87"/>
      <c r="AB1277" s="87"/>
      <c r="AC1277" s="86"/>
      <c r="AD1277" s="87"/>
    </row>
    <row x14ac:dyDescent="0.25" r="1278" customHeight="1" ht="17.25">
      <c r="A1278" s="235">
        <f>A1277</f>
        <v>25569.375</v>
      </c>
      <c r="B1278" s="179" t="s">
        <v>58</v>
      </c>
      <c r="C1278" s="183" t="s">
        <v>14</v>
      </c>
      <c r="D1278" s="180">
        <v>13</v>
      </c>
      <c r="E1278" s="180">
        <v>9</v>
      </c>
      <c r="F1278" s="180"/>
      <c r="G1278" s="180">
        <f>SUM(C1278:F1278)</f>
      </c>
      <c r="H1278" s="237">
        <v>5500</v>
      </c>
      <c r="I1278" s="125">
        <f>G1278*H1278</f>
      </c>
      <c r="J1278" s="125">
        <f>I1278*0.1</f>
      </c>
      <c r="K1278" s="125">
        <f>SUM(I1278:J1278)</f>
      </c>
      <c r="L1278" s="86"/>
      <c r="M1278" s="175"/>
      <c r="N1278" s="87"/>
      <c r="O1278" s="87"/>
      <c r="P1278" s="87"/>
      <c r="Q1278" s="87"/>
      <c r="R1278" s="87"/>
      <c r="S1278" s="87"/>
      <c r="T1278" s="87"/>
      <c r="U1278" s="87"/>
      <c r="V1278" s="175"/>
      <c r="W1278" s="87"/>
      <c r="X1278" s="87"/>
      <c r="Y1278" s="87"/>
      <c r="Z1278" s="87"/>
      <c r="AA1278" s="87"/>
      <c r="AB1278" s="87"/>
      <c r="AC1278" s="86"/>
      <c r="AD1278" s="87"/>
    </row>
    <row x14ac:dyDescent="0.25" r="1279" customHeight="1" ht="17.25">
      <c r="A1279" s="235">
        <f>A1278</f>
        <v>25569.375</v>
      </c>
      <c r="B1279" s="179" t="s">
        <v>8</v>
      </c>
      <c r="C1279" s="183">
        <v>20</v>
      </c>
      <c r="D1279" s="180">
        <v>45</v>
      </c>
      <c r="E1279" s="180">
        <v>25</v>
      </c>
      <c r="F1279" s="180">
        <v>16</v>
      </c>
      <c r="G1279" s="180">
        <f>SUM(C1279:F1279)</f>
      </c>
      <c r="H1279" s="125">
        <v>5000</v>
      </c>
      <c r="I1279" s="125">
        <f>G1279*H1279</f>
      </c>
      <c r="J1279" s="125">
        <f>I1279*0.1</f>
      </c>
      <c r="K1279" s="125">
        <f>SUM(I1279:J1279)</f>
      </c>
      <c r="L1279" s="86"/>
      <c r="M1279" s="175"/>
      <c r="N1279" s="87"/>
      <c r="O1279" s="87"/>
      <c r="P1279" s="87"/>
      <c r="Q1279" s="87"/>
      <c r="R1279" s="87"/>
      <c r="S1279" s="87"/>
      <c r="T1279" s="87"/>
      <c r="U1279" s="87"/>
      <c r="V1279" s="175"/>
      <c r="W1279" s="87"/>
      <c r="X1279" s="87"/>
      <c r="Y1279" s="87"/>
      <c r="Z1279" s="87"/>
      <c r="AA1279" s="87"/>
      <c r="AB1279" s="87"/>
      <c r="AC1279" s="86"/>
      <c r="AD1279" s="87"/>
    </row>
    <row x14ac:dyDescent="0.25" r="1280" customHeight="1" ht="17.25">
      <c r="A1280" s="235">
        <f>A1279</f>
        <v>25569.375</v>
      </c>
      <c r="B1280" s="179" t="s">
        <v>27</v>
      </c>
      <c r="C1280" s="180"/>
      <c r="D1280" s="180">
        <v>10</v>
      </c>
      <c r="E1280" s="180">
        <v>10</v>
      </c>
      <c r="F1280" s="180"/>
      <c r="G1280" s="180">
        <f>SUM(C1280:F1280)</f>
      </c>
      <c r="H1280" s="125">
        <v>5500</v>
      </c>
      <c r="I1280" s="125">
        <f>G1280*H1280</f>
      </c>
      <c r="J1280" s="125">
        <f>I1280*0.1</f>
      </c>
      <c r="K1280" s="125">
        <f>SUM(I1280:J1280)</f>
      </c>
      <c r="L1280" s="86"/>
      <c r="M1280" s="175"/>
      <c r="N1280" s="87"/>
      <c r="O1280" s="87"/>
      <c r="P1280" s="87"/>
      <c r="Q1280" s="87"/>
      <c r="R1280" s="87"/>
      <c r="S1280" s="87"/>
      <c r="T1280" s="87"/>
      <c r="U1280" s="87"/>
      <c r="V1280" s="175"/>
      <c r="W1280" s="87"/>
      <c r="X1280" s="87"/>
      <c r="Y1280" s="87"/>
      <c r="Z1280" s="87"/>
      <c r="AA1280" s="87"/>
      <c r="AB1280" s="87"/>
      <c r="AC1280" s="86"/>
      <c r="AD1280" s="87"/>
    </row>
    <row x14ac:dyDescent="0.25" r="1281" customHeight="1" ht="17.25">
      <c r="A1281" s="235">
        <f>A1280</f>
        <v>25569.375</v>
      </c>
      <c r="B1281" s="179" t="s">
        <v>20</v>
      </c>
      <c r="C1281" s="180"/>
      <c r="D1281" s="180">
        <v>61</v>
      </c>
      <c r="E1281" s="180">
        <v>6</v>
      </c>
      <c r="F1281" s="180"/>
      <c r="G1281" s="180">
        <f>SUM(C1281:F1281)</f>
      </c>
      <c r="H1281" s="125">
        <v>5000</v>
      </c>
      <c r="I1281" s="125">
        <f>G1281*H1281</f>
      </c>
      <c r="J1281" s="125">
        <f>I1281*0.1</f>
      </c>
      <c r="K1281" s="125">
        <f>SUM(I1281:J1281)</f>
      </c>
      <c r="L1281" s="86"/>
      <c r="M1281" s="175"/>
      <c r="N1281" s="87"/>
      <c r="O1281" s="87"/>
      <c r="P1281" s="87"/>
      <c r="Q1281" s="87"/>
      <c r="R1281" s="87"/>
      <c r="S1281" s="87"/>
      <c r="T1281" s="87"/>
      <c r="U1281" s="87"/>
      <c r="V1281" s="175"/>
      <c r="W1281" s="87"/>
      <c r="X1281" s="87"/>
      <c r="Y1281" s="87"/>
      <c r="Z1281" s="87"/>
      <c r="AA1281" s="87"/>
      <c r="AB1281" s="87"/>
      <c r="AC1281" s="86"/>
      <c r="AD1281" s="87"/>
    </row>
    <row x14ac:dyDescent="0.25" r="1282" customHeight="1" ht="17.25">
      <c r="A1282" s="235">
        <f>A1281</f>
        <v>25569.375</v>
      </c>
      <c r="B1282" s="179" t="s">
        <v>31</v>
      </c>
      <c r="C1282" s="180"/>
      <c r="D1282" s="180">
        <v>25</v>
      </c>
      <c r="E1282" s="180"/>
      <c r="F1282" s="180"/>
      <c r="G1282" s="180">
        <f>SUM(C1282:F1282)</f>
      </c>
      <c r="H1282" s="125">
        <v>6000</v>
      </c>
      <c r="I1282" s="125">
        <f>G1282*H1282</f>
      </c>
      <c r="J1282" s="125">
        <f>I1282*0.1</f>
      </c>
      <c r="K1282" s="125">
        <f>SUM(I1282:J1282)</f>
      </c>
      <c r="L1282" s="86"/>
      <c r="M1282" s="175"/>
      <c r="N1282" s="87"/>
      <c r="O1282" s="87"/>
      <c r="P1282" s="87"/>
      <c r="Q1282" s="87"/>
      <c r="R1282" s="87"/>
      <c r="S1282" s="87"/>
      <c r="T1282" s="87"/>
      <c r="U1282" s="87"/>
      <c r="V1282" s="175"/>
      <c r="W1282" s="87"/>
      <c r="X1282" s="87"/>
      <c r="Y1282" s="87"/>
      <c r="Z1282" s="87"/>
      <c r="AA1282" s="87"/>
      <c r="AB1282" s="87"/>
      <c r="AC1282" s="86"/>
      <c r="AD1282" s="87"/>
    </row>
    <row x14ac:dyDescent="0.25" r="1283" customHeight="1" ht="17.25">
      <c r="A1283" s="235">
        <f>A1282</f>
        <v>25569.375</v>
      </c>
      <c r="B1283" s="179" t="s">
        <v>71</v>
      </c>
      <c r="C1283" s="180"/>
      <c r="D1283" s="180">
        <v>25</v>
      </c>
      <c r="E1283" s="180"/>
      <c r="F1283" s="180"/>
      <c r="G1283" s="180">
        <f>SUM(C1283:F1283)</f>
      </c>
      <c r="H1283" s="125">
        <v>6000</v>
      </c>
      <c r="I1283" s="125">
        <f>G1283*H1283</f>
      </c>
      <c r="J1283" s="125">
        <f>I1283*0.1</f>
      </c>
      <c r="K1283" s="125">
        <f>SUM(I1283:J1283)</f>
      </c>
      <c r="L1283" s="86"/>
      <c r="M1283" s="175"/>
      <c r="N1283" s="87"/>
      <c r="O1283" s="87"/>
      <c r="P1283" s="87"/>
      <c r="Q1283" s="87"/>
      <c r="R1283" s="87"/>
      <c r="S1283" s="87"/>
      <c r="T1283" s="87"/>
      <c r="U1283" s="87"/>
      <c r="V1283" s="175"/>
      <c r="W1283" s="87"/>
      <c r="X1283" s="87"/>
      <c r="Y1283" s="87"/>
      <c r="Z1283" s="87"/>
      <c r="AA1283" s="87"/>
      <c r="AB1283" s="87"/>
      <c r="AC1283" s="86"/>
      <c r="AD1283" s="87"/>
    </row>
    <row x14ac:dyDescent="0.25" r="1284" customHeight="1" ht="17.25">
      <c r="A1284" s="235">
        <f>A1283</f>
        <v>25569.375</v>
      </c>
      <c r="B1284" s="179" t="s">
        <v>49</v>
      </c>
      <c r="C1284" s="180"/>
      <c r="D1284" s="180">
        <v>18</v>
      </c>
      <c r="E1284" s="180">
        <v>13</v>
      </c>
      <c r="F1284" s="180"/>
      <c r="G1284" s="180">
        <f>SUM(C1284:F1284)</f>
      </c>
      <c r="H1284" s="237">
        <v>6000</v>
      </c>
      <c r="I1284" s="125">
        <f>G1284*H1284</f>
      </c>
      <c r="J1284" s="125">
        <f>I1284*0.1</f>
      </c>
      <c r="K1284" s="125">
        <f>SUM(I1284:J1284)</f>
      </c>
      <c r="L1284" s="86"/>
      <c r="M1284" s="175"/>
      <c r="N1284" s="87"/>
      <c r="O1284" s="87"/>
      <c r="P1284" s="87"/>
      <c r="Q1284" s="87"/>
      <c r="R1284" s="87"/>
      <c r="S1284" s="87"/>
      <c r="T1284" s="87"/>
      <c r="U1284" s="87"/>
      <c r="V1284" s="175"/>
      <c r="W1284" s="87"/>
      <c r="X1284" s="87"/>
      <c r="Y1284" s="87"/>
      <c r="Z1284" s="87"/>
      <c r="AA1284" s="87"/>
      <c r="AB1284" s="87"/>
      <c r="AC1284" s="86"/>
      <c r="AD1284" s="87"/>
    </row>
    <row x14ac:dyDescent="0.25" r="1285" customHeight="1" ht="17.25">
      <c r="A1285" s="235">
        <f>A1284</f>
        <v>25569.375</v>
      </c>
      <c r="B1285" s="184" t="s">
        <v>9</v>
      </c>
      <c r="C1285" s="180"/>
      <c r="D1285" s="180">
        <v>41</v>
      </c>
      <c r="E1285" s="180"/>
      <c r="F1285" s="180"/>
      <c r="G1285" s="180">
        <f>SUM(C1285:F1285)</f>
      </c>
      <c r="H1285" s="125">
        <v>6000</v>
      </c>
      <c r="I1285" s="125">
        <f>G1285*H1285</f>
      </c>
      <c r="J1285" s="125">
        <f>I1285*0.1</f>
      </c>
      <c r="K1285" s="125">
        <f>SUM(I1285:J1285)</f>
      </c>
      <c r="L1285" s="86"/>
      <c r="M1285" s="175"/>
      <c r="N1285" s="87"/>
      <c r="O1285" s="87"/>
      <c r="P1285" s="87"/>
      <c r="Q1285" s="87"/>
      <c r="R1285" s="87"/>
      <c r="S1285" s="87"/>
      <c r="T1285" s="87"/>
      <c r="U1285" s="87"/>
      <c r="V1285" s="175"/>
      <c r="W1285" s="87"/>
      <c r="X1285" s="87"/>
      <c r="Y1285" s="87"/>
      <c r="Z1285" s="87"/>
      <c r="AA1285" s="87"/>
      <c r="AB1285" s="87"/>
      <c r="AC1285" s="86"/>
      <c r="AD1285" s="87"/>
    </row>
    <row x14ac:dyDescent="0.25" r="1286" customHeight="1" ht="17.25">
      <c r="A1286" s="235">
        <f>A1285</f>
        <v>25569.375</v>
      </c>
      <c r="B1286" s="179" t="s">
        <v>78</v>
      </c>
      <c r="C1286" s="180"/>
      <c r="D1286" s="180">
        <v>20</v>
      </c>
      <c r="E1286" s="180"/>
      <c r="F1286" s="180"/>
      <c r="G1286" s="180">
        <f>SUM(C1286:F1286)</f>
      </c>
      <c r="H1286" s="125">
        <v>6500</v>
      </c>
      <c r="I1286" s="125">
        <f>G1286*H1286</f>
      </c>
      <c r="J1286" s="125">
        <f>I1286*0.1</f>
      </c>
      <c r="K1286" s="125">
        <f>SUM(I1286:J1286)</f>
      </c>
      <c r="L1286" s="86"/>
      <c r="M1286" s="175"/>
      <c r="N1286" s="87"/>
      <c r="O1286" s="87"/>
      <c r="P1286" s="87"/>
      <c r="Q1286" s="87"/>
      <c r="R1286" s="87"/>
      <c r="S1286" s="87"/>
      <c r="T1286" s="87"/>
      <c r="U1286" s="87"/>
      <c r="V1286" s="175"/>
      <c r="W1286" s="87"/>
      <c r="X1286" s="87"/>
      <c r="Y1286" s="87"/>
      <c r="Z1286" s="87"/>
      <c r="AA1286" s="87"/>
      <c r="AB1286" s="87"/>
      <c r="AC1286" s="86"/>
      <c r="AD1286" s="87"/>
    </row>
    <row x14ac:dyDescent="0.25" r="1287" customHeight="1" ht="17.25">
      <c r="A1287" s="235">
        <f>A1286</f>
        <v>25569.375</v>
      </c>
      <c r="B1287" s="179" t="s">
        <v>55</v>
      </c>
      <c r="C1287" s="180"/>
      <c r="D1287" s="180">
        <v>10</v>
      </c>
      <c r="E1287" s="180"/>
      <c r="F1287" s="180"/>
      <c r="G1287" s="180">
        <f>SUM(C1287:F1287)</f>
      </c>
      <c r="H1287" s="125">
        <v>6500</v>
      </c>
      <c r="I1287" s="125">
        <f>G1287*H1287</f>
      </c>
      <c r="J1287" s="125">
        <f>I1287*0.1</f>
      </c>
      <c r="K1287" s="125">
        <f>SUM(I1287:J1287)</f>
      </c>
      <c r="L1287" s="86"/>
      <c r="M1287" s="175"/>
      <c r="N1287" s="87"/>
      <c r="O1287" s="87"/>
      <c r="P1287" s="87"/>
      <c r="Q1287" s="87"/>
      <c r="R1287" s="87"/>
      <c r="S1287" s="87"/>
      <c r="T1287" s="87"/>
      <c r="U1287" s="87"/>
      <c r="V1287" s="175"/>
      <c r="W1287" s="87"/>
      <c r="X1287" s="87"/>
      <c r="Y1287" s="87"/>
      <c r="Z1287" s="87"/>
      <c r="AA1287" s="87"/>
      <c r="AB1287" s="87"/>
      <c r="AC1287" s="86"/>
      <c r="AD1287" s="87"/>
    </row>
    <row x14ac:dyDescent="0.25" r="1288" customHeight="1" ht="17.25">
      <c r="A1288" s="235">
        <f>A1287</f>
        <v>25569.375</v>
      </c>
      <c r="B1288" s="279" t="s">
        <v>80</v>
      </c>
      <c r="C1288" s="180"/>
      <c r="D1288" s="180">
        <v>23</v>
      </c>
      <c r="E1288" s="180"/>
      <c r="F1288" s="180"/>
      <c r="G1288" s="180">
        <f>SUM(C1288:F1288)</f>
      </c>
      <c r="H1288" s="125">
        <v>6000</v>
      </c>
      <c r="I1288" s="125">
        <f>G1288*H1288</f>
      </c>
      <c r="J1288" s="185"/>
      <c r="K1288" s="125">
        <f>SUM(I1288:J1288)</f>
      </c>
      <c r="L1288" s="86"/>
      <c r="M1288" s="175"/>
      <c r="N1288" s="87"/>
      <c r="O1288" s="87"/>
      <c r="P1288" s="87"/>
      <c r="Q1288" s="87"/>
      <c r="R1288" s="87"/>
      <c r="S1288" s="87"/>
      <c r="T1288" s="87"/>
      <c r="U1288" s="87"/>
      <c r="V1288" s="175"/>
      <c r="W1288" s="87"/>
      <c r="X1288" s="87"/>
      <c r="Y1288" s="87"/>
      <c r="Z1288" s="87"/>
      <c r="AA1288" s="87"/>
      <c r="AB1288" s="87"/>
      <c r="AC1288" s="86"/>
      <c r="AD1288" s="87"/>
    </row>
    <row x14ac:dyDescent="0.25" r="1289" customHeight="1" ht="17.25">
      <c r="A1289" s="235">
        <f>A1288</f>
        <v>25569.375</v>
      </c>
      <c r="B1289" s="279" t="s">
        <v>67</v>
      </c>
      <c r="C1289" s="180"/>
      <c r="D1289" s="180">
        <v>7</v>
      </c>
      <c r="E1289" s="180">
        <v>6</v>
      </c>
      <c r="F1289" s="180"/>
      <c r="G1289" s="180">
        <f>SUM(C1289:F1289)</f>
      </c>
      <c r="H1289" s="125">
        <v>5500</v>
      </c>
      <c r="I1289" s="125">
        <f>G1289*H1289</f>
      </c>
      <c r="J1289" s="125">
        <f>I1289*0.1</f>
      </c>
      <c r="K1289" s="125">
        <f>SUM(I1289:J1289)</f>
      </c>
      <c r="L1289" s="86"/>
      <c r="M1289" s="175"/>
      <c r="N1289" s="87"/>
      <c r="O1289" s="87"/>
      <c r="P1289" s="87"/>
      <c r="Q1289" s="87"/>
      <c r="R1289" s="87"/>
      <c r="S1289" s="87"/>
      <c r="T1289" s="87"/>
      <c r="U1289" s="87"/>
      <c r="V1289" s="175"/>
      <c r="W1289" s="87"/>
      <c r="X1289" s="87"/>
      <c r="Y1289" s="87"/>
      <c r="Z1289" s="87"/>
      <c r="AA1289" s="87"/>
      <c r="AB1289" s="87"/>
      <c r="AC1289" s="86"/>
      <c r="AD1289" s="87"/>
    </row>
    <row x14ac:dyDescent="0.25" r="1290" customHeight="1" ht="17.25">
      <c r="A1290" s="235">
        <f>A1289</f>
        <v>25569.375</v>
      </c>
      <c r="B1290" s="279" t="s">
        <v>74</v>
      </c>
      <c r="C1290" s="180"/>
      <c r="D1290" s="180">
        <v>26</v>
      </c>
      <c r="E1290" s="180">
        <v>23</v>
      </c>
      <c r="F1290" s="180">
        <v>5</v>
      </c>
      <c r="G1290" s="180">
        <f>SUM(C1290:F1290)</f>
      </c>
      <c r="H1290" s="187">
        <v>5000</v>
      </c>
      <c r="I1290" s="125">
        <f>G1290*H1290</f>
      </c>
      <c r="J1290" s="125">
        <f>I1290*0.1</f>
      </c>
      <c r="K1290" s="125">
        <f>SUM(I1290:J1290)</f>
      </c>
      <c r="L1290" s="86"/>
      <c r="M1290" s="175"/>
      <c r="N1290" s="87"/>
      <c r="O1290" s="87"/>
      <c r="P1290" s="87"/>
      <c r="Q1290" s="87"/>
      <c r="R1290" s="87"/>
      <c r="S1290" s="87"/>
      <c r="T1290" s="87"/>
      <c r="U1290" s="87"/>
      <c r="V1290" s="175"/>
      <c r="W1290" s="87"/>
      <c r="X1290" s="87"/>
      <c r="Y1290" s="87"/>
      <c r="Z1290" s="87"/>
      <c r="AA1290" s="87"/>
      <c r="AB1290" s="87"/>
      <c r="AC1290" s="86"/>
      <c r="AD1290" s="87"/>
    </row>
    <row x14ac:dyDescent="0.25" r="1291" customHeight="1" ht="17.25">
      <c r="A1291" s="235">
        <f>A1290</f>
        <v>25569.375</v>
      </c>
      <c r="B1291" s="280" t="s">
        <v>11</v>
      </c>
      <c r="C1291" s="180"/>
      <c r="D1291" s="180">
        <v>13</v>
      </c>
      <c r="E1291" s="180">
        <v>7</v>
      </c>
      <c r="F1291" s="180"/>
      <c r="G1291" s="180">
        <f>SUM(C1291:F1291)</f>
      </c>
      <c r="H1291" s="125">
        <v>6000</v>
      </c>
      <c r="I1291" s="125">
        <f>G1291*H1291</f>
      </c>
      <c r="J1291" s="125">
        <f>I1291*0.1</f>
      </c>
      <c r="K1291" s="125">
        <f>SUM(I1291:J1291)</f>
      </c>
      <c r="L1291" s="86"/>
      <c r="M1291" s="175"/>
      <c r="N1291" s="87"/>
      <c r="O1291" s="87"/>
      <c r="P1291" s="87"/>
      <c r="Q1291" s="87"/>
      <c r="R1291" s="87"/>
      <c r="S1291" s="87"/>
      <c r="T1291" s="87"/>
      <c r="U1291" s="87"/>
      <c r="V1291" s="175"/>
      <c r="W1291" s="87"/>
      <c r="X1291" s="87"/>
      <c r="Y1291" s="87"/>
      <c r="Z1291" s="87"/>
      <c r="AA1291" s="87"/>
      <c r="AB1291" s="87"/>
      <c r="AC1291" s="86"/>
      <c r="AD1291" s="87"/>
    </row>
    <row x14ac:dyDescent="0.25" r="1292" customHeight="1" ht="17.25">
      <c r="A1292" s="235">
        <f>A1291</f>
        <v>25569.375</v>
      </c>
      <c r="B1292" s="279" t="s">
        <v>22</v>
      </c>
      <c r="C1292" s="180"/>
      <c r="D1292" s="180">
        <v>34</v>
      </c>
      <c r="E1292" s="180"/>
      <c r="F1292" s="180"/>
      <c r="G1292" s="180">
        <f>SUM(C1292:F1292)</f>
      </c>
      <c r="H1292" s="237">
        <v>4800</v>
      </c>
      <c r="I1292" s="125">
        <f>G1292*H1292</f>
      </c>
      <c r="J1292" s="125">
        <f>I1292*0.1</f>
      </c>
      <c r="K1292" s="125">
        <f>SUM(I1292:J1292)</f>
      </c>
      <c r="L1292" s="86"/>
      <c r="M1292" s="175"/>
      <c r="N1292" s="87"/>
      <c r="O1292" s="87"/>
      <c r="P1292" s="87"/>
      <c r="Q1292" s="87"/>
      <c r="R1292" s="87"/>
      <c r="S1292" s="87"/>
      <c r="T1292" s="87"/>
      <c r="U1292" s="87"/>
      <c r="V1292" s="175"/>
      <c r="W1292" s="87"/>
      <c r="X1292" s="87"/>
      <c r="Y1292" s="87"/>
      <c r="Z1292" s="87"/>
      <c r="AA1292" s="87"/>
      <c r="AB1292" s="87"/>
      <c r="AC1292" s="86"/>
      <c r="AD1292" s="87"/>
    </row>
    <row x14ac:dyDescent="0.25" r="1293" customHeight="1" ht="17.25">
      <c r="A1293" s="235">
        <f>A1292</f>
        <v>25569.375</v>
      </c>
      <c r="B1293" s="279" t="s">
        <v>217</v>
      </c>
      <c r="C1293" s="180"/>
      <c r="D1293" s="180">
        <v>18</v>
      </c>
      <c r="E1293" s="180">
        <v>9</v>
      </c>
      <c r="F1293" s="180"/>
      <c r="G1293" s="180">
        <f>SUM(C1293:F1293)</f>
      </c>
      <c r="H1293" s="125">
        <v>5000</v>
      </c>
      <c r="I1293" s="125">
        <f>G1293*H1293</f>
      </c>
      <c r="J1293" s="125">
        <f>I1293*0.1</f>
      </c>
      <c r="K1293" s="125">
        <f>SUM(I1293:J1293)</f>
      </c>
      <c r="L1293" s="86"/>
      <c r="M1293" s="175"/>
      <c r="N1293" s="87"/>
      <c r="O1293" s="87"/>
      <c r="P1293" s="87"/>
      <c r="Q1293" s="87"/>
      <c r="R1293" s="87"/>
      <c r="S1293" s="87"/>
      <c r="T1293" s="87"/>
      <c r="U1293" s="87"/>
      <c r="V1293" s="175"/>
      <c r="W1293" s="87"/>
      <c r="X1293" s="87"/>
      <c r="Y1293" s="87"/>
      <c r="Z1293" s="87"/>
      <c r="AA1293" s="87"/>
      <c r="AB1293" s="87"/>
      <c r="AC1293" s="86"/>
      <c r="AD1293" s="87"/>
    </row>
    <row x14ac:dyDescent="0.25" r="1294" customHeight="1" ht="17.25">
      <c r="A1294" s="235">
        <f>A1293</f>
        <v>25569.375</v>
      </c>
      <c r="B1294" s="279" t="s">
        <v>84</v>
      </c>
      <c r="C1294" s="180"/>
      <c r="D1294" s="180">
        <v>14</v>
      </c>
      <c r="E1294" s="180">
        <v>9</v>
      </c>
      <c r="F1294" s="180"/>
      <c r="G1294" s="180">
        <f>SUM(C1294:F1294)</f>
      </c>
      <c r="H1294" s="237">
        <v>4800</v>
      </c>
      <c r="I1294" s="125">
        <f>G1294*H1294</f>
      </c>
      <c r="J1294" s="125">
        <f>I1294*0.1</f>
      </c>
      <c r="K1294" s="125">
        <f>SUM(I1294:J1294)</f>
      </c>
      <c r="L1294" s="86"/>
      <c r="M1294" s="175"/>
      <c r="N1294" s="87"/>
      <c r="O1294" s="87"/>
      <c r="P1294" s="87"/>
      <c r="Q1294" s="87"/>
      <c r="R1294" s="87"/>
      <c r="S1294" s="87"/>
      <c r="T1294" s="87"/>
      <c r="U1294" s="87"/>
      <c r="V1294" s="175"/>
      <c r="W1294" s="87"/>
      <c r="X1294" s="87"/>
      <c r="Y1294" s="87"/>
      <c r="Z1294" s="87"/>
      <c r="AA1294" s="87"/>
      <c r="AB1294" s="87"/>
      <c r="AC1294" s="86"/>
      <c r="AD1294" s="87"/>
    </row>
    <row x14ac:dyDescent="0.25" r="1295" customHeight="1" ht="17.25">
      <c r="A1295" s="235">
        <f>A1294</f>
        <v>25569.375</v>
      </c>
      <c r="B1295" s="279" t="s">
        <v>207</v>
      </c>
      <c r="C1295" s="180"/>
      <c r="D1295" s="180">
        <v>45</v>
      </c>
      <c r="E1295" s="180"/>
      <c r="F1295" s="180">
        <v>2</v>
      </c>
      <c r="G1295" s="180">
        <f>SUM(C1295:F1295)</f>
      </c>
      <c r="H1295" s="125">
        <v>6000</v>
      </c>
      <c r="I1295" s="125">
        <f>G1295*H1295</f>
      </c>
      <c r="J1295" s="125">
        <f>I1295*0.1</f>
      </c>
      <c r="K1295" s="125">
        <f>SUM(I1295:J1295)</f>
      </c>
      <c r="L1295" s="86"/>
      <c r="M1295" s="175"/>
      <c r="N1295" s="87"/>
      <c r="O1295" s="87"/>
      <c r="P1295" s="87"/>
      <c r="Q1295" s="87"/>
      <c r="R1295" s="87"/>
      <c r="S1295" s="87"/>
      <c r="T1295" s="87"/>
      <c r="U1295" s="87"/>
      <c r="V1295" s="175"/>
      <c r="W1295" s="87"/>
      <c r="X1295" s="87"/>
      <c r="Y1295" s="87"/>
      <c r="Z1295" s="87"/>
      <c r="AA1295" s="87"/>
      <c r="AB1295" s="87"/>
      <c r="AC1295" s="86"/>
      <c r="AD1295" s="87"/>
    </row>
    <row x14ac:dyDescent="0.25" r="1296" customHeight="1" ht="17.25">
      <c r="A1296" s="235">
        <f>A1295</f>
        <v>25569.375</v>
      </c>
      <c r="B1296" s="280" t="s">
        <v>17</v>
      </c>
      <c r="C1296" s="180"/>
      <c r="D1296" s="180">
        <v>37</v>
      </c>
      <c r="E1296" s="180">
        <v>12</v>
      </c>
      <c r="F1296" s="180"/>
      <c r="G1296" s="180">
        <f>SUM(C1296:F1296)</f>
      </c>
      <c r="H1296" s="125">
        <v>6000</v>
      </c>
      <c r="I1296" s="125">
        <f>G1296*H1296</f>
      </c>
      <c r="J1296" s="185"/>
      <c r="K1296" s="125">
        <f>SUM(I1296:J1296)</f>
      </c>
      <c r="L1296" s="86"/>
      <c r="M1296" s="175"/>
      <c r="N1296" s="87"/>
      <c r="O1296" s="87"/>
      <c r="P1296" s="87"/>
      <c r="Q1296" s="87"/>
      <c r="R1296" s="87"/>
      <c r="S1296" s="87"/>
      <c r="T1296" s="87"/>
      <c r="U1296" s="87"/>
      <c r="V1296" s="175"/>
      <c r="W1296" s="87"/>
      <c r="X1296" s="87"/>
      <c r="Y1296" s="87"/>
      <c r="Z1296" s="87"/>
      <c r="AA1296" s="87"/>
      <c r="AB1296" s="87"/>
      <c r="AC1296" s="86"/>
      <c r="AD1296" s="87"/>
    </row>
    <row x14ac:dyDescent="0.25" r="1297" customHeight="1" ht="17.25">
      <c r="A1297" s="235">
        <f>A1296</f>
        <v>25569.375</v>
      </c>
      <c r="B1297" s="279" t="s">
        <v>15</v>
      </c>
      <c r="C1297" s="180"/>
      <c r="D1297" s="180">
        <v>25</v>
      </c>
      <c r="E1297" s="180">
        <v>5</v>
      </c>
      <c r="F1297" s="180"/>
      <c r="G1297" s="180">
        <f>SUM(C1297:F1297)</f>
      </c>
      <c r="H1297" s="237">
        <v>4800</v>
      </c>
      <c r="I1297" s="125">
        <f>G1297*H1297</f>
      </c>
      <c r="J1297" s="125">
        <f>I1297*0.1</f>
      </c>
      <c r="K1297" s="125">
        <f>SUM(I1297:J1297)</f>
      </c>
      <c r="L1297" s="86"/>
      <c r="M1297" s="175"/>
      <c r="N1297" s="87"/>
      <c r="O1297" s="87"/>
      <c r="P1297" s="87"/>
      <c r="Q1297" s="87"/>
      <c r="R1297" s="87"/>
      <c r="S1297" s="87"/>
      <c r="T1297" s="87"/>
      <c r="U1297" s="87"/>
      <c r="V1297" s="175"/>
      <c r="W1297" s="87"/>
      <c r="X1297" s="87"/>
      <c r="Y1297" s="87"/>
      <c r="Z1297" s="87"/>
      <c r="AA1297" s="87"/>
      <c r="AB1297" s="87"/>
      <c r="AC1297" s="86"/>
      <c r="AD1297" s="87"/>
    </row>
    <row x14ac:dyDescent="0.25" r="1298" customHeight="1" ht="17.25">
      <c r="A1298" s="235">
        <f>A1297</f>
        <v>25569.375</v>
      </c>
      <c r="B1298" s="279" t="s">
        <v>21</v>
      </c>
      <c r="C1298" s="188" t="s">
        <v>14</v>
      </c>
      <c r="D1298" s="180">
        <v>13</v>
      </c>
      <c r="E1298" s="180"/>
      <c r="F1298" s="180"/>
      <c r="G1298" s="180">
        <f>SUM(C1298:F1298)</f>
      </c>
      <c r="H1298" s="125">
        <v>5000</v>
      </c>
      <c r="I1298" s="125">
        <f>G1298*H1298</f>
      </c>
      <c r="J1298" s="125">
        <f>I1298*0.1</f>
      </c>
      <c r="K1298" s="125">
        <f>SUM(I1298:J1298)</f>
      </c>
      <c r="L1298" s="86"/>
      <c r="M1298" s="175"/>
      <c r="N1298" s="87"/>
      <c r="O1298" s="87"/>
      <c r="P1298" s="87"/>
      <c r="Q1298" s="87"/>
      <c r="R1298" s="87"/>
      <c r="S1298" s="87"/>
      <c r="T1298" s="87"/>
      <c r="U1298" s="87"/>
      <c r="V1298" s="175"/>
      <c r="W1298" s="87"/>
      <c r="X1298" s="87"/>
      <c r="Y1298" s="87"/>
      <c r="Z1298" s="87"/>
      <c r="AA1298" s="87"/>
      <c r="AB1298" s="87"/>
      <c r="AC1298" s="86"/>
      <c r="AD1298" s="87"/>
    </row>
    <row x14ac:dyDescent="0.25" r="1299" customHeight="1" ht="17.25">
      <c r="A1299" s="235">
        <f>A1298</f>
        <v>25569.375</v>
      </c>
      <c r="B1299" s="279" t="s">
        <v>52</v>
      </c>
      <c r="C1299" s="180"/>
      <c r="D1299" s="180">
        <v>14</v>
      </c>
      <c r="E1299" s="180">
        <v>8</v>
      </c>
      <c r="F1299" s="180"/>
      <c r="G1299" s="180">
        <f>SUM(C1299:F1299)</f>
      </c>
      <c r="H1299" s="125">
        <v>5000</v>
      </c>
      <c r="I1299" s="125">
        <f>G1299*H1299</f>
      </c>
      <c r="J1299" s="125">
        <f>I1299*0.1</f>
      </c>
      <c r="K1299" s="125">
        <f>SUM(I1299:J1299)</f>
      </c>
      <c r="L1299" s="86"/>
      <c r="M1299" s="175"/>
      <c r="N1299" s="87"/>
      <c r="O1299" s="87"/>
      <c r="P1299" s="87"/>
      <c r="Q1299" s="87"/>
      <c r="R1299" s="87"/>
      <c r="S1299" s="87"/>
      <c r="T1299" s="87"/>
      <c r="U1299" s="87"/>
      <c r="V1299" s="175"/>
      <c r="W1299" s="87"/>
      <c r="X1299" s="87"/>
      <c r="Y1299" s="87"/>
      <c r="Z1299" s="87"/>
      <c r="AA1299" s="87"/>
      <c r="AB1299" s="87"/>
      <c r="AC1299" s="86"/>
      <c r="AD1299" s="87"/>
    </row>
    <row x14ac:dyDescent="0.25" r="1300" customHeight="1" ht="17.25">
      <c r="A1300" s="235">
        <f>A1299</f>
        <v>25569.375</v>
      </c>
      <c r="B1300" s="279" t="s">
        <v>61</v>
      </c>
      <c r="C1300" s="180"/>
      <c r="D1300" s="180">
        <v>8</v>
      </c>
      <c r="E1300" s="180"/>
      <c r="F1300" s="180"/>
      <c r="G1300" s="180">
        <f>SUM(C1300:F1300)</f>
      </c>
      <c r="H1300" s="125">
        <v>5000</v>
      </c>
      <c r="I1300" s="125">
        <f>G1300*H1300</f>
      </c>
      <c r="J1300" s="125">
        <f>I1300*0.1</f>
      </c>
      <c r="K1300" s="125">
        <f>SUM(I1300:J1300)</f>
      </c>
      <c r="L1300" s="86"/>
      <c r="M1300" s="175"/>
      <c r="N1300" s="87"/>
      <c r="O1300" s="87"/>
      <c r="P1300" s="87"/>
      <c r="Q1300" s="87"/>
      <c r="R1300" s="87"/>
      <c r="S1300" s="87"/>
      <c r="T1300" s="87"/>
      <c r="U1300" s="87"/>
      <c r="V1300" s="175"/>
      <c r="W1300" s="87"/>
      <c r="X1300" s="87"/>
      <c r="Y1300" s="87"/>
      <c r="Z1300" s="87"/>
      <c r="AA1300" s="87"/>
      <c r="AB1300" s="87"/>
      <c r="AC1300" s="86"/>
      <c r="AD1300" s="87"/>
    </row>
    <row x14ac:dyDescent="0.25" r="1301" customHeight="1" ht="17.25">
      <c r="A1301" s="235">
        <f>A1300</f>
        <v>25569.375</v>
      </c>
      <c r="B1301" s="280" t="s">
        <v>33</v>
      </c>
      <c r="C1301" s="180"/>
      <c r="D1301" s="180">
        <v>11</v>
      </c>
      <c r="E1301" s="180"/>
      <c r="F1301" s="180"/>
      <c r="G1301" s="180">
        <f>SUM(C1301:F1301)</f>
      </c>
      <c r="H1301" s="125">
        <v>5500</v>
      </c>
      <c r="I1301" s="125">
        <f>G1301*H1301</f>
      </c>
      <c r="J1301" s="125">
        <f>I1301*0.1</f>
      </c>
      <c r="K1301" s="125">
        <f>SUM(I1301:J1301)</f>
      </c>
      <c r="L1301" s="86"/>
      <c r="M1301" s="175"/>
      <c r="N1301" s="87"/>
      <c r="O1301" s="87"/>
      <c r="P1301" s="87"/>
      <c r="Q1301" s="87"/>
      <c r="R1301" s="87"/>
      <c r="S1301" s="87"/>
      <c r="T1301" s="87"/>
      <c r="U1301" s="87"/>
      <c r="V1301" s="175"/>
      <c r="W1301" s="87"/>
      <c r="X1301" s="87"/>
      <c r="Y1301" s="87"/>
      <c r="Z1301" s="87"/>
      <c r="AA1301" s="87"/>
      <c r="AB1301" s="87"/>
      <c r="AC1301" s="86"/>
      <c r="AD1301" s="87"/>
    </row>
    <row x14ac:dyDescent="0.25" r="1302" customHeight="1" ht="17.25">
      <c r="A1302" s="235">
        <f>A1301</f>
        <v>25569.375</v>
      </c>
      <c r="B1302" s="279" t="s">
        <v>30</v>
      </c>
      <c r="C1302" s="180"/>
      <c r="D1302" s="180">
        <v>17</v>
      </c>
      <c r="E1302" s="180"/>
      <c r="F1302" s="180"/>
      <c r="G1302" s="180">
        <f>SUM(C1302:F1302)</f>
      </c>
      <c r="H1302" s="125">
        <v>6000</v>
      </c>
      <c r="I1302" s="125">
        <f>G1302*H1302</f>
      </c>
      <c r="J1302" s="125">
        <f>I1302*0.1</f>
      </c>
      <c r="K1302" s="125">
        <f>SUM(I1302:J1302)</f>
      </c>
      <c r="L1302" s="86"/>
      <c r="M1302" s="175"/>
      <c r="N1302" s="87"/>
      <c r="O1302" s="87"/>
      <c r="P1302" s="87"/>
      <c r="Q1302" s="87"/>
      <c r="R1302" s="87"/>
      <c r="S1302" s="87"/>
      <c r="T1302" s="87"/>
      <c r="U1302" s="87"/>
      <c r="V1302" s="175"/>
      <c r="W1302" s="87"/>
      <c r="X1302" s="87"/>
      <c r="Y1302" s="87"/>
      <c r="Z1302" s="87"/>
      <c r="AA1302" s="87"/>
      <c r="AB1302" s="87"/>
      <c r="AC1302" s="86"/>
      <c r="AD1302" s="87"/>
    </row>
    <row x14ac:dyDescent="0.25" r="1303" customHeight="1" ht="17.25">
      <c r="A1303" s="235">
        <f>A1302</f>
        <v>25569.375</v>
      </c>
      <c r="B1303" s="279" t="s">
        <v>28</v>
      </c>
      <c r="C1303" s="188" t="s">
        <v>14</v>
      </c>
      <c r="D1303" s="180">
        <v>20</v>
      </c>
      <c r="E1303" s="180"/>
      <c r="F1303" s="180"/>
      <c r="G1303" s="180">
        <f>SUM(C1303:F1303)</f>
      </c>
      <c r="H1303" s="125">
        <v>5000</v>
      </c>
      <c r="I1303" s="125">
        <f>G1303*H1303</f>
      </c>
      <c r="J1303" s="125">
        <f>I1303*0.1</f>
      </c>
      <c r="K1303" s="125">
        <f>SUM(I1303:J1303)</f>
      </c>
      <c r="L1303" s="86"/>
      <c r="M1303" s="175"/>
      <c r="N1303" s="87"/>
      <c r="O1303" s="87"/>
      <c r="P1303" s="87"/>
      <c r="Q1303" s="87"/>
      <c r="R1303" s="87"/>
      <c r="S1303" s="87"/>
      <c r="T1303" s="87"/>
      <c r="U1303" s="87"/>
      <c r="V1303" s="175"/>
      <c r="W1303" s="87"/>
      <c r="X1303" s="87"/>
      <c r="Y1303" s="87"/>
      <c r="Z1303" s="87"/>
      <c r="AA1303" s="87"/>
      <c r="AB1303" s="87"/>
      <c r="AC1303" s="86"/>
      <c r="AD1303" s="87"/>
    </row>
    <row x14ac:dyDescent="0.25" r="1304" customHeight="1" ht="17.25">
      <c r="A1304" s="235">
        <f>A1303</f>
        <v>25569.375</v>
      </c>
      <c r="B1304" s="179" t="s">
        <v>12</v>
      </c>
      <c r="C1304" s="180"/>
      <c r="D1304" s="180">
        <v>19</v>
      </c>
      <c r="E1304" s="180">
        <v>7</v>
      </c>
      <c r="F1304" s="180"/>
      <c r="G1304" s="180">
        <f>SUM(C1304:F1304)</f>
      </c>
      <c r="H1304" s="125">
        <v>6000</v>
      </c>
      <c r="I1304" s="125">
        <f>G1304*H1304</f>
      </c>
      <c r="J1304" s="125">
        <f>I1304*0.1</f>
      </c>
      <c r="K1304" s="125">
        <f>SUM(I1304:J1304)</f>
      </c>
      <c r="L1304" s="86"/>
      <c r="M1304" s="175"/>
      <c r="N1304" s="87"/>
      <c r="O1304" s="87"/>
      <c r="P1304" s="87"/>
      <c r="Q1304" s="87"/>
      <c r="R1304" s="87"/>
      <c r="S1304" s="87"/>
      <c r="T1304" s="87"/>
      <c r="U1304" s="87"/>
      <c r="V1304" s="175"/>
      <c r="W1304" s="87"/>
      <c r="X1304" s="87"/>
      <c r="Y1304" s="87"/>
      <c r="Z1304" s="87"/>
      <c r="AA1304" s="87"/>
      <c r="AB1304" s="87"/>
      <c r="AC1304" s="86"/>
      <c r="AD1304" s="87"/>
    </row>
    <row x14ac:dyDescent="0.25" r="1305" customHeight="1" ht="17.25">
      <c r="A1305" s="235">
        <f>A1304</f>
        <v>25569.375</v>
      </c>
      <c r="B1305" s="179" t="s">
        <v>100</v>
      </c>
      <c r="C1305" s="180"/>
      <c r="D1305" s="180">
        <v>6</v>
      </c>
      <c r="E1305" s="180"/>
      <c r="F1305" s="180"/>
      <c r="G1305" s="180">
        <f>SUM(C1305:F1305)</f>
      </c>
      <c r="H1305" s="125">
        <v>5500</v>
      </c>
      <c r="I1305" s="125">
        <f>G1305*H1305</f>
      </c>
      <c r="J1305" s="125">
        <f>I1305*0.1</f>
      </c>
      <c r="K1305" s="125">
        <f>SUM(I1305:J1305)</f>
      </c>
      <c r="L1305" s="86"/>
      <c r="M1305" s="175"/>
      <c r="N1305" s="87"/>
      <c r="O1305" s="87"/>
      <c r="P1305" s="87"/>
      <c r="Q1305" s="87"/>
      <c r="R1305" s="87"/>
      <c r="S1305" s="87"/>
      <c r="T1305" s="87"/>
      <c r="U1305" s="87"/>
      <c r="V1305" s="175"/>
      <c r="W1305" s="87"/>
      <c r="X1305" s="87"/>
      <c r="Y1305" s="87"/>
      <c r="Z1305" s="87"/>
      <c r="AA1305" s="87"/>
      <c r="AB1305" s="87"/>
      <c r="AC1305" s="86"/>
      <c r="AD1305" s="87"/>
    </row>
    <row x14ac:dyDescent="0.25" r="1306" customHeight="1" ht="17.25">
      <c r="A1306" s="235">
        <f>A1305</f>
        <v>25569.375</v>
      </c>
      <c r="B1306" s="179" t="s">
        <v>37</v>
      </c>
      <c r="C1306" s="180"/>
      <c r="D1306" s="180">
        <v>5</v>
      </c>
      <c r="E1306" s="180"/>
      <c r="F1306" s="180"/>
      <c r="G1306" s="180">
        <f>SUM(C1306:F1306)</f>
      </c>
      <c r="H1306" s="125">
        <v>6500</v>
      </c>
      <c r="I1306" s="125">
        <f>G1306*H1306</f>
      </c>
      <c r="J1306" s="125">
        <f>I1306*0.1</f>
      </c>
      <c r="K1306" s="125">
        <f>SUM(I1306:J1306)</f>
      </c>
      <c r="L1306" s="86"/>
      <c r="M1306" s="175"/>
      <c r="N1306" s="87"/>
      <c r="O1306" s="87"/>
      <c r="P1306" s="87"/>
      <c r="Q1306" s="87"/>
      <c r="R1306" s="87"/>
      <c r="S1306" s="87"/>
      <c r="T1306" s="87"/>
      <c r="U1306" s="87"/>
      <c r="V1306" s="175"/>
      <c r="W1306" s="87"/>
      <c r="X1306" s="87"/>
      <c r="Y1306" s="87"/>
      <c r="Z1306" s="87"/>
      <c r="AA1306" s="87"/>
      <c r="AB1306" s="87"/>
      <c r="AC1306" s="86"/>
      <c r="AD1306" s="87"/>
    </row>
    <row x14ac:dyDescent="0.25" r="1307" customHeight="1" ht="17.25">
      <c r="A1307" s="235">
        <f>A1306</f>
        <v>25569.375</v>
      </c>
      <c r="B1307" s="186" t="s">
        <v>64</v>
      </c>
      <c r="C1307" s="180"/>
      <c r="D1307" s="180">
        <v>56</v>
      </c>
      <c r="E1307" s="180">
        <v>27</v>
      </c>
      <c r="F1307" s="180"/>
      <c r="G1307" s="180">
        <f>SUM(C1307:F1307)</f>
      </c>
      <c r="H1307" s="182">
        <v>5500</v>
      </c>
      <c r="I1307" s="125">
        <f>G1307*H1307</f>
      </c>
      <c r="J1307" s="125">
        <f>I1307*0.1</f>
      </c>
      <c r="K1307" s="125">
        <f>SUM(I1307:J1307)</f>
      </c>
      <c r="L1307" s="86"/>
      <c r="M1307" s="175"/>
      <c r="N1307" s="87"/>
      <c r="O1307" s="87"/>
      <c r="P1307" s="87"/>
      <c r="Q1307" s="87"/>
      <c r="R1307" s="87"/>
      <c r="S1307" s="87"/>
      <c r="T1307" s="87"/>
      <c r="U1307" s="87"/>
      <c r="V1307" s="175"/>
      <c r="W1307" s="87"/>
      <c r="X1307" s="87"/>
      <c r="Y1307" s="87"/>
      <c r="Z1307" s="87"/>
      <c r="AA1307" s="87"/>
      <c r="AB1307" s="87"/>
      <c r="AC1307" s="86"/>
      <c r="AD1307" s="87"/>
    </row>
    <row x14ac:dyDescent="0.25" r="1308" customHeight="1" ht="17.25">
      <c r="A1308" s="235">
        <f>A1307</f>
        <v>25569.375</v>
      </c>
      <c r="B1308" s="186" t="s">
        <v>25</v>
      </c>
      <c r="C1308" s="180"/>
      <c r="D1308" s="180">
        <v>20</v>
      </c>
      <c r="E1308" s="180"/>
      <c r="F1308" s="180"/>
      <c r="G1308" s="180">
        <f>SUM(C1308:F1308)</f>
      </c>
      <c r="H1308" s="125">
        <v>6000</v>
      </c>
      <c r="I1308" s="125">
        <f>G1308*H1308</f>
      </c>
      <c r="J1308" s="125">
        <f>I1308*0.1</f>
      </c>
      <c r="K1308" s="125">
        <f>SUM(I1308:J1308)</f>
      </c>
      <c r="L1308" s="86"/>
      <c r="M1308" s="175"/>
      <c r="N1308" s="87"/>
      <c r="O1308" s="87"/>
      <c r="P1308" s="87"/>
      <c r="Q1308" s="87"/>
      <c r="R1308" s="87"/>
      <c r="S1308" s="87"/>
      <c r="T1308" s="87"/>
      <c r="U1308" s="87"/>
      <c r="V1308" s="175"/>
      <c r="W1308" s="87"/>
      <c r="X1308" s="87"/>
      <c r="Y1308" s="87"/>
      <c r="Z1308" s="87"/>
      <c r="AA1308" s="87"/>
      <c r="AB1308" s="87"/>
      <c r="AC1308" s="86"/>
      <c r="AD1308" s="87"/>
    </row>
    <row x14ac:dyDescent="0.25" r="1309" customHeight="1" ht="17.25">
      <c r="A1309" s="235">
        <f>A1308</f>
        <v>25569.375</v>
      </c>
      <c r="B1309" s="279" t="s">
        <v>76</v>
      </c>
      <c r="C1309" s="188" t="s">
        <v>14</v>
      </c>
      <c r="D1309" s="180">
        <v>18</v>
      </c>
      <c r="E1309" s="180">
        <v>12</v>
      </c>
      <c r="F1309" s="180">
        <v>5</v>
      </c>
      <c r="G1309" s="180">
        <f>SUM(C1309:F1309)</f>
      </c>
      <c r="H1309" s="125">
        <v>6000</v>
      </c>
      <c r="I1309" s="125">
        <f>G1309*H1309</f>
      </c>
      <c r="J1309" s="125">
        <f>I1309*0.1</f>
      </c>
      <c r="K1309" s="125">
        <f>SUM(I1309:J1309)</f>
      </c>
      <c r="L1309" s="86"/>
      <c r="M1309" s="175"/>
      <c r="N1309" s="87"/>
      <c r="O1309" s="87"/>
      <c r="P1309" s="87"/>
      <c r="Q1309" s="87"/>
      <c r="R1309" s="87"/>
      <c r="S1309" s="87"/>
      <c r="T1309" s="87"/>
      <c r="U1309" s="87"/>
      <c r="V1309" s="175"/>
      <c r="W1309" s="87"/>
      <c r="X1309" s="87"/>
      <c r="Y1309" s="87"/>
      <c r="Z1309" s="87"/>
      <c r="AA1309" s="87"/>
      <c r="AB1309" s="87"/>
      <c r="AC1309" s="86"/>
      <c r="AD1309" s="87"/>
    </row>
    <row x14ac:dyDescent="0.25" r="1310" customHeight="1" ht="17.25">
      <c r="A1310" s="235">
        <f>A1309</f>
        <v>25569.375</v>
      </c>
      <c r="B1310" s="186" t="s">
        <v>149</v>
      </c>
      <c r="C1310" s="180"/>
      <c r="D1310" s="180">
        <v>96</v>
      </c>
      <c r="E1310" s="180">
        <v>41</v>
      </c>
      <c r="F1310" s="180"/>
      <c r="G1310" s="180">
        <f>SUM(C1310:F1310)</f>
      </c>
      <c r="H1310" s="125">
        <v>6000</v>
      </c>
      <c r="I1310" s="125">
        <f>G1310*H1310</f>
      </c>
      <c r="J1310" s="125">
        <f>I1310*0.1</f>
      </c>
      <c r="K1310" s="125">
        <f>SUM(I1310:J1310)</f>
      </c>
      <c r="L1310" s="86"/>
      <c r="M1310" s="175"/>
      <c r="N1310" s="87"/>
      <c r="O1310" s="87"/>
      <c r="P1310" s="87"/>
      <c r="Q1310" s="87"/>
      <c r="R1310" s="87"/>
      <c r="S1310" s="87"/>
      <c r="T1310" s="87"/>
      <c r="U1310" s="87"/>
      <c r="V1310" s="175"/>
      <c r="W1310" s="87"/>
      <c r="X1310" s="87"/>
      <c r="Y1310" s="87"/>
      <c r="Z1310" s="87"/>
      <c r="AA1310" s="87"/>
      <c r="AB1310" s="87"/>
      <c r="AC1310" s="86"/>
      <c r="AD1310" s="87"/>
    </row>
    <row x14ac:dyDescent="0.25" r="1311" customHeight="1" ht="17.25">
      <c r="A1311" s="235">
        <f>A1310</f>
        <v>25569.375</v>
      </c>
      <c r="B1311" s="280" t="s">
        <v>43</v>
      </c>
      <c r="C1311" s="180"/>
      <c r="D1311" s="180">
        <v>48</v>
      </c>
      <c r="E1311" s="180"/>
      <c r="F1311" s="180"/>
      <c r="G1311" s="180">
        <f>SUM(C1311:F1311)</f>
      </c>
      <c r="H1311" s="125">
        <v>6000</v>
      </c>
      <c r="I1311" s="125">
        <f>G1311*H1311</f>
      </c>
      <c r="J1311" s="125">
        <f>I1311*0.1</f>
      </c>
      <c r="K1311" s="125">
        <f>SUM(I1311:J1311)</f>
      </c>
      <c r="L1311" s="86"/>
      <c r="M1311" s="175"/>
      <c r="N1311" s="87"/>
      <c r="O1311" s="87"/>
      <c r="P1311" s="87"/>
      <c r="Q1311" s="87"/>
      <c r="R1311" s="87"/>
      <c r="S1311" s="87"/>
      <c r="T1311" s="87"/>
      <c r="U1311" s="87"/>
      <c r="V1311" s="175"/>
      <c r="W1311" s="87"/>
      <c r="X1311" s="87"/>
      <c r="Y1311" s="87"/>
      <c r="Z1311" s="87"/>
      <c r="AA1311" s="87"/>
      <c r="AB1311" s="87"/>
      <c r="AC1311" s="86"/>
      <c r="AD1311" s="87"/>
    </row>
    <row x14ac:dyDescent="0.25" r="1312" customHeight="1" ht="17.25">
      <c r="A1312" s="235">
        <f>A1311</f>
        <v>25569.375</v>
      </c>
      <c r="B1312" s="280" t="s">
        <v>18</v>
      </c>
      <c r="C1312" s="180"/>
      <c r="D1312" s="180">
        <v>9</v>
      </c>
      <c r="E1312" s="180">
        <v>7</v>
      </c>
      <c r="F1312" s="180">
        <v>6</v>
      </c>
      <c r="G1312" s="180">
        <f>SUM(C1312:F1312)</f>
      </c>
      <c r="H1312" s="125">
        <v>6000</v>
      </c>
      <c r="I1312" s="125">
        <f>G1312*H1312</f>
      </c>
      <c r="J1312" s="125">
        <f>I1312*0.1</f>
      </c>
      <c r="K1312" s="125">
        <f>SUM(I1312:J1312)</f>
      </c>
      <c r="L1312" s="86"/>
      <c r="M1312" s="175"/>
      <c r="N1312" s="87"/>
      <c r="O1312" s="87"/>
      <c r="P1312" s="87"/>
      <c r="Q1312" s="87"/>
      <c r="R1312" s="87"/>
      <c r="S1312" s="87"/>
      <c r="T1312" s="87"/>
      <c r="U1312" s="87"/>
      <c r="V1312" s="175"/>
      <c r="W1312" s="87"/>
      <c r="X1312" s="87"/>
      <c r="Y1312" s="87"/>
      <c r="Z1312" s="87"/>
      <c r="AA1312" s="87"/>
      <c r="AB1312" s="87"/>
      <c r="AC1312" s="86"/>
      <c r="AD1312" s="87"/>
    </row>
    <row x14ac:dyDescent="0.25" r="1313" customHeight="1" ht="17.25">
      <c r="A1313" s="235">
        <f>A1312</f>
        <v>25569.375</v>
      </c>
      <c r="B1313" s="280" t="s">
        <v>82</v>
      </c>
      <c r="C1313" s="188" t="s">
        <v>14</v>
      </c>
      <c r="D1313" s="180">
        <v>25</v>
      </c>
      <c r="E1313" s="180">
        <v>9</v>
      </c>
      <c r="F1313" s="180">
        <v>7</v>
      </c>
      <c r="G1313" s="180">
        <f>SUM(C1313:F1313)</f>
      </c>
      <c r="H1313" s="125">
        <v>5000</v>
      </c>
      <c r="I1313" s="125">
        <f>G1313*H1313</f>
      </c>
      <c r="J1313" s="125">
        <f>I1313*0.1</f>
      </c>
      <c r="K1313" s="125">
        <f>SUM(I1313:J1313)</f>
      </c>
      <c r="L1313" s="86"/>
      <c r="M1313" s="175"/>
      <c r="N1313" s="87"/>
      <c r="O1313" s="87"/>
      <c r="P1313" s="87"/>
      <c r="Q1313" s="87"/>
      <c r="R1313" s="87"/>
      <c r="S1313" s="87"/>
      <c r="T1313" s="87"/>
      <c r="U1313" s="87"/>
      <c r="V1313" s="175"/>
      <c r="W1313" s="87"/>
      <c r="X1313" s="87"/>
      <c r="Y1313" s="87"/>
      <c r="Z1313" s="87"/>
      <c r="AA1313" s="87"/>
      <c r="AB1313" s="87"/>
      <c r="AC1313" s="86"/>
      <c r="AD1313" s="87"/>
    </row>
    <row x14ac:dyDescent="0.25" r="1314" customHeight="1" ht="17.25">
      <c r="A1314" s="235">
        <f>A1313</f>
        <v>25569.375</v>
      </c>
      <c r="B1314" s="280" t="s">
        <v>151</v>
      </c>
      <c r="C1314" s="180"/>
      <c r="D1314" s="180">
        <v>12</v>
      </c>
      <c r="E1314" s="180"/>
      <c r="F1314" s="180"/>
      <c r="G1314" s="180">
        <f>SUM(C1314:F1314)</f>
      </c>
      <c r="H1314" s="125">
        <v>5000</v>
      </c>
      <c r="I1314" s="125">
        <f>G1314*H1314</f>
      </c>
      <c r="J1314" s="125">
        <f>I1314*0.1</f>
      </c>
      <c r="K1314" s="125">
        <f>SUM(I1314:J1314)</f>
      </c>
      <c r="L1314" s="86"/>
      <c r="M1314" s="175"/>
      <c r="N1314" s="87"/>
      <c r="O1314" s="87"/>
      <c r="P1314" s="87"/>
      <c r="Q1314" s="87"/>
      <c r="R1314" s="87"/>
      <c r="S1314" s="87"/>
      <c r="T1314" s="87"/>
      <c r="U1314" s="87"/>
      <c r="V1314" s="175"/>
      <c r="W1314" s="87"/>
      <c r="X1314" s="87"/>
      <c r="Y1314" s="87"/>
      <c r="Z1314" s="87"/>
      <c r="AA1314" s="87"/>
      <c r="AB1314" s="87"/>
      <c r="AC1314" s="86"/>
      <c r="AD1314" s="87"/>
    </row>
    <row x14ac:dyDescent="0.25" r="1315" customHeight="1" ht="17.25">
      <c r="A1315" s="235">
        <f>A1314</f>
        <v>25569.375</v>
      </c>
      <c r="B1315" s="279"/>
      <c r="C1315" s="180"/>
      <c r="D1315" s="180"/>
      <c r="E1315" s="180"/>
      <c r="F1315" s="180"/>
      <c r="G1315" s="180">
        <f>SUM(C1315:F1315)</f>
      </c>
      <c r="H1315" s="125"/>
      <c r="I1315" s="125">
        <f>G1315*H1315</f>
      </c>
      <c r="J1315" s="125">
        <f>I1315*0.1</f>
      </c>
      <c r="K1315" s="125">
        <f>SUM(I1315:J1315)</f>
      </c>
      <c r="L1315" s="86"/>
      <c r="M1315" s="175"/>
      <c r="N1315" s="87"/>
      <c r="O1315" s="87"/>
      <c r="P1315" s="87"/>
      <c r="Q1315" s="87"/>
      <c r="R1315" s="87"/>
      <c r="S1315" s="87"/>
      <c r="T1315" s="87"/>
      <c r="U1315" s="87"/>
      <c r="V1315" s="175"/>
      <c r="W1315" s="87"/>
      <c r="X1315" s="87"/>
      <c r="Y1315" s="87"/>
      <c r="Z1315" s="87"/>
      <c r="AA1315" s="87"/>
      <c r="AB1315" s="87"/>
      <c r="AC1315" s="86"/>
      <c r="AD1315" s="87"/>
    </row>
    <row x14ac:dyDescent="0.25" r="1316" customHeight="1" ht="17.25">
      <c r="A1316" s="235">
        <f>A1315</f>
        <v>25569.375</v>
      </c>
      <c r="B1316" s="179"/>
      <c r="C1316" s="180"/>
      <c r="D1316" s="180"/>
      <c r="E1316" s="180"/>
      <c r="F1316" s="180"/>
      <c r="G1316" s="180">
        <f>SUM(C1316:F1316)</f>
      </c>
      <c r="H1316" s="125"/>
      <c r="I1316" s="125">
        <f>G1316*H1316</f>
      </c>
      <c r="J1316" s="125">
        <f>I1316*0.1</f>
      </c>
      <c r="K1316" s="125">
        <f>SUM(I1316:J1316)</f>
      </c>
      <c r="L1316" s="86"/>
      <c r="M1316" s="175"/>
      <c r="N1316" s="87"/>
      <c r="O1316" s="87"/>
      <c r="P1316" s="87"/>
      <c r="Q1316" s="87"/>
      <c r="R1316" s="87"/>
      <c r="S1316" s="87"/>
      <c r="T1316" s="87"/>
      <c r="U1316" s="87"/>
      <c r="V1316" s="175"/>
      <c r="W1316" s="87"/>
      <c r="X1316" s="87"/>
      <c r="Y1316" s="87"/>
      <c r="Z1316" s="87"/>
      <c r="AA1316" s="87"/>
      <c r="AB1316" s="87"/>
      <c r="AC1316" s="86"/>
      <c r="AD1316" s="87"/>
    </row>
    <row x14ac:dyDescent="0.25" r="1317" customHeight="1" ht="17.25">
      <c r="A1317" s="243">
        <f>A1316</f>
        <v>25569.375</v>
      </c>
      <c r="B1317" s="282" t="s">
        <v>155</v>
      </c>
      <c r="C1317" s="191">
        <f>SUM(C1275:C1316)</f>
      </c>
      <c r="D1317" s="191">
        <f>SUM(D1275:D1316)</f>
      </c>
      <c r="E1317" s="191">
        <f>SUM(E1275:E1316)</f>
      </c>
      <c r="F1317" s="191">
        <f>SUM(F1275:F1316)</f>
      </c>
      <c r="G1317" s="191">
        <f>SUM(G1275:G1316)</f>
      </c>
      <c r="H1317" s="201"/>
      <c r="I1317" s="201">
        <f>SUM(I1275:I1316)</f>
      </c>
      <c r="J1317" s="201">
        <f>SUM(J1275:J1316)</f>
      </c>
      <c r="K1317" s="201">
        <f>SUM(K1275:K1316)</f>
      </c>
      <c r="L1317" s="86"/>
      <c r="M1317" s="175"/>
      <c r="N1317" s="87"/>
      <c r="O1317" s="87"/>
      <c r="P1317" s="87"/>
      <c r="Q1317" s="87"/>
      <c r="R1317" s="87"/>
      <c r="S1317" s="87"/>
      <c r="T1317" s="87"/>
      <c r="U1317" s="87"/>
      <c r="V1317" s="175"/>
      <c r="W1317" s="87"/>
      <c r="X1317" s="87"/>
      <c r="Y1317" s="87"/>
      <c r="Z1317" s="87"/>
      <c r="AA1317" s="87"/>
      <c r="AB1317" s="87"/>
      <c r="AC1317" s="86"/>
      <c r="AD1317" s="87"/>
    </row>
    <row x14ac:dyDescent="0.25" r="1318" customHeight="1" ht="17.25">
      <c r="A1318" s="235">
        <f>A1321</f>
        <v>25569.375</v>
      </c>
      <c r="B1318" s="186" t="s">
        <v>113</v>
      </c>
      <c r="C1318" s="180"/>
      <c r="D1318" s="180"/>
      <c r="E1318" s="180">
        <v>122</v>
      </c>
      <c r="F1318" s="180">
        <v>80</v>
      </c>
      <c r="G1318" s="180">
        <f>SUM(C1318:F1318)</f>
      </c>
      <c r="H1318" s="125">
        <v>6500</v>
      </c>
      <c r="I1318" s="125">
        <f>G1318*H1318</f>
      </c>
      <c r="J1318" s="185"/>
      <c r="K1318" s="125">
        <f>SUM(I1318:J1318)</f>
      </c>
      <c r="L1318" s="86"/>
      <c r="M1318" s="175"/>
      <c r="N1318" s="87"/>
      <c r="O1318" s="87"/>
      <c r="P1318" s="87"/>
      <c r="Q1318" s="87"/>
      <c r="R1318" s="87"/>
      <c r="S1318" s="87"/>
      <c r="T1318" s="87"/>
      <c r="U1318" s="87"/>
      <c r="V1318" s="175"/>
      <c r="W1318" s="87"/>
      <c r="X1318" s="87"/>
      <c r="Y1318" s="87"/>
      <c r="Z1318" s="87"/>
      <c r="AA1318" s="87"/>
      <c r="AB1318" s="87"/>
      <c r="AC1318" s="86"/>
      <c r="AD1318" s="87"/>
    </row>
    <row x14ac:dyDescent="0.25" r="1319" customHeight="1" ht="17.25">
      <c r="A1319" s="235">
        <f>A1318</f>
        <v>25569.375</v>
      </c>
      <c r="B1319" s="186" t="s">
        <v>156</v>
      </c>
      <c r="C1319" s="180"/>
      <c r="D1319" s="180"/>
      <c r="E1319" s="180">
        <v>6</v>
      </c>
      <c r="F1319" s="180">
        <v>2</v>
      </c>
      <c r="G1319" s="180">
        <f>SUM(C1319:F1319)</f>
      </c>
      <c r="H1319" s="125">
        <v>6500</v>
      </c>
      <c r="I1319" s="125">
        <f>G1319*H1319</f>
      </c>
      <c r="J1319" s="185"/>
      <c r="K1319" s="125">
        <f>SUM(I1319:J1319)</f>
      </c>
      <c r="L1319" s="86"/>
      <c r="M1319" s="175"/>
      <c r="N1319" s="87"/>
      <c r="O1319" s="87"/>
      <c r="P1319" s="87"/>
      <c r="Q1319" s="87"/>
      <c r="R1319" s="87"/>
      <c r="S1319" s="87"/>
      <c r="T1319" s="87"/>
      <c r="U1319" s="87"/>
      <c r="V1319" s="175"/>
      <c r="W1319" s="87"/>
      <c r="X1319" s="87"/>
      <c r="Y1319" s="87"/>
      <c r="Z1319" s="87"/>
      <c r="AA1319" s="87"/>
      <c r="AB1319" s="87"/>
      <c r="AC1319" s="86"/>
      <c r="AD1319" s="87"/>
    </row>
    <row x14ac:dyDescent="0.25" r="1320" customHeight="1" ht="17.25">
      <c r="A1320" s="235">
        <f>A1315</f>
        <v>25569.375</v>
      </c>
      <c r="B1320" s="186" t="s">
        <v>112</v>
      </c>
      <c r="C1320" s="180"/>
      <c r="D1320" s="180"/>
      <c r="E1320" s="180">
        <v>16</v>
      </c>
      <c r="F1320" s="180">
        <v>7</v>
      </c>
      <c r="G1320" s="180">
        <f>SUM(C1320:F1320)</f>
      </c>
      <c r="H1320" s="125">
        <v>6900</v>
      </c>
      <c r="I1320" s="125">
        <f>G1320*H1320</f>
      </c>
      <c r="J1320" s="185"/>
      <c r="K1320" s="125">
        <f>SUM(I1320:J1320)</f>
      </c>
      <c r="L1320" s="86"/>
      <c r="M1320" s="175"/>
      <c r="N1320" s="87"/>
      <c r="O1320" s="87"/>
      <c r="P1320" s="87"/>
      <c r="Q1320" s="87"/>
      <c r="R1320" s="87"/>
      <c r="S1320" s="87"/>
      <c r="T1320" s="87"/>
      <c r="U1320" s="87"/>
      <c r="V1320" s="175"/>
      <c r="W1320" s="87"/>
      <c r="X1320" s="87"/>
      <c r="Y1320" s="87"/>
      <c r="Z1320" s="87"/>
      <c r="AA1320" s="87"/>
      <c r="AB1320" s="87"/>
      <c r="AC1320" s="86"/>
      <c r="AD1320" s="87"/>
    </row>
    <row x14ac:dyDescent="0.25" r="1321" customHeight="1" ht="17.25">
      <c r="A1321" s="235">
        <f>A1320</f>
        <v>25569.375</v>
      </c>
      <c r="B1321" s="179"/>
      <c r="C1321" s="180"/>
      <c r="D1321" s="180"/>
      <c r="E1321" s="180"/>
      <c r="F1321" s="180"/>
      <c r="G1321" s="180">
        <f>SUM(C1321:F1321)</f>
      </c>
      <c r="H1321" s="125"/>
      <c r="I1321" s="125">
        <f>G1320*H1321</f>
      </c>
      <c r="J1321" s="185"/>
      <c r="K1321" s="125">
        <f>SUM(I1321:J1321)</f>
      </c>
      <c r="L1321" s="86"/>
      <c r="M1321" s="175"/>
      <c r="N1321" s="87"/>
      <c r="O1321" s="87"/>
      <c r="P1321" s="87"/>
      <c r="Q1321" s="87"/>
      <c r="R1321" s="87"/>
      <c r="S1321" s="87"/>
      <c r="T1321" s="87"/>
      <c r="U1321" s="87"/>
      <c r="V1321" s="175"/>
      <c r="W1321" s="87"/>
      <c r="X1321" s="87"/>
      <c r="Y1321" s="87"/>
      <c r="Z1321" s="87"/>
      <c r="AA1321" s="87"/>
      <c r="AB1321" s="87"/>
      <c r="AC1321" s="86"/>
      <c r="AD1321" s="87"/>
    </row>
    <row x14ac:dyDescent="0.25" r="1322" customHeight="1" ht="17.25">
      <c r="A1322" s="235">
        <f>A1321</f>
        <v>25569.375</v>
      </c>
      <c r="B1322" s="179"/>
      <c r="C1322" s="180"/>
      <c r="D1322" s="180"/>
      <c r="E1322" s="180"/>
      <c r="F1322" s="180"/>
      <c r="G1322" s="180">
        <f>SUM(C1322:F1322)</f>
      </c>
      <c r="H1322" s="125"/>
      <c r="I1322" s="125">
        <f>G1322*H1322</f>
      </c>
      <c r="J1322" s="185"/>
      <c r="K1322" s="125">
        <f>SUM(I1322:J1322)</f>
      </c>
      <c r="L1322" s="86"/>
      <c r="M1322" s="175"/>
      <c r="N1322" s="87"/>
      <c r="O1322" s="87"/>
      <c r="P1322" s="87"/>
      <c r="Q1322" s="87"/>
      <c r="R1322" s="87"/>
      <c r="S1322" s="87"/>
      <c r="T1322" s="87"/>
      <c r="U1322" s="87"/>
      <c r="V1322" s="175"/>
      <c r="W1322" s="87"/>
      <c r="X1322" s="87"/>
      <c r="Y1322" s="87"/>
      <c r="Z1322" s="87"/>
      <c r="AA1322" s="87"/>
      <c r="AB1322" s="87"/>
      <c r="AC1322" s="86"/>
      <c r="AD1322" s="87"/>
    </row>
    <row x14ac:dyDescent="0.25" r="1323" customHeight="1" ht="17.25">
      <c r="A1323" s="235">
        <f>A1322</f>
        <v>25569.375</v>
      </c>
      <c r="B1323" s="179"/>
      <c r="C1323" s="180"/>
      <c r="D1323" s="180"/>
      <c r="E1323" s="180"/>
      <c r="F1323" s="180"/>
      <c r="G1323" s="180">
        <f>SUM(C1323:F1323)</f>
      </c>
      <c r="H1323" s="125"/>
      <c r="I1323" s="125">
        <f>G1322*H1323</f>
      </c>
      <c r="J1323" s="185"/>
      <c r="K1323" s="125">
        <f>SUM(I1323:J1323)</f>
      </c>
      <c r="L1323" s="86"/>
      <c r="M1323" s="175"/>
      <c r="N1323" s="87"/>
      <c r="O1323" s="87"/>
      <c r="P1323" s="87"/>
      <c r="Q1323" s="87"/>
      <c r="R1323" s="87"/>
      <c r="S1323" s="87"/>
      <c r="T1323" s="87"/>
      <c r="U1323" s="87"/>
      <c r="V1323" s="175"/>
      <c r="W1323" s="87"/>
      <c r="X1323" s="87"/>
      <c r="Y1323" s="87"/>
      <c r="Z1323" s="87"/>
      <c r="AA1323" s="87"/>
      <c r="AB1323" s="87"/>
      <c r="AC1323" s="86"/>
      <c r="AD1323" s="87"/>
    </row>
    <row x14ac:dyDescent="0.25" r="1324" customHeight="1" ht="17.25">
      <c r="A1324" s="235">
        <f>A1319</f>
        <v>25569.375</v>
      </c>
      <c r="B1324" s="179"/>
      <c r="C1324" s="180"/>
      <c r="D1324" s="180"/>
      <c r="E1324" s="180"/>
      <c r="F1324" s="180"/>
      <c r="G1324" s="180">
        <f>SUM(C1324:F1324)</f>
      </c>
      <c r="H1324" s="125"/>
      <c r="I1324" s="125">
        <f>G1324*H1324</f>
      </c>
      <c r="J1324" s="185"/>
      <c r="K1324" s="125">
        <f>SUM(I1324:J1324)</f>
      </c>
      <c r="L1324" s="86"/>
      <c r="M1324" s="175"/>
      <c r="N1324" s="87"/>
      <c r="O1324" s="87"/>
      <c r="P1324" s="87"/>
      <c r="Q1324" s="87"/>
      <c r="R1324" s="87"/>
      <c r="S1324" s="87"/>
      <c r="T1324" s="87"/>
      <c r="U1324" s="87"/>
      <c r="V1324" s="175"/>
      <c r="W1324" s="87"/>
      <c r="X1324" s="87"/>
      <c r="Y1324" s="87"/>
      <c r="Z1324" s="87"/>
      <c r="AA1324" s="87"/>
      <c r="AB1324" s="87"/>
      <c r="AC1324" s="86"/>
      <c r="AD1324" s="87"/>
    </row>
    <row x14ac:dyDescent="0.25" r="1325" customHeight="1" ht="17.25">
      <c r="A1325" s="235">
        <f>A1324</f>
        <v>25569.375</v>
      </c>
      <c r="B1325" s="179"/>
      <c r="C1325" s="180"/>
      <c r="D1325" s="180"/>
      <c r="E1325" s="180"/>
      <c r="F1325" s="180"/>
      <c r="G1325" s="180">
        <f>SUM(C1325:F1325)</f>
      </c>
      <c r="H1325" s="125"/>
      <c r="I1325" s="125">
        <f>G1324*H1325</f>
      </c>
      <c r="J1325" s="185"/>
      <c r="K1325" s="125">
        <f>SUM(I1325:J1325)</f>
      </c>
      <c r="L1325" s="86"/>
      <c r="M1325" s="175"/>
      <c r="N1325" s="87"/>
      <c r="O1325" s="87"/>
      <c r="P1325" s="87"/>
      <c r="Q1325" s="87"/>
      <c r="R1325" s="87"/>
      <c r="S1325" s="87"/>
      <c r="T1325" s="87"/>
      <c r="U1325" s="87"/>
      <c r="V1325" s="175"/>
      <c r="W1325" s="87"/>
      <c r="X1325" s="87"/>
      <c r="Y1325" s="87"/>
      <c r="Z1325" s="87"/>
      <c r="AA1325" s="87"/>
      <c r="AB1325" s="87"/>
      <c r="AC1325" s="86"/>
      <c r="AD1325" s="87"/>
    </row>
    <row x14ac:dyDescent="0.25" r="1326" customHeight="1" ht="17.25">
      <c r="A1326" s="243">
        <f>A1325</f>
        <v>25569.375</v>
      </c>
      <c r="B1326" s="282" t="s">
        <v>157</v>
      </c>
      <c r="C1326" s="191">
        <f>SUM(C1318:C1325)</f>
      </c>
      <c r="D1326" s="191">
        <f>SUM(D1318:D1325)</f>
      </c>
      <c r="E1326" s="191">
        <f>SUM(E1318:E1325)</f>
      </c>
      <c r="F1326" s="191">
        <f>SUM(F1318:F1325)</f>
      </c>
      <c r="G1326" s="191">
        <f>SUM(G1318:G1325)</f>
      </c>
      <c r="H1326" s="201"/>
      <c r="I1326" s="201">
        <f>SUM(I1318:I1325)</f>
      </c>
      <c r="J1326" s="201"/>
      <c r="K1326" s="202">
        <f>SUM(K1318:K1325)</f>
      </c>
      <c r="L1326" s="86"/>
      <c r="M1326" s="175"/>
      <c r="N1326" s="87"/>
      <c r="O1326" s="87"/>
      <c r="P1326" s="87"/>
      <c r="Q1326" s="87"/>
      <c r="R1326" s="87"/>
      <c r="S1326" s="87"/>
      <c r="T1326" s="87"/>
      <c r="U1326" s="87"/>
      <c r="V1326" s="175"/>
      <c r="W1326" s="87"/>
      <c r="X1326" s="87"/>
      <c r="Y1326" s="87"/>
      <c r="Z1326" s="87"/>
      <c r="AA1326" s="87"/>
      <c r="AB1326" s="87"/>
      <c r="AC1326" s="86"/>
      <c r="AD1326" s="87"/>
    </row>
    <row x14ac:dyDescent="0.25" r="1327" customHeight="1" ht="17.25" hidden="1">
      <c r="A1327" s="272" t="s">
        <v>128</v>
      </c>
      <c r="B1327" s="273" t="s">
        <v>2</v>
      </c>
      <c r="C1327" s="274" t="s">
        <v>129</v>
      </c>
      <c r="D1327" s="274" t="s">
        <v>130</v>
      </c>
      <c r="E1327" s="274" t="s">
        <v>131</v>
      </c>
      <c r="F1327" s="274" t="s">
        <v>132</v>
      </c>
      <c r="G1327" s="274" t="s">
        <v>133</v>
      </c>
      <c r="H1327" s="274" t="s">
        <v>7</v>
      </c>
      <c r="I1327" s="274" t="s">
        <v>134</v>
      </c>
      <c r="J1327" s="274" t="s">
        <v>90</v>
      </c>
      <c r="K1327" s="275" t="s">
        <v>135</v>
      </c>
      <c r="L1327" s="86"/>
      <c r="M1327" s="175"/>
      <c r="N1327" s="87"/>
      <c r="O1327" s="87"/>
      <c r="P1327" s="87"/>
      <c r="Q1327" s="87"/>
      <c r="R1327" s="87"/>
      <c r="S1327" s="87"/>
      <c r="T1327" s="87"/>
      <c r="U1327" s="87"/>
      <c r="V1327" s="175"/>
      <c r="W1327" s="87"/>
      <c r="X1327" s="87"/>
      <c r="Y1327" s="87"/>
      <c r="Z1327" s="87"/>
      <c r="AA1327" s="87"/>
      <c r="AB1327" s="87"/>
      <c r="AC1327" s="86"/>
      <c r="AD1327" s="87"/>
    </row>
    <row x14ac:dyDescent="0.25" r="1328" customHeight="1" ht="17.25">
      <c r="A1328" s="235">
        <f>A1326+1</f>
        <v>25569.375</v>
      </c>
      <c r="B1328" s="179" t="s">
        <v>203</v>
      </c>
      <c r="C1328" s="180"/>
      <c r="D1328" s="180">
        <v>25</v>
      </c>
      <c r="E1328" s="180"/>
      <c r="F1328" s="180"/>
      <c r="G1328" s="180">
        <f>SUM(C1328:F1328)</f>
      </c>
      <c r="H1328" s="237">
        <v>6000</v>
      </c>
      <c r="I1328" s="125">
        <f>G1328*H1328</f>
      </c>
      <c r="J1328" s="125">
        <f>I1328*0.1</f>
      </c>
      <c r="K1328" s="125">
        <f>SUM(I1328:J1328)</f>
      </c>
      <c r="L1328" s="86"/>
      <c r="M1328" s="175"/>
      <c r="N1328" s="87"/>
      <c r="O1328" s="87"/>
      <c r="P1328" s="87"/>
      <c r="Q1328" s="87"/>
      <c r="R1328" s="87"/>
      <c r="S1328" s="87"/>
      <c r="T1328" s="87"/>
      <c r="U1328" s="87"/>
      <c r="V1328" s="175"/>
      <c r="W1328" s="87"/>
      <c r="X1328" s="87"/>
      <c r="Y1328" s="87"/>
      <c r="Z1328" s="87"/>
      <c r="AA1328" s="87"/>
      <c r="AB1328" s="87"/>
      <c r="AC1328" s="86"/>
      <c r="AD1328" s="87"/>
    </row>
    <row x14ac:dyDescent="0.25" r="1329" customHeight="1" ht="17.25">
      <c r="A1329" s="235">
        <f>A1328</f>
        <v>25569.375</v>
      </c>
      <c r="B1329" s="179" t="s">
        <v>205</v>
      </c>
      <c r="C1329" s="180"/>
      <c r="D1329" s="180">
        <v>90</v>
      </c>
      <c r="E1329" s="180">
        <v>20</v>
      </c>
      <c r="F1329" s="180"/>
      <c r="G1329" s="180">
        <f>SUM(C1329:F1329)</f>
      </c>
      <c r="H1329" s="182">
        <v>4300</v>
      </c>
      <c r="I1329" s="125">
        <f>G1329*H1329</f>
      </c>
      <c r="J1329" s="125">
        <f>I1329*0.1</f>
      </c>
      <c r="K1329" s="125">
        <f>SUM(I1329:J1329)</f>
      </c>
      <c r="L1329" s="86"/>
      <c r="M1329" s="175"/>
      <c r="N1329" s="87"/>
      <c r="O1329" s="87"/>
      <c r="P1329" s="87"/>
      <c r="Q1329" s="87"/>
      <c r="R1329" s="87"/>
      <c r="S1329" s="87"/>
      <c r="T1329" s="87"/>
      <c r="U1329" s="87"/>
      <c r="V1329" s="175"/>
      <c r="W1329" s="87"/>
      <c r="X1329" s="87"/>
      <c r="Y1329" s="87"/>
      <c r="Z1329" s="87"/>
      <c r="AA1329" s="87"/>
      <c r="AB1329" s="87"/>
      <c r="AC1329" s="86"/>
      <c r="AD1329" s="87"/>
    </row>
    <row x14ac:dyDescent="0.25" r="1330" customHeight="1" ht="17.25">
      <c r="A1330" s="235">
        <f>A1329</f>
        <v>25569.375</v>
      </c>
      <c r="B1330" s="179" t="s">
        <v>13</v>
      </c>
      <c r="C1330" s="180"/>
      <c r="D1330" s="180">
        <v>11</v>
      </c>
      <c r="E1330" s="180">
        <v>0</v>
      </c>
      <c r="F1330" s="180"/>
      <c r="G1330" s="180">
        <f>SUM(C1330:F1330)</f>
      </c>
      <c r="H1330" s="125">
        <v>6000</v>
      </c>
      <c r="I1330" s="125">
        <f>G1330*H1330</f>
      </c>
      <c r="J1330" s="125">
        <f>I1330*0.1</f>
      </c>
      <c r="K1330" s="125">
        <f>SUM(I1330:J1330)</f>
      </c>
      <c r="L1330" s="86"/>
      <c r="M1330" s="175"/>
      <c r="N1330" s="87"/>
      <c r="O1330" s="87"/>
      <c r="P1330" s="87"/>
      <c r="Q1330" s="87"/>
      <c r="R1330" s="87"/>
      <c r="S1330" s="87"/>
      <c r="T1330" s="87"/>
      <c r="U1330" s="87"/>
      <c r="V1330" s="175"/>
      <c r="W1330" s="87"/>
      <c r="X1330" s="87"/>
      <c r="Y1330" s="87"/>
      <c r="Z1330" s="87"/>
      <c r="AA1330" s="87"/>
      <c r="AB1330" s="87"/>
      <c r="AC1330" s="86"/>
      <c r="AD1330" s="87"/>
    </row>
    <row x14ac:dyDescent="0.25" r="1331" customHeight="1" ht="17.25">
      <c r="A1331" s="235">
        <f>A1330</f>
        <v>25569.375</v>
      </c>
      <c r="B1331" s="179" t="s">
        <v>58</v>
      </c>
      <c r="C1331" s="183" t="s">
        <v>14</v>
      </c>
      <c r="D1331" s="180">
        <v>13</v>
      </c>
      <c r="E1331" s="180">
        <v>9</v>
      </c>
      <c r="F1331" s="180"/>
      <c r="G1331" s="180">
        <f>SUM(C1331:F1331)</f>
      </c>
      <c r="H1331" s="237">
        <v>5500</v>
      </c>
      <c r="I1331" s="125">
        <f>G1331*H1331</f>
      </c>
      <c r="J1331" s="125">
        <f>I1331*0.1</f>
      </c>
      <c r="K1331" s="125">
        <f>SUM(I1331:J1331)</f>
      </c>
      <c r="L1331" s="86"/>
      <c r="M1331" s="175"/>
      <c r="N1331" s="87"/>
      <c r="O1331" s="87"/>
      <c r="P1331" s="87"/>
      <c r="Q1331" s="87"/>
      <c r="R1331" s="87"/>
      <c r="S1331" s="87"/>
      <c r="T1331" s="87"/>
      <c r="U1331" s="87"/>
      <c r="V1331" s="175"/>
      <c r="W1331" s="87"/>
      <c r="X1331" s="87"/>
      <c r="Y1331" s="87"/>
      <c r="Z1331" s="87"/>
      <c r="AA1331" s="87"/>
      <c r="AB1331" s="87"/>
      <c r="AC1331" s="86"/>
      <c r="AD1331" s="87"/>
    </row>
    <row x14ac:dyDescent="0.25" r="1332" customHeight="1" ht="17.25">
      <c r="A1332" s="235">
        <f>A1331</f>
        <v>25569.375</v>
      </c>
      <c r="B1332" s="179" t="s">
        <v>8</v>
      </c>
      <c r="C1332" s="183">
        <v>10</v>
      </c>
      <c r="D1332" s="180">
        <v>45</v>
      </c>
      <c r="E1332" s="180">
        <v>25</v>
      </c>
      <c r="F1332" s="180">
        <v>16</v>
      </c>
      <c r="G1332" s="180">
        <f>SUM(C1332:F1332)</f>
      </c>
      <c r="H1332" s="125">
        <v>5000</v>
      </c>
      <c r="I1332" s="125">
        <f>G1332*H1332</f>
      </c>
      <c r="J1332" s="125">
        <f>I1332*0.1</f>
      </c>
      <c r="K1332" s="125">
        <f>SUM(I1332:J1332)</f>
      </c>
      <c r="L1332" s="86"/>
      <c r="M1332" s="175"/>
      <c r="N1332" s="87"/>
      <c r="O1332" s="87"/>
      <c r="P1332" s="87"/>
      <c r="Q1332" s="87"/>
      <c r="R1332" s="87"/>
      <c r="S1332" s="87"/>
      <c r="T1332" s="87"/>
      <c r="U1332" s="87"/>
      <c r="V1332" s="175"/>
      <c r="W1332" s="87"/>
      <c r="X1332" s="87"/>
      <c r="Y1332" s="87"/>
      <c r="Z1332" s="87"/>
      <c r="AA1332" s="87"/>
      <c r="AB1332" s="87"/>
      <c r="AC1332" s="86"/>
      <c r="AD1332" s="87"/>
    </row>
    <row x14ac:dyDescent="0.25" r="1333" customHeight="1" ht="17.25">
      <c r="A1333" s="235">
        <f>A1332</f>
        <v>25569.375</v>
      </c>
      <c r="B1333" s="179" t="s">
        <v>27</v>
      </c>
      <c r="C1333" s="180"/>
      <c r="D1333" s="180">
        <v>10</v>
      </c>
      <c r="E1333" s="180">
        <v>10</v>
      </c>
      <c r="F1333" s="180"/>
      <c r="G1333" s="180">
        <f>SUM(C1333:F1333)</f>
      </c>
      <c r="H1333" s="125">
        <v>5500</v>
      </c>
      <c r="I1333" s="125">
        <f>G1333*H1333</f>
      </c>
      <c r="J1333" s="125">
        <f>I1333*0.1</f>
      </c>
      <c r="K1333" s="125">
        <f>SUM(I1333:J1333)</f>
      </c>
      <c r="L1333" s="86"/>
      <c r="M1333" s="175"/>
      <c r="N1333" s="87"/>
      <c r="O1333" s="87"/>
      <c r="P1333" s="87"/>
      <c r="Q1333" s="87"/>
      <c r="R1333" s="87"/>
      <c r="S1333" s="87"/>
      <c r="T1333" s="87"/>
      <c r="U1333" s="87"/>
      <c r="V1333" s="175"/>
      <c r="W1333" s="87"/>
      <c r="X1333" s="87"/>
      <c r="Y1333" s="87"/>
      <c r="Z1333" s="87"/>
      <c r="AA1333" s="87"/>
      <c r="AB1333" s="87"/>
      <c r="AC1333" s="86"/>
      <c r="AD1333" s="87"/>
    </row>
    <row x14ac:dyDescent="0.25" r="1334" customHeight="1" ht="17.25">
      <c r="A1334" s="235">
        <f>A1333</f>
        <v>25569.375</v>
      </c>
      <c r="B1334" s="179" t="s">
        <v>20</v>
      </c>
      <c r="C1334" s="180"/>
      <c r="D1334" s="180">
        <v>61</v>
      </c>
      <c r="E1334" s="180">
        <v>12</v>
      </c>
      <c r="F1334" s="180"/>
      <c r="G1334" s="180">
        <f>SUM(C1334:F1334)</f>
      </c>
      <c r="H1334" s="125">
        <v>5000</v>
      </c>
      <c r="I1334" s="125">
        <f>G1334*H1334</f>
      </c>
      <c r="J1334" s="125">
        <f>I1334*0.1</f>
      </c>
      <c r="K1334" s="125">
        <f>SUM(I1334:J1334)</f>
      </c>
      <c r="L1334" s="86"/>
      <c r="M1334" s="175"/>
      <c r="N1334" s="87"/>
      <c r="O1334" s="87"/>
      <c r="P1334" s="87"/>
      <c r="Q1334" s="87"/>
      <c r="R1334" s="87"/>
      <c r="S1334" s="87"/>
      <c r="T1334" s="87"/>
      <c r="U1334" s="87"/>
      <c r="V1334" s="175"/>
      <c r="W1334" s="87"/>
      <c r="X1334" s="87"/>
      <c r="Y1334" s="87"/>
      <c r="Z1334" s="87"/>
      <c r="AA1334" s="87"/>
      <c r="AB1334" s="87"/>
      <c r="AC1334" s="86"/>
      <c r="AD1334" s="87"/>
    </row>
    <row x14ac:dyDescent="0.25" r="1335" customHeight="1" ht="17.25">
      <c r="A1335" s="235">
        <f>A1334</f>
        <v>25569.375</v>
      </c>
      <c r="B1335" s="179" t="s">
        <v>31</v>
      </c>
      <c r="C1335" s="180"/>
      <c r="D1335" s="180">
        <v>25</v>
      </c>
      <c r="E1335" s="180"/>
      <c r="F1335" s="180"/>
      <c r="G1335" s="180">
        <f>SUM(C1335:F1335)</f>
      </c>
      <c r="H1335" s="125">
        <v>6000</v>
      </c>
      <c r="I1335" s="125">
        <f>G1335*H1335</f>
      </c>
      <c r="J1335" s="125">
        <f>I1335*0.1</f>
      </c>
      <c r="K1335" s="125">
        <f>SUM(I1335:J1335)</f>
      </c>
      <c r="L1335" s="86"/>
      <c r="M1335" s="175"/>
      <c r="N1335" s="87"/>
      <c r="O1335" s="87"/>
      <c r="P1335" s="87"/>
      <c r="Q1335" s="87"/>
      <c r="R1335" s="87"/>
      <c r="S1335" s="87"/>
      <c r="T1335" s="87"/>
      <c r="U1335" s="87"/>
      <c r="V1335" s="175"/>
      <c r="W1335" s="87"/>
      <c r="X1335" s="87"/>
      <c r="Y1335" s="87"/>
      <c r="Z1335" s="87"/>
      <c r="AA1335" s="87"/>
      <c r="AB1335" s="87"/>
      <c r="AC1335" s="86"/>
      <c r="AD1335" s="87"/>
    </row>
    <row x14ac:dyDescent="0.25" r="1336" customHeight="1" ht="17.25">
      <c r="A1336" s="235">
        <f>A1335</f>
        <v>25569.375</v>
      </c>
      <c r="B1336" s="179" t="s">
        <v>71</v>
      </c>
      <c r="C1336" s="180"/>
      <c r="D1336" s="180">
        <v>25</v>
      </c>
      <c r="E1336" s="180"/>
      <c r="F1336" s="180"/>
      <c r="G1336" s="180">
        <f>SUM(C1336:F1336)</f>
      </c>
      <c r="H1336" s="125">
        <v>6000</v>
      </c>
      <c r="I1336" s="125">
        <f>G1336*H1336</f>
      </c>
      <c r="J1336" s="125">
        <f>I1336*0.1</f>
      </c>
      <c r="K1336" s="125">
        <f>SUM(I1336:J1336)</f>
      </c>
      <c r="L1336" s="86"/>
      <c r="M1336" s="175"/>
      <c r="N1336" s="87"/>
      <c r="O1336" s="87"/>
      <c r="P1336" s="87"/>
      <c r="Q1336" s="87"/>
      <c r="R1336" s="87"/>
      <c r="S1336" s="87"/>
      <c r="T1336" s="87"/>
      <c r="U1336" s="87"/>
      <c r="V1336" s="175"/>
      <c r="W1336" s="87"/>
      <c r="X1336" s="87"/>
      <c r="Y1336" s="87"/>
      <c r="Z1336" s="87"/>
      <c r="AA1336" s="87"/>
      <c r="AB1336" s="87"/>
      <c r="AC1336" s="86"/>
      <c r="AD1336" s="87"/>
    </row>
    <row x14ac:dyDescent="0.25" r="1337" customHeight="1" ht="17.25">
      <c r="A1337" s="235">
        <f>A1336</f>
        <v>25569.375</v>
      </c>
      <c r="B1337" s="179" t="s">
        <v>49</v>
      </c>
      <c r="C1337" s="180"/>
      <c r="D1337" s="180">
        <v>18</v>
      </c>
      <c r="E1337" s="180">
        <v>13</v>
      </c>
      <c r="F1337" s="180"/>
      <c r="G1337" s="180">
        <f>SUM(C1337:F1337)</f>
      </c>
      <c r="H1337" s="237">
        <v>6000</v>
      </c>
      <c r="I1337" s="125">
        <f>G1337*H1337</f>
      </c>
      <c r="J1337" s="125">
        <f>I1337*0.1</f>
      </c>
      <c r="K1337" s="125">
        <f>SUM(I1337:J1337)</f>
      </c>
      <c r="L1337" s="86"/>
      <c r="M1337" s="175"/>
      <c r="N1337" s="87"/>
      <c r="O1337" s="87"/>
      <c r="P1337" s="87"/>
      <c r="Q1337" s="87"/>
      <c r="R1337" s="87"/>
      <c r="S1337" s="87"/>
      <c r="T1337" s="87"/>
      <c r="U1337" s="87"/>
      <c r="V1337" s="175"/>
      <c r="W1337" s="87"/>
      <c r="X1337" s="87"/>
      <c r="Y1337" s="87"/>
      <c r="Z1337" s="87"/>
      <c r="AA1337" s="87"/>
      <c r="AB1337" s="87"/>
      <c r="AC1337" s="86"/>
      <c r="AD1337" s="87"/>
    </row>
    <row x14ac:dyDescent="0.25" r="1338" customHeight="1" ht="17.25">
      <c r="A1338" s="235">
        <f>A1337</f>
        <v>25569.375</v>
      </c>
      <c r="B1338" s="184" t="s">
        <v>9</v>
      </c>
      <c r="C1338" s="180"/>
      <c r="D1338" s="180">
        <v>42</v>
      </c>
      <c r="E1338" s="180"/>
      <c r="F1338" s="180"/>
      <c r="G1338" s="180">
        <f>SUM(C1338:F1338)</f>
      </c>
      <c r="H1338" s="125">
        <v>6000</v>
      </c>
      <c r="I1338" s="125">
        <f>G1338*H1338</f>
      </c>
      <c r="J1338" s="125">
        <f>I1338*0.1</f>
      </c>
      <c r="K1338" s="125">
        <f>SUM(I1338:J1338)</f>
      </c>
      <c r="L1338" s="86"/>
      <c r="M1338" s="175"/>
      <c r="N1338" s="87"/>
      <c r="O1338" s="87"/>
      <c r="P1338" s="87"/>
      <c r="Q1338" s="87"/>
      <c r="R1338" s="87"/>
      <c r="S1338" s="87"/>
      <c r="T1338" s="87"/>
      <c r="U1338" s="87"/>
      <c r="V1338" s="175"/>
      <c r="W1338" s="87"/>
      <c r="X1338" s="87"/>
      <c r="Y1338" s="87"/>
      <c r="Z1338" s="87"/>
      <c r="AA1338" s="87"/>
      <c r="AB1338" s="87"/>
      <c r="AC1338" s="86"/>
      <c r="AD1338" s="87"/>
    </row>
    <row x14ac:dyDescent="0.25" r="1339" customHeight="1" ht="17.25">
      <c r="A1339" s="235">
        <f>A1338</f>
        <v>25569.375</v>
      </c>
      <c r="B1339" s="179" t="s">
        <v>78</v>
      </c>
      <c r="C1339" s="180"/>
      <c r="D1339" s="180">
        <v>20</v>
      </c>
      <c r="E1339" s="180"/>
      <c r="F1339" s="180"/>
      <c r="G1339" s="180">
        <f>SUM(C1339:F1339)</f>
      </c>
      <c r="H1339" s="125">
        <v>6500</v>
      </c>
      <c r="I1339" s="125">
        <f>G1339*H1339</f>
      </c>
      <c r="J1339" s="125">
        <f>I1339*0.1</f>
      </c>
      <c r="K1339" s="125">
        <f>SUM(I1339:J1339)</f>
      </c>
      <c r="L1339" s="86"/>
      <c r="M1339" s="175"/>
      <c r="N1339" s="87"/>
      <c r="O1339" s="87"/>
      <c r="P1339" s="87"/>
      <c r="Q1339" s="87"/>
      <c r="R1339" s="87"/>
      <c r="S1339" s="87"/>
      <c r="T1339" s="87"/>
      <c r="U1339" s="87"/>
      <c r="V1339" s="175"/>
      <c r="W1339" s="87"/>
      <c r="X1339" s="87"/>
      <c r="Y1339" s="87"/>
      <c r="Z1339" s="87"/>
      <c r="AA1339" s="87"/>
      <c r="AB1339" s="87"/>
      <c r="AC1339" s="86"/>
      <c r="AD1339" s="87"/>
    </row>
    <row x14ac:dyDescent="0.25" r="1340" customHeight="1" ht="17.25">
      <c r="A1340" s="235">
        <f>A1339</f>
        <v>25569.375</v>
      </c>
      <c r="B1340" s="179" t="s">
        <v>55</v>
      </c>
      <c r="C1340" s="180"/>
      <c r="D1340" s="180">
        <v>10</v>
      </c>
      <c r="E1340" s="180"/>
      <c r="F1340" s="180"/>
      <c r="G1340" s="180">
        <f>SUM(C1340:F1340)</f>
      </c>
      <c r="H1340" s="125">
        <v>6500</v>
      </c>
      <c r="I1340" s="125">
        <f>G1340*H1340</f>
      </c>
      <c r="J1340" s="125">
        <f>I1340*0.1</f>
      </c>
      <c r="K1340" s="125">
        <f>SUM(I1340:J1340)</f>
      </c>
      <c r="L1340" s="86"/>
      <c r="M1340" s="175"/>
      <c r="N1340" s="87"/>
      <c r="O1340" s="87"/>
      <c r="P1340" s="87"/>
      <c r="Q1340" s="87"/>
      <c r="R1340" s="87"/>
      <c r="S1340" s="87"/>
      <c r="T1340" s="87"/>
      <c r="U1340" s="87"/>
      <c r="V1340" s="175"/>
      <c r="W1340" s="87"/>
      <c r="X1340" s="87"/>
      <c r="Y1340" s="87"/>
      <c r="Z1340" s="87"/>
      <c r="AA1340" s="87"/>
      <c r="AB1340" s="87"/>
      <c r="AC1340" s="86"/>
      <c r="AD1340" s="87"/>
    </row>
    <row x14ac:dyDescent="0.25" r="1341" customHeight="1" ht="17.25">
      <c r="A1341" s="235">
        <f>A1340</f>
        <v>25569.375</v>
      </c>
      <c r="B1341" s="279" t="s">
        <v>80</v>
      </c>
      <c r="C1341" s="180"/>
      <c r="D1341" s="180">
        <v>23</v>
      </c>
      <c r="E1341" s="180"/>
      <c r="F1341" s="180"/>
      <c r="G1341" s="180">
        <f>SUM(C1341:F1341)</f>
      </c>
      <c r="H1341" s="125">
        <v>6000</v>
      </c>
      <c r="I1341" s="125">
        <f>G1341*H1341</f>
      </c>
      <c r="J1341" s="185"/>
      <c r="K1341" s="125">
        <f>SUM(I1341:J1341)</f>
      </c>
      <c r="L1341" s="86"/>
      <c r="M1341" s="175"/>
      <c r="N1341" s="87"/>
      <c r="O1341" s="87"/>
      <c r="P1341" s="87"/>
      <c r="Q1341" s="87"/>
      <c r="R1341" s="87"/>
      <c r="S1341" s="87"/>
      <c r="T1341" s="87"/>
      <c r="U1341" s="87"/>
      <c r="V1341" s="175"/>
      <c r="W1341" s="87"/>
      <c r="X1341" s="87"/>
      <c r="Y1341" s="87"/>
      <c r="Z1341" s="87"/>
      <c r="AA1341" s="87"/>
      <c r="AB1341" s="87"/>
      <c r="AC1341" s="86"/>
      <c r="AD1341" s="87"/>
    </row>
    <row x14ac:dyDescent="0.25" r="1342" customHeight="1" ht="17.25">
      <c r="A1342" s="235">
        <f>A1341</f>
        <v>25569.375</v>
      </c>
      <c r="B1342" s="279" t="s">
        <v>67</v>
      </c>
      <c r="C1342" s="180"/>
      <c r="D1342" s="180">
        <v>7</v>
      </c>
      <c r="E1342" s="180">
        <v>6</v>
      </c>
      <c r="F1342" s="180"/>
      <c r="G1342" s="180">
        <f>SUM(C1342:F1342)</f>
      </c>
      <c r="H1342" s="125">
        <v>5500</v>
      </c>
      <c r="I1342" s="125">
        <f>G1342*H1342</f>
      </c>
      <c r="J1342" s="125">
        <f>I1342*0.1</f>
      </c>
      <c r="K1342" s="125">
        <f>SUM(I1342:J1342)</f>
      </c>
      <c r="L1342" s="86"/>
      <c r="M1342" s="175"/>
      <c r="N1342" s="87"/>
      <c r="O1342" s="87"/>
      <c r="P1342" s="87"/>
      <c r="Q1342" s="87"/>
      <c r="R1342" s="87"/>
      <c r="S1342" s="87"/>
      <c r="T1342" s="87"/>
      <c r="U1342" s="87"/>
      <c r="V1342" s="175"/>
      <c r="W1342" s="87"/>
      <c r="X1342" s="87"/>
      <c r="Y1342" s="87"/>
      <c r="Z1342" s="87"/>
      <c r="AA1342" s="87"/>
      <c r="AB1342" s="87"/>
      <c r="AC1342" s="86"/>
      <c r="AD1342" s="87"/>
    </row>
    <row x14ac:dyDescent="0.25" r="1343" customHeight="1" ht="17.25">
      <c r="A1343" s="235">
        <f>A1342</f>
        <v>25569.375</v>
      </c>
      <c r="B1343" s="279" t="s">
        <v>74</v>
      </c>
      <c r="C1343" s="180"/>
      <c r="D1343" s="180">
        <v>25</v>
      </c>
      <c r="E1343" s="180">
        <v>21</v>
      </c>
      <c r="F1343" s="180">
        <v>5</v>
      </c>
      <c r="G1343" s="180">
        <f>SUM(C1343:F1343)</f>
      </c>
      <c r="H1343" s="187">
        <v>5000</v>
      </c>
      <c r="I1343" s="125">
        <f>G1343*H1343</f>
      </c>
      <c r="J1343" s="125">
        <f>I1343*0.1</f>
      </c>
      <c r="K1343" s="125">
        <f>SUM(I1343:J1343)</f>
      </c>
      <c r="L1343" s="86"/>
      <c r="M1343" s="175"/>
      <c r="N1343" s="87"/>
      <c r="O1343" s="87"/>
      <c r="P1343" s="87"/>
      <c r="Q1343" s="87"/>
      <c r="R1343" s="87"/>
      <c r="S1343" s="87"/>
      <c r="T1343" s="87"/>
      <c r="U1343" s="87"/>
      <c r="V1343" s="175"/>
      <c r="W1343" s="87"/>
      <c r="X1343" s="87"/>
      <c r="Y1343" s="87"/>
      <c r="Z1343" s="87"/>
      <c r="AA1343" s="87"/>
      <c r="AB1343" s="87"/>
      <c r="AC1343" s="86"/>
      <c r="AD1343" s="87"/>
    </row>
    <row x14ac:dyDescent="0.25" r="1344" customHeight="1" ht="17.25">
      <c r="A1344" s="235">
        <f>A1343</f>
        <v>25569.375</v>
      </c>
      <c r="B1344" s="280" t="s">
        <v>11</v>
      </c>
      <c r="C1344" s="180"/>
      <c r="D1344" s="180"/>
      <c r="E1344" s="180"/>
      <c r="F1344" s="180"/>
      <c r="G1344" s="180">
        <f>SUM(C1344:F1344)</f>
      </c>
      <c r="H1344" s="125">
        <v>6000</v>
      </c>
      <c r="I1344" s="125">
        <f>G1344*H1344</f>
      </c>
      <c r="J1344" s="125">
        <f>I1344*0.1</f>
      </c>
      <c r="K1344" s="125">
        <f>SUM(I1344:J1344)</f>
      </c>
      <c r="L1344" s="86"/>
      <c r="M1344" s="175"/>
      <c r="N1344" s="87"/>
      <c r="O1344" s="87"/>
      <c r="P1344" s="87"/>
      <c r="Q1344" s="87"/>
      <c r="R1344" s="87"/>
      <c r="S1344" s="87"/>
      <c r="T1344" s="87"/>
      <c r="U1344" s="87"/>
      <c r="V1344" s="175"/>
      <c r="W1344" s="87"/>
      <c r="X1344" s="87"/>
      <c r="Y1344" s="87"/>
      <c r="Z1344" s="87"/>
      <c r="AA1344" s="87"/>
      <c r="AB1344" s="87"/>
      <c r="AC1344" s="86"/>
      <c r="AD1344" s="87"/>
    </row>
    <row x14ac:dyDescent="0.25" r="1345" customHeight="1" ht="17.25">
      <c r="A1345" s="235">
        <f>A1344</f>
        <v>25569.375</v>
      </c>
      <c r="B1345" s="279" t="s">
        <v>22</v>
      </c>
      <c r="C1345" s="180"/>
      <c r="D1345" s="180">
        <v>30</v>
      </c>
      <c r="E1345" s="180"/>
      <c r="F1345" s="180"/>
      <c r="G1345" s="180">
        <f>SUM(C1345:F1345)</f>
      </c>
      <c r="H1345" s="237">
        <v>4800</v>
      </c>
      <c r="I1345" s="125">
        <f>G1345*H1345</f>
      </c>
      <c r="J1345" s="125">
        <f>I1345*0.1</f>
      </c>
      <c r="K1345" s="125">
        <f>SUM(I1345:J1345)</f>
      </c>
      <c r="L1345" s="86"/>
      <c r="M1345" s="175"/>
      <c r="N1345" s="87"/>
      <c r="O1345" s="87"/>
      <c r="P1345" s="87"/>
      <c r="Q1345" s="87"/>
      <c r="R1345" s="87"/>
      <c r="S1345" s="87"/>
      <c r="T1345" s="87"/>
      <c r="U1345" s="87"/>
      <c r="V1345" s="175"/>
      <c r="W1345" s="87"/>
      <c r="X1345" s="87"/>
      <c r="Y1345" s="87"/>
      <c r="Z1345" s="87"/>
      <c r="AA1345" s="87"/>
      <c r="AB1345" s="87"/>
      <c r="AC1345" s="86"/>
      <c r="AD1345" s="87"/>
    </row>
    <row x14ac:dyDescent="0.25" r="1346" customHeight="1" ht="17.25">
      <c r="A1346" s="235">
        <f>A1345</f>
        <v>25569.375</v>
      </c>
      <c r="B1346" s="279" t="s">
        <v>217</v>
      </c>
      <c r="C1346" s="180"/>
      <c r="D1346" s="180">
        <v>18</v>
      </c>
      <c r="E1346" s="180">
        <v>9</v>
      </c>
      <c r="F1346" s="180"/>
      <c r="G1346" s="180">
        <f>SUM(C1346:F1346)</f>
      </c>
      <c r="H1346" s="125">
        <v>5000</v>
      </c>
      <c r="I1346" s="125">
        <f>G1346*H1346</f>
      </c>
      <c r="J1346" s="125">
        <f>I1346*0.1</f>
      </c>
      <c r="K1346" s="125">
        <f>SUM(I1346:J1346)</f>
      </c>
      <c r="L1346" s="86"/>
      <c r="M1346" s="175"/>
      <c r="N1346" s="87"/>
      <c r="O1346" s="87"/>
      <c r="P1346" s="87"/>
      <c r="Q1346" s="87"/>
      <c r="R1346" s="87"/>
      <c r="S1346" s="87"/>
      <c r="T1346" s="87"/>
      <c r="U1346" s="87"/>
      <c r="V1346" s="175"/>
      <c r="W1346" s="87"/>
      <c r="X1346" s="87"/>
      <c r="Y1346" s="87"/>
      <c r="Z1346" s="87"/>
      <c r="AA1346" s="87"/>
      <c r="AB1346" s="87"/>
      <c r="AC1346" s="86"/>
      <c r="AD1346" s="87"/>
    </row>
    <row x14ac:dyDescent="0.25" r="1347" customHeight="1" ht="17.25">
      <c r="A1347" s="235">
        <f>A1346</f>
        <v>25569.375</v>
      </c>
      <c r="B1347" s="279" t="s">
        <v>84</v>
      </c>
      <c r="C1347" s="180"/>
      <c r="D1347" s="180">
        <v>16</v>
      </c>
      <c r="E1347" s="180">
        <v>9</v>
      </c>
      <c r="F1347" s="180"/>
      <c r="G1347" s="180">
        <f>SUM(C1347:F1347)</f>
      </c>
      <c r="H1347" s="237">
        <v>4800</v>
      </c>
      <c r="I1347" s="125">
        <f>G1347*H1347</f>
      </c>
      <c r="J1347" s="125">
        <f>I1347*0.1</f>
      </c>
      <c r="K1347" s="125">
        <f>SUM(I1347:J1347)</f>
      </c>
      <c r="L1347" s="86"/>
      <c r="M1347" s="175"/>
      <c r="N1347" s="87"/>
      <c r="O1347" s="87"/>
      <c r="P1347" s="87"/>
      <c r="Q1347" s="87"/>
      <c r="R1347" s="87"/>
      <c r="S1347" s="87"/>
      <c r="T1347" s="87"/>
      <c r="U1347" s="87"/>
      <c r="V1347" s="175"/>
      <c r="W1347" s="87"/>
      <c r="X1347" s="87"/>
      <c r="Y1347" s="87"/>
      <c r="Z1347" s="87"/>
      <c r="AA1347" s="87"/>
      <c r="AB1347" s="87"/>
      <c r="AC1347" s="86"/>
      <c r="AD1347" s="87"/>
    </row>
    <row x14ac:dyDescent="0.25" r="1348" customHeight="1" ht="17.25">
      <c r="A1348" s="235">
        <f>A1347</f>
        <v>25569.375</v>
      </c>
      <c r="B1348" s="279" t="s">
        <v>207</v>
      </c>
      <c r="C1348" s="180"/>
      <c r="D1348" s="180">
        <v>45</v>
      </c>
      <c r="E1348" s="180"/>
      <c r="F1348" s="180">
        <v>2</v>
      </c>
      <c r="G1348" s="180">
        <f>SUM(C1348:F1348)</f>
      </c>
      <c r="H1348" s="125">
        <v>6000</v>
      </c>
      <c r="I1348" s="125">
        <f>G1348*H1348</f>
      </c>
      <c r="J1348" s="125">
        <f>I1348*0.1</f>
      </c>
      <c r="K1348" s="125">
        <f>SUM(I1348:J1348)</f>
      </c>
      <c r="L1348" s="86"/>
      <c r="M1348" s="175"/>
      <c r="N1348" s="87"/>
      <c r="O1348" s="87"/>
      <c r="P1348" s="87"/>
      <c r="Q1348" s="87"/>
      <c r="R1348" s="87"/>
      <c r="S1348" s="87"/>
      <c r="T1348" s="87"/>
      <c r="U1348" s="87"/>
      <c r="V1348" s="175"/>
      <c r="W1348" s="87"/>
      <c r="X1348" s="87"/>
      <c r="Y1348" s="87"/>
      <c r="Z1348" s="87"/>
      <c r="AA1348" s="87"/>
      <c r="AB1348" s="87"/>
      <c r="AC1348" s="86"/>
      <c r="AD1348" s="87"/>
    </row>
    <row x14ac:dyDescent="0.25" r="1349" customHeight="1" ht="17.25">
      <c r="A1349" s="235">
        <f>A1348</f>
        <v>25569.375</v>
      </c>
      <c r="B1349" s="280" t="s">
        <v>17</v>
      </c>
      <c r="C1349" s="180"/>
      <c r="D1349" s="180">
        <v>0</v>
      </c>
      <c r="E1349" s="180"/>
      <c r="F1349" s="180"/>
      <c r="G1349" s="180">
        <f>SUM(C1349:F1349)</f>
      </c>
      <c r="H1349" s="125">
        <v>6000</v>
      </c>
      <c r="I1349" s="125">
        <f>G1349*H1349</f>
      </c>
      <c r="J1349" s="185"/>
      <c r="K1349" s="125">
        <f>SUM(I1349:J1349)</f>
      </c>
      <c r="L1349" s="86"/>
      <c r="M1349" s="175"/>
      <c r="N1349" s="87"/>
      <c r="O1349" s="87"/>
      <c r="P1349" s="87"/>
      <c r="Q1349" s="87"/>
      <c r="R1349" s="87"/>
      <c r="S1349" s="87"/>
      <c r="T1349" s="87"/>
      <c r="U1349" s="87"/>
      <c r="V1349" s="175"/>
      <c r="W1349" s="87"/>
      <c r="X1349" s="87"/>
      <c r="Y1349" s="87"/>
      <c r="Z1349" s="87"/>
      <c r="AA1349" s="87"/>
      <c r="AB1349" s="87"/>
      <c r="AC1349" s="86"/>
      <c r="AD1349" s="87"/>
    </row>
    <row x14ac:dyDescent="0.25" r="1350" customHeight="1" ht="17.25">
      <c r="A1350" s="235">
        <f>A1349</f>
        <v>25569.375</v>
      </c>
      <c r="B1350" s="279" t="s">
        <v>15</v>
      </c>
      <c r="C1350" s="180"/>
      <c r="D1350" s="180">
        <v>26</v>
      </c>
      <c r="E1350" s="180">
        <v>5</v>
      </c>
      <c r="F1350" s="180"/>
      <c r="G1350" s="180">
        <f>SUM(C1350:F1350)</f>
      </c>
      <c r="H1350" s="237">
        <v>4800</v>
      </c>
      <c r="I1350" s="125">
        <f>G1350*H1350</f>
      </c>
      <c r="J1350" s="125">
        <f>I1350*0.1</f>
      </c>
      <c r="K1350" s="125">
        <f>SUM(I1350:J1350)</f>
      </c>
      <c r="L1350" s="86"/>
      <c r="M1350" s="175"/>
      <c r="N1350" s="87"/>
      <c r="O1350" s="87"/>
      <c r="P1350" s="87"/>
      <c r="Q1350" s="87"/>
      <c r="R1350" s="87"/>
      <c r="S1350" s="87"/>
      <c r="T1350" s="87"/>
      <c r="U1350" s="87"/>
      <c r="V1350" s="175"/>
      <c r="W1350" s="87"/>
      <c r="X1350" s="87"/>
      <c r="Y1350" s="87"/>
      <c r="Z1350" s="87"/>
      <c r="AA1350" s="87"/>
      <c r="AB1350" s="87"/>
      <c r="AC1350" s="86"/>
      <c r="AD1350" s="87"/>
    </row>
    <row x14ac:dyDescent="0.25" r="1351" customHeight="1" ht="17.25">
      <c r="A1351" s="235">
        <f>A1350</f>
        <v>25569.375</v>
      </c>
      <c r="B1351" s="279" t="s">
        <v>21</v>
      </c>
      <c r="C1351" s="188" t="s">
        <v>14</v>
      </c>
      <c r="D1351" s="180">
        <v>13</v>
      </c>
      <c r="E1351" s="180"/>
      <c r="F1351" s="180"/>
      <c r="G1351" s="180">
        <f>SUM(C1351:F1351)</f>
      </c>
      <c r="H1351" s="125">
        <v>5000</v>
      </c>
      <c r="I1351" s="125">
        <f>G1351*H1351</f>
      </c>
      <c r="J1351" s="125">
        <f>I1351*0.1</f>
      </c>
      <c r="K1351" s="125">
        <f>SUM(I1351:J1351)</f>
      </c>
      <c r="L1351" s="86"/>
      <c r="M1351" s="175"/>
      <c r="N1351" s="87"/>
      <c r="O1351" s="87"/>
      <c r="P1351" s="87"/>
      <c r="Q1351" s="87"/>
      <c r="R1351" s="87"/>
      <c r="S1351" s="87"/>
      <c r="T1351" s="87"/>
      <c r="U1351" s="87"/>
      <c r="V1351" s="175"/>
      <c r="W1351" s="87"/>
      <c r="X1351" s="87"/>
      <c r="Y1351" s="87"/>
      <c r="Z1351" s="87"/>
      <c r="AA1351" s="87"/>
      <c r="AB1351" s="87"/>
      <c r="AC1351" s="86"/>
      <c r="AD1351" s="87"/>
    </row>
    <row x14ac:dyDescent="0.25" r="1352" customHeight="1" ht="17.25">
      <c r="A1352" s="235">
        <f>A1351</f>
        <v>25569.375</v>
      </c>
      <c r="B1352" s="279" t="s">
        <v>52</v>
      </c>
      <c r="C1352" s="180"/>
      <c r="D1352" s="180">
        <v>14</v>
      </c>
      <c r="E1352" s="180">
        <v>8</v>
      </c>
      <c r="F1352" s="180"/>
      <c r="G1352" s="180">
        <f>SUM(C1352:F1352)</f>
      </c>
      <c r="H1352" s="125">
        <v>5000</v>
      </c>
      <c r="I1352" s="125">
        <f>G1352*H1352</f>
      </c>
      <c r="J1352" s="125">
        <f>I1352*0.1</f>
      </c>
      <c r="K1352" s="125">
        <f>SUM(I1352:J1352)</f>
      </c>
      <c r="L1352" s="86"/>
      <c r="M1352" s="175"/>
      <c r="N1352" s="87"/>
      <c r="O1352" s="87"/>
      <c r="P1352" s="87"/>
      <c r="Q1352" s="87"/>
      <c r="R1352" s="87"/>
      <c r="S1352" s="87"/>
      <c r="T1352" s="87"/>
      <c r="U1352" s="87"/>
      <c r="V1352" s="175"/>
      <c r="W1352" s="87"/>
      <c r="X1352" s="87"/>
      <c r="Y1352" s="87"/>
      <c r="Z1352" s="87"/>
      <c r="AA1352" s="87"/>
      <c r="AB1352" s="87"/>
      <c r="AC1352" s="86"/>
      <c r="AD1352" s="87"/>
    </row>
    <row x14ac:dyDescent="0.25" r="1353" customHeight="1" ht="17.25">
      <c r="A1353" s="235">
        <f>A1352</f>
        <v>25569.375</v>
      </c>
      <c r="B1353" s="279" t="s">
        <v>61</v>
      </c>
      <c r="C1353" s="180"/>
      <c r="D1353" s="180">
        <v>8</v>
      </c>
      <c r="E1353" s="180"/>
      <c r="F1353" s="180"/>
      <c r="G1353" s="180">
        <f>SUM(C1353:F1353)</f>
      </c>
      <c r="H1353" s="125">
        <v>5000</v>
      </c>
      <c r="I1353" s="125">
        <f>G1353*H1353</f>
      </c>
      <c r="J1353" s="125">
        <f>I1353*0.1</f>
      </c>
      <c r="K1353" s="125">
        <f>SUM(I1353:J1353)</f>
      </c>
      <c r="L1353" s="86"/>
      <c r="M1353" s="175"/>
      <c r="N1353" s="87"/>
      <c r="O1353" s="87"/>
      <c r="P1353" s="87"/>
      <c r="Q1353" s="87"/>
      <c r="R1353" s="87"/>
      <c r="S1353" s="87"/>
      <c r="T1353" s="87"/>
      <c r="U1353" s="87"/>
      <c r="V1353" s="175"/>
      <c r="W1353" s="87"/>
      <c r="X1353" s="87"/>
      <c r="Y1353" s="87"/>
      <c r="Z1353" s="87"/>
      <c r="AA1353" s="87"/>
      <c r="AB1353" s="87"/>
      <c r="AC1353" s="86"/>
      <c r="AD1353" s="87"/>
    </row>
    <row x14ac:dyDescent="0.25" r="1354" customHeight="1" ht="17.25">
      <c r="A1354" s="235">
        <f>A1353</f>
        <v>25569.375</v>
      </c>
      <c r="B1354" s="280" t="s">
        <v>33</v>
      </c>
      <c r="C1354" s="180"/>
      <c r="D1354" s="180">
        <v>10</v>
      </c>
      <c r="E1354" s="180"/>
      <c r="F1354" s="180"/>
      <c r="G1354" s="180">
        <f>SUM(C1354:F1354)</f>
      </c>
      <c r="H1354" s="125">
        <v>5500</v>
      </c>
      <c r="I1354" s="125">
        <f>G1354*H1354</f>
      </c>
      <c r="J1354" s="125">
        <f>I1354*0.1</f>
      </c>
      <c r="K1354" s="125">
        <f>SUM(I1354:J1354)</f>
      </c>
      <c r="L1354" s="86"/>
      <c r="M1354" s="175"/>
      <c r="N1354" s="87"/>
      <c r="O1354" s="87"/>
      <c r="P1354" s="87"/>
      <c r="Q1354" s="87"/>
      <c r="R1354" s="87"/>
      <c r="S1354" s="87"/>
      <c r="T1354" s="87"/>
      <c r="U1354" s="87"/>
      <c r="V1354" s="175"/>
      <c r="W1354" s="87"/>
      <c r="X1354" s="87"/>
      <c r="Y1354" s="87"/>
      <c r="Z1354" s="87"/>
      <c r="AA1354" s="87"/>
      <c r="AB1354" s="87"/>
      <c r="AC1354" s="86"/>
      <c r="AD1354" s="87"/>
    </row>
    <row x14ac:dyDescent="0.25" r="1355" customHeight="1" ht="17.25">
      <c r="A1355" s="235">
        <f>A1354</f>
        <v>25569.375</v>
      </c>
      <c r="B1355" s="279" t="s">
        <v>30</v>
      </c>
      <c r="C1355" s="180"/>
      <c r="D1355" s="180">
        <v>17</v>
      </c>
      <c r="E1355" s="180"/>
      <c r="F1355" s="180"/>
      <c r="G1355" s="180">
        <f>SUM(C1355:F1355)</f>
      </c>
      <c r="H1355" s="125">
        <v>6000</v>
      </c>
      <c r="I1355" s="125">
        <f>G1355*H1355</f>
      </c>
      <c r="J1355" s="125">
        <f>I1355*0.1</f>
      </c>
      <c r="K1355" s="125">
        <f>SUM(I1355:J1355)</f>
      </c>
      <c r="L1355" s="86"/>
      <c r="M1355" s="175"/>
      <c r="N1355" s="87"/>
      <c r="O1355" s="87"/>
      <c r="P1355" s="87"/>
      <c r="Q1355" s="87"/>
      <c r="R1355" s="87"/>
      <c r="S1355" s="87"/>
      <c r="T1355" s="87"/>
      <c r="U1355" s="87"/>
      <c r="V1355" s="175"/>
      <c r="W1355" s="87"/>
      <c r="X1355" s="87"/>
      <c r="Y1355" s="87"/>
      <c r="Z1355" s="87"/>
      <c r="AA1355" s="87"/>
      <c r="AB1355" s="87"/>
      <c r="AC1355" s="86"/>
      <c r="AD1355" s="87"/>
    </row>
    <row x14ac:dyDescent="0.25" r="1356" customHeight="1" ht="17.25">
      <c r="A1356" s="235">
        <f>A1355</f>
        <v>25569.375</v>
      </c>
      <c r="B1356" s="279" t="s">
        <v>28</v>
      </c>
      <c r="C1356" s="188" t="s">
        <v>14</v>
      </c>
      <c r="D1356" s="180">
        <v>20</v>
      </c>
      <c r="E1356" s="180"/>
      <c r="F1356" s="180"/>
      <c r="G1356" s="180">
        <f>SUM(C1356:F1356)</f>
      </c>
      <c r="H1356" s="125">
        <v>5000</v>
      </c>
      <c r="I1356" s="125">
        <f>G1356*H1356</f>
      </c>
      <c r="J1356" s="125">
        <f>I1356*0.1</f>
      </c>
      <c r="K1356" s="125">
        <f>SUM(I1356:J1356)</f>
      </c>
      <c r="L1356" s="86"/>
      <c r="M1356" s="175"/>
      <c r="N1356" s="87"/>
      <c r="O1356" s="87"/>
      <c r="P1356" s="87"/>
      <c r="Q1356" s="87"/>
      <c r="R1356" s="87"/>
      <c r="S1356" s="87"/>
      <c r="T1356" s="87"/>
      <c r="U1356" s="87"/>
      <c r="V1356" s="175"/>
      <c r="W1356" s="87"/>
      <c r="X1356" s="87"/>
      <c r="Y1356" s="87"/>
      <c r="Z1356" s="87"/>
      <c r="AA1356" s="87"/>
      <c r="AB1356" s="87"/>
      <c r="AC1356" s="86"/>
      <c r="AD1356" s="87"/>
    </row>
    <row x14ac:dyDescent="0.25" r="1357" customHeight="1" ht="17.25">
      <c r="A1357" s="235">
        <f>A1356</f>
        <v>25569.375</v>
      </c>
      <c r="B1357" s="179" t="s">
        <v>12</v>
      </c>
      <c r="C1357" s="180"/>
      <c r="D1357" s="180">
        <v>19</v>
      </c>
      <c r="E1357" s="180">
        <v>7</v>
      </c>
      <c r="F1357" s="180"/>
      <c r="G1357" s="180">
        <f>SUM(C1357:F1357)</f>
      </c>
      <c r="H1357" s="125">
        <v>6000</v>
      </c>
      <c r="I1357" s="125">
        <f>G1357*H1357</f>
      </c>
      <c r="J1357" s="125">
        <f>I1357*0.1</f>
      </c>
      <c r="K1357" s="125">
        <f>SUM(I1357:J1357)</f>
      </c>
      <c r="L1357" s="86"/>
      <c r="M1357" s="175"/>
      <c r="N1357" s="87"/>
      <c r="O1357" s="87"/>
      <c r="P1357" s="87"/>
      <c r="Q1357" s="87"/>
      <c r="R1357" s="87"/>
      <c r="S1357" s="87"/>
      <c r="T1357" s="87"/>
      <c r="U1357" s="87"/>
      <c r="V1357" s="175"/>
      <c r="W1357" s="87"/>
      <c r="X1357" s="87"/>
      <c r="Y1357" s="87"/>
      <c r="Z1357" s="87"/>
      <c r="AA1357" s="87"/>
      <c r="AB1357" s="87"/>
      <c r="AC1357" s="86"/>
      <c r="AD1357" s="87"/>
    </row>
    <row x14ac:dyDescent="0.25" r="1358" customHeight="1" ht="17.25">
      <c r="A1358" s="235">
        <f>A1357</f>
        <v>25569.375</v>
      </c>
      <c r="B1358" s="179" t="s">
        <v>100</v>
      </c>
      <c r="C1358" s="180"/>
      <c r="D1358" s="180">
        <v>6</v>
      </c>
      <c r="E1358" s="180"/>
      <c r="F1358" s="180"/>
      <c r="G1358" s="180">
        <f>SUM(C1358:F1358)</f>
      </c>
      <c r="H1358" s="125">
        <v>5500</v>
      </c>
      <c r="I1358" s="125">
        <f>G1358*H1358</f>
      </c>
      <c r="J1358" s="125">
        <f>I1358*0.1</f>
      </c>
      <c r="K1358" s="125">
        <f>SUM(I1358:J1358)</f>
      </c>
      <c r="L1358" s="86"/>
      <c r="M1358" s="175"/>
      <c r="N1358" s="87"/>
      <c r="O1358" s="87"/>
      <c r="P1358" s="87"/>
      <c r="Q1358" s="87"/>
      <c r="R1358" s="87"/>
      <c r="S1358" s="87"/>
      <c r="T1358" s="87"/>
      <c r="U1358" s="87"/>
      <c r="V1358" s="175"/>
      <c r="W1358" s="87"/>
      <c r="X1358" s="87"/>
      <c r="Y1358" s="87"/>
      <c r="Z1358" s="87"/>
      <c r="AA1358" s="87"/>
      <c r="AB1358" s="87"/>
      <c r="AC1358" s="86"/>
      <c r="AD1358" s="87"/>
    </row>
    <row x14ac:dyDescent="0.25" r="1359" customHeight="1" ht="17.25">
      <c r="A1359" s="235">
        <f>A1358</f>
        <v>25569.375</v>
      </c>
      <c r="B1359" s="179" t="s">
        <v>37</v>
      </c>
      <c r="C1359" s="180"/>
      <c r="D1359" s="180">
        <v>5</v>
      </c>
      <c r="E1359" s="180"/>
      <c r="F1359" s="180"/>
      <c r="G1359" s="180">
        <f>SUM(C1359:F1359)</f>
      </c>
      <c r="H1359" s="125">
        <v>6500</v>
      </c>
      <c r="I1359" s="125">
        <f>G1359*H1359</f>
      </c>
      <c r="J1359" s="125">
        <f>I1359*0.1</f>
      </c>
      <c r="K1359" s="125">
        <f>SUM(I1359:J1359)</f>
      </c>
      <c r="L1359" s="86"/>
      <c r="M1359" s="175"/>
      <c r="N1359" s="87"/>
      <c r="O1359" s="87"/>
      <c r="P1359" s="87"/>
      <c r="Q1359" s="87"/>
      <c r="R1359" s="87"/>
      <c r="S1359" s="87"/>
      <c r="T1359" s="87"/>
      <c r="U1359" s="87"/>
      <c r="V1359" s="175"/>
      <c r="W1359" s="87"/>
      <c r="X1359" s="87"/>
      <c r="Y1359" s="87"/>
      <c r="Z1359" s="87"/>
      <c r="AA1359" s="87"/>
      <c r="AB1359" s="87"/>
      <c r="AC1359" s="86"/>
      <c r="AD1359" s="87"/>
    </row>
    <row x14ac:dyDescent="0.25" r="1360" customHeight="1" ht="17.25">
      <c r="A1360" s="235">
        <f>A1359</f>
        <v>25569.375</v>
      </c>
      <c r="B1360" s="186" t="s">
        <v>64</v>
      </c>
      <c r="C1360" s="180"/>
      <c r="D1360" s="180">
        <v>56</v>
      </c>
      <c r="E1360" s="180">
        <v>22</v>
      </c>
      <c r="F1360" s="180"/>
      <c r="G1360" s="180">
        <f>SUM(C1360:F1360)</f>
      </c>
      <c r="H1360" s="182">
        <v>5500</v>
      </c>
      <c r="I1360" s="125">
        <f>G1360*H1360</f>
      </c>
      <c r="J1360" s="125">
        <f>I1360*0.1</f>
      </c>
      <c r="K1360" s="125">
        <f>SUM(I1360:J1360)</f>
      </c>
      <c r="L1360" s="86"/>
      <c r="M1360" s="175"/>
      <c r="N1360" s="87"/>
      <c r="O1360" s="87"/>
      <c r="P1360" s="87"/>
      <c r="Q1360" s="87"/>
      <c r="R1360" s="87"/>
      <c r="S1360" s="87"/>
      <c r="T1360" s="87"/>
      <c r="U1360" s="87"/>
      <c r="V1360" s="175"/>
      <c r="W1360" s="87"/>
      <c r="X1360" s="87"/>
      <c r="Y1360" s="87"/>
      <c r="Z1360" s="87"/>
      <c r="AA1360" s="87"/>
      <c r="AB1360" s="87"/>
      <c r="AC1360" s="86"/>
      <c r="AD1360" s="87"/>
    </row>
    <row x14ac:dyDescent="0.25" r="1361" customHeight="1" ht="17.25">
      <c r="A1361" s="235">
        <f>A1360</f>
        <v>25569.375</v>
      </c>
      <c r="B1361" s="186" t="s">
        <v>25</v>
      </c>
      <c r="C1361" s="180"/>
      <c r="D1361" s="180">
        <v>20</v>
      </c>
      <c r="E1361" s="180"/>
      <c r="F1361" s="180"/>
      <c r="G1361" s="180">
        <f>SUM(C1361:F1361)</f>
      </c>
      <c r="H1361" s="125">
        <v>6000</v>
      </c>
      <c r="I1361" s="125">
        <f>G1361*H1361</f>
      </c>
      <c r="J1361" s="125">
        <f>I1361*0.1</f>
      </c>
      <c r="K1361" s="125">
        <f>SUM(I1361:J1361)</f>
      </c>
      <c r="L1361" s="86"/>
      <c r="M1361" s="175"/>
      <c r="N1361" s="87"/>
      <c r="O1361" s="87"/>
      <c r="P1361" s="87"/>
      <c r="Q1361" s="87"/>
      <c r="R1361" s="87"/>
      <c r="S1361" s="87"/>
      <c r="T1361" s="87"/>
      <c r="U1361" s="87"/>
      <c r="V1361" s="175"/>
      <c r="W1361" s="87"/>
      <c r="X1361" s="87"/>
      <c r="Y1361" s="87"/>
      <c r="Z1361" s="87"/>
      <c r="AA1361" s="87"/>
      <c r="AB1361" s="87"/>
      <c r="AC1361" s="86"/>
      <c r="AD1361" s="87"/>
    </row>
    <row x14ac:dyDescent="0.25" r="1362" customHeight="1" ht="17.25">
      <c r="A1362" s="235">
        <f>A1361</f>
        <v>25569.375</v>
      </c>
      <c r="B1362" s="279" t="s">
        <v>76</v>
      </c>
      <c r="C1362" s="188" t="s">
        <v>14</v>
      </c>
      <c r="D1362" s="180">
        <v>18</v>
      </c>
      <c r="E1362" s="180">
        <v>12</v>
      </c>
      <c r="F1362" s="180">
        <v>5</v>
      </c>
      <c r="G1362" s="180">
        <f>SUM(C1362:F1362)</f>
      </c>
      <c r="H1362" s="125">
        <v>6000</v>
      </c>
      <c r="I1362" s="125">
        <f>G1362*H1362</f>
      </c>
      <c r="J1362" s="125">
        <f>I1362*0.1</f>
      </c>
      <c r="K1362" s="125">
        <f>SUM(I1362:J1362)</f>
      </c>
      <c r="L1362" s="86"/>
      <c r="M1362" s="175"/>
      <c r="N1362" s="87"/>
      <c r="O1362" s="87"/>
      <c r="P1362" s="87"/>
      <c r="Q1362" s="87"/>
      <c r="R1362" s="87"/>
      <c r="S1362" s="87"/>
      <c r="T1362" s="87"/>
      <c r="U1362" s="87"/>
      <c r="V1362" s="175"/>
      <c r="W1362" s="87"/>
      <c r="X1362" s="87"/>
      <c r="Y1362" s="87"/>
      <c r="Z1362" s="87"/>
      <c r="AA1362" s="87"/>
      <c r="AB1362" s="87"/>
      <c r="AC1362" s="86"/>
      <c r="AD1362" s="87"/>
    </row>
    <row x14ac:dyDescent="0.25" r="1363" customHeight="1" ht="17.25">
      <c r="A1363" s="235">
        <f>A1362</f>
        <v>25569.375</v>
      </c>
      <c r="B1363" s="186" t="s">
        <v>149</v>
      </c>
      <c r="C1363" s="180"/>
      <c r="D1363" s="180">
        <v>90</v>
      </c>
      <c r="E1363" s="180">
        <v>40</v>
      </c>
      <c r="F1363" s="180">
        <v>8</v>
      </c>
      <c r="G1363" s="180">
        <f>SUM(C1363:F1363)</f>
      </c>
      <c r="H1363" s="125">
        <v>6000</v>
      </c>
      <c r="I1363" s="125">
        <f>G1363*H1363</f>
      </c>
      <c r="J1363" s="125">
        <f>I1363*0.1</f>
      </c>
      <c r="K1363" s="125">
        <f>SUM(I1363:J1363)</f>
      </c>
      <c r="L1363" s="86"/>
      <c r="M1363" s="175"/>
      <c r="N1363" s="87"/>
      <c r="O1363" s="87"/>
      <c r="P1363" s="87"/>
      <c r="Q1363" s="87"/>
      <c r="R1363" s="87"/>
      <c r="S1363" s="87"/>
      <c r="T1363" s="87"/>
      <c r="U1363" s="87"/>
      <c r="V1363" s="175"/>
      <c r="W1363" s="87"/>
      <c r="X1363" s="87"/>
      <c r="Y1363" s="87"/>
      <c r="Z1363" s="87"/>
      <c r="AA1363" s="87"/>
      <c r="AB1363" s="87"/>
      <c r="AC1363" s="86"/>
      <c r="AD1363" s="87"/>
    </row>
    <row x14ac:dyDescent="0.25" r="1364" customHeight="1" ht="17.25">
      <c r="A1364" s="235">
        <f>A1363</f>
        <v>25569.375</v>
      </c>
      <c r="B1364" s="280" t="s">
        <v>43</v>
      </c>
      <c r="C1364" s="180"/>
      <c r="D1364" s="180">
        <v>52</v>
      </c>
      <c r="E1364" s="180">
        <v>18</v>
      </c>
      <c r="F1364" s="180"/>
      <c r="G1364" s="180">
        <f>SUM(C1364:F1364)</f>
      </c>
      <c r="H1364" s="125">
        <v>6000</v>
      </c>
      <c r="I1364" s="125">
        <f>G1364*H1364</f>
      </c>
      <c r="J1364" s="125">
        <f>I1364*0.1</f>
      </c>
      <c r="K1364" s="125">
        <f>SUM(I1364:J1364)</f>
      </c>
      <c r="L1364" s="86"/>
      <c r="M1364" s="175"/>
      <c r="N1364" s="87"/>
      <c r="O1364" s="87"/>
      <c r="P1364" s="87"/>
      <c r="Q1364" s="87"/>
      <c r="R1364" s="87"/>
      <c r="S1364" s="87"/>
      <c r="T1364" s="87"/>
      <c r="U1364" s="87"/>
      <c r="V1364" s="175"/>
      <c r="W1364" s="87"/>
      <c r="X1364" s="87"/>
      <c r="Y1364" s="87"/>
      <c r="Z1364" s="87"/>
      <c r="AA1364" s="87"/>
      <c r="AB1364" s="87"/>
      <c r="AC1364" s="86"/>
      <c r="AD1364" s="87"/>
    </row>
    <row x14ac:dyDescent="0.25" r="1365" customHeight="1" ht="17.25">
      <c r="A1365" s="235">
        <f>A1364</f>
        <v>25569.375</v>
      </c>
      <c r="B1365" s="280" t="s">
        <v>18</v>
      </c>
      <c r="C1365" s="180"/>
      <c r="D1365" s="180">
        <v>9</v>
      </c>
      <c r="E1365" s="180">
        <v>7</v>
      </c>
      <c r="F1365" s="180">
        <v>6</v>
      </c>
      <c r="G1365" s="180">
        <f>SUM(C1365:F1365)</f>
      </c>
      <c r="H1365" s="125">
        <v>6000</v>
      </c>
      <c r="I1365" s="125">
        <f>G1365*H1365</f>
      </c>
      <c r="J1365" s="125">
        <f>I1365*0.1</f>
      </c>
      <c r="K1365" s="125">
        <f>SUM(I1365:J1365)</f>
      </c>
      <c r="L1365" s="86"/>
      <c r="M1365" s="175"/>
      <c r="N1365" s="87"/>
      <c r="O1365" s="87"/>
      <c r="P1365" s="87"/>
      <c r="Q1365" s="87"/>
      <c r="R1365" s="87"/>
      <c r="S1365" s="87"/>
      <c r="T1365" s="87"/>
      <c r="U1365" s="87"/>
      <c r="V1365" s="175"/>
      <c r="W1365" s="87"/>
      <c r="X1365" s="87"/>
      <c r="Y1365" s="87"/>
      <c r="Z1365" s="87"/>
      <c r="AA1365" s="87"/>
      <c r="AB1365" s="87"/>
      <c r="AC1365" s="86"/>
      <c r="AD1365" s="87"/>
    </row>
    <row x14ac:dyDescent="0.25" r="1366" customHeight="1" ht="17.25">
      <c r="A1366" s="235">
        <f>A1365</f>
        <v>25569.375</v>
      </c>
      <c r="B1366" s="280" t="s">
        <v>82</v>
      </c>
      <c r="C1366" s="188" t="s">
        <v>14</v>
      </c>
      <c r="D1366" s="180">
        <v>25</v>
      </c>
      <c r="E1366" s="180">
        <v>9</v>
      </c>
      <c r="F1366" s="180">
        <v>7</v>
      </c>
      <c r="G1366" s="180">
        <f>SUM(C1366:F1366)</f>
      </c>
      <c r="H1366" s="125">
        <v>5000</v>
      </c>
      <c r="I1366" s="125">
        <f>G1366*H1366</f>
      </c>
      <c r="J1366" s="125">
        <f>I1366*0.1</f>
      </c>
      <c r="K1366" s="125">
        <f>SUM(I1366:J1366)</f>
      </c>
      <c r="L1366" s="86"/>
      <c r="M1366" s="175"/>
      <c r="N1366" s="87"/>
      <c r="O1366" s="87"/>
      <c r="P1366" s="87"/>
      <c r="Q1366" s="87"/>
      <c r="R1366" s="87"/>
      <c r="S1366" s="87"/>
      <c r="T1366" s="87"/>
      <c r="U1366" s="87"/>
      <c r="V1366" s="175"/>
      <c r="W1366" s="87"/>
      <c r="X1366" s="87"/>
      <c r="Y1366" s="87"/>
      <c r="Z1366" s="87"/>
      <c r="AA1366" s="87"/>
      <c r="AB1366" s="87"/>
      <c r="AC1366" s="86"/>
      <c r="AD1366" s="87"/>
    </row>
    <row x14ac:dyDescent="0.25" r="1367" customHeight="1" ht="17.25">
      <c r="A1367" s="235">
        <f>A1366</f>
        <v>25569.375</v>
      </c>
      <c r="B1367" s="280" t="s">
        <v>151</v>
      </c>
      <c r="C1367" s="180"/>
      <c r="D1367" s="180">
        <v>12</v>
      </c>
      <c r="E1367" s="180"/>
      <c r="F1367" s="180"/>
      <c r="G1367" s="180">
        <f>SUM(C1367:F1367)</f>
      </c>
      <c r="H1367" s="125">
        <v>5000</v>
      </c>
      <c r="I1367" s="125">
        <f>G1367*H1367</f>
      </c>
      <c r="J1367" s="125">
        <f>I1367*0.1</f>
      </c>
      <c r="K1367" s="125">
        <f>SUM(I1367:J1367)</f>
      </c>
      <c r="L1367" s="86"/>
      <c r="M1367" s="175"/>
      <c r="N1367" s="87"/>
      <c r="O1367" s="87"/>
      <c r="P1367" s="87"/>
      <c r="Q1367" s="87"/>
      <c r="R1367" s="87"/>
      <c r="S1367" s="87"/>
      <c r="T1367" s="87"/>
      <c r="U1367" s="87"/>
      <c r="V1367" s="175"/>
      <c r="W1367" s="87"/>
      <c r="X1367" s="87"/>
      <c r="Y1367" s="87"/>
      <c r="Z1367" s="87"/>
      <c r="AA1367" s="87"/>
      <c r="AB1367" s="87"/>
      <c r="AC1367" s="86"/>
      <c r="AD1367" s="87"/>
    </row>
    <row x14ac:dyDescent="0.25" r="1368" customHeight="1" ht="17.25">
      <c r="A1368" s="235">
        <f>A1367</f>
        <v>25569.375</v>
      </c>
      <c r="B1368" s="279"/>
      <c r="C1368" s="180"/>
      <c r="D1368" s="180"/>
      <c r="E1368" s="180"/>
      <c r="F1368" s="180"/>
      <c r="G1368" s="180">
        <f>SUM(C1368:F1368)</f>
      </c>
      <c r="H1368" s="125"/>
      <c r="I1368" s="125">
        <f>G1368*H1368</f>
      </c>
      <c r="J1368" s="125">
        <f>I1368*0.1</f>
      </c>
      <c r="K1368" s="125">
        <f>SUM(I1368:J1368)</f>
      </c>
      <c r="L1368" s="86"/>
      <c r="M1368" s="175"/>
      <c r="N1368" s="87"/>
      <c r="O1368" s="87"/>
      <c r="P1368" s="87"/>
      <c r="Q1368" s="87"/>
      <c r="R1368" s="87"/>
      <c r="S1368" s="87"/>
      <c r="T1368" s="87"/>
      <c r="U1368" s="87"/>
      <c r="V1368" s="175"/>
      <c r="W1368" s="87"/>
      <c r="X1368" s="87"/>
      <c r="Y1368" s="87"/>
      <c r="Z1368" s="87"/>
      <c r="AA1368" s="87"/>
      <c r="AB1368" s="87"/>
      <c r="AC1368" s="86"/>
      <c r="AD1368" s="87"/>
    </row>
    <row x14ac:dyDescent="0.25" r="1369" customHeight="1" ht="17.25">
      <c r="A1369" s="235">
        <f>A1368</f>
        <v>25569.375</v>
      </c>
      <c r="B1369" s="179"/>
      <c r="C1369" s="180"/>
      <c r="D1369" s="180"/>
      <c r="E1369" s="180"/>
      <c r="F1369" s="180"/>
      <c r="G1369" s="180">
        <f>SUM(C1369:F1369)</f>
      </c>
      <c r="H1369" s="125"/>
      <c r="I1369" s="125">
        <f>G1369*H1369</f>
      </c>
      <c r="J1369" s="125">
        <f>I1369*0.1</f>
      </c>
      <c r="K1369" s="125">
        <f>SUM(I1369:J1369)</f>
      </c>
      <c r="L1369" s="86"/>
      <c r="M1369" s="175"/>
      <c r="N1369" s="87"/>
      <c r="O1369" s="87"/>
      <c r="P1369" s="87"/>
      <c r="Q1369" s="87"/>
      <c r="R1369" s="87"/>
      <c r="S1369" s="87"/>
      <c r="T1369" s="87"/>
      <c r="U1369" s="87"/>
      <c r="V1369" s="175"/>
      <c r="W1369" s="87"/>
      <c r="X1369" s="87"/>
      <c r="Y1369" s="87"/>
      <c r="Z1369" s="87"/>
      <c r="AA1369" s="87"/>
      <c r="AB1369" s="87"/>
      <c r="AC1369" s="86"/>
      <c r="AD1369" s="87"/>
    </row>
    <row x14ac:dyDescent="0.25" r="1370" customHeight="1" ht="17.25">
      <c r="A1370" s="243">
        <f>A1369</f>
        <v>25569.375</v>
      </c>
      <c r="B1370" s="282" t="s">
        <v>155</v>
      </c>
      <c r="C1370" s="191">
        <f>SUM(C1328:C1369)</f>
      </c>
      <c r="D1370" s="191">
        <f>SUM(D1328:D1369)</f>
      </c>
      <c r="E1370" s="191">
        <f>SUM(E1328:E1369)</f>
      </c>
      <c r="F1370" s="191">
        <f>SUM(F1328:F1369)</f>
      </c>
      <c r="G1370" s="191">
        <f>SUM(G1328:G1369)</f>
      </c>
      <c r="H1370" s="201"/>
      <c r="I1370" s="201">
        <f>SUM(I1328:I1369)</f>
      </c>
      <c r="J1370" s="201">
        <f>SUM(J1328:J1369)</f>
      </c>
      <c r="K1370" s="201">
        <f>SUM(K1328:K1369)</f>
      </c>
      <c r="L1370" s="86"/>
      <c r="M1370" s="175"/>
      <c r="N1370" s="87"/>
      <c r="O1370" s="87"/>
      <c r="P1370" s="87"/>
      <c r="Q1370" s="87"/>
      <c r="R1370" s="87"/>
      <c r="S1370" s="87"/>
      <c r="T1370" s="87"/>
      <c r="U1370" s="87"/>
      <c r="V1370" s="175"/>
      <c r="W1370" s="87"/>
      <c r="X1370" s="87"/>
      <c r="Y1370" s="87"/>
      <c r="Z1370" s="87"/>
      <c r="AA1370" s="87"/>
      <c r="AB1370" s="87"/>
      <c r="AC1370" s="86"/>
      <c r="AD1370" s="87"/>
    </row>
    <row x14ac:dyDescent="0.25" r="1371" customHeight="1" ht="17.25">
      <c r="A1371" s="235">
        <f>A1374</f>
        <v>25569.375</v>
      </c>
      <c r="B1371" s="186" t="s">
        <v>113</v>
      </c>
      <c r="C1371" s="180"/>
      <c r="D1371" s="180">
        <v>107</v>
      </c>
      <c r="E1371" s="180">
        <v>75</v>
      </c>
      <c r="F1371" s="180"/>
      <c r="G1371" s="180">
        <f>SUM(C1371:F1371)</f>
      </c>
      <c r="H1371" s="125">
        <v>6500</v>
      </c>
      <c r="I1371" s="125">
        <f>G1371*H1371</f>
      </c>
      <c r="J1371" s="185"/>
      <c r="K1371" s="125">
        <f>SUM(I1371:J1371)</f>
      </c>
      <c r="L1371" s="86"/>
      <c r="M1371" s="175"/>
      <c r="N1371" s="87"/>
      <c r="O1371" s="87"/>
      <c r="P1371" s="87"/>
      <c r="Q1371" s="87"/>
      <c r="R1371" s="87"/>
      <c r="S1371" s="87"/>
      <c r="T1371" s="87"/>
      <c r="U1371" s="87"/>
      <c r="V1371" s="175"/>
      <c r="W1371" s="87"/>
      <c r="X1371" s="87"/>
      <c r="Y1371" s="87"/>
      <c r="Z1371" s="87"/>
      <c r="AA1371" s="87"/>
      <c r="AB1371" s="87"/>
      <c r="AC1371" s="86"/>
      <c r="AD1371" s="87"/>
    </row>
    <row x14ac:dyDescent="0.25" r="1372" customHeight="1" ht="17.25">
      <c r="A1372" s="235">
        <f>A1371</f>
        <v>25569.375</v>
      </c>
      <c r="B1372" s="186" t="s">
        <v>156</v>
      </c>
      <c r="C1372" s="180"/>
      <c r="D1372" s="180">
        <v>8</v>
      </c>
      <c r="E1372" s="180">
        <v>3</v>
      </c>
      <c r="F1372" s="180"/>
      <c r="G1372" s="180">
        <f>SUM(C1372:F1372)</f>
      </c>
      <c r="H1372" s="125">
        <v>6500</v>
      </c>
      <c r="I1372" s="125">
        <f>G1372*H1372</f>
      </c>
      <c r="J1372" s="185"/>
      <c r="K1372" s="125">
        <f>SUM(I1372:J1372)</f>
      </c>
      <c r="L1372" s="86"/>
      <c r="M1372" s="175"/>
      <c r="N1372" s="87"/>
      <c r="O1372" s="87"/>
      <c r="P1372" s="87"/>
      <c r="Q1372" s="87"/>
      <c r="R1372" s="87"/>
      <c r="S1372" s="87"/>
      <c r="T1372" s="87"/>
      <c r="U1372" s="87"/>
      <c r="V1372" s="175"/>
      <c r="W1372" s="87"/>
      <c r="X1372" s="87"/>
      <c r="Y1372" s="87"/>
      <c r="Z1372" s="87"/>
      <c r="AA1372" s="87"/>
      <c r="AB1372" s="87"/>
      <c r="AC1372" s="86"/>
      <c r="AD1372" s="87"/>
    </row>
    <row x14ac:dyDescent="0.25" r="1373" customHeight="1" ht="17.25">
      <c r="A1373" s="235">
        <f>A1368</f>
        <v>25569.375</v>
      </c>
      <c r="B1373" s="186" t="s">
        <v>112</v>
      </c>
      <c r="C1373" s="180"/>
      <c r="D1373" s="180">
        <v>18</v>
      </c>
      <c r="E1373" s="180">
        <v>8</v>
      </c>
      <c r="F1373" s="180"/>
      <c r="G1373" s="180">
        <f>SUM(C1373:F1373)</f>
      </c>
      <c r="H1373" s="125">
        <v>6900</v>
      </c>
      <c r="I1373" s="125">
        <f>G1373*H1373</f>
      </c>
      <c r="J1373" s="185"/>
      <c r="K1373" s="125">
        <f>SUM(I1373:J1373)</f>
      </c>
      <c r="L1373" s="86"/>
      <c r="M1373" s="175"/>
      <c r="N1373" s="87"/>
      <c r="O1373" s="87"/>
      <c r="P1373" s="87"/>
      <c r="Q1373" s="87"/>
      <c r="R1373" s="87"/>
      <c r="S1373" s="87"/>
      <c r="T1373" s="87"/>
      <c r="U1373" s="87"/>
      <c r="V1373" s="175"/>
      <c r="W1373" s="87"/>
      <c r="X1373" s="87"/>
      <c r="Y1373" s="87"/>
      <c r="Z1373" s="87"/>
      <c r="AA1373" s="87"/>
      <c r="AB1373" s="87"/>
      <c r="AC1373" s="86"/>
      <c r="AD1373" s="87"/>
    </row>
    <row x14ac:dyDescent="0.25" r="1374" customHeight="1" ht="17.25">
      <c r="A1374" s="235">
        <f>A1373</f>
        <v>25569.375</v>
      </c>
      <c r="B1374" s="179"/>
      <c r="C1374" s="180"/>
      <c r="D1374" s="180"/>
      <c r="E1374" s="180"/>
      <c r="F1374" s="180"/>
      <c r="G1374" s="180">
        <f>SUM(C1374:F1374)</f>
      </c>
      <c r="H1374" s="125"/>
      <c r="I1374" s="125">
        <f>G1373*H1374</f>
      </c>
      <c r="J1374" s="185"/>
      <c r="K1374" s="125">
        <f>SUM(I1374:J1374)</f>
      </c>
      <c r="L1374" s="86"/>
      <c r="M1374" s="175"/>
      <c r="N1374" s="87"/>
      <c r="O1374" s="87"/>
      <c r="P1374" s="87"/>
      <c r="Q1374" s="87"/>
      <c r="R1374" s="87"/>
      <c r="S1374" s="87"/>
      <c r="T1374" s="87"/>
      <c r="U1374" s="87"/>
      <c r="V1374" s="175"/>
      <c r="W1374" s="87"/>
      <c r="X1374" s="87"/>
      <c r="Y1374" s="87"/>
      <c r="Z1374" s="87"/>
      <c r="AA1374" s="87"/>
      <c r="AB1374" s="87"/>
      <c r="AC1374" s="86"/>
      <c r="AD1374" s="87"/>
    </row>
    <row x14ac:dyDescent="0.25" r="1375" customHeight="1" ht="17.25">
      <c r="A1375" s="235">
        <f>A1374</f>
        <v>25569.375</v>
      </c>
      <c r="B1375" s="179"/>
      <c r="C1375" s="180"/>
      <c r="D1375" s="180"/>
      <c r="E1375" s="180"/>
      <c r="F1375" s="180"/>
      <c r="G1375" s="180">
        <f>SUM(C1375:F1375)</f>
      </c>
      <c r="H1375" s="125"/>
      <c r="I1375" s="125">
        <f>G1375*H1375</f>
      </c>
      <c r="J1375" s="185"/>
      <c r="K1375" s="125">
        <f>SUM(I1375:J1375)</f>
      </c>
      <c r="L1375" s="86"/>
      <c r="M1375" s="175"/>
      <c r="N1375" s="87"/>
      <c r="O1375" s="87"/>
      <c r="P1375" s="87"/>
      <c r="Q1375" s="87"/>
      <c r="R1375" s="87"/>
      <c r="S1375" s="87"/>
      <c r="T1375" s="87"/>
      <c r="U1375" s="87"/>
      <c r="V1375" s="175"/>
      <c r="W1375" s="87"/>
      <c r="X1375" s="87"/>
      <c r="Y1375" s="87"/>
      <c r="Z1375" s="87"/>
      <c r="AA1375" s="87"/>
      <c r="AB1375" s="87"/>
      <c r="AC1375" s="86"/>
      <c r="AD1375" s="87"/>
    </row>
    <row x14ac:dyDescent="0.25" r="1376" customHeight="1" ht="17.25">
      <c r="A1376" s="235">
        <f>A1375</f>
        <v>25569.375</v>
      </c>
      <c r="B1376" s="179"/>
      <c r="C1376" s="180"/>
      <c r="D1376" s="180"/>
      <c r="E1376" s="180"/>
      <c r="F1376" s="180"/>
      <c r="G1376" s="180">
        <f>SUM(C1376:F1376)</f>
      </c>
      <c r="H1376" s="125"/>
      <c r="I1376" s="125">
        <f>G1375*H1376</f>
      </c>
      <c r="J1376" s="185"/>
      <c r="K1376" s="125">
        <f>SUM(I1376:J1376)</f>
      </c>
      <c r="L1376" s="86"/>
      <c r="M1376" s="175"/>
      <c r="N1376" s="87"/>
      <c r="O1376" s="87"/>
      <c r="P1376" s="87"/>
      <c r="Q1376" s="87"/>
      <c r="R1376" s="87"/>
      <c r="S1376" s="87"/>
      <c r="T1376" s="87"/>
      <c r="U1376" s="87"/>
      <c r="V1376" s="175"/>
      <c r="W1376" s="87"/>
      <c r="X1376" s="87"/>
      <c r="Y1376" s="87"/>
      <c r="Z1376" s="87"/>
      <c r="AA1376" s="87"/>
      <c r="AB1376" s="87"/>
      <c r="AC1376" s="86"/>
      <c r="AD1376" s="87"/>
    </row>
    <row x14ac:dyDescent="0.25" r="1377" customHeight="1" ht="17.25">
      <c r="A1377" s="235">
        <f>A1372</f>
        <v>25569.375</v>
      </c>
      <c r="B1377" s="179"/>
      <c r="C1377" s="180"/>
      <c r="D1377" s="180"/>
      <c r="E1377" s="180"/>
      <c r="F1377" s="180"/>
      <c r="G1377" s="180">
        <f>SUM(C1377:F1377)</f>
      </c>
      <c r="H1377" s="125"/>
      <c r="I1377" s="125">
        <f>G1377*H1377</f>
      </c>
      <c r="J1377" s="185"/>
      <c r="K1377" s="125">
        <f>SUM(I1377:J1377)</f>
      </c>
      <c r="L1377" s="86"/>
      <c r="M1377" s="175"/>
      <c r="N1377" s="87"/>
      <c r="O1377" s="87"/>
      <c r="P1377" s="87"/>
      <c r="Q1377" s="87"/>
      <c r="R1377" s="87"/>
      <c r="S1377" s="87"/>
      <c r="T1377" s="87"/>
      <c r="U1377" s="87"/>
      <c r="V1377" s="175"/>
      <c r="W1377" s="87"/>
      <c r="X1377" s="87"/>
      <c r="Y1377" s="87"/>
      <c r="Z1377" s="87"/>
      <c r="AA1377" s="87"/>
      <c r="AB1377" s="87"/>
      <c r="AC1377" s="86"/>
      <c r="AD1377" s="87"/>
    </row>
    <row x14ac:dyDescent="0.25" r="1378" customHeight="1" ht="17.25">
      <c r="A1378" s="235">
        <f>A1377</f>
        <v>25569.375</v>
      </c>
      <c r="B1378" s="179"/>
      <c r="C1378" s="180"/>
      <c r="D1378" s="180"/>
      <c r="E1378" s="180"/>
      <c r="F1378" s="180"/>
      <c r="G1378" s="180">
        <f>SUM(C1378:F1378)</f>
      </c>
      <c r="H1378" s="125"/>
      <c r="I1378" s="125">
        <f>G1377*H1378</f>
      </c>
      <c r="J1378" s="185"/>
      <c r="K1378" s="125">
        <f>SUM(I1378:J1378)</f>
      </c>
      <c r="L1378" s="86"/>
      <c r="M1378" s="175"/>
      <c r="N1378" s="87"/>
      <c r="O1378" s="87"/>
      <c r="P1378" s="87"/>
      <c r="Q1378" s="87"/>
      <c r="R1378" s="87"/>
      <c r="S1378" s="87"/>
      <c r="T1378" s="87"/>
      <c r="U1378" s="87"/>
      <c r="V1378" s="175"/>
      <c r="W1378" s="87"/>
      <c r="X1378" s="87"/>
      <c r="Y1378" s="87"/>
      <c r="Z1378" s="87"/>
      <c r="AA1378" s="87"/>
      <c r="AB1378" s="87"/>
      <c r="AC1378" s="86"/>
      <c r="AD1378" s="87"/>
    </row>
    <row x14ac:dyDescent="0.25" r="1379" customHeight="1" ht="17.25">
      <c r="A1379" s="243">
        <f>A1378</f>
        <v>25569.375</v>
      </c>
      <c r="B1379" s="282" t="s">
        <v>157</v>
      </c>
      <c r="C1379" s="191">
        <f>SUM(C1371:C1378)</f>
      </c>
      <c r="D1379" s="191">
        <f>SUM(D1371:D1378)</f>
      </c>
      <c r="E1379" s="191">
        <f>SUM(E1371:E1378)</f>
      </c>
      <c r="F1379" s="191">
        <f>SUM(F1371:F1378)</f>
      </c>
      <c r="G1379" s="191">
        <f>SUM(G1371:G1378)</f>
      </c>
      <c r="H1379" s="201"/>
      <c r="I1379" s="201">
        <f>SUM(I1371:I1378)</f>
      </c>
      <c r="J1379" s="201"/>
      <c r="K1379" s="202">
        <f>SUM(K1371:K1378)</f>
      </c>
      <c r="L1379" s="86"/>
      <c r="M1379" s="175"/>
      <c r="N1379" s="87"/>
      <c r="O1379" s="87"/>
      <c r="P1379" s="87"/>
      <c r="Q1379" s="87"/>
      <c r="R1379" s="87"/>
      <c r="S1379" s="87"/>
      <c r="T1379" s="87"/>
      <c r="U1379" s="87"/>
      <c r="V1379" s="175"/>
      <c r="W1379" s="87"/>
      <c r="X1379" s="87"/>
      <c r="Y1379" s="87"/>
      <c r="Z1379" s="87"/>
      <c r="AA1379" s="87"/>
      <c r="AB1379" s="87"/>
      <c r="AC1379" s="86"/>
      <c r="AD1379" s="87"/>
    </row>
    <row x14ac:dyDescent="0.25" r="1380" customHeight="1" ht="17.25" hidden="1">
      <c r="A1380" s="272" t="s">
        <v>128</v>
      </c>
      <c r="B1380" s="273" t="s">
        <v>2</v>
      </c>
      <c r="C1380" s="274" t="s">
        <v>129</v>
      </c>
      <c r="D1380" s="274" t="s">
        <v>130</v>
      </c>
      <c r="E1380" s="274" t="s">
        <v>131</v>
      </c>
      <c r="F1380" s="274" t="s">
        <v>132</v>
      </c>
      <c r="G1380" s="274" t="s">
        <v>133</v>
      </c>
      <c r="H1380" s="274" t="s">
        <v>7</v>
      </c>
      <c r="I1380" s="274" t="s">
        <v>134</v>
      </c>
      <c r="J1380" s="274" t="s">
        <v>90</v>
      </c>
      <c r="K1380" s="275" t="s">
        <v>135</v>
      </c>
      <c r="L1380" s="86"/>
      <c r="M1380" s="175"/>
      <c r="N1380" s="87"/>
      <c r="O1380" s="87"/>
      <c r="P1380" s="87"/>
      <c r="Q1380" s="87"/>
      <c r="R1380" s="87"/>
      <c r="S1380" s="87"/>
      <c r="T1380" s="87"/>
      <c r="U1380" s="87"/>
      <c r="V1380" s="175"/>
      <c r="W1380" s="87"/>
      <c r="X1380" s="87"/>
      <c r="Y1380" s="87"/>
      <c r="Z1380" s="87"/>
      <c r="AA1380" s="87"/>
      <c r="AB1380" s="87"/>
      <c r="AC1380" s="86"/>
      <c r="AD1380" s="87"/>
    </row>
    <row x14ac:dyDescent="0.25" r="1381" customHeight="1" ht="17.25">
      <c r="A1381" s="235">
        <f>A1379+1</f>
        <v>25569.375</v>
      </c>
      <c r="B1381" s="179" t="s">
        <v>203</v>
      </c>
      <c r="C1381" s="180"/>
      <c r="D1381" s="180"/>
      <c r="E1381" s="180"/>
      <c r="F1381" s="180"/>
      <c r="G1381" s="180">
        <f>SUM(C1381:F1381)</f>
      </c>
      <c r="H1381" s="237">
        <v>6000</v>
      </c>
      <c r="I1381" s="125">
        <f>G1381*H1381</f>
      </c>
      <c r="J1381" s="125">
        <f>I1381*0.1</f>
      </c>
      <c r="K1381" s="125">
        <f>SUM(I1381:J1381)</f>
      </c>
      <c r="L1381" s="86"/>
      <c r="M1381" s="175"/>
      <c r="N1381" s="87"/>
      <c r="O1381" s="87"/>
      <c r="P1381" s="87"/>
      <c r="Q1381" s="87"/>
      <c r="R1381" s="87"/>
      <c r="S1381" s="87"/>
      <c r="T1381" s="87"/>
      <c r="U1381" s="87"/>
      <c r="V1381" s="175"/>
      <c r="W1381" s="87"/>
      <c r="X1381" s="87"/>
      <c r="Y1381" s="87"/>
      <c r="Z1381" s="87"/>
      <c r="AA1381" s="87"/>
      <c r="AB1381" s="87"/>
      <c r="AC1381" s="86"/>
      <c r="AD1381" s="87"/>
    </row>
    <row x14ac:dyDescent="0.25" r="1382" customHeight="1" ht="17.25">
      <c r="A1382" s="235">
        <f>A1381</f>
        <v>25569.375</v>
      </c>
      <c r="B1382" s="179" t="s">
        <v>205</v>
      </c>
      <c r="C1382" s="180"/>
      <c r="D1382" s="180"/>
      <c r="E1382" s="180"/>
      <c r="F1382" s="180"/>
      <c r="G1382" s="180">
        <f>SUM(C1382:F1382)</f>
      </c>
      <c r="H1382" s="182">
        <v>4300</v>
      </c>
      <c r="I1382" s="125">
        <f>G1382*H1382</f>
      </c>
      <c r="J1382" s="125">
        <f>I1382*0.1</f>
      </c>
      <c r="K1382" s="125">
        <f>SUM(I1382:J1382)</f>
      </c>
      <c r="L1382" s="86"/>
      <c r="M1382" s="175"/>
      <c r="N1382" s="87"/>
      <c r="O1382" s="87"/>
      <c r="P1382" s="87"/>
      <c r="Q1382" s="87"/>
      <c r="R1382" s="87"/>
      <c r="S1382" s="87"/>
      <c r="T1382" s="87"/>
      <c r="U1382" s="87"/>
      <c r="V1382" s="175"/>
      <c r="W1382" s="87"/>
      <c r="X1382" s="87"/>
      <c r="Y1382" s="87"/>
      <c r="Z1382" s="87"/>
      <c r="AA1382" s="87"/>
      <c r="AB1382" s="87"/>
      <c r="AC1382" s="86"/>
      <c r="AD1382" s="87"/>
    </row>
    <row x14ac:dyDescent="0.25" r="1383" customHeight="1" ht="17.25">
      <c r="A1383" s="235">
        <f>A1382</f>
        <v>25569.375</v>
      </c>
      <c r="B1383" s="179" t="s">
        <v>13</v>
      </c>
      <c r="C1383" s="180"/>
      <c r="D1383" s="180"/>
      <c r="E1383" s="180"/>
      <c r="F1383" s="180"/>
      <c r="G1383" s="180">
        <f>SUM(C1383:F1383)</f>
      </c>
      <c r="H1383" s="125">
        <v>6000</v>
      </c>
      <c r="I1383" s="125">
        <f>G1383*H1383</f>
      </c>
      <c r="J1383" s="125">
        <f>I1383*0.1</f>
      </c>
      <c r="K1383" s="125">
        <f>SUM(I1383:J1383)</f>
      </c>
      <c r="L1383" s="86"/>
      <c r="M1383" s="175"/>
      <c r="N1383" s="87"/>
      <c r="O1383" s="87"/>
      <c r="P1383" s="87"/>
      <c r="Q1383" s="87"/>
      <c r="R1383" s="87"/>
      <c r="S1383" s="87"/>
      <c r="T1383" s="87"/>
      <c r="U1383" s="87"/>
      <c r="V1383" s="175"/>
      <c r="W1383" s="87"/>
      <c r="X1383" s="87"/>
      <c r="Y1383" s="87"/>
      <c r="Z1383" s="87"/>
      <c r="AA1383" s="87"/>
      <c r="AB1383" s="87"/>
      <c r="AC1383" s="86"/>
      <c r="AD1383" s="87"/>
    </row>
    <row x14ac:dyDescent="0.25" r="1384" customHeight="1" ht="17.25">
      <c r="A1384" s="235">
        <f>A1383</f>
        <v>25569.375</v>
      </c>
      <c r="B1384" s="179" t="s">
        <v>58</v>
      </c>
      <c r="C1384" s="183" t="s">
        <v>14</v>
      </c>
      <c r="D1384" s="180">
        <v>10</v>
      </c>
      <c r="E1384" s="180">
        <v>7</v>
      </c>
      <c r="F1384" s="180"/>
      <c r="G1384" s="180">
        <f>SUM(C1384:F1384)</f>
      </c>
      <c r="H1384" s="237">
        <v>5500</v>
      </c>
      <c r="I1384" s="125">
        <f>G1384*H1384</f>
      </c>
      <c r="J1384" s="125">
        <f>I1384*0.1</f>
      </c>
      <c r="K1384" s="125">
        <f>SUM(I1384:J1384)</f>
      </c>
      <c r="L1384" s="86"/>
      <c r="M1384" s="175"/>
      <c r="N1384" s="87"/>
      <c r="O1384" s="87"/>
      <c r="P1384" s="87"/>
      <c r="Q1384" s="87"/>
      <c r="R1384" s="87"/>
      <c r="S1384" s="87"/>
      <c r="T1384" s="87"/>
      <c r="U1384" s="87"/>
      <c r="V1384" s="175"/>
      <c r="W1384" s="87"/>
      <c r="X1384" s="87"/>
      <c r="Y1384" s="87"/>
      <c r="Z1384" s="87"/>
      <c r="AA1384" s="87"/>
      <c r="AB1384" s="87"/>
      <c r="AC1384" s="86"/>
      <c r="AD1384" s="87"/>
    </row>
    <row x14ac:dyDescent="0.25" r="1385" customHeight="1" ht="17.25">
      <c r="A1385" s="235">
        <f>A1384</f>
        <v>25569.375</v>
      </c>
      <c r="B1385" s="179" t="s">
        <v>8</v>
      </c>
      <c r="C1385" s="183">
        <v>5</v>
      </c>
      <c r="D1385" s="180">
        <v>12</v>
      </c>
      <c r="E1385" s="180">
        <v>7</v>
      </c>
      <c r="F1385" s="180">
        <v>7</v>
      </c>
      <c r="G1385" s="180">
        <f>SUM(C1385:F1385)</f>
      </c>
      <c r="H1385" s="125">
        <v>5000</v>
      </c>
      <c r="I1385" s="125">
        <f>G1385*H1385</f>
      </c>
      <c r="J1385" s="125">
        <f>I1385*0.1</f>
      </c>
      <c r="K1385" s="125">
        <f>SUM(I1385:J1385)</f>
      </c>
      <c r="L1385" s="86"/>
      <c r="M1385" s="175"/>
      <c r="N1385" s="87"/>
      <c r="O1385" s="87"/>
      <c r="P1385" s="87"/>
      <c r="Q1385" s="87"/>
      <c r="R1385" s="87"/>
      <c r="S1385" s="87"/>
      <c r="T1385" s="87"/>
      <c r="U1385" s="87"/>
      <c r="V1385" s="175"/>
      <c r="W1385" s="87"/>
      <c r="X1385" s="87"/>
      <c r="Y1385" s="87"/>
      <c r="Z1385" s="87"/>
      <c r="AA1385" s="87"/>
      <c r="AB1385" s="87"/>
      <c r="AC1385" s="86"/>
      <c r="AD1385" s="87"/>
    </row>
    <row x14ac:dyDescent="0.25" r="1386" customHeight="1" ht="17.25">
      <c r="A1386" s="235">
        <f>A1385</f>
        <v>25569.375</v>
      </c>
      <c r="B1386" s="179" t="s">
        <v>27</v>
      </c>
      <c r="C1386" s="180"/>
      <c r="D1386" s="180"/>
      <c r="E1386" s="180"/>
      <c r="F1386" s="180"/>
      <c r="G1386" s="180">
        <f>SUM(C1386:F1386)</f>
      </c>
      <c r="H1386" s="125">
        <v>5500</v>
      </c>
      <c r="I1386" s="125">
        <f>G1386*H1386</f>
      </c>
      <c r="J1386" s="125">
        <f>I1386*0.1</f>
      </c>
      <c r="K1386" s="125">
        <f>SUM(I1386:J1386)</f>
      </c>
      <c r="L1386" s="86"/>
      <c r="M1386" s="175"/>
      <c r="N1386" s="87"/>
      <c r="O1386" s="87"/>
      <c r="P1386" s="87"/>
      <c r="Q1386" s="87"/>
      <c r="R1386" s="87"/>
      <c r="S1386" s="87"/>
      <c r="T1386" s="87"/>
      <c r="U1386" s="87"/>
      <c r="V1386" s="175"/>
      <c r="W1386" s="87"/>
      <c r="X1386" s="87"/>
      <c r="Y1386" s="87"/>
      <c r="Z1386" s="87"/>
      <c r="AA1386" s="87"/>
      <c r="AB1386" s="87"/>
      <c r="AC1386" s="86"/>
      <c r="AD1386" s="87"/>
    </row>
    <row x14ac:dyDescent="0.25" r="1387" customHeight="1" ht="17.25">
      <c r="A1387" s="235">
        <f>A1386</f>
        <v>25569.375</v>
      </c>
      <c r="B1387" s="179" t="s">
        <v>20</v>
      </c>
      <c r="C1387" s="180"/>
      <c r="D1387" s="180">
        <v>6</v>
      </c>
      <c r="E1387" s="180"/>
      <c r="F1387" s="180"/>
      <c r="G1387" s="180">
        <f>SUM(C1387:F1387)</f>
      </c>
      <c r="H1387" s="125">
        <v>5000</v>
      </c>
      <c r="I1387" s="125">
        <f>G1387*H1387</f>
      </c>
      <c r="J1387" s="125">
        <f>I1387*0.1</f>
      </c>
      <c r="K1387" s="125">
        <f>SUM(I1387:J1387)</f>
      </c>
      <c r="L1387" s="86"/>
      <c r="M1387" s="175"/>
      <c r="N1387" s="87"/>
      <c r="O1387" s="87"/>
      <c r="P1387" s="87"/>
      <c r="Q1387" s="87"/>
      <c r="R1387" s="87"/>
      <c r="S1387" s="87"/>
      <c r="T1387" s="87"/>
      <c r="U1387" s="87"/>
      <c r="V1387" s="175"/>
      <c r="W1387" s="87"/>
      <c r="X1387" s="87"/>
      <c r="Y1387" s="87"/>
      <c r="Z1387" s="87"/>
      <c r="AA1387" s="87"/>
      <c r="AB1387" s="87"/>
      <c r="AC1387" s="86"/>
      <c r="AD1387" s="87"/>
    </row>
    <row x14ac:dyDescent="0.25" r="1388" customHeight="1" ht="17.25">
      <c r="A1388" s="235">
        <f>A1387</f>
        <v>25569.375</v>
      </c>
      <c r="B1388" s="179" t="s">
        <v>31</v>
      </c>
      <c r="C1388" s="180"/>
      <c r="D1388" s="180"/>
      <c r="E1388" s="180"/>
      <c r="F1388" s="180"/>
      <c r="G1388" s="180">
        <f>SUM(C1388:F1388)</f>
      </c>
      <c r="H1388" s="125">
        <v>6000</v>
      </c>
      <c r="I1388" s="125">
        <f>G1388*H1388</f>
      </c>
      <c r="J1388" s="125">
        <f>I1388*0.1</f>
      </c>
      <c r="K1388" s="125">
        <f>SUM(I1388:J1388)</f>
      </c>
      <c r="L1388" s="86"/>
      <c r="M1388" s="175"/>
      <c r="N1388" s="87"/>
      <c r="O1388" s="87"/>
      <c r="P1388" s="87"/>
      <c r="Q1388" s="87"/>
      <c r="R1388" s="87"/>
      <c r="S1388" s="87"/>
      <c r="T1388" s="87"/>
      <c r="U1388" s="87"/>
      <c r="V1388" s="175"/>
      <c r="W1388" s="87"/>
      <c r="X1388" s="87"/>
      <c r="Y1388" s="87"/>
      <c r="Z1388" s="87"/>
      <c r="AA1388" s="87"/>
      <c r="AB1388" s="87"/>
      <c r="AC1388" s="86"/>
      <c r="AD1388" s="87"/>
    </row>
    <row x14ac:dyDescent="0.25" r="1389" customHeight="1" ht="17.25">
      <c r="A1389" s="235">
        <f>A1388</f>
        <v>25569.375</v>
      </c>
      <c r="B1389" s="179" t="s">
        <v>71</v>
      </c>
      <c r="C1389" s="180"/>
      <c r="D1389" s="180"/>
      <c r="E1389" s="180"/>
      <c r="F1389" s="180"/>
      <c r="G1389" s="180">
        <f>SUM(C1389:F1389)</f>
      </c>
      <c r="H1389" s="125">
        <v>6000</v>
      </c>
      <c r="I1389" s="125">
        <f>G1389*H1389</f>
      </c>
      <c r="J1389" s="125">
        <f>I1389*0.1</f>
      </c>
      <c r="K1389" s="125">
        <f>SUM(I1389:J1389)</f>
      </c>
      <c r="L1389" s="86"/>
      <c r="M1389" s="175"/>
      <c r="N1389" s="87"/>
      <c r="O1389" s="87"/>
      <c r="P1389" s="87"/>
      <c r="Q1389" s="87"/>
      <c r="R1389" s="87"/>
      <c r="S1389" s="87"/>
      <c r="T1389" s="87"/>
      <c r="U1389" s="87"/>
      <c r="V1389" s="175"/>
      <c r="W1389" s="87"/>
      <c r="X1389" s="87"/>
      <c r="Y1389" s="87"/>
      <c r="Z1389" s="87"/>
      <c r="AA1389" s="87"/>
      <c r="AB1389" s="87"/>
      <c r="AC1389" s="86"/>
      <c r="AD1389" s="87"/>
    </row>
    <row x14ac:dyDescent="0.25" r="1390" customHeight="1" ht="17.25">
      <c r="A1390" s="235">
        <f>A1389</f>
        <v>25569.375</v>
      </c>
      <c r="B1390" s="179" t="s">
        <v>49</v>
      </c>
      <c r="C1390" s="180"/>
      <c r="D1390" s="180">
        <v>11</v>
      </c>
      <c r="E1390" s="180"/>
      <c r="F1390" s="180"/>
      <c r="G1390" s="180">
        <f>SUM(C1390:F1390)</f>
      </c>
      <c r="H1390" s="237">
        <v>6000</v>
      </c>
      <c r="I1390" s="125">
        <f>G1390*H1390</f>
      </c>
      <c r="J1390" s="125">
        <f>I1390*0.1</f>
      </c>
      <c r="K1390" s="125">
        <f>SUM(I1390:J1390)</f>
      </c>
      <c r="L1390" s="86"/>
      <c r="M1390" s="175"/>
      <c r="N1390" s="87"/>
      <c r="O1390" s="87"/>
      <c r="P1390" s="87"/>
      <c r="Q1390" s="87"/>
      <c r="R1390" s="87"/>
      <c r="S1390" s="87"/>
      <c r="T1390" s="87"/>
      <c r="U1390" s="87"/>
      <c r="V1390" s="175"/>
      <c r="W1390" s="87"/>
      <c r="X1390" s="87"/>
      <c r="Y1390" s="87"/>
      <c r="Z1390" s="87"/>
      <c r="AA1390" s="87"/>
      <c r="AB1390" s="87"/>
      <c r="AC1390" s="86"/>
      <c r="AD1390" s="87"/>
    </row>
    <row x14ac:dyDescent="0.25" r="1391" customHeight="1" ht="17.25">
      <c r="A1391" s="235">
        <f>A1390</f>
        <v>25569.375</v>
      </c>
      <c r="B1391" s="184" t="s">
        <v>9</v>
      </c>
      <c r="C1391" s="180"/>
      <c r="D1391" s="180">
        <v>5</v>
      </c>
      <c r="E1391" s="180"/>
      <c r="F1391" s="180"/>
      <c r="G1391" s="180">
        <f>SUM(C1391:F1391)</f>
      </c>
      <c r="H1391" s="125">
        <v>6000</v>
      </c>
      <c r="I1391" s="125">
        <f>G1391*H1391</f>
      </c>
      <c r="J1391" s="125">
        <f>I1391*0.1</f>
      </c>
      <c r="K1391" s="125">
        <f>SUM(I1391:J1391)</f>
      </c>
      <c r="L1391" s="86"/>
      <c r="M1391" s="175"/>
      <c r="N1391" s="87"/>
      <c r="O1391" s="87"/>
      <c r="P1391" s="87"/>
      <c r="Q1391" s="87"/>
      <c r="R1391" s="87"/>
      <c r="S1391" s="87"/>
      <c r="T1391" s="87"/>
      <c r="U1391" s="87"/>
      <c r="V1391" s="175"/>
      <c r="W1391" s="87"/>
      <c r="X1391" s="87"/>
      <c r="Y1391" s="87"/>
      <c r="Z1391" s="87"/>
      <c r="AA1391" s="87"/>
      <c r="AB1391" s="87"/>
      <c r="AC1391" s="86"/>
      <c r="AD1391" s="87"/>
    </row>
    <row x14ac:dyDescent="0.25" r="1392" customHeight="1" ht="17.25">
      <c r="A1392" s="235">
        <f>A1391</f>
        <v>25569.375</v>
      </c>
      <c r="B1392" s="179" t="s">
        <v>78</v>
      </c>
      <c r="C1392" s="180"/>
      <c r="D1392" s="180"/>
      <c r="E1392" s="180"/>
      <c r="F1392" s="180"/>
      <c r="G1392" s="180">
        <f>SUM(C1392:F1392)</f>
      </c>
      <c r="H1392" s="125">
        <v>6500</v>
      </c>
      <c r="I1392" s="125">
        <f>G1392*H1392</f>
      </c>
      <c r="J1392" s="125">
        <f>I1392*0.1</f>
      </c>
      <c r="K1392" s="125">
        <f>SUM(I1392:J1392)</f>
      </c>
      <c r="L1392" s="86"/>
      <c r="M1392" s="175"/>
      <c r="N1392" s="87"/>
      <c r="O1392" s="87"/>
      <c r="P1392" s="87"/>
      <c r="Q1392" s="87"/>
      <c r="R1392" s="87"/>
      <c r="S1392" s="87"/>
      <c r="T1392" s="87"/>
      <c r="U1392" s="87"/>
      <c r="V1392" s="175"/>
      <c r="W1392" s="87"/>
      <c r="X1392" s="87"/>
      <c r="Y1392" s="87"/>
      <c r="Z1392" s="87"/>
      <c r="AA1392" s="87"/>
      <c r="AB1392" s="87"/>
      <c r="AC1392" s="86"/>
      <c r="AD1392" s="87"/>
    </row>
    <row x14ac:dyDescent="0.25" r="1393" customHeight="1" ht="17.25">
      <c r="A1393" s="235">
        <f>A1392</f>
        <v>25569.375</v>
      </c>
      <c r="B1393" s="179" t="s">
        <v>55</v>
      </c>
      <c r="C1393" s="180"/>
      <c r="D1393" s="180"/>
      <c r="E1393" s="180"/>
      <c r="F1393" s="180"/>
      <c r="G1393" s="180">
        <f>SUM(C1393:F1393)</f>
      </c>
      <c r="H1393" s="125">
        <v>6500</v>
      </c>
      <c r="I1393" s="125">
        <f>G1393*H1393</f>
      </c>
      <c r="J1393" s="125">
        <f>I1393*0.1</f>
      </c>
      <c r="K1393" s="125">
        <f>SUM(I1393:J1393)</f>
      </c>
      <c r="L1393" s="86"/>
      <c r="M1393" s="175"/>
      <c r="N1393" s="87"/>
      <c r="O1393" s="87"/>
      <c r="P1393" s="87"/>
      <c r="Q1393" s="87"/>
      <c r="R1393" s="87"/>
      <c r="S1393" s="87"/>
      <c r="T1393" s="87"/>
      <c r="U1393" s="87"/>
      <c r="V1393" s="175"/>
      <c r="W1393" s="87"/>
      <c r="X1393" s="87"/>
      <c r="Y1393" s="87"/>
      <c r="Z1393" s="87"/>
      <c r="AA1393" s="87"/>
      <c r="AB1393" s="87"/>
      <c r="AC1393" s="86"/>
      <c r="AD1393" s="87"/>
    </row>
    <row x14ac:dyDescent="0.25" r="1394" customHeight="1" ht="17.25">
      <c r="A1394" s="235">
        <f>A1393</f>
        <v>25569.375</v>
      </c>
      <c r="B1394" s="279" t="s">
        <v>80</v>
      </c>
      <c r="C1394" s="180"/>
      <c r="D1394" s="180">
        <v>23</v>
      </c>
      <c r="E1394" s="180"/>
      <c r="F1394" s="180"/>
      <c r="G1394" s="180">
        <f>SUM(C1394:F1394)</f>
      </c>
      <c r="H1394" s="125">
        <v>6000</v>
      </c>
      <c r="I1394" s="125">
        <f>G1394*H1394</f>
      </c>
      <c r="J1394" s="185"/>
      <c r="K1394" s="125">
        <f>SUM(I1394:J1394)</f>
      </c>
      <c r="L1394" s="86"/>
      <c r="M1394" s="175"/>
      <c r="N1394" s="87"/>
      <c r="O1394" s="87"/>
      <c r="P1394" s="87"/>
      <c r="Q1394" s="87"/>
      <c r="R1394" s="87"/>
      <c r="S1394" s="87"/>
      <c r="T1394" s="87"/>
      <c r="U1394" s="87"/>
      <c r="V1394" s="175"/>
      <c r="W1394" s="87"/>
      <c r="X1394" s="87"/>
      <c r="Y1394" s="87"/>
      <c r="Z1394" s="87"/>
      <c r="AA1394" s="87"/>
      <c r="AB1394" s="87"/>
      <c r="AC1394" s="86"/>
      <c r="AD1394" s="87"/>
    </row>
    <row x14ac:dyDescent="0.25" r="1395" customHeight="1" ht="17.25">
      <c r="A1395" s="235">
        <f>A1394</f>
        <v>25569.375</v>
      </c>
      <c r="B1395" s="279" t="s">
        <v>67</v>
      </c>
      <c r="C1395" s="180"/>
      <c r="D1395" s="180">
        <v>7</v>
      </c>
      <c r="E1395" s="180">
        <v>6</v>
      </c>
      <c r="F1395" s="180"/>
      <c r="G1395" s="180">
        <f>SUM(C1395:F1395)</f>
      </c>
      <c r="H1395" s="125">
        <v>5500</v>
      </c>
      <c r="I1395" s="125">
        <f>G1395*H1395</f>
      </c>
      <c r="J1395" s="125">
        <f>I1395*0.1</f>
      </c>
      <c r="K1395" s="125">
        <f>SUM(I1395:J1395)</f>
      </c>
      <c r="L1395" s="86"/>
      <c r="M1395" s="175"/>
      <c r="N1395" s="87"/>
      <c r="O1395" s="87"/>
      <c r="P1395" s="87"/>
      <c r="Q1395" s="87"/>
      <c r="R1395" s="87"/>
      <c r="S1395" s="87"/>
      <c r="T1395" s="87"/>
      <c r="U1395" s="87"/>
      <c r="V1395" s="175"/>
      <c r="W1395" s="87"/>
      <c r="X1395" s="87"/>
      <c r="Y1395" s="87"/>
      <c r="Z1395" s="87"/>
      <c r="AA1395" s="87"/>
      <c r="AB1395" s="87"/>
      <c r="AC1395" s="86"/>
      <c r="AD1395" s="87"/>
    </row>
    <row x14ac:dyDescent="0.25" r="1396" customHeight="1" ht="17.25">
      <c r="A1396" s="235">
        <f>A1395</f>
        <v>25569.375</v>
      </c>
      <c r="B1396" s="279" t="s">
        <v>74</v>
      </c>
      <c r="C1396" s="180"/>
      <c r="D1396" s="180">
        <v>8</v>
      </c>
      <c r="E1396" s="180"/>
      <c r="F1396" s="180"/>
      <c r="G1396" s="180">
        <f>SUM(C1396:F1396)</f>
      </c>
      <c r="H1396" s="187">
        <v>5000</v>
      </c>
      <c r="I1396" s="125">
        <f>G1396*H1396</f>
      </c>
      <c r="J1396" s="125">
        <f>I1396*0.1</f>
      </c>
      <c r="K1396" s="125">
        <f>SUM(I1396:J1396)</f>
      </c>
      <c r="L1396" s="86"/>
      <c r="M1396" s="175"/>
      <c r="N1396" s="87"/>
      <c r="O1396" s="87"/>
      <c r="P1396" s="87"/>
      <c r="Q1396" s="87"/>
      <c r="R1396" s="87"/>
      <c r="S1396" s="87"/>
      <c r="T1396" s="87"/>
      <c r="U1396" s="87"/>
      <c r="V1396" s="175"/>
      <c r="W1396" s="87"/>
      <c r="X1396" s="87"/>
      <c r="Y1396" s="87"/>
      <c r="Z1396" s="87"/>
      <c r="AA1396" s="87"/>
      <c r="AB1396" s="87"/>
      <c r="AC1396" s="86"/>
      <c r="AD1396" s="87"/>
    </row>
    <row x14ac:dyDescent="0.25" r="1397" customHeight="1" ht="17.25">
      <c r="A1397" s="235">
        <f>A1396</f>
        <v>25569.375</v>
      </c>
      <c r="B1397" s="280" t="s">
        <v>11</v>
      </c>
      <c r="C1397" s="180"/>
      <c r="D1397" s="180"/>
      <c r="E1397" s="180"/>
      <c r="F1397" s="180"/>
      <c r="G1397" s="180">
        <f>SUM(C1397:F1397)</f>
      </c>
      <c r="H1397" s="125">
        <v>6000</v>
      </c>
      <c r="I1397" s="125">
        <f>G1397*H1397</f>
      </c>
      <c r="J1397" s="125">
        <f>I1397*0.1</f>
      </c>
      <c r="K1397" s="125">
        <f>SUM(I1397:J1397)</f>
      </c>
      <c r="L1397" s="86"/>
      <c r="M1397" s="175"/>
      <c r="N1397" s="87"/>
      <c r="O1397" s="87"/>
      <c r="P1397" s="87"/>
      <c r="Q1397" s="87"/>
      <c r="R1397" s="87"/>
      <c r="S1397" s="87"/>
      <c r="T1397" s="87"/>
      <c r="U1397" s="87"/>
      <c r="V1397" s="175"/>
      <c r="W1397" s="87"/>
      <c r="X1397" s="87"/>
      <c r="Y1397" s="87"/>
      <c r="Z1397" s="87"/>
      <c r="AA1397" s="87"/>
      <c r="AB1397" s="87"/>
      <c r="AC1397" s="86"/>
      <c r="AD1397" s="87"/>
    </row>
    <row x14ac:dyDescent="0.25" r="1398" customHeight="1" ht="17.25">
      <c r="A1398" s="235">
        <f>A1397</f>
        <v>25569.375</v>
      </c>
      <c r="B1398" s="279" t="s">
        <v>22</v>
      </c>
      <c r="C1398" s="180"/>
      <c r="D1398" s="180"/>
      <c r="E1398" s="180"/>
      <c r="F1398" s="180"/>
      <c r="G1398" s="180">
        <f>SUM(C1398:F1398)</f>
      </c>
      <c r="H1398" s="237">
        <v>4800</v>
      </c>
      <c r="I1398" s="125">
        <f>G1398*H1398</f>
      </c>
      <c r="J1398" s="125">
        <f>I1398*0.1</f>
      </c>
      <c r="K1398" s="125">
        <f>SUM(I1398:J1398)</f>
      </c>
      <c r="L1398" s="86"/>
      <c r="M1398" s="175"/>
      <c r="N1398" s="87"/>
      <c r="O1398" s="87"/>
      <c r="P1398" s="87"/>
      <c r="Q1398" s="87"/>
      <c r="R1398" s="87"/>
      <c r="S1398" s="87"/>
      <c r="T1398" s="87"/>
      <c r="U1398" s="87"/>
      <c r="V1398" s="175"/>
      <c r="W1398" s="87"/>
      <c r="X1398" s="87"/>
      <c r="Y1398" s="87"/>
      <c r="Z1398" s="87"/>
      <c r="AA1398" s="87"/>
      <c r="AB1398" s="87"/>
      <c r="AC1398" s="86"/>
      <c r="AD1398" s="87"/>
    </row>
    <row x14ac:dyDescent="0.25" r="1399" customHeight="1" ht="17.25">
      <c r="A1399" s="235">
        <f>A1398</f>
        <v>25569.375</v>
      </c>
      <c r="B1399" s="279" t="s">
        <v>217</v>
      </c>
      <c r="C1399" s="180"/>
      <c r="D1399" s="180"/>
      <c r="E1399" s="180"/>
      <c r="F1399" s="180"/>
      <c r="G1399" s="180">
        <f>SUM(C1399:F1399)</f>
      </c>
      <c r="H1399" s="125">
        <v>5000</v>
      </c>
      <c r="I1399" s="125">
        <f>G1399*H1399</f>
      </c>
      <c r="J1399" s="125">
        <f>I1399*0.1</f>
      </c>
      <c r="K1399" s="125">
        <f>SUM(I1399:J1399)</f>
      </c>
      <c r="L1399" s="86"/>
      <c r="M1399" s="175"/>
      <c r="N1399" s="87"/>
      <c r="O1399" s="87"/>
      <c r="P1399" s="87"/>
      <c r="Q1399" s="87"/>
      <c r="R1399" s="87"/>
      <c r="S1399" s="87"/>
      <c r="T1399" s="87"/>
      <c r="U1399" s="87"/>
      <c r="V1399" s="175"/>
      <c r="W1399" s="87"/>
      <c r="X1399" s="87"/>
      <c r="Y1399" s="87"/>
      <c r="Z1399" s="87"/>
      <c r="AA1399" s="87"/>
      <c r="AB1399" s="87"/>
      <c r="AC1399" s="86"/>
      <c r="AD1399" s="87"/>
    </row>
    <row x14ac:dyDescent="0.25" r="1400" customHeight="1" ht="17.25">
      <c r="A1400" s="235">
        <f>A1399</f>
        <v>25569.375</v>
      </c>
      <c r="B1400" s="279" t="s">
        <v>84</v>
      </c>
      <c r="C1400" s="180"/>
      <c r="D1400" s="180"/>
      <c r="E1400" s="180"/>
      <c r="F1400" s="180"/>
      <c r="G1400" s="180">
        <f>SUM(C1400:F1400)</f>
      </c>
      <c r="H1400" s="237">
        <v>4800</v>
      </c>
      <c r="I1400" s="125">
        <f>G1400*H1400</f>
      </c>
      <c r="J1400" s="125">
        <f>I1400*0.1</f>
      </c>
      <c r="K1400" s="125">
        <f>SUM(I1400:J1400)</f>
      </c>
      <c r="L1400" s="86"/>
      <c r="M1400" s="175"/>
      <c r="N1400" s="87"/>
      <c r="O1400" s="87"/>
      <c r="P1400" s="87"/>
      <c r="Q1400" s="87"/>
      <c r="R1400" s="87"/>
      <c r="S1400" s="87"/>
      <c r="T1400" s="87"/>
      <c r="U1400" s="87"/>
      <c r="V1400" s="175"/>
      <c r="W1400" s="87"/>
      <c r="X1400" s="87"/>
      <c r="Y1400" s="87"/>
      <c r="Z1400" s="87"/>
      <c r="AA1400" s="87"/>
      <c r="AB1400" s="87"/>
      <c r="AC1400" s="86"/>
      <c r="AD1400" s="87"/>
    </row>
    <row x14ac:dyDescent="0.25" r="1401" customHeight="1" ht="17.25">
      <c r="A1401" s="235">
        <f>A1400</f>
        <v>25569.375</v>
      </c>
      <c r="B1401" s="279" t="s">
        <v>207</v>
      </c>
      <c r="C1401" s="180"/>
      <c r="D1401" s="180">
        <v>15</v>
      </c>
      <c r="E1401" s="180"/>
      <c r="F1401" s="180">
        <v>2</v>
      </c>
      <c r="G1401" s="180">
        <f>SUM(C1401:F1401)</f>
      </c>
      <c r="H1401" s="125">
        <v>6000</v>
      </c>
      <c r="I1401" s="125">
        <f>G1401*H1401</f>
      </c>
      <c r="J1401" s="125">
        <f>I1401*0.1</f>
      </c>
      <c r="K1401" s="125">
        <f>SUM(I1401:J1401)</f>
      </c>
      <c r="L1401" s="86"/>
      <c r="M1401" s="175"/>
      <c r="N1401" s="87"/>
      <c r="O1401" s="87"/>
      <c r="P1401" s="87"/>
      <c r="Q1401" s="87"/>
      <c r="R1401" s="87"/>
      <c r="S1401" s="87"/>
      <c r="T1401" s="87"/>
      <c r="U1401" s="87"/>
      <c r="V1401" s="175"/>
      <c r="W1401" s="87"/>
      <c r="X1401" s="87"/>
      <c r="Y1401" s="87"/>
      <c r="Z1401" s="87"/>
      <c r="AA1401" s="87"/>
      <c r="AB1401" s="87"/>
      <c r="AC1401" s="86"/>
      <c r="AD1401" s="87"/>
    </row>
    <row x14ac:dyDescent="0.25" r="1402" customHeight="1" ht="17.25">
      <c r="A1402" s="235">
        <f>A1401</f>
        <v>25569.375</v>
      </c>
      <c r="B1402" s="280" t="s">
        <v>17</v>
      </c>
      <c r="C1402" s="180"/>
      <c r="D1402" s="180"/>
      <c r="E1402" s="180"/>
      <c r="F1402" s="180"/>
      <c r="G1402" s="180">
        <f>SUM(C1402:F1402)</f>
      </c>
      <c r="H1402" s="125">
        <v>6000</v>
      </c>
      <c r="I1402" s="125">
        <f>G1402*H1402</f>
      </c>
      <c r="J1402" s="185"/>
      <c r="K1402" s="125">
        <f>SUM(I1402:J1402)</f>
      </c>
      <c r="L1402" s="86"/>
      <c r="M1402" s="175"/>
      <c r="N1402" s="87"/>
      <c r="O1402" s="87"/>
      <c r="P1402" s="87"/>
      <c r="Q1402" s="87"/>
      <c r="R1402" s="87"/>
      <c r="S1402" s="87"/>
      <c r="T1402" s="87"/>
      <c r="U1402" s="87"/>
      <c r="V1402" s="175"/>
      <c r="W1402" s="87"/>
      <c r="X1402" s="87"/>
      <c r="Y1402" s="87"/>
      <c r="Z1402" s="87"/>
      <c r="AA1402" s="87"/>
      <c r="AB1402" s="87"/>
      <c r="AC1402" s="86"/>
      <c r="AD1402" s="87"/>
    </row>
    <row x14ac:dyDescent="0.25" r="1403" customHeight="1" ht="17.25">
      <c r="A1403" s="235">
        <f>A1402</f>
        <v>25569.375</v>
      </c>
      <c r="B1403" s="279" t="s">
        <v>15</v>
      </c>
      <c r="C1403" s="180"/>
      <c r="D1403" s="180"/>
      <c r="E1403" s="180"/>
      <c r="F1403" s="180"/>
      <c r="G1403" s="180">
        <f>SUM(C1403:F1403)</f>
      </c>
      <c r="H1403" s="237">
        <v>4800</v>
      </c>
      <c r="I1403" s="125">
        <f>G1403*H1403</f>
      </c>
      <c r="J1403" s="125">
        <f>I1403*0.1</f>
      </c>
      <c r="K1403" s="125">
        <f>SUM(I1403:J1403)</f>
      </c>
      <c r="L1403" s="86"/>
      <c r="M1403" s="175"/>
      <c r="N1403" s="87"/>
      <c r="O1403" s="87"/>
      <c r="P1403" s="87"/>
      <c r="Q1403" s="87"/>
      <c r="R1403" s="87"/>
      <c r="S1403" s="87"/>
      <c r="T1403" s="87"/>
      <c r="U1403" s="87"/>
      <c r="V1403" s="175"/>
      <c r="W1403" s="87"/>
      <c r="X1403" s="87"/>
      <c r="Y1403" s="87"/>
      <c r="Z1403" s="87"/>
      <c r="AA1403" s="87"/>
      <c r="AB1403" s="87"/>
      <c r="AC1403" s="86"/>
      <c r="AD1403" s="87"/>
    </row>
    <row x14ac:dyDescent="0.25" r="1404" customHeight="1" ht="17.25">
      <c r="A1404" s="235">
        <f>A1403</f>
        <v>25569.375</v>
      </c>
      <c r="B1404" s="279" t="s">
        <v>21</v>
      </c>
      <c r="C1404" s="188" t="s">
        <v>14</v>
      </c>
      <c r="D1404" s="180">
        <v>13</v>
      </c>
      <c r="E1404" s="180"/>
      <c r="F1404" s="180"/>
      <c r="G1404" s="180">
        <f>SUM(C1404:F1404)</f>
      </c>
      <c r="H1404" s="125">
        <v>5000</v>
      </c>
      <c r="I1404" s="125">
        <f>G1404*H1404</f>
      </c>
      <c r="J1404" s="125">
        <f>I1404*0.1</f>
      </c>
      <c r="K1404" s="125">
        <f>SUM(I1404:J1404)</f>
      </c>
      <c r="L1404" s="86"/>
      <c r="M1404" s="175"/>
      <c r="N1404" s="87"/>
      <c r="O1404" s="87"/>
      <c r="P1404" s="87"/>
      <c r="Q1404" s="87"/>
      <c r="R1404" s="87"/>
      <c r="S1404" s="87"/>
      <c r="T1404" s="87"/>
      <c r="U1404" s="87"/>
      <c r="V1404" s="175"/>
      <c r="W1404" s="87"/>
      <c r="X1404" s="87"/>
      <c r="Y1404" s="87"/>
      <c r="Z1404" s="87"/>
      <c r="AA1404" s="87"/>
      <c r="AB1404" s="87"/>
      <c r="AC1404" s="86"/>
      <c r="AD1404" s="87"/>
    </row>
    <row x14ac:dyDescent="0.25" r="1405" customHeight="1" ht="17.25">
      <c r="A1405" s="235">
        <f>A1404</f>
        <v>25569.375</v>
      </c>
      <c r="B1405" s="279" t="s">
        <v>52</v>
      </c>
      <c r="C1405" s="180"/>
      <c r="D1405" s="180">
        <v>13</v>
      </c>
      <c r="E1405" s="180">
        <v>9</v>
      </c>
      <c r="F1405" s="180"/>
      <c r="G1405" s="180">
        <f>SUM(C1405:F1405)</f>
      </c>
      <c r="H1405" s="125">
        <v>5000</v>
      </c>
      <c r="I1405" s="125">
        <f>G1405*H1405</f>
      </c>
      <c r="J1405" s="125">
        <f>I1405*0.1</f>
      </c>
      <c r="K1405" s="125">
        <f>SUM(I1405:J1405)</f>
      </c>
      <c r="L1405" s="86"/>
      <c r="M1405" s="175"/>
      <c r="N1405" s="87"/>
      <c r="O1405" s="87"/>
      <c r="P1405" s="87"/>
      <c r="Q1405" s="87"/>
      <c r="R1405" s="87"/>
      <c r="S1405" s="87"/>
      <c r="T1405" s="87"/>
      <c r="U1405" s="87"/>
      <c r="V1405" s="175"/>
      <c r="W1405" s="87"/>
      <c r="X1405" s="87"/>
      <c r="Y1405" s="87"/>
      <c r="Z1405" s="87"/>
      <c r="AA1405" s="87"/>
      <c r="AB1405" s="87"/>
      <c r="AC1405" s="86"/>
      <c r="AD1405" s="87"/>
    </row>
    <row x14ac:dyDescent="0.25" r="1406" customHeight="1" ht="17.25">
      <c r="A1406" s="235">
        <f>A1405</f>
        <v>25569.375</v>
      </c>
      <c r="B1406" s="279" t="s">
        <v>61</v>
      </c>
      <c r="C1406" s="180"/>
      <c r="D1406" s="180">
        <v>0</v>
      </c>
      <c r="E1406" s="180"/>
      <c r="F1406" s="180"/>
      <c r="G1406" s="180">
        <f>SUM(C1406:F1406)</f>
      </c>
      <c r="H1406" s="125">
        <v>5000</v>
      </c>
      <c r="I1406" s="125">
        <f>G1406*H1406</f>
      </c>
      <c r="J1406" s="125">
        <f>I1406*0.1</f>
      </c>
      <c r="K1406" s="125">
        <f>SUM(I1406:J1406)</f>
      </c>
      <c r="L1406" s="86"/>
      <c r="M1406" s="175"/>
      <c r="N1406" s="87"/>
      <c r="O1406" s="87"/>
      <c r="P1406" s="87"/>
      <c r="Q1406" s="87"/>
      <c r="R1406" s="87"/>
      <c r="S1406" s="87"/>
      <c r="T1406" s="87"/>
      <c r="U1406" s="87"/>
      <c r="V1406" s="175"/>
      <c r="W1406" s="87"/>
      <c r="X1406" s="87"/>
      <c r="Y1406" s="87"/>
      <c r="Z1406" s="87"/>
      <c r="AA1406" s="87"/>
      <c r="AB1406" s="87"/>
      <c r="AC1406" s="86"/>
      <c r="AD1406" s="87"/>
    </row>
    <row x14ac:dyDescent="0.25" r="1407" customHeight="1" ht="17.25">
      <c r="A1407" s="235">
        <f>A1406</f>
        <v>25569.375</v>
      </c>
      <c r="B1407" s="280" t="s">
        <v>33</v>
      </c>
      <c r="C1407" s="180"/>
      <c r="D1407" s="180">
        <v>0</v>
      </c>
      <c r="E1407" s="180"/>
      <c r="F1407" s="180"/>
      <c r="G1407" s="180">
        <f>SUM(C1407:F1407)</f>
      </c>
      <c r="H1407" s="125">
        <v>5500</v>
      </c>
      <c r="I1407" s="125">
        <f>G1407*H1407</f>
      </c>
      <c r="J1407" s="125">
        <f>I1407*0.1</f>
      </c>
      <c r="K1407" s="125">
        <f>SUM(I1407:J1407)</f>
      </c>
      <c r="L1407" s="86"/>
      <c r="M1407" s="175"/>
      <c r="N1407" s="87"/>
      <c r="O1407" s="87"/>
      <c r="P1407" s="87"/>
      <c r="Q1407" s="87"/>
      <c r="R1407" s="87"/>
      <c r="S1407" s="87"/>
      <c r="T1407" s="87"/>
      <c r="U1407" s="87"/>
      <c r="V1407" s="175"/>
      <c r="W1407" s="87"/>
      <c r="X1407" s="87"/>
      <c r="Y1407" s="87"/>
      <c r="Z1407" s="87"/>
      <c r="AA1407" s="87"/>
      <c r="AB1407" s="87"/>
      <c r="AC1407" s="86"/>
      <c r="AD1407" s="87"/>
    </row>
    <row x14ac:dyDescent="0.25" r="1408" customHeight="1" ht="17.25">
      <c r="A1408" s="235">
        <f>A1407</f>
        <v>25569.375</v>
      </c>
      <c r="B1408" s="279" t="s">
        <v>30</v>
      </c>
      <c r="C1408" s="180"/>
      <c r="D1408" s="180">
        <v>15</v>
      </c>
      <c r="E1408" s="180"/>
      <c r="F1408" s="180"/>
      <c r="G1408" s="180">
        <f>SUM(C1408:F1408)</f>
      </c>
      <c r="H1408" s="125">
        <v>6000</v>
      </c>
      <c r="I1408" s="125">
        <f>G1408*H1408</f>
      </c>
      <c r="J1408" s="125">
        <f>I1408*0.1</f>
      </c>
      <c r="K1408" s="125">
        <f>SUM(I1408:J1408)</f>
      </c>
      <c r="L1408" s="86"/>
      <c r="M1408" s="175"/>
      <c r="N1408" s="87"/>
      <c r="O1408" s="87"/>
      <c r="P1408" s="87"/>
      <c r="Q1408" s="87"/>
      <c r="R1408" s="87"/>
      <c r="S1408" s="87"/>
      <c r="T1408" s="87"/>
      <c r="U1408" s="87"/>
      <c r="V1408" s="175"/>
      <c r="W1408" s="87"/>
      <c r="X1408" s="87"/>
      <c r="Y1408" s="87"/>
      <c r="Z1408" s="87"/>
      <c r="AA1408" s="87"/>
      <c r="AB1408" s="87"/>
      <c r="AC1408" s="86"/>
      <c r="AD1408" s="87"/>
    </row>
    <row x14ac:dyDescent="0.25" r="1409" customHeight="1" ht="17.25">
      <c r="A1409" s="235">
        <f>A1408</f>
        <v>25569.375</v>
      </c>
      <c r="B1409" s="279" t="s">
        <v>28</v>
      </c>
      <c r="C1409" s="188" t="s">
        <v>14</v>
      </c>
      <c r="D1409" s="180">
        <v>20</v>
      </c>
      <c r="E1409" s="180"/>
      <c r="F1409" s="180"/>
      <c r="G1409" s="180">
        <f>SUM(C1409:F1409)</f>
      </c>
      <c r="H1409" s="125">
        <v>5000</v>
      </c>
      <c r="I1409" s="125">
        <f>G1409*H1409</f>
      </c>
      <c r="J1409" s="125">
        <f>I1409*0.1</f>
      </c>
      <c r="K1409" s="125">
        <f>SUM(I1409:J1409)</f>
      </c>
      <c r="L1409" s="86"/>
      <c r="M1409" s="175"/>
      <c r="N1409" s="87"/>
      <c r="O1409" s="87"/>
      <c r="P1409" s="87"/>
      <c r="Q1409" s="87"/>
      <c r="R1409" s="87"/>
      <c r="S1409" s="87"/>
      <c r="T1409" s="87"/>
      <c r="U1409" s="87"/>
      <c r="V1409" s="175"/>
      <c r="W1409" s="87"/>
      <c r="X1409" s="87"/>
      <c r="Y1409" s="87"/>
      <c r="Z1409" s="87"/>
      <c r="AA1409" s="87"/>
      <c r="AB1409" s="87"/>
      <c r="AC1409" s="86"/>
      <c r="AD1409" s="87"/>
    </row>
    <row x14ac:dyDescent="0.25" r="1410" customHeight="1" ht="17.25">
      <c r="A1410" s="235">
        <f>A1409</f>
        <v>25569.375</v>
      </c>
      <c r="B1410" s="179" t="s">
        <v>12</v>
      </c>
      <c r="C1410" s="180"/>
      <c r="D1410" s="180">
        <v>7</v>
      </c>
      <c r="E1410" s="180"/>
      <c r="F1410" s="180"/>
      <c r="G1410" s="180">
        <f>SUM(C1410:F1410)</f>
      </c>
      <c r="H1410" s="125">
        <v>6000</v>
      </c>
      <c r="I1410" s="125">
        <f>G1410*H1410</f>
      </c>
      <c r="J1410" s="125">
        <f>I1410*0.1</f>
      </c>
      <c r="K1410" s="125">
        <f>SUM(I1410:J1410)</f>
      </c>
      <c r="L1410" s="86"/>
      <c r="M1410" s="175"/>
      <c r="N1410" s="87"/>
      <c r="O1410" s="87"/>
      <c r="P1410" s="87"/>
      <c r="Q1410" s="87"/>
      <c r="R1410" s="87"/>
      <c r="S1410" s="87"/>
      <c r="T1410" s="87"/>
      <c r="U1410" s="87"/>
      <c r="V1410" s="175"/>
      <c r="W1410" s="87"/>
      <c r="X1410" s="87"/>
      <c r="Y1410" s="87"/>
      <c r="Z1410" s="87"/>
      <c r="AA1410" s="87"/>
      <c r="AB1410" s="87"/>
      <c r="AC1410" s="86"/>
      <c r="AD1410" s="87"/>
    </row>
    <row x14ac:dyDescent="0.25" r="1411" customHeight="1" ht="17.25">
      <c r="A1411" s="235">
        <f>A1410</f>
        <v>25569.375</v>
      </c>
      <c r="B1411" s="179" t="s">
        <v>100</v>
      </c>
      <c r="C1411" s="180"/>
      <c r="D1411" s="180">
        <v>2</v>
      </c>
      <c r="E1411" s="180"/>
      <c r="F1411" s="180"/>
      <c r="G1411" s="180">
        <f>SUM(C1411:F1411)</f>
      </c>
      <c r="H1411" s="125">
        <v>5500</v>
      </c>
      <c r="I1411" s="125">
        <f>G1411*H1411</f>
      </c>
      <c r="J1411" s="125">
        <f>I1411*0.1</f>
      </c>
      <c r="K1411" s="125">
        <f>SUM(I1411:J1411)</f>
      </c>
      <c r="L1411" s="86"/>
      <c r="M1411" s="175"/>
      <c r="N1411" s="87"/>
      <c r="O1411" s="87"/>
      <c r="P1411" s="87"/>
      <c r="Q1411" s="87"/>
      <c r="R1411" s="87"/>
      <c r="S1411" s="87"/>
      <c r="T1411" s="87"/>
      <c r="U1411" s="87"/>
      <c r="V1411" s="175"/>
      <c r="W1411" s="87"/>
      <c r="X1411" s="87"/>
      <c r="Y1411" s="87"/>
      <c r="Z1411" s="87"/>
      <c r="AA1411" s="87"/>
      <c r="AB1411" s="87"/>
      <c r="AC1411" s="86"/>
      <c r="AD1411" s="87"/>
    </row>
    <row x14ac:dyDescent="0.25" r="1412" customHeight="1" ht="17.25">
      <c r="A1412" s="235">
        <f>A1411</f>
        <v>25569.375</v>
      </c>
      <c r="B1412" s="179" t="s">
        <v>37</v>
      </c>
      <c r="C1412" s="180"/>
      <c r="D1412" s="180">
        <v>5</v>
      </c>
      <c r="E1412" s="180"/>
      <c r="F1412" s="180"/>
      <c r="G1412" s="180">
        <f>SUM(C1412:F1412)</f>
      </c>
      <c r="H1412" s="125">
        <v>6500</v>
      </c>
      <c r="I1412" s="125">
        <f>G1412*H1412</f>
      </c>
      <c r="J1412" s="125">
        <f>I1412*0.1</f>
      </c>
      <c r="K1412" s="125">
        <f>SUM(I1412:J1412)</f>
      </c>
      <c r="L1412" s="86"/>
      <c r="M1412" s="175"/>
      <c r="N1412" s="87"/>
      <c r="O1412" s="87"/>
      <c r="P1412" s="87"/>
      <c r="Q1412" s="87"/>
      <c r="R1412" s="87"/>
      <c r="S1412" s="87"/>
      <c r="T1412" s="87"/>
      <c r="U1412" s="87"/>
      <c r="V1412" s="175"/>
      <c r="W1412" s="87"/>
      <c r="X1412" s="87"/>
      <c r="Y1412" s="87"/>
      <c r="Z1412" s="87"/>
      <c r="AA1412" s="87"/>
      <c r="AB1412" s="87"/>
      <c r="AC1412" s="86"/>
      <c r="AD1412" s="87"/>
    </row>
    <row x14ac:dyDescent="0.25" r="1413" customHeight="1" ht="17.25">
      <c r="A1413" s="235">
        <f>A1412</f>
        <v>25569.375</v>
      </c>
      <c r="B1413" s="186" t="s">
        <v>64</v>
      </c>
      <c r="C1413" s="180"/>
      <c r="D1413" s="180">
        <v>27</v>
      </c>
      <c r="E1413" s="180"/>
      <c r="F1413" s="180"/>
      <c r="G1413" s="180">
        <f>SUM(C1413:F1413)</f>
      </c>
      <c r="H1413" s="182">
        <v>5500</v>
      </c>
      <c r="I1413" s="125">
        <f>G1413*H1413</f>
      </c>
      <c r="J1413" s="125">
        <f>I1413*0.1</f>
      </c>
      <c r="K1413" s="125">
        <f>SUM(I1413:J1413)</f>
      </c>
      <c r="L1413" s="86"/>
      <c r="M1413" s="175"/>
      <c r="N1413" s="87"/>
      <c r="O1413" s="87"/>
      <c r="P1413" s="87"/>
      <c r="Q1413" s="87"/>
      <c r="R1413" s="87"/>
      <c r="S1413" s="87"/>
      <c r="T1413" s="87"/>
      <c r="U1413" s="87"/>
      <c r="V1413" s="175"/>
      <c r="W1413" s="87"/>
      <c r="X1413" s="87"/>
      <c r="Y1413" s="87"/>
      <c r="Z1413" s="87"/>
      <c r="AA1413" s="87"/>
      <c r="AB1413" s="87"/>
      <c r="AC1413" s="86"/>
      <c r="AD1413" s="87"/>
    </row>
    <row x14ac:dyDescent="0.25" r="1414" customHeight="1" ht="17.25">
      <c r="A1414" s="235">
        <f>A1413</f>
        <v>25569.375</v>
      </c>
      <c r="B1414" s="186" t="s">
        <v>25</v>
      </c>
      <c r="C1414" s="180"/>
      <c r="D1414" s="180"/>
      <c r="E1414" s="180"/>
      <c r="F1414" s="180"/>
      <c r="G1414" s="180">
        <f>SUM(C1414:F1414)</f>
      </c>
      <c r="H1414" s="125">
        <v>6000</v>
      </c>
      <c r="I1414" s="125">
        <f>G1414*H1414</f>
      </c>
      <c r="J1414" s="125">
        <f>I1414*0.1</f>
      </c>
      <c r="K1414" s="125">
        <f>SUM(I1414:J1414)</f>
      </c>
      <c r="L1414" s="86"/>
      <c r="M1414" s="175"/>
      <c r="N1414" s="87"/>
      <c r="O1414" s="87"/>
      <c r="P1414" s="87"/>
      <c r="Q1414" s="87"/>
      <c r="R1414" s="87"/>
      <c r="S1414" s="87"/>
      <c r="T1414" s="87"/>
      <c r="U1414" s="87"/>
      <c r="V1414" s="175"/>
      <c r="W1414" s="87"/>
      <c r="X1414" s="87"/>
      <c r="Y1414" s="87"/>
      <c r="Z1414" s="87"/>
      <c r="AA1414" s="87"/>
      <c r="AB1414" s="87"/>
      <c r="AC1414" s="86"/>
      <c r="AD1414" s="87"/>
    </row>
    <row x14ac:dyDescent="0.25" r="1415" customHeight="1" ht="17.25">
      <c r="A1415" s="235">
        <f>A1414</f>
        <v>25569.375</v>
      </c>
      <c r="B1415" s="279" t="s">
        <v>76</v>
      </c>
      <c r="C1415" s="188" t="s">
        <v>14</v>
      </c>
      <c r="D1415" s="180"/>
      <c r="E1415" s="180"/>
      <c r="F1415" s="180"/>
      <c r="G1415" s="180">
        <f>SUM(C1415:F1415)</f>
      </c>
      <c r="H1415" s="125">
        <v>6000</v>
      </c>
      <c r="I1415" s="125">
        <f>G1415*H1415</f>
      </c>
      <c r="J1415" s="125">
        <f>I1415*0.1</f>
      </c>
      <c r="K1415" s="125">
        <f>SUM(I1415:J1415)</f>
      </c>
      <c r="L1415" s="86"/>
      <c r="M1415" s="175"/>
      <c r="N1415" s="87"/>
      <c r="O1415" s="87"/>
      <c r="P1415" s="87"/>
      <c r="Q1415" s="87"/>
      <c r="R1415" s="87"/>
      <c r="S1415" s="87"/>
      <c r="T1415" s="87"/>
      <c r="U1415" s="87"/>
      <c r="V1415" s="175"/>
      <c r="W1415" s="87"/>
      <c r="X1415" s="87"/>
      <c r="Y1415" s="87"/>
      <c r="Z1415" s="87"/>
      <c r="AA1415" s="87"/>
      <c r="AB1415" s="87"/>
      <c r="AC1415" s="86"/>
      <c r="AD1415" s="87"/>
    </row>
    <row x14ac:dyDescent="0.25" r="1416" customHeight="1" ht="17.25">
      <c r="A1416" s="235">
        <f>A1415</f>
        <v>25569.375</v>
      </c>
      <c r="B1416" s="186" t="s">
        <v>149</v>
      </c>
      <c r="C1416" s="180"/>
      <c r="D1416" s="180">
        <v>34</v>
      </c>
      <c r="E1416" s="180"/>
      <c r="F1416" s="180"/>
      <c r="G1416" s="180">
        <f>SUM(C1416:F1416)</f>
      </c>
      <c r="H1416" s="125">
        <v>6000</v>
      </c>
      <c r="I1416" s="125">
        <f>G1416*H1416</f>
      </c>
      <c r="J1416" s="125">
        <f>I1416*0.1</f>
      </c>
      <c r="K1416" s="125">
        <f>SUM(I1416:J1416)</f>
      </c>
      <c r="L1416" s="86"/>
      <c r="M1416" s="175"/>
      <c r="N1416" s="87"/>
      <c r="O1416" s="87"/>
      <c r="P1416" s="87"/>
      <c r="Q1416" s="87"/>
      <c r="R1416" s="87"/>
      <c r="S1416" s="87"/>
      <c r="T1416" s="87"/>
      <c r="U1416" s="87"/>
      <c r="V1416" s="175"/>
      <c r="W1416" s="87"/>
      <c r="X1416" s="87"/>
      <c r="Y1416" s="87"/>
      <c r="Z1416" s="87"/>
      <c r="AA1416" s="87"/>
      <c r="AB1416" s="87"/>
      <c r="AC1416" s="86"/>
      <c r="AD1416" s="87"/>
    </row>
    <row x14ac:dyDescent="0.25" r="1417" customHeight="1" ht="17.25">
      <c r="A1417" s="235">
        <f>A1416</f>
        <v>25569.375</v>
      </c>
      <c r="B1417" s="280" t="s">
        <v>43</v>
      </c>
      <c r="C1417" s="180"/>
      <c r="D1417" s="180"/>
      <c r="E1417" s="180"/>
      <c r="F1417" s="180"/>
      <c r="G1417" s="180">
        <f>SUM(C1417:F1417)</f>
      </c>
      <c r="H1417" s="125">
        <v>6000</v>
      </c>
      <c r="I1417" s="125">
        <f>G1417*H1417</f>
      </c>
      <c r="J1417" s="125">
        <f>I1417*0.1</f>
      </c>
      <c r="K1417" s="125">
        <f>SUM(I1417:J1417)</f>
      </c>
      <c r="L1417" s="86"/>
      <c r="M1417" s="175"/>
      <c r="N1417" s="87"/>
      <c r="O1417" s="87"/>
      <c r="P1417" s="87"/>
      <c r="Q1417" s="87"/>
      <c r="R1417" s="87"/>
      <c r="S1417" s="87"/>
      <c r="T1417" s="87"/>
      <c r="U1417" s="87"/>
      <c r="V1417" s="175"/>
      <c r="W1417" s="87"/>
      <c r="X1417" s="87"/>
      <c r="Y1417" s="87"/>
      <c r="Z1417" s="87"/>
      <c r="AA1417" s="87"/>
      <c r="AB1417" s="87"/>
      <c r="AC1417" s="86"/>
      <c r="AD1417" s="87"/>
    </row>
    <row x14ac:dyDescent="0.25" r="1418" customHeight="1" ht="17.25">
      <c r="A1418" s="235">
        <f>A1417</f>
        <v>25569.375</v>
      </c>
      <c r="B1418" s="280" t="s">
        <v>18</v>
      </c>
      <c r="C1418" s="180"/>
      <c r="D1418" s="180"/>
      <c r="E1418" s="180"/>
      <c r="F1418" s="180"/>
      <c r="G1418" s="180">
        <f>SUM(C1418:F1418)</f>
      </c>
      <c r="H1418" s="125">
        <v>6000</v>
      </c>
      <c r="I1418" s="125">
        <f>G1418*H1418</f>
      </c>
      <c r="J1418" s="125">
        <f>I1418*0.1</f>
      </c>
      <c r="K1418" s="125">
        <f>SUM(I1418:J1418)</f>
      </c>
      <c r="L1418" s="86"/>
      <c r="M1418" s="175"/>
      <c r="N1418" s="87"/>
      <c r="O1418" s="87"/>
      <c r="P1418" s="87"/>
      <c r="Q1418" s="87"/>
      <c r="R1418" s="87"/>
      <c r="S1418" s="87"/>
      <c r="T1418" s="87"/>
      <c r="U1418" s="87"/>
      <c r="V1418" s="175"/>
      <c r="W1418" s="87"/>
      <c r="X1418" s="87"/>
      <c r="Y1418" s="87"/>
      <c r="Z1418" s="87"/>
      <c r="AA1418" s="87"/>
      <c r="AB1418" s="87"/>
      <c r="AC1418" s="86"/>
      <c r="AD1418" s="87"/>
    </row>
    <row x14ac:dyDescent="0.25" r="1419" customHeight="1" ht="17.25">
      <c r="A1419" s="235">
        <f>A1418</f>
        <v>25569.375</v>
      </c>
      <c r="B1419" s="280" t="s">
        <v>82</v>
      </c>
      <c r="C1419" s="188" t="s">
        <v>14</v>
      </c>
      <c r="D1419" s="180"/>
      <c r="E1419" s="180"/>
      <c r="F1419" s="180"/>
      <c r="G1419" s="180">
        <f>SUM(C1419:F1419)</f>
      </c>
      <c r="H1419" s="125">
        <v>5000</v>
      </c>
      <c r="I1419" s="125">
        <f>G1419*H1419</f>
      </c>
      <c r="J1419" s="125">
        <f>I1419*0.1</f>
      </c>
      <c r="K1419" s="125">
        <f>SUM(I1419:J1419)</f>
      </c>
      <c r="L1419" s="86"/>
      <c r="M1419" s="175"/>
      <c r="N1419" s="87"/>
      <c r="O1419" s="87"/>
      <c r="P1419" s="87"/>
      <c r="Q1419" s="87"/>
      <c r="R1419" s="87"/>
      <c r="S1419" s="87"/>
      <c r="T1419" s="87"/>
      <c r="U1419" s="87"/>
      <c r="V1419" s="175"/>
      <c r="W1419" s="87"/>
      <c r="X1419" s="87"/>
      <c r="Y1419" s="87"/>
      <c r="Z1419" s="87"/>
      <c r="AA1419" s="87"/>
      <c r="AB1419" s="87"/>
      <c r="AC1419" s="86"/>
      <c r="AD1419" s="87"/>
    </row>
    <row x14ac:dyDescent="0.25" r="1420" customHeight="1" ht="17.25">
      <c r="A1420" s="235">
        <f>A1419</f>
        <v>25569.375</v>
      </c>
      <c r="B1420" s="280" t="s">
        <v>151</v>
      </c>
      <c r="C1420" s="180"/>
      <c r="D1420" s="180"/>
      <c r="E1420" s="180"/>
      <c r="F1420" s="180"/>
      <c r="G1420" s="180">
        <f>SUM(C1420:F1420)</f>
      </c>
      <c r="H1420" s="125">
        <v>5000</v>
      </c>
      <c r="I1420" s="125">
        <f>G1420*H1420</f>
      </c>
      <c r="J1420" s="125">
        <f>I1420*0.1</f>
      </c>
      <c r="K1420" s="125">
        <f>SUM(I1420:J1420)</f>
      </c>
      <c r="L1420" s="86"/>
      <c r="M1420" s="175"/>
      <c r="N1420" s="87"/>
      <c r="O1420" s="87"/>
      <c r="P1420" s="87"/>
      <c r="Q1420" s="87"/>
      <c r="R1420" s="87"/>
      <c r="S1420" s="87"/>
      <c r="T1420" s="87"/>
      <c r="U1420" s="87"/>
      <c r="V1420" s="175"/>
      <c r="W1420" s="87"/>
      <c r="X1420" s="87"/>
      <c r="Y1420" s="87"/>
      <c r="Z1420" s="87"/>
      <c r="AA1420" s="87"/>
      <c r="AB1420" s="87"/>
      <c r="AC1420" s="86"/>
      <c r="AD1420" s="87"/>
    </row>
    <row x14ac:dyDescent="0.25" r="1421" customHeight="1" ht="17.25">
      <c r="A1421" s="235">
        <f>A1420</f>
        <v>25569.375</v>
      </c>
      <c r="B1421" s="279"/>
      <c r="C1421" s="180"/>
      <c r="D1421" s="180"/>
      <c r="E1421" s="180"/>
      <c r="F1421" s="180"/>
      <c r="G1421" s="180">
        <f>SUM(C1421:F1421)</f>
      </c>
      <c r="H1421" s="125"/>
      <c r="I1421" s="125">
        <f>G1421*H1421</f>
      </c>
      <c r="J1421" s="125">
        <f>I1421*0.1</f>
      </c>
      <c r="K1421" s="125">
        <f>SUM(I1421:J1421)</f>
      </c>
      <c r="L1421" s="86"/>
      <c r="M1421" s="175"/>
      <c r="N1421" s="87"/>
      <c r="O1421" s="87"/>
      <c r="P1421" s="87"/>
      <c r="Q1421" s="87"/>
      <c r="R1421" s="87"/>
      <c r="S1421" s="87"/>
      <c r="T1421" s="87"/>
      <c r="U1421" s="87"/>
      <c r="V1421" s="175"/>
      <c r="W1421" s="87"/>
      <c r="X1421" s="87"/>
      <c r="Y1421" s="87"/>
      <c r="Z1421" s="87"/>
      <c r="AA1421" s="87"/>
      <c r="AB1421" s="87"/>
      <c r="AC1421" s="86"/>
      <c r="AD1421" s="87"/>
    </row>
    <row x14ac:dyDescent="0.25" r="1422" customHeight="1" ht="17.25">
      <c r="A1422" s="235">
        <f>A1421</f>
        <v>25569.375</v>
      </c>
      <c r="B1422" s="179"/>
      <c r="C1422" s="180"/>
      <c r="D1422" s="180"/>
      <c r="E1422" s="180"/>
      <c r="F1422" s="180"/>
      <c r="G1422" s="180">
        <f>SUM(C1422:F1422)</f>
      </c>
      <c r="H1422" s="125"/>
      <c r="I1422" s="125">
        <f>G1422*H1422</f>
      </c>
      <c r="J1422" s="125">
        <f>I1422*0.1</f>
      </c>
      <c r="K1422" s="125">
        <f>SUM(I1422:J1422)</f>
      </c>
      <c r="L1422" s="86"/>
      <c r="M1422" s="175"/>
      <c r="N1422" s="87"/>
      <c r="O1422" s="87"/>
      <c r="P1422" s="87"/>
      <c r="Q1422" s="87"/>
      <c r="R1422" s="87"/>
      <c r="S1422" s="87"/>
      <c r="T1422" s="87"/>
      <c r="U1422" s="87"/>
      <c r="V1422" s="175"/>
      <c r="W1422" s="87"/>
      <c r="X1422" s="87"/>
      <c r="Y1422" s="87"/>
      <c r="Z1422" s="87"/>
      <c r="AA1422" s="87"/>
      <c r="AB1422" s="87"/>
      <c r="AC1422" s="86"/>
      <c r="AD1422" s="87"/>
    </row>
    <row x14ac:dyDescent="0.25" r="1423" customHeight="1" ht="17.25">
      <c r="A1423" s="243">
        <f>A1422</f>
        <v>25569.375</v>
      </c>
      <c r="B1423" s="282" t="s">
        <v>155</v>
      </c>
      <c r="C1423" s="191">
        <f>SUM(C1381:C1422)</f>
      </c>
      <c r="D1423" s="191">
        <f>SUM(D1381:D1422)</f>
      </c>
      <c r="E1423" s="191">
        <f>SUM(E1381:E1422)</f>
      </c>
      <c r="F1423" s="191">
        <f>SUM(F1381:F1422)</f>
      </c>
      <c r="G1423" s="191">
        <f>SUM(G1381:G1422)</f>
      </c>
      <c r="H1423" s="201"/>
      <c r="I1423" s="201">
        <f>SUM(I1381:I1422)</f>
      </c>
      <c r="J1423" s="201">
        <f>SUM(J1381:J1422)</f>
      </c>
      <c r="K1423" s="201">
        <f>SUM(K1381:K1422)</f>
      </c>
      <c r="L1423" s="86"/>
      <c r="M1423" s="175"/>
      <c r="N1423" s="87"/>
      <c r="O1423" s="87"/>
      <c r="P1423" s="87"/>
      <c r="Q1423" s="87"/>
      <c r="R1423" s="87"/>
      <c r="S1423" s="87"/>
      <c r="T1423" s="87"/>
      <c r="U1423" s="87"/>
      <c r="V1423" s="175"/>
      <c r="W1423" s="87"/>
      <c r="X1423" s="87"/>
      <c r="Y1423" s="87"/>
      <c r="Z1423" s="87"/>
      <c r="AA1423" s="87"/>
      <c r="AB1423" s="87"/>
      <c r="AC1423" s="86"/>
      <c r="AD1423" s="87"/>
    </row>
    <row x14ac:dyDescent="0.25" r="1424" customHeight="1" ht="17.25">
      <c r="A1424" s="235">
        <f>A1427</f>
        <v>25569.375</v>
      </c>
      <c r="B1424" s="186" t="s">
        <v>113</v>
      </c>
      <c r="C1424" s="180"/>
      <c r="D1424" s="180">
        <v>96</v>
      </c>
      <c r="E1424" s="180"/>
      <c r="F1424" s="180"/>
      <c r="G1424" s="180">
        <f>SUM(C1424:F1424)</f>
      </c>
      <c r="H1424" s="125">
        <v>6500</v>
      </c>
      <c r="I1424" s="125">
        <f>G1424*H1424</f>
      </c>
      <c r="J1424" s="185"/>
      <c r="K1424" s="125">
        <f>SUM(I1424:J1424)</f>
      </c>
      <c r="L1424" s="86"/>
      <c r="M1424" s="175"/>
      <c r="N1424" s="87"/>
      <c r="O1424" s="87"/>
      <c r="P1424" s="87"/>
      <c r="Q1424" s="87"/>
      <c r="R1424" s="87"/>
      <c r="S1424" s="87"/>
      <c r="T1424" s="87"/>
      <c r="U1424" s="87"/>
      <c r="V1424" s="175"/>
      <c r="W1424" s="87"/>
      <c r="X1424" s="87"/>
      <c r="Y1424" s="87"/>
      <c r="Z1424" s="87"/>
      <c r="AA1424" s="87"/>
      <c r="AB1424" s="87"/>
      <c r="AC1424" s="86"/>
      <c r="AD1424" s="87"/>
    </row>
    <row x14ac:dyDescent="0.25" r="1425" customHeight="1" ht="17.25">
      <c r="A1425" s="235">
        <f>A1424</f>
        <v>25569.375</v>
      </c>
      <c r="B1425" s="186" t="s">
        <v>156</v>
      </c>
      <c r="C1425" s="180"/>
      <c r="D1425" s="180">
        <v>3</v>
      </c>
      <c r="E1425" s="180"/>
      <c r="F1425" s="180"/>
      <c r="G1425" s="180">
        <f>SUM(C1425:F1425)</f>
      </c>
      <c r="H1425" s="125">
        <v>6500</v>
      </c>
      <c r="I1425" s="125">
        <f>G1425*H1425</f>
      </c>
      <c r="J1425" s="185"/>
      <c r="K1425" s="125">
        <f>SUM(I1425:J1425)</f>
      </c>
      <c r="L1425" s="86"/>
      <c r="M1425" s="175"/>
      <c r="N1425" s="87"/>
      <c r="O1425" s="87"/>
      <c r="P1425" s="87"/>
      <c r="Q1425" s="87"/>
      <c r="R1425" s="87"/>
      <c r="S1425" s="87"/>
      <c r="T1425" s="87"/>
      <c r="U1425" s="87"/>
      <c r="V1425" s="175"/>
      <c r="W1425" s="87"/>
      <c r="X1425" s="87"/>
      <c r="Y1425" s="87"/>
      <c r="Z1425" s="87"/>
      <c r="AA1425" s="87"/>
      <c r="AB1425" s="87"/>
      <c r="AC1425" s="86"/>
      <c r="AD1425" s="87"/>
    </row>
    <row x14ac:dyDescent="0.25" r="1426" customHeight="1" ht="17.25">
      <c r="A1426" s="235">
        <f>A1421</f>
        <v>25569.375</v>
      </c>
      <c r="B1426" s="186" t="s">
        <v>112</v>
      </c>
      <c r="C1426" s="180"/>
      <c r="D1426" s="180">
        <v>14</v>
      </c>
      <c r="E1426" s="180"/>
      <c r="F1426" s="180"/>
      <c r="G1426" s="180">
        <f>SUM(C1426:F1426)</f>
      </c>
      <c r="H1426" s="125">
        <v>6900</v>
      </c>
      <c r="I1426" s="125">
        <f>G1426*H1426</f>
      </c>
      <c r="J1426" s="185"/>
      <c r="K1426" s="125">
        <f>SUM(I1426:J1426)</f>
      </c>
      <c r="L1426" s="86"/>
      <c r="M1426" s="175"/>
      <c r="N1426" s="87"/>
      <c r="O1426" s="87"/>
      <c r="P1426" s="87"/>
      <c r="Q1426" s="87"/>
      <c r="R1426" s="87"/>
      <c r="S1426" s="87"/>
      <c r="T1426" s="87"/>
      <c r="U1426" s="87"/>
      <c r="V1426" s="175"/>
      <c r="W1426" s="87"/>
      <c r="X1426" s="87"/>
      <c r="Y1426" s="87"/>
      <c r="Z1426" s="87"/>
      <c r="AA1426" s="87"/>
      <c r="AB1426" s="87"/>
      <c r="AC1426" s="86"/>
      <c r="AD1426" s="87"/>
    </row>
    <row x14ac:dyDescent="0.25" r="1427" customHeight="1" ht="17.25">
      <c r="A1427" s="235">
        <f>A1426</f>
        <v>25569.375</v>
      </c>
      <c r="B1427" s="179"/>
      <c r="C1427" s="180"/>
      <c r="D1427" s="180"/>
      <c r="E1427" s="180"/>
      <c r="F1427" s="180"/>
      <c r="G1427" s="180">
        <f>SUM(C1427:F1427)</f>
      </c>
      <c r="H1427" s="125"/>
      <c r="I1427" s="125">
        <f>G1426*H1427</f>
      </c>
      <c r="J1427" s="185"/>
      <c r="K1427" s="125">
        <f>SUM(I1427:J1427)</f>
      </c>
      <c r="L1427" s="86"/>
      <c r="M1427" s="175"/>
      <c r="N1427" s="87"/>
      <c r="O1427" s="87"/>
      <c r="P1427" s="87"/>
      <c r="Q1427" s="87"/>
      <c r="R1427" s="87"/>
      <c r="S1427" s="87"/>
      <c r="T1427" s="87"/>
      <c r="U1427" s="87"/>
      <c r="V1427" s="175"/>
      <c r="W1427" s="87"/>
      <c r="X1427" s="87"/>
      <c r="Y1427" s="87"/>
      <c r="Z1427" s="87"/>
      <c r="AA1427" s="87"/>
      <c r="AB1427" s="87"/>
      <c r="AC1427" s="86"/>
      <c r="AD1427" s="87"/>
    </row>
    <row x14ac:dyDescent="0.25" r="1428" customHeight="1" ht="17.25">
      <c r="A1428" s="235">
        <f>A1427</f>
        <v>25569.375</v>
      </c>
      <c r="B1428" s="179"/>
      <c r="C1428" s="180"/>
      <c r="D1428" s="180"/>
      <c r="E1428" s="180"/>
      <c r="F1428" s="180"/>
      <c r="G1428" s="180">
        <f>SUM(C1428:F1428)</f>
      </c>
      <c r="H1428" s="125"/>
      <c r="I1428" s="125">
        <f>G1428*H1428</f>
      </c>
      <c r="J1428" s="185"/>
      <c r="K1428" s="125">
        <f>SUM(I1428:J1428)</f>
      </c>
      <c r="L1428" s="86"/>
      <c r="M1428" s="175"/>
      <c r="N1428" s="87"/>
      <c r="O1428" s="87"/>
      <c r="P1428" s="87"/>
      <c r="Q1428" s="87"/>
      <c r="R1428" s="87"/>
      <c r="S1428" s="87"/>
      <c r="T1428" s="87"/>
      <c r="U1428" s="87"/>
      <c r="V1428" s="175"/>
      <c r="W1428" s="87"/>
      <c r="X1428" s="87"/>
      <c r="Y1428" s="87"/>
      <c r="Z1428" s="87"/>
      <c r="AA1428" s="87"/>
      <c r="AB1428" s="87"/>
      <c r="AC1428" s="86"/>
      <c r="AD1428" s="87"/>
    </row>
    <row x14ac:dyDescent="0.25" r="1429" customHeight="1" ht="17.25">
      <c r="A1429" s="235">
        <f>A1428</f>
        <v>25569.375</v>
      </c>
      <c r="B1429" s="179"/>
      <c r="C1429" s="180"/>
      <c r="D1429" s="180"/>
      <c r="E1429" s="180"/>
      <c r="F1429" s="180"/>
      <c r="G1429" s="180">
        <f>SUM(C1429:F1429)</f>
      </c>
      <c r="H1429" s="125"/>
      <c r="I1429" s="125">
        <f>G1428*H1429</f>
      </c>
      <c r="J1429" s="185"/>
      <c r="K1429" s="125">
        <f>SUM(I1429:J1429)</f>
      </c>
      <c r="L1429" s="86"/>
      <c r="M1429" s="175"/>
      <c r="N1429" s="87"/>
      <c r="O1429" s="87"/>
      <c r="P1429" s="87"/>
      <c r="Q1429" s="87"/>
      <c r="R1429" s="87"/>
      <c r="S1429" s="87"/>
      <c r="T1429" s="87"/>
      <c r="U1429" s="87"/>
      <c r="V1429" s="175"/>
      <c r="W1429" s="87"/>
      <c r="X1429" s="87"/>
      <c r="Y1429" s="87"/>
      <c r="Z1429" s="87"/>
      <c r="AA1429" s="87"/>
      <c r="AB1429" s="87"/>
      <c r="AC1429" s="86"/>
      <c r="AD1429" s="87"/>
    </row>
    <row x14ac:dyDescent="0.25" r="1430" customHeight="1" ht="17.25">
      <c r="A1430" s="235">
        <f>A1425</f>
        <v>25569.375</v>
      </c>
      <c r="B1430" s="179"/>
      <c r="C1430" s="180"/>
      <c r="D1430" s="180"/>
      <c r="E1430" s="180"/>
      <c r="F1430" s="180"/>
      <c r="G1430" s="180">
        <f>SUM(C1430:F1430)</f>
      </c>
      <c r="H1430" s="125"/>
      <c r="I1430" s="125">
        <f>G1430*H1430</f>
      </c>
      <c r="J1430" s="185"/>
      <c r="K1430" s="125">
        <f>SUM(I1430:J1430)</f>
      </c>
      <c r="L1430" s="86"/>
      <c r="M1430" s="175"/>
      <c r="N1430" s="87"/>
      <c r="O1430" s="87"/>
      <c r="P1430" s="87"/>
      <c r="Q1430" s="87"/>
      <c r="R1430" s="87"/>
      <c r="S1430" s="87"/>
      <c r="T1430" s="87"/>
      <c r="U1430" s="87"/>
      <c r="V1430" s="175"/>
      <c r="W1430" s="87"/>
      <c r="X1430" s="87"/>
      <c r="Y1430" s="87"/>
      <c r="Z1430" s="87"/>
      <c r="AA1430" s="87"/>
      <c r="AB1430" s="87"/>
      <c r="AC1430" s="86"/>
      <c r="AD1430" s="87"/>
    </row>
    <row x14ac:dyDescent="0.25" r="1431" customHeight="1" ht="17.25">
      <c r="A1431" s="235">
        <f>A1430</f>
        <v>25569.375</v>
      </c>
      <c r="B1431" s="179"/>
      <c r="C1431" s="180"/>
      <c r="D1431" s="180"/>
      <c r="E1431" s="180"/>
      <c r="F1431" s="180"/>
      <c r="G1431" s="180">
        <f>SUM(C1431:F1431)</f>
      </c>
      <c r="H1431" s="125"/>
      <c r="I1431" s="125">
        <f>G1430*H1431</f>
      </c>
      <c r="J1431" s="185"/>
      <c r="K1431" s="125">
        <f>SUM(I1431:J1431)</f>
      </c>
      <c r="L1431" s="86"/>
      <c r="M1431" s="175"/>
      <c r="N1431" s="87"/>
      <c r="O1431" s="87"/>
      <c r="P1431" s="87"/>
      <c r="Q1431" s="87"/>
      <c r="R1431" s="87"/>
      <c r="S1431" s="87"/>
      <c r="T1431" s="87"/>
      <c r="U1431" s="87"/>
      <c r="V1431" s="175"/>
      <c r="W1431" s="87"/>
      <c r="X1431" s="87"/>
      <c r="Y1431" s="87"/>
      <c r="Z1431" s="87"/>
      <c r="AA1431" s="87"/>
      <c r="AB1431" s="87"/>
      <c r="AC1431" s="86"/>
      <c r="AD1431" s="87"/>
    </row>
    <row x14ac:dyDescent="0.25" r="1432" customHeight="1" ht="17.25">
      <c r="A1432" s="243">
        <f>A1431</f>
        <v>25569.375</v>
      </c>
      <c r="B1432" s="282" t="s">
        <v>157</v>
      </c>
      <c r="C1432" s="191">
        <f>SUM(C1424:C1431)</f>
      </c>
      <c r="D1432" s="191">
        <f>SUM(D1424:D1431)</f>
      </c>
      <c r="E1432" s="191">
        <f>SUM(E1424:E1431)</f>
      </c>
      <c r="F1432" s="191">
        <f>SUM(F1424:F1431)</f>
      </c>
      <c r="G1432" s="191">
        <f>SUM(G1424:G1431)</f>
      </c>
      <c r="H1432" s="201"/>
      <c r="I1432" s="201">
        <f>SUM(I1424:I1431)</f>
      </c>
      <c r="J1432" s="201"/>
      <c r="K1432" s="202">
        <f>SUM(K1424:K1431)</f>
      </c>
      <c r="L1432" s="86"/>
      <c r="M1432" s="175"/>
      <c r="N1432" s="87"/>
      <c r="O1432" s="87"/>
      <c r="P1432" s="87"/>
      <c r="Q1432" s="87"/>
      <c r="R1432" s="87"/>
      <c r="S1432" s="87"/>
      <c r="T1432" s="87"/>
      <c r="U1432" s="87"/>
      <c r="V1432" s="175"/>
      <c r="W1432" s="87"/>
      <c r="X1432" s="87"/>
      <c r="Y1432" s="87"/>
      <c r="Z1432" s="87"/>
      <c r="AA1432" s="87"/>
      <c r="AB1432" s="87"/>
      <c r="AC1432" s="86"/>
      <c r="AD1432" s="87"/>
    </row>
    <row x14ac:dyDescent="0.25" r="1433" customHeight="1" ht="17.25" hidden="1">
      <c r="A1433" s="272" t="s">
        <v>128</v>
      </c>
      <c r="B1433" s="273" t="s">
        <v>2</v>
      </c>
      <c r="C1433" s="274" t="s">
        <v>129</v>
      </c>
      <c r="D1433" s="274" t="s">
        <v>130</v>
      </c>
      <c r="E1433" s="274" t="s">
        <v>131</v>
      </c>
      <c r="F1433" s="274" t="s">
        <v>132</v>
      </c>
      <c r="G1433" s="274" t="s">
        <v>133</v>
      </c>
      <c r="H1433" s="274" t="s">
        <v>7</v>
      </c>
      <c r="I1433" s="274" t="s">
        <v>134</v>
      </c>
      <c r="J1433" s="274" t="s">
        <v>90</v>
      </c>
      <c r="K1433" s="275" t="s">
        <v>135</v>
      </c>
      <c r="L1433" s="86"/>
      <c r="M1433" s="175"/>
      <c r="N1433" s="87"/>
      <c r="O1433" s="87"/>
      <c r="P1433" s="87"/>
      <c r="Q1433" s="87"/>
      <c r="R1433" s="87"/>
      <c r="S1433" s="87"/>
      <c r="T1433" s="87"/>
      <c r="U1433" s="87"/>
      <c r="V1433" s="175"/>
      <c r="W1433" s="87"/>
      <c r="X1433" s="87"/>
      <c r="Y1433" s="87"/>
      <c r="Z1433" s="87"/>
      <c r="AA1433" s="87"/>
      <c r="AB1433" s="87"/>
      <c r="AC1433" s="86"/>
      <c r="AD1433" s="87"/>
    </row>
    <row x14ac:dyDescent="0.25" r="1434" customHeight="1" ht="17.25">
      <c r="A1434" s="235">
        <f>A1432+1</f>
        <v>25569.375</v>
      </c>
      <c r="B1434" s="179" t="s">
        <v>203</v>
      </c>
      <c r="C1434" s="180"/>
      <c r="D1434" s="180"/>
      <c r="E1434" s="180"/>
      <c r="F1434" s="180"/>
      <c r="G1434" s="180">
        <f>SUM(C1434:F1434)</f>
      </c>
      <c r="H1434" s="237">
        <v>6000</v>
      </c>
      <c r="I1434" s="125">
        <f>G1434*H1434</f>
      </c>
      <c r="J1434" s="125">
        <f>I1434*0.1</f>
      </c>
      <c r="K1434" s="125">
        <f>SUM(I1434:J1434)</f>
      </c>
      <c r="L1434" s="86"/>
      <c r="M1434" s="175"/>
      <c r="N1434" s="87"/>
      <c r="O1434" s="87"/>
      <c r="P1434" s="87"/>
      <c r="Q1434" s="87"/>
      <c r="R1434" s="87"/>
      <c r="S1434" s="87"/>
      <c r="T1434" s="87"/>
      <c r="U1434" s="87"/>
      <c r="V1434" s="175"/>
      <c r="W1434" s="87"/>
      <c r="X1434" s="87"/>
      <c r="Y1434" s="87"/>
      <c r="Z1434" s="87"/>
      <c r="AA1434" s="87"/>
      <c r="AB1434" s="87"/>
      <c r="AC1434" s="86"/>
      <c r="AD1434" s="87"/>
    </row>
    <row x14ac:dyDescent="0.25" r="1435" customHeight="1" ht="17.25">
      <c r="A1435" s="235">
        <f>A1434</f>
        <v>25569.375</v>
      </c>
      <c r="B1435" s="179" t="s">
        <v>205</v>
      </c>
      <c r="C1435" s="180"/>
      <c r="D1435" s="180"/>
      <c r="E1435" s="180"/>
      <c r="F1435" s="180"/>
      <c r="G1435" s="180">
        <f>SUM(C1435:F1435)</f>
      </c>
      <c r="H1435" s="182">
        <v>4300</v>
      </c>
      <c r="I1435" s="125">
        <f>G1435*H1435</f>
      </c>
      <c r="J1435" s="125">
        <f>I1435*0.1</f>
      </c>
      <c r="K1435" s="125">
        <f>SUM(I1435:J1435)</f>
      </c>
      <c r="L1435" s="86"/>
      <c r="M1435" s="175"/>
      <c r="N1435" s="87"/>
      <c r="O1435" s="87"/>
      <c r="P1435" s="87"/>
      <c r="Q1435" s="87"/>
      <c r="R1435" s="87"/>
      <c r="S1435" s="87"/>
      <c r="T1435" s="87"/>
      <c r="U1435" s="87"/>
      <c r="V1435" s="175"/>
      <c r="W1435" s="87"/>
      <c r="X1435" s="87"/>
      <c r="Y1435" s="87"/>
      <c r="Z1435" s="87"/>
      <c r="AA1435" s="87"/>
      <c r="AB1435" s="87"/>
      <c r="AC1435" s="86"/>
      <c r="AD1435" s="87"/>
    </row>
    <row x14ac:dyDescent="0.25" r="1436" customHeight="1" ht="17.25">
      <c r="A1436" s="235">
        <f>A1435</f>
        <v>25569.375</v>
      </c>
      <c r="B1436" s="179" t="s">
        <v>13</v>
      </c>
      <c r="C1436" s="180"/>
      <c r="D1436" s="180"/>
      <c r="E1436" s="180"/>
      <c r="F1436" s="180"/>
      <c r="G1436" s="180">
        <f>SUM(C1436:F1436)</f>
      </c>
      <c r="H1436" s="125">
        <v>6000</v>
      </c>
      <c r="I1436" s="125">
        <f>G1436*H1436</f>
      </c>
      <c r="J1436" s="125">
        <f>I1436*0.1</f>
      </c>
      <c r="K1436" s="125">
        <f>SUM(I1436:J1436)</f>
      </c>
      <c r="L1436" s="86"/>
      <c r="M1436" s="175"/>
      <c r="N1436" s="87"/>
      <c r="O1436" s="87"/>
      <c r="P1436" s="87"/>
      <c r="Q1436" s="87"/>
      <c r="R1436" s="87"/>
      <c r="S1436" s="87"/>
      <c r="T1436" s="87"/>
      <c r="U1436" s="87"/>
      <c r="V1436" s="175"/>
      <c r="W1436" s="87"/>
      <c r="X1436" s="87"/>
      <c r="Y1436" s="87"/>
      <c r="Z1436" s="87"/>
      <c r="AA1436" s="87"/>
      <c r="AB1436" s="87"/>
      <c r="AC1436" s="86"/>
      <c r="AD1436" s="87"/>
    </row>
    <row x14ac:dyDescent="0.25" r="1437" customHeight="1" ht="17.25">
      <c r="A1437" s="235">
        <f>A1436</f>
        <v>25569.375</v>
      </c>
      <c r="B1437" s="179" t="s">
        <v>58</v>
      </c>
      <c r="C1437" s="183" t="s">
        <v>14</v>
      </c>
      <c r="D1437" s="180"/>
      <c r="E1437" s="180"/>
      <c r="F1437" s="180"/>
      <c r="G1437" s="180">
        <f>SUM(C1437:F1437)</f>
      </c>
      <c r="H1437" s="237">
        <v>5500</v>
      </c>
      <c r="I1437" s="125">
        <f>G1437*H1437</f>
      </c>
      <c r="J1437" s="125">
        <f>I1437*0.1</f>
      </c>
      <c r="K1437" s="125">
        <f>SUM(I1437:J1437)</f>
      </c>
      <c r="L1437" s="86"/>
      <c r="M1437" s="175"/>
      <c r="N1437" s="87"/>
      <c r="O1437" s="87"/>
      <c r="P1437" s="87"/>
      <c r="Q1437" s="87"/>
      <c r="R1437" s="87"/>
      <c r="S1437" s="87"/>
      <c r="T1437" s="87"/>
      <c r="U1437" s="87"/>
      <c r="V1437" s="175"/>
      <c r="W1437" s="87"/>
      <c r="X1437" s="87"/>
      <c r="Y1437" s="87"/>
      <c r="Z1437" s="87"/>
      <c r="AA1437" s="87"/>
      <c r="AB1437" s="87"/>
      <c r="AC1437" s="86"/>
      <c r="AD1437" s="87"/>
    </row>
    <row x14ac:dyDescent="0.25" r="1438" customHeight="1" ht="17.25">
      <c r="A1438" s="235">
        <f>A1437</f>
        <v>25569.375</v>
      </c>
      <c r="B1438" s="179" t="s">
        <v>8</v>
      </c>
      <c r="C1438" s="183"/>
      <c r="D1438" s="180"/>
      <c r="E1438" s="180"/>
      <c r="F1438" s="180"/>
      <c r="G1438" s="180">
        <f>SUM(C1438:F1438)</f>
      </c>
      <c r="H1438" s="125">
        <v>5000</v>
      </c>
      <c r="I1438" s="125">
        <f>G1438*H1438</f>
      </c>
      <c r="J1438" s="125">
        <f>I1438*0.1</f>
      </c>
      <c r="K1438" s="125">
        <f>SUM(I1438:J1438)</f>
      </c>
      <c r="L1438" s="86"/>
      <c r="M1438" s="175"/>
      <c r="N1438" s="87"/>
      <c r="O1438" s="87"/>
      <c r="P1438" s="87"/>
      <c r="Q1438" s="87"/>
      <c r="R1438" s="87"/>
      <c r="S1438" s="87"/>
      <c r="T1438" s="87"/>
      <c r="U1438" s="87"/>
      <c r="V1438" s="175"/>
      <c r="W1438" s="87"/>
      <c r="X1438" s="87"/>
      <c r="Y1438" s="87"/>
      <c r="Z1438" s="87"/>
      <c r="AA1438" s="87"/>
      <c r="AB1438" s="87"/>
      <c r="AC1438" s="86"/>
      <c r="AD1438" s="87"/>
    </row>
    <row x14ac:dyDescent="0.25" r="1439" customHeight="1" ht="17.25">
      <c r="A1439" s="235">
        <f>A1438</f>
        <v>25569.375</v>
      </c>
      <c r="B1439" s="179" t="s">
        <v>27</v>
      </c>
      <c r="C1439" s="180"/>
      <c r="D1439" s="180"/>
      <c r="E1439" s="180"/>
      <c r="F1439" s="180"/>
      <c r="G1439" s="180">
        <f>SUM(C1439:F1439)</f>
      </c>
      <c r="H1439" s="125">
        <v>5500</v>
      </c>
      <c r="I1439" s="125">
        <f>G1439*H1439</f>
      </c>
      <c r="J1439" s="125">
        <f>I1439*0.1</f>
      </c>
      <c r="K1439" s="125">
        <f>SUM(I1439:J1439)</f>
      </c>
      <c r="L1439" s="86"/>
      <c r="M1439" s="175"/>
      <c r="N1439" s="87"/>
      <c r="O1439" s="87"/>
      <c r="P1439" s="87"/>
      <c r="Q1439" s="87"/>
      <c r="R1439" s="87"/>
      <c r="S1439" s="87"/>
      <c r="T1439" s="87"/>
      <c r="U1439" s="87"/>
      <c r="V1439" s="175"/>
      <c r="W1439" s="87"/>
      <c r="X1439" s="87"/>
      <c r="Y1439" s="87"/>
      <c r="Z1439" s="87"/>
      <c r="AA1439" s="87"/>
      <c r="AB1439" s="87"/>
      <c r="AC1439" s="86"/>
      <c r="AD1439" s="87"/>
    </row>
    <row x14ac:dyDescent="0.25" r="1440" customHeight="1" ht="17.25">
      <c r="A1440" s="235">
        <f>A1439</f>
        <v>25569.375</v>
      </c>
      <c r="B1440" s="179" t="s">
        <v>20</v>
      </c>
      <c r="C1440" s="180"/>
      <c r="D1440" s="180"/>
      <c r="E1440" s="180"/>
      <c r="F1440" s="180"/>
      <c r="G1440" s="180">
        <f>SUM(C1440:F1440)</f>
      </c>
      <c r="H1440" s="125">
        <v>5000</v>
      </c>
      <c r="I1440" s="125">
        <f>G1440*H1440</f>
      </c>
      <c r="J1440" s="125">
        <f>I1440*0.1</f>
      </c>
      <c r="K1440" s="125">
        <f>SUM(I1440:J1440)</f>
      </c>
      <c r="L1440" s="86"/>
      <c r="M1440" s="175"/>
      <c r="N1440" s="87"/>
      <c r="O1440" s="87"/>
      <c r="P1440" s="87"/>
      <c r="Q1440" s="87"/>
      <c r="R1440" s="87"/>
      <c r="S1440" s="87"/>
      <c r="T1440" s="87"/>
      <c r="U1440" s="87"/>
      <c r="V1440" s="175"/>
      <c r="W1440" s="87"/>
      <c r="X1440" s="87"/>
      <c r="Y1440" s="87"/>
      <c r="Z1440" s="87"/>
      <c r="AA1440" s="87"/>
      <c r="AB1440" s="87"/>
      <c r="AC1440" s="86"/>
      <c r="AD1440" s="87"/>
    </row>
    <row x14ac:dyDescent="0.25" r="1441" customHeight="1" ht="17.25">
      <c r="A1441" s="235">
        <f>A1440</f>
        <v>25569.375</v>
      </c>
      <c r="B1441" s="179" t="s">
        <v>31</v>
      </c>
      <c r="C1441" s="180"/>
      <c r="D1441" s="180"/>
      <c r="E1441" s="180"/>
      <c r="F1441" s="180"/>
      <c r="G1441" s="180">
        <f>SUM(C1441:F1441)</f>
      </c>
      <c r="H1441" s="125">
        <v>6000</v>
      </c>
      <c r="I1441" s="125">
        <f>G1441*H1441</f>
      </c>
      <c r="J1441" s="125">
        <f>I1441*0.1</f>
      </c>
      <c r="K1441" s="125">
        <f>SUM(I1441:J1441)</f>
      </c>
      <c r="L1441" s="86"/>
      <c r="M1441" s="175"/>
      <c r="N1441" s="87"/>
      <c r="O1441" s="87"/>
      <c r="P1441" s="87"/>
      <c r="Q1441" s="87"/>
      <c r="R1441" s="87"/>
      <c r="S1441" s="87"/>
      <c r="T1441" s="87"/>
      <c r="U1441" s="87"/>
      <c r="V1441" s="175"/>
      <c r="W1441" s="87"/>
      <c r="X1441" s="87"/>
      <c r="Y1441" s="87"/>
      <c r="Z1441" s="87"/>
      <c r="AA1441" s="87"/>
      <c r="AB1441" s="87"/>
      <c r="AC1441" s="86"/>
      <c r="AD1441" s="87"/>
    </row>
    <row x14ac:dyDescent="0.25" r="1442" customHeight="1" ht="17.25">
      <c r="A1442" s="235">
        <f>A1441</f>
        <v>25569.375</v>
      </c>
      <c r="B1442" s="179" t="s">
        <v>71</v>
      </c>
      <c r="C1442" s="180"/>
      <c r="D1442" s="180"/>
      <c r="E1442" s="180"/>
      <c r="F1442" s="180"/>
      <c r="G1442" s="180">
        <f>SUM(C1442:F1442)</f>
      </c>
      <c r="H1442" s="125">
        <v>6000</v>
      </c>
      <c r="I1442" s="125">
        <f>G1442*H1442</f>
      </c>
      <c r="J1442" s="125">
        <f>I1442*0.1</f>
      </c>
      <c r="K1442" s="125">
        <f>SUM(I1442:J1442)</f>
      </c>
      <c r="L1442" s="86"/>
      <c r="M1442" s="175"/>
      <c r="N1442" s="87"/>
      <c r="O1442" s="87"/>
      <c r="P1442" s="87"/>
      <c r="Q1442" s="87"/>
      <c r="R1442" s="87"/>
      <c r="S1442" s="87"/>
      <c r="T1442" s="87"/>
      <c r="U1442" s="87"/>
      <c r="V1442" s="175"/>
      <c r="W1442" s="87"/>
      <c r="X1442" s="87"/>
      <c r="Y1442" s="87"/>
      <c r="Z1442" s="87"/>
      <c r="AA1442" s="87"/>
      <c r="AB1442" s="87"/>
      <c r="AC1442" s="86"/>
      <c r="AD1442" s="87"/>
    </row>
    <row x14ac:dyDescent="0.25" r="1443" customHeight="1" ht="17.25">
      <c r="A1443" s="235">
        <f>A1442</f>
        <v>25569.375</v>
      </c>
      <c r="B1443" s="179" t="s">
        <v>49</v>
      </c>
      <c r="C1443" s="180"/>
      <c r="D1443" s="180"/>
      <c r="E1443" s="180"/>
      <c r="F1443" s="180"/>
      <c r="G1443" s="180">
        <f>SUM(C1443:F1443)</f>
      </c>
      <c r="H1443" s="237">
        <v>6000</v>
      </c>
      <c r="I1443" s="125">
        <f>G1443*H1443</f>
      </c>
      <c r="J1443" s="125">
        <f>I1443*0.1</f>
      </c>
      <c r="K1443" s="125">
        <f>SUM(I1443:J1443)</f>
      </c>
      <c r="L1443" s="86"/>
      <c r="M1443" s="175"/>
      <c r="N1443" s="87"/>
      <c r="O1443" s="87"/>
      <c r="P1443" s="87"/>
      <c r="Q1443" s="87"/>
      <c r="R1443" s="87"/>
      <c r="S1443" s="87"/>
      <c r="T1443" s="87"/>
      <c r="U1443" s="87"/>
      <c r="V1443" s="175"/>
      <c r="W1443" s="87"/>
      <c r="X1443" s="87"/>
      <c r="Y1443" s="87"/>
      <c r="Z1443" s="87"/>
      <c r="AA1443" s="87"/>
      <c r="AB1443" s="87"/>
      <c r="AC1443" s="86"/>
      <c r="AD1443" s="87"/>
    </row>
    <row x14ac:dyDescent="0.25" r="1444" customHeight="1" ht="17.25">
      <c r="A1444" s="235">
        <f>A1443</f>
        <v>25569.375</v>
      </c>
      <c r="B1444" s="184" t="s">
        <v>9</v>
      </c>
      <c r="C1444" s="180"/>
      <c r="D1444" s="180"/>
      <c r="E1444" s="180"/>
      <c r="F1444" s="180"/>
      <c r="G1444" s="180">
        <f>SUM(C1444:F1444)</f>
      </c>
      <c r="H1444" s="125">
        <v>6000</v>
      </c>
      <c r="I1444" s="125">
        <f>G1444*H1444</f>
      </c>
      <c r="J1444" s="125">
        <f>I1444*0.1</f>
      </c>
      <c r="K1444" s="125">
        <f>SUM(I1444:J1444)</f>
      </c>
      <c r="L1444" s="86"/>
      <c r="M1444" s="175"/>
      <c r="N1444" s="87"/>
      <c r="O1444" s="87"/>
      <c r="P1444" s="87"/>
      <c r="Q1444" s="87"/>
      <c r="R1444" s="87"/>
      <c r="S1444" s="87"/>
      <c r="T1444" s="87"/>
      <c r="U1444" s="87"/>
      <c r="V1444" s="175"/>
      <c r="W1444" s="87"/>
      <c r="X1444" s="87"/>
      <c r="Y1444" s="87"/>
      <c r="Z1444" s="87"/>
      <c r="AA1444" s="87"/>
      <c r="AB1444" s="87"/>
      <c r="AC1444" s="86"/>
      <c r="AD1444" s="87"/>
    </row>
    <row x14ac:dyDescent="0.25" r="1445" customHeight="1" ht="17.25">
      <c r="A1445" s="235">
        <f>A1444</f>
        <v>25569.375</v>
      </c>
      <c r="B1445" s="179" t="s">
        <v>78</v>
      </c>
      <c r="C1445" s="180"/>
      <c r="D1445" s="180"/>
      <c r="E1445" s="180"/>
      <c r="F1445" s="180"/>
      <c r="G1445" s="180">
        <f>SUM(C1445:F1445)</f>
      </c>
      <c r="H1445" s="125">
        <v>6500</v>
      </c>
      <c r="I1445" s="125">
        <f>G1445*H1445</f>
      </c>
      <c r="J1445" s="125">
        <f>I1445*0.1</f>
      </c>
      <c r="K1445" s="125">
        <f>SUM(I1445:J1445)</f>
      </c>
      <c r="L1445" s="86"/>
      <c r="M1445" s="175"/>
      <c r="N1445" s="87"/>
      <c r="O1445" s="87"/>
      <c r="P1445" s="87"/>
      <c r="Q1445" s="87"/>
      <c r="R1445" s="87"/>
      <c r="S1445" s="87"/>
      <c r="T1445" s="87"/>
      <c r="U1445" s="87"/>
      <c r="V1445" s="175"/>
      <c r="W1445" s="87"/>
      <c r="X1445" s="87"/>
      <c r="Y1445" s="87"/>
      <c r="Z1445" s="87"/>
      <c r="AA1445" s="87"/>
      <c r="AB1445" s="87"/>
      <c r="AC1445" s="86"/>
      <c r="AD1445" s="87"/>
    </row>
    <row x14ac:dyDescent="0.25" r="1446" customHeight="1" ht="17.25">
      <c r="A1446" s="235">
        <f>A1445</f>
        <v>25569.375</v>
      </c>
      <c r="B1446" s="179" t="s">
        <v>55</v>
      </c>
      <c r="C1446" s="180"/>
      <c r="D1446" s="180"/>
      <c r="E1446" s="180"/>
      <c r="F1446" s="180"/>
      <c r="G1446" s="180">
        <f>SUM(C1446:F1446)</f>
      </c>
      <c r="H1446" s="125">
        <v>6500</v>
      </c>
      <c r="I1446" s="125">
        <f>G1446*H1446</f>
      </c>
      <c r="J1446" s="125">
        <f>I1446*0.1</f>
      </c>
      <c r="K1446" s="125">
        <f>SUM(I1446:J1446)</f>
      </c>
      <c r="L1446" s="86"/>
      <c r="M1446" s="175"/>
      <c r="N1446" s="87"/>
      <c r="O1446" s="87"/>
      <c r="P1446" s="87"/>
      <c r="Q1446" s="87"/>
      <c r="R1446" s="87"/>
      <c r="S1446" s="87"/>
      <c r="T1446" s="87"/>
      <c r="U1446" s="87"/>
      <c r="V1446" s="175"/>
      <c r="W1446" s="87"/>
      <c r="X1446" s="87"/>
      <c r="Y1446" s="87"/>
      <c r="Z1446" s="87"/>
      <c r="AA1446" s="87"/>
      <c r="AB1446" s="87"/>
      <c r="AC1446" s="86"/>
      <c r="AD1446" s="87"/>
    </row>
    <row x14ac:dyDescent="0.25" r="1447" customHeight="1" ht="17.25">
      <c r="A1447" s="235">
        <f>A1446</f>
        <v>25569.375</v>
      </c>
      <c r="B1447" s="279" t="s">
        <v>80</v>
      </c>
      <c r="C1447" s="180"/>
      <c r="D1447" s="180"/>
      <c r="E1447" s="180"/>
      <c r="F1447" s="180"/>
      <c r="G1447" s="180">
        <f>SUM(C1447:F1447)</f>
      </c>
      <c r="H1447" s="125">
        <v>6000</v>
      </c>
      <c r="I1447" s="125">
        <f>G1447*H1447</f>
      </c>
      <c r="J1447" s="185"/>
      <c r="K1447" s="125">
        <f>SUM(I1447:J1447)</f>
      </c>
      <c r="L1447" s="86"/>
      <c r="M1447" s="175"/>
      <c r="N1447" s="87"/>
      <c r="O1447" s="87"/>
      <c r="P1447" s="87"/>
      <c r="Q1447" s="87"/>
      <c r="R1447" s="87"/>
      <c r="S1447" s="87"/>
      <c r="T1447" s="87"/>
      <c r="U1447" s="87"/>
      <c r="V1447" s="175"/>
      <c r="W1447" s="87"/>
      <c r="X1447" s="87"/>
      <c r="Y1447" s="87"/>
      <c r="Z1447" s="87"/>
      <c r="AA1447" s="87"/>
      <c r="AB1447" s="87"/>
      <c r="AC1447" s="86"/>
      <c r="AD1447" s="87"/>
    </row>
    <row x14ac:dyDescent="0.25" r="1448" customHeight="1" ht="17.25">
      <c r="A1448" s="235">
        <f>A1447</f>
        <v>25569.375</v>
      </c>
      <c r="B1448" s="279" t="s">
        <v>67</v>
      </c>
      <c r="C1448" s="180"/>
      <c r="D1448" s="180"/>
      <c r="E1448" s="180"/>
      <c r="F1448" s="180"/>
      <c r="G1448" s="180">
        <f>SUM(C1448:F1448)</f>
      </c>
      <c r="H1448" s="125">
        <v>5500</v>
      </c>
      <c r="I1448" s="125">
        <f>G1448*H1448</f>
      </c>
      <c r="J1448" s="125">
        <f>I1448*0.1</f>
      </c>
      <c r="K1448" s="125">
        <f>SUM(I1448:J1448)</f>
      </c>
      <c r="L1448" s="86"/>
      <c r="M1448" s="175"/>
      <c r="N1448" s="87"/>
      <c r="O1448" s="87"/>
      <c r="P1448" s="87"/>
      <c r="Q1448" s="87"/>
      <c r="R1448" s="87"/>
      <c r="S1448" s="87"/>
      <c r="T1448" s="87"/>
      <c r="U1448" s="87"/>
      <c r="V1448" s="175"/>
      <c r="W1448" s="87"/>
      <c r="X1448" s="87"/>
      <c r="Y1448" s="87"/>
      <c r="Z1448" s="87"/>
      <c r="AA1448" s="87"/>
      <c r="AB1448" s="87"/>
      <c r="AC1448" s="86"/>
      <c r="AD1448" s="87"/>
    </row>
    <row x14ac:dyDescent="0.25" r="1449" customHeight="1" ht="17.25">
      <c r="A1449" s="235">
        <f>A1448</f>
        <v>25569.375</v>
      </c>
      <c r="B1449" s="279" t="s">
        <v>74</v>
      </c>
      <c r="C1449" s="180"/>
      <c r="D1449" s="180"/>
      <c r="E1449" s="180"/>
      <c r="F1449" s="180"/>
      <c r="G1449" s="180">
        <f>SUM(C1449:F1449)</f>
      </c>
      <c r="H1449" s="187">
        <v>5000</v>
      </c>
      <c r="I1449" s="125">
        <f>G1449*H1449</f>
      </c>
      <c r="J1449" s="125">
        <f>I1449*0.1</f>
      </c>
      <c r="K1449" s="125">
        <f>SUM(I1449:J1449)</f>
      </c>
      <c r="L1449" s="86"/>
      <c r="M1449" s="175"/>
      <c r="N1449" s="87"/>
      <c r="O1449" s="87"/>
      <c r="P1449" s="87"/>
      <c r="Q1449" s="87"/>
      <c r="R1449" s="87"/>
      <c r="S1449" s="87"/>
      <c r="T1449" s="87"/>
      <c r="U1449" s="87"/>
      <c r="V1449" s="175"/>
      <c r="W1449" s="87"/>
      <c r="X1449" s="87"/>
      <c r="Y1449" s="87"/>
      <c r="Z1449" s="87"/>
      <c r="AA1449" s="87"/>
      <c r="AB1449" s="87"/>
      <c r="AC1449" s="86"/>
      <c r="AD1449" s="87"/>
    </row>
    <row x14ac:dyDescent="0.25" r="1450" customHeight="1" ht="17.25">
      <c r="A1450" s="235">
        <f>A1449</f>
        <v>25569.375</v>
      </c>
      <c r="B1450" s="280" t="s">
        <v>11</v>
      </c>
      <c r="C1450" s="180"/>
      <c r="D1450" s="180"/>
      <c r="E1450" s="180"/>
      <c r="F1450" s="180"/>
      <c r="G1450" s="180">
        <f>SUM(C1450:F1450)</f>
      </c>
      <c r="H1450" s="125">
        <v>6000</v>
      </c>
      <c r="I1450" s="125">
        <f>G1450*H1450</f>
      </c>
      <c r="J1450" s="125">
        <f>I1450*0.1</f>
      </c>
      <c r="K1450" s="125">
        <f>SUM(I1450:J1450)</f>
      </c>
      <c r="L1450" s="86"/>
      <c r="M1450" s="175"/>
      <c r="N1450" s="87"/>
      <c r="O1450" s="87"/>
      <c r="P1450" s="87"/>
      <c r="Q1450" s="87"/>
      <c r="R1450" s="87"/>
      <c r="S1450" s="87"/>
      <c r="T1450" s="87"/>
      <c r="U1450" s="87"/>
      <c r="V1450" s="175"/>
      <c r="W1450" s="87"/>
      <c r="X1450" s="87"/>
      <c r="Y1450" s="87"/>
      <c r="Z1450" s="87"/>
      <c r="AA1450" s="87"/>
      <c r="AB1450" s="87"/>
      <c r="AC1450" s="86"/>
      <c r="AD1450" s="87"/>
    </row>
    <row x14ac:dyDescent="0.25" r="1451" customHeight="1" ht="17.25">
      <c r="A1451" s="235">
        <f>A1450</f>
        <v>25569.375</v>
      </c>
      <c r="B1451" s="279" t="s">
        <v>22</v>
      </c>
      <c r="C1451" s="180"/>
      <c r="D1451" s="180"/>
      <c r="E1451" s="180"/>
      <c r="F1451" s="180"/>
      <c r="G1451" s="180">
        <f>SUM(C1451:F1451)</f>
      </c>
      <c r="H1451" s="237">
        <v>4800</v>
      </c>
      <c r="I1451" s="125">
        <f>G1451*H1451</f>
      </c>
      <c r="J1451" s="125">
        <f>I1451*0.1</f>
      </c>
      <c r="K1451" s="125">
        <f>SUM(I1451:J1451)</f>
      </c>
      <c r="L1451" s="86"/>
      <c r="M1451" s="175"/>
      <c r="N1451" s="87"/>
      <c r="O1451" s="87"/>
      <c r="P1451" s="87"/>
      <c r="Q1451" s="87"/>
      <c r="R1451" s="87"/>
      <c r="S1451" s="87"/>
      <c r="T1451" s="87"/>
      <c r="U1451" s="87"/>
      <c r="V1451" s="175"/>
      <c r="W1451" s="87"/>
      <c r="X1451" s="87"/>
      <c r="Y1451" s="87"/>
      <c r="Z1451" s="87"/>
      <c r="AA1451" s="87"/>
      <c r="AB1451" s="87"/>
      <c r="AC1451" s="86"/>
      <c r="AD1451" s="87"/>
    </row>
    <row x14ac:dyDescent="0.25" r="1452" customHeight="1" ht="17.25">
      <c r="A1452" s="235">
        <f>A1451</f>
        <v>25569.375</v>
      </c>
      <c r="B1452" s="279" t="s">
        <v>217</v>
      </c>
      <c r="C1452" s="180"/>
      <c r="D1452" s="180"/>
      <c r="E1452" s="180"/>
      <c r="F1452" s="180"/>
      <c r="G1452" s="180">
        <f>SUM(C1452:F1452)</f>
      </c>
      <c r="H1452" s="125">
        <v>5000</v>
      </c>
      <c r="I1452" s="125">
        <f>G1452*H1452</f>
      </c>
      <c r="J1452" s="125">
        <f>I1452*0.1</f>
      </c>
      <c r="K1452" s="125">
        <f>SUM(I1452:J1452)</f>
      </c>
      <c r="L1452" s="86"/>
      <c r="M1452" s="175"/>
      <c r="N1452" s="87"/>
      <c r="O1452" s="87"/>
      <c r="P1452" s="87"/>
      <c r="Q1452" s="87"/>
      <c r="R1452" s="87"/>
      <c r="S1452" s="87"/>
      <c r="T1452" s="87"/>
      <c r="U1452" s="87"/>
      <c r="V1452" s="175"/>
      <c r="W1452" s="87"/>
      <c r="X1452" s="87"/>
      <c r="Y1452" s="87"/>
      <c r="Z1452" s="87"/>
      <c r="AA1452" s="87"/>
      <c r="AB1452" s="87"/>
      <c r="AC1452" s="86"/>
      <c r="AD1452" s="87"/>
    </row>
    <row x14ac:dyDescent="0.25" r="1453" customHeight="1" ht="17.25">
      <c r="A1453" s="235">
        <f>A1452</f>
        <v>25569.375</v>
      </c>
      <c r="B1453" s="279" t="s">
        <v>84</v>
      </c>
      <c r="C1453" s="180"/>
      <c r="D1453" s="180"/>
      <c r="E1453" s="180"/>
      <c r="F1453" s="180"/>
      <c r="G1453" s="180">
        <f>SUM(C1453:F1453)</f>
      </c>
      <c r="H1453" s="237">
        <v>4800</v>
      </c>
      <c r="I1453" s="125">
        <f>G1453*H1453</f>
      </c>
      <c r="J1453" s="125">
        <f>I1453*0.1</f>
      </c>
      <c r="K1453" s="125">
        <f>SUM(I1453:J1453)</f>
      </c>
      <c r="L1453" s="86"/>
      <c r="M1453" s="175"/>
      <c r="N1453" s="87"/>
      <c r="O1453" s="87"/>
      <c r="P1453" s="87"/>
      <c r="Q1453" s="87"/>
      <c r="R1453" s="87"/>
      <c r="S1453" s="87"/>
      <c r="T1453" s="87"/>
      <c r="U1453" s="87"/>
      <c r="V1453" s="175"/>
      <c r="W1453" s="87"/>
      <c r="X1453" s="87"/>
      <c r="Y1453" s="87"/>
      <c r="Z1453" s="87"/>
      <c r="AA1453" s="87"/>
      <c r="AB1453" s="87"/>
      <c r="AC1453" s="86"/>
      <c r="AD1453" s="87"/>
    </row>
    <row x14ac:dyDescent="0.25" r="1454" customHeight="1" ht="17.25">
      <c r="A1454" s="235">
        <f>A1453</f>
        <v>25569.375</v>
      </c>
      <c r="B1454" s="279" t="s">
        <v>207</v>
      </c>
      <c r="C1454" s="180"/>
      <c r="D1454" s="180">
        <v>15</v>
      </c>
      <c r="E1454" s="180"/>
      <c r="F1454" s="180">
        <v>2</v>
      </c>
      <c r="G1454" s="180">
        <f>SUM(C1454:F1454)</f>
      </c>
      <c r="H1454" s="125">
        <v>6000</v>
      </c>
      <c r="I1454" s="125">
        <f>G1454*H1454</f>
      </c>
      <c r="J1454" s="125">
        <f>I1454*0.1</f>
      </c>
      <c r="K1454" s="125">
        <f>SUM(I1454:J1454)</f>
      </c>
      <c r="L1454" s="86"/>
      <c r="M1454" s="175"/>
      <c r="N1454" s="87"/>
      <c r="O1454" s="87"/>
      <c r="P1454" s="87"/>
      <c r="Q1454" s="87"/>
      <c r="R1454" s="87"/>
      <c r="S1454" s="87"/>
      <c r="T1454" s="87"/>
      <c r="U1454" s="87"/>
      <c r="V1454" s="175"/>
      <c r="W1454" s="87"/>
      <c r="X1454" s="87"/>
      <c r="Y1454" s="87"/>
      <c r="Z1454" s="87"/>
      <c r="AA1454" s="87"/>
      <c r="AB1454" s="87"/>
      <c r="AC1454" s="86"/>
      <c r="AD1454" s="87"/>
    </row>
    <row x14ac:dyDescent="0.25" r="1455" customHeight="1" ht="17.25">
      <c r="A1455" s="235">
        <f>A1454</f>
        <v>25569.375</v>
      </c>
      <c r="B1455" s="280" t="s">
        <v>17</v>
      </c>
      <c r="C1455" s="180"/>
      <c r="D1455" s="180"/>
      <c r="E1455" s="180"/>
      <c r="F1455" s="180"/>
      <c r="G1455" s="180">
        <f>SUM(C1455:F1455)</f>
      </c>
      <c r="H1455" s="125">
        <v>6000</v>
      </c>
      <c r="I1455" s="125">
        <f>G1455*H1455</f>
      </c>
      <c r="J1455" s="185"/>
      <c r="K1455" s="125">
        <f>SUM(I1455:J1455)</f>
      </c>
      <c r="L1455" s="86"/>
      <c r="M1455" s="175"/>
      <c r="N1455" s="87"/>
      <c r="O1455" s="87"/>
      <c r="P1455" s="87"/>
      <c r="Q1455" s="87"/>
      <c r="R1455" s="87"/>
      <c r="S1455" s="87"/>
      <c r="T1455" s="87"/>
      <c r="U1455" s="87"/>
      <c r="V1455" s="175"/>
      <c r="W1455" s="87"/>
      <c r="X1455" s="87"/>
      <c r="Y1455" s="87"/>
      <c r="Z1455" s="87"/>
      <c r="AA1455" s="87"/>
      <c r="AB1455" s="87"/>
      <c r="AC1455" s="86"/>
      <c r="AD1455" s="87"/>
    </row>
    <row x14ac:dyDescent="0.25" r="1456" customHeight="1" ht="17.25">
      <c r="A1456" s="235">
        <f>A1455</f>
        <v>25569.375</v>
      </c>
      <c r="B1456" s="279" t="s">
        <v>15</v>
      </c>
      <c r="C1456" s="180"/>
      <c r="D1456" s="180"/>
      <c r="E1456" s="180"/>
      <c r="F1456" s="180"/>
      <c r="G1456" s="180">
        <f>SUM(C1456:F1456)</f>
      </c>
      <c r="H1456" s="237">
        <v>4800</v>
      </c>
      <c r="I1456" s="125">
        <f>G1456*H1456</f>
      </c>
      <c r="J1456" s="125">
        <f>I1456*0.1</f>
      </c>
      <c r="K1456" s="125">
        <f>SUM(I1456:J1456)</f>
      </c>
      <c r="L1456" s="86"/>
      <c r="M1456" s="175"/>
      <c r="N1456" s="87"/>
      <c r="O1456" s="87"/>
      <c r="P1456" s="87"/>
      <c r="Q1456" s="87"/>
      <c r="R1456" s="87"/>
      <c r="S1456" s="87"/>
      <c r="T1456" s="87"/>
      <c r="U1456" s="87"/>
      <c r="V1456" s="175"/>
      <c r="W1456" s="87"/>
      <c r="X1456" s="87"/>
      <c r="Y1456" s="87"/>
      <c r="Z1456" s="87"/>
      <c r="AA1456" s="87"/>
      <c r="AB1456" s="87"/>
      <c r="AC1456" s="86"/>
      <c r="AD1456" s="87"/>
    </row>
    <row x14ac:dyDescent="0.25" r="1457" customHeight="1" ht="17.25">
      <c r="A1457" s="235">
        <f>A1456</f>
        <v>25569.375</v>
      </c>
      <c r="B1457" s="279" t="s">
        <v>21</v>
      </c>
      <c r="C1457" s="188" t="s">
        <v>14</v>
      </c>
      <c r="D1457" s="180"/>
      <c r="E1457" s="180"/>
      <c r="F1457" s="180"/>
      <c r="G1457" s="180">
        <f>SUM(C1457:F1457)</f>
      </c>
      <c r="H1457" s="125">
        <v>5000</v>
      </c>
      <c r="I1457" s="125">
        <f>G1457*H1457</f>
      </c>
      <c r="J1457" s="125">
        <f>I1457*0.1</f>
      </c>
      <c r="K1457" s="125">
        <f>SUM(I1457:J1457)</f>
      </c>
      <c r="L1457" s="86"/>
      <c r="M1457" s="175"/>
      <c r="N1457" s="87"/>
      <c r="O1457" s="87"/>
      <c r="P1457" s="87"/>
      <c r="Q1457" s="87"/>
      <c r="R1457" s="87"/>
      <c r="S1457" s="87"/>
      <c r="T1457" s="87"/>
      <c r="U1457" s="87"/>
      <c r="V1457" s="175"/>
      <c r="W1457" s="87"/>
      <c r="X1457" s="87"/>
      <c r="Y1457" s="87"/>
      <c r="Z1457" s="87"/>
      <c r="AA1457" s="87"/>
      <c r="AB1457" s="87"/>
      <c r="AC1457" s="86"/>
      <c r="AD1457" s="87"/>
    </row>
    <row x14ac:dyDescent="0.25" r="1458" customHeight="1" ht="17.25">
      <c r="A1458" s="235">
        <f>A1457</f>
        <v>25569.375</v>
      </c>
      <c r="B1458" s="279" t="s">
        <v>52</v>
      </c>
      <c r="C1458" s="180"/>
      <c r="D1458" s="180"/>
      <c r="E1458" s="180"/>
      <c r="F1458" s="180"/>
      <c r="G1458" s="180">
        <f>SUM(C1458:F1458)</f>
      </c>
      <c r="H1458" s="125">
        <v>5000</v>
      </c>
      <c r="I1458" s="125">
        <f>G1458*H1458</f>
      </c>
      <c r="J1458" s="125">
        <f>I1458*0.1</f>
      </c>
      <c r="K1458" s="125">
        <f>SUM(I1458:J1458)</f>
      </c>
      <c r="L1458" s="86"/>
      <c r="M1458" s="175"/>
      <c r="N1458" s="87"/>
      <c r="O1458" s="87"/>
      <c r="P1458" s="87"/>
      <c r="Q1458" s="87"/>
      <c r="R1458" s="87"/>
      <c r="S1458" s="87"/>
      <c r="T1458" s="87"/>
      <c r="U1458" s="87"/>
      <c r="V1458" s="175"/>
      <c r="W1458" s="87"/>
      <c r="X1458" s="87"/>
      <c r="Y1458" s="87"/>
      <c r="Z1458" s="87"/>
      <c r="AA1458" s="87"/>
      <c r="AB1458" s="87"/>
      <c r="AC1458" s="86"/>
      <c r="AD1458" s="87"/>
    </row>
    <row x14ac:dyDescent="0.25" r="1459" customHeight="1" ht="17.25">
      <c r="A1459" s="235">
        <f>A1458</f>
        <v>25569.375</v>
      </c>
      <c r="B1459" s="279" t="s">
        <v>61</v>
      </c>
      <c r="C1459" s="180"/>
      <c r="D1459" s="180"/>
      <c r="E1459" s="180"/>
      <c r="F1459" s="180"/>
      <c r="G1459" s="180">
        <f>SUM(C1459:F1459)</f>
      </c>
      <c r="H1459" s="125">
        <v>5000</v>
      </c>
      <c r="I1459" s="125">
        <f>G1459*H1459</f>
      </c>
      <c r="J1459" s="125">
        <f>I1459*0.1</f>
      </c>
      <c r="K1459" s="125">
        <f>SUM(I1459:J1459)</f>
      </c>
      <c r="L1459" s="86"/>
      <c r="M1459" s="175"/>
      <c r="N1459" s="87"/>
      <c r="O1459" s="87"/>
      <c r="P1459" s="87"/>
      <c r="Q1459" s="87"/>
      <c r="R1459" s="87"/>
      <c r="S1459" s="87"/>
      <c r="T1459" s="87"/>
      <c r="U1459" s="87"/>
      <c r="V1459" s="175"/>
      <c r="W1459" s="87"/>
      <c r="X1459" s="87"/>
      <c r="Y1459" s="87"/>
      <c r="Z1459" s="87"/>
      <c r="AA1459" s="87"/>
      <c r="AB1459" s="87"/>
      <c r="AC1459" s="86"/>
      <c r="AD1459" s="87"/>
    </row>
    <row x14ac:dyDescent="0.25" r="1460" customHeight="1" ht="17.25">
      <c r="A1460" s="235">
        <f>A1459</f>
        <v>25569.375</v>
      </c>
      <c r="B1460" s="280" t="s">
        <v>33</v>
      </c>
      <c r="C1460" s="180"/>
      <c r="D1460" s="180"/>
      <c r="E1460" s="180"/>
      <c r="F1460" s="180"/>
      <c r="G1460" s="180">
        <f>SUM(C1460:F1460)</f>
      </c>
      <c r="H1460" s="125">
        <v>5500</v>
      </c>
      <c r="I1460" s="125">
        <f>G1460*H1460</f>
      </c>
      <c r="J1460" s="125">
        <f>I1460*0.1</f>
      </c>
      <c r="K1460" s="125">
        <f>SUM(I1460:J1460)</f>
      </c>
      <c r="L1460" s="86"/>
      <c r="M1460" s="175"/>
      <c r="N1460" s="87"/>
      <c r="O1460" s="87"/>
      <c r="P1460" s="87"/>
      <c r="Q1460" s="87"/>
      <c r="R1460" s="87"/>
      <c r="S1460" s="87"/>
      <c r="T1460" s="87"/>
      <c r="U1460" s="87"/>
      <c r="V1460" s="175"/>
      <c r="W1460" s="87"/>
      <c r="X1460" s="87"/>
      <c r="Y1460" s="87"/>
      <c r="Z1460" s="87"/>
      <c r="AA1460" s="87"/>
      <c r="AB1460" s="87"/>
      <c r="AC1460" s="86"/>
      <c r="AD1460" s="87"/>
    </row>
    <row x14ac:dyDescent="0.25" r="1461" customHeight="1" ht="17.25">
      <c r="A1461" s="235">
        <f>A1460</f>
        <v>25569.375</v>
      </c>
      <c r="B1461" s="279" t="s">
        <v>30</v>
      </c>
      <c r="C1461" s="180"/>
      <c r="D1461" s="180"/>
      <c r="E1461" s="180"/>
      <c r="F1461" s="180"/>
      <c r="G1461" s="180">
        <f>SUM(C1461:F1461)</f>
      </c>
      <c r="H1461" s="125">
        <v>6000</v>
      </c>
      <c r="I1461" s="125">
        <f>G1461*H1461</f>
      </c>
      <c r="J1461" s="125">
        <f>I1461*0.1</f>
      </c>
      <c r="K1461" s="125">
        <f>SUM(I1461:J1461)</f>
      </c>
      <c r="L1461" s="86"/>
      <c r="M1461" s="175"/>
      <c r="N1461" s="87"/>
      <c r="O1461" s="87"/>
      <c r="P1461" s="87"/>
      <c r="Q1461" s="87"/>
      <c r="R1461" s="87"/>
      <c r="S1461" s="87"/>
      <c r="T1461" s="87"/>
      <c r="U1461" s="87"/>
      <c r="V1461" s="175"/>
      <c r="W1461" s="87"/>
      <c r="X1461" s="87"/>
      <c r="Y1461" s="87"/>
      <c r="Z1461" s="87"/>
      <c r="AA1461" s="87"/>
      <c r="AB1461" s="87"/>
      <c r="AC1461" s="86"/>
      <c r="AD1461" s="87"/>
    </row>
    <row x14ac:dyDescent="0.25" r="1462" customHeight="1" ht="17.25">
      <c r="A1462" s="235">
        <f>A1461</f>
        <v>25569.375</v>
      </c>
      <c r="B1462" s="279" t="s">
        <v>28</v>
      </c>
      <c r="C1462" s="188" t="s">
        <v>14</v>
      </c>
      <c r="D1462" s="180"/>
      <c r="E1462" s="180"/>
      <c r="F1462" s="180"/>
      <c r="G1462" s="180">
        <f>SUM(C1462:F1462)</f>
      </c>
      <c r="H1462" s="125">
        <v>5000</v>
      </c>
      <c r="I1462" s="125">
        <f>G1462*H1462</f>
      </c>
      <c r="J1462" s="125">
        <f>I1462*0.1</f>
      </c>
      <c r="K1462" s="125">
        <f>SUM(I1462:J1462)</f>
      </c>
      <c r="L1462" s="86"/>
      <c r="M1462" s="175"/>
      <c r="N1462" s="87"/>
      <c r="O1462" s="87"/>
      <c r="P1462" s="87"/>
      <c r="Q1462" s="87"/>
      <c r="R1462" s="87"/>
      <c r="S1462" s="87"/>
      <c r="T1462" s="87"/>
      <c r="U1462" s="87"/>
      <c r="V1462" s="175"/>
      <c r="W1462" s="87"/>
      <c r="X1462" s="87"/>
      <c r="Y1462" s="87"/>
      <c r="Z1462" s="87"/>
      <c r="AA1462" s="87"/>
      <c r="AB1462" s="87"/>
      <c r="AC1462" s="86"/>
      <c r="AD1462" s="87"/>
    </row>
    <row x14ac:dyDescent="0.25" r="1463" customHeight="1" ht="17.25">
      <c r="A1463" s="235">
        <f>A1462</f>
        <v>25569.375</v>
      </c>
      <c r="B1463" s="179" t="s">
        <v>12</v>
      </c>
      <c r="C1463" s="180"/>
      <c r="D1463" s="180"/>
      <c r="E1463" s="180"/>
      <c r="F1463" s="180"/>
      <c r="G1463" s="180">
        <f>SUM(C1463:F1463)</f>
      </c>
      <c r="H1463" s="125">
        <v>6000</v>
      </c>
      <c r="I1463" s="125">
        <f>G1463*H1463</f>
      </c>
      <c r="J1463" s="125">
        <f>I1463*0.1</f>
      </c>
      <c r="K1463" s="125">
        <f>SUM(I1463:J1463)</f>
      </c>
      <c r="L1463" s="86"/>
      <c r="M1463" s="175"/>
      <c r="N1463" s="87"/>
      <c r="O1463" s="87"/>
      <c r="P1463" s="87"/>
      <c r="Q1463" s="87"/>
      <c r="R1463" s="87"/>
      <c r="S1463" s="87"/>
      <c r="T1463" s="87"/>
      <c r="U1463" s="87"/>
      <c r="V1463" s="175"/>
      <c r="W1463" s="87"/>
      <c r="X1463" s="87"/>
      <c r="Y1463" s="87"/>
      <c r="Z1463" s="87"/>
      <c r="AA1463" s="87"/>
      <c r="AB1463" s="87"/>
      <c r="AC1463" s="86"/>
      <c r="AD1463" s="87"/>
    </row>
    <row x14ac:dyDescent="0.25" r="1464" customHeight="1" ht="17.25">
      <c r="A1464" s="235">
        <f>A1463</f>
        <v>25569.375</v>
      </c>
      <c r="B1464" s="179" t="s">
        <v>100</v>
      </c>
      <c r="C1464" s="180"/>
      <c r="D1464" s="180"/>
      <c r="E1464" s="180"/>
      <c r="F1464" s="180"/>
      <c r="G1464" s="180">
        <f>SUM(C1464:F1464)</f>
      </c>
      <c r="H1464" s="125">
        <v>5500</v>
      </c>
      <c r="I1464" s="125">
        <f>G1464*H1464</f>
      </c>
      <c r="J1464" s="125">
        <f>I1464*0.1</f>
      </c>
      <c r="K1464" s="125">
        <f>SUM(I1464:J1464)</f>
      </c>
      <c r="L1464" s="86"/>
      <c r="M1464" s="175"/>
      <c r="N1464" s="87"/>
      <c r="O1464" s="87"/>
      <c r="P1464" s="87"/>
      <c r="Q1464" s="87"/>
      <c r="R1464" s="87"/>
      <c r="S1464" s="87"/>
      <c r="T1464" s="87"/>
      <c r="U1464" s="87"/>
      <c r="V1464" s="175"/>
      <c r="W1464" s="87"/>
      <c r="X1464" s="87"/>
      <c r="Y1464" s="87"/>
      <c r="Z1464" s="87"/>
      <c r="AA1464" s="87"/>
      <c r="AB1464" s="87"/>
      <c r="AC1464" s="86"/>
      <c r="AD1464" s="87"/>
    </row>
    <row x14ac:dyDescent="0.25" r="1465" customHeight="1" ht="17.25">
      <c r="A1465" s="235">
        <f>A1464</f>
        <v>25569.375</v>
      </c>
      <c r="B1465" s="179" t="s">
        <v>37</v>
      </c>
      <c r="C1465" s="180"/>
      <c r="D1465" s="180"/>
      <c r="E1465" s="180"/>
      <c r="F1465" s="180"/>
      <c r="G1465" s="180">
        <f>SUM(C1465:F1465)</f>
      </c>
      <c r="H1465" s="125">
        <v>6500</v>
      </c>
      <c r="I1465" s="125">
        <f>G1465*H1465</f>
      </c>
      <c r="J1465" s="125">
        <f>I1465*0.1</f>
      </c>
      <c r="K1465" s="125">
        <f>SUM(I1465:J1465)</f>
      </c>
      <c r="L1465" s="86"/>
      <c r="M1465" s="175"/>
      <c r="N1465" s="87"/>
      <c r="O1465" s="87"/>
      <c r="P1465" s="87"/>
      <c r="Q1465" s="87"/>
      <c r="R1465" s="87"/>
      <c r="S1465" s="87"/>
      <c r="T1465" s="87"/>
      <c r="U1465" s="87"/>
      <c r="V1465" s="175"/>
      <c r="W1465" s="87"/>
      <c r="X1465" s="87"/>
      <c r="Y1465" s="87"/>
      <c r="Z1465" s="87"/>
      <c r="AA1465" s="87"/>
      <c r="AB1465" s="87"/>
      <c r="AC1465" s="86"/>
      <c r="AD1465" s="87"/>
    </row>
    <row x14ac:dyDescent="0.25" r="1466" customHeight="1" ht="17.25">
      <c r="A1466" s="235">
        <f>A1465</f>
        <v>25569.375</v>
      </c>
      <c r="B1466" s="186" t="s">
        <v>64</v>
      </c>
      <c r="C1466" s="180"/>
      <c r="D1466" s="180"/>
      <c r="E1466" s="180"/>
      <c r="F1466" s="180"/>
      <c r="G1466" s="180">
        <f>SUM(C1466:F1466)</f>
      </c>
      <c r="H1466" s="182">
        <v>5500</v>
      </c>
      <c r="I1466" s="125">
        <f>G1466*H1466</f>
      </c>
      <c r="J1466" s="125">
        <f>I1466*0.1</f>
      </c>
      <c r="K1466" s="125">
        <f>SUM(I1466:J1466)</f>
      </c>
      <c r="L1466" s="86"/>
      <c r="M1466" s="175"/>
      <c r="N1466" s="87"/>
      <c r="O1466" s="87"/>
      <c r="P1466" s="87"/>
      <c r="Q1466" s="87"/>
      <c r="R1466" s="87"/>
      <c r="S1466" s="87"/>
      <c r="T1466" s="87"/>
      <c r="U1466" s="87"/>
      <c r="V1466" s="175"/>
      <c r="W1466" s="87"/>
      <c r="X1466" s="87"/>
      <c r="Y1466" s="87"/>
      <c r="Z1466" s="87"/>
      <c r="AA1466" s="87"/>
      <c r="AB1466" s="87"/>
      <c r="AC1466" s="86"/>
      <c r="AD1466" s="87"/>
    </row>
    <row x14ac:dyDescent="0.25" r="1467" customHeight="1" ht="17.25">
      <c r="A1467" s="235">
        <f>A1466</f>
        <v>25569.375</v>
      </c>
      <c r="B1467" s="186" t="s">
        <v>25</v>
      </c>
      <c r="C1467" s="180"/>
      <c r="D1467" s="180"/>
      <c r="E1467" s="180"/>
      <c r="F1467" s="180"/>
      <c r="G1467" s="180">
        <f>SUM(C1467:F1467)</f>
      </c>
      <c r="H1467" s="125">
        <v>6000</v>
      </c>
      <c r="I1467" s="125">
        <f>G1467*H1467</f>
      </c>
      <c r="J1467" s="125">
        <f>I1467*0.1</f>
      </c>
      <c r="K1467" s="125">
        <f>SUM(I1467:J1467)</f>
      </c>
      <c r="L1467" s="86"/>
      <c r="M1467" s="175"/>
      <c r="N1467" s="87"/>
      <c r="O1467" s="87"/>
      <c r="P1467" s="87"/>
      <c r="Q1467" s="87"/>
      <c r="R1467" s="87"/>
      <c r="S1467" s="87"/>
      <c r="T1467" s="87"/>
      <c r="U1467" s="87"/>
      <c r="V1467" s="175"/>
      <c r="W1467" s="87"/>
      <c r="X1467" s="87"/>
      <c r="Y1467" s="87"/>
      <c r="Z1467" s="87"/>
      <c r="AA1467" s="87"/>
      <c r="AB1467" s="87"/>
      <c r="AC1467" s="86"/>
      <c r="AD1467" s="87"/>
    </row>
    <row x14ac:dyDescent="0.25" r="1468" customHeight="1" ht="17.25">
      <c r="A1468" s="235">
        <f>A1467</f>
        <v>25569.375</v>
      </c>
      <c r="B1468" s="279" t="s">
        <v>76</v>
      </c>
      <c r="C1468" s="188" t="s">
        <v>14</v>
      </c>
      <c r="D1468" s="180"/>
      <c r="E1468" s="180"/>
      <c r="F1468" s="180"/>
      <c r="G1468" s="180">
        <f>SUM(C1468:F1468)</f>
      </c>
      <c r="H1468" s="125">
        <v>6000</v>
      </c>
      <c r="I1468" s="125">
        <f>G1468*H1468</f>
      </c>
      <c r="J1468" s="125">
        <f>I1468*0.1</f>
      </c>
      <c r="K1468" s="125">
        <f>SUM(I1468:J1468)</f>
      </c>
      <c r="L1468" s="86"/>
      <c r="M1468" s="175"/>
      <c r="N1468" s="87"/>
      <c r="O1468" s="87"/>
      <c r="P1468" s="87"/>
      <c r="Q1468" s="87"/>
      <c r="R1468" s="87"/>
      <c r="S1468" s="87"/>
      <c r="T1468" s="87"/>
      <c r="U1468" s="87"/>
      <c r="V1468" s="175"/>
      <c r="W1468" s="87"/>
      <c r="X1468" s="87"/>
      <c r="Y1468" s="87"/>
      <c r="Z1468" s="87"/>
      <c r="AA1468" s="87"/>
      <c r="AB1468" s="87"/>
      <c r="AC1468" s="86"/>
      <c r="AD1468" s="87"/>
    </row>
    <row x14ac:dyDescent="0.25" r="1469" customHeight="1" ht="17.25">
      <c r="A1469" s="235">
        <f>A1468</f>
        <v>25569.375</v>
      </c>
      <c r="B1469" s="186" t="s">
        <v>149</v>
      </c>
      <c r="C1469" s="180"/>
      <c r="D1469" s="180"/>
      <c r="E1469" s="180"/>
      <c r="F1469" s="180"/>
      <c r="G1469" s="180">
        <f>SUM(C1469:F1469)</f>
      </c>
      <c r="H1469" s="125">
        <v>6000</v>
      </c>
      <c r="I1469" s="125">
        <f>G1469*H1469</f>
      </c>
      <c r="J1469" s="125">
        <f>I1469*0.1</f>
      </c>
      <c r="K1469" s="125">
        <f>SUM(I1469:J1469)</f>
      </c>
      <c r="L1469" s="86"/>
      <c r="M1469" s="175"/>
      <c r="N1469" s="87"/>
      <c r="O1469" s="87"/>
      <c r="P1469" s="87"/>
      <c r="Q1469" s="87"/>
      <c r="R1469" s="87"/>
      <c r="S1469" s="87"/>
      <c r="T1469" s="87"/>
      <c r="U1469" s="87"/>
      <c r="V1469" s="175"/>
      <c r="W1469" s="87"/>
      <c r="X1469" s="87"/>
      <c r="Y1469" s="87"/>
      <c r="Z1469" s="87"/>
      <c r="AA1469" s="87"/>
      <c r="AB1469" s="87"/>
      <c r="AC1469" s="86"/>
      <c r="AD1469" s="87"/>
    </row>
    <row x14ac:dyDescent="0.25" r="1470" customHeight="1" ht="17.25">
      <c r="A1470" s="235">
        <f>A1469</f>
        <v>25569.375</v>
      </c>
      <c r="B1470" s="280" t="s">
        <v>43</v>
      </c>
      <c r="C1470" s="180"/>
      <c r="D1470" s="180"/>
      <c r="E1470" s="180"/>
      <c r="F1470" s="180"/>
      <c r="G1470" s="180">
        <f>SUM(C1470:F1470)</f>
      </c>
      <c r="H1470" s="125">
        <v>6000</v>
      </c>
      <c r="I1470" s="125">
        <f>G1470*H1470</f>
      </c>
      <c r="J1470" s="125">
        <f>I1470*0.1</f>
      </c>
      <c r="K1470" s="125">
        <f>SUM(I1470:J1470)</f>
      </c>
      <c r="L1470" s="86"/>
      <c r="M1470" s="175"/>
      <c r="N1470" s="87"/>
      <c r="O1470" s="87"/>
      <c r="P1470" s="87"/>
      <c r="Q1470" s="87"/>
      <c r="R1470" s="87"/>
      <c r="S1470" s="87"/>
      <c r="T1470" s="87"/>
      <c r="U1470" s="87"/>
      <c r="V1470" s="175"/>
      <c r="W1470" s="87"/>
      <c r="X1470" s="87"/>
      <c r="Y1470" s="87"/>
      <c r="Z1470" s="87"/>
      <c r="AA1470" s="87"/>
      <c r="AB1470" s="87"/>
      <c r="AC1470" s="86"/>
      <c r="AD1470" s="87"/>
    </row>
    <row x14ac:dyDescent="0.25" r="1471" customHeight="1" ht="17.25">
      <c r="A1471" s="235">
        <f>A1470</f>
        <v>25569.375</v>
      </c>
      <c r="B1471" s="280" t="s">
        <v>18</v>
      </c>
      <c r="C1471" s="180"/>
      <c r="D1471" s="180"/>
      <c r="E1471" s="180"/>
      <c r="F1471" s="180"/>
      <c r="G1471" s="180">
        <f>SUM(C1471:F1471)</f>
      </c>
      <c r="H1471" s="125">
        <v>6000</v>
      </c>
      <c r="I1471" s="125">
        <f>G1471*H1471</f>
      </c>
      <c r="J1471" s="125">
        <f>I1471*0.1</f>
      </c>
      <c r="K1471" s="125">
        <f>SUM(I1471:J1471)</f>
      </c>
      <c r="L1471" s="86"/>
      <c r="M1471" s="175"/>
      <c r="N1471" s="87"/>
      <c r="O1471" s="87"/>
      <c r="P1471" s="87"/>
      <c r="Q1471" s="87"/>
      <c r="R1471" s="87"/>
      <c r="S1471" s="87"/>
      <c r="T1471" s="87"/>
      <c r="U1471" s="87"/>
      <c r="V1471" s="175"/>
      <c r="W1471" s="87"/>
      <c r="X1471" s="87"/>
      <c r="Y1471" s="87"/>
      <c r="Z1471" s="87"/>
      <c r="AA1471" s="87"/>
      <c r="AB1471" s="87"/>
      <c r="AC1471" s="86"/>
      <c r="AD1471" s="87"/>
    </row>
    <row x14ac:dyDescent="0.25" r="1472" customHeight="1" ht="17.25">
      <c r="A1472" s="235">
        <f>A1471</f>
        <v>25569.375</v>
      </c>
      <c r="B1472" s="280" t="s">
        <v>82</v>
      </c>
      <c r="C1472" s="188" t="s">
        <v>14</v>
      </c>
      <c r="D1472" s="180"/>
      <c r="E1472" s="180"/>
      <c r="F1472" s="180"/>
      <c r="G1472" s="180">
        <f>SUM(C1472:F1472)</f>
      </c>
      <c r="H1472" s="125">
        <v>5000</v>
      </c>
      <c r="I1472" s="125">
        <f>G1472*H1472</f>
      </c>
      <c r="J1472" s="125">
        <f>I1472*0.1</f>
      </c>
      <c r="K1472" s="125">
        <f>SUM(I1472:J1472)</f>
      </c>
      <c r="L1472" s="86"/>
      <c r="M1472" s="175"/>
      <c r="N1472" s="87"/>
      <c r="O1472" s="87"/>
      <c r="P1472" s="87"/>
      <c r="Q1472" s="87"/>
      <c r="R1472" s="87"/>
      <c r="S1472" s="87"/>
      <c r="T1472" s="87"/>
      <c r="U1472" s="87"/>
      <c r="V1472" s="175"/>
      <c r="W1472" s="87"/>
      <c r="X1472" s="87"/>
      <c r="Y1472" s="87"/>
      <c r="Z1472" s="87"/>
      <c r="AA1472" s="87"/>
      <c r="AB1472" s="87"/>
      <c r="AC1472" s="86"/>
      <c r="AD1472" s="87"/>
    </row>
    <row x14ac:dyDescent="0.25" r="1473" customHeight="1" ht="17.25">
      <c r="A1473" s="235">
        <f>A1472</f>
        <v>25569.375</v>
      </c>
      <c r="B1473" s="280" t="s">
        <v>151</v>
      </c>
      <c r="C1473" s="180"/>
      <c r="D1473" s="180"/>
      <c r="E1473" s="180"/>
      <c r="F1473" s="180"/>
      <c r="G1473" s="180">
        <f>SUM(C1473:F1473)</f>
      </c>
      <c r="H1473" s="125">
        <v>5000</v>
      </c>
      <c r="I1473" s="125">
        <f>G1473*H1473</f>
      </c>
      <c r="J1473" s="125">
        <f>I1473*0.1</f>
      </c>
      <c r="K1473" s="125">
        <f>SUM(I1473:J1473)</f>
      </c>
      <c r="L1473" s="86"/>
      <c r="M1473" s="175"/>
      <c r="N1473" s="87"/>
      <c r="O1473" s="87"/>
      <c r="P1473" s="87"/>
      <c r="Q1473" s="87"/>
      <c r="R1473" s="87"/>
      <c r="S1473" s="87"/>
      <c r="T1473" s="87"/>
      <c r="U1473" s="87"/>
      <c r="V1473" s="175"/>
      <c r="W1473" s="87"/>
      <c r="X1473" s="87"/>
      <c r="Y1473" s="87"/>
      <c r="Z1473" s="87"/>
      <c r="AA1473" s="87"/>
      <c r="AB1473" s="87"/>
      <c r="AC1473" s="86"/>
      <c r="AD1473" s="87"/>
    </row>
    <row x14ac:dyDescent="0.25" r="1474" customHeight="1" ht="17.25">
      <c r="A1474" s="235">
        <f>A1473</f>
        <v>25569.375</v>
      </c>
      <c r="B1474" s="279"/>
      <c r="C1474" s="180"/>
      <c r="D1474" s="180"/>
      <c r="E1474" s="180"/>
      <c r="F1474" s="180"/>
      <c r="G1474" s="180">
        <f>SUM(C1474:F1474)</f>
      </c>
      <c r="H1474" s="125"/>
      <c r="I1474" s="125">
        <f>G1474*H1474</f>
      </c>
      <c r="J1474" s="125">
        <f>I1474*0.1</f>
      </c>
      <c r="K1474" s="125">
        <f>SUM(I1474:J1474)</f>
      </c>
      <c r="L1474" s="86"/>
      <c r="M1474" s="175"/>
      <c r="N1474" s="87"/>
      <c r="O1474" s="87"/>
      <c r="P1474" s="87"/>
      <c r="Q1474" s="87"/>
      <c r="R1474" s="87"/>
      <c r="S1474" s="87"/>
      <c r="T1474" s="87"/>
      <c r="U1474" s="87"/>
      <c r="V1474" s="175"/>
      <c r="W1474" s="87"/>
      <c r="X1474" s="87"/>
      <c r="Y1474" s="87"/>
      <c r="Z1474" s="87"/>
      <c r="AA1474" s="87"/>
      <c r="AB1474" s="87"/>
      <c r="AC1474" s="86"/>
      <c r="AD1474" s="87"/>
    </row>
    <row x14ac:dyDescent="0.25" r="1475" customHeight="1" ht="17.25">
      <c r="A1475" s="235">
        <f>A1474</f>
        <v>25569.375</v>
      </c>
      <c r="B1475" s="179"/>
      <c r="C1475" s="180"/>
      <c r="D1475" s="180"/>
      <c r="E1475" s="180"/>
      <c r="F1475" s="180"/>
      <c r="G1475" s="180">
        <f>SUM(C1475:F1475)</f>
      </c>
      <c r="H1475" s="125"/>
      <c r="I1475" s="125">
        <f>G1475*H1475</f>
      </c>
      <c r="J1475" s="125">
        <f>I1475*0.1</f>
      </c>
      <c r="K1475" s="125">
        <f>SUM(I1475:J1475)</f>
      </c>
      <c r="L1475" s="86"/>
      <c r="M1475" s="175"/>
      <c r="N1475" s="87"/>
      <c r="O1475" s="87"/>
      <c r="P1475" s="87"/>
      <c r="Q1475" s="87"/>
      <c r="R1475" s="87"/>
      <c r="S1475" s="87"/>
      <c r="T1475" s="87"/>
      <c r="U1475" s="87"/>
      <c r="V1475" s="175"/>
      <c r="W1475" s="87"/>
      <c r="X1475" s="87"/>
      <c r="Y1475" s="87"/>
      <c r="Z1475" s="87"/>
      <c r="AA1475" s="87"/>
      <c r="AB1475" s="87"/>
      <c r="AC1475" s="86"/>
      <c r="AD1475" s="87"/>
    </row>
    <row x14ac:dyDescent="0.25" r="1476" customHeight="1" ht="17.25">
      <c r="A1476" s="243">
        <f>A1475</f>
        <v>25569.375</v>
      </c>
      <c r="B1476" s="282" t="s">
        <v>155</v>
      </c>
      <c r="C1476" s="191">
        <f>SUM(C1434:C1475)</f>
      </c>
      <c r="D1476" s="191">
        <f>SUM(D1434:D1475)</f>
      </c>
      <c r="E1476" s="191">
        <f>SUM(E1434:E1475)</f>
      </c>
      <c r="F1476" s="191">
        <f>SUM(F1434:F1475)</f>
      </c>
      <c r="G1476" s="191">
        <f>SUM(G1434:G1475)</f>
      </c>
      <c r="H1476" s="201"/>
      <c r="I1476" s="201">
        <f>SUM(I1434:I1475)</f>
      </c>
      <c r="J1476" s="201">
        <f>SUM(J1434:J1475)</f>
      </c>
      <c r="K1476" s="201">
        <f>SUM(K1434:K1475)</f>
      </c>
      <c r="L1476" s="86"/>
      <c r="M1476" s="175"/>
      <c r="N1476" s="87"/>
      <c r="O1476" s="87"/>
      <c r="P1476" s="87"/>
      <c r="Q1476" s="87"/>
      <c r="R1476" s="87"/>
      <c r="S1476" s="87"/>
      <c r="T1476" s="87"/>
      <c r="U1476" s="87"/>
      <c r="V1476" s="175"/>
      <c r="W1476" s="87"/>
      <c r="X1476" s="87"/>
      <c r="Y1476" s="87"/>
      <c r="Z1476" s="87"/>
      <c r="AA1476" s="87"/>
      <c r="AB1476" s="87"/>
      <c r="AC1476" s="86"/>
      <c r="AD1476" s="87"/>
    </row>
    <row x14ac:dyDescent="0.25" r="1477" customHeight="1" ht="17.25">
      <c r="A1477" s="235">
        <f>A1480</f>
        <v>25569.375</v>
      </c>
      <c r="B1477" s="186" t="s">
        <v>113</v>
      </c>
      <c r="C1477" s="180"/>
      <c r="D1477" s="180"/>
      <c r="E1477" s="180"/>
      <c r="F1477" s="180"/>
      <c r="G1477" s="180">
        <f>SUM(C1477:F1477)</f>
      </c>
      <c r="H1477" s="125">
        <v>6500</v>
      </c>
      <c r="I1477" s="125">
        <f>G1477*H1477</f>
      </c>
      <c r="J1477" s="185"/>
      <c r="K1477" s="125">
        <f>SUM(I1477:J1477)</f>
      </c>
      <c r="L1477" s="86"/>
      <c r="M1477" s="175"/>
      <c r="N1477" s="87"/>
      <c r="O1477" s="87"/>
      <c r="P1477" s="87"/>
      <c r="Q1477" s="87"/>
      <c r="R1477" s="87"/>
      <c r="S1477" s="87"/>
      <c r="T1477" s="87"/>
      <c r="U1477" s="87"/>
      <c r="V1477" s="175"/>
      <c r="W1477" s="87"/>
      <c r="X1477" s="87"/>
      <c r="Y1477" s="87"/>
      <c r="Z1477" s="87"/>
      <c r="AA1477" s="87"/>
      <c r="AB1477" s="87"/>
      <c r="AC1477" s="86"/>
      <c r="AD1477" s="87"/>
    </row>
    <row x14ac:dyDescent="0.25" r="1478" customHeight="1" ht="17.25">
      <c r="A1478" s="235">
        <f>A1477</f>
        <v>25569.375</v>
      </c>
      <c r="B1478" s="186" t="s">
        <v>156</v>
      </c>
      <c r="C1478" s="180"/>
      <c r="D1478" s="180"/>
      <c r="E1478" s="180"/>
      <c r="F1478" s="180"/>
      <c r="G1478" s="180">
        <f>SUM(C1478:F1478)</f>
      </c>
      <c r="H1478" s="125">
        <v>6500</v>
      </c>
      <c r="I1478" s="125">
        <f>G1478*H1478</f>
      </c>
      <c r="J1478" s="185"/>
      <c r="K1478" s="125">
        <f>SUM(I1478:J1478)</f>
      </c>
      <c r="L1478" s="86"/>
      <c r="M1478" s="175"/>
      <c r="N1478" s="87"/>
      <c r="O1478" s="87"/>
      <c r="P1478" s="87"/>
      <c r="Q1478" s="87"/>
      <c r="R1478" s="87"/>
      <c r="S1478" s="87"/>
      <c r="T1478" s="87"/>
      <c r="U1478" s="87"/>
      <c r="V1478" s="175"/>
      <c r="W1478" s="87"/>
      <c r="X1478" s="87"/>
      <c r="Y1478" s="87"/>
      <c r="Z1478" s="87"/>
      <c r="AA1478" s="87"/>
      <c r="AB1478" s="87"/>
      <c r="AC1478" s="86"/>
      <c r="AD1478" s="87"/>
    </row>
    <row x14ac:dyDescent="0.25" r="1479" customHeight="1" ht="17.25">
      <c r="A1479" s="235">
        <f>A1474</f>
        <v>25569.375</v>
      </c>
      <c r="B1479" s="186" t="s">
        <v>112</v>
      </c>
      <c r="C1479" s="180"/>
      <c r="D1479" s="180"/>
      <c r="E1479" s="180"/>
      <c r="F1479" s="180"/>
      <c r="G1479" s="180">
        <f>SUM(C1479:F1479)</f>
      </c>
      <c r="H1479" s="125">
        <v>6900</v>
      </c>
      <c r="I1479" s="125">
        <f>G1479*H1479</f>
      </c>
      <c r="J1479" s="185"/>
      <c r="K1479" s="125">
        <f>SUM(I1479:J1479)</f>
      </c>
      <c r="L1479" s="86"/>
      <c r="M1479" s="175"/>
      <c r="N1479" s="87"/>
      <c r="O1479" s="87"/>
      <c r="P1479" s="87"/>
      <c r="Q1479" s="87"/>
      <c r="R1479" s="87"/>
      <c r="S1479" s="87"/>
      <c r="T1479" s="87"/>
      <c r="U1479" s="87"/>
      <c r="V1479" s="175"/>
      <c r="W1479" s="87"/>
      <c r="X1479" s="87"/>
      <c r="Y1479" s="87"/>
      <c r="Z1479" s="87"/>
      <c r="AA1479" s="87"/>
      <c r="AB1479" s="87"/>
      <c r="AC1479" s="86"/>
      <c r="AD1479" s="87"/>
    </row>
    <row x14ac:dyDescent="0.25" r="1480" customHeight="1" ht="17.25">
      <c r="A1480" s="235">
        <f>A1479</f>
        <v>25569.375</v>
      </c>
      <c r="B1480" s="179"/>
      <c r="C1480" s="180"/>
      <c r="D1480" s="180"/>
      <c r="E1480" s="180"/>
      <c r="F1480" s="180"/>
      <c r="G1480" s="180">
        <f>SUM(C1480:F1480)</f>
      </c>
      <c r="H1480" s="125"/>
      <c r="I1480" s="125">
        <f>G1479*H1480</f>
      </c>
      <c r="J1480" s="185"/>
      <c r="K1480" s="125">
        <f>SUM(I1480:J1480)</f>
      </c>
      <c r="L1480" s="86"/>
      <c r="M1480" s="175"/>
      <c r="N1480" s="87"/>
      <c r="O1480" s="87"/>
      <c r="P1480" s="87"/>
      <c r="Q1480" s="87"/>
      <c r="R1480" s="87"/>
      <c r="S1480" s="87"/>
      <c r="T1480" s="87"/>
      <c r="U1480" s="87"/>
      <c r="V1480" s="175"/>
      <c r="W1480" s="87"/>
      <c r="X1480" s="87"/>
      <c r="Y1480" s="87"/>
      <c r="Z1480" s="87"/>
      <c r="AA1480" s="87"/>
      <c r="AB1480" s="87"/>
      <c r="AC1480" s="86"/>
      <c r="AD1480" s="87"/>
    </row>
    <row x14ac:dyDescent="0.25" r="1481" customHeight="1" ht="17.25">
      <c r="A1481" s="235">
        <f>A1480</f>
        <v>25569.375</v>
      </c>
      <c r="B1481" s="179"/>
      <c r="C1481" s="180"/>
      <c r="D1481" s="180"/>
      <c r="E1481" s="180"/>
      <c r="F1481" s="180"/>
      <c r="G1481" s="180">
        <f>SUM(C1481:F1481)</f>
      </c>
      <c r="H1481" s="125"/>
      <c r="I1481" s="125">
        <f>G1481*H1481</f>
      </c>
      <c r="J1481" s="185"/>
      <c r="K1481" s="125">
        <f>SUM(I1481:J1481)</f>
      </c>
      <c r="L1481" s="86"/>
      <c r="M1481" s="175"/>
      <c r="N1481" s="87"/>
      <c r="O1481" s="87"/>
      <c r="P1481" s="87"/>
      <c r="Q1481" s="87"/>
      <c r="R1481" s="87"/>
      <c r="S1481" s="87"/>
      <c r="T1481" s="87"/>
      <c r="U1481" s="87"/>
      <c r="V1481" s="175"/>
      <c r="W1481" s="87"/>
      <c r="X1481" s="87"/>
      <c r="Y1481" s="87"/>
      <c r="Z1481" s="87"/>
      <c r="AA1481" s="87"/>
      <c r="AB1481" s="87"/>
      <c r="AC1481" s="86"/>
      <c r="AD1481" s="87"/>
    </row>
    <row x14ac:dyDescent="0.25" r="1482" customHeight="1" ht="17.25">
      <c r="A1482" s="235">
        <f>A1481</f>
        <v>25569.375</v>
      </c>
      <c r="B1482" s="179"/>
      <c r="C1482" s="180"/>
      <c r="D1482" s="180"/>
      <c r="E1482" s="180"/>
      <c r="F1482" s="180"/>
      <c r="G1482" s="180">
        <f>SUM(C1482:F1482)</f>
      </c>
      <c r="H1482" s="125"/>
      <c r="I1482" s="125">
        <f>G1481*H1482</f>
      </c>
      <c r="J1482" s="185"/>
      <c r="K1482" s="125">
        <f>SUM(I1482:J1482)</f>
      </c>
      <c r="L1482" s="86"/>
      <c r="M1482" s="175"/>
      <c r="N1482" s="87"/>
      <c r="O1482" s="87"/>
      <c r="P1482" s="87"/>
      <c r="Q1482" s="87"/>
      <c r="R1482" s="87"/>
      <c r="S1482" s="87"/>
      <c r="T1482" s="87"/>
      <c r="U1482" s="87"/>
      <c r="V1482" s="175"/>
      <c r="W1482" s="87"/>
      <c r="X1482" s="87"/>
      <c r="Y1482" s="87"/>
      <c r="Z1482" s="87"/>
      <c r="AA1482" s="87"/>
      <c r="AB1482" s="87"/>
      <c r="AC1482" s="86"/>
      <c r="AD1482" s="87"/>
    </row>
    <row x14ac:dyDescent="0.25" r="1483" customHeight="1" ht="17.25">
      <c r="A1483" s="235">
        <f>A1478</f>
        <v>25569.375</v>
      </c>
      <c r="B1483" s="179"/>
      <c r="C1483" s="180"/>
      <c r="D1483" s="180"/>
      <c r="E1483" s="180"/>
      <c r="F1483" s="180"/>
      <c r="G1483" s="180">
        <f>SUM(C1483:F1483)</f>
      </c>
      <c r="H1483" s="125"/>
      <c r="I1483" s="125">
        <f>G1483*H1483</f>
      </c>
      <c r="J1483" s="185"/>
      <c r="K1483" s="125">
        <f>SUM(I1483:J1483)</f>
      </c>
      <c r="L1483" s="86"/>
      <c r="M1483" s="175"/>
      <c r="N1483" s="87"/>
      <c r="O1483" s="87"/>
      <c r="P1483" s="87"/>
      <c r="Q1483" s="87"/>
      <c r="R1483" s="87"/>
      <c r="S1483" s="87"/>
      <c r="T1483" s="87"/>
      <c r="U1483" s="87"/>
      <c r="V1483" s="175"/>
      <c r="W1483" s="87"/>
      <c r="X1483" s="87"/>
      <c r="Y1483" s="87"/>
      <c r="Z1483" s="87"/>
      <c r="AA1483" s="87"/>
      <c r="AB1483" s="87"/>
      <c r="AC1483" s="86"/>
      <c r="AD1483" s="87"/>
    </row>
    <row x14ac:dyDescent="0.25" r="1484" customHeight="1" ht="17.25">
      <c r="A1484" s="235">
        <f>A1483</f>
        <v>25569.375</v>
      </c>
      <c r="B1484" s="179"/>
      <c r="C1484" s="180"/>
      <c r="D1484" s="180"/>
      <c r="E1484" s="180"/>
      <c r="F1484" s="180"/>
      <c r="G1484" s="180">
        <f>SUM(C1484:F1484)</f>
      </c>
      <c r="H1484" s="125"/>
      <c r="I1484" s="125">
        <f>G1483*H1484</f>
      </c>
      <c r="J1484" s="185"/>
      <c r="K1484" s="125">
        <f>SUM(I1484:J1484)</f>
      </c>
      <c r="L1484" s="86"/>
      <c r="M1484" s="175"/>
      <c r="N1484" s="87"/>
      <c r="O1484" s="87"/>
      <c r="P1484" s="87"/>
      <c r="Q1484" s="87"/>
      <c r="R1484" s="87"/>
      <c r="S1484" s="87"/>
      <c r="T1484" s="87"/>
      <c r="U1484" s="87"/>
      <c r="V1484" s="175"/>
      <c r="W1484" s="87"/>
      <c r="X1484" s="87"/>
      <c r="Y1484" s="87"/>
      <c r="Z1484" s="87"/>
      <c r="AA1484" s="87"/>
      <c r="AB1484" s="87"/>
      <c r="AC1484" s="86"/>
      <c r="AD1484" s="87"/>
    </row>
    <row x14ac:dyDescent="0.25" r="1485" customHeight="1" ht="17.25">
      <c r="A1485" s="243">
        <f>A1484</f>
        <v>25569.375</v>
      </c>
      <c r="B1485" s="282" t="s">
        <v>157</v>
      </c>
      <c r="C1485" s="191">
        <f>SUM(C1477:C1484)</f>
      </c>
      <c r="D1485" s="191">
        <f>SUM(D1477:D1484)</f>
      </c>
      <c r="E1485" s="191">
        <f>SUM(E1477:E1484)</f>
      </c>
      <c r="F1485" s="191">
        <f>SUM(F1477:F1484)</f>
      </c>
      <c r="G1485" s="191">
        <f>SUM(G1477:G1484)</f>
      </c>
      <c r="H1485" s="201"/>
      <c r="I1485" s="201">
        <f>SUM(I1477:I1484)</f>
      </c>
      <c r="J1485" s="201"/>
      <c r="K1485" s="202">
        <f>SUM(K1477:K1484)</f>
      </c>
      <c r="L1485" s="86"/>
      <c r="M1485" s="175"/>
      <c r="N1485" s="87"/>
      <c r="O1485" s="87"/>
      <c r="P1485" s="87"/>
      <c r="Q1485" s="87"/>
      <c r="R1485" s="87"/>
      <c r="S1485" s="87"/>
      <c r="T1485" s="87"/>
      <c r="U1485" s="87"/>
      <c r="V1485" s="175"/>
      <c r="W1485" s="87"/>
      <c r="X1485" s="87"/>
      <c r="Y1485" s="87"/>
      <c r="Z1485" s="87"/>
      <c r="AA1485" s="87"/>
      <c r="AB1485" s="87"/>
      <c r="AC1485" s="86"/>
      <c r="AD1485" s="87"/>
    </row>
    <row x14ac:dyDescent="0.25" r="1486" customHeight="1" ht="17.25" hidden="1">
      <c r="A1486" s="272" t="s">
        <v>128</v>
      </c>
      <c r="B1486" s="273" t="s">
        <v>2</v>
      </c>
      <c r="C1486" s="274" t="s">
        <v>129</v>
      </c>
      <c r="D1486" s="274" t="s">
        <v>130</v>
      </c>
      <c r="E1486" s="274" t="s">
        <v>131</v>
      </c>
      <c r="F1486" s="274" t="s">
        <v>132</v>
      </c>
      <c r="G1486" s="274" t="s">
        <v>133</v>
      </c>
      <c r="H1486" s="274" t="s">
        <v>7</v>
      </c>
      <c r="I1486" s="274" t="s">
        <v>134</v>
      </c>
      <c r="J1486" s="274" t="s">
        <v>90</v>
      </c>
      <c r="K1486" s="275" t="s">
        <v>135</v>
      </c>
      <c r="L1486" s="86"/>
      <c r="M1486" s="175"/>
      <c r="N1486" s="87"/>
      <c r="O1486" s="87"/>
      <c r="P1486" s="87"/>
      <c r="Q1486" s="87"/>
      <c r="R1486" s="87"/>
      <c r="S1486" s="87"/>
      <c r="T1486" s="87"/>
      <c r="U1486" s="87"/>
      <c r="V1486" s="175"/>
      <c r="W1486" s="87"/>
      <c r="X1486" s="87"/>
      <c r="Y1486" s="87"/>
      <c r="Z1486" s="87"/>
      <c r="AA1486" s="87"/>
      <c r="AB1486" s="87"/>
      <c r="AC1486" s="86"/>
      <c r="AD1486" s="87"/>
    </row>
    <row x14ac:dyDescent="0.25" r="1487" customHeight="1" ht="17.25">
      <c r="A1487" s="235">
        <f>A1485+1</f>
        <v>25569.375</v>
      </c>
      <c r="B1487" s="179" t="s">
        <v>203</v>
      </c>
      <c r="C1487" s="180"/>
      <c r="D1487" s="180">
        <v>25</v>
      </c>
      <c r="E1487" s="180"/>
      <c r="F1487" s="180"/>
      <c r="G1487" s="180">
        <f>SUM(C1487:F1487)</f>
      </c>
      <c r="H1487" s="237">
        <v>6000</v>
      </c>
      <c r="I1487" s="125">
        <f>G1487*H1487</f>
      </c>
      <c r="J1487" s="125">
        <f>I1487*0.1</f>
      </c>
      <c r="K1487" s="125">
        <f>SUM(I1487:J1487)</f>
      </c>
      <c r="L1487" s="86"/>
      <c r="M1487" s="175"/>
      <c r="N1487" s="87"/>
      <c r="O1487" s="87"/>
      <c r="P1487" s="87"/>
      <c r="Q1487" s="87"/>
      <c r="R1487" s="87"/>
      <c r="S1487" s="87"/>
      <c r="T1487" s="87"/>
      <c r="U1487" s="87"/>
      <c r="V1487" s="175"/>
      <c r="W1487" s="87"/>
      <c r="X1487" s="87"/>
      <c r="Y1487" s="87"/>
      <c r="Z1487" s="87"/>
      <c r="AA1487" s="87"/>
      <c r="AB1487" s="87"/>
      <c r="AC1487" s="86"/>
      <c r="AD1487" s="87"/>
    </row>
    <row x14ac:dyDescent="0.25" r="1488" customHeight="1" ht="17.25">
      <c r="A1488" s="235">
        <f>A1487</f>
        <v>25569.375</v>
      </c>
      <c r="B1488" s="179" t="s">
        <v>205</v>
      </c>
      <c r="C1488" s="180"/>
      <c r="D1488" s="180">
        <v>110</v>
      </c>
      <c r="E1488" s="180">
        <v>10</v>
      </c>
      <c r="F1488" s="180">
        <v>18</v>
      </c>
      <c r="G1488" s="180">
        <f>SUM(C1488:F1488)</f>
      </c>
      <c r="H1488" s="182">
        <v>4300</v>
      </c>
      <c r="I1488" s="125">
        <f>G1488*H1488</f>
      </c>
      <c r="J1488" s="125">
        <f>I1488*0.1</f>
      </c>
      <c r="K1488" s="125">
        <f>SUM(I1488:J1488)</f>
      </c>
      <c r="L1488" s="86"/>
      <c r="M1488" s="175"/>
      <c r="N1488" s="87"/>
      <c r="O1488" s="87"/>
      <c r="P1488" s="87"/>
      <c r="Q1488" s="87"/>
      <c r="R1488" s="87"/>
      <c r="S1488" s="87"/>
      <c r="T1488" s="87"/>
      <c r="U1488" s="87"/>
      <c r="V1488" s="175"/>
      <c r="W1488" s="87"/>
      <c r="X1488" s="87"/>
      <c r="Y1488" s="87"/>
      <c r="Z1488" s="87"/>
      <c r="AA1488" s="87"/>
      <c r="AB1488" s="87"/>
      <c r="AC1488" s="86"/>
      <c r="AD1488" s="87"/>
    </row>
    <row x14ac:dyDescent="0.25" r="1489" customHeight="1" ht="17.25">
      <c r="A1489" s="235">
        <f>A1488</f>
        <v>25569.375</v>
      </c>
      <c r="B1489" s="179" t="s">
        <v>13</v>
      </c>
      <c r="C1489" s="180"/>
      <c r="D1489" s="180">
        <v>12</v>
      </c>
      <c r="E1489" s="180">
        <v>4</v>
      </c>
      <c r="F1489" s="180"/>
      <c r="G1489" s="180">
        <f>SUM(C1489:F1489)</f>
      </c>
      <c r="H1489" s="125">
        <v>6000</v>
      </c>
      <c r="I1489" s="125">
        <f>G1489*H1489</f>
      </c>
      <c r="J1489" s="125">
        <f>I1489*0.1</f>
      </c>
      <c r="K1489" s="125">
        <f>SUM(I1489:J1489)</f>
      </c>
      <c r="L1489" s="86"/>
      <c r="M1489" s="175"/>
      <c r="N1489" s="87"/>
      <c r="O1489" s="87"/>
      <c r="P1489" s="87"/>
      <c r="Q1489" s="87"/>
      <c r="R1489" s="87"/>
      <c r="S1489" s="87"/>
      <c r="T1489" s="87"/>
      <c r="U1489" s="87"/>
      <c r="V1489" s="175"/>
      <c r="W1489" s="87"/>
      <c r="X1489" s="87"/>
      <c r="Y1489" s="87"/>
      <c r="Z1489" s="87"/>
      <c r="AA1489" s="87"/>
      <c r="AB1489" s="87"/>
      <c r="AC1489" s="86"/>
      <c r="AD1489" s="87"/>
    </row>
    <row x14ac:dyDescent="0.25" r="1490" customHeight="1" ht="17.25">
      <c r="A1490" s="235">
        <f>A1489</f>
        <v>25569.375</v>
      </c>
      <c r="B1490" s="179" t="s">
        <v>58</v>
      </c>
      <c r="C1490" s="183" t="s">
        <v>14</v>
      </c>
      <c r="D1490" s="180">
        <v>16</v>
      </c>
      <c r="E1490" s="180">
        <v>8</v>
      </c>
      <c r="F1490" s="180"/>
      <c r="G1490" s="180">
        <f>SUM(C1490:F1490)</f>
      </c>
      <c r="H1490" s="237">
        <v>5500</v>
      </c>
      <c r="I1490" s="125">
        <f>G1490*H1490</f>
      </c>
      <c r="J1490" s="125">
        <f>I1490*0.1</f>
      </c>
      <c r="K1490" s="125">
        <f>SUM(I1490:J1490)</f>
      </c>
      <c r="L1490" s="86"/>
      <c r="M1490" s="175"/>
      <c r="N1490" s="87"/>
      <c r="O1490" s="87"/>
      <c r="P1490" s="87"/>
      <c r="Q1490" s="87"/>
      <c r="R1490" s="87"/>
      <c r="S1490" s="87"/>
      <c r="T1490" s="87"/>
      <c r="U1490" s="87"/>
      <c r="V1490" s="175"/>
      <c r="W1490" s="87"/>
      <c r="X1490" s="87"/>
      <c r="Y1490" s="87"/>
      <c r="Z1490" s="87"/>
      <c r="AA1490" s="87"/>
      <c r="AB1490" s="87"/>
      <c r="AC1490" s="86"/>
      <c r="AD1490" s="87"/>
    </row>
    <row x14ac:dyDescent="0.25" r="1491" customHeight="1" ht="17.25">
      <c r="A1491" s="235">
        <f>A1490</f>
        <v>25569.375</v>
      </c>
      <c r="B1491" s="179" t="s">
        <v>8</v>
      </c>
      <c r="C1491" s="183">
        <v>0</v>
      </c>
      <c r="D1491" s="180">
        <v>45</v>
      </c>
      <c r="E1491" s="180">
        <v>25</v>
      </c>
      <c r="F1491" s="180">
        <v>16</v>
      </c>
      <c r="G1491" s="180">
        <f>SUM(C1491:F1491)</f>
      </c>
      <c r="H1491" s="125">
        <v>5000</v>
      </c>
      <c r="I1491" s="125">
        <f>G1491*H1491</f>
      </c>
      <c r="J1491" s="125">
        <f>I1491*0.1</f>
      </c>
      <c r="K1491" s="125">
        <f>SUM(I1491:J1491)</f>
      </c>
      <c r="L1491" s="86"/>
      <c r="M1491" s="175"/>
      <c r="N1491" s="87"/>
      <c r="O1491" s="87"/>
      <c r="P1491" s="87"/>
      <c r="Q1491" s="87"/>
      <c r="R1491" s="87"/>
      <c r="S1491" s="87"/>
      <c r="T1491" s="87"/>
      <c r="U1491" s="87"/>
      <c r="V1491" s="175"/>
      <c r="W1491" s="87"/>
      <c r="X1491" s="87"/>
      <c r="Y1491" s="87"/>
      <c r="Z1491" s="87"/>
      <c r="AA1491" s="87"/>
      <c r="AB1491" s="87"/>
      <c r="AC1491" s="86"/>
      <c r="AD1491" s="87"/>
    </row>
    <row x14ac:dyDescent="0.25" r="1492" customHeight="1" ht="17.25">
      <c r="A1492" s="235">
        <f>A1491</f>
        <v>25569.375</v>
      </c>
      <c r="B1492" s="179" t="s">
        <v>27</v>
      </c>
      <c r="C1492" s="180"/>
      <c r="D1492" s="180">
        <v>10</v>
      </c>
      <c r="E1492" s="180">
        <v>10</v>
      </c>
      <c r="F1492" s="180"/>
      <c r="G1492" s="180">
        <f>SUM(C1492:F1492)</f>
      </c>
      <c r="H1492" s="125">
        <v>5500</v>
      </c>
      <c r="I1492" s="125">
        <f>G1492*H1492</f>
      </c>
      <c r="J1492" s="125">
        <f>I1492*0.1</f>
      </c>
      <c r="K1492" s="125">
        <f>SUM(I1492:J1492)</f>
      </c>
      <c r="L1492" s="86"/>
      <c r="M1492" s="175"/>
      <c r="N1492" s="87"/>
      <c r="O1492" s="87"/>
      <c r="P1492" s="87"/>
      <c r="Q1492" s="87"/>
      <c r="R1492" s="87"/>
      <c r="S1492" s="87"/>
      <c r="T1492" s="87"/>
      <c r="U1492" s="87"/>
      <c r="V1492" s="175"/>
      <c r="W1492" s="87"/>
      <c r="X1492" s="87"/>
      <c r="Y1492" s="87"/>
      <c r="Z1492" s="87"/>
      <c r="AA1492" s="87"/>
      <c r="AB1492" s="87"/>
      <c r="AC1492" s="86"/>
      <c r="AD1492" s="87"/>
    </row>
    <row x14ac:dyDescent="0.25" r="1493" customHeight="1" ht="17.25">
      <c r="A1493" s="235">
        <f>A1492</f>
        <v>25569.375</v>
      </c>
      <c r="B1493" s="179" t="s">
        <v>20</v>
      </c>
      <c r="C1493" s="180"/>
      <c r="D1493" s="180">
        <v>61</v>
      </c>
      <c r="E1493" s="180">
        <v>13</v>
      </c>
      <c r="F1493" s="180"/>
      <c r="G1493" s="180">
        <f>SUM(C1493:F1493)</f>
      </c>
      <c r="H1493" s="125">
        <v>5000</v>
      </c>
      <c r="I1493" s="125">
        <f>G1493*H1493</f>
      </c>
      <c r="J1493" s="125">
        <f>I1493*0.1</f>
      </c>
      <c r="K1493" s="125">
        <f>SUM(I1493:J1493)</f>
      </c>
      <c r="L1493" s="86"/>
      <c r="M1493" s="175"/>
      <c r="N1493" s="87"/>
      <c r="O1493" s="87"/>
      <c r="P1493" s="87"/>
      <c r="Q1493" s="87"/>
      <c r="R1493" s="87"/>
      <c r="S1493" s="87"/>
      <c r="T1493" s="87"/>
      <c r="U1493" s="87"/>
      <c r="V1493" s="175"/>
      <c r="W1493" s="87"/>
      <c r="X1493" s="87"/>
      <c r="Y1493" s="87"/>
      <c r="Z1493" s="87"/>
      <c r="AA1493" s="87"/>
      <c r="AB1493" s="87"/>
      <c r="AC1493" s="86"/>
      <c r="AD1493" s="87"/>
    </row>
    <row x14ac:dyDescent="0.25" r="1494" customHeight="1" ht="17.25">
      <c r="A1494" s="235">
        <f>A1493</f>
        <v>25569.375</v>
      </c>
      <c r="B1494" s="179" t="s">
        <v>31</v>
      </c>
      <c r="C1494" s="180"/>
      <c r="D1494" s="180">
        <v>25</v>
      </c>
      <c r="E1494" s="180"/>
      <c r="F1494" s="180"/>
      <c r="G1494" s="180">
        <f>SUM(C1494:F1494)</f>
      </c>
      <c r="H1494" s="125">
        <v>6000</v>
      </c>
      <c r="I1494" s="125">
        <f>G1494*H1494</f>
      </c>
      <c r="J1494" s="125">
        <f>I1494*0.1</f>
      </c>
      <c r="K1494" s="125">
        <f>SUM(I1494:J1494)</f>
      </c>
      <c r="L1494" s="86"/>
      <c r="M1494" s="175"/>
      <c r="N1494" s="87"/>
      <c r="O1494" s="87"/>
      <c r="P1494" s="87"/>
      <c r="Q1494" s="87"/>
      <c r="R1494" s="87"/>
      <c r="S1494" s="87"/>
      <c r="T1494" s="87"/>
      <c r="U1494" s="87"/>
      <c r="V1494" s="175"/>
      <c r="W1494" s="87"/>
      <c r="X1494" s="87"/>
      <c r="Y1494" s="87"/>
      <c r="Z1494" s="87"/>
      <c r="AA1494" s="87"/>
      <c r="AB1494" s="87"/>
      <c r="AC1494" s="86"/>
      <c r="AD1494" s="87"/>
    </row>
    <row x14ac:dyDescent="0.25" r="1495" customHeight="1" ht="17.25">
      <c r="A1495" s="235">
        <f>A1494</f>
        <v>25569.375</v>
      </c>
      <c r="B1495" s="179" t="s">
        <v>71</v>
      </c>
      <c r="C1495" s="180"/>
      <c r="D1495" s="180">
        <v>25</v>
      </c>
      <c r="E1495" s="180"/>
      <c r="F1495" s="180"/>
      <c r="G1495" s="180">
        <f>SUM(C1495:F1495)</f>
      </c>
      <c r="H1495" s="125">
        <v>6000</v>
      </c>
      <c r="I1495" s="125">
        <f>G1495*H1495</f>
      </c>
      <c r="J1495" s="125">
        <f>I1495*0.1</f>
      </c>
      <c r="K1495" s="125">
        <f>SUM(I1495:J1495)</f>
      </c>
      <c r="L1495" s="86"/>
      <c r="M1495" s="175"/>
      <c r="N1495" s="87"/>
      <c r="O1495" s="87"/>
      <c r="P1495" s="87"/>
      <c r="Q1495" s="87"/>
      <c r="R1495" s="87"/>
      <c r="S1495" s="87"/>
      <c r="T1495" s="87"/>
      <c r="U1495" s="87"/>
      <c r="V1495" s="175"/>
      <c r="W1495" s="87"/>
      <c r="X1495" s="87"/>
      <c r="Y1495" s="87"/>
      <c r="Z1495" s="87"/>
      <c r="AA1495" s="87"/>
      <c r="AB1495" s="87"/>
      <c r="AC1495" s="86"/>
      <c r="AD1495" s="87"/>
    </row>
    <row x14ac:dyDescent="0.25" r="1496" customHeight="1" ht="17.25">
      <c r="A1496" s="235">
        <f>A1495</f>
        <v>25569.375</v>
      </c>
      <c r="B1496" s="179" t="s">
        <v>49</v>
      </c>
      <c r="C1496" s="180"/>
      <c r="D1496" s="180">
        <v>18</v>
      </c>
      <c r="E1496" s="180">
        <v>13</v>
      </c>
      <c r="F1496" s="180"/>
      <c r="G1496" s="180">
        <f>SUM(C1496:F1496)</f>
      </c>
      <c r="H1496" s="237">
        <v>6000</v>
      </c>
      <c r="I1496" s="125">
        <f>G1496*H1496</f>
      </c>
      <c r="J1496" s="125">
        <f>I1496*0.1</f>
      </c>
      <c r="K1496" s="125">
        <f>SUM(I1496:J1496)</f>
      </c>
      <c r="L1496" s="86"/>
      <c r="M1496" s="175"/>
      <c r="N1496" s="87"/>
      <c r="O1496" s="87"/>
      <c r="P1496" s="87"/>
      <c r="Q1496" s="87"/>
      <c r="R1496" s="87"/>
      <c r="S1496" s="87"/>
      <c r="T1496" s="87"/>
      <c r="U1496" s="87"/>
      <c r="V1496" s="175"/>
      <c r="W1496" s="87"/>
      <c r="X1496" s="87"/>
      <c r="Y1496" s="87"/>
      <c r="Z1496" s="87"/>
      <c r="AA1496" s="87"/>
      <c r="AB1496" s="87"/>
      <c r="AC1496" s="86"/>
      <c r="AD1496" s="87"/>
    </row>
    <row x14ac:dyDescent="0.25" r="1497" customHeight="1" ht="17.25">
      <c r="A1497" s="235">
        <f>A1496</f>
        <v>25569.375</v>
      </c>
      <c r="B1497" s="184" t="s">
        <v>9</v>
      </c>
      <c r="C1497" s="180"/>
      <c r="D1497" s="180">
        <v>33</v>
      </c>
      <c r="E1497" s="180"/>
      <c r="F1497" s="180"/>
      <c r="G1497" s="180">
        <f>SUM(C1497:F1497)</f>
      </c>
      <c r="H1497" s="125">
        <v>6000</v>
      </c>
      <c r="I1497" s="125">
        <f>G1497*H1497</f>
      </c>
      <c r="J1497" s="125">
        <f>I1497*0.1</f>
      </c>
      <c r="K1497" s="125">
        <f>SUM(I1497:J1497)</f>
      </c>
      <c r="L1497" s="86"/>
      <c r="M1497" s="175"/>
      <c r="N1497" s="87"/>
      <c r="O1497" s="87"/>
      <c r="P1497" s="87"/>
      <c r="Q1497" s="87"/>
      <c r="R1497" s="87"/>
      <c r="S1497" s="87"/>
      <c r="T1497" s="87"/>
      <c r="U1497" s="87"/>
      <c r="V1497" s="175"/>
      <c r="W1497" s="87"/>
      <c r="X1497" s="87"/>
      <c r="Y1497" s="87"/>
      <c r="Z1497" s="87"/>
      <c r="AA1497" s="87"/>
      <c r="AB1497" s="87"/>
      <c r="AC1497" s="86"/>
      <c r="AD1497" s="87"/>
    </row>
    <row x14ac:dyDescent="0.25" r="1498" customHeight="1" ht="17.25">
      <c r="A1498" s="235">
        <f>A1497</f>
        <v>25569.375</v>
      </c>
      <c r="B1498" s="179" t="s">
        <v>78</v>
      </c>
      <c r="C1498" s="180"/>
      <c r="D1498" s="180">
        <v>20</v>
      </c>
      <c r="E1498" s="180"/>
      <c r="F1498" s="180"/>
      <c r="G1498" s="180">
        <f>SUM(C1498:F1498)</f>
      </c>
      <c r="H1498" s="125">
        <v>6500</v>
      </c>
      <c r="I1498" s="125">
        <f>G1498*H1498</f>
      </c>
      <c r="J1498" s="125">
        <f>I1498*0.1</f>
      </c>
      <c r="K1498" s="125">
        <f>SUM(I1498:J1498)</f>
      </c>
      <c r="L1498" s="86"/>
      <c r="M1498" s="175"/>
      <c r="N1498" s="87"/>
      <c r="O1498" s="87"/>
      <c r="P1498" s="87"/>
      <c r="Q1498" s="87"/>
      <c r="R1498" s="87"/>
      <c r="S1498" s="87"/>
      <c r="T1498" s="87"/>
      <c r="U1498" s="87"/>
      <c r="V1498" s="175"/>
      <c r="W1498" s="87"/>
      <c r="X1498" s="87"/>
      <c r="Y1498" s="87"/>
      <c r="Z1498" s="87"/>
      <c r="AA1498" s="87"/>
      <c r="AB1498" s="87"/>
      <c r="AC1498" s="86"/>
      <c r="AD1498" s="87"/>
    </row>
    <row x14ac:dyDescent="0.25" r="1499" customHeight="1" ht="17.25">
      <c r="A1499" s="235">
        <f>A1498</f>
        <v>25569.375</v>
      </c>
      <c r="B1499" s="179" t="s">
        <v>55</v>
      </c>
      <c r="C1499" s="180"/>
      <c r="D1499" s="180">
        <v>10</v>
      </c>
      <c r="E1499" s="180"/>
      <c r="F1499" s="180"/>
      <c r="G1499" s="180">
        <f>SUM(C1499:F1499)</f>
      </c>
      <c r="H1499" s="125">
        <v>6500</v>
      </c>
      <c r="I1499" s="125">
        <f>G1499*H1499</f>
      </c>
      <c r="J1499" s="125">
        <f>I1499*0.1</f>
      </c>
      <c r="K1499" s="125">
        <f>SUM(I1499:J1499)</f>
      </c>
      <c r="L1499" s="86"/>
      <c r="M1499" s="175"/>
      <c r="N1499" s="87"/>
      <c r="O1499" s="87"/>
      <c r="P1499" s="87"/>
      <c r="Q1499" s="87"/>
      <c r="R1499" s="87"/>
      <c r="S1499" s="87"/>
      <c r="T1499" s="87"/>
      <c r="U1499" s="87"/>
      <c r="V1499" s="175"/>
      <c r="W1499" s="87"/>
      <c r="X1499" s="87"/>
      <c r="Y1499" s="87"/>
      <c r="Z1499" s="87"/>
      <c r="AA1499" s="87"/>
      <c r="AB1499" s="87"/>
      <c r="AC1499" s="86"/>
      <c r="AD1499" s="87"/>
    </row>
    <row x14ac:dyDescent="0.25" r="1500" customHeight="1" ht="17.25">
      <c r="A1500" s="235">
        <f>A1499</f>
        <v>25569.375</v>
      </c>
      <c r="B1500" s="279" t="s">
        <v>80</v>
      </c>
      <c r="C1500" s="180"/>
      <c r="D1500" s="180">
        <v>23</v>
      </c>
      <c r="E1500" s="180"/>
      <c r="F1500" s="180"/>
      <c r="G1500" s="180">
        <f>SUM(C1500:F1500)</f>
      </c>
      <c r="H1500" s="125">
        <v>6000</v>
      </c>
      <c r="I1500" s="125">
        <f>G1500*H1500</f>
      </c>
      <c r="J1500" s="185"/>
      <c r="K1500" s="125">
        <f>SUM(I1500:J1500)</f>
      </c>
      <c r="L1500" s="86"/>
      <c r="M1500" s="175"/>
      <c r="N1500" s="87"/>
      <c r="O1500" s="87"/>
      <c r="P1500" s="87"/>
      <c r="Q1500" s="87"/>
      <c r="R1500" s="87"/>
      <c r="S1500" s="87"/>
      <c r="T1500" s="87"/>
      <c r="U1500" s="87"/>
      <c r="V1500" s="175"/>
      <c r="W1500" s="87"/>
      <c r="X1500" s="87"/>
      <c r="Y1500" s="87"/>
      <c r="Z1500" s="87"/>
      <c r="AA1500" s="87"/>
      <c r="AB1500" s="87"/>
      <c r="AC1500" s="86"/>
      <c r="AD1500" s="87"/>
    </row>
    <row x14ac:dyDescent="0.25" r="1501" customHeight="1" ht="17.25">
      <c r="A1501" s="235">
        <f>A1500</f>
        <v>25569.375</v>
      </c>
      <c r="B1501" s="279" t="s">
        <v>67</v>
      </c>
      <c r="C1501" s="180"/>
      <c r="D1501" s="180">
        <v>7</v>
      </c>
      <c r="E1501" s="180">
        <v>6</v>
      </c>
      <c r="F1501" s="180"/>
      <c r="G1501" s="180">
        <f>SUM(C1501:F1501)</f>
      </c>
      <c r="H1501" s="125">
        <v>5500</v>
      </c>
      <c r="I1501" s="125">
        <f>G1501*H1501</f>
      </c>
      <c r="J1501" s="125">
        <f>I1501*0.1</f>
      </c>
      <c r="K1501" s="125">
        <f>SUM(I1501:J1501)</f>
      </c>
      <c r="L1501" s="86"/>
      <c r="M1501" s="175"/>
      <c r="N1501" s="87"/>
      <c r="O1501" s="87"/>
      <c r="P1501" s="87"/>
      <c r="Q1501" s="87"/>
      <c r="R1501" s="87"/>
      <c r="S1501" s="87"/>
      <c r="T1501" s="87"/>
      <c r="U1501" s="87"/>
      <c r="V1501" s="175"/>
      <c r="W1501" s="87"/>
      <c r="X1501" s="87"/>
      <c r="Y1501" s="87"/>
      <c r="Z1501" s="87"/>
      <c r="AA1501" s="87"/>
      <c r="AB1501" s="87"/>
      <c r="AC1501" s="86"/>
      <c r="AD1501" s="87"/>
    </row>
    <row x14ac:dyDescent="0.25" r="1502" customHeight="1" ht="17.25">
      <c r="A1502" s="235">
        <f>A1501</f>
        <v>25569.375</v>
      </c>
      <c r="B1502" s="279" t="s">
        <v>74</v>
      </c>
      <c r="C1502" s="180"/>
      <c r="D1502" s="180">
        <v>34</v>
      </c>
      <c r="E1502" s="180">
        <v>28</v>
      </c>
      <c r="F1502" s="180"/>
      <c r="G1502" s="180">
        <f>SUM(C1502:F1502)</f>
      </c>
      <c r="H1502" s="187">
        <v>5000</v>
      </c>
      <c r="I1502" s="125">
        <f>G1502*H1502</f>
      </c>
      <c r="J1502" s="125">
        <f>I1502*0.1</f>
      </c>
      <c r="K1502" s="125">
        <f>SUM(I1502:J1502)</f>
      </c>
      <c r="L1502" s="86"/>
      <c r="M1502" s="175"/>
      <c r="N1502" s="87"/>
      <c r="O1502" s="87"/>
      <c r="P1502" s="87"/>
      <c r="Q1502" s="87"/>
      <c r="R1502" s="87"/>
      <c r="S1502" s="87"/>
      <c r="T1502" s="87"/>
      <c r="U1502" s="87"/>
      <c r="V1502" s="175"/>
      <c r="W1502" s="87"/>
      <c r="X1502" s="87"/>
      <c r="Y1502" s="87"/>
      <c r="Z1502" s="87"/>
      <c r="AA1502" s="87"/>
      <c r="AB1502" s="87"/>
      <c r="AC1502" s="86"/>
      <c r="AD1502" s="87"/>
    </row>
    <row x14ac:dyDescent="0.25" r="1503" customHeight="1" ht="17.25">
      <c r="A1503" s="235">
        <f>A1502</f>
        <v>25569.375</v>
      </c>
      <c r="B1503" s="280" t="s">
        <v>11</v>
      </c>
      <c r="C1503" s="180"/>
      <c r="D1503" s="180">
        <v>13</v>
      </c>
      <c r="E1503" s="180">
        <v>7</v>
      </c>
      <c r="F1503" s="180"/>
      <c r="G1503" s="180">
        <f>SUM(C1503:F1503)</f>
      </c>
      <c r="H1503" s="125">
        <v>6000</v>
      </c>
      <c r="I1503" s="125">
        <f>G1503*H1503</f>
      </c>
      <c r="J1503" s="125">
        <f>I1503*0.1</f>
      </c>
      <c r="K1503" s="125">
        <f>SUM(I1503:J1503)</f>
      </c>
      <c r="L1503" s="86"/>
      <c r="M1503" s="175"/>
      <c r="N1503" s="87"/>
      <c r="O1503" s="87"/>
      <c r="P1503" s="87"/>
      <c r="Q1503" s="87"/>
      <c r="R1503" s="87"/>
      <c r="S1503" s="87"/>
      <c r="T1503" s="87"/>
      <c r="U1503" s="87"/>
      <c r="V1503" s="175"/>
      <c r="W1503" s="87"/>
      <c r="X1503" s="87"/>
      <c r="Y1503" s="87"/>
      <c r="Z1503" s="87"/>
      <c r="AA1503" s="87"/>
      <c r="AB1503" s="87"/>
      <c r="AC1503" s="86"/>
      <c r="AD1503" s="87"/>
    </row>
    <row x14ac:dyDescent="0.25" r="1504" customHeight="1" ht="17.25">
      <c r="A1504" s="235">
        <f>A1503</f>
        <v>25569.375</v>
      </c>
      <c r="B1504" s="279" t="s">
        <v>22</v>
      </c>
      <c r="C1504" s="180"/>
      <c r="D1504" s="180">
        <v>35</v>
      </c>
      <c r="E1504" s="180"/>
      <c r="F1504" s="180"/>
      <c r="G1504" s="180">
        <f>SUM(C1504:F1504)</f>
      </c>
      <c r="H1504" s="237">
        <v>4800</v>
      </c>
      <c r="I1504" s="125">
        <f>G1504*H1504</f>
      </c>
      <c r="J1504" s="125">
        <f>I1504*0.1</f>
      </c>
      <c r="K1504" s="125">
        <f>SUM(I1504:J1504)</f>
      </c>
      <c r="L1504" s="86"/>
      <c r="M1504" s="175"/>
      <c r="N1504" s="87"/>
      <c r="O1504" s="87"/>
      <c r="P1504" s="87"/>
      <c r="Q1504" s="87"/>
      <c r="R1504" s="87"/>
      <c r="S1504" s="87"/>
      <c r="T1504" s="87"/>
      <c r="U1504" s="87"/>
      <c r="V1504" s="175"/>
      <c r="W1504" s="87"/>
      <c r="X1504" s="87"/>
      <c r="Y1504" s="87"/>
      <c r="Z1504" s="87"/>
      <c r="AA1504" s="87"/>
      <c r="AB1504" s="87"/>
      <c r="AC1504" s="86"/>
      <c r="AD1504" s="87"/>
    </row>
    <row x14ac:dyDescent="0.25" r="1505" customHeight="1" ht="17.25">
      <c r="A1505" s="235">
        <f>A1504</f>
        <v>25569.375</v>
      </c>
      <c r="B1505" s="279" t="s">
        <v>217</v>
      </c>
      <c r="C1505" s="180"/>
      <c r="D1505" s="180">
        <v>18</v>
      </c>
      <c r="E1505" s="180">
        <v>9</v>
      </c>
      <c r="F1505" s="180"/>
      <c r="G1505" s="180">
        <f>SUM(C1505:F1505)</f>
      </c>
      <c r="H1505" s="125">
        <v>5000</v>
      </c>
      <c r="I1505" s="125">
        <f>G1505*H1505</f>
      </c>
      <c r="J1505" s="125">
        <f>I1505*0.1</f>
      </c>
      <c r="K1505" s="125">
        <f>SUM(I1505:J1505)</f>
      </c>
      <c r="L1505" s="86"/>
      <c r="M1505" s="175"/>
      <c r="N1505" s="87"/>
      <c r="O1505" s="87"/>
      <c r="P1505" s="87"/>
      <c r="Q1505" s="87"/>
      <c r="R1505" s="87"/>
      <c r="S1505" s="87"/>
      <c r="T1505" s="87"/>
      <c r="U1505" s="87"/>
      <c r="V1505" s="175"/>
      <c r="W1505" s="87"/>
      <c r="X1505" s="87"/>
      <c r="Y1505" s="87"/>
      <c r="Z1505" s="87"/>
      <c r="AA1505" s="87"/>
      <c r="AB1505" s="87"/>
      <c r="AC1505" s="86"/>
      <c r="AD1505" s="87"/>
    </row>
    <row x14ac:dyDescent="0.25" r="1506" customHeight="1" ht="17.25">
      <c r="A1506" s="235">
        <f>A1505</f>
        <v>25569.375</v>
      </c>
      <c r="B1506" s="279" t="s">
        <v>84</v>
      </c>
      <c r="C1506" s="180"/>
      <c r="D1506" s="180">
        <v>16</v>
      </c>
      <c r="E1506" s="180">
        <v>9</v>
      </c>
      <c r="F1506" s="180"/>
      <c r="G1506" s="180">
        <f>SUM(C1506:F1506)</f>
      </c>
      <c r="H1506" s="237">
        <v>4800</v>
      </c>
      <c r="I1506" s="125">
        <f>G1506*H1506</f>
      </c>
      <c r="J1506" s="125">
        <f>I1506*0.1</f>
      </c>
      <c r="K1506" s="125">
        <f>SUM(I1506:J1506)</f>
      </c>
      <c r="L1506" s="86"/>
      <c r="M1506" s="175"/>
      <c r="N1506" s="87"/>
      <c r="O1506" s="87"/>
      <c r="P1506" s="87"/>
      <c r="Q1506" s="87"/>
      <c r="R1506" s="87"/>
      <c r="S1506" s="87"/>
      <c r="T1506" s="87"/>
      <c r="U1506" s="87"/>
      <c r="V1506" s="175"/>
      <c r="W1506" s="87"/>
      <c r="X1506" s="87"/>
      <c r="Y1506" s="87"/>
      <c r="Z1506" s="87"/>
      <c r="AA1506" s="87"/>
      <c r="AB1506" s="87"/>
      <c r="AC1506" s="86"/>
      <c r="AD1506" s="87"/>
    </row>
    <row x14ac:dyDescent="0.25" r="1507" customHeight="1" ht="17.25">
      <c r="A1507" s="235">
        <f>A1506</f>
        <v>25569.375</v>
      </c>
      <c r="B1507" s="279" t="s">
        <v>207</v>
      </c>
      <c r="C1507" s="180"/>
      <c r="D1507" s="180">
        <v>45</v>
      </c>
      <c r="E1507" s="180"/>
      <c r="F1507" s="180">
        <v>2</v>
      </c>
      <c r="G1507" s="180">
        <f>SUM(C1507:F1507)</f>
      </c>
      <c r="H1507" s="125">
        <v>6000</v>
      </c>
      <c r="I1507" s="125">
        <f>G1507*H1507</f>
      </c>
      <c r="J1507" s="125">
        <f>I1507*0.1</f>
      </c>
      <c r="K1507" s="125">
        <f>SUM(I1507:J1507)</f>
      </c>
      <c r="L1507" s="86"/>
      <c r="M1507" s="175"/>
      <c r="N1507" s="87"/>
      <c r="O1507" s="87"/>
      <c r="P1507" s="87"/>
      <c r="Q1507" s="87"/>
      <c r="R1507" s="87"/>
      <c r="S1507" s="87"/>
      <c r="T1507" s="87"/>
      <c r="U1507" s="87"/>
      <c r="V1507" s="175"/>
      <c r="W1507" s="87"/>
      <c r="X1507" s="87"/>
      <c r="Y1507" s="87"/>
      <c r="Z1507" s="87"/>
      <c r="AA1507" s="87"/>
      <c r="AB1507" s="87"/>
      <c r="AC1507" s="86"/>
      <c r="AD1507" s="87"/>
    </row>
    <row x14ac:dyDescent="0.25" r="1508" customHeight="1" ht="17.25">
      <c r="A1508" s="235">
        <f>A1507</f>
        <v>25569.375</v>
      </c>
      <c r="B1508" s="280" t="s">
        <v>17</v>
      </c>
      <c r="C1508" s="180"/>
      <c r="D1508" s="180">
        <v>0</v>
      </c>
      <c r="E1508" s="180"/>
      <c r="F1508" s="180"/>
      <c r="G1508" s="180">
        <f>SUM(C1508:F1508)</f>
      </c>
      <c r="H1508" s="125">
        <v>6000</v>
      </c>
      <c r="I1508" s="125">
        <f>G1508*H1508</f>
      </c>
      <c r="J1508" s="185"/>
      <c r="K1508" s="125">
        <f>SUM(I1508:J1508)</f>
      </c>
      <c r="L1508" s="86"/>
      <c r="M1508" s="175"/>
      <c r="N1508" s="87"/>
      <c r="O1508" s="87"/>
      <c r="P1508" s="87"/>
      <c r="Q1508" s="87"/>
      <c r="R1508" s="87"/>
      <c r="S1508" s="87"/>
      <c r="T1508" s="87"/>
      <c r="U1508" s="87"/>
      <c r="V1508" s="175"/>
      <c r="W1508" s="87"/>
      <c r="X1508" s="87"/>
      <c r="Y1508" s="87"/>
      <c r="Z1508" s="87"/>
      <c r="AA1508" s="87"/>
      <c r="AB1508" s="87"/>
      <c r="AC1508" s="86"/>
      <c r="AD1508" s="87"/>
    </row>
    <row x14ac:dyDescent="0.25" r="1509" customHeight="1" ht="17.25">
      <c r="A1509" s="235">
        <f>A1508</f>
        <v>25569.375</v>
      </c>
      <c r="B1509" s="279" t="s">
        <v>15</v>
      </c>
      <c r="C1509" s="180"/>
      <c r="D1509" s="180">
        <v>25</v>
      </c>
      <c r="E1509" s="180">
        <v>5</v>
      </c>
      <c r="F1509" s="180"/>
      <c r="G1509" s="180">
        <f>SUM(C1509:F1509)</f>
      </c>
      <c r="H1509" s="237">
        <v>4800</v>
      </c>
      <c r="I1509" s="125">
        <f>G1509*H1509</f>
      </c>
      <c r="J1509" s="125">
        <f>I1509*0.1</f>
      </c>
      <c r="K1509" s="125">
        <f>SUM(I1509:J1509)</f>
      </c>
      <c r="L1509" s="86"/>
      <c r="M1509" s="175"/>
      <c r="N1509" s="87"/>
      <c r="O1509" s="87"/>
      <c r="P1509" s="87"/>
      <c r="Q1509" s="87"/>
      <c r="R1509" s="87"/>
      <c r="S1509" s="87"/>
      <c r="T1509" s="87"/>
      <c r="U1509" s="87"/>
      <c r="V1509" s="175"/>
      <c r="W1509" s="87"/>
      <c r="X1509" s="87"/>
      <c r="Y1509" s="87"/>
      <c r="Z1509" s="87"/>
      <c r="AA1509" s="87"/>
      <c r="AB1509" s="87"/>
      <c r="AC1509" s="86"/>
      <c r="AD1509" s="87"/>
    </row>
    <row x14ac:dyDescent="0.25" r="1510" customHeight="1" ht="17.25">
      <c r="A1510" s="235">
        <f>A1509</f>
        <v>25569.375</v>
      </c>
      <c r="B1510" s="279" t="s">
        <v>21</v>
      </c>
      <c r="C1510" s="188" t="s">
        <v>14</v>
      </c>
      <c r="D1510" s="180">
        <v>13</v>
      </c>
      <c r="E1510" s="180"/>
      <c r="F1510" s="180"/>
      <c r="G1510" s="180">
        <f>SUM(C1510:F1510)</f>
      </c>
      <c r="H1510" s="125">
        <v>5000</v>
      </c>
      <c r="I1510" s="125">
        <f>G1510*H1510</f>
      </c>
      <c r="J1510" s="125">
        <f>I1510*0.1</f>
      </c>
      <c r="K1510" s="125">
        <f>SUM(I1510:J1510)</f>
      </c>
      <c r="L1510" s="86"/>
      <c r="M1510" s="175"/>
      <c r="N1510" s="87"/>
      <c r="O1510" s="87"/>
      <c r="P1510" s="87"/>
      <c r="Q1510" s="87"/>
      <c r="R1510" s="87"/>
      <c r="S1510" s="87"/>
      <c r="T1510" s="87"/>
      <c r="U1510" s="87"/>
      <c r="V1510" s="175"/>
      <c r="W1510" s="87"/>
      <c r="X1510" s="87"/>
      <c r="Y1510" s="87"/>
      <c r="Z1510" s="87"/>
      <c r="AA1510" s="87"/>
      <c r="AB1510" s="87"/>
      <c r="AC1510" s="86"/>
      <c r="AD1510" s="87"/>
    </row>
    <row x14ac:dyDescent="0.25" r="1511" customHeight="1" ht="17.25">
      <c r="A1511" s="235">
        <f>A1510</f>
        <v>25569.375</v>
      </c>
      <c r="B1511" s="279" t="s">
        <v>52</v>
      </c>
      <c r="C1511" s="180"/>
      <c r="D1511" s="180">
        <v>15</v>
      </c>
      <c r="E1511" s="180">
        <v>8</v>
      </c>
      <c r="F1511" s="180"/>
      <c r="G1511" s="180">
        <f>SUM(C1511:F1511)</f>
      </c>
      <c r="H1511" s="125">
        <v>5000</v>
      </c>
      <c r="I1511" s="125">
        <f>G1511*H1511</f>
      </c>
      <c r="J1511" s="125">
        <f>I1511*0.1</f>
      </c>
      <c r="K1511" s="125">
        <f>SUM(I1511:J1511)</f>
      </c>
      <c r="L1511" s="86"/>
      <c r="M1511" s="175"/>
      <c r="N1511" s="87"/>
      <c r="O1511" s="87"/>
      <c r="P1511" s="87"/>
      <c r="Q1511" s="87"/>
      <c r="R1511" s="87"/>
      <c r="S1511" s="87"/>
      <c r="T1511" s="87"/>
      <c r="U1511" s="87"/>
      <c r="V1511" s="175"/>
      <c r="W1511" s="87"/>
      <c r="X1511" s="87"/>
      <c r="Y1511" s="87"/>
      <c r="Z1511" s="87"/>
      <c r="AA1511" s="87"/>
      <c r="AB1511" s="87"/>
      <c r="AC1511" s="86"/>
      <c r="AD1511" s="87"/>
    </row>
    <row x14ac:dyDescent="0.25" r="1512" customHeight="1" ht="17.25">
      <c r="A1512" s="235">
        <f>A1511</f>
        <v>25569.375</v>
      </c>
      <c r="B1512" s="279" t="s">
        <v>61</v>
      </c>
      <c r="C1512" s="180"/>
      <c r="D1512" s="180">
        <v>9</v>
      </c>
      <c r="E1512" s="180"/>
      <c r="F1512" s="180"/>
      <c r="G1512" s="180">
        <f>SUM(C1512:F1512)</f>
      </c>
      <c r="H1512" s="125">
        <v>5000</v>
      </c>
      <c r="I1512" s="125">
        <f>G1512*H1512</f>
      </c>
      <c r="J1512" s="125">
        <f>I1512*0.1</f>
      </c>
      <c r="K1512" s="125">
        <f>SUM(I1512:J1512)</f>
      </c>
      <c r="L1512" s="86"/>
      <c r="M1512" s="175"/>
      <c r="N1512" s="87"/>
      <c r="O1512" s="87"/>
      <c r="P1512" s="87"/>
      <c r="Q1512" s="87"/>
      <c r="R1512" s="87"/>
      <c r="S1512" s="87"/>
      <c r="T1512" s="87"/>
      <c r="U1512" s="87"/>
      <c r="V1512" s="175"/>
      <c r="W1512" s="87"/>
      <c r="X1512" s="87"/>
      <c r="Y1512" s="87"/>
      <c r="Z1512" s="87"/>
      <c r="AA1512" s="87"/>
      <c r="AB1512" s="87"/>
      <c r="AC1512" s="86"/>
      <c r="AD1512" s="87"/>
    </row>
    <row x14ac:dyDescent="0.25" r="1513" customHeight="1" ht="17.25">
      <c r="A1513" s="235">
        <f>A1512</f>
        <v>25569.375</v>
      </c>
      <c r="B1513" s="280" t="s">
        <v>33</v>
      </c>
      <c r="C1513" s="180"/>
      <c r="D1513" s="180">
        <v>11</v>
      </c>
      <c r="E1513" s="180"/>
      <c r="F1513" s="180"/>
      <c r="G1513" s="180">
        <f>SUM(C1513:F1513)</f>
      </c>
      <c r="H1513" s="125">
        <v>5500</v>
      </c>
      <c r="I1513" s="125">
        <f>G1513*H1513</f>
      </c>
      <c r="J1513" s="125">
        <f>I1513*0.1</f>
      </c>
      <c r="K1513" s="125">
        <f>SUM(I1513:J1513)</f>
      </c>
      <c r="L1513" s="86"/>
      <c r="M1513" s="175"/>
      <c r="N1513" s="87"/>
      <c r="O1513" s="87"/>
      <c r="P1513" s="87"/>
      <c r="Q1513" s="87"/>
      <c r="R1513" s="87"/>
      <c r="S1513" s="87"/>
      <c r="T1513" s="87"/>
      <c r="U1513" s="87"/>
      <c r="V1513" s="175"/>
      <c r="W1513" s="87"/>
      <c r="X1513" s="87"/>
      <c r="Y1513" s="87"/>
      <c r="Z1513" s="87"/>
      <c r="AA1513" s="87"/>
      <c r="AB1513" s="87"/>
      <c r="AC1513" s="86"/>
      <c r="AD1513" s="87"/>
    </row>
    <row x14ac:dyDescent="0.25" r="1514" customHeight="1" ht="17.25">
      <c r="A1514" s="235">
        <f>A1513</f>
        <v>25569.375</v>
      </c>
      <c r="B1514" s="279" t="s">
        <v>30</v>
      </c>
      <c r="C1514" s="180"/>
      <c r="D1514" s="180">
        <v>17</v>
      </c>
      <c r="E1514" s="180"/>
      <c r="F1514" s="180"/>
      <c r="G1514" s="180">
        <f>SUM(C1514:F1514)</f>
      </c>
      <c r="H1514" s="125">
        <v>6000</v>
      </c>
      <c r="I1514" s="125">
        <f>G1514*H1514</f>
      </c>
      <c r="J1514" s="125">
        <f>I1514*0.1</f>
      </c>
      <c r="K1514" s="125">
        <f>SUM(I1514:J1514)</f>
      </c>
      <c r="L1514" s="86"/>
      <c r="M1514" s="175"/>
      <c r="N1514" s="87"/>
      <c r="O1514" s="87"/>
      <c r="P1514" s="87"/>
      <c r="Q1514" s="87"/>
      <c r="R1514" s="87"/>
      <c r="S1514" s="87"/>
      <c r="T1514" s="87"/>
      <c r="U1514" s="87"/>
      <c r="V1514" s="175"/>
      <c r="W1514" s="87"/>
      <c r="X1514" s="87"/>
      <c r="Y1514" s="87"/>
      <c r="Z1514" s="87"/>
      <c r="AA1514" s="87"/>
      <c r="AB1514" s="87"/>
      <c r="AC1514" s="86"/>
      <c r="AD1514" s="87"/>
    </row>
    <row x14ac:dyDescent="0.25" r="1515" customHeight="1" ht="17.25">
      <c r="A1515" s="235">
        <f>A1514</f>
        <v>25569.375</v>
      </c>
      <c r="B1515" s="279" t="s">
        <v>28</v>
      </c>
      <c r="C1515" s="188" t="s">
        <v>14</v>
      </c>
      <c r="D1515" s="180">
        <v>20</v>
      </c>
      <c r="E1515" s="180"/>
      <c r="F1515" s="180"/>
      <c r="G1515" s="180">
        <f>SUM(C1515:F1515)</f>
      </c>
      <c r="H1515" s="125">
        <v>5000</v>
      </c>
      <c r="I1515" s="125">
        <f>G1515*H1515</f>
      </c>
      <c r="J1515" s="125">
        <f>I1515*0.1</f>
      </c>
      <c r="K1515" s="125">
        <f>SUM(I1515:J1515)</f>
      </c>
      <c r="L1515" s="86"/>
      <c r="M1515" s="175"/>
      <c r="N1515" s="87"/>
      <c r="O1515" s="87"/>
      <c r="P1515" s="87"/>
      <c r="Q1515" s="87"/>
      <c r="R1515" s="87"/>
      <c r="S1515" s="87"/>
      <c r="T1515" s="87"/>
      <c r="U1515" s="87"/>
      <c r="V1515" s="175"/>
      <c r="W1515" s="87"/>
      <c r="X1515" s="87"/>
      <c r="Y1515" s="87"/>
      <c r="Z1515" s="87"/>
      <c r="AA1515" s="87"/>
      <c r="AB1515" s="87"/>
      <c r="AC1515" s="86"/>
      <c r="AD1515" s="87"/>
    </row>
    <row x14ac:dyDescent="0.25" r="1516" customHeight="1" ht="17.25">
      <c r="A1516" s="235">
        <f>A1515</f>
        <v>25569.375</v>
      </c>
      <c r="B1516" s="179" t="s">
        <v>12</v>
      </c>
      <c r="C1516" s="180"/>
      <c r="D1516" s="180">
        <v>19</v>
      </c>
      <c r="E1516" s="180">
        <v>7</v>
      </c>
      <c r="F1516" s="180"/>
      <c r="G1516" s="180">
        <f>SUM(C1516:F1516)</f>
      </c>
      <c r="H1516" s="125">
        <v>6000</v>
      </c>
      <c r="I1516" s="125">
        <f>G1516*H1516</f>
      </c>
      <c r="J1516" s="125">
        <f>I1516*0.1</f>
      </c>
      <c r="K1516" s="125">
        <f>SUM(I1516:J1516)</f>
      </c>
      <c r="L1516" s="86"/>
      <c r="M1516" s="175"/>
      <c r="N1516" s="87"/>
      <c r="O1516" s="87"/>
      <c r="P1516" s="87"/>
      <c r="Q1516" s="87"/>
      <c r="R1516" s="87"/>
      <c r="S1516" s="87"/>
      <c r="T1516" s="87"/>
      <c r="U1516" s="87"/>
      <c r="V1516" s="175"/>
      <c r="W1516" s="87"/>
      <c r="X1516" s="87"/>
      <c r="Y1516" s="87"/>
      <c r="Z1516" s="87"/>
      <c r="AA1516" s="87"/>
      <c r="AB1516" s="87"/>
      <c r="AC1516" s="86"/>
      <c r="AD1516" s="87"/>
    </row>
    <row x14ac:dyDescent="0.25" r="1517" customHeight="1" ht="17.25">
      <c r="A1517" s="235">
        <f>A1516</f>
        <v>25569.375</v>
      </c>
      <c r="B1517" s="179" t="s">
        <v>100</v>
      </c>
      <c r="C1517" s="180"/>
      <c r="D1517" s="180">
        <v>4</v>
      </c>
      <c r="E1517" s="180"/>
      <c r="F1517" s="180"/>
      <c r="G1517" s="180">
        <f>SUM(C1517:F1517)</f>
      </c>
      <c r="H1517" s="125">
        <v>5500</v>
      </c>
      <c r="I1517" s="125">
        <f>G1517*H1517</f>
      </c>
      <c r="J1517" s="125">
        <f>I1517*0.1</f>
      </c>
      <c r="K1517" s="125">
        <f>SUM(I1517:J1517)</f>
      </c>
      <c r="L1517" s="86"/>
      <c r="M1517" s="175"/>
      <c r="N1517" s="87"/>
      <c r="O1517" s="87"/>
      <c r="P1517" s="87"/>
      <c r="Q1517" s="87"/>
      <c r="R1517" s="87"/>
      <c r="S1517" s="87"/>
      <c r="T1517" s="87"/>
      <c r="U1517" s="87"/>
      <c r="V1517" s="175"/>
      <c r="W1517" s="87"/>
      <c r="X1517" s="87"/>
      <c r="Y1517" s="87"/>
      <c r="Z1517" s="87"/>
      <c r="AA1517" s="87"/>
      <c r="AB1517" s="87"/>
      <c r="AC1517" s="86"/>
      <c r="AD1517" s="87"/>
    </row>
    <row x14ac:dyDescent="0.25" r="1518" customHeight="1" ht="17.25">
      <c r="A1518" s="235">
        <f>A1517</f>
        <v>25569.375</v>
      </c>
      <c r="B1518" s="179" t="s">
        <v>37</v>
      </c>
      <c r="C1518" s="180"/>
      <c r="D1518" s="180">
        <v>5</v>
      </c>
      <c r="E1518" s="180"/>
      <c r="F1518" s="180"/>
      <c r="G1518" s="180">
        <f>SUM(C1518:F1518)</f>
      </c>
      <c r="H1518" s="125">
        <v>6500</v>
      </c>
      <c r="I1518" s="125">
        <f>G1518*H1518</f>
      </c>
      <c r="J1518" s="125">
        <f>I1518*0.1</f>
      </c>
      <c r="K1518" s="125">
        <f>SUM(I1518:J1518)</f>
      </c>
      <c r="L1518" s="86"/>
      <c r="M1518" s="175"/>
      <c r="N1518" s="87"/>
      <c r="O1518" s="87"/>
      <c r="P1518" s="87"/>
      <c r="Q1518" s="87"/>
      <c r="R1518" s="87"/>
      <c r="S1518" s="87"/>
      <c r="T1518" s="87"/>
      <c r="U1518" s="87"/>
      <c r="V1518" s="175"/>
      <c r="W1518" s="87"/>
      <c r="X1518" s="87"/>
      <c r="Y1518" s="87"/>
      <c r="Z1518" s="87"/>
      <c r="AA1518" s="87"/>
      <c r="AB1518" s="87"/>
      <c r="AC1518" s="86"/>
      <c r="AD1518" s="87"/>
    </row>
    <row x14ac:dyDescent="0.25" r="1519" customHeight="1" ht="17.25">
      <c r="A1519" s="235">
        <f>A1518</f>
        <v>25569.375</v>
      </c>
      <c r="B1519" s="186" t="s">
        <v>64</v>
      </c>
      <c r="C1519" s="180"/>
      <c r="D1519" s="180">
        <v>58</v>
      </c>
      <c r="E1519" s="180">
        <v>23</v>
      </c>
      <c r="F1519" s="180"/>
      <c r="G1519" s="180">
        <f>SUM(C1519:F1519)</f>
      </c>
      <c r="H1519" s="182">
        <v>5500</v>
      </c>
      <c r="I1519" s="125">
        <f>G1519*H1519</f>
      </c>
      <c r="J1519" s="125">
        <f>I1519*0.1</f>
      </c>
      <c r="K1519" s="125">
        <f>SUM(I1519:J1519)</f>
      </c>
      <c r="L1519" s="86"/>
      <c r="M1519" s="175"/>
      <c r="N1519" s="87"/>
      <c r="O1519" s="87"/>
      <c r="P1519" s="87"/>
      <c r="Q1519" s="87"/>
      <c r="R1519" s="87"/>
      <c r="S1519" s="87"/>
      <c r="T1519" s="87"/>
      <c r="U1519" s="87"/>
      <c r="V1519" s="175"/>
      <c r="W1519" s="87"/>
      <c r="X1519" s="87"/>
      <c r="Y1519" s="87"/>
      <c r="Z1519" s="87"/>
      <c r="AA1519" s="87"/>
      <c r="AB1519" s="87"/>
      <c r="AC1519" s="86"/>
      <c r="AD1519" s="87"/>
    </row>
    <row x14ac:dyDescent="0.25" r="1520" customHeight="1" ht="17.25">
      <c r="A1520" s="235">
        <f>A1519</f>
        <v>25569.375</v>
      </c>
      <c r="B1520" s="186" t="s">
        <v>25</v>
      </c>
      <c r="C1520" s="180"/>
      <c r="D1520" s="180">
        <v>20</v>
      </c>
      <c r="E1520" s="180"/>
      <c r="F1520" s="180"/>
      <c r="G1520" s="180">
        <f>SUM(C1520:F1520)</f>
      </c>
      <c r="H1520" s="125">
        <v>6000</v>
      </c>
      <c r="I1520" s="125">
        <f>G1520*H1520</f>
      </c>
      <c r="J1520" s="125">
        <f>I1520*0.1</f>
      </c>
      <c r="K1520" s="125">
        <f>SUM(I1520:J1520)</f>
      </c>
      <c r="L1520" s="86"/>
      <c r="M1520" s="175"/>
      <c r="N1520" s="87"/>
      <c r="O1520" s="87"/>
      <c r="P1520" s="87"/>
      <c r="Q1520" s="87"/>
      <c r="R1520" s="87"/>
      <c r="S1520" s="87"/>
      <c r="T1520" s="87"/>
      <c r="U1520" s="87"/>
      <c r="V1520" s="175"/>
      <c r="W1520" s="87"/>
      <c r="X1520" s="87"/>
      <c r="Y1520" s="87"/>
      <c r="Z1520" s="87"/>
      <c r="AA1520" s="87"/>
      <c r="AB1520" s="87"/>
      <c r="AC1520" s="86"/>
      <c r="AD1520" s="87"/>
    </row>
    <row x14ac:dyDescent="0.25" r="1521" customHeight="1" ht="17.25">
      <c r="A1521" s="235">
        <f>A1520</f>
        <v>25569.375</v>
      </c>
      <c r="B1521" s="279" t="s">
        <v>76</v>
      </c>
      <c r="C1521" s="188" t="s">
        <v>14</v>
      </c>
      <c r="D1521" s="180">
        <v>18</v>
      </c>
      <c r="E1521" s="180">
        <v>12</v>
      </c>
      <c r="F1521" s="180">
        <v>5</v>
      </c>
      <c r="G1521" s="180">
        <f>SUM(C1521:F1521)</f>
      </c>
      <c r="H1521" s="125">
        <v>6000</v>
      </c>
      <c r="I1521" s="125">
        <f>G1521*H1521</f>
      </c>
      <c r="J1521" s="125">
        <f>I1521*0.1</f>
      </c>
      <c r="K1521" s="125">
        <f>SUM(I1521:J1521)</f>
      </c>
      <c r="L1521" s="86"/>
      <c r="M1521" s="175"/>
      <c r="N1521" s="87"/>
      <c r="O1521" s="87"/>
      <c r="P1521" s="87"/>
      <c r="Q1521" s="87"/>
      <c r="R1521" s="87"/>
      <c r="S1521" s="87"/>
      <c r="T1521" s="87"/>
      <c r="U1521" s="87"/>
      <c r="V1521" s="175"/>
      <c r="W1521" s="87"/>
      <c r="X1521" s="87"/>
      <c r="Y1521" s="87"/>
      <c r="Z1521" s="87"/>
      <c r="AA1521" s="87"/>
      <c r="AB1521" s="87"/>
      <c r="AC1521" s="86"/>
      <c r="AD1521" s="87"/>
    </row>
    <row x14ac:dyDescent="0.25" r="1522" customHeight="1" ht="17.25">
      <c r="A1522" s="235">
        <f>A1521</f>
        <v>25569.375</v>
      </c>
      <c r="B1522" s="186" t="s">
        <v>149</v>
      </c>
      <c r="C1522" s="180"/>
      <c r="D1522" s="180">
        <v>91</v>
      </c>
      <c r="E1522" s="180">
        <v>41</v>
      </c>
      <c r="F1522" s="180">
        <v>3</v>
      </c>
      <c r="G1522" s="180">
        <f>SUM(C1522:F1522)</f>
      </c>
      <c r="H1522" s="125">
        <v>6000</v>
      </c>
      <c r="I1522" s="125">
        <f>G1522*H1522</f>
      </c>
      <c r="J1522" s="125">
        <f>I1522*0.1</f>
      </c>
      <c r="K1522" s="125">
        <f>SUM(I1522:J1522)</f>
      </c>
      <c r="L1522" s="86"/>
      <c r="M1522" s="175"/>
      <c r="N1522" s="87"/>
      <c r="O1522" s="87"/>
      <c r="P1522" s="87"/>
      <c r="Q1522" s="87"/>
      <c r="R1522" s="87"/>
      <c r="S1522" s="87"/>
      <c r="T1522" s="87"/>
      <c r="U1522" s="87"/>
      <c r="V1522" s="175"/>
      <c r="W1522" s="87"/>
      <c r="X1522" s="87"/>
      <c r="Y1522" s="87"/>
      <c r="Z1522" s="87"/>
      <c r="AA1522" s="87"/>
      <c r="AB1522" s="87"/>
      <c r="AC1522" s="86"/>
      <c r="AD1522" s="87"/>
    </row>
    <row x14ac:dyDescent="0.25" r="1523" customHeight="1" ht="17.25">
      <c r="A1523" s="235">
        <f>A1522</f>
        <v>25569.375</v>
      </c>
      <c r="B1523" s="280" t="s">
        <v>43</v>
      </c>
      <c r="C1523" s="180"/>
      <c r="D1523" s="180">
        <v>50</v>
      </c>
      <c r="E1523" s="180">
        <v>13</v>
      </c>
      <c r="F1523" s="180"/>
      <c r="G1523" s="180">
        <f>SUM(C1523:F1523)</f>
      </c>
      <c r="H1523" s="125">
        <v>6000</v>
      </c>
      <c r="I1523" s="125">
        <f>G1523*H1523</f>
      </c>
      <c r="J1523" s="125">
        <f>I1523*0.1</f>
      </c>
      <c r="K1523" s="125">
        <f>SUM(I1523:J1523)</f>
      </c>
      <c r="L1523" s="86"/>
      <c r="M1523" s="175"/>
      <c r="N1523" s="87"/>
      <c r="O1523" s="87"/>
      <c r="P1523" s="87"/>
      <c r="Q1523" s="87"/>
      <c r="R1523" s="87"/>
      <c r="S1523" s="87"/>
      <c r="T1523" s="87"/>
      <c r="U1523" s="87"/>
      <c r="V1523" s="175"/>
      <c r="W1523" s="87"/>
      <c r="X1523" s="87"/>
      <c r="Y1523" s="87"/>
      <c r="Z1523" s="87"/>
      <c r="AA1523" s="87"/>
      <c r="AB1523" s="87"/>
      <c r="AC1523" s="86"/>
      <c r="AD1523" s="87"/>
    </row>
    <row x14ac:dyDescent="0.25" r="1524" customHeight="1" ht="17.25">
      <c r="A1524" s="235">
        <f>A1523</f>
        <v>25569.375</v>
      </c>
      <c r="B1524" s="280" t="s">
        <v>18</v>
      </c>
      <c r="C1524" s="180"/>
      <c r="D1524" s="180">
        <v>9</v>
      </c>
      <c r="E1524" s="180">
        <v>7</v>
      </c>
      <c r="F1524" s="180">
        <v>6</v>
      </c>
      <c r="G1524" s="180">
        <f>SUM(C1524:F1524)</f>
      </c>
      <c r="H1524" s="125">
        <v>6000</v>
      </c>
      <c r="I1524" s="125">
        <f>G1524*H1524</f>
      </c>
      <c r="J1524" s="125">
        <f>I1524*0.1</f>
      </c>
      <c r="K1524" s="125">
        <f>SUM(I1524:J1524)</f>
      </c>
      <c r="L1524" s="86"/>
      <c r="M1524" s="175"/>
      <c r="N1524" s="87"/>
      <c r="O1524" s="87"/>
      <c r="P1524" s="87"/>
      <c r="Q1524" s="87"/>
      <c r="R1524" s="87"/>
      <c r="S1524" s="87"/>
      <c r="T1524" s="87"/>
      <c r="U1524" s="87"/>
      <c r="V1524" s="175"/>
      <c r="W1524" s="87"/>
      <c r="X1524" s="87"/>
      <c r="Y1524" s="87"/>
      <c r="Z1524" s="87"/>
      <c r="AA1524" s="87"/>
      <c r="AB1524" s="87"/>
      <c r="AC1524" s="86"/>
      <c r="AD1524" s="87"/>
    </row>
    <row x14ac:dyDescent="0.25" r="1525" customHeight="1" ht="17.25">
      <c r="A1525" s="235">
        <f>A1524</f>
        <v>25569.375</v>
      </c>
      <c r="B1525" s="280" t="s">
        <v>82</v>
      </c>
      <c r="C1525" s="188" t="s">
        <v>14</v>
      </c>
      <c r="D1525" s="180">
        <v>25</v>
      </c>
      <c r="E1525" s="180">
        <v>11</v>
      </c>
      <c r="F1525" s="180">
        <v>7</v>
      </c>
      <c r="G1525" s="180">
        <f>SUM(C1525:F1525)</f>
      </c>
      <c r="H1525" s="125">
        <v>5000</v>
      </c>
      <c r="I1525" s="125">
        <f>G1525*H1525</f>
      </c>
      <c r="J1525" s="125">
        <f>I1525*0.1</f>
      </c>
      <c r="K1525" s="125">
        <f>SUM(I1525:J1525)</f>
      </c>
      <c r="L1525" s="86"/>
      <c r="M1525" s="175"/>
      <c r="N1525" s="87"/>
      <c r="O1525" s="87"/>
      <c r="P1525" s="87"/>
      <c r="Q1525" s="87"/>
      <c r="R1525" s="87"/>
      <c r="S1525" s="87"/>
      <c r="T1525" s="87"/>
      <c r="U1525" s="87"/>
      <c r="V1525" s="175"/>
      <c r="W1525" s="87"/>
      <c r="X1525" s="87"/>
      <c r="Y1525" s="87"/>
      <c r="Z1525" s="87"/>
      <c r="AA1525" s="87"/>
      <c r="AB1525" s="87"/>
      <c r="AC1525" s="86"/>
      <c r="AD1525" s="87"/>
    </row>
    <row x14ac:dyDescent="0.25" r="1526" customHeight="1" ht="17.25">
      <c r="A1526" s="235">
        <f>A1525</f>
        <v>25569.375</v>
      </c>
      <c r="B1526" s="280" t="s">
        <v>151</v>
      </c>
      <c r="C1526" s="180"/>
      <c r="D1526" s="180">
        <v>12</v>
      </c>
      <c r="E1526" s="180"/>
      <c r="F1526" s="180"/>
      <c r="G1526" s="180">
        <f>SUM(C1526:F1526)</f>
      </c>
      <c r="H1526" s="125">
        <v>5000</v>
      </c>
      <c r="I1526" s="125">
        <f>G1526*H1526</f>
      </c>
      <c r="J1526" s="125">
        <f>I1526*0.1</f>
      </c>
      <c r="K1526" s="125">
        <f>SUM(I1526:J1526)</f>
      </c>
      <c r="L1526" s="86"/>
      <c r="M1526" s="175"/>
      <c r="N1526" s="87"/>
      <c r="O1526" s="87"/>
      <c r="P1526" s="87"/>
      <c r="Q1526" s="87"/>
      <c r="R1526" s="87"/>
      <c r="S1526" s="87"/>
      <c r="T1526" s="87"/>
      <c r="U1526" s="87"/>
      <c r="V1526" s="175"/>
      <c r="W1526" s="87"/>
      <c r="X1526" s="87"/>
      <c r="Y1526" s="87"/>
      <c r="Z1526" s="87"/>
      <c r="AA1526" s="87"/>
      <c r="AB1526" s="87"/>
      <c r="AC1526" s="86"/>
      <c r="AD1526" s="87"/>
    </row>
    <row x14ac:dyDescent="0.25" r="1527" customHeight="1" ht="17.25">
      <c r="A1527" s="235">
        <f>A1526</f>
        <v>25569.375</v>
      </c>
      <c r="B1527" s="279"/>
      <c r="C1527" s="180"/>
      <c r="D1527" s="180"/>
      <c r="E1527" s="180"/>
      <c r="F1527" s="180"/>
      <c r="G1527" s="180">
        <f>SUM(C1527:F1527)</f>
      </c>
      <c r="H1527" s="125"/>
      <c r="I1527" s="125">
        <f>G1527*H1527</f>
      </c>
      <c r="J1527" s="125">
        <f>I1527*0.1</f>
      </c>
      <c r="K1527" s="125">
        <f>SUM(I1527:J1527)</f>
      </c>
      <c r="L1527" s="86"/>
      <c r="M1527" s="175"/>
      <c r="N1527" s="87"/>
      <c r="O1527" s="87"/>
      <c r="P1527" s="87"/>
      <c r="Q1527" s="87"/>
      <c r="R1527" s="87"/>
      <c r="S1527" s="87"/>
      <c r="T1527" s="87"/>
      <c r="U1527" s="87"/>
      <c r="V1527" s="175"/>
      <c r="W1527" s="87"/>
      <c r="X1527" s="87"/>
      <c r="Y1527" s="87"/>
      <c r="Z1527" s="87"/>
      <c r="AA1527" s="87"/>
      <c r="AB1527" s="87"/>
      <c r="AC1527" s="86"/>
      <c r="AD1527" s="87"/>
    </row>
    <row x14ac:dyDescent="0.25" r="1528" customHeight="1" ht="17.25">
      <c r="A1528" s="235">
        <f>A1527</f>
        <v>25569.375</v>
      </c>
      <c r="B1528" s="179"/>
      <c r="C1528" s="180"/>
      <c r="D1528" s="180"/>
      <c r="E1528" s="180"/>
      <c r="F1528" s="180"/>
      <c r="G1528" s="180">
        <f>SUM(C1528:F1528)</f>
      </c>
      <c r="H1528" s="125"/>
      <c r="I1528" s="125">
        <f>G1528*H1528</f>
      </c>
      <c r="J1528" s="125">
        <f>I1528*0.1</f>
      </c>
      <c r="K1528" s="125">
        <f>SUM(I1528:J1528)</f>
      </c>
      <c r="L1528" s="86"/>
      <c r="M1528" s="175"/>
      <c r="N1528" s="87"/>
      <c r="O1528" s="87"/>
      <c r="P1528" s="87"/>
      <c r="Q1528" s="87"/>
      <c r="R1528" s="87"/>
      <c r="S1528" s="87"/>
      <c r="T1528" s="87"/>
      <c r="U1528" s="87"/>
      <c r="V1528" s="175"/>
      <c r="W1528" s="87"/>
      <c r="X1528" s="87"/>
      <c r="Y1528" s="87"/>
      <c r="Z1528" s="87"/>
      <c r="AA1528" s="87"/>
      <c r="AB1528" s="87"/>
      <c r="AC1528" s="86"/>
      <c r="AD1528" s="87"/>
    </row>
    <row x14ac:dyDescent="0.25" r="1529" customHeight="1" ht="17.25">
      <c r="A1529" s="243">
        <f>A1528</f>
        <v>25569.375</v>
      </c>
      <c r="B1529" s="282" t="s">
        <v>155</v>
      </c>
      <c r="C1529" s="191">
        <f>SUM(C1487:C1528)</f>
      </c>
      <c r="D1529" s="191">
        <f>SUM(D1487:D1528)</f>
      </c>
      <c r="E1529" s="191">
        <f>SUM(E1487:E1528)</f>
      </c>
      <c r="F1529" s="191">
        <f>SUM(F1487:F1528)</f>
      </c>
      <c r="G1529" s="191">
        <f>SUM(G1487:G1528)</f>
      </c>
      <c r="H1529" s="201"/>
      <c r="I1529" s="201">
        <f>SUM(I1487:I1528)</f>
      </c>
      <c r="J1529" s="201">
        <f>SUM(J1487:J1528)</f>
      </c>
      <c r="K1529" s="201">
        <f>SUM(K1487:K1528)</f>
      </c>
      <c r="L1529" s="86"/>
      <c r="M1529" s="175"/>
      <c r="N1529" s="87"/>
      <c r="O1529" s="87"/>
      <c r="P1529" s="87"/>
      <c r="Q1529" s="87"/>
      <c r="R1529" s="87"/>
      <c r="S1529" s="87"/>
      <c r="T1529" s="87"/>
      <c r="U1529" s="87"/>
      <c r="V1529" s="175"/>
      <c r="W1529" s="87"/>
      <c r="X1529" s="87"/>
      <c r="Y1529" s="87"/>
      <c r="Z1529" s="87"/>
      <c r="AA1529" s="87"/>
      <c r="AB1529" s="87"/>
      <c r="AC1529" s="86"/>
      <c r="AD1529" s="87"/>
    </row>
    <row x14ac:dyDescent="0.25" r="1530" customHeight="1" ht="17.25">
      <c r="A1530" s="235">
        <f>A1533</f>
        <v>25569.375</v>
      </c>
      <c r="B1530" s="186" t="s">
        <v>113</v>
      </c>
      <c r="C1530" s="180"/>
      <c r="D1530" s="180">
        <v>108</v>
      </c>
      <c r="E1530" s="180">
        <v>78</v>
      </c>
      <c r="F1530" s="180"/>
      <c r="G1530" s="180">
        <f>SUM(C1530:F1530)</f>
      </c>
      <c r="H1530" s="125">
        <v>6500</v>
      </c>
      <c r="I1530" s="125">
        <f>G1530*H1530</f>
      </c>
      <c r="J1530" s="185"/>
      <c r="K1530" s="125">
        <f>SUM(I1530:J1530)</f>
      </c>
      <c r="L1530" s="86"/>
      <c r="M1530" s="175"/>
      <c r="N1530" s="87"/>
      <c r="O1530" s="87"/>
      <c r="P1530" s="87"/>
      <c r="Q1530" s="87"/>
      <c r="R1530" s="87"/>
      <c r="S1530" s="87"/>
      <c r="T1530" s="87"/>
      <c r="U1530" s="87"/>
      <c r="V1530" s="175"/>
      <c r="W1530" s="87"/>
      <c r="X1530" s="87"/>
      <c r="Y1530" s="87"/>
      <c r="Z1530" s="87"/>
      <c r="AA1530" s="87"/>
      <c r="AB1530" s="87"/>
      <c r="AC1530" s="86"/>
      <c r="AD1530" s="87"/>
    </row>
    <row x14ac:dyDescent="0.25" r="1531" customHeight="1" ht="17.25">
      <c r="A1531" s="235">
        <f>A1530</f>
        <v>25569.375</v>
      </c>
      <c r="B1531" s="186" t="s">
        <v>156</v>
      </c>
      <c r="C1531" s="180"/>
      <c r="D1531" s="180">
        <v>4</v>
      </c>
      <c r="E1531" s="180">
        <v>3</v>
      </c>
      <c r="F1531" s="180"/>
      <c r="G1531" s="180">
        <f>SUM(C1531:F1531)</f>
      </c>
      <c r="H1531" s="125">
        <v>6500</v>
      </c>
      <c r="I1531" s="125">
        <f>G1531*H1531</f>
      </c>
      <c r="J1531" s="185"/>
      <c r="K1531" s="125">
        <f>SUM(I1531:J1531)</f>
      </c>
      <c r="L1531" s="86"/>
      <c r="M1531" s="175"/>
      <c r="N1531" s="87"/>
      <c r="O1531" s="87"/>
      <c r="P1531" s="87"/>
      <c r="Q1531" s="87"/>
      <c r="R1531" s="87"/>
      <c r="S1531" s="87"/>
      <c r="T1531" s="87"/>
      <c r="U1531" s="87"/>
      <c r="V1531" s="175"/>
      <c r="W1531" s="87"/>
      <c r="X1531" s="87"/>
      <c r="Y1531" s="87"/>
      <c r="Z1531" s="87"/>
      <c r="AA1531" s="87"/>
      <c r="AB1531" s="87"/>
      <c r="AC1531" s="86"/>
      <c r="AD1531" s="87"/>
    </row>
    <row x14ac:dyDescent="0.25" r="1532" customHeight="1" ht="17.25">
      <c r="A1532" s="235">
        <f>A1527</f>
        <v>25569.375</v>
      </c>
      <c r="B1532" s="186" t="s">
        <v>112</v>
      </c>
      <c r="C1532" s="180"/>
      <c r="D1532" s="180">
        <v>16</v>
      </c>
      <c r="E1532" s="180">
        <v>6</v>
      </c>
      <c r="F1532" s="180"/>
      <c r="G1532" s="180">
        <f>SUM(C1532:F1532)</f>
      </c>
      <c r="H1532" s="125">
        <v>6900</v>
      </c>
      <c r="I1532" s="125">
        <f>G1532*H1532</f>
      </c>
      <c r="J1532" s="185"/>
      <c r="K1532" s="125">
        <f>SUM(I1532:J1532)</f>
      </c>
      <c r="L1532" s="86"/>
      <c r="M1532" s="175"/>
      <c r="N1532" s="87"/>
      <c r="O1532" s="87"/>
      <c r="P1532" s="87"/>
      <c r="Q1532" s="87"/>
      <c r="R1532" s="87"/>
      <c r="S1532" s="87"/>
      <c r="T1532" s="87"/>
      <c r="U1532" s="87"/>
      <c r="V1532" s="175"/>
      <c r="W1532" s="87"/>
      <c r="X1532" s="87"/>
      <c r="Y1532" s="87"/>
      <c r="Z1532" s="87"/>
      <c r="AA1532" s="87"/>
      <c r="AB1532" s="87"/>
      <c r="AC1532" s="86"/>
      <c r="AD1532" s="87"/>
    </row>
    <row x14ac:dyDescent="0.25" r="1533" customHeight="1" ht="17.25">
      <c r="A1533" s="235">
        <f>A1532</f>
        <v>25569.375</v>
      </c>
      <c r="B1533" s="179"/>
      <c r="C1533" s="180"/>
      <c r="D1533" s="180"/>
      <c r="E1533" s="180"/>
      <c r="F1533" s="180"/>
      <c r="G1533" s="180">
        <f>SUM(C1533:F1533)</f>
      </c>
      <c r="H1533" s="125"/>
      <c r="I1533" s="125">
        <f>G1532*H1533</f>
      </c>
      <c r="J1533" s="185"/>
      <c r="K1533" s="125">
        <f>SUM(I1533:J1533)</f>
      </c>
      <c r="L1533" s="86"/>
      <c r="M1533" s="175"/>
      <c r="N1533" s="87"/>
      <c r="O1533" s="87"/>
      <c r="P1533" s="87"/>
      <c r="Q1533" s="87"/>
      <c r="R1533" s="87"/>
      <c r="S1533" s="87"/>
      <c r="T1533" s="87"/>
      <c r="U1533" s="87"/>
      <c r="V1533" s="175"/>
      <c r="W1533" s="87"/>
      <c r="X1533" s="87"/>
      <c r="Y1533" s="87"/>
      <c r="Z1533" s="87"/>
      <c r="AA1533" s="87"/>
      <c r="AB1533" s="87"/>
      <c r="AC1533" s="86"/>
      <c r="AD1533" s="87"/>
    </row>
    <row x14ac:dyDescent="0.25" r="1534" customHeight="1" ht="17.25">
      <c r="A1534" s="235">
        <f>A1533</f>
        <v>25569.375</v>
      </c>
      <c r="B1534" s="179"/>
      <c r="C1534" s="180"/>
      <c r="D1534" s="180"/>
      <c r="E1534" s="180"/>
      <c r="F1534" s="180"/>
      <c r="G1534" s="180">
        <f>SUM(C1534:F1534)</f>
      </c>
      <c r="H1534" s="125"/>
      <c r="I1534" s="125">
        <f>G1534*H1534</f>
      </c>
      <c r="J1534" s="185"/>
      <c r="K1534" s="125">
        <f>SUM(I1534:J1534)</f>
      </c>
      <c r="L1534" s="86"/>
      <c r="M1534" s="175"/>
      <c r="N1534" s="87"/>
      <c r="O1534" s="87"/>
      <c r="P1534" s="87"/>
      <c r="Q1534" s="87"/>
      <c r="R1534" s="87"/>
      <c r="S1534" s="87"/>
      <c r="T1534" s="87"/>
      <c r="U1534" s="87"/>
      <c r="V1534" s="175"/>
      <c r="W1534" s="87"/>
      <c r="X1534" s="87"/>
      <c r="Y1534" s="87"/>
      <c r="Z1534" s="87"/>
      <c r="AA1534" s="87"/>
      <c r="AB1534" s="87"/>
      <c r="AC1534" s="86"/>
      <c r="AD1534" s="87"/>
    </row>
    <row x14ac:dyDescent="0.25" r="1535" customHeight="1" ht="17.25">
      <c r="A1535" s="235">
        <f>A1534</f>
        <v>25569.375</v>
      </c>
      <c r="B1535" s="179"/>
      <c r="C1535" s="180"/>
      <c r="D1535" s="180"/>
      <c r="E1535" s="180"/>
      <c r="F1535" s="180"/>
      <c r="G1535" s="180">
        <f>SUM(C1535:F1535)</f>
      </c>
      <c r="H1535" s="125"/>
      <c r="I1535" s="125">
        <f>G1534*H1535</f>
      </c>
      <c r="J1535" s="185"/>
      <c r="K1535" s="125">
        <f>SUM(I1535:J1535)</f>
      </c>
      <c r="L1535" s="86"/>
      <c r="M1535" s="175"/>
      <c r="N1535" s="87"/>
      <c r="O1535" s="87"/>
      <c r="P1535" s="87"/>
      <c r="Q1535" s="87"/>
      <c r="R1535" s="87"/>
      <c r="S1535" s="87"/>
      <c r="T1535" s="87"/>
      <c r="U1535" s="87"/>
      <c r="V1535" s="175"/>
      <c r="W1535" s="87"/>
      <c r="X1535" s="87"/>
      <c r="Y1535" s="87"/>
      <c r="Z1535" s="87"/>
      <c r="AA1535" s="87"/>
      <c r="AB1535" s="87"/>
      <c r="AC1535" s="86"/>
      <c r="AD1535" s="87"/>
    </row>
    <row x14ac:dyDescent="0.25" r="1536" customHeight="1" ht="17.25">
      <c r="A1536" s="235">
        <f>A1531</f>
        <v>25569.375</v>
      </c>
      <c r="B1536" s="179"/>
      <c r="C1536" s="180"/>
      <c r="D1536" s="180"/>
      <c r="E1536" s="180"/>
      <c r="F1536" s="180"/>
      <c r="G1536" s="180">
        <f>SUM(C1536:F1536)</f>
      </c>
      <c r="H1536" s="125"/>
      <c r="I1536" s="125">
        <f>G1536*H1536</f>
      </c>
      <c r="J1536" s="185"/>
      <c r="K1536" s="125">
        <f>SUM(I1536:J1536)</f>
      </c>
      <c r="L1536" s="86"/>
      <c r="M1536" s="175"/>
      <c r="N1536" s="87"/>
      <c r="O1536" s="87"/>
      <c r="P1536" s="87"/>
      <c r="Q1536" s="87"/>
      <c r="R1536" s="87"/>
      <c r="S1536" s="87"/>
      <c r="T1536" s="87"/>
      <c r="U1536" s="87"/>
      <c r="V1536" s="175"/>
      <c r="W1536" s="87"/>
      <c r="X1536" s="87"/>
      <c r="Y1536" s="87"/>
      <c r="Z1536" s="87"/>
      <c r="AA1536" s="87"/>
      <c r="AB1536" s="87"/>
      <c r="AC1536" s="86"/>
      <c r="AD1536" s="87"/>
    </row>
    <row x14ac:dyDescent="0.25" r="1537" customHeight="1" ht="17.25">
      <c r="A1537" s="235">
        <f>A1536</f>
        <v>25569.375</v>
      </c>
      <c r="B1537" s="179"/>
      <c r="C1537" s="180"/>
      <c r="D1537" s="180"/>
      <c r="E1537" s="180"/>
      <c r="F1537" s="180"/>
      <c r="G1537" s="180">
        <f>SUM(C1537:F1537)</f>
      </c>
      <c r="H1537" s="125"/>
      <c r="I1537" s="125">
        <f>G1536*H1537</f>
      </c>
      <c r="J1537" s="185"/>
      <c r="K1537" s="125">
        <f>SUM(I1537:J1537)</f>
      </c>
      <c r="L1537" s="86"/>
      <c r="M1537" s="175"/>
      <c r="N1537" s="87"/>
      <c r="O1537" s="87"/>
      <c r="P1537" s="87"/>
      <c r="Q1537" s="87"/>
      <c r="R1537" s="87"/>
      <c r="S1537" s="87"/>
      <c r="T1537" s="87"/>
      <c r="U1537" s="87"/>
      <c r="V1537" s="175"/>
      <c r="W1537" s="87"/>
      <c r="X1537" s="87"/>
      <c r="Y1537" s="87"/>
      <c r="Z1537" s="87"/>
      <c r="AA1537" s="87"/>
      <c r="AB1537" s="87"/>
      <c r="AC1537" s="86"/>
      <c r="AD1537" s="87"/>
    </row>
    <row x14ac:dyDescent="0.25" r="1538" customHeight="1" ht="17.25">
      <c r="A1538" s="243">
        <f>A1537</f>
        <v>25569.375</v>
      </c>
      <c r="B1538" s="282" t="s">
        <v>157</v>
      </c>
      <c r="C1538" s="191">
        <f>SUM(C1530:C1537)</f>
      </c>
      <c r="D1538" s="191">
        <f>SUM(D1530:D1537)</f>
      </c>
      <c r="E1538" s="191">
        <f>SUM(E1530:E1537)</f>
      </c>
      <c r="F1538" s="191">
        <f>SUM(F1530:F1537)</f>
      </c>
      <c r="G1538" s="191">
        <f>SUM(G1530:G1537)</f>
      </c>
      <c r="H1538" s="201"/>
      <c r="I1538" s="201">
        <f>SUM(I1530:I1537)</f>
      </c>
      <c r="J1538" s="201"/>
      <c r="K1538" s="202">
        <f>SUM(K1530:K1537)</f>
      </c>
      <c r="L1538" s="86"/>
      <c r="M1538" s="175"/>
      <c r="N1538" s="87"/>
      <c r="O1538" s="87"/>
      <c r="P1538" s="87"/>
      <c r="Q1538" s="87"/>
      <c r="R1538" s="87"/>
      <c r="S1538" s="87"/>
      <c r="T1538" s="87"/>
      <c r="U1538" s="87"/>
      <c r="V1538" s="175"/>
      <c r="W1538" s="87"/>
      <c r="X1538" s="87"/>
      <c r="Y1538" s="87"/>
      <c r="Z1538" s="87"/>
      <c r="AA1538" s="87"/>
      <c r="AB1538" s="87"/>
      <c r="AC1538" s="86"/>
      <c r="AD1538" s="87"/>
    </row>
    <row x14ac:dyDescent="0.25" r="1539" customHeight="1" ht="17.25" hidden="1">
      <c r="A1539" s="272" t="s">
        <v>128</v>
      </c>
      <c r="B1539" s="273" t="s">
        <v>2</v>
      </c>
      <c r="C1539" s="274" t="s">
        <v>129</v>
      </c>
      <c r="D1539" s="274" t="s">
        <v>130</v>
      </c>
      <c r="E1539" s="274" t="s">
        <v>131</v>
      </c>
      <c r="F1539" s="274" t="s">
        <v>132</v>
      </c>
      <c r="G1539" s="274" t="s">
        <v>133</v>
      </c>
      <c r="H1539" s="274" t="s">
        <v>7</v>
      </c>
      <c r="I1539" s="274" t="s">
        <v>134</v>
      </c>
      <c r="J1539" s="274" t="s">
        <v>90</v>
      </c>
      <c r="K1539" s="275" t="s">
        <v>135</v>
      </c>
      <c r="L1539" s="86"/>
      <c r="M1539" s="175"/>
      <c r="N1539" s="87"/>
      <c r="O1539" s="87"/>
      <c r="P1539" s="87"/>
      <c r="Q1539" s="87"/>
      <c r="R1539" s="87"/>
      <c r="S1539" s="87"/>
      <c r="T1539" s="87"/>
      <c r="U1539" s="87"/>
      <c r="V1539" s="175"/>
      <c r="W1539" s="87"/>
      <c r="X1539" s="87"/>
      <c r="Y1539" s="87"/>
      <c r="Z1539" s="87"/>
      <c r="AA1539" s="87"/>
      <c r="AB1539" s="87"/>
      <c r="AC1539" s="86"/>
      <c r="AD1539" s="87"/>
    </row>
    <row x14ac:dyDescent="0.25" r="1540" customHeight="1" ht="17.25">
      <c r="A1540" s="235">
        <f>A1538+1</f>
        <v>25569.375</v>
      </c>
      <c r="B1540" s="179" t="s">
        <v>203</v>
      </c>
      <c r="C1540" s="180"/>
      <c r="D1540" s="180">
        <v>25</v>
      </c>
      <c r="E1540" s="180"/>
      <c r="F1540" s="180"/>
      <c r="G1540" s="180">
        <f>SUM(C1540:F1540)</f>
      </c>
      <c r="H1540" s="237">
        <v>6000</v>
      </c>
      <c r="I1540" s="125">
        <f>G1540*H1540</f>
      </c>
      <c r="J1540" s="125">
        <f>I1540*0.1</f>
      </c>
      <c r="K1540" s="125">
        <f>SUM(I1540:J1540)</f>
      </c>
      <c r="L1540" s="86"/>
      <c r="M1540" s="175"/>
      <c r="N1540" s="87"/>
      <c r="O1540" s="87"/>
      <c r="P1540" s="87"/>
      <c r="Q1540" s="87"/>
      <c r="R1540" s="87"/>
      <c r="S1540" s="87"/>
      <c r="T1540" s="87"/>
      <c r="U1540" s="87"/>
      <c r="V1540" s="175"/>
      <c r="W1540" s="87"/>
      <c r="X1540" s="87"/>
      <c r="Y1540" s="87"/>
      <c r="Z1540" s="87"/>
      <c r="AA1540" s="87"/>
      <c r="AB1540" s="87"/>
      <c r="AC1540" s="86"/>
      <c r="AD1540" s="87"/>
    </row>
    <row x14ac:dyDescent="0.25" r="1541" customHeight="1" ht="17.25">
      <c r="A1541" s="235">
        <f>A1540</f>
        <v>25569.375</v>
      </c>
      <c r="B1541" s="179" t="s">
        <v>205</v>
      </c>
      <c r="C1541" s="180"/>
      <c r="D1541" s="180">
        <v>100</v>
      </c>
      <c r="E1541" s="180"/>
      <c r="F1541" s="180">
        <v>18</v>
      </c>
      <c r="G1541" s="180">
        <f>SUM(C1541:F1541)</f>
      </c>
      <c r="H1541" s="182">
        <v>4300</v>
      </c>
      <c r="I1541" s="125">
        <f>G1541*H1541</f>
      </c>
      <c r="J1541" s="125">
        <f>I1541*0.1</f>
      </c>
      <c r="K1541" s="125">
        <f>SUM(I1541:J1541)</f>
      </c>
      <c r="L1541" s="86"/>
      <c r="M1541" s="175"/>
      <c r="N1541" s="87"/>
      <c r="O1541" s="87"/>
      <c r="P1541" s="87"/>
      <c r="Q1541" s="87"/>
      <c r="R1541" s="87"/>
      <c r="S1541" s="87"/>
      <c r="T1541" s="87"/>
      <c r="U1541" s="87"/>
      <c r="V1541" s="175"/>
      <c r="W1541" s="87"/>
      <c r="X1541" s="87"/>
      <c r="Y1541" s="87"/>
      <c r="Z1541" s="87"/>
      <c r="AA1541" s="87"/>
      <c r="AB1541" s="87"/>
      <c r="AC1541" s="86"/>
      <c r="AD1541" s="87"/>
    </row>
    <row x14ac:dyDescent="0.25" r="1542" customHeight="1" ht="17.25">
      <c r="A1542" s="235">
        <f>A1541</f>
        <v>25569.375</v>
      </c>
      <c r="B1542" s="179" t="s">
        <v>13</v>
      </c>
      <c r="C1542" s="180"/>
      <c r="D1542" s="180">
        <v>12</v>
      </c>
      <c r="E1542" s="180">
        <v>4</v>
      </c>
      <c r="F1542" s="180"/>
      <c r="G1542" s="180">
        <f>SUM(C1542:F1542)</f>
      </c>
      <c r="H1542" s="125">
        <v>6000</v>
      </c>
      <c r="I1542" s="125">
        <f>G1542*H1542</f>
      </c>
      <c r="J1542" s="125">
        <f>I1542*0.1</f>
      </c>
      <c r="K1542" s="125">
        <f>SUM(I1542:J1542)</f>
      </c>
      <c r="L1542" s="86"/>
      <c r="M1542" s="175"/>
      <c r="N1542" s="87"/>
      <c r="O1542" s="87"/>
      <c r="P1542" s="87"/>
      <c r="Q1542" s="87"/>
      <c r="R1542" s="87"/>
      <c r="S1542" s="87"/>
      <c r="T1542" s="87"/>
      <c r="U1542" s="87"/>
      <c r="V1542" s="175"/>
      <c r="W1542" s="87"/>
      <c r="X1542" s="87"/>
      <c r="Y1542" s="87"/>
      <c r="Z1542" s="87"/>
      <c r="AA1542" s="87"/>
      <c r="AB1542" s="87"/>
      <c r="AC1542" s="86"/>
      <c r="AD1542" s="87"/>
    </row>
    <row x14ac:dyDescent="0.25" r="1543" customHeight="1" ht="17.25">
      <c r="A1543" s="235">
        <f>A1542</f>
        <v>25569.375</v>
      </c>
      <c r="B1543" s="179" t="s">
        <v>58</v>
      </c>
      <c r="C1543" s="183" t="s">
        <v>14</v>
      </c>
      <c r="D1543" s="180">
        <v>16</v>
      </c>
      <c r="E1543" s="180">
        <v>8</v>
      </c>
      <c r="F1543" s="180"/>
      <c r="G1543" s="180">
        <f>SUM(C1543:F1543)</f>
      </c>
      <c r="H1543" s="237">
        <v>5500</v>
      </c>
      <c r="I1543" s="125">
        <f>G1543*H1543</f>
      </c>
      <c r="J1543" s="125">
        <f>I1543*0.1</f>
      </c>
      <c r="K1543" s="125">
        <f>SUM(I1543:J1543)</f>
      </c>
      <c r="L1543" s="86"/>
      <c r="M1543" s="175"/>
      <c r="N1543" s="87"/>
      <c r="O1543" s="87"/>
      <c r="P1543" s="87"/>
      <c r="Q1543" s="87"/>
      <c r="R1543" s="87"/>
      <c r="S1543" s="87"/>
      <c r="T1543" s="87"/>
      <c r="U1543" s="87"/>
      <c r="V1543" s="175"/>
      <c r="W1543" s="87"/>
      <c r="X1543" s="87"/>
      <c r="Y1543" s="87"/>
      <c r="Z1543" s="87"/>
      <c r="AA1543" s="87"/>
      <c r="AB1543" s="87"/>
      <c r="AC1543" s="86"/>
      <c r="AD1543" s="87"/>
    </row>
    <row x14ac:dyDescent="0.25" r="1544" customHeight="1" ht="17.25">
      <c r="A1544" s="235">
        <f>A1543</f>
        <v>25569.375</v>
      </c>
      <c r="B1544" s="179" t="s">
        <v>8</v>
      </c>
      <c r="C1544" s="183">
        <v>10</v>
      </c>
      <c r="D1544" s="180">
        <v>45</v>
      </c>
      <c r="E1544" s="180">
        <v>25</v>
      </c>
      <c r="F1544" s="180">
        <v>16</v>
      </c>
      <c r="G1544" s="180">
        <f>SUM(C1544:F1544)</f>
      </c>
      <c r="H1544" s="125">
        <v>5000</v>
      </c>
      <c r="I1544" s="125">
        <f>G1544*H1544</f>
      </c>
      <c r="J1544" s="125">
        <f>I1544*0.1</f>
      </c>
      <c r="K1544" s="125">
        <f>SUM(I1544:J1544)</f>
      </c>
      <c r="L1544" s="86"/>
      <c r="M1544" s="175"/>
      <c r="N1544" s="87"/>
      <c r="O1544" s="87"/>
      <c r="P1544" s="87"/>
      <c r="Q1544" s="87"/>
      <c r="R1544" s="87"/>
      <c r="S1544" s="87"/>
      <c r="T1544" s="87"/>
      <c r="U1544" s="87"/>
      <c r="V1544" s="175"/>
      <c r="W1544" s="87"/>
      <c r="X1544" s="87"/>
      <c r="Y1544" s="87"/>
      <c r="Z1544" s="87"/>
      <c r="AA1544" s="87"/>
      <c r="AB1544" s="87"/>
      <c r="AC1544" s="86"/>
      <c r="AD1544" s="87"/>
    </row>
    <row x14ac:dyDescent="0.25" r="1545" customHeight="1" ht="17.25">
      <c r="A1545" s="235">
        <f>A1544</f>
        <v>25569.375</v>
      </c>
      <c r="B1545" s="179" t="s">
        <v>27</v>
      </c>
      <c r="C1545" s="180"/>
      <c r="D1545" s="180">
        <v>10</v>
      </c>
      <c r="E1545" s="180">
        <v>10</v>
      </c>
      <c r="F1545" s="180"/>
      <c r="G1545" s="180">
        <f>SUM(C1545:F1545)</f>
      </c>
      <c r="H1545" s="125">
        <v>5500</v>
      </c>
      <c r="I1545" s="125">
        <f>G1545*H1545</f>
      </c>
      <c r="J1545" s="125">
        <f>I1545*0.1</f>
      </c>
      <c r="K1545" s="125">
        <f>SUM(I1545:J1545)</f>
      </c>
      <c r="L1545" s="86"/>
      <c r="M1545" s="175"/>
      <c r="N1545" s="87"/>
      <c r="O1545" s="87"/>
      <c r="P1545" s="87"/>
      <c r="Q1545" s="87"/>
      <c r="R1545" s="87"/>
      <c r="S1545" s="87"/>
      <c r="T1545" s="87"/>
      <c r="U1545" s="87"/>
      <c r="V1545" s="175"/>
      <c r="W1545" s="87"/>
      <c r="X1545" s="87"/>
      <c r="Y1545" s="87"/>
      <c r="Z1545" s="87"/>
      <c r="AA1545" s="87"/>
      <c r="AB1545" s="87"/>
      <c r="AC1545" s="86"/>
      <c r="AD1545" s="87"/>
    </row>
    <row x14ac:dyDescent="0.25" r="1546" customHeight="1" ht="17.25">
      <c r="A1546" s="235">
        <f>A1545</f>
        <v>25569.375</v>
      </c>
      <c r="B1546" s="179" t="s">
        <v>20</v>
      </c>
      <c r="C1546" s="180"/>
      <c r="D1546" s="180">
        <v>61</v>
      </c>
      <c r="E1546" s="180">
        <v>13</v>
      </c>
      <c r="F1546" s="180"/>
      <c r="G1546" s="180">
        <f>SUM(C1546:F1546)</f>
      </c>
      <c r="H1546" s="125">
        <v>5000</v>
      </c>
      <c r="I1546" s="125">
        <f>G1546*H1546</f>
      </c>
      <c r="J1546" s="125">
        <f>I1546*0.1</f>
      </c>
      <c r="K1546" s="125">
        <f>SUM(I1546:J1546)</f>
      </c>
      <c r="L1546" s="86"/>
      <c r="M1546" s="175"/>
      <c r="N1546" s="87"/>
      <c r="O1546" s="87"/>
      <c r="P1546" s="87"/>
      <c r="Q1546" s="87"/>
      <c r="R1546" s="87"/>
      <c r="S1546" s="87"/>
      <c r="T1546" s="87"/>
      <c r="U1546" s="87"/>
      <c r="V1546" s="175"/>
      <c r="W1546" s="87"/>
      <c r="X1546" s="87"/>
      <c r="Y1546" s="87"/>
      <c r="Z1546" s="87"/>
      <c r="AA1546" s="87"/>
      <c r="AB1546" s="87"/>
      <c r="AC1546" s="86"/>
      <c r="AD1546" s="87"/>
    </row>
    <row x14ac:dyDescent="0.25" r="1547" customHeight="1" ht="17.25">
      <c r="A1547" s="235">
        <f>A1546</f>
        <v>25569.375</v>
      </c>
      <c r="B1547" s="179" t="s">
        <v>31</v>
      </c>
      <c r="C1547" s="180"/>
      <c r="D1547" s="180">
        <v>25</v>
      </c>
      <c r="E1547" s="180"/>
      <c r="F1547" s="180"/>
      <c r="G1547" s="180">
        <f>SUM(C1547:F1547)</f>
      </c>
      <c r="H1547" s="125">
        <v>6000</v>
      </c>
      <c r="I1547" s="125">
        <f>G1547*H1547</f>
      </c>
      <c r="J1547" s="125">
        <f>I1547*0.1</f>
      </c>
      <c r="K1547" s="125">
        <f>SUM(I1547:J1547)</f>
      </c>
      <c r="L1547" s="86"/>
      <c r="M1547" s="175"/>
      <c r="N1547" s="87"/>
      <c r="O1547" s="87"/>
      <c r="P1547" s="87"/>
      <c r="Q1547" s="87"/>
      <c r="R1547" s="87"/>
      <c r="S1547" s="87"/>
      <c r="T1547" s="87"/>
      <c r="U1547" s="87"/>
      <c r="V1547" s="175"/>
      <c r="W1547" s="87"/>
      <c r="X1547" s="87"/>
      <c r="Y1547" s="87"/>
      <c r="Z1547" s="87"/>
      <c r="AA1547" s="87"/>
      <c r="AB1547" s="87"/>
      <c r="AC1547" s="86"/>
      <c r="AD1547" s="87"/>
    </row>
    <row x14ac:dyDescent="0.25" r="1548" customHeight="1" ht="17.25">
      <c r="A1548" s="235">
        <f>A1547</f>
        <v>25569.375</v>
      </c>
      <c r="B1548" s="179" t="s">
        <v>71</v>
      </c>
      <c r="C1548" s="180"/>
      <c r="D1548" s="180">
        <v>25</v>
      </c>
      <c r="E1548" s="180"/>
      <c r="F1548" s="180"/>
      <c r="G1548" s="180">
        <f>SUM(C1548:F1548)</f>
      </c>
      <c r="H1548" s="125">
        <v>6000</v>
      </c>
      <c r="I1548" s="125">
        <f>G1548*H1548</f>
      </c>
      <c r="J1548" s="125">
        <f>I1548*0.1</f>
      </c>
      <c r="K1548" s="125">
        <f>SUM(I1548:J1548)</f>
      </c>
      <c r="L1548" s="86"/>
      <c r="M1548" s="175"/>
      <c r="N1548" s="87"/>
      <c r="O1548" s="87"/>
      <c r="P1548" s="87"/>
      <c r="Q1548" s="87"/>
      <c r="R1548" s="87"/>
      <c r="S1548" s="87"/>
      <c r="T1548" s="87"/>
      <c r="U1548" s="87"/>
      <c r="V1548" s="175"/>
      <c r="W1548" s="87"/>
      <c r="X1548" s="87"/>
      <c r="Y1548" s="87"/>
      <c r="Z1548" s="87"/>
      <c r="AA1548" s="87"/>
      <c r="AB1548" s="87"/>
      <c r="AC1548" s="86"/>
      <c r="AD1548" s="87"/>
    </row>
    <row x14ac:dyDescent="0.25" r="1549" customHeight="1" ht="17.25">
      <c r="A1549" s="235">
        <f>A1548</f>
        <v>25569.375</v>
      </c>
      <c r="B1549" s="179" t="s">
        <v>49</v>
      </c>
      <c r="C1549" s="180"/>
      <c r="D1549" s="180">
        <v>18</v>
      </c>
      <c r="E1549" s="180">
        <v>13</v>
      </c>
      <c r="F1549" s="180"/>
      <c r="G1549" s="180">
        <f>SUM(C1549:F1549)</f>
      </c>
      <c r="H1549" s="237">
        <v>6000</v>
      </c>
      <c r="I1549" s="125">
        <f>G1549*H1549</f>
      </c>
      <c r="J1549" s="125">
        <f>I1549*0.1</f>
      </c>
      <c r="K1549" s="125">
        <f>SUM(I1549:J1549)</f>
      </c>
      <c r="L1549" s="86"/>
      <c r="M1549" s="175"/>
      <c r="N1549" s="87"/>
      <c r="O1549" s="87"/>
      <c r="P1549" s="87"/>
      <c r="Q1549" s="87"/>
      <c r="R1549" s="87"/>
      <c r="S1549" s="87"/>
      <c r="T1549" s="87"/>
      <c r="U1549" s="87"/>
      <c r="V1549" s="175"/>
      <c r="W1549" s="87"/>
      <c r="X1549" s="87"/>
      <c r="Y1549" s="87"/>
      <c r="Z1549" s="87"/>
      <c r="AA1549" s="87"/>
      <c r="AB1549" s="87"/>
      <c r="AC1549" s="86"/>
      <c r="AD1549" s="87"/>
    </row>
    <row x14ac:dyDescent="0.25" r="1550" customHeight="1" ht="17.25">
      <c r="A1550" s="235">
        <f>A1549</f>
        <v>25569.375</v>
      </c>
      <c r="B1550" s="184" t="s">
        <v>9</v>
      </c>
      <c r="C1550" s="180"/>
      <c r="D1550" s="180">
        <v>37</v>
      </c>
      <c r="E1550" s="180"/>
      <c r="F1550" s="180"/>
      <c r="G1550" s="180">
        <f>SUM(C1550:F1550)</f>
      </c>
      <c r="H1550" s="125">
        <v>6000</v>
      </c>
      <c r="I1550" s="125">
        <f>G1550*H1550</f>
      </c>
      <c r="J1550" s="125">
        <f>I1550*0.1</f>
      </c>
      <c r="K1550" s="125">
        <f>SUM(I1550:J1550)</f>
      </c>
      <c r="L1550" s="86"/>
      <c r="M1550" s="175"/>
      <c r="N1550" s="87"/>
      <c r="O1550" s="87"/>
      <c r="P1550" s="87"/>
      <c r="Q1550" s="87"/>
      <c r="R1550" s="87"/>
      <c r="S1550" s="87"/>
      <c r="T1550" s="87"/>
      <c r="U1550" s="87"/>
      <c r="V1550" s="175"/>
      <c r="W1550" s="87"/>
      <c r="X1550" s="87"/>
      <c r="Y1550" s="87"/>
      <c r="Z1550" s="87"/>
      <c r="AA1550" s="87"/>
      <c r="AB1550" s="87"/>
      <c r="AC1550" s="86"/>
      <c r="AD1550" s="87"/>
    </row>
    <row x14ac:dyDescent="0.25" r="1551" customHeight="1" ht="17.25">
      <c r="A1551" s="235">
        <f>A1550</f>
        <v>25569.375</v>
      </c>
      <c r="B1551" s="179" t="s">
        <v>78</v>
      </c>
      <c r="C1551" s="180"/>
      <c r="D1551" s="180">
        <v>20</v>
      </c>
      <c r="E1551" s="180"/>
      <c r="F1551" s="180"/>
      <c r="G1551" s="180">
        <f>SUM(C1551:F1551)</f>
      </c>
      <c r="H1551" s="125">
        <v>6500</v>
      </c>
      <c r="I1551" s="125">
        <f>G1551*H1551</f>
      </c>
      <c r="J1551" s="125">
        <f>I1551*0.1</f>
      </c>
      <c r="K1551" s="125">
        <f>SUM(I1551:J1551)</f>
      </c>
      <c r="L1551" s="86"/>
      <c r="M1551" s="175"/>
      <c r="N1551" s="87"/>
      <c r="O1551" s="87"/>
      <c r="P1551" s="87"/>
      <c r="Q1551" s="87"/>
      <c r="R1551" s="87"/>
      <c r="S1551" s="87"/>
      <c r="T1551" s="87"/>
      <c r="U1551" s="87"/>
      <c r="V1551" s="175"/>
      <c r="W1551" s="87"/>
      <c r="X1551" s="87"/>
      <c r="Y1551" s="87"/>
      <c r="Z1551" s="87"/>
      <c r="AA1551" s="87"/>
      <c r="AB1551" s="87"/>
      <c r="AC1551" s="86"/>
      <c r="AD1551" s="87"/>
    </row>
    <row x14ac:dyDescent="0.25" r="1552" customHeight="1" ht="17.25">
      <c r="A1552" s="235">
        <f>A1551</f>
        <v>25569.375</v>
      </c>
      <c r="B1552" s="179" t="s">
        <v>55</v>
      </c>
      <c r="C1552" s="180"/>
      <c r="D1552" s="180">
        <v>10</v>
      </c>
      <c r="E1552" s="180"/>
      <c r="F1552" s="180"/>
      <c r="G1552" s="180">
        <f>SUM(C1552:F1552)</f>
      </c>
      <c r="H1552" s="125">
        <v>6500</v>
      </c>
      <c r="I1552" s="125">
        <f>G1552*H1552</f>
      </c>
      <c r="J1552" s="125">
        <f>I1552*0.1</f>
      </c>
      <c r="K1552" s="125">
        <f>SUM(I1552:J1552)</f>
      </c>
      <c r="L1552" s="86"/>
      <c r="M1552" s="175"/>
      <c r="N1552" s="87"/>
      <c r="O1552" s="87"/>
      <c r="P1552" s="87"/>
      <c r="Q1552" s="87"/>
      <c r="R1552" s="87"/>
      <c r="S1552" s="87"/>
      <c r="T1552" s="87"/>
      <c r="U1552" s="87"/>
      <c r="V1552" s="175"/>
      <c r="W1552" s="87"/>
      <c r="X1552" s="87"/>
      <c r="Y1552" s="87"/>
      <c r="Z1552" s="87"/>
      <c r="AA1552" s="87"/>
      <c r="AB1552" s="87"/>
      <c r="AC1552" s="86"/>
      <c r="AD1552" s="87"/>
    </row>
    <row x14ac:dyDescent="0.25" r="1553" customHeight="1" ht="17.25">
      <c r="A1553" s="235">
        <f>A1552</f>
        <v>25569.375</v>
      </c>
      <c r="B1553" s="279" t="s">
        <v>80</v>
      </c>
      <c r="C1553" s="180"/>
      <c r="D1553" s="180">
        <v>23</v>
      </c>
      <c r="E1553" s="180"/>
      <c r="F1553" s="180"/>
      <c r="G1553" s="180">
        <f>SUM(C1553:F1553)</f>
      </c>
      <c r="H1553" s="125">
        <v>6000</v>
      </c>
      <c r="I1553" s="125">
        <f>G1553*H1553</f>
      </c>
      <c r="J1553" s="185"/>
      <c r="K1553" s="125">
        <f>SUM(I1553:J1553)</f>
      </c>
      <c r="L1553" s="86"/>
      <c r="M1553" s="175"/>
      <c r="N1553" s="87"/>
      <c r="O1553" s="87"/>
      <c r="P1553" s="87"/>
      <c r="Q1553" s="87"/>
      <c r="R1553" s="87"/>
      <c r="S1553" s="87"/>
      <c r="T1553" s="87"/>
      <c r="U1553" s="87"/>
      <c r="V1553" s="175"/>
      <c r="W1553" s="87"/>
      <c r="X1553" s="87"/>
      <c r="Y1553" s="87"/>
      <c r="Z1553" s="87"/>
      <c r="AA1553" s="87"/>
      <c r="AB1553" s="87"/>
      <c r="AC1553" s="86"/>
      <c r="AD1553" s="87"/>
    </row>
    <row x14ac:dyDescent="0.25" r="1554" customHeight="1" ht="17.25">
      <c r="A1554" s="235">
        <f>A1553</f>
        <v>25569.375</v>
      </c>
      <c r="B1554" s="279" t="s">
        <v>67</v>
      </c>
      <c r="C1554" s="180"/>
      <c r="D1554" s="180">
        <v>7</v>
      </c>
      <c r="E1554" s="180">
        <v>6</v>
      </c>
      <c r="F1554" s="180"/>
      <c r="G1554" s="180">
        <f>SUM(C1554:F1554)</f>
      </c>
      <c r="H1554" s="125">
        <v>5500</v>
      </c>
      <c r="I1554" s="125">
        <f>G1554*H1554</f>
      </c>
      <c r="J1554" s="125">
        <f>I1554*0.1</f>
      </c>
      <c r="K1554" s="125">
        <f>SUM(I1554:J1554)</f>
      </c>
      <c r="L1554" s="86"/>
      <c r="M1554" s="175"/>
      <c r="N1554" s="87"/>
      <c r="O1554" s="87"/>
      <c r="P1554" s="87"/>
      <c r="Q1554" s="87"/>
      <c r="R1554" s="87"/>
      <c r="S1554" s="87"/>
      <c r="T1554" s="87"/>
      <c r="U1554" s="87"/>
      <c r="V1554" s="175"/>
      <c r="W1554" s="87"/>
      <c r="X1554" s="87"/>
      <c r="Y1554" s="87"/>
      <c r="Z1554" s="87"/>
      <c r="AA1554" s="87"/>
      <c r="AB1554" s="87"/>
      <c r="AC1554" s="86"/>
      <c r="AD1554" s="87"/>
    </row>
    <row x14ac:dyDescent="0.25" r="1555" customHeight="1" ht="17.25">
      <c r="A1555" s="235">
        <f>A1554</f>
        <v>25569.375</v>
      </c>
      <c r="B1555" s="279" t="s">
        <v>74</v>
      </c>
      <c r="C1555" s="180"/>
      <c r="D1555" s="180">
        <v>34</v>
      </c>
      <c r="E1555" s="180">
        <v>28</v>
      </c>
      <c r="F1555" s="180"/>
      <c r="G1555" s="180">
        <f>SUM(C1555:F1555)</f>
      </c>
      <c r="H1555" s="187">
        <v>5000</v>
      </c>
      <c r="I1555" s="125">
        <f>G1555*H1555</f>
      </c>
      <c r="J1555" s="125">
        <f>I1555*0.1</f>
      </c>
      <c r="K1555" s="125">
        <f>SUM(I1555:J1555)</f>
      </c>
      <c r="L1555" s="86"/>
      <c r="M1555" s="175"/>
      <c r="N1555" s="87"/>
      <c r="O1555" s="87"/>
      <c r="P1555" s="87"/>
      <c r="Q1555" s="87"/>
      <c r="R1555" s="87"/>
      <c r="S1555" s="87"/>
      <c r="T1555" s="87"/>
      <c r="U1555" s="87"/>
      <c r="V1555" s="175"/>
      <c r="W1555" s="87"/>
      <c r="X1555" s="87"/>
      <c r="Y1555" s="87"/>
      <c r="Z1555" s="87"/>
      <c r="AA1555" s="87"/>
      <c r="AB1555" s="87"/>
      <c r="AC1555" s="86"/>
      <c r="AD1555" s="87"/>
    </row>
    <row x14ac:dyDescent="0.25" r="1556" customHeight="1" ht="17.25">
      <c r="A1556" s="235">
        <f>A1555</f>
        <v>25569.375</v>
      </c>
      <c r="B1556" s="280" t="s">
        <v>11</v>
      </c>
      <c r="C1556" s="180"/>
      <c r="D1556" s="180">
        <v>13</v>
      </c>
      <c r="E1556" s="180">
        <v>7</v>
      </c>
      <c r="F1556" s="180"/>
      <c r="G1556" s="180">
        <f>SUM(C1556:F1556)</f>
      </c>
      <c r="H1556" s="125">
        <v>6000</v>
      </c>
      <c r="I1556" s="125">
        <f>G1556*H1556</f>
      </c>
      <c r="J1556" s="125">
        <f>I1556*0.1</f>
      </c>
      <c r="K1556" s="125">
        <f>SUM(I1556:J1556)</f>
      </c>
      <c r="L1556" s="86"/>
      <c r="M1556" s="175"/>
      <c r="N1556" s="87"/>
      <c r="O1556" s="87"/>
      <c r="P1556" s="87"/>
      <c r="Q1556" s="87"/>
      <c r="R1556" s="87"/>
      <c r="S1556" s="87"/>
      <c r="T1556" s="87"/>
      <c r="U1556" s="87"/>
      <c r="V1556" s="175"/>
      <c r="W1556" s="87"/>
      <c r="X1556" s="87"/>
      <c r="Y1556" s="87"/>
      <c r="Z1556" s="87"/>
      <c r="AA1556" s="87"/>
      <c r="AB1556" s="87"/>
      <c r="AC1556" s="86"/>
      <c r="AD1556" s="87"/>
    </row>
    <row x14ac:dyDescent="0.25" r="1557" customHeight="1" ht="17.25">
      <c r="A1557" s="235">
        <f>A1556</f>
        <v>25569.375</v>
      </c>
      <c r="B1557" s="279" t="s">
        <v>22</v>
      </c>
      <c r="C1557" s="180"/>
      <c r="D1557" s="180">
        <v>36</v>
      </c>
      <c r="E1557" s="180"/>
      <c r="F1557" s="180"/>
      <c r="G1557" s="180">
        <f>SUM(C1557:F1557)</f>
      </c>
      <c r="H1557" s="237">
        <v>4800</v>
      </c>
      <c r="I1557" s="125">
        <f>G1557*H1557</f>
      </c>
      <c r="J1557" s="125">
        <f>I1557*0.1</f>
      </c>
      <c r="K1557" s="125">
        <f>SUM(I1557:J1557)</f>
      </c>
      <c r="L1557" s="86"/>
      <c r="M1557" s="175"/>
      <c r="N1557" s="87"/>
      <c r="O1557" s="87"/>
      <c r="P1557" s="87"/>
      <c r="Q1557" s="87"/>
      <c r="R1557" s="87"/>
      <c r="S1557" s="87"/>
      <c r="T1557" s="87"/>
      <c r="U1557" s="87"/>
      <c r="V1557" s="175"/>
      <c r="W1557" s="87"/>
      <c r="X1557" s="87"/>
      <c r="Y1557" s="87"/>
      <c r="Z1557" s="87"/>
      <c r="AA1557" s="87"/>
      <c r="AB1557" s="87"/>
      <c r="AC1557" s="86"/>
      <c r="AD1557" s="87"/>
    </row>
    <row x14ac:dyDescent="0.25" r="1558" customHeight="1" ht="17.25">
      <c r="A1558" s="235">
        <f>A1557</f>
        <v>25569.375</v>
      </c>
      <c r="B1558" s="279" t="s">
        <v>217</v>
      </c>
      <c r="C1558" s="180"/>
      <c r="D1558" s="180">
        <v>18</v>
      </c>
      <c r="E1558" s="180">
        <v>11</v>
      </c>
      <c r="F1558" s="180"/>
      <c r="G1558" s="180">
        <f>SUM(C1558:F1558)</f>
      </c>
      <c r="H1558" s="125">
        <v>5000</v>
      </c>
      <c r="I1558" s="125">
        <f>G1558*H1558</f>
      </c>
      <c r="J1558" s="125">
        <f>I1558*0.1</f>
      </c>
      <c r="K1558" s="125">
        <f>SUM(I1558:J1558)</f>
      </c>
      <c r="L1558" s="86"/>
      <c r="M1558" s="175"/>
      <c r="N1558" s="87"/>
      <c r="O1558" s="87"/>
      <c r="P1558" s="87"/>
      <c r="Q1558" s="87"/>
      <c r="R1558" s="87"/>
      <c r="S1558" s="87"/>
      <c r="T1558" s="87"/>
      <c r="U1558" s="87"/>
      <c r="V1558" s="175"/>
      <c r="W1558" s="87"/>
      <c r="X1558" s="87"/>
      <c r="Y1558" s="87"/>
      <c r="Z1558" s="87"/>
      <c r="AA1558" s="87"/>
      <c r="AB1558" s="87"/>
      <c r="AC1558" s="86"/>
      <c r="AD1558" s="87"/>
    </row>
    <row x14ac:dyDescent="0.25" r="1559" customHeight="1" ht="17.25">
      <c r="A1559" s="235">
        <f>A1558</f>
        <v>25569.375</v>
      </c>
      <c r="B1559" s="279" t="s">
        <v>84</v>
      </c>
      <c r="C1559" s="180"/>
      <c r="D1559" s="180">
        <v>16</v>
      </c>
      <c r="E1559" s="180">
        <v>9</v>
      </c>
      <c r="F1559" s="180"/>
      <c r="G1559" s="180">
        <f>SUM(C1559:F1559)</f>
      </c>
      <c r="H1559" s="237">
        <v>4800</v>
      </c>
      <c r="I1559" s="125">
        <f>G1559*H1559</f>
      </c>
      <c r="J1559" s="125">
        <f>I1559*0.1</f>
      </c>
      <c r="K1559" s="125">
        <f>SUM(I1559:J1559)</f>
      </c>
      <c r="L1559" s="86"/>
      <c r="M1559" s="175"/>
      <c r="N1559" s="87"/>
      <c r="O1559" s="87"/>
      <c r="P1559" s="87"/>
      <c r="Q1559" s="87"/>
      <c r="R1559" s="87"/>
      <c r="S1559" s="87"/>
      <c r="T1559" s="87"/>
      <c r="U1559" s="87"/>
      <c r="V1559" s="175"/>
      <c r="W1559" s="87"/>
      <c r="X1559" s="87"/>
      <c r="Y1559" s="87"/>
      <c r="Z1559" s="87"/>
      <c r="AA1559" s="87"/>
      <c r="AB1559" s="87"/>
      <c r="AC1559" s="86"/>
      <c r="AD1559" s="87"/>
    </row>
    <row x14ac:dyDescent="0.25" r="1560" customHeight="1" ht="17.25">
      <c r="A1560" s="235">
        <f>A1559</f>
        <v>25569.375</v>
      </c>
      <c r="B1560" s="279" t="s">
        <v>207</v>
      </c>
      <c r="C1560" s="180"/>
      <c r="D1560" s="180">
        <v>45</v>
      </c>
      <c r="E1560" s="180"/>
      <c r="F1560" s="180">
        <v>2</v>
      </c>
      <c r="G1560" s="180">
        <f>SUM(C1560:F1560)</f>
      </c>
      <c r="H1560" s="125">
        <v>6000</v>
      </c>
      <c r="I1560" s="125">
        <f>G1560*H1560</f>
      </c>
      <c r="J1560" s="125">
        <f>I1560*0.1</f>
      </c>
      <c r="K1560" s="125">
        <f>SUM(I1560:J1560)</f>
      </c>
      <c r="L1560" s="86"/>
      <c r="M1560" s="175"/>
      <c r="N1560" s="87"/>
      <c r="O1560" s="87"/>
      <c r="P1560" s="87"/>
      <c r="Q1560" s="87"/>
      <c r="R1560" s="87"/>
      <c r="S1560" s="87"/>
      <c r="T1560" s="87"/>
      <c r="U1560" s="87"/>
      <c r="V1560" s="175"/>
      <c r="W1560" s="87"/>
      <c r="X1560" s="87"/>
      <c r="Y1560" s="87"/>
      <c r="Z1560" s="87"/>
      <c r="AA1560" s="87"/>
      <c r="AB1560" s="87"/>
      <c r="AC1560" s="86"/>
      <c r="AD1560" s="87"/>
    </row>
    <row x14ac:dyDescent="0.25" r="1561" customHeight="1" ht="17.25">
      <c r="A1561" s="235">
        <f>A1560</f>
        <v>25569.375</v>
      </c>
      <c r="B1561" s="280" t="s">
        <v>17</v>
      </c>
      <c r="C1561" s="180"/>
      <c r="D1561" s="180">
        <v>37</v>
      </c>
      <c r="E1561" s="180">
        <v>12</v>
      </c>
      <c r="F1561" s="180"/>
      <c r="G1561" s="180">
        <f>SUM(C1561:F1561)</f>
      </c>
      <c r="H1561" s="125">
        <v>6000</v>
      </c>
      <c r="I1561" s="125">
        <f>G1561*H1561</f>
      </c>
      <c r="J1561" s="185"/>
      <c r="K1561" s="125">
        <f>SUM(I1561:J1561)</f>
      </c>
      <c r="L1561" s="86"/>
      <c r="M1561" s="175"/>
      <c r="N1561" s="87"/>
      <c r="O1561" s="87"/>
      <c r="P1561" s="87"/>
      <c r="Q1561" s="87"/>
      <c r="R1561" s="87"/>
      <c r="S1561" s="87"/>
      <c r="T1561" s="87"/>
      <c r="U1561" s="87"/>
      <c r="V1561" s="175"/>
      <c r="W1561" s="87"/>
      <c r="X1561" s="87"/>
      <c r="Y1561" s="87"/>
      <c r="Z1561" s="87"/>
      <c r="AA1561" s="87"/>
      <c r="AB1561" s="87"/>
      <c r="AC1561" s="86"/>
      <c r="AD1561" s="87"/>
    </row>
    <row x14ac:dyDescent="0.25" r="1562" customHeight="1" ht="17.25">
      <c r="A1562" s="235">
        <f>A1561</f>
        <v>25569.375</v>
      </c>
      <c r="B1562" s="279" t="s">
        <v>15</v>
      </c>
      <c r="C1562" s="180"/>
      <c r="D1562" s="180">
        <v>26</v>
      </c>
      <c r="E1562" s="180">
        <v>5</v>
      </c>
      <c r="F1562" s="180"/>
      <c r="G1562" s="180">
        <f>SUM(C1562:F1562)</f>
      </c>
      <c r="H1562" s="237">
        <v>4800</v>
      </c>
      <c r="I1562" s="125">
        <f>G1562*H1562</f>
      </c>
      <c r="J1562" s="125">
        <f>I1562*0.1</f>
      </c>
      <c r="K1562" s="125">
        <f>SUM(I1562:J1562)</f>
      </c>
      <c r="L1562" s="86"/>
      <c r="M1562" s="175"/>
      <c r="N1562" s="87"/>
      <c r="O1562" s="87"/>
      <c r="P1562" s="87"/>
      <c r="Q1562" s="87"/>
      <c r="R1562" s="87"/>
      <c r="S1562" s="87"/>
      <c r="T1562" s="87"/>
      <c r="U1562" s="87"/>
      <c r="V1562" s="175"/>
      <c r="W1562" s="87"/>
      <c r="X1562" s="87"/>
      <c r="Y1562" s="87"/>
      <c r="Z1562" s="87"/>
      <c r="AA1562" s="87"/>
      <c r="AB1562" s="87"/>
      <c r="AC1562" s="86"/>
      <c r="AD1562" s="87"/>
    </row>
    <row x14ac:dyDescent="0.25" r="1563" customHeight="1" ht="17.25">
      <c r="A1563" s="235">
        <f>A1562</f>
        <v>25569.375</v>
      </c>
      <c r="B1563" s="279" t="s">
        <v>21</v>
      </c>
      <c r="C1563" s="188" t="s">
        <v>14</v>
      </c>
      <c r="D1563" s="180">
        <v>13</v>
      </c>
      <c r="E1563" s="180"/>
      <c r="F1563" s="180"/>
      <c r="G1563" s="180">
        <f>SUM(C1563:F1563)</f>
      </c>
      <c r="H1563" s="125">
        <v>5000</v>
      </c>
      <c r="I1563" s="125">
        <f>G1563*H1563</f>
      </c>
      <c r="J1563" s="125">
        <f>I1563*0.1</f>
      </c>
      <c r="K1563" s="125">
        <f>SUM(I1563:J1563)</f>
      </c>
      <c r="L1563" s="86"/>
      <c r="M1563" s="175"/>
      <c r="N1563" s="87"/>
      <c r="O1563" s="87"/>
      <c r="P1563" s="87"/>
      <c r="Q1563" s="87"/>
      <c r="R1563" s="87"/>
      <c r="S1563" s="87"/>
      <c r="T1563" s="87"/>
      <c r="U1563" s="87"/>
      <c r="V1563" s="175"/>
      <c r="W1563" s="87"/>
      <c r="X1563" s="87"/>
      <c r="Y1563" s="87"/>
      <c r="Z1563" s="87"/>
      <c r="AA1563" s="87"/>
      <c r="AB1563" s="87"/>
      <c r="AC1563" s="86"/>
      <c r="AD1563" s="87"/>
    </row>
    <row x14ac:dyDescent="0.25" r="1564" customHeight="1" ht="17.25">
      <c r="A1564" s="235">
        <f>A1563</f>
        <v>25569.375</v>
      </c>
      <c r="B1564" s="279" t="s">
        <v>52</v>
      </c>
      <c r="C1564" s="180"/>
      <c r="D1564" s="180">
        <v>14</v>
      </c>
      <c r="E1564" s="180">
        <v>8</v>
      </c>
      <c r="F1564" s="180"/>
      <c r="G1564" s="180">
        <f>SUM(C1564:F1564)</f>
      </c>
      <c r="H1564" s="125">
        <v>5000</v>
      </c>
      <c r="I1564" s="125">
        <f>G1564*H1564</f>
      </c>
      <c r="J1564" s="125">
        <f>I1564*0.1</f>
      </c>
      <c r="K1564" s="125">
        <f>SUM(I1564:J1564)</f>
      </c>
      <c r="L1564" s="86"/>
      <c r="M1564" s="175"/>
      <c r="N1564" s="87"/>
      <c r="O1564" s="87"/>
      <c r="P1564" s="87"/>
      <c r="Q1564" s="87"/>
      <c r="R1564" s="87"/>
      <c r="S1564" s="87"/>
      <c r="T1564" s="87"/>
      <c r="U1564" s="87"/>
      <c r="V1564" s="175"/>
      <c r="W1564" s="87"/>
      <c r="X1564" s="87"/>
      <c r="Y1564" s="87"/>
      <c r="Z1564" s="87"/>
      <c r="AA1564" s="87"/>
      <c r="AB1564" s="87"/>
      <c r="AC1564" s="86"/>
      <c r="AD1564" s="87"/>
    </row>
    <row x14ac:dyDescent="0.25" r="1565" customHeight="1" ht="17.25">
      <c r="A1565" s="235">
        <f>A1564</f>
        <v>25569.375</v>
      </c>
      <c r="B1565" s="279" t="s">
        <v>61</v>
      </c>
      <c r="C1565" s="180"/>
      <c r="D1565" s="180">
        <v>8</v>
      </c>
      <c r="E1565" s="180"/>
      <c r="F1565" s="180"/>
      <c r="G1565" s="180">
        <f>SUM(C1565:F1565)</f>
      </c>
      <c r="H1565" s="125">
        <v>5000</v>
      </c>
      <c r="I1565" s="125">
        <f>G1565*H1565</f>
      </c>
      <c r="J1565" s="125">
        <f>I1565*0.1</f>
      </c>
      <c r="K1565" s="125">
        <f>SUM(I1565:J1565)</f>
      </c>
      <c r="L1565" s="86"/>
      <c r="M1565" s="175"/>
      <c r="N1565" s="87"/>
      <c r="O1565" s="87"/>
      <c r="P1565" s="87"/>
      <c r="Q1565" s="87"/>
      <c r="R1565" s="87"/>
      <c r="S1565" s="87"/>
      <c r="T1565" s="87"/>
      <c r="U1565" s="87"/>
      <c r="V1565" s="175"/>
      <c r="W1565" s="87"/>
      <c r="X1565" s="87"/>
      <c r="Y1565" s="87"/>
      <c r="Z1565" s="87"/>
      <c r="AA1565" s="87"/>
      <c r="AB1565" s="87"/>
      <c r="AC1565" s="86"/>
      <c r="AD1565" s="87"/>
    </row>
    <row x14ac:dyDescent="0.25" r="1566" customHeight="1" ht="17.25">
      <c r="A1566" s="235">
        <f>A1565</f>
        <v>25569.375</v>
      </c>
      <c r="B1566" s="280" t="s">
        <v>33</v>
      </c>
      <c r="C1566" s="180"/>
      <c r="D1566" s="180">
        <v>11</v>
      </c>
      <c r="E1566" s="180"/>
      <c r="F1566" s="180"/>
      <c r="G1566" s="180">
        <f>SUM(C1566:F1566)</f>
      </c>
      <c r="H1566" s="125">
        <v>5500</v>
      </c>
      <c r="I1566" s="125">
        <f>G1566*H1566</f>
      </c>
      <c r="J1566" s="125">
        <f>I1566*0.1</f>
      </c>
      <c r="K1566" s="125">
        <f>SUM(I1566:J1566)</f>
      </c>
      <c r="L1566" s="86"/>
      <c r="M1566" s="175"/>
      <c r="N1566" s="87"/>
      <c r="O1566" s="87"/>
      <c r="P1566" s="87"/>
      <c r="Q1566" s="87"/>
      <c r="R1566" s="87"/>
      <c r="S1566" s="87"/>
      <c r="T1566" s="87"/>
      <c r="U1566" s="87"/>
      <c r="V1566" s="175"/>
      <c r="W1566" s="87"/>
      <c r="X1566" s="87"/>
      <c r="Y1566" s="87"/>
      <c r="Z1566" s="87"/>
      <c r="AA1566" s="87"/>
      <c r="AB1566" s="87"/>
      <c r="AC1566" s="86"/>
      <c r="AD1566" s="87"/>
    </row>
    <row x14ac:dyDescent="0.25" r="1567" customHeight="1" ht="17.25">
      <c r="A1567" s="235">
        <f>A1566</f>
        <v>25569.375</v>
      </c>
      <c r="B1567" s="279" t="s">
        <v>30</v>
      </c>
      <c r="C1567" s="180"/>
      <c r="D1567" s="180">
        <v>18</v>
      </c>
      <c r="E1567" s="180"/>
      <c r="F1567" s="180"/>
      <c r="G1567" s="180">
        <f>SUM(C1567:F1567)</f>
      </c>
      <c r="H1567" s="125">
        <v>6000</v>
      </c>
      <c r="I1567" s="125">
        <f>G1567*H1567</f>
      </c>
      <c r="J1567" s="125">
        <f>I1567*0.1</f>
      </c>
      <c r="K1567" s="125">
        <f>SUM(I1567:J1567)</f>
      </c>
      <c r="L1567" s="86"/>
      <c r="M1567" s="175"/>
      <c r="N1567" s="87"/>
      <c r="O1567" s="87"/>
      <c r="P1567" s="87"/>
      <c r="Q1567" s="87"/>
      <c r="R1567" s="87"/>
      <c r="S1567" s="87"/>
      <c r="T1567" s="87"/>
      <c r="U1567" s="87"/>
      <c r="V1567" s="175"/>
      <c r="W1567" s="87"/>
      <c r="X1567" s="87"/>
      <c r="Y1567" s="87"/>
      <c r="Z1567" s="87"/>
      <c r="AA1567" s="87"/>
      <c r="AB1567" s="87"/>
      <c r="AC1567" s="86"/>
      <c r="AD1567" s="87"/>
    </row>
    <row x14ac:dyDescent="0.25" r="1568" customHeight="1" ht="17.25">
      <c r="A1568" s="235">
        <f>A1567</f>
        <v>25569.375</v>
      </c>
      <c r="B1568" s="279" t="s">
        <v>28</v>
      </c>
      <c r="C1568" s="188" t="s">
        <v>14</v>
      </c>
      <c r="D1568" s="180">
        <v>20</v>
      </c>
      <c r="E1568" s="180"/>
      <c r="F1568" s="180"/>
      <c r="G1568" s="180">
        <f>SUM(C1568:F1568)</f>
      </c>
      <c r="H1568" s="125">
        <v>5000</v>
      </c>
      <c r="I1568" s="125">
        <f>G1568*H1568</f>
      </c>
      <c r="J1568" s="125">
        <f>I1568*0.1</f>
      </c>
      <c r="K1568" s="125">
        <f>SUM(I1568:J1568)</f>
      </c>
      <c r="L1568" s="86"/>
      <c r="M1568" s="175"/>
      <c r="N1568" s="87"/>
      <c r="O1568" s="87"/>
      <c r="P1568" s="87"/>
      <c r="Q1568" s="87"/>
      <c r="R1568" s="87"/>
      <c r="S1568" s="87"/>
      <c r="T1568" s="87"/>
      <c r="U1568" s="87"/>
      <c r="V1568" s="175"/>
      <c r="W1568" s="87"/>
      <c r="X1568" s="87"/>
      <c r="Y1568" s="87"/>
      <c r="Z1568" s="87"/>
      <c r="AA1568" s="87"/>
      <c r="AB1568" s="87"/>
      <c r="AC1568" s="86"/>
      <c r="AD1568" s="87"/>
    </row>
    <row x14ac:dyDescent="0.25" r="1569" customHeight="1" ht="17.25">
      <c r="A1569" s="235">
        <f>A1568</f>
        <v>25569.375</v>
      </c>
      <c r="B1569" s="179" t="s">
        <v>12</v>
      </c>
      <c r="C1569" s="180"/>
      <c r="D1569" s="180">
        <v>19</v>
      </c>
      <c r="E1569" s="180">
        <v>7</v>
      </c>
      <c r="F1569" s="180"/>
      <c r="G1569" s="180">
        <f>SUM(C1569:F1569)</f>
      </c>
      <c r="H1569" s="125">
        <v>6000</v>
      </c>
      <c r="I1569" s="125">
        <f>G1569*H1569</f>
      </c>
      <c r="J1569" s="125">
        <f>I1569*0.1</f>
      </c>
      <c r="K1569" s="125">
        <f>SUM(I1569:J1569)</f>
      </c>
      <c r="L1569" s="86"/>
      <c r="M1569" s="175"/>
      <c r="N1569" s="87"/>
      <c r="O1569" s="87"/>
      <c r="P1569" s="87"/>
      <c r="Q1569" s="87"/>
      <c r="R1569" s="87"/>
      <c r="S1569" s="87"/>
      <c r="T1569" s="87"/>
      <c r="U1569" s="87"/>
      <c r="V1569" s="175"/>
      <c r="W1569" s="87"/>
      <c r="X1569" s="87"/>
      <c r="Y1569" s="87"/>
      <c r="Z1569" s="87"/>
      <c r="AA1569" s="87"/>
      <c r="AB1569" s="87"/>
      <c r="AC1569" s="86"/>
      <c r="AD1569" s="87"/>
    </row>
    <row x14ac:dyDescent="0.25" r="1570" customHeight="1" ht="17.25">
      <c r="A1570" s="235">
        <f>A1569</f>
        <v>25569.375</v>
      </c>
      <c r="B1570" s="179" t="s">
        <v>100</v>
      </c>
      <c r="C1570" s="180"/>
      <c r="D1570" s="180">
        <v>6</v>
      </c>
      <c r="E1570" s="180"/>
      <c r="F1570" s="180"/>
      <c r="G1570" s="180">
        <f>SUM(C1570:F1570)</f>
      </c>
      <c r="H1570" s="125">
        <v>5500</v>
      </c>
      <c r="I1570" s="125">
        <f>G1570*H1570</f>
      </c>
      <c r="J1570" s="125">
        <f>I1570*0.1</f>
      </c>
      <c r="K1570" s="125">
        <f>SUM(I1570:J1570)</f>
      </c>
      <c r="L1570" s="86"/>
      <c r="M1570" s="175"/>
      <c r="N1570" s="87"/>
      <c r="O1570" s="87"/>
      <c r="P1570" s="87"/>
      <c r="Q1570" s="87"/>
      <c r="R1570" s="87"/>
      <c r="S1570" s="87"/>
      <c r="T1570" s="87"/>
      <c r="U1570" s="87"/>
      <c r="V1570" s="175"/>
      <c r="W1570" s="87"/>
      <c r="X1570" s="87"/>
      <c r="Y1570" s="87"/>
      <c r="Z1570" s="87"/>
      <c r="AA1570" s="87"/>
      <c r="AB1570" s="87"/>
      <c r="AC1570" s="86"/>
      <c r="AD1570" s="87"/>
    </row>
    <row x14ac:dyDescent="0.25" r="1571" customHeight="1" ht="17.25">
      <c r="A1571" s="235">
        <f>A1570</f>
        <v>25569.375</v>
      </c>
      <c r="B1571" s="179" t="s">
        <v>37</v>
      </c>
      <c r="C1571" s="180"/>
      <c r="D1571" s="180">
        <v>5</v>
      </c>
      <c r="E1571" s="180"/>
      <c r="F1571" s="180"/>
      <c r="G1571" s="180">
        <f>SUM(C1571:F1571)</f>
      </c>
      <c r="H1571" s="125">
        <v>6500</v>
      </c>
      <c r="I1571" s="125">
        <f>G1571*H1571</f>
      </c>
      <c r="J1571" s="125">
        <f>I1571*0.1</f>
      </c>
      <c r="K1571" s="125">
        <f>SUM(I1571:J1571)</f>
      </c>
      <c r="L1571" s="86"/>
      <c r="M1571" s="175"/>
      <c r="N1571" s="87"/>
      <c r="O1571" s="87"/>
      <c r="P1571" s="87"/>
      <c r="Q1571" s="87"/>
      <c r="R1571" s="87"/>
      <c r="S1571" s="87"/>
      <c r="T1571" s="87"/>
      <c r="U1571" s="87"/>
      <c r="V1571" s="175"/>
      <c r="W1571" s="87"/>
      <c r="X1571" s="87"/>
      <c r="Y1571" s="87"/>
      <c r="Z1571" s="87"/>
      <c r="AA1571" s="87"/>
      <c r="AB1571" s="87"/>
      <c r="AC1571" s="86"/>
      <c r="AD1571" s="87"/>
    </row>
    <row x14ac:dyDescent="0.25" r="1572" customHeight="1" ht="17.25">
      <c r="A1572" s="235">
        <f>A1571</f>
        <v>25569.375</v>
      </c>
      <c r="B1572" s="186" t="s">
        <v>64</v>
      </c>
      <c r="C1572" s="180"/>
      <c r="D1572" s="180">
        <v>57</v>
      </c>
      <c r="E1572" s="180">
        <v>24</v>
      </c>
      <c r="F1572" s="180"/>
      <c r="G1572" s="180">
        <f>SUM(C1572:F1572)</f>
      </c>
      <c r="H1572" s="182">
        <v>5500</v>
      </c>
      <c r="I1572" s="125">
        <f>G1572*H1572</f>
      </c>
      <c r="J1572" s="125">
        <f>I1572*0.1</f>
      </c>
      <c r="K1572" s="125">
        <f>SUM(I1572:J1572)</f>
      </c>
      <c r="L1572" s="86"/>
      <c r="M1572" s="175"/>
      <c r="N1572" s="87"/>
      <c r="O1572" s="87"/>
      <c r="P1572" s="87"/>
      <c r="Q1572" s="87"/>
      <c r="R1572" s="87"/>
      <c r="S1572" s="87"/>
      <c r="T1572" s="87"/>
      <c r="U1572" s="87"/>
      <c r="V1572" s="175"/>
      <c r="W1572" s="87"/>
      <c r="X1572" s="87"/>
      <c r="Y1572" s="87"/>
      <c r="Z1572" s="87"/>
      <c r="AA1572" s="87"/>
      <c r="AB1572" s="87"/>
      <c r="AC1572" s="86"/>
      <c r="AD1572" s="87"/>
    </row>
    <row x14ac:dyDescent="0.25" r="1573" customHeight="1" ht="17.25">
      <c r="A1573" s="235">
        <f>A1572</f>
        <v>25569.375</v>
      </c>
      <c r="B1573" s="186" t="s">
        <v>25</v>
      </c>
      <c r="C1573" s="180"/>
      <c r="D1573" s="180">
        <v>20</v>
      </c>
      <c r="E1573" s="180"/>
      <c r="F1573" s="180"/>
      <c r="G1573" s="180">
        <f>SUM(C1573:F1573)</f>
      </c>
      <c r="H1573" s="125">
        <v>6000</v>
      </c>
      <c r="I1573" s="125">
        <f>G1573*H1573</f>
      </c>
      <c r="J1573" s="125">
        <f>I1573*0.1</f>
      </c>
      <c r="K1573" s="125">
        <f>SUM(I1573:J1573)</f>
      </c>
      <c r="L1573" s="86"/>
      <c r="M1573" s="175"/>
      <c r="N1573" s="87"/>
      <c r="O1573" s="87"/>
      <c r="P1573" s="87"/>
      <c r="Q1573" s="87"/>
      <c r="R1573" s="87"/>
      <c r="S1573" s="87"/>
      <c r="T1573" s="87"/>
      <c r="U1573" s="87"/>
      <c r="V1573" s="175"/>
      <c r="W1573" s="87"/>
      <c r="X1573" s="87"/>
      <c r="Y1573" s="87"/>
      <c r="Z1573" s="87"/>
      <c r="AA1573" s="87"/>
      <c r="AB1573" s="87"/>
      <c r="AC1573" s="86"/>
      <c r="AD1573" s="87"/>
    </row>
    <row x14ac:dyDescent="0.25" r="1574" customHeight="1" ht="17.25">
      <c r="A1574" s="235">
        <f>A1573</f>
        <v>25569.375</v>
      </c>
      <c r="B1574" s="279" t="s">
        <v>76</v>
      </c>
      <c r="C1574" s="188" t="s">
        <v>14</v>
      </c>
      <c r="D1574" s="180">
        <v>18</v>
      </c>
      <c r="E1574" s="180">
        <v>12</v>
      </c>
      <c r="F1574" s="180">
        <v>5</v>
      </c>
      <c r="G1574" s="180">
        <f>SUM(C1574:F1574)</f>
      </c>
      <c r="H1574" s="125">
        <v>6000</v>
      </c>
      <c r="I1574" s="125">
        <f>G1574*H1574</f>
      </c>
      <c r="J1574" s="125">
        <f>I1574*0.1</f>
      </c>
      <c r="K1574" s="125">
        <f>SUM(I1574:J1574)</f>
      </c>
      <c r="L1574" s="86"/>
      <c r="M1574" s="175"/>
      <c r="N1574" s="87"/>
      <c r="O1574" s="87"/>
      <c r="P1574" s="87"/>
      <c r="Q1574" s="87"/>
      <c r="R1574" s="87"/>
      <c r="S1574" s="87"/>
      <c r="T1574" s="87"/>
      <c r="U1574" s="87"/>
      <c r="V1574" s="175"/>
      <c r="W1574" s="87"/>
      <c r="X1574" s="87"/>
      <c r="Y1574" s="87"/>
      <c r="Z1574" s="87"/>
      <c r="AA1574" s="87"/>
      <c r="AB1574" s="87"/>
      <c r="AC1574" s="86"/>
      <c r="AD1574" s="87"/>
    </row>
    <row x14ac:dyDescent="0.25" r="1575" customHeight="1" ht="17.25">
      <c r="A1575" s="235">
        <f>A1574</f>
        <v>25569.375</v>
      </c>
      <c r="B1575" s="186" t="s">
        <v>149</v>
      </c>
      <c r="C1575" s="180"/>
      <c r="D1575" s="180">
        <v>100</v>
      </c>
      <c r="E1575" s="181">
        <v>47</v>
      </c>
      <c r="F1575" s="180">
        <v>8</v>
      </c>
      <c r="G1575" s="180">
        <f>SUM(C1575:F1575)</f>
      </c>
      <c r="H1575" s="125">
        <v>6000</v>
      </c>
      <c r="I1575" s="125">
        <f>G1575*H1575</f>
      </c>
      <c r="J1575" s="125">
        <f>I1575*0.1</f>
      </c>
      <c r="K1575" s="125">
        <f>SUM(I1575:J1575)</f>
      </c>
      <c r="L1575" s="86"/>
      <c r="M1575" s="175"/>
      <c r="N1575" s="87"/>
      <c r="O1575" s="87"/>
      <c r="P1575" s="87"/>
      <c r="Q1575" s="87"/>
      <c r="R1575" s="87"/>
      <c r="S1575" s="87"/>
      <c r="T1575" s="87"/>
      <c r="U1575" s="87"/>
      <c r="V1575" s="175"/>
      <c r="W1575" s="87"/>
      <c r="X1575" s="87"/>
      <c r="Y1575" s="87"/>
      <c r="Z1575" s="87"/>
      <c r="AA1575" s="87"/>
      <c r="AB1575" s="87"/>
      <c r="AC1575" s="86"/>
      <c r="AD1575" s="87"/>
    </row>
    <row x14ac:dyDescent="0.25" r="1576" customHeight="1" ht="17.25">
      <c r="A1576" s="235">
        <f>A1575</f>
        <v>25569.375</v>
      </c>
      <c r="B1576" s="280" t="s">
        <v>43</v>
      </c>
      <c r="C1576" s="180"/>
      <c r="D1576" s="180">
        <v>40</v>
      </c>
      <c r="E1576" s="180">
        <v>9</v>
      </c>
      <c r="F1576" s="180"/>
      <c r="G1576" s="180">
        <f>SUM(C1576:F1576)</f>
      </c>
      <c r="H1576" s="125">
        <v>6000</v>
      </c>
      <c r="I1576" s="125">
        <f>G1576*H1576</f>
      </c>
      <c r="J1576" s="125">
        <f>I1576*0.1</f>
      </c>
      <c r="K1576" s="125">
        <f>SUM(I1576:J1576)</f>
      </c>
      <c r="L1576" s="86"/>
      <c r="M1576" s="175"/>
      <c r="N1576" s="87"/>
      <c r="O1576" s="87"/>
      <c r="P1576" s="87"/>
      <c r="Q1576" s="87"/>
      <c r="R1576" s="87"/>
      <c r="S1576" s="87"/>
      <c r="T1576" s="87"/>
      <c r="U1576" s="87"/>
      <c r="V1576" s="175"/>
      <c r="W1576" s="87"/>
      <c r="X1576" s="87"/>
      <c r="Y1576" s="87"/>
      <c r="Z1576" s="87"/>
      <c r="AA1576" s="87"/>
      <c r="AB1576" s="87"/>
      <c r="AC1576" s="86"/>
      <c r="AD1576" s="87"/>
    </row>
    <row x14ac:dyDescent="0.25" r="1577" customHeight="1" ht="17.25">
      <c r="A1577" s="235">
        <f>A1576</f>
        <v>25569.375</v>
      </c>
      <c r="B1577" s="280" t="s">
        <v>18</v>
      </c>
      <c r="C1577" s="180"/>
      <c r="D1577" s="180">
        <v>9</v>
      </c>
      <c r="E1577" s="180">
        <v>7</v>
      </c>
      <c r="F1577" s="180">
        <v>6</v>
      </c>
      <c r="G1577" s="180">
        <f>SUM(C1577:F1577)</f>
      </c>
      <c r="H1577" s="125">
        <v>6000</v>
      </c>
      <c r="I1577" s="125">
        <f>G1577*H1577</f>
      </c>
      <c r="J1577" s="125">
        <f>I1577*0.1</f>
      </c>
      <c r="K1577" s="125">
        <f>SUM(I1577:J1577)</f>
      </c>
      <c r="L1577" s="86"/>
      <c r="M1577" s="175"/>
      <c r="N1577" s="87"/>
      <c r="O1577" s="87"/>
      <c r="P1577" s="87"/>
      <c r="Q1577" s="87"/>
      <c r="R1577" s="87"/>
      <c r="S1577" s="87"/>
      <c r="T1577" s="87"/>
      <c r="U1577" s="87"/>
      <c r="V1577" s="175"/>
      <c r="W1577" s="87"/>
      <c r="X1577" s="87"/>
      <c r="Y1577" s="87"/>
      <c r="Z1577" s="87"/>
      <c r="AA1577" s="87"/>
      <c r="AB1577" s="87"/>
      <c r="AC1577" s="86"/>
      <c r="AD1577" s="87"/>
    </row>
    <row x14ac:dyDescent="0.25" r="1578" customHeight="1" ht="17.25">
      <c r="A1578" s="235">
        <f>A1577</f>
        <v>25569.375</v>
      </c>
      <c r="B1578" s="280" t="s">
        <v>82</v>
      </c>
      <c r="C1578" s="188" t="s">
        <v>14</v>
      </c>
      <c r="D1578" s="180">
        <v>25</v>
      </c>
      <c r="E1578" s="180">
        <v>14</v>
      </c>
      <c r="F1578" s="180">
        <v>7</v>
      </c>
      <c r="G1578" s="180">
        <f>SUM(C1578:F1578)</f>
      </c>
      <c r="H1578" s="125">
        <v>5000</v>
      </c>
      <c r="I1578" s="125">
        <f>G1578*H1578</f>
      </c>
      <c r="J1578" s="125">
        <f>I1578*0.1</f>
      </c>
      <c r="K1578" s="125">
        <f>SUM(I1578:J1578)</f>
      </c>
      <c r="L1578" s="86"/>
      <c r="M1578" s="175"/>
      <c r="N1578" s="87"/>
      <c r="O1578" s="87"/>
      <c r="P1578" s="87"/>
      <c r="Q1578" s="87"/>
      <c r="R1578" s="87"/>
      <c r="S1578" s="87"/>
      <c r="T1578" s="87"/>
      <c r="U1578" s="87"/>
      <c r="V1578" s="175"/>
      <c r="W1578" s="87"/>
      <c r="X1578" s="87"/>
      <c r="Y1578" s="87"/>
      <c r="Z1578" s="87"/>
      <c r="AA1578" s="87"/>
      <c r="AB1578" s="87"/>
      <c r="AC1578" s="86"/>
      <c r="AD1578" s="87"/>
    </row>
    <row x14ac:dyDescent="0.25" r="1579" customHeight="1" ht="17.25">
      <c r="A1579" s="235">
        <f>A1578</f>
        <v>25569.375</v>
      </c>
      <c r="B1579" s="280" t="s">
        <v>151</v>
      </c>
      <c r="C1579" s="180"/>
      <c r="D1579" s="180">
        <v>12</v>
      </c>
      <c r="E1579" s="180"/>
      <c r="F1579" s="180"/>
      <c r="G1579" s="180">
        <f>SUM(C1579:F1579)</f>
      </c>
      <c r="H1579" s="125">
        <v>5000</v>
      </c>
      <c r="I1579" s="125">
        <f>G1579*H1579</f>
      </c>
      <c r="J1579" s="125">
        <f>I1579*0.1</f>
      </c>
      <c r="K1579" s="125">
        <f>SUM(I1579:J1579)</f>
      </c>
      <c r="L1579" s="86"/>
      <c r="M1579" s="175"/>
      <c r="N1579" s="87"/>
      <c r="O1579" s="87"/>
      <c r="P1579" s="87"/>
      <c r="Q1579" s="87"/>
      <c r="R1579" s="87"/>
      <c r="S1579" s="87"/>
      <c r="T1579" s="87"/>
      <c r="U1579" s="87"/>
      <c r="V1579" s="175"/>
      <c r="W1579" s="87"/>
      <c r="X1579" s="87"/>
      <c r="Y1579" s="87"/>
      <c r="Z1579" s="87"/>
      <c r="AA1579" s="87"/>
      <c r="AB1579" s="87"/>
      <c r="AC1579" s="86"/>
      <c r="AD1579" s="87"/>
    </row>
    <row x14ac:dyDescent="0.25" r="1580" customHeight="1" ht="17.25">
      <c r="A1580" s="235">
        <f>A1579</f>
        <v>25569.375</v>
      </c>
      <c r="B1580" s="279"/>
      <c r="C1580" s="180"/>
      <c r="D1580" s="180"/>
      <c r="E1580" s="180"/>
      <c r="F1580" s="180"/>
      <c r="G1580" s="180">
        <f>SUM(C1580:F1580)</f>
      </c>
      <c r="H1580" s="125"/>
      <c r="I1580" s="125">
        <f>G1580*H1580</f>
      </c>
      <c r="J1580" s="125">
        <f>I1580*0.1</f>
      </c>
      <c r="K1580" s="125">
        <f>SUM(I1580:J1580)</f>
      </c>
      <c r="L1580" s="86"/>
      <c r="M1580" s="175"/>
      <c r="N1580" s="87"/>
      <c r="O1580" s="87"/>
      <c r="P1580" s="87"/>
      <c r="Q1580" s="87"/>
      <c r="R1580" s="87"/>
      <c r="S1580" s="87"/>
      <c r="T1580" s="87"/>
      <c r="U1580" s="87"/>
      <c r="V1580" s="175"/>
      <c r="W1580" s="87"/>
      <c r="X1580" s="87"/>
      <c r="Y1580" s="87"/>
      <c r="Z1580" s="87"/>
      <c r="AA1580" s="87"/>
      <c r="AB1580" s="87"/>
      <c r="AC1580" s="86"/>
      <c r="AD1580" s="87"/>
    </row>
    <row x14ac:dyDescent="0.25" r="1581" customHeight="1" ht="17.25">
      <c r="A1581" s="235">
        <f>A1580</f>
        <v>25569.375</v>
      </c>
      <c r="B1581" s="179"/>
      <c r="C1581" s="180"/>
      <c r="D1581" s="180"/>
      <c r="E1581" s="180"/>
      <c r="F1581" s="180"/>
      <c r="G1581" s="180">
        <f>SUM(C1581:F1581)</f>
      </c>
      <c r="H1581" s="125"/>
      <c r="I1581" s="125">
        <f>G1581*H1581</f>
      </c>
      <c r="J1581" s="125">
        <f>I1581*0.1</f>
      </c>
      <c r="K1581" s="125">
        <f>SUM(I1581:J1581)</f>
      </c>
      <c r="L1581" s="86"/>
      <c r="M1581" s="175"/>
      <c r="N1581" s="87"/>
      <c r="O1581" s="87"/>
      <c r="P1581" s="87"/>
      <c r="Q1581" s="87"/>
      <c r="R1581" s="87"/>
      <c r="S1581" s="87"/>
      <c r="T1581" s="87"/>
      <c r="U1581" s="87"/>
      <c r="V1581" s="175"/>
      <c r="W1581" s="87"/>
      <c r="X1581" s="87"/>
      <c r="Y1581" s="87"/>
      <c r="Z1581" s="87"/>
      <c r="AA1581" s="87"/>
      <c r="AB1581" s="87"/>
      <c r="AC1581" s="86"/>
      <c r="AD1581" s="87"/>
    </row>
    <row x14ac:dyDescent="0.25" r="1582" customHeight="1" ht="17.25">
      <c r="A1582" s="243">
        <f>A1581</f>
        <v>25569.375</v>
      </c>
      <c r="B1582" s="282" t="s">
        <v>155</v>
      </c>
      <c r="C1582" s="191">
        <f>SUM(C1540:C1581)</f>
      </c>
      <c r="D1582" s="191">
        <f>SUM(D1540:D1581)</f>
      </c>
      <c r="E1582" s="191">
        <f>SUM(E1540:E1581)</f>
      </c>
      <c r="F1582" s="191">
        <f>SUM(F1540:F1581)</f>
      </c>
      <c r="G1582" s="191">
        <f>SUM(G1540:G1581)</f>
      </c>
      <c r="H1582" s="201"/>
      <c r="I1582" s="201">
        <f>SUM(I1540:I1581)</f>
      </c>
      <c r="J1582" s="201">
        <f>SUM(J1540:J1581)</f>
      </c>
      <c r="K1582" s="201">
        <f>SUM(K1540:K1581)</f>
      </c>
      <c r="L1582" s="86"/>
      <c r="M1582" s="175"/>
      <c r="N1582" s="87"/>
      <c r="O1582" s="87"/>
      <c r="P1582" s="87"/>
      <c r="Q1582" s="87"/>
      <c r="R1582" s="87"/>
      <c r="S1582" s="87"/>
      <c r="T1582" s="87"/>
      <c r="U1582" s="87"/>
      <c r="V1582" s="175"/>
      <c r="W1582" s="87"/>
      <c r="X1582" s="87"/>
      <c r="Y1582" s="87"/>
      <c r="Z1582" s="87"/>
      <c r="AA1582" s="87"/>
      <c r="AB1582" s="87"/>
      <c r="AC1582" s="86"/>
      <c r="AD1582" s="87"/>
    </row>
    <row x14ac:dyDescent="0.25" r="1583" customHeight="1" ht="17.25">
      <c r="A1583" s="235">
        <f>A1586</f>
        <v>25569.375</v>
      </c>
      <c r="B1583" s="186" t="s">
        <v>113</v>
      </c>
      <c r="C1583" s="180"/>
      <c r="D1583" s="194">
        <v>108</v>
      </c>
      <c r="E1583" s="194">
        <v>78</v>
      </c>
      <c r="F1583" s="180"/>
      <c r="G1583" s="180">
        <f>SUM(C1583:F1583)</f>
      </c>
      <c r="H1583" s="125">
        <v>6500</v>
      </c>
      <c r="I1583" s="125">
        <f>G1583*H1583</f>
      </c>
      <c r="J1583" s="185"/>
      <c r="K1583" s="125">
        <f>SUM(I1583:J1583)</f>
      </c>
      <c r="L1583" s="86"/>
      <c r="M1583" s="175"/>
      <c r="N1583" s="87"/>
      <c r="O1583" s="87"/>
      <c r="P1583" s="87"/>
      <c r="Q1583" s="87"/>
      <c r="R1583" s="87"/>
      <c r="S1583" s="87"/>
      <c r="T1583" s="87"/>
      <c r="U1583" s="87"/>
      <c r="V1583" s="175"/>
      <c r="W1583" s="87"/>
      <c r="X1583" s="87"/>
      <c r="Y1583" s="87"/>
      <c r="Z1583" s="87"/>
      <c r="AA1583" s="87"/>
      <c r="AB1583" s="87"/>
      <c r="AC1583" s="86"/>
      <c r="AD1583" s="87"/>
    </row>
    <row x14ac:dyDescent="0.25" r="1584" customHeight="1" ht="17.25">
      <c r="A1584" s="235">
        <f>A1583</f>
        <v>25569.375</v>
      </c>
      <c r="B1584" s="186" t="s">
        <v>156</v>
      </c>
      <c r="C1584" s="180"/>
      <c r="D1584" s="194">
        <v>4</v>
      </c>
      <c r="E1584" s="194">
        <v>3</v>
      </c>
      <c r="F1584" s="180"/>
      <c r="G1584" s="180">
        <f>SUM(C1584:F1584)</f>
      </c>
      <c r="H1584" s="125">
        <v>6500</v>
      </c>
      <c r="I1584" s="125">
        <f>G1584*H1584</f>
      </c>
      <c r="J1584" s="185"/>
      <c r="K1584" s="125">
        <f>SUM(I1584:J1584)</f>
      </c>
      <c r="L1584" s="86"/>
      <c r="M1584" s="175"/>
      <c r="N1584" s="87"/>
      <c r="O1584" s="87"/>
      <c r="P1584" s="87"/>
      <c r="Q1584" s="87"/>
      <c r="R1584" s="87"/>
      <c r="S1584" s="87"/>
      <c r="T1584" s="87"/>
      <c r="U1584" s="87"/>
      <c r="V1584" s="175"/>
      <c r="W1584" s="87"/>
      <c r="X1584" s="87"/>
      <c r="Y1584" s="87"/>
      <c r="Z1584" s="87"/>
      <c r="AA1584" s="87"/>
      <c r="AB1584" s="87"/>
      <c r="AC1584" s="86"/>
      <c r="AD1584" s="87"/>
    </row>
    <row x14ac:dyDescent="0.25" r="1585" customHeight="1" ht="17.25">
      <c r="A1585" s="235">
        <f>A1580</f>
        <v>25569.375</v>
      </c>
      <c r="B1585" s="186" t="s">
        <v>112</v>
      </c>
      <c r="C1585" s="180"/>
      <c r="D1585" s="194">
        <v>16</v>
      </c>
      <c r="E1585" s="194">
        <v>6</v>
      </c>
      <c r="F1585" s="180"/>
      <c r="G1585" s="180">
        <f>SUM(C1585:F1585)</f>
      </c>
      <c r="H1585" s="125">
        <v>6900</v>
      </c>
      <c r="I1585" s="125">
        <f>G1585*H1585</f>
      </c>
      <c r="J1585" s="185"/>
      <c r="K1585" s="125">
        <f>SUM(I1585:J1585)</f>
      </c>
      <c r="L1585" s="86"/>
      <c r="M1585" s="175"/>
      <c r="N1585" s="87"/>
      <c r="O1585" s="87"/>
      <c r="P1585" s="87"/>
      <c r="Q1585" s="87"/>
      <c r="R1585" s="87"/>
      <c r="S1585" s="87"/>
      <c r="T1585" s="87"/>
      <c r="U1585" s="87"/>
      <c r="V1585" s="175"/>
      <c r="W1585" s="87"/>
      <c r="X1585" s="87"/>
      <c r="Y1585" s="87"/>
      <c r="Z1585" s="87"/>
      <c r="AA1585" s="87"/>
      <c r="AB1585" s="87"/>
      <c r="AC1585" s="86"/>
      <c r="AD1585" s="87"/>
    </row>
    <row x14ac:dyDescent="0.25" r="1586" customHeight="1" ht="17.25">
      <c r="A1586" s="235">
        <f>A1585</f>
        <v>25569.375</v>
      </c>
      <c r="B1586" s="179"/>
      <c r="C1586" s="180"/>
      <c r="D1586" s="180"/>
      <c r="E1586" s="180"/>
      <c r="F1586" s="180"/>
      <c r="G1586" s="180">
        <f>SUM(C1586:F1586)</f>
      </c>
      <c r="H1586" s="125"/>
      <c r="I1586" s="125">
        <f>G1585*H1586</f>
      </c>
      <c r="J1586" s="185"/>
      <c r="K1586" s="125">
        <f>SUM(I1586:J1586)</f>
      </c>
      <c r="L1586" s="86"/>
      <c r="M1586" s="175"/>
      <c r="N1586" s="87"/>
      <c r="O1586" s="87"/>
      <c r="P1586" s="87"/>
      <c r="Q1586" s="87"/>
      <c r="R1586" s="87"/>
      <c r="S1586" s="87"/>
      <c r="T1586" s="87"/>
      <c r="U1586" s="87"/>
      <c r="V1586" s="175"/>
      <c r="W1586" s="87"/>
      <c r="X1586" s="87"/>
      <c r="Y1586" s="87"/>
      <c r="Z1586" s="87"/>
      <c r="AA1586" s="87"/>
      <c r="AB1586" s="87"/>
      <c r="AC1586" s="86"/>
      <c r="AD1586" s="87"/>
    </row>
    <row x14ac:dyDescent="0.25" r="1587" customHeight="1" ht="17.25">
      <c r="A1587" s="235">
        <f>A1586</f>
        <v>25569.375</v>
      </c>
      <c r="B1587" s="179"/>
      <c r="C1587" s="180"/>
      <c r="D1587" s="180"/>
      <c r="E1587" s="180"/>
      <c r="F1587" s="180"/>
      <c r="G1587" s="180">
        <f>SUM(C1587:F1587)</f>
      </c>
      <c r="H1587" s="125"/>
      <c r="I1587" s="125">
        <f>G1587*H1587</f>
      </c>
      <c r="J1587" s="185"/>
      <c r="K1587" s="125">
        <f>SUM(I1587:J1587)</f>
      </c>
      <c r="L1587" s="86"/>
      <c r="M1587" s="175"/>
      <c r="N1587" s="87"/>
      <c r="O1587" s="87"/>
      <c r="P1587" s="87"/>
      <c r="Q1587" s="87"/>
      <c r="R1587" s="87"/>
      <c r="S1587" s="87"/>
      <c r="T1587" s="87"/>
      <c r="U1587" s="87"/>
      <c r="V1587" s="175"/>
      <c r="W1587" s="87"/>
      <c r="X1587" s="87"/>
      <c r="Y1587" s="87"/>
      <c r="Z1587" s="87"/>
      <c r="AA1587" s="87"/>
      <c r="AB1587" s="87"/>
      <c r="AC1587" s="86"/>
      <c r="AD1587" s="87"/>
    </row>
    <row x14ac:dyDescent="0.25" r="1588" customHeight="1" ht="17.25">
      <c r="A1588" s="235">
        <f>A1587</f>
        <v>25569.375</v>
      </c>
      <c r="B1588" s="179"/>
      <c r="C1588" s="180"/>
      <c r="D1588" s="180"/>
      <c r="E1588" s="180"/>
      <c r="F1588" s="180"/>
      <c r="G1588" s="180">
        <f>SUM(C1588:F1588)</f>
      </c>
      <c r="H1588" s="125"/>
      <c r="I1588" s="125">
        <f>G1587*H1588</f>
      </c>
      <c r="J1588" s="185"/>
      <c r="K1588" s="125">
        <f>SUM(I1588:J1588)</f>
      </c>
      <c r="L1588" s="86"/>
      <c r="M1588" s="175"/>
      <c r="N1588" s="87"/>
      <c r="O1588" s="87"/>
      <c r="P1588" s="87"/>
      <c r="Q1588" s="87"/>
      <c r="R1588" s="87"/>
      <c r="S1588" s="87"/>
      <c r="T1588" s="87"/>
      <c r="U1588" s="87"/>
      <c r="V1588" s="175"/>
      <c r="W1588" s="87"/>
      <c r="X1588" s="87"/>
      <c r="Y1588" s="87"/>
      <c r="Z1588" s="87"/>
      <c r="AA1588" s="87"/>
      <c r="AB1588" s="87"/>
      <c r="AC1588" s="86"/>
      <c r="AD1588" s="87"/>
    </row>
    <row x14ac:dyDescent="0.25" r="1589" customHeight="1" ht="17.25">
      <c r="A1589" s="235">
        <f>A1584</f>
        <v>25569.375</v>
      </c>
      <c r="B1589" s="179"/>
      <c r="C1589" s="180"/>
      <c r="D1589" s="180"/>
      <c r="E1589" s="180"/>
      <c r="F1589" s="180"/>
      <c r="G1589" s="180">
        <f>SUM(C1589:F1589)</f>
      </c>
      <c r="H1589" s="125"/>
      <c r="I1589" s="125">
        <f>G1589*H1589</f>
      </c>
      <c r="J1589" s="185"/>
      <c r="K1589" s="125">
        <f>SUM(I1589:J1589)</f>
      </c>
      <c r="L1589" s="86"/>
      <c r="M1589" s="175"/>
      <c r="N1589" s="87"/>
      <c r="O1589" s="87"/>
      <c r="P1589" s="87"/>
      <c r="Q1589" s="87"/>
      <c r="R1589" s="87"/>
      <c r="S1589" s="87"/>
      <c r="T1589" s="87"/>
      <c r="U1589" s="87"/>
      <c r="V1589" s="175"/>
      <c r="W1589" s="87"/>
      <c r="X1589" s="87"/>
      <c r="Y1589" s="87"/>
      <c r="Z1589" s="87"/>
      <c r="AA1589" s="87"/>
      <c r="AB1589" s="87"/>
      <c r="AC1589" s="86"/>
      <c r="AD1589" s="87"/>
    </row>
    <row x14ac:dyDescent="0.25" r="1590" customHeight="1" ht="17.25">
      <c r="A1590" s="235">
        <f>A1589</f>
        <v>25569.375</v>
      </c>
      <c r="B1590" s="179"/>
      <c r="C1590" s="180"/>
      <c r="D1590" s="180"/>
      <c r="E1590" s="180"/>
      <c r="F1590" s="180"/>
      <c r="G1590" s="180">
        <f>SUM(C1590:F1590)</f>
      </c>
      <c r="H1590" s="125"/>
      <c r="I1590" s="125">
        <f>G1589*H1590</f>
      </c>
      <c r="J1590" s="185"/>
      <c r="K1590" s="125">
        <f>SUM(I1590:J1590)</f>
      </c>
      <c r="L1590" s="86"/>
      <c r="M1590" s="175"/>
      <c r="N1590" s="87"/>
      <c r="O1590" s="87"/>
      <c r="P1590" s="87"/>
      <c r="Q1590" s="87"/>
      <c r="R1590" s="87"/>
      <c r="S1590" s="87"/>
      <c r="T1590" s="87"/>
      <c r="U1590" s="87"/>
      <c r="V1590" s="175"/>
      <c r="W1590" s="87"/>
      <c r="X1590" s="87"/>
      <c r="Y1590" s="87"/>
      <c r="Z1590" s="87"/>
      <c r="AA1590" s="87"/>
      <c r="AB1590" s="87"/>
      <c r="AC1590" s="86"/>
      <c r="AD1590" s="87"/>
    </row>
    <row x14ac:dyDescent="0.25" r="1591" customHeight="1" ht="17.25">
      <c r="A1591" s="243">
        <f>A1590</f>
        <v>25569.375</v>
      </c>
      <c r="B1591" s="282" t="s">
        <v>157</v>
      </c>
      <c r="C1591" s="191">
        <f>SUM(C1583:C1590)</f>
      </c>
      <c r="D1591" s="191">
        <f>SUM(D1583:D1590)</f>
      </c>
      <c r="E1591" s="191">
        <f>SUM(E1583:E1590)</f>
      </c>
      <c r="F1591" s="191">
        <f>SUM(F1583:F1590)</f>
      </c>
      <c r="G1591" s="191">
        <f>SUM(G1583:G1590)</f>
      </c>
      <c r="H1591" s="201"/>
      <c r="I1591" s="201">
        <f>SUM(I1583:I1590)</f>
      </c>
      <c r="J1591" s="201"/>
      <c r="K1591" s="202">
        <f>SUM(K1583:K1590)</f>
      </c>
      <c r="L1591" s="86"/>
      <c r="M1591" s="175"/>
      <c r="N1591" s="87"/>
      <c r="O1591" s="87"/>
      <c r="P1591" s="87"/>
      <c r="Q1591" s="87"/>
      <c r="R1591" s="87"/>
      <c r="S1591" s="87"/>
      <c r="T1591" s="87"/>
      <c r="U1591" s="87"/>
      <c r="V1591" s="175"/>
      <c r="W1591" s="87"/>
      <c r="X1591" s="87"/>
      <c r="Y1591" s="87"/>
      <c r="Z1591" s="87"/>
      <c r="AA1591" s="87"/>
      <c r="AB1591" s="87"/>
      <c r="AC1591" s="86"/>
      <c r="AD1591" s="87"/>
    </row>
    <row x14ac:dyDescent="0.25" r="1592" customHeight="1" ht="17.25" hidden="1">
      <c r="A1592" s="272" t="s">
        <v>128</v>
      </c>
      <c r="B1592" s="273" t="s">
        <v>2</v>
      </c>
      <c r="C1592" s="274" t="s">
        <v>129</v>
      </c>
      <c r="D1592" s="274" t="s">
        <v>130</v>
      </c>
      <c r="E1592" s="274" t="s">
        <v>131</v>
      </c>
      <c r="F1592" s="274" t="s">
        <v>132</v>
      </c>
      <c r="G1592" s="274" t="s">
        <v>133</v>
      </c>
      <c r="H1592" s="274" t="s">
        <v>7</v>
      </c>
      <c r="I1592" s="274" t="s">
        <v>134</v>
      </c>
      <c r="J1592" s="274" t="s">
        <v>90</v>
      </c>
      <c r="K1592" s="275" t="s">
        <v>135</v>
      </c>
      <c r="L1592" s="86"/>
      <c r="M1592" s="175"/>
      <c r="N1592" s="87"/>
      <c r="O1592" s="87"/>
      <c r="P1592" s="87"/>
      <c r="Q1592" s="87"/>
      <c r="R1592" s="87"/>
      <c r="S1592" s="87"/>
      <c r="T1592" s="87"/>
      <c r="U1592" s="87"/>
      <c r="V1592" s="175"/>
      <c r="W1592" s="87"/>
      <c r="X1592" s="87"/>
      <c r="Y1592" s="87"/>
      <c r="Z1592" s="87"/>
      <c r="AA1592" s="87"/>
      <c r="AB1592" s="87"/>
      <c r="AC1592" s="86"/>
      <c r="AD1592" s="87"/>
    </row>
    <row x14ac:dyDescent="0.25" r="1593" customHeight="1" ht="17.25">
      <c r="A1593" s="235">
        <f>A1591+1</f>
        <v>25569.375</v>
      </c>
      <c r="B1593" s="179" t="s">
        <v>203</v>
      </c>
      <c r="C1593" s="180"/>
      <c r="D1593" s="180">
        <v>25</v>
      </c>
      <c r="E1593" s="180"/>
      <c r="F1593" s="180"/>
      <c r="G1593" s="180">
        <f>SUM(C1593:F1593)</f>
      </c>
      <c r="H1593" s="237">
        <v>6000</v>
      </c>
      <c r="I1593" s="125">
        <f>G1593*H1593</f>
      </c>
      <c r="J1593" s="125">
        <f>I1593*0.1</f>
      </c>
      <c r="K1593" s="125">
        <f>SUM(I1593:J1593)</f>
      </c>
      <c r="L1593" s="86"/>
      <c r="M1593" s="175"/>
      <c r="N1593" s="87"/>
      <c r="O1593" s="87"/>
      <c r="P1593" s="87"/>
      <c r="Q1593" s="87"/>
      <c r="R1593" s="87"/>
      <c r="S1593" s="87"/>
      <c r="T1593" s="87"/>
      <c r="U1593" s="87"/>
      <c r="V1593" s="175"/>
      <c r="W1593" s="87"/>
      <c r="X1593" s="87"/>
      <c r="Y1593" s="87"/>
      <c r="Z1593" s="87"/>
      <c r="AA1593" s="87"/>
      <c r="AB1593" s="87"/>
      <c r="AC1593" s="86"/>
      <c r="AD1593" s="87"/>
    </row>
    <row x14ac:dyDescent="0.25" r="1594" customHeight="1" ht="17.25">
      <c r="A1594" s="235">
        <f>A1593</f>
        <v>25569.375</v>
      </c>
      <c r="B1594" s="179" t="s">
        <v>205</v>
      </c>
      <c r="C1594" s="180"/>
      <c r="D1594" s="180">
        <v>96</v>
      </c>
      <c r="E1594" s="180">
        <v>0</v>
      </c>
      <c r="F1594" s="180">
        <v>18</v>
      </c>
      <c r="G1594" s="180">
        <f>SUM(C1594:F1594)</f>
      </c>
      <c r="H1594" s="182">
        <v>4300</v>
      </c>
      <c r="I1594" s="125">
        <f>G1594*H1594</f>
      </c>
      <c r="J1594" s="125">
        <f>I1594*0.1</f>
      </c>
      <c r="K1594" s="125">
        <f>SUM(I1594:J1594)</f>
      </c>
      <c r="L1594" s="86"/>
      <c r="M1594" s="175"/>
      <c r="N1594" s="87"/>
      <c r="O1594" s="87"/>
      <c r="P1594" s="87"/>
      <c r="Q1594" s="87"/>
      <c r="R1594" s="87"/>
      <c r="S1594" s="87"/>
      <c r="T1594" s="87"/>
      <c r="U1594" s="87"/>
      <c r="V1594" s="175"/>
      <c r="W1594" s="87"/>
      <c r="X1594" s="87"/>
      <c r="Y1594" s="87"/>
      <c r="Z1594" s="87"/>
      <c r="AA1594" s="87"/>
      <c r="AB1594" s="87"/>
      <c r="AC1594" s="86"/>
      <c r="AD1594" s="87"/>
    </row>
    <row x14ac:dyDescent="0.25" r="1595" customHeight="1" ht="17.25">
      <c r="A1595" s="235">
        <f>A1594</f>
        <v>25569.375</v>
      </c>
      <c r="B1595" s="179" t="s">
        <v>13</v>
      </c>
      <c r="C1595" s="180"/>
      <c r="D1595" s="180">
        <v>12</v>
      </c>
      <c r="E1595" s="180">
        <v>0</v>
      </c>
      <c r="F1595" s="180"/>
      <c r="G1595" s="180">
        <f>SUM(C1595:F1595)</f>
      </c>
      <c r="H1595" s="125">
        <v>6000</v>
      </c>
      <c r="I1595" s="125">
        <f>G1595*H1595</f>
      </c>
      <c r="J1595" s="125">
        <f>I1595*0.1</f>
      </c>
      <c r="K1595" s="125">
        <f>SUM(I1595:J1595)</f>
      </c>
      <c r="L1595" s="86"/>
      <c r="M1595" s="175"/>
      <c r="N1595" s="87"/>
      <c r="O1595" s="87"/>
      <c r="P1595" s="87"/>
      <c r="Q1595" s="87"/>
      <c r="R1595" s="87"/>
      <c r="S1595" s="87"/>
      <c r="T1595" s="87"/>
      <c r="U1595" s="87"/>
      <c r="V1595" s="175"/>
      <c r="W1595" s="87"/>
      <c r="X1595" s="87"/>
      <c r="Y1595" s="87"/>
      <c r="Z1595" s="87"/>
      <c r="AA1595" s="87"/>
      <c r="AB1595" s="87"/>
      <c r="AC1595" s="86"/>
      <c r="AD1595" s="87"/>
    </row>
    <row x14ac:dyDescent="0.25" r="1596" customHeight="1" ht="17.25">
      <c r="A1596" s="235">
        <f>A1595</f>
        <v>25569.375</v>
      </c>
      <c r="B1596" s="179" t="s">
        <v>58</v>
      </c>
      <c r="C1596" s="183" t="s">
        <v>14</v>
      </c>
      <c r="D1596" s="180">
        <v>16</v>
      </c>
      <c r="E1596" s="180">
        <v>8</v>
      </c>
      <c r="F1596" s="180"/>
      <c r="G1596" s="180">
        <f>SUM(C1596:F1596)</f>
      </c>
      <c r="H1596" s="237">
        <v>5500</v>
      </c>
      <c r="I1596" s="125">
        <f>G1596*H1596</f>
      </c>
      <c r="J1596" s="125">
        <f>I1596*0.1</f>
      </c>
      <c r="K1596" s="125">
        <f>SUM(I1596:J1596)</f>
      </c>
      <c r="L1596" s="86"/>
      <c r="M1596" s="175"/>
      <c r="N1596" s="87"/>
      <c r="O1596" s="87"/>
      <c r="P1596" s="87"/>
      <c r="Q1596" s="87"/>
      <c r="R1596" s="87"/>
      <c r="S1596" s="87"/>
      <c r="T1596" s="87"/>
      <c r="U1596" s="87"/>
      <c r="V1596" s="175"/>
      <c r="W1596" s="87"/>
      <c r="X1596" s="87"/>
      <c r="Y1596" s="87"/>
      <c r="Z1596" s="87"/>
      <c r="AA1596" s="87"/>
      <c r="AB1596" s="87"/>
      <c r="AC1596" s="86"/>
      <c r="AD1596" s="87"/>
    </row>
    <row x14ac:dyDescent="0.25" r="1597" customHeight="1" ht="17.25">
      <c r="A1597" s="235">
        <f>A1596</f>
        <v>25569.375</v>
      </c>
      <c r="B1597" s="179" t="s">
        <v>8</v>
      </c>
      <c r="C1597" s="183">
        <v>10</v>
      </c>
      <c r="D1597" s="180">
        <v>45</v>
      </c>
      <c r="E1597" s="180">
        <v>25</v>
      </c>
      <c r="F1597" s="180">
        <v>16</v>
      </c>
      <c r="G1597" s="180">
        <f>SUM(C1597:F1597)</f>
      </c>
      <c r="H1597" s="125">
        <v>5000</v>
      </c>
      <c r="I1597" s="125">
        <f>G1597*H1597</f>
      </c>
      <c r="J1597" s="125">
        <f>I1597*0.1</f>
      </c>
      <c r="K1597" s="125">
        <f>SUM(I1597:J1597)</f>
      </c>
      <c r="L1597" s="86"/>
      <c r="M1597" s="175"/>
      <c r="N1597" s="87"/>
      <c r="O1597" s="87"/>
      <c r="P1597" s="87"/>
      <c r="Q1597" s="87"/>
      <c r="R1597" s="87"/>
      <c r="S1597" s="87"/>
      <c r="T1597" s="87"/>
      <c r="U1597" s="87"/>
      <c r="V1597" s="175"/>
      <c r="W1597" s="87"/>
      <c r="X1597" s="87"/>
      <c r="Y1597" s="87"/>
      <c r="Z1597" s="87"/>
      <c r="AA1597" s="87"/>
      <c r="AB1597" s="87"/>
      <c r="AC1597" s="86"/>
      <c r="AD1597" s="87"/>
    </row>
    <row x14ac:dyDescent="0.25" r="1598" customHeight="1" ht="17.25">
      <c r="A1598" s="235">
        <f>A1597</f>
        <v>25569.375</v>
      </c>
      <c r="B1598" s="179" t="s">
        <v>27</v>
      </c>
      <c r="C1598" s="180"/>
      <c r="D1598" s="180">
        <v>10</v>
      </c>
      <c r="E1598" s="180"/>
      <c r="F1598" s="180"/>
      <c r="G1598" s="180">
        <f>SUM(C1598:F1598)</f>
      </c>
      <c r="H1598" s="125">
        <v>5500</v>
      </c>
      <c r="I1598" s="125">
        <f>G1598*H1598</f>
      </c>
      <c r="J1598" s="125">
        <f>I1598*0.1</f>
      </c>
      <c r="K1598" s="125">
        <f>SUM(I1598:J1598)</f>
      </c>
      <c r="L1598" s="86"/>
      <c r="M1598" s="175"/>
      <c r="N1598" s="87"/>
      <c r="O1598" s="87"/>
      <c r="P1598" s="87"/>
      <c r="Q1598" s="87"/>
      <c r="R1598" s="87"/>
      <c r="S1598" s="87"/>
      <c r="T1598" s="87"/>
      <c r="U1598" s="87"/>
      <c r="V1598" s="175"/>
      <c r="W1598" s="87"/>
      <c r="X1598" s="87"/>
      <c r="Y1598" s="87"/>
      <c r="Z1598" s="87"/>
      <c r="AA1598" s="87"/>
      <c r="AB1598" s="87"/>
      <c r="AC1598" s="86"/>
      <c r="AD1598" s="87"/>
    </row>
    <row x14ac:dyDescent="0.25" r="1599" customHeight="1" ht="17.25">
      <c r="A1599" s="235">
        <f>A1598</f>
        <v>25569.375</v>
      </c>
      <c r="B1599" s="179" t="s">
        <v>20</v>
      </c>
      <c r="C1599" s="180"/>
      <c r="D1599" s="180">
        <v>61</v>
      </c>
      <c r="E1599" s="181">
        <v>13</v>
      </c>
      <c r="F1599" s="180"/>
      <c r="G1599" s="180">
        <f>SUM(C1599:F1599)</f>
      </c>
      <c r="H1599" s="125">
        <v>5000</v>
      </c>
      <c r="I1599" s="125">
        <f>G1599*H1599</f>
      </c>
      <c r="J1599" s="125">
        <f>I1599*0.1</f>
      </c>
      <c r="K1599" s="125">
        <f>SUM(I1599:J1599)</f>
      </c>
      <c r="L1599" s="86"/>
      <c r="M1599" s="175"/>
      <c r="N1599" s="87"/>
      <c r="O1599" s="87"/>
      <c r="P1599" s="87"/>
      <c r="Q1599" s="87"/>
      <c r="R1599" s="87"/>
      <c r="S1599" s="87"/>
      <c r="T1599" s="87"/>
      <c r="U1599" s="87"/>
      <c r="V1599" s="175"/>
      <c r="W1599" s="87"/>
      <c r="X1599" s="87"/>
      <c r="Y1599" s="87"/>
      <c r="Z1599" s="87"/>
      <c r="AA1599" s="87"/>
      <c r="AB1599" s="87"/>
      <c r="AC1599" s="86"/>
      <c r="AD1599" s="87"/>
    </row>
    <row x14ac:dyDescent="0.25" r="1600" customHeight="1" ht="17.25">
      <c r="A1600" s="235">
        <f>A1599</f>
        <v>25569.375</v>
      </c>
      <c r="B1600" s="179" t="s">
        <v>31</v>
      </c>
      <c r="C1600" s="180"/>
      <c r="D1600" s="180">
        <v>25</v>
      </c>
      <c r="E1600" s="180"/>
      <c r="F1600" s="180"/>
      <c r="G1600" s="180">
        <f>SUM(C1600:F1600)</f>
      </c>
      <c r="H1600" s="125">
        <v>6000</v>
      </c>
      <c r="I1600" s="125">
        <f>G1600*H1600</f>
      </c>
      <c r="J1600" s="125">
        <f>I1600*0.1</f>
      </c>
      <c r="K1600" s="125">
        <f>SUM(I1600:J1600)</f>
      </c>
      <c r="L1600" s="86"/>
      <c r="M1600" s="175"/>
      <c r="N1600" s="87"/>
      <c r="O1600" s="87"/>
      <c r="P1600" s="87"/>
      <c r="Q1600" s="87"/>
      <c r="R1600" s="87"/>
      <c r="S1600" s="87"/>
      <c r="T1600" s="87"/>
      <c r="U1600" s="87"/>
      <c r="V1600" s="175"/>
      <c r="W1600" s="87"/>
      <c r="X1600" s="87"/>
      <c r="Y1600" s="87"/>
      <c r="Z1600" s="87"/>
      <c r="AA1600" s="87"/>
      <c r="AB1600" s="87"/>
      <c r="AC1600" s="86"/>
      <c r="AD1600" s="87"/>
    </row>
    <row x14ac:dyDescent="0.25" r="1601" customHeight="1" ht="17.25">
      <c r="A1601" s="235">
        <f>A1600</f>
        <v>25569.375</v>
      </c>
      <c r="B1601" s="179" t="s">
        <v>71</v>
      </c>
      <c r="C1601" s="180"/>
      <c r="D1601" s="180">
        <v>25</v>
      </c>
      <c r="E1601" s="180"/>
      <c r="F1601" s="180"/>
      <c r="G1601" s="180">
        <f>SUM(C1601:F1601)</f>
      </c>
      <c r="H1601" s="125">
        <v>6000</v>
      </c>
      <c r="I1601" s="125">
        <f>G1601*H1601</f>
      </c>
      <c r="J1601" s="125">
        <f>I1601*0.1</f>
      </c>
      <c r="K1601" s="125">
        <f>SUM(I1601:J1601)</f>
      </c>
      <c r="L1601" s="86"/>
      <c r="M1601" s="175"/>
      <c r="N1601" s="87"/>
      <c r="O1601" s="87"/>
      <c r="P1601" s="87"/>
      <c r="Q1601" s="87"/>
      <c r="R1601" s="87"/>
      <c r="S1601" s="87"/>
      <c r="T1601" s="87"/>
      <c r="U1601" s="87"/>
      <c r="V1601" s="175"/>
      <c r="W1601" s="87"/>
      <c r="X1601" s="87"/>
      <c r="Y1601" s="87"/>
      <c r="Z1601" s="87"/>
      <c r="AA1601" s="87"/>
      <c r="AB1601" s="87"/>
      <c r="AC1601" s="86"/>
      <c r="AD1601" s="87"/>
    </row>
    <row x14ac:dyDescent="0.25" r="1602" customHeight="1" ht="17.25">
      <c r="A1602" s="235">
        <f>A1601</f>
        <v>25569.375</v>
      </c>
      <c r="B1602" s="179" t="s">
        <v>49</v>
      </c>
      <c r="C1602" s="180"/>
      <c r="D1602" s="180">
        <v>18</v>
      </c>
      <c r="E1602" s="180">
        <v>13</v>
      </c>
      <c r="F1602" s="180"/>
      <c r="G1602" s="180">
        <f>SUM(C1602:F1602)</f>
      </c>
      <c r="H1602" s="237">
        <v>6000</v>
      </c>
      <c r="I1602" s="125">
        <f>G1602*H1602</f>
      </c>
      <c r="J1602" s="125">
        <f>I1602*0.1</f>
      </c>
      <c r="K1602" s="125">
        <f>SUM(I1602:J1602)</f>
      </c>
      <c r="L1602" s="86"/>
      <c r="M1602" s="175"/>
      <c r="N1602" s="87"/>
      <c r="O1602" s="87"/>
      <c r="P1602" s="87"/>
      <c r="Q1602" s="87"/>
      <c r="R1602" s="87"/>
      <c r="S1602" s="87"/>
      <c r="T1602" s="87"/>
      <c r="U1602" s="87"/>
      <c r="V1602" s="175"/>
      <c r="W1602" s="87"/>
      <c r="X1602" s="87"/>
      <c r="Y1602" s="87"/>
      <c r="Z1602" s="87"/>
      <c r="AA1602" s="87"/>
      <c r="AB1602" s="87"/>
      <c r="AC1602" s="86"/>
      <c r="AD1602" s="87"/>
    </row>
    <row x14ac:dyDescent="0.25" r="1603" customHeight="1" ht="17.25">
      <c r="A1603" s="235">
        <f>A1602</f>
        <v>25569.375</v>
      </c>
      <c r="B1603" s="184" t="s">
        <v>9</v>
      </c>
      <c r="C1603" s="180"/>
      <c r="D1603" s="180">
        <v>42</v>
      </c>
      <c r="E1603" s="180"/>
      <c r="F1603" s="180"/>
      <c r="G1603" s="180">
        <f>SUM(C1603:F1603)</f>
      </c>
      <c r="H1603" s="125">
        <v>6000</v>
      </c>
      <c r="I1603" s="125">
        <f>G1603*H1603</f>
      </c>
      <c r="J1603" s="125">
        <f>I1603*0.1</f>
      </c>
      <c r="K1603" s="125">
        <f>SUM(I1603:J1603)</f>
      </c>
      <c r="L1603" s="86"/>
      <c r="M1603" s="175"/>
      <c r="N1603" s="87"/>
      <c r="O1603" s="87"/>
      <c r="P1603" s="87"/>
      <c r="Q1603" s="87"/>
      <c r="R1603" s="87"/>
      <c r="S1603" s="87"/>
      <c r="T1603" s="87"/>
      <c r="U1603" s="87"/>
      <c r="V1603" s="175"/>
      <c r="W1603" s="87"/>
      <c r="X1603" s="87"/>
      <c r="Y1603" s="87"/>
      <c r="Z1603" s="87"/>
      <c r="AA1603" s="87"/>
      <c r="AB1603" s="87"/>
      <c r="AC1603" s="86"/>
      <c r="AD1603" s="87"/>
    </row>
    <row x14ac:dyDescent="0.25" r="1604" customHeight="1" ht="17.25">
      <c r="A1604" s="235">
        <f>A1603</f>
        <v>25569.375</v>
      </c>
      <c r="B1604" s="179" t="s">
        <v>78</v>
      </c>
      <c r="C1604" s="180"/>
      <c r="D1604" s="180">
        <v>20</v>
      </c>
      <c r="E1604" s="180"/>
      <c r="F1604" s="180"/>
      <c r="G1604" s="180">
        <f>SUM(C1604:F1604)</f>
      </c>
      <c r="H1604" s="125">
        <v>6500</v>
      </c>
      <c r="I1604" s="125">
        <f>G1604*H1604</f>
      </c>
      <c r="J1604" s="125">
        <f>I1604*0.1</f>
      </c>
      <c r="K1604" s="125">
        <f>SUM(I1604:J1604)</f>
      </c>
      <c r="L1604" s="86"/>
      <c r="M1604" s="175"/>
      <c r="N1604" s="87"/>
      <c r="O1604" s="87"/>
      <c r="P1604" s="87"/>
      <c r="Q1604" s="87"/>
      <c r="R1604" s="87"/>
      <c r="S1604" s="87"/>
      <c r="T1604" s="87"/>
      <c r="U1604" s="87"/>
      <c r="V1604" s="175"/>
      <c r="W1604" s="87"/>
      <c r="X1604" s="87"/>
      <c r="Y1604" s="87"/>
      <c r="Z1604" s="87"/>
      <c r="AA1604" s="87"/>
      <c r="AB1604" s="87"/>
      <c r="AC1604" s="86"/>
      <c r="AD1604" s="87"/>
    </row>
    <row x14ac:dyDescent="0.25" r="1605" customHeight="1" ht="17.25">
      <c r="A1605" s="235">
        <f>A1604</f>
        <v>25569.375</v>
      </c>
      <c r="B1605" s="179" t="s">
        <v>55</v>
      </c>
      <c r="C1605" s="180"/>
      <c r="D1605" s="180">
        <v>10</v>
      </c>
      <c r="E1605" s="180"/>
      <c r="F1605" s="180"/>
      <c r="G1605" s="180">
        <f>SUM(C1605:F1605)</f>
      </c>
      <c r="H1605" s="125">
        <v>6500</v>
      </c>
      <c r="I1605" s="125">
        <f>G1605*H1605</f>
      </c>
      <c r="J1605" s="125">
        <f>I1605*0.1</f>
      </c>
      <c r="K1605" s="125">
        <f>SUM(I1605:J1605)</f>
      </c>
      <c r="L1605" s="86"/>
      <c r="M1605" s="175"/>
      <c r="N1605" s="87"/>
      <c r="O1605" s="87"/>
      <c r="P1605" s="87"/>
      <c r="Q1605" s="87"/>
      <c r="R1605" s="87"/>
      <c r="S1605" s="87"/>
      <c r="T1605" s="87"/>
      <c r="U1605" s="87"/>
      <c r="V1605" s="175"/>
      <c r="W1605" s="87"/>
      <c r="X1605" s="87"/>
      <c r="Y1605" s="87"/>
      <c r="Z1605" s="87"/>
      <c r="AA1605" s="87"/>
      <c r="AB1605" s="87"/>
      <c r="AC1605" s="86"/>
      <c r="AD1605" s="87"/>
    </row>
    <row x14ac:dyDescent="0.25" r="1606" customHeight="1" ht="17.25">
      <c r="A1606" s="235">
        <f>A1605</f>
        <v>25569.375</v>
      </c>
      <c r="B1606" s="279" t="s">
        <v>80</v>
      </c>
      <c r="C1606" s="180"/>
      <c r="D1606" s="180">
        <v>23</v>
      </c>
      <c r="E1606" s="180"/>
      <c r="F1606" s="180"/>
      <c r="G1606" s="180">
        <f>SUM(C1606:F1606)</f>
      </c>
      <c r="H1606" s="125">
        <v>6000</v>
      </c>
      <c r="I1606" s="125">
        <f>G1606*H1606</f>
      </c>
      <c r="J1606" s="185"/>
      <c r="K1606" s="125">
        <f>SUM(I1606:J1606)</f>
      </c>
      <c r="L1606" s="86"/>
      <c r="M1606" s="175"/>
      <c r="N1606" s="87"/>
      <c r="O1606" s="87"/>
      <c r="P1606" s="87"/>
      <c r="Q1606" s="87"/>
      <c r="R1606" s="87"/>
      <c r="S1606" s="87"/>
      <c r="T1606" s="87"/>
      <c r="U1606" s="87"/>
      <c r="V1606" s="175"/>
      <c r="W1606" s="87"/>
      <c r="X1606" s="87"/>
      <c r="Y1606" s="87"/>
      <c r="Z1606" s="87"/>
      <c r="AA1606" s="87"/>
      <c r="AB1606" s="87"/>
      <c r="AC1606" s="86"/>
      <c r="AD1606" s="87"/>
    </row>
    <row x14ac:dyDescent="0.25" r="1607" customHeight="1" ht="17.25">
      <c r="A1607" s="235">
        <f>A1606</f>
        <v>25569.375</v>
      </c>
      <c r="B1607" s="279" t="s">
        <v>67</v>
      </c>
      <c r="C1607" s="180"/>
      <c r="D1607" s="180">
        <v>7</v>
      </c>
      <c r="E1607" s="180">
        <v>6</v>
      </c>
      <c r="F1607" s="180"/>
      <c r="G1607" s="180">
        <f>SUM(C1607:F1607)</f>
      </c>
      <c r="H1607" s="125">
        <v>5500</v>
      </c>
      <c r="I1607" s="125">
        <f>G1607*H1607</f>
      </c>
      <c r="J1607" s="125">
        <f>I1607*0.1</f>
      </c>
      <c r="K1607" s="125">
        <f>SUM(I1607:J1607)</f>
      </c>
      <c r="L1607" s="86"/>
      <c r="M1607" s="175"/>
      <c r="N1607" s="87"/>
      <c r="O1607" s="87"/>
      <c r="P1607" s="87"/>
      <c r="Q1607" s="87"/>
      <c r="R1607" s="87"/>
      <c r="S1607" s="87"/>
      <c r="T1607" s="87"/>
      <c r="U1607" s="87"/>
      <c r="V1607" s="175"/>
      <c r="W1607" s="87"/>
      <c r="X1607" s="87"/>
      <c r="Y1607" s="87"/>
      <c r="Z1607" s="87"/>
      <c r="AA1607" s="87"/>
      <c r="AB1607" s="87"/>
      <c r="AC1607" s="86"/>
      <c r="AD1607" s="87"/>
    </row>
    <row x14ac:dyDescent="0.25" r="1608" customHeight="1" ht="17.25">
      <c r="A1608" s="235">
        <f>A1607</f>
        <v>25569.375</v>
      </c>
      <c r="B1608" s="279" t="s">
        <v>74</v>
      </c>
      <c r="C1608" s="180"/>
      <c r="D1608" s="180">
        <v>34</v>
      </c>
      <c r="E1608" s="180">
        <v>28</v>
      </c>
      <c r="F1608" s="180"/>
      <c r="G1608" s="180">
        <f>SUM(C1608:F1608)</f>
      </c>
      <c r="H1608" s="187">
        <v>5000</v>
      </c>
      <c r="I1608" s="125">
        <f>G1608*H1608</f>
      </c>
      <c r="J1608" s="125">
        <f>I1608*0.1</f>
      </c>
      <c r="K1608" s="125">
        <f>SUM(I1608:J1608)</f>
      </c>
      <c r="L1608" s="86"/>
      <c r="M1608" s="175"/>
      <c r="N1608" s="87"/>
      <c r="O1608" s="87"/>
      <c r="P1608" s="87"/>
      <c r="Q1608" s="87"/>
      <c r="R1608" s="87"/>
      <c r="S1608" s="87"/>
      <c r="T1608" s="87"/>
      <c r="U1608" s="87"/>
      <c r="V1608" s="175"/>
      <c r="W1608" s="87"/>
      <c r="X1608" s="87"/>
      <c r="Y1608" s="87"/>
      <c r="Z1608" s="87"/>
      <c r="AA1608" s="87"/>
      <c r="AB1608" s="87"/>
      <c r="AC1608" s="86"/>
      <c r="AD1608" s="87"/>
    </row>
    <row x14ac:dyDescent="0.25" r="1609" customHeight="1" ht="17.25">
      <c r="A1609" s="235">
        <f>A1608</f>
        <v>25569.375</v>
      </c>
      <c r="B1609" s="280" t="s">
        <v>11</v>
      </c>
      <c r="C1609" s="180"/>
      <c r="D1609" s="180">
        <v>13</v>
      </c>
      <c r="E1609" s="180">
        <v>7</v>
      </c>
      <c r="F1609" s="180"/>
      <c r="G1609" s="180">
        <f>SUM(C1609:F1609)</f>
      </c>
      <c r="H1609" s="125">
        <v>6000</v>
      </c>
      <c r="I1609" s="125">
        <f>G1609*H1609</f>
      </c>
      <c r="J1609" s="125">
        <f>I1609*0.1</f>
      </c>
      <c r="K1609" s="125">
        <f>SUM(I1609:J1609)</f>
      </c>
      <c r="L1609" s="86"/>
      <c r="M1609" s="175"/>
      <c r="N1609" s="87"/>
      <c r="O1609" s="87"/>
      <c r="P1609" s="87"/>
      <c r="Q1609" s="87"/>
      <c r="R1609" s="87"/>
      <c r="S1609" s="87"/>
      <c r="T1609" s="87"/>
      <c r="U1609" s="87"/>
      <c r="V1609" s="175"/>
      <c r="W1609" s="87"/>
      <c r="X1609" s="87"/>
      <c r="Y1609" s="87"/>
      <c r="Z1609" s="87"/>
      <c r="AA1609" s="87"/>
      <c r="AB1609" s="87"/>
      <c r="AC1609" s="86"/>
      <c r="AD1609" s="87"/>
    </row>
    <row x14ac:dyDescent="0.25" r="1610" customHeight="1" ht="17.25">
      <c r="A1610" s="235">
        <f>A1609</f>
        <v>25569.375</v>
      </c>
      <c r="B1610" s="279" t="s">
        <v>22</v>
      </c>
      <c r="C1610" s="180"/>
      <c r="D1610" s="180">
        <v>35</v>
      </c>
      <c r="E1610" s="180"/>
      <c r="F1610" s="180"/>
      <c r="G1610" s="180">
        <f>SUM(C1610:F1610)</f>
      </c>
      <c r="H1610" s="237">
        <v>4800</v>
      </c>
      <c r="I1610" s="125">
        <f>G1610*H1610</f>
      </c>
      <c r="J1610" s="125">
        <f>I1610*0.1</f>
      </c>
      <c r="K1610" s="125">
        <f>SUM(I1610:J1610)</f>
      </c>
      <c r="L1610" s="86"/>
      <c r="M1610" s="175"/>
      <c r="N1610" s="87"/>
      <c r="O1610" s="87"/>
      <c r="P1610" s="87"/>
      <c r="Q1610" s="87"/>
      <c r="R1610" s="87"/>
      <c r="S1610" s="87"/>
      <c r="T1610" s="87"/>
      <c r="U1610" s="87"/>
      <c r="V1610" s="175"/>
      <c r="W1610" s="87"/>
      <c r="X1610" s="87"/>
      <c r="Y1610" s="87"/>
      <c r="Z1610" s="87"/>
      <c r="AA1610" s="87"/>
      <c r="AB1610" s="87"/>
      <c r="AC1610" s="86"/>
      <c r="AD1610" s="87"/>
    </row>
    <row x14ac:dyDescent="0.25" r="1611" customHeight="1" ht="17.25">
      <c r="A1611" s="235">
        <f>A1610</f>
        <v>25569.375</v>
      </c>
      <c r="B1611" s="279" t="s">
        <v>217</v>
      </c>
      <c r="C1611" s="180"/>
      <c r="D1611" s="180">
        <v>18</v>
      </c>
      <c r="E1611" s="180">
        <v>10</v>
      </c>
      <c r="F1611" s="180"/>
      <c r="G1611" s="180">
        <f>SUM(C1611:F1611)</f>
      </c>
      <c r="H1611" s="125">
        <v>5000</v>
      </c>
      <c r="I1611" s="125">
        <f>G1611*H1611</f>
      </c>
      <c r="J1611" s="125">
        <f>I1611*0.1</f>
      </c>
      <c r="K1611" s="125">
        <f>SUM(I1611:J1611)</f>
      </c>
      <c r="L1611" s="86"/>
      <c r="M1611" s="175"/>
      <c r="N1611" s="87"/>
      <c r="O1611" s="87"/>
      <c r="P1611" s="87"/>
      <c r="Q1611" s="87"/>
      <c r="R1611" s="87"/>
      <c r="S1611" s="87"/>
      <c r="T1611" s="87"/>
      <c r="U1611" s="87"/>
      <c r="V1611" s="175"/>
      <c r="W1611" s="87"/>
      <c r="X1611" s="87"/>
      <c r="Y1611" s="87"/>
      <c r="Z1611" s="87"/>
      <c r="AA1611" s="87"/>
      <c r="AB1611" s="87"/>
      <c r="AC1611" s="86"/>
      <c r="AD1611" s="87"/>
    </row>
    <row x14ac:dyDescent="0.25" r="1612" customHeight="1" ht="17.25">
      <c r="A1612" s="235">
        <f>A1611</f>
        <v>25569.375</v>
      </c>
      <c r="B1612" s="279" t="s">
        <v>84</v>
      </c>
      <c r="C1612" s="180"/>
      <c r="D1612" s="180">
        <v>16</v>
      </c>
      <c r="E1612" s="180">
        <v>9</v>
      </c>
      <c r="F1612" s="180"/>
      <c r="G1612" s="180">
        <f>SUM(C1612:F1612)</f>
      </c>
      <c r="H1612" s="237">
        <v>4800</v>
      </c>
      <c r="I1612" s="125">
        <f>G1612*H1612</f>
      </c>
      <c r="J1612" s="125">
        <f>I1612*0.1</f>
      </c>
      <c r="K1612" s="125">
        <f>SUM(I1612:J1612)</f>
      </c>
      <c r="L1612" s="86"/>
      <c r="M1612" s="175"/>
      <c r="N1612" s="87"/>
      <c r="O1612" s="87"/>
      <c r="P1612" s="87"/>
      <c r="Q1612" s="87"/>
      <c r="R1612" s="87"/>
      <c r="S1612" s="87"/>
      <c r="T1612" s="87"/>
      <c r="U1612" s="87"/>
      <c r="V1612" s="175"/>
      <c r="W1612" s="87"/>
      <c r="X1612" s="87"/>
      <c r="Y1612" s="87"/>
      <c r="Z1612" s="87"/>
      <c r="AA1612" s="87"/>
      <c r="AB1612" s="87"/>
      <c r="AC1612" s="86"/>
      <c r="AD1612" s="87"/>
    </row>
    <row x14ac:dyDescent="0.25" r="1613" customHeight="1" ht="17.25">
      <c r="A1613" s="235">
        <f>A1612</f>
        <v>25569.375</v>
      </c>
      <c r="B1613" s="279" t="s">
        <v>207</v>
      </c>
      <c r="C1613" s="180"/>
      <c r="D1613" s="180">
        <v>45</v>
      </c>
      <c r="E1613" s="180"/>
      <c r="F1613" s="180">
        <v>2</v>
      </c>
      <c r="G1613" s="180">
        <f>SUM(C1613:F1613)</f>
      </c>
      <c r="H1613" s="125">
        <v>6000</v>
      </c>
      <c r="I1613" s="125">
        <f>G1613*H1613</f>
      </c>
      <c r="J1613" s="125">
        <f>I1613*0.1</f>
      </c>
      <c r="K1613" s="125">
        <f>SUM(I1613:J1613)</f>
      </c>
      <c r="L1613" s="86"/>
      <c r="M1613" s="175"/>
      <c r="N1613" s="87"/>
      <c r="O1613" s="87"/>
      <c r="P1613" s="87"/>
      <c r="Q1613" s="87"/>
      <c r="R1613" s="87"/>
      <c r="S1613" s="87"/>
      <c r="T1613" s="87"/>
      <c r="U1613" s="87"/>
      <c r="V1613" s="175"/>
      <c r="W1613" s="87"/>
      <c r="X1613" s="87"/>
      <c r="Y1613" s="87"/>
      <c r="Z1613" s="87"/>
      <c r="AA1613" s="87"/>
      <c r="AB1613" s="87"/>
      <c r="AC1613" s="86"/>
      <c r="AD1613" s="87"/>
    </row>
    <row x14ac:dyDescent="0.25" r="1614" customHeight="1" ht="17.25">
      <c r="A1614" s="235">
        <f>A1613</f>
        <v>25569.375</v>
      </c>
      <c r="B1614" s="280" t="s">
        <v>17</v>
      </c>
      <c r="C1614" s="180"/>
      <c r="D1614" s="180">
        <v>37</v>
      </c>
      <c r="E1614" s="180">
        <v>12</v>
      </c>
      <c r="F1614" s="180"/>
      <c r="G1614" s="180">
        <f>SUM(C1614:F1614)</f>
      </c>
      <c r="H1614" s="125">
        <v>6000</v>
      </c>
      <c r="I1614" s="125">
        <f>G1614*H1614</f>
      </c>
      <c r="J1614" s="185"/>
      <c r="K1614" s="125">
        <f>SUM(I1614:J1614)</f>
      </c>
      <c r="L1614" s="86"/>
      <c r="M1614" s="175"/>
      <c r="N1614" s="87"/>
      <c r="O1614" s="87"/>
      <c r="P1614" s="87"/>
      <c r="Q1614" s="87"/>
      <c r="R1614" s="87"/>
      <c r="S1614" s="87"/>
      <c r="T1614" s="87"/>
      <c r="U1614" s="87"/>
      <c r="V1614" s="175"/>
      <c r="W1614" s="87"/>
      <c r="X1614" s="87"/>
      <c r="Y1614" s="87"/>
      <c r="Z1614" s="87"/>
      <c r="AA1614" s="87"/>
      <c r="AB1614" s="87"/>
      <c r="AC1614" s="86"/>
      <c r="AD1614" s="87"/>
    </row>
    <row x14ac:dyDescent="0.25" r="1615" customHeight="1" ht="17.25">
      <c r="A1615" s="235">
        <f>A1614</f>
        <v>25569.375</v>
      </c>
      <c r="B1615" s="279" t="s">
        <v>15</v>
      </c>
      <c r="C1615" s="180"/>
      <c r="D1615" s="180">
        <v>25</v>
      </c>
      <c r="E1615" s="180">
        <v>5</v>
      </c>
      <c r="F1615" s="180"/>
      <c r="G1615" s="180">
        <f>SUM(C1615:F1615)</f>
      </c>
      <c r="H1615" s="237">
        <v>4800</v>
      </c>
      <c r="I1615" s="125">
        <f>G1615*H1615</f>
      </c>
      <c r="J1615" s="125">
        <f>I1615*0.1</f>
      </c>
      <c r="K1615" s="125">
        <f>SUM(I1615:J1615)</f>
      </c>
      <c r="L1615" s="86"/>
      <c r="M1615" s="175"/>
      <c r="N1615" s="87"/>
      <c r="O1615" s="87"/>
      <c r="P1615" s="87"/>
      <c r="Q1615" s="87"/>
      <c r="R1615" s="87"/>
      <c r="S1615" s="87"/>
      <c r="T1615" s="87"/>
      <c r="U1615" s="87"/>
      <c r="V1615" s="175"/>
      <c r="W1615" s="87"/>
      <c r="X1615" s="87"/>
      <c r="Y1615" s="87"/>
      <c r="Z1615" s="87"/>
      <c r="AA1615" s="87"/>
      <c r="AB1615" s="87"/>
      <c r="AC1615" s="86"/>
      <c r="AD1615" s="87"/>
    </row>
    <row x14ac:dyDescent="0.25" r="1616" customHeight="1" ht="17.25">
      <c r="A1616" s="235">
        <f>A1615</f>
        <v>25569.375</v>
      </c>
      <c r="B1616" s="279" t="s">
        <v>21</v>
      </c>
      <c r="C1616" s="188" t="s">
        <v>14</v>
      </c>
      <c r="D1616" s="180">
        <v>13</v>
      </c>
      <c r="E1616" s="180"/>
      <c r="F1616" s="180"/>
      <c r="G1616" s="180">
        <f>SUM(C1616:F1616)</f>
      </c>
      <c r="H1616" s="125">
        <v>5000</v>
      </c>
      <c r="I1616" s="125">
        <f>G1616*H1616</f>
      </c>
      <c r="J1616" s="125">
        <f>I1616*0.1</f>
      </c>
      <c r="K1616" s="125">
        <f>SUM(I1616:J1616)</f>
      </c>
      <c r="L1616" s="86"/>
      <c r="M1616" s="175"/>
      <c r="N1616" s="87"/>
      <c r="O1616" s="87"/>
      <c r="P1616" s="87"/>
      <c r="Q1616" s="87"/>
      <c r="R1616" s="87"/>
      <c r="S1616" s="87"/>
      <c r="T1616" s="87"/>
      <c r="U1616" s="87"/>
      <c r="V1616" s="175"/>
      <c r="W1616" s="87"/>
      <c r="X1616" s="87"/>
      <c r="Y1616" s="87"/>
      <c r="Z1616" s="87"/>
      <c r="AA1616" s="87"/>
      <c r="AB1616" s="87"/>
      <c r="AC1616" s="86"/>
      <c r="AD1616" s="87"/>
    </row>
    <row x14ac:dyDescent="0.25" r="1617" customHeight="1" ht="17.25">
      <c r="A1617" s="235">
        <f>A1616</f>
        <v>25569.375</v>
      </c>
      <c r="B1617" s="279" t="s">
        <v>52</v>
      </c>
      <c r="C1617" s="180"/>
      <c r="D1617" s="180">
        <v>15</v>
      </c>
      <c r="E1617" s="180">
        <v>8</v>
      </c>
      <c r="F1617" s="180"/>
      <c r="G1617" s="180">
        <f>SUM(C1617:F1617)</f>
      </c>
      <c r="H1617" s="125">
        <v>5000</v>
      </c>
      <c r="I1617" s="125">
        <f>G1617*H1617</f>
      </c>
      <c r="J1617" s="125">
        <f>I1617*0.1</f>
      </c>
      <c r="K1617" s="125">
        <f>SUM(I1617:J1617)</f>
      </c>
      <c r="L1617" s="86"/>
      <c r="M1617" s="175"/>
      <c r="N1617" s="87"/>
      <c r="O1617" s="87"/>
      <c r="P1617" s="87"/>
      <c r="Q1617" s="87"/>
      <c r="R1617" s="87"/>
      <c r="S1617" s="87"/>
      <c r="T1617" s="87"/>
      <c r="U1617" s="87"/>
      <c r="V1617" s="175"/>
      <c r="W1617" s="87"/>
      <c r="X1617" s="87"/>
      <c r="Y1617" s="87"/>
      <c r="Z1617" s="87"/>
      <c r="AA1617" s="87"/>
      <c r="AB1617" s="87"/>
      <c r="AC1617" s="86"/>
      <c r="AD1617" s="87"/>
    </row>
    <row x14ac:dyDescent="0.25" r="1618" customHeight="1" ht="17.25">
      <c r="A1618" s="235">
        <f>A1617</f>
        <v>25569.375</v>
      </c>
      <c r="B1618" s="279" t="s">
        <v>61</v>
      </c>
      <c r="C1618" s="180"/>
      <c r="D1618" s="180">
        <v>8</v>
      </c>
      <c r="E1618" s="180"/>
      <c r="F1618" s="180"/>
      <c r="G1618" s="180">
        <f>SUM(C1618:F1618)</f>
      </c>
      <c r="H1618" s="125">
        <v>5000</v>
      </c>
      <c r="I1618" s="125">
        <f>G1618*H1618</f>
      </c>
      <c r="J1618" s="125">
        <f>I1618*0.1</f>
      </c>
      <c r="K1618" s="125">
        <f>SUM(I1618:J1618)</f>
      </c>
      <c r="L1618" s="86"/>
      <c r="M1618" s="175"/>
      <c r="N1618" s="87"/>
      <c r="O1618" s="87"/>
      <c r="P1618" s="87"/>
      <c r="Q1618" s="87"/>
      <c r="R1618" s="87"/>
      <c r="S1618" s="87"/>
      <c r="T1618" s="87"/>
      <c r="U1618" s="87"/>
      <c r="V1618" s="175"/>
      <c r="W1618" s="87"/>
      <c r="X1618" s="87"/>
      <c r="Y1618" s="87"/>
      <c r="Z1618" s="87"/>
      <c r="AA1618" s="87"/>
      <c r="AB1618" s="87"/>
      <c r="AC1618" s="86"/>
      <c r="AD1618" s="87"/>
    </row>
    <row x14ac:dyDescent="0.25" r="1619" customHeight="1" ht="17.25">
      <c r="A1619" s="235">
        <f>A1618</f>
        <v>25569.375</v>
      </c>
      <c r="B1619" s="280" t="s">
        <v>33</v>
      </c>
      <c r="C1619" s="180"/>
      <c r="D1619" s="180">
        <v>11</v>
      </c>
      <c r="E1619" s="180"/>
      <c r="F1619" s="180"/>
      <c r="G1619" s="180">
        <f>SUM(C1619:F1619)</f>
      </c>
      <c r="H1619" s="125">
        <v>5500</v>
      </c>
      <c r="I1619" s="125">
        <f>G1619*H1619</f>
      </c>
      <c r="J1619" s="125">
        <f>I1619*0.1</f>
      </c>
      <c r="K1619" s="125">
        <f>SUM(I1619:J1619)</f>
      </c>
      <c r="L1619" s="86"/>
      <c r="M1619" s="175"/>
      <c r="N1619" s="87"/>
      <c r="O1619" s="87"/>
      <c r="P1619" s="87"/>
      <c r="Q1619" s="87"/>
      <c r="R1619" s="87"/>
      <c r="S1619" s="87"/>
      <c r="T1619" s="87"/>
      <c r="U1619" s="87"/>
      <c r="V1619" s="175"/>
      <c r="W1619" s="87"/>
      <c r="X1619" s="87"/>
      <c r="Y1619" s="87"/>
      <c r="Z1619" s="87"/>
      <c r="AA1619" s="87"/>
      <c r="AB1619" s="87"/>
      <c r="AC1619" s="86"/>
      <c r="AD1619" s="87"/>
    </row>
    <row x14ac:dyDescent="0.25" r="1620" customHeight="1" ht="17.25">
      <c r="A1620" s="235">
        <f>A1619</f>
        <v>25569.375</v>
      </c>
      <c r="B1620" s="279" t="s">
        <v>30</v>
      </c>
      <c r="C1620" s="180"/>
      <c r="D1620" s="180">
        <v>18</v>
      </c>
      <c r="E1620" s="180"/>
      <c r="F1620" s="180"/>
      <c r="G1620" s="180">
        <f>SUM(C1620:F1620)</f>
      </c>
      <c r="H1620" s="125">
        <v>6000</v>
      </c>
      <c r="I1620" s="125">
        <f>G1620*H1620</f>
      </c>
      <c r="J1620" s="125">
        <f>I1620*0.1</f>
      </c>
      <c r="K1620" s="125">
        <f>SUM(I1620:J1620)</f>
      </c>
      <c r="L1620" s="86"/>
      <c r="M1620" s="175"/>
      <c r="N1620" s="87"/>
      <c r="O1620" s="87"/>
      <c r="P1620" s="87"/>
      <c r="Q1620" s="87"/>
      <c r="R1620" s="87"/>
      <c r="S1620" s="87"/>
      <c r="T1620" s="87"/>
      <c r="U1620" s="87"/>
      <c r="V1620" s="175"/>
      <c r="W1620" s="87"/>
      <c r="X1620" s="87"/>
      <c r="Y1620" s="87"/>
      <c r="Z1620" s="87"/>
      <c r="AA1620" s="87"/>
      <c r="AB1620" s="87"/>
      <c r="AC1620" s="86"/>
      <c r="AD1620" s="87"/>
    </row>
    <row x14ac:dyDescent="0.25" r="1621" customHeight="1" ht="17.25">
      <c r="A1621" s="235">
        <f>A1620</f>
        <v>25569.375</v>
      </c>
      <c r="B1621" s="279" t="s">
        <v>28</v>
      </c>
      <c r="C1621" s="188" t="s">
        <v>14</v>
      </c>
      <c r="D1621" s="180">
        <v>20</v>
      </c>
      <c r="E1621" s="180"/>
      <c r="F1621" s="180"/>
      <c r="G1621" s="180">
        <f>SUM(C1621:F1621)</f>
      </c>
      <c r="H1621" s="125">
        <v>5000</v>
      </c>
      <c r="I1621" s="125">
        <f>G1621*H1621</f>
      </c>
      <c r="J1621" s="125">
        <f>I1621*0.1</f>
      </c>
      <c r="K1621" s="125">
        <f>SUM(I1621:J1621)</f>
      </c>
      <c r="L1621" s="86"/>
      <c r="M1621" s="175"/>
      <c r="N1621" s="87"/>
      <c r="O1621" s="87"/>
      <c r="P1621" s="87"/>
      <c r="Q1621" s="87"/>
      <c r="R1621" s="87"/>
      <c r="S1621" s="87"/>
      <c r="T1621" s="87"/>
      <c r="U1621" s="87"/>
      <c r="V1621" s="175"/>
      <c r="W1621" s="87"/>
      <c r="X1621" s="87"/>
      <c r="Y1621" s="87"/>
      <c r="Z1621" s="87"/>
      <c r="AA1621" s="87"/>
      <c r="AB1621" s="87"/>
      <c r="AC1621" s="86"/>
      <c r="AD1621" s="87"/>
    </row>
    <row x14ac:dyDescent="0.25" r="1622" customHeight="1" ht="17.25">
      <c r="A1622" s="235">
        <f>A1621</f>
        <v>25569.375</v>
      </c>
      <c r="B1622" s="179" t="s">
        <v>12</v>
      </c>
      <c r="C1622" s="180"/>
      <c r="D1622" s="180">
        <v>19</v>
      </c>
      <c r="E1622" s="180">
        <v>7</v>
      </c>
      <c r="F1622" s="180"/>
      <c r="G1622" s="180">
        <f>SUM(C1622:F1622)</f>
      </c>
      <c r="H1622" s="125">
        <v>6000</v>
      </c>
      <c r="I1622" s="125">
        <f>G1622*H1622</f>
      </c>
      <c r="J1622" s="125">
        <f>I1622*0.1</f>
      </c>
      <c r="K1622" s="125">
        <f>SUM(I1622:J1622)</f>
      </c>
      <c r="L1622" s="86"/>
      <c r="M1622" s="175"/>
      <c r="N1622" s="87"/>
      <c r="O1622" s="87"/>
      <c r="P1622" s="87"/>
      <c r="Q1622" s="87"/>
      <c r="R1622" s="87"/>
      <c r="S1622" s="87"/>
      <c r="T1622" s="87"/>
      <c r="U1622" s="87"/>
      <c r="V1622" s="175"/>
      <c r="W1622" s="87"/>
      <c r="X1622" s="87"/>
      <c r="Y1622" s="87"/>
      <c r="Z1622" s="87"/>
      <c r="AA1622" s="87"/>
      <c r="AB1622" s="87"/>
      <c r="AC1622" s="86"/>
      <c r="AD1622" s="87"/>
    </row>
    <row x14ac:dyDescent="0.25" r="1623" customHeight="1" ht="17.25">
      <c r="A1623" s="235">
        <f>A1622</f>
        <v>25569.375</v>
      </c>
      <c r="B1623" s="179" t="s">
        <v>100</v>
      </c>
      <c r="C1623" s="180"/>
      <c r="D1623" s="180">
        <v>6</v>
      </c>
      <c r="E1623" s="180"/>
      <c r="F1623" s="180"/>
      <c r="G1623" s="180">
        <f>SUM(C1623:F1623)</f>
      </c>
      <c r="H1623" s="125">
        <v>5500</v>
      </c>
      <c r="I1623" s="125">
        <f>G1623*H1623</f>
      </c>
      <c r="J1623" s="125">
        <f>I1623*0.1</f>
      </c>
      <c r="K1623" s="125">
        <f>SUM(I1623:J1623)</f>
      </c>
      <c r="L1623" s="86"/>
      <c r="M1623" s="175"/>
      <c r="N1623" s="87"/>
      <c r="O1623" s="87"/>
      <c r="P1623" s="87"/>
      <c r="Q1623" s="87"/>
      <c r="R1623" s="87"/>
      <c r="S1623" s="87"/>
      <c r="T1623" s="87"/>
      <c r="U1623" s="87"/>
      <c r="V1623" s="175"/>
      <c r="W1623" s="87"/>
      <c r="X1623" s="87"/>
      <c r="Y1623" s="87"/>
      <c r="Z1623" s="87"/>
      <c r="AA1623" s="87"/>
      <c r="AB1623" s="87"/>
      <c r="AC1623" s="86"/>
      <c r="AD1623" s="87"/>
    </row>
    <row x14ac:dyDescent="0.25" r="1624" customHeight="1" ht="17.25">
      <c r="A1624" s="235">
        <f>A1623</f>
        <v>25569.375</v>
      </c>
      <c r="B1624" s="179" t="s">
        <v>37</v>
      </c>
      <c r="C1624" s="180"/>
      <c r="D1624" s="180">
        <v>5</v>
      </c>
      <c r="E1624" s="180"/>
      <c r="F1624" s="180"/>
      <c r="G1624" s="180">
        <f>SUM(C1624:F1624)</f>
      </c>
      <c r="H1624" s="125">
        <v>6500</v>
      </c>
      <c r="I1624" s="125">
        <f>G1624*H1624</f>
      </c>
      <c r="J1624" s="125">
        <f>I1624*0.1</f>
      </c>
      <c r="K1624" s="125">
        <f>SUM(I1624:J1624)</f>
      </c>
      <c r="L1624" s="86"/>
      <c r="M1624" s="175"/>
      <c r="N1624" s="87"/>
      <c r="O1624" s="87"/>
      <c r="P1624" s="87"/>
      <c r="Q1624" s="87"/>
      <c r="R1624" s="87"/>
      <c r="S1624" s="87"/>
      <c r="T1624" s="87"/>
      <c r="U1624" s="87"/>
      <c r="V1624" s="175"/>
      <c r="W1624" s="87"/>
      <c r="X1624" s="87"/>
      <c r="Y1624" s="87"/>
      <c r="Z1624" s="87"/>
      <c r="AA1624" s="87"/>
      <c r="AB1624" s="87"/>
      <c r="AC1624" s="86"/>
      <c r="AD1624" s="87"/>
    </row>
    <row x14ac:dyDescent="0.25" r="1625" customHeight="1" ht="17.25">
      <c r="A1625" s="235">
        <f>A1624</f>
        <v>25569.375</v>
      </c>
      <c r="B1625" s="186" t="s">
        <v>64</v>
      </c>
      <c r="C1625" s="180"/>
      <c r="D1625" s="180">
        <v>60</v>
      </c>
      <c r="E1625" s="180">
        <v>20</v>
      </c>
      <c r="F1625" s="180"/>
      <c r="G1625" s="180">
        <f>SUM(C1625:F1625)</f>
      </c>
      <c r="H1625" s="182">
        <v>5500</v>
      </c>
      <c r="I1625" s="125">
        <f>G1625*H1625</f>
      </c>
      <c r="J1625" s="125">
        <f>I1625*0.1</f>
      </c>
      <c r="K1625" s="125">
        <f>SUM(I1625:J1625)</f>
      </c>
      <c r="L1625" s="86"/>
      <c r="M1625" s="175"/>
      <c r="N1625" s="87"/>
      <c r="O1625" s="87"/>
      <c r="P1625" s="87"/>
      <c r="Q1625" s="87"/>
      <c r="R1625" s="87"/>
      <c r="S1625" s="87"/>
      <c r="T1625" s="87"/>
      <c r="U1625" s="87"/>
      <c r="V1625" s="175"/>
      <c r="W1625" s="87"/>
      <c r="X1625" s="87"/>
      <c r="Y1625" s="87"/>
      <c r="Z1625" s="87"/>
      <c r="AA1625" s="87"/>
      <c r="AB1625" s="87"/>
      <c r="AC1625" s="86"/>
      <c r="AD1625" s="87"/>
    </row>
    <row x14ac:dyDescent="0.25" r="1626" customHeight="1" ht="17.25">
      <c r="A1626" s="235">
        <f>A1625</f>
        <v>25569.375</v>
      </c>
      <c r="B1626" s="186" t="s">
        <v>25</v>
      </c>
      <c r="C1626" s="180"/>
      <c r="D1626" s="180">
        <v>20</v>
      </c>
      <c r="E1626" s="180"/>
      <c r="F1626" s="180"/>
      <c r="G1626" s="180">
        <f>SUM(C1626:F1626)</f>
      </c>
      <c r="H1626" s="125">
        <v>6000</v>
      </c>
      <c r="I1626" s="125">
        <f>G1626*H1626</f>
      </c>
      <c r="J1626" s="125">
        <f>I1626*0.1</f>
      </c>
      <c r="K1626" s="125">
        <f>SUM(I1626:J1626)</f>
      </c>
      <c r="L1626" s="86"/>
      <c r="M1626" s="175"/>
      <c r="N1626" s="87"/>
      <c r="O1626" s="87"/>
      <c r="P1626" s="87"/>
      <c r="Q1626" s="87"/>
      <c r="R1626" s="87"/>
      <c r="S1626" s="87"/>
      <c r="T1626" s="87"/>
      <c r="U1626" s="87"/>
      <c r="V1626" s="175"/>
      <c r="W1626" s="87"/>
      <c r="X1626" s="87"/>
      <c r="Y1626" s="87"/>
      <c r="Z1626" s="87"/>
      <c r="AA1626" s="87"/>
      <c r="AB1626" s="87"/>
      <c r="AC1626" s="86"/>
      <c r="AD1626" s="87"/>
    </row>
    <row x14ac:dyDescent="0.25" r="1627" customHeight="1" ht="17.25">
      <c r="A1627" s="235">
        <f>A1626</f>
        <v>25569.375</v>
      </c>
      <c r="B1627" s="279" t="s">
        <v>76</v>
      </c>
      <c r="C1627" s="188" t="s">
        <v>14</v>
      </c>
      <c r="D1627" s="180">
        <v>18</v>
      </c>
      <c r="E1627" s="180">
        <v>12</v>
      </c>
      <c r="F1627" s="180">
        <v>5</v>
      </c>
      <c r="G1627" s="180">
        <f>SUM(C1627:F1627)</f>
      </c>
      <c r="H1627" s="125">
        <v>6000</v>
      </c>
      <c r="I1627" s="125">
        <f>G1627*H1627</f>
      </c>
      <c r="J1627" s="125">
        <f>I1627*0.1</f>
      </c>
      <c r="K1627" s="125">
        <f>SUM(I1627:J1627)</f>
      </c>
      <c r="L1627" s="86"/>
      <c r="M1627" s="175"/>
      <c r="N1627" s="87"/>
      <c r="O1627" s="87"/>
      <c r="P1627" s="87"/>
      <c r="Q1627" s="87"/>
      <c r="R1627" s="87"/>
      <c r="S1627" s="87"/>
      <c r="T1627" s="87"/>
      <c r="U1627" s="87"/>
      <c r="V1627" s="175"/>
      <c r="W1627" s="87"/>
      <c r="X1627" s="87"/>
      <c r="Y1627" s="87"/>
      <c r="Z1627" s="87"/>
      <c r="AA1627" s="87"/>
      <c r="AB1627" s="87"/>
      <c r="AC1627" s="86"/>
      <c r="AD1627" s="87"/>
    </row>
    <row x14ac:dyDescent="0.25" r="1628" customHeight="1" ht="17.25">
      <c r="A1628" s="235">
        <f>A1627</f>
        <v>25569.375</v>
      </c>
      <c r="B1628" s="186" t="s">
        <v>149</v>
      </c>
      <c r="C1628" s="180"/>
      <c r="D1628" s="181">
        <v>102</v>
      </c>
      <c r="E1628" s="194"/>
      <c r="F1628" s="180">
        <v>8</v>
      </c>
      <c r="G1628" s="180">
        <f>SUM(C1628:F1628)</f>
      </c>
      <c r="H1628" s="125">
        <v>6000</v>
      </c>
      <c r="I1628" s="125">
        <f>G1628*H1628</f>
      </c>
      <c r="J1628" s="125">
        <f>I1628*0.1</f>
      </c>
      <c r="K1628" s="125">
        <f>SUM(I1628:J1628)</f>
      </c>
      <c r="L1628" s="86"/>
      <c r="M1628" s="175"/>
      <c r="N1628" s="87"/>
      <c r="O1628" s="87"/>
      <c r="P1628" s="87"/>
      <c r="Q1628" s="87"/>
      <c r="R1628" s="87"/>
      <c r="S1628" s="87"/>
      <c r="T1628" s="87"/>
      <c r="U1628" s="87"/>
      <c r="V1628" s="175"/>
      <c r="W1628" s="87"/>
      <c r="X1628" s="87"/>
      <c r="Y1628" s="87"/>
      <c r="Z1628" s="87"/>
      <c r="AA1628" s="87"/>
      <c r="AB1628" s="87"/>
      <c r="AC1628" s="86"/>
      <c r="AD1628" s="87"/>
    </row>
    <row x14ac:dyDescent="0.25" r="1629" customHeight="1" ht="17.25">
      <c r="A1629" s="235">
        <f>A1628</f>
        <v>25569.375</v>
      </c>
      <c r="B1629" s="280" t="s">
        <v>43</v>
      </c>
      <c r="C1629" s="180"/>
      <c r="D1629" s="180">
        <v>47</v>
      </c>
      <c r="E1629" s="180">
        <v>9</v>
      </c>
      <c r="F1629" s="180"/>
      <c r="G1629" s="180">
        <f>SUM(C1629:F1629)</f>
      </c>
      <c r="H1629" s="125">
        <v>6000</v>
      </c>
      <c r="I1629" s="125">
        <f>G1629*H1629</f>
      </c>
      <c r="J1629" s="125">
        <f>I1629*0.1</f>
      </c>
      <c r="K1629" s="125">
        <f>SUM(I1629:J1629)</f>
      </c>
      <c r="L1629" s="86"/>
      <c r="M1629" s="175"/>
      <c r="N1629" s="87"/>
      <c r="O1629" s="87"/>
      <c r="P1629" s="87"/>
      <c r="Q1629" s="87"/>
      <c r="R1629" s="87"/>
      <c r="S1629" s="87"/>
      <c r="T1629" s="87"/>
      <c r="U1629" s="87"/>
      <c r="V1629" s="175"/>
      <c r="W1629" s="87"/>
      <c r="X1629" s="87"/>
      <c r="Y1629" s="87"/>
      <c r="Z1629" s="87"/>
      <c r="AA1629" s="87"/>
      <c r="AB1629" s="87"/>
      <c r="AC1629" s="86"/>
      <c r="AD1629" s="87"/>
    </row>
    <row x14ac:dyDescent="0.25" r="1630" customHeight="1" ht="17.25">
      <c r="A1630" s="235">
        <f>A1629</f>
        <v>25569.375</v>
      </c>
      <c r="B1630" s="280" t="s">
        <v>18</v>
      </c>
      <c r="C1630" s="180"/>
      <c r="D1630" s="180">
        <v>9</v>
      </c>
      <c r="E1630" s="180">
        <v>7</v>
      </c>
      <c r="F1630" s="180">
        <v>6</v>
      </c>
      <c r="G1630" s="180">
        <f>SUM(C1630:F1630)</f>
      </c>
      <c r="H1630" s="125">
        <v>6000</v>
      </c>
      <c r="I1630" s="125">
        <f>G1630*H1630</f>
      </c>
      <c r="J1630" s="125">
        <f>I1630*0.1</f>
      </c>
      <c r="K1630" s="125">
        <f>SUM(I1630:J1630)</f>
      </c>
      <c r="L1630" s="86"/>
      <c r="M1630" s="175"/>
      <c r="N1630" s="87"/>
      <c r="O1630" s="87"/>
      <c r="P1630" s="87"/>
      <c r="Q1630" s="87"/>
      <c r="R1630" s="87"/>
      <c r="S1630" s="87"/>
      <c r="T1630" s="87"/>
      <c r="U1630" s="87"/>
      <c r="V1630" s="175"/>
      <c r="W1630" s="87"/>
      <c r="X1630" s="87"/>
      <c r="Y1630" s="87"/>
      <c r="Z1630" s="87"/>
      <c r="AA1630" s="87"/>
      <c r="AB1630" s="87"/>
      <c r="AC1630" s="86"/>
      <c r="AD1630" s="87"/>
    </row>
    <row x14ac:dyDescent="0.25" r="1631" customHeight="1" ht="17.25">
      <c r="A1631" s="235">
        <f>A1630</f>
        <v>25569.375</v>
      </c>
      <c r="B1631" s="280" t="s">
        <v>82</v>
      </c>
      <c r="C1631" s="188" t="s">
        <v>14</v>
      </c>
      <c r="D1631" s="180">
        <v>25</v>
      </c>
      <c r="E1631" s="180">
        <v>9</v>
      </c>
      <c r="F1631" s="180">
        <v>7</v>
      </c>
      <c r="G1631" s="180">
        <f>SUM(C1631:F1631)</f>
      </c>
      <c r="H1631" s="125">
        <v>5000</v>
      </c>
      <c r="I1631" s="125">
        <f>G1631*H1631</f>
      </c>
      <c r="J1631" s="125">
        <f>I1631*0.1</f>
      </c>
      <c r="K1631" s="125">
        <f>SUM(I1631:J1631)</f>
      </c>
      <c r="L1631" s="86"/>
      <c r="M1631" s="175"/>
      <c r="N1631" s="87"/>
      <c r="O1631" s="87"/>
      <c r="P1631" s="87"/>
      <c r="Q1631" s="87"/>
      <c r="R1631" s="87"/>
      <c r="S1631" s="87"/>
      <c r="T1631" s="87"/>
      <c r="U1631" s="87"/>
      <c r="V1631" s="175"/>
      <c r="W1631" s="87"/>
      <c r="X1631" s="87"/>
      <c r="Y1631" s="87"/>
      <c r="Z1631" s="87"/>
      <c r="AA1631" s="87"/>
      <c r="AB1631" s="87"/>
      <c r="AC1631" s="86"/>
      <c r="AD1631" s="87"/>
    </row>
    <row x14ac:dyDescent="0.25" r="1632" customHeight="1" ht="17.25">
      <c r="A1632" s="235">
        <f>A1631</f>
        <v>25569.375</v>
      </c>
      <c r="B1632" s="280" t="s">
        <v>151</v>
      </c>
      <c r="C1632" s="180"/>
      <c r="D1632" s="180">
        <v>12</v>
      </c>
      <c r="E1632" s="180"/>
      <c r="F1632" s="180"/>
      <c r="G1632" s="180">
        <f>SUM(C1632:F1632)</f>
      </c>
      <c r="H1632" s="125">
        <v>5000</v>
      </c>
      <c r="I1632" s="125">
        <f>G1632*H1632</f>
      </c>
      <c r="J1632" s="125">
        <f>I1632*0.1</f>
      </c>
      <c r="K1632" s="125">
        <f>SUM(I1632:J1632)</f>
      </c>
      <c r="L1632" s="86"/>
      <c r="M1632" s="175"/>
      <c r="N1632" s="87"/>
      <c r="O1632" s="87"/>
      <c r="P1632" s="87"/>
      <c r="Q1632" s="87"/>
      <c r="R1632" s="87"/>
      <c r="S1632" s="87"/>
      <c r="T1632" s="87"/>
      <c r="U1632" s="87"/>
      <c r="V1632" s="175"/>
      <c r="W1632" s="87"/>
      <c r="X1632" s="87"/>
      <c r="Y1632" s="87"/>
      <c r="Z1632" s="87"/>
      <c r="AA1632" s="87"/>
      <c r="AB1632" s="87"/>
      <c r="AC1632" s="86"/>
      <c r="AD1632" s="87"/>
    </row>
    <row x14ac:dyDescent="0.25" r="1633" customHeight="1" ht="17.25">
      <c r="A1633" s="235">
        <f>A1632</f>
        <v>25569.375</v>
      </c>
      <c r="B1633" s="279"/>
      <c r="C1633" s="180"/>
      <c r="D1633" s="180"/>
      <c r="E1633" s="180"/>
      <c r="F1633" s="180"/>
      <c r="G1633" s="180">
        <f>SUM(C1633:F1633)</f>
      </c>
      <c r="H1633" s="125"/>
      <c r="I1633" s="125">
        <f>G1633*H1633</f>
      </c>
      <c r="J1633" s="125">
        <f>I1633*0.1</f>
      </c>
      <c r="K1633" s="125">
        <f>SUM(I1633:J1633)</f>
      </c>
      <c r="L1633" s="86"/>
      <c r="M1633" s="175"/>
      <c r="N1633" s="87"/>
      <c r="O1633" s="87"/>
      <c r="P1633" s="87"/>
      <c r="Q1633" s="87"/>
      <c r="R1633" s="87"/>
      <c r="S1633" s="87"/>
      <c r="T1633" s="87"/>
      <c r="U1633" s="87"/>
      <c r="V1633" s="175"/>
      <c r="W1633" s="87"/>
      <c r="X1633" s="87"/>
      <c r="Y1633" s="87"/>
      <c r="Z1633" s="87"/>
      <c r="AA1633" s="87"/>
      <c r="AB1633" s="87"/>
      <c r="AC1633" s="86"/>
      <c r="AD1633" s="87"/>
    </row>
    <row x14ac:dyDescent="0.25" r="1634" customHeight="1" ht="17.25">
      <c r="A1634" s="235">
        <f>A1633</f>
        <v>25569.375</v>
      </c>
      <c r="B1634" s="179"/>
      <c r="C1634" s="180"/>
      <c r="D1634" s="180"/>
      <c r="E1634" s="180"/>
      <c r="F1634" s="180"/>
      <c r="G1634" s="180">
        <f>SUM(C1634:F1634)</f>
      </c>
      <c r="H1634" s="125"/>
      <c r="I1634" s="125">
        <f>G1634*H1634</f>
      </c>
      <c r="J1634" s="125">
        <f>I1634*0.1</f>
      </c>
      <c r="K1634" s="125">
        <f>SUM(I1634:J1634)</f>
      </c>
      <c r="L1634" s="86"/>
      <c r="M1634" s="175"/>
      <c r="N1634" s="87"/>
      <c r="O1634" s="87"/>
      <c r="P1634" s="87"/>
      <c r="Q1634" s="87"/>
      <c r="R1634" s="87"/>
      <c r="S1634" s="87"/>
      <c r="T1634" s="87"/>
      <c r="U1634" s="87"/>
      <c r="V1634" s="175"/>
      <c r="W1634" s="87"/>
      <c r="X1634" s="87"/>
      <c r="Y1634" s="87"/>
      <c r="Z1634" s="87"/>
      <c r="AA1634" s="87"/>
      <c r="AB1634" s="87"/>
      <c r="AC1634" s="86"/>
      <c r="AD1634" s="87"/>
    </row>
    <row x14ac:dyDescent="0.25" r="1635" customHeight="1" ht="17.25">
      <c r="A1635" s="243">
        <f>A1634</f>
        <v>25569.375</v>
      </c>
      <c r="B1635" s="282" t="s">
        <v>155</v>
      </c>
      <c r="C1635" s="191">
        <f>SUM(C1593:C1634)</f>
      </c>
      <c r="D1635" s="191">
        <f>SUM(D1593:D1634)</f>
      </c>
      <c r="E1635" s="191">
        <f>SUM(E1593:E1634)</f>
      </c>
      <c r="F1635" s="191">
        <f>SUM(F1593:F1634)</f>
      </c>
      <c r="G1635" s="191">
        <f>SUM(G1593:G1634)</f>
      </c>
      <c r="H1635" s="201"/>
      <c r="I1635" s="201">
        <f>SUM(I1593:I1634)</f>
      </c>
      <c r="J1635" s="201">
        <f>SUM(J1593:J1634)</f>
      </c>
      <c r="K1635" s="201">
        <f>SUM(K1593:K1634)</f>
      </c>
      <c r="L1635" s="86"/>
      <c r="M1635" s="175"/>
      <c r="N1635" s="87"/>
      <c r="O1635" s="87"/>
      <c r="P1635" s="87"/>
      <c r="Q1635" s="87"/>
      <c r="R1635" s="87"/>
      <c r="S1635" s="87"/>
      <c r="T1635" s="87"/>
      <c r="U1635" s="87"/>
      <c r="V1635" s="175"/>
      <c r="W1635" s="87"/>
      <c r="X1635" s="87"/>
      <c r="Y1635" s="87"/>
      <c r="Z1635" s="87"/>
      <c r="AA1635" s="87"/>
      <c r="AB1635" s="87"/>
      <c r="AC1635" s="86"/>
      <c r="AD1635" s="87"/>
    </row>
    <row x14ac:dyDescent="0.25" r="1636" customHeight="1" ht="17.25">
      <c r="A1636" s="235">
        <f>A1639</f>
        <v>25569.375</v>
      </c>
      <c r="B1636" s="186" t="s">
        <v>113</v>
      </c>
      <c r="C1636" s="180"/>
      <c r="D1636" s="180">
        <v>117</v>
      </c>
      <c r="E1636" s="180">
        <v>81</v>
      </c>
      <c r="F1636" s="180"/>
      <c r="G1636" s="180">
        <f>SUM(C1636:F1636)</f>
      </c>
      <c r="H1636" s="125">
        <v>6500</v>
      </c>
      <c r="I1636" s="125">
        <f>G1636*H1636</f>
      </c>
      <c r="J1636" s="185"/>
      <c r="K1636" s="125">
        <f>SUM(I1636:J1636)</f>
      </c>
      <c r="L1636" s="86"/>
      <c r="M1636" s="175"/>
      <c r="N1636" s="87"/>
      <c r="O1636" s="87"/>
      <c r="P1636" s="87"/>
      <c r="Q1636" s="87"/>
      <c r="R1636" s="87"/>
      <c r="S1636" s="87"/>
      <c r="T1636" s="87"/>
      <c r="U1636" s="87"/>
      <c r="V1636" s="175"/>
      <c r="W1636" s="87"/>
      <c r="X1636" s="87"/>
      <c r="Y1636" s="87"/>
      <c r="Z1636" s="87"/>
      <c r="AA1636" s="87"/>
      <c r="AB1636" s="87"/>
      <c r="AC1636" s="86"/>
      <c r="AD1636" s="87"/>
    </row>
    <row x14ac:dyDescent="0.25" r="1637" customHeight="1" ht="17.25">
      <c r="A1637" s="235">
        <f>A1636</f>
        <v>25569.375</v>
      </c>
      <c r="B1637" s="186" t="s">
        <v>156</v>
      </c>
      <c r="C1637" s="180"/>
      <c r="D1637" s="180">
        <v>5</v>
      </c>
      <c r="E1637" s="180">
        <v>3</v>
      </c>
      <c r="F1637" s="180"/>
      <c r="G1637" s="180">
        <f>SUM(C1637:F1637)</f>
      </c>
      <c r="H1637" s="125">
        <v>6500</v>
      </c>
      <c r="I1637" s="125">
        <f>G1637*H1637</f>
      </c>
      <c r="J1637" s="185"/>
      <c r="K1637" s="125">
        <f>SUM(I1637:J1637)</f>
      </c>
      <c r="L1637" s="86"/>
      <c r="M1637" s="175"/>
      <c r="N1637" s="87"/>
      <c r="O1637" s="87"/>
      <c r="P1637" s="87"/>
      <c r="Q1637" s="87"/>
      <c r="R1637" s="87"/>
      <c r="S1637" s="87"/>
      <c r="T1637" s="87"/>
      <c r="U1637" s="87"/>
      <c r="V1637" s="175"/>
      <c r="W1637" s="87"/>
      <c r="X1637" s="87"/>
      <c r="Y1637" s="87"/>
      <c r="Z1637" s="87"/>
      <c r="AA1637" s="87"/>
      <c r="AB1637" s="87"/>
      <c r="AC1637" s="86"/>
      <c r="AD1637" s="87"/>
    </row>
    <row x14ac:dyDescent="0.25" r="1638" customHeight="1" ht="17.25">
      <c r="A1638" s="235">
        <f>A1633</f>
        <v>25569.375</v>
      </c>
      <c r="B1638" s="186" t="s">
        <v>112</v>
      </c>
      <c r="C1638" s="180"/>
      <c r="D1638" s="180">
        <v>15</v>
      </c>
      <c r="E1638" s="180">
        <v>6</v>
      </c>
      <c r="F1638" s="180"/>
      <c r="G1638" s="180">
        <f>SUM(C1638:F1638)</f>
      </c>
      <c r="H1638" s="125">
        <v>6900</v>
      </c>
      <c r="I1638" s="125">
        <f>G1638*H1638</f>
      </c>
      <c r="J1638" s="185"/>
      <c r="K1638" s="125">
        <f>SUM(I1638:J1638)</f>
      </c>
      <c r="L1638" s="86"/>
      <c r="M1638" s="175"/>
      <c r="N1638" s="87"/>
      <c r="O1638" s="87"/>
      <c r="P1638" s="87"/>
      <c r="Q1638" s="87"/>
      <c r="R1638" s="87"/>
      <c r="S1638" s="87"/>
      <c r="T1638" s="87"/>
      <c r="U1638" s="87"/>
      <c r="V1638" s="175"/>
      <c r="W1638" s="87"/>
      <c r="X1638" s="87"/>
      <c r="Y1638" s="87"/>
      <c r="Z1638" s="87"/>
      <c r="AA1638" s="87"/>
      <c r="AB1638" s="87"/>
      <c r="AC1638" s="86"/>
      <c r="AD1638" s="87"/>
    </row>
    <row x14ac:dyDescent="0.25" r="1639" customHeight="1" ht="17.25">
      <c r="A1639" s="235">
        <f>A1638</f>
        <v>25569.375</v>
      </c>
      <c r="B1639" s="179"/>
      <c r="C1639" s="180"/>
      <c r="D1639" s="180"/>
      <c r="E1639" s="180"/>
      <c r="F1639" s="180"/>
      <c r="G1639" s="180">
        <f>SUM(C1639:F1639)</f>
      </c>
      <c r="H1639" s="125"/>
      <c r="I1639" s="125">
        <f>G1638*H1639</f>
      </c>
      <c r="J1639" s="185"/>
      <c r="K1639" s="125">
        <f>SUM(I1639:J1639)</f>
      </c>
      <c r="L1639" s="86"/>
      <c r="M1639" s="175"/>
      <c r="N1639" s="87"/>
      <c r="O1639" s="87"/>
      <c r="P1639" s="87"/>
      <c r="Q1639" s="87"/>
      <c r="R1639" s="87"/>
      <c r="S1639" s="87"/>
      <c r="T1639" s="87"/>
      <c r="U1639" s="87"/>
      <c r="V1639" s="175"/>
      <c r="W1639" s="87"/>
      <c r="X1639" s="87"/>
      <c r="Y1639" s="87"/>
      <c r="Z1639" s="87"/>
      <c r="AA1639" s="87"/>
      <c r="AB1639" s="87"/>
      <c r="AC1639" s="86"/>
      <c r="AD1639" s="87"/>
    </row>
    <row x14ac:dyDescent="0.25" r="1640" customHeight="1" ht="17.25">
      <c r="A1640" s="235">
        <f>A1639</f>
        <v>25569.375</v>
      </c>
      <c r="B1640" s="179"/>
      <c r="C1640" s="180"/>
      <c r="D1640" s="180"/>
      <c r="E1640" s="180"/>
      <c r="F1640" s="180"/>
      <c r="G1640" s="180">
        <f>SUM(C1640:F1640)</f>
      </c>
      <c r="H1640" s="125"/>
      <c r="I1640" s="125">
        <f>G1640*H1640</f>
      </c>
      <c r="J1640" s="185"/>
      <c r="K1640" s="125">
        <f>SUM(I1640:J1640)</f>
      </c>
      <c r="L1640" s="86"/>
      <c r="M1640" s="175"/>
      <c r="N1640" s="87"/>
      <c r="O1640" s="87"/>
      <c r="P1640" s="87"/>
      <c r="Q1640" s="87"/>
      <c r="R1640" s="87"/>
      <c r="S1640" s="87"/>
      <c r="T1640" s="87"/>
      <c r="U1640" s="87"/>
      <c r="V1640" s="175"/>
      <c r="W1640" s="87"/>
      <c r="X1640" s="87"/>
      <c r="Y1640" s="87"/>
      <c r="Z1640" s="87"/>
      <c r="AA1640" s="87"/>
      <c r="AB1640" s="87"/>
      <c r="AC1640" s="86"/>
      <c r="AD1640" s="87"/>
    </row>
    <row x14ac:dyDescent="0.25" r="1641" customHeight="1" ht="17.25">
      <c r="A1641" s="235">
        <f>A1640</f>
        <v>25569.375</v>
      </c>
      <c r="B1641" s="179"/>
      <c r="C1641" s="180"/>
      <c r="D1641" s="180"/>
      <c r="E1641" s="180"/>
      <c r="F1641" s="180"/>
      <c r="G1641" s="180">
        <f>SUM(C1641:F1641)</f>
      </c>
      <c r="H1641" s="125"/>
      <c r="I1641" s="125">
        <f>G1640*H1641</f>
      </c>
      <c r="J1641" s="185"/>
      <c r="K1641" s="125">
        <f>SUM(I1641:J1641)</f>
      </c>
      <c r="L1641" s="86"/>
      <c r="M1641" s="175"/>
      <c r="N1641" s="87"/>
      <c r="O1641" s="87"/>
      <c r="P1641" s="87"/>
      <c r="Q1641" s="87"/>
      <c r="R1641" s="87"/>
      <c r="S1641" s="87"/>
      <c r="T1641" s="87"/>
      <c r="U1641" s="87"/>
      <c r="V1641" s="175"/>
      <c r="W1641" s="87"/>
      <c r="X1641" s="87"/>
      <c r="Y1641" s="87"/>
      <c r="Z1641" s="87"/>
      <c r="AA1641" s="87"/>
      <c r="AB1641" s="87"/>
      <c r="AC1641" s="86"/>
      <c r="AD1641" s="87"/>
    </row>
    <row x14ac:dyDescent="0.25" r="1642" customHeight="1" ht="17.25">
      <c r="A1642" s="235">
        <f>A1637</f>
        <v>25569.375</v>
      </c>
      <c r="B1642" s="179"/>
      <c r="C1642" s="180"/>
      <c r="D1642" s="180"/>
      <c r="E1642" s="180"/>
      <c r="F1642" s="180"/>
      <c r="G1642" s="180">
        <f>SUM(C1642:F1642)</f>
      </c>
      <c r="H1642" s="125"/>
      <c r="I1642" s="125">
        <f>G1642*H1642</f>
      </c>
      <c r="J1642" s="185"/>
      <c r="K1642" s="125">
        <f>SUM(I1642:J1642)</f>
      </c>
      <c r="L1642" s="86"/>
      <c r="M1642" s="175"/>
      <c r="N1642" s="87"/>
      <c r="O1642" s="87"/>
      <c r="P1642" s="87"/>
      <c r="Q1642" s="87"/>
      <c r="R1642" s="87"/>
      <c r="S1642" s="87"/>
      <c r="T1642" s="87"/>
      <c r="U1642" s="87"/>
      <c r="V1642" s="175"/>
      <c r="W1642" s="87"/>
      <c r="X1642" s="87"/>
      <c r="Y1642" s="87"/>
      <c r="Z1642" s="87"/>
      <c r="AA1642" s="87"/>
      <c r="AB1642" s="87"/>
      <c r="AC1642" s="86"/>
      <c r="AD1642" s="87"/>
    </row>
    <row x14ac:dyDescent="0.25" r="1643" customHeight="1" ht="17.25">
      <c r="A1643" s="235">
        <f>A1642</f>
        <v>25569.375</v>
      </c>
      <c r="B1643" s="179"/>
      <c r="C1643" s="180"/>
      <c r="D1643" s="180"/>
      <c r="E1643" s="180"/>
      <c r="F1643" s="180"/>
      <c r="G1643" s="180">
        <f>SUM(C1643:F1643)</f>
      </c>
      <c r="H1643" s="125"/>
      <c r="I1643" s="125">
        <f>G1642*H1643</f>
      </c>
      <c r="J1643" s="185"/>
      <c r="K1643" s="125">
        <f>SUM(I1643:J1643)</f>
      </c>
      <c r="L1643" s="86"/>
      <c r="M1643" s="175"/>
      <c r="N1643" s="87"/>
      <c r="O1643" s="87"/>
      <c r="P1643" s="87"/>
      <c r="Q1643" s="87"/>
      <c r="R1643" s="87"/>
      <c r="S1643" s="87"/>
      <c r="T1643" s="87"/>
      <c r="U1643" s="87"/>
      <c r="V1643" s="175"/>
      <c r="W1643" s="87"/>
      <c r="X1643" s="87"/>
      <c r="Y1643" s="87"/>
      <c r="Z1643" s="87"/>
      <c r="AA1643" s="87"/>
      <c r="AB1643" s="87"/>
      <c r="AC1643" s="86"/>
      <c r="AD1643" s="87"/>
    </row>
    <row x14ac:dyDescent="0.25" r="1644" customHeight="1" ht="17.25">
      <c r="A1644" s="243">
        <f>A1643</f>
        <v>25569.375</v>
      </c>
      <c r="B1644" s="282" t="s">
        <v>157</v>
      </c>
      <c r="C1644" s="191">
        <f>SUM(C1636:C1643)</f>
      </c>
      <c r="D1644" s="191">
        <f>SUM(D1636:D1643)</f>
      </c>
      <c r="E1644" s="191">
        <f>SUM(E1636:E1643)</f>
      </c>
      <c r="F1644" s="191">
        <f>SUM(F1636:F1643)</f>
      </c>
      <c r="G1644" s="191">
        <f>SUM(G1636:G1643)</f>
      </c>
      <c r="H1644" s="201"/>
      <c r="I1644" s="201">
        <f>SUM(I1636:I1643)</f>
      </c>
      <c r="J1644" s="201"/>
      <c r="K1644" s="202">
        <f>SUM(K1636:K1643)</f>
      </c>
      <c r="L1644" s="86"/>
      <c r="M1644" s="175"/>
      <c r="N1644" s="87"/>
      <c r="O1644" s="87"/>
      <c r="P1644" s="87"/>
      <c r="Q1644" s="87"/>
      <c r="R1644" s="87"/>
      <c r="S1644" s="87"/>
      <c r="T1644" s="87"/>
      <c r="U1644" s="87"/>
      <c r="V1644" s="175"/>
      <c r="W1644" s="87"/>
      <c r="X1644" s="87"/>
      <c r="Y1644" s="87"/>
      <c r="Z1644" s="87"/>
      <c r="AA1644" s="87"/>
      <c r="AB1644" s="87"/>
      <c r="AC1644" s="86"/>
      <c r="AD1644" s="87"/>
    </row>
    <row x14ac:dyDescent="0.25" r="1645" customHeight="1" ht="17.25">
      <c r="A1645" s="229"/>
      <c r="B1645" s="86"/>
      <c r="C1645" s="87"/>
      <c r="D1645" s="87"/>
      <c r="E1645" s="87"/>
      <c r="F1645" s="87"/>
      <c r="G1645" s="87"/>
      <c r="H1645" s="87"/>
      <c r="I1645" s="87"/>
      <c r="J1645" s="87"/>
      <c r="K1645" s="220">
        <f>SUBTOTAL(9,K7:K1597)</f>
      </c>
      <c r="L1645" s="86"/>
      <c r="M1645" s="175"/>
      <c r="N1645" s="87"/>
      <c r="O1645" s="87"/>
      <c r="P1645" s="87"/>
      <c r="Q1645" s="87"/>
      <c r="R1645" s="87"/>
      <c r="S1645" s="87"/>
      <c r="T1645" s="87"/>
      <c r="U1645" s="87"/>
      <c r="V1645" s="175"/>
      <c r="W1645" s="87"/>
      <c r="X1645" s="87"/>
      <c r="Y1645" s="87"/>
      <c r="Z1645" s="87"/>
      <c r="AA1645" s="87"/>
      <c r="AB1645" s="87"/>
      <c r="AC1645" s="86"/>
      <c r="AD1645" s="87"/>
    </row>
  </sheetData>
  <mergeCells count="3">
    <mergeCell ref="A1:K1"/>
    <mergeCell ref="T1:U1"/>
    <mergeCell ref="T2:U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>
      <pane state="frozen" activePane="bottomLeft" topLeftCell="A3" ySplit="2" xSplit="0"/>
    </sheetView>
  </sheetViews>
  <sheetFormatPr defaultRowHeight="15" x14ac:dyDescent="0.25"/>
  <cols>
    <col min="1" max="1" style="160" width="9.576428571428572" customWidth="1" bestFit="1"/>
    <col min="2" max="2" style="99" width="6.719285714285714" customWidth="1" bestFit="1"/>
    <col min="3" max="3" style="133" width="11.290714285714287" customWidth="1" bestFit="1"/>
    <col min="4" max="4" style="133" width="10.290714285714287" customWidth="1" bestFit="1"/>
    <col min="5" max="5" style="208" width="7.576428571428571" customWidth="1" bestFit="1"/>
    <col min="6" max="6" style="162" width="9.290714285714287" customWidth="1" bestFit="1"/>
    <col min="7" max="7" style="98" width="7.719285714285714" customWidth="1" bestFit="1"/>
    <col min="8" max="8" style="99" width="11.719285714285713" customWidth="1" bestFit="1"/>
    <col min="9" max="9" style="99" width="11.290714285714287" customWidth="1" bestFit="1"/>
    <col min="10" max="10" style="161" width="7.719285714285714" customWidth="1" bestFit="1"/>
    <col min="11" max="11" style="98" width="7.719285714285714" customWidth="1" bestFit="1"/>
    <col min="12" max="12" style="98" width="7.719285714285714" customWidth="1" bestFit="1"/>
    <col min="13" max="13" style="98" width="7.719285714285714" customWidth="1" bestFit="1"/>
    <col min="14" max="14" style="98" width="7.719285714285714" customWidth="1" bestFit="1"/>
    <col min="15" max="15" style="98" width="7.719285714285714" customWidth="1" bestFit="1"/>
    <col min="16" max="16" style="98" width="7.719285714285714" customWidth="1" bestFit="1"/>
    <col min="17" max="17" style="98" width="7.719285714285714" customWidth="1" bestFit="1"/>
    <col min="18" max="18" style="98" width="7.719285714285714" customWidth="1" bestFit="1"/>
    <col min="19" max="19" style="98" width="7.719285714285714" customWidth="1" bestFit="1"/>
    <col min="20" max="20" style="98" width="7.719285714285714" customWidth="1" bestFit="1"/>
    <col min="21" max="21" style="98" width="7.719285714285714" customWidth="1" bestFit="1"/>
    <col min="22" max="22" style="98" width="7.719285714285714" customWidth="1" bestFit="1"/>
    <col min="23" max="23" style="98" width="7.719285714285714" customWidth="1" bestFit="1"/>
    <col min="24" max="24" style="98" width="7.719285714285714" customWidth="1" bestFit="1"/>
    <col min="25" max="25" style="98" width="7.719285714285714" customWidth="1" bestFit="1"/>
    <col min="26" max="26" style="98" width="7.719285714285714" customWidth="1" bestFit="1"/>
  </cols>
  <sheetData>
    <row x14ac:dyDescent="0.25" r="1" customHeight="1" ht="18">
      <c r="A1" s="134" t="s">
        <v>115</v>
      </c>
      <c r="B1" s="135" t="s">
        <v>116</v>
      </c>
      <c r="C1" s="136" t="s">
        <v>117</v>
      </c>
      <c r="D1" s="136" t="s">
        <v>118</v>
      </c>
      <c r="E1" s="137" t="s">
        <v>119</v>
      </c>
      <c r="F1" s="138" t="s">
        <v>120</v>
      </c>
      <c r="G1" s="253"/>
      <c r="H1" s="254"/>
      <c r="I1" s="254"/>
      <c r="J1" s="255"/>
      <c r="K1" s="253"/>
      <c r="L1" s="253"/>
      <c r="M1" s="253"/>
      <c r="N1" s="253"/>
      <c r="O1" s="253"/>
      <c r="P1" s="253"/>
      <c r="Q1" s="253"/>
      <c r="R1" s="253"/>
      <c r="S1" s="253"/>
      <c r="T1" s="253"/>
      <c r="U1" s="253"/>
      <c r="V1" s="253"/>
      <c r="W1" s="253"/>
      <c r="X1" s="253"/>
      <c r="Y1" s="253"/>
      <c r="Z1" s="253"/>
    </row>
    <row x14ac:dyDescent="0.25" r="2" customHeight="1" ht="18">
      <c r="A2" s="140">
        <v>45291</v>
      </c>
      <c r="B2" s="141">
        <f>A2</f>
      </c>
      <c r="C2" s="142"/>
      <c r="D2" s="142">
        <v>1218750</v>
      </c>
      <c r="E2" s="143"/>
      <c r="F2" s="144">
        <f>C34/D34</f>
      </c>
      <c r="G2" s="86"/>
      <c r="H2" s="256" t="s">
        <v>209</v>
      </c>
      <c r="I2" s="256" t="s">
        <v>210</v>
      </c>
      <c r="J2" s="159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</row>
    <row x14ac:dyDescent="0.25" r="3" customHeight="1" ht="18">
      <c r="A3" s="140">
        <v>45292</v>
      </c>
      <c r="B3" s="141">
        <f>A3</f>
      </c>
      <c r="C3" s="142">
        <v>81972</v>
      </c>
      <c r="D3" s="142">
        <v>931980</v>
      </c>
      <c r="E3" s="143"/>
      <c r="F3" s="142"/>
      <c r="G3" s="86"/>
      <c r="H3" s="257" t="s">
        <v>211</v>
      </c>
      <c r="I3" s="256" t="s">
        <v>212</v>
      </c>
      <c r="J3" s="159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</row>
    <row x14ac:dyDescent="0.25" r="4" customHeight="1" ht="18">
      <c r="A4" s="140">
        <f>A3+1</f>
        <v>25569.375</v>
      </c>
      <c r="B4" s="141">
        <f>A4</f>
      </c>
      <c r="C4" s="142">
        <v>7554842</v>
      </c>
      <c r="D4" s="142">
        <v>8967610</v>
      </c>
      <c r="E4" s="143">
        <f>C3/D4</f>
      </c>
      <c r="F4" s="142"/>
      <c r="G4" s="258"/>
      <c r="H4" s="259"/>
      <c r="I4" s="259"/>
      <c r="J4" s="260"/>
      <c r="K4" s="258"/>
      <c r="L4" s="258"/>
      <c r="M4" s="258"/>
      <c r="N4" s="258"/>
      <c r="O4" s="258"/>
      <c r="P4" s="258"/>
      <c r="Q4" s="258"/>
      <c r="R4" s="258"/>
      <c r="S4" s="258"/>
      <c r="T4" s="258"/>
      <c r="U4" s="258"/>
      <c r="V4" s="258"/>
      <c r="W4" s="258"/>
      <c r="X4" s="258"/>
      <c r="Y4" s="258"/>
      <c r="Z4" s="258"/>
    </row>
    <row x14ac:dyDescent="0.25" r="5" customHeight="1" ht="18">
      <c r="A5" s="140">
        <f>A4+1</f>
        <v>25569.375</v>
      </c>
      <c r="B5" s="141">
        <f>A5</f>
      </c>
      <c r="C5" s="142">
        <v>5194214</v>
      </c>
      <c r="D5" s="142">
        <v>9386820</v>
      </c>
      <c r="E5" s="143">
        <f>C4/D5</f>
      </c>
      <c r="F5" s="142"/>
      <c r="G5" s="258"/>
      <c r="H5" s="259"/>
      <c r="I5" s="259"/>
      <c r="J5" s="260"/>
      <c r="K5" s="258"/>
      <c r="L5" s="258"/>
      <c r="M5" s="258"/>
      <c r="N5" s="258"/>
      <c r="O5" s="258"/>
      <c r="P5" s="258"/>
      <c r="Q5" s="258"/>
      <c r="R5" s="258"/>
      <c r="S5" s="258"/>
      <c r="T5" s="258"/>
      <c r="U5" s="258"/>
      <c r="V5" s="258"/>
      <c r="W5" s="258"/>
      <c r="X5" s="258"/>
      <c r="Y5" s="258"/>
      <c r="Z5" s="258"/>
    </row>
    <row x14ac:dyDescent="0.25" r="6" customHeight="1" ht="18">
      <c r="A6" s="140">
        <f>A5+1</f>
        <v>25569.375</v>
      </c>
      <c r="B6" s="141">
        <f>A6</f>
      </c>
      <c r="C6" s="142">
        <v>4460454</v>
      </c>
      <c r="D6" s="142">
        <v>9661580</v>
      </c>
      <c r="E6" s="143">
        <f>C5/D6</f>
      </c>
      <c r="F6" s="142"/>
      <c r="G6" s="86"/>
      <c r="H6" s="87"/>
      <c r="I6" s="87"/>
      <c r="J6" s="159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</row>
    <row x14ac:dyDescent="0.25" r="7" customHeight="1" ht="18">
      <c r="A7" s="140">
        <f>A6+1</f>
        <v>25569.375</v>
      </c>
      <c r="B7" s="141">
        <f>A7</f>
      </c>
      <c r="C7" s="142">
        <v>2797430</v>
      </c>
      <c r="D7" s="142">
        <v>9351140</v>
      </c>
      <c r="E7" s="143">
        <f>C6/D7</f>
      </c>
      <c r="F7" s="142"/>
      <c r="G7" s="86"/>
      <c r="H7" s="87"/>
      <c r="I7" s="87"/>
      <c r="J7" s="159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</row>
    <row x14ac:dyDescent="0.25" r="8" customHeight="1" ht="18">
      <c r="A8" s="140">
        <f>A7+1</f>
        <v>25569.375</v>
      </c>
      <c r="B8" s="141">
        <f>A8</f>
      </c>
      <c r="C8" s="142">
        <v>3459860</v>
      </c>
      <c r="D8" s="142">
        <v>2268050</v>
      </c>
      <c r="E8" s="143">
        <f>C7/D8</f>
      </c>
      <c r="F8" s="142"/>
      <c r="G8" s="86"/>
      <c r="H8" s="87"/>
      <c r="I8" s="87"/>
      <c r="J8" s="159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</row>
    <row x14ac:dyDescent="0.25" r="9" customHeight="1" ht="18">
      <c r="A9" s="140">
        <f>A8+1</f>
        <v>25569.375</v>
      </c>
      <c r="B9" s="141">
        <f>A9</f>
      </c>
      <c r="C9" s="142">
        <v>0</v>
      </c>
      <c r="D9" s="142">
        <v>112200</v>
      </c>
      <c r="E9" s="143"/>
      <c r="F9" s="142"/>
      <c r="G9" s="86"/>
      <c r="H9" s="261">
        <f>SUM(C3:C9)</f>
      </c>
      <c r="I9" s="261">
        <f>SUM(D4:D10)</f>
      </c>
      <c r="J9" s="262">
        <f>H9/I9</f>
      </c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</row>
    <row x14ac:dyDescent="0.25" r="10" customHeight="1" ht="18">
      <c r="A10" s="140">
        <f>A9+1</f>
        <v>25569.375</v>
      </c>
      <c r="B10" s="141">
        <f>A10</f>
      </c>
      <c r="C10" s="142">
        <v>4832288</v>
      </c>
      <c r="D10" s="142">
        <v>9621160</v>
      </c>
      <c r="E10" s="143">
        <f>C8/D10</f>
      </c>
      <c r="F10" s="142"/>
      <c r="G10" s="86"/>
      <c r="H10" s="87"/>
      <c r="I10" s="87"/>
      <c r="J10" s="159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</row>
    <row x14ac:dyDescent="0.25" r="11" customHeight="1" ht="18">
      <c r="A11" s="140">
        <f>A10+1</f>
        <v>25569.375</v>
      </c>
      <c r="B11" s="141">
        <f>A11</f>
      </c>
      <c r="C11" s="142">
        <v>7559492</v>
      </c>
      <c r="D11" s="142">
        <v>9931290</v>
      </c>
      <c r="E11" s="143">
        <f>C10/D11</f>
      </c>
      <c r="F11" s="142"/>
      <c r="G11" s="86"/>
      <c r="H11" s="87"/>
      <c r="I11" s="87"/>
      <c r="J11" s="159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</row>
    <row x14ac:dyDescent="0.25" r="12" customHeight="1" ht="18">
      <c r="A12" s="140">
        <f>A11+1</f>
        <v>25569.375</v>
      </c>
      <c r="B12" s="141">
        <f>A12</f>
      </c>
      <c r="C12" s="142">
        <v>4852274</v>
      </c>
      <c r="D12" s="142">
        <v>9945150</v>
      </c>
      <c r="E12" s="143">
        <f>C11/D12</f>
      </c>
      <c r="F12" s="142"/>
      <c r="G12" s="86"/>
      <c r="H12" s="87"/>
      <c r="I12" s="87"/>
      <c r="J12" s="159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</row>
    <row x14ac:dyDescent="0.25" r="13" customHeight="1" ht="18">
      <c r="A13" s="140">
        <f>A12+1</f>
        <v>25569.375</v>
      </c>
      <c r="B13" s="141">
        <f>A13</f>
      </c>
      <c r="C13" s="142">
        <v>3315410</v>
      </c>
      <c r="D13" s="142">
        <v>9863380</v>
      </c>
      <c r="E13" s="143">
        <f>C12/D13</f>
      </c>
      <c r="F13" s="142"/>
      <c r="G13" s="86"/>
      <c r="H13" s="87"/>
      <c r="I13" s="87"/>
      <c r="J13" s="159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</row>
    <row x14ac:dyDescent="0.25" r="14" customHeight="1" ht="18">
      <c r="A14" s="140">
        <f>A13+1</f>
        <v>25569.375</v>
      </c>
      <c r="B14" s="141">
        <f>A14</f>
      </c>
      <c r="C14" s="142">
        <v>2668497</v>
      </c>
      <c r="D14" s="142">
        <v>9626900</v>
      </c>
      <c r="E14" s="143">
        <f>C13/D14</f>
      </c>
      <c r="F14" s="142"/>
      <c r="G14" s="86"/>
      <c r="H14" s="87"/>
      <c r="I14" s="87"/>
      <c r="J14" s="159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</row>
    <row x14ac:dyDescent="0.25" r="15" customHeight="1" ht="18">
      <c r="A15" s="140">
        <f>A14+1</f>
        <v>25569.375</v>
      </c>
      <c r="B15" s="141">
        <f>A15</f>
      </c>
      <c r="C15" s="142">
        <v>2992480</v>
      </c>
      <c r="D15" s="142">
        <v>2557350</v>
      </c>
      <c r="E15" s="143">
        <f>C14/D15</f>
      </c>
      <c r="F15" s="142"/>
      <c r="G15" s="86"/>
      <c r="H15" s="87"/>
      <c r="I15" s="87"/>
      <c r="J15" s="159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</row>
    <row x14ac:dyDescent="0.25" r="16" customHeight="1" ht="18">
      <c r="A16" s="140">
        <f>A15+1</f>
        <v>25569.375</v>
      </c>
      <c r="B16" s="141">
        <f>A16</f>
      </c>
      <c r="C16" s="142">
        <v>10900</v>
      </c>
      <c r="D16" s="142">
        <v>112200</v>
      </c>
      <c r="E16" s="143"/>
      <c r="F16" s="142"/>
      <c r="G16" s="86"/>
      <c r="H16" s="261">
        <f>SUM(C10:C16)</f>
      </c>
      <c r="I16" s="261">
        <f>SUM(D11:D17)</f>
      </c>
      <c r="J16" s="262">
        <f>H16/I16</f>
      </c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</row>
    <row x14ac:dyDescent="0.25" r="17" customHeight="1" ht="18">
      <c r="A17" s="140">
        <f>A16+1</f>
        <v>25569.375</v>
      </c>
      <c r="B17" s="141">
        <f>A17</f>
      </c>
      <c r="C17" s="142">
        <v>5061096</v>
      </c>
      <c r="D17" s="142">
        <v>9841200</v>
      </c>
      <c r="E17" s="143">
        <f>C15/D17</f>
      </c>
      <c r="F17" s="142"/>
      <c r="G17" s="86"/>
      <c r="H17" s="261"/>
      <c r="I17" s="87"/>
      <c r="J17" s="159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</row>
    <row x14ac:dyDescent="0.25" r="18" customHeight="1" ht="18">
      <c r="A18" s="140">
        <f>A17+1</f>
        <v>25569.375</v>
      </c>
      <c r="B18" s="141">
        <f>A18</f>
      </c>
      <c r="C18" s="142">
        <v>4510840</v>
      </c>
      <c r="D18" s="142">
        <v>9990010</v>
      </c>
      <c r="E18" s="143">
        <f>C17/D18</f>
      </c>
      <c r="F18" s="142"/>
      <c r="G18" s="86"/>
      <c r="H18" s="87"/>
      <c r="I18" s="87"/>
      <c r="J18" s="159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</row>
    <row x14ac:dyDescent="0.25" r="19" customHeight="1" ht="18">
      <c r="A19" s="140">
        <f>A18+1</f>
        <v>25569.375</v>
      </c>
      <c r="B19" s="141">
        <f>A19</f>
      </c>
      <c r="C19" s="142">
        <v>7461731</v>
      </c>
      <c r="D19" s="142">
        <v>9763230</v>
      </c>
      <c r="E19" s="143">
        <f>C18/D19</f>
      </c>
      <c r="F19" s="142"/>
      <c r="G19" s="86"/>
      <c r="H19" s="262"/>
      <c r="I19" s="87"/>
      <c r="J19" s="159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</row>
    <row x14ac:dyDescent="0.25" r="20" customHeight="1" ht="18">
      <c r="A20" s="140">
        <f>A19+1</f>
        <v>25569.375</v>
      </c>
      <c r="B20" s="141">
        <f>A20</f>
      </c>
      <c r="C20" s="142">
        <v>5025843</v>
      </c>
      <c r="D20" s="142">
        <v>9827350</v>
      </c>
      <c r="E20" s="143">
        <f>C19/D20</f>
      </c>
      <c r="F20" s="142"/>
      <c r="G20" s="86"/>
      <c r="H20" s="87"/>
      <c r="I20" s="87"/>
      <c r="J20" s="159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</row>
    <row x14ac:dyDescent="0.25" r="21" customHeight="1" ht="18">
      <c r="A21" s="140">
        <f>A20+1</f>
        <v>25569.375</v>
      </c>
      <c r="B21" s="141">
        <f>A21</f>
      </c>
      <c r="C21" s="142">
        <v>1818954</v>
      </c>
      <c r="D21" s="142">
        <v>9449440</v>
      </c>
      <c r="E21" s="143">
        <f>C20/D21</f>
      </c>
      <c r="F21" s="142"/>
      <c r="G21" s="86"/>
      <c r="H21" s="87"/>
      <c r="I21" s="87"/>
      <c r="J21" s="159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</row>
    <row x14ac:dyDescent="0.25" r="22" customHeight="1" ht="18">
      <c r="A22" s="140">
        <f>A21+1</f>
        <v>25569.375</v>
      </c>
      <c r="B22" s="141">
        <f>A22</f>
      </c>
      <c r="C22" s="142">
        <v>3698800</v>
      </c>
      <c r="D22" s="142">
        <v>2482200</v>
      </c>
      <c r="E22" s="143">
        <f>C21/D22</f>
      </c>
      <c r="F22" s="142"/>
      <c r="G22" s="86"/>
      <c r="H22" s="87"/>
      <c r="I22" s="87"/>
      <c r="J22" s="15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</row>
    <row x14ac:dyDescent="0.25" r="23" customHeight="1" ht="18">
      <c r="A23" s="140">
        <f>A22+1</f>
        <v>25569.375</v>
      </c>
      <c r="B23" s="141">
        <f>A23</f>
      </c>
      <c r="C23" s="142">
        <v>10900</v>
      </c>
      <c r="D23" s="142">
        <v>112200</v>
      </c>
      <c r="E23" s="143"/>
      <c r="F23" s="142"/>
      <c r="G23" s="86"/>
      <c r="H23" s="261">
        <f>SUM(C17:C23)</f>
      </c>
      <c r="I23" s="261">
        <f>SUM(D18:D24)</f>
      </c>
      <c r="J23" s="262">
        <f>H23/I23</f>
      </c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</row>
    <row x14ac:dyDescent="0.25" r="24" customHeight="1" ht="18">
      <c r="A24" s="140">
        <f>A23+1</f>
        <v>25569.375</v>
      </c>
      <c r="B24" s="141">
        <f>A24</f>
      </c>
      <c r="C24" s="142">
        <v>4046358</v>
      </c>
      <c r="D24" s="142">
        <v>9661230</v>
      </c>
      <c r="E24" s="143">
        <f>C22/D24</f>
      </c>
      <c r="F24" s="142"/>
      <c r="G24" s="86"/>
      <c r="H24" s="87"/>
      <c r="I24" s="87"/>
      <c r="J24" s="159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</row>
    <row x14ac:dyDescent="0.25" r="25" customHeight="1" ht="18">
      <c r="A25" s="140">
        <f>A24+1</f>
        <v>25569.375</v>
      </c>
      <c r="B25" s="141">
        <f>A25</f>
      </c>
      <c r="C25" s="142">
        <v>4984943</v>
      </c>
      <c r="D25" s="142">
        <v>9853150</v>
      </c>
      <c r="E25" s="143">
        <f>C24/D25</f>
      </c>
      <c r="F25" s="142"/>
      <c r="G25" s="86"/>
      <c r="H25" s="87"/>
      <c r="I25" s="87"/>
      <c r="J25" s="159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</row>
    <row x14ac:dyDescent="0.25" r="26" customHeight="1" ht="18">
      <c r="A26" s="140">
        <f>A25+1</f>
        <v>25569.375</v>
      </c>
      <c r="B26" s="141">
        <f>A26</f>
      </c>
      <c r="C26" s="142">
        <v>3549934</v>
      </c>
      <c r="D26" s="142">
        <v>9827510</v>
      </c>
      <c r="E26" s="143">
        <f>C25/D26</f>
      </c>
      <c r="F26" s="142"/>
      <c r="G26" s="86"/>
      <c r="H26" s="87"/>
      <c r="I26" s="87"/>
      <c r="J26" s="159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</row>
    <row x14ac:dyDescent="0.25" r="27" customHeight="1" ht="18">
      <c r="A27" s="140">
        <f>A26+1</f>
        <v>25569.375</v>
      </c>
      <c r="B27" s="141">
        <f>A27</f>
      </c>
      <c r="C27" s="142">
        <v>3342579</v>
      </c>
      <c r="D27" s="142">
        <v>9687490</v>
      </c>
      <c r="E27" s="143">
        <f>C26/D27</f>
      </c>
      <c r="F27" s="142"/>
      <c r="G27" s="86"/>
      <c r="H27" s="87"/>
      <c r="I27" s="87"/>
      <c r="J27" s="159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</row>
    <row x14ac:dyDescent="0.25" r="28" customHeight="1" ht="18">
      <c r="A28" s="140">
        <f>A27+1</f>
        <v>25569.375</v>
      </c>
      <c r="B28" s="141">
        <f>A28</f>
      </c>
      <c r="C28" s="142">
        <v>1704910</v>
      </c>
      <c r="D28" s="142">
        <v>9218880</v>
      </c>
      <c r="E28" s="143">
        <f>C27/D28</f>
      </c>
      <c r="F28" s="142"/>
      <c r="G28" s="86"/>
      <c r="H28" s="87"/>
      <c r="I28" s="87"/>
      <c r="J28" s="159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</row>
    <row x14ac:dyDescent="0.25" r="29" customHeight="1" ht="18">
      <c r="A29" s="140">
        <f>A28+1</f>
        <v>25569.375</v>
      </c>
      <c r="B29" s="141">
        <f>A29</f>
      </c>
      <c r="C29" s="142">
        <v>3746500</v>
      </c>
      <c r="D29" s="142">
        <v>2408200</v>
      </c>
      <c r="E29" s="143">
        <f>C28/D29</f>
      </c>
      <c r="F29" s="142"/>
      <c r="G29" s="86"/>
      <c r="H29" s="87"/>
      <c r="I29" s="87"/>
      <c r="J29" s="159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</row>
    <row x14ac:dyDescent="0.25" r="30" customHeight="1" ht="18">
      <c r="A30" s="140">
        <f>A29+1</f>
        <v>25569.375</v>
      </c>
      <c r="B30" s="141">
        <f>A30</f>
      </c>
      <c r="C30" s="142">
        <v>10900</v>
      </c>
      <c r="D30" s="142">
        <v>112200</v>
      </c>
      <c r="E30" s="143"/>
      <c r="F30" s="142"/>
      <c r="G30" s="86"/>
      <c r="H30" s="261">
        <f>SUM(C24:C30)</f>
      </c>
      <c r="I30" s="261">
        <f>SUM(D25:D31)</f>
      </c>
      <c r="J30" s="262">
        <f>H30/I30</f>
      </c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</row>
    <row x14ac:dyDescent="0.25" r="31" customHeight="1" ht="18">
      <c r="A31" s="140">
        <f>A30+1</f>
        <v>25569.375</v>
      </c>
      <c r="B31" s="141">
        <f>A31</f>
      </c>
      <c r="C31" s="142">
        <v>5301893</v>
      </c>
      <c r="D31" s="142">
        <v>9441640</v>
      </c>
      <c r="E31" s="143">
        <f>C29/D31</f>
      </c>
      <c r="F31" s="142"/>
      <c r="G31" s="86"/>
      <c r="H31" s="87"/>
      <c r="I31" s="87"/>
      <c r="J31" s="159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</row>
    <row x14ac:dyDescent="0.25" r="32" customHeight="1" ht="18">
      <c r="A32" s="140">
        <f>A31+1</f>
        <v>25569.375</v>
      </c>
      <c r="B32" s="141">
        <f>A32</f>
      </c>
      <c r="C32" s="142">
        <v>3171980</v>
      </c>
      <c r="D32" s="142">
        <v>9807800</v>
      </c>
      <c r="E32" s="143">
        <f>C31/D32</f>
      </c>
      <c r="F32" s="142"/>
      <c r="G32" s="86"/>
      <c r="H32" s="87"/>
      <c r="I32" s="87"/>
      <c r="J32" s="159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</row>
    <row x14ac:dyDescent="0.25" r="33" customHeight="1" ht="18">
      <c r="A33" s="140">
        <f>A32+1</f>
        <v>25569.375</v>
      </c>
      <c r="B33" s="141">
        <f>A33</f>
      </c>
      <c r="C33" s="142">
        <v>4008149</v>
      </c>
      <c r="D33" s="142">
        <v>9517670</v>
      </c>
      <c r="E33" s="143">
        <f>C32/D33</f>
      </c>
      <c r="F33" s="152"/>
      <c r="G33" s="86"/>
      <c r="H33" s="87"/>
      <c r="I33" s="87"/>
      <c r="J33" s="159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</row>
    <row x14ac:dyDescent="0.25" r="34" customHeight="1" ht="18">
      <c r="A34" s="140" t="s">
        <v>91</v>
      </c>
      <c r="B34" s="141"/>
      <c r="C34" s="142">
        <v>120234559</v>
      </c>
      <c r="D34" s="142">
        <v>224556960</v>
      </c>
      <c r="E34" s="142"/>
      <c r="F34" s="142"/>
      <c r="G34" s="86"/>
      <c r="H34" s="87"/>
      <c r="I34" s="87"/>
      <c r="J34" s="159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</row>
    <row x14ac:dyDescent="0.25" r="35" customHeight="1" ht="18">
      <c r="A35" s="153"/>
      <c r="B35" s="154"/>
      <c r="C35" s="155"/>
      <c r="D35" s="155"/>
      <c r="E35" s="155"/>
      <c r="F35" s="155"/>
      <c r="G35" s="86"/>
      <c r="H35" s="87"/>
      <c r="I35" s="87"/>
      <c r="J35" s="159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</row>
    <row x14ac:dyDescent="0.25" r="36" customHeight="1" ht="18">
      <c r="A36" s="153"/>
      <c r="B36" s="154"/>
      <c r="C36" s="155"/>
      <c r="D36" s="155"/>
      <c r="E36" s="155"/>
      <c r="F36" s="155"/>
      <c r="G36" s="86"/>
      <c r="H36" s="87"/>
      <c r="I36" s="87"/>
      <c r="J36" s="159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</row>
    <row x14ac:dyDescent="0.25" r="37" customHeight="1" ht="18">
      <c r="A37" s="153"/>
      <c r="B37" s="154"/>
      <c r="C37" s="155"/>
      <c r="D37" s="155"/>
      <c r="E37" s="155"/>
      <c r="F37" s="155"/>
      <c r="G37" s="263"/>
      <c r="H37" s="157"/>
      <c r="I37" s="157"/>
      <c r="J37" s="264"/>
      <c r="K37" s="263"/>
      <c r="L37" s="263"/>
      <c r="M37" s="263"/>
      <c r="N37" s="263"/>
      <c r="O37" s="263"/>
      <c r="P37" s="263"/>
      <c r="Q37" s="263"/>
      <c r="R37" s="263"/>
      <c r="S37" s="263"/>
      <c r="T37" s="263"/>
      <c r="U37" s="263"/>
      <c r="V37" s="263"/>
      <c r="W37" s="263"/>
      <c r="X37" s="263"/>
      <c r="Y37" s="263"/>
      <c r="Z37" s="263"/>
    </row>
    <row x14ac:dyDescent="0.25" r="38" customHeight="1" ht="18">
      <c r="A38" s="153"/>
      <c r="B38" s="154"/>
      <c r="C38" s="155"/>
      <c r="D38" s="155"/>
      <c r="E38" s="155"/>
      <c r="F38" s="155"/>
      <c r="G38" s="263"/>
      <c r="H38" s="157"/>
      <c r="I38" s="157"/>
      <c r="J38" s="264"/>
      <c r="K38" s="263"/>
      <c r="L38" s="263"/>
      <c r="M38" s="263"/>
      <c r="N38" s="263"/>
      <c r="O38" s="263"/>
      <c r="P38" s="263"/>
      <c r="Q38" s="263"/>
      <c r="R38" s="263"/>
      <c r="S38" s="263"/>
      <c r="T38" s="263"/>
      <c r="U38" s="263"/>
      <c r="V38" s="263"/>
      <c r="W38" s="263"/>
      <c r="X38" s="263"/>
      <c r="Y38" s="263"/>
      <c r="Z38" s="263"/>
    </row>
    <row x14ac:dyDescent="0.25" r="39" customHeight="1" ht="18">
      <c r="A39" s="153"/>
      <c r="B39" s="154"/>
      <c r="C39" s="155"/>
      <c r="D39" s="155"/>
      <c r="E39" s="155"/>
      <c r="F39" s="155"/>
      <c r="G39" s="263"/>
      <c r="H39" s="157"/>
      <c r="I39" s="157"/>
      <c r="J39" s="264"/>
      <c r="K39" s="263"/>
      <c r="L39" s="263"/>
      <c r="M39" s="263"/>
      <c r="N39" s="263"/>
      <c r="O39" s="263"/>
      <c r="P39" s="263"/>
      <c r="Q39" s="263"/>
      <c r="R39" s="263"/>
      <c r="S39" s="263"/>
      <c r="T39" s="263"/>
      <c r="U39" s="263"/>
      <c r="V39" s="263"/>
      <c r="W39" s="263"/>
      <c r="X39" s="263"/>
      <c r="Y39" s="263"/>
      <c r="Z39" s="263"/>
    </row>
    <row x14ac:dyDescent="0.25" r="40" customHeight="1" ht="18">
      <c r="A40" s="153"/>
      <c r="B40" s="154"/>
      <c r="C40" s="155"/>
      <c r="D40" s="155"/>
      <c r="E40" s="155"/>
      <c r="F40" s="155"/>
      <c r="G40" s="263"/>
      <c r="H40" s="157"/>
      <c r="I40" s="157"/>
      <c r="J40" s="264"/>
      <c r="K40" s="263"/>
      <c r="L40" s="263"/>
      <c r="M40" s="263"/>
      <c r="N40" s="263"/>
      <c r="O40" s="263"/>
      <c r="P40" s="263"/>
      <c r="Q40" s="263"/>
      <c r="R40" s="263"/>
      <c r="S40" s="263"/>
      <c r="T40" s="263"/>
      <c r="U40" s="263"/>
      <c r="V40" s="263"/>
      <c r="W40" s="263"/>
      <c r="X40" s="263"/>
      <c r="Y40" s="263"/>
      <c r="Z40" s="263"/>
    </row>
    <row x14ac:dyDescent="0.25" r="41" customHeight="1" ht="18">
      <c r="A41" s="153"/>
      <c r="B41" s="154"/>
      <c r="C41" s="155"/>
      <c r="D41" s="155"/>
      <c r="E41" s="155"/>
      <c r="F41" s="155"/>
      <c r="G41" s="263"/>
      <c r="H41" s="157"/>
      <c r="I41" s="157"/>
      <c r="J41" s="264"/>
      <c r="K41" s="263"/>
      <c r="L41" s="263"/>
      <c r="M41" s="263"/>
      <c r="N41" s="263"/>
      <c r="O41" s="263"/>
      <c r="P41" s="263"/>
      <c r="Q41" s="263"/>
      <c r="R41" s="263"/>
      <c r="S41" s="263"/>
      <c r="T41" s="263"/>
      <c r="U41" s="263"/>
      <c r="V41" s="263"/>
      <c r="W41" s="263"/>
      <c r="X41" s="263"/>
      <c r="Y41" s="263"/>
      <c r="Z41" s="263"/>
    </row>
    <row x14ac:dyDescent="0.25" r="42" customHeight="1" ht="18">
      <c r="A42" s="153"/>
      <c r="B42" s="154"/>
      <c r="C42" s="155"/>
      <c r="D42" s="155"/>
      <c r="E42" s="155"/>
      <c r="F42" s="155"/>
      <c r="G42" s="263"/>
      <c r="H42" s="157"/>
      <c r="I42" s="157"/>
      <c r="J42" s="264"/>
      <c r="K42" s="263"/>
      <c r="L42" s="263"/>
      <c r="M42" s="263"/>
      <c r="N42" s="263"/>
      <c r="O42" s="263"/>
      <c r="P42" s="263"/>
      <c r="Q42" s="263"/>
      <c r="R42" s="263"/>
      <c r="S42" s="263"/>
      <c r="T42" s="263"/>
      <c r="U42" s="263"/>
      <c r="V42" s="263"/>
      <c r="W42" s="263"/>
      <c r="X42" s="263"/>
      <c r="Y42" s="263"/>
      <c r="Z42" s="263"/>
    </row>
    <row x14ac:dyDescent="0.25" r="43" customHeight="1" ht="18">
      <c r="A43" s="153"/>
      <c r="B43" s="154"/>
      <c r="C43" s="155"/>
      <c r="D43" s="155"/>
      <c r="E43" s="155"/>
      <c r="F43" s="155"/>
      <c r="G43" s="263"/>
      <c r="H43" s="157"/>
      <c r="I43" s="157"/>
      <c r="J43" s="264"/>
      <c r="K43" s="263"/>
      <c r="L43" s="263"/>
      <c r="M43" s="263"/>
      <c r="N43" s="263"/>
      <c r="O43" s="263"/>
      <c r="P43" s="263"/>
      <c r="Q43" s="263"/>
      <c r="R43" s="263"/>
      <c r="S43" s="263"/>
      <c r="T43" s="263"/>
      <c r="U43" s="263"/>
      <c r="V43" s="263"/>
      <c r="W43" s="263"/>
      <c r="X43" s="263"/>
      <c r="Y43" s="263"/>
      <c r="Z43" s="263"/>
    </row>
    <row x14ac:dyDescent="0.25" r="44" customHeight="1" ht="18">
      <c r="A44" s="153"/>
      <c r="B44" s="154"/>
      <c r="C44" s="155"/>
      <c r="D44" s="155"/>
      <c r="E44" s="155"/>
      <c r="F44" s="155"/>
      <c r="G44" s="263"/>
      <c r="H44" s="157"/>
      <c r="I44" s="157"/>
      <c r="J44" s="264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263"/>
      <c r="V44" s="263"/>
      <c r="W44" s="263"/>
      <c r="X44" s="263"/>
      <c r="Y44" s="263"/>
      <c r="Z44" s="263"/>
    </row>
    <row x14ac:dyDescent="0.25" r="45" customHeight="1" ht="18">
      <c r="A45" s="153"/>
      <c r="B45" s="154"/>
      <c r="C45" s="155"/>
      <c r="D45" s="155"/>
      <c r="E45" s="155"/>
      <c r="F45" s="155"/>
      <c r="G45" s="263"/>
      <c r="H45" s="157"/>
      <c r="I45" s="157"/>
      <c r="J45" s="264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263"/>
      <c r="V45" s="263"/>
      <c r="W45" s="263"/>
      <c r="X45" s="263"/>
      <c r="Y45" s="263"/>
      <c r="Z45" s="263"/>
    </row>
    <row x14ac:dyDescent="0.25" r="46" customHeight="1" ht="18">
      <c r="A46" s="153"/>
      <c r="B46" s="154"/>
      <c r="C46" s="155"/>
      <c r="D46" s="155"/>
      <c r="E46" s="155"/>
      <c r="F46" s="155"/>
      <c r="G46" s="263"/>
      <c r="H46" s="157"/>
      <c r="I46" s="157"/>
      <c r="J46" s="264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263"/>
      <c r="V46" s="263"/>
      <c r="W46" s="263"/>
      <c r="X46" s="263"/>
      <c r="Y46" s="263"/>
      <c r="Z46" s="263"/>
    </row>
    <row x14ac:dyDescent="0.25" r="47" customHeight="1" ht="18">
      <c r="A47" s="153"/>
      <c r="B47" s="154"/>
      <c r="C47" s="155"/>
      <c r="D47" s="155"/>
      <c r="E47" s="155"/>
      <c r="F47" s="155"/>
      <c r="G47" s="263"/>
      <c r="H47" s="157"/>
      <c r="I47" s="157"/>
      <c r="J47" s="264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263"/>
      <c r="V47" s="263"/>
      <c r="W47" s="263"/>
      <c r="X47" s="263"/>
      <c r="Y47" s="263"/>
      <c r="Z47" s="263"/>
    </row>
    <row x14ac:dyDescent="0.25" r="48" customHeight="1" ht="18">
      <c r="A48" s="153"/>
      <c r="B48" s="154"/>
      <c r="C48" s="155"/>
      <c r="D48" s="155"/>
      <c r="E48" s="155"/>
      <c r="F48" s="155"/>
      <c r="G48" s="263"/>
      <c r="H48" s="157"/>
      <c r="I48" s="157"/>
      <c r="J48" s="264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263"/>
      <c r="V48" s="263"/>
      <c r="W48" s="263"/>
      <c r="X48" s="263"/>
      <c r="Y48" s="263"/>
      <c r="Z48" s="263"/>
    </row>
    <row x14ac:dyDescent="0.25" r="49" customHeight="1" ht="18">
      <c r="A49" s="153"/>
      <c r="B49" s="154"/>
      <c r="C49" s="155"/>
      <c r="D49" s="155"/>
      <c r="E49" s="155"/>
      <c r="F49" s="155"/>
      <c r="G49" s="263"/>
      <c r="H49" s="157"/>
      <c r="I49" s="157"/>
      <c r="J49" s="264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263"/>
      <c r="V49" s="263"/>
      <c r="W49" s="263"/>
      <c r="X49" s="263"/>
      <c r="Y49" s="263"/>
      <c r="Z49" s="263"/>
    </row>
    <row x14ac:dyDescent="0.25" r="50" customHeight="1" ht="18">
      <c r="A50" s="153"/>
      <c r="B50" s="154"/>
      <c r="C50" s="155"/>
      <c r="D50" s="155"/>
      <c r="E50" s="155"/>
      <c r="F50" s="155"/>
      <c r="G50" s="263"/>
      <c r="H50" s="157"/>
      <c r="I50" s="157"/>
      <c r="J50" s="264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263"/>
      <c r="V50" s="263"/>
      <c r="W50" s="263"/>
      <c r="X50" s="263"/>
      <c r="Y50" s="263"/>
      <c r="Z50" s="263"/>
    </row>
    <row x14ac:dyDescent="0.25" r="51" customHeight="1" ht="18">
      <c r="A51" s="153"/>
      <c r="B51" s="154"/>
      <c r="C51" s="155"/>
      <c r="D51" s="155"/>
      <c r="E51" s="155"/>
      <c r="F51" s="155"/>
      <c r="G51" s="263"/>
      <c r="H51" s="157"/>
      <c r="I51" s="157"/>
      <c r="J51" s="264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263"/>
      <c r="V51" s="263"/>
      <c r="W51" s="263"/>
      <c r="X51" s="263"/>
      <c r="Y51" s="263"/>
      <c r="Z51" s="263"/>
    </row>
    <row x14ac:dyDescent="0.25" r="52" customHeight="1" ht="18">
      <c r="A52" s="153"/>
      <c r="B52" s="154"/>
      <c r="C52" s="155"/>
      <c r="D52" s="155"/>
      <c r="E52" s="155"/>
      <c r="F52" s="155"/>
      <c r="G52" s="263"/>
      <c r="H52" s="157"/>
      <c r="I52" s="157"/>
      <c r="J52" s="264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263"/>
      <c r="V52" s="263"/>
      <c r="W52" s="263"/>
      <c r="X52" s="263"/>
      <c r="Y52" s="263"/>
      <c r="Z52" s="263"/>
    </row>
    <row x14ac:dyDescent="0.25" r="53" customHeight="1" ht="18">
      <c r="A53" s="153"/>
      <c r="B53" s="154"/>
      <c r="C53" s="155"/>
      <c r="D53" s="155"/>
      <c r="E53" s="155"/>
      <c r="F53" s="155"/>
      <c r="G53" s="263"/>
      <c r="H53" s="157"/>
      <c r="I53" s="157"/>
      <c r="J53" s="264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263"/>
      <c r="V53" s="263"/>
      <c r="W53" s="263"/>
      <c r="X53" s="263"/>
      <c r="Y53" s="263"/>
      <c r="Z53" s="263"/>
    </row>
    <row x14ac:dyDescent="0.25" r="54" customHeight="1" ht="18">
      <c r="A54" s="153"/>
      <c r="B54" s="154"/>
      <c r="C54" s="155"/>
      <c r="D54" s="155"/>
      <c r="E54" s="155"/>
      <c r="F54" s="155"/>
      <c r="G54" s="263"/>
      <c r="H54" s="157"/>
      <c r="I54" s="157"/>
      <c r="J54" s="264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263"/>
      <c r="V54" s="263"/>
      <c r="W54" s="263"/>
      <c r="X54" s="263"/>
      <c r="Y54" s="263"/>
      <c r="Z54" s="263"/>
    </row>
    <row x14ac:dyDescent="0.25" r="55" customHeight="1" ht="18">
      <c r="A55" s="153"/>
      <c r="B55" s="154"/>
      <c r="C55" s="155"/>
      <c r="D55" s="155"/>
      <c r="E55" s="155"/>
      <c r="F55" s="155"/>
      <c r="G55" s="263"/>
      <c r="H55" s="157"/>
      <c r="I55" s="157"/>
      <c r="J55" s="264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263"/>
      <c r="V55" s="263"/>
      <c r="W55" s="263"/>
      <c r="X55" s="263"/>
      <c r="Y55" s="263"/>
      <c r="Z55" s="263"/>
    </row>
    <row x14ac:dyDescent="0.25" r="56" customHeight="1" ht="18">
      <c r="A56" s="153"/>
      <c r="B56" s="154"/>
      <c r="C56" s="155"/>
      <c r="D56" s="155"/>
      <c r="E56" s="155"/>
      <c r="F56" s="155"/>
      <c r="G56" s="263"/>
      <c r="H56" s="157"/>
      <c r="I56" s="157"/>
      <c r="J56" s="264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263"/>
      <c r="V56" s="263"/>
      <c r="W56" s="263"/>
      <c r="X56" s="263"/>
      <c r="Y56" s="263"/>
      <c r="Z56" s="263"/>
    </row>
    <row x14ac:dyDescent="0.25" r="57" customHeight="1" ht="18">
      <c r="A57" s="153"/>
      <c r="B57" s="154"/>
      <c r="C57" s="155"/>
      <c r="D57" s="155"/>
      <c r="E57" s="155"/>
      <c r="F57" s="155"/>
      <c r="G57" s="263"/>
      <c r="H57" s="157"/>
      <c r="I57" s="157"/>
      <c r="J57" s="264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263"/>
      <c r="V57" s="263"/>
      <c r="W57" s="263"/>
      <c r="X57" s="263"/>
      <c r="Y57" s="263"/>
      <c r="Z57" s="263"/>
    </row>
    <row x14ac:dyDescent="0.25" r="58" customHeight="1" ht="18">
      <c r="A58" s="153"/>
      <c r="B58" s="154"/>
      <c r="C58" s="155"/>
      <c r="D58" s="155"/>
      <c r="E58" s="155"/>
      <c r="F58" s="155"/>
      <c r="G58" s="263"/>
      <c r="H58" s="157"/>
      <c r="I58" s="157"/>
      <c r="J58" s="264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263"/>
      <c r="V58" s="263"/>
      <c r="W58" s="263"/>
      <c r="X58" s="263"/>
      <c r="Y58" s="263"/>
      <c r="Z58" s="263"/>
    </row>
    <row x14ac:dyDescent="0.25" r="59" customHeight="1" ht="18">
      <c r="A59" s="153"/>
      <c r="B59" s="154"/>
      <c r="C59" s="155"/>
      <c r="D59" s="155"/>
      <c r="E59" s="155"/>
      <c r="F59" s="155"/>
      <c r="G59" s="263"/>
      <c r="H59" s="157"/>
      <c r="I59" s="157"/>
      <c r="J59" s="264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263"/>
      <c r="V59" s="263"/>
      <c r="W59" s="263"/>
      <c r="X59" s="263"/>
      <c r="Y59" s="263"/>
      <c r="Z59" s="263"/>
    </row>
    <row x14ac:dyDescent="0.25" r="60" customHeight="1" ht="18">
      <c r="A60" s="153"/>
      <c r="B60" s="154"/>
      <c r="C60" s="155"/>
      <c r="D60" s="155"/>
      <c r="E60" s="155"/>
      <c r="F60" s="155"/>
      <c r="G60" s="263"/>
      <c r="H60" s="157"/>
      <c r="I60" s="157"/>
      <c r="J60" s="264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263"/>
      <c r="V60" s="263"/>
      <c r="W60" s="263"/>
      <c r="X60" s="263"/>
      <c r="Y60" s="263"/>
      <c r="Z60" s="263"/>
    </row>
    <row x14ac:dyDescent="0.25" r="61" customHeight="1" ht="18">
      <c r="A61" s="153"/>
      <c r="B61" s="154"/>
      <c r="C61" s="155"/>
      <c r="D61" s="155"/>
      <c r="E61" s="155"/>
      <c r="F61" s="155"/>
      <c r="G61" s="263"/>
      <c r="H61" s="157"/>
      <c r="I61" s="157"/>
      <c r="J61" s="264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263"/>
      <c r="V61" s="263"/>
      <c r="W61" s="263"/>
      <c r="X61" s="263"/>
      <c r="Y61" s="263"/>
      <c r="Z61" s="263"/>
    </row>
    <row x14ac:dyDescent="0.25" r="62" customHeight="1" ht="18">
      <c r="A62" s="153"/>
      <c r="B62" s="154"/>
      <c r="C62" s="155"/>
      <c r="D62" s="155"/>
      <c r="E62" s="155"/>
      <c r="F62" s="155"/>
      <c r="G62" s="263"/>
      <c r="H62" s="157"/>
      <c r="I62" s="157"/>
      <c r="J62" s="264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263"/>
      <c r="V62" s="263"/>
      <c r="W62" s="263"/>
      <c r="X62" s="263"/>
      <c r="Y62" s="263"/>
      <c r="Z62" s="263"/>
    </row>
    <row x14ac:dyDescent="0.25" r="63" customHeight="1" ht="18">
      <c r="A63" s="153"/>
      <c r="B63" s="154"/>
      <c r="C63" s="155"/>
      <c r="D63" s="155"/>
      <c r="E63" s="155"/>
      <c r="F63" s="155"/>
      <c r="G63" s="263"/>
      <c r="H63" s="157"/>
      <c r="I63" s="157"/>
      <c r="J63" s="264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263"/>
      <c r="V63" s="263"/>
      <c r="W63" s="263"/>
      <c r="X63" s="263"/>
      <c r="Y63" s="263"/>
      <c r="Z63" s="263"/>
    </row>
    <row x14ac:dyDescent="0.25" r="64" customHeight="1" ht="18">
      <c r="A64" s="153"/>
      <c r="B64" s="154"/>
      <c r="C64" s="155"/>
      <c r="D64" s="155"/>
      <c r="E64" s="155"/>
      <c r="F64" s="155"/>
      <c r="G64" s="263"/>
      <c r="H64" s="157"/>
      <c r="I64" s="157"/>
      <c r="J64" s="264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263"/>
      <c r="V64" s="263"/>
      <c r="W64" s="263"/>
      <c r="X64" s="263"/>
      <c r="Y64" s="263"/>
      <c r="Z64" s="263"/>
    </row>
    <row x14ac:dyDescent="0.25" r="65" customHeight="1" ht="18">
      <c r="A65" s="153"/>
      <c r="B65" s="154"/>
      <c r="C65" s="155"/>
      <c r="D65" s="155"/>
      <c r="E65" s="155"/>
      <c r="F65" s="155"/>
      <c r="G65" s="263"/>
      <c r="H65" s="157"/>
      <c r="I65" s="157"/>
      <c r="J65" s="264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263"/>
      <c r="V65" s="263"/>
      <c r="W65" s="263"/>
      <c r="X65" s="263"/>
      <c r="Y65" s="263"/>
      <c r="Z65" s="263"/>
    </row>
    <row x14ac:dyDescent="0.25" r="66" customHeight="1" ht="18">
      <c r="A66" s="153"/>
      <c r="B66" s="154"/>
      <c r="C66" s="155"/>
      <c r="D66" s="155"/>
      <c r="E66" s="155"/>
      <c r="F66" s="155"/>
      <c r="G66" s="86"/>
      <c r="H66" s="87"/>
      <c r="I66" s="87"/>
      <c r="J66" s="159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</row>
    <row x14ac:dyDescent="0.25" r="67" customHeight="1" ht="18">
      <c r="A67" s="153"/>
      <c r="B67" s="154"/>
      <c r="C67" s="155"/>
      <c r="D67" s="155"/>
      <c r="E67" s="155"/>
      <c r="F67" s="155"/>
      <c r="G67" s="86"/>
      <c r="H67" s="87"/>
      <c r="I67" s="87"/>
      <c r="J67" s="159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</row>
    <row x14ac:dyDescent="0.25" r="68" customHeight="1" ht="18">
      <c r="A68" s="153"/>
      <c r="B68" s="154"/>
      <c r="C68" s="155"/>
      <c r="D68" s="155"/>
      <c r="E68" s="155"/>
      <c r="F68" s="155"/>
      <c r="G68" s="86"/>
      <c r="H68" s="87"/>
      <c r="I68" s="87"/>
      <c r="J68" s="159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</row>
    <row x14ac:dyDescent="0.25" r="69" customHeight="1" ht="18">
      <c r="A69" s="153"/>
      <c r="B69" s="154"/>
      <c r="C69" s="155"/>
      <c r="D69" s="155"/>
      <c r="E69" s="155"/>
      <c r="F69" s="155"/>
      <c r="G69" s="86"/>
      <c r="H69" s="87"/>
      <c r="I69" s="87"/>
      <c r="J69" s="159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</row>
    <row x14ac:dyDescent="0.25" r="70" customHeight="1" ht="18">
      <c r="A70" s="153"/>
      <c r="B70" s="154"/>
      <c r="C70" s="155"/>
      <c r="D70" s="155"/>
      <c r="E70" s="155"/>
      <c r="F70" s="155"/>
      <c r="G70" s="86"/>
      <c r="H70" s="87"/>
      <c r="I70" s="87"/>
      <c r="J70" s="159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</row>
    <row x14ac:dyDescent="0.25" r="71" customHeight="1" ht="18">
      <c r="A71" s="153"/>
      <c r="B71" s="154"/>
      <c r="C71" s="155"/>
      <c r="D71" s="155"/>
      <c r="E71" s="155"/>
      <c r="F71" s="155"/>
      <c r="G71" s="86"/>
      <c r="H71" s="87"/>
      <c r="I71" s="87"/>
      <c r="J71" s="159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</row>
    <row x14ac:dyDescent="0.25" r="72" customHeight="1" ht="18">
      <c r="A72" s="153"/>
      <c r="B72" s="154"/>
      <c r="C72" s="155"/>
      <c r="D72" s="155"/>
      <c r="E72" s="155"/>
      <c r="F72" s="155"/>
      <c r="G72" s="86"/>
      <c r="H72" s="87"/>
      <c r="I72" s="87"/>
      <c r="J72" s="159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</row>
    <row x14ac:dyDescent="0.25" r="73" customHeight="1" ht="18">
      <c r="A73" s="153"/>
      <c r="B73" s="154"/>
      <c r="C73" s="155"/>
      <c r="D73" s="155"/>
      <c r="E73" s="155"/>
      <c r="F73" s="155"/>
      <c r="G73" s="86"/>
      <c r="H73" s="87"/>
      <c r="I73" s="87"/>
      <c r="J73" s="159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</row>
    <row x14ac:dyDescent="0.25" r="74" customHeight="1" ht="18">
      <c r="A74" s="153"/>
      <c r="B74" s="154"/>
      <c r="C74" s="155"/>
      <c r="D74" s="155"/>
      <c r="E74" s="155"/>
      <c r="F74" s="155"/>
      <c r="G74" s="86"/>
      <c r="H74" s="87"/>
      <c r="I74" s="87"/>
      <c r="J74" s="159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</row>
    <row x14ac:dyDescent="0.25" r="75" customHeight="1" ht="18">
      <c r="A75" s="153"/>
      <c r="B75" s="154"/>
      <c r="C75" s="155"/>
      <c r="D75" s="155"/>
      <c r="E75" s="155"/>
      <c r="F75" s="155"/>
      <c r="G75" s="86"/>
      <c r="H75" s="87"/>
      <c r="I75" s="87"/>
      <c r="J75" s="159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</row>
    <row x14ac:dyDescent="0.25" r="76" customHeight="1" ht="18">
      <c r="A76" s="153"/>
      <c r="B76" s="154"/>
      <c r="C76" s="155"/>
      <c r="D76" s="155"/>
      <c r="E76" s="155"/>
      <c r="F76" s="155"/>
      <c r="G76" s="86"/>
      <c r="H76" s="87"/>
      <c r="I76" s="87"/>
      <c r="J76" s="159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</row>
    <row x14ac:dyDescent="0.25" r="77" customHeight="1" ht="18">
      <c r="A77" s="153"/>
      <c r="B77" s="154"/>
      <c r="C77" s="155"/>
      <c r="D77" s="155"/>
      <c r="E77" s="155"/>
      <c r="F77" s="155"/>
      <c r="G77" s="86"/>
      <c r="H77" s="87"/>
      <c r="I77" s="87"/>
      <c r="J77" s="159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</row>
    <row x14ac:dyDescent="0.25" r="78" customHeight="1" ht="18">
      <c r="A78" s="153"/>
      <c r="B78" s="154"/>
      <c r="C78" s="155"/>
      <c r="D78" s="155"/>
      <c r="E78" s="155"/>
      <c r="F78" s="155"/>
      <c r="G78" s="86"/>
      <c r="H78" s="87"/>
      <c r="I78" s="87"/>
      <c r="J78" s="159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</row>
    <row x14ac:dyDescent="0.25" r="79" customHeight="1" ht="18">
      <c r="A79" s="153"/>
      <c r="B79" s="154"/>
      <c r="C79" s="155"/>
      <c r="D79" s="155"/>
      <c r="E79" s="155"/>
      <c r="F79" s="155"/>
      <c r="G79" s="86"/>
      <c r="H79" s="87"/>
      <c r="I79" s="87"/>
      <c r="J79" s="159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</row>
    <row x14ac:dyDescent="0.25" r="80" customHeight="1" ht="18">
      <c r="A80" s="153"/>
      <c r="B80" s="154"/>
      <c r="C80" s="155"/>
      <c r="D80" s="155"/>
      <c r="E80" s="155"/>
      <c r="F80" s="155"/>
      <c r="G80" s="86"/>
      <c r="H80" s="87"/>
      <c r="I80" s="87"/>
      <c r="J80" s="159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</row>
    <row x14ac:dyDescent="0.25" r="81" customHeight="1" ht="18">
      <c r="A81" s="153"/>
      <c r="B81" s="154"/>
      <c r="C81" s="155"/>
      <c r="D81" s="155"/>
      <c r="E81" s="155"/>
      <c r="F81" s="155"/>
      <c r="G81" s="86"/>
      <c r="H81" s="87"/>
      <c r="I81" s="87"/>
      <c r="J81" s="159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</row>
    <row x14ac:dyDescent="0.25" r="82" customHeight="1" ht="18">
      <c r="A82" s="153"/>
      <c r="B82" s="154"/>
      <c r="C82" s="155"/>
      <c r="D82" s="155"/>
      <c r="E82" s="155"/>
      <c r="F82" s="155"/>
      <c r="G82" s="86"/>
      <c r="H82" s="87"/>
      <c r="I82" s="87"/>
      <c r="J82" s="159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</row>
    <row x14ac:dyDescent="0.25" r="83" customHeight="1" ht="18">
      <c r="A83" s="153"/>
      <c r="B83" s="154"/>
      <c r="C83" s="155"/>
      <c r="D83" s="155"/>
      <c r="E83" s="155"/>
      <c r="F83" s="155"/>
      <c r="G83" s="86"/>
      <c r="H83" s="87"/>
      <c r="I83" s="87"/>
      <c r="J83" s="159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</row>
    <row x14ac:dyDescent="0.25" r="84" customHeight="1" ht="18">
      <c r="A84" s="153"/>
      <c r="B84" s="154"/>
      <c r="C84" s="155"/>
      <c r="D84" s="155"/>
      <c r="E84" s="155"/>
      <c r="F84" s="155"/>
      <c r="G84" s="86"/>
      <c r="H84" s="87"/>
      <c r="I84" s="87"/>
      <c r="J84" s="159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</row>
    <row x14ac:dyDescent="0.25" r="85" customHeight="1" ht="18">
      <c r="A85" s="153"/>
      <c r="B85" s="154"/>
      <c r="C85" s="155"/>
      <c r="D85" s="155"/>
      <c r="E85" s="155"/>
      <c r="F85" s="155"/>
      <c r="G85" s="86"/>
      <c r="H85" s="87"/>
      <c r="I85" s="87"/>
      <c r="J85" s="159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</row>
    <row x14ac:dyDescent="0.25" r="86" customHeight="1" ht="18">
      <c r="A86" s="153"/>
      <c r="B86" s="154"/>
      <c r="C86" s="155"/>
      <c r="D86" s="155"/>
      <c r="E86" s="155"/>
      <c r="F86" s="155"/>
      <c r="G86" s="86"/>
      <c r="H86" s="87"/>
      <c r="I86" s="87"/>
      <c r="J86" s="159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</row>
    <row x14ac:dyDescent="0.25" r="87" customHeight="1" ht="18">
      <c r="A87" s="153"/>
      <c r="B87" s="154"/>
      <c r="C87" s="155"/>
      <c r="D87" s="155"/>
      <c r="E87" s="155"/>
      <c r="F87" s="155"/>
      <c r="G87" s="86"/>
      <c r="H87" s="87"/>
      <c r="I87" s="87"/>
      <c r="J87" s="159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</row>
    <row x14ac:dyDescent="0.25" r="88" customHeight="1" ht="18">
      <c r="A88" s="153"/>
      <c r="B88" s="154"/>
      <c r="C88" s="155"/>
      <c r="D88" s="155"/>
      <c r="E88" s="155"/>
      <c r="F88" s="155"/>
      <c r="G88" s="86"/>
      <c r="H88" s="87"/>
      <c r="I88" s="87"/>
      <c r="J88" s="159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</row>
    <row x14ac:dyDescent="0.25" r="89" customHeight="1" ht="18">
      <c r="A89" s="153"/>
      <c r="B89" s="154"/>
      <c r="C89" s="155"/>
      <c r="D89" s="155"/>
      <c r="E89" s="155"/>
      <c r="F89" s="155"/>
      <c r="G89" s="86"/>
      <c r="H89" s="87"/>
      <c r="I89" s="87"/>
      <c r="J89" s="159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</row>
    <row x14ac:dyDescent="0.25" r="90" customHeight="1" ht="18">
      <c r="A90" s="153"/>
      <c r="B90" s="154"/>
      <c r="C90" s="155"/>
      <c r="D90" s="155"/>
      <c r="E90" s="155"/>
      <c r="F90" s="155"/>
      <c r="G90" s="86"/>
      <c r="H90" s="87"/>
      <c r="I90" s="87"/>
      <c r="J90" s="159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</row>
    <row x14ac:dyDescent="0.25" r="91" customHeight="1" ht="18">
      <c r="A91" s="153"/>
      <c r="B91" s="154"/>
      <c r="C91" s="155"/>
      <c r="D91" s="155"/>
      <c r="E91" s="155"/>
      <c r="F91" s="155"/>
      <c r="G91" s="86"/>
      <c r="H91" s="87"/>
      <c r="I91" s="87"/>
      <c r="J91" s="159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</row>
    <row x14ac:dyDescent="0.25" r="92" customHeight="1" ht="18">
      <c r="A92" s="153"/>
      <c r="B92" s="154"/>
      <c r="C92" s="155"/>
      <c r="D92" s="155"/>
      <c r="E92" s="155"/>
      <c r="F92" s="155"/>
      <c r="G92" s="86"/>
      <c r="H92" s="87"/>
      <c r="I92" s="87"/>
      <c r="J92" s="159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</row>
    <row x14ac:dyDescent="0.25" r="93" customHeight="1" ht="18">
      <c r="A93" s="153"/>
      <c r="B93" s="154"/>
      <c r="C93" s="155"/>
      <c r="D93" s="155"/>
      <c r="E93" s="155"/>
      <c r="F93" s="155"/>
      <c r="G93" s="86"/>
      <c r="H93" s="87"/>
      <c r="I93" s="87"/>
      <c r="J93" s="159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</row>
    <row x14ac:dyDescent="0.25" r="94" customHeight="1" ht="18">
      <c r="A94" s="153"/>
      <c r="B94" s="154"/>
      <c r="C94" s="155"/>
      <c r="D94" s="155"/>
      <c r="E94" s="155"/>
      <c r="F94" s="155"/>
      <c r="G94" s="86"/>
      <c r="H94" s="87"/>
      <c r="I94" s="87"/>
      <c r="J94" s="159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</row>
    <row x14ac:dyDescent="0.25" r="95" customHeight="1" ht="18">
      <c r="A95" s="153"/>
      <c r="B95" s="154"/>
      <c r="C95" s="155"/>
      <c r="D95" s="155"/>
      <c r="E95" s="155"/>
      <c r="F95" s="155"/>
      <c r="G95" s="86"/>
      <c r="H95" s="87"/>
      <c r="I95" s="87"/>
      <c r="J95" s="159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</row>
    <row x14ac:dyDescent="0.25" r="96" customHeight="1" ht="18">
      <c r="A96" s="153"/>
      <c r="B96" s="154"/>
      <c r="C96" s="155"/>
      <c r="D96" s="155"/>
      <c r="E96" s="155"/>
      <c r="F96" s="155"/>
      <c r="G96" s="86"/>
      <c r="H96" s="87"/>
      <c r="I96" s="87"/>
      <c r="J96" s="159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</row>
    <row x14ac:dyDescent="0.25" r="97" customHeight="1" ht="18">
      <c r="A97" s="153"/>
      <c r="B97" s="154"/>
      <c r="C97" s="155"/>
      <c r="D97" s="155"/>
      <c r="E97" s="155"/>
      <c r="F97" s="155"/>
      <c r="G97" s="86"/>
      <c r="H97" s="87"/>
      <c r="I97" s="87"/>
      <c r="J97" s="159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</row>
    <row x14ac:dyDescent="0.25" r="98" customHeight="1" ht="18">
      <c r="A98" s="153"/>
      <c r="B98" s="154"/>
      <c r="C98" s="155"/>
      <c r="D98" s="155"/>
      <c r="E98" s="155"/>
      <c r="F98" s="155"/>
      <c r="G98" s="86"/>
      <c r="H98" s="87"/>
      <c r="I98" s="87"/>
      <c r="J98" s="159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</row>
    <row x14ac:dyDescent="0.25" r="99" customHeight="1" ht="18">
      <c r="A99" s="153"/>
      <c r="B99" s="154"/>
      <c r="C99" s="155"/>
      <c r="D99" s="155"/>
      <c r="E99" s="155"/>
      <c r="F99" s="155"/>
      <c r="G99" s="86"/>
      <c r="H99" s="87"/>
      <c r="I99" s="87"/>
      <c r="J99" s="159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</row>
    <row x14ac:dyDescent="0.25" r="100" customHeight="1" ht="18">
      <c r="A100" s="153"/>
      <c r="B100" s="154"/>
      <c r="C100" s="155"/>
      <c r="D100" s="155"/>
      <c r="E100" s="155"/>
      <c r="F100" s="155"/>
      <c r="G100" s="86"/>
      <c r="H100" s="87"/>
      <c r="I100" s="87"/>
      <c r="J100" s="159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</row>
    <row x14ac:dyDescent="0.25" r="101" customHeight="1" ht="18">
      <c r="A101" s="153"/>
      <c r="B101" s="154"/>
      <c r="C101" s="155"/>
      <c r="D101" s="155"/>
      <c r="E101" s="155"/>
      <c r="F101" s="155"/>
      <c r="G101" s="86"/>
      <c r="H101" s="87"/>
      <c r="I101" s="87"/>
      <c r="J101" s="159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</row>
    <row x14ac:dyDescent="0.25" r="102" customHeight="1" ht="18">
      <c r="A102" s="153"/>
      <c r="B102" s="154"/>
      <c r="C102" s="155"/>
      <c r="D102" s="155"/>
      <c r="E102" s="155"/>
      <c r="F102" s="155"/>
      <c r="G102" s="86"/>
      <c r="H102" s="87"/>
      <c r="I102" s="87"/>
      <c r="J102" s="159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</row>
    <row x14ac:dyDescent="0.25" r="103" customHeight="1" ht="16.5">
      <c r="A103" s="153"/>
      <c r="B103" s="154"/>
      <c r="C103" s="155"/>
      <c r="D103" s="155"/>
      <c r="E103" s="155"/>
      <c r="F103" s="155"/>
      <c r="G103" s="86"/>
      <c r="H103" s="87"/>
      <c r="I103" s="87"/>
      <c r="J103" s="159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</row>
    <row x14ac:dyDescent="0.25" r="104" customHeight="1" ht="16.5">
      <c r="A104" s="153"/>
      <c r="B104" s="154"/>
      <c r="C104" s="155"/>
      <c r="D104" s="155"/>
      <c r="E104" s="155"/>
      <c r="F104" s="155"/>
      <c r="G104" s="86"/>
      <c r="H104" s="87"/>
      <c r="I104" s="87"/>
      <c r="J104" s="159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</row>
    <row x14ac:dyDescent="0.25" r="105" customHeight="1" ht="16.5">
      <c r="A105" s="153"/>
      <c r="B105" s="154"/>
      <c r="C105" s="155"/>
      <c r="D105" s="155"/>
      <c r="E105" s="155"/>
      <c r="F105" s="155"/>
      <c r="G105" s="86"/>
      <c r="H105" s="87"/>
      <c r="I105" s="87"/>
      <c r="J105" s="159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</row>
    <row x14ac:dyDescent="0.25" r="106" customHeight="1" ht="16.5">
      <c r="A106" s="153"/>
      <c r="B106" s="154"/>
      <c r="C106" s="155"/>
      <c r="D106" s="155"/>
      <c r="E106" s="155"/>
      <c r="F106" s="155"/>
      <c r="G106" s="86"/>
      <c r="H106" s="87"/>
      <c r="I106" s="87"/>
      <c r="J106" s="159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</row>
    <row x14ac:dyDescent="0.25" r="107" customHeight="1" ht="16.5">
      <c r="A107" s="156"/>
      <c r="B107" s="157"/>
      <c r="C107" s="155"/>
      <c r="D107" s="155"/>
      <c r="E107" s="155"/>
      <c r="F107" s="155"/>
      <c r="G107" s="86"/>
      <c r="H107" s="87"/>
      <c r="I107" s="87"/>
      <c r="J107" s="159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</row>
    <row x14ac:dyDescent="0.25" r="108" customHeight="1" ht="16.5">
      <c r="A108" s="156"/>
      <c r="B108" s="157"/>
      <c r="C108" s="155"/>
      <c r="D108" s="155"/>
      <c r="E108" s="155"/>
      <c r="F108" s="155"/>
      <c r="G108" s="86"/>
      <c r="H108" s="87"/>
      <c r="I108" s="87"/>
      <c r="J108" s="159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</row>
    <row x14ac:dyDescent="0.25" r="109" customHeight="1" ht="16.5">
      <c r="A109" s="156"/>
      <c r="B109" s="157"/>
      <c r="C109" s="155"/>
      <c r="D109" s="155"/>
      <c r="E109" s="155"/>
      <c r="F109" s="155"/>
      <c r="G109" s="86"/>
      <c r="H109" s="87"/>
      <c r="I109" s="87"/>
      <c r="J109" s="159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</row>
    <row x14ac:dyDescent="0.25" r="110" customHeight="1" ht="16.5">
      <c r="A110" s="156"/>
      <c r="B110" s="157"/>
      <c r="C110" s="155"/>
      <c r="D110" s="155"/>
      <c r="E110" s="155"/>
      <c r="F110" s="155"/>
      <c r="G110" s="86"/>
      <c r="H110" s="87"/>
      <c r="I110" s="87"/>
      <c r="J110" s="159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</row>
    <row x14ac:dyDescent="0.25" r="111" customHeight="1" ht="16.5">
      <c r="A111" s="156"/>
      <c r="B111" s="157"/>
      <c r="C111" s="155"/>
      <c r="D111" s="155"/>
      <c r="E111" s="155"/>
      <c r="F111" s="155"/>
      <c r="G111" s="86"/>
      <c r="H111" s="87"/>
      <c r="I111" s="87"/>
      <c r="J111" s="159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</row>
    <row x14ac:dyDescent="0.25" r="112" customHeight="1" ht="16.5">
      <c r="A112" s="156"/>
      <c r="B112" s="157"/>
      <c r="C112" s="155"/>
      <c r="D112" s="155"/>
      <c r="E112" s="155"/>
      <c r="F112" s="155"/>
      <c r="G112" s="86"/>
      <c r="H112" s="87"/>
      <c r="I112" s="87"/>
      <c r="J112" s="159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</row>
    <row x14ac:dyDescent="0.25" r="113" customHeight="1" ht="16.5">
      <c r="A113" s="156"/>
      <c r="B113" s="157"/>
      <c r="C113" s="155"/>
      <c r="D113" s="155"/>
      <c r="E113" s="155"/>
      <c r="F113" s="155"/>
      <c r="G113" s="86"/>
      <c r="H113" s="87"/>
      <c r="I113" s="87"/>
      <c r="J113" s="159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</row>
    <row x14ac:dyDescent="0.25" r="114" customHeight="1" ht="16.5">
      <c r="A114" s="156"/>
      <c r="B114" s="157"/>
      <c r="C114" s="155"/>
      <c r="D114" s="155"/>
      <c r="E114" s="155"/>
      <c r="F114" s="155"/>
      <c r="G114" s="86"/>
      <c r="H114" s="87"/>
      <c r="I114" s="87"/>
      <c r="J114" s="159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</row>
    <row x14ac:dyDescent="0.25" r="115" customHeight="1" ht="16.5">
      <c r="A115" s="156"/>
      <c r="B115" s="157"/>
      <c r="C115" s="155"/>
      <c r="D115" s="155"/>
      <c r="E115" s="155"/>
      <c r="F115" s="155"/>
      <c r="G115" s="86"/>
      <c r="H115" s="87"/>
      <c r="I115" s="87"/>
      <c r="J115" s="159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</row>
    <row x14ac:dyDescent="0.25" r="116" customHeight="1" ht="16.5">
      <c r="A116" s="156"/>
      <c r="B116" s="157"/>
      <c r="C116" s="155"/>
      <c r="D116" s="155"/>
      <c r="E116" s="155"/>
      <c r="F116" s="155"/>
      <c r="G116" s="86"/>
      <c r="H116" s="87"/>
      <c r="I116" s="87"/>
      <c r="J116" s="159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</row>
    <row x14ac:dyDescent="0.25" r="117" customHeight="1" ht="16.5">
      <c r="A117" s="156"/>
      <c r="B117" s="157"/>
      <c r="C117" s="155"/>
      <c r="D117" s="155"/>
      <c r="E117" s="155"/>
      <c r="F117" s="155"/>
      <c r="G117" s="86"/>
      <c r="H117" s="87"/>
      <c r="I117" s="87"/>
      <c r="J117" s="159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</row>
    <row x14ac:dyDescent="0.25" r="118" customHeight="1" ht="16.5">
      <c r="A118" s="156"/>
      <c r="B118" s="157"/>
      <c r="C118" s="155"/>
      <c r="D118" s="155"/>
      <c r="E118" s="155"/>
      <c r="F118" s="155"/>
      <c r="G118" s="86"/>
      <c r="H118" s="87"/>
      <c r="I118" s="87"/>
      <c r="J118" s="159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</row>
    <row x14ac:dyDescent="0.25" r="119" customHeight="1" ht="16.5">
      <c r="A119" s="156"/>
      <c r="B119" s="157"/>
      <c r="C119" s="155"/>
      <c r="D119" s="155"/>
      <c r="E119" s="155"/>
      <c r="F119" s="155"/>
      <c r="G119" s="86"/>
      <c r="H119" s="87"/>
      <c r="I119" s="87"/>
      <c r="J119" s="159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</row>
    <row x14ac:dyDescent="0.25" r="120" customHeight="1" ht="16.5">
      <c r="A120" s="156"/>
      <c r="B120" s="157"/>
      <c r="C120" s="155"/>
      <c r="D120" s="155"/>
      <c r="E120" s="155"/>
      <c r="F120" s="155"/>
      <c r="G120" s="86"/>
      <c r="H120" s="87"/>
      <c r="I120" s="87"/>
      <c r="J120" s="159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</row>
    <row x14ac:dyDescent="0.25" r="121" customHeight="1" ht="16.5">
      <c r="A121" s="156"/>
      <c r="B121" s="157"/>
      <c r="C121" s="155"/>
      <c r="D121" s="155"/>
      <c r="E121" s="155"/>
      <c r="F121" s="155"/>
      <c r="G121" s="86"/>
      <c r="H121" s="87"/>
      <c r="I121" s="87"/>
      <c r="J121" s="159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</row>
    <row x14ac:dyDescent="0.25" r="122" customHeight="1" ht="16.5">
      <c r="A122" s="156"/>
      <c r="B122" s="157"/>
      <c r="C122" s="155"/>
      <c r="D122" s="155"/>
      <c r="E122" s="155"/>
      <c r="F122" s="155"/>
      <c r="G122" s="86"/>
      <c r="H122" s="87"/>
      <c r="I122" s="87"/>
      <c r="J122" s="159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</row>
    <row x14ac:dyDescent="0.25" r="123" customHeight="1" ht="16.5">
      <c r="A123" s="156"/>
      <c r="B123" s="157"/>
      <c r="C123" s="155"/>
      <c r="D123" s="155"/>
      <c r="E123" s="155"/>
      <c r="F123" s="155"/>
      <c r="G123" s="86"/>
      <c r="H123" s="87"/>
      <c r="I123" s="87"/>
      <c r="J123" s="159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</row>
    <row x14ac:dyDescent="0.25" r="124" customHeight="1" ht="16.5">
      <c r="A124" s="156"/>
      <c r="B124" s="157"/>
      <c r="C124" s="155"/>
      <c r="D124" s="155"/>
      <c r="E124" s="155"/>
      <c r="F124" s="155"/>
      <c r="G124" s="86"/>
      <c r="H124" s="87"/>
      <c r="I124" s="87"/>
      <c r="J124" s="159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</row>
    <row x14ac:dyDescent="0.25" r="125" customHeight="1" ht="16.5">
      <c r="A125" s="156"/>
      <c r="B125" s="157"/>
      <c r="C125" s="155"/>
      <c r="D125" s="155"/>
      <c r="E125" s="155"/>
      <c r="F125" s="155"/>
      <c r="G125" s="86"/>
      <c r="H125" s="87"/>
      <c r="I125" s="87"/>
      <c r="J125" s="159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</row>
    <row x14ac:dyDescent="0.25" r="126" customHeight="1" ht="16.5">
      <c r="A126" s="156"/>
      <c r="B126" s="157"/>
      <c r="C126" s="155"/>
      <c r="D126" s="155"/>
      <c r="E126" s="155"/>
      <c r="F126" s="155"/>
      <c r="G126" s="86"/>
      <c r="H126" s="87"/>
      <c r="I126" s="87"/>
      <c r="J126" s="159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</row>
    <row x14ac:dyDescent="0.25" r="127" customHeight="1" ht="16.5">
      <c r="A127" s="156"/>
      <c r="B127" s="157"/>
      <c r="C127" s="155"/>
      <c r="D127" s="155"/>
      <c r="E127" s="155"/>
      <c r="F127" s="155"/>
      <c r="G127" s="86"/>
      <c r="H127" s="87"/>
      <c r="I127" s="87"/>
      <c r="J127" s="159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</row>
    <row x14ac:dyDescent="0.25" r="128" customHeight="1" ht="16.5">
      <c r="A128" s="156"/>
      <c r="B128" s="157"/>
      <c r="C128" s="155"/>
      <c r="D128" s="155"/>
      <c r="E128" s="155"/>
      <c r="F128" s="155"/>
      <c r="G128" s="86"/>
      <c r="H128" s="87"/>
      <c r="I128" s="87"/>
      <c r="J128" s="159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</row>
    <row x14ac:dyDescent="0.25" r="129" customHeight="1" ht="16.5">
      <c r="A129" s="156"/>
      <c r="B129" s="157"/>
      <c r="C129" s="155"/>
      <c r="D129" s="155"/>
      <c r="E129" s="155"/>
      <c r="F129" s="155"/>
      <c r="G129" s="86"/>
      <c r="H129" s="87"/>
      <c r="I129" s="87"/>
      <c r="J129" s="159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</row>
    <row x14ac:dyDescent="0.25" r="130" customHeight="1" ht="16.5">
      <c r="A130" s="156"/>
      <c r="B130" s="157"/>
      <c r="C130" s="155"/>
      <c r="D130" s="155"/>
      <c r="E130" s="155"/>
      <c r="F130" s="155"/>
      <c r="G130" s="86"/>
      <c r="H130" s="87"/>
      <c r="I130" s="87"/>
      <c r="J130" s="159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</row>
    <row x14ac:dyDescent="0.25" r="131" customHeight="1" ht="16.5">
      <c r="A131" s="156"/>
      <c r="B131" s="157"/>
      <c r="C131" s="155"/>
      <c r="D131" s="155"/>
      <c r="E131" s="155"/>
      <c r="F131" s="155"/>
      <c r="G131" s="86"/>
      <c r="H131" s="87"/>
      <c r="I131" s="87"/>
      <c r="J131" s="159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</row>
    <row x14ac:dyDescent="0.25" r="132" customHeight="1" ht="16.5">
      <c r="A132" s="156"/>
      <c r="B132" s="157"/>
      <c r="C132" s="155"/>
      <c r="D132" s="155"/>
      <c r="E132" s="155"/>
      <c r="F132" s="155"/>
      <c r="G132" s="86"/>
      <c r="H132" s="87"/>
      <c r="I132" s="87"/>
      <c r="J132" s="159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</row>
    <row x14ac:dyDescent="0.25" r="133" customHeight="1" ht="16.5">
      <c r="A133" s="156"/>
      <c r="B133" s="157"/>
      <c r="C133" s="155"/>
      <c r="D133" s="155"/>
      <c r="E133" s="155"/>
      <c r="F133" s="155"/>
      <c r="G133" s="86"/>
      <c r="H133" s="87"/>
      <c r="I133" s="87"/>
      <c r="J133" s="159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</row>
    <row x14ac:dyDescent="0.25" r="134" customHeight="1" ht="16.5">
      <c r="A134" s="156"/>
      <c r="B134" s="157"/>
      <c r="C134" s="155"/>
      <c r="D134" s="155"/>
      <c r="E134" s="155"/>
      <c r="F134" s="155"/>
      <c r="G134" s="86"/>
      <c r="H134" s="87"/>
      <c r="I134" s="87"/>
      <c r="J134" s="159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</row>
    <row x14ac:dyDescent="0.25" r="135" customHeight="1" ht="16.5">
      <c r="A135" s="156"/>
      <c r="B135" s="157"/>
      <c r="C135" s="155"/>
      <c r="D135" s="155"/>
      <c r="E135" s="155"/>
      <c r="F135" s="155"/>
      <c r="G135" s="86"/>
      <c r="H135" s="87"/>
      <c r="I135" s="87"/>
      <c r="J135" s="159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</row>
    <row x14ac:dyDescent="0.25" r="136" customHeight="1" ht="16.5">
      <c r="A136" s="156"/>
      <c r="B136" s="157"/>
      <c r="C136" s="155"/>
      <c r="D136" s="155"/>
      <c r="E136" s="155"/>
      <c r="F136" s="155"/>
      <c r="G136" s="86"/>
      <c r="H136" s="87"/>
      <c r="I136" s="87"/>
      <c r="J136" s="159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</row>
    <row x14ac:dyDescent="0.25" r="137" customHeight="1" ht="16.5">
      <c r="A137" s="156"/>
      <c r="B137" s="157"/>
      <c r="C137" s="155"/>
      <c r="D137" s="155"/>
      <c r="E137" s="155"/>
      <c r="F137" s="155"/>
      <c r="G137" s="86"/>
      <c r="H137" s="87"/>
      <c r="I137" s="87"/>
      <c r="J137" s="159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</row>
    <row x14ac:dyDescent="0.25" r="138" customHeight="1" ht="16.5">
      <c r="A138" s="156"/>
      <c r="B138" s="157"/>
      <c r="C138" s="155"/>
      <c r="D138" s="155"/>
      <c r="E138" s="155"/>
      <c r="F138" s="155"/>
      <c r="G138" s="86"/>
      <c r="H138" s="87"/>
      <c r="I138" s="87"/>
      <c r="J138" s="159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</row>
    <row x14ac:dyDescent="0.25" r="139" customHeight="1" ht="16.5">
      <c r="A139" s="156"/>
      <c r="B139" s="157"/>
      <c r="C139" s="155"/>
      <c r="D139" s="155"/>
      <c r="E139" s="155"/>
      <c r="F139" s="155"/>
      <c r="G139" s="86"/>
      <c r="H139" s="87"/>
      <c r="I139" s="87"/>
      <c r="J139" s="159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</row>
    <row x14ac:dyDescent="0.25" r="140" customHeight="1" ht="16.5">
      <c r="A140" s="156"/>
      <c r="B140" s="157"/>
      <c r="C140" s="155"/>
      <c r="D140" s="155"/>
      <c r="E140" s="155"/>
      <c r="F140" s="155"/>
      <c r="G140" s="86"/>
      <c r="H140" s="87"/>
      <c r="I140" s="87"/>
      <c r="J140" s="159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</row>
    <row x14ac:dyDescent="0.25" r="141" customHeight="1" ht="16.5">
      <c r="A141" s="156"/>
      <c r="B141" s="157"/>
      <c r="C141" s="155"/>
      <c r="D141" s="155"/>
      <c r="E141" s="155"/>
      <c r="F141" s="155"/>
      <c r="G141" s="86"/>
      <c r="H141" s="87"/>
      <c r="I141" s="87"/>
      <c r="J141" s="159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</row>
    <row x14ac:dyDescent="0.25" r="142" customHeight="1" ht="16.5">
      <c r="A142" s="156"/>
      <c r="B142" s="157"/>
      <c r="C142" s="155"/>
      <c r="D142" s="155"/>
      <c r="E142" s="155"/>
      <c r="F142" s="155"/>
      <c r="G142" s="86"/>
      <c r="H142" s="87"/>
      <c r="I142" s="87"/>
      <c r="J142" s="159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</row>
    <row x14ac:dyDescent="0.25" r="143" customHeight="1" ht="16.5">
      <c r="A143" s="156"/>
      <c r="B143" s="157"/>
      <c r="C143" s="155"/>
      <c r="D143" s="155"/>
      <c r="E143" s="155"/>
      <c r="F143" s="155"/>
      <c r="G143" s="86"/>
      <c r="H143" s="87"/>
      <c r="I143" s="87"/>
      <c r="J143" s="159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</row>
    <row x14ac:dyDescent="0.25" r="144" customHeight="1" ht="16.5">
      <c r="A144" s="156"/>
      <c r="B144" s="157"/>
      <c r="C144" s="155"/>
      <c r="D144" s="155"/>
      <c r="E144" s="155"/>
      <c r="F144" s="155"/>
      <c r="G144" s="86"/>
      <c r="H144" s="87"/>
      <c r="I144" s="87"/>
      <c r="J144" s="159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</row>
    <row x14ac:dyDescent="0.25" r="145" customHeight="1" ht="16.5">
      <c r="A145" s="156"/>
      <c r="B145" s="157"/>
      <c r="C145" s="155"/>
      <c r="D145" s="155"/>
      <c r="E145" s="155"/>
      <c r="F145" s="155"/>
      <c r="G145" s="86"/>
      <c r="H145" s="87"/>
      <c r="I145" s="87"/>
      <c r="J145" s="159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</row>
    <row x14ac:dyDescent="0.25" r="146" customHeight="1" ht="16.5">
      <c r="A146" s="156"/>
      <c r="B146" s="157"/>
      <c r="C146" s="155"/>
      <c r="D146" s="155"/>
      <c r="E146" s="155"/>
      <c r="F146" s="155"/>
      <c r="G146" s="86"/>
      <c r="H146" s="87"/>
      <c r="I146" s="87"/>
      <c r="J146" s="159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</row>
    <row x14ac:dyDescent="0.25" r="147" customHeight="1" ht="16.5">
      <c r="A147" s="156"/>
      <c r="B147" s="157"/>
      <c r="C147" s="155"/>
      <c r="D147" s="155"/>
      <c r="E147" s="155"/>
      <c r="F147" s="155"/>
      <c r="G147" s="86"/>
      <c r="H147" s="87"/>
      <c r="I147" s="87"/>
      <c r="J147" s="159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</row>
    <row x14ac:dyDescent="0.25" r="148" customHeight="1" ht="16.5">
      <c r="A148" s="156"/>
      <c r="B148" s="157"/>
      <c r="C148" s="155"/>
      <c r="D148" s="155"/>
      <c r="E148" s="155"/>
      <c r="F148" s="155"/>
      <c r="G148" s="86"/>
      <c r="H148" s="87"/>
      <c r="I148" s="87"/>
      <c r="J148" s="159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</row>
    <row x14ac:dyDescent="0.25" r="149" customHeight="1" ht="16.5">
      <c r="A149" s="156"/>
      <c r="B149" s="157"/>
      <c r="C149" s="155"/>
      <c r="D149" s="155"/>
      <c r="E149" s="155"/>
      <c r="F149" s="155"/>
      <c r="G149" s="86"/>
      <c r="H149" s="87"/>
      <c r="I149" s="87"/>
      <c r="J149" s="159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</row>
    <row x14ac:dyDescent="0.25" r="150" customHeight="1" ht="16.5">
      <c r="A150" s="156"/>
      <c r="B150" s="157"/>
      <c r="C150" s="155"/>
      <c r="D150" s="155"/>
      <c r="E150" s="155"/>
      <c r="F150" s="155"/>
      <c r="G150" s="86"/>
      <c r="H150" s="87"/>
      <c r="I150" s="87"/>
      <c r="J150" s="159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</row>
    <row x14ac:dyDescent="0.25" r="151" customHeight="1" ht="16.5">
      <c r="A151" s="156"/>
      <c r="B151" s="157"/>
      <c r="C151" s="155"/>
      <c r="D151" s="155"/>
      <c r="E151" s="155"/>
      <c r="F151" s="155"/>
      <c r="G151" s="86"/>
      <c r="H151" s="87"/>
      <c r="I151" s="87"/>
      <c r="J151" s="159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</row>
    <row x14ac:dyDescent="0.25" r="152" customHeight="1" ht="16.5">
      <c r="A152" s="156"/>
      <c r="B152" s="157"/>
      <c r="C152" s="155"/>
      <c r="D152" s="155"/>
      <c r="E152" s="155"/>
      <c r="F152" s="155"/>
      <c r="G152" s="86"/>
      <c r="H152" s="87"/>
      <c r="I152" s="87"/>
      <c r="J152" s="159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</row>
    <row x14ac:dyDescent="0.25" r="153" customHeight="1" ht="16.5">
      <c r="A153" s="156"/>
      <c r="B153" s="157"/>
      <c r="C153" s="155"/>
      <c r="D153" s="155"/>
      <c r="E153" s="155"/>
      <c r="F153" s="155"/>
      <c r="G153" s="86"/>
      <c r="H153" s="87"/>
      <c r="I153" s="87"/>
      <c r="J153" s="159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</row>
    <row x14ac:dyDescent="0.25" r="154" customHeight="1" ht="16.5">
      <c r="A154" s="156"/>
      <c r="B154" s="157"/>
      <c r="C154" s="155"/>
      <c r="D154" s="155"/>
      <c r="E154" s="155"/>
      <c r="F154" s="155"/>
      <c r="G154" s="86"/>
      <c r="H154" s="87"/>
      <c r="I154" s="87"/>
      <c r="J154" s="159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</row>
    <row x14ac:dyDescent="0.25" r="155" customHeight="1" ht="16.5">
      <c r="A155" s="156"/>
      <c r="B155" s="157"/>
      <c r="C155" s="155"/>
      <c r="D155" s="155"/>
      <c r="E155" s="155"/>
      <c r="F155" s="155"/>
      <c r="G155" s="86"/>
      <c r="H155" s="87"/>
      <c r="I155" s="87"/>
      <c r="J155" s="159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</row>
    <row x14ac:dyDescent="0.25" r="156" customHeight="1" ht="16.5">
      <c r="A156" s="156"/>
      <c r="B156" s="157"/>
      <c r="C156" s="155"/>
      <c r="D156" s="155"/>
      <c r="E156" s="155"/>
      <c r="F156" s="155"/>
      <c r="G156" s="86"/>
      <c r="H156" s="87"/>
      <c r="I156" s="87"/>
      <c r="J156" s="159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</row>
    <row x14ac:dyDescent="0.25" r="157" customHeight="1" ht="16.5">
      <c r="A157" s="156"/>
      <c r="B157" s="157"/>
      <c r="C157" s="155"/>
      <c r="D157" s="155"/>
      <c r="E157" s="155"/>
      <c r="F157" s="155"/>
      <c r="G157" s="86"/>
      <c r="H157" s="87"/>
      <c r="I157" s="87"/>
      <c r="J157" s="159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</row>
    <row x14ac:dyDescent="0.25" r="158" customHeight="1" ht="16.5">
      <c r="A158" s="156"/>
      <c r="B158" s="157"/>
      <c r="C158" s="155"/>
      <c r="D158" s="155"/>
      <c r="E158" s="155"/>
      <c r="F158" s="155"/>
      <c r="G158" s="86"/>
      <c r="H158" s="87"/>
      <c r="I158" s="87"/>
      <c r="J158" s="159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</row>
    <row x14ac:dyDescent="0.25" r="159" customHeight="1" ht="16.5">
      <c r="A159" s="156"/>
      <c r="B159" s="157"/>
      <c r="C159" s="155"/>
      <c r="D159" s="155"/>
      <c r="E159" s="155"/>
      <c r="F159" s="155"/>
      <c r="G159" s="86"/>
      <c r="H159" s="87"/>
      <c r="I159" s="87"/>
      <c r="J159" s="159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</row>
    <row x14ac:dyDescent="0.25" r="160" customHeight="1" ht="16.5">
      <c r="A160" s="156"/>
      <c r="B160" s="157"/>
      <c r="C160" s="155"/>
      <c r="D160" s="155"/>
      <c r="E160" s="155"/>
      <c r="F160" s="155"/>
      <c r="G160" s="86"/>
      <c r="H160" s="87"/>
      <c r="I160" s="87"/>
      <c r="J160" s="159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</row>
    <row x14ac:dyDescent="0.25" r="161" customHeight="1" ht="16.5">
      <c r="A161" s="156"/>
      <c r="B161" s="157"/>
      <c r="C161" s="155"/>
      <c r="D161" s="155"/>
      <c r="E161" s="155"/>
      <c r="F161" s="155"/>
      <c r="G161" s="86"/>
      <c r="H161" s="87"/>
      <c r="I161" s="87"/>
      <c r="J161" s="159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</row>
    <row x14ac:dyDescent="0.25" r="162" customHeight="1" ht="16.5">
      <c r="A162" s="156"/>
      <c r="B162" s="157"/>
      <c r="C162" s="155"/>
      <c r="D162" s="155"/>
      <c r="E162" s="155"/>
      <c r="F162" s="155"/>
      <c r="G162" s="86"/>
      <c r="H162" s="87"/>
      <c r="I162" s="87"/>
      <c r="J162" s="159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</row>
    <row x14ac:dyDescent="0.25" r="163" customHeight="1" ht="16.5">
      <c r="A163" s="156"/>
      <c r="B163" s="157"/>
      <c r="C163" s="155"/>
      <c r="D163" s="155"/>
      <c r="E163" s="155"/>
      <c r="F163" s="155"/>
      <c r="G163" s="86"/>
      <c r="H163" s="87"/>
      <c r="I163" s="87"/>
      <c r="J163" s="159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</row>
    <row x14ac:dyDescent="0.25" r="164" customHeight="1" ht="16.5">
      <c r="A164" s="156"/>
      <c r="B164" s="157"/>
      <c r="C164" s="155"/>
      <c r="D164" s="155"/>
      <c r="E164" s="155"/>
      <c r="F164" s="155"/>
      <c r="G164" s="86"/>
      <c r="H164" s="87"/>
      <c r="I164" s="87"/>
      <c r="J164" s="159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</row>
    <row x14ac:dyDescent="0.25" r="165" customHeight="1" ht="16.5">
      <c r="A165" s="156"/>
      <c r="B165" s="157"/>
      <c r="C165" s="155"/>
      <c r="D165" s="155"/>
      <c r="E165" s="155"/>
      <c r="F165" s="155"/>
      <c r="G165" s="86"/>
      <c r="H165" s="87"/>
      <c r="I165" s="87"/>
      <c r="J165" s="159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</row>
    <row x14ac:dyDescent="0.25" r="166" customHeight="1" ht="16.5">
      <c r="A166" s="156"/>
      <c r="B166" s="157"/>
      <c r="C166" s="155"/>
      <c r="D166" s="155"/>
      <c r="E166" s="155"/>
      <c r="F166" s="155"/>
      <c r="G166" s="86"/>
      <c r="H166" s="87"/>
      <c r="I166" s="87"/>
      <c r="J166" s="159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</row>
    <row x14ac:dyDescent="0.25" r="167" customHeight="1" ht="16.5">
      <c r="A167" s="156"/>
      <c r="B167" s="157"/>
      <c r="C167" s="155"/>
      <c r="D167" s="155"/>
      <c r="E167" s="155"/>
      <c r="F167" s="155"/>
      <c r="G167" s="86"/>
      <c r="H167" s="87"/>
      <c r="I167" s="87"/>
      <c r="J167" s="159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</row>
    <row x14ac:dyDescent="0.25" r="168" customHeight="1" ht="16.5">
      <c r="A168" s="156"/>
      <c r="B168" s="157"/>
      <c r="C168" s="155"/>
      <c r="D168" s="155"/>
      <c r="E168" s="155"/>
      <c r="F168" s="155"/>
      <c r="G168" s="86"/>
      <c r="H168" s="87"/>
      <c r="I168" s="87"/>
      <c r="J168" s="159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</row>
    <row x14ac:dyDescent="0.25" r="169" customHeight="1" ht="16.5">
      <c r="A169" s="156"/>
      <c r="B169" s="157"/>
      <c r="C169" s="155"/>
      <c r="D169" s="155"/>
      <c r="E169" s="155"/>
      <c r="F169" s="155"/>
      <c r="G169" s="86"/>
      <c r="H169" s="87"/>
      <c r="I169" s="87"/>
      <c r="J169" s="159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</row>
    <row x14ac:dyDescent="0.25" r="170" customHeight="1" ht="16.5">
      <c r="A170" s="156"/>
      <c r="B170" s="157"/>
      <c r="C170" s="155"/>
      <c r="D170" s="155"/>
      <c r="E170" s="155"/>
      <c r="F170" s="155"/>
      <c r="G170" s="86"/>
      <c r="H170" s="87"/>
      <c r="I170" s="87"/>
      <c r="J170" s="159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</row>
    <row x14ac:dyDescent="0.25" r="171" customHeight="1" ht="16.5">
      <c r="A171" s="156"/>
      <c r="B171" s="157"/>
      <c r="C171" s="155"/>
      <c r="D171" s="155"/>
      <c r="E171" s="155"/>
      <c r="F171" s="155"/>
      <c r="G171" s="86"/>
      <c r="H171" s="87"/>
      <c r="I171" s="87"/>
      <c r="J171" s="159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</row>
    <row x14ac:dyDescent="0.25" r="172" customHeight="1" ht="16.5">
      <c r="A172" s="156"/>
      <c r="B172" s="157"/>
      <c r="C172" s="155"/>
      <c r="D172" s="155"/>
      <c r="E172" s="155"/>
      <c r="F172" s="155"/>
      <c r="G172" s="86"/>
      <c r="H172" s="87"/>
      <c r="I172" s="87"/>
      <c r="J172" s="159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</row>
    <row x14ac:dyDescent="0.25" r="173" customHeight="1" ht="16.5">
      <c r="A173" s="156"/>
      <c r="B173" s="157"/>
      <c r="C173" s="155"/>
      <c r="D173" s="155"/>
      <c r="E173" s="155"/>
      <c r="F173" s="155"/>
      <c r="G173" s="86"/>
      <c r="H173" s="87"/>
      <c r="I173" s="87"/>
      <c r="J173" s="159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</row>
    <row x14ac:dyDescent="0.25" r="174" customHeight="1" ht="16.5">
      <c r="A174" s="156"/>
      <c r="B174" s="157"/>
      <c r="C174" s="155"/>
      <c r="D174" s="155"/>
      <c r="E174" s="155"/>
      <c r="F174" s="155"/>
      <c r="G174" s="86"/>
      <c r="H174" s="87"/>
      <c r="I174" s="87"/>
      <c r="J174" s="159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</row>
    <row x14ac:dyDescent="0.25" r="175" customHeight="1" ht="16.5">
      <c r="A175" s="156"/>
      <c r="B175" s="157"/>
      <c r="C175" s="155"/>
      <c r="D175" s="155"/>
      <c r="E175" s="155"/>
      <c r="F175" s="155"/>
      <c r="G175" s="86"/>
      <c r="H175" s="87"/>
      <c r="I175" s="87"/>
      <c r="J175" s="159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</row>
    <row x14ac:dyDescent="0.25" r="176" customHeight="1" ht="16.5">
      <c r="A176" s="156"/>
      <c r="B176" s="157"/>
      <c r="C176" s="155"/>
      <c r="D176" s="155"/>
      <c r="E176" s="155"/>
      <c r="F176" s="155"/>
      <c r="G176" s="86"/>
      <c r="H176" s="87"/>
      <c r="I176" s="87"/>
      <c r="J176" s="159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</row>
    <row x14ac:dyDescent="0.25" r="177" customHeight="1" ht="16.5">
      <c r="A177" s="156"/>
      <c r="B177" s="157"/>
      <c r="C177" s="155"/>
      <c r="D177" s="155"/>
      <c r="E177" s="155"/>
      <c r="F177" s="155"/>
      <c r="G177" s="86"/>
      <c r="H177" s="87"/>
      <c r="I177" s="87"/>
      <c r="J177" s="159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</row>
    <row x14ac:dyDescent="0.25" r="178" customHeight="1" ht="16.5">
      <c r="A178" s="156"/>
      <c r="B178" s="157"/>
      <c r="C178" s="155"/>
      <c r="D178" s="155"/>
      <c r="E178" s="155"/>
      <c r="F178" s="155"/>
      <c r="G178" s="86"/>
      <c r="H178" s="87"/>
      <c r="I178" s="87"/>
      <c r="J178" s="159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</row>
    <row x14ac:dyDescent="0.25" r="179" customHeight="1" ht="16.5">
      <c r="A179" s="156"/>
      <c r="B179" s="157"/>
      <c r="C179" s="155"/>
      <c r="D179" s="155"/>
      <c r="E179" s="155"/>
      <c r="F179" s="155"/>
      <c r="G179" s="86"/>
      <c r="H179" s="87"/>
      <c r="I179" s="87"/>
      <c r="J179" s="159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</row>
    <row x14ac:dyDescent="0.25" r="180" customHeight="1" ht="16.5">
      <c r="A180" s="156"/>
      <c r="B180" s="157"/>
      <c r="C180" s="155"/>
      <c r="D180" s="155"/>
      <c r="E180" s="155"/>
      <c r="F180" s="155"/>
      <c r="G180" s="86"/>
      <c r="H180" s="87"/>
      <c r="I180" s="87"/>
      <c r="J180" s="159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</row>
    <row x14ac:dyDescent="0.25" r="181" customHeight="1" ht="16.5">
      <c r="A181" s="156"/>
      <c r="B181" s="157"/>
      <c r="C181" s="155"/>
      <c r="D181" s="155"/>
      <c r="E181" s="155"/>
      <c r="F181" s="155"/>
      <c r="G181" s="86"/>
      <c r="H181" s="87"/>
      <c r="I181" s="87"/>
      <c r="J181" s="159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</row>
    <row x14ac:dyDescent="0.25" r="182" customHeight="1" ht="16.5">
      <c r="A182" s="156"/>
      <c r="B182" s="157"/>
      <c r="C182" s="155"/>
      <c r="D182" s="155"/>
      <c r="E182" s="155"/>
      <c r="F182" s="155"/>
      <c r="G182" s="86"/>
      <c r="H182" s="87"/>
      <c r="I182" s="87"/>
      <c r="J182" s="159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</row>
    <row x14ac:dyDescent="0.25" r="183" customHeight="1" ht="16.5">
      <c r="A183" s="156"/>
      <c r="B183" s="157"/>
      <c r="C183" s="155"/>
      <c r="D183" s="155"/>
      <c r="E183" s="155"/>
      <c r="F183" s="155"/>
      <c r="G183" s="86"/>
      <c r="H183" s="87"/>
      <c r="I183" s="87"/>
      <c r="J183" s="159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</row>
    <row x14ac:dyDescent="0.25" r="184" customHeight="1" ht="16.5">
      <c r="A184" s="156"/>
      <c r="B184" s="157"/>
      <c r="C184" s="155"/>
      <c r="D184" s="155"/>
      <c r="E184" s="155"/>
      <c r="F184" s="155"/>
      <c r="G184" s="86"/>
      <c r="H184" s="87"/>
      <c r="I184" s="87"/>
      <c r="J184" s="159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</row>
    <row x14ac:dyDescent="0.25" r="185" customHeight="1" ht="16.5">
      <c r="A185" s="156"/>
      <c r="B185" s="157"/>
      <c r="C185" s="155"/>
      <c r="D185" s="155"/>
      <c r="E185" s="155"/>
      <c r="F185" s="155"/>
      <c r="G185" s="86"/>
      <c r="H185" s="87"/>
      <c r="I185" s="87"/>
      <c r="J185" s="159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</row>
    <row x14ac:dyDescent="0.25" r="186" customHeight="1" ht="16.5">
      <c r="A186" s="156"/>
      <c r="B186" s="157"/>
      <c r="C186" s="155"/>
      <c r="D186" s="155"/>
      <c r="E186" s="155"/>
      <c r="F186" s="155"/>
      <c r="G186" s="86"/>
      <c r="H186" s="87"/>
      <c r="I186" s="87"/>
      <c r="J186" s="159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</row>
    <row x14ac:dyDescent="0.25" r="187" customHeight="1" ht="16.5">
      <c r="A187" s="156"/>
      <c r="B187" s="157"/>
      <c r="C187" s="155"/>
      <c r="D187" s="155"/>
      <c r="E187" s="155"/>
      <c r="F187" s="155"/>
      <c r="G187" s="86"/>
      <c r="H187" s="87"/>
      <c r="I187" s="87"/>
      <c r="J187" s="159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</row>
    <row x14ac:dyDescent="0.25" r="188" customHeight="1" ht="16.5">
      <c r="A188" s="156"/>
      <c r="B188" s="157"/>
      <c r="C188" s="155"/>
      <c r="D188" s="155"/>
      <c r="E188" s="155"/>
      <c r="F188" s="155"/>
      <c r="G188" s="86"/>
      <c r="H188" s="87"/>
      <c r="I188" s="87"/>
      <c r="J188" s="159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</row>
    <row x14ac:dyDescent="0.25" r="189" customHeight="1" ht="16.5">
      <c r="A189" s="156"/>
      <c r="B189" s="157"/>
      <c r="C189" s="155"/>
      <c r="D189" s="155"/>
      <c r="E189" s="155"/>
      <c r="F189" s="155"/>
      <c r="G189" s="86"/>
      <c r="H189" s="87"/>
      <c r="I189" s="87"/>
      <c r="J189" s="159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</row>
    <row x14ac:dyDescent="0.25" r="190" customHeight="1" ht="16.5">
      <c r="A190" s="156"/>
      <c r="B190" s="157"/>
      <c r="C190" s="155"/>
      <c r="D190" s="155"/>
      <c r="E190" s="155"/>
      <c r="F190" s="155"/>
      <c r="G190" s="86"/>
      <c r="H190" s="87"/>
      <c r="I190" s="87"/>
      <c r="J190" s="159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</row>
    <row x14ac:dyDescent="0.25" r="191" customHeight="1" ht="16.5">
      <c r="A191" s="156"/>
      <c r="B191" s="157"/>
      <c r="C191" s="155"/>
      <c r="D191" s="155"/>
      <c r="E191" s="155"/>
      <c r="F191" s="155"/>
      <c r="G191" s="86"/>
      <c r="H191" s="87"/>
      <c r="I191" s="87"/>
      <c r="J191" s="159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</row>
    <row x14ac:dyDescent="0.25" r="192" customHeight="1" ht="16.5">
      <c r="A192" s="156"/>
      <c r="B192" s="157"/>
      <c r="C192" s="155"/>
      <c r="D192" s="155"/>
      <c r="E192" s="155"/>
      <c r="F192" s="155"/>
      <c r="G192" s="86"/>
      <c r="H192" s="87"/>
      <c r="I192" s="87"/>
      <c r="J192" s="159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</row>
    <row x14ac:dyDescent="0.25" r="193" customHeight="1" ht="16.5">
      <c r="A193" s="156"/>
      <c r="B193" s="157"/>
      <c r="C193" s="155"/>
      <c r="D193" s="155"/>
      <c r="E193" s="155"/>
      <c r="F193" s="155"/>
      <c r="G193" s="86"/>
      <c r="H193" s="87"/>
      <c r="I193" s="87"/>
      <c r="J193" s="159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</row>
    <row x14ac:dyDescent="0.25" r="194" customHeight="1" ht="16.5">
      <c r="A194" s="156"/>
      <c r="B194" s="157"/>
      <c r="C194" s="155"/>
      <c r="D194" s="155"/>
      <c r="E194" s="155"/>
      <c r="F194" s="155"/>
      <c r="G194" s="86"/>
      <c r="H194" s="87"/>
      <c r="I194" s="87"/>
      <c r="J194" s="159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</row>
    <row x14ac:dyDescent="0.25" r="195" customHeight="1" ht="16.5">
      <c r="A195" s="156"/>
      <c r="B195" s="157"/>
      <c r="C195" s="155"/>
      <c r="D195" s="155"/>
      <c r="E195" s="155"/>
      <c r="F195" s="155"/>
      <c r="G195" s="86"/>
      <c r="H195" s="87"/>
      <c r="I195" s="87"/>
      <c r="J195" s="159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</row>
    <row x14ac:dyDescent="0.25" r="196" customHeight="1" ht="16.5">
      <c r="A196" s="156"/>
      <c r="B196" s="157"/>
      <c r="C196" s="155"/>
      <c r="D196" s="155"/>
      <c r="E196" s="155"/>
      <c r="F196" s="155"/>
      <c r="G196" s="86"/>
      <c r="H196" s="87"/>
      <c r="I196" s="87"/>
      <c r="J196" s="159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</row>
    <row x14ac:dyDescent="0.25" r="197" customHeight="1" ht="16.5">
      <c r="A197" s="156"/>
      <c r="B197" s="157"/>
      <c r="C197" s="155"/>
      <c r="D197" s="155"/>
      <c r="E197" s="155"/>
      <c r="F197" s="155"/>
      <c r="G197" s="86"/>
      <c r="H197" s="87"/>
      <c r="I197" s="87"/>
      <c r="J197" s="159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</row>
    <row x14ac:dyDescent="0.25" r="198" customHeight="1" ht="16.5">
      <c r="A198" s="156"/>
      <c r="B198" s="157"/>
      <c r="C198" s="155"/>
      <c r="D198" s="155"/>
      <c r="E198" s="155"/>
      <c r="F198" s="155"/>
      <c r="G198" s="86"/>
      <c r="H198" s="87"/>
      <c r="I198" s="87"/>
      <c r="J198" s="159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</row>
    <row x14ac:dyDescent="0.25" r="199" customHeight="1" ht="16.5">
      <c r="A199" s="156"/>
      <c r="B199" s="157"/>
      <c r="C199" s="155"/>
      <c r="D199" s="155"/>
      <c r="E199" s="155"/>
      <c r="F199" s="155"/>
      <c r="G199" s="86"/>
      <c r="H199" s="87"/>
      <c r="I199" s="87"/>
      <c r="J199" s="159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</row>
    <row x14ac:dyDescent="0.25" r="200" customHeight="1" ht="16.5">
      <c r="A200" s="156"/>
      <c r="B200" s="157"/>
      <c r="C200" s="155"/>
      <c r="D200" s="155"/>
      <c r="E200" s="155"/>
      <c r="F200" s="155"/>
      <c r="G200" s="86"/>
      <c r="H200" s="87"/>
      <c r="I200" s="87"/>
      <c r="J200" s="159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</row>
    <row x14ac:dyDescent="0.25" r="201" customHeight="1" ht="16.5">
      <c r="A201" s="156"/>
      <c r="B201" s="157"/>
      <c r="C201" s="155"/>
      <c r="D201" s="155"/>
      <c r="E201" s="155"/>
      <c r="F201" s="155"/>
      <c r="G201" s="86"/>
      <c r="H201" s="87"/>
      <c r="I201" s="87"/>
      <c r="J201" s="159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</row>
    <row x14ac:dyDescent="0.25" r="202" customHeight="1" ht="16.5">
      <c r="A202" s="156"/>
      <c r="B202" s="157"/>
      <c r="C202" s="155"/>
      <c r="D202" s="155"/>
      <c r="E202" s="155"/>
      <c r="F202" s="155"/>
      <c r="G202" s="86"/>
      <c r="H202" s="87"/>
      <c r="I202" s="87"/>
      <c r="J202" s="159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</row>
    <row x14ac:dyDescent="0.25" r="203" customHeight="1" ht="16.5">
      <c r="A203" s="156"/>
      <c r="B203" s="157"/>
      <c r="C203" s="155"/>
      <c r="D203" s="155"/>
      <c r="E203" s="155"/>
      <c r="F203" s="155"/>
      <c r="G203" s="86"/>
      <c r="H203" s="87"/>
      <c r="I203" s="87"/>
      <c r="J203" s="159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</row>
    <row x14ac:dyDescent="0.25" r="204" customHeight="1" ht="16.5">
      <c r="A204" s="156"/>
      <c r="B204" s="157"/>
      <c r="C204" s="155"/>
      <c r="D204" s="155"/>
      <c r="E204" s="155"/>
      <c r="F204" s="155"/>
      <c r="G204" s="86"/>
      <c r="H204" s="87"/>
      <c r="I204" s="87"/>
      <c r="J204" s="159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</row>
    <row x14ac:dyDescent="0.25" r="205" customHeight="1" ht="16.5">
      <c r="A205" s="156"/>
      <c r="B205" s="157"/>
      <c r="C205" s="155"/>
      <c r="D205" s="155"/>
      <c r="E205" s="155"/>
      <c r="F205" s="155"/>
      <c r="G205" s="86"/>
      <c r="H205" s="87"/>
      <c r="I205" s="87"/>
      <c r="J205" s="159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</row>
    <row x14ac:dyDescent="0.25" r="206" customHeight="1" ht="16.5">
      <c r="A206" s="156"/>
      <c r="B206" s="157"/>
      <c r="C206" s="155"/>
      <c r="D206" s="155"/>
      <c r="E206" s="155"/>
      <c r="F206" s="155"/>
      <c r="G206" s="86"/>
      <c r="H206" s="87"/>
      <c r="I206" s="87"/>
      <c r="J206" s="159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</row>
    <row x14ac:dyDescent="0.25" r="207" customHeight="1" ht="16.5">
      <c r="A207" s="156"/>
      <c r="B207" s="157"/>
      <c r="C207" s="155"/>
      <c r="D207" s="155"/>
      <c r="E207" s="155"/>
      <c r="F207" s="155"/>
      <c r="G207" s="86"/>
      <c r="H207" s="87"/>
      <c r="I207" s="87"/>
      <c r="J207" s="159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</row>
    <row x14ac:dyDescent="0.25" r="208" customHeight="1" ht="16.5">
      <c r="A208" s="156"/>
      <c r="B208" s="157"/>
      <c r="C208" s="155"/>
      <c r="D208" s="155"/>
      <c r="E208" s="155"/>
      <c r="F208" s="155"/>
      <c r="G208" s="86"/>
      <c r="H208" s="87"/>
      <c r="I208" s="87"/>
      <c r="J208" s="159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</row>
    <row x14ac:dyDescent="0.25" r="209" customHeight="1" ht="16.5">
      <c r="A209" s="156"/>
      <c r="B209" s="157"/>
      <c r="C209" s="155"/>
      <c r="D209" s="155"/>
      <c r="E209" s="155"/>
      <c r="F209" s="155"/>
      <c r="G209" s="86"/>
      <c r="H209" s="87"/>
      <c r="I209" s="87"/>
      <c r="J209" s="159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</row>
    <row x14ac:dyDescent="0.25" r="210" customHeight="1" ht="16.5">
      <c r="A210" s="156"/>
      <c r="B210" s="157"/>
      <c r="C210" s="155"/>
      <c r="D210" s="155"/>
      <c r="E210" s="155"/>
      <c r="F210" s="155"/>
      <c r="G210" s="86"/>
      <c r="H210" s="87"/>
      <c r="I210" s="87"/>
      <c r="J210" s="159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</row>
    <row x14ac:dyDescent="0.25" r="211" customHeight="1" ht="16.5">
      <c r="A211" s="156"/>
      <c r="B211" s="157"/>
      <c r="C211" s="155"/>
      <c r="D211" s="155"/>
      <c r="E211" s="155"/>
      <c r="F211" s="155"/>
      <c r="G211" s="86"/>
      <c r="H211" s="87"/>
      <c r="I211" s="87"/>
      <c r="J211" s="159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</row>
    <row x14ac:dyDescent="0.25" r="212" customHeight="1" ht="16.5">
      <c r="A212" s="156"/>
      <c r="B212" s="157"/>
      <c r="C212" s="155"/>
      <c r="D212" s="155"/>
      <c r="E212" s="155"/>
      <c r="F212" s="155"/>
      <c r="G212" s="86"/>
      <c r="H212" s="87"/>
      <c r="I212" s="87"/>
      <c r="J212" s="159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</row>
    <row x14ac:dyDescent="0.25" r="213" customHeight="1" ht="16.5">
      <c r="A213" s="156"/>
      <c r="B213" s="157"/>
      <c r="C213" s="155"/>
      <c r="D213" s="155"/>
      <c r="E213" s="155"/>
      <c r="F213" s="155"/>
      <c r="G213" s="86"/>
      <c r="H213" s="87"/>
      <c r="I213" s="87"/>
      <c r="J213" s="159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</row>
    <row x14ac:dyDescent="0.25" r="214" customHeight="1" ht="16.5">
      <c r="A214" s="156"/>
      <c r="B214" s="157"/>
      <c r="C214" s="155"/>
      <c r="D214" s="155"/>
      <c r="E214" s="155"/>
      <c r="F214" s="155"/>
      <c r="G214" s="86"/>
      <c r="H214" s="87"/>
      <c r="I214" s="87"/>
      <c r="J214" s="159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</row>
    <row x14ac:dyDescent="0.25" r="215" customHeight="1" ht="16.5">
      <c r="A215" s="156"/>
      <c r="B215" s="157"/>
      <c r="C215" s="155"/>
      <c r="D215" s="155"/>
      <c r="E215" s="155"/>
      <c r="F215" s="155"/>
      <c r="G215" s="86"/>
      <c r="H215" s="87"/>
      <c r="I215" s="87"/>
      <c r="J215" s="159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</row>
    <row x14ac:dyDescent="0.25" r="216" customHeight="1" ht="16.5">
      <c r="A216" s="156"/>
      <c r="B216" s="157"/>
      <c r="C216" s="155"/>
      <c r="D216" s="155"/>
      <c r="E216" s="155"/>
      <c r="F216" s="155"/>
      <c r="G216" s="86"/>
      <c r="H216" s="87"/>
      <c r="I216" s="87"/>
      <c r="J216" s="159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</row>
    <row x14ac:dyDescent="0.25" r="217" customHeight="1" ht="16.5">
      <c r="A217" s="156"/>
      <c r="B217" s="157"/>
      <c r="C217" s="155"/>
      <c r="D217" s="155"/>
      <c r="E217" s="155"/>
      <c r="F217" s="155"/>
      <c r="G217" s="86"/>
      <c r="H217" s="87"/>
      <c r="I217" s="87"/>
      <c r="J217" s="159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</row>
    <row x14ac:dyDescent="0.25" r="218" customHeight="1" ht="16.5">
      <c r="A218" s="156"/>
      <c r="B218" s="157"/>
      <c r="C218" s="155"/>
      <c r="D218" s="155"/>
      <c r="E218" s="155"/>
      <c r="F218" s="155"/>
      <c r="G218" s="86"/>
      <c r="H218" s="87"/>
      <c r="I218" s="87"/>
      <c r="J218" s="159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</row>
    <row x14ac:dyDescent="0.25" r="219" customHeight="1" ht="16.5">
      <c r="A219" s="156"/>
      <c r="B219" s="157"/>
      <c r="C219" s="155"/>
      <c r="D219" s="155"/>
      <c r="E219" s="155"/>
      <c r="F219" s="155"/>
      <c r="G219" s="86"/>
      <c r="H219" s="87"/>
      <c r="I219" s="87"/>
      <c r="J219" s="159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</row>
    <row x14ac:dyDescent="0.25" r="220" customHeight="1" ht="16.5">
      <c r="A220" s="156"/>
      <c r="B220" s="157"/>
      <c r="C220" s="155"/>
      <c r="D220" s="155"/>
      <c r="E220" s="155"/>
      <c r="F220" s="155"/>
      <c r="G220" s="86"/>
      <c r="H220" s="87"/>
      <c r="I220" s="87"/>
      <c r="J220" s="159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</row>
    <row x14ac:dyDescent="0.25" r="221" customHeight="1" ht="16.5">
      <c r="A221" s="156"/>
      <c r="B221" s="157"/>
      <c r="C221" s="155"/>
      <c r="D221" s="155"/>
      <c r="E221" s="155"/>
      <c r="F221" s="155"/>
      <c r="G221" s="86"/>
      <c r="H221" s="87"/>
      <c r="I221" s="87"/>
      <c r="J221" s="159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</row>
    <row x14ac:dyDescent="0.25" r="222" customHeight="1" ht="16.5">
      <c r="A222" s="156"/>
      <c r="B222" s="157"/>
      <c r="C222" s="155"/>
      <c r="D222" s="155"/>
      <c r="E222" s="155"/>
      <c r="F222" s="155"/>
      <c r="G222" s="86"/>
      <c r="H222" s="87"/>
      <c r="I222" s="87"/>
      <c r="J222" s="159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</row>
    <row x14ac:dyDescent="0.25" r="223" customHeight="1" ht="16.5">
      <c r="A223" s="156"/>
      <c r="B223" s="157"/>
      <c r="C223" s="155"/>
      <c r="D223" s="155"/>
      <c r="E223" s="155"/>
      <c r="F223" s="155"/>
      <c r="G223" s="86"/>
      <c r="H223" s="87"/>
      <c r="I223" s="87"/>
      <c r="J223" s="159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</row>
    <row x14ac:dyDescent="0.25" r="224" customHeight="1" ht="16.5">
      <c r="A224" s="156"/>
      <c r="B224" s="157"/>
      <c r="C224" s="155"/>
      <c r="D224" s="155"/>
      <c r="E224" s="155"/>
      <c r="F224" s="155"/>
      <c r="G224" s="86"/>
      <c r="H224" s="87"/>
      <c r="I224" s="87"/>
      <c r="J224" s="159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</row>
    <row x14ac:dyDescent="0.25" r="225" customHeight="1" ht="16.5">
      <c r="A225" s="156"/>
      <c r="B225" s="157"/>
      <c r="C225" s="155"/>
      <c r="D225" s="155"/>
      <c r="E225" s="155"/>
      <c r="F225" s="155"/>
      <c r="G225" s="86"/>
      <c r="H225" s="87"/>
      <c r="I225" s="87"/>
      <c r="J225" s="159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</row>
    <row x14ac:dyDescent="0.25" r="226" customHeight="1" ht="16.5">
      <c r="A226" s="156"/>
      <c r="B226" s="157"/>
      <c r="C226" s="155"/>
      <c r="D226" s="155"/>
      <c r="E226" s="155"/>
      <c r="F226" s="155"/>
      <c r="G226" s="86"/>
      <c r="H226" s="87"/>
      <c r="I226" s="87"/>
      <c r="J226" s="159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</row>
    <row x14ac:dyDescent="0.25" r="227" customHeight="1" ht="16.5">
      <c r="A227" s="156"/>
      <c r="B227" s="157"/>
      <c r="C227" s="155"/>
      <c r="D227" s="155"/>
      <c r="E227" s="155"/>
      <c r="F227" s="155"/>
      <c r="G227" s="86"/>
      <c r="H227" s="87"/>
      <c r="I227" s="87"/>
      <c r="J227" s="159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</row>
    <row x14ac:dyDescent="0.25" r="228" customHeight="1" ht="16.5">
      <c r="A228" s="156"/>
      <c r="B228" s="157"/>
      <c r="C228" s="155"/>
      <c r="D228" s="155"/>
      <c r="E228" s="155"/>
      <c r="F228" s="155"/>
      <c r="G228" s="86"/>
      <c r="H228" s="87"/>
      <c r="I228" s="87"/>
      <c r="J228" s="159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</row>
    <row x14ac:dyDescent="0.25" r="229" customHeight="1" ht="16.5">
      <c r="A229" s="156"/>
      <c r="B229" s="157"/>
      <c r="C229" s="155"/>
      <c r="D229" s="155"/>
      <c r="E229" s="155"/>
      <c r="F229" s="155"/>
      <c r="G229" s="86"/>
      <c r="H229" s="87"/>
      <c r="I229" s="87"/>
      <c r="J229" s="159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</row>
    <row x14ac:dyDescent="0.25" r="230" customHeight="1" ht="16.5">
      <c r="A230" s="156"/>
      <c r="B230" s="157"/>
      <c r="C230" s="155"/>
      <c r="D230" s="155"/>
      <c r="E230" s="155"/>
      <c r="F230" s="155"/>
      <c r="G230" s="86"/>
      <c r="H230" s="87"/>
      <c r="I230" s="87"/>
      <c r="J230" s="159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</row>
    <row x14ac:dyDescent="0.25" r="231" customHeight="1" ht="16.5">
      <c r="A231" s="156"/>
      <c r="B231" s="157"/>
      <c r="C231" s="155"/>
      <c r="D231" s="155"/>
      <c r="E231" s="155"/>
      <c r="F231" s="155"/>
      <c r="G231" s="86"/>
      <c r="H231" s="87"/>
      <c r="I231" s="87"/>
      <c r="J231" s="159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</row>
    <row x14ac:dyDescent="0.25" r="232" customHeight="1" ht="16.5">
      <c r="A232" s="156"/>
      <c r="B232" s="157"/>
      <c r="C232" s="155"/>
      <c r="D232" s="155"/>
      <c r="E232" s="155"/>
      <c r="F232" s="155"/>
      <c r="G232" s="86"/>
      <c r="H232" s="87"/>
      <c r="I232" s="87"/>
      <c r="J232" s="159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</row>
    <row x14ac:dyDescent="0.25" r="233" customHeight="1" ht="16.5">
      <c r="A233" s="156"/>
      <c r="B233" s="157"/>
      <c r="C233" s="155"/>
      <c r="D233" s="155"/>
      <c r="E233" s="155"/>
      <c r="F233" s="155"/>
      <c r="G233" s="86"/>
      <c r="H233" s="87"/>
      <c r="I233" s="87"/>
      <c r="J233" s="159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</row>
    <row x14ac:dyDescent="0.25" r="234" customHeight="1" ht="16.5">
      <c r="A234" s="156"/>
      <c r="B234" s="157"/>
      <c r="C234" s="155"/>
      <c r="D234" s="155"/>
      <c r="E234" s="155"/>
      <c r="F234" s="155"/>
      <c r="G234" s="86"/>
      <c r="H234" s="87"/>
      <c r="I234" s="87"/>
      <c r="J234" s="159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</row>
    <row x14ac:dyDescent="0.25" r="235" customHeight="1" ht="16.5">
      <c r="A235" s="156"/>
      <c r="B235" s="157"/>
      <c r="C235" s="155"/>
      <c r="D235" s="155"/>
      <c r="E235" s="155"/>
      <c r="F235" s="155"/>
      <c r="G235" s="86"/>
      <c r="H235" s="87"/>
      <c r="I235" s="87"/>
      <c r="J235" s="159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</row>
    <row x14ac:dyDescent="0.25" r="236" customHeight="1" ht="16.5">
      <c r="A236" s="156"/>
      <c r="B236" s="157"/>
      <c r="C236" s="155"/>
      <c r="D236" s="155"/>
      <c r="E236" s="155"/>
      <c r="F236" s="155"/>
      <c r="G236" s="86"/>
      <c r="H236" s="87"/>
      <c r="I236" s="87"/>
      <c r="J236" s="159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</row>
    <row x14ac:dyDescent="0.25" r="237" customHeight="1" ht="16.5">
      <c r="A237" s="156"/>
      <c r="B237" s="157"/>
      <c r="C237" s="155"/>
      <c r="D237" s="155"/>
      <c r="E237" s="155"/>
      <c r="F237" s="155"/>
      <c r="G237" s="86"/>
      <c r="H237" s="87"/>
      <c r="I237" s="87"/>
      <c r="J237" s="159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</row>
    <row x14ac:dyDescent="0.25" r="238" customHeight="1" ht="16.5">
      <c r="A238" s="156"/>
      <c r="B238" s="157"/>
      <c r="C238" s="155"/>
      <c r="D238" s="155"/>
      <c r="E238" s="155"/>
      <c r="F238" s="155"/>
      <c r="G238" s="86"/>
      <c r="H238" s="87"/>
      <c r="I238" s="87"/>
      <c r="J238" s="159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</row>
    <row x14ac:dyDescent="0.25" r="239" customHeight="1" ht="16.5">
      <c r="A239" s="156"/>
      <c r="B239" s="157"/>
      <c r="C239" s="155"/>
      <c r="D239" s="155"/>
      <c r="E239" s="155"/>
      <c r="F239" s="155"/>
      <c r="G239" s="86"/>
      <c r="H239" s="87"/>
      <c r="I239" s="87"/>
      <c r="J239" s="159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</row>
    <row x14ac:dyDescent="0.25" r="240" customHeight="1" ht="16.5">
      <c r="A240" s="156"/>
      <c r="B240" s="157"/>
      <c r="C240" s="155"/>
      <c r="D240" s="155"/>
      <c r="E240" s="155"/>
      <c r="F240" s="155"/>
      <c r="G240" s="86"/>
      <c r="H240" s="87"/>
      <c r="I240" s="87"/>
      <c r="J240" s="159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</row>
    <row x14ac:dyDescent="0.25" r="241" customHeight="1" ht="16.5">
      <c r="A241" s="156"/>
      <c r="B241" s="157"/>
      <c r="C241" s="155"/>
      <c r="D241" s="155"/>
      <c r="E241" s="155"/>
      <c r="F241" s="155"/>
      <c r="G241" s="86"/>
      <c r="H241" s="87"/>
      <c r="I241" s="87"/>
      <c r="J241" s="159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</row>
    <row x14ac:dyDescent="0.25" r="242" customHeight="1" ht="16.5">
      <c r="A242" s="156"/>
      <c r="B242" s="157"/>
      <c r="C242" s="155"/>
      <c r="D242" s="155"/>
      <c r="E242" s="155"/>
      <c r="F242" s="155"/>
      <c r="G242" s="86"/>
      <c r="H242" s="87"/>
      <c r="I242" s="87"/>
      <c r="J242" s="159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</row>
    <row x14ac:dyDescent="0.25" r="243" customHeight="1" ht="16.5">
      <c r="A243" s="156"/>
      <c r="B243" s="157"/>
      <c r="C243" s="155"/>
      <c r="D243" s="155"/>
      <c r="E243" s="155"/>
      <c r="F243" s="155"/>
      <c r="G243" s="86"/>
      <c r="H243" s="87"/>
      <c r="I243" s="87"/>
      <c r="J243" s="159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</row>
    <row x14ac:dyDescent="0.25" r="244" customHeight="1" ht="16.5">
      <c r="A244" s="156"/>
      <c r="B244" s="157"/>
      <c r="C244" s="155"/>
      <c r="D244" s="155"/>
      <c r="E244" s="155"/>
      <c r="F244" s="155"/>
      <c r="G244" s="86"/>
      <c r="H244" s="87"/>
      <c r="I244" s="87"/>
      <c r="J244" s="159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</row>
    <row x14ac:dyDescent="0.25" r="245" customHeight="1" ht="16.5">
      <c r="A245" s="156"/>
      <c r="B245" s="157"/>
      <c r="C245" s="155"/>
      <c r="D245" s="155"/>
      <c r="E245" s="155"/>
      <c r="F245" s="155"/>
      <c r="G245" s="86"/>
      <c r="H245" s="87"/>
      <c r="I245" s="87"/>
      <c r="J245" s="159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</row>
    <row x14ac:dyDescent="0.25" r="246" customHeight="1" ht="16.5">
      <c r="A246" s="156"/>
      <c r="B246" s="157"/>
      <c r="C246" s="155"/>
      <c r="D246" s="155"/>
      <c r="E246" s="155"/>
      <c r="F246" s="155"/>
      <c r="G246" s="86"/>
      <c r="H246" s="87"/>
      <c r="I246" s="87"/>
      <c r="J246" s="159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</row>
    <row x14ac:dyDescent="0.25" r="247" customHeight="1" ht="16.5">
      <c r="A247" s="156"/>
      <c r="B247" s="157"/>
      <c r="C247" s="155"/>
      <c r="D247" s="155"/>
      <c r="E247" s="155"/>
      <c r="F247" s="155"/>
      <c r="G247" s="86"/>
      <c r="H247" s="87"/>
      <c r="I247" s="87"/>
      <c r="J247" s="159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</row>
    <row x14ac:dyDescent="0.25" r="248" customHeight="1" ht="16.5">
      <c r="A248" s="156"/>
      <c r="B248" s="157"/>
      <c r="C248" s="155"/>
      <c r="D248" s="155"/>
      <c r="E248" s="155"/>
      <c r="F248" s="155"/>
      <c r="G248" s="86"/>
      <c r="H248" s="87"/>
      <c r="I248" s="87"/>
      <c r="J248" s="159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</row>
    <row x14ac:dyDescent="0.25" r="249" customHeight="1" ht="16.5">
      <c r="A249" s="156"/>
      <c r="B249" s="157"/>
      <c r="C249" s="155"/>
      <c r="D249" s="155"/>
      <c r="E249" s="155"/>
      <c r="F249" s="155"/>
      <c r="G249" s="86"/>
      <c r="H249" s="87"/>
      <c r="I249" s="87"/>
      <c r="J249" s="159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</row>
    <row x14ac:dyDescent="0.25" r="250" customHeight="1" ht="16.5">
      <c r="A250" s="156"/>
      <c r="B250" s="157"/>
      <c r="C250" s="155"/>
      <c r="D250" s="155"/>
      <c r="E250" s="155"/>
      <c r="F250" s="155"/>
      <c r="G250" s="86"/>
      <c r="H250" s="87"/>
      <c r="I250" s="87"/>
      <c r="J250" s="159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</row>
    <row x14ac:dyDescent="0.25" r="251" customHeight="1" ht="16.5">
      <c r="A251" s="156"/>
      <c r="B251" s="157"/>
      <c r="C251" s="155"/>
      <c r="D251" s="155"/>
      <c r="E251" s="155"/>
      <c r="F251" s="155"/>
      <c r="G251" s="86"/>
      <c r="H251" s="87"/>
      <c r="I251" s="87"/>
      <c r="J251" s="159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</row>
    <row x14ac:dyDescent="0.25" r="252" customHeight="1" ht="16.5">
      <c r="A252" s="156"/>
      <c r="B252" s="157"/>
      <c r="C252" s="155"/>
      <c r="D252" s="155"/>
      <c r="E252" s="155"/>
      <c r="F252" s="155"/>
      <c r="G252" s="86"/>
      <c r="H252" s="87"/>
      <c r="I252" s="87"/>
      <c r="J252" s="159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</row>
    <row x14ac:dyDescent="0.25" r="253" customHeight="1" ht="16.5">
      <c r="A253" s="156"/>
      <c r="B253" s="157"/>
      <c r="C253" s="155"/>
      <c r="D253" s="155"/>
      <c r="E253" s="155"/>
      <c r="F253" s="155"/>
      <c r="G253" s="86"/>
      <c r="H253" s="87"/>
      <c r="I253" s="87"/>
      <c r="J253" s="159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</row>
    <row x14ac:dyDescent="0.25" r="254" customHeight="1" ht="16.5">
      <c r="A254" s="156"/>
      <c r="B254" s="157"/>
      <c r="C254" s="155"/>
      <c r="D254" s="155"/>
      <c r="E254" s="155"/>
      <c r="F254" s="155"/>
      <c r="G254" s="86"/>
      <c r="H254" s="87"/>
      <c r="I254" s="87"/>
      <c r="J254" s="159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</row>
    <row x14ac:dyDescent="0.25" r="255" customHeight="1" ht="16.5">
      <c r="A255" s="156"/>
      <c r="B255" s="157"/>
      <c r="C255" s="155"/>
      <c r="D255" s="155"/>
      <c r="E255" s="155"/>
      <c r="F255" s="155"/>
      <c r="G255" s="86"/>
      <c r="H255" s="87"/>
      <c r="I255" s="87"/>
      <c r="J255" s="159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</row>
    <row x14ac:dyDescent="0.25" r="256" customHeight="1" ht="16.5">
      <c r="A256" s="156"/>
      <c r="B256" s="157"/>
      <c r="C256" s="155"/>
      <c r="D256" s="155"/>
      <c r="E256" s="155"/>
      <c r="F256" s="155"/>
      <c r="G256" s="86"/>
      <c r="H256" s="87"/>
      <c r="I256" s="87"/>
      <c r="J256" s="159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</row>
    <row x14ac:dyDescent="0.25" r="257" customHeight="1" ht="16.5">
      <c r="A257" s="156"/>
      <c r="B257" s="157"/>
      <c r="C257" s="155"/>
      <c r="D257" s="155"/>
      <c r="E257" s="155"/>
      <c r="F257" s="155"/>
      <c r="G257" s="86"/>
      <c r="H257" s="87"/>
      <c r="I257" s="87"/>
      <c r="J257" s="159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</row>
    <row x14ac:dyDescent="0.25" r="258" customHeight="1" ht="16.5">
      <c r="A258" s="156"/>
      <c r="B258" s="157"/>
      <c r="C258" s="155"/>
      <c r="D258" s="155"/>
      <c r="E258" s="155"/>
      <c r="F258" s="155"/>
      <c r="G258" s="86"/>
      <c r="H258" s="87"/>
      <c r="I258" s="87"/>
      <c r="J258" s="159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</row>
    <row x14ac:dyDescent="0.25" r="259" customHeight="1" ht="16.5">
      <c r="A259" s="156"/>
      <c r="B259" s="157"/>
      <c r="C259" s="155"/>
      <c r="D259" s="155"/>
      <c r="E259" s="155"/>
      <c r="F259" s="155"/>
      <c r="G259" s="86"/>
      <c r="H259" s="87"/>
      <c r="I259" s="87"/>
      <c r="J259" s="159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</row>
    <row x14ac:dyDescent="0.25" r="260" customHeight="1" ht="16.5">
      <c r="A260" s="156"/>
      <c r="B260" s="157"/>
      <c r="C260" s="155"/>
      <c r="D260" s="155"/>
      <c r="E260" s="155"/>
      <c r="F260" s="155"/>
      <c r="G260" s="86"/>
      <c r="H260" s="87"/>
      <c r="I260" s="87"/>
      <c r="J260" s="159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</row>
    <row x14ac:dyDescent="0.25" r="261" customHeight="1" ht="16.5">
      <c r="A261" s="156"/>
      <c r="B261" s="157"/>
      <c r="C261" s="155"/>
      <c r="D261" s="155"/>
      <c r="E261" s="155"/>
      <c r="F261" s="155"/>
      <c r="G261" s="86"/>
      <c r="H261" s="87"/>
      <c r="I261" s="87"/>
      <c r="J261" s="159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</row>
    <row x14ac:dyDescent="0.25" r="262" customHeight="1" ht="16.5">
      <c r="A262" s="156"/>
      <c r="B262" s="157"/>
      <c r="C262" s="155"/>
      <c r="D262" s="155"/>
      <c r="E262" s="155"/>
      <c r="F262" s="155"/>
      <c r="G262" s="86"/>
      <c r="H262" s="87"/>
      <c r="I262" s="87"/>
      <c r="J262" s="159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</row>
    <row x14ac:dyDescent="0.25" r="263" customHeight="1" ht="16.5">
      <c r="A263" s="156"/>
      <c r="B263" s="157"/>
      <c r="C263" s="155"/>
      <c r="D263" s="155"/>
      <c r="E263" s="155"/>
      <c r="F263" s="155"/>
      <c r="G263" s="86"/>
      <c r="H263" s="87"/>
      <c r="I263" s="87"/>
      <c r="J263" s="159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</row>
    <row x14ac:dyDescent="0.25" r="264" customHeight="1" ht="16.5">
      <c r="A264" s="156"/>
      <c r="B264" s="157"/>
      <c r="C264" s="155"/>
      <c r="D264" s="155"/>
      <c r="E264" s="155"/>
      <c r="F264" s="155"/>
      <c r="G264" s="86"/>
      <c r="H264" s="87"/>
      <c r="I264" s="87"/>
      <c r="J264" s="159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</row>
    <row x14ac:dyDescent="0.25" r="265" customHeight="1" ht="16.5">
      <c r="A265" s="156"/>
      <c r="B265" s="157"/>
      <c r="C265" s="155"/>
      <c r="D265" s="155"/>
      <c r="E265" s="155"/>
      <c r="F265" s="155"/>
      <c r="G265" s="86"/>
      <c r="H265" s="87"/>
      <c r="I265" s="87"/>
      <c r="J265" s="159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</row>
    <row x14ac:dyDescent="0.25" r="266" customHeight="1" ht="16.5">
      <c r="A266" s="156"/>
      <c r="B266" s="157"/>
      <c r="C266" s="155"/>
      <c r="D266" s="155"/>
      <c r="E266" s="155"/>
      <c r="F266" s="155"/>
      <c r="G266" s="86"/>
      <c r="H266" s="87"/>
      <c r="I266" s="87"/>
      <c r="J266" s="159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</row>
    <row x14ac:dyDescent="0.25" r="267" customHeight="1" ht="16.5">
      <c r="A267" s="156"/>
      <c r="B267" s="157"/>
      <c r="C267" s="155"/>
      <c r="D267" s="155"/>
      <c r="E267" s="155"/>
      <c r="F267" s="155"/>
      <c r="G267" s="86"/>
      <c r="H267" s="87"/>
      <c r="I267" s="87"/>
      <c r="J267" s="159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</row>
    <row x14ac:dyDescent="0.25" r="268" customHeight="1" ht="16.5">
      <c r="A268" s="156"/>
      <c r="B268" s="157"/>
      <c r="C268" s="155"/>
      <c r="D268" s="155"/>
      <c r="E268" s="155"/>
      <c r="F268" s="155"/>
      <c r="G268" s="86"/>
      <c r="H268" s="87"/>
      <c r="I268" s="87"/>
      <c r="J268" s="159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</row>
    <row x14ac:dyDescent="0.25" r="269" customHeight="1" ht="16.5">
      <c r="A269" s="156"/>
      <c r="B269" s="157"/>
      <c r="C269" s="155"/>
      <c r="D269" s="155"/>
      <c r="E269" s="155"/>
      <c r="F269" s="155"/>
      <c r="G269" s="86"/>
      <c r="H269" s="87"/>
      <c r="I269" s="87"/>
      <c r="J269" s="159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</row>
    <row x14ac:dyDescent="0.25" r="270" customHeight="1" ht="16.5">
      <c r="A270" s="156"/>
      <c r="B270" s="157"/>
      <c r="C270" s="155"/>
      <c r="D270" s="155"/>
      <c r="E270" s="155"/>
      <c r="F270" s="155"/>
      <c r="G270" s="86"/>
      <c r="H270" s="87"/>
      <c r="I270" s="87"/>
      <c r="J270" s="159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</row>
    <row x14ac:dyDescent="0.25" r="271" customHeight="1" ht="16.5">
      <c r="A271" s="156"/>
      <c r="B271" s="157"/>
      <c r="C271" s="155"/>
      <c r="D271" s="155"/>
      <c r="E271" s="155"/>
      <c r="F271" s="155"/>
      <c r="G271" s="86"/>
      <c r="H271" s="87"/>
      <c r="I271" s="87"/>
      <c r="J271" s="159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</row>
    <row x14ac:dyDescent="0.25" r="272" customHeight="1" ht="16.5">
      <c r="A272" s="156"/>
      <c r="B272" s="157"/>
      <c r="C272" s="155"/>
      <c r="D272" s="155"/>
      <c r="E272" s="155"/>
      <c r="F272" s="155"/>
      <c r="G272" s="86"/>
      <c r="H272" s="87"/>
      <c r="I272" s="87"/>
      <c r="J272" s="159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</row>
    <row x14ac:dyDescent="0.25" r="273" customHeight="1" ht="16.5">
      <c r="A273" s="156"/>
      <c r="B273" s="157"/>
      <c r="C273" s="155"/>
      <c r="D273" s="155"/>
      <c r="E273" s="155"/>
      <c r="F273" s="155"/>
      <c r="G273" s="86"/>
      <c r="H273" s="87"/>
      <c r="I273" s="87"/>
      <c r="J273" s="159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</row>
    <row x14ac:dyDescent="0.25" r="274" customHeight="1" ht="16.5">
      <c r="A274" s="156"/>
      <c r="B274" s="157"/>
      <c r="C274" s="155"/>
      <c r="D274" s="155"/>
      <c r="E274" s="155"/>
      <c r="F274" s="155"/>
      <c r="G274" s="86"/>
      <c r="H274" s="87"/>
      <c r="I274" s="87"/>
      <c r="J274" s="159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</row>
    <row x14ac:dyDescent="0.25" r="275" customHeight="1" ht="16.5">
      <c r="A275" s="156"/>
      <c r="B275" s="157"/>
      <c r="C275" s="155"/>
      <c r="D275" s="155"/>
      <c r="E275" s="155"/>
      <c r="F275" s="155"/>
      <c r="G275" s="86"/>
      <c r="H275" s="87"/>
      <c r="I275" s="87"/>
      <c r="J275" s="159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</row>
    <row x14ac:dyDescent="0.25" r="276" customHeight="1" ht="16.5">
      <c r="A276" s="156"/>
      <c r="B276" s="157"/>
      <c r="C276" s="155"/>
      <c r="D276" s="155"/>
      <c r="E276" s="155"/>
      <c r="F276" s="155"/>
      <c r="G276" s="86"/>
      <c r="H276" s="87"/>
      <c r="I276" s="87"/>
      <c r="J276" s="159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</row>
    <row x14ac:dyDescent="0.25" r="277" customHeight="1" ht="16.5">
      <c r="A277" s="156"/>
      <c r="B277" s="157"/>
      <c r="C277" s="155"/>
      <c r="D277" s="155"/>
      <c r="E277" s="155"/>
      <c r="F277" s="155"/>
      <c r="G277" s="86"/>
      <c r="H277" s="87"/>
      <c r="I277" s="87"/>
      <c r="J277" s="159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</row>
    <row x14ac:dyDescent="0.25" r="278" customHeight="1" ht="16.5">
      <c r="A278" s="156"/>
      <c r="B278" s="157"/>
      <c r="C278" s="155"/>
      <c r="D278" s="155"/>
      <c r="E278" s="155"/>
      <c r="F278" s="155"/>
      <c r="G278" s="86"/>
      <c r="H278" s="87"/>
      <c r="I278" s="87"/>
      <c r="J278" s="159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</row>
    <row x14ac:dyDescent="0.25" r="279" customHeight="1" ht="16.5">
      <c r="A279" s="156"/>
      <c r="B279" s="157"/>
      <c r="C279" s="155"/>
      <c r="D279" s="155"/>
      <c r="E279" s="155"/>
      <c r="F279" s="155"/>
      <c r="G279" s="86"/>
      <c r="H279" s="87"/>
      <c r="I279" s="87"/>
      <c r="J279" s="159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</row>
    <row x14ac:dyDescent="0.25" r="280" customHeight="1" ht="16.5">
      <c r="A280" s="156"/>
      <c r="B280" s="157"/>
      <c r="C280" s="155"/>
      <c r="D280" s="155"/>
      <c r="E280" s="155"/>
      <c r="F280" s="155"/>
      <c r="G280" s="86"/>
      <c r="H280" s="87"/>
      <c r="I280" s="87"/>
      <c r="J280" s="159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</row>
    <row x14ac:dyDescent="0.25" r="281" customHeight="1" ht="16.5">
      <c r="A281" s="156"/>
      <c r="B281" s="157"/>
      <c r="C281" s="155"/>
      <c r="D281" s="155"/>
      <c r="E281" s="155"/>
      <c r="F281" s="155"/>
      <c r="G281" s="86"/>
      <c r="H281" s="87"/>
      <c r="I281" s="87"/>
      <c r="J281" s="159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</row>
    <row x14ac:dyDescent="0.25" r="282" customHeight="1" ht="16.5">
      <c r="A282" s="156"/>
      <c r="B282" s="157"/>
      <c r="C282" s="155"/>
      <c r="D282" s="155"/>
      <c r="E282" s="155"/>
      <c r="F282" s="155"/>
      <c r="G282" s="86"/>
      <c r="H282" s="87"/>
      <c r="I282" s="87"/>
      <c r="J282" s="159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</row>
    <row x14ac:dyDescent="0.25" r="283" customHeight="1" ht="16.5">
      <c r="A283" s="156"/>
      <c r="B283" s="157"/>
      <c r="C283" s="155"/>
      <c r="D283" s="155"/>
      <c r="E283" s="155"/>
      <c r="F283" s="155"/>
      <c r="G283" s="86"/>
      <c r="H283" s="87"/>
      <c r="I283" s="87"/>
      <c r="J283" s="159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</row>
    <row x14ac:dyDescent="0.25" r="284" customHeight="1" ht="16.5">
      <c r="A284" s="156"/>
      <c r="B284" s="157"/>
      <c r="C284" s="155"/>
      <c r="D284" s="155"/>
      <c r="E284" s="155"/>
      <c r="F284" s="155"/>
      <c r="G284" s="86"/>
      <c r="H284" s="87"/>
      <c r="I284" s="87"/>
      <c r="J284" s="159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</row>
    <row x14ac:dyDescent="0.25" r="285" customHeight="1" ht="16.5">
      <c r="A285" s="156"/>
      <c r="B285" s="157"/>
      <c r="C285" s="155"/>
      <c r="D285" s="155"/>
      <c r="E285" s="155"/>
      <c r="F285" s="155"/>
      <c r="G285" s="86"/>
      <c r="H285" s="87"/>
      <c r="I285" s="87"/>
      <c r="J285" s="159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</row>
    <row x14ac:dyDescent="0.25" r="286" customHeight="1" ht="16.5">
      <c r="A286" s="156"/>
      <c r="B286" s="157"/>
      <c r="C286" s="155"/>
      <c r="D286" s="155"/>
      <c r="E286" s="155"/>
      <c r="F286" s="155"/>
      <c r="G286" s="86"/>
      <c r="H286" s="87"/>
      <c r="I286" s="87"/>
      <c r="J286" s="159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</row>
    <row x14ac:dyDescent="0.25" r="287" customHeight="1" ht="16.5">
      <c r="A287" s="156"/>
      <c r="B287" s="157"/>
      <c r="C287" s="155"/>
      <c r="D287" s="155"/>
      <c r="E287" s="155"/>
      <c r="F287" s="155"/>
      <c r="G287" s="86"/>
      <c r="H287" s="87"/>
      <c r="I287" s="87"/>
      <c r="J287" s="159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</row>
    <row x14ac:dyDescent="0.25" r="288" customHeight="1" ht="16.5">
      <c r="A288" s="156"/>
      <c r="B288" s="157"/>
      <c r="C288" s="155"/>
      <c r="D288" s="155"/>
      <c r="E288" s="155"/>
      <c r="F288" s="155"/>
      <c r="G288" s="86"/>
      <c r="H288" s="87"/>
      <c r="I288" s="87"/>
      <c r="J288" s="159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</row>
    <row x14ac:dyDescent="0.25" r="289" customHeight="1" ht="16.5">
      <c r="A289" s="156"/>
      <c r="B289" s="157"/>
      <c r="C289" s="155"/>
      <c r="D289" s="155"/>
      <c r="E289" s="155"/>
      <c r="F289" s="155"/>
      <c r="G289" s="86"/>
      <c r="H289" s="87"/>
      <c r="I289" s="87"/>
      <c r="J289" s="159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</row>
    <row x14ac:dyDescent="0.25" r="290" customHeight="1" ht="16.5">
      <c r="A290" s="156"/>
      <c r="B290" s="157"/>
      <c r="C290" s="155"/>
      <c r="D290" s="155"/>
      <c r="E290" s="155"/>
      <c r="F290" s="155"/>
      <c r="G290" s="86"/>
      <c r="H290" s="87"/>
      <c r="I290" s="87"/>
      <c r="J290" s="159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</row>
    <row x14ac:dyDescent="0.25" r="291" customHeight="1" ht="16.5">
      <c r="A291" s="156"/>
      <c r="B291" s="157"/>
      <c r="C291" s="155"/>
      <c r="D291" s="155"/>
      <c r="E291" s="155"/>
      <c r="F291" s="155"/>
      <c r="G291" s="86"/>
      <c r="H291" s="87"/>
      <c r="I291" s="87"/>
      <c r="J291" s="159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</row>
    <row x14ac:dyDescent="0.25" r="292" customHeight="1" ht="16.5">
      <c r="A292" s="156"/>
      <c r="B292" s="157"/>
      <c r="C292" s="155"/>
      <c r="D292" s="155"/>
      <c r="E292" s="155"/>
      <c r="F292" s="155"/>
      <c r="G292" s="86"/>
      <c r="H292" s="87"/>
      <c r="I292" s="87"/>
      <c r="J292" s="159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</row>
    <row x14ac:dyDescent="0.25" r="293" customHeight="1" ht="16.5">
      <c r="A293" s="156"/>
      <c r="B293" s="157"/>
      <c r="C293" s="155"/>
      <c r="D293" s="155"/>
      <c r="E293" s="155"/>
      <c r="F293" s="155"/>
      <c r="G293" s="86"/>
      <c r="H293" s="87"/>
      <c r="I293" s="87"/>
      <c r="J293" s="159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</row>
    <row x14ac:dyDescent="0.25" r="294" customHeight="1" ht="16.5">
      <c r="A294" s="156"/>
      <c r="B294" s="157"/>
      <c r="C294" s="155"/>
      <c r="D294" s="155"/>
      <c r="E294" s="155"/>
      <c r="F294" s="155"/>
      <c r="G294" s="86"/>
      <c r="H294" s="87"/>
      <c r="I294" s="87"/>
      <c r="J294" s="159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</row>
    <row x14ac:dyDescent="0.25" r="295" customHeight="1" ht="16.5">
      <c r="A295" s="156"/>
      <c r="B295" s="157"/>
      <c r="C295" s="155"/>
      <c r="D295" s="155"/>
      <c r="E295" s="155"/>
      <c r="F295" s="155"/>
      <c r="G295" s="86"/>
      <c r="H295" s="87"/>
      <c r="I295" s="87"/>
      <c r="J295" s="159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</row>
    <row x14ac:dyDescent="0.25" r="296" customHeight="1" ht="16.5">
      <c r="A296" s="156"/>
      <c r="B296" s="157"/>
      <c r="C296" s="155"/>
      <c r="D296" s="155"/>
      <c r="E296" s="155"/>
      <c r="F296" s="155"/>
      <c r="G296" s="86"/>
      <c r="H296" s="87"/>
      <c r="I296" s="87"/>
      <c r="J296" s="159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</row>
    <row x14ac:dyDescent="0.25" r="297" customHeight="1" ht="16.5">
      <c r="A297" s="156"/>
      <c r="B297" s="157"/>
      <c r="C297" s="155"/>
      <c r="D297" s="155"/>
      <c r="E297" s="155"/>
      <c r="F297" s="155"/>
      <c r="G297" s="86"/>
      <c r="H297" s="87"/>
      <c r="I297" s="87"/>
      <c r="J297" s="159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</row>
    <row x14ac:dyDescent="0.25" r="298" customHeight="1" ht="16.5">
      <c r="A298" s="156"/>
      <c r="B298" s="157"/>
      <c r="C298" s="155"/>
      <c r="D298" s="155"/>
      <c r="E298" s="155"/>
      <c r="F298" s="155"/>
      <c r="G298" s="86"/>
      <c r="H298" s="87"/>
      <c r="I298" s="87"/>
      <c r="J298" s="159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</row>
    <row x14ac:dyDescent="0.25" r="299" customHeight="1" ht="16.5">
      <c r="A299" s="156"/>
      <c r="B299" s="157"/>
      <c r="C299" s="155"/>
      <c r="D299" s="155"/>
      <c r="E299" s="155"/>
      <c r="F299" s="155"/>
      <c r="G299" s="86"/>
      <c r="H299" s="87"/>
      <c r="I299" s="87"/>
      <c r="J299" s="159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</row>
    <row x14ac:dyDescent="0.25" r="300" customHeight="1" ht="16.5">
      <c r="A300" s="156"/>
      <c r="B300" s="157"/>
      <c r="C300" s="155"/>
      <c r="D300" s="155"/>
      <c r="E300" s="155"/>
      <c r="F300" s="155"/>
      <c r="G300" s="86"/>
      <c r="H300" s="87"/>
      <c r="I300" s="87"/>
      <c r="J300" s="159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</row>
    <row x14ac:dyDescent="0.25" r="301" customHeight="1" ht="16.5">
      <c r="A301" s="156"/>
      <c r="B301" s="157"/>
      <c r="C301" s="155"/>
      <c r="D301" s="155"/>
      <c r="E301" s="155"/>
      <c r="F301" s="155"/>
      <c r="G301" s="86"/>
      <c r="H301" s="87"/>
      <c r="I301" s="87"/>
      <c r="J301" s="159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</row>
    <row x14ac:dyDescent="0.25" r="302" customHeight="1" ht="16.5">
      <c r="A302" s="156"/>
      <c r="B302" s="157"/>
      <c r="C302" s="155"/>
      <c r="D302" s="155"/>
      <c r="E302" s="155"/>
      <c r="F302" s="155"/>
      <c r="G302" s="86"/>
      <c r="H302" s="87"/>
      <c r="I302" s="87"/>
      <c r="J302" s="159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</row>
    <row x14ac:dyDescent="0.25" r="303" customHeight="1" ht="16.5">
      <c r="A303" s="156"/>
      <c r="B303" s="157"/>
      <c r="C303" s="155"/>
      <c r="D303" s="155"/>
      <c r="E303" s="155"/>
      <c r="F303" s="155"/>
      <c r="G303" s="86"/>
      <c r="H303" s="87"/>
      <c r="I303" s="87"/>
      <c r="J303" s="159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</row>
    <row x14ac:dyDescent="0.25" r="304" customHeight="1" ht="16.5">
      <c r="A304" s="156"/>
      <c r="B304" s="157"/>
      <c r="C304" s="155"/>
      <c r="D304" s="155"/>
      <c r="E304" s="155"/>
      <c r="F304" s="155"/>
      <c r="G304" s="86"/>
      <c r="H304" s="87"/>
      <c r="I304" s="87"/>
      <c r="J304" s="159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</row>
    <row x14ac:dyDescent="0.25" r="305" customHeight="1" ht="16.5">
      <c r="A305" s="156"/>
      <c r="B305" s="157"/>
      <c r="C305" s="155"/>
      <c r="D305" s="155"/>
      <c r="E305" s="155"/>
      <c r="F305" s="155"/>
      <c r="G305" s="86"/>
      <c r="H305" s="87"/>
      <c r="I305" s="87"/>
      <c r="J305" s="159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</row>
    <row x14ac:dyDescent="0.25" r="306" customHeight="1" ht="16.5">
      <c r="A306" s="156"/>
      <c r="B306" s="157"/>
      <c r="C306" s="155"/>
      <c r="D306" s="155"/>
      <c r="E306" s="155"/>
      <c r="F306" s="155"/>
      <c r="G306" s="86"/>
      <c r="H306" s="87"/>
      <c r="I306" s="87"/>
      <c r="J306" s="159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</row>
    <row x14ac:dyDescent="0.25" r="307" customHeight="1" ht="16.5">
      <c r="A307" s="156"/>
      <c r="B307" s="157"/>
      <c r="C307" s="155"/>
      <c r="D307" s="155"/>
      <c r="E307" s="155"/>
      <c r="F307" s="155"/>
      <c r="G307" s="86"/>
      <c r="H307" s="87"/>
      <c r="I307" s="87"/>
      <c r="J307" s="159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</row>
    <row x14ac:dyDescent="0.25" r="308" customHeight="1" ht="16.5">
      <c r="A308" s="156"/>
      <c r="B308" s="157"/>
      <c r="C308" s="155"/>
      <c r="D308" s="155"/>
      <c r="E308" s="155"/>
      <c r="F308" s="155"/>
      <c r="G308" s="86"/>
      <c r="H308" s="87"/>
      <c r="I308" s="87"/>
      <c r="J308" s="159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</row>
    <row x14ac:dyDescent="0.25" r="309" customHeight="1" ht="16.5">
      <c r="A309" s="156"/>
      <c r="B309" s="157"/>
      <c r="C309" s="155"/>
      <c r="D309" s="155"/>
      <c r="E309" s="155"/>
      <c r="F309" s="155"/>
      <c r="G309" s="86"/>
      <c r="H309" s="87"/>
      <c r="I309" s="87"/>
      <c r="J309" s="159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</row>
    <row x14ac:dyDescent="0.25" r="310" customHeight="1" ht="16.5">
      <c r="A310" s="156"/>
      <c r="B310" s="157"/>
      <c r="C310" s="155"/>
      <c r="D310" s="155"/>
      <c r="E310" s="155"/>
      <c r="F310" s="155"/>
      <c r="G310" s="86"/>
      <c r="H310" s="87"/>
      <c r="I310" s="87"/>
      <c r="J310" s="159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</row>
    <row x14ac:dyDescent="0.25" r="311" customHeight="1" ht="16.5">
      <c r="A311" s="156"/>
      <c r="B311" s="157"/>
      <c r="C311" s="155"/>
      <c r="D311" s="155"/>
      <c r="E311" s="155"/>
      <c r="F311" s="155"/>
      <c r="G311" s="86"/>
      <c r="H311" s="87"/>
      <c r="I311" s="87"/>
      <c r="J311" s="159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</row>
    <row x14ac:dyDescent="0.25" r="312" customHeight="1" ht="16.5">
      <c r="A312" s="156"/>
      <c r="B312" s="157"/>
      <c r="C312" s="155"/>
      <c r="D312" s="155"/>
      <c r="E312" s="155"/>
      <c r="F312" s="155"/>
      <c r="G312" s="86"/>
      <c r="H312" s="87"/>
      <c r="I312" s="87"/>
      <c r="J312" s="159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</row>
    <row x14ac:dyDescent="0.25" r="313" customHeight="1" ht="16.5">
      <c r="A313" s="156"/>
      <c r="B313" s="157"/>
      <c r="C313" s="155"/>
      <c r="D313" s="155"/>
      <c r="E313" s="155"/>
      <c r="F313" s="155"/>
      <c r="G313" s="86"/>
      <c r="H313" s="87"/>
      <c r="I313" s="87"/>
      <c r="J313" s="159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</row>
    <row x14ac:dyDescent="0.25" r="314" customHeight="1" ht="16.5">
      <c r="A314" s="156"/>
      <c r="B314" s="157"/>
      <c r="C314" s="155"/>
      <c r="D314" s="155"/>
      <c r="E314" s="155"/>
      <c r="F314" s="155"/>
      <c r="G314" s="86"/>
      <c r="H314" s="87"/>
      <c r="I314" s="87"/>
      <c r="J314" s="159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</row>
    <row x14ac:dyDescent="0.25" r="315" customHeight="1" ht="16.5">
      <c r="A315" s="156"/>
      <c r="B315" s="157"/>
      <c r="C315" s="155"/>
      <c r="D315" s="155"/>
      <c r="E315" s="155"/>
      <c r="F315" s="155"/>
      <c r="G315" s="86"/>
      <c r="H315" s="87"/>
      <c r="I315" s="87"/>
      <c r="J315" s="159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</row>
    <row x14ac:dyDescent="0.25" r="316" customHeight="1" ht="16.5">
      <c r="A316" s="156"/>
      <c r="B316" s="157"/>
      <c r="C316" s="155"/>
      <c r="D316" s="155"/>
      <c r="E316" s="155"/>
      <c r="F316" s="155"/>
      <c r="G316" s="86"/>
      <c r="H316" s="87"/>
      <c r="I316" s="87"/>
      <c r="J316" s="159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</row>
    <row x14ac:dyDescent="0.25" r="317" customHeight="1" ht="16.5">
      <c r="A317" s="156"/>
      <c r="B317" s="157"/>
      <c r="C317" s="155"/>
      <c r="D317" s="155"/>
      <c r="E317" s="155"/>
      <c r="F317" s="155"/>
      <c r="G317" s="86"/>
      <c r="H317" s="87"/>
      <c r="I317" s="87"/>
      <c r="J317" s="159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</row>
    <row x14ac:dyDescent="0.25" r="318" customHeight="1" ht="16.5">
      <c r="A318" s="156"/>
      <c r="B318" s="157"/>
      <c r="C318" s="155"/>
      <c r="D318" s="155"/>
      <c r="E318" s="155"/>
      <c r="F318" s="155"/>
      <c r="G318" s="86"/>
      <c r="H318" s="87"/>
      <c r="I318" s="87"/>
      <c r="J318" s="159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</row>
    <row x14ac:dyDescent="0.25" r="319" customHeight="1" ht="16.5">
      <c r="A319" s="156"/>
      <c r="B319" s="157"/>
      <c r="C319" s="155"/>
      <c r="D319" s="155"/>
      <c r="E319" s="155"/>
      <c r="F319" s="155"/>
      <c r="G319" s="86"/>
      <c r="H319" s="87"/>
      <c r="I319" s="87"/>
      <c r="J319" s="159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</row>
    <row x14ac:dyDescent="0.25" r="320" customHeight="1" ht="16.5">
      <c r="A320" s="156"/>
      <c r="B320" s="157"/>
      <c r="C320" s="155"/>
      <c r="D320" s="155"/>
      <c r="E320" s="155"/>
      <c r="F320" s="155"/>
      <c r="G320" s="86"/>
      <c r="H320" s="87"/>
      <c r="I320" s="87"/>
      <c r="J320" s="159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</row>
    <row x14ac:dyDescent="0.25" r="321" customHeight="1" ht="16.5">
      <c r="A321" s="156"/>
      <c r="B321" s="157"/>
      <c r="C321" s="155"/>
      <c r="D321" s="155"/>
      <c r="E321" s="155"/>
      <c r="F321" s="155"/>
      <c r="G321" s="86"/>
      <c r="H321" s="87"/>
      <c r="I321" s="87"/>
      <c r="J321" s="159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</row>
    <row x14ac:dyDescent="0.25" r="322" customHeight="1" ht="16.5">
      <c r="A322" s="156"/>
      <c r="B322" s="157"/>
      <c r="C322" s="155"/>
      <c r="D322" s="155"/>
      <c r="E322" s="155"/>
      <c r="F322" s="155"/>
      <c r="G322" s="86"/>
      <c r="H322" s="87"/>
      <c r="I322" s="87"/>
      <c r="J322" s="159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</row>
    <row x14ac:dyDescent="0.25" r="323" customHeight="1" ht="16.5">
      <c r="A323" s="156"/>
      <c r="B323" s="157"/>
      <c r="C323" s="155"/>
      <c r="D323" s="155"/>
      <c r="E323" s="155"/>
      <c r="F323" s="155"/>
      <c r="G323" s="86"/>
      <c r="H323" s="87"/>
      <c r="I323" s="87"/>
      <c r="J323" s="159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</row>
    <row x14ac:dyDescent="0.25" r="324" customHeight="1" ht="16.5">
      <c r="A324" s="156"/>
      <c r="B324" s="157"/>
      <c r="C324" s="155"/>
      <c r="D324" s="155"/>
      <c r="E324" s="155"/>
      <c r="F324" s="155"/>
      <c r="G324" s="86"/>
      <c r="H324" s="87"/>
      <c r="I324" s="87"/>
      <c r="J324" s="159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</row>
    <row x14ac:dyDescent="0.25" r="325" customHeight="1" ht="16.5">
      <c r="A325" s="156"/>
      <c r="B325" s="157"/>
      <c r="C325" s="155"/>
      <c r="D325" s="155"/>
      <c r="E325" s="155"/>
      <c r="F325" s="155"/>
      <c r="G325" s="86"/>
      <c r="H325" s="87"/>
      <c r="I325" s="87"/>
      <c r="J325" s="159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</row>
    <row x14ac:dyDescent="0.25" r="326" customHeight="1" ht="16.5">
      <c r="A326" s="156"/>
      <c r="B326" s="157"/>
      <c r="C326" s="155"/>
      <c r="D326" s="155"/>
      <c r="E326" s="155"/>
      <c r="F326" s="155"/>
      <c r="G326" s="86"/>
      <c r="H326" s="87"/>
      <c r="I326" s="87"/>
      <c r="J326" s="159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</row>
    <row x14ac:dyDescent="0.25" r="327" customHeight="1" ht="16.5">
      <c r="A327" s="156"/>
      <c r="B327" s="157"/>
      <c r="C327" s="155"/>
      <c r="D327" s="155"/>
      <c r="E327" s="155"/>
      <c r="F327" s="155"/>
      <c r="G327" s="86"/>
      <c r="H327" s="87"/>
      <c r="I327" s="87"/>
      <c r="J327" s="159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</row>
    <row x14ac:dyDescent="0.25" r="328" customHeight="1" ht="16.5">
      <c r="A328" s="156"/>
      <c r="B328" s="157"/>
      <c r="C328" s="155"/>
      <c r="D328" s="155"/>
      <c r="E328" s="155"/>
      <c r="F328" s="155"/>
      <c r="G328" s="86"/>
      <c r="H328" s="87"/>
      <c r="I328" s="87"/>
      <c r="J328" s="159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</row>
    <row x14ac:dyDescent="0.25" r="329" customHeight="1" ht="16.5">
      <c r="A329" s="156"/>
      <c r="B329" s="157"/>
      <c r="C329" s="155"/>
      <c r="D329" s="155"/>
      <c r="E329" s="155"/>
      <c r="F329" s="155"/>
      <c r="G329" s="86"/>
      <c r="H329" s="87"/>
      <c r="I329" s="87"/>
      <c r="J329" s="159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</row>
    <row x14ac:dyDescent="0.25" r="330" customHeight="1" ht="16.5">
      <c r="A330" s="156"/>
      <c r="B330" s="157"/>
      <c r="C330" s="155"/>
      <c r="D330" s="155"/>
      <c r="E330" s="155"/>
      <c r="F330" s="155"/>
      <c r="G330" s="86"/>
      <c r="H330" s="87"/>
      <c r="I330" s="87"/>
      <c r="J330" s="159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</row>
    <row x14ac:dyDescent="0.25" r="331" customHeight="1" ht="16.5">
      <c r="A331" s="156"/>
      <c r="B331" s="157"/>
      <c r="C331" s="155"/>
      <c r="D331" s="155"/>
      <c r="E331" s="155"/>
      <c r="F331" s="155"/>
      <c r="G331" s="86"/>
      <c r="H331" s="87"/>
      <c r="I331" s="87"/>
      <c r="J331" s="159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</row>
    <row x14ac:dyDescent="0.25" r="332" customHeight="1" ht="16.5">
      <c r="A332" s="156"/>
      <c r="B332" s="157"/>
      <c r="C332" s="155"/>
      <c r="D332" s="155"/>
      <c r="E332" s="155"/>
      <c r="F332" s="155"/>
      <c r="G332" s="86"/>
      <c r="H332" s="87"/>
      <c r="I332" s="87"/>
      <c r="J332" s="159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</row>
    <row x14ac:dyDescent="0.25" r="333" customHeight="1" ht="16.5">
      <c r="A333" s="156"/>
      <c r="B333" s="157"/>
      <c r="C333" s="155"/>
      <c r="D333" s="155"/>
      <c r="E333" s="155"/>
      <c r="F333" s="155"/>
      <c r="G333" s="86"/>
      <c r="H333" s="87"/>
      <c r="I333" s="87"/>
      <c r="J333" s="159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</row>
    <row x14ac:dyDescent="0.25" r="334" customHeight="1" ht="16.5">
      <c r="A334" s="156"/>
      <c r="B334" s="157"/>
      <c r="C334" s="155"/>
      <c r="D334" s="155"/>
      <c r="E334" s="155"/>
      <c r="F334" s="155"/>
      <c r="G334" s="86"/>
      <c r="H334" s="87"/>
      <c r="I334" s="87"/>
      <c r="J334" s="159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</row>
    <row x14ac:dyDescent="0.25" r="335" customHeight="1" ht="16.5">
      <c r="A335" s="156"/>
      <c r="B335" s="157"/>
      <c r="C335" s="155"/>
      <c r="D335" s="155"/>
      <c r="E335" s="155"/>
      <c r="F335" s="155"/>
      <c r="G335" s="86"/>
      <c r="H335" s="87"/>
      <c r="I335" s="87"/>
      <c r="J335" s="159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</row>
    <row x14ac:dyDescent="0.25" r="336" customHeight="1" ht="16.5">
      <c r="A336" s="156"/>
      <c r="B336" s="157"/>
      <c r="C336" s="155"/>
      <c r="D336" s="155"/>
      <c r="E336" s="155"/>
      <c r="F336" s="155"/>
      <c r="G336" s="86"/>
      <c r="H336" s="87"/>
      <c r="I336" s="87"/>
      <c r="J336" s="159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</row>
    <row x14ac:dyDescent="0.25" r="337" customHeight="1" ht="16.5">
      <c r="A337" s="156"/>
      <c r="B337" s="157"/>
      <c r="C337" s="155"/>
      <c r="D337" s="155"/>
      <c r="E337" s="155"/>
      <c r="F337" s="155"/>
      <c r="G337" s="86"/>
      <c r="H337" s="87"/>
      <c r="I337" s="87"/>
      <c r="J337" s="159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</row>
    <row x14ac:dyDescent="0.25" r="338" customHeight="1" ht="16.5">
      <c r="A338" s="156"/>
      <c r="B338" s="157"/>
      <c r="C338" s="155"/>
      <c r="D338" s="155"/>
      <c r="E338" s="155"/>
      <c r="F338" s="155"/>
      <c r="G338" s="86"/>
      <c r="H338" s="87"/>
      <c r="I338" s="87"/>
      <c r="J338" s="159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</row>
    <row x14ac:dyDescent="0.25" r="339" customHeight="1" ht="16.5">
      <c r="A339" s="156"/>
      <c r="B339" s="157"/>
      <c r="C339" s="155"/>
      <c r="D339" s="155"/>
      <c r="E339" s="155"/>
      <c r="F339" s="155"/>
      <c r="G339" s="86"/>
      <c r="H339" s="87"/>
      <c r="I339" s="87"/>
      <c r="J339" s="159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</row>
    <row x14ac:dyDescent="0.25" r="340" customHeight="1" ht="16.5">
      <c r="A340" s="156"/>
      <c r="B340" s="157"/>
      <c r="C340" s="155"/>
      <c r="D340" s="155"/>
      <c r="E340" s="155"/>
      <c r="F340" s="155"/>
      <c r="G340" s="86"/>
      <c r="H340" s="87"/>
      <c r="I340" s="87"/>
      <c r="J340" s="159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</row>
    <row x14ac:dyDescent="0.25" r="341" customHeight="1" ht="16.5">
      <c r="A341" s="156"/>
      <c r="B341" s="157"/>
      <c r="C341" s="155"/>
      <c r="D341" s="155"/>
      <c r="E341" s="155"/>
      <c r="F341" s="155"/>
      <c r="G341" s="86"/>
      <c r="H341" s="87"/>
      <c r="I341" s="87"/>
      <c r="J341" s="159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</row>
    <row x14ac:dyDescent="0.25" r="342" customHeight="1" ht="16.5">
      <c r="A342" s="156"/>
      <c r="B342" s="157"/>
      <c r="C342" s="155"/>
      <c r="D342" s="155"/>
      <c r="E342" s="155"/>
      <c r="F342" s="155"/>
      <c r="G342" s="86"/>
      <c r="H342" s="87"/>
      <c r="I342" s="87"/>
      <c r="J342" s="159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</row>
    <row x14ac:dyDescent="0.25" r="343" customHeight="1" ht="16.5">
      <c r="A343" s="156"/>
      <c r="B343" s="157"/>
      <c r="C343" s="155"/>
      <c r="D343" s="155"/>
      <c r="E343" s="155"/>
      <c r="F343" s="155"/>
      <c r="G343" s="86"/>
      <c r="H343" s="87"/>
      <c r="I343" s="87"/>
      <c r="J343" s="159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</row>
    <row x14ac:dyDescent="0.25" r="344" customHeight="1" ht="16.5">
      <c r="A344" s="156"/>
      <c r="B344" s="157"/>
      <c r="C344" s="155"/>
      <c r="D344" s="155"/>
      <c r="E344" s="155"/>
      <c r="F344" s="155"/>
      <c r="G344" s="86"/>
      <c r="H344" s="87"/>
      <c r="I344" s="87"/>
      <c r="J344" s="159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</row>
    <row x14ac:dyDescent="0.25" r="345" customHeight="1" ht="16.5">
      <c r="A345" s="156"/>
      <c r="B345" s="157"/>
      <c r="C345" s="155"/>
      <c r="D345" s="155"/>
      <c r="E345" s="155"/>
      <c r="F345" s="155"/>
      <c r="G345" s="86"/>
      <c r="H345" s="87"/>
      <c r="I345" s="87"/>
      <c r="J345" s="159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</row>
    <row x14ac:dyDescent="0.25" r="346" customHeight="1" ht="16.5">
      <c r="A346" s="156"/>
      <c r="B346" s="157"/>
      <c r="C346" s="155"/>
      <c r="D346" s="155"/>
      <c r="E346" s="155"/>
      <c r="F346" s="155"/>
      <c r="G346" s="86"/>
      <c r="H346" s="87"/>
      <c r="I346" s="87"/>
      <c r="J346" s="159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</row>
    <row x14ac:dyDescent="0.25" r="347" customHeight="1" ht="16.5">
      <c r="A347" s="156"/>
      <c r="B347" s="157"/>
      <c r="C347" s="155"/>
      <c r="D347" s="155"/>
      <c r="E347" s="155"/>
      <c r="F347" s="155"/>
      <c r="G347" s="86"/>
      <c r="H347" s="87"/>
      <c r="I347" s="87"/>
      <c r="J347" s="159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</row>
    <row x14ac:dyDescent="0.25" r="348" customHeight="1" ht="16.5">
      <c r="A348" s="156"/>
      <c r="B348" s="157"/>
      <c r="C348" s="155"/>
      <c r="D348" s="155"/>
      <c r="E348" s="155"/>
      <c r="F348" s="155"/>
      <c r="G348" s="86"/>
      <c r="H348" s="87"/>
      <c r="I348" s="87"/>
      <c r="J348" s="159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</row>
    <row x14ac:dyDescent="0.25" r="349" customHeight="1" ht="16.5">
      <c r="A349" s="156"/>
      <c r="B349" s="157"/>
      <c r="C349" s="155"/>
      <c r="D349" s="155"/>
      <c r="E349" s="155"/>
      <c r="F349" s="155"/>
      <c r="G349" s="86"/>
      <c r="H349" s="87"/>
      <c r="I349" s="87"/>
      <c r="J349" s="159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</row>
    <row x14ac:dyDescent="0.25" r="350" customHeight="1" ht="16.5">
      <c r="A350" s="156"/>
      <c r="B350" s="157"/>
      <c r="C350" s="155"/>
      <c r="D350" s="155"/>
      <c r="E350" s="155"/>
      <c r="F350" s="155"/>
      <c r="G350" s="86"/>
      <c r="H350" s="87"/>
      <c r="I350" s="87"/>
      <c r="J350" s="159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</row>
    <row x14ac:dyDescent="0.25" r="351" customHeight="1" ht="16.5">
      <c r="A351" s="156"/>
      <c r="B351" s="157"/>
      <c r="C351" s="155"/>
      <c r="D351" s="155"/>
      <c r="E351" s="155"/>
      <c r="F351" s="155"/>
      <c r="G351" s="86"/>
      <c r="H351" s="87"/>
      <c r="I351" s="87"/>
      <c r="J351" s="159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</row>
    <row x14ac:dyDescent="0.25" r="352" customHeight="1" ht="16.5">
      <c r="A352" s="156"/>
      <c r="B352" s="157"/>
      <c r="C352" s="155"/>
      <c r="D352" s="155"/>
      <c r="E352" s="155"/>
      <c r="F352" s="155"/>
      <c r="G352" s="86"/>
      <c r="H352" s="87"/>
      <c r="I352" s="87"/>
      <c r="J352" s="159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</row>
    <row x14ac:dyDescent="0.25" r="353" customHeight="1" ht="16.5">
      <c r="A353" s="156"/>
      <c r="B353" s="157"/>
      <c r="C353" s="155"/>
      <c r="D353" s="155"/>
      <c r="E353" s="155"/>
      <c r="F353" s="155"/>
      <c r="G353" s="86"/>
      <c r="H353" s="87"/>
      <c r="I353" s="87"/>
      <c r="J353" s="159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</row>
    <row x14ac:dyDescent="0.25" r="354" customHeight="1" ht="16.5">
      <c r="A354" s="156"/>
      <c r="B354" s="157"/>
      <c r="C354" s="155"/>
      <c r="D354" s="155"/>
      <c r="E354" s="155"/>
      <c r="F354" s="155"/>
      <c r="G354" s="86"/>
      <c r="H354" s="87"/>
      <c r="I354" s="87"/>
      <c r="J354" s="159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</row>
    <row x14ac:dyDescent="0.25" r="355" customHeight="1" ht="16.5">
      <c r="A355" s="156"/>
      <c r="B355" s="157"/>
      <c r="C355" s="155"/>
      <c r="D355" s="155"/>
      <c r="E355" s="155"/>
      <c r="F355" s="155"/>
      <c r="G355" s="86"/>
      <c r="H355" s="87"/>
      <c r="I355" s="87"/>
      <c r="J355" s="159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</row>
    <row x14ac:dyDescent="0.25" r="356" customHeight="1" ht="16.5">
      <c r="A356" s="156"/>
      <c r="B356" s="157"/>
      <c r="C356" s="155"/>
      <c r="D356" s="155"/>
      <c r="E356" s="155"/>
      <c r="F356" s="155"/>
      <c r="G356" s="86"/>
      <c r="H356" s="87"/>
      <c r="I356" s="87"/>
      <c r="J356" s="159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</row>
    <row x14ac:dyDescent="0.25" r="357" customHeight="1" ht="16.5">
      <c r="A357" s="156"/>
      <c r="B357" s="157"/>
      <c r="C357" s="155"/>
      <c r="D357" s="155"/>
      <c r="E357" s="155"/>
      <c r="F357" s="155"/>
      <c r="G357" s="86"/>
      <c r="H357" s="87"/>
      <c r="I357" s="87"/>
      <c r="J357" s="159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</row>
    <row x14ac:dyDescent="0.25" r="358" customHeight="1" ht="16.5">
      <c r="A358" s="156"/>
      <c r="B358" s="157"/>
      <c r="C358" s="155"/>
      <c r="D358" s="155"/>
      <c r="E358" s="155"/>
      <c r="F358" s="155"/>
      <c r="G358" s="86"/>
      <c r="H358" s="87"/>
      <c r="I358" s="87"/>
      <c r="J358" s="159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</row>
    <row x14ac:dyDescent="0.25" r="359" customHeight="1" ht="16.5">
      <c r="A359" s="156"/>
      <c r="B359" s="157"/>
      <c r="C359" s="155"/>
      <c r="D359" s="155"/>
      <c r="E359" s="155"/>
      <c r="F359" s="155"/>
      <c r="G359" s="86"/>
      <c r="H359" s="87"/>
      <c r="I359" s="87"/>
      <c r="J359" s="159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</row>
    <row x14ac:dyDescent="0.25" r="360" customHeight="1" ht="16.5">
      <c r="A360" s="156"/>
      <c r="B360" s="157"/>
      <c r="C360" s="155"/>
      <c r="D360" s="155"/>
      <c r="E360" s="155"/>
      <c r="F360" s="155"/>
      <c r="G360" s="86"/>
      <c r="H360" s="87"/>
      <c r="I360" s="87"/>
      <c r="J360" s="159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</row>
    <row x14ac:dyDescent="0.25" r="361" customHeight="1" ht="16.5">
      <c r="A361" s="156"/>
      <c r="B361" s="157"/>
      <c r="C361" s="155"/>
      <c r="D361" s="155"/>
      <c r="E361" s="155"/>
      <c r="F361" s="155"/>
      <c r="G361" s="86"/>
      <c r="H361" s="87"/>
      <c r="I361" s="87"/>
      <c r="J361" s="159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</row>
    <row x14ac:dyDescent="0.25" r="362" customHeight="1" ht="16.5">
      <c r="A362" s="156"/>
      <c r="B362" s="157"/>
      <c r="C362" s="155"/>
      <c r="D362" s="155"/>
      <c r="E362" s="155"/>
      <c r="F362" s="155"/>
      <c r="G362" s="86"/>
      <c r="H362" s="87"/>
      <c r="I362" s="87"/>
      <c r="J362" s="159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</row>
    <row x14ac:dyDescent="0.25" r="363" customHeight="1" ht="16.5">
      <c r="A363" s="156"/>
      <c r="B363" s="157"/>
      <c r="C363" s="155"/>
      <c r="D363" s="155"/>
      <c r="E363" s="155"/>
      <c r="F363" s="155"/>
      <c r="G363" s="86"/>
      <c r="H363" s="87"/>
      <c r="I363" s="87"/>
      <c r="J363" s="159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</row>
    <row x14ac:dyDescent="0.25" r="364" customHeight="1" ht="16.5">
      <c r="A364" s="156"/>
      <c r="B364" s="157"/>
      <c r="C364" s="155"/>
      <c r="D364" s="155"/>
      <c r="E364" s="155"/>
      <c r="F364" s="155"/>
      <c r="G364" s="86"/>
      <c r="H364" s="87"/>
      <c r="I364" s="87"/>
      <c r="J364" s="159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</row>
    <row x14ac:dyDescent="0.25" r="365" customHeight="1" ht="16.5">
      <c r="A365" s="156"/>
      <c r="B365" s="157"/>
      <c r="C365" s="155"/>
      <c r="D365" s="155"/>
      <c r="E365" s="155"/>
      <c r="F365" s="155"/>
      <c r="G365" s="86"/>
      <c r="H365" s="87"/>
      <c r="I365" s="87"/>
      <c r="J365" s="159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</row>
    <row x14ac:dyDescent="0.25" r="366" customHeight="1" ht="16.5">
      <c r="A366" s="156"/>
      <c r="B366" s="157"/>
      <c r="C366" s="155"/>
      <c r="D366" s="155"/>
      <c r="E366" s="155"/>
      <c r="F366" s="155"/>
      <c r="G366" s="86"/>
      <c r="H366" s="87"/>
      <c r="I366" s="87"/>
      <c r="J366" s="159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</row>
    <row x14ac:dyDescent="0.25" r="367" customHeight="1" ht="16.5">
      <c r="A367" s="156"/>
      <c r="B367" s="157"/>
      <c r="C367" s="155"/>
      <c r="D367" s="155"/>
      <c r="E367" s="155"/>
      <c r="F367" s="155"/>
      <c r="G367" s="86"/>
      <c r="H367" s="87"/>
      <c r="I367" s="87"/>
      <c r="J367" s="159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</row>
    <row x14ac:dyDescent="0.25" r="368" customHeight="1" ht="16.5">
      <c r="A368" s="156"/>
      <c r="B368" s="157"/>
      <c r="C368" s="155"/>
      <c r="D368" s="155"/>
      <c r="E368" s="155"/>
      <c r="F368" s="155"/>
      <c r="G368" s="86"/>
      <c r="H368" s="87"/>
      <c r="I368" s="87"/>
      <c r="J368" s="159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</row>
    <row x14ac:dyDescent="0.25" r="369" customHeight="1" ht="16.5">
      <c r="A369" s="156"/>
      <c r="B369" s="157"/>
      <c r="C369" s="155"/>
      <c r="D369" s="155"/>
      <c r="E369" s="155"/>
      <c r="F369" s="155"/>
      <c r="G369" s="86"/>
      <c r="H369" s="87"/>
      <c r="I369" s="87"/>
      <c r="J369" s="159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</row>
    <row x14ac:dyDescent="0.25" r="370" customHeight="1" ht="16.5">
      <c r="A370" s="156"/>
      <c r="B370" s="157"/>
      <c r="C370" s="155"/>
      <c r="D370" s="155"/>
      <c r="E370" s="155"/>
      <c r="F370" s="155"/>
      <c r="G370" s="86"/>
      <c r="H370" s="87"/>
      <c r="I370" s="87"/>
      <c r="J370" s="159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</row>
    <row x14ac:dyDescent="0.25" r="371" customHeight="1" ht="16.5">
      <c r="A371" s="156"/>
      <c r="B371" s="157"/>
      <c r="C371" s="155"/>
      <c r="D371" s="155"/>
      <c r="E371" s="155"/>
      <c r="F371" s="155"/>
      <c r="G371" s="86"/>
      <c r="H371" s="87"/>
      <c r="I371" s="87"/>
      <c r="J371" s="159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</row>
    <row x14ac:dyDescent="0.25" r="372" customHeight="1" ht="16.5">
      <c r="A372" s="156"/>
      <c r="B372" s="157"/>
      <c r="C372" s="155"/>
      <c r="D372" s="155"/>
      <c r="E372" s="155"/>
      <c r="F372" s="155"/>
      <c r="G372" s="86"/>
      <c r="H372" s="87"/>
      <c r="I372" s="87"/>
      <c r="J372" s="159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</row>
    <row x14ac:dyDescent="0.25" r="373" customHeight="1" ht="16.5">
      <c r="A373" s="156"/>
      <c r="B373" s="157"/>
      <c r="C373" s="155"/>
      <c r="D373" s="155"/>
      <c r="E373" s="155"/>
      <c r="F373" s="155"/>
      <c r="G373" s="86"/>
      <c r="H373" s="87"/>
      <c r="I373" s="87"/>
      <c r="J373" s="159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</row>
    <row x14ac:dyDescent="0.25" r="374" customHeight="1" ht="16.5">
      <c r="A374" s="156"/>
      <c r="B374" s="157"/>
      <c r="C374" s="155"/>
      <c r="D374" s="155"/>
      <c r="E374" s="155"/>
      <c r="F374" s="155"/>
      <c r="G374" s="86"/>
      <c r="H374" s="87"/>
      <c r="I374" s="87"/>
      <c r="J374" s="159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</row>
    <row x14ac:dyDescent="0.25" r="375" customHeight="1" ht="16.5">
      <c r="A375" s="156"/>
      <c r="B375" s="157"/>
      <c r="C375" s="155"/>
      <c r="D375" s="155"/>
      <c r="E375" s="155"/>
      <c r="F375" s="155"/>
      <c r="G375" s="86"/>
      <c r="H375" s="87"/>
      <c r="I375" s="87"/>
      <c r="J375" s="159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</row>
    <row x14ac:dyDescent="0.25" r="376" customHeight="1" ht="16.5">
      <c r="A376" s="156"/>
      <c r="B376" s="157"/>
      <c r="C376" s="155"/>
      <c r="D376" s="155"/>
      <c r="E376" s="155"/>
      <c r="F376" s="155"/>
      <c r="G376" s="86"/>
      <c r="H376" s="87"/>
      <c r="I376" s="87"/>
      <c r="J376" s="159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</row>
    <row x14ac:dyDescent="0.25" r="377" customHeight="1" ht="16.5">
      <c r="A377" s="156"/>
      <c r="B377" s="157"/>
      <c r="C377" s="155"/>
      <c r="D377" s="155"/>
      <c r="E377" s="155"/>
      <c r="F377" s="155"/>
      <c r="G377" s="86"/>
      <c r="H377" s="87"/>
      <c r="I377" s="87"/>
      <c r="J377" s="159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</row>
    <row x14ac:dyDescent="0.25" r="378" customHeight="1" ht="16.5">
      <c r="A378" s="156"/>
      <c r="B378" s="157"/>
      <c r="C378" s="155"/>
      <c r="D378" s="155"/>
      <c r="E378" s="155"/>
      <c r="F378" s="155"/>
      <c r="G378" s="86"/>
      <c r="H378" s="87"/>
      <c r="I378" s="87"/>
      <c r="J378" s="159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</row>
    <row x14ac:dyDescent="0.25" r="379" customHeight="1" ht="16.5">
      <c r="A379" s="156"/>
      <c r="B379" s="157"/>
      <c r="C379" s="155"/>
      <c r="D379" s="155"/>
      <c r="E379" s="155"/>
      <c r="F379" s="155"/>
      <c r="G379" s="86"/>
      <c r="H379" s="87"/>
      <c r="I379" s="87"/>
      <c r="J379" s="159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</row>
    <row x14ac:dyDescent="0.25" r="380" customHeight="1" ht="16.5">
      <c r="A380" s="156"/>
      <c r="B380" s="157"/>
      <c r="C380" s="155"/>
      <c r="D380" s="155"/>
      <c r="E380" s="155"/>
      <c r="F380" s="155"/>
      <c r="G380" s="86"/>
      <c r="H380" s="87"/>
      <c r="I380" s="87"/>
      <c r="J380" s="159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</row>
    <row x14ac:dyDescent="0.25" r="381" customHeight="1" ht="16.5">
      <c r="A381" s="156"/>
      <c r="B381" s="157"/>
      <c r="C381" s="155"/>
      <c r="D381" s="155"/>
      <c r="E381" s="155"/>
      <c r="F381" s="155"/>
      <c r="G381" s="86"/>
      <c r="H381" s="87"/>
      <c r="I381" s="87"/>
      <c r="J381" s="159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</row>
    <row x14ac:dyDescent="0.25" r="382" customHeight="1" ht="16.5">
      <c r="A382" s="156"/>
      <c r="B382" s="157"/>
      <c r="C382" s="155"/>
      <c r="D382" s="155"/>
      <c r="E382" s="155"/>
      <c r="F382" s="155"/>
      <c r="G382" s="86"/>
      <c r="H382" s="87"/>
      <c r="I382" s="87"/>
      <c r="J382" s="159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</row>
    <row x14ac:dyDescent="0.25" r="383" customHeight="1" ht="16.5">
      <c r="A383" s="156"/>
      <c r="B383" s="157"/>
      <c r="C383" s="155"/>
      <c r="D383" s="155"/>
      <c r="E383" s="155"/>
      <c r="F383" s="155"/>
      <c r="G383" s="86"/>
      <c r="H383" s="87"/>
      <c r="I383" s="87"/>
      <c r="J383" s="159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</row>
    <row x14ac:dyDescent="0.25" r="384" customHeight="1" ht="16.5">
      <c r="A384" s="156"/>
      <c r="B384" s="157"/>
      <c r="C384" s="155"/>
      <c r="D384" s="155"/>
      <c r="E384" s="155"/>
      <c r="F384" s="155"/>
      <c r="G384" s="86"/>
      <c r="H384" s="87"/>
      <c r="I384" s="87"/>
      <c r="J384" s="159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</row>
    <row x14ac:dyDescent="0.25" r="385" customHeight="1" ht="16.5">
      <c r="A385" s="156"/>
      <c r="B385" s="157"/>
      <c r="C385" s="155"/>
      <c r="D385" s="155"/>
      <c r="E385" s="155"/>
      <c r="F385" s="155"/>
      <c r="G385" s="86"/>
      <c r="H385" s="87"/>
      <c r="I385" s="87"/>
      <c r="J385" s="159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</row>
    <row x14ac:dyDescent="0.25" r="386" customHeight="1" ht="16.5">
      <c r="A386" s="156"/>
      <c r="B386" s="157"/>
      <c r="C386" s="155"/>
      <c r="D386" s="155"/>
      <c r="E386" s="155"/>
      <c r="F386" s="155"/>
      <c r="G386" s="86"/>
      <c r="H386" s="87"/>
      <c r="I386" s="87"/>
      <c r="J386" s="159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</row>
    <row x14ac:dyDescent="0.25" r="387" customHeight="1" ht="16.5">
      <c r="A387" s="156"/>
      <c r="B387" s="157"/>
      <c r="C387" s="155"/>
      <c r="D387" s="155"/>
      <c r="E387" s="155"/>
      <c r="F387" s="155"/>
      <c r="G387" s="86"/>
      <c r="H387" s="87"/>
      <c r="I387" s="87"/>
      <c r="J387" s="159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</row>
    <row x14ac:dyDescent="0.25" r="388" customHeight="1" ht="16.5">
      <c r="A388" s="156"/>
      <c r="B388" s="157"/>
      <c r="C388" s="155"/>
      <c r="D388" s="155"/>
      <c r="E388" s="155"/>
      <c r="F388" s="155"/>
      <c r="G388" s="86"/>
      <c r="H388" s="87"/>
      <c r="I388" s="87"/>
      <c r="J388" s="159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</row>
    <row x14ac:dyDescent="0.25" r="389" customHeight="1" ht="16.5">
      <c r="A389" s="156"/>
      <c r="B389" s="157"/>
      <c r="C389" s="155"/>
      <c r="D389" s="155"/>
      <c r="E389" s="155"/>
      <c r="F389" s="155"/>
      <c r="G389" s="86"/>
      <c r="H389" s="87"/>
      <c r="I389" s="87"/>
      <c r="J389" s="159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</row>
    <row x14ac:dyDescent="0.25" r="390" customHeight="1" ht="16.5">
      <c r="A390" s="156"/>
      <c r="B390" s="157"/>
      <c r="C390" s="155"/>
      <c r="D390" s="155"/>
      <c r="E390" s="155"/>
      <c r="F390" s="155"/>
      <c r="G390" s="86"/>
      <c r="H390" s="87"/>
      <c r="I390" s="87"/>
      <c r="J390" s="159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</row>
    <row x14ac:dyDescent="0.25" r="391" customHeight="1" ht="16.5">
      <c r="A391" s="156"/>
      <c r="B391" s="157"/>
      <c r="C391" s="155"/>
      <c r="D391" s="155"/>
      <c r="E391" s="155"/>
      <c r="F391" s="155"/>
      <c r="G391" s="86"/>
      <c r="H391" s="87"/>
      <c r="I391" s="87"/>
      <c r="J391" s="159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</row>
    <row x14ac:dyDescent="0.25" r="392" customHeight="1" ht="16.5">
      <c r="A392" s="156"/>
      <c r="B392" s="157"/>
      <c r="C392" s="155"/>
      <c r="D392" s="155"/>
      <c r="E392" s="155"/>
      <c r="F392" s="155"/>
      <c r="G392" s="86"/>
      <c r="H392" s="87"/>
      <c r="I392" s="87"/>
      <c r="J392" s="159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</row>
    <row x14ac:dyDescent="0.25" r="393" customHeight="1" ht="16.5">
      <c r="A393" s="156"/>
      <c r="B393" s="157"/>
      <c r="C393" s="155"/>
      <c r="D393" s="155"/>
      <c r="E393" s="155"/>
      <c r="F393" s="155"/>
      <c r="G393" s="86"/>
      <c r="H393" s="87"/>
      <c r="I393" s="87"/>
      <c r="J393" s="159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</row>
    <row x14ac:dyDescent="0.25" r="394" customHeight="1" ht="16.5">
      <c r="A394" s="156"/>
      <c r="B394" s="157"/>
      <c r="C394" s="155"/>
      <c r="D394" s="155"/>
      <c r="E394" s="155"/>
      <c r="F394" s="155"/>
      <c r="G394" s="86"/>
      <c r="H394" s="87"/>
      <c r="I394" s="87"/>
      <c r="J394" s="159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</row>
    <row x14ac:dyDescent="0.25" r="395" customHeight="1" ht="16.5">
      <c r="A395" s="156"/>
      <c r="B395" s="157"/>
      <c r="C395" s="155"/>
      <c r="D395" s="155"/>
      <c r="E395" s="155"/>
      <c r="F395" s="155"/>
      <c r="G395" s="86"/>
      <c r="H395" s="87"/>
      <c r="I395" s="87"/>
      <c r="J395" s="159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</row>
    <row x14ac:dyDescent="0.25" r="396" customHeight="1" ht="16.5">
      <c r="A396" s="156"/>
      <c r="B396" s="157"/>
      <c r="C396" s="155"/>
      <c r="D396" s="155"/>
      <c r="E396" s="155"/>
      <c r="F396" s="155"/>
      <c r="G396" s="86"/>
      <c r="H396" s="87"/>
      <c r="I396" s="87"/>
      <c r="J396" s="159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</row>
    <row x14ac:dyDescent="0.25" r="397" customHeight="1" ht="16.5">
      <c r="A397" s="156"/>
      <c r="B397" s="157"/>
      <c r="C397" s="155"/>
      <c r="D397" s="155"/>
      <c r="E397" s="155"/>
      <c r="F397" s="155"/>
      <c r="G397" s="86"/>
      <c r="H397" s="87"/>
      <c r="I397" s="87"/>
      <c r="J397" s="159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</row>
    <row x14ac:dyDescent="0.25" r="398" customHeight="1" ht="16.5">
      <c r="A398" s="156"/>
      <c r="B398" s="157"/>
      <c r="C398" s="155"/>
      <c r="D398" s="155"/>
      <c r="E398" s="155"/>
      <c r="F398" s="155"/>
      <c r="G398" s="86"/>
      <c r="H398" s="87"/>
      <c r="I398" s="87"/>
      <c r="J398" s="159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</row>
    <row x14ac:dyDescent="0.25" r="399" customHeight="1" ht="16.5">
      <c r="A399" s="156"/>
      <c r="B399" s="157"/>
      <c r="C399" s="155"/>
      <c r="D399" s="155"/>
      <c r="E399" s="155"/>
      <c r="F399" s="155"/>
      <c r="G399" s="86"/>
      <c r="H399" s="87"/>
      <c r="I399" s="87"/>
      <c r="J399" s="159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</row>
    <row x14ac:dyDescent="0.25" r="400" customHeight="1" ht="16.5">
      <c r="A400" s="156"/>
      <c r="B400" s="157"/>
      <c r="C400" s="155"/>
      <c r="D400" s="155"/>
      <c r="E400" s="155"/>
      <c r="F400" s="155"/>
      <c r="G400" s="86"/>
      <c r="H400" s="87"/>
      <c r="I400" s="87"/>
      <c r="J400" s="159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</row>
    <row x14ac:dyDescent="0.25" r="401" customHeight="1" ht="16.5">
      <c r="A401" s="156"/>
      <c r="B401" s="157"/>
      <c r="C401" s="155"/>
      <c r="D401" s="155"/>
      <c r="E401" s="155"/>
      <c r="F401" s="155"/>
      <c r="G401" s="86"/>
      <c r="H401" s="87"/>
      <c r="I401" s="87"/>
      <c r="J401" s="159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</row>
    <row x14ac:dyDescent="0.25" r="402" customHeight="1" ht="16.5">
      <c r="A402" s="156"/>
      <c r="B402" s="157"/>
      <c r="C402" s="155"/>
      <c r="D402" s="155"/>
      <c r="E402" s="155"/>
      <c r="F402" s="155"/>
      <c r="G402" s="86"/>
      <c r="H402" s="87"/>
      <c r="I402" s="87"/>
      <c r="J402" s="159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</row>
    <row x14ac:dyDescent="0.25" r="403" customHeight="1" ht="16.5">
      <c r="A403" s="156"/>
      <c r="B403" s="157"/>
      <c r="C403" s="155"/>
      <c r="D403" s="155"/>
      <c r="E403" s="155"/>
      <c r="F403" s="155"/>
      <c r="G403" s="86"/>
      <c r="H403" s="87"/>
      <c r="I403" s="87"/>
      <c r="J403" s="159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</row>
    <row x14ac:dyDescent="0.25" r="404" customHeight="1" ht="16.5">
      <c r="A404" s="156"/>
      <c r="B404" s="157"/>
      <c r="C404" s="155"/>
      <c r="D404" s="155"/>
      <c r="E404" s="155"/>
      <c r="F404" s="155"/>
      <c r="G404" s="86"/>
      <c r="H404" s="87"/>
      <c r="I404" s="87"/>
      <c r="J404" s="159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</row>
    <row x14ac:dyDescent="0.25" r="405" customHeight="1" ht="16.5">
      <c r="A405" s="156"/>
      <c r="B405" s="157"/>
      <c r="C405" s="155"/>
      <c r="D405" s="155"/>
      <c r="E405" s="155"/>
      <c r="F405" s="155"/>
      <c r="G405" s="86"/>
      <c r="H405" s="87"/>
      <c r="I405" s="87"/>
      <c r="J405" s="159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</row>
    <row x14ac:dyDescent="0.25" r="406" customHeight="1" ht="16.5">
      <c r="A406" s="156"/>
      <c r="B406" s="157"/>
      <c r="C406" s="155"/>
      <c r="D406" s="155"/>
      <c r="E406" s="155"/>
      <c r="F406" s="155"/>
      <c r="G406" s="86"/>
      <c r="H406" s="87"/>
      <c r="I406" s="87"/>
      <c r="J406" s="159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</row>
    <row x14ac:dyDescent="0.25" r="407" customHeight="1" ht="16.5">
      <c r="A407" s="156"/>
      <c r="B407" s="157"/>
      <c r="C407" s="155"/>
      <c r="D407" s="155"/>
      <c r="E407" s="155"/>
      <c r="F407" s="155"/>
      <c r="G407" s="86"/>
      <c r="H407" s="87"/>
      <c r="I407" s="87"/>
      <c r="J407" s="159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</row>
    <row x14ac:dyDescent="0.25" r="408" customHeight="1" ht="16.5">
      <c r="A408" s="156"/>
      <c r="B408" s="157"/>
      <c r="C408" s="155"/>
      <c r="D408" s="155"/>
      <c r="E408" s="155"/>
      <c r="F408" s="155"/>
      <c r="G408" s="86"/>
      <c r="H408" s="87"/>
      <c r="I408" s="87"/>
      <c r="J408" s="159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</row>
    <row x14ac:dyDescent="0.25" r="409" customHeight="1" ht="16.5">
      <c r="A409" s="156"/>
      <c r="B409" s="157"/>
      <c r="C409" s="155"/>
      <c r="D409" s="155"/>
      <c r="E409" s="155"/>
      <c r="F409" s="155"/>
      <c r="G409" s="86"/>
      <c r="H409" s="87"/>
      <c r="I409" s="87"/>
      <c r="J409" s="159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</row>
    <row x14ac:dyDescent="0.25" r="410" customHeight="1" ht="16.5">
      <c r="A410" s="156"/>
      <c r="B410" s="157"/>
      <c r="C410" s="155"/>
      <c r="D410" s="155"/>
      <c r="E410" s="155"/>
      <c r="F410" s="155"/>
      <c r="G410" s="86"/>
      <c r="H410" s="87"/>
      <c r="I410" s="87"/>
      <c r="J410" s="159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</row>
    <row x14ac:dyDescent="0.25" r="411" customHeight="1" ht="16.5">
      <c r="A411" s="156"/>
      <c r="B411" s="157"/>
      <c r="C411" s="155"/>
      <c r="D411" s="155"/>
      <c r="E411" s="155"/>
      <c r="F411" s="155"/>
      <c r="G411" s="86"/>
      <c r="H411" s="87"/>
      <c r="I411" s="87"/>
      <c r="J411" s="159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</row>
    <row x14ac:dyDescent="0.25" r="412" customHeight="1" ht="16.5">
      <c r="A412" s="156"/>
      <c r="B412" s="157"/>
      <c r="C412" s="155"/>
      <c r="D412" s="155"/>
      <c r="E412" s="155"/>
      <c r="F412" s="155"/>
      <c r="G412" s="86"/>
      <c r="H412" s="87"/>
      <c r="I412" s="87"/>
      <c r="J412" s="159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</row>
    <row x14ac:dyDescent="0.25" r="413" customHeight="1" ht="16.5">
      <c r="A413" s="156"/>
      <c r="B413" s="157"/>
      <c r="C413" s="155"/>
      <c r="D413" s="155"/>
      <c r="E413" s="155"/>
      <c r="F413" s="155"/>
      <c r="G413" s="86"/>
      <c r="H413" s="87"/>
      <c r="I413" s="87"/>
      <c r="J413" s="159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</row>
    <row x14ac:dyDescent="0.25" r="414" customHeight="1" ht="16.5">
      <c r="A414" s="156"/>
      <c r="B414" s="157"/>
      <c r="C414" s="155"/>
      <c r="D414" s="155"/>
      <c r="E414" s="155"/>
      <c r="F414" s="155"/>
      <c r="G414" s="86"/>
      <c r="H414" s="87"/>
      <c r="I414" s="87"/>
      <c r="J414" s="159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</row>
    <row x14ac:dyDescent="0.25" r="415" customHeight="1" ht="16.5">
      <c r="A415" s="156"/>
      <c r="B415" s="157"/>
      <c r="C415" s="155"/>
      <c r="D415" s="155"/>
      <c r="E415" s="155"/>
      <c r="F415" s="155"/>
      <c r="G415" s="86"/>
      <c r="H415" s="87"/>
      <c r="I415" s="87"/>
      <c r="J415" s="159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</row>
    <row x14ac:dyDescent="0.25" r="416" customHeight="1" ht="16.5">
      <c r="A416" s="156"/>
      <c r="B416" s="157"/>
      <c r="C416" s="155"/>
      <c r="D416" s="155"/>
      <c r="E416" s="155"/>
      <c r="F416" s="155"/>
      <c r="G416" s="86"/>
      <c r="H416" s="87"/>
      <c r="I416" s="87"/>
      <c r="J416" s="159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</row>
    <row x14ac:dyDescent="0.25" r="417" customHeight="1" ht="16.5">
      <c r="A417" s="156"/>
      <c r="B417" s="157"/>
      <c r="C417" s="155"/>
      <c r="D417" s="155"/>
      <c r="E417" s="155"/>
      <c r="F417" s="155"/>
      <c r="G417" s="86"/>
      <c r="H417" s="87"/>
      <c r="I417" s="87"/>
      <c r="J417" s="159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</row>
    <row x14ac:dyDescent="0.25" r="418" customHeight="1" ht="16.5">
      <c r="A418" s="156"/>
      <c r="B418" s="157"/>
      <c r="C418" s="155"/>
      <c r="D418" s="155"/>
      <c r="E418" s="155"/>
      <c r="F418" s="155"/>
      <c r="G418" s="86"/>
      <c r="H418" s="87"/>
      <c r="I418" s="87"/>
      <c r="J418" s="159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</row>
    <row x14ac:dyDescent="0.25" r="419" customHeight="1" ht="16.5">
      <c r="A419" s="156"/>
      <c r="B419" s="157"/>
      <c r="C419" s="155"/>
      <c r="D419" s="155"/>
      <c r="E419" s="155"/>
      <c r="F419" s="155"/>
      <c r="G419" s="86"/>
      <c r="H419" s="87"/>
      <c r="I419" s="87"/>
      <c r="J419" s="159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</row>
    <row x14ac:dyDescent="0.25" r="420" customHeight="1" ht="16.5">
      <c r="A420" s="156"/>
      <c r="B420" s="157"/>
      <c r="C420" s="155"/>
      <c r="D420" s="155"/>
      <c r="E420" s="155"/>
      <c r="F420" s="155"/>
      <c r="G420" s="86"/>
      <c r="H420" s="87"/>
      <c r="I420" s="87"/>
      <c r="J420" s="159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</row>
    <row x14ac:dyDescent="0.25" r="421" customHeight="1" ht="16.5">
      <c r="A421" s="156"/>
      <c r="B421" s="157"/>
      <c r="C421" s="155"/>
      <c r="D421" s="155"/>
      <c r="E421" s="155"/>
      <c r="F421" s="155"/>
      <c r="G421" s="86"/>
      <c r="H421" s="87"/>
      <c r="I421" s="87"/>
      <c r="J421" s="159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</row>
    <row x14ac:dyDescent="0.25" r="422" customHeight="1" ht="16.5">
      <c r="A422" s="156"/>
      <c r="B422" s="157"/>
      <c r="C422" s="155"/>
      <c r="D422" s="155"/>
      <c r="E422" s="155"/>
      <c r="F422" s="155"/>
      <c r="G422" s="86"/>
      <c r="H422" s="87"/>
      <c r="I422" s="87"/>
      <c r="J422" s="159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</row>
    <row x14ac:dyDescent="0.25" r="423" customHeight="1" ht="16.5">
      <c r="A423" s="156"/>
      <c r="B423" s="157"/>
      <c r="C423" s="155"/>
      <c r="D423" s="155"/>
      <c r="E423" s="155"/>
      <c r="F423" s="155"/>
      <c r="G423" s="86"/>
      <c r="H423" s="87"/>
      <c r="I423" s="87"/>
      <c r="J423" s="159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</row>
    <row x14ac:dyDescent="0.25" r="424" customHeight="1" ht="16.5">
      <c r="A424" s="156"/>
      <c r="B424" s="157"/>
      <c r="C424" s="155"/>
      <c r="D424" s="155"/>
      <c r="E424" s="155"/>
      <c r="F424" s="155"/>
      <c r="G424" s="86"/>
      <c r="H424" s="87"/>
      <c r="I424" s="87"/>
      <c r="J424" s="159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</row>
    <row x14ac:dyDescent="0.25" r="425" customHeight="1" ht="16.5">
      <c r="A425" s="156"/>
      <c r="B425" s="157"/>
      <c r="C425" s="155"/>
      <c r="D425" s="155"/>
      <c r="E425" s="155"/>
      <c r="F425" s="155"/>
      <c r="G425" s="86"/>
      <c r="H425" s="87"/>
      <c r="I425" s="87"/>
      <c r="J425" s="159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</row>
    <row x14ac:dyDescent="0.25" r="426" customHeight="1" ht="16.5">
      <c r="A426" s="156"/>
      <c r="B426" s="157"/>
      <c r="C426" s="155"/>
      <c r="D426" s="155"/>
      <c r="E426" s="155"/>
      <c r="F426" s="155"/>
      <c r="G426" s="86"/>
      <c r="H426" s="87"/>
      <c r="I426" s="87"/>
      <c r="J426" s="159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</row>
    <row x14ac:dyDescent="0.25" r="427" customHeight="1" ht="16.5">
      <c r="A427" s="156"/>
      <c r="B427" s="157"/>
      <c r="C427" s="155"/>
      <c r="D427" s="155"/>
      <c r="E427" s="155"/>
      <c r="F427" s="155"/>
      <c r="G427" s="86"/>
      <c r="H427" s="87"/>
      <c r="I427" s="87"/>
      <c r="J427" s="159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</row>
    <row x14ac:dyDescent="0.25" r="428" customHeight="1" ht="16.5">
      <c r="A428" s="156"/>
      <c r="B428" s="157"/>
      <c r="C428" s="155"/>
      <c r="D428" s="155"/>
      <c r="E428" s="155"/>
      <c r="F428" s="155"/>
      <c r="G428" s="86"/>
      <c r="H428" s="87"/>
      <c r="I428" s="87"/>
      <c r="J428" s="159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</row>
    <row x14ac:dyDescent="0.25" r="429" customHeight="1" ht="16.5">
      <c r="A429" s="156"/>
      <c r="B429" s="157"/>
      <c r="C429" s="155"/>
      <c r="D429" s="155"/>
      <c r="E429" s="155"/>
      <c r="F429" s="155"/>
      <c r="G429" s="86"/>
      <c r="H429" s="87"/>
      <c r="I429" s="87"/>
      <c r="J429" s="159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</row>
    <row x14ac:dyDescent="0.25" r="430" customHeight="1" ht="16.5">
      <c r="A430" s="156"/>
      <c r="B430" s="157"/>
      <c r="C430" s="155"/>
      <c r="D430" s="155"/>
      <c r="E430" s="155"/>
      <c r="F430" s="155"/>
      <c r="G430" s="86"/>
      <c r="H430" s="87"/>
      <c r="I430" s="87"/>
      <c r="J430" s="159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</row>
    <row x14ac:dyDescent="0.25" r="431" customHeight="1" ht="16.5">
      <c r="A431" s="156"/>
      <c r="B431" s="157"/>
      <c r="C431" s="155"/>
      <c r="D431" s="155"/>
      <c r="E431" s="155"/>
      <c r="F431" s="155"/>
      <c r="G431" s="86"/>
      <c r="H431" s="87"/>
      <c r="I431" s="87"/>
      <c r="J431" s="159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</row>
    <row x14ac:dyDescent="0.25" r="432" customHeight="1" ht="16.5">
      <c r="A432" s="156"/>
      <c r="B432" s="157"/>
      <c r="C432" s="155"/>
      <c r="D432" s="155"/>
      <c r="E432" s="155"/>
      <c r="F432" s="155"/>
      <c r="G432" s="86"/>
      <c r="H432" s="87"/>
      <c r="I432" s="87"/>
      <c r="J432" s="159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</row>
    <row x14ac:dyDescent="0.25" r="433" customHeight="1" ht="16.5">
      <c r="A433" s="156"/>
      <c r="B433" s="157"/>
      <c r="C433" s="155"/>
      <c r="D433" s="155"/>
      <c r="E433" s="155"/>
      <c r="F433" s="155"/>
      <c r="G433" s="86"/>
      <c r="H433" s="87"/>
      <c r="I433" s="87"/>
      <c r="J433" s="159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</row>
    <row x14ac:dyDescent="0.25" r="434" customHeight="1" ht="16.5">
      <c r="A434" s="156"/>
      <c r="B434" s="157"/>
      <c r="C434" s="155"/>
      <c r="D434" s="155"/>
      <c r="E434" s="155"/>
      <c r="F434" s="155"/>
      <c r="G434" s="86"/>
      <c r="H434" s="87"/>
      <c r="I434" s="87"/>
      <c r="J434" s="159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</row>
    <row x14ac:dyDescent="0.25" r="435" customHeight="1" ht="16.5">
      <c r="A435" s="156"/>
      <c r="B435" s="157"/>
      <c r="C435" s="155"/>
      <c r="D435" s="155"/>
      <c r="E435" s="155"/>
      <c r="F435" s="155"/>
      <c r="G435" s="86"/>
      <c r="H435" s="87"/>
      <c r="I435" s="87"/>
      <c r="J435" s="159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</row>
    <row x14ac:dyDescent="0.25" r="436" customHeight="1" ht="16.5">
      <c r="A436" s="156"/>
      <c r="B436" s="157"/>
      <c r="C436" s="155"/>
      <c r="D436" s="155"/>
      <c r="E436" s="155"/>
      <c r="F436" s="155"/>
      <c r="G436" s="86"/>
      <c r="H436" s="87"/>
      <c r="I436" s="87"/>
      <c r="J436" s="159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</row>
    <row x14ac:dyDescent="0.25" r="437" customHeight="1" ht="16.5">
      <c r="A437" s="156"/>
      <c r="B437" s="157"/>
      <c r="C437" s="155"/>
      <c r="D437" s="155"/>
      <c r="E437" s="155"/>
      <c r="F437" s="155"/>
      <c r="G437" s="86"/>
      <c r="H437" s="87"/>
      <c r="I437" s="87"/>
      <c r="J437" s="159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</row>
    <row x14ac:dyDescent="0.25" r="438" customHeight="1" ht="16.5">
      <c r="A438" s="156"/>
      <c r="B438" s="157"/>
      <c r="C438" s="155"/>
      <c r="D438" s="155"/>
      <c r="E438" s="155"/>
      <c r="F438" s="155"/>
      <c r="G438" s="86"/>
      <c r="H438" s="87"/>
      <c r="I438" s="87"/>
      <c r="J438" s="159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</row>
    <row x14ac:dyDescent="0.25" r="439" customHeight="1" ht="16.5">
      <c r="A439" s="156"/>
      <c r="B439" s="157"/>
      <c r="C439" s="155"/>
      <c r="D439" s="155"/>
      <c r="E439" s="155"/>
      <c r="F439" s="155"/>
      <c r="G439" s="86"/>
      <c r="H439" s="87"/>
      <c r="I439" s="87"/>
      <c r="J439" s="159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</row>
    <row x14ac:dyDescent="0.25" r="440" customHeight="1" ht="16.5">
      <c r="A440" s="156"/>
      <c r="B440" s="157"/>
      <c r="C440" s="155"/>
      <c r="D440" s="155"/>
      <c r="E440" s="155"/>
      <c r="F440" s="155"/>
      <c r="G440" s="86"/>
      <c r="H440" s="87"/>
      <c r="I440" s="87"/>
      <c r="J440" s="159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</row>
    <row x14ac:dyDescent="0.25" r="441" customHeight="1" ht="16.5">
      <c r="A441" s="156"/>
      <c r="B441" s="157"/>
      <c r="C441" s="155"/>
      <c r="D441" s="155"/>
      <c r="E441" s="155"/>
      <c r="F441" s="155"/>
      <c r="G441" s="86"/>
      <c r="H441" s="87"/>
      <c r="I441" s="87"/>
      <c r="J441" s="159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</row>
    <row x14ac:dyDescent="0.25" r="442" customHeight="1" ht="16.5">
      <c r="A442" s="156"/>
      <c r="B442" s="157"/>
      <c r="C442" s="155"/>
      <c r="D442" s="155"/>
      <c r="E442" s="155"/>
      <c r="F442" s="155"/>
      <c r="G442" s="86"/>
      <c r="H442" s="87"/>
      <c r="I442" s="87"/>
      <c r="J442" s="159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</row>
    <row x14ac:dyDescent="0.25" r="443" customHeight="1" ht="16.5">
      <c r="A443" s="156"/>
      <c r="B443" s="157"/>
      <c r="C443" s="155"/>
      <c r="D443" s="155"/>
      <c r="E443" s="155"/>
      <c r="F443" s="155"/>
      <c r="G443" s="86"/>
      <c r="H443" s="87"/>
      <c r="I443" s="87"/>
      <c r="J443" s="159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</row>
    <row x14ac:dyDescent="0.25" r="444" customHeight="1" ht="16.5">
      <c r="A444" s="156"/>
      <c r="B444" s="157"/>
      <c r="C444" s="155"/>
      <c r="D444" s="155"/>
      <c r="E444" s="155"/>
      <c r="F444" s="155"/>
      <c r="G444" s="86"/>
      <c r="H444" s="87"/>
      <c r="I444" s="87"/>
      <c r="J444" s="159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</row>
    <row x14ac:dyDescent="0.25" r="445" customHeight="1" ht="16.5">
      <c r="A445" s="156"/>
      <c r="B445" s="157"/>
      <c r="C445" s="155"/>
      <c r="D445" s="155"/>
      <c r="E445" s="155"/>
      <c r="F445" s="155"/>
      <c r="G445" s="86"/>
      <c r="H445" s="87"/>
      <c r="I445" s="87"/>
      <c r="J445" s="159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</row>
    <row x14ac:dyDescent="0.25" r="446" customHeight="1" ht="16.5">
      <c r="A446" s="156"/>
      <c r="B446" s="157"/>
      <c r="C446" s="155"/>
      <c r="D446" s="155"/>
      <c r="E446" s="155"/>
      <c r="F446" s="155"/>
      <c r="G446" s="86"/>
      <c r="H446" s="87"/>
      <c r="I446" s="87"/>
      <c r="J446" s="159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</row>
    <row x14ac:dyDescent="0.25" r="447" customHeight="1" ht="16.5">
      <c r="A447" s="156"/>
      <c r="B447" s="157"/>
      <c r="C447" s="155"/>
      <c r="D447" s="155"/>
      <c r="E447" s="155"/>
      <c r="F447" s="155"/>
      <c r="G447" s="86"/>
      <c r="H447" s="87"/>
      <c r="I447" s="87"/>
      <c r="J447" s="159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</row>
    <row x14ac:dyDescent="0.25" r="448" customHeight="1" ht="16.5">
      <c r="A448" s="156"/>
      <c r="B448" s="157"/>
      <c r="C448" s="155"/>
      <c r="D448" s="155"/>
      <c r="E448" s="155"/>
      <c r="F448" s="155"/>
      <c r="G448" s="86"/>
      <c r="H448" s="87"/>
      <c r="I448" s="87"/>
      <c r="J448" s="159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</row>
    <row x14ac:dyDescent="0.25" r="449" customHeight="1" ht="16.5">
      <c r="A449" s="156"/>
      <c r="B449" s="157"/>
      <c r="C449" s="155"/>
      <c r="D449" s="155"/>
      <c r="E449" s="155"/>
      <c r="F449" s="155"/>
      <c r="G449" s="86"/>
      <c r="H449" s="87"/>
      <c r="I449" s="87"/>
      <c r="J449" s="159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</row>
    <row x14ac:dyDescent="0.25" r="450" customHeight="1" ht="16.5">
      <c r="A450" s="156"/>
      <c r="B450" s="157"/>
      <c r="C450" s="155"/>
      <c r="D450" s="155"/>
      <c r="E450" s="155"/>
      <c r="F450" s="155"/>
      <c r="G450" s="86"/>
      <c r="H450" s="87"/>
      <c r="I450" s="87"/>
      <c r="J450" s="159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</row>
    <row x14ac:dyDescent="0.25" r="451" customHeight="1" ht="16.5">
      <c r="A451" s="156"/>
      <c r="B451" s="157"/>
      <c r="C451" s="155"/>
      <c r="D451" s="155"/>
      <c r="E451" s="155"/>
      <c r="F451" s="155"/>
      <c r="G451" s="86"/>
      <c r="H451" s="87"/>
      <c r="I451" s="87"/>
      <c r="J451" s="159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</row>
    <row x14ac:dyDescent="0.25" r="452" customHeight="1" ht="16.5">
      <c r="A452" s="156"/>
      <c r="B452" s="157"/>
      <c r="C452" s="155"/>
      <c r="D452" s="155"/>
      <c r="E452" s="155"/>
      <c r="F452" s="155"/>
      <c r="G452" s="86"/>
      <c r="H452" s="87"/>
      <c r="I452" s="87"/>
      <c r="J452" s="159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</row>
    <row x14ac:dyDescent="0.25" r="453" customHeight="1" ht="16.5">
      <c r="A453" s="156"/>
      <c r="B453" s="157"/>
      <c r="C453" s="155"/>
      <c r="D453" s="155"/>
      <c r="E453" s="155"/>
      <c r="F453" s="155"/>
      <c r="G453" s="86"/>
      <c r="H453" s="87"/>
      <c r="I453" s="87"/>
      <c r="J453" s="159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</row>
    <row x14ac:dyDescent="0.25" r="454" customHeight="1" ht="16.5">
      <c r="A454" s="156"/>
      <c r="B454" s="157"/>
      <c r="C454" s="155"/>
      <c r="D454" s="155"/>
      <c r="E454" s="155"/>
      <c r="F454" s="155"/>
      <c r="G454" s="86"/>
      <c r="H454" s="87"/>
      <c r="I454" s="87"/>
      <c r="J454" s="159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</row>
    <row x14ac:dyDescent="0.25" r="455" customHeight="1" ht="16.5">
      <c r="A455" s="156"/>
      <c r="B455" s="157"/>
      <c r="C455" s="155"/>
      <c r="D455" s="155"/>
      <c r="E455" s="155"/>
      <c r="F455" s="155"/>
      <c r="G455" s="86"/>
      <c r="H455" s="87"/>
      <c r="I455" s="87"/>
      <c r="J455" s="159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</row>
    <row x14ac:dyDescent="0.25" r="456" customHeight="1" ht="16.5">
      <c r="A456" s="156"/>
      <c r="B456" s="157"/>
      <c r="C456" s="155"/>
      <c r="D456" s="155"/>
      <c r="E456" s="155"/>
      <c r="F456" s="155"/>
      <c r="G456" s="86"/>
      <c r="H456" s="87"/>
      <c r="I456" s="87"/>
      <c r="J456" s="159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</row>
    <row x14ac:dyDescent="0.25" r="457" customHeight="1" ht="16.5">
      <c r="A457" s="156"/>
      <c r="B457" s="157"/>
      <c r="C457" s="155"/>
      <c r="D457" s="155"/>
      <c r="E457" s="155"/>
      <c r="F457" s="155"/>
      <c r="G457" s="86"/>
      <c r="H457" s="87"/>
      <c r="I457" s="87"/>
      <c r="J457" s="159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</row>
    <row x14ac:dyDescent="0.25" r="458" customHeight="1" ht="16.5">
      <c r="A458" s="156"/>
      <c r="B458" s="157"/>
      <c r="C458" s="155"/>
      <c r="D458" s="155"/>
      <c r="E458" s="155"/>
      <c r="F458" s="155"/>
      <c r="G458" s="86"/>
      <c r="H458" s="87"/>
      <c r="I458" s="87"/>
      <c r="J458" s="159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</row>
    <row x14ac:dyDescent="0.25" r="459" customHeight="1" ht="16.5">
      <c r="A459" s="156"/>
      <c r="B459" s="157"/>
      <c r="C459" s="155"/>
      <c r="D459" s="155"/>
      <c r="E459" s="155"/>
      <c r="F459" s="155"/>
      <c r="G459" s="86"/>
      <c r="H459" s="87"/>
      <c r="I459" s="87"/>
      <c r="J459" s="159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</row>
    <row x14ac:dyDescent="0.25" r="460" customHeight="1" ht="16.5">
      <c r="A460" s="156"/>
      <c r="B460" s="157"/>
      <c r="C460" s="155"/>
      <c r="D460" s="155"/>
      <c r="E460" s="155"/>
      <c r="F460" s="155"/>
      <c r="G460" s="86"/>
      <c r="H460" s="87"/>
      <c r="I460" s="87"/>
      <c r="J460" s="159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</row>
    <row x14ac:dyDescent="0.25" r="461" customHeight="1" ht="16.5">
      <c r="A461" s="156"/>
      <c r="B461" s="157"/>
      <c r="C461" s="155"/>
      <c r="D461" s="155"/>
      <c r="E461" s="155"/>
      <c r="F461" s="155"/>
      <c r="G461" s="86"/>
      <c r="H461" s="87"/>
      <c r="I461" s="87"/>
      <c r="J461" s="159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</row>
    <row x14ac:dyDescent="0.25" r="462" customHeight="1" ht="16.5">
      <c r="A462" s="156"/>
      <c r="B462" s="157"/>
      <c r="C462" s="155"/>
      <c r="D462" s="155"/>
      <c r="E462" s="155"/>
      <c r="F462" s="155"/>
      <c r="G462" s="86"/>
      <c r="H462" s="87"/>
      <c r="I462" s="87"/>
      <c r="J462" s="159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</row>
    <row x14ac:dyDescent="0.25" r="463" customHeight="1" ht="16.5">
      <c r="A463" s="156"/>
      <c r="B463" s="157"/>
      <c r="C463" s="155"/>
      <c r="D463" s="155"/>
      <c r="E463" s="155"/>
      <c r="F463" s="155"/>
      <c r="G463" s="86"/>
      <c r="H463" s="87"/>
      <c r="I463" s="87"/>
      <c r="J463" s="159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</row>
    <row x14ac:dyDescent="0.25" r="464" customHeight="1" ht="16.5">
      <c r="A464" s="156"/>
      <c r="B464" s="157"/>
      <c r="C464" s="155"/>
      <c r="D464" s="155"/>
      <c r="E464" s="155"/>
      <c r="F464" s="155"/>
      <c r="G464" s="86"/>
      <c r="H464" s="87"/>
      <c r="I464" s="87"/>
      <c r="J464" s="159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</row>
    <row x14ac:dyDescent="0.25" r="465" customHeight="1" ht="16.5">
      <c r="A465" s="156"/>
      <c r="B465" s="157"/>
      <c r="C465" s="155"/>
      <c r="D465" s="155"/>
      <c r="E465" s="155"/>
      <c r="F465" s="155"/>
      <c r="G465" s="86"/>
      <c r="H465" s="87"/>
      <c r="I465" s="87"/>
      <c r="J465" s="159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</row>
    <row x14ac:dyDescent="0.25" r="466" customHeight="1" ht="16.5">
      <c r="A466" s="156"/>
      <c r="B466" s="157"/>
      <c r="C466" s="155"/>
      <c r="D466" s="155"/>
      <c r="E466" s="155"/>
      <c r="F466" s="155"/>
      <c r="G466" s="86"/>
      <c r="H466" s="87"/>
      <c r="I466" s="87"/>
      <c r="J466" s="159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</row>
    <row x14ac:dyDescent="0.25" r="467" customHeight="1" ht="16.5">
      <c r="A467" s="156"/>
      <c r="B467" s="157"/>
      <c r="C467" s="155"/>
      <c r="D467" s="155"/>
      <c r="E467" s="155"/>
      <c r="F467" s="155"/>
      <c r="G467" s="86"/>
      <c r="H467" s="87"/>
      <c r="I467" s="87"/>
      <c r="J467" s="159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</row>
    <row x14ac:dyDescent="0.25" r="468" customHeight="1" ht="16.5">
      <c r="A468" s="156"/>
      <c r="B468" s="157"/>
      <c r="C468" s="155"/>
      <c r="D468" s="155"/>
      <c r="E468" s="155"/>
      <c r="F468" s="155"/>
      <c r="G468" s="86"/>
      <c r="H468" s="87"/>
      <c r="I468" s="87"/>
      <c r="J468" s="159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</row>
    <row x14ac:dyDescent="0.25" r="469" customHeight="1" ht="16.5">
      <c r="A469" s="156"/>
      <c r="B469" s="157"/>
      <c r="C469" s="155"/>
      <c r="D469" s="155"/>
      <c r="E469" s="155"/>
      <c r="F469" s="155"/>
      <c r="G469" s="86"/>
      <c r="H469" s="87"/>
      <c r="I469" s="87"/>
      <c r="J469" s="159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</row>
    <row x14ac:dyDescent="0.25" r="470" customHeight="1" ht="16.5">
      <c r="A470" s="156"/>
      <c r="B470" s="157"/>
      <c r="C470" s="155"/>
      <c r="D470" s="155"/>
      <c r="E470" s="155"/>
      <c r="F470" s="155"/>
      <c r="G470" s="86"/>
      <c r="H470" s="87"/>
      <c r="I470" s="87"/>
      <c r="J470" s="159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</row>
    <row x14ac:dyDescent="0.25" r="471" customHeight="1" ht="16.5">
      <c r="A471" s="156"/>
      <c r="B471" s="157"/>
      <c r="C471" s="155"/>
      <c r="D471" s="155"/>
      <c r="E471" s="155"/>
      <c r="F471" s="155"/>
      <c r="G471" s="86"/>
      <c r="H471" s="87"/>
      <c r="I471" s="87"/>
      <c r="J471" s="159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</row>
    <row x14ac:dyDescent="0.25" r="472" customHeight="1" ht="16.5">
      <c r="A472" s="156"/>
      <c r="B472" s="157"/>
      <c r="C472" s="155"/>
      <c r="D472" s="155"/>
      <c r="E472" s="155"/>
      <c r="F472" s="155"/>
      <c r="G472" s="86"/>
      <c r="H472" s="87"/>
      <c r="I472" s="87"/>
      <c r="J472" s="159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</row>
    <row x14ac:dyDescent="0.25" r="473" customHeight="1" ht="16.5">
      <c r="A473" s="156"/>
      <c r="B473" s="157"/>
      <c r="C473" s="155"/>
      <c r="D473" s="155"/>
      <c r="E473" s="155"/>
      <c r="F473" s="155"/>
      <c r="G473" s="86"/>
      <c r="H473" s="87"/>
      <c r="I473" s="87"/>
      <c r="J473" s="159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</row>
    <row x14ac:dyDescent="0.25" r="474" customHeight="1" ht="16.5">
      <c r="A474" s="156"/>
      <c r="B474" s="157"/>
      <c r="C474" s="155"/>
      <c r="D474" s="155"/>
      <c r="E474" s="155"/>
      <c r="F474" s="155"/>
      <c r="G474" s="86"/>
      <c r="H474" s="87"/>
      <c r="I474" s="87"/>
      <c r="J474" s="159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</row>
    <row x14ac:dyDescent="0.25" r="475" customHeight="1" ht="16.5">
      <c r="A475" s="156"/>
      <c r="B475" s="157"/>
      <c r="C475" s="155"/>
      <c r="D475" s="155"/>
      <c r="E475" s="155"/>
      <c r="F475" s="155"/>
      <c r="G475" s="86"/>
      <c r="H475" s="87"/>
      <c r="I475" s="87"/>
      <c r="J475" s="159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</row>
    <row x14ac:dyDescent="0.25" r="476" customHeight="1" ht="16.5">
      <c r="A476" s="156"/>
      <c r="B476" s="157"/>
      <c r="C476" s="155"/>
      <c r="D476" s="155"/>
      <c r="E476" s="155"/>
      <c r="F476" s="155"/>
      <c r="G476" s="86"/>
      <c r="H476" s="87"/>
      <c r="I476" s="87"/>
      <c r="J476" s="159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</row>
    <row x14ac:dyDescent="0.25" r="477" customHeight="1" ht="16.5">
      <c r="A477" s="156"/>
      <c r="B477" s="157"/>
      <c r="C477" s="155"/>
      <c r="D477" s="155"/>
      <c r="E477" s="155"/>
      <c r="F477" s="155"/>
      <c r="G477" s="86"/>
      <c r="H477" s="87"/>
      <c r="I477" s="87"/>
      <c r="J477" s="159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</row>
    <row x14ac:dyDescent="0.25" r="478" customHeight="1" ht="16.5">
      <c r="A478" s="156"/>
      <c r="B478" s="157"/>
      <c r="C478" s="155"/>
      <c r="D478" s="155"/>
      <c r="E478" s="155"/>
      <c r="F478" s="155"/>
      <c r="G478" s="86"/>
      <c r="H478" s="87"/>
      <c r="I478" s="87"/>
      <c r="J478" s="159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</row>
    <row x14ac:dyDescent="0.25" r="479" customHeight="1" ht="16.5">
      <c r="A479" s="156"/>
      <c r="B479" s="157"/>
      <c r="C479" s="155"/>
      <c r="D479" s="155"/>
      <c r="E479" s="155"/>
      <c r="F479" s="155"/>
      <c r="G479" s="86"/>
      <c r="H479" s="87"/>
      <c r="I479" s="87"/>
      <c r="J479" s="159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</row>
    <row x14ac:dyDescent="0.25" r="480" customHeight="1" ht="16.5">
      <c r="A480" s="156"/>
      <c r="B480" s="157"/>
      <c r="C480" s="155"/>
      <c r="D480" s="155"/>
      <c r="E480" s="155"/>
      <c r="F480" s="155"/>
      <c r="G480" s="86"/>
      <c r="H480" s="87"/>
      <c r="I480" s="87"/>
      <c r="J480" s="159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</row>
    <row x14ac:dyDescent="0.25" r="481" customHeight="1" ht="16.5">
      <c r="A481" s="156"/>
      <c r="B481" s="157"/>
      <c r="C481" s="155"/>
      <c r="D481" s="155"/>
      <c r="E481" s="155"/>
      <c r="F481" s="155"/>
      <c r="G481" s="86"/>
      <c r="H481" s="87"/>
      <c r="I481" s="87"/>
      <c r="J481" s="159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</row>
    <row x14ac:dyDescent="0.25" r="482" customHeight="1" ht="16.5">
      <c r="A482" s="156"/>
      <c r="B482" s="157"/>
      <c r="C482" s="155"/>
      <c r="D482" s="155"/>
      <c r="E482" s="155"/>
      <c r="F482" s="155"/>
      <c r="G482" s="86"/>
      <c r="H482" s="87"/>
      <c r="I482" s="87"/>
      <c r="J482" s="159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</row>
    <row x14ac:dyDescent="0.25" r="483" customHeight="1" ht="16.5">
      <c r="A483" s="156"/>
      <c r="B483" s="157"/>
      <c r="C483" s="155"/>
      <c r="D483" s="155"/>
      <c r="E483" s="155"/>
      <c r="F483" s="155"/>
      <c r="G483" s="86"/>
      <c r="H483" s="87"/>
      <c r="I483" s="87"/>
      <c r="J483" s="159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</row>
    <row x14ac:dyDescent="0.25" r="484" customHeight="1" ht="16.5">
      <c r="A484" s="156"/>
      <c r="B484" s="157"/>
      <c r="C484" s="155"/>
      <c r="D484" s="155"/>
      <c r="E484" s="155"/>
      <c r="F484" s="155"/>
      <c r="G484" s="86"/>
      <c r="H484" s="87"/>
      <c r="I484" s="87"/>
      <c r="J484" s="159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</row>
    <row x14ac:dyDescent="0.25" r="485" customHeight="1" ht="16.5">
      <c r="A485" s="156"/>
      <c r="B485" s="157"/>
      <c r="C485" s="155"/>
      <c r="D485" s="155"/>
      <c r="E485" s="155"/>
      <c r="F485" s="155"/>
      <c r="G485" s="86"/>
      <c r="H485" s="87"/>
      <c r="I485" s="87"/>
      <c r="J485" s="159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</row>
    <row x14ac:dyDescent="0.25" r="486" customHeight="1" ht="16.5">
      <c r="A486" s="156"/>
      <c r="B486" s="157"/>
      <c r="C486" s="155"/>
      <c r="D486" s="155"/>
      <c r="E486" s="155"/>
      <c r="F486" s="155"/>
      <c r="G486" s="86"/>
      <c r="H486" s="87"/>
      <c r="I486" s="87"/>
      <c r="J486" s="159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</row>
    <row x14ac:dyDescent="0.25" r="487" customHeight="1" ht="16.5">
      <c r="A487" s="156"/>
      <c r="B487" s="157"/>
      <c r="C487" s="155"/>
      <c r="D487" s="155"/>
      <c r="E487" s="155"/>
      <c r="F487" s="155"/>
      <c r="G487" s="86"/>
      <c r="H487" s="87"/>
      <c r="I487" s="87"/>
      <c r="J487" s="159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</row>
    <row x14ac:dyDescent="0.25" r="488" customHeight="1" ht="16.5">
      <c r="A488" s="156"/>
      <c r="B488" s="157"/>
      <c r="C488" s="155"/>
      <c r="D488" s="155"/>
      <c r="E488" s="155"/>
      <c r="F488" s="155"/>
      <c r="G488" s="86"/>
      <c r="H488" s="87"/>
      <c r="I488" s="87"/>
      <c r="J488" s="159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</row>
    <row x14ac:dyDescent="0.25" r="489" customHeight="1" ht="16.5">
      <c r="A489" s="156"/>
      <c r="B489" s="157"/>
      <c r="C489" s="155"/>
      <c r="D489" s="155"/>
      <c r="E489" s="155"/>
      <c r="F489" s="155"/>
      <c r="G489" s="86"/>
      <c r="H489" s="87"/>
      <c r="I489" s="87"/>
      <c r="J489" s="159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</row>
    <row x14ac:dyDescent="0.25" r="490" customHeight="1" ht="16.5">
      <c r="A490" s="156"/>
      <c r="B490" s="157"/>
      <c r="C490" s="155"/>
      <c r="D490" s="155"/>
      <c r="E490" s="155"/>
      <c r="F490" s="155"/>
      <c r="G490" s="86"/>
      <c r="H490" s="87"/>
      <c r="I490" s="87"/>
      <c r="J490" s="159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</row>
    <row x14ac:dyDescent="0.25" r="491" customHeight="1" ht="16.5">
      <c r="A491" s="156"/>
      <c r="B491" s="157"/>
      <c r="C491" s="155"/>
      <c r="D491" s="155"/>
      <c r="E491" s="155"/>
      <c r="F491" s="155"/>
      <c r="G491" s="86"/>
      <c r="H491" s="87"/>
      <c r="I491" s="87"/>
      <c r="J491" s="159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</row>
    <row x14ac:dyDescent="0.25" r="492" customHeight="1" ht="16.5">
      <c r="A492" s="156"/>
      <c r="B492" s="157"/>
      <c r="C492" s="155"/>
      <c r="D492" s="155"/>
      <c r="E492" s="155"/>
      <c r="F492" s="155"/>
      <c r="G492" s="86"/>
      <c r="H492" s="87"/>
      <c r="I492" s="87"/>
      <c r="J492" s="159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</row>
    <row x14ac:dyDescent="0.25" r="493" customHeight="1" ht="16.5">
      <c r="A493" s="156"/>
      <c r="B493" s="157"/>
      <c r="C493" s="155"/>
      <c r="D493" s="155"/>
      <c r="E493" s="155"/>
      <c r="F493" s="155"/>
      <c r="G493" s="86"/>
      <c r="H493" s="87"/>
      <c r="I493" s="87"/>
      <c r="J493" s="159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</row>
    <row x14ac:dyDescent="0.25" r="494" customHeight="1" ht="16.5">
      <c r="A494" s="156"/>
      <c r="B494" s="157"/>
      <c r="C494" s="155"/>
      <c r="D494" s="155"/>
      <c r="E494" s="155"/>
      <c r="F494" s="155"/>
      <c r="G494" s="86"/>
      <c r="H494" s="87"/>
      <c r="I494" s="87"/>
      <c r="J494" s="159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</row>
    <row x14ac:dyDescent="0.25" r="495" customHeight="1" ht="16.5">
      <c r="A495" s="156"/>
      <c r="B495" s="157"/>
      <c r="C495" s="155"/>
      <c r="D495" s="155"/>
      <c r="E495" s="155"/>
      <c r="F495" s="155"/>
      <c r="G495" s="86"/>
      <c r="H495" s="87"/>
      <c r="I495" s="87"/>
      <c r="J495" s="159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</row>
    <row x14ac:dyDescent="0.25" r="496" customHeight="1" ht="16.5">
      <c r="A496" s="156"/>
      <c r="B496" s="157"/>
      <c r="C496" s="155"/>
      <c r="D496" s="155"/>
      <c r="E496" s="155"/>
      <c r="F496" s="155"/>
      <c r="G496" s="86"/>
      <c r="H496" s="87"/>
      <c r="I496" s="87"/>
      <c r="J496" s="159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</row>
    <row x14ac:dyDescent="0.25" r="497" customHeight="1" ht="16.5">
      <c r="A497" s="156"/>
      <c r="B497" s="157"/>
      <c r="C497" s="155"/>
      <c r="D497" s="155"/>
      <c r="E497" s="155"/>
      <c r="F497" s="155"/>
      <c r="G497" s="86"/>
      <c r="H497" s="87"/>
      <c r="I497" s="87"/>
      <c r="J497" s="159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</row>
    <row x14ac:dyDescent="0.25" r="498" customHeight="1" ht="16.5">
      <c r="A498" s="156"/>
      <c r="B498" s="157"/>
      <c r="C498" s="155"/>
      <c r="D498" s="155"/>
      <c r="E498" s="155"/>
      <c r="F498" s="155"/>
      <c r="G498" s="86"/>
      <c r="H498" s="87"/>
      <c r="I498" s="87"/>
      <c r="J498" s="159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</row>
    <row x14ac:dyDescent="0.25" r="499" customHeight="1" ht="16.5">
      <c r="A499" s="156"/>
      <c r="B499" s="157"/>
      <c r="C499" s="155"/>
      <c r="D499" s="155"/>
      <c r="E499" s="155"/>
      <c r="F499" s="155"/>
      <c r="G499" s="86"/>
      <c r="H499" s="87"/>
      <c r="I499" s="87"/>
      <c r="J499" s="159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</row>
    <row x14ac:dyDescent="0.25" r="500" customHeight="1" ht="16.5">
      <c r="A500" s="156"/>
      <c r="B500" s="157"/>
      <c r="C500" s="155"/>
      <c r="D500" s="155"/>
      <c r="E500" s="155"/>
      <c r="F500" s="155"/>
      <c r="G500" s="86"/>
      <c r="H500" s="87"/>
      <c r="I500" s="87"/>
      <c r="J500" s="159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</row>
    <row x14ac:dyDescent="0.25" r="501" customHeight="1" ht="16.5">
      <c r="A501" s="156"/>
      <c r="B501" s="157"/>
      <c r="C501" s="155"/>
      <c r="D501" s="155"/>
      <c r="E501" s="155"/>
      <c r="F501" s="155"/>
      <c r="G501" s="86"/>
      <c r="H501" s="87"/>
      <c r="I501" s="87"/>
      <c r="J501" s="159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</row>
    <row x14ac:dyDescent="0.25" r="502" customHeight="1" ht="16.5">
      <c r="A502" s="156"/>
      <c r="B502" s="157"/>
      <c r="C502" s="155"/>
      <c r="D502" s="155"/>
      <c r="E502" s="155"/>
      <c r="F502" s="155"/>
      <c r="G502" s="86"/>
      <c r="H502" s="87"/>
      <c r="I502" s="87"/>
      <c r="J502" s="159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</row>
    <row x14ac:dyDescent="0.25" r="503" customHeight="1" ht="16.5">
      <c r="A503" s="156"/>
      <c r="B503" s="157"/>
      <c r="C503" s="155"/>
      <c r="D503" s="155"/>
      <c r="E503" s="155"/>
      <c r="F503" s="155"/>
      <c r="G503" s="86"/>
      <c r="H503" s="87"/>
      <c r="I503" s="87"/>
      <c r="J503" s="159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</row>
    <row x14ac:dyDescent="0.25" r="504" customHeight="1" ht="16.5">
      <c r="A504" s="156"/>
      <c r="B504" s="157"/>
      <c r="C504" s="155"/>
      <c r="D504" s="155"/>
      <c r="E504" s="155"/>
      <c r="F504" s="155"/>
      <c r="G504" s="86"/>
      <c r="H504" s="87"/>
      <c r="I504" s="87"/>
      <c r="J504" s="159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</row>
    <row x14ac:dyDescent="0.25" r="505" customHeight="1" ht="16.5">
      <c r="A505" s="156"/>
      <c r="B505" s="157"/>
      <c r="C505" s="155"/>
      <c r="D505" s="155"/>
      <c r="E505" s="155"/>
      <c r="F505" s="155"/>
      <c r="G505" s="86"/>
      <c r="H505" s="87"/>
      <c r="I505" s="87"/>
      <c r="J505" s="159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</row>
    <row x14ac:dyDescent="0.25" r="506" customHeight="1" ht="16.5">
      <c r="A506" s="156"/>
      <c r="B506" s="157"/>
      <c r="C506" s="155"/>
      <c r="D506" s="155"/>
      <c r="E506" s="155"/>
      <c r="F506" s="155"/>
      <c r="G506" s="86"/>
      <c r="H506" s="87"/>
      <c r="I506" s="87"/>
      <c r="J506" s="159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</row>
    <row x14ac:dyDescent="0.25" r="507" customHeight="1" ht="16.5">
      <c r="A507" s="156"/>
      <c r="B507" s="157"/>
      <c r="C507" s="155"/>
      <c r="D507" s="155"/>
      <c r="E507" s="155"/>
      <c r="F507" s="155"/>
      <c r="G507" s="86"/>
      <c r="H507" s="87"/>
      <c r="I507" s="87"/>
      <c r="J507" s="159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</row>
    <row x14ac:dyDescent="0.25" r="508" customHeight="1" ht="16.5">
      <c r="A508" s="156"/>
      <c r="B508" s="157"/>
      <c r="C508" s="155"/>
      <c r="D508" s="155"/>
      <c r="E508" s="155"/>
      <c r="F508" s="155"/>
      <c r="G508" s="86"/>
      <c r="H508" s="87"/>
      <c r="I508" s="87"/>
      <c r="J508" s="159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</row>
    <row x14ac:dyDescent="0.25" r="509" customHeight="1" ht="16.5">
      <c r="A509" s="156"/>
      <c r="B509" s="157"/>
      <c r="C509" s="155"/>
      <c r="D509" s="155"/>
      <c r="E509" s="155"/>
      <c r="F509" s="155"/>
      <c r="G509" s="86"/>
      <c r="H509" s="87"/>
      <c r="I509" s="87"/>
      <c r="J509" s="159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</row>
    <row x14ac:dyDescent="0.25" r="510" customHeight="1" ht="16.5">
      <c r="A510" s="156"/>
      <c r="B510" s="157"/>
      <c r="C510" s="155"/>
      <c r="D510" s="155"/>
      <c r="E510" s="155"/>
      <c r="F510" s="155"/>
      <c r="G510" s="86"/>
      <c r="H510" s="87"/>
      <c r="I510" s="87"/>
      <c r="J510" s="159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</row>
    <row x14ac:dyDescent="0.25" r="511" customHeight="1" ht="16.5">
      <c r="A511" s="156"/>
      <c r="B511" s="157"/>
      <c r="C511" s="155"/>
      <c r="D511" s="155"/>
      <c r="E511" s="155"/>
      <c r="F511" s="155"/>
      <c r="G511" s="86"/>
      <c r="H511" s="87"/>
      <c r="I511" s="87"/>
      <c r="J511" s="159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</row>
    <row x14ac:dyDescent="0.25" r="512" customHeight="1" ht="16.5">
      <c r="A512" s="156"/>
      <c r="B512" s="157"/>
      <c r="C512" s="155"/>
      <c r="D512" s="155"/>
      <c r="E512" s="155"/>
      <c r="F512" s="155"/>
      <c r="G512" s="86"/>
      <c r="H512" s="87"/>
      <c r="I512" s="87"/>
      <c r="J512" s="159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</row>
    <row x14ac:dyDescent="0.25" r="513" customHeight="1" ht="16.5">
      <c r="A513" s="156"/>
      <c r="B513" s="157"/>
      <c r="C513" s="155"/>
      <c r="D513" s="155"/>
      <c r="E513" s="155"/>
      <c r="F513" s="155"/>
      <c r="G513" s="86"/>
      <c r="H513" s="87"/>
      <c r="I513" s="87"/>
      <c r="J513" s="159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</row>
    <row x14ac:dyDescent="0.25" r="514" customHeight="1" ht="16.5">
      <c r="A514" s="156"/>
      <c r="B514" s="157"/>
      <c r="C514" s="155"/>
      <c r="D514" s="155"/>
      <c r="E514" s="155"/>
      <c r="F514" s="155"/>
      <c r="G514" s="86"/>
      <c r="H514" s="87"/>
      <c r="I514" s="87"/>
      <c r="J514" s="159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</row>
    <row x14ac:dyDescent="0.25" r="515" customHeight="1" ht="16.5">
      <c r="A515" s="156"/>
      <c r="B515" s="157"/>
      <c r="C515" s="155"/>
      <c r="D515" s="155"/>
      <c r="E515" s="155"/>
      <c r="F515" s="155"/>
      <c r="G515" s="86"/>
      <c r="H515" s="87"/>
      <c r="I515" s="87"/>
      <c r="J515" s="159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</row>
    <row x14ac:dyDescent="0.25" r="516" customHeight="1" ht="16.5">
      <c r="A516" s="156"/>
      <c r="B516" s="157"/>
      <c r="C516" s="155"/>
      <c r="D516" s="155"/>
      <c r="E516" s="155"/>
      <c r="F516" s="155"/>
      <c r="G516" s="86"/>
      <c r="H516" s="87"/>
      <c r="I516" s="87"/>
      <c r="J516" s="159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</row>
    <row x14ac:dyDescent="0.25" r="517" customHeight="1" ht="16.5">
      <c r="A517" s="156"/>
      <c r="B517" s="157"/>
      <c r="C517" s="155"/>
      <c r="D517" s="155"/>
      <c r="E517" s="155"/>
      <c r="F517" s="155"/>
      <c r="G517" s="86"/>
      <c r="H517" s="87"/>
      <c r="I517" s="87"/>
      <c r="J517" s="159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</row>
    <row x14ac:dyDescent="0.25" r="518" customHeight="1" ht="16.5">
      <c r="A518" s="156"/>
      <c r="B518" s="157"/>
      <c r="C518" s="155"/>
      <c r="D518" s="155"/>
      <c r="E518" s="155"/>
      <c r="F518" s="155"/>
      <c r="G518" s="86"/>
      <c r="H518" s="87"/>
      <c r="I518" s="87"/>
      <c r="J518" s="159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</row>
    <row x14ac:dyDescent="0.25" r="519" customHeight="1" ht="16.5">
      <c r="A519" s="156"/>
      <c r="B519" s="157"/>
      <c r="C519" s="155"/>
      <c r="D519" s="155"/>
      <c r="E519" s="155"/>
      <c r="F519" s="155"/>
      <c r="G519" s="86"/>
      <c r="H519" s="87"/>
      <c r="I519" s="87"/>
      <c r="J519" s="159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</row>
    <row x14ac:dyDescent="0.25" r="520" customHeight="1" ht="16.5">
      <c r="A520" s="156"/>
      <c r="B520" s="157"/>
      <c r="C520" s="155"/>
      <c r="D520" s="155"/>
      <c r="E520" s="155"/>
      <c r="F520" s="155"/>
      <c r="G520" s="86"/>
      <c r="H520" s="87"/>
      <c r="I520" s="87"/>
      <c r="J520" s="159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</row>
    <row x14ac:dyDescent="0.25" r="521" customHeight="1" ht="16.5">
      <c r="A521" s="156"/>
      <c r="B521" s="157"/>
      <c r="C521" s="155"/>
      <c r="D521" s="155"/>
      <c r="E521" s="155"/>
      <c r="F521" s="155"/>
      <c r="G521" s="86"/>
      <c r="H521" s="87"/>
      <c r="I521" s="87"/>
      <c r="J521" s="159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</row>
    <row x14ac:dyDescent="0.25" r="522" customHeight="1" ht="16.5">
      <c r="A522" s="156"/>
      <c r="B522" s="157"/>
      <c r="C522" s="155"/>
      <c r="D522" s="155"/>
      <c r="E522" s="155"/>
      <c r="F522" s="155"/>
      <c r="G522" s="86"/>
      <c r="H522" s="87"/>
      <c r="I522" s="87"/>
      <c r="J522" s="159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</row>
    <row x14ac:dyDescent="0.25" r="523" customHeight="1" ht="16.5">
      <c r="A523" s="156"/>
      <c r="B523" s="157"/>
      <c r="C523" s="155"/>
      <c r="D523" s="155"/>
      <c r="E523" s="155"/>
      <c r="F523" s="155"/>
      <c r="G523" s="86"/>
      <c r="H523" s="87"/>
      <c r="I523" s="87"/>
      <c r="J523" s="159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</row>
    <row x14ac:dyDescent="0.25" r="524" customHeight="1" ht="16.5">
      <c r="A524" s="156"/>
      <c r="B524" s="157"/>
      <c r="C524" s="155"/>
      <c r="D524" s="155"/>
      <c r="E524" s="155"/>
      <c r="F524" s="155"/>
      <c r="G524" s="86"/>
      <c r="H524" s="87"/>
      <c r="I524" s="87"/>
      <c r="J524" s="159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</row>
    <row x14ac:dyDescent="0.25" r="525" customHeight="1" ht="16.5">
      <c r="A525" s="156"/>
      <c r="B525" s="157"/>
      <c r="C525" s="155"/>
      <c r="D525" s="155"/>
      <c r="E525" s="155"/>
      <c r="F525" s="155"/>
      <c r="G525" s="86"/>
      <c r="H525" s="87"/>
      <c r="I525" s="87"/>
      <c r="J525" s="159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</row>
    <row x14ac:dyDescent="0.25" r="526" customHeight="1" ht="16.5">
      <c r="A526" s="156"/>
      <c r="B526" s="157"/>
      <c r="C526" s="155"/>
      <c r="D526" s="155"/>
      <c r="E526" s="155"/>
      <c r="F526" s="155"/>
      <c r="G526" s="86"/>
      <c r="H526" s="87"/>
      <c r="I526" s="87"/>
      <c r="J526" s="159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</row>
    <row x14ac:dyDescent="0.25" r="527" customHeight="1" ht="16.5">
      <c r="A527" s="156"/>
      <c r="B527" s="157"/>
      <c r="C527" s="155"/>
      <c r="D527" s="155"/>
      <c r="E527" s="155"/>
      <c r="F527" s="155"/>
      <c r="G527" s="86"/>
      <c r="H527" s="87"/>
      <c r="I527" s="87"/>
      <c r="J527" s="159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</row>
    <row x14ac:dyDescent="0.25" r="528" customHeight="1" ht="16.5">
      <c r="A528" s="156"/>
      <c r="B528" s="157"/>
      <c r="C528" s="155"/>
      <c r="D528" s="155"/>
      <c r="E528" s="155"/>
      <c r="F528" s="155"/>
      <c r="G528" s="86"/>
      <c r="H528" s="87"/>
      <c r="I528" s="87"/>
      <c r="J528" s="159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</row>
    <row x14ac:dyDescent="0.25" r="529" customHeight="1" ht="16.5">
      <c r="A529" s="156"/>
      <c r="B529" s="157"/>
      <c r="C529" s="155"/>
      <c r="D529" s="155"/>
      <c r="E529" s="155"/>
      <c r="F529" s="155"/>
      <c r="G529" s="86"/>
      <c r="H529" s="87"/>
      <c r="I529" s="87"/>
      <c r="J529" s="159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</row>
    <row x14ac:dyDescent="0.25" r="530" customHeight="1" ht="16.5">
      <c r="A530" s="156"/>
      <c r="B530" s="157"/>
      <c r="C530" s="155"/>
      <c r="D530" s="155"/>
      <c r="E530" s="155"/>
      <c r="F530" s="155"/>
      <c r="G530" s="86"/>
      <c r="H530" s="87"/>
      <c r="I530" s="87"/>
      <c r="J530" s="159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</row>
    <row x14ac:dyDescent="0.25" r="531" customHeight="1" ht="16.5">
      <c r="A531" s="156"/>
      <c r="B531" s="157"/>
      <c r="C531" s="155"/>
      <c r="D531" s="155"/>
      <c r="E531" s="155"/>
      <c r="F531" s="155"/>
      <c r="G531" s="86"/>
      <c r="H531" s="87"/>
      <c r="I531" s="87"/>
      <c r="J531" s="159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</row>
    <row x14ac:dyDescent="0.25" r="532" customHeight="1" ht="16.5">
      <c r="A532" s="156"/>
      <c r="B532" s="157"/>
      <c r="C532" s="155"/>
      <c r="D532" s="155"/>
      <c r="E532" s="155"/>
      <c r="F532" s="155"/>
      <c r="G532" s="86"/>
      <c r="H532" s="87"/>
      <c r="I532" s="87"/>
      <c r="J532" s="159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</row>
    <row x14ac:dyDescent="0.25" r="533" customHeight="1" ht="16.5">
      <c r="A533" s="156"/>
      <c r="B533" s="157"/>
      <c r="C533" s="155"/>
      <c r="D533" s="155"/>
      <c r="E533" s="155"/>
      <c r="F533" s="155"/>
      <c r="G533" s="86"/>
      <c r="H533" s="87"/>
      <c r="I533" s="87"/>
      <c r="J533" s="159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</row>
    <row x14ac:dyDescent="0.25" r="534" customHeight="1" ht="16.5">
      <c r="A534" s="156"/>
      <c r="B534" s="157"/>
      <c r="C534" s="155"/>
      <c r="D534" s="155"/>
      <c r="E534" s="155"/>
      <c r="F534" s="155"/>
      <c r="G534" s="86"/>
      <c r="H534" s="87"/>
      <c r="I534" s="87"/>
      <c r="J534" s="159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</row>
    <row x14ac:dyDescent="0.25" r="535" customHeight="1" ht="16.5">
      <c r="A535" s="156"/>
      <c r="B535" s="157"/>
      <c r="C535" s="155"/>
      <c r="D535" s="155"/>
      <c r="E535" s="155"/>
      <c r="F535" s="155"/>
      <c r="G535" s="86"/>
      <c r="H535" s="87"/>
      <c r="I535" s="87"/>
      <c r="J535" s="159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</row>
    <row x14ac:dyDescent="0.25" r="536" customHeight="1" ht="16.5">
      <c r="A536" s="156"/>
      <c r="B536" s="157"/>
      <c r="C536" s="155"/>
      <c r="D536" s="155"/>
      <c r="E536" s="155"/>
      <c r="F536" s="155"/>
      <c r="G536" s="86"/>
      <c r="H536" s="87"/>
      <c r="I536" s="87"/>
      <c r="J536" s="159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</row>
    <row x14ac:dyDescent="0.25" r="537" customHeight="1" ht="16.5">
      <c r="A537" s="156"/>
      <c r="B537" s="157"/>
      <c r="C537" s="155"/>
      <c r="D537" s="155"/>
      <c r="E537" s="155"/>
      <c r="F537" s="155"/>
      <c r="G537" s="86"/>
      <c r="H537" s="87"/>
      <c r="I537" s="87"/>
      <c r="J537" s="159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</row>
    <row x14ac:dyDescent="0.25" r="538" customHeight="1" ht="16.5">
      <c r="A538" s="156"/>
      <c r="B538" s="157"/>
      <c r="C538" s="155"/>
      <c r="D538" s="155"/>
      <c r="E538" s="155"/>
      <c r="F538" s="155"/>
      <c r="G538" s="86"/>
      <c r="H538" s="87"/>
      <c r="I538" s="87"/>
      <c r="J538" s="159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</row>
    <row x14ac:dyDescent="0.25" r="539" customHeight="1" ht="16.5">
      <c r="A539" s="156"/>
      <c r="B539" s="157"/>
      <c r="C539" s="155"/>
      <c r="D539" s="155"/>
      <c r="E539" s="155"/>
      <c r="F539" s="155"/>
      <c r="G539" s="86"/>
      <c r="H539" s="87"/>
      <c r="I539" s="87"/>
      <c r="J539" s="159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</row>
    <row x14ac:dyDescent="0.25" r="540" customHeight="1" ht="16.5">
      <c r="A540" s="156"/>
      <c r="B540" s="157"/>
      <c r="C540" s="155"/>
      <c r="D540" s="155"/>
      <c r="E540" s="155"/>
      <c r="F540" s="155"/>
      <c r="G540" s="86"/>
      <c r="H540" s="87"/>
      <c r="I540" s="87"/>
      <c r="J540" s="159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</row>
    <row x14ac:dyDescent="0.25" r="541" customHeight="1" ht="16.5">
      <c r="A541" s="156"/>
      <c r="B541" s="157"/>
      <c r="C541" s="155"/>
      <c r="D541" s="155"/>
      <c r="E541" s="155"/>
      <c r="F541" s="155"/>
      <c r="G541" s="86"/>
      <c r="H541" s="87"/>
      <c r="I541" s="87"/>
      <c r="J541" s="159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</row>
    <row x14ac:dyDescent="0.25" r="542" customHeight="1" ht="16.5">
      <c r="A542" s="156"/>
      <c r="B542" s="157"/>
      <c r="C542" s="155"/>
      <c r="D542" s="155"/>
      <c r="E542" s="155"/>
      <c r="F542" s="155"/>
      <c r="G542" s="86"/>
      <c r="H542" s="87"/>
      <c r="I542" s="87"/>
      <c r="J542" s="159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</row>
    <row x14ac:dyDescent="0.25" r="543" customHeight="1" ht="16.5">
      <c r="A543" s="156"/>
      <c r="B543" s="157"/>
      <c r="C543" s="155"/>
      <c r="D543" s="155"/>
      <c r="E543" s="155"/>
      <c r="F543" s="155"/>
      <c r="G543" s="86"/>
      <c r="H543" s="87"/>
      <c r="I543" s="87"/>
      <c r="J543" s="159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</row>
    <row x14ac:dyDescent="0.25" r="544" customHeight="1" ht="16.5">
      <c r="A544" s="156"/>
      <c r="B544" s="157"/>
      <c r="C544" s="155"/>
      <c r="D544" s="155"/>
      <c r="E544" s="155"/>
      <c r="F544" s="155"/>
      <c r="G544" s="86"/>
      <c r="H544" s="87"/>
      <c r="I544" s="87"/>
      <c r="J544" s="159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</row>
    <row x14ac:dyDescent="0.25" r="545" customHeight="1" ht="16.5">
      <c r="A545" s="156"/>
      <c r="B545" s="157"/>
      <c r="C545" s="155"/>
      <c r="D545" s="155"/>
      <c r="E545" s="155"/>
      <c r="F545" s="155"/>
      <c r="G545" s="86"/>
      <c r="H545" s="87"/>
      <c r="I545" s="87"/>
      <c r="J545" s="159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</row>
    <row x14ac:dyDescent="0.25" r="546" customHeight="1" ht="16.5">
      <c r="A546" s="156"/>
      <c r="B546" s="157"/>
      <c r="C546" s="155"/>
      <c r="D546" s="155"/>
      <c r="E546" s="155"/>
      <c r="F546" s="155"/>
      <c r="G546" s="86"/>
      <c r="H546" s="87"/>
      <c r="I546" s="87"/>
      <c r="J546" s="159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</row>
    <row x14ac:dyDescent="0.25" r="547" customHeight="1" ht="16.5">
      <c r="A547" s="156"/>
      <c r="B547" s="157"/>
      <c r="C547" s="155"/>
      <c r="D547" s="155"/>
      <c r="E547" s="155"/>
      <c r="F547" s="155"/>
      <c r="G547" s="86"/>
      <c r="H547" s="87"/>
      <c r="I547" s="87"/>
      <c r="J547" s="159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</row>
    <row x14ac:dyDescent="0.25" r="548" customHeight="1" ht="16.5">
      <c r="A548" s="156"/>
      <c r="B548" s="157"/>
      <c r="C548" s="155"/>
      <c r="D548" s="155"/>
      <c r="E548" s="155"/>
      <c r="F548" s="155"/>
      <c r="G548" s="86"/>
      <c r="H548" s="87"/>
      <c r="I548" s="87"/>
      <c r="J548" s="159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</row>
    <row x14ac:dyDescent="0.25" r="549" customHeight="1" ht="16.5">
      <c r="A549" s="156"/>
      <c r="B549" s="157"/>
      <c r="C549" s="155"/>
      <c r="D549" s="155"/>
      <c r="E549" s="155"/>
      <c r="F549" s="155"/>
      <c r="G549" s="86"/>
      <c r="H549" s="87"/>
      <c r="I549" s="87"/>
      <c r="J549" s="159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</row>
    <row x14ac:dyDescent="0.25" r="550" customHeight="1" ht="16.5">
      <c r="A550" s="156"/>
      <c r="B550" s="157"/>
      <c r="C550" s="155"/>
      <c r="D550" s="155"/>
      <c r="E550" s="155"/>
      <c r="F550" s="155"/>
      <c r="G550" s="86"/>
      <c r="H550" s="87"/>
      <c r="I550" s="87"/>
      <c r="J550" s="159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</row>
    <row x14ac:dyDescent="0.25" r="551" customHeight="1" ht="16.5">
      <c r="A551" s="156"/>
      <c r="B551" s="157"/>
      <c r="C551" s="155"/>
      <c r="D551" s="155"/>
      <c r="E551" s="155"/>
      <c r="F551" s="155"/>
      <c r="G551" s="86"/>
      <c r="H551" s="87"/>
      <c r="I551" s="87"/>
      <c r="J551" s="159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</row>
    <row x14ac:dyDescent="0.25" r="552" customHeight="1" ht="16.5">
      <c r="A552" s="156"/>
      <c r="B552" s="157"/>
      <c r="C552" s="155"/>
      <c r="D552" s="155"/>
      <c r="E552" s="155"/>
      <c r="F552" s="155"/>
      <c r="G552" s="86"/>
      <c r="H552" s="87"/>
      <c r="I552" s="87"/>
      <c r="J552" s="159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</row>
    <row x14ac:dyDescent="0.25" r="553" customHeight="1" ht="16.5">
      <c r="A553" s="156"/>
      <c r="B553" s="157"/>
      <c r="C553" s="155"/>
      <c r="D553" s="155"/>
      <c r="E553" s="155"/>
      <c r="F553" s="155"/>
      <c r="G553" s="86"/>
      <c r="H553" s="87"/>
      <c r="I553" s="87"/>
      <c r="J553" s="159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</row>
    <row x14ac:dyDescent="0.25" r="554" customHeight="1" ht="16.5">
      <c r="A554" s="156"/>
      <c r="B554" s="157"/>
      <c r="C554" s="155"/>
      <c r="D554" s="155"/>
      <c r="E554" s="155"/>
      <c r="F554" s="155"/>
      <c r="G554" s="86"/>
      <c r="H554" s="87"/>
      <c r="I554" s="87"/>
      <c r="J554" s="159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</row>
    <row x14ac:dyDescent="0.25" r="555" customHeight="1" ht="16.5">
      <c r="A555" s="156"/>
      <c r="B555" s="157"/>
      <c r="C555" s="155"/>
      <c r="D555" s="155"/>
      <c r="E555" s="155"/>
      <c r="F555" s="155"/>
      <c r="G555" s="86"/>
      <c r="H555" s="87"/>
      <c r="I555" s="87"/>
      <c r="J555" s="159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</row>
    <row x14ac:dyDescent="0.25" r="556" customHeight="1" ht="16.5">
      <c r="A556" s="156"/>
      <c r="B556" s="157"/>
      <c r="C556" s="155"/>
      <c r="D556" s="155"/>
      <c r="E556" s="155"/>
      <c r="F556" s="155"/>
      <c r="G556" s="86"/>
      <c r="H556" s="87"/>
      <c r="I556" s="87"/>
      <c r="J556" s="159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</row>
    <row x14ac:dyDescent="0.25" r="557" customHeight="1" ht="16.5">
      <c r="A557" s="156"/>
      <c r="B557" s="157"/>
      <c r="C557" s="155"/>
      <c r="D557" s="155"/>
      <c r="E557" s="155"/>
      <c r="F557" s="155"/>
      <c r="G557" s="86"/>
      <c r="H557" s="87"/>
      <c r="I557" s="87"/>
      <c r="J557" s="159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</row>
    <row x14ac:dyDescent="0.25" r="558" customHeight="1" ht="16.5">
      <c r="A558" s="156"/>
      <c r="B558" s="157"/>
      <c r="C558" s="155"/>
      <c r="D558" s="155"/>
      <c r="E558" s="155"/>
      <c r="F558" s="155"/>
      <c r="G558" s="86"/>
      <c r="H558" s="87"/>
      <c r="I558" s="87"/>
      <c r="J558" s="159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</row>
    <row x14ac:dyDescent="0.25" r="559" customHeight="1" ht="16.5">
      <c r="A559" s="156"/>
      <c r="B559" s="157"/>
      <c r="C559" s="155"/>
      <c r="D559" s="155"/>
      <c r="E559" s="155"/>
      <c r="F559" s="155"/>
      <c r="G559" s="86"/>
      <c r="H559" s="87"/>
      <c r="I559" s="87"/>
      <c r="J559" s="159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</row>
    <row x14ac:dyDescent="0.25" r="560" customHeight="1" ht="16.5">
      <c r="A560" s="156"/>
      <c r="B560" s="157"/>
      <c r="C560" s="155"/>
      <c r="D560" s="155"/>
      <c r="E560" s="155"/>
      <c r="F560" s="155"/>
      <c r="G560" s="86"/>
      <c r="H560" s="87"/>
      <c r="I560" s="87"/>
      <c r="J560" s="159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</row>
    <row x14ac:dyDescent="0.25" r="561" customHeight="1" ht="16.5">
      <c r="A561" s="156"/>
      <c r="B561" s="157"/>
      <c r="C561" s="155"/>
      <c r="D561" s="155"/>
      <c r="E561" s="155"/>
      <c r="F561" s="155"/>
      <c r="G561" s="86"/>
      <c r="H561" s="87"/>
      <c r="I561" s="87"/>
      <c r="J561" s="159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</row>
    <row x14ac:dyDescent="0.25" r="562" customHeight="1" ht="16.5">
      <c r="A562" s="156"/>
      <c r="B562" s="157"/>
      <c r="C562" s="155"/>
      <c r="D562" s="155"/>
      <c r="E562" s="155"/>
      <c r="F562" s="155"/>
      <c r="G562" s="86"/>
      <c r="H562" s="87"/>
      <c r="I562" s="87"/>
      <c r="J562" s="159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</row>
    <row x14ac:dyDescent="0.25" r="563" customHeight="1" ht="16.5">
      <c r="A563" s="156"/>
      <c r="B563" s="157"/>
      <c r="C563" s="155"/>
      <c r="D563" s="155"/>
      <c r="E563" s="155"/>
      <c r="F563" s="155"/>
      <c r="G563" s="86"/>
      <c r="H563" s="87"/>
      <c r="I563" s="87"/>
      <c r="J563" s="159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</row>
    <row x14ac:dyDescent="0.25" r="564" customHeight="1" ht="16.5">
      <c r="A564" s="156"/>
      <c r="B564" s="157"/>
      <c r="C564" s="155"/>
      <c r="D564" s="155"/>
      <c r="E564" s="155"/>
      <c r="F564" s="155"/>
      <c r="G564" s="86"/>
      <c r="H564" s="87"/>
      <c r="I564" s="87"/>
      <c r="J564" s="159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</row>
    <row x14ac:dyDescent="0.25" r="565" customHeight="1" ht="16.5">
      <c r="A565" s="156"/>
      <c r="B565" s="157"/>
      <c r="C565" s="155"/>
      <c r="D565" s="155"/>
      <c r="E565" s="155"/>
      <c r="F565" s="155"/>
      <c r="G565" s="86"/>
      <c r="H565" s="87"/>
      <c r="I565" s="87"/>
      <c r="J565" s="159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</row>
    <row x14ac:dyDescent="0.25" r="566" customHeight="1" ht="16.5">
      <c r="A566" s="156"/>
      <c r="B566" s="157"/>
      <c r="C566" s="155"/>
      <c r="D566" s="155"/>
      <c r="E566" s="155"/>
      <c r="F566" s="155"/>
      <c r="G566" s="86"/>
      <c r="H566" s="87"/>
      <c r="I566" s="87"/>
      <c r="J566" s="159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</row>
    <row x14ac:dyDescent="0.25" r="567" customHeight="1" ht="16.5">
      <c r="A567" s="156"/>
      <c r="B567" s="157"/>
      <c r="C567" s="155"/>
      <c r="D567" s="155"/>
      <c r="E567" s="155"/>
      <c r="F567" s="155"/>
      <c r="G567" s="86"/>
      <c r="H567" s="87"/>
      <c r="I567" s="87"/>
      <c r="J567" s="159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</row>
    <row x14ac:dyDescent="0.25" r="568" customHeight="1" ht="16.5">
      <c r="A568" s="156"/>
      <c r="B568" s="157"/>
      <c r="C568" s="155"/>
      <c r="D568" s="155"/>
      <c r="E568" s="155"/>
      <c r="F568" s="155"/>
      <c r="G568" s="86"/>
      <c r="H568" s="87"/>
      <c r="I568" s="87"/>
      <c r="J568" s="159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</row>
    <row x14ac:dyDescent="0.25" r="569" customHeight="1" ht="16.5">
      <c r="A569" s="156"/>
      <c r="B569" s="157"/>
      <c r="C569" s="155"/>
      <c r="D569" s="155"/>
      <c r="E569" s="155"/>
      <c r="F569" s="155"/>
      <c r="G569" s="86"/>
      <c r="H569" s="87"/>
      <c r="I569" s="87"/>
      <c r="J569" s="159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</row>
    <row x14ac:dyDescent="0.25" r="570" customHeight="1" ht="16.5">
      <c r="A570" s="156"/>
      <c r="B570" s="157"/>
      <c r="C570" s="155"/>
      <c r="D570" s="155"/>
      <c r="E570" s="155"/>
      <c r="F570" s="155"/>
      <c r="G570" s="86"/>
      <c r="H570" s="87"/>
      <c r="I570" s="87"/>
      <c r="J570" s="159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</row>
    <row x14ac:dyDescent="0.25" r="571" customHeight="1" ht="16.5">
      <c r="A571" s="156"/>
      <c r="B571" s="157"/>
      <c r="C571" s="155"/>
      <c r="D571" s="155"/>
      <c r="E571" s="155"/>
      <c r="F571" s="155"/>
      <c r="G571" s="86"/>
      <c r="H571" s="87"/>
      <c r="I571" s="87"/>
      <c r="J571" s="159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</row>
    <row x14ac:dyDescent="0.25" r="572" customHeight="1" ht="16.5">
      <c r="A572" s="156"/>
      <c r="B572" s="157"/>
      <c r="C572" s="155"/>
      <c r="D572" s="155"/>
      <c r="E572" s="155"/>
      <c r="F572" s="155"/>
      <c r="G572" s="86"/>
      <c r="H572" s="87"/>
      <c r="I572" s="87"/>
      <c r="J572" s="159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</row>
    <row x14ac:dyDescent="0.25" r="573" customHeight="1" ht="16.5">
      <c r="A573" s="156"/>
      <c r="B573" s="157"/>
      <c r="C573" s="155"/>
      <c r="D573" s="155"/>
      <c r="E573" s="155"/>
      <c r="F573" s="155"/>
      <c r="G573" s="86"/>
      <c r="H573" s="87"/>
      <c r="I573" s="87"/>
      <c r="J573" s="159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</row>
    <row x14ac:dyDescent="0.25" r="574" customHeight="1" ht="16.5">
      <c r="A574" s="156"/>
      <c r="B574" s="157"/>
      <c r="C574" s="155"/>
      <c r="D574" s="155"/>
      <c r="E574" s="155"/>
      <c r="F574" s="155"/>
      <c r="G574" s="86"/>
      <c r="H574" s="87"/>
      <c r="I574" s="87"/>
      <c r="J574" s="159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</row>
    <row x14ac:dyDescent="0.25" r="575" customHeight="1" ht="16.5">
      <c r="A575" s="156"/>
      <c r="B575" s="157"/>
      <c r="C575" s="155"/>
      <c r="D575" s="155"/>
      <c r="E575" s="155"/>
      <c r="F575" s="155"/>
      <c r="G575" s="86"/>
      <c r="H575" s="87"/>
      <c r="I575" s="87"/>
      <c r="J575" s="159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</row>
    <row x14ac:dyDescent="0.25" r="576" customHeight="1" ht="16.5">
      <c r="A576" s="156"/>
      <c r="B576" s="157"/>
      <c r="C576" s="155"/>
      <c r="D576" s="155"/>
      <c r="E576" s="155"/>
      <c r="F576" s="155"/>
      <c r="G576" s="86"/>
      <c r="H576" s="87"/>
      <c r="I576" s="87"/>
      <c r="J576" s="159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</row>
    <row x14ac:dyDescent="0.25" r="577" customHeight="1" ht="16.5">
      <c r="A577" s="156"/>
      <c r="B577" s="157"/>
      <c r="C577" s="155"/>
      <c r="D577" s="155"/>
      <c r="E577" s="155"/>
      <c r="F577" s="155"/>
      <c r="G577" s="86"/>
      <c r="H577" s="87"/>
      <c r="I577" s="87"/>
      <c r="J577" s="159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</row>
    <row x14ac:dyDescent="0.25" r="578" customHeight="1" ht="16.5">
      <c r="A578" s="156"/>
      <c r="B578" s="157"/>
      <c r="C578" s="155"/>
      <c r="D578" s="155"/>
      <c r="E578" s="155"/>
      <c r="F578" s="155"/>
      <c r="G578" s="86"/>
      <c r="H578" s="87"/>
      <c r="I578" s="87"/>
      <c r="J578" s="159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</row>
    <row x14ac:dyDescent="0.25" r="579" customHeight="1" ht="16.5">
      <c r="A579" s="156"/>
      <c r="B579" s="157"/>
      <c r="C579" s="155"/>
      <c r="D579" s="155"/>
      <c r="E579" s="155"/>
      <c r="F579" s="155"/>
      <c r="G579" s="86"/>
      <c r="H579" s="87"/>
      <c r="I579" s="87"/>
      <c r="J579" s="159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</row>
    <row x14ac:dyDescent="0.25" r="580" customHeight="1" ht="16.5">
      <c r="A580" s="156"/>
      <c r="B580" s="157"/>
      <c r="C580" s="155"/>
      <c r="D580" s="155"/>
      <c r="E580" s="155"/>
      <c r="F580" s="155"/>
      <c r="G580" s="86"/>
      <c r="H580" s="87"/>
      <c r="I580" s="87"/>
      <c r="J580" s="159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</row>
    <row x14ac:dyDescent="0.25" r="581" customHeight="1" ht="16.5">
      <c r="A581" s="156"/>
      <c r="B581" s="157"/>
      <c r="C581" s="155"/>
      <c r="D581" s="155"/>
      <c r="E581" s="155"/>
      <c r="F581" s="155"/>
      <c r="G581" s="86"/>
      <c r="H581" s="87"/>
      <c r="I581" s="87"/>
      <c r="J581" s="159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</row>
    <row x14ac:dyDescent="0.25" r="582" customHeight="1" ht="16.5">
      <c r="A582" s="156"/>
      <c r="B582" s="157"/>
      <c r="C582" s="155"/>
      <c r="D582" s="155"/>
      <c r="E582" s="155"/>
      <c r="F582" s="155"/>
      <c r="G582" s="86"/>
      <c r="H582" s="87"/>
      <c r="I582" s="87"/>
      <c r="J582" s="159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</row>
    <row x14ac:dyDescent="0.25" r="583" customHeight="1" ht="16.5">
      <c r="A583" s="156"/>
      <c r="B583" s="157"/>
      <c r="C583" s="155"/>
      <c r="D583" s="155"/>
      <c r="E583" s="155"/>
      <c r="F583" s="155"/>
      <c r="G583" s="86"/>
      <c r="H583" s="87"/>
      <c r="I583" s="87"/>
      <c r="J583" s="159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</row>
    <row x14ac:dyDescent="0.25" r="584" customHeight="1" ht="16.5">
      <c r="A584" s="156"/>
      <c r="B584" s="157"/>
      <c r="C584" s="155"/>
      <c r="D584" s="155"/>
      <c r="E584" s="155"/>
      <c r="F584" s="155"/>
      <c r="G584" s="86"/>
      <c r="H584" s="87"/>
      <c r="I584" s="87"/>
      <c r="J584" s="159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</row>
    <row x14ac:dyDescent="0.25" r="585" customHeight="1" ht="16.5">
      <c r="A585" s="156"/>
      <c r="B585" s="157"/>
      <c r="C585" s="155"/>
      <c r="D585" s="155"/>
      <c r="E585" s="155"/>
      <c r="F585" s="155"/>
      <c r="G585" s="86"/>
      <c r="H585" s="87"/>
      <c r="I585" s="87"/>
      <c r="J585" s="159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</row>
    <row x14ac:dyDescent="0.25" r="586" customHeight="1" ht="16.5">
      <c r="A586" s="156"/>
      <c r="B586" s="157"/>
      <c r="C586" s="155"/>
      <c r="D586" s="155"/>
      <c r="E586" s="155"/>
      <c r="F586" s="155"/>
      <c r="G586" s="86"/>
      <c r="H586" s="87"/>
      <c r="I586" s="87"/>
      <c r="J586" s="159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</row>
    <row x14ac:dyDescent="0.25" r="587" customHeight="1" ht="16.5">
      <c r="A587" s="156"/>
      <c r="B587" s="157"/>
      <c r="C587" s="155"/>
      <c r="D587" s="155"/>
      <c r="E587" s="155"/>
      <c r="F587" s="155"/>
      <c r="G587" s="86"/>
      <c r="H587" s="87"/>
      <c r="I587" s="87"/>
      <c r="J587" s="159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</row>
    <row x14ac:dyDescent="0.25" r="588" customHeight="1" ht="16.5">
      <c r="A588" s="156"/>
      <c r="B588" s="157"/>
      <c r="C588" s="155"/>
      <c r="D588" s="155"/>
      <c r="E588" s="155"/>
      <c r="F588" s="155"/>
      <c r="G588" s="86"/>
      <c r="H588" s="87"/>
      <c r="I588" s="87"/>
      <c r="J588" s="159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</row>
    <row x14ac:dyDescent="0.25" r="589" customHeight="1" ht="16.5">
      <c r="A589" s="156"/>
      <c r="B589" s="157"/>
      <c r="C589" s="155"/>
      <c r="D589" s="155"/>
      <c r="E589" s="155"/>
      <c r="F589" s="155"/>
      <c r="G589" s="86"/>
      <c r="H589" s="87"/>
      <c r="I589" s="87"/>
      <c r="J589" s="159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</row>
    <row x14ac:dyDescent="0.25" r="590" customHeight="1" ht="16.5">
      <c r="A590" s="156"/>
      <c r="B590" s="157"/>
      <c r="C590" s="155"/>
      <c r="D590" s="155"/>
      <c r="E590" s="155"/>
      <c r="F590" s="155"/>
      <c r="G590" s="86"/>
      <c r="H590" s="87"/>
      <c r="I590" s="87"/>
      <c r="J590" s="159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</row>
    <row x14ac:dyDescent="0.25" r="591" customHeight="1" ht="16.5">
      <c r="A591" s="156"/>
      <c r="B591" s="157"/>
      <c r="C591" s="155"/>
      <c r="D591" s="155"/>
      <c r="E591" s="155"/>
      <c r="F591" s="155"/>
      <c r="G591" s="86"/>
      <c r="H591" s="87"/>
      <c r="I591" s="87"/>
      <c r="J591" s="159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</row>
    <row x14ac:dyDescent="0.25" r="592" customHeight="1" ht="16.5">
      <c r="A592" s="156"/>
      <c r="B592" s="157"/>
      <c r="C592" s="155"/>
      <c r="D592" s="155"/>
      <c r="E592" s="155"/>
      <c r="F592" s="155"/>
      <c r="G592" s="86"/>
      <c r="H592" s="87"/>
      <c r="I592" s="87"/>
      <c r="J592" s="159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</row>
    <row x14ac:dyDescent="0.25" r="593" customHeight="1" ht="16.5">
      <c r="A593" s="156"/>
      <c r="B593" s="157"/>
      <c r="C593" s="155"/>
      <c r="D593" s="155"/>
      <c r="E593" s="155"/>
      <c r="F593" s="155"/>
      <c r="G593" s="86"/>
      <c r="H593" s="87"/>
      <c r="I593" s="87"/>
      <c r="J593" s="159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</row>
    <row x14ac:dyDescent="0.25" r="594" customHeight="1" ht="16.5">
      <c r="A594" s="156"/>
      <c r="B594" s="157"/>
      <c r="C594" s="155"/>
      <c r="D594" s="155"/>
      <c r="E594" s="155"/>
      <c r="F594" s="155"/>
      <c r="G594" s="86"/>
      <c r="H594" s="87"/>
      <c r="I594" s="87"/>
      <c r="J594" s="159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</row>
    <row x14ac:dyDescent="0.25" r="595" customHeight="1" ht="16.5">
      <c r="A595" s="156"/>
      <c r="B595" s="157"/>
      <c r="C595" s="155"/>
      <c r="D595" s="155"/>
      <c r="E595" s="155"/>
      <c r="F595" s="155"/>
      <c r="G595" s="86"/>
      <c r="H595" s="87"/>
      <c r="I595" s="87"/>
      <c r="J595" s="159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</row>
    <row x14ac:dyDescent="0.25" r="596" customHeight="1" ht="16.5">
      <c r="A596" s="156"/>
      <c r="B596" s="157"/>
      <c r="C596" s="155"/>
      <c r="D596" s="155"/>
      <c r="E596" s="155"/>
      <c r="F596" s="155"/>
      <c r="G596" s="86"/>
      <c r="H596" s="87"/>
      <c r="I596" s="87"/>
      <c r="J596" s="159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</row>
    <row x14ac:dyDescent="0.25" r="597" customHeight="1" ht="16.5">
      <c r="A597" s="156"/>
      <c r="B597" s="157"/>
      <c r="C597" s="155"/>
      <c r="D597" s="155"/>
      <c r="E597" s="155"/>
      <c r="F597" s="155"/>
      <c r="G597" s="86"/>
      <c r="H597" s="87"/>
      <c r="I597" s="87"/>
      <c r="J597" s="159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</row>
    <row x14ac:dyDescent="0.25" r="598" customHeight="1" ht="16.5">
      <c r="A598" s="156"/>
      <c r="B598" s="157"/>
      <c r="C598" s="155"/>
      <c r="D598" s="155"/>
      <c r="E598" s="155"/>
      <c r="F598" s="155"/>
      <c r="G598" s="86"/>
      <c r="H598" s="87"/>
      <c r="I598" s="87"/>
      <c r="J598" s="159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</row>
    <row x14ac:dyDescent="0.25" r="599" customHeight="1" ht="16.5">
      <c r="A599" s="156"/>
      <c r="B599" s="157"/>
      <c r="C599" s="155"/>
      <c r="D599" s="155"/>
      <c r="E599" s="155"/>
      <c r="F599" s="155"/>
      <c r="G599" s="86"/>
      <c r="H599" s="87"/>
      <c r="I599" s="87"/>
      <c r="J599" s="159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</row>
    <row x14ac:dyDescent="0.25" r="600" customHeight="1" ht="16.5">
      <c r="A600" s="156"/>
      <c r="B600" s="157"/>
      <c r="C600" s="155"/>
      <c r="D600" s="155"/>
      <c r="E600" s="155"/>
      <c r="F600" s="155"/>
      <c r="G600" s="86"/>
      <c r="H600" s="87"/>
      <c r="I600" s="87"/>
      <c r="J600" s="159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</row>
    <row x14ac:dyDescent="0.25" r="601" customHeight="1" ht="16.5">
      <c r="A601" s="156"/>
      <c r="B601" s="157"/>
      <c r="C601" s="155"/>
      <c r="D601" s="155"/>
      <c r="E601" s="155"/>
      <c r="F601" s="155"/>
      <c r="G601" s="86"/>
      <c r="H601" s="87"/>
      <c r="I601" s="87"/>
      <c r="J601" s="159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</row>
    <row x14ac:dyDescent="0.25" r="602" customHeight="1" ht="16.5">
      <c r="A602" s="156"/>
      <c r="B602" s="157"/>
      <c r="C602" s="155"/>
      <c r="D602" s="155"/>
      <c r="E602" s="155"/>
      <c r="F602" s="155"/>
      <c r="G602" s="86"/>
      <c r="H602" s="87"/>
      <c r="I602" s="87"/>
      <c r="J602" s="159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</row>
    <row x14ac:dyDescent="0.25" r="603" customHeight="1" ht="16.5">
      <c r="A603" s="156"/>
      <c r="B603" s="157"/>
      <c r="C603" s="155"/>
      <c r="D603" s="155"/>
      <c r="E603" s="155"/>
      <c r="F603" s="155"/>
      <c r="G603" s="86"/>
      <c r="H603" s="87"/>
      <c r="I603" s="87"/>
      <c r="J603" s="159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</row>
    <row x14ac:dyDescent="0.25" r="604" customHeight="1" ht="16.5">
      <c r="A604" s="156"/>
      <c r="B604" s="157"/>
      <c r="C604" s="155"/>
      <c r="D604" s="155"/>
      <c r="E604" s="155"/>
      <c r="F604" s="155"/>
      <c r="G604" s="86"/>
      <c r="H604" s="87"/>
      <c r="I604" s="87"/>
      <c r="J604" s="159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</row>
    <row x14ac:dyDescent="0.25" r="605" customHeight="1" ht="16.5">
      <c r="A605" s="156"/>
      <c r="B605" s="157"/>
      <c r="C605" s="155"/>
      <c r="D605" s="155"/>
      <c r="E605" s="155"/>
      <c r="F605" s="155"/>
      <c r="G605" s="86"/>
      <c r="H605" s="87"/>
      <c r="I605" s="87"/>
      <c r="J605" s="159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</row>
    <row x14ac:dyDescent="0.25" r="606" customHeight="1" ht="16.5">
      <c r="A606" s="156"/>
      <c r="B606" s="157"/>
      <c r="C606" s="155"/>
      <c r="D606" s="155"/>
      <c r="E606" s="155"/>
      <c r="F606" s="155"/>
      <c r="G606" s="86"/>
      <c r="H606" s="87"/>
      <c r="I606" s="87"/>
      <c r="J606" s="159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</row>
    <row x14ac:dyDescent="0.25" r="607" customHeight="1" ht="16.5">
      <c r="A607" s="156"/>
      <c r="B607" s="157"/>
      <c r="C607" s="155"/>
      <c r="D607" s="155"/>
      <c r="E607" s="155"/>
      <c r="F607" s="155"/>
      <c r="G607" s="86"/>
      <c r="H607" s="87"/>
      <c r="I607" s="87"/>
      <c r="J607" s="159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</row>
    <row x14ac:dyDescent="0.25" r="608" customHeight="1" ht="16.5">
      <c r="A608" s="156"/>
      <c r="B608" s="157"/>
      <c r="C608" s="155"/>
      <c r="D608" s="155"/>
      <c r="E608" s="155"/>
      <c r="F608" s="155"/>
      <c r="G608" s="86"/>
      <c r="H608" s="87"/>
      <c r="I608" s="87"/>
      <c r="J608" s="159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</row>
    <row x14ac:dyDescent="0.25" r="609" customHeight="1" ht="16.5">
      <c r="A609" s="156"/>
      <c r="B609" s="157"/>
      <c r="C609" s="155"/>
      <c r="D609" s="155"/>
      <c r="E609" s="155"/>
      <c r="F609" s="155"/>
      <c r="G609" s="86"/>
      <c r="H609" s="87"/>
      <c r="I609" s="87"/>
      <c r="J609" s="159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</row>
    <row x14ac:dyDescent="0.25" r="610" customHeight="1" ht="16.5">
      <c r="A610" s="156"/>
      <c r="B610" s="157"/>
      <c r="C610" s="155"/>
      <c r="D610" s="155"/>
      <c r="E610" s="155"/>
      <c r="F610" s="155"/>
      <c r="G610" s="86"/>
      <c r="H610" s="87"/>
      <c r="I610" s="87"/>
      <c r="J610" s="159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</row>
    <row x14ac:dyDescent="0.25" r="611" customHeight="1" ht="16.5">
      <c r="A611" s="156"/>
      <c r="B611" s="157"/>
      <c r="C611" s="155"/>
      <c r="D611" s="155"/>
      <c r="E611" s="155"/>
      <c r="F611" s="155"/>
      <c r="G611" s="86"/>
      <c r="H611" s="87"/>
      <c r="I611" s="87"/>
      <c r="J611" s="159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</row>
    <row x14ac:dyDescent="0.25" r="612" customHeight="1" ht="16.5">
      <c r="A612" s="156"/>
      <c r="B612" s="157"/>
      <c r="C612" s="155"/>
      <c r="D612" s="155"/>
      <c r="E612" s="155"/>
      <c r="F612" s="155"/>
      <c r="G612" s="86"/>
      <c r="H612" s="87"/>
      <c r="I612" s="87"/>
      <c r="J612" s="159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</row>
    <row x14ac:dyDescent="0.25" r="613" customHeight="1" ht="16.5">
      <c r="A613" s="156"/>
      <c r="B613" s="157"/>
      <c r="C613" s="155"/>
      <c r="D613" s="155"/>
      <c r="E613" s="155"/>
      <c r="F613" s="155"/>
      <c r="G613" s="86"/>
      <c r="H613" s="87"/>
      <c r="I613" s="87"/>
      <c r="J613" s="159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</row>
    <row x14ac:dyDescent="0.25" r="614" customHeight="1" ht="16.5">
      <c r="A614" s="156"/>
      <c r="B614" s="157"/>
      <c r="C614" s="155"/>
      <c r="D614" s="155"/>
      <c r="E614" s="155"/>
      <c r="F614" s="155"/>
      <c r="G614" s="86"/>
      <c r="H614" s="87"/>
      <c r="I614" s="87"/>
      <c r="J614" s="159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</row>
    <row x14ac:dyDescent="0.25" r="615" customHeight="1" ht="16.5">
      <c r="A615" s="156"/>
      <c r="B615" s="157"/>
      <c r="C615" s="155"/>
      <c r="D615" s="155"/>
      <c r="E615" s="155"/>
      <c r="F615" s="155"/>
      <c r="G615" s="86"/>
      <c r="H615" s="87"/>
      <c r="I615" s="87"/>
      <c r="J615" s="159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</row>
    <row x14ac:dyDescent="0.25" r="616" customHeight="1" ht="16.5">
      <c r="A616" s="156"/>
      <c r="B616" s="157"/>
      <c r="C616" s="155"/>
      <c r="D616" s="155"/>
      <c r="E616" s="155"/>
      <c r="F616" s="155"/>
      <c r="G616" s="86"/>
      <c r="H616" s="87"/>
      <c r="I616" s="87"/>
      <c r="J616" s="159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</row>
    <row x14ac:dyDescent="0.25" r="617" customHeight="1" ht="16.5">
      <c r="A617" s="156"/>
      <c r="B617" s="157"/>
      <c r="C617" s="155"/>
      <c r="D617" s="155"/>
      <c r="E617" s="155"/>
      <c r="F617" s="155"/>
      <c r="G617" s="86"/>
      <c r="H617" s="87"/>
      <c r="I617" s="87"/>
      <c r="J617" s="159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</row>
    <row x14ac:dyDescent="0.25" r="618" customHeight="1" ht="16.5">
      <c r="A618" s="156"/>
      <c r="B618" s="157"/>
      <c r="C618" s="155"/>
      <c r="D618" s="155"/>
      <c r="E618" s="155"/>
      <c r="F618" s="155"/>
      <c r="G618" s="86"/>
      <c r="H618" s="87"/>
      <c r="I618" s="87"/>
      <c r="J618" s="159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</row>
    <row x14ac:dyDescent="0.25" r="619" customHeight="1" ht="16.5">
      <c r="A619" s="156"/>
      <c r="B619" s="157"/>
      <c r="C619" s="155"/>
      <c r="D619" s="155"/>
      <c r="E619" s="155"/>
      <c r="F619" s="155"/>
      <c r="G619" s="86"/>
      <c r="H619" s="87"/>
      <c r="I619" s="87"/>
      <c r="J619" s="159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</row>
    <row x14ac:dyDescent="0.25" r="620" customHeight="1" ht="16.5">
      <c r="A620" s="156"/>
      <c r="B620" s="157"/>
      <c r="C620" s="155"/>
      <c r="D620" s="155"/>
      <c r="E620" s="155"/>
      <c r="F620" s="155"/>
      <c r="G620" s="86"/>
      <c r="H620" s="87"/>
      <c r="I620" s="87"/>
      <c r="J620" s="159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</row>
    <row x14ac:dyDescent="0.25" r="621" customHeight="1" ht="16.5">
      <c r="A621" s="156"/>
      <c r="B621" s="157"/>
      <c r="C621" s="155"/>
      <c r="D621" s="155"/>
      <c r="E621" s="155"/>
      <c r="F621" s="155"/>
      <c r="G621" s="86"/>
      <c r="H621" s="87"/>
      <c r="I621" s="87"/>
      <c r="J621" s="159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</row>
    <row x14ac:dyDescent="0.25" r="622" customHeight="1" ht="16.5">
      <c r="A622" s="156"/>
      <c r="B622" s="157"/>
      <c r="C622" s="155"/>
      <c r="D622" s="155"/>
      <c r="E622" s="155"/>
      <c r="F622" s="155"/>
      <c r="G622" s="86"/>
      <c r="H622" s="87"/>
      <c r="I622" s="87"/>
      <c r="J622" s="159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</row>
    <row x14ac:dyDescent="0.25" r="623" customHeight="1" ht="16.5">
      <c r="A623" s="156"/>
      <c r="B623" s="157"/>
      <c r="C623" s="155"/>
      <c r="D623" s="155"/>
      <c r="E623" s="155"/>
      <c r="F623" s="155"/>
      <c r="G623" s="86"/>
      <c r="H623" s="87"/>
      <c r="I623" s="87"/>
      <c r="J623" s="159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</row>
    <row x14ac:dyDescent="0.25" r="624" customHeight="1" ht="16.5">
      <c r="A624" s="156"/>
      <c r="B624" s="157"/>
      <c r="C624" s="155"/>
      <c r="D624" s="155"/>
      <c r="E624" s="155"/>
      <c r="F624" s="155"/>
      <c r="G624" s="86"/>
      <c r="H624" s="87"/>
      <c r="I624" s="87"/>
      <c r="J624" s="159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</row>
    <row x14ac:dyDescent="0.25" r="625" customHeight="1" ht="16.5">
      <c r="A625" s="156"/>
      <c r="B625" s="157"/>
      <c r="C625" s="155"/>
      <c r="D625" s="155"/>
      <c r="E625" s="155"/>
      <c r="F625" s="155"/>
      <c r="G625" s="86"/>
      <c r="H625" s="87"/>
      <c r="I625" s="87"/>
      <c r="J625" s="159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</row>
    <row x14ac:dyDescent="0.25" r="626" customHeight="1" ht="16.5">
      <c r="A626" s="156"/>
      <c r="B626" s="157"/>
      <c r="C626" s="155"/>
      <c r="D626" s="155"/>
      <c r="E626" s="155"/>
      <c r="F626" s="155"/>
      <c r="G626" s="86"/>
      <c r="H626" s="87"/>
      <c r="I626" s="87"/>
      <c r="J626" s="159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</row>
    <row x14ac:dyDescent="0.25" r="627" customHeight="1" ht="16.5">
      <c r="A627" s="156"/>
      <c r="B627" s="157"/>
      <c r="C627" s="155"/>
      <c r="D627" s="155"/>
      <c r="E627" s="155"/>
      <c r="F627" s="155"/>
      <c r="G627" s="86"/>
      <c r="H627" s="87"/>
      <c r="I627" s="87"/>
      <c r="J627" s="159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</row>
    <row x14ac:dyDescent="0.25" r="628" customHeight="1" ht="16.5">
      <c r="A628" s="156"/>
      <c r="B628" s="157"/>
      <c r="C628" s="155"/>
      <c r="D628" s="155"/>
      <c r="E628" s="155"/>
      <c r="F628" s="155"/>
      <c r="G628" s="86"/>
      <c r="H628" s="87"/>
      <c r="I628" s="87"/>
      <c r="J628" s="159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</row>
    <row x14ac:dyDescent="0.25" r="629" customHeight="1" ht="16.5">
      <c r="A629" s="156"/>
      <c r="B629" s="157"/>
      <c r="C629" s="155"/>
      <c r="D629" s="155"/>
      <c r="E629" s="155"/>
      <c r="F629" s="155"/>
      <c r="G629" s="86"/>
      <c r="H629" s="87"/>
      <c r="I629" s="87"/>
      <c r="J629" s="159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</row>
    <row x14ac:dyDescent="0.25" r="630" customHeight="1" ht="16.5">
      <c r="A630" s="156"/>
      <c r="B630" s="157"/>
      <c r="C630" s="155"/>
      <c r="D630" s="155"/>
      <c r="E630" s="155"/>
      <c r="F630" s="155"/>
      <c r="G630" s="86"/>
      <c r="H630" s="87"/>
      <c r="I630" s="87"/>
      <c r="J630" s="159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</row>
    <row x14ac:dyDescent="0.25" r="631" customHeight="1" ht="16.5">
      <c r="A631" s="156"/>
      <c r="B631" s="157"/>
      <c r="C631" s="155"/>
      <c r="D631" s="155"/>
      <c r="E631" s="155"/>
      <c r="F631" s="155"/>
      <c r="G631" s="86"/>
      <c r="H631" s="87"/>
      <c r="I631" s="87"/>
      <c r="J631" s="159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</row>
    <row x14ac:dyDescent="0.25" r="632" customHeight="1" ht="16.5">
      <c r="A632" s="156"/>
      <c r="B632" s="157"/>
      <c r="C632" s="155"/>
      <c r="D632" s="155"/>
      <c r="E632" s="155"/>
      <c r="F632" s="155"/>
      <c r="G632" s="86"/>
      <c r="H632" s="87"/>
      <c r="I632" s="87"/>
      <c r="J632" s="159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</row>
    <row x14ac:dyDescent="0.25" r="633" customHeight="1" ht="16.5">
      <c r="A633" s="156"/>
      <c r="B633" s="157"/>
      <c r="C633" s="155"/>
      <c r="D633" s="155"/>
      <c r="E633" s="155"/>
      <c r="F633" s="155"/>
      <c r="G633" s="86"/>
      <c r="H633" s="87"/>
      <c r="I633" s="87"/>
      <c r="J633" s="159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</row>
    <row x14ac:dyDescent="0.25" r="634" customHeight="1" ht="16.5">
      <c r="A634" s="156"/>
      <c r="B634" s="157"/>
      <c r="C634" s="155"/>
      <c r="D634" s="155"/>
      <c r="E634" s="155"/>
      <c r="F634" s="155"/>
      <c r="G634" s="86"/>
      <c r="H634" s="87"/>
      <c r="I634" s="87"/>
      <c r="J634" s="159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</row>
    <row x14ac:dyDescent="0.25" r="635" customHeight="1" ht="16.5">
      <c r="A635" s="156"/>
      <c r="B635" s="157"/>
      <c r="C635" s="155"/>
      <c r="D635" s="155"/>
      <c r="E635" s="155"/>
      <c r="F635" s="155"/>
      <c r="G635" s="86"/>
      <c r="H635" s="87"/>
      <c r="I635" s="87"/>
      <c r="J635" s="159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</row>
    <row x14ac:dyDescent="0.25" r="636" customHeight="1" ht="16.5">
      <c r="A636" s="156"/>
      <c r="B636" s="157"/>
      <c r="C636" s="155"/>
      <c r="D636" s="155"/>
      <c r="E636" s="155"/>
      <c r="F636" s="155"/>
      <c r="G636" s="86"/>
      <c r="H636" s="87"/>
      <c r="I636" s="87"/>
      <c r="J636" s="159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</row>
    <row x14ac:dyDescent="0.25" r="637" customHeight="1" ht="16.5">
      <c r="A637" s="156"/>
      <c r="B637" s="157"/>
      <c r="C637" s="155"/>
      <c r="D637" s="155"/>
      <c r="E637" s="155"/>
      <c r="F637" s="155"/>
      <c r="G637" s="86"/>
      <c r="H637" s="87"/>
      <c r="I637" s="87"/>
      <c r="J637" s="159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</row>
    <row x14ac:dyDescent="0.25" r="638" customHeight="1" ht="16.5">
      <c r="A638" s="156"/>
      <c r="B638" s="157"/>
      <c r="C638" s="155"/>
      <c r="D638" s="155"/>
      <c r="E638" s="155"/>
      <c r="F638" s="155"/>
      <c r="G638" s="86"/>
      <c r="H638" s="87"/>
      <c r="I638" s="87"/>
      <c r="J638" s="159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</row>
    <row x14ac:dyDescent="0.25" r="639" customHeight="1" ht="16.5">
      <c r="A639" s="156"/>
      <c r="B639" s="157"/>
      <c r="C639" s="155"/>
      <c r="D639" s="155"/>
      <c r="E639" s="155"/>
      <c r="F639" s="155"/>
      <c r="G639" s="86"/>
      <c r="H639" s="87"/>
      <c r="I639" s="87"/>
      <c r="J639" s="159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</row>
    <row x14ac:dyDescent="0.25" r="640" customHeight="1" ht="16.5">
      <c r="A640" s="156"/>
      <c r="B640" s="157"/>
      <c r="C640" s="155"/>
      <c r="D640" s="155"/>
      <c r="E640" s="155"/>
      <c r="F640" s="155"/>
      <c r="G640" s="86"/>
      <c r="H640" s="87"/>
      <c r="I640" s="87"/>
      <c r="J640" s="159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</row>
    <row x14ac:dyDescent="0.25" r="641" customHeight="1" ht="16.5">
      <c r="A641" s="156"/>
      <c r="B641" s="157"/>
      <c r="C641" s="155"/>
      <c r="D641" s="155"/>
      <c r="E641" s="155"/>
      <c r="F641" s="155"/>
      <c r="G641" s="86"/>
      <c r="H641" s="87"/>
      <c r="I641" s="87"/>
      <c r="J641" s="159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</row>
    <row x14ac:dyDescent="0.25" r="642" customHeight="1" ht="16.5">
      <c r="A642" s="156"/>
      <c r="B642" s="157"/>
      <c r="C642" s="155"/>
      <c r="D642" s="155"/>
      <c r="E642" s="155"/>
      <c r="F642" s="155"/>
      <c r="G642" s="86"/>
      <c r="H642" s="87"/>
      <c r="I642" s="87"/>
      <c r="J642" s="159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</row>
    <row x14ac:dyDescent="0.25" r="643" customHeight="1" ht="16.5">
      <c r="A643" s="156"/>
      <c r="B643" s="157"/>
      <c r="C643" s="155"/>
      <c r="D643" s="155"/>
      <c r="E643" s="155"/>
      <c r="F643" s="155"/>
      <c r="G643" s="86"/>
      <c r="H643" s="87"/>
      <c r="I643" s="87"/>
      <c r="J643" s="159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</row>
    <row x14ac:dyDescent="0.25" r="644" customHeight="1" ht="16.5">
      <c r="A644" s="156"/>
      <c r="B644" s="157"/>
      <c r="C644" s="155"/>
      <c r="D644" s="155"/>
      <c r="E644" s="155"/>
      <c r="F644" s="155"/>
      <c r="G644" s="86"/>
      <c r="H644" s="87"/>
      <c r="I644" s="87"/>
      <c r="J644" s="159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</row>
    <row x14ac:dyDescent="0.25" r="645" customHeight="1" ht="16.5">
      <c r="A645" s="156"/>
      <c r="B645" s="157"/>
      <c r="C645" s="155"/>
      <c r="D645" s="155"/>
      <c r="E645" s="155"/>
      <c r="F645" s="155"/>
      <c r="G645" s="86"/>
      <c r="H645" s="87"/>
      <c r="I645" s="87"/>
      <c r="J645" s="159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</row>
    <row x14ac:dyDescent="0.25" r="646" customHeight="1" ht="16.5">
      <c r="A646" s="156"/>
      <c r="B646" s="157"/>
      <c r="C646" s="155"/>
      <c r="D646" s="155"/>
      <c r="E646" s="155"/>
      <c r="F646" s="155"/>
      <c r="G646" s="86"/>
      <c r="H646" s="87"/>
      <c r="I646" s="87"/>
      <c r="J646" s="159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</row>
    <row x14ac:dyDescent="0.25" r="647" customHeight="1" ht="16.5">
      <c r="A647" s="156"/>
      <c r="B647" s="157"/>
      <c r="C647" s="155"/>
      <c r="D647" s="155"/>
      <c r="E647" s="155"/>
      <c r="F647" s="155"/>
      <c r="G647" s="86"/>
      <c r="H647" s="87"/>
      <c r="I647" s="87"/>
      <c r="J647" s="159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</row>
    <row x14ac:dyDescent="0.25" r="648" customHeight="1" ht="16.5">
      <c r="A648" s="156"/>
      <c r="B648" s="157"/>
      <c r="C648" s="155"/>
      <c r="D648" s="155"/>
      <c r="E648" s="155"/>
      <c r="F648" s="155"/>
      <c r="G648" s="86"/>
      <c r="H648" s="87"/>
      <c r="I648" s="87"/>
      <c r="J648" s="159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</row>
    <row x14ac:dyDescent="0.25" r="649" customHeight="1" ht="16.5">
      <c r="A649" s="156"/>
      <c r="B649" s="157"/>
      <c r="C649" s="155"/>
      <c r="D649" s="155"/>
      <c r="E649" s="155"/>
      <c r="F649" s="155"/>
      <c r="G649" s="86"/>
      <c r="H649" s="87"/>
      <c r="I649" s="87"/>
      <c r="J649" s="159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</row>
    <row x14ac:dyDescent="0.25" r="650" customHeight="1" ht="16.5">
      <c r="A650" s="156"/>
      <c r="B650" s="157"/>
      <c r="C650" s="155"/>
      <c r="D650" s="155"/>
      <c r="E650" s="155"/>
      <c r="F650" s="155"/>
      <c r="G650" s="86"/>
      <c r="H650" s="87"/>
      <c r="I650" s="87"/>
      <c r="J650" s="159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</row>
    <row x14ac:dyDescent="0.25" r="651" customHeight="1" ht="16.5">
      <c r="A651" s="156"/>
      <c r="B651" s="157"/>
      <c r="C651" s="155"/>
      <c r="D651" s="155"/>
      <c r="E651" s="155"/>
      <c r="F651" s="155"/>
      <c r="G651" s="86"/>
      <c r="H651" s="87"/>
      <c r="I651" s="87"/>
      <c r="J651" s="159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</row>
    <row x14ac:dyDescent="0.25" r="652" customHeight="1" ht="16.5">
      <c r="A652" s="156"/>
      <c r="B652" s="157"/>
      <c r="C652" s="155"/>
      <c r="D652" s="155"/>
      <c r="E652" s="155"/>
      <c r="F652" s="155"/>
      <c r="G652" s="86"/>
      <c r="H652" s="87"/>
      <c r="I652" s="87"/>
      <c r="J652" s="159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</row>
    <row x14ac:dyDescent="0.25" r="653" customHeight="1" ht="16.5">
      <c r="A653" s="156"/>
      <c r="B653" s="157"/>
      <c r="C653" s="155"/>
      <c r="D653" s="155"/>
      <c r="E653" s="155"/>
      <c r="F653" s="155"/>
      <c r="G653" s="86"/>
      <c r="H653" s="87"/>
      <c r="I653" s="87"/>
      <c r="J653" s="159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</row>
    <row x14ac:dyDescent="0.25" r="654" customHeight="1" ht="16.5">
      <c r="A654" s="156"/>
      <c r="B654" s="157"/>
      <c r="C654" s="155"/>
      <c r="D654" s="155"/>
      <c r="E654" s="155"/>
      <c r="F654" s="155"/>
      <c r="G654" s="86"/>
      <c r="H654" s="87"/>
      <c r="I654" s="87"/>
      <c r="J654" s="159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</row>
    <row x14ac:dyDescent="0.25" r="655" customHeight="1" ht="16.5">
      <c r="A655" s="156"/>
      <c r="B655" s="157"/>
      <c r="C655" s="155"/>
      <c r="D655" s="155"/>
      <c r="E655" s="155"/>
      <c r="F655" s="155"/>
      <c r="G655" s="86"/>
      <c r="H655" s="87"/>
      <c r="I655" s="87"/>
      <c r="J655" s="159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</row>
    <row x14ac:dyDescent="0.25" r="656" customHeight="1" ht="16.5">
      <c r="A656" s="156"/>
      <c r="B656" s="157"/>
      <c r="C656" s="155"/>
      <c r="D656" s="155"/>
      <c r="E656" s="155"/>
      <c r="F656" s="155"/>
      <c r="G656" s="86"/>
      <c r="H656" s="87"/>
      <c r="I656" s="87"/>
      <c r="J656" s="159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</row>
    <row x14ac:dyDescent="0.25" r="657" customHeight="1" ht="16.5">
      <c r="A657" s="156"/>
      <c r="B657" s="157"/>
      <c r="C657" s="155"/>
      <c r="D657" s="155"/>
      <c r="E657" s="155"/>
      <c r="F657" s="155"/>
      <c r="G657" s="86"/>
      <c r="H657" s="87"/>
      <c r="I657" s="87"/>
      <c r="J657" s="159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</row>
    <row x14ac:dyDescent="0.25" r="658" customHeight="1" ht="16.5">
      <c r="A658" s="156"/>
      <c r="B658" s="157"/>
      <c r="C658" s="155"/>
      <c r="D658" s="155"/>
      <c r="E658" s="155"/>
      <c r="F658" s="155"/>
      <c r="G658" s="86"/>
      <c r="H658" s="87"/>
      <c r="I658" s="87"/>
      <c r="J658" s="159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</row>
    <row x14ac:dyDescent="0.25" r="659" customHeight="1" ht="16.5">
      <c r="A659" s="156"/>
      <c r="B659" s="157"/>
      <c r="C659" s="155"/>
      <c r="D659" s="155"/>
      <c r="E659" s="155"/>
      <c r="F659" s="155"/>
      <c r="G659" s="86"/>
      <c r="H659" s="87"/>
      <c r="I659" s="87"/>
      <c r="J659" s="159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</row>
    <row x14ac:dyDescent="0.25" r="660" customHeight="1" ht="16.5">
      <c r="A660" s="156"/>
      <c r="B660" s="157"/>
      <c r="C660" s="155"/>
      <c r="D660" s="155"/>
      <c r="E660" s="155"/>
      <c r="F660" s="155"/>
      <c r="G660" s="86"/>
      <c r="H660" s="87"/>
      <c r="I660" s="87"/>
      <c r="J660" s="159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</row>
    <row x14ac:dyDescent="0.25" r="661" customHeight="1" ht="16.5">
      <c r="A661" s="156"/>
      <c r="B661" s="157"/>
      <c r="C661" s="155"/>
      <c r="D661" s="155"/>
      <c r="E661" s="155"/>
      <c r="F661" s="155"/>
      <c r="G661" s="86"/>
      <c r="H661" s="87"/>
      <c r="I661" s="87"/>
      <c r="J661" s="159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</row>
    <row x14ac:dyDescent="0.25" r="662" customHeight="1" ht="16.5">
      <c r="A662" s="156"/>
      <c r="B662" s="157"/>
      <c r="C662" s="155"/>
      <c r="D662" s="155"/>
      <c r="E662" s="155"/>
      <c r="F662" s="155"/>
      <c r="G662" s="86"/>
      <c r="H662" s="87"/>
      <c r="I662" s="87"/>
      <c r="J662" s="159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</row>
    <row x14ac:dyDescent="0.25" r="663" customHeight="1" ht="16.5">
      <c r="A663" s="156"/>
      <c r="B663" s="157"/>
      <c r="C663" s="155"/>
      <c r="D663" s="155"/>
      <c r="E663" s="155"/>
      <c r="F663" s="155"/>
      <c r="G663" s="86"/>
      <c r="H663" s="87"/>
      <c r="I663" s="87"/>
      <c r="J663" s="159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</row>
    <row x14ac:dyDescent="0.25" r="664" customHeight="1" ht="16.5">
      <c r="A664" s="156"/>
      <c r="B664" s="157"/>
      <c r="C664" s="155"/>
      <c r="D664" s="155"/>
      <c r="E664" s="155"/>
      <c r="F664" s="155"/>
      <c r="G664" s="86"/>
      <c r="H664" s="87"/>
      <c r="I664" s="87"/>
      <c r="J664" s="159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</row>
    <row x14ac:dyDescent="0.25" r="665" customHeight="1" ht="16.5">
      <c r="A665" s="156"/>
      <c r="B665" s="157"/>
      <c r="C665" s="155"/>
      <c r="D665" s="155"/>
      <c r="E665" s="155"/>
      <c r="F665" s="155"/>
      <c r="G665" s="86"/>
      <c r="H665" s="87"/>
      <c r="I665" s="87"/>
      <c r="J665" s="159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</row>
    <row x14ac:dyDescent="0.25" r="666" customHeight="1" ht="16.5">
      <c r="A666" s="156"/>
      <c r="B666" s="157"/>
      <c r="C666" s="155"/>
      <c r="D666" s="155"/>
      <c r="E666" s="155"/>
      <c r="F666" s="155"/>
      <c r="G666" s="86"/>
      <c r="H666" s="87"/>
      <c r="I666" s="87"/>
      <c r="J666" s="159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</row>
    <row x14ac:dyDescent="0.25" r="667" customHeight="1" ht="16.5">
      <c r="A667" s="156"/>
      <c r="B667" s="157"/>
      <c r="C667" s="155"/>
      <c r="D667" s="155"/>
      <c r="E667" s="155"/>
      <c r="F667" s="155"/>
      <c r="G667" s="86"/>
      <c r="H667" s="87"/>
      <c r="I667" s="87"/>
      <c r="J667" s="159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</row>
    <row x14ac:dyDescent="0.25" r="668" customHeight="1" ht="16.5">
      <c r="A668" s="156"/>
      <c r="B668" s="157"/>
      <c r="C668" s="155"/>
      <c r="D668" s="155"/>
      <c r="E668" s="155"/>
      <c r="F668" s="155"/>
      <c r="G668" s="86"/>
      <c r="H668" s="87"/>
      <c r="I668" s="87"/>
      <c r="J668" s="159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</row>
    <row x14ac:dyDescent="0.25" r="669" customHeight="1" ht="16.5">
      <c r="A669" s="156"/>
      <c r="B669" s="157"/>
      <c r="C669" s="155"/>
      <c r="D669" s="155"/>
      <c r="E669" s="155"/>
      <c r="F669" s="155"/>
      <c r="G669" s="86"/>
      <c r="H669" s="87"/>
      <c r="I669" s="87"/>
      <c r="J669" s="159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</row>
    <row x14ac:dyDescent="0.25" r="670" customHeight="1" ht="16.5">
      <c r="A670" s="156"/>
      <c r="B670" s="157"/>
      <c r="C670" s="155"/>
      <c r="D670" s="155"/>
      <c r="E670" s="155"/>
      <c r="F670" s="155"/>
      <c r="G670" s="86"/>
      <c r="H670" s="87"/>
      <c r="I670" s="87"/>
      <c r="J670" s="159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</row>
    <row x14ac:dyDescent="0.25" r="671" customHeight="1" ht="16.5">
      <c r="A671" s="156"/>
      <c r="B671" s="157"/>
      <c r="C671" s="155"/>
      <c r="D671" s="155"/>
      <c r="E671" s="155"/>
      <c r="F671" s="155"/>
      <c r="G671" s="86"/>
      <c r="H671" s="87"/>
      <c r="I671" s="87"/>
      <c r="J671" s="159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</row>
    <row x14ac:dyDescent="0.25" r="672" customHeight="1" ht="16.5">
      <c r="A672" s="156"/>
      <c r="B672" s="157"/>
      <c r="C672" s="155"/>
      <c r="D672" s="155"/>
      <c r="E672" s="155"/>
      <c r="F672" s="155"/>
      <c r="G672" s="86"/>
      <c r="H672" s="87"/>
      <c r="I672" s="87"/>
      <c r="J672" s="159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</row>
    <row x14ac:dyDescent="0.25" r="673" customHeight="1" ht="16.5">
      <c r="A673" s="156"/>
      <c r="B673" s="157"/>
      <c r="C673" s="155"/>
      <c r="D673" s="155"/>
      <c r="E673" s="155"/>
      <c r="F673" s="155"/>
      <c r="G673" s="86"/>
      <c r="H673" s="87"/>
      <c r="I673" s="87"/>
      <c r="J673" s="159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</row>
    <row x14ac:dyDescent="0.25" r="674" customHeight="1" ht="16.5">
      <c r="A674" s="156"/>
      <c r="B674" s="157"/>
      <c r="C674" s="155"/>
      <c r="D674" s="155"/>
      <c r="E674" s="155"/>
      <c r="F674" s="155"/>
      <c r="G674" s="86"/>
      <c r="H674" s="87"/>
      <c r="I674" s="87"/>
      <c r="J674" s="159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</row>
    <row x14ac:dyDescent="0.25" r="675" customHeight="1" ht="16.5">
      <c r="A675" s="156"/>
      <c r="B675" s="157"/>
      <c r="C675" s="155"/>
      <c r="D675" s="155"/>
      <c r="E675" s="155"/>
      <c r="F675" s="155"/>
      <c r="G675" s="86"/>
      <c r="H675" s="87"/>
      <c r="I675" s="87"/>
      <c r="J675" s="159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</row>
    <row x14ac:dyDescent="0.25" r="676" customHeight="1" ht="16.5">
      <c r="A676" s="156"/>
      <c r="B676" s="157"/>
      <c r="C676" s="155"/>
      <c r="D676" s="155"/>
      <c r="E676" s="155"/>
      <c r="F676" s="155"/>
      <c r="G676" s="86"/>
      <c r="H676" s="87"/>
      <c r="I676" s="87"/>
      <c r="J676" s="159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</row>
    <row x14ac:dyDescent="0.25" r="677" customHeight="1" ht="16.5">
      <c r="A677" s="156"/>
      <c r="B677" s="157"/>
      <c r="C677" s="155"/>
      <c r="D677" s="155"/>
      <c r="E677" s="155"/>
      <c r="F677" s="155"/>
      <c r="G677" s="86"/>
      <c r="H677" s="87"/>
      <c r="I677" s="87"/>
      <c r="J677" s="159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</row>
    <row x14ac:dyDescent="0.25" r="678" customHeight="1" ht="16.5">
      <c r="A678" s="156"/>
      <c r="B678" s="157"/>
      <c r="C678" s="155"/>
      <c r="D678" s="155"/>
      <c r="E678" s="155"/>
      <c r="F678" s="155"/>
      <c r="G678" s="86"/>
      <c r="H678" s="87"/>
      <c r="I678" s="87"/>
      <c r="J678" s="159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</row>
    <row x14ac:dyDescent="0.25" r="679" customHeight="1" ht="16.5">
      <c r="A679" s="156"/>
      <c r="B679" s="157"/>
      <c r="C679" s="155"/>
      <c r="D679" s="155"/>
      <c r="E679" s="155"/>
      <c r="F679" s="155"/>
      <c r="G679" s="86"/>
      <c r="H679" s="87"/>
      <c r="I679" s="87"/>
      <c r="J679" s="159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</row>
    <row x14ac:dyDescent="0.25" r="680" customHeight="1" ht="16.5">
      <c r="A680" s="156"/>
      <c r="B680" s="157"/>
      <c r="C680" s="155"/>
      <c r="D680" s="155"/>
      <c r="E680" s="155"/>
      <c r="F680" s="155"/>
      <c r="G680" s="86"/>
      <c r="H680" s="87"/>
      <c r="I680" s="87"/>
      <c r="J680" s="159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</row>
    <row x14ac:dyDescent="0.25" r="681" customHeight="1" ht="16.5">
      <c r="A681" s="156"/>
      <c r="B681" s="157"/>
      <c r="C681" s="155"/>
      <c r="D681" s="155"/>
      <c r="E681" s="155"/>
      <c r="F681" s="155"/>
      <c r="G681" s="86"/>
      <c r="H681" s="87"/>
      <c r="I681" s="87"/>
      <c r="J681" s="159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</row>
    <row x14ac:dyDescent="0.25" r="682" customHeight="1" ht="16.5">
      <c r="A682" s="156"/>
      <c r="B682" s="157"/>
      <c r="C682" s="155"/>
      <c r="D682" s="155"/>
      <c r="E682" s="155"/>
      <c r="F682" s="155"/>
      <c r="G682" s="86"/>
      <c r="H682" s="87"/>
      <c r="I682" s="87"/>
      <c r="J682" s="159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</row>
    <row x14ac:dyDescent="0.25" r="683" customHeight="1" ht="16.5">
      <c r="A683" s="156"/>
      <c r="B683" s="157"/>
      <c r="C683" s="155"/>
      <c r="D683" s="155"/>
      <c r="E683" s="155"/>
      <c r="F683" s="155"/>
      <c r="G683" s="86"/>
      <c r="H683" s="87"/>
      <c r="I683" s="87"/>
      <c r="J683" s="159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</row>
    <row x14ac:dyDescent="0.25" r="684" customHeight="1" ht="16.5">
      <c r="A684" s="156"/>
      <c r="B684" s="157"/>
      <c r="C684" s="155"/>
      <c r="D684" s="155"/>
      <c r="E684" s="155"/>
      <c r="F684" s="155"/>
      <c r="G684" s="86"/>
      <c r="H684" s="87"/>
      <c r="I684" s="87"/>
      <c r="J684" s="159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</row>
    <row x14ac:dyDescent="0.25" r="685" customHeight="1" ht="16.5">
      <c r="A685" s="156"/>
      <c r="B685" s="157"/>
      <c r="C685" s="155"/>
      <c r="D685" s="155"/>
      <c r="E685" s="155"/>
      <c r="F685" s="155"/>
      <c r="G685" s="86"/>
      <c r="H685" s="87"/>
      <c r="I685" s="87"/>
      <c r="J685" s="159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</row>
    <row x14ac:dyDescent="0.25" r="686" customHeight="1" ht="16.5">
      <c r="A686" s="156"/>
      <c r="B686" s="157"/>
      <c r="C686" s="155"/>
      <c r="D686" s="155"/>
      <c r="E686" s="155"/>
      <c r="F686" s="155"/>
      <c r="G686" s="86"/>
      <c r="H686" s="87"/>
      <c r="I686" s="87"/>
      <c r="J686" s="159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</row>
    <row x14ac:dyDescent="0.25" r="687" customHeight="1" ht="16.5">
      <c r="A687" s="156"/>
      <c r="B687" s="157"/>
      <c r="C687" s="155"/>
      <c r="D687" s="155"/>
      <c r="E687" s="155"/>
      <c r="F687" s="155"/>
      <c r="G687" s="86"/>
      <c r="H687" s="87"/>
      <c r="I687" s="87"/>
      <c r="J687" s="159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</row>
    <row x14ac:dyDescent="0.25" r="688" customHeight="1" ht="16.5">
      <c r="A688" s="156"/>
      <c r="B688" s="157"/>
      <c r="C688" s="155"/>
      <c r="D688" s="155"/>
      <c r="E688" s="155"/>
      <c r="F688" s="155"/>
      <c r="G688" s="86"/>
      <c r="H688" s="87"/>
      <c r="I688" s="87"/>
      <c r="J688" s="159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</row>
    <row x14ac:dyDescent="0.25" r="689" customHeight="1" ht="16.5">
      <c r="A689" s="156"/>
      <c r="B689" s="157"/>
      <c r="C689" s="155"/>
      <c r="D689" s="155"/>
      <c r="E689" s="155"/>
      <c r="F689" s="155"/>
      <c r="G689" s="86"/>
      <c r="H689" s="87"/>
      <c r="I689" s="87"/>
      <c r="J689" s="159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</row>
    <row x14ac:dyDescent="0.25" r="690" customHeight="1" ht="16.5">
      <c r="A690" s="156"/>
      <c r="B690" s="157"/>
      <c r="C690" s="155"/>
      <c r="D690" s="155"/>
      <c r="E690" s="155"/>
      <c r="F690" s="155"/>
      <c r="G690" s="86"/>
      <c r="H690" s="87"/>
      <c r="I690" s="87"/>
      <c r="J690" s="159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</row>
    <row x14ac:dyDescent="0.25" r="691" customHeight="1" ht="16.5">
      <c r="A691" s="156"/>
      <c r="B691" s="157"/>
      <c r="C691" s="155"/>
      <c r="D691" s="155"/>
      <c r="E691" s="155"/>
      <c r="F691" s="155"/>
      <c r="G691" s="86"/>
      <c r="H691" s="87"/>
      <c r="I691" s="87"/>
      <c r="J691" s="159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</row>
    <row x14ac:dyDescent="0.25" r="692" customHeight="1" ht="16.5">
      <c r="A692" s="156"/>
      <c r="B692" s="157"/>
      <c r="C692" s="155"/>
      <c r="D692" s="155"/>
      <c r="E692" s="155"/>
      <c r="F692" s="155"/>
      <c r="G692" s="86"/>
      <c r="H692" s="87"/>
      <c r="I692" s="87"/>
      <c r="J692" s="159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</row>
    <row x14ac:dyDescent="0.25" r="693" customHeight="1" ht="16.5">
      <c r="A693" s="156"/>
      <c r="B693" s="157"/>
      <c r="C693" s="155"/>
      <c r="D693" s="155"/>
      <c r="E693" s="155"/>
      <c r="F693" s="155"/>
      <c r="G693" s="86"/>
      <c r="H693" s="87"/>
      <c r="I693" s="87"/>
      <c r="J693" s="159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</row>
    <row x14ac:dyDescent="0.25" r="694" customHeight="1" ht="16.5">
      <c r="A694" s="156"/>
      <c r="B694" s="157"/>
      <c r="C694" s="155"/>
      <c r="D694" s="155"/>
      <c r="E694" s="155"/>
      <c r="F694" s="155"/>
      <c r="G694" s="86"/>
      <c r="H694" s="87"/>
      <c r="I694" s="87"/>
      <c r="J694" s="159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</row>
    <row x14ac:dyDescent="0.25" r="695" customHeight="1" ht="16.5">
      <c r="A695" s="156"/>
      <c r="B695" s="157"/>
      <c r="C695" s="155"/>
      <c r="D695" s="155"/>
      <c r="E695" s="155"/>
      <c r="F695" s="155"/>
      <c r="G695" s="86"/>
      <c r="H695" s="87"/>
      <c r="I695" s="87"/>
      <c r="J695" s="159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</row>
    <row x14ac:dyDescent="0.25" r="696" customHeight="1" ht="16.5">
      <c r="A696" s="156"/>
      <c r="B696" s="157"/>
      <c r="C696" s="155"/>
      <c r="D696" s="155"/>
      <c r="E696" s="155"/>
      <c r="F696" s="155"/>
      <c r="G696" s="86"/>
      <c r="H696" s="87"/>
      <c r="I696" s="87"/>
      <c r="J696" s="159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</row>
    <row x14ac:dyDescent="0.25" r="697" customHeight="1" ht="16.5">
      <c r="A697" s="156"/>
      <c r="B697" s="157"/>
      <c r="C697" s="155"/>
      <c r="D697" s="155"/>
      <c r="E697" s="155"/>
      <c r="F697" s="155"/>
      <c r="G697" s="86"/>
      <c r="H697" s="87"/>
      <c r="I697" s="87"/>
      <c r="J697" s="159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</row>
    <row x14ac:dyDescent="0.25" r="698" customHeight="1" ht="16.5">
      <c r="A698" s="156"/>
      <c r="B698" s="157"/>
      <c r="C698" s="155"/>
      <c r="D698" s="155"/>
      <c r="E698" s="155"/>
      <c r="F698" s="155"/>
      <c r="G698" s="86"/>
      <c r="H698" s="87"/>
      <c r="I698" s="87"/>
      <c r="J698" s="159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</row>
    <row x14ac:dyDescent="0.25" r="699" customHeight="1" ht="16.5">
      <c r="A699" s="156"/>
      <c r="B699" s="157"/>
      <c r="C699" s="155"/>
      <c r="D699" s="155"/>
      <c r="E699" s="155"/>
      <c r="F699" s="155"/>
      <c r="G699" s="86"/>
      <c r="H699" s="87"/>
      <c r="I699" s="87"/>
      <c r="J699" s="159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</row>
    <row x14ac:dyDescent="0.25" r="700" customHeight="1" ht="16.5">
      <c r="A700" s="156"/>
      <c r="B700" s="157"/>
      <c r="C700" s="155"/>
      <c r="D700" s="155"/>
      <c r="E700" s="155"/>
      <c r="F700" s="155"/>
      <c r="G700" s="86"/>
      <c r="H700" s="87"/>
      <c r="I700" s="87"/>
      <c r="J700" s="159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</row>
    <row x14ac:dyDescent="0.25" r="701" customHeight="1" ht="16.5">
      <c r="A701" s="156"/>
      <c r="B701" s="157"/>
      <c r="C701" s="155"/>
      <c r="D701" s="155"/>
      <c r="E701" s="155"/>
      <c r="F701" s="155"/>
      <c r="G701" s="86"/>
      <c r="H701" s="87"/>
      <c r="I701" s="87"/>
      <c r="J701" s="159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</row>
    <row x14ac:dyDescent="0.25" r="702" customHeight="1" ht="16.5">
      <c r="A702" s="156"/>
      <c r="B702" s="157"/>
      <c r="C702" s="155"/>
      <c r="D702" s="155"/>
      <c r="E702" s="155"/>
      <c r="F702" s="155"/>
      <c r="G702" s="86"/>
      <c r="H702" s="87"/>
      <c r="I702" s="87"/>
      <c r="J702" s="159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</row>
    <row x14ac:dyDescent="0.25" r="703" customHeight="1" ht="16.5">
      <c r="A703" s="156"/>
      <c r="B703" s="157"/>
      <c r="C703" s="155"/>
      <c r="D703" s="155"/>
      <c r="E703" s="155"/>
      <c r="F703" s="155"/>
      <c r="G703" s="86"/>
      <c r="H703" s="87"/>
      <c r="I703" s="87"/>
      <c r="J703" s="159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</row>
    <row x14ac:dyDescent="0.25" r="704" customHeight="1" ht="16.5">
      <c r="A704" s="156"/>
      <c r="B704" s="157"/>
      <c r="C704" s="155"/>
      <c r="D704" s="155"/>
      <c r="E704" s="155"/>
      <c r="F704" s="155"/>
      <c r="G704" s="86"/>
      <c r="H704" s="87"/>
      <c r="I704" s="87"/>
      <c r="J704" s="159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</row>
    <row x14ac:dyDescent="0.25" r="705" customHeight="1" ht="16.5">
      <c r="A705" s="156"/>
      <c r="B705" s="157"/>
      <c r="C705" s="155"/>
      <c r="D705" s="155"/>
      <c r="E705" s="155"/>
      <c r="F705" s="155"/>
      <c r="G705" s="86"/>
      <c r="H705" s="87"/>
      <c r="I705" s="87"/>
      <c r="J705" s="159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</row>
    <row x14ac:dyDescent="0.25" r="706" customHeight="1" ht="16.5">
      <c r="A706" s="156"/>
      <c r="B706" s="157"/>
      <c r="C706" s="155"/>
      <c r="D706" s="155"/>
      <c r="E706" s="155"/>
      <c r="F706" s="155"/>
      <c r="G706" s="86"/>
      <c r="H706" s="87"/>
      <c r="I706" s="87"/>
      <c r="J706" s="159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</row>
    <row x14ac:dyDescent="0.25" r="707" customHeight="1" ht="16.5">
      <c r="A707" s="156"/>
      <c r="B707" s="157"/>
      <c r="C707" s="155"/>
      <c r="D707" s="155"/>
      <c r="E707" s="155"/>
      <c r="F707" s="155"/>
      <c r="G707" s="86"/>
      <c r="H707" s="87"/>
      <c r="I707" s="87"/>
      <c r="J707" s="159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</row>
    <row x14ac:dyDescent="0.25" r="708" customHeight="1" ht="16.5">
      <c r="A708" s="156"/>
      <c r="B708" s="157"/>
      <c r="C708" s="155"/>
      <c r="D708" s="155"/>
      <c r="E708" s="155"/>
      <c r="F708" s="155"/>
      <c r="G708" s="86"/>
      <c r="H708" s="87"/>
      <c r="I708" s="87"/>
      <c r="J708" s="159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</row>
    <row x14ac:dyDescent="0.25" r="709" customHeight="1" ht="16.5">
      <c r="A709" s="156"/>
      <c r="B709" s="157"/>
      <c r="C709" s="155"/>
      <c r="D709" s="155"/>
      <c r="E709" s="155"/>
      <c r="F709" s="155"/>
      <c r="G709" s="86"/>
      <c r="H709" s="87"/>
      <c r="I709" s="87"/>
      <c r="J709" s="159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</row>
    <row x14ac:dyDescent="0.25" r="710" customHeight="1" ht="16.5">
      <c r="A710" s="156"/>
      <c r="B710" s="157"/>
      <c r="C710" s="155"/>
      <c r="D710" s="155"/>
      <c r="E710" s="155"/>
      <c r="F710" s="155"/>
      <c r="G710" s="86"/>
      <c r="H710" s="87"/>
      <c r="I710" s="87"/>
      <c r="J710" s="159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</row>
    <row x14ac:dyDescent="0.25" r="711" customHeight="1" ht="16.5">
      <c r="A711" s="156"/>
      <c r="B711" s="157"/>
      <c r="C711" s="155"/>
      <c r="D711" s="155"/>
      <c r="E711" s="155"/>
      <c r="F711" s="155"/>
      <c r="G711" s="86"/>
      <c r="H711" s="87"/>
      <c r="I711" s="87"/>
      <c r="J711" s="159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</row>
    <row x14ac:dyDescent="0.25" r="712" customHeight="1" ht="16.5">
      <c r="A712" s="156"/>
      <c r="B712" s="157"/>
      <c r="C712" s="155"/>
      <c r="D712" s="155"/>
      <c r="E712" s="155"/>
      <c r="F712" s="155"/>
      <c r="G712" s="86"/>
      <c r="H712" s="87"/>
      <c r="I712" s="87"/>
      <c r="J712" s="159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</row>
    <row x14ac:dyDescent="0.25" r="713" customHeight="1" ht="16.5">
      <c r="A713" s="156"/>
      <c r="B713" s="157"/>
      <c r="C713" s="155"/>
      <c r="D713" s="155"/>
      <c r="E713" s="155"/>
      <c r="F713" s="155"/>
      <c r="G713" s="86"/>
      <c r="H713" s="87"/>
      <c r="I713" s="87"/>
      <c r="J713" s="159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</row>
    <row x14ac:dyDescent="0.25" r="714" customHeight="1" ht="16.5">
      <c r="A714" s="156"/>
      <c r="B714" s="157"/>
      <c r="C714" s="155"/>
      <c r="D714" s="155"/>
      <c r="E714" s="155"/>
      <c r="F714" s="155"/>
      <c r="G714" s="86"/>
      <c r="H714" s="87"/>
      <c r="I714" s="87"/>
      <c r="J714" s="159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</row>
    <row x14ac:dyDescent="0.25" r="715" customHeight="1" ht="16.5">
      <c r="A715" s="156"/>
      <c r="B715" s="157"/>
      <c r="C715" s="155"/>
      <c r="D715" s="155"/>
      <c r="E715" s="155"/>
      <c r="F715" s="155"/>
      <c r="G715" s="86"/>
      <c r="H715" s="87"/>
      <c r="I715" s="87"/>
      <c r="J715" s="159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</row>
    <row x14ac:dyDescent="0.25" r="716" customHeight="1" ht="16.5">
      <c r="A716" s="156"/>
      <c r="B716" s="157"/>
      <c r="C716" s="155"/>
      <c r="D716" s="155"/>
      <c r="E716" s="155"/>
      <c r="F716" s="155"/>
      <c r="G716" s="86"/>
      <c r="H716" s="87"/>
      <c r="I716" s="87"/>
      <c r="J716" s="159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</row>
    <row x14ac:dyDescent="0.25" r="717" customHeight="1" ht="16.5">
      <c r="A717" s="156"/>
      <c r="B717" s="157"/>
      <c r="C717" s="155"/>
      <c r="D717" s="155"/>
      <c r="E717" s="155"/>
      <c r="F717" s="155"/>
      <c r="G717" s="86"/>
      <c r="H717" s="87"/>
      <c r="I717" s="87"/>
      <c r="J717" s="159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</row>
    <row x14ac:dyDescent="0.25" r="718" customHeight="1" ht="16.5">
      <c r="A718" s="156"/>
      <c r="B718" s="157"/>
      <c r="C718" s="155"/>
      <c r="D718" s="155"/>
      <c r="E718" s="155"/>
      <c r="F718" s="155"/>
      <c r="G718" s="86"/>
      <c r="H718" s="87"/>
      <c r="I718" s="87"/>
      <c r="J718" s="159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</row>
    <row x14ac:dyDescent="0.25" r="719" customHeight="1" ht="16.5">
      <c r="A719" s="156"/>
      <c r="B719" s="157"/>
      <c r="C719" s="155"/>
      <c r="D719" s="155"/>
      <c r="E719" s="155"/>
      <c r="F719" s="155"/>
      <c r="G719" s="86"/>
      <c r="H719" s="87"/>
      <c r="I719" s="87"/>
      <c r="J719" s="159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</row>
    <row x14ac:dyDescent="0.25" r="720" customHeight="1" ht="16.5">
      <c r="A720" s="156"/>
      <c r="B720" s="157"/>
      <c r="C720" s="155"/>
      <c r="D720" s="155"/>
      <c r="E720" s="155"/>
      <c r="F720" s="155"/>
      <c r="G720" s="86"/>
      <c r="H720" s="87"/>
      <c r="I720" s="87"/>
      <c r="J720" s="159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</row>
    <row x14ac:dyDescent="0.25" r="721" customHeight="1" ht="16.5">
      <c r="A721" s="156"/>
      <c r="B721" s="157"/>
      <c r="C721" s="155"/>
      <c r="D721" s="155"/>
      <c r="E721" s="155"/>
      <c r="F721" s="155"/>
      <c r="G721" s="86"/>
      <c r="H721" s="87"/>
      <c r="I721" s="87"/>
      <c r="J721" s="159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</row>
    <row x14ac:dyDescent="0.25" r="722" customHeight="1" ht="16.5">
      <c r="A722" s="156"/>
      <c r="B722" s="157"/>
      <c r="C722" s="155"/>
      <c r="D722" s="155"/>
      <c r="E722" s="155"/>
      <c r="F722" s="155"/>
      <c r="G722" s="86"/>
      <c r="H722" s="87"/>
      <c r="I722" s="87"/>
      <c r="J722" s="159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</row>
    <row x14ac:dyDescent="0.25" r="723" customHeight="1" ht="16.5">
      <c r="A723" s="156"/>
      <c r="B723" s="157"/>
      <c r="C723" s="155"/>
      <c r="D723" s="155"/>
      <c r="E723" s="155"/>
      <c r="F723" s="155"/>
      <c r="G723" s="86"/>
      <c r="H723" s="87"/>
      <c r="I723" s="87"/>
      <c r="J723" s="159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</row>
    <row x14ac:dyDescent="0.25" r="724" customHeight="1" ht="16.5">
      <c r="A724" s="156"/>
      <c r="B724" s="157"/>
      <c r="C724" s="155"/>
      <c r="D724" s="155"/>
      <c r="E724" s="155"/>
      <c r="F724" s="155"/>
      <c r="G724" s="86"/>
      <c r="H724" s="87"/>
      <c r="I724" s="87"/>
      <c r="J724" s="159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</row>
    <row x14ac:dyDescent="0.25" r="725" customHeight="1" ht="16.5">
      <c r="A725" s="156"/>
      <c r="B725" s="157"/>
      <c r="C725" s="155"/>
      <c r="D725" s="155"/>
      <c r="E725" s="155"/>
      <c r="F725" s="155"/>
      <c r="G725" s="86"/>
      <c r="H725" s="87"/>
      <c r="I725" s="87"/>
      <c r="J725" s="159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</row>
    <row x14ac:dyDescent="0.25" r="726" customHeight="1" ht="16.5">
      <c r="A726" s="156"/>
      <c r="B726" s="157"/>
      <c r="C726" s="155"/>
      <c r="D726" s="155"/>
      <c r="E726" s="155"/>
      <c r="F726" s="155"/>
      <c r="G726" s="86"/>
      <c r="H726" s="87"/>
      <c r="I726" s="87"/>
      <c r="J726" s="159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</row>
    <row x14ac:dyDescent="0.25" r="727" customHeight="1" ht="16.5">
      <c r="A727" s="156"/>
      <c r="B727" s="157"/>
      <c r="C727" s="155"/>
      <c r="D727" s="155"/>
      <c r="E727" s="155"/>
      <c r="F727" s="155"/>
      <c r="G727" s="86"/>
      <c r="H727" s="87"/>
      <c r="I727" s="87"/>
      <c r="J727" s="159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</row>
    <row x14ac:dyDescent="0.25" r="728" customHeight="1" ht="16.5">
      <c r="A728" s="156"/>
      <c r="B728" s="157"/>
      <c r="C728" s="155"/>
      <c r="D728" s="155"/>
      <c r="E728" s="155"/>
      <c r="F728" s="155"/>
      <c r="G728" s="86"/>
      <c r="H728" s="87"/>
      <c r="I728" s="87"/>
      <c r="J728" s="159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</row>
    <row x14ac:dyDescent="0.25" r="729" customHeight="1" ht="16.5">
      <c r="A729" s="156"/>
      <c r="B729" s="157"/>
      <c r="C729" s="155"/>
      <c r="D729" s="155"/>
      <c r="E729" s="155"/>
      <c r="F729" s="155"/>
      <c r="G729" s="86"/>
      <c r="H729" s="87"/>
      <c r="I729" s="87"/>
      <c r="J729" s="159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</row>
    <row x14ac:dyDescent="0.25" r="730" customHeight="1" ht="16.5">
      <c r="A730" s="156"/>
      <c r="B730" s="157"/>
      <c r="C730" s="155"/>
      <c r="D730" s="155"/>
      <c r="E730" s="155"/>
      <c r="F730" s="155"/>
      <c r="G730" s="86"/>
      <c r="H730" s="87"/>
      <c r="I730" s="87"/>
      <c r="J730" s="159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</row>
    <row x14ac:dyDescent="0.25" r="731" customHeight="1" ht="16.5">
      <c r="A731" s="156"/>
      <c r="B731" s="157"/>
      <c r="C731" s="155"/>
      <c r="D731" s="155"/>
      <c r="E731" s="155"/>
      <c r="F731" s="155"/>
      <c r="G731" s="86"/>
      <c r="H731" s="87"/>
      <c r="I731" s="87"/>
      <c r="J731" s="159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</row>
    <row x14ac:dyDescent="0.25" r="732" customHeight="1" ht="16.5">
      <c r="A732" s="156"/>
      <c r="B732" s="157"/>
      <c r="C732" s="155"/>
      <c r="D732" s="155"/>
      <c r="E732" s="155"/>
      <c r="F732" s="155"/>
      <c r="G732" s="86"/>
      <c r="H732" s="87"/>
      <c r="I732" s="87"/>
      <c r="J732" s="159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</row>
    <row x14ac:dyDescent="0.25" r="733" customHeight="1" ht="16.5">
      <c r="A733" s="156"/>
      <c r="B733" s="157"/>
      <c r="C733" s="155"/>
      <c r="D733" s="155"/>
      <c r="E733" s="155"/>
      <c r="F733" s="155"/>
      <c r="G733" s="86"/>
      <c r="H733" s="87"/>
      <c r="I733" s="87"/>
      <c r="J733" s="159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</row>
    <row x14ac:dyDescent="0.25" r="734" customHeight="1" ht="16.5">
      <c r="A734" s="156"/>
      <c r="B734" s="157"/>
      <c r="C734" s="155"/>
      <c r="D734" s="155"/>
      <c r="E734" s="155"/>
      <c r="F734" s="155"/>
      <c r="G734" s="86"/>
      <c r="H734" s="87"/>
      <c r="I734" s="87"/>
      <c r="J734" s="159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</row>
    <row x14ac:dyDescent="0.25" r="735" customHeight="1" ht="16.5">
      <c r="A735" s="156"/>
      <c r="B735" s="157"/>
      <c r="C735" s="155"/>
      <c r="D735" s="155"/>
      <c r="E735" s="155"/>
      <c r="F735" s="155"/>
      <c r="G735" s="86"/>
      <c r="H735" s="87"/>
      <c r="I735" s="87"/>
      <c r="J735" s="159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</row>
    <row x14ac:dyDescent="0.25" r="736" customHeight="1" ht="16.5">
      <c r="A736" s="156"/>
      <c r="B736" s="157"/>
      <c r="C736" s="155"/>
      <c r="D736" s="155"/>
      <c r="E736" s="155"/>
      <c r="F736" s="155"/>
      <c r="G736" s="86"/>
      <c r="H736" s="87"/>
      <c r="I736" s="87"/>
      <c r="J736" s="159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</row>
    <row x14ac:dyDescent="0.25" r="737" customHeight="1" ht="16.5">
      <c r="A737" s="156"/>
      <c r="B737" s="157"/>
      <c r="C737" s="155"/>
      <c r="D737" s="155"/>
      <c r="E737" s="155"/>
      <c r="F737" s="155"/>
      <c r="G737" s="86"/>
      <c r="H737" s="87"/>
      <c r="I737" s="87"/>
      <c r="J737" s="159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</row>
    <row x14ac:dyDescent="0.25" r="738" customHeight="1" ht="16.5">
      <c r="A738" s="156"/>
      <c r="B738" s="157"/>
      <c r="C738" s="155"/>
      <c r="D738" s="155"/>
      <c r="E738" s="155"/>
      <c r="F738" s="155"/>
      <c r="G738" s="86"/>
      <c r="H738" s="87"/>
      <c r="I738" s="87"/>
      <c r="J738" s="159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</row>
    <row x14ac:dyDescent="0.25" r="739" customHeight="1" ht="16.5">
      <c r="A739" s="156"/>
      <c r="B739" s="157"/>
      <c r="C739" s="155"/>
      <c r="D739" s="155"/>
      <c r="E739" s="155"/>
      <c r="F739" s="155"/>
      <c r="G739" s="86"/>
      <c r="H739" s="87"/>
      <c r="I739" s="87"/>
      <c r="J739" s="159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</row>
    <row x14ac:dyDescent="0.25" r="740" customHeight="1" ht="16.5">
      <c r="A740" s="156"/>
      <c r="B740" s="157"/>
      <c r="C740" s="155"/>
      <c r="D740" s="155"/>
      <c r="E740" s="155"/>
      <c r="F740" s="155"/>
      <c r="G740" s="86"/>
      <c r="H740" s="87"/>
      <c r="I740" s="87"/>
      <c r="J740" s="159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</row>
    <row x14ac:dyDescent="0.25" r="741" customHeight="1" ht="16.5">
      <c r="A741" s="156"/>
      <c r="B741" s="157"/>
      <c r="C741" s="155"/>
      <c r="D741" s="155"/>
      <c r="E741" s="155"/>
      <c r="F741" s="155"/>
      <c r="G741" s="86"/>
      <c r="H741" s="87"/>
      <c r="I741" s="87"/>
      <c r="J741" s="159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</row>
    <row x14ac:dyDescent="0.25" r="742" customHeight="1" ht="16.5">
      <c r="A742" s="156"/>
      <c r="B742" s="157"/>
      <c r="C742" s="155"/>
      <c r="D742" s="155"/>
      <c r="E742" s="155"/>
      <c r="F742" s="155"/>
      <c r="G742" s="86"/>
      <c r="H742" s="87"/>
      <c r="I742" s="87"/>
      <c r="J742" s="159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</row>
    <row x14ac:dyDescent="0.25" r="743" customHeight="1" ht="16.5">
      <c r="A743" s="156"/>
      <c r="B743" s="157"/>
      <c r="C743" s="155"/>
      <c r="D743" s="155"/>
      <c r="E743" s="155"/>
      <c r="F743" s="155"/>
      <c r="G743" s="86"/>
      <c r="H743" s="87"/>
      <c r="I743" s="87"/>
      <c r="J743" s="159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</row>
    <row x14ac:dyDescent="0.25" r="744" customHeight="1" ht="16.5">
      <c r="A744" s="156"/>
      <c r="B744" s="157"/>
      <c r="C744" s="155"/>
      <c r="D744" s="155"/>
      <c r="E744" s="155"/>
      <c r="F744" s="155"/>
      <c r="G744" s="86"/>
      <c r="H744" s="87"/>
      <c r="I744" s="87"/>
      <c r="J744" s="159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</row>
    <row x14ac:dyDescent="0.25" r="745" customHeight="1" ht="16.5">
      <c r="A745" s="156"/>
      <c r="B745" s="157"/>
      <c r="C745" s="155"/>
      <c r="D745" s="155"/>
      <c r="E745" s="155"/>
      <c r="F745" s="155"/>
      <c r="G745" s="86"/>
      <c r="H745" s="87"/>
      <c r="I745" s="87"/>
      <c r="J745" s="159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</row>
    <row x14ac:dyDescent="0.25" r="746" customHeight="1" ht="16.5">
      <c r="A746" s="156"/>
      <c r="B746" s="157"/>
      <c r="C746" s="155"/>
      <c r="D746" s="155"/>
      <c r="E746" s="155"/>
      <c r="F746" s="155"/>
      <c r="G746" s="86"/>
      <c r="H746" s="87"/>
      <c r="I746" s="87"/>
      <c r="J746" s="159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</row>
    <row x14ac:dyDescent="0.25" r="747" customHeight="1" ht="16.5">
      <c r="A747" s="156"/>
      <c r="B747" s="157"/>
      <c r="C747" s="155"/>
      <c r="D747" s="155"/>
      <c r="E747" s="155"/>
      <c r="F747" s="155"/>
      <c r="G747" s="86"/>
      <c r="H747" s="87"/>
      <c r="I747" s="87"/>
      <c r="J747" s="159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</row>
    <row x14ac:dyDescent="0.25" r="748" customHeight="1" ht="16.5">
      <c r="A748" s="156"/>
      <c r="B748" s="157"/>
      <c r="C748" s="155"/>
      <c r="D748" s="155"/>
      <c r="E748" s="155"/>
      <c r="F748" s="155"/>
      <c r="G748" s="86"/>
      <c r="H748" s="87"/>
      <c r="I748" s="87"/>
      <c r="J748" s="159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</row>
    <row x14ac:dyDescent="0.25" r="749" customHeight="1" ht="16.5">
      <c r="A749" s="156"/>
      <c r="B749" s="157"/>
      <c r="C749" s="155"/>
      <c r="D749" s="155"/>
      <c r="E749" s="155"/>
      <c r="F749" s="155"/>
      <c r="G749" s="86"/>
      <c r="H749" s="87"/>
      <c r="I749" s="87"/>
      <c r="J749" s="159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</row>
    <row x14ac:dyDescent="0.25" r="750" customHeight="1" ht="16.5">
      <c r="A750" s="156"/>
      <c r="B750" s="157"/>
      <c r="C750" s="155"/>
      <c r="D750" s="155"/>
      <c r="E750" s="155"/>
      <c r="F750" s="155"/>
      <c r="G750" s="86"/>
      <c r="H750" s="87"/>
      <c r="I750" s="87"/>
      <c r="J750" s="159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</row>
    <row x14ac:dyDescent="0.25" r="751" customHeight="1" ht="16.5">
      <c r="A751" s="156"/>
      <c r="B751" s="157"/>
      <c r="C751" s="155"/>
      <c r="D751" s="155"/>
      <c r="E751" s="155"/>
      <c r="F751" s="155"/>
      <c r="G751" s="86"/>
      <c r="H751" s="87"/>
      <c r="I751" s="87"/>
      <c r="J751" s="159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</row>
    <row x14ac:dyDescent="0.25" r="752" customHeight="1" ht="16.5">
      <c r="A752" s="156"/>
      <c r="B752" s="157"/>
      <c r="C752" s="155"/>
      <c r="D752" s="155"/>
      <c r="E752" s="155"/>
      <c r="F752" s="155"/>
      <c r="G752" s="86"/>
      <c r="H752" s="87"/>
      <c r="I752" s="87"/>
      <c r="J752" s="159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</row>
    <row x14ac:dyDescent="0.25" r="753" customHeight="1" ht="16.5">
      <c r="A753" s="156"/>
      <c r="B753" s="157"/>
      <c r="C753" s="155"/>
      <c r="D753" s="155"/>
      <c r="E753" s="155"/>
      <c r="F753" s="155"/>
      <c r="G753" s="86"/>
      <c r="H753" s="87"/>
      <c r="I753" s="87"/>
      <c r="J753" s="159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</row>
    <row x14ac:dyDescent="0.25" r="754" customHeight="1" ht="16.5">
      <c r="A754" s="156"/>
      <c r="B754" s="157"/>
      <c r="C754" s="155"/>
      <c r="D754" s="155"/>
      <c r="E754" s="155"/>
      <c r="F754" s="155"/>
      <c r="G754" s="86"/>
      <c r="H754" s="87"/>
      <c r="I754" s="87"/>
      <c r="J754" s="159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</row>
    <row x14ac:dyDescent="0.25" r="755" customHeight="1" ht="16.5">
      <c r="A755" s="156"/>
      <c r="B755" s="157"/>
      <c r="C755" s="155"/>
      <c r="D755" s="155"/>
      <c r="E755" s="155"/>
      <c r="F755" s="155"/>
      <c r="G755" s="86"/>
      <c r="H755" s="87"/>
      <c r="I755" s="87"/>
      <c r="J755" s="159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</row>
    <row x14ac:dyDescent="0.25" r="756" customHeight="1" ht="16.5">
      <c r="A756" s="156"/>
      <c r="B756" s="157"/>
      <c r="C756" s="155"/>
      <c r="D756" s="155"/>
      <c r="E756" s="155"/>
      <c r="F756" s="155"/>
      <c r="G756" s="86"/>
      <c r="H756" s="87"/>
      <c r="I756" s="87"/>
      <c r="J756" s="159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</row>
    <row x14ac:dyDescent="0.25" r="757" customHeight="1" ht="16.5">
      <c r="A757" s="156"/>
      <c r="B757" s="157"/>
      <c r="C757" s="155"/>
      <c r="D757" s="155"/>
      <c r="E757" s="155"/>
      <c r="F757" s="155"/>
      <c r="G757" s="86"/>
      <c r="H757" s="87"/>
      <c r="I757" s="87"/>
      <c r="J757" s="159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</row>
    <row x14ac:dyDescent="0.25" r="758" customHeight="1" ht="16.5">
      <c r="A758" s="156"/>
      <c r="B758" s="157"/>
      <c r="C758" s="155"/>
      <c r="D758" s="155"/>
      <c r="E758" s="155"/>
      <c r="F758" s="155"/>
      <c r="G758" s="86"/>
      <c r="H758" s="87"/>
      <c r="I758" s="87"/>
      <c r="J758" s="159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</row>
    <row x14ac:dyDescent="0.25" r="759" customHeight="1" ht="16.5">
      <c r="A759" s="156"/>
      <c r="B759" s="157"/>
      <c r="C759" s="155"/>
      <c r="D759" s="155"/>
      <c r="E759" s="155"/>
      <c r="F759" s="155"/>
      <c r="G759" s="86"/>
      <c r="H759" s="87"/>
      <c r="I759" s="87"/>
      <c r="J759" s="159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</row>
    <row x14ac:dyDescent="0.25" r="760" customHeight="1" ht="16.5">
      <c r="A760" s="156"/>
      <c r="B760" s="157"/>
      <c r="C760" s="155"/>
      <c r="D760" s="155"/>
      <c r="E760" s="155"/>
      <c r="F760" s="155"/>
      <c r="G760" s="86"/>
      <c r="H760" s="87"/>
      <c r="I760" s="87"/>
      <c r="J760" s="159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</row>
    <row x14ac:dyDescent="0.25" r="761" customHeight="1" ht="16.5">
      <c r="A761" s="156"/>
      <c r="B761" s="157"/>
      <c r="C761" s="155"/>
      <c r="D761" s="155"/>
      <c r="E761" s="155"/>
      <c r="F761" s="155"/>
      <c r="G761" s="86"/>
      <c r="H761" s="87"/>
      <c r="I761" s="87"/>
      <c r="J761" s="159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</row>
    <row x14ac:dyDescent="0.25" r="762" customHeight="1" ht="16.5">
      <c r="A762" s="156"/>
      <c r="B762" s="157"/>
      <c r="C762" s="155"/>
      <c r="D762" s="155"/>
      <c r="E762" s="155"/>
      <c r="F762" s="155"/>
      <c r="G762" s="86"/>
      <c r="H762" s="87"/>
      <c r="I762" s="87"/>
      <c r="J762" s="159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</row>
    <row x14ac:dyDescent="0.25" r="763" customHeight="1" ht="16.5">
      <c r="A763" s="156"/>
      <c r="B763" s="157"/>
      <c r="C763" s="155"/>
      <c r="D763" s="155"/>
      <c r="E763" s="155"/>
      <c r="F763" s="155"/>
      <c r="G763" s="86"/>
      <c r="H763" s="87"/>
      <c r="I763" s="87"/>
      <c r="J763" s="159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</row>
    <row x14ac:dyDescent="0.25" r="764" customHeight="1" ht="16.5">
      <c r="A764" s="156"/>
      <c r="B764" s="157"/>
      <c r="C764" s="155"/>
      <c r="D764" s="155"/>
      <c r="E764" s="155"/>
      <c r="F764" s="155"/>
      <c r="G764" s="86"/>
      <c r="H764" s="87"/>
      <c r="I764" s="87"/>
      <c r="J764" s="159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</row>
    <row x14ac:dyDescent="0.25" r="765" customHeight="1" ht="16.5">
      <c r="A765" s="156"/>
      <c r="B765" s="157"/>
      <c r="C765" s="155"/>
      <c r="D765" s="155"/>
      <c r="E765" s="155"/>
      <c r="F765" s="155"/>
      <c r="G765" s="86"/>
      <c r="H765" s="87"/>
      <c r="I765" s="87"/>
      <c r="J765" s="159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</row>
    <row x14ac:dyDescent="0.25" r="766" customHeight="1" ht="16.5">
      <c r="A766" s="156"/>
      <c r="B766" s="157"/>
      <c r="C766" s="155"/>
      <c r="D766" s="155"/>
      <c r="E766" s="155"/>
      <c r="F766" s="155"/>
      <c r="G766" s="86"/>
      <c r="H766" s="87"/>
      <c r="I766" s="87"/>
      <c r="J766" s="159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</row>
    <row x14ac:dyDescent="0.25" r="767" customHeight="1" ht="16.5">
      <c r="A767" s="156"/>
      <c r="B767" s="157"/>
      <c r="C767" s="155"/>
      <c r="D767" s="155"/>
      <c r="E767" s="155"/>
      <c r="F767" s="155"/>
      <c r="G767" s="86"/>
      <c r="H767" s="87"/>
      <c r="I767" s="87"/>
      <c r="J767" s="159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</row>
    <row x14ac:dyDescent="0.25" r="768" customHeight="1" ht="16.5">
      <c r="A768" s="156"/>
      <c r="B768" s="157"/>
      <c r="C768" s="155"/>
      <c r="D768" s="155"/>
      <c r="E768" s="155"/>
      <c r="F768" s="155"/>
      <c r="G768" s="86"/>
      <c r="H768" s="87"/>
      <c r="I768" s="87"/>
      <c r="J768" s="159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</row>
    <row x14ac:dyDescent="0.25" r="769" customHeight="1" ht="16.5">
      <c r="A769" s="156"/>
      <c r="B769" s="157"/>
      <c r="C769" s="155"/>
      <c r="D769" s="155"/>
      <c r="E769" s="155"/>
      <c r="F769" s="155"/>
      <c r="G769" s="86"/>
      <c r="H769" s="87"/>
      <c r="I769" s="87"/>
      <c r="J769" s="159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</row>
    <row x14ac:dyDescent="0.25" r="770" customHeight="1" ht="16.5">
      <c r="A770" s="156"/>
      <c r="B770" s="157"/>
      <c r="C770" s="155"/>
      <c r="D770" s="155"/>
      <c r="E770" s="155"/>
      <c r="F770" s="155"/>
      <c r="G770" s="86"/>
      <c r="H770" s="87"/>
      <c r="I770" s="87"/>
      <c r="J770" s="159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</row>
    <row x14ac:dyDescent="0.25" r="771" customHeight="1" ht="16.5">
      <c r="A771" s="156"/>
      <c r="B771" s="157"/>
      <c r="C771" s="155"/>
      <c r="D771" s="155"/>
      <c r="E771" s="155"/>
      <c r="F771" s="155"/>
      <c r="G771" s="86"/>
      <c r="H771" s="87"/>
      <c r="I771" s="87"/>
      <c r="J771" s="159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</row>
    <row x14ac:dyDescent="0.25" r="772" customHeight="1" ht="16.5">
      <c r="A772" s="156"/>
      <c r="B772" s="157"/>
      <c r="C772" s="155"/>
      <c r="D772" s="155"/>
      <c r="E772" s="155"/>
      <c r="F772" s="155"/>
      <c r="G772" s="86"/>
      <c r="H772" s="87"/>
      <c r="I772" s="87"/>
      <c r="J772" s="159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</row>
    <row x14ac:dyDescent="0.25" r="773" customHeight="1" ht="16.5">
      <c r="A773" s="156"/>
      <c r="B773" s="157"/>
      <c r="C773" s="155"/>
      <c r="D773" s="155"/>
      <c r="E773" s="155"/>
      <c r="F773" s="155"/>
      <c r="G773" s="86"/>
      <c r="H773" s="87"/>
      <c r="I773" s="87"/>
      <c r="J773" s="159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</row>
    <row x14ac:dyDescent="0.25" r="774" customHeight="1" ht="16.5">
      <c r="A774" s="156"/>
      <c r="B774" s="157"/>
      <c r="C774" s="155"/>
      <c r="D774" s="155"/>
      <c r="E774" s="155"/>
      <c r="F774" s="155"/>
      <c r="G774" s="86"/>
      <c r="H774" s="87"/>
      <c r="I774" s="87"/>
      <c r="J774" s="159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</row>
    <row x14ac:dyDescent="0.25" r="775" customHeight="1" ht="16.5">
      <c r="A775" s="156"/>
      <c r="B775" s="157"/>
      <c r="C775" s="155"/>
      <c r="D775" s="155"/>
      <c r="E775" s="155"/>
      <c r="F775" s="155"/>
      <c r="G775" s="86"/>
      <c r="H775" s="87"/>
      <c r="I775" s="87"/>
      <c r="J775" s="159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</row>
    <row x14ac:dyDescent="0.25" r="776" customHeight="1" ht="16.5">
      <c r="A776" s="156"/>
      <c r="B776" s="157"/>
      <c r="C776" s="155"/>
      <c r="D776" s="155"/>
      <c r="E776" s="155"/>
      <c r="F776" s="155"/>
      <c r="G776" s="86"/>
      <c r="H776" s="87"/>
      <c r="I776" s="87"/>
      <c r="J776" s="159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</row>
    <row x14ac:dyDescent="0.25" r="777" customHeight="1" ht="16.5">
      <c r="A777" s="156"/>
      <c r="B777" s="157"/>
      <c r="C777" s="155"/>
      <c r="D777" s="155"/>
      <c r="E777" s="155"/>
      <c r="F777" s="155"/>
      <c r="G777" s="86"/>
      <c r="H777" s="87"/>
      <c r="I777" s="87"/>
      <c r="J777" s="159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</row>
    <row x14ac:dyDescent="0.25" r="778" customHeight="1" ht="16.5">
      <c r="A778" s="156"/>
      <c r="B778" s="157"/>
      <c r="C778" s="155"/>
      <c r="D778" s="155"/>
      <c r="E778" s="155"/>
      <c r="F778" s="155"/>
      <c r="G778" s="86"/>
      <c r="H778" s="87"/>
      <c r="I778" s="87"/>
      <c r="J778" s="159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</row>
    <row x14ac:dyDescent="0.25" r="779" customHeight="1" ht="16.5">
      <c r="A779" s="156"/>
      <c r="B779" s="157"/>
      <c r="C779" s="155"/>
      <c r="D779" s="155"/>
      <c r="E779" s="155"/>
      <c r="F779" s="155"/>
      <c r="G779" s="86"/>
      <c r="H779" s="87"/>
      <c r="I779" s="87"/>
      <c r="J779" s="159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</row>
    <row x14ac:dyDescent="0.25" r="780" customHeight="1" ht="16.5">
      <c r="A780" s="156"/>
      <c r="B780" s="157"/>
      <c r="C780" s="155"/>
      <c r="D780" s="155"/>
      <c r="E780" s="155"/>
      <c r="F780" s="155"/>
      <c r="G780" s="86"/>
      <c r="H780" s="87"/>
      <c r="I780" s="87"/>
      <c r="J780" s="159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</row>
    <row x14ac:dyDescent="0.25" r="781" customHeight="1" ht="16.5">
      <c r="A781" s="156"/>
      <c r="B781" s="157"/>
      <c r="C781" s="155"/>
      <c r="D781" s="155"/>
      <c r="E781" s="155"/>
      <c r="F781" s="155"/>
      <c r="G781" s="86"/>
      <c r="H781" s="87"/>
      <c r="I781" s="87"/>
      <c r="J781" s="159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</row>
    <row x14ac:dyDescent="0.25" r="782" customHeight="1" ht="16.5">
      <c r="A782" s="156"/>
      <c r="B782" s="157"/>
      <c r="C782" s="155"/>
      <c r="D782" s="155"/>
      <c r="E782" s="155"/>
      <c r="F782" s="155"/>
      <c r="G782" s="86"/>
      <c r="H782" s="87"/>
      <c r="I782" s="87"/>
      <c r="J782" s="159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</row>
    <row x14ac:dyDescent="0.25" r="783" customHeight="1" ht="16.5">
      <c r="A783" s="156"/>
      <c r="B783" s="157"/>
      <c r="C783" s="155"/>
      <c r="D783" s="155"/>
      <c r="E783" s="155"/>
      <c r="F783" s="155"/>
      <c r="G783" s="86"/>
      <c r="H783" s="87"/>
      <c r="I783" s="87"/>
      <c r="J783" s="159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</row>
    <row x14ac:dyDescent="0.25" r="784" customHeight="1" ht="16.5">
      <c r="A784" s="156"/>
      <c r="B784" s="157"/>
      <c r="C784" s="155"/>
      <c r="D784" s="155"/>
      <c r="E784" s="155"/>
      <c r="F784" s="155"/>
      <c r="G784" s="86"/>
      <c r="H784" s="87"/>
      <c r="I784" s="87"/>
      <c r="J784" s="159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</row>
    <row x14ac:dyDescent="0.25" r="785" customHeight="1" ht="16.5">
      <c r="A785" s="156"/>
      <c r="B785" s="157"/>
      <c r="C785" s="155"/>
      <c r="D785" s="155"/>
      <c r="E785" s="155"/>
      <c r="F785" s="155"/>
      <c r="G785" s="86"/>
      <c r="H785" s="87"/>
      <c r="I785" s="87"/>
      <c r="J785" s="159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</row>
    <row x14ac:dyDescent="0.25" r="786" customHeight="1" ht="16.5">
      <c r="A786" s="156"/>
      <c r="B786" s="157"/>
      <c r="C786" s="155"/>
      <c r="D786" s="155"/>
      <c r="E786" s="155"/>
      <c r="F786" s="155"/>
      <c r="G786" s="86"/>
      <c r="H786" s="87"/>
      <c r="I786" s="87"/>
      <c r="J786" s="159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</row>
    <row x14ac:dyDescent="0.25" r="787" customHeight="1" ht="16.5">
      <c r="A787" s="156"/>
      <c r="B787" s="157"/>
      <c r="C787" s="155"/>
      <c r="D787" s="155"/>
      <c r="E787" s="155"/>
      <c r="F787" s="155"/>
      <c r="G787" s="86"/>
      <c r="H787" s="87"/>
      <c r="I787" s="87"/>
      <c r="J787" s="159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</row>
    <row x14ac:dyDescent="0.25" r="788" customHeight="1" ht="16.5">
      <c r="A788" s="156"/>
      <c r="B788" s="157"/>
      <c r="C788" s="155"/>
      <c r="D788" s="155"/>
      <c r="E788" s="155"/>
      <c r="F788" s="155"/>
      <c r="G788" s="86"/>
      <c r="H788" s="87"/>
      <c r="I788" s="87"/>
      <c r="J788" s="159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</row>
    <row x14ac:dyDescent="0.25" r="789" customHeight="1" ht="16.5">
      <c r="A789" s="156"/>
      <c r="B789" s="157"/>
      <c r="C789" s="155"/>
      <c r="D789" s="155"/>
      <c r="E789" s="155"/>
      <c r="F789" s="155"/>
      <c r="G789" s="86"/>
      <c r="H789" s="87"/>
      <c r="I789" s="87"/>
      <c r="J789" s="159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</row>
    <row x14ac:dyDescent="0.25" r="790" customHeight="1" ht="16.5">
      <c r="A790" s="156"/>
      <c r="B790" s="157"/>
      <c r="C790" s="155"/>
      <c r="D790" s="155"/>
      <c r="E790" s="155"/>
      <c r="F790" s="155"/>
      <c r="G790" s="86"/>
      <c r="H790" s="87"/>
      <c r="I790" s="87"/>
      <c r="J790" s="159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</row>
    <row x14ac:dyDescent="0.25" r="791" customHeight="1" ht="16.5">
      <c r="A791" s="156"/>
      <c r="B791" s="157"/>
      <c r="C791" s="155"/>
      <c r="D791" s="155"/>
      <c r="E791" s="155"/>
      <c r="F791" s="155"/>
      <c r="G791" s="86"/>
      <c r="H791" s="87"/>
      <c r="I791" s="87"/>
      <c r="J791" s="159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</row>
    <row x14ac:dyDescent="0.25" r="792" customHeight="1" ht="16.5">
      <c r="A792" s="156"/>
      <c r="B792" s="157"/>
      <c r="C792" s="155"/>
      <c r="D792" s="155"/>
      <c r="E792" s="155"/>
      <c r="F792" s="155"/>
      <c r="G792" s="86"/>
      <c r="H792" s="87"/>
      <c r="I792" s="87"/>
      <c r="J792" s="159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</row>
    <row x14ac:dyDescent="0.25" r="793" customHeight="1" ht="16.5">
      <c r="A793" s="156"/>
      <c r="B793" s="157"/>
      <c r="C793" s="155"/>
      <c r="D793" s="155"/>
      <c r="E793" s="155"/>
      <c r="F793" s="155"/>
      <c r="G793" s="86"/>
      <c r="H793" s="87"/>
      <c r="I793" s="87"/>
      <c r="J793" s="159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</row>
    <row x14ac:dyDescent="0.25" r="794" customHeight="1" ht="16.5">
      <c r="A794" s="156"/>
      <c r="B794" s="157"/>
      <c r="C794" s="155"/>
      <c r="D794" s="155"/>
      <c r="E794" s="155"/>
      <c r="F794" s="155"/>
      <c r="G794" s="86"/>
      <c r="H794" s="87"/>
      <c r="I794" s="87"/>
      <c r="J794" s="159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</row>
    <row x14ac:dyDescent="0.25" r="795" customHeight="1" ht="16.5">
      <c r="A795" s="156"/>
      <c r="B795" s="157"/>
      <c r="C795" s="155"/>
      <c r="D795" s="155"/>
      <c r="E795" s="155"/>
      <c r="F795" s="155"/>
      <c r="G795" s="86"/>
      <c r="H795" s="87"/>
      <c r="I795" s="87"/>
      <c r="J795" s="159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</row>
    <row x14ac:dyDescent="0.25" r="796" customHeight="1" ht="16.5">
      <c r="A796" s="156"/>
      <c r="B796" s="157"/>
      <c r="C796" s="155"/>
      <c r="D796" s="155"/>
      <c r="E796" s="155"/>
      <c r="F796" s="155"/>
      <c r="G796" s="86"/>
      <c r="H796" s="87"/>
      <c r="I796" s="87"/>
      <c r="J796" s="159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</row>
    <row x14ac:dyDescent="0.25" r="797" customHeight="1" ht="16.5">
      <c r="A797" s="156"/>
      <c r="B797" s="157"/>
      <c r="C797" s="155"/>
      <c r="D797" s="155"/>
      <c r="E797" s="155"/>
      <c r="F797" s="155"/>
      <c r="G797" s="86"/>
      <c r="H797" s="87"/>
      <c r="I797" s="87"/>
      <c r="J797" s="159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</row>
    <row x14ac:dyDescent="0.25" r="798" customHeight="1" ht="16.5">
      <c r="A798" s="156"/>
      <c r="B798" s="157"/>
      <c r="C798" s="155"/>
      <c r="D798" s="155"/>
      <c r="E798" s="155"/>
      <c r="F798" s="155"/>
      <c r="G798" s="86"/>
      <c r="H798" s="87"/>
      <c r="I798" s="87"/>
      <c r="J798" s="159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</row>
    <row x14ac:dyDescent="0.25" r="799" customHeight="1" ht="16.5">
      <c r="A799" s="156"/>
      <c r="B799" s="157"/>
      <c r="C799" s="155"/>
      <c r="D799" s="155"/>
      <c r="E799" s="155"/>
      <c r="F799" s="155"/>
      <c r="G799" s="86"/>
      <c r="H799" s="87"/>
      <c r="I799" s="87"/>
      <c r="J799" s="159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</row>
    <row x14ac:dyDescent="0.25" r="800" customHeight="1" ht="16.5">
      <c r="A800" s="156"/>
      <c r="B800" s="157"/>
      <c r="C800" s="155"/>
      <c r="D800" s="155"/>
      <c r="E800" s="155"/>
      <c r="F800" s="155"/>
      <c r="G800" s="86"/>
      <c r="H800" s="87"/>
      <c r="I800" s="87"/>
      <c r="J800" s="159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</row>
    <row x14ac:dyDescent="0.25" r="801" customHeight="1" ht="16.5">
      <c r="A801" s="156"/>
      <c r="B801" s="157"/>
      <c r="C801" s="155"/>
      <c r="D801" s="155"/>
      <c r="E801" s="155"/>
      <c r="F801" s="155"/>
      <c r="G801" s="86"/>
      <c r="H801" s="87"/>
      <c r="I801" s="87"/>
      <c r="J801" s="159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</row>
    <row x14ac:dyDescent="0.25" r="802" customHeight="1" ht="16.5">
      <c r="A802" s="156"/>
      <c r="B802" s="157"/>
      <c r="C802" s="155"/>
      <c r="D802" s="155"/>
      <c r="E802" s="155"/>
      <c r="F802" s="155"/>
      <c r="G802" s="86"/>
      <c r="H802" s="87"/>
      <c r="I802" s="87"/>
      <c r="J802" s="159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</row>
    <row x14ac:dyDescent="0.25" r="803" customHeight="1" ht="16.5">
      <c r="A803" s="156"/>
      <c r="B803" s="157"/>
      <c r="C803" s="155"/>
      <c r="D803" s="155"/>
      <c r="E803" s="155"/>
      <c r="F803" s="155"/>
      <c r="G803" s="86"/>
      <c r="H803" s="87"/>
      <c r="I803" s="87"/>
      <c r="J803" s="159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</row>
    <row x14ac:dyDescent="0.25" r="804" customHeight="1" ht="16.5">
      <c r="A804" s="156"/>
      <c r="B804" s="157"/>
      <c r="C804" s="155"/>
      <c r="D804" s="155"/>
      <c r="E804" s="155"/>
      <c r="F804" s="155"/>
      <c r="G804" s="86"/>
      <c r="H804" s="87"/>
      <c r="I804" s="87"/>
      <c r="J804" s="159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</row>
    <row x14ac:dyDescent="0.25" r="805" customHeight="1" ht="16.5">
      <c r="A805" s="156"/>
      <c r="B805" s="157"/>
      <c r="C805" s="155"/>
      <c r="D805" s="155"/>
      <c r="E805" s="155"/>
      <c r="F805" s="155"/>
      <c r="G805" s="86"/>
      <c r="H805" s="87"/>
      <c r="I805" s="87"/>
      <c r="J805" s="159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</row>
    <row x14ac:dyDescent="0.25" r="806" customHeight="1" ht="16.5">
      <c r="A806" s="156"/>
      <c r="B806" s="157"/>
      <c r="C806" s="155"/>
      <c r="D806" s="155"/>
      <c r="E806" s="155"/>
      <c r="F806" s="155"/>
      <c r="G806" s="86"/>
      <c r="H806" s="87"/>
      <c r="I806" s="87"/>
      <c r="J806" s="159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</row>
    <row x14ac:dyDescent="0.25" r="807" customHeight="1" ht="16.5">
      <c r="A807" s="156"/>
      <c r="B807" s="157"/>
      <c r="C807" s="155"/>
      <c r="D807" s="155"/>
      <c r="E807" s="155"/>
      <c r="F807" s="155"/>
      <c r="G807" s="86"/>
      <c r="H807" s="87"/>
      <c r="I807" s="87"/>
      <c r="J807" s="159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</row>
    <row x14ac:dyDescent="0.25" r="808" customHeight="1" ht="16.5">
      <c r="A808" s="156"/>
      <c r="B808" s="157"/>
      <c r="C808" s="155"/>
      <c r="D808" s="155"/>
      <c r="E808" s="155"/>
      <c r="F808" s="155"/>
      <c r="G808" s="86"/>
      <c r="H808" s="87"/>
      <c r="I808" s="87"/>
      <c r="J808" s="159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</row>
    <row x14ac:dyDescent="0.25" r="809" customHeight="1" ht="16.5">
      <c r="A809" s="156"/>
      <c r="B809" s="157"/>
      <c r="C809" s="155"/>
      <c r="D809" s="155"/>
      <c r="E809" s="155"/>
      <c r="F809" s="155"/>
      <c r="G809" s="86"/>
      <c r="H809" s="87"/>
      <c r="I809" s="87"/>
      <c r="J809" s="159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</row>
    <row x14ac:dyDescent="0.25" r="810" customHeight="1" ht="16.5">
      <c r="A810" s="156"/>
      <c r="B810" s="157"/>
      <c r="C810" s="155"/>
      <c r="D810" s="155"/>
      <c r="E810" s="155"/>
      <c r="F810" s="155"/>
      <c r="G810" s="86"/>
      <c r="H810" s="87"/>
      <c r="I810" s="87"/>
      <c r="J810" s="159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</row>
    <row x14ac:dyDescent="0.25" r="811" customHeight="1" ht="16.5">
      <c r="A811" s="156"/>
      <c r="B811" s="157"/>
      <c r="C811" s="155"/>
      <c r="D811" s="155"/>
      <c r="E811" s="155"/>
      <c r="F811" s="155"/>
      <c r="G811" s="86"/>
      <c r="H811" s="87"/>
      <c r="I811" s="87"/>
      <c r="J811" s="159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</row>
    <row x14ac:dyDescent="0.25" r="812" customHeight="1" ht="16.5">
      <c r="A812" s="156"/>
      <c r="B812" s="157"/>
      <c r="C812" s="155"/>
      <c r="D812" s="155"/>
      <c r="E812" s="155"/>
      <c r="F812" s="155"/>
      <c r="G812" s="86"/>
      <c r="H812" s="87"/>
      <c r="I812" s="87"/>
      <c r="J812" s="159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</row>
    <row x14ac:dyDescent="0.25" r="813" customHeight="1" ht="16.5">
      <c r="A813" s="156"/>
      <c r="B813" s="157"/>
      <c r="C813" s="155"/>
      <c r="D813" s="155"/>
      <c r="E813" s="155"/>
      <c r="F813" s="155"/>
      <c r="G813" s="86"/>
      <c r="H813" s="87"/>
      <c r="I813" s="87"/>
      <c r="J813" s="159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</row>
    <row x14ac:dyDescent="0.25" r="814" customHeight="1" ht="16.5">
      <c r="A814" s="156"/>
      <c r="B814" s="157"/>
      <c r="C814" s="155"/>
      <c r="D814" s="155"/>
      <c r="E814" s="155"/>
      <c r="F814" s="155"/>
      <c r="G814" s="86"/>
      <c r="H814" s="87"/>
      <c r="I814" s="87"/>
      <c r="J814" s="159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</row>
    <row x14ac:dyDescent="0.25" r="815" customHeight="1" ht="16.5">
      <c r="A815" s="156"/>
      <c r="B815" s="157"/>
      <c r="C815" s="155"/>
      <c r="D815" s="155"/>
      <c r="E815" s="155"/>
      <c r="F815" s="155"/>
      <c r="G815" s="86"/>
      <c r="H815" s="87"/>
      <c r="I815" s="87"/>
      <c r="J815" s="159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</row>
    <row x14ac:dyDescent="0.25" r="816" customHeight="1" ht="16.5">
      <c r="A816" s="156"/>
      <c r="B816" s="157"/>
      <c r="C816" s="155"/>
      <c r="D816" s="155"/>
      <c r="E816" s="155"/>
      <c r="F816" s="155"/>
      <c r="G816" s="86"/>
      <c r="H816" s="87"/>
      <c r="I816" s="87"/>
      <c r="J816" s="159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</row>
    <row x14ac:dyDescent="0.25" r="817" customHeight="1" ht="16.5">
      <c r="A817" s="156"/>
      <c r="B817" s="157"/>
      <c r="C817" s="155"/>
      <c r="D817" s="155"/>
      <c r="E817" s="155"/>
      <c r="F817" s="155"/>
      <c r="G817" s="86"/>
      <c r="H817" s="87"/>
      <c r="I817" s="87"/>
      <c r="J817" s="159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</row>
    <row x14ac:dyDescent="0.25" r="818" customHeight="1" ht="16.5">
      <c r="A818" s="156"/>
      <c r="B818" s="157"/>
      <c r="C818" s="155"/>
      <c r="D818" s="155"/>
      <c r="E818" s="155"/>
      <c r="F818" s="155"/>
      <c r="G818" s="86"/>
      <c r="H818" s="87"/>
      <c r="I818" s="87"/>
      <c r="J818" s="159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</row>
    <row x14ac:dyDescent="0.25" r="819" customHeight="1" ht="16.5">
      <c r="A819" s="156"/>
      <c r="B819" s="157"/>
      <c r="C819" s="155"/>
      <c r="D819" s="155"/>
      <c r="E819" s="155"/>
      <c r="F819" s="155"/>
      <c r="G819" s="86"/>
      <c r="H819" s="87"/>
      <c r="I819" s="87"/>
      <c r="J819" s="159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</row>
    <row x14ac:dyDescent="0.25" r="820" customHeight="1" ht="16.5">
      <c r="A820" s="156"/>
      <c r="B820" s="157"/>
      <c r="C820" s="155"/>
      <c r="D820" s="155"/>
      <c r="E820" s="155"/>
      <c r="F820" s="155"/>
      <c r="G820" s="86"/>
      <c r="H820" s="87"/>
      <c r="I820" s="87"/>
      <c r="J820" s="159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</row>
    <row x14ac:dyDescent="0.25" r="821" customHeight="1" ht="16.5">
      <c r="A821" s="156"/>
      <c r="B821" s="157"/>
      <c r="C821" s="155"/>
      <c r="D821" s="155"/>
      <c r="E821" s="155"/>
      <c r="F821" s="155"/>
      <c r="G821" s="86"/>
      <c r="H821" s="87"/>
      <c r="I821" s="87"/>
      <c r="J821" s="159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</row>
    <row x14ac:dyDescent="0.25" r="822" customHeight="1" ht="16.5">
      <c r="A822" s="156"/>
      <c r="B822" s="157"/>
      <c r="C822" s="155"/>
      <c r="D822" s="155"/>
      <c r="E822" s="155"/>
      <c r="F822" s="155"/>
      <c r="G822" s="86"/>
      <c r="H822" s="87"/>
      <c r="I822" s="87"/>
      <c r="J822" s="159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</row>
    <row x14ac:dyDescent="0.25" r="823" customHeight="1" ht="16.5">
      <c r="A823" s="156"/>
      <c r="B823" s="157"/>
      <c r="C823" s="155"/>
      <c r="D823" s="155"/>
      <c r="E823" s="155"/>
      <c r="F823" s="155"/>
      <c r="G823" s="86"/>
      <c r="H823" s="87"/>
      <c r="I823" s="87"/>
      <c r="J823" s="159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</row>
    <row x14ac:dyDescent="0.25" r="824" customHeight="1" ht="16.5">
      <c r="A824" s="156"/>
      <c r="B824" s="157"/>
      <c r="C824" s="155"/>
      <c r="D824" s="155"/>
      <c r="E824" s="155"/>
      <c r="F824" s="155"/>
      <c r="G824" s="86"/>
      <c r="H824" s="87"/>
      <c r="I824" s="87"/>
      <c r="J824" s="159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</row>
    <row x14ac:dyDescent="0.25" r="825" customHeight="1" ht="16.5">
      <c r="A825" s="156"/>
      <c r="B825" s="157"/>
      <c r="C825" s="155"/>
      <c r="D825" s="155"/>
      <c r="E825" s="155"/>
      <c r="F825" s="155"/>
      <c r="G825" s="86"/>
      <c r="H825" s="87"/>
      <c r="I825" s="87"/>
      <c r="J825" s="159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</row>
    <row x14ac:dyDescent="0.25" r="826" customHeight="1" ht="16.5">
      <c r="A826" s="156"/>
      <c r="B826" s="157"/>
      <c r="C826" s="155"/>
      <c r="D826" s="155"/>
      <c r="E826" s="155"/>
      <c r="F826" s="155"/>
      <c r="G826" s="86"/>
      <c r="H826" s="87"/>
      <c r="I826" s="87"/>
      <c r="J826" s="159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</row>
    <row x14ac:dyDescent="0.25" r="827" customHeight="1" ht="16.5">
      <c r="A827" s="156"/>
      <c r="B827" s="157"/>
      <c r="C827" s="155"/>
      <c r="D827" s="155"/>
      <c r="E827" s="155"/>
      <c r="F827" s="155"/>
      <c r="G827" s="86"/>
      <c r="H827" s="87"/>
      <c r="I827" s="87"/>
      <c r="J827" s="159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</row>
    <row x14ac:dyDescent="0.25" r="828" customHeight="1" ht="16.5">
      <c r="A828" s="156"/>
      <c r="B828" s="157"/>
      <c r="C828" s="155"/>
      <c r="D828" s="155"/>
      <c r="E828" s="155"/>
      <c r="F828" s="155"/>
      <c r="G828" s="86"/>
      <c r="H828" s="87"/>
      <c r="I828" s="87"/>
      <c r="J828" s="159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</row>
    <row x14ac:dyDescent="0.25" r="829" customHeight="1" ht="16.5">
      <c r="A829" s="156"/>
      <c r="B829" s="157"/>
      <c r="C829" s="155"/>
      <c r="D829" s="155"/>
      <c r="E829" s="155"/>
      <c r="F829" s="155"/>
      <c r="G829" s="86"/>
      <c r="H829" s="87"/>
      <c r="I829" s="87"/>
      <c r="J829" s="159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</row>
    <row x14ac:dyDescent="0.25" r="830" customHeight="1" ht="16.5">
      <c r="A830" s="156"/>
      <c r="B830" s="157"/>
      <c r="C830" s="155"/>
      <c r="D830" s="155"/>
      <c r="E830" s="155"/>
      <c r="F830" s="155"/>
      <c r="G830" s="86"/>
      <c r="H830" s="87"/>
      <c r="I830" s="87"/>
      <c r="J830" s="159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</row>
    <row x14ac:dyDescent="0.25" r="831" customHeight="1" ht="16.5">
      <c r="A831" s="156"/>
      <c r="B831" s="157"/>
      <c r="C831" s="155"/>
      <c r="D831" s="155"/>
      <c r="E831" s="155"/>
      <c r="F831" s="155"/>
      <c r="G831" s="86"/>
      <c r="H831" s="87"/>
      <c r="I831" s="87"/>
      <c r="J831" s="159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</row>
    <row x14ac:dyDescent="0.25" r="832" customHeight="1" ht="16.5">
      <c r="A832" s="156"/>
      <c r="B832" s="157"/>
      <c r="C832" s="155"/>
      <c r="D832" s="155"/>
      <c r="E832" s="155"/>
      <c r="F832" s="155"/>
      <c r="G832" s="86"/>
      <c r="H832" s="87"/>
      <c r="I832" s="87"/>
      <c r="J832" s="159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</row>
    <row x14ac:dyDescent="0.25" r="833" customHeight="1" ht="16.5">
      <c r="A833" s="156"/>
      <c r="B833" s="157"/>
      <c r="C833" s="155"/>
      <c r="D833" s="155"/>
      <c r="E833" s="155"/>
      <c r="F833" s="155"/>
      <c r="G833" s="86"/>
      <c r="H833" s="87"/>
      <c r="I833" s="87"/>
      <c r="J833" s="159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</row>
    <row x14ac:dyDescent="0.25" r="834" customHeight="1" ht="16.5">
      <c r="A834" s="156"/>
      <c r="B834" s="157"/>
      <c r="C834" s="155"/>
      <c r="D834" s="155"/>
      <c r="E834" s="155"/>
      <c r="F834" s="155"/>
      <c r="G834" s="86"/>
      <c r="H834" s="87"/>
      <c r="I834" s="87"/>
      <c r="J834" s="159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</row>
    <row x14ac:dyDescent="0.25" r="835" customHeight="1" ht="16.5">
      <c r="A835" s="156"/>
      <c r="B835" s="157"/>
      <c r="C835" s="155"/>
      <c r="D835" s="155"/>
      <c r="E835" s="155"/>
      <c r="F835" s="155"/>
      <c r="G835" s="86"/>
      <c r="H835" s="87"/>
      <c r="I835" s="87"/>
      <c r="J835" s="159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</row>
    <row x14ac:dyDescent="0.25" r="836" customHeight="1" ht="16.5">
      <c r="A836" s="156"/>
      <c r="B836" s="157"/>
      <c r="C836" s="155"/>
      <c r="D836" s="155"/>
      <c r="E836" s="155"/>
      <c r="F836" s="155"/>
      <c r="G836" s="86"/>
      <c r="H836" s="87"/>
      <c r="I836" s="87"/>
      <c r="J836" s="159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</row>
    <row x14ac:dyDescent="0.25" r="837" customHeight="1" ht="16.5">
      <c r="A837" s="156"/>
      <c r="B837" s="157"/>
      <c r="C837" s="155"/>
      <c r="D837" s="155"/>
      <c r="E837" s="155"/>
      <c r="F837" s="155"/>
      <c r="G837" s="86"/>
      <c r="H837" s="87"/>
      <c r="I837" s="87"/>
      <c r="J837" s="159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</row>
    <row x14ac:dyDescent="0.25" r="838" customHeight="1" ht="16.5">
      <c r="A838" s="156"/>
      <c r="B838" s="157"/>
      <c r="C838" s="155"/>
      <c r="D838" s="155"/>
      <c r="E838" s="155"/>
      <c r="F838" s="155"/>
      <c r="G838" s="86"/>
      <c r="H838" s="87"/>
      <c r="I838" s="87"/>
      <c r="J838" s="159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</row>
    <row x14ac:dyDescent="0.25" r="839" customHeight="1" ht="16.5">
      <c r="A839" s="156"/>
      <c r="B839" s="157"/>
      <c r="C839" s="155"/>
      <c r="D839" s="155"/>
      <c r="E839" s="155"/>
      <c r="F839" s="155"/>
      <c r="G839" s="86"/>
      <c r="H839" s="87"/>
      <c r="I839" s="87"/>
      <c r="J839" s="159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</row>
    <row x14ac:dyDescent="0.25" r="840" customHeight="1" ht="16.5">
      <c r="A840" s="156"/>
      <c r="B840" s="157"/>
      <c r="C840" s="155"/>
      <c r="D840" s="155"/>
      <c r="E840" s="155"/>
      <c r="F840" s="155"/>
      <c r="G840" s="86"/>
      <c r="H840" s="87"/>
      <c r="I840" s="87"/>
      <c r="J840" s="159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</row>
    <row x14ac:dyDescent="0.25" r="841" customHeight="1" ht="16.5">
      <c r="A841" s="156"/>
      <c r="B841" s="157"/>
      <c r="C841" s="155"/>
      <c r="D841" s="155"/>
      <c r="E841" s="155"/>
      <c r="F841" s="155"/>
      <c r="G841" s="86"/>
      <c r="H841" s="87"/>
      <c r="I841" s="87"/>
      <c r="J841" s="159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</row>
    <row x14ac:dyDescent="0.25" r="842" customHeight="1" ht="16.5">
      <c r="A842" s="156"/>
      <c r="B842" s="157"/>
      <c r="C842" s="155"/>
      <c r="D842" s="155"/>
      <c r="E842" s="155"/>
      <c r="F842" s="155"/>
      <c r="G842" s="86"/>
      <c r="H842" s="87"/>
      <c r="I842" s="87"/>
      <c r="J842" s="159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</row>
    <row x14ac:dyDescent="0.25" r="843" customHeight="1" ht="16.5">
      <c r="A843" s="156"/>
      <c r="B843" s="157"/>
      <c r="C843" s="155"/>
      <c r="D843" s="155"/>
      <c r="E843" s="155"/>
      <c r="F843" s="155"/>
      <c r="G843" s="86"/>
      <c r="H843" s="87"/>
      <c r="I843" s="87"/>
      <c r="J843" s="159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</row>
    <row x14ac:dyDescent="0.25" r="844" customHeight="1" ht="16.5">
      <c r="A844" s="156"/>
      <c r="B844" s="157"/>
      <c r="C844" s="155"/>
      <c r="D844" s="155"/>
      <c r="E844" s="155"/>
      <c r="F844" s="155"/>
      <c r="G844" s="86"/>
      <c r="H844" s="87"/>
      <c r="I844" s="87"/>
      <c r="J844" s="159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</row>
    <row x14ac:dyDescent="0.25" r="845" customHeight="1" ht="16.5">
      <c r="A845" s="156"/>
      <c r="B845" s="157"/>
      <c r="C845" s="155"/>
      <c r="D845" s="155"/>
      <c r="E845" s="155"/>
      <c r="F845" s="155"/>
      <c r="G845" s="86"/>
      <c r="H845" s="87"/>
      <c r="I845" s="87"/>
      <c r="J845" s="159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</row>
    <row x14ac:dyDescent="0.25" r="846" customHeight="1" ht="16.5">
      <c r="A846" s="156"/>
      <c r="B846" s="157"/>
      <c r="C846" s="155"/>
      <c r="D846" s="155"/>
      <c r="E846" s="155"/>
      <c r="F846" s="155"/>
      <c r="G846" s="86"/>
      <c r="H846" s="87"/>
      <c r="I846" s="87"/>
      <c r="J846" s="159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</row>
    <row x14ac:dyDescent="0.25" r="847" customHeight="1" ht="16.5">
      <c r="A847" s="156"/>
      <c r="B847" s="157"/>
      <c r="C847" s="155"/>
      <c r="D847" s="155"/>
      <c r="E847" s="155"/>
      <c r="F847" s="155"/>
      <c r="G847" s="86"/>
      <c r="H847" s="87"/>
      <c r="I847" s="87"/>
      <c r="J847" s="159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</row>
    <row x14ac:dyDescent="0.25" r="848" customHeight="1" ht="16.5">
      <c r="A848" s="156"/>
      <c r="B848" s="157"/>
      <c r="C848" s="155"/>
      <c r="D848" s="155"/>
      <c r="E848" s="155"/>
      <c r="F848" s="155"/>
      <c r="G848" s="86"/>
      <c r="H848" s="87"/>
      <c r="I848" s="87"/>
      <c r="J848" s="159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</row>
    <row x14ac:dyDescent="0.25" r="849" customHeight="1" ht="16.5">
      <c r="A849" s="156"/>
      <c r="B849" s="157"/>
      <c r="C849" s="155"/>
      <c r="D849" s="155"/>
      <c r="E849" s="155"/>
      <c r="F849" s="155"/>
      <c r="G849" s="86"/>
      <c r="H849" s="87"/>
      <c r="I849" s="87"/>
      <c r="J849" s="159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</row>
    <row x14ac:dyDescent="0.25" r="850" customHeight="1" ht="16.5">
      <c r="A850" s="156"/>
      <c r="B850" s="157"/>
      <c r="C850" s="155"/>
      <c r="D850" s="155"/>
      <c r="E850" s="155"/>
      <c r="F850" s="155"/>
      <c r="G850" s="86"/>
      <c r="H850" s="87"/>
      <c r="I850" s="87"/>
      <c r="J850" s="159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</row>
    <row x14ac:dyDescent="0.25" r="851" customHeight="1" ht="16.5">
      <c r="A851" s="156"/>
      <c r="B851" s="157"/>
      <c r="C851" s="155"/>
      <c r="D851" s="155"/>
      <c r="E851" s="155"/>
      <c r="F851" s="155"/>
      <c r="G851" s="86"/>
      <c r="H851" s="87"/>
      <c r="I851" s="87"/>
      <c r="J851" s="159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</row>
    <row x14ac:dyDescent="0.25" r="852" customHeight="1" ht="16.5">
      <c r="A852" s="156"/>
      <c r="B852" s="157"/>
      <c r="C852" s="155"/>
      <c r="D852" s="155"/>
      <c r="E852" s="155"/>
      <c r="F852" s="155"/>
      <c r="G852" s="86"/>
      <c r="H852" s="87"/>
      <c r="I852" s="87"/>
      <c r="J852" s="159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</row>
    <row x14ac:dyDescent="0.25" r="853" customHeight="1" ht="16.5">
      <c r="A853" s="156"/>
      <c r="B853" s="157"/>
      <c r="C853" s="155"/>
      <c r="D853" s="155"/>
      <c r="E853" s="155"/>
      <c r="F853" s="155"/>
      <c r="G853" s="86"/>
      <c r="H853" s="87"/>
      <c r="I853" s="87"/>
      <c r="J853" s="159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</row>
    <row x14ac:dyDescent="0.25" r="854" customHeight="1" ht="16.5">
      <c r="A854" s="156"/>
      <c r="B854" s="157"/>
      <c r="C854" s="155"/>
      <c r="D854" s="155"/>
      <c r="E854" s="155"/>
      <c r="F854" s="155"/>
      <c r="G854" s="86"/>
      <c r="H854" s="87"/>
      <c r="I854" s="87"/>
      <c r="J854" s="159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</row>
    <row x14ac:dyDescent="0.25" r="855" customHeight="1" ht="16.5">
      <c r="A855" s="156"/>
      <c r="B855" s="157"/>
      <c r="C855" s="155"/>
      <c r="D855" s="155"/>
      <c r="E855" s="155"/>
      <c r="F855" s="155"/>
      <c r="G855" s="86"/>
      <c r="H855" s="87"/>
      <c r="I855" s="87"/>
      <c r="J855" s="159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</row>
    <row x14ac:dyDescent="0.25" r="856" customHeight="1" ht="16.5">
      <c r="A856" s="156"/>
      <c r="B856" s="157"/>
      <c r="C856" s="155"/>
      <c r="D856" s="155"/>
      <c r="E856" s="155"/>
      <c r="F856" s="155"/>
      <c r="G856" s="86"/>
      <c r="H856" s="87"/>
      <c r="I856" s="87"/>
      <c r="J856" s="159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</row>
    <row x14ac:dyDescent="0.25" r="857" customHeight="1" ht="16.5">
      <c r="A857" s="156"/>
      <c r="B857" s="157"/>
      <c r="C857" s="155"/>
      <c r="D857" s="155"/>
      <c r="E857" s="155"/>
      <c r="F857" s="155"/>
      <c r="G857" s="86"/>
      <c r="H857" s="87"/>
      <c r="I857" s="87"/>
      <c r="J857" s="159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</row>
    <row x14ac:dyDescent="0.25" r="858" customHeight="1" ht="16.5">
      <c r="A858" s="156"/>
      <c r="B858" s="157"/>
      <c r="C858" s="155"/>
      <c r="D858" s="155"/>
      <c r="E858" s="155"/>
      <c r="F858" s="155"/>
      <c r="G858" s="86"/>
      <c r="H858" s="87"/>
      <c r="I858" s="87"/>
      <c r="J858" s="159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</row>
    <row x14ac:dyDescent="0.25" r="859" customHeight="1" ht="16.5">
      <c r="A859" s="156"/>
      <c r="B859" s="157"/>
      <c r="C859" s="155"/>
      <c r="D859" s="155"/>
      <c r="E859" s="155"/>
      <c r="F859" s="155"/>
      <c r="G859" s="86"/>
      <c r="H859" s="87"/>
      <c r="I859" s="87"/>
      <c r="J859" s="159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</row>
    <row x14ac:dyDescent="0.25" r="860" customHeight="1" ht="16.5">
      <c r="A860" s="156"/>
      <c r="B860" s="157"/>
      <c r="C860" s="155"/>
      <c r="D860" s="155"/>
      <c r="E860" s="155"/>
      <c r="F860" s="155"/>
      <c r="G860" s="86"/>
      <c r="H860" s="87"/>
      <c r="I860" s="87"/>
      <c r="J860" s="159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</row>
    <row x14ac:dyDescent="0.25" r="861" customHeight="1" ht="16.5">
      <c r="A861" s="156"/>
      <c r="B861" s="157"/>
      <c r="C861" s="155"/>
      <c r="D861" s="155"/>
      <c r="E861" s="155"/>
      <c r="F861" s="155"/>
      <c r="G861" s="86"/>
      <c r="H861" s="87"/>
      <c r="I861" s="87"/>
      <c r="J861" s="159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</row>
    <row x14ac:dyDescent="0.25" r="862" customHeight="1" ht="16.5">
      <c r="A862" s="156"/>
      <c r="B862" s="157"/>
      <c r="C862" s="155"/>
      <c r="D862" s="155"/>
      <c r="E862" s="155"/>
      <c r="F862" s="155"/>
      <c r="G862" s="86"/>
      <c r="H862" s="87"/>
      <c r="I862" s="87"/>
      <c r="J862" s="159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</row>
    <row x14ac:dyDescent="0.25" r="863" customHeight="1" ht="16.5">
      <c r="A863" s="156"/>
      <c r="B863" s="157"/>
      <c r="C863" s="155"/>
      <c r="D863" s="155"/>
      <c r="E863" s="155"/>
      <c r="F863" s="155"/>
      <c r="G863" s="86"/>
      <c r="H863" s="87"/>
      <c r="I863" s="87"/>
      <c r="J863" s="159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</row>
    <row x14ac:dyDescent="0.25" r="864" customHeight="1" ht="16.5">
      <c r="A864" s="156"/>
      <c r="B864" s="157"/>
      <c r="C864" s="155"/>
      <c r="D864" s="155"/>
      <c r="E864" s="155"/>
      <c r="F864" s="155"/>
      <c r="G864" s="86"/>
      <c r="H864" s="87"/>
      <c r="I864" s="87"/>
      <c r="J864" s="159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</row>
    <row x14ac:dyDescent="0.25" r="865" customHeight="1" ht="16.5">
      <c r="A865" s="156"/>
      <c r="B865" s="157"/>
      <c r="C865" s="155"/>
      <c r="D865" s="155"/>
      <c r="E865" s="155"/>
      <c r="F865" s="155"/>
      <c r="G865" s="86"/>
      <c r="H865" s="87"/>
      <c r="I865" s="87"/>
      <c r="J865" s="159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</row>
    <row x14ac:dyDescent="0.25" r="866" customHeight="1" ht="16.5">
      <c r="A866" s="156"/>
      <c r="B866" s="157"/>
      <c r="C866" s="155"/>
      <c r="D866" s="155"/>
      <c r="E866" s="155"/>
      <c r="F866" s="155"/>
      <c r="G866" s="86"/>
      <c r="H866" s="87"/>
      <c r="I866" s="87"/>
      <c r="J866" s="159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</row>
    <row x14ac:dyDescent="0.25" r="867" customHeight="1" ht="16.5">
      <c r="A867" s="156"/>
      <c r="B867" s="157"/>
      <c r="C867" s="155"/>
      <c r="D867" s="155"/>
      <c r="E867" s="155"/>
      <c r="F867" s="155"/>
      <c r="G867" s="86"/>
      <c r="H867" s="87"/>
      <c r="I867" s="87"/>
      <c r="J867" s="159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</row>
    <row x14ac:dyDescent="0.25" r="868" customHeight="1" ht="16.5">
      <c r="A868" s="156"/>
      <c r="B868" s="157"/>
      <c r="C868" s="155"/>
      <c r="D868" s="155"/>
      <c r="E868" s="155"/>
      <c r="F868" s="155"/>
      <c r="G868" s="86"/>
      <c r="H868" s="87"/>
      <c r="I868" s="87"/>
      <c r="J868" s="159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</row>
    <row x14ac:dyDescent="0.25" r="869" customHeight="1" ht="16.5">
      <c r="A869" s="156"/>
      <c r="B869" s="157"/>
      <c r="C869" s="155"/>
      <c r="D869" s="155"/>
      <c r="E869" s="155"/>
      <c r="F869" s="155"/>
      <c r="G869" s="86"/>
      <c r="H869" s="87"/>
      <c r="I869" s="87"/>
      <c r="J869" s="159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</row>
    <row x14ac:dyDescent="0.25" r="870" customHeight="1" ht="16.5">
      <c r="A870" s="156"/>
      <c r="B870" s="157"/>
      <c r="C870" s="155"/>
      <c r="D870" s="155"/>
      <c r="E870" s="155"/>
      <c r="F870" s="155"/>
      <c r="G870" s="86"/>
      <c r="H870" s="87"/>
      <c r="I870" s="87"/>
      <c r="J870" s="159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</row>
    <row x14ac:dyDescent="0.25" r="871" customHeight="1" ht="16.5">
      <c r="A871" s="156"/>
      <c r="B871" s="157"/>
      <c r="C871" s="155"/>
      <c r="D871" s="155"/>
      <c r="E871" s="155"/>
      <c r="F871" s="155"/>
      <c r="G871" s="86"/>
      <c r="H871" s="87"/>
      <c r="I871" s="87"/>
      <c r="J871" s="159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</row>
    <row x14ac:dyDescent="0.25" r="872" customHeight="1" ht="16.5">
      <c r="A872" s="156"/>
      <c r="B872" s="157"/>
      <c r="C872" s="155"/>
      <c r="D872" s="155"/>
      <c r="E872" s="155"/>
      <c r="F872" s="155"/>
      <c r="G872" s="86"/>
      <c r="H872" s="87"/>
      <c r="I872" s="87"/>
      <c r="J872" s="159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</row>
    <row x14ac:dyDescent="0.25" r="873" customHeight="1" ht="16.5">
      <c r="A873" s="156"/>
      <c r="B873" s="157"/>
      <c r="C873" s="155"/>
      <c r="D873" s="155"/>
      <c r="E873" s="155"/>
      <c r="F873" s="155"/>
      <c r="G873" s="86"/>
      <c r="H873" s="87"/>
      <c r="I873" s="87"/>
      <c r="J873" s="159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</row>
    <row x14ac:dyDescent="0.25" r="874" customHeight="1" ht="16.5">
      <c r="A874" s="156"/>
      <c r="B874" s="157"/>
      <c r="C874" s="155"/>
      <c r="D874" s="155"/>
      <c r="E874" s="155"/>
      <c r="F874" s="155"/>
      <c r="G874" s="86"/>
      <c r="H874" s="87"/>
      <c r="I874" s="87"/>
      <c r="J874" s="159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</row>
    <row x14ac:dyDescent="0.25" r="875" customHeight="1" ht="16.5">
      <c r="A875" s="156"/>
      <c r="B875" s="157"/>
      <c r="C875" s="155"/>
      <c r="D875" s="155"/>
      <c r="E875" s="155"/>
      <c r="F875" s="155"/>
      <c r="G875" s="86"/>
      <c r="H875" s="87"/>
      <c r="I875" s="87"/>
      <c r="J875" s="159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</row>
    <row x14ac:dyDescent="0.25" r="876" customHeight="1" ht="16.5">
      <c r="A876" s="156"/>
      <c r="B876" s="157"/>
      <c r="C876" s="155"/>
      <c r="D876" s="155"/>
      <c r="E876" s="155"/>
      <c r="F876" s="155"/>
      <c r="G876" s="86"/>
      <c r="H876" s="87"/>
      <c r="I876" s="87"/>
      <c r="J876" s="159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</row>
    <row x14ac:dyDescent="0.25" r="877" customHeight="1" ht="16.5">
      <c r="A877" s="156"/>
      <c r="B877" s="157"/>
      <c r="C877" s="155"/>
      <c r="D877" s="155"/>
      <c r="E877" s="155"/>
      <c r="F877" s="155"/>
      <c r="G877" s="86"/>
      <c r="H877" s="87"/>
      <c r="I877" s="87"/>
      <c r="J877" s="159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</row>
    <row x14ac:dyDescent="0.25" r="878" customHeight="1" ht="16.5">
      <c r="A878" s="156"/>
      <c r="B878" s="157"/>
      <c r="C878" s="155"/>
      <c r="D878" s="155"/>
      <c r="E878" s="155"/>
      <c r="F878" s="155"/>
      <c r="G878" s="86"/>
      <c r="H878" s="87"/>
      <c r="I878" s="87"/>
      <c r="J878" s="159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</row>
    <row x14ac:dyDescent="0.25" r="879" customHeight="1" ht="16.5">
      <c r="A879" s="156"/>
      <c r="B879" s="157"/>
      <c r="C879" s="155"/>
      <c r="D879" s="155"/>
      <c r="E879" s="155"/>
      <c r="F879" s="155"/>
      <c r="G879" s="86"/>
      <c r="H879" s="87"/>
      <c r="I879" s="87"/>
      <c r="J879" s="159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</row>
    <row x14ac:dyDescent="0.25" r="880" customHeight="1" ht="16.5">
      <c r="A880" s="156"/>
      <c r="B880" s="157"/>
      <c r="C880" s="155"/>
      <c r="D880" s="155"/>
      <c r="E880" s="155"/>
      <c r="F880" s="155"/>
      <c r="G880" s="86"/>
      <c r="H880" s="87"/>
      <c r="I880" s="87"/>
      <c r="J880" s="159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</row>
    <row x14ac:dyDescent="0.25" r="881" customHeight="1" ht="16.5">
      <c r="A881" s="156"/>
      <c r="B881" s="157"/>
      <c r="C881" s="155"/>
      <c r="D881" s="155"/>
      <c r="E881" s="155"/>
      <c r="F881" s="155"/>
      <c r="G881" s="86"/>
      <c r="H881" s="87"/>
      <c r="I881" s="87"/>
      <c r="J881" s="159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</row>
    <row x14ac:dyDescent="0.25" r="882" customHeight="1" ht="16.5">
      <c r="A882" s="156"/>
      <c r="B882" s="157"/>
      <c r="C882" s="155"/>
      <c r="D882" s="155"/>
      <c r="E882" s="155"/>
      <c r="F882" s="155"/>
      <c r="G882" s="86"/>
      <c r="H882" s="87"/>
      <c r="I882" s="87"/>
      <c r="J882" s="159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</row>
    <row x14ac:dyDescent="0.25" r="883" customHeight="1" ht="16.5">
      <c r="A883" s="156"/>
      <c r="B883" s="157"/>
      <c r="C883" s="155"/>
      <c r="D883" s="155"/>
      <c r="E883" s="155"/>
      <c r="F883" s="155"/>
      <c r="G883" s="86"/>
      <c r="H883" s="87"/>
      <c r="I883" s="87"/>
      <c r="J883" s="159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</row>
    <row x14ac:dyDescent="0.25" r="884" customHeight="1" ht="16.5">
      <c r="A884" s="156"/>
      <c r="B884" s="157"/>
      <c r="C884" s="155"/>
      <c r="D884" s="155"/>
      <c r="E884" s="155"/>
      <c r="F884" s="155"/>
      <c r="G884" s="86"/>
      <c r="H884" s="87"/>
      <c r="I884" s="87"/>
      <c r="J884" s="159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</row>
    <row x14ac:dyDescent="0.25" r="885" customHeight="1" ht="16.5">
      <c r="A885" s="156"/>
      <c r="B885" s="157"/>
      <c r="C885" s="155"/>
      <c r="D885" s="155"/>
      <c r="E885" s="155"/>
      <c r="F885" s="155"/>
      <c r="G885" s="86"/>
      <c r="H885" s="87"/>
      <c r="I885" s="87"/>
      <c r="J885" s="159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</row>
    <row x14ac:dyDescent="0.25" r="886" customHeight="1" ht="16.5">
      <c r="A886" s="156"/>
      <c r="B886" s="157"/>
      <c r="C886" s="155"/>
      <c r="D886" s="155"/>
      <c r="E886" s="155"/>
      <c r="F886" s="155"/>
      <c r="G886" s="86"/>
      <c r="H886" s="87"/>
      <c r="I886" s="87"/>
      <c r="J886" s="159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</row>
    <row x14ac:dyDescent="0.25" r="887" customHeight="1" ht="16.5">
      <c r="A887" s="156"/>
      <c r="B887" s="157"/>
      <c r="C887" s="155"/>
      <c r="D887" s="155"/>
      <c r="E887" s="155"/>
      <c r="F887" s="155"/>
      <c r="G887" s="86"/>
      <c r="H887" s="87"/>
      <c r="I887" s="87"/>
      <c r="J887" s="159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</row>
    <row x14ac:dyDescent="0.25" r="888" customHeight="1" ht="16.5">
      <c r="A888" s="156"/>
      <c r="B888" s="157"/>
      <c r="C888" s="155"/>
      <c r="D888" s="155"/>
      <c r="E888" s="155"/>
      <c r="F888" s="155"/>
      <c r="G888" s="86"/>
      <c r="H888" s="87"/>
      <c r="I888" s="87"/>
      <c r="J888" s="159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</row>
    <row x14ac:dyDescent="0.25" r="889" customHeight="1" ht="16.5">
      <c r="A889" s="156"/>
      <c r="B889" s="157"/>
      <c r="C889" s="155"/>
      <c r="D889" s="155"/>
      <c r="E889" s="155"/>
      <c r="F889" s="155"/>
      <c r="G889" s="86"/>
      <c r="H889" s="87"/>
      <c r="I889" s="87"/>
      <c r="J889" s="159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</row>
    <row x14ac:dyDescent="0.25" r="890" customHeight="1" ht="16.5">
      <c r="A890" s="156"/>
      <c r="B890" s="157"/>
      <c r="C890" s="155"/>
      <c r="D890" s="155"/>
      <c r="E890" s="155"/>
      <c r="F890" s="155"/>
      <c r="G890" s="86"/>
      <c r="H890" s="87"/>
      <c r="I890" s="87"/>
      <c r="J890" s="159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</row>
    <row x14ac:dyDescent="0.25" r="891" customHeight="1" ht="16.5">
      <c r="A891" s="156"/>
      <c r="B891" s="157"/>
      <c r="C891" s="155"/>
      <c r="D891" s="155"/>
      <c r="E891" s="155"/>
      <c r="F891" s="155"/>
      <c r="G891" s="86"/>
      <c r="H891" s="87"/>
      <c r="I891" s="87"/>
      <c r="J891" s="159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</row>
    <row x14ac:dyDescent="0.25" r="892" customHeight="1" ht="16.5">
      <c r="A892" s="156"/>
      <c r="B892" s="157"/>
      <c r="C892" s="155"/>
      <c r="D892" s="155"/>
      <c r="E892" s="155"/>
      <c r="F892" s="155"/>
      <c r="G892" s="86"/>
      <c r="H892" s="87"/>
      <c r="I892" s="87"/>
      <c r="J892" s="159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</row>
    <row x14ac:dyDescent="0.25" r="893" customHeight="1" ht="16.5">
      <c r="A893" s="156"/>
      <c r="B893" s="157"/>
      <c r="C893" s="155"/>
      <c r="D893" s="155"/>
      <c r="E893" s="155"/>
      <c r="F893" s="155"/>
      <c r="G893" s="86"/>
      <c r="H893" s="87"/>
      <c r="I893" s="87"/>
      <c r="J893" s="159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</row>
    <row x14ac:dyDescent="0.25" r="894" customHeight="1" ht="16.5">
      <c r="A894" s="156"/>
      <c r="B894" s="157"/>
      <c r="C894" s="155"/>
      <c r="D894" s="155"/>
      <c r="E894" s="155"/>
      <c r="F894" s="155"/>
      <c r="G894" s="86"/>
      <c r="H894" s="87"/>
      <c r="I894" s="87"/>
      <c r="J894" s="159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</row>
    <row x14ac:dyDescent="0.25" r="895" customHeight="1" ht="16.5">
      <c r="A895" s="156"/>
      <c r="B895" s="157"/>
      <c r="C895" s="155"/>
      <c r="D895" s="155"/>
      <c r="E895" s="155"/>
      <c r="F895" s="155"/>
      <c r="G895" s="86"/>
      <c r="H895" s="87"/>
      <c r="I895" s="87"/>
      <c r="J895" s="159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</row>
    <row x14ac:dyDescent="0.25" r="896" customHeight="1" ht="16.5">
      <c r="A896" s="156"/>
      <c r="B896" s="157"/>
      <c r="C896" s="155"/>
      <c r="D896" s="155"/>
      <c r="E896" s="155"/>
      <c r="F896" s="155"/>
      <c r="G896" s="86"/>
      <c r="H896" s="87"/>
      <c r="I896" s="87"/>
      <c r="J896" s="159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</row>
    <row x14ac:dyDescent="0.25" r="897" customHeight="1" ht="16.5">
      <c r="A897" s="156"/>
      <c r="B897" s="157"/>
      <c r="C897" s="155"/>
      <c r="D897" s="155"/>
      <c r="E897" s="155"/>
      <c r="F897" s="155"/>
      <c r="G897" s="86"/>
      <c r="H897" s="87"/>
      <c r="I897" s="87"/>
      <c r="J897" s="159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</row>
    <row x14ac:dyDescent="0.25" r="898" customHeight="1" ht="16.5">
      <c r="A898" s="156"/>
      <c r="B898" s="157"/>
      <c r="C898" s="155"/>
      <c r="D898" s="155"/>
      <c r="E898" s="155"/>
      <c r="F898" s="155"/>
      <c r="G898" s="86"/>
      <c r="H898" s="87"/>
      <c r="I898" s="87"/>
      <c r="J898" s="159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</row>
    <row x14ac:dyDescent="0.25" r="899" customHeight="1" ht="16.5">
      <c r="A899" s="156"/>
      <c r="B899" s="157"/>
      <c r="C899" s="155"/>
      <c r="D899" s="155"/>
      <c r="E899" s="155"/>
      <c r="F899" s="155"/>
      <c r="G899" s="86"/>
      <c r="H899" s="87"/>
      <c r="I899" s="87"/>
      <c r="J899" s="159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</row>
    <row x14ac:dyDescent="0.25" r="900" customHeight="1" ht="16.5">
      <c r="A900" s="156"/>
      <c r="B900" s="157"/>
      <c r="C900" s="155"/>
      <c r="D900" s="155"/>
      <c r="E900" s="155"/>
      <c r="F900" s="155"/>
      <c r="G900" s="86"/>
      <c r="H900" s="87"/>
      <c r="I900" s="87"/>
      <c r="J900" s="159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</row>
    <row x14ac:dyDescent="0.25" r="901" customHeight="1" ht="16.5">
      <c r="A901" s="156"/>
      <c r="B901" s="157"/>
      <c r="C901" s="155"/>
      <c r="D901" s="155"/>
      <c r="E901" s="155"/>
      <c r="F901" s="155"/>
      <c r="G901" s="86"/>
      <c r="H901" s="87"/>
      <c r="I901" s="87"/>
      <c r="J901" s="159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</row>
    <row x14ac:dyDescent="0.25" r="902" customHeight="1" ht="16.5">
      <c r="A902" s="156"/>
      <c r="B902" s="157"/>
      <c r="C902" s="155"/>
      <c r="D902" s="155"/>
      <c r="E902" s="155"/>
      <c r="F902" s="155"/>
      <c r="G902" s="86"/>
      <c r="H902" s="87"/>
      <c r="I902" s="87"/>
      <c r="J902" s="159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</row>
    <row x14ac:dyDescent="0.25" r="903" customHeight="1" ht="16.5">
      <c r="A903" s="156"/>
      <c r="B903" s="157"/>
      <c r="C903" s="155"/>
      <c r="D903" s="155"/>
      <c r="E903" s="155"/>
      <c r="F903" s="155"/>
      <c r="G903" s="86"/>
      <c r="H903" s="87"/>
      <c r="I903" s="87"/>
      <c r="J903" s="159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</row>
    <row x14ac:dyDescent="0.25" r="904" customHeight="1" ht="16.5">
      <c r="A904" s="156"/>
      <c r="B904" s="157"/>
      <c r="C904" s="155"/>
      <c r="D904" s="155"/>
      <c r="E904" s="155"/>
      <c r="F904" s="155"/>
      <c r="G904" s="86"/>
      <c r="H904" s="87"/>
      <c r="I904" s="87"/>
      <c r="J904" s="159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</row>
    <row x14ac:dyDescent="0.25" r="905" customHeight="1" ht="16.5">
      <c r="A905" s="156"/>
      <c r="B905" s="157"/>
      <c r="C905" s="155"/>
      <c r="D905" s="155"/>
      <c r="E905" s="155"/>
      <c r="F905" s="155"/>
      <c r="G905" s="86"/>
      <c r="H905" s="87"/>
      <c r="I905" s="87"/>
      <c r="J905" s="159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</row>
    <row x14ac:dyDescent="0.25" r="906" customHeight="1" ht="16.5">
      <c r="A906" s="156"/>
      <c r="B906" s="157"/>
      <c r="C906" s="155"/>
      <c r="D906" s="155"/>
      <c r="E906" s="155"/>
      <c r="F906" s="155"/>
      <c r="G906" s="86"/>
      <c r="H906" s="87"/>
      <c r="I906" s="87"/>
      <c r="J906" s="159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</row>
    <row x14ac:dyDescent="0.25" r="907" customHeight="1" ht="16.5">
      <c r="A907" s="156"/>
      <c r="B907" s="157"/>
      <c r="C907" s="155"/>
      <c r="D907" s="155"/>
      <c r="E907" s="155"/>
      <c r="F907" s="155"/>
      <c r="G907" s="86"/>
      <c r="H907" s="87"/>
      <c r="I907" s="87"/>
      <c r="J907" s="159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</row>
    <row x14ac:dyDescent="0.25" r="908" customHeight="1" ht="16.5">
      <c r="A908" s="156"/>
      <c r="B908" s="157"/>
      <c r="C908" s="155"/>
      <c r="D908" s="155"/>
      <c r="E908" s="155"/>
      <c r="F908" s="155"/>
      <c r="G908" s="86"/>
      <c r="H908" s="87"/>
      <c r="I908" s="87"/>
      <c r="J908" s="159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</row>
    <row x14ac:dyDescent="0.25" r="909" customHeight="1" ht="16.5">
      <c r="A909" s="156"/>
      <c r="B909" s="157"/>
      <c r="C909" s="155"/>
      <c r="D909" s="155"/>
      <c r="E909" s="155"/>
      <c r="F909" s="155"/>
      <c r="G909" s="86"/>
      <c r="H909" s="87"/>
      <c r="I909" s="87"/>
      <c r="J909" s="159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</row>
    <row x14ac:dyDescent="0.25" r="910" customHeight="1" ht="16.5">
      <c r="A910" s="156"/>
      <c r="B910" s="157"/>
      <c r="C910" s="155"/>
      <c r="D910" s="155"/>
      <c r="E910" s="155"/>
      <c r="F910" s="155"/>
      <c r="G910" s="86"/>
      <c r="H910" s="87"/>
      <c r="I910" s="87"/>
      <c r="J910" s="159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</row>
    <row x14ac:dyDescent="0.25" r="911" customHeight="1" ht="16.5">
      <c r="A911" s="156"/>
      <c r="B911" s="157"/>
      <c r="C911" s="155"/>
      <c r="D911" s="155"/>
      <c r="E911" s="155"/>
      <c r="F911" s="155"/>
      <c r="G911" s="86"/>
      <c r="H911" s="87"/>
      <c r="I911" s="87"/>
      <c r="J911" s="159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</row>
    <row x14ac:dyDescent="0.25" r="912" customHeight="1" ht="16.5">
      <c r="A912" s="156"/>
      <c r="B912" s="157"/>
      <c r="C912" s="155"/>
      <c r="D912" s="155"/>
      <c r="E912" s="155"/>
      <c r="F912" s="155"/>
      <c r="G912" s="86"/>
      <c r="H912" s="87"/>
      <c r="I912" s="87"/>
      <c r="J912" s="159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</row>
    <row x14ac:dyDescent="0.25" r="913" customHeight="1" ht="16.5">
      <c r="A913" s="156"/>
      <c r="B913" s="157"/>
      <c r="C913" s="155"/>
      <c r="D913" s="155"/>
      <c r="E913" s="155"/>
      <c r="F913" s="155"/>
      <c r="G913" s="86"/>
      <c r="H913" s="87"/>
      <c r="I913" s="87"/>
      <c r="J913" s="159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</row>
    <row x14ac:dyDescent="0.25" r="914" customHeight="1" ht="16.5">
      <c r="A914" s="156"/>
      <c r="B914" s="157"/>
      <c r="C914" s="155"/>
      <c r="D914" s="155"/>
      <c r="E914" s="155"/>
      <c r="F914" s="155"/>
      <c r="G914" s="86"/>
      <c r="H914" s="87"/>
      <c r="I914" s="87"/>
      <c r="J914" s="159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</row>
    <row x14ac:dyDescent="0.25" r="915" customHeight="1" ht="16.5">
      <c r="A915" s="156"/>
      <c r="B915" s="157"/>
      <c r="C915" s="155"/>
      <c r="D915" s="155"/>
      <c r="E915" s="155"/>
      <c r="F915" s="155"/>
      <c r="G915" s="86"/>
      <c r="H915" s="87"/>
      <c r="I915" s="87"/>
      <c r="J915" s="159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</row>
    <row x14ac:dyDescent="0.25" r="916" customHeight="1" ht="16.5">
      <c r="A916" s="156"/>
      <c r="B916" s="157"/>
      <c r="C916" s="155"/>
      <c r="D916" s="155"/>
      <c r="E916" s="155"/>
      <c r="F916" s="155"/>
      <c r="G916" s="86"/>
      <c r="H916" s="87"/>
      <c r="I916" s="87"/>
      <c r="J916" s="159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</row>
    <row x14ac:dyDescent="0.25" r="917" customHeight="1" ht="16.5">
      <c r="A917" s="156"/>
      <c r="B917" s="157"/>
      <c r="C917" s="155"/>
      <c r="D917" s="155"/>
      <c r="E917" s="155"/>
      <c r="F917" s="155"/>
      <c r="G917" s="86"/>
      <c r="H917" s="87"/>
      <c r="I917" s="87"/>
      <c r="J917" s="159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</row>
    <row x14ac:dyDescent="0.25" r="918" customHeight="1" ht="16.5">
      <c r="A918" s="156"/>
      <c r="B918" s="157"/>
      <c r="C918" s="155"/>
      <c r="D918" s="155"/>
      <c r="E918" s="155"/>
      <c r="F918" s="155"/>
      <c r="G918" s="86"/>
      <c r="H918" s="87"/>
      <c r="I918" s="87"/>
      <c r="J918" s="159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</row>
    <row x14ac:dyDescent="0.25" r="919" customHeight="1" ht="16.5">
      <c r="A919" s="156"/>
      <c r="B919" s="157"/>
      <c r="C919" s="155"/>
      <c r="D919" s="155"/>
      <c r="E919" s="155"/>
      <c r="F919" s="155"/>
      <c r="G919" s="86"/>
      <c r="H919" s="87"/>
      <c r="I919" s="87"/>
      <c r="J919" s="159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</row>
    <row x14ac:dyDescent="0.25" r="920" customHeight="1" ht="16.5">
      <c r="A920" s="156"/>
      <c r="B920" s="157"/>
      <c r="C920" s="155"/>
      <c r="D920" s="155"/>
      <c r="E920" s="155"/>
      <c r="F920" s="155"/>
      <c r="G920" s="86"/>
      <c r="H920" s="87"/>
      <c r="I920" s="87"/>
      <c r="J920" s="159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</row>
    <row x14ac:dyDescent="0.25" r="921" customHeight="1" ht="16.5">
      <c r="A921" s="156"/>
      <c r="B921" s="157"/>
      <c r="C921" s="155"/>
      <c r="D921" s="155"/>
      <c r="E921" s="155"/>
      <c r="F921" s="155"/>
      <c r="G921" s="86"/>
      <c r="H921" s="87"/>
      <c r="I921" s="87"/>
      <c r="J921" s="159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</row>
    <row x14ac:dyDescent="0.25" r="922" customHeight="1" ht="16.5">
      <c r="A922" s="156"/>
      <c r="B922" s="157"/>
      <c r="C922" s="155"/>
      <c r="D922" s="155"/>
      <c r="E922" s="155"/>
      <c r="F922" s="155"/>
      <c r="G922" s="86"/>
      <c r="H922" s="87"/>
      <c r="I922" s="87"/>
      <c r="J922" s="159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</row>
    <row x14ac:dyDescent="0.25" r="923" customHeight="1" ht="16.5">
      <c r="A923" s="156"/>
      <c r="B923" s="157"/>
      <c r="C923" s="155"/>
      <c r="D923" s="155"/>
      <c r="E923" s="155"/>
      <c r="F923" s="155"/>
      <c r="G923" s="86"/>
      <c r="H923" s="87"/>
      <c r="I923" s="87"/>
      <c r="J923" s="159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</row>
    <row x14ac:dyDescent="0.25" r="924" customHeight="1" ht="16.5">
      <c r="A924" s="156"/>
      <c r="B924" s="157"/>
      <c r="C924" s="155"/>
      <c r="D924" s="155"/>
      <c r="E924" s="155"/>
      <c r="F924" s="155"/>
      <c r="G924" s="86"/>
      <c r="H924" s="87"/>
      <c r="I924" s="87"/>
      <c r="J924" s="159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</row>
    <row x14ac:dyDescent="0.25" r="925" customHeight="1" ht="16.5">
      <c r="A925" s="156"/>
      <c r="B925" s="157"/>
      <c r="C925" s="155"/>
      <c r="D925" s="155"/>
      <c r="E925" s="155"/>
      <c r="F925" s="155"/>
      <c r="G925" s="86"/>
      <c r="H925" s="87"/>
      <c r="I925" s="87"/>
      <c r="J925" s="159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</row>
    <row x14ac:dyDescent="0.25" r="926" customHeight="1" ht="16.5">
      <c r="A926" s="156"/>
      <c r="B926" s="157"/>
      <c r="C926" s="155"/>
      <c r="D926" s="155"/>
      <c r="E926" s="155"/>
      <c r="F926" s="155"/>
      <c r="G926" s="86"/>
      <c r="H926" s="87"/>
      <c r="I926" s="87"/>
      <c r="J926" s="159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</row>
    <row x14ac:dyDescent="0.25" r="927" customHeight="1" ht="16.5">
      <c r="A927" s="156"/>
      <c r="B927" s="157"/>
      <c r="C927" s="155"/>
      <c r="D927" s="155"/>
      <c r="E927" s="155"/>
      <c r="F927" s="155"/>
      <c r="G927" s="86"/>
      <c r="H927" s="87"/>
      <c r="I927" s="87"/>
      <c r="J927" s="159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</row>
    <row x14ac:dyDescent="0.25" r="928" customHeight="1" ht="16.5">
      <c r="A928" s="156"/>
      <c r="B928" s="157"/>
      <c r="C928" s="155"/>
      <c r="D928" s="155"/>
      <c r="E928" s="155"/>
      <c r="F928" s="155"/>
      <c r="G928" s="86"/>
      <c r="H928" s="87"/>
      <c r="I928" s="87"/>
      <c r="J928" s="159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</row>
    <row x14ac:dyDescent="0.25" r="929" customHeight="1" ht="16.5">
      <c r="A929" s="156"/>
      <c r="B929" s="157"/>
      <c r="C929" s="155"/>
      <c r="D929" s="155"/>
      <c r="E929" s="155"/>
      <c r="F929" s="155"/>
      <c r="G929" s="86"/>
      <c r="H929" s="87"/>
      <c r="I929" s="87"/>
      <c r="J929" s="159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</row>
    <row x14ac:dyDescent="0.25" r="930" customHeight="1" ht="16.5">
      <c r="A930" s="156"/>
      <c r="B930" s="157"/>
      <c r="C930" s="155"/>
      <c r="D930" s="155"/>
      <c r="E930" s="155"/>
      <c r="F930" s="155"/>
      <c r="G930" s="86"/>
      <c r="H930" s="87"/>
      <c r="I930" s="87"/>
      <c r="J930" s="159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</row>
    <row x14ac:dyDescent="0.25" r="931" customHeight="1" ht="16.5">
      <c r="A931" s="156"/>
      <c r="B931" s="157"/>
      <c r="C931" s="155"/>
      <c r="D931" s="155"/>
      <c r="E931" s="155"/>
      <c r="F931" s="155"/>
      <c r="G931" s="86"/>
      <c r="H931" s="87"/>
      <c r="I931" s="87"/>
      <c r="J931" s="159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</row>
    <row x14ac:dyDescent="0.25" r="932" customHeight="1" ht="16.5">
      <c r="A932" s="156"/>
      <c r="B932" s="157"/>
      <c r="C932" s="155"/>
      <c r="D932" s="155"/>
      <c r="E932" s="155"/>
      <c r="F932" s="155"/>
      <c r="G932" s="86"/>
      <c r="H932" s="87"/>
      <c r="I932" s="87"/>
      <c r="J932" s="159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</row>
    <row x14ac:dyDescent="0.25" r="933" customHeight="1" ht="16.5">
      <c r="A933" s="156"/>
      <c r="B933" s="157"/>
      <c r="C933" s="155"/>
      <c r="D933" s="155"/>
      <c r="E933" s="155"/>
      <c r="F933" s="155"/>
      <c r="G933" s="86"/>
      <c r="H933" s="87"/>
      <c r="I933" s="87"/>
      <c r="J933" s="159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</row>
    <row x14ac:dyDescent="0.25" r="934" customHeight="1" ht="16.5">
      <c r="A934" s="156"/>
      <c r="B934" s="157"/>
      <c r="C934" s="155"/>
      <c r="D934" s="155"/>
      <c r="E934" s="155"/>
      <c r="F934" s="155"/>
      <c r="G934" s="86"/>
      <c r="H934" s="87"/>
      <c r="I934" s="87"/>
      <c r="J934" s="159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</row>
    <row x14ac:dyDescent="0.25" r="935" customHeight="1" ht="16.5">
      <c r="A935" s="156"/>
      <c r="B935" s="157"/>
      <c r="C935" s="155"/>
      <c r="D935" s="155"/>
      <c r="E935" s="155"/>
      <c r="F935" s="155"/>
      <c r="G935" s="86"/>
      <c r="H935" s="87"/>
      <c r="I935" s="87"/>
      <c r="J935" s="159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</row>
    <row x14ac:dyDescent="0.25" r="936" customHeight="1" ht="16.5">
      <c r="A936" s="156"/>
      <c r="B936" s="157"/>
      <c r="C936" s="155"/>
      <c r="D936" s="155"/>
      <c r="E936" s="155"/>
      <c r="F936" s="155"/>
      <c r="G936" s="86"/>
      <c r="H936" s="87"/>
      <c r="I936" s="87"/>
      <c r="J936" s="159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</row>
    <row x14ac:dyDescent="0.25" r="937" customHeight="1" ht="16.5">
      <c r="A937" s="156"/>
      <c r="B937" s="157"/>
      <c r="C937" s="155"/>
      <c r="D937" s="155"/>
      <c r="E937" s="155"/>
      <c r="F937" s="155"/>
      <c r="G937" s="86"/>
      <c r="H937" s="87"/>
      <c r="I937" s="87"/>
      <c r="J937" s="159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</row>
    <row x14ac:dyDescent="0.25" r="938" customHeight="1" ht="16.5">
      <c r="A938" s="156"/>
      <c r="B938" s="157"/>
      <c r="C938" s="155"/>
      <c r="D938" s="155"/>
      <c r="E938" s="155"/>
      <c r="F938" s="155"/>
      <c r="G938" s="86"/>
      <c r="H938" s="87"/>
      <c r="I938" s="87"/>
      <c r="J938" s="159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</row>
    <row x14ac:dyDescent="0.25" r="939" customHeight="1" ht="16.5">
      <c r="A939" s="156"/>
      <c r="B939" s="157"/>
      <c r="C939" s="155"/>
      <c r="D939" s="155"/>
      <c r="E939" s="155"/>
      <c r="F939" s="155"/>
      <c r="G939" s="86"/>
      <c r="H939" s="87"/>
      <c r="I939" s="87"/>
      <c r="J939" s="159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</row>
    <row x14ac:dyDescent="0.25" r="940" customHeight="1" ht="16.5">
      <c r="A940" s="156"/>
      <c r="B940" s="157"/>
      <c r="C940" s="155"/>
      <c r="D940" s="155"/>
      <c r="E940" s="155"/>
      <c r="F940" s="155"/>
      <c r="G940" s="86"/>
      <c r="H940" s="87"/>
      <c r="I940" s="87"/>
      <c r="J940" s="159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</row>
    <row x14ac:dyDescent="0.25" r="941" customHeight="1" ht="16.5">
      <c r="A941" s="156"/>
      <c r="B941" s="157"/>
      <c r="C941" s="155"/>
      <c r="D941" s="155"/>
      <c r="E941" s="155"/>
      <c r="F941" s="155"/>
      <c r="G941" s="86"/>
      <c r="H941" s="87"/>
      <c r="I941" s="87"/>
      <c r="J941" s="159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</row>
    <row x14ac:dyDescent="0.25" r="942" customHeight="1" ht="16.5">
      <c r="A942" s="156"/>
      <c r="B942" s="157"/>
      <c r="C942" s="155"/>
      <c r="D942" s="155"/>
      <c r="E942" s="155"/>
      <c r="F942" s="155"/>
      <c r="G942" s="86"/>
      <c r="H942" s="87"/>
      <c r="I942" s="87"/>
      <c r="J942" s="159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</row>
    <row x14ac:dyDescent="0.25" r="943" customHeight="1" ht="16.5">
      <c r="A943" s="156"/>
      <c r="B943" s="157"/>
      <c r="C943" s="155"/>
      <c r="D943" s="155"/>
      <c r="E943" s="155"/>
      <c r="F943" s="155"/>
      <c r="G943" s="86"/>
      <c r="H943" s="87"/>
      <c r="I943" s="87"/>
      <c r="J943" s="159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</row>
    <row x14ac:dyDescent="0.25" r="944" customHeight="1" ht="16.5">
      <c r="A944" s="156"/>
      <c r="B944" s="157"/>
      <c r="C944" s="155"/>
      <c r="D944" s="155"/>
      <c r="E944" s="155"/>
      <c r="F944" s="155"/>
      <c r="G944" s="86"/>
      <c r="H944" s="87"/>
      <c r="I944" s="87"/>
      <c r="J944" s="159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</row>
    <row x14ac:dyDescent="0.25" r="945" customHeight="1" ht="16.5">
      <c r="A945" s="156"/>
      <c r="B945" s="157"/>
      <c r="C945" s="155"/>
      <c r="D945" s="155"/>
      <c r="E945" s="155"/>
      <c r="F945" s="155"/>
      <c r="G945" s="86"/>
      <c r="H945" s="87"/>
      <c r="I945" s="87"/>
      <c r="J945" s="159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</row>
    <row x14ac:dyDescent="0.25" r="946" customHeight="1" ht="16.5">
      <c r="A946" s="156"/>
      <c r="B946" s="157"/>
      <c r="C946" s="155"/>
      <c r="D946" s="155"/>
      <c r="E946" s="155"/>
      <c r="F946" s="155"/>
      <c r="G946" s="86"/>
      <c r="H946" s="87"/>
      <c r="I946" s="87"/>
      <c r="J946" s="159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</row>
    <row x14ac:dyDescent="0.25" r="947" customHeight="1" ht="16.5">
      <c r="A947" s="156"/>
      <c r="B947" s="157"/>
      <c r="C947" s="155"/>
      <c r="D947" s="155"/>
      <c r="E947" s="155"/>
      <c r="F947" s="155"/>
      <c r="G947" s="86"/>
      <c r="H947" s="87"/>
      <c r="I947" s="87"/>
      <c r="J947" s="159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</row>
    <row x14ac:dyDescent="0.25" r="948" customHeight="1" ht="16.5">
      <c r="A948" s="156"/>
      <c r="B948" s="157"/>
      <c r="C948" s="155"/>
      <c r="D948" s="155"/>
      <c r="E948" s="155"/>
      <c r="F948" s="155"/>
      <c r="G948" s="86"/>
      <c r="H948" s="87"/>
      <c r="I948" s="87"/>
      <c r="J948" s="159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</row>
    <row x14ac:dyDescent="0.25" r="949" customHeight="1" ht="16.5">
      <c r="A949" s="156"/>
      <c r="B949" s="157"/>
      <c r="C949" s="155"/>
      <c r="D949" s="155"/>
      <c r="E949" s="155"/>
      <c r="F949" s="155"/>
      <c r="G949" s="86"/>
      <c r="H949" s="87"/>
      <c r="I949" s="87"/>
      <c r="J949" s="159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</row>
    <row x14ac:dyDescent="0.25" r="950" customHeight="1" ht="16.5">
      <c r="A950" s="156"/>
      <c r="B950" s="157"/>
      <c r="C950" s="155"/>
      <c r="D950" s="155"/>
      <c r="E950" s="155"/>
      <c r="F950" s="155"/>
      <c r="G950" s="86"/>
      <c r="H950" s="87"/>
      <c r="I950" s="87"/>
      <c r="J950" s="159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</row>
    <row x14ac:dyDescent="0.25" r="951" customHeight="1" ht="16.5">
      <c r="A951" s="156"/>
      <c r="B951" s="157"/>
      <c r="C951" s="155"/>
      <c r="D951" s="155"/>
      <c r="E951" s="155"/>
      <c r="F951" s="155"/>
      <c r="G951" s="86"/>
      <c r="H951" s="87"/>
      <c r="I951" s="87"/>
      <c r="J951" s="159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</row>
    <row x14ac:dyDescent="0.25" r="952" customHeight="1" ht="16.5">
      <c r="A952" s="156"/>
      <c r="B952" s="157"/>
      <c r="C952" s="155"/>
      <c r="D952" s="155"/>
      <c r="E952" s="155"/>
      <c r="F952" s="155"/>
      <c r="G952" s="86"/>
      <c r="H952" s="87"/>
      <c r="I952" s="87"/>
      <c r="J952" s="159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</row>
    <row x14ac:dyDescent="0.25" r="953" customHeight="1" ht="16.5">
      <c r="A953" s="156"/>
      <c r="B953" s="157"/>
      <c r="C953" s="155"/>
      <c r="D953" s="155"/>
      <c r="E953" s="155"/>
      <c r="F953" s="155"/>
      <c r="G953" s="86"/>
      <c r="H953" s="87"/>
      <c r="I953" s="87"/>
      <c r="J953" s="159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</row>
    <row x14ac:dyDescent="0.25" r="954" customHeight="1" ht="16.5">
      <c r="A954" s="156"/>
      <c r="B954" s="157"/>
      <c r="C954" s="155"/>
      <c r="D954" s="155"/>
      <c r="E954" s="155"/>
      <c r="F954" s="155"/>
      <c r="G954" s="86"/>
      <c r="H954" s="87"/>
      <c r="I954" s="87"/>
      <c r="J954" s="159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</row>
    <row x14ac:dyDescent="0.25" r="955" customHeight="1" ht="16.5">
      <c r="A955" s="156"/>
      <c r="B955" s="157"/>
      <c r="C955" s="155"/>
      <c r="D955" s="155"/>
      <c r="E955" s="155"/>
      <c r="F955" s="155"/>
      <c r="G955" s="86"/>
      <c r="H955" s="87"/>
      <c r="I955" s="87"/>
      <c r="J955" s="159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</row>
    <row x14ac:dyDescent="0.25" r="956" customHeight="1" ht="16.5">
      <c r="A956" s="156"/>
      <c r="B956" s="157"/>
      <c r="C956" s="155"/>
      <c r="D956" s="155"/>
      <c r="E956" s="155"/>
      <c r="F956" s="155"/>
      <c r="G956" s="86"/>
      <c r="H956" s="87"/>
      <c r="I956" s="87"/>
      <c r="J956" s="159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</row>
    <row x14ac:dyDescent="0.25" r="957" customHeight="1" ht="16.5">
      <c r="A957" s="156"/>
      <c r="B957" s="157"/>
      <c r="C957" s="155"/>
      <c r="D957" s="155"/>
      <c r="E957" s="155"/>
      <c r="F957" s="155"/>
      <c r="G957" s="86"/>
      <c r="H957" s="87"/>
      <c r="I957" s="87"/>
      <c r="J957" s="159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</row>
    <row x14ac:dyDescent="0.25" r="958" customHeight="1" ht="16.5">
      <c r="A958" s="156"/>
      <c r="B958" s="157"/>
      <c r="C958" s="155"/>
      <c r="D958" s="155"/>
      <c r="E958" s="155"/>
      <c r="F958" s="155"/>
      <c r="G958" s="86"/>
      <c r="H958" s="87"/>
      <c r="I958" s="87"/>
      <c r="J958" s="159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</row>
    <row x14ac:dyDescent="0.25" r="959" customHeight="1" ht="16.5">
      <c r="A959" s="156"/>
      <c r="B959" s="157"/>
      <c r="C959" s="155"/>
      <c r="D959" s="155"/>
      <c r="E959" s="155"/>
      <c r="F959" s="155"/>
      <c r="G959" s="86"/>
      <c r="H959" s="87"/>
      <c r="I959" s="87"/>
      <c r="J959" s="159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</row>
    <row x14ac:dyDescent="0.25" r="960" customHeight="1" ht="16.5">
      <c r="A960" s="156"/>
      <c r="B960" s="157"/>
      <c r="C960" s="155"/>
      <c r="D960" s="155"/>
      <c r="E960" s="155"/>
      <c r="F960" s="155"/>
      <c r="G960" s="86"/>
      <c r="H960" s="87"/>
      <c r="I960" s="87"/>
      <c r="J960" s="159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</row>
    <row x14ac:dyDescent="0.25" r="961" customHeight="1" ht="16.5">
      <c r="A961" s="156"/>
      <c r="B961" s="157"/>
      <c r="C961" s="155"/>
      <c r="D961" s="155"/>
      <c r="E961" s="155"/>
      <c r="F961" s="155"/>
      <c r="G961" s="86"/>
      <c r="H961" s="87"/>
      <c r="I961" s="87"/>
      <c r="J961" s="159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</row>
    <row x14ac:dyDescent="0.25" r="962" customHeight="1" ht="16.5">
      <c r="A962" s="156"/>
      <c r="B962" s="157"/>
      <c r="C962" s="155"/>
      <c r="D962" s="155"/>
      <c r="E962" s="155"/>
      <c r="F962" s="155"/>
      <c r="G962" s="86"/>
      <c r="H962" s="87"/>
      <c r="I962" s="87"/>
      <c r="J962" s="159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</row>
    <row x14ac:dyDescent="0.25" r="963" customHeight="1" ht="16.5">
      <c r="A963" s="156"/>
      <c r="B963" s="157"/>
      <c r="C963" s="155"/>
      <c r="D963" s="155"/>
      <c r="E963" s="155"/>
      <c r="F963" s="155"/>
      <c r="G963" s="86"/>
      <c r="H963" s="87"/>
      <c r="I963" s="87"/>
      <c r="J963" s="159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</row>
    <row x14ac:dyDescent="0.25" r="964" customHeight="1" ht="16.5">
      <c r="A964" s="156"/>
      <c r="B964" s="157"/>
      <c r="C964" s="155"/>
      <c r="D964" s="155"/>
      <c r="E964" s="155"/>
      <c r="F964" s="155"/>
      <c r="G964" s="86"/>
      <c r="H964" s="87"/>
      <c r="I964" s="87"/>
      <c r="J964" s="159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</row>
    <row x14ac:dyDescent="0.25" r="965" customHeight="1" ht="16.5">
      <c r="A965" s="156"/>
      <c r="B965" s="157"/>
      <c r="C965" s="155"/>
      <c r="D965" s="155"/>
      <c r="E965" s="155"/>
      <c r="F965" s="155"/>
      <c r="G965" s="86"/>
      <c r="H965" s="87"/>
      <c r="I965" s="87"/>
      <c r="J965" s="159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</row>
    <row x14ac:dyDescent="0.25" r="966" customHeight="1" ht="16.5">
      <c r="A966" s="156"/>
      <c r="B966" s="157"/>
      <c r="C966" s="155"/>
      <c r="D966" s="155"/>
      <c r="E966" s="155"/>
      <c r="F966" s="155"/>
      <c r="G966" s="86"/>
      <c r="H966" s="87"/>
      <c r="I966" s="87"/>
      <c r="J966" s="159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</row>
    <row x14ac:dyDescent="0.25" r="967" customHeight="1" ht="16.5">
      <c r="A967" s="156"/>
      <c r="B967" s="157"/>
      <c r="C967" s="155"/>
      <c r="D967" s="155"/>
      <c r="E967" s="155"/>
      <c r="F967" s="155"/>
      <c r="G967" s="86"/>
      <c r="H967" s="87"/>
      <c r="I967" s="87"/>
      <c r="J967" s="159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</row>
    <row x14ac:dyDescent="0.25" r="968" customHeight="1" ht="16.5">
      <c r="A968" s="156"/>
      <c r="B968" s="157"/>
      <c r="C968" s="155"/>
      <c r="D968" s="155"/>
      <c r="E968" s="155"/>
      <c r="F968" s="155"/>
      <c r="G968" s="86"/>
      <c r="H968" s="87"/>
      <c r="I968" s="87"/>
      <c r="J968" s="159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</row>
    <row x14ac:dyDescent="0.25" r="969" customHeight="1" ht="16.5">
      <c r="A969" s="156"/>
      <c r="B969" s="157"/>
      <c r="C969" s="155"/>
      <c r="D969" s="155"/>
      <c r="E969" s="155"/>
      <c r="F969" s="155"/>
      <c r="G969" s="86"/>
      <c r="H969" s="87"/>
      <c r="I969" s="87"/>
      <c r="J969" s="159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</row>
    <row x14ac:dyDescent="0.25" r="970" customHeight="1" ht="16.5">
      <c r="A970" s="156"/>
      <c r="B970" s="157"/>
      <c r="C970" s="155"/>
      <c r="D970" s="155"/>
      <c r="E970" s="155"/>
      <c r="F970" s="155"/>
      <c r="G970" s="86"/>
      <c r="H970" s="87"/>
      <c r="I970" s="87"/>
      <c r="J970" s="159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</row>
    <row x14ac:dyDescent="0.25" r="971" customHeight="1" ht="16.5">
      <c r="A971" s="156"/>
      <c r="B971" s="157"/>
      <c r="C971" s="155"/>
      <c r="D971" s="155"/>
      <c r="E971" s="155"/>
      <c r="F971" s="155"/>
      <c r="G971" s="86"/>
      <c r="H971" s="87"/>
      <c r="I971" s="87"/>
      <c r="J971" s="159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</row>
    <row x14ac:dyDescent="0.25" r="972" customHeight="1" ht="16.5">
      <c r="A972" s="156"/>
      <c r="B972" s="157"/>
      <c r="C972" s="155"/>
      <c r="D972" s="155"/>
      <c r="E972" s="155"/>
      <c r="F972" s="155"/>
      <c r="G972" s="86"/>
      <c r="H972" s="87"/>
      <c r="I972" s="87"/>
      <c r="J972" s="159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</row>
    <row x14ac:dyDescent="0.25" r="973" customHeight="1" ht="16.5">
      <c r="A973" s="156"/>
      <c r="B973" s="157"/>
      <c r="C973" s="155"/>
      <c r="D973" s="155"/>
      <c r="E973" s="155"/>
      <c r="F973" s="155"/>
      <c r="G973" s="86"/>
      <c r="H973" s="87"/>
      <c r="I973" s="87"/>
      <c r="J973" s="159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</row>
    <row x14ac:dyDescent="0.25" r="974" customHeight="1" ht="16.5">
      <c r="A974" s="156"/>
      <c r="B974" s="157"/>
      <c r="C974" s="155"/>
      <c r="D974" s="155"/>
      <c r="E974" s="155"/>
      <c r="F974" s="155"/>
      <c r="G974" s="86"/>
      <c r="H974" s="87"/>
      <c r="I974" s="87"/>
      <c r="J974" s="159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</row>
    <row x14ac:dyDescent="0.25" r="975" customHeight="1" ht="16.5">
      <c r="A975" s="156"/>
      <c r="B975" s="157"/>
      <c r="C975" s="155"/>
      <c r="D975" s="155"/>
      <c r="E975" s="155"/>
      <c r="F975" s="155"/>
      <c r="G975" s="86"/>
      <c r="H975" s="87"/>
      <c r="I975" s="87"/>
      <c r="J975" s="159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</row>
    <row x14ac:dyDescent="0.25" r="976" customHeight="1" ht="16.5">
      <c r="A976" s="156"/>
      <c r="B976" s="157"/>
      <c r="C976" s="155"/>
      <c r="D976" s="155"/>
      <c r="E976" s="155"/>
      <c r="F976" s="155"/>
      <c r="G976" s="86"/>
      <c r="H976" s="87"/>
      <c r="I976" s="87"/>
      <c r="J976" s="159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</row>
    <row x14ac:dyDescent="0.25" r="977" customHeight="1" ht="16.5">
      <c r="A977" s="156"/>
      <c r="B977" s="157"/>
      <c r="C977" s="155"/>
      <c r="D977" s="155"/>
      <c r="E977" s="155"/>
      <c r="F977" s="155"/>
      <c r="G977" s="86"/>
      <c r="H977" s="87"/>
      <c r="I977" s="87"/>
      <c r="J977" s="159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</row>
    <row x14ac:dyDescent="0.25" r="978" customHeight="1" ht="16.5">
      <c r="A978" s="156"/>
      <c r="B978" s="157"/>
      <c r="C978" s="155"/>
      <c r="D978" s="155"/>
      <c r="E978" s="155"/>
      <c r="F978" s="155"/>
      <c r="G978" s="86"/>
      <c r="H978" s="87"/>
      <c r="I978" s="87"/>
      <c r="J978" s="159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</row>
    <row x14ac:dyDescent="0.25" r="979" customHeight="1" ht="16.5">
      <c r="A979" s="156"/>
      <c r="B979" s="157"/>
      <c r="C979" s="155"/>
      <c r="D979" s="155"/>
      <c r="E979" s="155"/>
      <c r="F979" s="155"/>
      <c r="G979" s="86"/>
      <c r="H979" s="87"/>
      <c r="I979" s="87"/>
      <c r="J979" s="159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</row>
    <row x14ac:dyDescent="0.25" r="980" customHeight="1" ht="16.5">
      <c r="A980" s="156"/>
      <c r="B980" s="157"/>
      <c r="C980" s="155"/>
      <c r="D980" s="155"/>
      <c r="E980" s="155"/>
      <c r="F980" s="155"/>
      <c r="G980" s="86"/>
      <c r="H980" s="87"/>
      <c r="I980" s="87"/>
      <c r="J980" s="159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</row>
    <row x14ac:dyDescent="0.25" r="981" customHeight="1" ht="16.5">
      <c r="A981" s="156"/>
      <c r="B981" s="157"/>
      <c r="C981" s="155"/>
      <c r="D981" s="155"/>
      <c r="E981" s="155"/>
      <c r="F981" s="155"/>
      <c r="G981" s="86"/>
      <c r="H981" s="87"/>
      <c r="I981" s="87"/>
      <c r="J981" s="159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</row>
    <row x14ac:dyDescent="0.25" r="982" customHeight="1" ht="16.5">
      <c r="A982" s="156"/>
      <c r="B982" s="157"/>
      <c r="C982" s="155"/>
      <c r="D982" s="155"/>
      <c r="E982" s="155"/>
      <c r="F982" s="155"/>
      <c r="G982" s="86"/>
      <c r="H982" s="87"/>
      <c r="I982" s="87"/>
      <c r="J982" s="159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</row>
    <row x14ac:dyDescent="0.25" r="983" customHeight="1" ht="16.5">
      <c r="A983" s="156"/>
      <c r="B983" s="157"/>
      <c r="C983" s="155"/>
      <c r="D983" s="155"/>
      <c r="E983" s="155"/>
      <c r="F983" s="155"/>
      <c r="G983" s="86"/>
      <c r="H983" s="87"/>
      <c r="I983" s="87"/>
      <c r="J983" s="159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</row>
    <row x14ac:dyDescent="0.25" r="984" customHeight="1" ht="16.5">
      <c r="A984" s="156"/>
      <c r="B984" s="157"/>
      <c r="C984" s="155"/>
      <c r="D984" s="155"/>
      <c r="E984" s="155"/>
      <c r="F984" s="155"/>
      <c r="G984" s="86"/>
      <c r="H984" s="87"/>
      <c r="I984" s="87"/>
      <c r="J984" s="159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</row>
    <row x14ac:dyDescent="0.25" r="985" customHeight="1" ht="16.5">
      <c r="A985" s="156"/>
      <c r="B985" s="157"/>
      <c r="C985" s="155"/>
      <c r="D985" s="155"/>
      <c r="E985" s="155"/>
      <c r="F985" s="155"/>
      <c r="G985" s="86"/>
      <c r="H985" s="87"/>
      <c r="I985" s="87"/>
      <c r="J985" s="159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</row>
    <row x14ac:dyDescent="0.25" r="986" customHeight="1" ht="16.5">
      <c r="A986" s="156"/>
      <c r="B986" s="157"/>
      <c r="C986" s="155"/>
      <c r="D986" s="155"/>
      <c r="E986" s="155"/>
      <c r="F986" s="155"/>
      <c r="G986" s="86"/>
      <c r="H986" s="87"/>
      <c r="I986" s="87"/>
      <c r="J986" s="159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</row>
    <row x14ac:dyDescent="0.25" r="987" customHeight="1" ht="16.5">
      <c r="A987" s="156"/>
      <c r="B987" s="157"/>
      <c r="C987" s="155"/>
      <c r="D987" s="155"/>
      <c r="E987" s="155"/>
      <c r="F987" s="155"/>
      <c r="G987" s="86"/>
      <c r="H987" s="87"/>
      <c r="I987" s="87"/>
      <c r="J987" s="159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</row>
    <row x14ac:dyDescent="0.25" r="988" customHeight="1" ht="16.5">
      <c r="A988" s="156"/>
      <c r="B988" s="157"/>
      <c r="C988" s="155"/>
      <c r="D988" s="155"/>
      <c r="E988" s="155"/>
      <c r="F988" s="155"/>
      <c r="G988" s="86"/>
      <c r="H988" s="87"/>
      <c r="I988" s="87"/>
      <c r="J988" s="159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</row>
    <row x14ac:dyDescent="0.25" r="989" customHeight="1" ht="16.5">
      <c r="A989" s="156"/>
      <c r="B989" s="157"/>
      <c r="C989" s="155"/>
      <c r="D989" s="155"/>
      <c r="E989" s="155"/>
      <c r="F989" s="155"/>
      <c r="G989" s="86"/>
      <c r="H989" s="87"/>
      <c r="I989" s="87"/>
      <c r="J989" s="159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</row>
    <row x14ac:dyDescent="0.25" r="990" customHeight="1" ht="16.5">
      <c r="A990" s="156"/>
      <c r="B990" s="157"/>
      <c r="C990" s="155"/>
      <c r="D990" s="155"/>
      <c r="E990" s="155"/>
      <c r="F990" s="155"/>
      <c r="G990" s="86"/>
      <c r="H990" s="87"/>
      <c r="I990" s="87"/>
      <c r="J990" s="159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</row>
    <row x14ac:dyDescent="0.25" r="991" customHeight="1" ht="16.5">
      <c r="A991" s="156"/>
      <c r="B991" s="157"/>
      <c r="C991" s="155"/>
      <c r="D991" s="155"/>
      <c r="E991" s="155"/>
      <c r="F991" s="155"/>
      <c r="G991" s="86"/>
      <c r="H991" s="87"/>
      <c r="I991" s="87"/>
      <c r="J991" s="159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</row>
    <row x14ac:dyDescent="0.25" r="992" customHeight="1" ht="16.5">
      <c r="A992" s="156"/>
      <c r="B992" s="157"/>
      <c r="C992" s="155"/>
      <c r="D992" s="155"/>
      <c r="E992" s="155"/>
      <c r="F992" s="155"/>
      <c r="G992" s="86"/>
      <c r="H992" s="87"/>
      <c r="I992" s="87"/>
      <c r="J992" s="159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</row>
    <row x14ac:dyDescent="0.25" r="993" customHeight="1" ht="16.5">
      <c r="A993" s="156"/>
      <c r="B993" s="157"/>
      <c r="C993" s="155"/>
      <c r="D993" s="155"/>
      <c r="E993" s="155"/>
      <c r="F993" s="155"/>
      <c r="G993" s="86"/>
      <c r="H993" s="87"/>
      <c r="I993" s="87"/>
      <c r="J993" s="159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</row>
    <row x14ac:dyDescent="0.25" r="994" customHeight="1" ht="16.5">
      <c r="A994" s="156"/>
      <c r="B994" s="157"/>
      <c r="C994" s="155"/>
      <c r="D994" s="155"/>
      <c r="E994" s="155"/>
      <c r="F994" s="155"/>
      <c r="G994" s="86"/>
      <c r="H994" s="87"/>
      <c r="I994" s="87"/>
      <c r="J994" s="159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</row>
    <row x14ac:dyDescent="0.25" r="995" customHeight="1" ht="16.5">
      <c r="A995" s="156"/>
      <c r="B995" s="157"/>
      <c r="C995" s="155"/>
      <c r="D995" s="155"/>
      <c r="E995" s="155"/>
      <c r="F995" s="155"/>
      <c r="G995" s="86"/>
      <c r="H995" s="87"/>
      <c r="I995" s="87"/>
      <c r="J995" s="159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</row>
    <row x14ac:dyDescent="0.25" r="996" customHeight="1" ht="16.5">
      <c r="A996" s="156"/>
      <c r="B996" s="157"/>
      <c r="C996" s="155"/>
      <c r="D996" s="155"/>
      <c r="E996" s="155"/>
      <c r="F996" s="155"/>
      <c r="G996" s="86"/>
      <c r="H996" s="87"/>
      <c r="I996" s="87"/>
      <c r="J996" s="159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</row>
    <row x14ac:dyDescent="0.25" r="997" customHeight="1" ht="16.5">
      <c r="A997" s="156"/>
      <c r="B997" s="157"/>
      <c r="C997" s="155"/>
      <c r="D997" s="155"/>
      <c r="E997" s="155"/>
      <c r="F997" s="155"/>
      <c r="G997" s="86"/>
      <c r="H997" s="87"/>
      <c r="I997" s="87"/>
      <c r="J997" s="159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</row>
    <row x14ac:dyDescent="0.25" r="998" customHeight="1" ht="16.5">
      <c r="A998" s="156"/>
      <c r="B998" s="157"/>
      <c r="C998" s="155"/>
      <c r="D998" s="155"/>
      <c r="E998" s="155"/>
      <c r="F998" s="155"/>
      <c r="G998" s="86"/>
      <c r="H998" s="87"/>
      <c r="I998" s="87"/>
      <c r="J998" s="159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</row>
    <row x14ac:dyDescent="0.25" r="999" customHeight="1" ht="16.5">
      <c r="A999" s="156"/>
      <c r="B999" s="157"/>
      <c r="C999" s="155"/>
      <c r="D999" s="155"/>
      <c r="E999" s="155"/>
      <c r="F999" s="155"/>
      <c r="G999" s="86"/>
      <c r="H999" s="87"/>
      <c r="I999" s="87"/>
      <c r="J999" s="159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</row>
    <row x14ac:dyDescent="0.25" r="1000" customHeight="1" ht="16.5">
      <c r="A1000" s="156"/>
      <c r="B1000" s="157"/>
      <c r="C1000" s="155"/>
      <c r="D1000" s="155"/>
      <c r="E1000" s="155"/>
      <c r="F1000" s="155"/>
      <c r="G1000" s="86"/>
      <c r="H1000" s="87"/>
      <c r="I1000" s="87"/>
      <c r="J1000" s="159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1560"/>
  <sheetViews>
    <sheetView workbookViewId="0"/>
  </sheetViews>
  <sheetFormatPr defaultRowHeight="15" x14ac:dyDescent="0.25"/>
  <cols>
    <col min="1" max="1" style="252" width="12.576428571428572" customWidth="1" bestFit="1"/>
    <col min="2" max="2" style="98" width="14.43357142857143" customWidth="1" bestFit="1"/>
    <col min="3" max="3" style="99" width="12.43357142857143" customWidth="1" bestFit="1"/>
    <col min="4" max="4" style="99" width="12.43357142857143" customWidth="1" bestFit="1"/>
    <col min="5" max="5" style="99" width="12.43357142857143" customWidth="1" bestFit="1"/>
    <col min="6" max="6" style="99" width="12.43357142857143" customWidth="1" bestFit="1"/>
    <col min="7" max="7" style="99" width="12.43357142857143" customWidth="1" bestFit="1"/>
    <col min="8" max="8" style="99" width="12.43357142857143" customWidth="1" bestFit="1"/>
    <col min="9" max="9" style="99" width="12.719285714285713" customWidth="1" bestFit="1"/>
    <col min="10" max="10" style="99" width="12.290714285714287" customWidth="1" bestFit="1"/>
    <col min="11" max="11" style="133" width="12.719285714285713" customWidth="1" bestFit="1"/>
    <col min="12" max="12" style="98" width="10.005" customWidth="1" bestFit="1"/>
    <col min="13" max="13" style="196" width="12.43357142857143" customWidth="1" bestFit="1"/>
    <col min="14" max="14" style="99" width="16.290714285714284" customWidth="1" bestFit="1"/>
    <col min="15" max="15" style="99" width="9.43357142857143" customWidth="1" bestFit="1"/>
    <col min="16" max="16" style="99" width="8.290714285714287" customWidth="1" bestFit="1"/>
    <col min="17" max="17" style="99" width="8.290714285714287" customWidth="1" bestFit="1"/>
    <col min="18" max="18" style="99" width="10.005" customWidth="1" bestFit="1"/>
    <col min="19" max="19" style="99" width="17.005" customWidth="1" bestFit="1"/>
    <col min="20" max="20" style="99" width="13.576428571428572" customWidth="1" bestFit="1"/>
    <col min="21" max="21" style="99" width="14.862142857142858" customWidth="1" bestFit="1"/>
    <col min="22" max="22" style="196" width="12.43357142857143" customWidth="1" bestFit="1"/>
    <col min="23" max="23" style="99" width="13.719285714285713" customWidth="1" bestFit="1"/>
    <col min="24" max="24" style="99" width="14.862142857142858" customWidth="1" bestFit="1"/>
    <col min="25" max="25" style="99" width="13.576428571428572" customWidth="1" bestFit="1"/>
    <col min="26" max="26" style="99" width="14.862142857142858" customWidth="1" bestFit="1"/>
    <col min="27" max="27" style="99" width="9.43357142857143" customWidth="1" bestFit="1"/>
    <col min="28" max="28" style="99" width="13.576428571428572" customWidth="1" bestFit="1"/>
    <col min="29" max="29" style="98" width="8.147857142857141" customWidth="1" bestFit="1"/>
    <col min="30" max="30" style="99" width="13.576428571428572" customWidth="1" bestFit="1"/>
  </cols>
  <sheetData>
    <row x14ac:dyDescent="0.25" r="1" customHeight="1" ht="17.25">
      <c r="A1" s="266" t="s">
        <v>199</v>
      </c>
      <c r="B1" s="267"/>
      <c r="C1" s="268"/>
      <c r="D1" s="268"/>
      <c r="E1" s="268"/>
      <c r="F1" s="268"/>
      <c r="G1" s="268"/>
      <c r="H1" s="268"/>
      <c r="I1" s="268"/>
      <c r="J1" s="268"/>
      <c r="K1" s="269"/>
      <c r="L1" s="223"/>
      <c r="M1" s="270" t="s">
        <v>200</v>
      </c>
      <c r="N1" s="271" t="s">
        <v>126</v>
      </c>
      <c r="O1" s="87"/>
      <c r="P1" s="87"/>
      <c r="Q1" s="87"/>
      <c r="R1" s="87"/>
      <c r="S1" s="225" t="s">
        <v>201</v>
      </c>
      <c r="T1" s="171">
        <f>T2/GETPIVOTDATA("매출합계",$M$3)</f>
      </c>
      <c r="U1" s="171"/>
      <c r="V1" s="175"/>
      <c r="W1" s="146" t="s">
        <v>200</v>
      </c>
      <c r="X1" s="87"/>
      <c r="Y1" s="87"/>
      <c r="Z1" s="87"/>
      <c r="AA1" s="87"/>
      <c r="AB1" s="87"/>
      <c r="AC1" s="86"/>
      <c r="AD1" s="87"/>
    </row>
    <row x14ac:dyDescent="0.25" r="2" customHeight="1" ht="17.25">
      <c r="A2" s="272" t="s">
        <v>128</v>
      </c>
      <c r="B2" s="273" t="s">
        <v>2</v>
      </c>
      <c r="C2" s="274" t="s">
        <v>129</v>
      </c>
      <c r="D2" s="274" t="s">
        <v>130</v>
      </c>
      <c r="E2" s="274" t="s">
        <v>131</v>
      </c>
      <c r="F2" s="274" t="s">
        <v>132</v>
      </c>
      <c r="G2" s="274" t="s">
        <v>133</v>
      </c>
      <c r="H2" s="274" t="s">
        <v>7</v>
      </c>
      <c r="I2" s="274" t="s">
        <v>134</v>
      </c>
      <c r="J2" s="274" t="s">
        <v>90</v>
      </c>
      <c r="K2" s="275" t="s">
        <v>135</v>
      </c>
      <c r="L2" s="276"/>
      <c r="M2" s="175"/>
      <c r="N2" s="87"/>
      <c r="O2" s="87"/>
      <c r="P2" s="87"/>
      <c r="Q2" s="87"/>
      <c r="R2" s="87"/>
      <c r="S2" s="230" t="s">
        <v>202</v>
      </c>
      <c r="T2" s="177">
        <v>96921058</v>
      </c>
      <c r="U2" s="177"/>
      <c r="V2" s="175"/>
      <c r="W2" s="146" t="s">
        <v>174</v>
      </c>
      <c r="X2" s="87"/>
      <c r="Y2" s="87"/>
      <c r="Z2" s="87"/>
      <c r="AA2" s="146" t="s">
        <v>175</v>
      </c>
      <c r="AB2" s="87"/>
      <c r="AC2" s="86"/>
      <c r="AD2" s="87"/>
    </row>
    <row x14ac:dyDescent="0.25" r="3" customHeight="1" ht="17.25">
      <c r="A3" s="235">
        <v>45323</v>
      </c>
      <c r="B3" s="179" t="s">
        <v>203</v>
      </c>
      <c r="C3" s="180"/>
      <c r="D3" s="180">
        <v>24</v>
      </c>
      <c r="E3" s="180"/>
      <c r="F3" s="180"/>
      <c r="G3" s="180">
        <f>SUM(C3:F3)</f>
      </c>
      <c r="H3" s="237">
        <v>6000</v>
      </c>
      <c r="I3" s="125">
        <f>G3*H3</f>
      </c>
      <c r="J3" s="125">
        <f>I3*0.1</f>
      </c>
      <c r="K3" s="132">
        <f>SUM(I3:J3)</f>
      </c>
      <c r="L3" s="242"/>
      <c r="M3" s="277" t="s">
        <v>138</v>
      </c>
      <c r="N3" s="169" t="s">
        <v>139</v>
      </c>
      <c r="O3" s="169" t="s">
        <v>140</v>
      </c>
      <c r="P3" s="169" t="s">
        <v>141</v>
      </c>
      <c r="Q3" s="169" t="s">
        <v>142</v>
      </c>
      <c r="R3" s="169" t="s">
        <v>204</v>
      </c>
      <c r="S3" s="169" t="s">
        <v>144</v>
      </c>
      <c r="T3" s="169" t="s">
        <v>145</v>
      </c>
      <c r="U3" s="271" t="s">
        <v>146</v>
      </c>
      <c r="V3" s="277" t="s">
        <v>138</v>
      </c>
      <c r="W3" s="278" t="s">
        <v>143</v>
      </c>
      <c r="X3" s="278" t="s">
        <v>185</v>
      </c>
      <c r="Y3" s="278" t="s">
        <v>145</v>
      </c>
      <c r="Z3" s="278" t="s">
        <v>146</v>
      </c>
      <c r="AA3" s="169" t="s">
        <v>143</v>
      </c>
      <c r="AB3" s="169" t="s">
        <v>185</v>
      </c>
      <c r="AC3" s="217" t="s">
        <v>145</v>
      </c>
      <c r="AD3" s="169" t="s">
        <v>146</v>
      </c>
    </row>
    <row x14ac:dyDescent="0.25" r="4" customHeight="1" ht="17.25">
      <c r="A4" s="235">
        <f>A3</f>
        <v>25569.375</v>
      </c>
      <c r="B4" s="179" t="s">
        <v>205</v>
      </c>
      <c r="C4" s="180"/>
      <c r="D4" s="180">
        <v>97</v>
      </c>
      <c r="E4" s="180"/>
      <c r="F4" s="180">
        <v>18</v>
      </c>
      <c r="G4" s="180">
        <f>SUM(C4:F4)</f>
      </c>
      <c r="H4" s="182">
        <v>4300</v>
      </c>
      <c r="I4" s="125">
        <f>G4*H4</f>
      </c>
      <c r="J4" s="125">
        <f>I4*0.1</f>
      </c>
      <c r="K4" s="132">
        <f>SUM(I4:J4)</f>
      </c>
      <c r="L4" s="242"/>
      <c r="M4" s="277">
        <v>45323</v>
      </c>
      <c r="N4" s="169">
        <v>10</v>
      </c>
      <c r="O4" s="169">
        <v>1131</v>
      </c>
      <c r="P4" s="169">
        <v>342</v>
      </c>
      <c r="Q4" s="169">
        <v>62</v>
      </c>
      <c r="R4" s="169">
        <v>1545</v>
      </c>
      <c r="S4" s="169">
        <v>8626500</v>
      </c>
      <c r="T4" s="169">
        <v>716350</v>
      </c>
      <c r="U4" s="271">
        <v>9342850</v>
      </c>
      <c r="V4" s="277">
        <v>45323</v>
      </c>
      <c r="W4" s="278">
        <v>1387</v>
      </c>
      <c r="X4" s="278">
        <v>7595500</v>
      </c>
      <c r="Y4" s="278">
        <v>716350</v>
      </c>
      <c r="Z4" s="278">
        <v>8311850</v>
      </c>
      <c r="AA4" s="169">
        <v>158</v>
      </c>
      <c r="AB4" s="169">
        <v>1031000</v>
      </c>
      <c r="AC4" s="169"/>
      <c r="AD4" s="169">
        <v>1031000</v>
      </c>
    </row>
    <row x14ac:dyDescent="0.25" r="5" customHeight="1" ht="17.25">
      <c r="A5" s="235">
        <f>A4</f>
        <v>25569.375</v>
      </c>
      <c r="B5" s="179" t="s">
        <v>206</v>
      </c>
      <c r="C5" s="180"/>
      <c r="D5" s="180">
        <v>13</v>
      </c>
      <c r="E5" s="180"/>
      <c r="F5" s="180"/>
      <c r="G5" s="180">
        <f>SUM(C5:F5)</f>
      </c>
      <c r="H5" s="182">
        <v>5000</v>
      </c>
      <c r="I5" s="125">
        <f>G5*H5</f>
      </c>
      <c r="J5" s="125">
        <f>I5*0.1</f>
      </c>
      <c r="K5" s="132">
        <f>SUM(I5:J5)</f>
      </c>
      <c r="L5" s="242"/>
      <c r="M5" s="277">
        <v>45324</v>
      </c>
      <c r="N5" s="169">
        <v>10</v>
      </c>
      <c r="O5" s="169">
        <v>1140</v>
      </c>
      <c r="P5" s="169">
        <v>294</v>
      </c>
      <c r="Q5" s="169">
        <v>55</v>
      </c>
      <c r="R5" s="169">
        <v>1499</v>
      </c>
      <c r="S5" s="169">
        <v>8400400</v>
      </c>
      <c r="T5" s="169">
        <v>687850</v>
      </c>
      <c r="U5" s="271">
        <v>9088250</v>
      </c>
      <c r="V5" s="277">
        <v>45324</v>
      </c>
      <c r="W5" s="278">
        <v>1332</v>
      </c>
      <c r="X5" s="278">
        <v>7310500</v>
      </c>
      <c r="Y5" s="278">
        <v>687850</v>
      </c>
      <c r="Z5" s="278">
        <v>7998350</v>
      </c>
      <c r="AA5" s="169">
        <v>167</v>
      </c>
      <c r="AB5" s="169">
        <v>1089900</v>
      </c>
      <c r="AC5" s="169"/>
      <c r="AD5" s="169">
        <v>1089900</v>
      </c>
    </row>
    <row x14ac:dyDescent="0.25" r="6" customHeight="1" ht="17.25">
      <c r="A6" s="235">
        <f>A4</f>
        <v>25569.375</v>
      </c>
      <c r="B6" s="179" t="s">
        <v>13</v>
      </c>
      <c r="C6" s="180"/>
      <c r="D6" s="180">
        <v>12</v>
      </c>
      <c r="E6" s="180">
        <v>4</v>
      </c>
      <c r="F6" s="180"/>
      <c r="G6" s="180">
        <f>SUM(C6:F6)</f>
      </c>
      <c r="H6" s="125">
        <v>6000</v>
      </c>
      <c r="I6" s="125">
        <f>G6*H6</f>
      </c>
      <c r="J6" s="125">
        <f>I6*0.1</f>
      </c>
      <c r="K6" s="132">
        <f>SUM(I6:J6)</f>
      </c>
      <c r="L6" s="242"/>
      <c r="M6" s="277">
        <v>45325</v>
      </c>
      <c r="N6" s="169">
        <v>5</v>
      </c>
      <c r="O6" s="169">
        <v>324</v>
      </c>
      <c r="P6" s="169">
        <v>37</v>
      </c>
      <c r="Q6" s="169">
        <v>2</v>
      </c>
      <c r="R6" s="169">
        <v>368</v>
      </c>
      <c r="S6" s="169">
        <v>2130800</v>
      </c>
      <c r="T6" s="169">
        <v>147650</v>
      </c>
      <c r="U6" s="271">
        <v>2278450</v>
      </c>
      <c r="V6" s="277">
        <v>45325</v>
      </c>
      <c r="W6" s="278">
        <v>289</v>
      </c>
      <c r="X6" s="278">
        <v>1614500</v>
      </c>
      <c r="Y6" s="278">
        <v>147650</v>
      </c>
      <c r="Z6" s="278">
        <v>1762150</v>
      </c>
      <c r="AA6" s="169">
        <v>79</v>
      </c>
      <c r="AB6" s="169">
        <v>516300</v>
      </c>
      <c r="AC6" s="169"/>
      <c r="AD6" s="169">
        <v>516300</v>
      </c>
    </row>
    <row x14ac:dyDescent="0.25" r="7" customHeight="1" ht="17.25">
      <c r="A7" s="235">
        <f>A6</f>
        <v>25569.375</v>
      </c>
      <c r="B7" s="179" t="s">
        <v>58</v>
      </c>
      <c r="C7" s="183" t="s">
        <v>14</v>
      </c>
      <c r="D7" s="180">
        <v>14</v>
      </c>
      <c r="E7" s="180">
        <v>8</v>
      </c>
      <c r="F7" s="180"/>
      <c r="G7" s="180">
        <f>SUM(C7:F7)</f>
      </c>
      <c r="H7" s="237">
        <v>5500</v>
      </c>
      <c r="I7" s="125">
        <f>G7*H7</f>
      </c>
      <c r="J7" s="125">
        <f>I7*0.1</f>
      </c>
      <c r="K7" s="132">
        <f>SUM(I7:J7)</f>
      </c>
      <c r="L7" s="242"/>
      <c r="M7" s="277">
        <v>45326</v>
      </c>
      <c r="N7" s="169">
        <v>0</v>
      </c>
      <c r="O7" s="169">
        <v>15</v>
      </c>
      <c r="P7" s="169"/>
      <c r="Q7" s="169">
        <v>2</v>
      </c>
      <c r="R7" s="169">
        <v>17</v>
      </c>
      <c r="S7" s="169">
        <v>102000</v>
      </c>
      <c r="T7" s="169">
        <v>10200</v>
      </c>
      <c r="U7" s="271">
        <v>112200</v>
      </c>
      <c r="V7" s="277">
        <v>45326</v>
      </c>
      <c r="W7" s="278">
        <v>17</v>
      </c>
      <c r="X7" s="278">
        <v>102000</v>
      </c>
      <c r="Y7" s="278">
        <v>10200</v>
      </c>
      <c r="Z7" s="278">
        <v>112200</v>
      </c>
      <c r="AA7" s="169">
        <v>0</v>
      </c>
      <c r="AB7" s="169">
        <v>0</v>
      </c>
      <c r="AC7" s="169"/>
      <c r="AD7" s="169">
        <v>0</v>
      </c>
    </row>
    <row x14ac:dyDescent="0.25" r="8" customHeight="1" ht="17.25">
      <c r="A8" s="235">
        <f>A7</f>
        <v>25569.375</v>
      </c>
      <c r="B8" s="179" t="s">
        <v>147</v>
      </c>
      <c r="C8" s="183">
        <v>10</v>
      </c>
      <c r="D8" s="180">
        <v>45</v>
      </c>
      <c r="E8" s="180">
        <v>25</v>
      </c>
      <c r="F8" s="180">
        <v>16</v>
      </c>
      <c r="G8" s="180">
        <f>SUM(C8:F8)</f>
      </c>
      <c r="H8" s="125">
        <v>5000</v>
      </c>
      <c r="I8" s="125">
        <f>G8*H8</f>
      </c>
      <c r="J8" s="125">
        <f>I8*0.1</f>
      </c>
      <c r="K8" s="132">
        <f>SUM(I8:J8)</f>
      </c>
      <c r="L8" s="242"/>
      <c r="M8" s="277">
        <v>45327</v>
      </c>
      <c r="N8" s="169">
        <v>0</v>
      </c>
      <c r="O8" s="169">
        <v>1106.105</v>
      </c>
      <c r="P8" s="169">
        <v>336</v>
      </c>
      <c r="Q8" s="169">
        <v>56</v>
      </c>
      <c r="R8" s="169">
        <v>1498.105</v>
      </c>
      <c r="S8" s="169">
        <v>8346030</v>
      </c>
      <c r="T8" s="169">
        <v>688953</v>
      </c>
      <c r="U8" s="271">
        <v>9034983</v>
      </c>
      <c r="V8" s="277">
        <v>45327</v>
      </c>
      <c r="W8" s="278">
        <v>1341.105</v>
      </c>
      <c r="X8" s="278">
        <v>7321530</v>
      </c>
      <c r="Y8" s="278">
        <v>688953</v>
      </c>
      <c r="Z8" s="278">
        <v>8010483</v>
      </c>
      <c r="AA8" s="169">
        <v>157</v>
      </c>
      <c r="AB8" s="169">
        <v>1024500</v>
      </c>
      <c r="AC8" s="169"/>
      <c r="AD8" s="169">
        <v>1024500</v>
      </c>
    </row>
    <row x14ac:dyDescent="0.25" r="9" customHeight="1" ht="17.25">
      <c r="A9" s="235">
        <f>A8</f>
        <v>25569.375</v>
      </c>
      <c r="B9" s="179" t="s">
        <v>27</v>
      </c>
      <c r="C9" s="180"/>
      <c r="D9" s="180">
        <v>10</v>
      </c>
      <c r="E9" s="180">
        <v>10</v>
      </c>
      <c r="F9" s="180"/>
      <c r="G9" s="180">
        <f>SUM(C9:F9)</f>
      </c>
      <c r="H9" s="125">
        <v>5500</v>
      </c>
      <c r="I9" s="125">
        <f>G9*H9</f>
      </c>
      <c r="J9" s="125">
        <f>I9*0.1</f>
      </c>
      <c r="K9" s="132">
        <f>SUM(I9:J9)</f>
      </c>
      <c r="L9" s="242"/>
      <c r="M9" s="277">
        <v>45328</v>
      </c>
      <c r="N9" s="169">
        <v>10</v>
      </c>
      <c r="O9" s="169">
        <v>1120</v>
      </c>
      <c r="P9" s="169">
        <v>336</v>
      </c>
      <c r="Q9" s="169">
        <v>55</v>
      </c>
      <c r="R9" s="169">
        <v>1521</v>
      </c>
      <c r="S9" s="169">
        <v>8479000</v>
      </c>
      <c r="T9" s="169">
        <v>682790</v>
      </c>
      <c r="U9" s="271">
        <v>9161790</v>
      </c>
      <c r="V9" s="277">
        <v>45328</v>
      </c>
      <c r="W9" s="278">
        <v>1334</v>
      </c>
      <c r="X9" s="278">
        <v>7259900</v>
      </c>
      <c r="Y9" s="278">
        <v>682790</v>
      </c>
      <c r="Z9" s="278">
        <v>7942690</v>
      </c>
      <c r="AA9" s="169">
        <v>187</v>
      </c>
      <c r="AB9" s="169">
        <v>1219100</v>
      </c>
      <c r="AC9" s="169"/>
      <c r="AD9" s="169">
        <v>1219100</v>
      </c>
    </row>
    <row x14ac:dyDescent="0.25" r="10" customHeight="1" ht="17.25">
      <c r="A10" s="235">
        <f>A9</f>
        <v>25569.375</v>
      </c>
      <c r="B10" s="179" t="s">
        <v>20</v>
      </c>
      <c r="C10" s="180"/>
      <c r="D10" s="180">
        <v>61</v>
      </c>
      <c r="E10" s="180">
        <v>13</v>
      </c>
      <c r="F10" s="180"/>
      <c r="G10" s="180">
        <f>SUM(C10:F10)</f>
      </c>
      <c r="H10" s="125">
        <v>5000</v>
      </c>
      <c r="I10" s="125">
        <f>G10*H10</f>
      </c>
      <c r="J10" s="125">
        <f>I10*0.1</f>
      </c>
      <c r="K10" s="132">
        <f>SUM(I10:J10)</f>
      </c>
      <c r="L10" s="242"/>
      <c r="M10" s="277">
        <v>45329</v>
      </c>
      <c r="N10" s="169">
        <v>10</v>
      </c>
      <c r="O10" s="169">
        <v>1093</v>
      </c>
      <c r="P10" s="169">
        <v>361</v>
      </c>
      <c r="Q10" s="169">
        <v>51</v>
      </c>
      <c r="R10" s="169">
        <v>1515</v>
      </c>
      <c r="S10" s="169">
        <v>8412100</v>
      </c>
      <c r="T10" s="169">
        <v>687190</v>
      </c>
      <c r="U10" s="271">
        <v>9099290</v>
      </c>
      <c r="V10" s="277">
        <v>45329</v>
      </c>
      <c r="W10" s="278">
        <v>1345</v>
      </c>
      <c r="X10" s="278">
        <v>7303900</v>
      </c>
      <c r="Y10" s="278">
        <v>687190</v>
      </c>
      <c r="Z10" s="278">
        <v>7991090</v>
      </c>
      <c r="AA10" s="169">
        <v>170</v>
      </c>
      <c r="AB10" s="169">
        <v>1108200</v>
      </c>
      <c r="AC10" s="169"/>
      <c r="AD10" s="169">
        <v>1108200</v>
      </c>
    </row>
    <row x14ac:dyDescent="0.25" r="11" customHeight="1" ht="17.25">
      <c r="A11" s="235">
        <f>A10</f>
        <v>25569.375</v>
      </c>
      <c r="B11" s="179" t="s">
        <v>31</v>
      </c>
      <c r="C11" s="180"/>
      <c r="D11" s="180">
        <v>25</v>
      </c>
      <c r="E11" s="180"/>
      <c r="F11" s="180"/>
      <c r="G11" s="180">
        <f>SUM(C11:F11)</f>
      </c>
      <c r="H11" s="125">
        <v>6000</v>
      </c>
      <c r="I11" s="125">
        <f>G11*H11</f>
      </c>
      <c r="J11" s="125">
        <f>I11*0.1</f>
      </c>
      <c r="K11" s="132">
        <f>SUM(I11:J11)</f>
      </c>
      <c r="L11" s="242"/>
      <c r="M11" s="277">
        <v>45330</v>
      </c>
      <c r="N11" s="169">
        <v>10</v>
      </c>
      <c r="O11" s="169">
        <v>927</v>
      </c>
      <c r="P11" s="169">
        <v>189</v>
      </c>
      <c r="Q11" s="169">
        <v>26</v>
      </c>
      <c r="R11" s="169">
        <v>1152</v>
      </c>
      <c r="S11" s="169">
        <v>6467900</v>
      </c>
      <c r="T11" s="169">
        <v>490650</v>
      </c>
      <c r="U11" s="271">
        <v>6958550</v>
      </c>
      <c r="V11" s="277">
        <v>45330</v>
      </c>
      <c r="W11" s="278">
        <v>958</v>
      </c>
      <c r="X11" s="278">
        <v>5200500</v>
      </c>
      <c r="Y11" s="278">
        <v>490650</v>
      </c>
      <c r="Z11" s="278">
        <v>5691150</v>
      </c>
      <c r="AA11" s="169">
        <v>194</v>
      </c>
      <c r="AB11" s="169">
        <v>1267400</v>
      </c>
      <c r="AC11" s="169"/>
      <c r="AD11" s="169">
        <v>1267400</v>
      </c>
    </row>
    <row x14ac:dyDescent="0.25" r="12" customHeight="1" ht="17.25">
      <c r="A12" s="235">
        <f>A11</f>
        <v>25569.375</v>
      </c>
      <c r="B12" s="179" t="s">
        <v>71</v>
      </c>
      <c r="C12" s="180"/>
      <c r="D12" s="180">
        <v>25</v>
      </c>
      <c r="E12" s="180"/>
      <c r="F12" s="180"/>
      <c r="G12" s="180">
        <f>SUM(C12:F12)</f>
      </c>
      <c r="H12" s="125">
        <v>6000</v>
      </c>
      <c r="I12" s="125">
        <f>G12*H12</f>
      </c>
      <c r="J12" s="125">
        <f>I12*0.1</f>
      </c>
      <c r="K12" s="132">
        <f>SUM(I12:J12)</f>
      </c>
      <c r="L12" s="242"/>
      <c r="M12" s="277">
        <v>45331</v>
      </c>
      <c r="N12" s="169">
        <v>0</v>
      </c>
      <c r="O12" s="169"/>
      <c r="P12" s="169"/>
      <c r="Q12" s="169"/>
      <c r="R12" s="169">
        <v>0</v>
      </c>
      <c r="S12" s="169">
        <v>0</v>
      </c>
      <c r="T12" s="169">
        <v>0</v>
      </c>
      <c r="U12" s="271">
        <v>0</v>
      </c>
      <c r="V12" s="277">
        <v>45331</v>
      </c>
      <c r="W12" s="278">
        <v>0</v>
      </c>
      <c r="X12" s="278">
        <v>0</v>
      </c>
      <c r="Y12" s="278">
        <v>0</v>
      </c>
      <c r="Z12" s="278">
        <v>0</v>
      </c>
      <c r="AA12" s="169">
        <v>0</v>
      </c>
      <c r="AB12" s="169">
        <v>0</v>
      </c>
      <c r="AC12" s="169"/>
      <c r="AD12" s="169">
        <v>0</v>
      </c>
    </row>
    <row x14ac:dyDescent="0.25" r="13" customHeight="1" ht="17.25">
      <c r="A13" s="235">
        <f>A12</f>
        <v>25569.375</v>
      </c>
      <c r="B13" s="179" t="s">
        <v>49</v>
      </c>
      <c r="C13" s="180"/>
      <c r="D13" s="180">
        <v>15</v>
      </c>
      <c r="E13" s="180">
        <v>10</v>
      </c>
      <c r="F13" s="180"/>
      <c r="G13" s="180">
        <f>SUM(C13:F13)</f>
      </c>
      <c r="H13" s="125">
        <v>6000</v>
      </c>
      <c r="I13" s="125">
        <f>G13*H13</f>
      </c>
      <c r="J13" s="125">
        <f>I13*0.1</f>
      </c>
      <c r="K13" s="132">
        <f>SUM(I13:J13)</f>
      </c>
      <c r="L13" s="242"/>
      <c r="M13" s="277">
        <v>45332</v>
      </c>
      <c r="N13" s="169">
        <v>0</v>
      </c>
      <c r="O13" s="169"/>
      <c r="P13" s="169"/>
      <c r="Q13" s="169"/>
      <c r="R13" s="169">
        <v>0</v>
      </c>
      <c r="S13" s="169">
        <v>0</v>
      </c>
      <c r="T13" s="169">
        <v>0</v>
      </c>
      <c r="U13" s="271">
        <v>0</v>
      </c>
      <c r="V13" s="277">
        <v>45332</v>
      </c>
      <c r="W13" s="278">
        <v>0</v>
      </c>
      <c r="X13" s="278">
        <v>0</v>
      </c>
      <c r="Y13" s="278">
        <v>0</v>
      </c>
      <c r="Z13" s="278">
        <v>0</v>
      </c>
      <c r="AA13" s="169">
        <v>0</v>
      </c>
      <c r="AB13" s="169">
        <v>0</v>
      </c>
      <c r="AC13" s="169"/>
      <c r="AD13" s="169">
        <v>0</v>
      </c>
    </row>
    <row x14ac:dyDescent="0.25" r="14" customHeight="1" ht="17.25">
      <c r="A14" s="235">
        <f>A13</f>
        <v>25569.375</v>
      </c>
      <c r="B14" s="184" t="s">
        <v>9</v>
      </c>
      <c r="C14" s="180"/>
      <c r="D14" s="180">
        <v>48</v>
      </c>
      <c r="E14" s="180">
        <v>22</v>
      </c>
      <c r="F14" s="180"/>
      <c r="G14" s="180">
        <f>SUM(C14:F14)</f>
      </c>
      <c r="H14" s="125">
        <v>6000</v>
      </c>
      <c r="I14" s="125">
        <f>G14*H14</f>
      </c>
      <c r="J14" s="125">
        <f>I14*0.1</f>
      </c>
      <c r="K14" s="132">
        <f>SUM(I14:J14)</f>
      </c>
      <c r="L14" s="242"/>
      <c r="M14" s="277">
        <v>45333</v>
      </c>
      <c r="N14" s="169">
        <v>0</v>
      </c>
      <c r="O14" s="169"/>
      <c r="P14" s="169"/>
      <c r="Q14" s="169"/>
      <c r="R14" s="169">
        <v>0</v>
      </c>
      <c r="S14" s="169">
        <v>0</v>
      </c>
      <c r="T14" s="169">
        <v>0</v>
      </c>
      <c r="U14" s="271">
        <v>0</v>
      </c>
      <c r="V14" s="277">
        <v>45333</v>
      </c>
      <c r="W14" s="278">
        <v>0</v>
      </c>
      <c r="X14" s="278">
        <v>0</v>
      </c>
      <c r="Y14" s="278">
        <v>0</v>
      </c>
      <c r="Z14" s="278">
        <v>0</v>
      </c>
      <c r="AA14" s="169">
        <v>0</v>
      </c>
      <c r="AB14" s="169">
        <v>0</v>
      </c>
      <c r="AC14" s="169"/>
      <c r="AD14" s="169">
        <v>0</v>
      </c>
    </row>
    <row x14ac:dyDescent="0.25" r="15" customHeight="1" ht="17.25">
      <c r="A15" s="235">
        <f>A14</f>
        <v>25569.375</v>
      </c>
      <c r="B15" s="179" t="s">
        <v>78</v>
      </c>
      <c r="C15" s="180"/>
      <c r="D15" s="180">
        <v>20</v>
      </c>
      <c r="E15" s="180"/>
      <c r="F15" s="180"/>
      <c r="G15" s="180">
        <f>SUM(C15:F15)</f>
      </c>
      <c r="H15" s="125">
        <v>6500</v>
      </c>
      <c r="I15" s="125">
        <f>G15*H15</f>
      </c>
      <c r="J15" s="125">
        <f>I15*0.1</f>
      </c>
      <c r="K15" s="132">
        <f>SUM(I15:J15)</f>
      </c>
      <c r="L15" s="242"/>
      <c r="M15" s="277">
        <v>45334</v>
      </c>
      <c r="N15" s="169">
        <v>12</v>
      </c>
      <c r="O15" s="169">
        <v>119</v>
      </c>
      <c r="P15" s="169">
        <v>14</v>
      </c>
      <c r="Q15" s="169"/>
      <c r="R15" s="169">
        <v>145</v>
      </c>
      <c r="S15" s="169">
        <v>822000</v>
      </c>
      <c r="T15" s="169">
        <v>68400</v>
      </c>
      <c r="U15" s="271">
        <v>890400</v>
      </c>
      <c r="V15" s="277">
        <v>45334</v>
      </c>
      <c r="W15" s="278">
        <v>145</v>
      </c>
      <c r="X15" s="278">
        <v>822000</v>
      </c>
      <c r="Y15" s="278">
        <v>68400</v>
      </c>
      <c r="Z15" s="278">
        <v>890400</v>
      </c>
      <c r="AA15" s="169">
        <v>0</v>
      </c>
      <c r="AB15" s="169">
        <v>0</v>
      </c>
      <c r="AC15" s="169"/>
      <c r="AD15" s="169">
        <v>0</v>
      </c>
    </row>
    <row x14ac:dyDescent="0.25" r="16" customHeight="1" ht="17.25">
      <c r="A16" s="235">
        <f>A15</f>
        <v>25569.375</v>
      </c>
      <c r="B16" s="179" t="s">
        <v>55</v>
      </c>
      <c r="C16" s="180"/>
      <c r="D16" s="180">
        <v>10</v>
      </c>
      <c r="E16" s="180"/>
      <c r="F16" s="180"/>
      <c r="G16" s="180">
        <f>SUM(C16:F16)</f>
      </c>
      <c r="H16" s="125">
        <v>6500</v>
      </c>
      <c r="I16" s="125">
        <f>G16*H16</f>
      </c>
      <c r="J16" s="125">
        <f>I16*0.1</f>
      </c>
      <c r="K16" s="132">
        <f>SUM(I16:J16)</f>
      </c>
      <c r="L16" s="242"/>
      <c r="M16" s="277">
        <v>45335</v>
      </c>
      <c r="N16" s="169">
        <v>0</v>
      </c>
      <c r="O16" s="169">
        <v>1082</v>
      </c>
      <c r="P16" s="169">
        <v>316</v>
      </c>
      <c r="Q16" s="169">
        <v>46</v>
      </c>
      <c r="R16" s="169">
        <v>1444</v>
      </c>
      <c r="S16" s="169">
        <v>8056200</v>
      </c>
      <c r="T16" s="169">
        <v>637590</v>
      </c>
      <c r="U16" s="271">
        <v>8693790</v>
      </c>
      <c r="V16" s="277">
        <v>45335</v>
      </c>
      <c r="W16" s="278">
        <v>1253</v>
      </c>
      <c r="X16" s="278">
        <v>6807900</v>
      </c>
      <c r="Y16" s="278">
        <v>637590</v>
      </c>
      <c r="Z16" s="278">
        <v>7445490</v>
      </c>
      <c r="AA16" s="169">
        <v>191</v>
      </c>
      <c r="AB16" s="169">
        <v>1248300</v>
      </c>
      <c r="AC16" s="169"/>
      <c r="AD16" s="169">
        <v>1248300</v>
      </c>
    </row>
    <row x14ac:dyDescent="0.25" r="17" customHeight="1" ht="17.25">
      <c r="A17" s="235">
        <f>A16</f>
        <v>25569.375</v>
      </c>
      <c r="B17" s="279" t="s">
        <v>80</v>
      </c>
      <c r="C17" s="180"/>
      <c r="D17" s="180">
        <v>23</v>
      </c>
      <c r="E17" s="180"/>
      <c r="F17" s="180"/>
      <c r="G17" s="180">
        <f>SUM(C17:F17)</f>
      </c>
      <c r="H17" s="125">
        <v>6000</v>
      </c>
      <c r="I17" s="125">
        <f>G17*H17</f>
      </c>
      <c r="J17" s="185"/>
      <c r="K17" s="132">
        <f>SUM(I17:J17)</f>
      </c>
      <c r="L17" s="242"/>
      <c r="M17" s="277">
        <v>45336</v>
      </c>
      <c r="N17" s="169">
        <v>10</v>
      </c>
      <c r="O17" s="169">
        <v>1128</v>
      </c>
      <c r="P17" s="169">
        <v>313</v>
      </c>
      <c r="Q17" s="169">
        <v>59</v>
      </c>
      <c r="R17" s="169">
        <v>1510</v>
      </c>
      <c r="S17" s="169">
        <v>8451200</v>
      </c>
      <c r="T17" s="169">
        <v>674450</v>
      </c>
      <c r="U17" s="271">
        <v>9125650</v>
      </c>
      <c r="V17" s="277">
        <v>45336</v>
      </c>
      <c r="W17" s="278">
        <v>1315</v>
      </c>
      <c r="X17" s="278">
        <v>7176500</v>
      </c>
      <c r="Y17" s="278">
        <v>674450</v>
      </c>
      <c r="Z17" s="278">
        <v>7850950</v>
      </c>
      <c r="AA17" s="169">
        <v>195</v>
      </c>
      <c r="AB17" s="169">
        <v>1274700</v>
      </c>
      <c r="AC17" s="169"/>
      <c r="AD17" s="169">
        <v>1274700</v>
      </c>
    </row>
    <row x14ac:dyDescent="0.25" r="18" customHeight="1" ht="17.25">
      <c r="A18" s="235">
        <f>A17</f>
        <v>25569.375</v>
      </c>
      <c r="B18" s="279" t="s">
        <v>67</v>
      </c>
      <c r="C18" s="180"/>
      <c r="D18" s="180">
        <v>7</v>
      </c>
      <c r="E18" s="180">
        <v>6</v>
      </c>
      <c r="F18" s="180"/>
      <c r="G18" s="180">
        <f>SUM(C18:F18)</f>
      </c>
      <c r="H18" s="125">
        <v>5500</v>
      </c>
      <c r="I18" s="125">
        <f>G18*H18</f>
      </c>
      <c r="J18" s="125">
        <f>I18*0.1</f>
      </c>
      <c r="K18" s="132">
        <f>SUM(I18:J18)</f>
      </c>
      <c r="L18" s="242"/>
      <c r="M18" s="277">
        <v>45337</v>
      </c>
      <c r="N18" s="169">
        <v>10</v>
      </c>
      <c r="O18" s="169">
        <v>1141</v>
      </c>
      <c r="P18" s="169">
        <v>298</v>
      </c>
      <c r="Q18" s="169">
        <v>60</v>
      </c>
      <c r="R18" s="169">
        <v>1509</v>
      </c>
      <c r="S18" s="169">
        <v>8440400</v>
      </c>
      <c r="T18" s="169">
        <v>670090</v>
      </c>
      <c r="U18" s="271">
        <v>9110490</v>
      </c>
      <c r="V18" s="277">
        <v>45337</v>
      </c>
      <c r="W18" s="278">
        <v>1298</v>
      </c>
      <c r="X18" s="278">
        <v>7060900</v>
      </c>
      <c r="Y18" s="278">
        <v>670090</v>
      </c>
      <c r="Z18" s="278">
        <v>7730990</v>
      </c>
      <c r="AA18" s="169">
        <v>211</v>
      </c>
      <c r="AB18" s="169">
        <v>1379500</v>
      </c>
      <c r="AC18" s="169"/>
      <c r="AD18" s="169">
        <v>1379500</v>
      </c>
    </row>
    <row x14ac:dyDescent="0.25" r="19" customHeight="1" ht="17.25">
      <c r="A19" s="235">
        <f>A18</f>
        <v>25569.375</v>
      </c>
      <c r="B19" s="279" t="s">
        <v>74</v>
      </c>
      <c r="C19" s="180"/>
      <c r="D19" s="180">
        <v>34</v>
      </c>
      <c r="E19" s="180">
        <v>28</v>
      </c>
      <c r="F19" s="180"/>
      <c r="G19" s="180">
        <f>SUM(C19:F19)</f>
      </c>
      <c r="H19" s="187">
        <v>5000</v>
      </c>
      <c r="I19" s="125">
        <f>G19*H19</f>
      </c>
      <c r="J19" s="125">
        <f>I19*0.1</f>
      </c>
      <c r="K19" s="132">
        <f>SUM(I19:J19)</f>
      </c>
      <c r="L19" s="242"/>
      <c r="M19" s="277">
        <v>45338</v>
      </c>
      <c r="N19" s="169">
        <v>10</v>
      </c>
      <c r="O19" s="169">
        <v>1120</v>
      </c>
      <c r="P19" s="169">
        <v>296</v>
      </c>
      <c r="Q19" s="169">
        <v>59</v>
      </c>
      <c r="R19" s="169">
        <v>1485</v>
      </c>
      <c r="S19" s="169">
        <v>8352900</v>
      </c>
      <c r="T19" s="169">
        <v>657390</v>
      </c>
      <c r="U19" s="271">
        <v>9010290</v>
      </c>
      <c r="V19" s="277">
        <v>45338</v>
      </c>
      <c r="W19" s="278">
        <v>1279</v>
      </c>
      <c r="X19" s="278">
        <v>7005900</v>
      </c>
      <c r="Y19" s="278">
        <v>657390</v>
      </c>
      <c r="Z19" s="278">
        <v>7663290</v>
      </c>
      <c r="AA19" s="169">
        <v>206</v>
      </c>
      <c r="AB19" s="169">
        <v>1347000</v>
      </c>
      <c r="AC19" s="169"/>
      <c r="AD19" s="169">
        <v>1347000</v>
      </c>
    </row>
    <row x14ac:dyDescent="0.25" r="20" customHeight="1" ht="17.25">
      <c r="A20" s="235">
        <f>A19</f>
        <v>25569.375</v>
      </c>
      <c r="B20" s="280" t="s">
        <v>11</v>
      </c>
      <c r="C20" s="180"/>
      <c r="D20" s="180">
        <v>13</v>
      </c>
      <c r="E20" s="180">
        <v>7</v>
      </c>
      <c r="F20" s="180"/>
      <c r="G20" s="180">
        <f>SUM(C20:F20)</f>
      </c>
      <c r="H20" s="125">
        <v>6000</v>
      </c>
      <c r="I20" s="125">
        <f>G20*H20</f>
      </c>
      <c r="J20" s="125">
        <f>I20*0.1</f>
      </c>
      <c r="K20" s="132">
        <f>SUM(I20:J20)</f>
      </c>
      <c r="L20" s="242"/>
      <c r="M20" s="277">
        <v>45339</v>
      </c>
      <c r="N20" s="169">
        <v>5</v>
      </c>
      <c r="O20" s="169">
        <v>303</v>
      </c>
      <c r="P20" s="169">
        <v>42</v>
      </c>
      <c r="Q20" s="169"/>
      <c r="R20" s="169">
        <v>350</v>
      </c>
      <c r="S20" s="169">
        <v>2051400</v>
      </c>
      <c r="T20" s="169">
        <v>119100</v>
      </c>
      <c r="U20" s="271">
        <v>2170500</v>
      </c>
      <c r="V20" s="277">
        <v>45339</v>
      </c>
      <c r="W20" s="278">
        <v>258</v>
      </c>
      <c r="X20" s="278">
        <v>1449000</v>
      </c>
      <c r="Y20" s="278">
        <v>119100</v>
      </c>
      <c r="Z20" s="278">
        <v>1568100</v>
      </c>
      <c r="AA20" s="169">
        <v>92</v>
      </c>
      <c r="AB20" s="169">
        <v>602400</v>
      </c>
      <c r="AC20" s="169"/>
      <c r="AD20" s="169">
        <v>602400</v>
      </c>
    </row>
    <row x14ac:dyDescent="0.25" r="21" customHeight="1" ht="17.25">
      <c r="A21" s="235">
        <f>A20</f>
        <v>25569.375</v>
      </c>
      <c r="B21" s="279" t="s">
        <v>22</v>
      </c>
      <c r="C21" s="180"/>
      <c r="D21" s="180">
        <v>35</v>
      </c>
      <c r="E21" s="180"/>
      <c r="F21" s="180"/>
      <c r="G21" s="180">
        <f>SUM(C21:F21)</f>
      </c>
      <c r="H21" s="237">
        <v>4800</v>
      </c>
      <c r="I21" s="125">
        <f>G21*H21</f>
      </c>
      <c r="J21" s="125">
        <f>I21*0.1</f>
      </c>
      <c r="K21" s="132">
        <f>SUM(I21:J21)</f>
      </c>
      <c r="L21" s="242"/>
      <c r="M21" s="277">
        <v>45340</v>
      </c>
      <c r="N21" s="169">
        <v>0</v>
      </c>
      <c r="O21" s="169"/>
      <c r="P21" s="169"/>
      <c r="Q21" s="169"/>
      <c r="R21" s="169">
        <v>0</v>
      </c>
      <c r="S21" s="169">
        <v>0</v>
      </c>
      <c r="T21" s="169">
        <v>0</v>
      </c>
      <c r="U21" s="271">
        <v>0</v>
      </c>
      <c r="V21" s="277">
        <v>45340</v>
      </c>
      <c r="W21" s="278">
        <v>0</v>
      </c>
      <c r="X21" s="278">
        <v>0</v>
      </c>
      <c r="Y21" s="278">
        <v>0</v>
      </c>
      <c r="Z21" s="278">
        <v>0</v>
      </c>
      <c r="AA21" s="169">
        <v>0</v>
      </c>
      <c r="AB21" s="169">
        <v>0</v>
      </c>
      <c r="AC21" s="169"/>
      <c r="AD21" s="169">
        <v>0</v>
      </c>
    </row>
    <row x14ac:dyDescent="0.25" r="22" customHeight="1" ht="17.25">
      <c r="A22" s="235">
        <f>A21</f>
        <v>25569.375</v>
      </c>
      <c r="B22" s="279" t="s">
        <v>84</v>
      </c>
      <c r="C22" s="180"/>
      <c r="D22" s="180">
        <v>16</v>
      </c>
      <c r="E22" s="180">
        <v>9</v>
      </c>
      <c r="F22" s="180"/>
      <c r="G22" s="180">
        <f>SUM(C22:F22)</f>
      </c>
      <c r="H22" s="237">
        <v>4800</v>
      </c>
      <c r="I22" s="125">
        <f>G22*H22</f>
      </c>
      <c r="J22" s="125">
        <f>I22*0.1</f>
      </c>
      <c r="K22" s="132">
        <f>SUM(I22:J22)</f>
      </c>
      <c r="L22" s="242"/>
      <c r="M22" s="277">
        <v>45341</v>
      </c>
      <c r="N22" s="169">
        <v>0</v>
      </c>
      <c r="O22" s="169">
        <v>1110</v>
      </c>
      <c r="P22" s="169">
        <v>354</v>
      </c>
      <c r="Q22" s="169">
        <v>55</v>
      </c>
      <c r="R22" s="169">
        <v>1519</v>
      </c>
      <c r="S22" s="169">
        <v>8456400</v>
      </c>
      <c r="T22" s="169">
        <v>678220</v>
      </c>
      <c r="U22" s="271">
        <v>9134620</v>
      </c>
      <c r="V22" s="277">
        <v>45341</v>
      </c>
      <c r="W22" s="278">
        <v>1329</v>
      </c>
      <c r="X22" s="278">
        <v>7214200</v>
      </c>
      <c r="Y22" s="278">
        <v>678220</v>
      </c>
      <c r="Z22" s="278">
        <v>7892420</v>
      </c>
      <c r="AA22" s="169">
        <v>190</v>
      </c>
      <c r="AB22" s="169">
        <v>1242200</v>
      </c>
      <c r="AC22" s="169"/>
      <c r="AD22" s="169">
        <v>1242200</v>
      </c>
    </row>
    <row x14ac:dyDescent="0.25" r="23" customHeight="1" ht="17.25">
      <c r="A23" s="235">
        <f>A22</f>
        <v>25569.375</v>
      </c>
      <c r="B23" s="280" t="s">
        <v>17</v>
      </c>
      <c r="C23" s="180"/>
      <c r="D23" s="180">
        <v>37</v>
      </c>
      <c r="E23" s="180">
        <v>12</v>
      </c>
      <c r="F23" s="180"/>
      <c r="G23" s="180">
        <f>SUM(C23:F23)</f>
      </c>
      <c r="H23" s="125">
        <v>6000</v>
      </c>
      <c r="I23" s="125">
        <f>G23*H23</f>
      </c>
      <c r="J23" s="185"/>
      <c r="K23" s="132">
        <f>SUM(I23:J23)</f>
      </c>
      <c r="L23" s="242"/>
      <c r="M23" s="277">
        <v>45342</v>
      </c>
      <c r="N23" s="169">
        <v>10</v>
      </c>
      <c r="O23" s="169">
        <v>1112</v>
      </c>
      <c r="P23" s="169">
        <v>344</v>
      </c>
      <c r="Q23" s="169">
        <v>60</v>
      </c>
      <c r="R23" s="169">
        <v>1526</v>
      </c>
      <c r="S23" s="169">
        <v>8553200</v>
      </c>
      <c r="T23" s="169">
        <v>668160</v>
      </c>
      <c r="U23" s="271">
        <v>9221360</v>
      </c>
      <c r="V23" s="277">
        <v>45342</v>
      </c>
      <c r="W23" s="278">
        <v>1306</v>
      </c>
      <c r="X23" s="278">
        <v>7113600</v>
      </c>
      <c r="Y23" s="278">
        <v>668160</v>
      </c>
      <c r="Z23" s="278">
        <v>7781760</v>
      </c>
      <c r="AA23" s="169">
        <v>220</v>
      </c>
      <c r="AB23" s="169">
        <v>1439600</v>
      </c>
      <c r="AC23" s="169"/>
      <c r="AD23" s="169">
        <v>1439600</v>
      </c>
    </row>
    <row x14ac:dyDescent="0.25" r="24" customHeight="1" ht="17.25">
      <c r="A24" s="235">
        <f>A23</f>
        <v>25569.375</v>
      </c>
      <c r="B24" s="279" t="s">
        <v>29</v>
      </c>
      <c r="C24" s="188" t="s">
        <v>14</v>
      </c>
      <c r="D24" s="180">
        <v>12</v>
      </c>
      <c r="E24" s="180">
        <v>11</v>
      </c>
      <c r="F24" s="180"/>
      <c r="G24" s="180">
        <f>SUM(C24:F24)</f>
      </c>
      <c r="H24" s="125">
        <v>5500</v>
      </c>
      <c r="I24" s="125">
        <f>G24*H24</f>
      </c>
      <c r="J24" s="125">
        <f>I24*0.1</f>
      </c>
      <c r="K24" s="132">
        <f>SUM(I24:J24)</f>
      </c>
      <c r="L24" s="242"/>
      <c r="M24" s="277">
        <v>45343</v>
      </c>
      <c r="N24" s="169">
        <v>10</v>
      </c>
      <c r="O24" s="169">
        <v>1110</v>
      </c>
      <c r="P24" s="169">
        <v>328</v>
      </c>
      <c r="Q24" s="169">
        <v>66</v>
      </c>
      <c r="R24" s="169">
        <v>1514</v>
      </c>
      <c r="S24" s="169">
        <v>8431400</v>
      </c>
      <c r="T24" s="169">
        <v>669630</v>
      </c>
      <c r="U24" s="271">
        <v>9101030</v>
      </c>
      <c r="V24" s="277">
        <v>45343</v>
      </c>
      <c r="W24" s="278">
        <v>1315</v>
      </c>
      <c r="X24" s="278">
        <v>7128300</v>
      </c>
      <c r="Y24" s="278">
        <v>669630</v>
      </c>
      <c r="Z24" s="278">
        <v>7797930</v>
      </c>
      <c r="AA24" s="169">
        <v>199</v>
      </c>
      <c r="AB24" s="169">
        <v>1303100</v>
      </c>
      <c r="AC24" s="169"/>
      <c r="AD24" s="169">
        <v>1303100</v>
      </c>
    </row>
    <row x14ac:dyDescent="0.25" r="25" customHeight="1" ht="17.25">
      <c r="A25" s="235">
        <f>A24</f>
        <v>25569.375</v>
      </c>
      <c r="B25" s="279" t="s">
        <v>15</v>
      </c>
      <c r="C25" s="180"/>
      <c r="D25" s="180">
        <v>25</v>
      </c>
      <c r="E25" s="180">
        <v>5</v>
      </c>
      <c r="F25" s="180"/>
      <c r="G25" s="180">
        <f>SUM(C25:F25)</f>
      </c>
      <c r="H25" s="237">
        <v>4800</v>
      </c>
      <c r="I25" s="125">
        <f>G25*H25</f>
      </c>
      <c r="J25" s="125">
        <f>I25*0.1</f>
      </c>
      <c r="K25" s="132">
        <f>SUM(I25:J25)</f>
      </c>
      <c r="L25" s="242"/>
      <c r="M25" s="277">
        <v>45344</v>
      </c>
      <c r="N25" s="169">
        <v>10</v>
      </c>
      <c r="O25" s="169">
        <v>1102</v>
      </c>
      <c r="P25" s="169">
        <v>357</v>
      </c>
      <c r="Q25" s="169">
        <v>65</v>
      </c>
      <c r="R25" s="169">
        <v>1534</v>
      </c>
      <c r="S25" s="169">
        <v>8591500</v>
      </c>
      <c r="T25" s="169">
        <v>668050</v>
      </c>
      <c r="U25" s="271">
        <v>9259550</v>
      </c>
      <c r="V25" s="277">
        <v>45344</v>
      </c>
      <c r="W25" s="278">
        <v>1308</v>
      </c>
      <c r="X25" s="278">
        <v>7112500</v>
      </c>
      <c r="Y25" s="278">
        <v>668050</v>
      </c>
      <c r="Z25" s="278">
        <v>7780550</v>
      </c>
      <c r="AA25" s="169">
        <v>226</v>
      </c>
      <c r="AB25" s="169">
        <v>1479000</v>
      </c>
      <c r="AC25" s="169"/>
      <c r="AD25" s="169">
        <v>1479000</v>
      </c>
    </row>
    <row x14ac:dyDescent="0.25" r="26" customHeight="1" ht="17.25">
      <c r="A26" s="235">
        <f>A25</f>
        <v>25569.375</v>
      </c>
      <c r="B26" s="279" t="s">
        <v>21</v>
      </c>
      <c r="C26" s="188" t="s">
        <v>14</v>
      </c>
      <c r="D26" s="180">
        <v>13</v>
      </c>
      <c r="E26" s="180"/>
      <c r="F26" s="180"/>
      <c r="G26" s="180">
        <f>SUM(C26:F26)</f>
      </c>
      <c r="H26" s="125">
        <v>5000</v>
      </c>
      <c r="I26" s="125">
        <f>G26*H26</f>
      </c>
      <c r="J26" s="125">
        <f>I26*0.1</f>
      </c>
      <c r="K26" s="132">
        <f>SUM(I26:J26)</f>
      </c>
      <c r="L26" s="242"/>
      <c r="M26" s="277">
        <v>45345</v>
      </c>
      <c r="N26" s="169">
        <v>10</v>
      </c>
      <c r="O26" s="169">
        <v>1090</v>
      </c>
      <c r="P26" s="169">
        <v>306</v>
      </c>
      <c r="Q26" s="169">
        <v>66</v>
      </c>
      <c r="R26" s="169">
        <v>1472</v>
      </c>
      <c r="S26" s="169">
        <v>8241800</v>
      </c>
      <c r="T26" s="169">
        <v>644170</v>
      </c>
      <c r="U26" s="271">
        <v>8885970</v>
      </c>
      <c r="V26" s="277">
        <v>45345</v>
      </c>
      <c r="W26" s="278">
        <v>1263</v>
      </c>
      <c r="X26" s="278">
        <v>6873700</v>
      </c>
      <c r="Y26" s="278">
        <v>644170</v>
      </c>
      <c r="Z26" s="278">
        <v>7517870</v>
      </c>
      <c r="AA26" s="169">
        <v>209</v>
      </c>
      <c r="AB26" s="169">
        <v>1368100</v>
      </c>
      <c r="AC26" s="169"/>
      <c r="AD26" s="169">
        <v>1368100</v>
      </c>
    </row>
    <row x14ac:dyDescent="0.25" r="27" customHeight="1" ht="17.25">
      <c r="A27" s="235">
        <f>A26</f>
        <v>25569.375</v>
      </c>
      <c r="B27" s="279" t="s">
        <v>52</v>
      </c>
      <c r="C27" s="180"/>
      <c r="D27" s="180">
        <v>14</v>
      </c>
      <c r="E27" s="180">
        <v>8</v>
      </c>
      <c r="F27" s="180"/>
      <c r="G27" s="180">
        <f>SUM(C27:F27)</f>
      </c>
      <c r="H27" s="125">
        <v>5000</v>
      </c>
      <c r="I27" s="125">
        <f>G27*H27</f>
      </c>
      <c r="J27" s="125">
        <f>I27*0.1</f>
      </c>
      <c r="K27" s="132">
        <f>SUM(I27:J27)</f>
      </c>
      <c r="L27" s="242"/>
      <c r="M27" s="277">
        <v>45346</v>
      </c>
      <c r="N27" s="169">
        <v>5</v>
      </c>
      <c r="O27" s="169">
        <v>314</v>
      </c>
      <c r="P27" s="169">
        <v>42</v>
      </c>
      <c r="Q27" s="169"/>
      <c r="R27" s="169">
        <v>361</v>
      </c>
      <c r="S27" s="169">
        <v>2073100</v>
      </c>
      <c r="T27" s="169">
        <v>135300</v>
      </c>
      <c r="U27" s="271">
        <v>2208400</v>
      </c>
      <c r="V27" s="277">
        <v>45346</v>
      </c>
      <c r="W27" s="278">
        <v>272</v>
      </c>
      <c r="X27" s="278">
        <v>1491000</v>
      </c>
      <c r="Y27" s="278">
        <v>135300</v>
      </c>
      <c r="Z27" s="278">
        <v>1626300</v>
      </c>
      <c r="AA27" s="169">
        <v>89</v>
      </c>
      <c r="AB27" s="169">
        <v>582100</v>
      </c>
      <c r="AC27" s="169"/>
      <c r="AD27" s="169">
        <v>582100</v>
      </c>
    </row>
    <row x14ac:dyDescent="0.25" r="28" customHeight="1" ht="17.25">
      <c r="A28" s="235">
        <f>A27</f>
        <v>25569.375</v>
      </c>
      <c r="B28" s="279" t="s">
        <v>61</v>
      </c>
      <c r="C28" s="180"/>
      <c r="D28" s="180">
        <v>9</v>
      </c>
      <c r="E28" s="180"/>
      <c r="F28" s="180"/>
      <c r="G28" s="180">
        <f>SUM(C28:F28)</f>
      </c>
      <c r="H28" s="125">
        <v>5000</v>
      </c>
      <c r="I28" s="125">
        <f>G28*H28</f>
      </c>
      <c r="J28" s="125">
        <f>I28*0.1</f>
      </c>
      <c r="K28" s="132">
        <f>SUM(I28:J28)</f>
      </c>
      <c r="L28" s="242"/>
      <c r="M28" s="277">
        <v>45347</v>
      </c>
      <c r="N28" s="169">
        <v>0</v>
      </c>
      <c r="O28" s="169"/>
      <c r="P28" s="169"/>
      <c r="Q28" s="169"/>
      <c r="R28" s="169">
        <v>0</v>
      </c>
      <c r="S28" s="169">
        <v>0</v>
      </c>
      <c r="T28" s="169">
        <v>0</v>
      </c>
      <c r="U28" s="271">
        <v>0</v>
      </c>
      <c r="V28" s="277">
        <v>45347</v>
      </c>
      <c r="W28" s="278">
        <v>0</v>
      </c>
      <c r="X28" s="278">
        <v>0</v>
      </c>
      <c r="Y28" s="278">
        <v>0</v>
      </c>
      <c r="Z28" s="278">
        <v>0</v>
      </c>
      <c r="AA28" s="169">
        <v>0</v>
      </c>
      <c r="AB28" s="169">
        <v>0</v>
      </c>
      <c r="AC28" s="169"/>
      <c r="AD28" s="169">
        <v>0</v>
      </c>
    </row>
    <row x14ac:dyDescent="0.25" r="29" customHeight="1" ht="17.25">
      <c r="A29" s="235">
        <f>A28</f>
        <v>25569.375</v>
      </c>
      <c r="B29" s="280" t="s">
        <v>33</v>
      </c>
      <c r="C29" s="180"/>
      <c r="D29" s="180">
        <v>11</v>
      </c>
      <c r="E29" s="180"/>
      <c r="F29" s="180"/>
      <c r="G29" s="180">
        <f>SUM(C29:F29)</f>
      </c>
      <c r="H29" s="125">
        <v>5500</v>
      </c>
      <c r="I29" s="125">
        <f>G29*H29</f>
      </c>
      <c r="J29" s="125">
        <f>I29*0.1</f>
      </c>
      <c r="K29" s="132">
        <f>SUM(I29:J29)</f>
      </c>
      <c r="L29" s="242"/>
      <c r="M29" s="277">
        <v>45348</v>
      </c>
      <c r="N29" s="169">
        <v>0</v>
      </c>
      <c r="O29" s="169">
        <v>1109</v>
      </c>
      <c r="P29" s="169">
        <v>371</v>
      </c>
      <c r="Q29" s="169">
        <v>65</v>
      </c>
      <c r="R29" s="169">
        <v>1545</v>
      </c>
      <c r="S29" s="169">
        <v>8597800</v>
      </c>
      <c r="T29" s="169">
        <v>685780</v>
      </c>
      <c r="U29" s="271">
        <v>9283580</v>
      </c>
      <c r="V29" s="277">
        <v>45348</v>
      </c>
      <c r="W29" s="278">
        <v>1345</v>
      </c>
      <c r="X29" s="278">
        <v>7289800</v>
      </c>
      <c r="Y29" s="278">
        <v>685780</v>
      </c>
      <c r="Z29" s="278">
        <v>7975580</v>
      </c>
      <c r="AA29" s="169">
        <v>200</v>
      </c>
      <c r="AB29" s="169">
        <v>1308000</v>
      </c>
      <c r="AC29" s="169"/>
      <c r="AD29" s="169">
        <v>1308000</v>
      </c>
    </row>
    <row x14ac:dyDescent="0.25" r="30" customHeight="1" ht="17.25">
      <c r="A30" s="235">
        <f>A29</f>
        <v>25569.375</v>
      </c>
      <c r="B30" s="279" t="s">
        <v>30</v>
      </c>
      <c r="C30" s="180"/>
      <c r="D30" s="180">
        <v>17</v>
      </c>
      <c r="E30" s="180"/>
      <c r="F30" s="180"/>
      <c r="G30" s="180">
        <f>SUM(C30:F30)</f>
      </c>
      <c r="H30" s="125">
        <v>6000</v>
      </c>
      <c r="I30" s="125">
        <f>G30*H30</f>
      </c>
      <c r="J30" s="125">
        <f>I30*0.1</f>
      </c>
      <c r="K30" s="132">
        <f>SUM(I30:J30)</f>
      </c>
      <c r="L30" s="242"/>
      <c r="M30" s="277">
        <v>45349</v>
      </c>
      <c r="N30" s="169">
        <v>5</v>
      </c>
      <c r="O30" s="169">
        <v>1126</v>
      </c>
      <c r="P30" s="169">
        <v>395</v>
      </c>
      <c r="Q30" s="169">
        <v>66</v>
      </c>
      <c r="R30" s="169">
        <v>1592</v>
      </c>
      <c r="S30" s="169">
        <v>8858200</v>
      </c>
      <c r="T30" s="169">
        <v>698860</v>
      </c>
      <c r="U30" s="271">
        <v>9557060</v>
      </c>
      <c r="V30" s="277">
        <v>45349</v>
      </c>
      <c r="W30" s="278">
        <v>1372</v>
      </c>
      <c r="X30" s="278">
        <v>7420600</v>
      </c>
      <c r="Y30" s="278">
        <v>698860</v>
      </c>
      <c r="Z30" s="278">
        <v>8119460</v>
      </c>
      <c r="AA30" s="169">
        <v>220</v>
      </c>
      <c r="AB30" s="169">
        <v>1437600</v>
      </c>
      <c r="AC30" s="169"/>
      <c r="AD30" s="169">
        <v>1437600</v>
      </c>
    </row>
    <row x14ac:dyDescent="0.25" r="31" customHeight="1" ht="17.25">
      <c r="A31" s="235">
        <f>A30</f>
        <v>25569.375</v>
      </c>
      <c r="B31" s="279" t="s">
        <v>28</v>
      </c>
      <c r="C31" s="188" t="s">
        <v>14</v>
      </c>
      <c r="D31" s="180">
        <v>20</v>
      </c>
      <c r="E31" s="180"/>
      <c r="F31" s="180"/>
      <c r="G31" s="180">
        <f>SUM(C31:F31)</f>
      </c>
      <c r="H31" s="125">
        <v>5000</v>
      </c>
      <c r="I31" s="125">
        <f>G31*H31</f>
      </c>
      <c r="J31" s="125">
        <f>I31*0.1</f>
      </c>
      <c r="K31" s="132">
        <f>SUM(I31:J31)</f>
      </c>
      <c r="L31" s="242"/>
      <c r="M31" s="277">
        <v>45350</v>
      </c>
      <c r="N31" s="169">
        <v>5</v>
      </c>
      <c r="O31" s="169">
        <v>1104</v>
      </c>
      <c r="P31" s="169">
        <v>296</v>
      </c>
      <c r="Q31" s="169">
        <v>63</v>
      </c>
      <c r="R31" s="169">
        <v>1468</v>
      </c>
      <c r="S31" s="169">
        <v>8200800</v>
      </c>
      <c r="T31" s="169">
        <v>650020</v>
      </c>
      <c r="U31" s="271">
        <v>8850820</v>
      </c>
      <c r="V31" s="277">
        <v>45350</v>
      </c>
      <c r="W31" s="278">
        <v>1274</v>
      </c>
      <c r="X31" s="278">
        <v>6932200</v>
      </c>
      <c r="Y31" s="278">
        <v>650020</v>
      </c>
      <c r="Z31" s="278">
        <v>7582220</v>
      </c>
      <c r="AA31" s="169">
        <v>194</v>
      </c>
      <c r="AB31" s="169">
        <v>1268600</v>
      </c>
      <c r="AC31" s="169"/>
      <c r="AD31" s="169">
        <v>1268600</v>
      </c>
    </row>
    <row x14ac:dyDescent="0.25" r="32" customHeight="1" ht="17.25">
      <c r="A32" s="235">
        <f>A31</f>
        <v>25569.375</v>
      </c>
      <c r="B32" s="179" t="s">
        <v>12</v>
      </c>
      <c r="C32" s="180"/>
      <c r="D32" s="180">
        <v>19</v>
      </c>
      <c r="E32" s="180">
        <v>7</v>
      </c>
      <c r="F32" s="180"/>
      <c r="G32" s="180">
        <f>SUM(C32:F32)</f>
      </c>
      <c r="H32" s="125">
        <v>6000</v>
      </c>
      <c r="I32" s="125">
        <f>G32*H32</f>
      </c>
      <c r="J32" s="125">
        <f>I32*0.1</f>
      </c>
      <c r="K32" s="132">
        <f>SUM(I32:J32)</f>
      </c>
      <c r="L32" s="242"/>
      <c r="M32" s="277">
        <v>45351</v>
      </c>
      <c r="N32" s="169">
        <v>5</v>
      </c>
      <c r="O32" s="169">
        <v>977</v>
      </c>
      <c r="P32" s="169">
        <v>261</v>
      </c>
      <c r="Q32" s="169">
        <v>69</v>
      </c>
      <c r="R32" s="169">
        <v>1312</v>
      </c>
      <c r="S32" s="169">
        <v>7304200</v>
      </c>
      <c r="T32" s="169">
        <v>558450</v>
      </c>
      <c r="U32" s="271">
        <v>7862650</v>
      </c>
      <c r="V32" s="277">
        <v>45351</v>
      </c>
      <c r="W32" s="278">
        <v>1115</v>
      </c>
      <c r="X32" s="278">
        <v>6016500</v>
      </c>
      <c r="Y32" s="278">
        <v>558450</v>
      </c>
      <c r="Z32" s="278">
        <v>6574950</v>
      </c>
      <c r="AA32" s="169">
        <v>197</v>
      </c>
      <c r="AB32" s="169">
        <v>1287700</v>
      </c>
      <c r="AC32" s="169"/>
      <c r="AD32" s="169">
        <v>1287700</v>
      </c>
    </row>
    <row x14ac:dyDescent="0.25" r="33" customHeight="1" ht="17.25">
      <c r="A33" s="235">
        <f>A32</f>
        <v>25569.375</v>
      </c>
      <c r="B33" s="179" t="s">
        <v>100</v>
      </c>
      <c r="C33" s="180"/>
      <c r="D33" s="180">
        <v>6</v>
      </c>
      <c r="E33" s="180"/>
      <c r="F33" s="180"/>
      <c r="G33" s="180">
        <f>SUM(C33:F33)</f>
      </c>
      <c r="H33" s="125">
        <v>5500</v>
      </c>
      <c r="I33" s="125">
        <f>G33*H33</f>
      </c>
      <c r="J33" s="125">
        <f>I33*0.1</f>
      </c>
      <c r="K33" s="125">
        <f>SUM(I33:J33)</f>
      </c>
      <c r="L33" s="242"/>
      <c r="M33" s="277" t="s">
        <v>150</v>
      </c>
      <c r="N33" s="169">
        <v>162</v>
      </c>
      <c r="O33" s="169">
        <v>21903.105</v>
      </c>
      <c r="P33" s="169">
        <v>6228</v>
      </c>
      <c r="Q33" s="169">
        <v>1108</v>
      </c>
      <c r="R33" s="169">
        <v>29401.105</v>
      </c>
      <c r="S33" s="169">
        <v>164447230</v>
      </c>
      <c r="T33" s="169">
        <v>12995293</v>
      </c>
      <c r="U33" s="271">
        <v>177442523</v>
      </c>
      <c r="V33" s="277" t="s">
        <v>150</v>
      </c>
      <c r="W33" s="278">
        <v>25450.105</v>
      </c>
      <c r="X33" s="278">
        <v>138622930</v>
      </c>
      <c r="Y33" s="278">
        <v>12995293</v>
      </c>
      <c r="Z33" s="278">
        <v>151618223</v>
      </c>
      <c r="AA33" s="169">
        <v>3951</v>
      </c>
      <c r="AB33" s="169">
        <v>25824300</v>
      </c>
      <c r="AC33" s="169"/>
      <c r="AD33" s="169">
        <v>25824300</v>
      </c>
    </row>
    <row x14ac:dyDescent="0.25" r="34" customHeight="1" ht="17.25">
      <c r="A34" s="235">
        <f>A33</f>
        <v>25569.375</v>
      </c>
      <c r="B34" s="179" t="s">
        <v>37</v>
      </c>
      <c r="C34" s="180"/>
      <c r="D34" s="180">
        <v>5</v>
      </c>
      <c r="E34" s="180"/>
      <c r="F34" s="180"/>
      <c r="G34" s="180">
        <f>SUM(C34:F34)</f>
      </c>
      <c r="H34" s="125">
        <v>6500</v>
      </c>
      <c r="I34" s="125">
        <f>G34*H34</f>
      </c>
      <c r="J34" s="125">
        <f>I34*0.1</f>
      </c>
      <c r="K34" s="125">
        <f>SUM(I34:J34)</f>
      </c>
      <c r="L34" s="242"/>
      <c r="M34" s="175"/>
      <c r="N34" s="87"/>
      <c r="O34" s="87"/>
      <c r="P34" s="87"/>
      <c r="Q34" s="87"/>
      <c r="R34" s="87"/>
      <c r="S34" s="87"/>
      <c r="T34" s="87"/>
      <c r="U34" s="87"/>
      <c r="V34" s="175"/>
      <c r="W34" s="87"/>
      <c r="X34" s="87"/>
      <c r="Y34" s="87"/>
      <c r="Z34" s="87"/>
      <c r="AA34" s="87"/>
      <c r="AB34" s="87"/>
      <c r="AC34" s="86"/>
      <c r="AD34" s="87"/>
    </row>
    <row x14ac:dyDescent="0.25" r="35" customHeight="1" ht="17.25">
      <c r="A35" s="235">
        <f>A34</f>
        <v>25569.375</v>
      </c>
      <c r="B35" s="186" t="s">
        <v>64</v>
      </c>
      <c r="C35" s="180"/>
      <c r="D35" s="180">
        <v>42</v>
      </c>
      <c r="E35" s="180">
        <v>20</v>
      </c>
      <c r="F35" s="180"/>
      <c r="G35" s="180">
        <f>SUM(C35:F35)</f>
      </c>
      <c r="H35" s="182">
        <v>5500</v>
      </c>
      <c r="I35" s="125">
        <f>G35*H35</f>
      </c>
      <c r="J35" s="125">
        <f>I35*0.1</f>
      </c>
      <c r="K35" s="125">
        <f>SUM(I35:J35)</f>
      </c>
      <c r="L35" s="242"/>
      <c r="M35" s="175"/>
      <c r="N35" s="87"/>
      <c r="O35" s="87"/>
      <c r="P35" s="87"/>
      <c r="Q35" s="87"/>
      <c r="R35" s="87"/>
      <c r="S35" s="87"/>
      <c r="T35" s="87"/>
      <c r="U35" s="87"/>
      <c r="V35" s="175"/>
      <c r="W35" s="87"/>
      <c r="X35" s="87"/>
      <c r="Y35" s="87"/>
      <c r="Z35" s="87"/>
      <c r="AA35" s="87"/>
      <c r="AB35" s="87"/>
      <c r="AC35" s="86"/>
      <c r="AD35" s="87"/>
    </row>
    <row x14ac:dyDescent="0.25" r="36" customHeight="1" ht="17.25">
      <c r="A36" s="235">
        <f>A35</f>
        <v>25569.375</v>
      </c>
      <c r="B36" s="186" t="s">
        <v>25</v>
      </c>
      <c r="C36" s="180"/>
      <c r="D36" s="281">
        <v>0</v>
      </c>
      <c r="E36" s="180"/>
      <c r="F36" s="180"/>
      <c r="G36" s="180">
        <f>SUM(C36:F36)</f>
      </c>
      <c r="H36" s="125">
        <v>6000</v>
      </c>
      <c r="I36" s="125">
        <f>G36*H36</f>
      </c>
      <c r="J36" s="125">
        <f>I36*0.1</f>
      </c>
      <c r="K36" s="125">
        <f>SUM(I36:J36)</f>
      </c>
      <c r="L36" s="242"/>
      <c r="M36" s="175"/>
      <c r="N36" s="87"/>
      <c r="O36" s="87"/>
      <c r="P36" s="87"/>
      <c r="Q36" s="87"/>
      <c r="R36" s="87"/>
      <c r="S36" s="87"/>
      <c r="T36" s="87"/>
      <c r="U36" s="87"/>
      <c r="V36" s="175"/>
      <c r="W36" s="87"/>
      <c r="X36" s="87"/>
      <c r="Y36" s="87"/>
      <c r="Z36" s="87"/>
      <c r="AA36" s="87"/>
      <c r="AB36" s="87"/>
      <c r="AC36" s="86"/>
      <c r="AD36" s="87"/>
    </row>
    <row x14ac:dyDescent="0.25" r="37" customHeight="1" ht="17.25">
      <c r="A37" s="235">
        <f>A36</f>
        <v>25569.375</v>
      </c>
      <c r="B37" s="279" t="s">
        <v>76</v>
      </c>
      <c r="C37" s="188" t="s">
        <v>14</v>
      </c>
      <c r="D37" s="180">
        <v>18</v>
      </c>
      <c r="E37" s="180">
        <v>12</v>
      </c>
      <c r="F37" s="180">
        <v>5</v>
      </c>
      <c r="G37" s="180">
        <f>SUM(C37:F37)</f>
      </c>
      <c r="H37" s="125">
        <v>6000</v>
      </c>
      <c r="I37" s="125">
        <f>G37*H37</f>
      </c>
      <c r="J37" s="125">
        <f>I37*0.1</f>
      </c>
      <c r="K37" s="125">
        <f>SUM(I37:J37)</f>
      </c>
      <c r="L37" s="242"/>
      <c r="M37" s="175"/>
      <c r="N37" s="87"/>
      <c r="O37" s="87"/>
      <c r="P37" s="87"/>
      <c r="Q37" s="87"/>
      <c r="R37" s="87"/>
      <c r="S37" s="87"/>
      <c r="T37" s="87"/>
      <c r="U37" s="87"/>
      <c r="V37" s="175"/>
      <c r="W37" s="87"/>
      <c r="X37" s="87"/>
      <c r="Y37" s="87"/>
      <c r="Z37" s="87"/>
      <c r="AA37" s="87"/>
      <c r="AB37" s="87"/>
      <c r="AC37" s="86"/>
      <c r="AD37" s="87"/>
    </row>
    <row x14ac:dyDescent="0.25" r="38" customHeight="1" ht="17.25">
      <c r="A38" s="235">
        <f>A37</f>
        <v>25569.375</v>
      </c>
      <c r="B38" s="186" t="s">
        <v>149</v>
      </c>
      <c r="C38" s="180"/>
      <c r="D38" s="180">
        <v>104</v>
      </c>
      <c r="E38" s="180">
        <v>47</v>
      </c>
      <c r="F38" s="180">
        <v>8</v>
      </c>
      <c r="G38" s="180">
        <f>SUM(C38:F38)</f>
      </c>
      <c r="H38" s="125">
        <v>6000</v>
      </c>
      <c r="I38" s="125">
        <f>G38*H38</f>
      </c>
      <c r="J38" s="125">
        <f>I38*0.1</f>
      </c>
      <c r="K38" s="125">
        <f>SUM(I38:J38)</f>
      </c>
      <c r="L38" s="242"/>
      <c r="M38" s="175"/>
      <c r="N38" s="87"/>
      <c r="O38" s="87"/>
      <c r="P38" s="87"/>
      <c r="Q38" s="87"/>
      <c r="R38" s="87"/>
      <c r="S38" s="87"/>
      <c r="T38" s="87"/>
      <c r="U38" s="87"/>
      <c r="V38" s="175"/>
      <c r="W38" s="87"/>
      <c r="X38" s="87"/>
      <c r="Y38" s="87"/>
      <c r="Z38" s="87"/>
      <c r="AA38" s="87"/>
      <c r="AB38" s="87"/>
      <c r="AC38" s="86"/>
      <c r="AD38" s="87"/>
    </row>
    <row x14ac:dyDescent="0.25" r="39" customHeight="1" ht="17.25">
      <c r="A39" s="235">
        <f>A38</f>
        <v>25569.375</v>
      </c>
      <c r="B39" s="280" t="s">
        <v>43</v>
      </c>
      <c r="C39" s="180"/>
      <c r="D39" s="180">
        <v>45</v>
      </c>
      <c r="E39" s="180"/>
      <c r="F39" s="180"/>
      <c r="G39" s="180">
        <f>SUM(C39:F39)</f>
      </c>
      <c r="H39" s="125">
        <v>6000</v>
      </c>
      <c r="I39" s="125">
        <f>G39*H39</f>
      </c>
      <c r="J39" s="125">
        <f>I39*0.1</f>
      </c>
      <c r="K39" s="125">
        <f>SUM(I39:J39)</f>
      </c>
      <c r="L39" s="242"/>
      <c r="M39" s="175"/>
      <c r="N39" s="87"/>
      <c r="O39" s="87"/>
      <c r="P39" s="87"/>
      <c r="Q39" s="87"/>
      <c r="R39" s="87"/>
      <c r="S39" s="87"/>
      <c r="T39" s="87"/>
      <c r="U39" s="87"/>
      <c r="V39" s="175"/>
      <c r="W39" s="87"/>
      <c r="X39" s="87"/>
      <c r="Y39" s="87"/>
      <c r="Z39" s="87"/>
      <c r="AA39" s="87"/>
      <c r="AB39" s="87"/>
      <c r="AC39" s="86"/>
      <c r="AD39" s="87"/>
    </row>
    <row x14ac:dyDescent="0.25" r="40" customHeight="1" ht="17.25">
      <c r="A40" s="235">
        <f>A39</f>
        <v>25569.375</v>
      </c>
      <c r="B40" s="280" t="s">
        <v>18</v>
      </c>
      <c r="C40" s="180"/>
      <c r="D40" s="180">
        <v>9</v>
      </c>
      <c r="E40" s="180">
        <v>7</v>
      </c>
      <c r="F40" s="180">
        <v>6</v>
      </c>
      <c r="G40" s="180">
        <f>SUM(C40:F40)</f>
      </c>
      <c r="H40" s="125">
        <v>6000</v>
      </c>
      <c r="I40" s="125">
        <f>G40*H40</f>
      </c>
      <c r="J40" s="125">
        <f>I40*0.1</f>
      </c>
      <c r="K40" s="125">
        <f>SUM(I40:J40)</f>
      </c>
      <c r="L40" s="242"/>
      <c r="M40" s="175"/>
      <c r="N40" s="87"/>
      <c r="O40" s="87"/>
      <c r="P40" s="87"/>
      <c r="Q40" s="87"/>
      <c r="R40" s="87"/>
      <c r="S40" s="87"/>
      <c r="T40" s="87"/>
      <c r="U40" s="87"/>
      <c r="V40" s="175"/>
      <c r="W40" s="87"/>
      <c r="X40" s="87"/>
      <c r="Y40" s="87"/>
      <c r="Z40" s="87"/>
      <c r="AA40" s="87"/>
      <c r="AB40" s="87"/>
      <c r="AC40" s="86"/>
      <c r="AD40" s="87"/>
    </row>
    <row x14ac:dyDescent="0.25" r="41" customHeight="1" ht="17.25">
      <c r="A41" s="235">
        <f>A40</f>
        <v>25569.375</v>
      </c>
      <c r="B41" s="280" t="s">
        <v>82</v>
      </c>
      <c r="C41" s="188" t="s">
        <v>14</v>
      </c>
      <c r="D41" s="180">
        <v>25</v>
      </c>
      <c r="E41" s="180">
        <v>9</v>
      </c>
      <c r="F41" s="180">
        <v>7</v>
      </c>
      <c r="G41" s="180">
        <f>SUM(C41:F41)</f>
      </c>
      <c r="H41" s="125">
        <v>5000</v>
      </c>
      <c r="I41" s="125">
        <f>G41*H41</f>
      </c>
      <c r="J41" s="125">
        <f>I41*0.1</f>
      </c>
      <c r="K41" s="125">
        <f>SUM(I41:J41)</f>
      </c>
      <c r="L41" s="242"/>
      <c r="M41" s="175"/>
      <c r="N41" s="87"/>
      <c r="O41" s="87"/>
      <c r="P41" s="87"/>
      <c r="Q41" s="87"/>
      <c r="R41" s="87"/>
      <c r="S41" s="87"/>
      <c r="T41" s="87"/>
      <c r="U41" s="87"/>
      <c r="V41" s="175"/>
      <c r="W41" s="87"/>
      <c r="X41" s="87"/>
      <c r="Y41" s="87"/>
      <c r="Z41" s="87"/>
      <c r="AA41" s="87"/>
      <c r="AB41" s="87"/>
      <c r="AC41" s="86"/>
      <c r="AD41" s="87"/>
    </row>
    <row x14ac:dyDescent="0.25" r="42" customHeight="1" ht="17.25">
      <c r="A42" s="235">
        <f>A41</f>
        <v>25569.375</v>
      </c>
      <c r="B42" s="280" t="s">
        <v>151</v>
      </c>
      <c r="C42" s="180"/>
      <c r="D42" s="180">
        <v>12</v>
      </c>
      <c r="E42" s="180"/>
      <c r="F42" s="180"/>
      <c r="G42" s="180">
        <f>SUM(C42:F42)</f>
      </c>
      <c r="H42" s="125">
        <v>5000</v>
      </c>
      <c r="I42" s="125">
        <f>G42*H42</f>
      </c>
      <c r="J42" s="125">
        <f>I42*0.1</f>
      </c>
      <c r="K42" s="125">
        <f>SUM(I42:J42)</f>
      </c>
      <c r="L42" s="242"/>
      <c r="M42" s="175"/>
      <c r="N42" s="87"/>
      <c r="O42" s="87"/>
      <c r="P42" s="87"/>
      <c r="Q42" s="87"/>
      <c r="R42" s="87"/>
      <c r="S42" s="87"/>
      <c r="T42" s="87"/>
      <c r="U42" s="87"/>
      <c r="V42" s="175"/>
      <c r="W42" s="87"/>
      <c r="X42" s="87"/>
      <c r="Y42" s="87"/>
      <c r="Z42" s="87"/>
      <c r="AA42" s="87"/>
      <c r="AB42" s="87"/>
      <c r="AC42" s="86"/>
      <c r="AD42" s="87"/>
    </row>
    <row x14ac:dyDescent="0.25" r="43" customHeight="1" ht="17.25">
      <c r="A43" s="235">
        <f>A42</f>
        <v>25569.375</v>
      </c>
      <c r="B43" s="280" t="s">
        <v>207</v>
      </c>
      <c r="C43" s="180"/>
      <c r="D43" s="180">
        <v>45</v>
      </c>
      <c r="E43" s="180"/>
      <c r="F43" s="180">
        <v>2</v>
      </c>
      <c r="G43" s="180">
        <f>SUM(C43:F43)</f>
      </c>
      <c r="H43" s="125">
        <v>6000</v>
      </c>
      <c r="I43" s="125">
        <f>G43*H43</f>
      </c>
      <c r="J43" s="125">
        <f>I43*0.1</f>
      </c>
      <c r="K43" s="125">
        <f>SUM(I43:J43)</f>
      </c>
      <c r="L43" s="242"/>
      <c r="M43" s="175"/>
      <c r="N43" s="87"/>
      <c r="O43" s="87"/>
      <c r="P43" s="87"/>
      <c r="Q43" s="87"/>
      <c r="R43" s="87"/>
      <c r="S43" s="87"/>
      <c r="T43" s="87"/>
      <c r="U43" s="87"/>
      <c r="V43" s="175"/>
      <c r="W43" s="87"/>
      <c r="X43" s="87"/>
      <c r="Y43" s="87"/>
      <c r="Z43" s="87"/>
      <c r="AA43" s="87"/>
      <c r="AB43" s="87"/>
      <c r="AC43" s="86"/>
      <c r="AD43" s="87"/>
    </row>
    <row x14ac:dyDescent="0.25" r="44" customHeight="1" ht="17.25">
      <c r="A44" s="235">
        <f>A43</f>
        <v>25569.375</v>
      </c>
      <c r="B44" s="280"/>
      <c r="C44" s="180"/>
      <c r="D44" s="180"/>
      <c r="E44" s="180"/>
      <c r="F44" s="180"/>
      <c r="G44" s="180">
        <f>SUM(C44:F44)</f>
      </c>
      <c r="H44" s="125"/>
      <c r="I44" s="125">
        <f>G44*H44</f>
      </c>
      <c r="J44" s="125">
        <f>I44*0.1</f>
      </c>
      <c r="K44" s="125">
        <f>SUM(I44:J44)</f>
      </c>
      <c r="L44" s="242"/>
      <c r="M44" s="175"/>
      <c r="N44" s="87"/>
      <c r="O44" s="87"/>
      <c r="P44" s="87"/>
      <c r="Q44" s="87"/>
      <c r="R44" s="87"/>
      <c r="S44" s="87"/>
      <c r="T44" s="87"/>
      <c r="U44" s="87"/>
      <c r="V44" s="175"/>
      <c r="W44" s="87"/>
      <c r="X44" s="87"/>
      <c r="Y44" s="87"/>
      <c r="Z44" s="87"/>
      <c r="AA44" s="87"/>
      <c r="AB44" s="87"/>
      <c r="AC44" s="86"/>
      <c r="AD44" s="87"/>
    </row>
    <row x14ac:dyDescent="0.25" r="45" customHeight="1" ht="17.25">
      <c r="A45" s="235">
        <f>A44</f>
        <v>25569.375</v>
      </c>
      <c r="B45" s="179"/>
      <c r="C45" s="180"/>
      <c r="D45" s="180"/>
      <c r="E45" s="180"/>
      <c r="F45" s="180"/>
      <c r="G45" s="180">
        <f>SUM(C45:F45)</f>
      </c>
      <c r="H45" s="125"/>
      <c r="I45" s="125">
        <f>G45*H45</f>
      </c>
      <c r="J45" s="125">
        <f>I45*0.1</f>
      </c>
      <c r="K45" s="125">
        <f>SUM(I45:J45)</f>
      </c>
      <c r="L45" s="242"/>
      <c r="M45" s="175"/>
      <c r="N45" s="87"/>
      <c r="O45" s="87"/>
      <c r="P45" s="87"/>
      <c r="Q45" s="87"/>
      <c r="R45" s="87"/>
      <c r="S45" s="87"/>
      <c r="T45" s="87"/>
      <c r="U45" s="87"/>
      <c r="V45" s="175"/>
      <c r="W45" s="87"/>
      <c r="X45" s="87"/>
      <c r="Y45" s="87"/>
      <c r="Z45" s="87"/>
      <c r="AA45" s="87"/>
      <c r="AB45" s="87"/>
      <c r="AC45" s="86"/>
      <c r="AD45" s="87"/>
    </row>
    <row x14ac:dyDescent="0.25" r="46" customHeight="1" ht="17.25">
      <c r="A46" s="243">
        <f>A45</f>
        <v>25569.375</v>
      </c>
      <c r="B46" s="282" t="s">
        <v>155</v>
      </c>
      <c r="C46" s="191">
        <f>SUM(C3:C45)</f>
      </c>
      <c r="D46" s="191">
        <f>SUM(D3:D45)</f>
      </c>
      <c r="E46" s="191">
        <f>SUM(E3:E45)</f>
      </c>
      <c r="F46" s="191">
        <f>SUM(F3:F45)</f>
      </c>
      <c r="G46" s="191">
        <f>SUM(G3:G45)</f>
      </c>
      <c r="H46" s="201"/>
      <c r="I46" s="201">
        <f>SUM(I3:I45)</f>
      </c>
      <c r="J46" s="201">
        <f>SUM(J3:J45)</f>
      </c>
      <c r="K46" s="201">
        <f>SUM(K3:K45)</f>
      </c>
      <c r="L46" s="283"/>
      <c r="M46" s="175"/>
      <c r="N46" s="87"/>
      <c r="O46" s="87"/>
      <c r="P46" s="87"/>
      <c r="Q46" s="87"/>
      <c r="R46" s="87"/>
      <c r="S46" s="87"/>
      <c r="T46" s="87"/>
      <c r="U46" s="87"/>
      <c r="V46" s="175"/>
      <c r="W46" s="87"/>
      <c r="X46" s="87"/>
      <c r="Y46" s="87"/>
      <c r="Z46" s="87"/>
      <c r="AA46" s="87"/>
      <c r="AB46" s="87"/>
      <c r="AC46" s="86"/>
      <c r="AD46" s="87"/>
    </row>
    <row x14ac:dyDescent="0.25" r="47" customHeight="1" ht="17.25">
      <c r="A47" s="235">
        <f>A49</f>
        <v>25569.375</v>
      </c>
      <c r="B47" s="186" t="s">
        <v>113</v>
      </c>
      <c r="C47" s="180"/>
      <c r="D47" s="180">
        <v>85</v>
      </c>
      <c r="E47" s="180">
        <v>57</v>
      </c>
      <c r="F47" s="180"/>
      <c r="G47" s="180">
        <f>SUM(C47:F47)</f>
      </c>
      <c r="H47" s="125">
        <v>6500</v>
      </c>
      <c r="I47" s="125">
        <f>G47*H47</f>
      </c>
      <c r="J47" s="185"/>
      <c r="K47" s="125">
        <f>SUM(I47:J47)</f>
      </c>
      <c r="L47" s="242"/>
      <c r="M47" s="175"/>
      <c r="N47" s="87"/>
      <c r="O47" s="87"/>
      <c r="P47" s="87"/>
      <c r="Q47" s="87"/>
      <c r="R47" s="87"/>
      <c r="S47" s="87"/>
      <c r="T47" s="87"/>
      <c r="U47" s="87"/>
      <c r="V47" s="175"/>
      <c r="W47" s="87"/>
      <c r="X47" s="87"/>
      <c r="Y47" s="87"/>
      <c r="Z47" s="87"/>
      <c r="AA47" s="87"/>
      <c r="AB47" s="87"/>
      <c r="AC47" s="86"/>
      <c r="AD47" s="87"/>
    </row>
    <row x14ac:dyDescent="0.25" r="48" customHeight="1" ht="17.25">
      <c r="A48" s="235">
        <f>A44</f>
        <v>25569.375</v>
      </c>
      <c r="B48" s="186" t="s">
        <v>156</v>
      </c>
      <c r="C48" s="180"/>
      <c r="D48" s="180">
        <v>4</v>
      </c>
      <c r="E48" s="180">
        <v>2</v>
      </c>
      <c r="F48" s="180"/>
      <c r="G48" s="180">
        <f>SUM(C48:F48)</f>
      </c>
      <c r="H48" s="125">
        <v>6500</v>
      </c>
      <c r="I48" s="125">
        <f>G48*H48</f>
      </c>
      <c r="J48" s="185"/>
      <c r="K48" s="125">
        <f>SUM(I48:J48)</f>
      </c>
      <c r="L48" s="242"/>
      <c r="M48" s="175"/>
      <c r="N48" s="87"/>
      <c r="O48" s="87"/>
      <c r="P48" s="87"/>
      <c r="Q48" s="87"/>
      <c r="R48" s="87"/>
      <c r="S48" s="87"/>
      <c r="T48" s="87"/>
      <c r="U48" s="87"/>
      <c r="V48" s="175"/>
      <c r="W48" s="87"/>
      <c r="X48" s="87"/>
      <c r="Y48" s="87"/>
      <c r="Z48" s="87"/>
      <c r="AA48" s="87"/>
      <c r="AB48" s="87"/>
      <c r="AC48" s="86"/>
      <c r="AD48" s="87"/>
    </row>
    <row x14ac:dyDescent="0.25" r="49" customHeight="1" ht="17.25">
      <c r="A49" s="235">
        <f>A50</f>
        <v>25569.375</v>
      </c>
      <c r="B49" s="186" t="s">
        <v>112</v>
      </c>
      <c r="C49" s="180"/>
      <c r="D49" s="180">
        <v>7</v>
      </c>
      <c r="E49" s="180">
        <v>3</v>
      </c>
      <c r="F49" s="180"/>
      <c r="G49" s="180">
        <f>SUM(C49:F49)</f>
      </c>
      <c r="H49" s="125">
        <v>6900</v>
      </c>
      <c r="I49" s="125">
        <f>G49*H49</f>
      </c>
      <c r="J49" s="185"/>
      <c r="K49" s="125">
        <f>SUM(I49:J49)</f>
      </c>
      <c r="L49" s="242"/>
      <c r="M49" s="175"/>
      <c r="N49" s="87"/>
      <c r="O49" s="87"/>
      <c r="P49" s="87"/>
      <c r="Q49" s="87"/>
      <c r="R49" s="87"/>
      <c r="S49" s="87"/>
      <c r="T49" s="87"/>
      <c r="U49" s="87"/>
      <c r="V49" s="175"/>
      <c r="W49" s="87"/>
      <c r="X49" s="87"/>
      <c r="Y49" s="87"/>
      <c r="Z49" s="87"/>
      <c r="AA49" s="87"/>
      <c r="AB49" s="87"/>
      <c r="AC49" s="86"/>
      <c r="AD49" s="87"/>
    </row>
    <row x14ac:dyDescent="0.25" r="50" customHeight="1" ht="17.25">
      <c r="A50" s="235">
        <f>A48</f>
        <v>25569.375</v>
      </c>
      <c r="B50" s="179"/>
      <c r="C50" s="180"/>
      <c r="D50" s="180"/>
      <c r="E50" s="180"/>
      <c r="F50" s="180"/>
      <c r="G50" s="180">
        <f>SUM(C50:F50)</f>
      </c>
      <c r="H50" s="125"/>
      <c r="I50" s="125">
        <f>G48*H50</f>
      </c>
      <c r="J50" s="185"/>
      <c r="K50" s="125">
        <f>SUM(I50:J50)</f>
      </c>
      <c r="L50" s="242"/>
      <c r="M50" s="175"/>
      <c r="N50" s="87"/>
      <c r="O50" s="87"/>
      <c r="P50" s="87"/>
      <c r="Q50" s="87"/>
      <c r="R50" s="87"/>
      <c r="S50" s="87"/>
      <c r="T50" s="87"/>
      <c r="U50" s="87"/>
      <c r="V50" s="175"/>
      <c r="W50" s="87"/>
      <c r="X50" s="87"/>
      <c r="Y50" s="87"/>
      <c r="Z50" s="87"/>
      <c r="AA50" s="87"/>
      <c r="AB50" s="87"/>
      <c r="AC50" s="86"/>
      <c r="AD50" s="87"/>
    </row>
    <row x14ac:dyDescent="0.25" r="51" customHeight="1" ht="17.25">
      <c r="A51" s="235">
        <f>A50</f>
        <v>25569.375</v>
      </c>
      <c r="B51" s="179"/>
      <c r="C51" s="180"/>
      <c r="D51" s="180"/>
      <c r="E51" s="180"/>
      <c r="F51" s="180"/>
      <c r="G51" s="180">
        <f>SUM(C51:F51)</f>
      </c>
      <c r="H51" s="125"/>
      <c r="I51" s="125">
        <f>G51*H51</f>
      </c>
      <c r="J51" s="185"/>
      <c r="K51" s="125">
        <f>SUM(I51:J51)</f>
      </c>
      <c r="L51" s="242"/>
      <c r="M51" s="175"/>
      <c r="N51" s="87"/>
      <c r="O51" s="87"/>
      <c r="P51" s="87"/>
      <c r="Q51" s="87"/>
      <c r="R51" s="87"/>
      <c r="S51" s="87"/>
      <c r="T51" s="87"/>
      <c r="U51" s="87"/>
      <c r="V51" s="175"/>
      <c r="W51" s="87"/>
      <c r="X51" s="87"/>
      <c r="Y51" s="87"/>
      <c r="Z51" s="87"/>
      <c r="AA51" s="87"/>
      <c r="AB51" s="87"/>
      <c r="AC51" s="86"/>
      <c r="AD51" s="87"/>
    </row>
    <row x14ac:dyDescent="0.25" r="52" customHeight="1" ht="17.25">
      <c r="A52" s="235">
        <f>A51</f>
        <v>25569.375</v>
      </c>
      <c r="B52" s="179"/>
      <c r="C52" s="180"/>
      <c r="D52" s="180"/>
      <c r="E52" s="180"/>
      <c r="F52" s="180"/>
      <c r="G52" s="180">
        <f>SUM(C52:F52)</f>
      </c>
      <c r="H52" s="125"/>
      <c r="I52" s="125">
        <f>G51*H52</f>
      </c>
      <c r="J52" s="185"/>
      <c r="K52" s="125">
        <f>SUM(I52:J52)</f>
      </c>
      <c r="L52" s="242"/>
      <c r="M52" s="175"/>
      <c r="N52" s="87"/>
      <c r="O52" s="87"/>
      <c r="P52" s="87"/>
      <c r="Q52" s="87"/>
      <c r="R52" s="87"/>
      <c r="S52" s="87"/>
      <c r="T52" s="87"/>
      <c r="U52" s="87"/>
      <c r="V52" s="175"/>
      <c r="W52" s="87"/>
      <c r="X52" s="87"/>
      <c r="Y52" s="87"/>
      <c r="Z52" s="87"/>
      <c r="AA52" s="87"/>
      <c r="AB52" s="87"/>
      <c r="AC52" s="86"/>
      <c r="AD52" s="87"/>
    </row>
    <row x14ac:dyDescent="0.25" r="53" customHeight="1" ht="17.25">
      <c r="A53" s="235">
        <f>A47</f>
        <v>25569.375</v>
      </c>
      <c r="B53" s="179"/>
      <c r="C53" s="180"/>
      <c r="D53" s="180"/>
      <c r="E53" s="180"/>
      <c r="F53" s="180"/>
      <c r="G53" s="180">
        <f>SUM(C53:F53)</f>
      </c>
      <c r="H53" s="125"/>
      <c r="I53" s="125">
        <f>G53*H53</f>
      </c>
      <c r="J53" s="185"/>
      <c r="K53" s="125">
        <f>SUM(I53:J53)</f>
      </c>
      <c r="L53" s="242"/>
      <c r="M53" s="175"/>
      <c r="N53" s="87"/>
      <c r="O53" s="87"/>
      <c r="P53" s="87"/>
      <c r="Q53" s="87"/>
      <c r="R53" s="87"/>
      <c r="S53" s="87"/>
      <c r="T53" s="87"/>
      <c r="U53" s="87"/>
      <c r="V53" s="175"/>
      <c r="W53" s="87"/>
      <c r="X53" s="87"/>
      <c r="Y53" s="87"/>
      <c r="Z53" s="87"/>
      <c r="AA53" s="87"/>
      <c r="AB53" s="87"/>
      <c r="AC53" s="86"/>
      <c r="AD53" s="87"/>
    </row>
    <row x14ac:dyDescent="0.25" r="54" customHeight="1" ht="17.25">
      <c r="A54" s="235">
        <f>A53</f>
        <v>25569.375</v>
      </c>
      <c r="B54" s="179"/>
      <c r="C54" s="180"/>
      <c r="D54" s="180"/>
      <c r="E54" s="180"/>
      <c r="F54" s="180"/>
      <c r="G54" s="180">
        <f>SUM(C54:F54)</f>
      </c>
      <c r="H54" s="125"/>
      <c r="I54" s="125">
        <f>G53*H54</f>
      </c>
      <c r="J54" s="185"/>
      <c r="K54" s="125">
        <f>SUM(I54:J54)</f>
      </c>
      <c r="L54" s="242"/>
      <c r="M54" s="175"/>
      <c r="N54" s="87"/>
      <c r="O54" s="87"/>
      <c r="P54" s="87"/>
      <c r="Q54" s="87"/>
      <c r="R54" s="87"/>
      <c r="S54" s="87"/>
      <c r="T54" s="87"/>
      <c r="U54" s="87"/>
      <c r="V54" s="175"/>
      <c r="W54" s="87"/>
      <c r="X54" s="87"/>
      <c r="Y54" s="87"/>
      <c r="Z54" s="87"/>
      <c r="AA54" s="87"/>
      <c r="AB54" s="87"/>
      <c r="AC54" s="86"/>
      <c r="AD54" s="87"/>
    </row>
    <row x14ac:dyDescent="0.25" r="55" customHeight="1" ht="17.25">
      <c r="A55" s="243">
        <f>A54</f>
        <v>25569.375</v>
      </c>
      <c r="B55" s="282" t="s">
        <v>157</v>
      </c>
      <c r="C55" s="191">
        <f>SUM(C47:C54)</f>
      </c>
      <c r="D55" s="191">
        <f>SUM(D47:D54)</f>
      </c>
      <c r="E55" s="191">
        <f>SUM(E47:E54)</f>
      </c>
      <c r="F55" s="191">
        <f>SUM(F47:F54)</f>
      </c>
      <c r="G55" s="191">
        <f>SUM(G47:G54)</f>
      </c>
      <c r="H55" s="201"/>
      <c r="I55" s="201">
        <f>SUM(I47:I54)</f>
      </c>
      <c r="J55" s="201"/>
      <c r="K55" s="202">
        <f>SUM(K47:K54)</f>
      </c>
      <c r="L55" s="242"/>
      <c r="M55" s="175"/>
      <c r="N55" s="87"/>
      <c r="O55" s="87"/>
      <c r="P55" s="87"/>
      <c r="Q55" s="87"/>
      <c r="R55" s="87"/>
      <c r="S55" s="87"/>
      <c r="T55" s="87"/>
      <c r="U55" s="87"/>
      <c r="V55" s="175"/>
      <c r="W55" s="87"/>
      <c r="X55" s="87"/>
      <c r="Y55" s="87"/>
      <c r="Z55" s="87"/>
      <c r="AA55" s="87"/>
      <c r="AB55" s="87"/>
      <c r="AC55" s="86"/>
      <c r="AD55" s="87"/>
    </row>
    <row x14ac:dyDescent="0.25" r="56" customHeight="1" ht="17.25" hidden="1">
      <c r="A56" s="272" t="s">
        <v>128</v>
      </c>
      <c r="B56" s="273" t="s">
        <v>2</v>
      </c>
      <c r="C56" s="274" t="s">
        <v>129</v>
      </c>
      <c r="D56" s="274" t="s">
        <v>130</v>
      </c>
      <c r="E56" s="274" t="s">
        <v>131</v>
      </c>
      <c r="F56" s="274" t="s">
        <v>132</v>
      </c>
      <c r="G56" s="274" t="s">
        <v>133</v>
      </c>
      <c r="H56" s="274" t="s">
        <v>7</v>
      </c>
      <c r="I56" s="274" t="s">
        <v>134</v>
      </c>
      <c r="J56" s="274" t="s">
        <v>90</v>
      </c>
      <c r="K56" s="275" t="s">
        <v>135</v>
      </c>
      <c r="L56" s="276"/>
      <c r="M56" s="175"/>
      <c r="N56" s="87"/>
      <c r="O56" s="87"/>
      <c r="P56" s="87"/>
      <c r="Q56" s="87"/>
      <c r="R56" s="87"/>
      <c r="S56" s="87"/>
      <c r="T56" s="87"/>
      <c r="U56" s="87"/>
      <c r="V56" s="175"/>
      <c r="W56" s="87"/>
      <c r="X56" s="87"/>
      <c r="Y56" s="87"/>
      <c r="Z56" s="87"/>
      <c r="AA56" s="87"/>
      <c r="AB56" s="87"/>
      <c r="AC56" s="86"/>
      <c r="AD56" s="87"/>
    </row>
    <row x14ac:dyDescent="0.25" r="57" customHeight="1" ht="17.25">
      <c r="A57" s="235">
        <f>A55+1</f>
        <v>25569.375</v>
      </c>
      <c r="B57" s="179" t="s">
        <v>203</v>
      </c>
      <c r="C57" s="180"/>
      <c r="D57" s="180">
        <v>25</v>
      </c>
      <c r="E57" s="180"/>
      <c r="F57" s="180"/>
      <c r="G57" s="180">
        <f>SUM(C57:F57)</f>
      </c>
      <c r="H57" s="237">
        <v>6000</v>
      </c>
      <c r="I57" s="125">
        <f>G57*H57</f>
      </c>
      <c r="J57" s="125">
        <f>I57*0.1</f>
      </c>
      <c r="K57" s="132">
        <f>SUM(I57:J57)</f>
      </c>
      <c r="L57" s="242"/>
      <c r="M57" s="175"/>
      <c r="N57" s="87"/>
      <c r="O57" s="87"/>
      <c r="P57" s="87"/>
      <c r="Q57" s="87"/>
      <c r="R57" s="87"/>
      <c r="S57" s="87"/>
      <c r="T57" s="87"/>
      <c r="U57" s="87"/>
      <c r="V57" s="175"/>
      <c r="W57" s="87"/>
      <c r="X57" s="87"/>
      <c r="Y57" s="87"/>
      <c r="Z57" s="87"/>
      <c r="AA57" s="87"/>
      <c r="AB57" s="87"/>
      <c r="AC57" s="86"/>
      <c r="AD57" s="87"/>
    </row>
    <row x14ac:dyDescent="0.25" r="58" customHeight="1" ht="17.25">
      <c r="A58" s="235">
        <f>A57</f>
        <v>25569.375</v>
      </c>
      <c r="B58" s="179" t="s">
        <v>205</v>
      </c>
      <c r="C58" s="180"/>
      <c r="D58" s="180">
        <f>90-15</f>
      </c>
      <c r="E58" s="180"/>
      <c r="F58" s="180">
        <v>17</v>
      </c>
      <c r="G58" s="180">
        <f>SUM(C58:F58)</f>
      </c>
      <c r="H58" s="182">
        <v>4300</v>
      </c>
      <c r="I58" s="125">
        <f>G58*H58</f>
      </c>
      <c r="J58" s="125">
        <f>I58*0.1</f>
      </c>
      <c r="K58" s="132">
        <f>SUM(I58:J58)</f>
      </c>
      <c r="L58" s="242"/>
      <c r="M58" s="175"/>
      <c r="N58" s="87"/>
      <c r="O58" s="87"/>
      <c r="P58" s="87"/>
      <c r="Q58" s="87"/>
      <c r="R58" s="87"/>
      <c r="S58" s="87"/>
      <c r="T58" s="87"/>
      <c r="U58" s="87"/>
      <c r="V58" s="175"/>
      <c r="W58" s="87"/>
      <c r="X58" s="87"/>
      <c r="Y58" s="87"/>
      <c r="Z58" s="87"/>
      <c r="AA58" s="87"/>
      <c r="AB58" s="87"/>
      <c r="AC58" s="86"/>
      <c r="AD58" s="87"/>
    </row>
    <row x14ac:dyDescent="0.25" r="59" customHeight="1" ht="17.25">
      <c r="A59" s="235">
        <f>A58</f>
        <v>25569.375</v>
      </c>
      <c r="B59" s="179" t="s">
        <v>206</v>
      </c>
      <c r="C59" s="180"/>
      <c r="D59" s="180">
        <v>15</v>
      </c>
      <c r="E59" s="180"/>
      <c r="F59" s="180"/>
      <c r="G59" s="180">
        <f>SUM(C59:F59)</f>
      </c>
      <c r="H59" s="182">
        <v>5000</v>
      </c>
      <c r="I59" s="125">
        <f>G59*H59</f>
      </c>
      <c r="J59" s="125">
        <f>I59*0.1</f>
      </c>
      <c r="K59" s="132">
        <f>SUM(I59:J59)</f>
      </c>
      <c r="L59" s="242"/>
      <c r="M59" s="175"/>
      <c r="N59" s="87"/>
      <c r="O59" s="87"/>
      <c r="P59" s="87"/>
      <c r="Q59" s="87"/>
      <c r="R59" s="87"/>
      <c r="S59" s="87"/>
      <c r="T59" s="87"/>
      <c r="U59" s="87"/>
      <c r="V59" s="175"/>
      <c r="W59" s="87"/>
      <c r="X59" s="87"/>
      <c r="Y59" s="87"/>
      <c r="Z59" s="87"/>
      <c r="AA59" s="87"/>
      <c r="AB59" s="87"/>
      <c r="AC59" s="86"/>
      <c r="AD59" s="87"/>
    </row>
    <row x14ac:dyDescent="0.25" r="60" customHeight="1" ht="17.25">
      <c r="A60" s="235">
        <f>A58</f>
        <v>25569.375</v>
      </c>
      <c r="B60" s="179" t="s">
        <v>13</v>
      </c>
      <c r="C60" s="180"/>
      <c r="D60" s="180">
        <v>11</v>
      </c>
      <c r="E60" s="180"/>
      <c r="F60" s="180"/>
      <c r="G60" s="180">
        <f>SUM(C60:F60)</f>
      </c>
      <c r="H60" s="125">
        <v>6000</v>
      </c>
      <c r="I60" s="125">
        <f>G60*H60</f>
      </c>
      <c r="J60" s="125">
        <f>I60*0.1</f>
      </c>
      <c r="K60" s="132">
        <f>SUM(I60:J60)</f>
      </c>
      <c r="L60" s="242"/>
      <c r="M60" s="175"/>
      <c r="N60" s="87"/>
      <c r="O60" s="87"/>
      <c r="P60" s="87"/>
      <c r="Q60" s="87"/>
      <c r="R60" s="87"/>
      <c r="S60" s="87"/>
      <c r="T60" s="87"/>
      <c r="U60" s="87"/>
      <c r="V60" s="175"/>
      <c r="W60" s="87"/>
      <c r="X60" s="87"/>
      <c r="Y60" s="87"/>
      <c r="Z60" s="87"/>
      <c r="AA60" s="87"/>
      <c r="AB60" s="87"/>
      <c r="AC60" s="86"/>
      <c r="AD60" s="87"/>
    </row>
    <row x14ac:dyDescent="0.25" r="61" customHeight="1" ht="17.25">
      <c r="A61" s="235">
        <f>A60</f>
        <v>25569.375</v>
      </c>
      <c r="B61" s="179" t="s">
        <v>58</v>
      </c>
      <c r="C61" s="183" t="s">
        <v>14</v>
      </c>
      <c r="D61" s="180">
        <v>14</v>
      </c>
      <c r="E61" s="180">
        <v>8</v>
      </c>
      <c r="F61" s="180"/>
      <c r="G61" s="180">
        <f>SUM(C61:F61)</f>
      </c>
      <c r="H61" s="237">
        <v>5500</v>
      </c>
      <c r="I61" s="125">
        <f>G61*H61</f>
      </c>
      <c r="J61" s="125">
        <f>I61*0.1</f>
      </c>
      <c r="K61" s="132">
        <f>SUM(I61:J61)</f>
      </c>
      <c r="L61" s="242"/>
      <c r="M61" s="175"/>
      <c r="N61" s="87"/>
      <c r="O61" s="87"/>
      <c r="P61" s="87"/>
      <c r="Q61" s="87"/>
      <c r="R61" s="87"/>
      <c r="S61" s="87"/>
      <c r="T61" s="87"/>
      <c r="U61" s="87"/>
      <c r="V61" s="175"/>
      <c r="W61" s="87"/>
      <c r="X61" s="87"/>
      <c r="Y61" s="87"/>
      <c r="Z61" s="87"/>
      <c r="AA61" s="87"/>
      <c r="AB61" s="87"/>
      <c r="AC61" s="86"/>
      <c r="AD61" s="87"/>
    </row>
    <row x14ac:dyDescent="0.25" r="62" customHeight="1" ht="17.25">
      <c r="A62" s="235">
        <f>A61</f>
        <v>25569.375</v>
      </c>
      <c r="B62" s="179" t="s">
        <v>147</v>
      </c>
      <c r="C62" s="183">
        <v>10</v>
      </c>
      <c r="D62" s="180">
        <v>45</v>
      </c>
      <c r="E62" s="180">
        <v>25</v>
      </c>
      <c r="F62" s="180">
        <v>16</v>
      </c>
      <c r="G62" s="180">
        <f>SUM(C62:F62)</f>
      </c>
      <c r="H62" s="125">
        <v>5000</v>
      </c>
      <c r="I62" s="125">
        <f>G62*H62</f>
      </c>
      <c r="J62" s="125">
        <f>I62*0.1</f>
      </c>
      <c r="K62" s="132">
        <f>SUM(I62:J62)</f>
      </c>
      <c r="L62" s="242"/>
      <c r="M62" s="175"/>
      <c r="N62" s="87"/>
      <c r="O62" s="87"/>
      <c r="P62" s="87"/>
      <c r="Q62" s="87"/>
      <c r="R62" s="87"/>
      <c r="S62" s="87"/>
      <c r="T62" s="87"/>
      <c r="U62" s="87"/>
      <c r="V62" s="175"/>
      <c r="W62" s="87"/>
      <c r="X62" s="87"/>
      <c r="Y62" s="87"/>
      <c r="Z62" s="87"/>
      <c r="AA62" s="87"/>
      <c r="AB62" s="87"/>
      <c r="AC62" s="86"/>
      <c r="AD62" s="87"/>
    </row>
    <row x14ac:dyDescent="0.25" r="63" customHeight="1" ht="17.25">
      <c r="A63" s="235">
        <f>A62</f>
        <v>25569.375</v>
      </c>
      <c r="B63" s="179" t="s">
        <v>27</v>
      </c>
      <c r="C63" s="180"/>
      <c r="D63" s="180">
        <v>10</v>
      </c>
      <c r="E63" s="180">
        <v>10</v>
      </c>
      <c r="F63" s="180"/>
      <c r="G63" s="180">
        <f>SUM(C63:F63)</f>
      </c>
      <c r="H63" s="125">
        <v>5500</v>
      </c>
      <c r="I63" s="125">
        <f>G63*H63</f>
      </c>
      <c r="J63" s="125">
        <f>I63*0.1</f>
      </c>
      <c r="K63" s="132">
        <f>SUM(I63:J63)</f>
      </c>
      <c r="L63" s="242"/>
      <c r="M63" s="175"/>
      <c r="N63" s="87"/>
      <c r="O63" s="87"/>
      <c r="P63" s="87"/>
      <c r="Q63" s="87"/>
      <c r="R63" s="87"/>
      <c r="S63" s="87"/>
      <c r="T63" s="87"/>
      <c r="U63" s="87"/>
      <c r="V63" s="175"/>
      <c r="W63" s="87"/>
      <c r="X63" s="87"/>
      <c r="Y63" s="87"/>
      <c r="Z63" s="87"/>
      <c r="AA63" s="87"/>
      <c r="AB63" s="87"/>
      <c r="AC63" s="86"/>
      <c r="AD63" s="87"/>
    </row>
    <row x14ac:dyDescent="0.25" r="64" customHeight="1" ht="17.25">
      <c r="A64" s="235">
        <f>A63</f>
        <v>25569.375</v>
      </c>
      <c r="B64" s="179" t="s">
        <v>20</v>
      </c>
      <c r="C64" s="180"/>
      <c r="D64" s="180">
        <v>61</v>
      </c>
      <c r="E64" s="180">
        <v>7</v>
      </c>
      <c r="F64" s="180"/>
      <c r="G64" s="180">
        <f>SUM(C64:F64)</f>
      </c>
      <c r="H64" s="125">
        <v>5000</v>
      </c>
      <c r="I64" s="125">
        <f>G64*H64</f>
      </c>
      <c r="J64" s="125">
        <f>I64*0.1</f>
      </c>
      <c r="K64" s="132">
        <f>SUM(I64:J64)</f>
      </c>
      <c r="L64" s="242"/>
      <c r="M64" s="175"/>
      <c r="N64" s="87"/>
      <c r="O64" s="87"/>
      <c r="P64" s="87"/>
      <c r="Q64" s="87"/>
      <c r="R64" s="87"/>
      <c r="S64" s="87"/>
      <c r="T64" s="87"/>
      <c r="U64" s="87"/>
      <c r="V64" s="175"/>
      <c r="W64" s="87"/>
      <c r="X64" s="87"/>
      <c r="Y64" s="87"/>
      <c r="Z64" s="87"/>
      <c r="AA64" s="87"/>
      <c r="AB64" s="87"/>
      <c r="AC64" s="86"/>
      <c r="AD64" s="87"/>
    </row>
    <row x14ac:dyDescent="0.25" r="65" customHeight="1" ht="17.25">
      <c r="A65" s="235">
        <f>A64</f>
        <v>25569.375</v>
      </c>
      <c r="B65" s="179" t="s">
        <v>31</v>
      </c>
      <c r="C65" s="180"/>
      <c r="D65" s="180">
        <v>25</v>
      </c>
      <c r="E65" s="180"/>
      <c r="F65" s="180"/>
      <c r="G65" s="180">
        <f>SUM(C65:F65)</f>
      </c>
      <c r="H65" s="125">
        <v>6000</v>
      </c>
      <c r="I65" s="125">
        <f>G65*H65</f>
      </c>
      <c r="J65" s="125">
        <f>I65*0.1</f>
      </c>
      <c r="K65" s="132">
        <f>SUM(I65:J65)</f>
      </c>
      <c r="L65" s="242"/>
      <c r="M65" s="175"/>
      <c r="N65" s="87"/>
      <c r="O65" s="87"/>
      <c r="P65" s="87"/>
      <c r="Q65" s="87"/>
      <c r="R65" s="87"/>
      <c r="S65" s="87"/>
      <c r="T65" s="87"/>
      <c r="U65" s="87"/>
      <c r="V65" s="175"/>
      <c r="W65" s="87"/>
      <c r="X65" s="87"/>
      <c r="Y65" s="87"/>
      <c r="Z65" s="87"/>
      <c r="AA65" s="87"/>
      <c r="AB65" s="87"/>
      <c r="AC65" s="86"/>
      <c r="AD65" s="87"/>
    </row>
    <row x14ac:dyDescent="0.25" r="66" customHeight="1" ht="17.25">
      <c r="A66" s="235">
        <f>A65</f>
        <v>25569.375</v>
      </c>
      <c r="B66" s="179" t="s">
        <v>71</v>
      </c>
      <c r="C66" s="180"/>
      <c r="D66" s="180">
        <v>25</v>
      </c>
      <c r="E66" s="180"/>
      <c r="F66" s="180"/>
      <c r="G66" s="180">
        <f>SUM(C66:F66)</f>
      </c>
      <c r="H66" s="125">
        <v>6000</v>
      </c>
      <c r="I66" s="125">
        <f>G66*H66</f>
      </c>
      <c r="J66" s="125">
        <f>I66*0.1</f>
      </c>
      <c r="K66" s="132">
        <f>SUM(I66:J66)</f>
      </c>
      <c r="L66" s="242"/>
      <c r="M66" s="175"/>
      <c r="N66" s="87"/>
      <c r="O66" s="87"/>
      <c r="P66" s="87"/>
      <c r="Q66" s="87"/>
      <c r="R66" s="87"/>
      <c r="S66" s="87"/>
      <c r="T66" s="87"/>
      <c r="U66" s="87"/>
      <c r="V66" s="175"/>
      <c r="W66" s="87"/>
      <c r="X66" s="87"/>
      <c r="Y66" s="87"/>
      <c r="Z66" s="87"/>
      <c r="AA66" s="87"/>
      <c r="AB66" s="87"/>
      <c r="AC66" s="86"/>
      <c r="AD66" s="87"/>
    </row>
    <row x14ac:dyDescent="0.25" r="67" customHeight="1" ht="17.25">
      <c r="A67" s="235">
        <f>A66</f>
        <v>25569.375</v>
      </c>
      <c r="B67" s="179" t="s">
        <v>49</v>
      </c>
      <c r="C67" s="180"/>
      <c r="D67" s="180">
        <v>15</v>
      </c>
      <c r="E67" s="180">
        <v>10</v>
      </c>
      <c r="F67" s="180"/>
      <c r="G67" s="180">
        <f>SUM(C67:F67)</f>
      </c>
      <c r="H67" s="125">
        <v>6000</v>
      </c>
      <c r="I67" s="125">
        <f>G67*H67</f>
      </c>
      <c r="J67" s="125">
        <f>I67*0.1</f>
      </c>
      <c r="K67" s="132">
        <f>SUM(I67:J67)</f>
      </c>
      <c r="L67" s="242"/>
      <c r="M67" s="175"/>
      <c r="N67" s="87"/>
      <c r="O67" s="87"/>
      <c r="P67" s="87"/>
      <c r="Q67" s="87"/>
      <c r="R67" s="87"/>
      <c r="S67" s="87"/>
      <c r="T67" s="87"/>
      <c r="U67" s="87"/>
      <c r="V67" s="175"/>
      <c r="W67" s="87"/>
      <c r="X67" s="87"/>
      <c r="Y67" s="87"/>
      <c r="Z67" s="87"/>
      <c r="AA67" s="87"/>
      <c r="AB67" s="87"/>
      <c r="AC67" s="86"/>
      <c r="AD67" s="87"/>
    </row>
    <row x14ac:dyDescent="0.25" r="68" customHeight="1" ht="17.25">
      <c r="A68" s="235">
        <f>A67</f>
        <v>25569.375</v>
      </c>
      <c r="B68" s="184" t="s">
        <v>9</v>
      </c>
      <c r="C68" s="180"/>
      <c r="D68" s="180">
        <v>36</v>
      </c>
      <c r="E68" s="180"/>
      <c r="F68" s="180"/>
      <c r="G68" s="180">
        <f>SUM(C68:F68)</f>
      </c>
      <c r="H68" s="125">
        <v>6000</v>
      </c>
      <c r="I68" s="125">
        <f>G68*H68</f>
      </c>
      <c r="J68" s="125">
        <f>I68*0.1</f>
      </c>
      <c r="K68" s="132">
        <f>SUM(I68:J68)</f>
      </c>
      <c r="L68" s="242"/>
      <c r="M68" s="175"/>
      <c r="N68" s="87"/>
      <c r="O68" s="87"/>
      <c r="P68" s="87"/>
      <c r="Q68" s="87"/>
      <c r="R68" s="87"/>
      <c r="S68" s="87"/>
      <c r="T68" s="87"/>
      <c r="U68" s="87"/>
      <c r="V68" s="175"/>
      <c r="W68" s="87"/>
      <c r="X68" s="87"/>
      <c r="Y68" s="87"/>
      <c r="Z68" s="87"/>
      <c r="AA68" s="87"/>
      <c r="AB68" s="87"/>
      <c r="AC68" s="86"/>
      <c r="AD68" s="87"/>
    </row>
    <row x14ac:dyDescent="0.25" r="69" customHeight="1" ht="17.25">
      <c r="A69" s="235">
        <f>A68</f>
        <v>25569.375</v>
      </c>
      <c r="B69" s="179" t="s">
        <v>78</v>
      </c>
      <c r="C69" s="180"/>
      <c r="D69" s="180">
        <v>20</v>
      </c>
      <c r="E69" s="180"/>
      <c r="F69" s="180"/>
      <c r="G69" s="180">
        <f>SUM(C69:F69)</f>
      </c>
      <c r="H69" s="125">
        <v>6500</v>
      </c>
      <c r="I69" s="125">
        <f>G69*H69</f>
      </c>
      <c r="J69" s="125">
        <f>I69*0.1</f>
      </c>
      <c r="K69" s="132">
        <f>SUM(I69:J69)</f>
      </c>
      <c r="L69" s="242"/>
      <c r="M69" s="175"/>
      <c r="N69" s="87"/>
      <c r="O69" s="87"/>
      <c r="P69" s="87"/>
      <c r="Q69" s="87"/>
      <c r="R69" s="87"/>
      <c r="S69" s="87"/>
      <c r="T69" s="87"/>
      <c r="U69" s="87"/>
      <c r="V69" s="175"/>
      <c r="W69" s="87"/>
      <c r="X69" s="87"/>
      <c r="Y69" s="87"/>
      <c r="Z69" s="87"/>
      <c r="AA69" s="87"/>
      <c r="AB69" s="87"/>
      <c r="AC69" s="86"/>
      <c r="AD69" s="87"/>
    </row>
    <row x14ac:dyDescent="0.25" r="70" customHeight="1" ht="17.25">
      <c r="A70" s="235">
        <f>A69</f>
        <v>25569.375</v>
      </c>
      <c r="B70" s="179" t="s">
        <v>55</v>
      </c>
      <c r="C70" s="180"/>
      <c r="D70" s="180">
        <v>10</v>
      </c>
      <c r="E70" s="180"/>
      <c r="F70" s="180"/>
      <c r="G70" s="180">
        <f>SUM(C70:F70)</f>
      </c>
      <c r="H70" s="125">
        <v>6500</v>
      </c>
      <c r="I70" s="125">
        <f>G70*H70</f>
      </c>
      <c r="J70" s="125">
        <f>I70*0.1</f>
      </c>
      <c r="K70" s="132">
        <f>SUM(I70:J70)</f>
      </c>
      <c r="L70" s="242"/>
      <c r="M70" s="175"/>
      <c r="N70" s="87"/>
      <c r="O70" s="87"/>
      <c r="P70" s="87"/>
      <c r="Q70" s="87"/>
      <c r="R70" s="87"/>
      <c r="S70" s="87"/>
      <c r="T70" s="87"/>
      <c r="U70" s="87"/>
      <c r="V70" s="175"/>
      <c r="W70" s="87"/>
      <c r="X70" s="87"/>
      <c r="Y70" s="87"/>
      <c r="Z70" s="87"/>
      <c r="AA70" s="87"/>
      <c r="AB70" s="87"/>
      <c r="AC70" s="86"/>
      <c r="AD70" s="87"/>
    </row>
    <row x14ac:dyDescent="0.25" r="71" customHeight="1" ht="17.25">
      <c r="A71" s="235">
        <f>A70</f>
        <v>25569.375</v>
      </c>
      <c r="B71" s="279" t="s">
        <v>80</v>
      </c>
      <c r="C71" s="180"/>
      <c r="D71" s="180">
        <v>23</v>
      </c>
      <c r="E71" s="180"/>
      <c r="F71" s="180"/>
      <c r="G71" s="180">
        <f>SUM(C71:F71)</f>
      </c>
      <c r="H71" s="125">
        <v>6000</v>
      </c>
      <c r="I71" s="125">
        <f>G71*H71</f>
      </c>
      <c r="J71" s="185"/>
      <c r="K71" s="132">
        <f>SUM(I71:J71)</f>
      </c>
      <c r="L71" s="242"/>
      <c r="M71" s="175"/>
      <c r="N71" s="87"/>
      <c r="O71" s="87"/>
      <c r="P71" s="87"/>
      <c r="Q71" s="87"/>
      <c r="R71" s="87"/>
      <c r="S71" s="87"/>
      <c r="T71" s="87"/>
      <c r="U71" s="87"/>
      <c r="V71" s="175"/>
      <c r="W71" s="87"/>
      <c r="X71" s="87"/>
      <c r="Y71" s="87"/>
      <c r="Z71" s="87"/>
      <c r="AA71" s="87"/>
      <c r="AB71" s="87"/>
      <c r="AC71" s="86"/>
      <c r="AD71" s="87"/>
    </row>
    <row x14ac:dyDescent="0.25" r="72" customHeight="1" ht="17.25">
      <c r="A72" s="235">
        <f>A71</f>
        <v>25569.375</v>
      </c>
      <c r="B72" s="279" t="s">
        <v>67</v>
      </c>
      <c r="C72" s="180"/>
      <c r="D72" s="180">
        <v>7</v>
      </c>
      <c r="E72" s="180"/>
      <c r="F72" s="180"/>
      <c r="G72" s="180">
        <f>SUM(C72:F72)</f>
      </c>
      <c r="H72" s="125">
        <v>5500</v>
      </c>
      <c r="I72" s="125">
        <f>G72*H72</f>
      </c>
      <c r="J72" s="125">
        <f>I72*0.1</f>
      </c>
      <c r="K72" s="132">
        <f>SUM(I72:J72)</f>
      </c>
      <c r="L72" s="242"/>
      <c r="M72" s="175"/>
      <c r="N72" s="87"/>
      <c r="O72" s="87"/>
      <c r="P72" s="87"/>
      <c r="Q72" s="87"/>
      <c r="R72" s="87"/>
      <c r="S72" s="87"/>
      <c r="T72" s="87"/>
      <c r="U72" s="87"/>
      <c r="V72" s="175"/>
      <c r="W72" s="87"/>
      <c r="X72" s="87"/>
      <c r="Y72" s="87"/>
      <c r="Z72" s="87"/>
      <c r="AA72" s="87"/>
      <c r="AB72" s="87"/>
      <c r="AC72" s="86"/>
      <c r="AD72" s="87"/>
    </row>
    <row x14ac:dyDescent="0.25" r="73" customHeight="1" ht="17.25">
      <c r="A73" s="235">
        <f>A72</f>
        <v>25569.375</v>
      </c>
      <c r="B73" s="279" t="s">
        <v>74</v>
      </c>
      <c r="C73" s="180"/>
      <c r="D73" s="180">
        <v>34</v>
      </c>
      <c r="E73" s="180">
        <v>28</v>
      </c>
      <c r="F73" s="180"/>
      <c r="G73" s="180">
        <f>SUM(C73:F73)</f>
      </c>
      <c r="H73" s="187">
        <v>5000</v>
      </c>
      <c r="I73" s="125">
        <f>G73*H73</f>
      </c>
      <c r="J73" s="125">
        <f>I73*0.1</f>
      </c>
      <c r="K73" s="132">
        <f>SUM(I73:J73)</f>
      </c>
      <c r="L73" s="242"/>
      <c r="M73" s="175"/>
      <c r="N73" s="87"/>
      <c r="O73" s="87"/>
      <c r="P73" s="87"/>
      <c r="Q73" s="87"/>
      <c r="R73" s="87"/>
      <c r="S73" s="87"/>
      <c r="T73" s="87"/>
      <c r="U73" s="87"/>
      <c r="V73" s="175"/>
      <c r="W73" s="87"/>
      <c r="X73" s="87"/>
      <c r="Y73" s="87"/>
      <c r="Z73" s="87"/>
      <c r="AA73" s="87"/>
      <c r="AB73" s="87"/>
      <c r="AC73" s="86"/>
      <c r="AD73" s="87"/>
    </row>
    <row x14ac:dyDescent="0.25" r="74" customHeight="1" ht="17.25">
      <c r="A74" s="235">
        <f>A73</f>
        <v>25569.375</v>
      </c>
      <c r="B74" s="280" t="s">
        <v>11</v>
      </c>
      <c r="C74" s="180"/>
      <c r="D74" s="180">
        <v>13</v>
      </c>
      <c r="E74" s="180">
        <v>7</v>
      </c>
      <c r="F74" s="180"/>
      <c r="G74" s="180">
        <f>SUM(C74:F74)</f>
      </c>
      <c r="H74" s="125">
        <v>6000</v>
      </c>
      <c r="I74" s="125">
        <f>G74*H74</f>
      </c>
      <c r="J74" s="125">
        <f>I74*0.1</f>
      </c>
      <c r="K74" s="132">
        <f>SUM(I74:J74)</f>
      </c>
      <c r="L74" s="242"/>
      <c r="M74" s="175"/>
      <c r="N74" s="87"/>
      <c r="O74" s="87"/>
      <c r="P74" s="87"/>
      <c r="Q74" s="87"/>
      <c r="R74" s="87"/>
      <c r="S74" s="87"/>
      <c r="T74" s="87"/>
      <c r="U74" s="87"/>
      <c r="V74" s="175"/>
      <c r="W74" s="87"/>
      <c r="X74" s="87"/>
      <c r="Y74" s="87"/>
      <c r="Z74" s="87"/>
      <c r="AA74" s="87"/>
      <c r="AB74" s="87"/>
      <c r="AC74" s="86"/>
      <c r="AD74" s="87"/>
    </row>
    <row x14ac:dyDescent="0.25" r="75" customHeight="1" ht="17.25">
      <c r="A75" s="235">
        <f>A74</f>
        <v>25569.375</v>
      </c>
      <c r="B75" s="279" t="s">
        <v>22</v>
      </c>
      <c r="C75" s="180"/>
      <c r="D75" s="180">
        <v>28</v>
      </c>
      <c r="E75" s="180"/>
      <c r="F75" s="180"/>
      <c r="G75" s="180">
        <f>SUM(C75:F75)</f>
      </c>
      <c r="H75" s="237">
        <v>4800</v>
      </c>
      <c r="I75" s="125">
        <f>G75*H75</f>
      </c>
      <c r="J75" s="125">
        <f>I75*0.1</f>
      </c>
      <c r="K75" s="132">
        <f>SUM(I75:J75)</f>
      </c>
      <c r="L75" s="242"/>
      <c r="M75" s="175"/>
      <c r="N75" s="87"/>
      <c r="O75" s="87"/>
      <c r="P75" s="87"/>
      <c r="Q75" s="87"/>
      <c r="R75" s="87"/>
      <c r="S75" s="87"/>
      <c r="T75" s="87"/>
      <c r="U75" s="87"/>
      <c r="V75" s="175"/>
      <c r="W75" s="87"/>
      <c r="X75" s="87"/>
      <c r="Y75" s="87"/>
      <c r="Z75" s="87"/>
      <c r="AA75" s="87"/>
      <c r="AB75" s="87"/>
      <c r="AC75" s="86"/>
      <c r="AD75" s="87"/>
    </row>
    <row x14ac:dyDescent="0.25" r="76" customHeight="1" ht="17.25">
      <c r="A76" s="235">
        <f>A75</f>
        <v>25569.375</v>
      </c>
      <c r="B76" s="279" t="s">
        <v>84</v>
      </c>
      <c r="C76" s="180"/>
      <c r="D76" s="180">
        <v>16</v>
      </c>
      <c r="E76" s="180">
        <v>9</v>
      </c>
      <c r="F76" s="180"/>
      <c r="G76" s="180">
        <f>SUM(C76:F76)</f>
      </c>
      <c r="H76" s="237">
        <v>4800</v>
      </c>
      <c r="I76" s="125">
        <f>G76*H76</f>
      </c>
      <c r="J76" s="125">
        <f>I76*0.1</f>
      </c>
      <c r="K76" s="132">
        <f>SUM(I76:J76)</f>
      </c>
      <c r="L76" s="242"/>
      <c r="M76" s="175"/>
      <c r="N76" s="87"/>
      <c r="O76" s="87"/>
      <c r="P76" s="87"/>
      <c r="Q76" s="87"/>
      <c r="R76" s="87"/>
      <c r="S76" s="87"/>
      <c r="T76" s="87"/>
      <c r="U76" s="87"/>
      <c r="V76" s="175"/>
      <c r="W76" s="87"/>
      <c r="X76" s="87"/>
      <c r="Y76" s="87"/>
      <c r="Z76" s="87"/>
      <c r="AA76" s="87"/>
      <c r="AB76" s="87"/>
      <c r="AC76" s="86"/>
      <c r="AD76" s="87"/>
    </row>
    <row x14ac:dyDescent="0.25" r="77" customHeight="1" ht="17.25">
      <c r="A77" s="235">
        <f>A76</f>
        <v>25569.375</v>
      </c>
      <c r="B77" s="280" t="s">
        <v>17</v>
      </c>
      <c r="C77" s="180"/>
      <c r="D77" s="180">
        <v>37</v>
      </c>
      <c r="E77" s="180">
        <v>12</v>
      </c>
      <c r="F77" s="180"/>
      <c r="G77" s="180">
        <f>SUM(C77:F77)</f>
      </c>
      <c r="H77" s="125">
        <v>6000</v>
      </c>
      <c r="I77" s="125">
        <f>G77*H77</f>
      </c>
      <c r="J77" s="185"/>
      <c r="K77" s="132">
        <f>SUM(I77:J77)</f>
      </c>
      <c r="L77" s="242"/>
      <c r="M77" s="175"/>
      <c r="N77" s="87"/>
      <c r="O77" s="87"/>
      <c r="P77" s="87"/>
      <c r="Q77" s="87"/>
      <c r="R77" s="87"/>
      <c r="S77" s="87"/>
      <c r="T77" s="87"/>
      <c r="U77" s="87"/>
      <c r="V77" s="175"/>
      <c r="W77" s="87"/>
      <c r="X77" s="87"/>
      <c r="Y77" s="87"/>
      <c r="Z77" s="87"/>
      <c r="AA77" s="87"/>
      <c r="AB77" s="87"/>
      <c r="AC77" s="86"/>
      <c r="AD77" s="87"/>
    </row>
    <row x14ac:dyDescent="0.25" r="78" customHeight="1" ht="17.25">
      <c r="A78" s="235">
        <f>A77</f>
        <v>25569.375</v>
      </c>
      <c r="B78" s="279" t="s">
        <v>29</v>
      </c>
      <c r="C78" s="188" t="s">
        <v>14</v>
      </c>
      <c r="D78" s="180">
        <v>12</v>
      </c>
      <c r="E78" s="180">
        <v>11</v>
      </c>
      <c r="F78" s="180"/>
      <c r="G78" s="180">
        <f>SUM(C78:F78)</f>
      </c>
      <c r="H78" s="125">
        <v>5500</v>
      </c>
      <c r="I78" s="125">
        <f>G78*H78</f>
      </c>
      <c r="J78" s="125">
        <f>I78*0.1</f>
      </c>
      <c r="K78" s="132">
        <f>SUM(I78:J78)</f>
      </c>
      <c r="L78" s="242"/>
      <c r="M78" s="175"/>
      <c r="N78" s="87"/>
      <c r="O78" s="87"/>
      <c r="P78" s="87"/>
      <c r="Q78" s="87"/>
      <c r="R78" s="87"/>
      <c r="S78" s="87"/>
      <c r="T78" s="87"/>
      <c r="U78" s="87"/>
      <c r="V78" s="175"/>
      <c r="W78" s="87"/>
      <c r="X78" s="87"/>
      <c r="Y78" s="87"/>
      <c r="Z78" s="87"/>
      <c r="AA78" s="87"/>
      <c r="AB78" s="87"/>
      <c r="AC78" s="86"/>
      <c r="AD78" s="87"/>
    </row>
    <row x14ac:dyDescent="0.25" r="79" customHeight="1" ht="17.25">
      <c r="A79" s="235">
        <f>A78</f>
        <v>25569.375</v>
      </c>
      <c r="B79" s="279" t="s">
        <v>15</v>
      </c>
      <c r="C79" s="180"/>
      <c r="D79" s="180">
        <v>25</v>
      </c>
      <c r="E79" s="180">
        <v>5</v>
      </c>
      <c r="F79" s="180"/>
      <c r="G79" s="180">
        <f>SUM(C79:F79)</f>
      </c>
      <c r="H79" s="237">
        <v>4800</v>
      </c>
      <c r="I79" s="125">
        <f>G79*H79</f>
      </c>
      <c r="J79" s="125">
        <f>I79*0.1</f>
      </c>
      <c r="K79" s="132">
        <f>SUM(I79:J79)</f>
      </c>
      <c r="L79" s="242"/>
      <c r="M79" s="175"/>
      <c r="N79" s="87"/>
      <c r="O79" s="87"/>
      <c r="P79" s="87"/>
      <c r="Q79" s="87"/>
      <c r="R79" s="87"/>
      <c r="S79" s="87"/>
      <c r="T79" s="87"/>
      <c r="U79" s="87"/>
      <c r="V79" s="175"/>
      <c r="W79" s="87"/>
      <c r="X79" s="87"/>
      <c r="Y79" s="87"/>
      <c r="Z79" s="87"/>
      <c r="AA79" s="87"/>
      <c r="AB79" s="87"/>
      <c r="AC79" s="86"/>
      <c r="AD79" s="87"/>
    </row>
    <row x14ac:dyDescent="0.25" r="80" customHeight="1" ht="17.25">
      <c r="A80" s="235">
        <f>A79</f>
        <v>25569.375</v>
      </c>
      <c r="B80" s="279" t="s">
        <v>21</v>
      </c>
      <c r="C80" s="188" t="s">
        <v>14</v>
      </c>
      <c r="D80" s="180">
        <v>13</v>
      </c>
      <c r="E80" s="180"/>
      <c r="F80" s="180"/>
      <c r="G80" s="180">
        <f>SUM(C80:F80)</f>
      </c>
      <c r="H80" s="125">
        <v>5000</v>
      </c>
      <c r="I80" s="125">
        <f>G80*H80</f>
      </c>
      <c r="J80" s="125">
        <f>I80*0.1</f>
      </c>
      <c r="K80" s="132">
        <f>SUM(I80:J80)</f>
      </c>
      <c r="L80" s="242"/>
      <c r="M80" s="175"/>
      <c r="N80" s="87"/>
      <c r="O80" s="87"/>
      <c r="P80" s="87"/>
      <c r="Q80" s="87"/>
      <c r="R80" s="87"/>
      <c r="S80" s="87"/>
      <c r="T80" s="87"/>
      <c r="U80" s="87"/>
      <c r="V80" s="175"/>
      <c r="W80" s="87"/>
      <c r="X80" s="87"/>
      <c r="Y80" s="87"/>
      <c r="Z80" s="87"/>
      <c r="AA80" s="87"/>
      <c r="AB80" s="87"/>
      <c r="AC80" s="86"/>
      <c r="AD80" s="87"/>
    </row>
    <row x14ac:dyDescent="0.25" r="81" customHeight="1" ht="17.25">
      <c r="A81" s="235">
        <f>A80</f>
        <v>25569.375</v>
      </c>
      <c r="B81" s="279" t="s">
        <v>52</v>
      </c>
      <c r="C81" s="180"/>
      <c r="D81" s="180">
        <v>15</v>
      </c>
      <c r="E81" s="180">
        <v>9</v>
      </c>
      <c r="F81" s="180"/>
      <c r="G81" s="180">
        <f>SUM(C81:F81)</f>
      </c>
      <c r="H81" s="125">
        <v>5000</v>
      </c>
      <c r="I81" s="125">
        <f>G81*H81</f>
      </c>
      <c r="J81" s="125">
        <f>I81*0.1</f>
      </c>
      <c r="K81" s="132">
        <f>SUM(I81:J81)</f>
      </c>
      <c r="L81" s="242"/>
      <c r="M81" s="175"/>
      <c r="N81" s="87"/>
      <c r="O81" s="87"/>
      <c r="P81" s="87"/>
      <c r="Q81" s="87"/>
      <c r="R81" s="87"/>
      <c r="S81" s="87"/>
      <c r="T81" s="87"/>
      <c r="U81" s="87"/>
      <c r="V81" s="175"/>
      <c r="W81" s="87"/>
      <c r="X81" s="87"/>
      <c r="Y81" s="87"/>
      <c r="Z81" s="87"/>
      <c r="AA81" s="87"/>
      <c r="AB81" s="87"/>
      <c r="AC81" s="86"/>
      <c r="AD81" s="87"/>
    </row>
    <row x14ac:dyDescent="0.25" r="82" customHeight="1" ht="17.25">
      <c r="A82" s="235">
        <f>A81</f>
        <v>25569.375</v>
      </c>
      <c r="B82" s="279" t="s">
        <v>61</v>
      </c>
      <c r="C82" s="180"/>
      <c r="D82" s="180">
        <v>9</v>
      </c>
      <c r="E82" s="180"/>
      <c r="F82" s="180"/>
      <c r="G82" s="180">
        <f>SUM(C82:F82)</f>
      </c>
      <c r="H82" s="125">
        <v>5000</v>
      </c>
      <c r="I82" s="125">
        <f>G82*H82</f>
      </c>
      <c r="J82" s="125">
        <f>I82*0.1</f>
      </c>
      <c r="K82" s="132">
        <f>SUM(I82:J82)</f>
      </c>
      <c r="L82" s="242"/>
      <c r="M82" s="175"/>
      <c r="N82" s="87"/>
      <c r="O82" s="87"/>
      <c r="P82" s="87"/>
      <c r="Q82" s="87"/>
      <c r="R82" s="87"/>
      <c r="S82" s="87"/>
      <c r="T82" s="87"/>
      <c r="U82" s="87"/>
      <c r="V82" s="175"/>
      <c r="W82" s="87"/>
      <c r="X82" s="87"/>
      <c r="Y82" s="87"/>
      <c r="Z82" s="87"/>
      <c r="AA82" s="87"/>
      <c r="AB82" s="87"/>
      <c r="AC82" s="86"/>
      <c r="AD82" s="87"/>
    </row>
    <row x14ac:dyDescent="0.25" r="83" customHeight="1" ht="17.25">
      <c r="A83" s="235">
        <f>A82</f>
        <v>25569.375</v>
      </c>
      <c r="B83" s="280" t="s">
        <v>33</v>
      </c>
      <c r="C83" s="180"/>
      <c r="D83" s="180">
        <v>10</v>
      </c>
      <c r="E83" s="180"/>
      <c r="F83" s="180"/>
      <c r="G83" s="180">
        <f>SUM(C83:F83)</f>
      </c>
      <c r="H83" s="125">
        <v>5500</v>
      </c>
      <c r="I83" s="125">
        <f>G83*H83</f>
      </c>
      <c r="J83" s="125">
        <f>I83*0.1</f>
      </c>
      <c r="K83" s="132">
        <f>SUM(I83:J83)</f>
      </c>
      <c r="L83" s="242"/>
      <c r="M83" s="175"/>
      <c r="N83" s="87"/>
      <c r="O83" s="87"/>
      <c r="P83" s="87"/>
      <c r="Q83" s="87"/>
      <c r="R83" s="87"/>
      <c r="S83" s="87"/>
      <c r="T83" s="87"/>
      <c r="U83" s="87"/>
      <c r="V83" s="175"/>
      <c r="W83" s="87"/>
      <c r="X83" s="87"/>
      <c r="Y83" s="87"/>
      <c r="Z83" s="87"/>
      <c r="AA83" s="87"/>
      <c r="AB83" s="87"/>
      <c r="AC83" s="86"/>
      <c r="AD83" s="87"/>
    </row>
    <row x14ac:dyDescent="0.25" r="84" customHeight="1" ht="17.25">
      <c r="A84" s="235">
        <f>A83</f>
        <v>25569.375</v>
      </c>
      <c r="B84" s="279" t="s">
        <v>30</v>
      </c>
      <c r="C84" s="180"/>
      <c r="D84" s="180">
        <v>17</v>
      </c>
      <c r="E84" s="180"/>
      <c r="F84" s="180"/>
      <c r="G84" s="180">
        <f>SUM(C84:F84)</f>
      </c>
      <c r="H84" s="125">
        <v>6000</v>
      </c>
      <c r="I84" s="125">
        <f>G84*H84</f>
      </c>
      <c r="J84" s="125">
        <f>I84*0.1</f>
      </c>
      <c r="K84" s="132">
        <f>SUM(I84:J84)</f>
      </c>
      <c r="L84" s="242"/>
      <c r="M84" s="175"/>
      <c r="N84" s="87"/>
      <c r="O84" s="87"/>
      <c r="P84" s="87"/>
      <c r="Q84" s="87"/>
      <c r="R84" s="87"/>
      <c r="S84" s="87"/>
      <c r="T84" s="87"/>
      <c r="U84" s="87"/>
      <c r="V84" s="175"/>
      <c r="W84" s="87"/>
      <c r="X84" s="87"/>
      <c r="Y84" s="87"/>
      <c r="Z84" s="87"/>
      <c r="AA84" s="87"/>
      <c r="AB84" s="87"/>
      <c r="AC84" s="86"/>
      <c r="AD84" s="87"/>
    </row>
    <row x14ac:dyDescent="0.25" r="85" customHeight="1" ht="17.25">
      <c r="A85" s="235">
        <f>A84</f>
        <v>25569.375</v>
      </c>
      <c r="B85" s="279" t="s">
        <v>28</v>
      </c>
      <c r="C85" s="188" t="s">
        <v>14</v>
      </c>
      <c r="D85" s="180">
        <v>20</v>
      </c>
      <c r="E85" s="180"/>
      <c r="F85" s="180"/>
      <c r="G85" s="180">
        <f>SUM(C85:F85)</f>
      </c>
      <c r="H85" s="125">
        <v>5000</v>
      </c>
      <c r="I85" s="125">
        <f>G85*H85</f>
      </c>
      <c r="J85" s="125">
        <f>I85*0.1</f>
      </c>
      <c r="K85" s="132">
        <f>SUM(I85:J85)</f>
      </c>
      <c r="L85" s="242"/>
      <c r="M85" s="175"/>
      <c r="N85" s="87"/>
      <c r="O85" s="87"/>
      <c r="P85" s="87"/>
      <c r="Q85" s="87"/>
      <c r="R85" s="87"/>
      <c r="S85" s="87"/>
      <c r="T85" s="87"/>
      <c r="U85" s="87"/>
      <c r="V85" s="175"/>
      <c r="W85" s="87"/>
      <c r="X85" s="87"/>
      <c r="Y85" s="87"/>
      <c r="Z85" s="87"/>
      <c r="AA85" s="87"/>
      <c r="AB85" s="87"/>
      <c r="AC85" s="86"/>
      <c r="AD85" s="87"/>
    </row>
    <row x14ac:dyDescent="0.25" r="86" customHeight="1" ht="17.25">
      <c r="A86" s="235">
        <f>A85</f>
        <v>25569.375</v>
      </c>
      <c r="B86" s="179" t="s">
        <v>12</v>
      </c>
      <c r="C86" s="180"/>
      <c r="D86" s="180">
        <v>19</v>
      </c>
      <c r="E86" s="180">
        <v>7</v>
      </c>
      <c r="F86" s="180"/>
      <c r="G86" s="180">
        <f>SUM(C86:F86)</f>
      </c>
      <c r="H86" s="125">
        <v>6000</v>
      </c>
      <c r="I86" s="125">
        <f>G86*H86</f>
      </c>
      <c r="J86" s="125">
        <f>I86*0.1</f>
      </c>
      <c r="K86" s="132">
        <f>SUM(I86:J86)</f>
      </c>
      <c r="L86" s="242"/>
      <c r="M86" s="175"/>
      <c r="N86" s="87"/>
      <c r="O86" s="87"/>
      <c r="P86" s="87"/>
      <c r="Q86" s="87"/>
      <c r="R86" s="87"/>
      <c r="S86" s="87"/>
      <c r="T86" s="87"/>
      <c r="U86" s="87"/>
      <c r="V86" s="175"/>
      <c r="W86" s="87"/>
      <c r="X86" s="87"/>
      <c r="Y86" s="87"/>
      <c r="Z86" s="87"/>
      <c r="AA86" s="87"/>
      <c r="AB86" s="87"/>
      <c r="AC86" s="86"/>
      <c r="AD86" s="87"/>
    </row>
    <row x14ac:dyDescent="0.25" r="87" customHeight="1" ht="17.25">
      <c r="A87" s="235">
        <f>A86</f>
        <v>25569.375</v>
      </c>
      <c r="B87" s="179" t="s">
        <v>100</v>
      </c>
      <c r="C87" s="180"/>
      <c r="D87" s="180">
        <v>6</v>
      </c>
      <c r="E87" s="180"/>
      <c r="F87" s="180"/>
      <c r="G87" s="180">
        <f>SUM(C87:F87)</f>
      </c>
      <c r="H87" s="125">
        <v>5500</v>
      </c>
      <c r="I87" s="125">
        <f>G87*H87</f>
      </c>
      <c r="J87" s="125">
        <f>I87*0.1</f>
      </c>
      <c r="K87" s="125">
        <f>SUM(I87:J87)</f>
      </c>
      <c r="L87" s="242"/>
      <c r="M87" s="175"/>
      <c r="N87" s="87"/>
      <c r="O87" s="87"/>
      <c r="P87" s="87"/>
      <c r="Q87" s="87"/>
      <c r="R87" s="87"/>
      <c r="S87" s="87"/>
      <c r="T87" s="87"/>
      <c r="U87" s="87"/>
      <c r="V87" s="175"/>
      <c r="W87" s="87"/>
      <c r="X87" s="87"/>
      <c r="Y87" s="87"/>
      <c r="Z87" s="87"/>
      <c r="AA87" s="87"/>
      <c r="AB87" s="87"/>
      <c r="AC87" s="86"/>
      <c r="AD87" s="87"/>
    </row>
    <row x14ac:dyDescent="0.25" r="88" customHeight="1" ht="17.25">
      <c r="A88" s="235">
        <f>A87</f>
        <v>25569.375</v>
      </c>
      <c r="B88" s="179" t="s">
        <v>37</v>
      </c>
      <c r="C88" s="180"/>
      <c r="D88" s="180">
        <v>5</v>
      </c>
      <c r="E88" s="180"/>
      <c r="F88" s="180"/>
      <c r="G88" s="180">
        <f>SUM(C88:F88)</f>
      </c>
      <c r="H88" s="125">
        <v>6500</v>
      </c>
      <c r="I88" s="125">
        <f>G88*H88</f>
      </c>
      <c r="J88" s="125">
        <f>I88*0.1</f>
      </c>
      <c r="K88" s="125">
        <f>SUM(I88:J88)</f>
      </c>
      <c r="L88" s="242"/>
      <c r="M88" s="175"/>
      <c r="N88" s="87"/>
      <c r="O88" s="87"/>
      <c r="P88" s="87"/>
      <c r="Q88" s="87"/>
      <c r="R88" s="87"/>
      <c r="S88" s="87"/>
      <c r="T88" s="87"/>
      <c r="U88" s="87"/>
      <c r="V88" s="175"/>
      <c r="W88" s="87"/>
      <c r="X88" s="87"/>
      <c r="Y88" s="87"/>
      <c r="Z88" s="87"/>
      <c r="AA88" s="87"/>
      <c r="AB88" s="87"/>
      <c r="AC88" s="86"/>
      <c r="AD88" s="87"/>
    </row>
    <row x14ac:dyDescent="0.25" r="89" customHeight="1" ht="17.25">
      <c r="A89" s="235">
        <f>A88</f>
        <v>25569.375</v>
      </c>
      <c r="B89" s="186" t="s">
        <v>64</v>
      </c>
      <c r="C89" s="180"/>
      <c r="D89" s="180">
        <v>58</v>
      </c>
      <c r="E89" s="180">
        <v>20</v>
      </c>
      <c r="F89" s="180"/>
      <c r="G89" s="180">
        <f>SUM(C89:F89)</f>
      </c>
      <c r="H89" s="182">
        <v>5500</v>
      </c>
      <c r="I89" s="125">
        <f>G89*H89</f>
      </c>
      <c r="J89" s="125">
        <f>I89*0.1</f>
      </c>
      <c r="K89" s="125">
        <f>SUM(I89:J89)</f>
      </c>
      <c r="L89" s="242"/>
      <c r="M89" s="175"/>
      <c r="N89" s="87"/>
      <c r="O89" s="87"/>
      <c r="P89" s="87"/>
      <c r="Q89" s="87"/>
      <c r="R89" s="87"/>
      <c r="S89" s="87"/>
      <c r="T89" s="87"/>
      <c r="U89" s="87"/>
      <c r="V89" s="175"/>
      <c r="W89" s="87"/>
      <c r="X89" s="87"/>
      <c r="Y89" s="87"/>
      <c r="Z89" s="87"/>
      <c r="AA89" s="87"/>
      <c r="AB89" s="87"/>
      <c r="AC89" s="86"/>
      <c r="AD89" s="87"/>
    </row>
    <row x14ac:dyDescent="0.25" r="90" customHeight="1" ht="17.25">
      <c r="A90" s="235">
        <f>A89</f>
        <v>25569.375</v>
      </c>
      <c r="B90" s="186" t="s">
        <v>25</v>
      </c>
      <c r="C90" s="180"/>
      <c r="D90" s="180">
        <v>20</v>
      </c>
      <c r="E90" s="180"/>
      <c r="F90" s="180"/>
      <c r="G90" s="180">
        <f>SUM(C90:F90)</f>
      </c>
      <c r="H90" s="125">
        <v>6000</v>
      </c>
      <c r="I90" s="125">
        <f>G90*H90</f>
      </c>
      <c r="J90" s="125">
        <f>I90*0.1</f>
      </c>
      <c r="K90" s="125">
        <f>SUM(I90:J90)</f>
      </c>
      <c r="L90" s="242"/>
      <c r="M90" s="175"/>
      <c r="N90" s="87"/>
      <c r="O90" s="87"/>
      <c r="P90" s="87"/>
      <c r="Q90" s="87"/>
      <c r="R90" s="87"/>
      <c r="S90" s="87"/>
      <c r="T90" s="87"/>
      <c r="U90" s="87"/>
      <c r="V90" s="175"/>
      <c r="W90" s="87"/>
      <c r="X90" s="87"/>
      <c r="Y90" s="87"/>
      <c r="Z90" s="87"/>
      <c r="AA90" s="87"/>
      <c r="AB90" s="87"/>
      <c r="AC90" s="86"/>
      <c r="AD90" s="87"/>
    </row>
    <row x14ac:dyDescent="0.25" r="91" customHeight="1" ht="17.25">
      <c r="A91" s="235">
        <f>A90</f>
        <v>25569.375</v>
      </c>
      <c r="B91" s="279" t="s">
        <v>76</v>
      </c>
      <c r="C91" s="188" t="s">
        <v>14</v>
      </c>
      <c r="D91" s="180">
        <v>18</v>
      </c>
      <c r="E91" s="180"/>
      <c r="F91" s="180"/>
      <c r="G91" s="180">
        <f>SUM(C91:F91)</f>
      </c>
      <c r="H91" s="125">
        <v>6000</v>
      </c>
      <c r="I91" s="125">
        <f>G91*H91</f>
      </c>
      <c r="J91" s="125">
        <f>I91*0.1</f>
      </c>
      <c r="K91" s="125">
        <f>SUM(I91:J91)</f>
      </c>
      <c r="L91" s="242"/>
      <c r="M91" s="175"/>
      <c r="N91" s="87"/>
      <c r="O91" s="87"/>
      <c r="P91" s="87"/>
      <c r="Q91" s="87"/>
      <c r="R91" s="87"/>
      <c r="S91" s="87"/>
      <c r="T91" s="87"/>
      <c r="U91" s="87"/>
      <c r="V91" s="175"/>
      <c r="W91" s="87"/>
      <c r="X91" s="87"/>
      <c r="Y91" s="87"/>
      <c r="Z91" s="87"/>
      <c r="AA91" s="87"/>
      <c r="AB91" s="87"/>
      <c r="AC91" s="86"/>
      <c r="AD91" s="87"/>
    </row>
    <row x14ac:dyDescent="0.25" r="92" customHeight="1" ht="17.25">
      <c r="A92" s="235">
        <f>A91</f>
        <v>25569.375</v>
      </c>
      <c r="B92" s="186" t="s">
        <v>149</v>
      </c>
      <c r="C92" s="180"/>
      <c r="D92" s="180">
        <v>105</v>
      </c>
      <c r="E92" s="180">
        <v>38</v>
      </c>
      <c r="F92" s="180">
        <v>7</v>
      </c>
      <c r="G92" s="180">
        <f>SUM(C92:F92)</f>
      </c>
      <c r="H92" s="125">
        <v>6000</v>
      </c>
      <c r="I92" s="125">
        <f>G92*H92</f>
      </c>
      <c r="J92" s="125">
        <f>I92*0.1</f>
      </c>
      <c r="K92" s="125">
        <f>SUM(I92:J92)</f>
      </c>
      <c r="L92" s="242"/>
      <c r="M92" s="175"/>
      <c r="N92" s="87"/>
      <c r="O92" s="87"/>
      <c r="P92" s="87"/>
      <c r="Q92" s="87"/>
      <c r="R92" s="87"/>
      <c r="S92" s="87"/>
      <c r="T92" s="87"/>
      <c r="U92" s="87"/>
      <c r="V92" s="175"/>
      <c r="W92" s="87"/>
      <c r="X92" s="87"/>
      <c r="Y92" s="87"/>
      <c r="Z92" s="87"/>
      <c r="AA92" s="87"/>
      <c r="AB92" s="87"/>
      <c r="AC92" s="86"/>
      <c r="AD92" s="87"/>
    </row>
    <row x14ac:dyDescent="0.25" r="93" customHeight="1" ht="17.25">
      <c r="A93" s="235">
        <f>A92</f>
        <v>25569.375</v>
      </c>
      <c r="B93" s="280" t="s">
        <v>43</v>
      </c>
      <c r="C93" s="180"/>
      <c r="D93" s="180">
        <v>49</v>
      </c>
      <c r="E93" s="180">
        <v>8</v>
      </c>
      <c r="F93" s="180"/>
      <c r="G93" s="180">
        <f>SUM(C93:F93)</f>
      </c>
      <c r="H93" s="125">
        <v>6000</v>
      </c>
      <c r="I93" s="125">
        <f>G93*H93</f>
      </c>
      <c r="J93" s="125">
        <f>I93*0.1</f>
      </c>
      <c r="K93" s="125">
        <f>SUM(I93:J93)</f>
      </c>
      <c r="L93" s="242"/>
      <c r="M93" s="175"/>
      <c r="N93" s="87"/>
      <c r="O93" s="87"/>
      <c r="P93" s="87"/>
      <c r="Q93" s="87"/>
      <c r="R93" s="87"/>
      <c r="S93" s="87"/>
      <c r="T93" s="87"/>
      <c r="U93" s="87"/>
      <c r="V93" s="175"/>
      <c r="W93" s="87"/>
      <c r="X93" s="87"/>
      <c r="Y93" s="87"/>
      <c r="Z93" s="87"/>
      <c r="AA93" s="87"/>
      <c r="AB93" s="87"/>
      <c r="AC93" s="86"/>
      <c r="AD93" s="87"/>
    </row>
    <row x14ac:dyDescent="0.25" r="94" customHeight="1" ht="17.25">
      <c r="A94" s="235">
        <f>A93</f>
        <v>25569.375</v>
      </c>
      <c r="B94" s="280" t="s">
        <v>18</v>
      </c>
      <c r="C94" s="180"/>
      <c r="D94" s="180">
        <v>9</v>
      </c>
      <c r="E94" s="180">
        <v>7</v>
      </c>
      <c r="F94" s="180">
        <v>6</v>
      </c>
      <c r="G94" s="180">
        <f>SUM(C94:F94)</f>
      </c>
      <c r="H94" s="125">
        <v>6000</v>
      </c>
      <c r="I94" s="125">
        <f>G94*H94</f>
      </c>
      <c r="J94" s="125">
        <f>I94*0.1</f>
      </c>
      <c r="K94" s="125">
        <f>SUM(I94:J94)</f>
      </c>
      <c r="L94" s="242"/>
      <c r="M94" s="175"/>
      <c r="N94" s="87"/>
      <c r="O94" s="87"/>
      <c r="P94" s="87"/>
      <c r="Q94" s="87"/>
      <c r="R94" s="87"/>
      <c r="S94" s="87"/>
      <c r="T94" s="87"/>
      <c r="U94" s="87"/>
      <c r="V94" s="175"/>
      <c r="W94" s="87"/>
      <c r="X94" s="87"/>
      <c r="Y94" s="87"/>
      <c r="Z94" s="87"/>
      <c r="AA94" s="87"/>
      <c r="AB94" s="87"/>
      <c r="AC94" s="86"/>
      <c r="AD94" s="87"/>
    </row>
    <row x14ac:dyDescent="0.25" r="95" customHeight="1" ht="17.25">
      <c r="A95" s="235">
        <f>A94</f>
        <v>25569.375</v>
      </c>
      <c r="B95" s="280" t="s">
        <v>82</v>
      </c>
      <c r="C95" s="188" t="s">
        <v>14</v>
      </c>
      <c r="D95" s="180">
        <v>25</v>
      </c>
      <c r="E95" s="180">
        <v>9</v>
      </c>
      <c r="F95" s="180">
        <v>7</v>
      </c>
      <c r="G95" s="180">
        <f>SUM(C95:F95)</f>
      </c>
      <c r="H95" s="125">
        <v>5000</v>
      </c>
      <c r="I95" s="125">
        <f>G95*H95</f>
      </c>
      <c r="J95" s="125">
        <f>I95*0.1</f>
      </c>
      <c r="K95" s="125">
        <f>SUM(I95:J95)</f>
      </c>
      <c r="L95" s="242"/>
      <c r="M95" s="175"/>
      <c r="N95" s="87"/>
      <c r="O95" s="87"/>
      <c r="P95" s="87"/>
      <c r="Q95" s="87"/>
      <c r="R95" s="87"/>
      <c r="S95" s="87"/>
      <c r="T95" s="87"/>
      <c r="U95" s="87"/>
      <c r="V95" s="175"/>
      <c r="W95" s="87"/>
      <c r="X95" s="87"/>
      <c r="Y95" s="87"/>
      <c r="Z95" s="87"/>
      <c r="AA95" s="87"/>
      <c r="AB95" s="87"/>
      <c r="AC95" s="86"/>
      <c r="AD95" s="87"/>
    </row>
    <row x14ac:dyDescent="0.25" r="96" customHeight="1" ht="17.25">
      <c r="A96" s="235">
        <f>A95</f>
        <v>25569.375</v>
      </c>
      <c r="B96" s="280" t="s">
        <v>151</v>
      </c>
      <c r="C96" s="180"/>
      <c r="D96" s="180">
        <v>12</v>
      </c>
      <c r="E96" s="180"/>
      <c r="F96" s="180"/>
      <c r="G96" s="180">
        <f>SUM(C96:F96)</f>
      </c>
      <c r="H96" s="125">
        <v>5000</v>
      </c>
      <c r="I96" s="125">
        <f>G96*H96</f>
      </c>
      <c r="J96" s="125">
        <f>I96*0.1</f>
      </c>
      <c r="K96" s="125">
        <f>SUM(I96:J96)</f>
      </c>
      <c r="L96" s="242"/>
      <c r="M96" s="175"/>
      <c r="N96" s="87"/>
      <c r="O96" s="87"/>
      <c r="P96" s="87"/>
      <c r="Q96" s="87"/>
      <c r="R96" s="87"/>
      <c r="S96" s="87"/>
      <c r="T96" s="87"/>
      <c r="U96" s="87"/>
      <c r="V96" s="175"/>
      <c r="W96" s="87"/>
      <c r="X96" s="87"/>
      <c r="Y96" s="87"/>
      <c r="Z96" s="87"/>
      <c r="AA96" s="87"/>
      <c r="AB96" s="87"/>
      <c r="AC96" s="86"/>
      <c r="AD96" s="87"/>
    </row>
    <row x14ac:dyDescent="0.25" r="97" customHeight="1" ht="17.25">
      <c r="A97" s="235">
        <f>A96</f>
        <v>25569.375</v>
      </c>
      <c r="B97" s="280" t="s">
        <v>207</v>
      </c>
      <c r="C97" s="180"/>
      <c r="D97" s="180">
        <v>45</v>
      </c>
      <c r="E97" s="180"/>
      <c r="F97" s="180">
        <v>2</v>
      </c>
      <c r="G97" s="180">
        <f>SUM(C97:F97)</f>
      </c>
      <c r="H97" s="125">
        <v>6000</v>
      </c>
      <c r="I97" s="125">
        <f>G97*H97</f>
      </c>
      <c r="J97" s="125">
        <f>I97*0.1</f>
      </c>
      <c r="K97" s="125">
        <f>SUM(I97:J97)</f>
      </c>
      <c r="L97" s="242"/>
      <c r="M97" s="175"/>
      <c r="N97" s="87"/>
      <c r="O97" s="87"/>
      <c r="P97" s="87"/>
      <c r="Q97" s="87"/>
      <c r="R97" s="87"/>
      <c r="S97" s="87"/>
      <c r="T97" s="87"/>
      <c r="U97" s="87"/>
      <c r="V97" s="175"/>
      <c r="W97" s="87"/>
      <c r="X97" s="87"/>
      <c r="Y97" s="87"/>
      <c r="Z97" s="87"/>
      <c r="AA97" s="87"/>
      <c r="AB97" s="87"/>
      <c r="AC97" s="86"/>
      <c r="AD97" s="87"/>
    </row>
    <row x14ac:dyDescent="0.25" r="98" customHeight="1" ht="17.25">
      <c r="A98" s="235">
        <f>A97</f>
        <v>25569.375</v>
      </c>
      <c r="B98" s="280"/>
      <c r="C98" s="180"/>
      <c r="D98" s="180"/>
      <c r="E98" s="180"/>
      <c r="F98" s="180"/>
      <c r="G98" s="180">
        <f>SUM(C98:F98)</f>
      </c>
      <c r="H98" s="125"/>
      <c r="I98" s="125">
        <f>G98*H98</f>
      </c>
      <c r="J98" s="125">
        <f>I98*0.1</f>
      </c>
      <c r="K98" s="125">
        <f>SUM(I98:J98)</f>
      </c>
      <c r="L98" s="242"/>
      <c r="M98" s="175"/>
      <c r="N98" s="87"/>
      <c r="O98" s="87"/>
      <c r="P98" s="87"/>
      <c r="Q98" s="87"/>
      <c r="R98" s="87"/>
      <c r="S98" s="87"/>
      <c r="T98" s="87"/>
      <c r="U98" s="87"/>
      <c r="V98" s="175"/>
      <c r="W98" s="87"/>
      <c r="X98" s="87"/>
      <c r="Y98" s="87"/>
      <c r="Z98" s="87"/>
      <c r="AA98" s="87"/>
      <c r="AB98" s="87"/>
      <c r="AC98" s="86"/>
      <c r="AD98" s="87"/>
    </row>
    <row x14ac:dyDescent="0.25" r="99" customHeight="1" ht="17.25">
      <c r="A99" s="235">
        <f>A98</f>
        <v>25569.375</v>
      </c>
      <c r="B99" s="179"/>
      <c r="C99" s="180"/>
      <c r="D99" s="180"/>
      <c r="E99" s="180"/>
      <c r="F99" s="180"/>
      <c r="G99" s="180">
        <f>SUM(C99:F99)</f>
      </c>
      <c r="H99" s="125"/>
      <c r="I99" s="125">
        <f>G99*H99</f>
      </c>
      <c r="J99" s="125">
        <f>I99*0.1</f>
      </c>
      <c r="K99" s="125">
        <f>SUM(I99:J99)</f>
      </c>
      <c r="L99" s="242"/>
      <c r="M99" s="175"/>
      <c r="N99" s="87"/>
      <c r="O99" s="87"/>
      <c r="P99" s="87"/>
      <c r="Q99" s="87"/>
      <c r="R99" s="87"/>
      <c r="S99" s="87"/>
      <c r="T99" s="87"/>
      <c r="U99" s="87"/>
      <c r="V99" s="175"/>
      <c r="W99" s="87"/>
      <c r="X99" s="87"/>
      <c r="Y99" s="87"/>
      <c r="Z99" s="87"/>
      <c r="AA99" s="87"/>
      <c r="AB99" s="87"/>
      <c r="AC99" s="86"/>
      <c r="AD99" s="87"/>
    </row>
    <row x14ac:dyDescent="0.25" r="100" customHeight="1" ht="17.25">
      <c r="A100" s="243">
        <f>A99</f>
        <v>25569.375</v>
      </c>
      <c r="B100" s="282" t="s">
        <v>155</v>
      </c>
      <c r="C100" s="191">
        <f>SUM(C57:C99)</f>
      </c>
      <c r="D100" s="191">
        <f>SUM(D57:D99)</f>
      </c>
      <c r="E100" s="191">
        <f>SUM(E57:E99)</f>
      </c>
      <c r="F100" s="191">
        <f>SUM(F57:F99)</f>
      </c>
      <c r="G100" s="191">
        <f>SUM(G57:G99)</f>
      </c>
      <c r="H100" s="201"/>
      <c r="I100" s="201">
        <f>SUM(I57:I99)</f>
      </c>
      <c r="J100" s="201">
        <f>SUM(J57:J99)</f>
      </c>
      <c r="K100" s="201">
        <f>SUM(K57:K99)</f>
      </c>
      <c r="L100" s="283"/>
      <c r="M100" s="175"/>
      <c r="N100" s="87"/>
      <c r="O100" s="87"/>
      <c r="P100" s="87"/>
      <c r="Q100" s="87"/>
      <c r="R100" s="87"/>
      <c r="S100" s="87"/>
      <c r="T100" s="87"/>
      <c r="U100" s="87"/>
      <c r="V100" s="175"/>
      <c r="W100" s="87"/>
      <c r="X100" s="87"/>
      <c r="Y100" s="87"/>
      <c r="Z100" s="87"/>
      <c r="AA100" s="87"/>
      <c r="AB100" s="87"/>
      <c r="AC100" s="86"/>
      <c r="AD100" s="87"/>
    </row>
    <row x14ac:dyDescent="0.25" r="101" customHeight="1" ht="17.25">
      <c r="A101" s="235">
        <f>A104</f>
        <v>25569.375</v>
      </c>
      <c r="B101" s="186" t="s">
        <v>113</v>
      </c>
      <c r="C101" s="180"/>
      <c r="D101" s="180">
        <v>90</v>
      </c>
      <c r="E101" s="180">
        <v>59</v>
      </c>
      <c r="F101" s="180"/>
      <c r="G101" s="180">
        <f>SUM(C101:F101)</f>
      </c>
      <c r="H101" s="125">
        <v>6500</v>
      </c>
      <c r="I101" s="125">
        <f>G101*H101</f>
      </c>
      <c r="J101" s="185"/>
      <c r="K101" s="125">
        <f>SUM(I101:J101)</f>
      </c>
      <c r="L101" s="242"/>
      <c r="M101" s="175"/>
      <c r="N101" s="87"/>
      <c r="O101" s="87"/>
      <c r="P101" s="87"/>
      <c r="Q101" s="87"/>
      <c r="R101" s="87"/>
      <c r="S101" s="87"/>
      <c r="T101" s="87"/>
      <c r="U101" s="87"/>
      <c r="V101" s="175"/>
      <c r="W101" s="87"/>
      <c r="X101" s="87"/>
      <c r="Y101" s="87"/>
      <c r="Z101" s="87"/>
      <c r="AA101" s="87"/>
      <c r="AB101" s="87"/>
      <c r="AC101" s="86"/>
      <c r="AD101" s="87"/>
    </row>
    <row x14ac:dyDescent="0.25" r="102" customHeight="1" ht="17.25">
      <c r="A102" s="235">
        <f>A101</f>
        <v>25569.375</v>
      </c>
      <c r="B102" s="186" t="s">
        <v>156</v>
      </c>
      <c r="C102" s="180"/>
      <c r="D102" s="180">
        <v>6</v>
      </c>
      <c r="E102" s="180">
        <v>1</v>
      </c>
      <c r="F102" s="180"/>
      <c r="G102" s="180">
        <f>SUM(C102:F102)</f>
      </c>
      <c r="H102" s="125">
        <v>6500</v>
      </c>
      <c r="I102" s="125">
        <f>G102*H102</f>
      </c>
      <c r="J102" s="185"/>
      <c r="K102" s="125">
        <f>SUM(I102:J102)</f>
      </c>
      <c r="L102" s="242"/>
      <c r="M102" s="175"/>
      <c r="N102" s="87"/>
      <c r="O102" s="87"/>
      <c r="P102" s="87"/>
      <c r="Q102" s="87"/>
      <c r="R102" s="87"/>
      <c r="S102" s="87"/>
      <c r="T102" s="87"/>
      <c r="U102" s="87"/>
      <c r="V102" s="175"/>
      <c r="W102" s="87"/>
      <c r="X102" s="87"/>
      <c r="Y102" s="87"/>
      <c r="Z102" s="87"/>
      <c r="AA102" s="87"/>
      <c r="AB102" s="87"/>
      <c r="AC102" s="86"/>
      <c r="AD102" s="87"/>
    </row>
    <row x14ac:dyDescent="0.25" r="103" customHeight="1" ht="17.25">
      <c r="A103" s="235">
        <f>A98</f>
        <v>25569.375</v>
      </c>
      <c r="B103" s="186" t="s">
        <v>112</v>
      </c>
      <c r="C103" s="180"/>
      <c r="D103" s="180">
        <v>7</v>
      </c>
      <c r="E103" s="180">
        <v>4</v>
      </c>
      <c r="F103" s="180"/>
      <c r="G103" s="180">
        <f>SUM(C103:F103)</f>
      </c>
      <c r="H103" s="125">
        <v>6900</v>
      </c>
      <c r="I103" s="125">
        <f>G103*H103</f>
      </c>
      <c r="J103" s="185"/>
      <c r="K103" s="125">
        <f>SUM(I103:J103)</f>
      </c>
      <c r="L103" s="242"/>
      <c r="M103" s="175"/>
      <c r="N103" s="87"/>
      <c r="O103" s="87"/>
      <c r="P103" s="87"/>
      <c r="Q103" s="87"/>
      <c r="R103" s="87"/>
      <c r="S103" s="87"/>
      <c r="T103" s="87"/>
      <c r="U103" s="87"/>
      <c r="V103" s="175"/>
      <c r="W103" s="87"/>
      <c r="X103" s="87"/>
      <c r="Y103" s="87"/>
      <c r="Z103" s="87"/>
      <c r="AA103" s="87"/>
      <c r="AB103" s="87"/>
      <c r="AC103" s="86"/>
      <c r="AD103" s="87"/>
    </row>
    <row x14ac:dyDescent="0.25" r="104" customHeight="1" ht="17.25">
      <c r="A104" s="235">
        <f>A103</f>
        <v>25569.375</v>
      </c>
      <c r="B104" s="179"/>
      <c r="C104" s="180"/>
      <c r="D104" s="180"/>
      <c r="E104" s="180"/>
      <c r="F104" s="180"/>
      <c r="G104" s="180">
        <f>SUM(C104:F104)</f>
      </c>
      <c r="H104" s="125"/>
      <c r="I104" s="125">
        <f>G102*H104</f>
      </c>
      <c r="J104" s="185"/>
      <c r="K104" s="125">
        <f>SUM(I104:J104)</f>
      </c>
      <c r="L104" s="242"/>
      <c r="M104" s="175"/>
      <c r="N104" s="87"/>
      <c r="O104" s="87"/>
      <c r="P104" s="87"/>
      <c r="Q104" s="87"/>
      <c r="R104" s="87"/>
      <c r="S104" s="87"/>
      <c r="T104" s="87"/>
      <c r="U104" s="87"/>
      <c r="V104" s="175"/>
      <c r="W104" s="87"/>
      <c r="X104" s="87"/>
      <c r="Y104" s="87"/>
      <c r="Z104" s="87"/>
      <c r="AA104" s="87"/>
      <c r="AB104" s="87"/>
      <c r="AC104" s="86"/>
      <c r="AD104" s="87"/>
    </row>
    <row x14ac:dyDescent="0.25" r="105" customHeight="1" ht="17.25">
      <c r="A105" s="235">
        <f>A104</f>
        <v>25569.375</v>
      </c>
      <c r="B105" s="179"/>
      <c r="C105" s="180"/>
      <c r="D105" s="180"/>
      <c r="E105" s="180"/>
      <c r="F105" s="180"/>
      <c r="G105" s="180">
        <f>SUM(C105:F105)</f>
      </c>
      <c r="H105" s="125"/>
      <c r="I105" s="125">
        <f>G105*H105</f>
      </c>
      <c r="J105" s="185"/>
      <c r="K105" s="125">
        <f>SUM(I105:J105)</f>
      </c>
      <c r="L105" s="242"/>
      <c r="M105" s="175"/>
      <c r="N105" s="87"/>
      <c r="O105" s="87"/>
      <c r="P105" s="87"/>
      <c r="Q105" s="87"/>
      <c r="R105" s="87"/>
      <c r="S105" s="87"/>
      <c r="T105" s="87"/>
      <c r="U105" s="87"/>
      <c r="V105" s="175"/>
      <c r="W105" s="87"/>
      <c r="X105" s="87"/>
      <c r="Y105" s="87"/>
      <c r="Z105" s="87"/>
      <c r="AA105" s="87"/>
      <c r="AB105" s="87"/>
      <c r="AC105" s="86"/>
      <c r="AD105" s="87"/>
    </row>
    <row x14ac:dyDescent="0.25" r="106" customHeight="1" ht="17.25">
      <c r="A106" s="235">
        <f>A105</f>
        <v>25569.375</v>
      </c>
      <c r="B106" s="179"/>
      <c r="C106" s="180"/>
      <c r="D106" s="180"/>
      <c r="E106" s="180"/>
      <c r="F106" s="180"/>
      <c r="G106" s="180">
        <f>SUM(C106:F106)</f>
      </c>
      <c r="H106" s="125"/>
      <c r="I106" s="125">
        <f>G105*H106</f>
      </c>
      <c r="J106" s="185"/>
      <c r="K106" s="125">
        <f>SUM(I106:J106)</f>
      </c>
      <c r="L106" s="242"/>
      <c r="M106" s="175"/>
      <c r="N106" s="87"/>
      <c r="O106" s="87"/>
      <c r="P106" s="87"/>
      <c r="Q106" s="87"/>
      <c r="R106" s="87"/>
      <c r="S106" s="87"/>
      <c r="T106" s="87"/>
      <c r="U106" s="87"/>
      <c r="V106" s="175"/>
      <c r="W106" s="87"/>
      <c r="X106" s="87"/>
      <c r="Y106" s="87"/>
      <c r="Z106" s="87"/>
      <c r="AA106" s="87"/>
      <c r="AB106" s="87"/>
      <c r="AC106" s="86"/>
      <c r="AD106" s="87"/>
    </row>
    <row x14ac:dyDescent="0.25" r="107" customHeight="1" ht="17.25">
      <c r="A107" s="235">
        <f>A102</f>
        <v>25569.375</v>
      </c>
      <c r="B107" s="179"/>
      <c r="C107" s="180"/>
      <c r="D107" s="180"/>
      <c r="E107" s="180"/>
      <c r="F107" s="180"/>
      <c r="G107" s="180">
        <f>SUM(C107:F107)</f>
      </c>
      <c r="H107" s="125"/>
      <c r="I107" s="125">
        <f>G107*H107</f>
      </c>
      <c r="J107" s="185"/>
      <c r="K107" s="125">
        <f>SUM(I107:J107)</f>
      </c>
      <c r="L107" s="242"/>
      <c r="M107" s="175"/>
      <c r="N107" s="87"/>
      <c r="O107" s="87"/>
      <c r="P107" s="87"/>
      <c r="Q107" s="87"/>
      <c r="R107" s="87"/>
      <c r="S107" s="87"/>
      <c r="T107" s="87"/>
      <c r="U107" s="87"/>
      <c r="V107" s="175"/>
      <c r="W107" s="87"/>
      <c r="X107" s="87"/>
      <c r="Y107" s="87"/>
      <c r="Z107" s="87"/>
      <c r="AA107" s="87"/>
      <c r="AB107" s="87"/>
      <c r="AC107" s="86"/>
      <c r="AD107" s="87"/>
    </row>
    <row x14ac:dyDescent="0.25" r="108" customHeight="1" ht="17.25">
      <c r="A108" s="235">
        <f>A107</f>
        <v>25569.375</v>
      </c>
      <c r="B108" s="179"/>
      <c r="C108" s="180"/>
      <c r="D108" s="180"/>
      <c r="E108" s="180"/>
      <c r="F108" s="180"/>
      <c r="G108" s="180">
        <f>SUM(C108:F108)</f>
      </c>
      <c r="H108" s="125"/>
      <c r="I108" s="125">
        <f>G107*H108</f>
      </c>
      <c r="J108" s="185"/>
      <c r="K108" s="125">
        <f>SUM(I108:J108)</f>
      </c>
      <c r="L108" s="242"/>
      <c r="M108" s="175"/>
      <c r="N108" s="87"/>
      <c r="O108" s="87"/>
      <c r="P108" s="87"/>
      <c r="Q108" s="87"/>
      <c r="R108" s="87"/>
      <c r="S108" s="87"/>
      <c r="T108" s="87"/>
      <c r="U108" s="87"/>
      <c r="V108" s="175"/>
      <c r="W108" s="87"/>
      <c r="X108" s="87"/>
      <c r="Y108" s="87"/>
      <c r="Z108" s="87"/>
      <c r="AA108" s="87"/>
      <c r="AB108" s="87"/>
      <c r="AC108" s="86"/>
      <c r="AD108" s="87"/>
    </row>
    <row x14ac:dyDescent="0.25" r="109" customHeight="1" ht="17.25">
      <c r="A109" s="243">
        <f>A108</f>
        <v>25569.375</v>
      </c>
      <c r="B109" s="282" t="s">
        <v>157</v>
      </c>
      <c r="C109" s="191">
        <f>SUM(C101:C108)</f>
      </c>
      <c r="D109" s="191">
        <f>SUM(D101:D108)</f>
      </c>
      <c r="E109" s="191">
        <f>SUM(E101:E108)</f>
      </c>
      <c r="F109" s="191">
        <f>SUM(F101:F108)</f>
      </c>
      <c r="G109" s="191">
        <f>SUM(G101:G108)</f>
      </c>
      <c r="H109" s="201"/>
      <c r="I109" s="201">
        <f>SUM(I101:I108)</f>
      </c>
      <c r="J109" s="201"/>
      <c r="K109" s="202">
        <f>SUM(K101:K108)</f>
      </c>
      <c r="L109" s="242"/>
      <c r="M109" s="175"/>
      <c r="N109" s="87"/>
      <c r="O109" s="87"/>
      <c r="P109" s="87"/>
      <c r="Q109" s="87"/>
      <c r="R109" s="87"/>
      <c r="S109" s="87"/>
      <c r="T109" s="87"/>
      <c r="U109" s="87"/>
      <c r="V109" s="175"/>
      <c r="W109" s="87"/>
      <c r="X109" s="87"/>
      <c r="Y109" s="87"/>
      <c r="Z109" s="87"/>
      <c r="AA109" s="87"/>
      <c r="AB109" s="87"/>
      <c r="AC109" s="86"/>
      <c r="AD109" s="87"/>
    </row>
    <row x14ac:dyDescent="0.25" r="110" customHeight="1" ht="17.25" hidden="1">
      <c r="A110" s="272" t="s">
        <v>128</v>
      </c>
      <c r="B110" s="273" t="s">
        <v>2</v>
      </c>
      <c r="C110" s="274" t="s">
        <v>129</v>
      </c>
      <c r="D110" s="274" t="s">
        <v>130</v>
      </c>
      <c r="E110" s="274" t="s">
        <v>131</v>
      </c>
      <c r="F110" s="274" t="s">
        <v>132</v>
      </c>
      <c r="G110" s="274" t="s">
        <v>133</v>
      </c>
      <c r="H110" s="274" t="s">
        <v>7</v>
      </c>
      <c r="I110" s="274" t="s">
        <v>134</v>
      </c>
      <c r="J110" s="274" t="s">
        <v>90</v>
      </c>
      <c r="K110" s="275" t="s">
        <v>135</v>
      </c>
      <c r="L110" s="276"/>
      <c r="M110" s="175"/>
      <c r="N110" s="87"/>
      <c r="O110" s="87"/>
      <c r="P110" s="87"/>
      <c r="Q110" s="87"/>
      <c r="R110" s="87"/>
      <c r="S110" s="87"/>
      <c r="T110" s="87"/>
      <c r="U110" s="87"/>
      <c r="V110" s="175"/>
      <c r="W110" s="87"/>
      <c r="X110" s="87"/>
      <c r="Y110" s="87"/>
      <c r="Z110" s="87"/>
      <c r="AA110" s="87"/>
      <c r="AB110" s="87"/>
      <c r="AC110" s="86"/>
      <c r="AD110" s="87"/>
    </row>
    <row x14ac:dyDescent="0.25" r="111" customHeight="1" ht="17.25">
      <c r="A111" s="235">
        <f>A109+1</f>
        <v>25569.375</v>
      </c>
      <c r="B111" s="179" t="s">
        <v>203</v>
      </c>
      <c r="C111" s="180"/>
      <c r="D111" s="180"/>
      <c r="E111" s="180"/>
      <c r="F111" s="180"/>
      <c r="G111" s="180">
        <f>SUM(C111:F111)</f>
      </c>
      <c r="H111" s="237">
        <v>6000</v>
      </c>
      <c r="I111" s="125">
        <f>G111*H111</f>
      </c>
      <c r="J111" s="125">
        <f>I111*0.1</f>
      </c>
      <c r="K111" s="132">
        <f>SUM(I111:J111)</f>
      </c>
      <c r="L111" s="242"/>
      <c r="M111" s="175"/>
      <c r="N111" s="87"/>
      <c r="O111" s="87"/>
      <c r="P111" s="87"/>
      <c r="Q111" s="87"/>
      <c r="R111" s="87"/>
      <c r="S111" s="87"/>
      <c r="T111" s="87"/>
      <c r="U111" s="87"/>
      <c r="V111" s="175"/>
      <c r="W111" s="87"/>
      <c r="X111" s="87"/>
      <c r="Y111" s="87"/>
      <c r="Z111" s="87"/>
      <c r="AA111" s="87"/>
      <c r="AB111" s="87"/>
      <c r="AC111" s="86"/>
      <c r="AD111" s="87"/>
    </row>
    <row x14ac:dyDescent="0.25" r="112" customHeight="1" ht="17.25">
      <c r="A112" s="235">
        <f>A111</f>
        <v>25569.375</v>
      </c>
      <c r="B112" s="179" t="s">
        <v>205</v>
      </c>
      <c r="C112" s="180"/>
      <c r="D112" s="180"/>
      <c r="E112" s="180"/>
      <c r="F112" s="180"/>
      <c r="G112" s="180">
        <f>SUM(C112:F112)</f>
      </c>
      <c r="H112" s="182">
        <v>4300</v>
      </c>
      <c r="I112" s="125">
        <f>G112*H112</f>
      </c>
      <c r="J112" s="125">
        <f>I112*0.1</f>
      </c>
      <c r="K112" s="132">
        <f>SUM(I112:J112)</f>
      </c>
      <c r="L112" s="242"/>
      <c r="M112" s="175"/>
      <c r="N112" s="87"/>
      <c r="O112" s="87"/>
      <c r="P112" s="87"/>
      <c r="Q112" s="87"/>
      <c r="R112" s="87"/>
      <c r="S112" s="87"/>
      <c r="T112" s="87"/>
      <c r="U112" s="87"/>
      <c r="V112" s="175"/>
      <c r="W112" s="87"/>
      <c r="X112" s="87"/>
      <c r="Y112" s="87"/>
      <c r="Z112" s="87"/>
      <c r="AA112" s="87"/>
      <c r="AB112" s="87"/>
      <c r="AC112" s="86"/>
      <c r="AD112" s="87"/>
    </row>
    <row x14ac:dyDescent="0.25" r="113" customHeight="1" ht="17.25">
      <c r="A113" s="235">
        <f>A112</f>
        <v>25569.375</v>
      </c>
      <c r="B113" s="179" t="s">
        <v>13</v>
      </c>
      <c r="C113" s="180"/>
      <c r="D113" s="180"/>
      <c r="E113" s="180"/>
      <c r="F113" s="180"/>
      <c r="G113" s="180">
        <f>SUM(C113:F113)</f>
      </c>
      <c r="H113" s="125">
        <v>6000</v>
      </c>
      <c r="I113" s="125">
        <f>G113*H113</f>
      </c>
      <c r="J113" s="125">
        <f>I113*0.1</f>
      </c>
      <c r="K113" s="132">
        <f>SUM(I113:J113)</f>
      </c>
      <c r="L113" s="242"/>
      <c r="M113" s="175"/>
      <c r="N113" s="87"/>
      <c r="O113" s="87"/>
      <c r="P113" s="87"/>
      <c r="Q113" s="87"/>
      <c r="R113" s="87"/>
      <c r="S113" s="87"/>
      <c r="T113" s="87"/>
      <c r="U113" s="87"/>
      <c r="V113" s="175"/>
      <c r="W113" s="87"/>
      <c r="X113" s="87"/>
      <c r="Y113" s="87"/>
      <c r="Z113" s="87"/>
      <c r="AA113" s="87"/>
      <c r="AB113" s="87"/>
      <c r="AC113" s="86"/>
      <c r="AD113" s="87"/>
    </row>
    <row x14ac:dyDescent="0.25" r="114" customHeight="1" ht="17.25">
      <c r="A114" s="235">
        <f>A113</f>
        <v>25569.375</v>
      </c>
      <c r="B114" s="179" t="s">
        <v>58</v>
      </c>
      <c r="C114" s="183" t="s">
        <v>14</v>
      </c>
      <c r="D114" s="180">
        <v>5</v>
      </c>
      <c r="E114" s="180"/>
      <c r="F114" s="180"/>
      <c r="G114" s="180">
        <f>SUM(C114:F114)</f>
      </c>
      <c r="H114" s="237">
        <v>5500</v>
      </c>
      <c r="I114" s="125">
        <f>G114*H114</f>
      </c>
      <c r="J114" s="125">
        <f>I114*0.1</f>
      </c>
      <c r="K114" s="132">
        <f>SUM(I114:J114)</f>
      </c>
      <c r="L114" s="242"/>
      <c r="M114" s="175"/>
      <c r="N114" s="87"/>
      <c r="O114" s="87"/>
      <c r="P114" s="87"/>
      <c r="Q114" s="87"/>
      <c r="R114" s="87"/>
      <c r="S114" s="87"/>
      <c r="T114" s="87"/>
      <c r="U114" s="87"/>
      <c r="V114" s="175"/>
      <c r="W114" s="87"/>
      <c r="X114" s="87"/>
      <c r="Y114" s="87"/>
      <c r="Z114" s="87"/>
      <c r="AA114" s="87"/>
      <c r="AB114" s="87"/>
      <c r="AC114" s="86"/>
      <c r="AD114" s="87"/>
    </row>
    <row x14ac:dyDescent="0.25" r="115" customHeight="1" ht="17.25">
      <c r="A115" s="235">
        <f>A114</f>
        <v>25569.375</v>
      </c>
      <c r="B115" s="179" t="s">
        <v>147</v>
      </c>
      <c r="C115" s="183">
        <v>5</v>
      </c>
      <c r="D115" s="180">
        <v>6</v>
      </c>
      <c r="E115" s="180"/>
      <c r="F115" s="180"/>
      <c r="G115" s="180">
        <f>SUM(C115:F115)</f>
      </c>
      <c r="H115" s="125">
        <v>5000</v>
      </c>
      <c r="I115" s="125">
        <f>G115*H115</f>
      </c>
      <c r="J115" s="125">
        <f>I115*0.1</f>
      </c>
      <c r="K115" s="132">
        <f>SUM(I115:J115)</f>
      </c>
      <c r="L115" s="242"/>
      <c r="M115" s="175"/>
      <c r="N115" s="87"/>
      <c r="O115" s="87"/>
      <c r="P115" s="87"/>
      <c r="Q115" s="87"/>
      <c r="R115" s="87"/>
      <c r="S115" s="87"/>
      <c r="T115" s="87"/>
      <c r="U115" s="87"/>
      <c r="V115" s="175"/>
      <c r="W115" s="87"/>
      <c r="X115" s="87"/>
      <c r="Y115" s="87"/>
      <c r="Z115" s="87"/>
      <c r="AA115" s="87"/>
      <c r="AB115" s="87"/>
      <c r="AC115" s="86"/>
      <c r="AD115" s="87"/>
    </row>
    <row x14ac:dyDescent="0.25" r="116" customHeight="1" ht="17.25">
      <c r="A116" s="235">
        <f>A115</f>
        <v>25569.375</v>
      </c>
      <c r="B116" s="179" t="s">
        <v>27</v>
      </c>
      <c r="C116" s="180"/>
      <c r="D116" s="180"/>
      <c r="E116" s="180"/>
      <c r="F116" s="180"/>
      <c r="G116" s="180">
        <f>SUM(C116:F116)</f>
      </c>
      <c r="H116" s="125">
        <v>5500</v>
      </c>
      <c r="I116" s="125">
        <f>G116*H116</f>
      </c>
      <c r="J116" s="125">
        <f>I116*0.1</f>
      </c>
      <c r="K116" s="132">
        <f>SUM(I116:J116)</f>
      </c>
      <c r="L116" s="242"/>
      <c r="M116" s="175"/>
      <c r="N116" s="87"/>
      <c r="O116" s="87"/>
      <c r="P116" s="87"/>
      <c r="Q116" s="87"/>
      <c r="R116" s="87"/>
      <c r="S116" s="87"/>
      <c r="T116" s="87"/>
      <c r="U116" s="87"/>
      <c r="V116" s="175"/>
      <c r="W116" s="87"/>
      <c r="X116" s="87"/>
      <c r="Y116" s="87"/>
      <c r="Z116" s="87"/>
      <c r="AA116" s="87"/>
      <c r="AB116" s="87"/>
      <c r="AC116" s="86"/>
      <c r="AD116" s="87"/>
    </row>
    <row x14ac:dyDescent="0.25" r="117" customHeight="1" ht="17.25">
      <c r="A117" s="235">
        <f>A116</f>
        <v>25569.375</v>
      </c>
      <c r="B117" s="179" t="s">
        <v>20</v>
      </c>
      <c r="C117" s="180"/>
      <c r="D117" s="180">
        <v>4</v>
      </c>
      <c r="E117" s="180"/>
      <c r="F117" s="180"/>
      <c r="G117" s="180">
        <f>SUM(C117:F117)</f>
      </c>
      <c r="H117" s="125">
        <v>5000</v>
      </c>
      <c r="I117" s="125">
        <f>G117*H117</f>
      </c>
      <c r="J117" s="125">
        <f>I117*0.1</f>
      </c>
      <c r="K117" s="132">
        <f>SUM(I117:J117)</f>
      </c>
      <c r="L117" s="242"/>
      <c r="M117" s="175"/>
      <c r="N117" s="87"/>
      <c r="O117" s="87"/>
      <c r="P117" s="87"/>
      <c r="Q117" s="87"/>
      <c r="R117" s="87"/>
      <c r="S117" s="87"/>
      <c r="T117" s="87"/>
      <c r="U117" s="87"/>
      <c r="V117" s="175"/>
      <c r="W117" s="87"/>
      <c r="X117" s="87"/>
      <c r="Y117" s="87"/>
      <c r="Z117" s="87"/>
      <c r="AA117" s="87"/>
      <c r="AB117" s="87"/>
      <c r="AC117" s="86"/>
      <c r="AD117" s="87"/>
    </row>
    <row x14ac:dyDescent="0.25" r="118" customHeight="1" ht="17.25">
      <c r="A118" s="235">
        <f>A117</f>
        <v>25569.375</v>
      </c>
      <c r="B118" s="179" t="s">
        <v>31</v>
      </c>
      <c r="C118" s="180"/>
      <c r="D118" s="180"/>
      <c r="E118" s="180"/>
      <c r="F118" s="180"/>
      <c r="G118" s="180">
        <f>SUM(C118:F118)</f>
      </c>
      <c r="H118" s="125">
        <v>6000</v>
      </c>
      <c r="I118" s="125">
        <f>G118*H118</f>
      </c>
      <c r="J118" s="125">
        <f>I118*0.1</f>
      </c>
      <c r="K118" s="132">
        <f>SUM(I118:J118)</f>
      </c>
      <c r="L118" s="242"/>
      <c r="M118" s="175"/>
      <c r="N118" s="87"/>
      <c r="O118" s="87"/>
      <c r="P118" s="87"/>
      <c r="Q118" s="87"/>
      <c r="R118" s="87"/>
      <c r="S118" s="87"/>
      <c r="T118" s="87"/>
      <c r="U118" s="87"/>
      <c r="V118" s="175"/>
      <c r="W118" s="87"/>
      <c r="X118" s="87"/>
      <c r="Y118" s="87"/>
      <c r="Z118" s="87"/>
      <c r="AA118" s="87"/>
      <c r="AB118" s="87"/>
      <c r="AC118" s="86"/>
      <c r="AD118" s="87"/>
    </row>
    <row x14ac:dyDescent="0.25" r="119" customHeight="1" ht="17.25">
      <c r="A119" s="235">
        <f>A118</f>
        <v>25569.375</v>
      </c>
      <c r="B119" s="179" t="s">
        <v>71</v>
      </c>
      <c r="C119" s="180"/>
      <c r="D119" s="180"/>
      <c r="E119" s="180"/>
      <c r="F119" s="180"/>
      <c r="G119" s="180">
        <f>SUM(C119:F119)</f>
      </c>
      <c r="H119" s="125">
        <v>6000</v>
      </c>
      <c r="I119" s="125">
        <f>G119*H119</f>
      </c>
      <c r="J119" s="125">
        <f>I119*0.1</f>
      </c>
      <c r="K119" s="132">
        <f>SUM(I119:J119)</f>
      </c>
      <c r="L119" s="242"/>
      <c r="M119" s="175"/>
      <c r="N119" s="87"/>
      <c r="O119" s="87"/>
      <c r="P119" s="87"/>
      <c r="Q119" s="87"/>
      <c r="R119" s="87"/>
      <c r="S119" s="87"/>
      <c r="T119" s="87"/>
      <c r="U119" s="87"/>
      <c r="V119" s="175"/>
      <c r="W119" s="87"/>
      <c r="X119" s="87"/>
      <c r="Y119" s="87"/>
      <c r="Z119" s="87"/>
      <c r="AA119" s="87"/>
      <c r="AB119" s="87"/>
      <c r="AC119" s="86"/>
      <c r="AD119" s="87"/>
    </row>
    <row x14ac:dyDescent="0.25" r="120" customHeight="1" ht="17.25">
      <c r="A120" s="235">
        <f>A119</f>
        <v>25569.375</v>
      </c>
      <c r="B120" s="179" t="s">
        <v>49</v>
      </c>
      <c r="C120" s="180"/>
      <c r="D120" s="180">
        <v>8</v>
      </c>
      <c r="E120" s="180"/>
      <c r="F120" s="180"/>
      <c r="G120" s="180">
        <f>SUM(C120:F120)</f>
      </c>
      <c r="H120" s="125">
        <v>6000</v>
      </c>
      <c r="I120" s="125">
        <f>G120*H120</f>
      </c>
      <c r="J120" s="125">
        <f>I120*0.1</f>
      </c>
      <c r="K120" s="132">
        <f>SUM(I120:J120)</f>
      </c>
      <c r="L120" s="242"/>
      <c r="M120" s="175"/>
      <c r="N120" s="87"/>
      <c r="O120" s="87"/>
      <c r="P120" s="87"/>
      <c r="Q120" s="87"/>
      <c r="R120" s="87"/>
      <c r="S120" s="87"/>
      <c r="T120" s="87"/>
      <c r="U120" s="87"/>
      <c r="V120" s="175"/>
      <c r="W120" s="87"/>
      <c r="X120" s="87"/>
      <c r="Y120" s="87"/>
      <c r="Z120" s="87"/>
      <c r="AA120" s="87"/>
      <c r="AB120" s="87"/>
      <c r="AC120" s="86"/>
      <c r="AD120" s="87"/>
    </row>
    <row x14ac:dyDescent="0.25" r="121" customHeight="1" ht="17.25">
      <c r="A121" s="235">
        <f>A120</f>
        <v>25569.375</v>
      </c>
      <c r="B121" s="184" t="s">
        <v>9</v>
      </c>
      <c r="C121" s="180"/>
      <c r="D121" s="180">
        <v>5</v>
      </c>
      <c r="E121" s="180"/>
      <c r="F121" s="180"/>
      <c r="G121" s="180">
        <f>SUM(C121:F121)</f>
      </c>
      <c r="H121" s="125">
        <v>6000</v>
      </c>
      <c r="I121" s="125">
        <f>G121*H121</f>
      </c>
      <c r="J121" s="125">
        <f>I121*0.1</f>
      </c>
      <c r="K121" s="132">
        <f>SUM(I121:J121)</f>
      </c>
      <c r="L121" s="242"/>
      <c r="M121" s="175"/>
      <c r="N121" s="87"/>
      <c r="O121" s="87"/>
      <c r="P121" s="87"/>
      <c r="Q121" s="87"/>
      <c r="R121" s="87"/>
      <c r="S121" s="87"/>
      <c r="T121" s="87"/>
      <c r="U121" s="87"/>
      <c r="V121" s="175"/>
      <c r="W121" s="87"/>
      <c r="X121" s="87"/>
      <c r="Y121" s="87"/>
      <c r="Z121" s="87"/>
      <c r="AA121" s="87"/>
      <c r="AB121" s="87"/>
      <c r="AC121" s="86"/>
      <c r="AD121" s="87"/>
    </row>
    <row x14ac:dyDescent="0.25" r="122" customHeight="1" ht="17.25">
      <c r="A122" s="235">
        <f>A121</f>
        <v>25569.375</v>
      </c>
      <c r="B122" s="179" t="s">
        <v>78</v>
      </c>
      <c r="C122" s="180"/>
      <c r="D122" s="180"/>
      <c r="E122" s="180"/>
      <c r="F122" s="180"/>
      <c r="G122" s="180">
        <f>SUM(C122:F122)</f>
      </c>
      <c r="H122" s="125">
        <v>6500</v>
      </c>
      <c r="I122" s="125">
        <f>G122*H122</f>
      </c>
      <c r="J122" s="125">
        <f>I122*0.1</f>
      </c>
      <c r="K122" s="132">
        <f>SUM(I122:J122)</f>
      </c>
      <c r="L122" s="242"/>
      <c r="M122" s="175"/>
      <c r="N122" s="87"/>
      <c r="O122" s="87"/>
      <c r="P122" s="87"/>
      <c r="Q122" s="87"/>
      <c r="R122" s="87"/>
      <c r="S122" s="87"/>
      <c r="T122" s="87"/>
      <c r="U122" s="87"/>
      <c r="V122" s="175"/>
      <c r="W122" s="87"/>
      <c r="X122" s="87"/>
      <c r="Y122" s="87"/>
      <c r="Z122" s="87"/>
      <c r="AA122" s="87"/>
      <c r="AB122" s="87"/>
      <c r="AC122" s="86"/>
      <c r="AD122" s="87"/>
    </row>
    <row x14ac:dyDescent="0.25" r="123" customHeight="1" ht="17.25">
      <c r="A123" s="235">
        <f>A122</f>
        <v>25569.375</v>
      </c>
      <c r="B123" s="179" t="s">
        <v>55</v>
      </c>
      <c r="C123" s="180"/>
      <c r="D123" s="180"/>
      <c r="E123" s="180"/>
      <c r="F123" s="180"/>
      <c r="G123" s="180">
        <f>SUM(C123:F123)</f>
      </c>
      <c r="H123" s="125">
        <v>6500</v>
      </c>
      <c r="I123" s="125">
        <f>G123*H123</f>
      </c>
      <c r="J123" s="125">
        <f>I123*0.1</f>
      </c>
      <c r="K123" s="132">
        <f>SUM(I123:J123)</f>
      </c>
      <c r="L123" s="242"/>
      <c r="M123" s="175"/>
      <c r="N123" s="87"/>
      <c r="O123" s="87"/>
      <c r="P123" s="87"/>
      <c r="Q123" s="87"/>
      <c r="R123" s="87"/>
      <c r="S123" s="87"/>
      <c r="T123" s="87"/>
      <c r="U123" s="87"/>
      <c r="V123" s="175"/>
      <c r="W123" s="87"/>
      <c r="X123" s="87"/>
      <c r="Y123" s="87"/>
      <c r="Z123" s="87"/>
      <c r="AA123" s="87"/>
      <c r="AB123" s="87"/>
      <c r="AC123" s="86"/>
      <c r="AD123" s="87"/>
    </row>
    <row x14ac:dyDescent="0.25" r="124" customHeight="1" ht="17.25">
      <c r="A124" s="235">
        <f>A123</f>
        <v>25569.375</v>
      </c>
      <c r="B124" s="279" t="s">
        <v>80</v>
      </c>
      <c r="C124" s="180"/>
      <c r="D124" s="180">
        <v>23</v>
      </c>
      <c r="E124" s="180"/>
      <c r="F124" s="180"/>
      <c r="G124" s="180">
        <f>SUM(C124:F124)</f>
      </c>
      <c r="H124" s="125">
        <v>6000</v>
      </c>
      <c r="I124" s="125">
        <f>G124*H124</f>
      </c>
      <c r="J124" s="185"/>
      <c r="K124" s="132">
        <f>SUM(I124:J124)</f>
      </c>
      <c r="L124" s="242"/>
      <c r="M124" s="175"/>
      <c r="N124" s="87"/>
      <c r="O124" s="87"/>
      <c r="P124" s="87"/>
      <c r="Q124" s="87"/>
      <c r="R124" s="87"/>
      <c r="S124" s="87"/>
      <c r="T124" s="87"/>
      <c r="U124" s="87"/>
      <c r="V124" s="175"/>
      <c r="W124" s="87"/>
      <c r="X124" s="87"/>
      <c r="Y124" s="87"/>
      <c r="Z124" s="87"/>
      <c r="AA124" s="87"/>
      <c r="AB124" s="87"/>
      <c r="AC124" s="86"/>
      <c r="AD124" s="87"/>
    </row>
    <row x14ac:dyDescent="0.25" r="125" customHeight="1" ht="17.25">
      <c r="A125" s="235">
        <f>A124</f>
        <v>25569.375</v>
      </c>
      <c r="B125" s="279" t="s">
        <v>67</v>
      </c>
      <c r="C125" s="180"/>
      <c r="D125" s="180">
        <v>7</v>
      </c>
      <c r="E125" s="180">
        <v>6</v>
      </c>
      <c r="F125" s="180"/>
      <c r="G125" s="180">
        <f>SUM(C125:F125)</f>
      </c>
      <c r="H125" s="125">
        <v>5500</v>
      </c>
      <c r="I125" s="125">
        <f>G125*H125</f>
      </c>
      <c r="J125" s="125">
        <f>I125*0.1</f>
      </c>
      <c r="K125" s="132">
        <f>SUM(I125:J125)</f>
      </c>
      <c r="L125" s="242"/>
      <c r="M125" s="175"/>
      <c r="N125" s="87"/>
      <c r="O125" s="87"/>
      <c r="P125" s="87"/>
      <c r="Q125" s="87"/>
      <c r="R125" s="87"/>
      <c r="S125" s="87"/>
      <c r="T125" s="87"/>
      <c r="U125" s="87"/>
      <c r="V125" s="175"/>
      <c r="W125" s="87"/>
      <c r="X125" s="87"/>
      <c r="Y125" s="87"/>
      <c r="Z125" s="87"/>
      <c r="AA125" s="87"/>
      <c r="AB125" s="87"/>
      <c r="AC125" s="86"/>
      <c r="AD125" s="87"/>
    </row>
    <row x14ac:dyDescent="0.25" r="126" customHeight="1" ht="17.25">
      <c r="A126" s="235">
        <f>A125</f>
        <v>25569.375</v>
      </c>
      <c r="B126" s="279" t="s">
        <v>74</v>
      </c>
      <c r="C126" s="180"/>
      <c r="D126" s="180">
        <v>11</v>
      </c>
      <c r="E126" s="180">
        <v>11</v>
      </c>
      <c r="F126" s="180"/>
      <c r="G126" s="180">
        <f>SUM(C126:F126)</f>
      </c>
      <c r="H126" s="187">
        <v>5000</v>
      </c>
      <c r="I126" s="125">
        <f>G126*H126</f>
      </c>
      <c r="J126" s="125">
        <f>I126*0.1</f>
      </c>
      <c r="K126" s="132">
        <f>SUM(I126:J126)</f>
      </c>
      <c r="L126" s="242"/>
      <c r="M126" s="175"/>
      <c r="N126" s="87"/>
      <c r="O126" s="87"/>
      <c r="P126" s="87"/>
      <c r="Q126" s="87"/>
      <c r="R126" s="87"/>
      <c r="S126" s="87"/>
      <c r="T126" s="87"/>
      <c r="U126" s="87"/>
      <c r="V126" s="175"/>
      <c r="W126" s="87"/>
      <c r="X126" s="87"/>
      <c r="Y126" s="87"/>
      <c r="Z126" s="87"/>
      <c r="AA126" s="87"/>
      <c r="AB126" s="87"/>
      <c r="AC126" s="86"/>
      <c r="AD126" s="87"/>
    </row>
    <row x14ac:dyDescent="0.25" r="127" customHeight="1" ht="17.25">
      <c r="A127" s="235">
        <f>A126</f>
        <v>25569.375</v>
      </c>
      <c r="B127" s="280" t="s">
        <v>11</v>
      </c>
      <c r="C127" s="180"/>
      <c r="D127" s="180"/>
      <c r="E127" s="180"/>
      <c r="F127" s="180"/>
      <c r="G127" s="180">
        <f>SUM(C127:F127)</f>
      </c>
      <c r="H127" s="125">
        <v>6000</v>
      </c>
      <c r="I127" s="125">
        <f>G127*H127</f>
      </c>
      <c r="J127" s="125">
        <f>I127*0.1</f>
      </c>
      <c r="K127" s="132">
        <f>SUM(I127:J127)</f>
      </c>
      <c r="L127" s="242"/>
      <c r="M127" s="175"/>
      <c r="N127" s="87"/>
      <c r="O127" s="87"/>
      <c r="P127" s="87"/>
      <c r="Q127" s="87"/>
      <c r="R127" s="87"/>
      <c r="S127" s="87"/>
      <c r="T127" s="87"/>
      <c r="U127" s="87"/>
      <c r="V127" s="175"/>
      <c r="W127" s="87"/>
      <c r="X127" s="87"/>
      <c r="Y127" s="87"/>
      <c r="Z127" s="87"/>
      <c r="AA127" s="87"/>
      <c r="AB127" s="87"/>
      <c r="AC127" s="86"/>
      <c r="AD127" s="87"/>
    </row>
    <row x14ac:dyDescent="0.25" r="128" customHeight="1" ht="17.25">
      <c r="A128" s="235">
        <f>A127</f>
        <v>25569.375</v>
      </c>
      <c r="B128" s="279" t="s">
        <v>22</v>
      </c>
      <c r="C128" s="180"/>
      <c r="D128" s="180"/>
      <c r="E128" s="180"/>
      <c r="F128" s="180"/>
      <c r="G128" s="180">
        <f>SUM(C128:F128)</f>
      </c>
      <c r="H128" s="237">
        <v>4800</v>
      </c>
      <c r="I128" s="125">
        <f>G128*H128</f>
      </c>
      <c r="J128" s="125">
        <f>I128*0.1</f>
      </c>
      <c r="K128" s="132">
        <f>SUM(I128:J128)</f>
      </c>
      <c r="L128" s="242"/>
      <c r="M128" s="175"/>
      <c r="N128" s="87"/>
      <c r="O128" s="87"/>
      <c r="P128" s="87"/>
      <c r="Q128" s="87"/>
      <c r="R128" s="87"/>
      <c r="S128" s="87"/>
      <c r="T128" s="87"/>
      <c r="U128" s="87"/>
      <c r="V128" s="175"/>
      <c r="W128" s="87"/>
      <c r="X128" s="87"/>
      <c r="Y128" s="87"/>
      <c r="Z128" s="87"/>
      <c r="AA128" s="87"/>
      <c r="AB128" s="87"/>
      <c r="AC128" s="86"/>
      <c r="AD128" s="87"/>
    </row>
    <row x14ac:dyDescent="0.25" r="129" customHeight="1" ht="17.25">
      <c r="A129" s="235">
        <f>A128</f>
        <v>25569.375</v>
      </c>
      <c r="B129" s="279" t="s">
        <v>84</v>
      </c>
      <c r="C129" s="180"/>
      <c r="D129" s="180"/>
      <c r="E129" s="180"/>
      <c r="F129" s="180"/>
      <c r="G129" s="180">
        <f>SUM(C129:F129)</f>
      </c>
      <c r="H129" s="237">
        <v>4800</v>
      </c>
      <c r="I129" s="125">
        <f>G129*H129</f>
      </c>
      <c r="J129" s="125">
        <f>I129*0.1</f>
      </c>
      <c r="K129" s="132">
        <f>SUM(I129:J129)</f>
      </c>
      <c r="L129" s="242"/>
      <c r="M129" s="175"/>
      <c r="N129" s="87"/>
      <c r="O129" s="87"/>
      <c r="P129" s="87"/>
      <c r="Q129" s="87"/>
      <c r="R129" s="87"/>
      <c r="S129" s="87"/>
      <c r="T129" s="87"/>
      <c r="U129" s="87"/>
      <c r="V129" s="175"/>
      <c r="W129" s="87"/>
      <c r="X129" s="87"/>
      <c r="Y129" s="87"/>
      <c r="Z129" s="87"/>
      <c r="AA129" s="87"/>
      <c r="AB129" s="87"/>
      <c r="AC129" s="86"/>
      <c r="AD129" s="87"/>
    </row>
    <row x14ac:dyDescent="0.25" r="130" customHeight="1" ht="17.25">
      <c r="A130" s="235">
        <f>A129</f>
        <v>25569.375</v>
      </c>
      <c r="B130" s="280" t="s">
        <v>17</v>
      </c>
      <c r="C130" s="180"/>
      <c r="D130" s="180"/>
      <c r="E130" s="180"/>
      <c r="F130" s="180"/>
      <c r="G130" s="180">
        <f>SUM(C130:F130)</f>
      </c>
      <c r="H130" s="125">
        <v>6000</v>
      </c>
      <c r="I130" s="125">
        <f>G130*H130</f>
      </c>
      <c r="J130" s="185"/>
      <c r="K130" s="132">
        <f>SUM(I130:J130)</f>
      </c>
      <c r="L130" s="242"/>
      <c r="M130" s="175"/>
      <c r="N130" s="87"/>
      <c r="O130" s="87"/>
      <c r="P130" s="87"/>
      <c r="Q130" s="87"/>
      <c r="R130" s="87"/>
      <c r="S130" s="87"/>
      <c r="T130" s="87"/>
      <c r="U130" s="87"/>
      <c r="V130" s="175"/>
      <c r="W130" s="87"/>
      <c r="X130" s="87"/>
      <c r="Y130" s="87"/>
      <c r="Z130" s="87"/>
      <c r="AA130" s="87"/>
      <c r="AB130" s="87"/>
      <c r="AC130" s="86"/>
      <c r="AD130" s="87"/>
    </row>
    <row x14ac:dyDescent="0.25" r="131" customHeight="1" ht="17.25">
      <c r="A131" s="235">
        <f>A130</f>
        <v>25569.375</v>
      </c>
      <c r="B131" s="279" t="s">
        <v>29</v>
      </c>
      <c r="C131" s="188" t="s">
        <v>14</v>
      </c>
      <c r="D131" s="180">
        <v>11</v>
      </c>
      <c r="E131" s="180">
        <v>11</v>
      </c>
      <c r="F131" s="180"/>
      <c r="G131" s="180">
        <f>SUM(C131:F131)</f>
      </c>
      <c r="H131" s="125">
        <v>5500</v>
      </c>
      <c r="I131" s="125">
        <f>G131*H131</f>
      </c>
      <c r="J131" s="125">
        <f>I131*0.1</f>
      </c>
      <c r="K131" s="132">
        <f>SUM(I131:J131)</f>
      </c>
      <c r="L131" s="242"/>
      <c r="M131" s="175"/>
      <c r="N131" s="87"/>
      <c r="O131" s="87"/>
      <c r="P131" s="87"/>
      <c r="Q131" s="87"/>
      <c r="R131" s="87"/>
      <c r="S131" s="87"/>
      <c r="T131" s="87"/>
      <c r="U131" s="87"/>
      <c r="V131" s="175"/>
      <c r="W131" s="87"/>
      <c r="X131" s="87"/>
      <c r="Y131" s="87"/>
      <c r="Z131" s="87"/>
      <c r="AA131" s="87"/>
      <c r="AB131" s="87"/>
      <c r="AC131" s="86"/>
      <c r="AD131" s="87"/>
    </row>
    <row x14ac:dyDescent="0.25" r="132" customHeight="1" ht="17.25">
      <c r="A132" s="235">
        <f>A131</f>
        <v>25569.375</v>
      </c>
      <c r="B132" s="279" t="s">
        <v>15</v>
      </c>
      <c r="C132" s="180"/>
      <c r="D132" s="180"/>
      <c r="E132" s="180"/>
      <c r="F132" s="180"/>
      <c r="G132" s="180">
        <f>SUM(C132:F132)</f>
      </c>
      <c r="H132" s="237">
        <v>4800</v>
      </c>
      <c r="I132" s="125">
        <f>G132*H132</f>
      </c>
      <c r="J132" s="125">
        <f>I132*0.1</f>
      </c>
      <c r="K132" s="132">
        <f>SUM(I132:J132)</f>
      </c>
      <c r="L132" s="242"/>
      <c r="M132" s="175"/>
      <c r="N132" s="87"/>
      <c r="O132" s="87"/>
      <c r="P132" s="87"/>
      <c r="Q132" s="87"/>
      <c r="R132" s="87"/>
      <c r="S132" s="87"/>
      <c r="T132" s="87"/>
      <c r="U132" s="87"/>
      <c r="V132" s="175"/>
      <c r="W132" s="87"/>
      <c r="X132" s="87"/>
      <c r="Y132" s="87"/>
      <c r="Z132" s="87"/>
      <c r="AA132" s="87"/>
      <c r="AB132" s="87"/>
      <c r="AC132" s="86"/>
      <c r="AD132" s="87"/>
    </row>
    <row x14ac:dyDescent="0.25" r="133" customHeight="1" ht="17.25">
      <c r="A133" s="235">
        <f>A132</f>
        <v>25569.375</v>
      </c>
      <c r="B133" s="279" t="s">
        <v>21</v>
      </c>
      <c r="C133" s="188" t="s">
        <v>14</v>
      </c>
      <c r="D133" s="180">
        <v>13</v>
      </c>
      <c r="E133" s="180"/>
      <c r="F133" s="180"/>
      <c r="G133" s="180">
        <f>SUM(C133:F133)</f>
      </c>
      <c r="H133" s="125">
        <v>5000</v>
      </c>
      <c r="I133" s="125">
        <f>G133*H133</f>
      </c>
      <c r="J133" s="125">
        <f>I133*0.1</f>
      </c>
      <c r="K133" s="132">
        <f>SUM(I133:J133)</f>
      </c>
      <c r="L133" s="242"/>
      <c r="M133" s="175"/>
      <c r="N133" s="87"/>
      <c r="O133" s="87"/>
      <c r="P133" s="87"/>
      <c r="Q133" s="87"/>
      <c r="R133" s="87"/>
      <c r="S133" s="87"/>
      <c r="T133" s="87"/>
      <c r="U133" s="87"/>
      <c r="V133" s="175"/>
      <c r="W133" s="87"/>
      <c r="X133" s="87"/>
      <c r="Y133" s="87"/>
      <c r="Z133" s="87"/>
      <c r="AA133" s="87"/>
      <c r="AB133" s="87"/>
      <c r="AC133" s="86"/>
      <c r="AD133" s="87"/>
    </row>
    <row x14ac:dyDescent="0.25" r="134" customHeight="1" ht="17.25">
      <c r="A134" s="235">
        <f>A133</f>
        <v>25569.375</v>
      </c>
      <c r="B134" s="279" t="s">
        <v>52</v>
      </c>
      <c r="C134" s="180"/>
      <c r="D134" s="180">
        <v>13</v>
      </c>
      <c r="E134" s="180">
        <v>9</v>
      </c>
      <c r="F134" s="180"/>
      <c r="G134" s="180">
        <f>SUM(C134:F134)</f>
      </c>
      <c r="H134" s="125">
        <v>5000</v>
      </c>
      <c r="I134" s="125">
        <f>G134*H134</f>
      </c>
      <c r="J134" s="125">
        <f>I134*0.1</f>
      </c>
      <c r="K134" s="132">
        <f>SUM(I134:J134)</f>
      </c>
      <c r="L134" s="242"/>
      <c r="M134" s="175"/>
      <c r="N134" s="87"/>
      <c r="O134" s="87"/>
      <c r="P134" s="87"/>
      <c r="Q134" s="87"/>
      <c r="R134" s="87"/>
      <c r="S134" s="87"/>
      <c r="T134" s="87"/>
      <c r="U134" s="87"/>
      <c r="V134" s="175"/>
      <c r="W134" s="87"/>
      <c r="X134" s="87"/>
      <c r="Y134" s="87"/>
      <c r="Z134" s="87"/>
      <c r="AA134" s="87"/>
      <c r="AB134" s="87"/>
      <c r="AC134" s="86"/>
      <c r="AD134" s="87"/>
    </row>
    <row x14ac:dyDescent="0.25" r="135" customHeight="1" ht="17.25">
      <c r="A135" s="235">
        <f>A134</f>
        <v>25569.375</v>
      </c>
      <c r="B135" s="279" t="s">
        <v>61</v>
      </c>
      <c r="C135" s="180"/>
      <c r="D135" s="180"/>
      <c r="E135" s="180"/>
      <c r="F135" s="180"/>
      <c r="G135" s="180">
        <f>SUM(C135:F135)</f>
      </c>
      <c r="H135" s="125">
        <v>5000</v>
      </c>
      <c r="I135" s="125">
        <f>G135*H135</f>
      </c>
      <c r="J135" s="125">
        <f>I135*0.1</f>
      </c>
      <c r="K135" s="132">
        <f>SUM(I135:J135)</f>
      </c>
      <c r="L135" s="242"/>
      <c r="M135" s="175"/>
      <c r="N135" s="87"/>
      <c r="O135" s="87"/>
      <c r="P135" s="87"/>
      <c r="Q135" s="87"/>
      <c r="R135" s="87"/>
      <c r="S135" s="87"/>
      <c r="T135" s="87"/>
      <c r="U135" s="87"/>
      <c r="V135" s="175"/>
      <c r="W135" s="87"/>
      <c r="X135" s="87"/>
      <c r="Y135" s="87"/>
      <c r="Z135" s="87"/>
      <c r="AA135" s="87"/>
      <c r="AB135" s="87"/>
      <c r="AC135" s="86"/>
      <c r="AD135" s="87"/>
    </row>
    <row x14ac:dyDescent="0.25" r="136" customHeight="1" ht="17.25">
      <c r="A136" s="235">
        <f>A135</f>
        <v>25569.375</v>
      </c>
      <c r="B136" s="280" t="s">
        <v>33</v>
      </c>
      <c r="C136" s="180"/>
      <c r="D136" s="180"/>
      <c r="E136" s="180"/>
      <c r="F136" s="180"/>
      <c r="G136" s="180">
        <f>SUM(C136:F136)</f>
      </c>
      <c r="H136" s="125">
        <v>5500</v>
      </c>
      <c r="I136" s="125">
        <f>G136*H136</f>
      </c>
      <c r="J136" s="125">
        <f>I136*0.1</f>
      </c>
      <c r="K136" s="132">
        <f>SUM(I136:J136)</f>
      </c>
      <c r="L136" s="242"/>
      <c r="M136" s="175"/>
      <c r="N136" s="87"/>
      <c r="O136" s="87"/>
      <c r="P136" s="87"/>
      <c r="Q136" s="87"/>
      <c r="R136" s="87"/>
      <c r="S136" s="87"/>
      <c r="T136" s="87"/>
      <c r="U136" s="87"/>
      <c r="V136" s="175"/>
      <c r="W136" s="87"/>
      <c r="X136" s="87"/>
      <c r="Y136" s="87"/>
      <c r="Z136" s="87"/>
      <c r="AA136" s="87"/>
      <c r="AB136" s="87"/>
      <c r="AC136" s="86"/>
      <c r="AD136" s="87"/>
    </row>
    <row x14ac:dyDescent="0.25" r="137" customHeight="1" ht="17.25">
      <c r="A137" s="235">
        <f>A136</f>
        <v>25569.375</v>
      </c>
      <c r="B137" s="279" t="s">
        <v>30</v>
      </c>
      <c r="C137" s="180"/>
      <c r="D137" s="180">
        <v>17</v>
      </c>
      <c r="E137" s="180"/>
      <c r="F137" s="180"/>
      <c r="G137" s="180">
        <f>SUM(C137:F137)</f>
      </c>
      <c r="H137" s="125">
        <v>6000</v>
      </c>
      <c r="I137" s="125">
        <f>G137*H137</f>
      </c>
      <c r="J137" s="125">
        <f>I137*0.1</f>
      </c>
      <c r="K137" s="132">
        <f>SUM(I137:J137)</f>
      </c>
      <c r="L137" s="242"/>
      <c r="M137" s="175"/>
      <c r="N137" s="87"/>
      <c r="O137" s="87"/>
      <c r="P137" s="87"/>
      <c r="Q137" s="87"/>
      <c r="R137" s="87"/>
      <c r="S137" s="87"/>
      <c r="T137" s="87"/>
      <c r="U137" s="87"/>
      <c r="V137" s="175"/>
      <c r="W137" s="87"/>
      <c r="X137" s="87"/>
      <c r="Y137" s="87"/>
      <c r="Z137" s="87"/>
      <c r="AA137" s="87"/>
      <c r="AB137" s="87"/>
      <c r="AC137" s="86"/>
      <c r="AD137" s="87"/>
    </row>
    <row x14ac:dyDescent="0.25" r="138" customHeight="1" ht="17.25">
      <c r="A138" s="235">
        <f>A137</f>
        <v>25569.375</v>
      </c>
      <c r="B138" s="279" t="s">
        <v>28</v>
      </c>
      <c r="C138" s="188" t="s">
        <v>14</v>
      </c>
      <c r="D138" s="180">
        <v>20</v>
      </c>
      <c r="E138" s="180"/>
      <c r="F138" s="180"/>
      <c r="G138" s="180">
        <f>SUM(C138:F138)</f>
      </c>
      <c r="H138" s="125">
        <v>5000</v>
      </c>
      <c r="I138" s="125">
        <f>G138*H138</f>
      </c>
      <c r="J138" s="125">
        <f>I138*0.1</f>
      </c>
      <c r="K138" s="132">
        <f>SUM(I138:J138)</f>
      </c>
      <c r="L138" s="242"/>
      <c r="M138" s="175"/>
      <c r="N138" s="87"/>
      <c r="O138" s="87"/>
      <c r="P138" s="87"/>
      <c r="Q138" s="87"/>
      <c r="R138" s="87"/>
      <c r="S138" s="87"/>
      <c r="T138" s="87"/>
      <c r="U138" s="87"/>
      <c r="V138" s="175"/>
      <c r="W138" s="87"/>
      <c r="X138" s="87"/>
      <c r="Y138" s="87"/>
      <c r="Z138" s="87"/>
      <c r="AA138" s="87"/>
      <c r="AB138" s="87"/>
      <c r="AC138" s="86"/>
      <c r="AD138" s="87"/>
    </row>
    <row x14ac:dyDescent="0.25" r="139" customHeight="1" ht="17.25">
      <c r="A139" s="235">
        <f>A138</f>
        <v>25569.375</v>
      </c>
      <c r="B139" s="179" t="s">
        <v>12</v>
      </c>
      <c r="C139" s="180"/>
      <c r="D139" s="180">
        <v>7</v>
      </c>
      <c r="E139" s="180"/>
      <c r="F139" s="180"/>
      <c r="G139" s="180">
        <f>SUM(C139:F139)</f>
      </c>
      <c r="H139" s="125">
        <v>6000</v>
      </c>
      <c r="I139" s="125">
        <f>G139*H139</f>
      </c>
      <c r="J139" s="125">
        <f>I139*0.1</f>
      </c>
      <c r="K139" s="132">
        <f>SUM(I139:J139)</f>
      </c>
      <c r="L139" s="242"/>
      <c r="M139" s="175"/>
      <c r="N139" s="87"/>
      <c r="O139" s="87"/>
      <c r="P139" s="87"/>
      <c r="Q139" s="87"/>
      <c r="R139" s="87"/>
      <c r="S139" s="87"/>
      <c r="T139" s="87"/>
      <c r="U139" s="87"/>
      <c r="V139" s="175"/>
      <c r="W139" s="87"/>
      <c r="X139" s="87"/>
      <c r="Y139" s="87"/>
      <c r="Z139" s="87"/>
      <c r="AA139" s="87"/>
      <c r="AB139" s="87"/>
      <c r="AC139" s="86"/>
      <c r="AD139" s="87"/>
    </row>
    <row x14ac:dyDescent="0.25" r="140" customHeight="1" ht="17.25">
      <c r="A140" s="235">
        <f>A139</f>
        <v>25569.375</v>
      </c>
      <c r="B140" s="179" t="s">
        <v>100</v>
      </c>
      <c r="C140" s="180"/>
      <c r="D140" s="180">
        <v>2</v>
      </c>
      <c r="E140" s="180"/>
      <c r="F140" s="180"/>
      <c r="G140" s="180">
        <f>SUM(C140:F140)</f>
      </c>
      <c r="H140" s="125">
        <v>5500</v>
      </c>
      <c r="I140" s="125">
        <f>G140*H140</f>
      </c>
      <c r="J140" s="125">
        <f>I140*0.1</f>
      </c>
      <c r="K140" s="125">
        <f>SUM(I140:J140)</f>
      </c>
      <c r="L140" s="242"/>
      <c r="M140" s="175"/>
      <c r="N140" s="87"/>
      <c r="O140" s="87"/>
      <c r="P140" s="87"/>
      <c r="Q140" s="87"/>
      <c r="R140" s="87"/>
      <c r="S140" s="87"/>
      <c r="T140" s="87"/>
      <c r="U140" s="87"/>
      <c r="V140" s="175"/>
      <c r="W140" s="87"/>
      <c r="X140" s="87"/>
      <c r="Y140" s="87"/>
      <c r="Z140" s="87"/>
      <c r="AA140" s="87"/>
      <c r="AB140" s="87"/>
      <c r="AC140" s="86"/>
      <c r="AD140" s="87"/>
    </row>
    <row x14ac:dyDescent="0.25" r="141" customHeight="1" ht="17.25">
      <c r="A141" s="235">
        <f>A140</f>
        <v>25569.375</v>
      </c>
      <c r="B141" s="179" t="s">
        <v>37</v>
      </c>
      <c r="C141" s="180"/>
      <c r="D141" s="180">
        <v>5</v>
      </c>
      <c r="E141" s="180"/>
      <c r="F141" s="180"/>
      <c r="G141" s="180">
        <f>SUM(C141:F141)</f>
      </c>
      <c r="H141" s="125">
        <v>6500</v>
      </c>
      <c r="I141" s="125">
        <f>G141*H141</f>
      </c>
      <c r="J141" s="125">
        <f>I141*0.1</f>
      </c>
      <c r="K141" s="125">
        <f>SUM(I141:J141)</f>
      </c>
      <c r="L141" s="242"/>
      <c r="M141" s="175"/>
      <c r="N141" s="87"/>
      <c r="O141" s="87"/>
      <c r="P141" s="87"/>
      <c r="Q141" s="87"/>
      <c r="R141" s="87"/>
      <c r="S141" s="87"/>
      <c r="T141" s="87"/>
      <c r="U141" s="87"/>
      <c r="V141" s="175"/>
      <c r="W141" s="87"/>
      <c r="X141" s="87"/>
      <c r="Y141" s="87"/>
      <c r="Z141" s="87"/>
      <c r="AA141" s="87"/>
      <c r="AB141" s="87"/>
      <c r="AC141" s="86"/>
      <c r="AD141" s="87"/>
    </row>
    <row x14ac:dyDescent="0.25" r="142" customHeight="1" ht="17.25">
      <c r="A142" s="235">
        <f>A141</f>
        <v>25569.375</v>
      </c>
      <c r="B142" s="186" t="s">
        <v>64</v>
      </c>
      <c r="C142" s="180"/>
      <c r="D142" s="180">
        <v>18</v>
      </c>
      <c r="E142" s="180"/>
      <c r="F142" s="180"/>
      <c r="G142" s="180">
        <f>SUM(C142:F142)</f>
      </c>
      <c r="H142" s="182">
        <v>5500</v>
      </c>
      <c r="I142" s="125">
        <f>G142*H142</f>
      </c>
      <c r="J142" s="125">
        <f>I142*0.1</f>
      </c>
      <c r="K142" s="125">
        <f>SUM(I142:J142)</f>
      </c>
      <c r="L142" s="242"/>
      <c r="M142" s="175"/>
      <c r="N142" s="87"/>
      <c r="O142" s="87"/>
      <c r="P142" s="87"/>
      <c r="Q142" s="87"/>
      <c r="R142" s="87"/>
      <c r="S142" s="87"/>
      <c r="T142" s="87"/>
      <c r="U142" s="87"/>
      <c r="V142" s="175"/>
      <c r="W142" s="87"/>
      <c r="X142" s="87"/>
      <c r="Y142" s="87"/>
      <c r="Z142" s="87"/>
      <c r="AA142" s="87"/>
      <c r="AB142" s="87"/>
      <c r="AC142" s="86"/>
      <c r="AD142" s="87"/>
    </row>
    <row x14ac:dyDescent="0.25" r="143" customHeight="1" ht="17.25">
      <c r="A143" s="235">
        <f>A142</f>
        <v>25569.375</v>
      </c>
      <c r="B143" s="186" t="s">
        <v>25</v>
      </c>
      <c r="C143" s="180"/>
      <c r="D143" s="180"/>
      <c r="E143" s="180"/>
      <c r="F143" s="180"/>
      <c r="G143" s="180">
        <f>SUM(C143:F143)</f>
      </c>
      <c r="H143" s="125">
        <v>6000</v>
      </c>
      <c r="I143" s="125">
        <f>G143*H143</f>
      </c>
      <c r="J143" s="125">
        <f>I143*0.1</f>
      </c>
      <c r="K143" s="125">
        <f>SUM(I143:J143)</f>
      </c>
      <c r="L143" s="242"/>
      <c r="M143" s="175"/>
      <c r="N143" s="87"/>
      <c r="O143" s="87"/>
      <c r="P143" s="87"/>
      <c r="Q143" s="87"/>
      <c r="R143" s="87"/>
      <c r="S143" s="87"/>
      <c r="T143" s="87"/>
      <c r="U143" s="87"/>
      <c r="V143" s="175"/>
      <c r="W143" s="87"/>
      <c r="X143" s="87"/>
      <c r="Y143" s="87"/>
      <c r="Z143" s="87"/>
      <c r="AA143" s="87"/>
      <c r="AB143" s="87"/>
      <c r="AC143" s="86"/>
      <c r="AD143" s="87"/>
    </row>
    <row x14ac:dyDescent="0.25" r="144" customHeight="1" ht="17.25">
      <c r="A144" s="235">
        <f>A143</f>
        <v>25569.375</v>
      </c>
      <c r="B144" s="279" t="s">
        <v>76</v>
      </c>
      <c r="C144" s="188" t="s">
        <v>14</v>
      </c>
      <c r="D144" s="180"/>
      <c r="E144" s="180"/>
      <c r="F144" s="180"/>
      <c r="G144" s="180">
        <f>SUM(C144:F144)</f>
      </c>
      <c r="H144" s="125">
        <v>6000</v>
      </c>
      <c r="I144" s="125">
        <f>G144*H144</f>
      </c>
      <c r="J144" s="125">
        <f>I144*0.1</f>
      </c>
      <c r="K144" s="125">
        <f>SUM(I144:J144)</f>
      </c>
      <c r="L144" s="242"/>
      <c r="M144" s="175"/>
      <c r="N144" s="87"/>
      <c r="O144" s="87"/>
      <c r="P144" s="87"/>
      <c r="Q144" s="87"/>
      <c r="R144" s="87"/>
      <c r="S144" s="87"/>
      <c r="T144" s="87"/>
      <c r="U144" s="87"/>
      <c r="V144" s="175"/>
      <c r="W144" s="87"/>
      <c r="X144" s="87"/>
      <c r="Y144" s="87"/>
      <c r="Z144" s="87"/>
      <c r="AA144" s="87"/>
      <c r="AB144" s="87"/>
      <c r="AC144" s="86"/>
      <c r="AD144" s="87"/>
    </row>
    <row x14ac:dyDescent="0.25" r="145" customHeight="1" ht="17.25">
      <c r="A145" s="235">
        <f>A144</f>
        <v>25569.375</v>
      </c>
      <c r="B145" s="186" t="s">
        <v>149</v>
      </c>
      <c r="C145" s="180"/>
      <c r="D145" s="180">
        <v>48</v>
      </c>
      <c r="E145" s="180"/>
      <c r="F145" s="180"/>
      <c r="G145" s="180">
        <f>SUM(C145:F145)</f>
      </c>
      <c r="H145" s="125">
        <v>6000</v>
      </c>
      <c r="I145" s="125">
        <f>G145*H145</f>
      </c>
      <c r="J145" s="125">
        <f>I145*0.1</f>
      </c>
      <c r="K145" s="125">
        <f>SUM(I145:J145)</f>
      </c>
      <c r="L145" s="242"/>
      <c r="M145" s="175"/>
      <c r="N145" s="87"/>
      <c r="O145" s="87"/>
      <c r="P145" s="87"/>
      <c r="Q145" s="87"/>
      <c r="R145" s="87"/>
      <c r="S145" s="87"/>
      <c r="T145" s="87"/>
      <c r="U145" s="87"/>
      <c r="V145" s="175"/>
      <c r="W145" s="87"/>
      <c r="X145" s="87"/>
      <c r="Y145" s="87"/>
      <c r="Z145" s="87"/>
      <c r="AA145" s="87"/>
      <c r="AB145" s="87"/>
      <c r="AC145" s="86"/>
      <c r="AD145" s="87"/>
    </row>
    <row x14ac:dyDescent="0.25" r="146" customHeight="1" ht="17.25">
      <c r="A146" s="235">
        <f>A145</f>
        <v>25569.375</v>
      </c>
      <c r="B146" s="280" t="s">
        <v>43</v>
      </c>
      <c r="C146" s="180"/>
      <c r="D146" s="180"/>
      <c r="E146" s="180"/>
      <c r="F146" s="180"/>
      <c r="G146" s="180">
        <f>SUM(C146:F146)</f>
      </c>
      <c r="H146" s="125">
        <v>6000</v>
      </c>
      <c r="I146" s="125">
        <f>G146*H146</f>
      </c>
      <c r="J146" s="125">
        <f>I146*0.1</f>
      </c>
      <c r="K146" s="125">
        <f>SUM(I146:J146)</f>
      </c>
      <c r="L146" s="242"/>
      <c r="M146" s="175"/>
      <c r="N146" s="87"/>
      <c r="O146" s="87"/>
      <c r="P146" s="87"/>
      <c r="Q146" s="87"/>
      <c r="R146" s="87"/>
      <c r="S146" s="87"/>
      <c r="T146" s="87"/>
      <c r="U146" s="87"/>
      <c r="V146" s="175"/>
      <c r="W146" s="87"/>
      <c r="X146" s="87"/>
      <c r="Y146" s="87"/>
      <c r="Z146" s="87"/>
      <c r="AA146" s="87"/>
      <c r="AB146" s="87"/>
      <c r="AC146" s="86"/>
      <c r="AD146" s="87"/>
    </row>
    <row x14ac:dyDescent="0.25" r="147" customHeight="1" ht="17.25">
      <c r="A147" s="235">
        <f>A146</f>
        <v>25569.375</v>
      </c>
      <c r="B147" s="280" t="s">
        <v>18</v>
      </c>
      <c r="C147" s="180"/>
      <c r="D147" s="180"/>
      <c r="E147" s="180"/>
      <c r="F147" s="180"/>
      <c r="G147" s="180">
        <f>SUM(C147:F147)</f>
      </c>
      <c r="H147" s="125">
        <v>6000</v>
      </c>
      <c r="I147" s="125">
        <f>G147*H147</f>
      </c>
      <c r="J147" s="125">
        <f>I147*0.1</f>
      </c>
      <c r="K147" s="125">
        <f>SUM(I147:J147)</f>
      </c>
      <c r="L147" s="242"/>
      <c r="M147" s="175"/>
      <c r="N147" s="87"/>
      <c r="O147" s="87"/>
      <c r="P147" s="87"/>
      <c r="Q147" s="87"/>
      <c r="R147" s="87"/>
      <c r="S147" s="87"/>
      <c r="T147" s="87"/>
      <c r="U147" s="87"/>
      <c r="V147" s="175"/>
      <c r="W147" s="87"/>
      <c r="X147" s="87"/>
      <c r="Y147" s="87"/>
      <c r="Z147" s="87"/>
      <c r="AA147" s="87"/>
      <c r="AB147" s="87"/>
      <c r="AC147" s="86"/>
      <c r="AD147" s="87"/>
    </row>
    <row x14ac:dyDescent="0.25" r="148" customHeight="1" ht="17.25">
      <c r="A148" s="235">
        <f>A147</f>
        <v>25569.375</v>
      </c>
      <c r="B148" s="280" t="s">
        <v>82</v>
      </c>
      <c r="C148" s="188" t="s">
        <v>14</v>
      </c>
      <c r="D148" s="180"/>
      <c r="E148" s="180"/>
      <c r="F148" s="180"/>
      <c r="G148" s="180">
        <f>SUM(C148:F148)</f>
      </c>
      <c r="H148" s="125">
        <v>5000</v>
      </c>
      <c r="I148" s="125">
        <f>G148*H148</f>
      </c>
      <c r="J148" s="125">
        <f>I148*0.1</f>
      </c>
      <c r="K148" s="125">
        <f>SUM(I148:J148)</f>
      </c>
      <c r="L148" s="242"/>
      <c r="M148" s="175"/>
      <c r="N148" s="87"/>
      <c r="O148" s="87"/>
      <c r="P148" s="87"/>
      <c r="Q148" s="87"/>
      <c r="R148" s="87"/>
      <c r="S148" s="87"/>
      <c r="T148" s="87"/>
      <c r="U148" s="87"/>
      <c r="V148" s="175"/>
      <c r="W148" s="87"/>
      <c r="X148" s="87"/>
      <c r="Y148" s="87"/>
      <c r="Z148" s="87"/>
      <c r="AA148" s="87"/>
      <c r="AB148" s="87"/>
      <c r="AC148" s="86"/>
      <c r="AD148" s="87"/>
    </row>
    <row x14ac:dyDescent="0.25" r="149" customHeight="1" ht="17.25">
      <c r="A149" s="235">
        <f>A148</f>
        <v>25569.375</v>
      </c>
      <c r="B149" s="280" t="s">
        <v>151</v>
      </c>
      <c r="C149" s="180"/>
      <c r="D149" s="180"/>
      <c r="E149" s="180"/>
      <c r="F149" s="180"/>
      <c r="G149" s="180">
        <f>SUM(C149:F149)</f>
      </c>
      <c r="H149" s="125">
        <v>5000</v>
      </c>
      <c r="I149" s="125">
        <f>G149*H149</f>
      </c>
      <c r="J149" s="125">
        <f>I149*0.1</f>
      </c>
      <c r="K149" s="125">
        <f>SUM(I149:J149)</f>
      </c>
      <c r="L149" s="242"/>
      <c r="M149" s="175"/>
      <c r="N149" s="87"/>
      <c r="O149" s="87"/>
      <c r="P149" s="87"/>
      <c r="Q149" s="87"/>
      <c r="R149" s="87"/>
      <c r="S149" s="87"/>
      <c r="T149" s="87"/>
      <c r="U149" s="87"/>
      <c r="V149" s="175"/>
      <c r="W149" s="87"/>
      <c r="X149" s="87"/>
      <c r="Y149" s="87"/>
      <c r="Z149" s="87"/>
      <c r="AA149" s="87"/>
      <c r="AB149" s="87"/>
      <c r="AC149" s="86"/>
      <c r="AD149" s="87"/>
    </row>
    <row x14ac:dyDescent="0.25" r="150" customHeight="1" ht="17.25">
      <c r="A150" s="235">
        <f>A149</f>
        <v>25569.375</v>
      </c>
      <c r="B150" s="280" t="s">
        <v>207</v>
      </c>
      <c r="C150" s="180"/>
      <c r="D150" s="180">
        <v>22</v>
      </c>
      <c r="E150" s="180"/>
      <c r="F150" s="180">
        <v>2</v>
      </c>
      <c r="G150" s="180">
        <f>SUM(C150:F150)</f>
      </c>
      <c r="H150" s="125">
        <v>6000</v>
      </c>
      <c r="I150" s="125">
        <f>G150*H150</f>
      </c>
      <c r="J150" s="125">
        <f>I150*0.1</f>
      </c>
      <c r="K150" s="125">
        <f>SUM(I150:J150)</f>
      </c>
      <c r="L150" s="242"/>
      <c r="M150" s="175"/>
      <c r="N150" s="87"/>
      <c r="O150" s="87"/>
      <c r="P150" s="87"/>
      <c r="Q150" s="87"/>
      <c r="R150" s="87"/>
      <c r="S150" s="87"/>
      <c r="T150" s="87"/>
      <c r="U150" s="87"/>
      <c r="V150" s="175"/>
      <c r="W150" s="87"/>
      <c r="X150" s="87"/>
      <c r="Y150" s="87"/>
      <c r="Z150" s="87"/>
      <c r="AA150" s="87"/>
      <c r="AB150" s="87"/>
      <c r="AC150" s="86"/>
      <c r="AD150" s="87"/>
    </row>
    <row x14ac:dyDescent="0.25" r="151" customHeight="1" ht="17.25">
      <c r="A151" s="235">
        <f>A150</f>
        <v>25569.375</v>
      </c>
      <c r="B151" s="280"/>
      <c r="C151" s="180"/>
      <c r="D151" s="180"/>
      <c r="E151" s="180"/>
      <c r="F151" s="180"/>
      <c r="G151" s="180">
        <f>SUM(C151:F151)</f>
      </c>
      <c r="H151" s="125"/>
      <c r="I151" s="125">
        <f>G151*H151</f>
      </c>
      <c r="J151" s="125">
        <f>I151*0.1</f>
      </c>
      <c r="K151" s="125">
        <f>SUM(I151:J151)</f>
      </c>
      <c r="L151" s="242"/>
      <c r="M151" s="175"/>
      <c r="N151" s="87"/>
      <c r="O151" s="87"/>
      <c r="P151" s="87"/>
      <c r="Q151" s="87"/>
      <c r="R151" s="87"/>
      <c r="S151" s="87"/>
      <c r="T151" s="87"/>
      <c r="U151" s="87"/>
      <c r="V151" s="175"/>
      <c r="W151" s="87"/>
      <c r="X151" s="87"/>
      <c r="Y151" s="87"/>
      <c r="Z151" s="87"/>
      <c r="AA151" s="87"/>
      <c r="AB151" s="87"/>
      <c r="AC151" s="86"/>
      <c r="AD151" s="87"/>
    </row>
    <row x14ac:dyDescent="0.25" r="152" customHeight="1" ht="17.25">
      <c r="A152" s="235">
        <f>A151</f>
        <v>25569.375</v>
      </c>
      <c r="B152" s="179"/>
      <c r="C152" s="180"/>
      <c r="D152" s="180"/>
      <c r="E152" s="180"/>
      <c r="F152" s="180"/>
      <c r="G152" s="180">
        <f>SUM(C152:F152)</f>
      </c>
      <c r="H152" s="125"/>
      <c r="I152" s="125">
        <f>G152*H152</f>
      </c>
      <c r="J152" s="125">
        <f>I152*0.1</f>
      </c>
      <c r="K152" s="125">
        <f>SUM(I152:J152)</f>
      </c>
      <c r="L152" s="242"/>
      <c r="M152" s="175"/>
      <c r="N152" s="87"/>
      <c r="O152" s="87"/>
      <c r="P152" s="87"/>
      <c r="Q152" s="87"/>
      <c r="R152" s="87"/>
      <c r="S152" s="87"/>
      <c r="T152" s="87"/>
      <c r="U152" s="87"/>
      <c r="V152" s="175"/>
      <c r="W152" s="87"/>
      <c r="X152" s="87"/>
      <c r="Y152" s="87"/>
      <c r="Z152" s="87"/>
      <c r="AA152" s="87"/>
      <c r="AB152" s="87"/>
      <c r="AC152" s="86"/>
      <c r="AD152" s="87"/>
    </row>
    <row x14ac:dyDescent="0.25" r="153" customHeight="1" ht="17.25">
      <c r="A153" s="243">
        <f>A152</f>
        <v>25569.375</v>
      </c>
      <c r="B153" s="282" t="s">
        <v>155</v>
      </c>
      <c r="C153" s="191">
        <f>SUM(C111:C152)</f>
      </c>
      <c r="D153" s="191">
        <f>SUM(D111:D152)</f>
      </c>
      <c r="E153" s="191">
        <f>SUM(E111:E152)</f>
      </c>
      <c r="F153" s="191">
        <f>SUM(F111:F152)</f>
      </c>
      <c r="G153" s="191">
        <f>SUM(G111:G152)</f>
      </c>
      <c r="H153" s="201"/>
      <c r="I153" s="201">
        <f>SUM(I111:I152)</f>
      </c>
      <c r="J153" s="201">
        <f>SUM(J111:J152)</f>
      </c>
      <c r="K153" s="201">
        <f>SUM(K111:K152)</f>
      </c>
      <c r="L153" s="283"/>
      <c r="M153" s="175"/>
      <c r="N153" s="87"/>
      <c r="O153" s="87"/>
      <c r="P153" s="87"/>
      <c r="Q153" s="87"/>
      <c r="R153" s="87"/>
      <c r="S153" s="87"/>
      <c r="T153" s="87"/>
      <c r="U153" s="87"/>
      <c r="V153" s="175"/>
      <c r="W153" s="87"/>
      <c r="X153" s="87"/>
      <c r="Y153" s="87"/>
      <c r="Z153" s="87"/>
      <c r="AA153" s="87"/>
      <c r="AB153" s="87"/>
      <c r="AC153" s="86"/>
      <c r="AD153" s="87"/>
    </row>
    <row x14ac:dyDescent="0.25" r="154" customHeight="1" ht="17.25">
      <c r="A154" s="235">
        <f>A157</f>
        <v>25569.375</v>
      </c>
      <c r="B154" s="186" t="s">
        <v>113</v>
      </c>
      <c r="C154" s="180"/>
      <c r="D154" s="180">
        <v>70</v>
      </c>
      <c r="E154" s="180"/>
      <c r="F154" s="180"/>
      <c r="G154" s="180">
        <f>SUM(C154:F154)</f>
      </c>
      <c r="H154" s="125">
        <v>6500</v>
      </c>
      <c r="I154" s="125">
        <f>G154*H154</f>
      </c>
      <c r="J154" s="185"/>
      <c r="K154" s="125">
        <f>SUM(I154:J154)</f>
      </c>
      <c r="L154" s="242"/>
      <c r="M154" s="175"/>
      <c r="N154" s="87"/>
      <c r="O154" s="87"/>
      <c r="P154" s="87"/>
      <c r="Q154" s="87"/>
      <c r="R154" s="87"/>
      <c r="S154" s="87"/>
      <c r="T154" s="87"/>
      <c r="U154" s="87"/>
      <c r="V154" s="175"/>
      <c r="W154" s="87"/>
      <c r="X154" s="87"/>
      <c r="Y154" s="87"/>
      <c r="Z154" s="87"/>
      <c r="AA154" s="87"/>
      <c r="AB154" s="87"/>
      <c r="AC154" s="86"/>
      <c r="AD154" s="87"/>
    </row>
    <row x14ac:dyDescent="0.25" r="155" customHeight="1" ht="17.25">
      <c r="A155" s="235">
        <f>A154</f>
        <v>25569.375</v>
      </c>
      <c r="B155" s="186" t="s">
        <v>156</v>
      </c>
      <c r="C155" s="180"/>
      <c r="D155" s="180">
        <v>2</v>
      </c>
      <c r="E155" s="180"/>
      <c r="F155" s="180"/>
      <c r="G155" s="180">
        <f>SUM(C155:F155)</f>
      </c>
      <c r="H155" s="125">
        <v>6500</v>
      </c>
      <c r="I155" s="125">
        <f>G155*H155</f>
      </c>
      <c r="J155" s="185"/>
      <c r="K155" s="125">
        <f>SUM(I155:J155)</f>
      </c>
      <c r="L155" s="242"/>
      <c r="M155" s="175"/>
      <c r="N155" s="87"/>
      <c r="O155" s="87"/>
      <c r="P155" s="87"/>
      <c r="Q155" s="87"/>
      <c r="R155" s="87"/>
      <c r="S155" s="87"/>
      <c r="T155" s="87"/>
      <c r="U155" s="87"/>
      <c r="V155" s="175"/>
      <c r="W155" s="87"/>
      <c r="X155" s="87"/>
      <c r="Y155" s="87"/>
      <c r="Z155" s="87"/>
      <c r="AA155" s="87"/>
      <c r="AB155" s="87"/>
      <c r="AC155" s="86"/>
      <c r="AD155" s="87"/>
    </row>
    <row x14ac:dyDescent="0.25" r="156" customHeight="1" ht="17.25">
      <c r="A156" s="235">
        <f>A151</f>
        <v>25569.375</v>
      </c>
      <c r="B156" s="186" t="s">
        <v>112</v>
      </c>
      <c r="C156" s="180"/>
      <c r="D156" s="180">
        <v>7</v>
      </c>
      <c r="E156" s="180"/>
      <c r="F156" s="180"/>
      <c r="G156" s="180">
        <f>SUM(C156:F156)</f>
      </c>
      <c r="H156" s="125">
        <v>6900</v>
      </c>
      <c r="I156" s="125">
        <f>G156*H156</f>
      </c>
      <c r="J156" s="185"/>
      <c r="K156" s="125">
        <f>SUM(I156:J156)</f>
      </c>
      <c r="L156" s="242"/>
      <c r="M156" s="175"/>
      <c r="N156" s="87"/>
      <c r="O156" s="87"/>
      <c r="P156" s="87"/>
      <c r="Q156" s="87"/>
      <c r="R156" s="87"/>
      <c r="S156" s="87"/>
      <c r="T156" s="87"/>
      <c r="U156" s="87"/>
      <c r="V156" s="175"/>
      <c r="W156" s="87"/>
      <c r="X156" s="87"/>
      <c r="Y156" s="87"/>
      <c r="Z156" s="87"/>
      <c r="AA156" s="87"/>
      <c r="AB156" s="87"/>
      <c r="AC156" s="86"/>
      <c r="AD156" s="87"/>
    </row>
    <row x14ac:dyDescent="0.25" r="157" customHeight="1" ht="17.25">
      <c r="A157" s="235">
        <f>A156</f>
        <v>25569.375</v>
      </c>
      <c r="B157" s="179"/>
      <c r="C157" s="180"/>
      <c r="D157" s="180"/>
      <c r="E157" s="180"/>
      <c r="F157" s="180"/>
      <c r="G157" s="180">
        <f>SUM(C157:F157)</f>
      </c>
      <c r="H157" s="125"/>
      <c r="I157" s="125">
        <f>G155*H157</f>
      </c>
      <c r="J157" s="185"/>
      <c r="K157" s="125">
        <f>SUM(I157:J157)</f>
      </c>
      <c r="L157" s="242"/>
      <c r="M157" s="175"/>
      <c r="N157" s="87"/>
      <c r="O157" s="87"/>
      <c r="P157" s="87"/>
      <c r="Q157" s="87"/>
      <c r="R157" s="87"/>
      <c r="S157" s="87"/>
      <c r="T157" s="87"/>
      <c r="U157" s="87"/>
      <c r="V157" s="175"/>
      <c r="W157" s="87"/>
      <c r="X157" s="87"/>
      <c r="Y157" s="87"/>
      <c r="Z157" s="87"/>
      <c r="AA157" s="87"/>
      <c r="AB157" s="87"/>
      <c r="AC157" s="86"/>
      <c r="AD157" s="87"/>
    </row>
    <row x14ac:dyDescent="0.25" r="158" customHeight="1" ht="17.25">
      <c r="A158" s="235">
        <f>A157</f>
        <v>25569.375</v>
      </c>
      <c r="B158" s="179"/>
      <c r="C158" s="180"/>
      <c r="D158" s="180"/>
      <c r="E158" s="180"/>
      <c r="F158" s="180"/>
      <c r="G158" s="180">
        <f>SUM(C158:F158)</f>
      </c>
      <c r="H158" s="125"/>
      <c r="I158" s="125">
        <f>G158*H158</f>
      </c>
      <c r="J158" s="185"/>
      <c r="K158" s="125">
        <f>SUM(I158:J158)</f>
      </c>
      <c r="L158" s="242"/>
      <c r="M158" s="175"/>
      <c r="N158" s="87"/>
      <c r="O158" s="87"/>
      <c r="P158" s="87"/>
      <c r="Q158" s="87"/>
      <c r="R158" s="87"/>
      <c r="S158" s="87"/>
      <c r="T158" s="87"/>
      <c r="U158" s="87"/>
      <c r="V158" s="175"/>
      <c r="W158" s="87"/>
      <c r="X158" s="87"/>
      <c r="Y158" s="87"/>
      <c r="Z158" s="87"/>
      <c r="AA158" s="87"/>
      <c r="AB158" s="87"/>
      <c r="AC158" s="86"/>
      <c r="AD158" s="87"/>
    </row>
    <row x14ac:dyDescent="0.25" r="159" customHeight="1" ht="17.25">
      <c r="A159" s="235">
        <f>A158</f>
        <v>25569.375</v>
      </c>
      <c r="B159" s="179"/>
      <c r="C159" s="180"/>
      <c r="D159" s="180"/>
      <c r="E159" s="180"/>
      <c r="F159" s="180"/>
      <c r="G159" s="180">
        <f>SUM(C159:F159)</f>
      </c>
      <c r="H159" s="125"/>
      <c r="I159" s="125">
        <f>G158*H159</f>
      </c>
      <c r="J159" s="185"/>
      <c r="K159" s="125">
        <f>SUM(I159:J159)</f>
      </c>
      <c r="L159" s="242"/>
      <c r="M159" s="175"/>
      <c r="N159" s="87"/>
      <c r="O159" s="87"/>
      <c r="P159" s="87"/>
      <c r="Q159" s="87"/>
      <c r="R159" s="87"/>
      <c r="S159" s="87"/>
      <c r="T159" s="87"/>
      <c r="U159" s="87"/>
      <c r="V159" s="175"/>
      <c r="W159" s="87"/>
      <c r="X159" s="87"/>
      <c r="Y159" s="87"/>
      <c r="Z159" s="87"/>
      <c r="AA159" s="87"/>
      <c r="AB159" s="87"/>
      <c r="AC159" s="86"/>
      <c r="AD159" s="87"/>
    </row>
    <row x14ac:dyDescent="0.25" r="160" customHeight="1" ht="17.25">
      <c r="A160" s="235">
        <f>A155</f>
        <v>25569.375</v>
      </c>
      <c r="B160" s="179"/>
      <c r="C160" s="180"/>
      <c r="D160" s="180"/>
      <c r="E160" s="180"/>
      <c r="F160" s="180"/>
      <c r="G160" s="180">
        <f>SUM(C160:F160)</f>
      </c>
      <c r="H160" s="125"/>
      <c r="I160" s="125">
        <f>G160*H160</f>
      </c>
      <c r="J160" s="185"/>
      <c r="K160" s="125">
        <f>SUM(I160:J160)</f>
      </c>
      <c r="L160" s="242"/>
      <c r="M160" s="175"/>
      <c r="N160" s="87"/>
      <c r="O160" s="87"/>
      <c r="P160" s="87"/>
      <c r="Q160" s="87"/>
      <c r="R160" s="87"/>
      <c r="S160" s="87"/>
      <c r="T160" s="87"/>
      <c r="U160" s="87"/>
      <c r="V160" s="175"/>
      <c r="W160" s="87"/>
      <c r="X160" s="87"/>
      <c r="Y160" s="87"/>
      <c r="Z160" s="87"/>
      <c r="AA160" s="87"/>
      <c r="AB160" s="87"/>
      <c r="AC160" s="86"/>
      <c r="AD160" s="87"/>
    </row>
    <row x14ac:dyDescent="0.25" r="161" customHeight="1" ht="17.25">
      <c r="A161" s="235">
        <f>A160</f>
        <v>25569.375</v>
      </c>
      <c r="B161" s="179"/>
      <c r="C161" s="180"/>
      <c r="D161" s="180"/>
      <c r="E161" s="180"/>
      <c r="F161" s="180"/>
      <c r="G161" s="180">
        <f>SUM(C161:F161)</f>
      </c>
      <c r="H161" s="125"/>
      <c r="I161" s="125">
        <f>G160*H161</f>
      </c>
      <c r="J161" s="185"/>
      <c r="K161" s="125">
        <f>SUM(I161:J161)</f>
      </c>
      <c r="L161" s="242"/>
      <c r="M161" s="175"/>
      <c r="N161" s="87"/>
      <c r="O161" s="87"/>
      <c r="P161" s="87"/>
      <c r="Q161" s="87"/>
      <c r="R161" s="87"/>
      <c r="S161" s="87"/>
      <c r="T161" s="87"/>
      <c r="U161" s="87"/>
      <c r="V161" s="175"/>
      <c r="W161" s="87"/>
      <c r="X161" s="87"/>
      <c r="Y161" s="87"/>
      <c r="Z161" s="87"/>
      <c r="AA161" s="87"/>
      <c r="AB161" s="87"/>
      <c r="AC161" s="86"/>
      <c r="AD161" s="87"/>
    </row>
    <row x14ac:dyDescent="0.25" r="162" customHeight="1" ht="17.25">
      <c r="A162" s="243">
        <f>A161</f>
        <v>25569.375</v>
      </c>
      <c r="B162" s="282" t="s">
        <v>157</v>
      </c>
      <c r="C162" s="191">
        <f>SUM(C154:C161)</f>
      </c>
      <c r="D162" s="191">
        <f>SUM(D154:D161)</f>
      </c>
      <c r="E162" s="191">
        <f>SUM(E154:E161)</f>
      </c>
      <c r="F162" s="191">
        <f>SUM(F154:F161)</f>
      </c>
      <c r="G162" s="191">
        <f>SUM(G154:G161)</f>
      </c>
      <c r="H162" s="201"/>
      <c r="I162" s="201">
        <f>SUM(I154:I161)</f>
      </c>
      <c r="J162" s="201"/>
      <c r="K162" s="202">
        <f>SUM(K154:K161)</f>
      </c>
      <c r="L162" s="242"/>
      <c r="M162" s="175"/>
      <c r="N162" s="87"/>
      <c r="O162" s="87"/>
      <c r="P162" s="87"/>
      <c r="Q162" s="87"/>
      <c r="R162" s="87"/>
      <c r="S162" s="87"/>
      <c r="T162" s="87"/>
      <c r="U162" s="87"/>
      <c r="V162" s="175"/>
      <c r="W162" s="87"/>
      <c r="X162" s="87"/>
      <c r="Y162" s="87"/>
      <c r="Z162" s="87"/>
      <c r="AA162" s="87"/>
      <c r="AB162" s="87"/>
      <c r="AC162" s="86"/>
      <c r="AD162" s="87"/>
    </row>
    <row x14ac:dyDescent="0.25" r="163" customHeight="1" ht="17.25" hidden="1">
      <c r="A163" s="272" t="s">
        <v>128</v>
      </c>
      <c r="B163" s="273" t="s">
        <v>2</v>
      </c>
      <c r="C163" s="274" t="s">
        <v>129</v>
      </c>
      <c r="D163" s="274" t="s">
        <v>130</v>
      </c>
      <c r="E163" s="274" t="s">
        <v>131</v>
      </c>
      <c r="F163" s="274" t="s">
        <v>132</v>
      </c>
      <c r="G163" s="274" t="s">
        <v>133</v>
      </c>
      <c r="H163" s="274" t="s">
        <v>7</v>
      </c>
      <c r="I163" s="274" t="s">
        <v>134</v>
      </c>
      <c r="J163" s="274" t="s">
        <v>90</v>
      </c>
      <c r="K163" s="275" t="s">
        <v>135</v>
      </c>
      <c r="L163" s="276"/>
      <c r="M163" s="175"/>
      <c r="N163" s="87"/>
      <c r="O163" s="87"/>
      <c r="P163" s="87"/>
      <c r="Q163" s="87"/>
      <c r="R163" s="87"/>
      <c r="S163" s="87"/>
      <c r="T163" s="87"/>
      <c r="U163" s="87"/>
      <c r="V163" s="175"/>
      <c r="W163" s="87"/>
      <c r="X163" s="87"/>
      <c r="Y163" s="87"/>
      <c r="Z163" s="87"/>
      <c r="AA163" s="87"/>
      <c r="AB163" s="87"/>
      <c r="AC163" s="86"/>
      <c r="AD163" s="87"/>
    </row>
    <row x14ac:dyDescent="0.25" r="164" customHeight="1" ht="17.25">
      <c r="A164" s="235">
        <f>A162+1</f>
        <v>25569.375</v>
      </c>
      <c r="B164" s="179" t="s">
        <v>203</v>
      </c>
      <c r="C164" s="180"/>
      <c r="D164" s="180"/>
      <c r="E164" s="180"/>
      <c r="F164" s="180"/>
      <c r="G164" s="180">
        <f>SUM(C164:F164)</f>
      </c>
      <c r="H164" s="237">
        <v>6000</v>
      </c>
      <c r="I164" s="125">
        <f>G164*H164</f>
      </c>
      <c r="J164" s="125">
        <f>I164*0.1</f>
      </c>
      <c r="K164" s="132">
        <f>SUM(I164:J164)</f>
      </c>
      <c r="L164" s="242"/>
      <c r="M164" s="175"/>
      <c r="N164" s="87"/>
      <c r="O164" s="87"/>
      <c r="P164" s="87"/>
      <c r="Q164" s="87"/>
      <c r="R164" s="87"/>
      <c r="S164" s="87"/>
      <c r="T164" s="87"/>
      <c r="U164" s="87"/>
      <c r="V164" s="175"/>
      <c r="W164" s="87"/>
      <c r="X164" s="87"/>
      <c r="Y164" s="87"/>
      <c r="Z164" s="87"/>
      <c r="AA164" s="87"/>
      <c r="AB164" s="87"/>
      <c r="AC164" s="86"/>
      <c r="AD164" s="87"/>
    </row>
    <row x14ac:dyDescent="0.25" r="165" customHeight="1" ht="17.25">
      <c r="A165" s="235">
        <f>A164</f>
        <v>25569.375</v>
      </c>
      <c r="B165" s="179" t="s">
        <v>205</v>
      </c>
      <c r="C165" s="180"/>
      <c r="D165" s="180"/>
      <c r="E165" s="180"/>
      <c r="F165" s="180"/>
      <c r="G165" s="180">
        <f>SUM(C165:F165)</f>
      </c>
      <c r="H165" s="182">
        <v>4300</v>
      </c>
      <c r="I165" s="125">
        <f>G165*H165</f>
      </c>
      <c r="J165" s="125">
        <f>I165*0.1</f>
      </c>
      <c r="K165" s="132">
        <f>SUM(I165:J165)</f>
      </c>
      <c r="L165" s="242"/>
      <c r="M165" s="175"/>
      <c r="N165" s="87"/>
      <c r="O165" s="87"/>
      <c r="P165" s="87"/>
      <c r="Q165" s="87"/>
      <c r="R165" s="87"/>
      <c r="S165" s="87"/>
      <c r="T165" s="87"/>
      <c r="U165" s="87"/>
      <c r="V165" s="175"/>
      <c r="W165" s="87"/>
      <c r="X165" s="87"/>
      <c r="Y165" s="87"/>
      <c r="Z165" s="87"/>
      <c r="AA165" s="87"/>
      <c r="AB165" s="87"/>
      <c r="AC165" s="86"/>
      <c r="AD165" s="87"/>
    </row>
    <row x14ac:dyDescent="0.25" r="166" customHeight="1" ht="17.25">
      <c r="A166" s="235">
        <f>A165</f>
        <v>25569.375</v>
      </c>
      <c r="B166" s="179" t="s">
        <v>13</v>
      </c>
      <c r="C166" s="180"/>
      <c r="D166" s="180"/>
      <c r="E166" s="180"/>
      <c r="F166" s="180"/>
      <c r="G166" s="180">
        <f>SUM(C166:F166)</f>
      </c>
      <c r="H166" s="125">
        <v>6000</v>
      </c>
      <c r="I166" s="125">
        <f>G166*H166</f>
      </c>
      <c r="J166" s="125">
        <f>I166*0.1</f>
      </c>
      <c r="K166" s="132">
        <f>SUM(I166:J166)</f>
      </c>
      <c r="L166" s="242"/>
      <c r="M166" s="175"/>
      <c r="N166" s="87"/>
      <c r="O166" s="87"/>
      <c r="P166" s="87"/>
      <c r="Q166" s="87"/>
      <c r="R166" s="87"/>
      <c r="S166" s="87"/>
      <c r="T166" s="87"/>
      <c r="U166" s="87"/>
      <c r="V166" s="175"/>
      <c r="W166" s="87"/>
      <c r="X166" s="87"/>
      <c r="Y166" s="87"/>
      <c r="Z166" s="87"/>
      <c r="AA166" s="87"/>
      <c r="AB166" s="87"/>
      <c r="AC166" s="86"/>
      <c r="AD166" s="87"/>
    </row>
    <row x14ac:dyDescent="0.25" r="167" customHeight="1" ht="17.25">
      <c r="A167" s="235">
        <f>A166</f>
        <v>25569.375</v>
      </c>
      <c r="B167" s="179" t="s">
        <v>58</v>
      </c>
      <c r="C167" s="183" t="s">
        <v>14</v>
      </c>
      <c r="D167" s="180"/>
      <c r="E167" s="180"/>
      <c r="F167" s="180"/>
      <c r="G167" s="180">
        <f>SUM(C167:F167)</f>
      </c>
      <c r="H167" s="237">
        <v>5500</v>
      </c>
      <c r="I167" s="125">
        <f>G167*H167</f>
      </c>
      <c r="J167" s="125">
        <f>I167*0.1</f>
      </c>
      <c r="K167" s="132">
        <f>SUM(I167:J167)</f>
      </c>
      <c r="L167" s="242"/>
      <c r="M167" s="175"/>
      <c r="N167" s="87"/>
      <c r="O167" s="87"/>
      <c r="P167" s="87"/>
      <c r="Q167" s="87"/>
      <c r="R167" s="87"/>
      <c r="S167" s="87"/>
      <c r="T167" s="87"/>
      <c r="U167" s="87"/>
      <c r="V167" s="175"/>
      <c r="W167" s="87"/>
      <c r="X167" s="87"/>
      <c r="Y167" s="87"/>
      <c r="Z167" s="87"/>
      <c r="AA167" s="87"/>
      <c r="AB167" s="87"/>
      <c r="AC167" s="86"/>
      <c r="AD167" s="87"/>
    </row>
    <row x14ac:dyDescent="0.25" r="168" customHeight="1" ht="17.25">
      <c r="A168" s="235">
        <f>A167</f>
        <v>25569.375</v>
      </c>
      <c r="B168" s="179" t="s">
        <v>147</v>
      </c>
      <c r="C168" s="183"/>
      <c r="D168" s="180"/>
      <c r="E168" s="180"/>
      <c r="F168" s="180"/>
      <c r="G168" s="180">
        <f>SUM(C168:F168)</f>
      </c>
      <c r="H168" s="125">
        <v>5000</v>
      </c>
      <c r="I168" s="125">
        <f>G168*H168</f>
      </c>
      <c r="J168" s="125">
        <f>I168*0.1</f>
      </c>
      <c r="K168" s="132">
        <f>SUM(I168:J168)</f>
      </c>
      <c r="L168" s="242"/>
      <c r="M168" s="175"/>
      <c r="N168" s="87"/>
      <c r="O168" s="87"/>
      <c r="P168" s="87"/>
      <c r="Q168" s="87"/>
      <c r="R168" s="87"/>
      <c r="S168" s="87"/>
      <c r="T168" s="87"/>
      <c r="U168" s="87"/>
      <c r="V168" s="175"/>
      <c r="W168" s="87"/>
      <c r="X168" s="87"/>
      <c r="Y168" s="87"/>
      <c r="Z168" s="87"/>
      <c r="AA168" s="87"/>
      <c r="AB168" s="87"/>
      <c r="AC168" s="86"/>
      <c r="AD168" s="87"/>
    </row>
    <row x14ac:dyDescent="0.25" r="169" customHeight="1" ht="17.25">
      <c r="A169" s="235">
        <f>A168</f>
        <v>25569.375</v>
      </c>
      <c r="B169" s="179" t="s">
        <v>27</v>
      </c>
      <c r="C169" s="180"/>
      <c r="D169" s="180"/>
      <c r="E169" s="180"/>
      <c r="F169" s="180"/>
      <c r="G169" s="180">
        <f>SUM(C169:F169)</f>
      </c>
      <c r="H169" s="125">
        <v>5500</v>
      </c>
      <c r="I169" s="125">
        <f>G169*H169</f>
      </c>
      <c r="J169" s="125">
        <f>I169*0.1</f>
      </c>
      <c r="K169" s="132">
        <f>SUM(I169:J169)</f>
      </c>
      <c r="L169" s="242"/>
      <c r="M169" s="175"/>
      <c r="N169" s="87"/>
      <c r="O169" s="87"/>
      <c r="P169" s="87"/>
      <c r="Q169" s="87"/>
      <c r="R169" s="87"/>
      <c r="S169" s="87"/>
      <c r="T169" s="87"/>
      <c r="U169" s="87"/>
      <c r="V169" s="175"/>
      <c r="W169" s="87"/>
      <c r="X169" s="87"/>
      <c r="Y169" s="87"/>
      <c r="Z169" s="87"/>
      <c r="AA169" s="87"/>
      <c r="AB169" s="87"/>
      <c r="AC169" s="86"/>
      <c r="AD169" s="87"/>
    </row>
    <row x14ac:dyDescent="0.25" r="170" customHeight="1" ht="17.25">
      <c r="A170" s="235">
        <f>A169</f>
        <v>25569.375</v>
      </c>
      <c r="B170" s="179" t="s">
        <v>20</v>
      </c>
      <c r="C170" s="180"/>
      <c r="D170" s="180"/>
      <c r="E170" s="180"/>
      <c r="F170" s="180"/>
      <c r="G170" s="180">
        <f>SUM(C170:F170)</f>
      </c>
      <c r="H170" s="125">
        <v>5000</v>
      </c>
      <c r="I170" s="125">
        <f>G170*H170</f>
      </c>
      <c r="J170" s="125">
        <f>I170*0.1</f>
      </c>
      <c r="K170" s="132">
        <f>SUM(I170:J170)</f>
      </c>
      <c r="L170" s="242"/>
      <c r="M170" s="175"/>
      <c r="N170" s="87"/>
      <c r="O170" s="87"/>
      <c r="P170" s="87"/>
      <c r="Q170" s="87"/>
      <c r="R170" s="87"/>
      <c r="S170" s="87"/>
      <c r="T170" s="87"/>
      <c r="U170" s="87"/>
      <c r="V170" s="175"/>
      <c r="W170" s="87"/>
      <c r="X170" s="87"/>
      <c r="Y170" s="87"/>
      <c r="Z170" s="87"/>
      <c r="AA170" s="87"/>
      <c r="AB170" s="87"/>
      <c r="AC170" s="86"/>
      <c r="AD170" s="87"/>
    </row>
    <row x14ac:dyDescent="0.25" r="171" customHeight="1" ht="17.25">
      <c r="A171" s="235">
        <f>A170</f>
        <v>25569.375</v>
      </c>
      <c r="B171" s="179" t="s">
        <v>31</v>
      </c>
      <c r="C171" s="180"/>
      <c r="D171" s="180"/>
      <c r="E171" s="180"/>
      <c r="F171" s="180"/>
      <c r="G171" s="180">
        <f>SUM(C171:F171)</f>
      </c>
      <c r="H171" s="125">
        <v>6000</v>
      </c>
      <c r="I171" s="125">
        <f>G171*H171</f>
      </c>
      <c r="J171" s="125">
        <f>I171*0.1</f>
      </c>
      <c r="K171" s="132">
        <f>SUM(I171:J171)</f>
      </c>
      <c r="L171" s="242"/>
      <c r="M171" s="175"/>
      <c r="N171" s="87"/>
      <c r="O171" s="87"/>
      <c r="P171" s="87"/>
      <c r="Q171" s="87"/>
      <c r="R171" s="87"/>
      <c r="S171" s="87"/>
      <c r="T171" s="87"/>
      <c r="U171" s="87"/>
      <c r="V171" s="175"/>
      <c r="W171" s="87"/>
      <c r="X171" s="87"/>
      <c r="Y171" s="87"/>
      <c r="Z171" s="87"/>
      <c r="AA171" s="87"/>
      <c r="AB171" s="87"/>
      <c r="AC171" s="86"/>
      <c r="AD171" s="87"/>
    </row>
    <row x14ac:dyDescent="0.25" r="172" customHeight="1" ht="17.25">
      <c r="A172" s="235">
        <f>A171</f>
        <v>25569.375</v>
      </c>
      <c r="B172" s="179" t="s">
        <v>71</v>
      </c>
      <c r="C172" s="180"/>
      <c r="D172" s="180"/>
      <c r="E172" s="180"/>
      <c r="F172" s="180"/>
      <c r="G172" s="180">
        <f>SUM(C172:F172)</f>
      </c>
      <c r="H172" s="125">
        <v>6000</v>
      </c>
      <c r="I172" s="125">
        <f>G172*H172</f>
      </c>
      <c r="J172" s="125">
        <f>I172*0.1</f>
      </c>
      <c r="K172" s="132">
        <f>SUM(I172:J172)</f>
      </c>
      <c r="L172" s="242"/>
      <c r="M172" s="175"/>
      <c r="N172" s="87"/>
      <c r="O172" s="87"/>
      <c r="P172" s="87"/>
      <c r="Q172" s="87"/>
      <c r="R172" s="87"/>
      <c r="S172" s="87"/>
      <c r="T172" s="87"/>
      <c r="U172" s="87"/>
      <c r="V172" s="175"/>
      <c r="W172" s="87"/>
      <c r="X172" s="87"/>
      <c r="Y172" s="87"/>
      <c r="Z172" s="87"/>
      <c r="AA172" s="87"/>
      <c r="AB172" s="87"/>
      <c r="AC172" s="86"/>
      <c r="AD172" s="87"/>
    </row>
    <row x14ac:dyDescent="0.25" r="173" customHeight="1" ht="17.25">
      <c r="A173" s="235">
        <f>A172</f>
        <v>25569.375</v>
      </c>
      <c r="B173" s="179" t="s">
        <v>49</v>
      </c>
      <c r="C173" s="180"/>
      <c r="D173" s="180"/>
      <c r="E173" s="180"/>
      <c r="F173" s="180"/>
      <c r="G173" s="180">
        <f>SUM(C173:F173)</f>
      </c>
      <c r="H173" s="125">
        <v>6000</v>
      </c>
      <c r="I173" s="125">
        <f>G173*H173</f>
      </c>
      <c r="J173" s="125">
        <f>I173*0.1</f>
      </c>
      <c r="K173" s="132">
        <f>SUM(I173:J173)</f>
      </c>
      <c r="L173" s="242"/>
      <c r="M173" s="175"/>
      <c r="N173" s="87"/>
      <c r="O173" s="87"/>
      <c r="P173" s="87"/>
      <c r="Q173" s="87"/>
      <c r="R173" s="87"/>
      <c r="S173" s="87"/>
      <c r="T173" s="87"/>
      <c r="U173" s="87"/>
      <c r="V173" s="175"/>
      <c r="W173" s="87"/>
      <c r="X173" s="87"/>
      <c r="Y173" s="87"/>
      <c r="Z173" s="87"/>
      <c r="AA173" s="87"/>
      <c r="AB173" s="87"/>
      <c r="AC173" s="86"/>
      <c r="AD173" s="87"/>
    </row>
    <row x14ac:dyDescent="0.25" r="174" customHeight="1" ht="17.25">
      <c r="A174" s="235">
        <f>A173</f>
        <v>25569.375</v>
      </c>
      <c r="B174" s="184" t="s">
        <v>9</v>
      </c>
      <c r="C174" s="180"/>
      <c r="D174" s="180"/>
      <c r="E174" s="180"/>
      <c r="F174" s="180"/>
      <c r="G174" s="180">
        <f>SUM(C174:F174)</f>
      </c>
      <c r="H174" s="125">
        <v>6000</v>
      </c>
      <c r="I174" s="125">
        <f>G174*H174</f>
      </c>
      <c r="J174" s="125">
        <f>I174*0.1</f>
      </c>
      <c r="K174" s="132">
        <f>SUM(I174:J174)</f>
      </c>
      <c r="L174" s="242"/>
      <c r="M174" s="175"/>
      <c r="N174" s="87"/>
      <c r="O174" s="87"/>
      <c r="P174" s="87"/>
      <c r="Q174" s="87"/>
      <c r="R174" s="87"/>
      <c r="S174" s="87"/>
      <c r="T174" s="87"/>
      <c r="U174" s="87"/>
      <c r="V174" s="175"/>
      <c r="W174" s="87"/>
      <c r="X174" s="87"/>
      <c r="Y174" s="87"/>
      <c r="Z174" s="87"/>
      <c r="AA174" s="87"/>
      <c r="AB174" s="87"/>
      <c r="AC174" s="86"/>
      <c r="AD174" s="87"/>
    </row>
    <row x14ac:dyDescent="0.25" r="175" customHeight="1" ht="17.25">
      <c r="A175" s="235">
        <f>A174</f>
        <v>25569.375</v>
      </c>
      <c r="B175" s="179" t="s">
        <v>78</v>
      </c>
      <c r="C175" s="180"/>
      <c r="D175" s="180"/>
      <c r="E175" s="180"/>
      <c r="F175" s="180"/>
      <c r="G175" s="180">
        <f>SUM(C175:F175)</f>
      </c>
      <c r="H175" s="125">
        <v>6500</v>
      </c>
      <c r="I175" s="125">
        <f>G175*H175</f>
      </c>
      <c r="J175" s="125">
        <f>I175*0.1</f>
      </c>
      <c r="K175" s="132">
        <f>SUM(I175:J175)</f>
      </c>
      <c r="L175" s="242"/>
      <c r="M175" s="175"/>
      <c r="N175" s="87"/>
      <c r="O175" s="87"/>
      <c r="P175" s="87"/>
      <c r="Q175" s="87"/>
      <c r="R175" s="87"/>
      <c r="S175" s="87"/>
      <c r="T175" s="87"/>
      <c r="U175" s="87"/>
      <c r="V175" s="175"/>
      <c r="W175" s="87"/>
      <c r="X175" s="87"/>
      <c r="Y175" s="87"/>
      <c r="Z175" s="87"/>
      <c r="AA175" s="87"/>
      <c r="AB175" s="87"/>
      <c r="AC175" s="86"/>
      <c r="AD175" s="87"/>
    </row>
    <row x14ac:dyDescent="0.25" r="176" customHeight="1" ht="17.25">
      <c r="A176" s="235">
        <f>A175</f>
        <v>25569.375</v>
      </c>
      <c r="B176" s="179" t="s">
        <v>55</v>
      </c>
      <c r="C176" s="180"/>
      <c r="D176" s="180"/>
      <c r="E176" s="180"/>
      <c r="F176" s="180"/>
      <c r="G176" s="180">
        <f>SUM(C176:F176)</f>
      </c>
      <c r="H176" s="125">
        <v>6500</v>
      </c>
      <c r="I176" s="125">
        <f>G176*H176</f>
      </c>
      <c r="J176" s="125">
        <f>I176*0.1</f>
      </c>
      <c r="K176" s="132">
        <f>SUM(I176:J176)</f>
      </c>
      <c r="L176" s="242"/>
      <c r="M176" s="175"/>
      <c r="N176" s="87"/>
      <c r="O176" s="87"/>
      <c r="P176" s="87"/>
      <c r="Q176" s="87"/>
      <c r="R176" s="87"/>
      <c r="S176" s="87"/>
      <c r="T176" s="87"/>
      <c r="U176" s="87"/>
      <c r="V176" s="175"/>
      <c r="W176" s="87"/>
      <c r="X176" s="87"/>
      <c r="Y176" s="87"/>
      <c r="Z176" s="87"/>
      <c r="AA176" s="87"/>
      <c r="AB176" s="87"/>
      <c r="AC176" s="86"/>
      <c r="AD176" s="87"/>
    </row>
    <row x14ac:dyDescent="0.25" r="177" customHeight="1" ht="17.25">
      <c r="A177" s="235">
        <f>A176</f>
        <v>25569.375</v>
      </c>
      <c r="B177" s="279" t="s">
        <v>80</v>
      </c>
      <c r="C177" s="180"/>
      <c r="D177" s="180"/>
      <c r="E177" s="180"/>
      <c r="F177" s="180"/>
      <c r="G177" s="180">
        <f>SUM(C177:F177)</f>
      </c>
      <c r="H177" s="125">
        <v>6000</v>
      </c>
      <c r="I177" s="125">
        <f>G177*H177</f>
      </c>
      <c r="J177" s="185"/>
      <c r="K177" s="132">
        <f>SUM(I177:J177)</f>
      </c>
      <c r="L177" s="242"/>
      <c r="M177" s="175"/>
      <c r="N177" s="87"/>
      <c r="O177" s="87"/>
      <c r="P177" s="87"/>
      <c r="Q177" s="87"/>
      <c r="R177" s="87"/>
      <c r="S177" s="87"/>
      <c r="T177" s="87"/>
      <c r="U177" s="87"/>
      <c r="V177" s="175"/>
      <c r="W177" s="87"/>
      <c r="X177" s="87"/>
      <c r="Y177" s="87"/>
      <c r="Z177" s="87"/>
      <c r="AA177" s="87"/>
      <c r="AB177" s="87"/>
      <c r="AC177" s="86"/>
      <c r="AD177" s="87"/>
    </row>
    <row x14ac:dyDescent="0.25" r="178" customHeight="1" ht="17.25">
      <c r="A178" s="235">
        <f>A177</f>
        <v>25569.375</v>
      </c>
      <c r="B178" s="279" t="s">
        <v>67</v>
      </c>
      <c r="C178" s="180"/>
      <c r="D178" s="180"/>
      <c r="E178" s="180"/>
      <c r="F178" s="180"/>
      <c r="G178" s="180">
        <f>SUM(C178:F178)</f>
      </c>
      <c r="H178" s="125">
        <v>5500</v>
      </c>
      <c r="I178" s="125">
        <f>G178*H178</f>
      </c>
      <c r="J178" s="125">
        <f>I178*0.1</f>
      </c>
      <c r="K178" s="132">
        <f>SUM(I178:J178)</f>
      </c>
      <c r="L178" s="242"/>
      <c r="M178" s="175"/>
      <c r="N178" s="87"/>
      <c r="O178" s="87"/>
      <c r="P178" s="87"/>
      <c r="Q178" s="87"/>
      <c r="R178" s="87"/>
      <c r="S178" s="87"/>
      <c r="T178" s="87"/>
      <c r="U178" s="87"/>
      <c r="V178" s="175"/>
      <c r="W178" s="87"/>
      <c r="X178" s="87"/>
      <c r="Y178" s="87"/>
      <c r="Z178" s="87"/>
      <c r="AA178" s="87"/>
      <c r="AB178" s="87"/>
      <c r="AC178" s="86"/>
      <c r="AD178" s="87"/>
    </row>
    <row x14ac:dyDescent="0.25" r="179" customHeight="1" ht="17.25">
      <c r="A179" s="235">
        <f>A178</f>
        <v>25569.375</v>
      </c>
      <c r="B179" s="279" t="s">
        <v>74</v>
      </c>
      <c r="C179" s="180"/>
      <c r="D179" s="180"/>
      <c r="E179" s="180"/>
      <c r="F179" s="180"/>
      <c r="G179" s="180">
        <f>SUM(C179:F179)</f>
      </c>
      <c r="H179" s="187">
        <v>5000</v>
      </c>
      <c r="I179" s="125">
        <f>G179*H179</f>
      </c>
      <c r="J179" s="125">
        <f>I179*0.1</f>
      </c>
      <c r="K179" s="132">
        <f>SUM(I179:J179)</f>
      </c>
      <c r="L179" s="242"/>
      <c r="M179" s="175"/>
      <c r="N179" s="87"/>
      <c r="O179" s="87"/>
      <c r="P179" s="87"/>
      <c r="Q179" s="87"/>
      <c r="R179" s="87"/>
      <c r="S179" s="87"/>
      <c r="T179" s="87"/>
      <c r="U179" s="87"/>
      <c r="V179" s="175"/>
      <c r="W179" s="87"/>
      <c r="X179" s="87"/>
      <c r="Y179" s="87"/>
      <c r="Z179" s="87"/>
      <c r="AA179" s="87"/>
      <c r="AB179" s="87"/>
      <c r="AC179" s="86"/>
      <c r="AD179" s="87"/>
    </row>
    <row x14ac:dyDescent="0.25" r="180" customHeight="1" ht="17.25">
      <c r="A180" s="235">
        <f>A179</f>
        <v>25569.375</v>
      </c>
      <c r="B180" s="280" t="s">
        <v>11</v>
      </c>
      <c r="C180" s="180"/>
      <c r="D180" s="180"/>
      <c r="E180" s="180"/>
      <c r="F180" s="180"/>
      <c r="G180" s="180">
        <f>SUM(C180:F180)</f>
      </c>
      <c r="H180" s="125">
        <v>6000</v>
      </c>
      <c r="I180" s="125">
        <f>G180*H180</f>
      </c>
      <c r="J180" s="125">
        <f>I180*0.1</f>
      </c>
      <c r="K180" s="132">
        <f>SUM(I180:J180)</f>
      </c>
      <c r="L180" s="242"/>
      <c r="M180" s="175"/>
      <c r="N180" s="87"/>
      <c r="O180" s="87"/>
      <c r="P180" s="87"/>
      <c r="Q180" s="87"/>
      <c r="R180" s="87"/>
      <c r="S180" s="87"/>
      <c r="T180" s="87"/>
      <c r="U180" s="87"/>
      <c r="V180" s="175"/>
      <c r="W180" s="87"/>
      <c r="X180" s="87"/>
      <c r="Y180" s="87"/>
      <c r="Z180" s="87"/>
      <c r="AA180" s="87"/>
      <c r="AB180" s="87"/>
      <c r="AC180" s="86"/>
      <c r="AD180" s="87"/>
    </row>
    <row x14ac:dyDescent="0.25" r="181" customHeight="1" ht="17.25">
      <c r="A181" s="235">
        <f>A180</f>
        <v>25569.375</v>
      </c>
      <c r="B181" s="279" t="s">
        <v>22</v>
      </c>
      <c r="C181" s="180"/>
      <c r="D181" s="180"/>
      <c r="E181" s="180"/>
      <c r="F181" s="180"/>
      <c r="G181" s="180">
        <f>SUM(C181:F181)</f>
      </c>
      <c r="H181" s="237">
        <v>4800</v>
      </c>
      <c r="I181" s="125">
        <f>G181*H181</f>
      </c>
      <c r="J181" s="125">
        <f>I181*0.1</f>
      </c>
      <c r="K181" s="132">
        <f>SUM(I181:J181)</f>
      </c>
      <c r="L181" s="242"/>
      <c r="M181" s="175"/>
      <c r="N181" s="87"/>
      <c r="O181" s="87"/>
      <c r="P181" s="87"/>
      <c r="Q181" s="87"/>
      <c r="R181" s="87"/>
      <c r="S181" s="87"/>
      <c r="T181" s="87"/>
      <c r="U181" s="87"/>
      <c r="V181" s="175"/>
      <c r="W181" s="87"/>
      <c r="X181" s="87"/>
      <c r="Y181" s="87"/>
      <c r="Z181" s="87"/>
      <c r="AA181" s="87"/>
      <c r="AB181" s="87"/>
      <c r="AC181" s="86"/>
      <c r="AD181" s="87"/>
    </row>
    <row x14ac:dyDescent="0.25" r="182" customHeight="1" ht="17.25">
      <c r="A182" s="235">
        <f>A181</f>
        <v>25569.375</v>
      </c>
      <c r="B182" s="279" t="s">
        <v>84</v>
      </c>
      <c r="C182" s="180"/>
      <c r="D182" s="180"/>
      <c r="E182" s="180"/>
      <c r="F182" s="180"/>
      <c r="G182" s="180">
        <f>SUM(C182:F182)</f>
      </c>
      <c r="H182" s="237">
        <v>4800</v>
      </c>
      <c r="I182" s="125">
        <f>G182*H182</f>
      </c>
      <c r="J182" s="125">
        <f>I182*0.1</f>
      </c>
      <c r="K182" s="132">
        <f>SUM(I182:J182)</f>
      </c>
      <c r="L182" s="242"/>
      <c r="M182" s="175"/>
      <c r="N182" s="87"/>
      <c r="O182" s="87"/>
      <c r="P182" s="87"/>
      <c r="Q182" s="87"/>
      <c r="R182" s="87"/>
      <c r="S182" s="87"/>
      <c r="T182" s="87"/>
      <c r="U182" s="87"/>
      <c r="V182" s="175"/>
      <c r="W182" s="87"/>
      <c r="X182" s="87"/>
      <c r="Y182" s="87"/>
      <c r="Z182" s="87"/>
      <c r="AA182" s="87"/>
      <c r="AB182" s="87"/>
      <c r="AC182" s="86"/>
      <c r="AD182" s="87"/>
    </row>
    <row x14ac:dyDescent="0.25" r="183" customHeight="1" ht="17.25">
      <c r="A183" s="235">
        <f>A182</f>
        <v>25569.375</v>
      </c>
      <c r="B183" s="280" t="s">
        <v>17</v>
      </c>
      <c r="C183" s="180"/>
      <c r="D183" s="180"/>
      <c r="E183" s="180"/>
      <c r="F183" s="180"/>
      <c r="G183" s="180">
        <f>SUM(C183:F183)</f>
      </c>
      <c r="H183" s="125">
        <v>6000</v>
      </c>
      <c r="I183" s="125">
        <f>G183*H183</f>
      </c>
      <c r="J183" s="185"/>
      <c r="K183" s="132">
        <f>SUM(I183:J183)</f>
      </c>
      <c r="L183" s="242"/>
      <c r="M183" s="175"/>
      <c r="N183" s="87"/>
      <c r="O183" s="87"/>
      <c r="P183" s="87"/>
      <c r="Q183" s="87"/>
      <c r="R183" s="87"/>
      <c r="S183" s="87"/>
      <c r="T183" s="87"/>
      <c r="U183" s="87"/>
      <c r="V183" s="175"/>
      <c r="W183" s="87"/>
      <c r="X183" s="87"/>
      <c r="Y183" s="87"/>
      <c r="Z183" s="87"/>
      <c r="AA183" s="87"/>
      <c r="AB183" s="87"/>
      <c r="AC183" s="86"/>
      <c r="AD183" s="87"/>
    </row>
    <row x14ac:dyDescent="0.25" r="184" customHeight="1" ht="17.25">
      <c r="A184" s="235">
        <f>A183</f>
        <v>25569.375</v>
      </c>
      <c r="B184" s="279" t="s">
        <v>29</v>
      </c>
      <c r="C184" s="188" t="s">
        <v>14</v>
      </c>
      <c r="D184" s="180"/>
      <c r="E184" s="180"/>
      <c r="F184" s="180"/>
      <c r="G184" s="180">
        <f>SUM(C184:F184)</f>
      </c>
      <c r="H184" s="125">
        <v>5500</v>
      </c>
      <c r="I184" s="125">
        <f>G184*H184</f>
      </c>
      <c r="J184" s="125">
        <f>I184*0.1</f>
      </c>
      <c r="K184" s="132">
        <f>SUM(I184:J184)</f>
      </c>
      <c r="L184" s="242"/>
      <c r="M184" s="175"/>
      <c r="N184" s="87"/>
      <c r="O184" s="87"/>
      <c r="P184" s="87"/>
      <c r="Q184" s="87"/>
      <c r="R184" s="87"/>
      <c r="S184" s="87"/>
      <c r="T184" s="87"/>
      <c r="U184" s="87"/>
      <c r="V184" s="175"/>
      <c r="W184" s="87"/>
      <c r="X184" s="87"/>
      <c r="Y184" s="87"/>
      <c r="Z184" s="87"/>
      <c r="AA184" s="87"/>
      <c r="AB184" s="87"/>
      <c r="AC184" s="86"/>
      <c r="AD184" s="87"/>
    </row>
    <row x14ac:dyDescent="0.25" r="185" customHeight="1" ht="17.25">
      <c r="A185" s="235">
        <f>A184</f>
        <v>25569.375</v>
      </c>
      <c r="B185" s="279" t="s">
        <v>15</v>
      </c>
      <c r="C185" s="180"/>
      <c r="D185" s="180"/>
      <c r="E185" s="180"/>
      <c r="F185" s="180"/>
      <c r="G185" s="180">
        <f>SUM(C185:F185)</f>
      </c>
      <c r="H185" s="237">
        <v>4800</v>
      </c>
      <c r="I185" s="125">
        <f>G185*H185</f>
      </c>
      <c r="J185" s="125">
        <f>I185*0.1</f>
      </c>
      <c r="K185" s="132">
        <f>SUM(I185:J185)</f>
      </c>
      <c r="L185" s="242"/>
      <c r="M185" s="175"/>
      <c r="N185" s="87"/>
      <c r="O185" s="87"/>
      <c r="P185" s="87"/>
      <c r="Q185" s="87"/>
      <c r="R185" s="87"/>
      <c r="S185" s="87"/>
      <c r="T185" s="87"/>
      <c r="U185" s="87"/>
      <c r="V185" s="175"/>
      <c r="W185" s="87"/>
      <c r="X185" s="87"/>
      <c r="Y185" s="87"/>
      <c r="Z185" s="87"/>
      <c r="AA185" s="87"/>
      <c r="AB185" s="87"/>
      <c r="AC185" s="86"/>
      <c r="AD185" s="87"/>
    </row>
    <row x14ac:dyDescent="0.25" r="186" customHeight="1" ht="17.25">
      <c r="A186" s="235">
        <f>A185</f>
        <v>25569.375</v>
      </c>
      <c r="B186" s="279" t="s">
        <v>21</v>
      </c>
      <c r="C186" s="188" t="s">
        <v>14</v>
      </c>
      <c r="D186" s="180"/>
      <c r="E186" s="180"/>
      <c r="F186" s="180"/>
      <c r="G186" s="180">
        <f>SUM(C186:F186)</f>
      </c>
      <c r="H186" s="125">
        <v>5000</v>
      </c>
      <c r="I186" s="125">
        <f>G186*H186</f>
      </c>
      <c r="J186" s="125">
        <f>I186*0.1</f>
      </c>
      <c r="K186" s="132">
        <f>SUM(I186:J186)</f>
      </c>
      <c r="L186" s="242"/>
      <c r="M186" s="175"/>
      <c r="N186" s="87"/>
      <c r="O186" s="87"/>
      <c r="P186" s="87"/>
      <c r="Q186" s="87"/>
      <c r="R186" s="87"/>
      <c r="S186" s="87"/>
      <c r="T186" s="87"/>
      <c r="U186" s="87"/>
      <c r="V186" s="175"/>
      <c r="W186" s="87"/>
      <c r="X186" s="87"/>
      <c r="Y186" s="87"/>
      <c r="Z186" s="87"/>
      <c r="AA186" s="87"/>
      <c r="AB186" s="87"/>
      <c r="AC186" s="86"/>
      <c r="AD186" s="87"/>
    </row>
    <row x14ac:dyDescent="0.25" r="187" customHeight="1" ht="17.25">
      <c r="A187" s="235">
        <f>A186</f>
        <v>25569.375</v>
      </c>
      <c r="B187" s="279" t="s">
        <v>52</v>
      </c>
      <c r="C187" s="180"/>
      <c r="D187" s="180"/>
      <c r="E187" s="180"/>
      <c r="F187" s="180"/>
      <c r="G187" s="180">
        <f>SUM(C187:F187)</f>
      </c>
      <c r="H187" s="125">
        <v>5000</v>
      </c>
      <c r="I187" s="125">
        <f>G187*H187</f>
      </c>
      <c r="J187" s="125">
        <f>I187*0.1</f>
      </c>
      <c r="K187" s="132">
        <f>SUM(I187:J187)</f>
      </c>
      <c r="L187" s="242"/>
      <c r="M187" s="175"/>
      <c r="N187" s="87"/>
      <c r="O187" s="87"/>
      <c r="P187" s="87"/>
      <c r="Q187" s="87"/>
      <c r="R187" s="87"/>
      <c r="S187" s="87"/>
      <c r="T187" s="87"/>
      <c r="U187" s="87"/>
      <c r="V187" s="175"/>
      <c r="W187" s="87"/>
      <c r="X187" s="87"/>
      <c r="Y187" s="87"/>
      <c r="Z187" s="87"/>
      <c r="AA187" s="87"/>
      <c r="AB187" s="87"/>
      <c r="AC187" s="86"/>
      <c r="AD187" s="87"/>
    </row>
    <row x14ac:dyDescent="0.25" r="188" customHeight="1" ht="17.25">
      <c r="A188" s="235">
        <f>A187</f>
        <v>25569.375</v>
      </c>
      <c r="B188" s="279" t="s">
        <v>61</v>
      </c>
      <c r="C188" s="180"/>
      <c r="D188" s="180"/>
      <c r="E188" s="180"/>
      <c r="F188" s="180"/>
      <c r="G188" s="180">
        <f>SUM(C188:F188)</f>
      </c>
      <c r="H188" s="125">
        <v>5000</v>
      </c>
      <c r="I188" s="125">
        <f>G188*H188</f>
      </c>
      <c r="J188" s="125">
        <f>I188*0.1</f>
      </c>
      <c r="K188" s="132">
        <f>SUM(I188:J188)</f>
      </c>
      <c r="L188" s="242"/>
      <c r="M188" s="175"/>
      <c r="N188" s="87"/>
      <c r="O188" s="87"/>
      <c r="P188" s="87"/>
      <c r="Q188" s="87"/>
      <c r="R188" s="87"/>
      <c r="S188" s="87"/>
      <c r="T188" s="87"/>
      <c r="U188" s="87"/>
      <c r="V188" s="175"/>
      <c r="W188" s="87"/>
      <c r="X188" s="87"/>
      <c r="Y188" s="87"/>
      <c r="Z188" s="87"/>
      <c r="AA188" s="87"/>
      <c r="AB188" s="87"/>
      <c r="AC188" s="86"/>
      <c r="AD188" s="87"/>
    </row>
    <row x14ac:dyDescent="0.25" r="189" customHeight="1" ht="17.25">
      <c r="A189" s="235">
        <f>A188</f>
        <v>25569.375</v>
      </c>
      <c r="B189" s="280" t="s">
        <v>33</v>
      </c>
      <c r="C189" s="180"/>
      <c r="D189" s="180"/>
      <c r="E189" s="180"/>
      <c r="F189" s="180"/>
      <c r="G189" s="180">
        <f>SUM(C189:F189)</f>
      </c>
      <c r="H189" s="125">
        <v>5500</v>
      </c>
      <c r="I189" s="125">
        <f>G189*H189</f>
      </c>
      <c r="J189" s="125">
        <f>I189*0.1</f>
      </c>
      <c r="K189" s="132">
        <f>SUM(I189:J189)</f>
      </c>
      <c r="L189" s="242"/>
      <c r="M189" s="175"/>
      <c r="N189" s="87"/>
      <c r="O189" s="87"/>
      <c r="P189" s="87"/>
      <c r="Q189" s="87"/>
      <c r="R189" s="87"/>
      <c r="S189" s="87"/>
      <c r="T189" s="87"/>
      <c r="U189" s="87"/>
      <c r="V189" s="175"/>
      <c r="W189" s="87"/>
      <c r="X189" s="87"/>
      <c r="Y189" s="87"/>
      <c r="Z189" s="87"/>
      <c r="AA189" s="87"/>
      <c r="AB189" s="87"/>
      <c r="AC189" s="86"/>
      <c r="AD189" s="87"/>
    </row>
    <row x14ac:dyDescent="0.25" r="190" customHeight="1" ht="17.25">
      <c r="A190" s="235">
        <f>A189</f>
        <v>25569.375</v>
      </c>
      <c r="B190" s="279" t="s">
        <v>30</v>
      </c>
      <c r="C190" s="180"/>
      <c r="D190" s="180"/>
      <c r="E190" s="180"/>
      <c r="F190" s="180"/>
      <c r="G190" s="180">
        <f>SUM(C190:F190)</f>
      </c>
      <c r="H190" s="125">
        <v>6000</v>
      </c>
      <c r="I190" s="125">
        <f>G190*H190</f>
      </c>
      <c r="J190" s="125">
        <f>I190*0.1</f>
      </c>
      <c r="K190" s="132">
        <f>SUM(I190:J190)</f>
      </c>
      <c r="L190" s="242"/>
      <c r="M190" s="175"/>
      <c r="N190" s="87"/>
      <c r="O190" s="87"/>
      <c r="P190" s="87"/>
      <c r="Q190" s="87"/>
      <c r="R190" s="87"/>
      <c r="S190" s="87"/>
      <c r="T190" s="87"/>
      <c r="U190" s="87"/>
      <c r="V190" s="175"/>
      <c r="W190" s="87"/>
      <c r="X190" s="87"/>
      <c r="Y190" s="87"/>
      <c r="Z190" s="87"/>
      <c r="AA190" s="87"/>
      <c r="AB190" s="87"/>
      <c r="AC190" s="86"/>
      <c r="AD190" s="87"/>
    </row>
    <row x14ac:dyDescent="0.25" r="191" customHeight="1" ht="17.25">
      <c r="A191" s="235">
        <f>A190</f>
        <v>25569.375</v>
      </c>
      <c r="B191" s="279" t="s">
        <v>28</v>
      </c>
      <c r="C191" s="188" t="s">
        <v>14</v>
      </c>
      <c r="D191" s="180"/>
      <c r="E191" s="180"/>
      <c r="F191" s="180"/>
      <c r="G191" s="180">
        <f>SUM(C191:F191)</f>
      </c>
      <c r="H191" s="125">
        <v>5000</v>
      </c>
      <c r="I191" s="125">
        <f>G191*H191</f>
      </c>
      <c r="J191" s="125">
        <f>I191*0.1</f>
      </c>
      <c r="K191" s="132">
        <f>SUM(I191:J191)</f>
      </c>
      <c r="L191" s="242"/>
      <c r="M191" s="175"/>
      <c r="N191" s="87"/>
      <c r="O191" s="87"/>
      <c r="P191" s="87"/>
      <c r="Q191" s="87"/>
      <c r="R191" s="87"/>
      <c r="S191" s="87"/>
      <c r="T191" s="87"/>
      <c r="U191" s="87"/>
      <c r="V191" s="175"/>
      <c r="W191" s="87"/>
      <c r="X191" s="87"/>
      <c r="Y191" s="87"/>
      <c r="Z191" s="87"/>
      <c r="AA191" s="87"/>
      <c r="AB191" s="87"/>
      <c r="AC191" s="86"/>
      <c r="AD191" s="87"/>
    </row>
    <row x14ac:dyDescent="0.25" r="192" customHeight="1" ht="17.25">
      <c r="A192" s="235">
        <f>A191</f>
        <v>25569.375</v>
      </c>
      <c r="B192" s="179" t="s">
        <v>12</v>
      </c>
      <c r="C192" s="180"/>
      <c r="D192" s="180"/>
      <c r="E192" s="180"/>
      <c r="F192" s="180"/>
      <c r="G192" s="180">
        <f>SUM(C192:F192)</f>
      </c>
      <c r="H192" s="125">
        <v>6000</v>
      </c>
      <c r="I192" s="125">
        <f>G192*H192</f>
      </c>
      <c r="J192" s="125">
        <f>I192*0.1</f>
      </c>
      <c r="K192" s="132">
        <f>SUM(I192:J192)</f>
      </c>
      <c r="L192" s="242"/>
      <c r="M192" s="175"/>
      <c r="N192" s="87"/>
      <c r="O192" s="87"/>
      <c r="P192" s="87"/>
      <c r="Q192" s="87"/>
      <c r="R192" s="87"/>
      <c r="S192" s="87"/>
      <c r="T192" s="87"/>
      <c r="U192" s="87"/>
      <c r="V192" s="175"/>
      <c r="W192" s="87"/>
      <c r="X192" s="87"/>
      <c r="Y192" s="87"/>
      <c r="Z192" s="87"/>
      <c r="AA192" s="87"/>
      <c r="AB192" s="87"/>
      <c r="AC192" s="86"/>
      <c r="AD192" s="87"/>
    </row>
    <row x14ac:dyDescent="0.25" r="193" customHeight="1" ht="17.25">
      <c r="A193" s="235">
        <f>A192</f>
        <v>25569.375</v>
      </c>
      <c r="B193" s="179" t="s">
        <v>100</v>
      </c>
      <c r="C193" s="180"/>
      <c r="D193" s="180"/>
      <c r="E193" s="180"/>
      <c r="F193" s="180"/>
      <c r="G193" s="180">
        <f>SUM(C193:F193)</f>
      </c>
      <c r="H193" s="125">
        <v>5500</v>
      </c>
      <c r="I193" s="125">
        <f>G193*H193</f>
      </c>
      <c r="J193" s="125">
        <f>I193*0.1</f>
      </c>
      <c r="K193" s="125">
        <f>SUM(I193:J193)</f>
      </c>
      <c r="L193" s="242"/>
      <c r="M193" s="175"/>
      <c r="N193" s="87"/>
      <c r="O193" s="87"/>
      <c r="P193" s="87"/>
      <c r="Q193" s="87"/>
      <c r="R193" s="87"/>
      <c r="S193" s="87"/>
      <c r="T193" s="87"/>
      <c r="U193" s="87"/>
      <c r="V193" s="175"/>
      <c r="W193" s="87"/>
      <c r="X193" s="87"/>
      <c r="Y193" s="87"/>
      <c r="Z193" s="87"/>
      <c r="AA193" s="87"/>
      <c r="AB193" s="87"/>
      <c r="AC193" s="86"/>
      <c r="AD193" s="87"/>
    </row>
    <row x14ac:dyDescent="0.25" r="194" customHeight="1" ht="17.25">
      <c r="A194" s="235">
        <f>A193</f>
        <v>25569.375</v>
      </c>
      <c r="B194" s="179" t="s">
        <v>37</v>
      </c>
      <c r="C194" s="180"/>
      <c r="D194" s="180"/>
      <c r="E194" s="180"/>
      <c r="F194" s="180"/>
      <c r="G194" s="180">
        <f>SUM(C194:F194)</f>
      </c>
      <c r="H194" s="125">
        <v>6500</v>
      </c>
      <c r="I194" s="125">
        <f>G194*H194</f>
      </c>
      <c r="J194" s="125">
        <f>I194*0.1</f>
      </c>
      <c r="K194" s="125">
        <f>SUM(I194:J194)</f>
      </c>
      <c r="L194" s="242"/>
      <c r="M194" s="175"/>
      <c r="N194" s="87"/>
      <c r="O194" s="87"/>
      <c r="P194" s="87"/>
      <c r="Q194" s="87"/>
      <c r="R194" s="87"/>
      <c r="S194" s="87"/>
      <c r="T194" s="87"/>
      <c r="U194" s="87"/>
      <c r="V194" s="175"/>
      <c r="W194" s="87"/>
      <c r="X194" s="87"/>
      <c r="Y194" s="87"/>
      <c r="Z194" s="87"/>
      <c r="AA194" s="87"/>
      <c r="AB194" s="87"/>
      <c r="AC194" s="86"/>
      <c r="AD194" s="87"/>
    </row>
    <row x14ac:dyDescent="0.25" r="195" customHeight="1" ht="17.25">
      <c r="A195" s="235">
        <f>A194</f>
        <v>25569.375</v>
      </c>
      <c r="B195" s="186" t="s">
        <v>64</v>
      </c>
      <c r="C195" s="180"/>
      <c r="D195" s="180"/>
      <c r="E195" s="180"/>
      <c r="F195" s="180"/>
      <c r="G195" s="180">
        <f>SUM(C195:F195)</f>
      </c>
      <c r="H195" s="182">
        <v>5500</v>
      </c>
      <c r="I195" s="125">
        <f>G195*H195</f>
      </c>
      <c r="J195" s="125">
        <f>I195*0.1</f>
      </c>
      <c r="K195" s="125">
        <f>SUM(I195:J195)</f>
      </c>
      <c r="L195" s="242"/>
      <c r="M195" s="175"/>
      <c r="N195" s="87"/>
      <c r="O195" s="87"/>
      <c r="P195" s="87"/>
      <c r="Q195" s="87"/>
      <c r="R195" s="87"/>
      <c r="S195" s="87"/>
      <c r="T195" s="87"/>
      <c r="U195" s="87"/>
      <c r="V195" s="175"/>
      <c r="W195" s="87"/>
      <c r="X195" s="87"/>
      <c r="Y195" s="87"/>
      <c r="Z195" s="87"/>
      <c r="AA195" s="87"/>
      <c r="AB195" s="87"/>
      <c r="AC195" s="86"/>
      <c r="AD195" s="87"/>
    </row>
    <row x14ac:dyDescent="0.25" r="196" customHeight="1" ht="17.25">
      <c r="A196" s="235">
        <f>A195</f>
        <v>25569.375</v>
      </c>
      <c r="B196" s="186" t="s">
        <v>25</v>
      </c>
      <c r="C196" s="180"/>
      <c r="D196" s="180"/>
      <c r="E196" s="180"/>
      <c r="F196" s="180"/>
      <c r="G196" s="180">
        <f>SUM(C196:F196)</f>
      </c>
      <c r="H196" s="125">
        <v>6000</v>
      </c>
      <c r="I196" s="125">
        <f>G196*H196</f>
      </c>
      <c r="J196" s="125">
        <f>I196*0.1</f>
      </c>
      <c r="K196" s="125">
        <f>SUM(I196:J196)</f>
      </c>
      <c r="L196" s="242"/>
      <c r="M196" s="175"/>
      <c r="N196" s="87"/>
      <c r="O196" s="87"/>
      <c r="P196" s="87"/>
      <c r="Q196" s="87"/>
      <c r="R196" s="87"/>
      <c r="S196" s="87"/>
      <c r="T196" s="87"/>
      <c r="U196" s="87"/>
      <c r="V196" s="175"/>
      <c r="W196" s="87"/>
      <c r="X196" s="87"/>
      <c r="Y196" s="87"/>
      <c r="Z196" s="87"/>
      <c r="AA196" s="87"/>
      <c r="AB196" s="87"/>
      <c r="AC196" s="86"/>
      <c r="AD196" s="87"/>
    </row>
    <row x14ac:dyDescent="0.25" r="197" customHeight="1" ht="17.25">
      <c r="A197" s="235">
        <f>A196</f>
        <v>25569.375</v>
      </c>
      <c r="B197" s="279" t="s">
        <v>76</v>
      </c>
      <c r="C197" s="188" t="s">
        <v>14</v>
      </c>
      <c r="D197" s="180"/>
      <c r="E197" s="180"/>
      <c r="F197" s="180"/>
      <c r="G197" s="180">
        <f>SUM(C197:F197)</f>
      </c>
      <c r="H197" s="125">
        <v>6000</v>
      </c>
      <c r="I197" s="125">
        <f>G197*H197</f>
      </c>
      <c r="J197" s="125">
        <f>I197*0.1</f>
      </c>
      <c r="K197" s="125">
        <f>SUM(I197:J197)</f>
      </c>
      <c r="L197" s="242"/>
      <c r="M197" s="175"/>
      <c r="N197" s="87"/>
      <c r="O197" s="87"/>
      <c r="P197" s="87"/>
      <c r="Q197" s="87"/>
      <c r="R197" s="87"/>
      <c r="S197" s="87"/>
      <c r="T197" s="87"/>
      <c r="U197" s="87"/>
      <c r="V197" s="175"/>
      <c r="W197" s="87"/>
      <c r="X197" s="87"/>
      <c r="Y197" s="87"/>
      <c r="Z197" s="87"/>
      <c r="AA197" s="87"/>
      <c r="AB197" s="87"/>
      <c r="AC197" s="86"/>
      <c r="AD197" s="87"/>
    </row>
    <row x14ac:dyDescent="0.25" r="198" customHeight="1" ht="17.25">
      <c r="A198" s="235">
        <f>A197</f>
        <v>25569.375</v>
      </c>
      <c r="B198" s="186" t="s">
        <v>149</v>
      </c>
      <c r="C198" s="180"/>
      <c r="D198" s="180"/>
      <c r="E198" s="180"/>
      <c r="F198" s="180"/>
      <c r="G198" s="180">
        <f>SUM(C198:F198)</f>
      </c>
      <c r="H198" s="125">
        <v>6000</v>
      </c>
      <c r="I198" s="125">
        <f>G198*H198</f>
      </c>
      <c r="J198" s="125">
        <f>I198*0.1</f>
      </c>
      <c r="K198" s="125">
        <f>SUM(I198:J198)</f>
      </c>
      <c r="L198" s="242"/>
      <c r="M198" s="175"/>
      <c r="N198" s="87"/>
      <c r="O198" s="87"/>
      <c r="P198" s="87"/>
      <c r="Q198" s="87"/>
      <c r="R198" s="87"/>
      <c r="S198" s="87"/>
      <c r="T198" s="87"/>
      <c r="U198" s="87"/>
      <c r="V198" s="175"/>
      <c r="W198" s="87"/>
      <c r="X198" s="87"/>
      <c r="Y198" s="87"/>
      <c r="Z198" s="87"/>
      <c r="AA198" s="87"/>
      <c r="AB198" s="87"/>
      <c r="AC198" s="86"/>
      <c r="AD198" s="87"/>
    </row>
    <row x14ac:dyDescent="0.25" r="199" customHeight="1" ht="17.25">
      <c r="A199" s="235">
        <f>A198</f>
        <v>25569.375</v>
      </c>
      <c r="B199" s="280" t="s">
        <v>43</v>
      </c>
      <c r="C199" s="180"/>
      <c r="D199" s="180"/>
      <c r="E199" s="180"/>
      <c r="F199" s="180"/>
      <c r="G199" s="180">
        <f>SUM(C199:F199)</f>
      </c>
      <c r="H199" s="125">
        <v>6000</v>
      </c>
      <c r="I199" s="125">
        <f>G199*H199</f>
      </c>
      <c r="J199" s="125">
        <f>I199*0.1</f>
      </c>
      <c r="K199" s="125">
        <f>SUM(I199:J199)</f>
      </c>
      <c r="L199" s="242"/>
      <c r="M199" s="175"/>
      <c r="N199" s="87"/>
      <c r="O199" s="87"/>
      <c r="P199" s="87"/>
      <c r="Q199" s="87"/>
      <c r="R199" s="87"/>
      <c r="S199" s="87"/>
      <c r="T199" s="87"/>
      <c r="U199" s="87"/>
      <c r="V199" s="175"/>
      <c r="W199" s="87"/>
      <c r="X199" s="87"/>
      <c r="Y199" s="87"/>
      <c r="Z199" s="87"/>
      <c r="AA199" s="87"/>
      <c r="AB199" s="87"/>
      <c r="AC199" s="86"/>
      <c r="AD199" s="87"/>
    </row>
    <row x14ac:dyDescent="0.25" r="200" customHeight="1" ht="17.25">
      <c r="A200" s="235">
        <f>A199</f>
        <v>25569.375</v>
      </c>
      <c r="B200" s="280" t="s">
        <v>18</v>
      </c>
      <c r="C200" s="180"/>
      <c r="D200" s="180"/>
      <c r="E200" s="180"/>
      <c r="F200" s="180"/>
      <c r="G200" s="180">
        <f>SUM(C200:F200)</f>
      </c>
      <c r="H200" s="125">
        <v>6000</v>
      </c>
      <c r="I200" s="125">
        <f>G200*H200</f>
      </c>
      <c r="J200" s="125">
        <f>I200*0.1</f>
      </c>
      <c r="K200" s="125">
        <f>SUM(I200:J200)</f>
      </c>
      <c r="L200" s="242"/>
      <c r="M200" s="175"/>
      <c r="N200" s="87"/>
      <c r="O200" s="87"/>
      <c r="P200" s="87"/>
      <c r="Q200" s="87"/>
      <c r="R200" s="87"/>
      <c r="S200" s="87"/>
      <c r="T200" s="87"/>
      <c r="U200" s="87"/>
      <c r="V200" s="175"/>
      <c r="W200" s="87"/>
      <c r="X200" s="87"/>
      <c r="Y200" s="87"/>
      <c r="Z200" s="87"/>
      <c r="AA200" s="87"/>
      <c r="AB200" s="87"/>
      <c r="AC200" s="86"/>
      <c r="AD200" s="87"/>
    </row>
    <row x14ac:dyDescent="0.25" r="201" customHeight="1" ht="17.25">
      <c r="A201" s="235">
        <f>A200</f>
        <v>25569.375</v>
      </c>
      <c r="B201" s="280" t="s">
        <v>82</v>
      </c>
      <c r="C201" s="188" t="s">
        <v>14</v>
      </c>
      <c r="D201" s="180"/>
      <c r="E201" s="180"/>
      <c r="F201" s="180"/>
      <c r="G201" s="180">
        <f>SUM(C201:F201)</f>
      </c>
      <c r="H201" s="125">
        <v>5000</v>
      </c>
      <c r="I201" s="125">
        <f>G201*H201</f>
      </c>
      <c r="J201" s="125">
        <f>I201*0.1</f>
      </c>
      <c r="K201" s="125">
        <f>SUM(I201:J201)</f>
      </c>
      <c r="L201" s="242"/>
      <c r="M201" s="175"/>
      <c r="N201" s="87"/>
      <c r="O201" s="87"/>
      <c r="P201" s="87"/>
      <c r="Q201" s="87"/>
      <c r="R201" s="87"/>
      <c r="S201" s="87"/>
      <c r="T201" s="87"/>
      <c r="U201" s="87"/>
      <c r="V201" s="175"/>
      <c r="W201" s="87"/>
      <c r="X201" s="87"/>
      <c r="Y201" s="87"/>
      <c r="Z201" s="87"/>
      <c r="AA201" s="87"/>
      <c r="AB201" s="87"/>
      <c r="AC201" s="86"/>
      <c r="AD201" s="87"/>
    </row>
    <row x14ac:dyDescent="0.25" r="202" customHeight="1" ht="17.25">
      <c r="A202" s="235">
        <f>A201</f>
        <v>25569.375</v>
      </c>
      <c r="B202" s="280" t="s">
        <v>151</v>
      </c>
      <c r="C202" s="180"/>
      <c r="D202" s="180"/>
      <c r="E202" s="180"/>
      <c r="F202" s="180"/>
      <c r="G202" s="180">
        <f>SUM(C202:F202)</f>
      </c>
      <c r="H202" s="125">
        <v>5000</v>
      </c>
      <c r="I202" s="125">
        <f>G202*H202</f>
      </c>
      <c r="J202" s="125">
        <f>I202*0.1</f>
      </c>
      <c r="K202" s="125">
        <f>SUM(I202:J202)</f>
      </c>
      <c r="L202" s="242"/>
      <c r="M202" s="175"/>
      <c r="N202" s="87"/>
      <c r="O202" s="87"/>
      <c r="P202" s="87"/>
      <c r="Q202" s="87"/>
      <c r="R202" s="87"/>
      <c r="S202" s="87"/>
      <c r="T202" s="87"/>
      <c r="U202" s="87"/>
      <c r="V202" s="175"/>
      <c r="W202" s="87"/>
      <c r="X202" s="87"/>
      <c r="Y202" s="87"/>
      <c r="Z202" s="87"/>
      <c r="AA202" s="87"/>
      <c r="AB202" s="87"/>
      <c r="AC202" s="86"/>
      <c r="AD202" s="87"/>
    </row>
    <row x14ac:dyDescent="0.25" r="203" customHeight="1" ht="17.25">
      <c r="A203" s="235">
        <f>A202</f>
        <v>25569.375</v>
      </c>
      <c r="B203" s="280" t="s">
        <v>208</v>
      </c>
      <c r="C203" s="180"/>
      <c r="D203" s="180">
        <v>15</v>
      </c>
      <c r="E203" s="180"/>
      <c r="F203" s="180">
        <v>2</v>
      </c>
      <c r="G203" s="180">
        <f>SUM(C203:F203)</f>
      </c>
      <c r="H203" s="125">
        <v>6000</v>
      </c>
      <c r="I203" s="125">
        <f>G203*H203</f>
      </c>
      <c r="J203" s="125">
        <f>I203*0.1</f>
      </c>
      <c r="K203" s="125">
        <f>SUM(I203:J203)</f>
      </c>
      <c r="L203" s="242"/>
      <c r="M203" s="175"/>
      <c r="N203" s="87"/>
      <c r="O203" s="87"/>
      <c r="P203" s="87"/>
      <c r="Q203" s="87"/>
      <c r="R203" s="87"/>
      <c r="S203" s="87"/>
      <c r="T203" s="87"/>
      <c r="U203" s="87"/>
      <c r="V203" s="175"/>
      <c r="W203" s="87"/>
      <c r="X203" s="87"/>
      <c r="Y203" s="87"/>
      <c r="Z203" s="87"/>
      <c r="AA203" s="87"/>
      <c r="AB203" s="87"/>
      <c r="AC203" s="86"/>
      <c r="AD203" s="87"/>
    </row>
    <row x14ac:dyDescent="0.25" r="204" customHeight="1" ht="17.25">
      <c r="A204" s="235">
        <f>A203</f>
        <v>25569.375</v>
      </c>
      <c r="B204" s="280"/>
      <c r="C204" s="180"/>
      <c r="D204" s="180"/>
      <c r="E204" s="180"/>
      <c r="F204" s="180"/>
      <c r="G204" s="180">
        <f>SUM(C204:F204)</f>
      </c>
      <c r="H204" s="125"/>
      <c r="I204" s="125">
        <f>G204*H204</f>
      </c>
      <c r="J204" s="125">
        <f>I204*0.1</f>
      </c>
      <c r="K204" s="125">
        <f>SUM(I204:J204)</f>
      </c>
      <c r="L204" s="242"/>
      <c r="M204" s="175"/>
      <c r="N204" s="87"/>
      <c r="O204" s="87"/>
      <c r="P204" s="87"/>
      <c r="Q204" s="87"/>
      <c r="R204" s="87"/>
      <c r="S204" s="87"/>
      <c r="T204" s="87"/>
      <c r="U204" s="87"/>
      <c r="V204" s="175"/>
      <c r="W204" s="87"/>
      <c r="X204" s="87"/>
      <c r="Y204" s="87"/>
      <c r="Z204" s="87"/>
      <c r="AA204" s="87"/>
      <c r="AB204" s="87"/>
      <c r="AC204" s="86"/>
      <c r="AD204" s="87"/>
    </row>
    <row x14ac:dyDescent="0.25" r="205" customHeight="1" ht="17.25">
      <c r="A205" s="235">
        <f>A204</f>
        <v>25569.375</v>
      </c>
      <c r="B205" s="179"/>
      <c r="C205" s="180"/>
      <c r="D205" s="180"/>
      <c r="E205" s="180"/>
      <c r="F205" s="180"/>
      <c r="G205" s="180">
        <f>SUM(C205:F205)</f>
      </c>
      <c r="H205" s="125"/>
      <c r="I205" s="125">
        <f>G205*H205</f>
      </c>
      <c r="J205" s="125">
        <f>I205*0.1</f>
      </c>
      <c r="K205" s="125">
        <f>SUM(I205:J205)</f>
      </c>
      <c r="L205" s="242"/>
      <c r="M205" s="175"/>
      <c r="N205" s="87"/>
      <c r="O205" s="87"/>
      <c r="P205" s="87"/>
      <c r="Q205" s="87"/>
      <c r="R205" s="87"/>
      <c r="S205" s="87"/>
      <c r="T205" s="87"/>
      <c r="U205" s="87"/>
      <c r="V205" s="175"/>
      <c r="W205" s="87"/>
      <c r="X205" s="87"/>
      <c r="Y205" s="87"/>
      <c r="Z205" s="87"/>
      <c r="AA205" s="87"/>
      <c r="AB205" s="87"/>
      <c r="AC205" s="86"/>
      <c r="AD205" s="87"/>
    </row>
    <row x14ac:dyDescent="0.25" r="206" customHeight="1" ht="17.25">
      <c r="A206" s="243">
        <f>A205</f>
        <v>25569.375</v>
      </c>
      <c r="B206" s="282" t="s">
        <v>155</v>
      </c>
      <c r="C206" s="191">
        <f>SUM(C164:C205)</f>
      </c>
      <c r="D206" s="191">
        <f>SUM(D164:D205)</f>
      </c>
      <c r="E206" s="191">
        <f>SUM(E164:E205)</f>
      </c>
      <c r="F206" s="191">
        <f>SUM(F164:F205)</f>
      </c>
      <c r="G206" s="191">
        <f>SUM(G164:G205)</f>
      </c>
      <c r="H206" s="201"/>
      <c r="I206" s="201">
        <f>SUM(I164:I205)</f>
      </c>
      <c r="J206" s="201">
        <f>SUM(J164:J205)</f>
      </c>
      <c r="K206" s="201">
        <f>SUM(K164:K205)</f>
      </c>
      <c r="L206" s="283"/>
      <c r="M206" s="175"/>
      <c r="N206" s="87"/>
      <c r="O206" s="87"/>
      <c r="P206" s="87"/>
      <c r="Q206" s="87"/>
      <c r="R206" s="87"/>
      <c r="S206" s="87"/>
      <c r="T206" s="87"/>
      <c r="U206" s="87"/>
      <c r="V206" s="175"/>
      <c r="W206" s="87"/>
      <c r="X206" s="87"/>
      <c r="Y206" s="87"/>
      <c r="Z206" s="87"/>
      <c r="AA206" s="87"/>
      <c r="AB206" s="87"/>
      <c r="AC206" s="86"/>
      <c r="AD206" s="87"/>
    </row>
    <row x14ac:dyDescent="0.25" r="207" customHeight="1" ht="17.25">
      <c r="A207" s="235">
        <f>A210</f>
        <v>25569.375</v>
      </c>
      <c r="B207" s="186" t="s">
        <v>113</v>
      </c>
      <c r="C207" s="180"/>
      <c r="D207" s="180"/>
      <c r="E207" s="180"/>
      <c r="F207" s="180"/>
      <c r="G207" s="180">
        <f>SUM(C207:F207)</f>
      </c>
      <c r="H207" s="125">
        <v>6500</v>
      </c>
      <c r="I207" s="125">
        <f>G207*H207</f>
      </c>
      <c r="J207" s="185"/>
      <c r="K207" s="125">
        <f>SUM(I207:J207)</f>
      </c>
      <c r="L207" s="242"/>
      <c r="M207" s="175"/>
      <c r="N207" s="87"/>
      <c r="O207" s="87"/>
      <c r="P207" s="87"/>
      <c r="Q207" s="87"/>
      <c r="R207" s="87"/>
      <c r="S207" s="87"/>
      <c r="T207" s="87"/>
      <c r="U207" s="87"/>
      <c r="V207" s="175"/>
      <c r="W207" s="87"/>
      <c r="X207" s="87"/>
      <c r="Y207" s="87"/>
      <c r="Z207" s="87"/>
      <c r="AA207" s="87"/>
      <c r="AB207" s="87"/>
      <c r="AC207" s="86"/>
      <c r="AD207" s="87"/>
    </row>
    <row x14ac:dyDescent="0.25" r="208" customHeight="1" ht="17.25">
      <c r="A208" s="235">
        <f>A207</f>
        <v>25569.375</v>
      </c>
      <c r="B208" s="186" t="s">
        <v>156</v>
      </c>
      <c r="C208" s="180"/>
      <c r="D208" s="180"/>
      <c r="E208" s="180"/>
      <c r="F208" s="180"/>
      <c r="G208" s="180">
        <f>SUM(C208:F208)</f>
      </c>
      <c r="H208" s="125">
        <v>6500</v>
      </c>
      <c r="I208" s="125">
        <f>G208*H208</f>
      </c>
      <c r="J208" s="185"/>
      <c r="K208" s="125">
        <f>SUM(I208:J208)</f>
      </c>
      <c r="L208" s="242"/>
      <c r="M208" s="175"/>
      <c r="N208" s="87"/>
      <c r="O208" s="87"/>
      <c r="P208" s="87"/>
      <c r="Q208" s="87"/>
      <c r="R208" s="87"/>
      <c r="S208" s="87"/>
      <c r="T208" s="87"/>
      <c r="U208" s="87"/>
      <c r="V208" s="175"/>
      <c r="W208" s="87"/>
      <c r="X208" s="87"/>
      <c r="Y208" s="87"/>
      <c r="Z208" s="87"/>
      <c r="AA208" s="87"/>
      <c r="AB208" s="87"/>
      <c r="AC208" s="86"/>
      <c r="AD208" s="87"/>
    </row>
    <row x14ac:dyDescent="0.25" r="209" customHeight="1" ht="17.25">
      <c r="A209" s="235">
        <f>A204</f>
        <v>25569.375</v>
      </c>
      <c r="B209" s="186" t="s">
        <v>112</v>
      </c>
      <c r="C209" s="180"/>
      <c r="D209" s="180"/>
      <c r="E209" s="180"/>
      <c r="F209" s="180"/>
      <c r="G209" s="180">
        <f>SUM(C209:F209)</f>
      </c>
      <c r="H209" s="125">
        <v>6900</v>
      </c>
      <c r="I209" s="125">
        <f>G209*H209</f>
      </c>
      <c r="J209" s="185"/>
      <c r="K209" s="125">
        <f>SUM(I209:J209)</f>
      </c>
      <c r="L209" s="242"/>
      <c r="M209" s="175"/>
      <c r="N209" s="87"/>
      <c r="O209" s="87"/>
      <c r="P209" s="87"/>
      <c r="Q209" s="87"/>
      <c r="R209" s="87"/>
      <c r="S209" s="87"/>
      <c r="T209" s="87"/>
      <c r="U209" s="87"/>
      <c r="V209" s="175"/>
      <c r="W209" s="87"/>
      <c r="X209" s="87"/>
      <c r="Y209" s="87"/>
      <c r="Z209" s="87"/>
      <c r="AA209" s="87"/>
      <c r="AB209" s="87"/>
      <c r="AC209" s="86"/>
      <c r="AD209" s="87"/>
    </row>
    <row x14ac:dyDescent="0.25" r="210" customHeight="1" ht="17.25">
      <c r="A210" s="235">
        <f>A209</f>
        <v>25569.375</v>
      </c>
      <c r="B210" s="179"/>
      <c r="C210" s="180"/>
      <c r="D210" s="180"/>
      <c r="E210" s="180"/>
      <c r="F210" s="180"/>
      <c r="G210" s="180">
        <f>SUM(C210:F210)</f>
      </c>
      <c r="H210" s="125"/>
      <c r="I210" s="125">
        <f>G208*H210</f>
      </c>
      <c r="J210" s="185"/>
      <c r="K210" s="125">
        <f>SUM(I210:J210)</f>
      </c>
      <c r="L210" s="242"/>
      <c r="M210" s="175"/>
      <c r="N210" s="87"/>
      <c r="O210" s="87"/>
      <c r="P210" s="87"/>
      <c r="Q210" s="87"/>
      <c r="R210" s="87"/>
      <c r="S210" s="87"/>
      <c r="T210" s="87"/>
      <c r="U210" s="87"/>
      <c r="V210" s="175"/>
      <c r="W210" s="87"/>
      <c r="X210" s="87"/>
      <c r="Y210" s="87"/>
      <c r="Z210" s="87"/>
      <c r="AA210" s="87"/>
      <c r="AB210" s="87"/>
      <c r="AC210" s="86"/>
      <c r="AD210" s="87"/>
    </row>
    <row x14ac:dyDescent="0.25" r="211" customHeight="1" ht="17.25">
      <c r="A211" s="235">
        <f>A210</f>
        <v>25569.375</v>
      </c>
      <c r="B211" s="179"/>
      <c r="C211" s="180"/>
      <c r="D211" s="180"/>
      <c r="E211" s="180"/>
      <c r="F211" s="180"/>
      <c r="G211" s="180">
        <f>SUM(C211:F211)</f>
      </c>
      <c r="H211" s="125"/>
      <c r="I211" s="125">
        <f>G211*H211</f>
      </c>
      <c r="J211" s="185"/>
      <c r="K211" s="125">
        <f>SUM(I211:J211)</f>
      </c>
      <c r="L211" s="242"/>
      <c r="M211" s="175"/>
      <c r="N211" s="87"/>
      <c r="O211" s="87"/>
      <c r="P211" s="87"/>
      <c r="Q211" s="87"/>
      <c r="R211" s="87"/>
      <c r="S211" s="87"/>
      <c r="T211" s="87"/>
      <c r="U211" s="87"/>
      <c r="V211" s="175"/>
      <c r="W211" s="87"/>
      <c r="X211" s="87"/>
      <c r="Y211" s="87"/>
      <c r="Z211" s="87"/>
      <c r="AA211" s="87"/>
      <c r="AB211" s="87"/>
      <c r="AC211" s="86"/>
      <c r="AD211" s="87"/>
    </row>
    <row x14ac:dyDescent="0.25" r="212" customHeight="1" ht="17.25">
      <c r="A212" s="235">
        <f>A211</f>
        <v>25569.375</v>
      </c>
      <c r="B212" s="179"/>
      <c r="C212" s="180"/>
      <c r="D212" s="180"/>
      <c r="E212" s="180"/>
      <c r="F212" s="180"/>
      <c r="G212" s="180">
        <f>SUM(C212:F212)</f>
      </c>
      <c r="H212" s="125"/>
      <c r="I212" s="125">
        <f>G211*H212</f>
      </c>
      <c r="J212" s="185"/>
      <c r="K212" s="125">
        <f>SUM(I212:J212)</f>
      </c>
      <c r="L212" s="242"/>
      <c r="M212" s="175"/>
      <c r="N212" s="87"/>
      <c r="O212" s="87"/>
      <c r="P212" s="87"/>
      <c r="Q212" s="87"/>
      <c r="R212" s="87"/>
      <c r="S212" s="87"/>
      <c r="T212" s="87"/>
      <c r="U212" s="87"/>
      <c r="V212" s="175"/>
      <c r="W212" s="87"/>
      <c r="X212" s="87"/>
      <c r="Y212" s="87"/>
      <c r="Z212" s="87"/>
      <c r="AA212" s="87"/>
      <c r="AB212" s="87"/>
      <c r="AC212" s="86"/>
      <c r="AD212" s="87"/>
    </row>
    <row x14ac:dyDescent="0.25" r="213" customHeight="1" ht="17.25">
      <c r="A213" s="235">
        <f>A208</f>
        <v>25569.375</v>
      </c>
      <c r="B213" s="179"/>
      <c r="C213" s="180"/>
      <c r="D213" s="180"/>
      <c r="E213" s="180"/>
      <c r="F213" s="180"/>
      <c r="G213" s="180">
        <f>SUM(C213:F213)</f>
      </c>
      <c r="H213" s="125"/>
      <c r="I213" s="125">
        <f>G213*H213</f>
      </c>
      <c r="J213" s="185"/>
      <c r="K213" s="125">
        <f>SUM(I213:J213)</f>
      </c>
      <c r="L213" s="242"/>
      <c r="M213" s="175"/>
      <c r="N213" s="87"/>
      <c r="O213" s="87"/>
      <c r="P213" s="87"/>
      <c r="Q213" s="87"/>
      <c r="R213" s="87"/>
      <c r="S213" s="87"/>
      <c r="T213" s="87"/>
      <c r="U213" s="87"/>
      <c r="V213" s="175"/>
      <c r="W213" s="87"/>
      <c r="X213" s="87"/>
      <c r="Y213" s="87"/>
      <c r="Z213" s="87"/>
      <c r="AA213" s="87"/>
      <c r="AB213" s="87"/>
      <c r="AC213" s="86"/>
      <c r="AD213" s="87"/>
    </row>
    <row x14ac:dyDescent="0.25" r="214" customHeight="1" ht="17.25">
      <c r="A214" s="235">
        <f>A213</f>
        <v>25569.375</v>
      </c>
      <c r="B214" s="179"/>
      <c r="C214" s="180"/>
      <c r="D214" s="180"/>
      <c r="E214" s="180"/>
      <c r="F214" s="180"/>
      <c r="G214" s="180">
        <f>SUM(C214:F214)</f>
      </c>
      <c r="H214" s="125"/>
      <c r="I214" s="125">
        <f>G213*H214</f>
      </c>
      <c r="J214" s="185"/>
      <c r="K214" s="125">
        <f>SUM(I214:J214)</f>
      </c>
      <c r="L214" s="242"/>
      <c r="M214" s="175"/>
      <c r="N214" s="87"/>
      <c r="O214" s="87"/>
      <c r="P214" s="87"/>
      <c r="Q214" s="87"/>
      <c r="R214" s="87"/>
      <c r="S214" s="87"/>
      <c r="T214" s="87"/>
      <c r="U214" s="87"/>
      <c r="V214" s="175"/>
      <c r="W214" s="87"/>
      <c r="X214" s="87"/>
      <c r="Y214" s="87"/>
      <c r="Z214" s="87"/>
      <c r="AA214" s="87"/>
      <c r="AB214" s="87"/>
      <c r="AC214" s="86"/>
      <c r="AD214" s="87"/>
    </row>
    <row x14ac:dyDescent="0.25" r="215" customHeight="1" ht="17.25">
      <c r="A215" s="243">
        <f>A214</f>
        <v>25569.375</v>
      </c>
      <c r="B215" s="282" t="s">
        <v>157</v>
      </c>
      <c r="C215" s="191">
        <f>SUM(C207:C214)</f>
      </c>
      <c r="D215" s="191">
        <f>SUM(D207:D214)</f>
      </c>
      <c r="E215" s="191">
        <f>SUM(E207:E214)</f>
      </c>
      <c r="F215" s="191">
        <f>SUM(F207:F214)</f>
      </c>
      <c r="G215" s="191">
        <f>SUM(G207:G214)</f>
      </c>
      <c r="H215" s="201"/>
      <c r="I215" s="201">
        <f>SUM(I207:I214)</f>
      </c>
      <c r="J215" s="201"/>
      <c r="K215" s="202">
        <f>SUM(K207:K214)</f>
      </c>
      <c r="L215" s="242"/>
      <c r="M215" s="175"/>
      <c r="N215" s="87"/>
      <c r="O215" s="87"/>
      <c r="P215" s="87"/>
      <c r="Q215" s="87"/>
      <c r="R215" s="87"/>
      <c r="S215" s="87"/>
      <c r="T215" s="87"/>
      <c r="U215" s="87"/>
      <c r="V215" s="175"/>
      <c r="W215" s="87"/>
      <c r="X215" s="87"/>
      <c r="Y215" s="87"/>
      <c r="Z215" s="87"/>
      <c r="AA215" s="87"/>
      <c r="AB215" s="87"/>
      <c r="AC215" s="86"/>
      <c r="AD215" s="87"/>
    </row>
    <row x14ac:dyDescent="0.25" r="216" customHeight="1" ht="17.25" hidden="1">
      <c r="A216" s="272" t="s">
        <v>128</v>
      </c>
      <c r="B216" s="273" t="s">
        <v>2</v>
      </c>
      <c r="C216" s="274" t="s">
        <v>129</v>
      </c>
      <c r="D216" s="274" t="s">
        <v>130</v>
      </c>
      <c r="E216" s="274" t="s">
        <v>131</v>
      </c>
      <c r="F216" s="274" t="s">
        <v>132</v>
      </c>
      <c r="G216" s="274" t="s">
        <v>133</v>
      </c>
      <c r="H216" s="274" t="s">
        <v>7</v>
      </c>
      <c r="I216" s="274" t="s">
        <v>134</v>
      </c>
      <c r="J216" s="274" t="s">
        <v>90</v>
      </c>
      <c r="K216" s="275" t="s">
        <v>135</v>
      </c>
      <c r="L216" s="276"/>
      <c r="M216" s="175"/>
      <c r="N216" s="87"/>
      <c r="O216" s="87"/>
      <c r="P216" s="87"/>
      <c r="Q216" s="87"/>
      <c r="R216" s="87"/>
      <c r="S216" s="87"/>
      <c r="T216" s="87"/>
      <c r="U216" s="87"/>
      <c r="V216" s="175"/>
      <c r="W216" s="87"/>
      <c r="X216" s="87"/>
      <c r="Y216" s="87"/>
      <c r="Z216" s="87"/>
      <c r="AA216" s="87"/>
      <c r="AB216" s="87"/>
      <c r="AC216" s="86"/>
      <c r="AD216" s="87"/>
    </row>
    <row x14ac:dyDescent="0.25" r="217" customHeight="1" ht="17.25">
      <c r="A217" s="235">
        <f>A215+1</f>
        <v>25569.375</v>
      </c>
      <c r="B217" s="179" t="s">
        <v>203</v>
      </c>
      <c r="C217" s="180"/>
      <c r="D217" s="180">
        <v>25.105</v>
      </c>
      <c r="E217" s="180"/>
      <c r="F217" s="180"/>
      <c r="G217" s="180">
        <f>SUM(C217:F217)</f>
      </c>
      <c r="H217" s="237">
        <v>6000</v>
      </c>
      <c r="I217" s="125">
        <f>G217*H217</f>
      </c>
      <c r="J217" s="125">
        <f>I217*0.1</f>
      </c>
      <c r="K217" s="132">
        <f>SUM(I217:J217)</f>
      </c>
      <c r="L217" s="242"/>
      <c r="M217" s="175"/>
      <c r="N217" s="87"/>
      <c r="O217" s="87"/>
      <c r="P217" s="87"/>
      <c r="Q217" s="87"/>
      <c r="R217" s="87"/>
      <c r="S217" s="87"/>
      <c r="T217" s="87"/>
      <c r="U217" s="87"/>
      <c r="V217" s="175"/>
      <c r="W217" s="87"/>
      <c r="X217" s="87"/>
      <c r="Y217" s="87"/>
      <c r="Z217" s="87"/>
      <c r="AA217" s="87"/>
      <c r="AB217" s="87"/>
      <c r="AC217" s="86"/>
      <c r="AD217" s="87"/>
    </row>
    <row x14ac:dyDescent="0.25" r="218" customHeight="1" ht="17.25">
      <c r="A218" s="235">
        <f>A217</f>
        <v>25569.375</v>
      </c>
      <c r="B218" s="179" t="s">
        <v>205</v>
      </c>
      <c r="C218" s="180"/>
      <c r="D218" s="180">
        <f>105-22</f>
      </c>
      <c r="E218" s="180"/>
      <c r="F218" s="180">
        <v>17</v>
      </c>
      <c r="G218" s="180">
        <f>SUM(C218:F218)</f>
      </c>
      <c r="H218" s="182">
        <v>4300</v>
      </c>
      <c r="I218" s="125">
        <f>G218*H218</f>
      </c>
      <c r="J218" s="125">
        <f>I218*0.1</f>
      </c>
      <c r="K218" s="132">
        <f>SUM(I218:J218)</f>
      </c>
      <c r="L218" s="242"/>
      <c r="M218" s="175"/>
      <c r="N218" s="87"/>
      <c r="O218" s="87"/>
      <c r="P218" s="87"/>
      <c r="Q218" s="87"/>
      <c r="R218" s="87"/>
      <c r="S218" s="87"/>
      <c r="T218" s="87"/>
      <c r="U218" s="87"/>
      <c r="V218" s="175"/>
      <c r="W218" s="87"/>
      <c r="X218" s="87"/>
      <c r="Y218" s="87"/>
      <c r="Z218" s="87"/>
      <c r="AA218" s="87"/>
      <c r="AB218" s="87"/>
      <c r="AC218" s="86"/>
      <c r="AD218" s="87"/>
    </row>
    <row x14ac:dyDescent="0.25" r="219" customHeight="1" ht="17.25">
      <c r="A219" s="235">
        <f>A218</f>
        <v>25569.375</v>
      </c>
      <c r="B219" s="179" t="s">
        <v>206</v>
      </c>
      <c r="C219" s="180"/>
      <c r="D219" s="180">
        <v>22</v>
      </c>
      <c r="E219" s="180"/>
      <c r="F219" s="180"/>
      <c r="G219" s="180">
        <f>SUM(C219:F219)</f>
      </c>
      <c r="H219" s="182">
        <v>5000</v>
      </c>
      <c r="I219" s="125">
        <f>G219*H219</f>
      </c>
      <c r="J219" s="125">
        <f>I219*0.1</f>
      </c>
      <c r="K219" s="132">
        <f>SUM(I219:J219)</f>
      </c>
      <c r="L219" s="242"/>
      <c r="M219" s="175"/>
      <c r="N219" s="87"/>
      <c r="O219" s="87"/>
      <c r="P219" s="87"/>
      <c r="Q219" s="87"/>
      <c r="R219" s="87"/>
      <c r="S219" s="87"/>
      <c r="T219" s="87"/>
      <c r="U219" s="87"/>
      <c r="V219" s="175"/>
      <c r="W219" s="87"/>
      <c r="X219" s="87"/>
      <c r="Y219" s="87"/>
      <c r="Z219" s="87"/>
      <c r="AA219" s="87"/>
      <c r="AB219" s="87"/>
      <c r="AC219" s="86"/>
      <c r="AD219" s="87"/>
    </row>
    <row x14ac:dyDescent="0.25" r="220" customHeight="1" ht="17.25">
      <c r="A220" s="235">
        <f>A218</f>
        <v>25569.375</v>
      </c>
      <c r="B220" s="179" t="s">
        <v>13</v>
      </c>
      <c r="C220" s="180"/>
      <c r="D220" s="180">
        <v>12</v>
      </c>
      <c r="E220" s="180">
        <v>4</v>
      </c>
      <c r="F220" s="180"/>
      <c r="G220" s="180">
        <f>SUM(C220:F220)</f>
      </c>
      <c r="H220" s="125">
        <v>6000</v>
      </c>
      <c r="I220" s="125">
        <f>G220*H220</f>
      </c>
      <c r="J220" s="125">
        <f>I220*0.1</f>
      </c>
      <c r="K220" s="132">
        <f>SUM(I220:J220)</f>
      </c>
      <c r="L220" s="242"/>
      <c r="M220" s="175"/>
      <c r="N220" s="87"/>
      <c r="O220" s="87"/>
      <c r="P220" s="87"/>
      <c r="Q220" s="87"/>
      <c r="R220" s="87"/>
      <c r="S220" s="87"/>
      <c r="T220" s="87"/>
      <c r="U220" s="87"/>
      <c r="V220" s="175"/>
      <c r="W220" s="87"/>
      <c r="X220" s="87"/>
      <c r="Y220" s="87"/>
      <c r="Z220" s="87"/>
      <c r="AA220" s="87"/>
      <c r="AB220" s="87"/>
      <c r="AC220" s="86"/>
      <c r="AD220" s="87"/>
    </row>
    <row x14ac:dyDescent="0.25" r="221" customHeight="1" ht="17.25">
      <c r="A221" s="235">
        <f>A220</f>
        <v>25569.375</v>
      </c>
      <c r="B221" s="179" t="s">
        <v>58</v>
      </c>
      <c r="C221" s="183" t="s">
        <v>14</v>
      </c>
      <c r="D221" s="180">
        <v>17</v>
      </c>
      <c r="E221" s="180">
        <v>9</v>
      </c>
      <c r="F221" s="180"/>
      <c r="G221" s="180">
        <f>SUM(C221:F221)</f>
      </c>
      <c r="H221" s="237">
        <v>5500</v>
      </c>
      <c r="I221" s="125">
        <f>G221*H221</f>
      </c>
      <c r="J221" s="125">
        <f>I221*0.1</f>
      </c>
      <c r="K221" s="132">
        <f>SUM(I221:J221)</f>
      </c>
      <c r="L221" s="242"/>
      <c r="M221" s="175"/>
      <c r="N221" s="87"/>
      <c r="O221" s="87"/>
      <c r="P221" s="87"/>
      <c r="Q221" s="87"/>
      <c r="R221" s="87"/>
      <c r="S221" s="87"/>
      <c r="T221" s="87"/>
      <c r="U221" s="87"/>
      <c r="V221" s="175"/>
      <c r="W221" s="87"/>
      <c r="X221" s="87"/>
      <c r="Y221" s="87"/>
      <c r="Z221" s="87"/>
      <c r="AA221" s="87"/>
      <c r="AB221" s="87"/>
      <c r="AC221" s="86"/>
      <c r="AD221" s="87"/>
    </row>
    <row x14ac:dyDescent="0.25" r="222" customHeight="1" ht="17.25">
      <c r="A222" s="235">
        <f>A221</f>
        <v>25569.375</v>
      </c>
      <c r="B222" s="179" t="s">
        <v>147</v>
      </c>
      <c r="C222" s="183"/>
      <c r="D222" s="180">
        <v>45</v>
      </c>
      <c r="E222" s="180">
        <v>25</v>
      </c>
      <c r="F222" s="180">
        <v>16</v>
      </c>
      <c r="G222" s="180">
        <f>SUM(C222:F222)</f>
      </c>
      <c r="H222" s="125">
        <v>5000</v>
      </c>
      <c r="I222" s="125">
        <f>G222*H222</f>
      </c>
      <c r="J222" s="125">
        <f>I222*0.1</f>
      </c>
      <c r="K222" s="132">
        <f>SUM(I222:J222)</f>
      </c>
      <c r="L222" s="242"/>
      <c r="M222" s="175"/>
      <c r="N222" s="87"/>
      <c r="O222" s="87"/>
      <c r="P222" s="87"/>
      <c r="Q222" s="87"/>
      <c r="R222" s="87"/>
      <c r="S222" s="87"/>
      <c r="T222" s="87"/>
      <c r="U222" s="87"/>
      <c r="V222" s="175"/>
      <c r="W222" s="87"/>
      <c r="X222" s="87"/>
      <c r="Y222" s="87"/>
      <c r="Z222" s="87"/>
      <c r="AA222" s="87"/>
      <c r="AB222" s="87"/>
      <c r="AC222" s="86"/>
      <c r="AD222" s="87"/>
    </row>
    <row x14ac:dyDescent="0.25" r="223" customHeight="1" ht="17.25">
      <c r="A223" s="235">
        <f>A222</f>
        <v>25569.375</v>
      </c>
      <c r="B223" s="179" t="s">
        <v>27</v>
      </c>
      <c r="C223" s="180"/>
      <c r="D223" s="180">
        <v>10</v>
      </c>
      <c r="E223" s="180">
        <v>10</v>
      </c>
      <c r="F223" s="180"/>
      <c r="G223" s="180">
        <f>SUM(C223:F223)</f>
      </c>
      <c r="H223" s="125">
        <v>5500</v>
      </c>
      <c r="I223" s="125">
        <f>G223*H223</f>
      </c>
      <c r="J223" s="125">
        <f>I223*0.1</f>
      </c>
      <c r="K223" s="132">
        <f>SUM(I223:J223)</f>
      </c>
      <c r="L223" s="242"/>
      <c r="M223" s="175"/>
      <c r="N223" s="87"/>
      <c r="O223" s="87"/>
      <c r="P223" s="87"/>
      <c r="Q223" s="87"/>
      <c r="R223" s="87"/>
      <c r="S223" s="87"/>
      <c r="T223" s="87"/>
      <c r="U223" s="87"/>
      <c r="V223" s="175"/>
      <c r="W223" s="87"/>
      <c r="X223" s="87"/>
      <c r="Y223" s="87"/>
      <c r="Z223" s="87"/>
      <c r="AA223" s="87"/>
      <c r="AB223" s="87"/>
      <c r="AC223" s="86"/>
      <c r="AD223" s="87"/>
    </row>
    <row x14ac:dyDescent="0.25" r="224" customHeight="1" ht="17.25">
      <c r="A224" s="235">
        <f>A223</f>
        <v>25569.375</v>
      </c>
      <c r="B224" s="179" t="s">
        <v>20</v>
      </c>
      <c r="C224" s="180"/>
      <c r="D224" s="180">
        <v>61</v>
      </c>
      <c r="E224" s="180">
        <v>13</v>
      </c>
      <c r="F224" s="180"/>
      <c r="G224" s="180">
        <f>SUM(C224:F224)</f>
      </c>
      <c r="H224" s="125">
        <v>5000</v>
      </c>
      <c r="I224" s="125">
        <f>G224*H224</f>
      </c>
      <c r="J224" s="125">
        <f>I224*0.1</f>
      </c>
      <c r="K224" s="132">
        <f>SUM(I224:J224)</f>
      </c>
      <c r="L224" s="242"/>
      <c r="M224" s="175"/>
      <c r="N224" s="87"/>
      <c r="O224" s="87"/>
      <c r="P224" s="87"/>
      <c r="Q224" s="87"/>
      <c r="R224" s="87"/>
      <c r="S224" s="87"/>
      <c r="T224" s="87"/>
      <c r="U224" s="87"/>
      <c r="V224" s="175"/>
      <c r="W224" s="87"/>
      <c r="X224" s="87"/>
      <c r="Y224" s="87"/>
      <c r="Z224" s="87"/>
      <c r="AA224" s="87"/>
      <c r="AB224" s="87"/>
      <c r="AC224" s="86"/>
      <c r="AD224" s="87"/>
    </row>
    <row x14ac:dyDescent="0.25" r="225" customHeight="1" ht="17.25">
      <c r="A225" s="235">
        <f>A224</f>
        <v>25569.375</v>
      </c>
      <c r="B225" s="179" t="s">
        <v>31</v>
      </c>
      <c r="C225" s="180"/>
      <c r="D225" s="180">
        <v>25</v>
      </c>
      <c r="E225" s="180"/>
      <c r="F225" s="180"/>
      <c r="G225" s="180">
        <f>SUM(C225:F225)</f>
      </c>
      <c r="H225" s="125">
        <v>6000</v>
      </c>
      <c r="I225" s="125">
        <f>G225*H225</f>
      </c>
      <c r="J225" s="125">
        <f>I225*0.1</f>
      </c>
      <c r="K225" s="132">
        <f>SUM(I225:J225)</f>
      </c>
      <c r="L225" s="242"/>
      <c r="M225" s="175"/>
      <c r="N225" s="87"/>
      <c r="O225" s="87"/>
      <c r="P225" s="87"/>
      <c r="Q225" s="87"/>
      <c r="R225" s="87"/>
      <c r="S225" s="87"/>
      <c r="T225" s="87"/>
      <c r="U225" s="87"/>
      <c r="V225" s="175"/>
      <c r="W225" s="87"/>
      <c r="X225" s="87"/>
      <c r="Y225" s="87"/>
      <c r="Z225" s="87"/>
      <c r="AA225" s="87"/>
      <c r="AB225" s="87"/>
      <c r="AC225" s="86"/>
      <c r="AD225" s="87"/>
    </row>
    <row x14ac:dyDescent="0.25" r="226" customHeight="1" ht="17.25">
      <c r="A226" s="235">
        <f>A225</f>
        <v>25569.375</v>
      </c>
      <c r="B226" s="179" t="s">
        <v>71</v>
      </c>
      <c r="C226" s="180"/>
      <c r="D226" s="180">
        <v>25</v>
      </c>
      <c r="E226" s="180"/>
      <c r="F226" s="180"/>
      <c r="G226" s="180">
        <f>SUM(C226:F226)</f>
      </c>
      <c r="H226" s="125">
        <v>6000</v>
      </c>
      <c r="I226" s="125">
        <f>G226*H226</f>
      </c>
      <c r="J226" s="125">
        <f>I226*0.1</f>
      </c>
      <c r="K226" s="132">
        <f>SUM(I226:J226)</f>
      </c>
      <c r="L226" s="242"/>
      <c r="M226" s="175"/>
      <c r="N226" s="87"/>
      <c r="O226" s="87"/>
      <c r="P226" s="87"/>
      <c r="Q226" s="87"/>
      <c r="R226" s="87"/>
      <c r="S226" s="87"/>
      <c r="T226" s="87"/>
      <c r="U226" s="87"/>
      <c r="V226" s="175"/>
      <c r="W226" s="87"/>
      <c r="X226" s="87"/>
      <c r="Y226" s="87"/>
      <c r="Z226" s="87"/>
      <c r="AA226" s="87"/>
      <c r="AB226" s="87"/>
      <c r="AC226" s="86"/>
      <c r="AD226" s="87"/>
    </row>
    <row x14ac:dyDescent="0.25" r="227" customHeight="1" ht="17.25">
      <c r="A227" s="235">
        <f>A226</f>
        <v>25569.375</v>
      </c>
      <c r="B227" s="179" t="s">
        <v>49</v>
      </c>
      <c r="C227" s="180"/>
      <c r="D227" s="180">
        <v>15</v>
      </c>
      <c r="E227" s="180">
        <v>10</v>
      </c>
      <c r="F227" s="180"/>
      <c r="G227" s="180">
        <f>SUM(C227:F227)</f>
      </c>
      <c r="H227" s="125">
        <v>6000</v>
      </c>
      <c r="I227" s="125">
        <f>G227*H227</f>
      </c>
      <c r="J227" s="125">
        <f>I227*0.1</f>
      </c>
      <c r="K227" s="132">
        <f>SUM(I227:J227)</f>
      </c>
      <c r="L227" s="242"/>
      <c r="M227" s="175"/>
      <c r="N227" s="87"/>
      <c r="O227" s="87"/>
      <c r="P227" s="87"/>
      <c r="Q227" s="87"/>
      <c r="R227" s="87"/>
      <c r="S227" s="87"/>
      <c r="T227" s="87"/>
      <c r="U227" s="87"/>
      <c r="V227" s="175"/>
      <c r="W227" s="87"/>
      <c r="X227" s="87"/>
      <c r="Y227" s="87"/>
      <c r="Z227" s="87"/>
      <c r="AA227" s="87"/>
      <c r="AB227" s="87"/>
      <c r="AC227" s="86"/>
      <c r="AD227" s="87"/>
    </row>
    <row x14ac:dyDescent="0.25" r="228" customHeight="1" ht="17.25">
      <c r="A228" s="235">
        <f>A227</f>
        <v>25569.375</v>
      </c>
      <c r="B228" s="184" t="s">
        <v>9</v>
      </c>
      <c r="C228" s="180"/>
      <c r="D228" s="180">
        <v>36</v>
      </c>
      <c r="E228" s="180"/>
      <c r="F228" s="180"/>
      <c r="G228" s="180">
        <f>SUM(C228:F228)</f>
      </c>
      <c r="H228" s="125">
        <v>6000</v>
      </c>
      <c r="I228" s="125">
        <f>G228*H228</f>
      </c>
      <c r="J228" s="125">
        <f>I228*0.1</f>
      </c>
      <c r="K228" s="132">
        <f>SUM(I228:J228)</f>
      </c>
      <c r="L228" s="242"/>
      <c r="M228" s="175"/>
      <c r="N228" s="87"/>
      <c r="O228" s="87"/>
      <c r="P228" s="87"/>
      <c r="Q228" s="87"/>
      <c r="R228" s="87"/>
      <c r="S228" s="87"/>
      <c r="T228" s="87"/>
      <c r="U228" s="87"/>
      <c r="V228" s="175"/>
      <c r="W228" s="87"/>
      <c r="X228" s="87"/>
      <c r="Y228" s="87"/>
      <c r="Z228" s="87"/>
      <c r="AA228" s="87"/>
      <c r="AB228" s="87"/>
      <c r="AC228" s="86"/>
      <c r="AD228" s="87"/>
    </row>
    <row x14ac:dyDescent="0.25" r="229" customHeight="1" ht="17.25">
      <c r="A229" s="235">
        <f>A228</f>
        <v>25569.375</v>
      </c>
      <c r="B229" s="179" t="s">
        <v>78</v>
      </c>
      <c r="C229" s="180"/>
      <c r="D229" s="180">
        <v>20</v>
      </c>
      <c r="E229" s="180"/>
      <c r="F229" s="180"/>
      <c r="G229" s="180">
        <f>SUM(C229:F229)</f>
      </c>
      <c r="H229" s="125">
        <v>6500</v>
      </c>
      <c r="I229" s="125">
        <f>G229*H229</f>
      </c>
      <c r="J229" s="125">
        <f>I229*0.1</f>
      </c>
      <c r="K229" s="132">
        <f>SUM(I229:J229)</f>
      </c>
      <c r="L229" s="242"/>
      <c r="M229" s="175"/>
      <c r="N229" s="87"/>
      <c r="O229" s="87"/>
      <c r="P229" s="87"/>
      <c r="Q229" s="87"/>
      <c r="R229" s="87"/>
      <c r="S229" s="87"/>
      <c r="T229" s="87"/>
      <c r="U229" s="87"/>
      <c r="V229" s="175"/>
      <c r="W229" s="87"/>
      <c r="X229" s="87"/>
      <c r="Y229" s="87"/>
      <c r="Z229" s="87"/>
      <c r="AA229" s="87"/>
      <c r="AB229" s="87"/>
      <c r="AC229" s="86"/>
      <c r="AD229" s="87"/>
    </row>
    <row x14ac:dyDescent="0.25" r="230" customHeight="1" ht="17.25">
      <c r="A230" s="235">
        <f>A229</f>
        <v>25569.375</v>
      </c>
      <c r="B230" s="179" t="s">
        <v>55</v>
      </c>
      <c r="C230" s="180"/>
      <c r="D230" s="180">
        <v>10</v>
      </c>
      <c r="E230" s="180"/>
      <c r="F230" s="180"/>
      <c r="G230" s="180">
        <f>SUM(C230:F230)</f>
      </c>
      <c r="H230" s="125">
        <v>6500</v>
      </c>
      <c r="I230" s="125">
        <f>G230*H230</f>
      </c>
      <c r="J230" s="125">
        <f>I230*0.1</f>
      </c>
      <c r="K230" s="132">
        <f>SUM(I230:J230)</f>
      </c>
      <c r="L230" s="242"/>
      <c r="M230" s="175"/>
      <c r="N230" s="87"/>
      <c r="O230" s="87"/>
      <c r="P230" s="87"/>
      <c r="Q230" s="87"/>
      <c r="R230" s="87"/>
      <c r="S230" s="87"/>
      <c r="T230" s="87"/>
      <c r="U230" s="87"/>
      <c r="V230" s="175"/>
      <c r="W230" s="87"/>
      <c r="X230" s="87"/>
      <c r="Y230" s="87"/>
      <c r="Z230" s="87"/>
      <c r="AA230" s="87"/>
      <c r="AB230" s="87"/>
      <c r="AC230" s="86"/>
      <c r="AD230" s="87"/>
    </row>
    <row x14ac:dyDescent="0.25" r="231" customHeight="1" ht="17.25">
      <c r="A231" s="235">
        <f>A230</f>
        <v>25569.375</v>
      </c>
      <c r="B231" s="279" t="s">
        <v>80</v>
      </c>
      <c r="C231" s="180"/>
      <c r="D231" s="180">
        <v>23</v>
      </c>
      <c r="E231" s="180"/>
      <c r="F231" s="180"/>
      <c r="G231" s="180">
        <f>SUM(C231:F231)</f>
      </c>
      <c r="H231" s="125">
        <v>6000</v>
      </c>
      <c r="I231" s="125">
        <f>G231*H231</f>
      </c>
      <c r="J231" s="185"/>
      <c r="K231" s="132">
        <f>SUM(I231:J231)</f>
      </c>
      <c r="L231" s="242"/>
      <c r="M231" s="175"/>
      <c r="N231" s="87"/>
      <c r="O231" s="87"/>
      <c r="P231" s="87"/>
      <c r="Q231" s="87"/>
      <c r="R231" s="87"/>
      <c r="S231" s="87"/>
      <c r="T231" s="87"/>
      <c r="U231" s="87"/>
      <c r="V231" s="175"/>
      <c r="W231" s="87"/>
      <c r="X231" s="87"/>
      <c r="Y231" s="87"/>
      <c r="Z231" s="87"/>
      <c r="AA231" s="87"/>
      <c r="AB231" s="87"/>
      <c r="AC231" s="86"/>
      <c r="AD231" s="87"/>
    </row>
    <row x14ac:dyDescent="0.25" r="232" customHeight="1" ht="17.25">
      <c r="A232" s="235">
        <f>A231</f>
        <v>25569.375</v>
      </c>
      <c r="B232" s="279" t="s">
        <v>67</v>
      </c>
      <c r="C232" s="180"/>
      <c r="D232" s="180">
        <v>7</v>
      </c>
      <c r="E232" s="180">
        <v>6</v>
      </c>
      <c r="F232" s="180"/>
      <c r="G232" s="180">
        <f>SUM(C232:F232)</f>
      </c>
      <c r="H232" s="125">
        <v>5500</v>
      </c>
      <c r="I232" s="125">
        <f>G232*H232</f>
      </c>
      <c r="J232" s="125">
        <f>I232*0.1</f>
      </c>
      <c r="K232" s="132">
        <f>SUM(I232:J232)</f>
      </c>
      <c r="L232" s="242"/>
      <c r="M232" s="175"/>
      <c r="N232" s="87"/>
      <c r="O232" s="87"/>
      <c r="P232" s="87"/>
      <c r="Q232" s="87"/>
      <c r="R232" s="87"/>
      <c r="S232" s="87"/>
      <c r="T232" s="87"/>
      <c r="U232" s="87"/>
      <c r="V232" s="175"/>
      <c r="W232" s="87"/>
      <c r="X232" s="87"/>
      <c r="Y232" s="87"/>
      <c r="Z232" s="87"/>
      <c r="AA232" s="87"/>
      <c r="AB232" s="87"/>
      <c r="AC232" s="86"/>
      <c r="AD232" s="87"/>
    </row>
    <row x14ac:dyDescent="0.25" r="233" customHeight="1" ht="17.25">
      <c r="A233" s="235">
        <f>A232</f>
        <v>25569.375</v>
      </c>
      <c r="B233" s="279" t="s">
        <v>74</v>
      </c>
      <c r="C233" s="180"/>
      <c r="D233" s="180">
        <v>34</v>
      </c>
      <c r="E233" s="180">
        <v>28</v>
      </c>
      <c r="F233" s="180"/>
      <c r="G233" s="180">
        <f>SUM(C233:F233)</f>
      </c>
      <c r="H233" s="187">
        <v>5000</v>
      </c>
      <c r="I233" s="125">
        <f>G233*H233</f>
      </c>
      <c r="J233" s="125">
        <f>I233*0.1</f>
      </c>
      <c r="K233" s="132">
        <f>SUM(I233:J233)</f>
      </c>
      <c r="L233" s="242"/>
      <c r="M233" s="175"/>
      <c r="N233" s="87"/>
      <c r="O233" s="87"/>
      <c r="P233" s="87"/>
      <c r="Q233" s="87"/>
      <c r="R233" s="87"/>
      <c r="S233" s="87"/>
      <c r="T233" s="87"/>
      <c r="U233" s="87"/>
      <c r="V233" s="175"/>
      <c r="W233" s="87"/>
      <c r="X233" s="87"/>
      <c r="Y233" s="87"/>
      <c r="Z233" s="87"/>
      <c r="AA233" s="87"/>
      <c r="AB233" s="87"/>
      <c r="AC233" s="86"/>
      <c r="AD233" s="87"/>
    </row>
    <row x14ac:dyDescent="0.25" r="234" customHeight="1" ht="17.25">
      <c r="A234" s="235">
        <f>A233</f>
        <v>25569.375</v>
      </c>
      <c r="B234" s="280" t="s">
        <v>11</v>
      </c>
      <c r="C234" s="180"/>
      <c r="D234" s="180">
        <v>13</v>
      </c>
      <c r="E234" s="180">
        <v>7</v>
      </c>
      <c r="F234" s="180"/>
      <c r="G234" s="180">
        <f>SUM(C234:F234)</f>
      </c>
      <c r="H234" s="125">
        <v>6000</v>
      </c>
      <c r="I234" s="125">
        <f>G234*H234</f>
      </c>
      <c r="J234" s="125">
        <f>I234*0.1</f>
      </c>
      <c r="K234" s="132">
        <f>SUM(I234:J234)</f>
      </c>
      <c r="L234" s="242"/>
      <c r="M234" s="175"/>
      <c r="N234" s="87"/>
      <c r="O234" s="87"/>
      <c r="P234" s="87"/>
      <c r="Q234" s="87"/>
      <c r="R234" s="87"/>
      <c r="S234" s="87"/>
      <c r="T234" s="87"/>
      <c r="U234" s="87"/>
      <c r="V234" s="175"/>
      <c r="W234" s="87"/>
      <c r="X234" s="87"/>
      <c r="Y234" s="87"/>
      <c r="Z234" s="87"/>
      <c r="AA234" s="87"/>
      <c r="AB234" s="87"/>
      <c r="AC234" s="86"/>
      <c r="AD234" s="87"/>
    </row>
    <row x14ac:dyDescent="0.25" r="235" customHeight="1" ht="17.25">
      <c r="A235" s="235">
        <f>A234</f>
        <v>25569.375</v>
      </c>
      <c r="B235" s="279" t="s">
        <v>22</v>
      </c>
      <c r="C235" s="180"/>
      <c r="D235" s="180">
        <v>38</v>
      </c>
      <c r="E235" s="180"/>
      <c r="F235" s="180"/>
      <c r="G235" s="180">
        <f>SUM(C235:F235)</f>
      </c>
      <c r="H235" s="237">
        <v>4800</v>
      </c>
      <c r="I235" s="125">
        <f>G235*H235</f>
      </c>
      <c r="J235" s="125">
        <f>I235*0.1</f>
      </c>
      <c r="K235" s="132">
        <f>SUM(I235:J235)</f>
      </c>
      <c r="L235" s="242"/>
      <c r="M235" s="175"/>
      <c r="N235" s="87"/>
      <c r="O235" s="87"/>
      <c r="P235" s="87"/>
      <c r="Q235" s="87"/>
      <c r="R235" s="87"/>
      <c r="S235" s="87"/>
      <c r="T235" s="87"/>
      <c r="U235" s="87"/>
      <c r="V235" s="175"/>
      <c r="W235" s="87"/>
      <c r="X235" s="87"/>
      <c r="Y235" s="87"/>
      <c r="Z235" s="87"/>
      <c r="AA235" s="87"/>
      <c r="AB235" s="87"/>
      <c r="AC235" s="86"/>
      <c r="AD235" s="87"/>
    </row>
    <row x14ac:dyDescent="0.25" r="236" customHeight="1" ht="17.25">
      <c r="A236" s="235">
        <f>A235</f>
        <v>25569.375</v>
      </c>
      <c r="B236" s="279" t="s">
        <v>84</v>
      </c>
      <c r="C236" s="180"/>
      <c r="D236" s="180">
        <v>16</v>
      </c>
      <c r="E236" s="180">
        <v>9</v>
      </c>
      <c r="F236" s="180"/>
      <c r="G236" s="180">
        <f>SUM(C236:F236)</f>
      </c>
      <c r="H236" s="237">
        <v>4800</v>
      </c>
      <c r="I236" s="125">
        <f>G236*H236</f>
      </c>
      <c r="J236" s="125">
        <f>I236*0.1</f>
      </c>
      <c r="K236" s="132">
        <f>SUM(I236:J236)</f>
      </c>
      <c r="L236" s="242"/>
      <c r="M236" s="175"/>
      <c r="N236" s="87"/>
      <c r="O236" s="87"/>
      <c r="P236" s="87"/>
      <c r="Q236" s="87"/>
      <c r="R236" s="87"/>
      <c r="S236" s="87"/>
      <c r="T236" s="87"/>
      <c r="U236" s="87"/>
      <c r="V236" s="175"/>
      <c r="W236" s="87"/>
      <c r="X236" s="87"/>
      <c r="Y236" s="87"/>
      <c r="Z236" s="87"/>
      <c r="AA236" s="87"/>
      <c r="AB236" s="87"/>
      <c r="AC236" s="86"/>
      <c r="AD236" s="87"/>
    </row>
    <row x14ac:dyDescent="0.25" r="237" customHeight="1" ht="17.25">
      <c r="A237" s="235">
        <f>A236</f>
        <v>25569.375</v>
      </c>
      <c r="B237" s="280" t="s">
        <v>17</v>
      </c>
      <c r="C237" s="180"/>
      <c r="D237" s="180">
        <v>37</v>
      </c>
      <c r="E237" s="180">
        <v>12</v>
      </c>
      <c r="F237" s="180"/>
      <c r="G237" s="180">
        <f>SUM(C237:F237)</f>
      </c>
      <c r="H237" s="125">
        <v>6000</v>
      </c>
      <c r="I237" s="125">
        <f>G237*H237</f>
      </c>
      <c r="J237" s="185"/>
      <c r="K237" s="132">
        <f>SUM(I237:J237)</f>
      </c>
      <c r="L237" s="242"/>
      <c r="M237" s="175"/>
      <c r="N237" s="87"/>
      <c r="O237" s="87"/>
      <c r="P237" s="87"/>
      <c r="Q237" s="87"/>
      <c r="R237" s="87"/>
      <c r="S237" s="87"/>
      <c r="T237" s="87"/>
      <c r="U237" s="87"/>
      <c r="V237" s="175"/>
      <c r="W237" s="87"/>
      <c r="X237" s="87"/>
      <c r="Y237" s="87"/>
      <c r="Z237" s="87"/>
      <c r="AA237" s="87"/>
      <c r="AB237" s="87"/>
      <c r="AC237" s="86"/>
      <c r="AD237" s="87"/>
    </row>
    <row x14ac:dyDescent="0.25" r="238" customHeight="1" ht="17.25">
      <c r="A238" s="235">
        <f>A237</f>
        <v>25569.375</v>
      </c>
      <c r="B238" s="279" t="s">
        <v>29</v>
      </c>
      <c r="C238" s="188" t="s">
        <v>14</v>
      </c>
      <c r="D238" s="180">
        <v>12</v>
      </c>
      <c r="E238" s="180">
        <v>11</v>
      </c>
      <c r="F238" s="180"/>
      <c r="G238" s="180">
        <f>SUM(C238:F238)</f>
      </c>
      <c r="H238" s="125">
        <v>5500</v>
      </c>
      <c r="I238" s="125">
        <f>G238*H238</f>
      </c>
      <c r="J238" s="125">
        <f>I238*0.1</f>
      </c>
      <c r="K238" s="132">
        <f>SUM(I238:J238)</f>
      </c>
      <c r="L238" s="242"/>
      <c r="M238" s="175"/>
      <c r="N238" s="87"/>
      <c r="O238" s="87"/>
      <c r="P238" s="87"/>
      <c r="Q238" s="87"/>
      <c r="R238" s="87"/>
      <c r="S238" s="87"/>
      <c r="T238" s="87"/>
      <c r="U238" s="87"/>
      <c r="V238" s="175"/>
      <c r="W238" s="87"/>
      <c r="X238" s="87"/>
      <c r="Y238" s="87"/>
      <c r="Z238" s="87"/>
      <c r="AA238" s="87"/>
      <c r="AB238" s="87"/>
      <c r="AC238" s="86"/>
      <c r="AD238" s="87"/>
    </row>
    <row x14ac:dyDescent="0.25" r="239" customHeight="1" ht="17.25">
      <c r="A239" s="235">
        <f>A238</f>
        <v>25569.375</v>
      </c>
      <c r="B239" s="279" t="s">
        <v>15</v>
      </c>
      <c r="C239" s="180"/>
      <c r="D239" s="180">
        <v>25</v>
      </c>
      <c r="E239" s="180">
        <v>5</v>
      </c>
      <c r="F239" s="180"/>
      <c r="G239" s="180">
        <f>SUM(C239:F239)</f>
      </c>
      <c r="H239" s="237">
        <v>4800</v>
      </c>
      <c r="I239" s="125">
        <f>G239*H239</f>
      </c>
      <c r="J239" s="125">
        <f>I239*0.1</f>
      </c>
      <c r="K239" s="132">
        <f>SUM(I239:J239)</f>
      </c>
      <c r="L239" s="242"/>
      <c r="M239" s="175"/>
      <c r="N239" s="87"/>
      <c r="O239" s="87"/>
      <c r="P239" s="87"/>
      <c r="Q239" s="87"/>
      <c r="R239" s="87"/>
      <c r="S239" s="87"/>
      <c r="T239" s="87"/>
      <c r="U239" s="87"/>
      <c r="V239" s="175"/>
      <c r="W239" s="87"/>
      <c r="X239" s="87"/>
      <c r="Y239" s="87"/>
      <c r="Z239" s="87"/>
      <c r="AA239" s="87"/>
      <c r="AB239" s="87"/>
      <c r="AC239" s="86"/>
      <c r="AD239" s="87"/>
    </row>
    <row x14ac:dyDescent="0.25" r="240" customHeight="1" ht="17.25">
      <c r="A240" s="235">
        <f>A239</f>
        <v>25569.375</v>
      </c>
      <c r="B240" s="279" t="s">
        <v>21</v>
      </c>
      <c r="C240" s="188" t="s">
        <v>14</v>
      </c>
      <c r="D240" s="180">
        <v>13</v>
      </c>
      <c r="E240" s="180"/>
      <c r="F240" s="180"/>
      <c r="G240" s="180">
        <f>SUM(C240:F240)</f>
      </c>
      <c r="H240" s="125">
        <v>5000</v>
      </c>
      <c r="I240" s="125">
        <f>G240*H240</f>
      </c>
      <c r="J240" s="125">
        <f>I240*0.1</f>
      </c>
      <c r="K240" s="132">
        <f>SUM(I240:J240)</f>
      </c>
      <c r="L240" s="242"/>
      <c r="M240" s="175"/>
      <c r="N240" s="87"/>
      <c r="O240" s="87"/>
      <c r="P240" s="87"/>
      <c r="Q240" s="87"/>
      <c r="R240" s="87"/>
      <c r="S240" s="87"/>
      <c r="T240" s="87"/>
      <c r="U240" s="87"/>
      <c r="V240" s="175"/>
      <c r="W240" s="87"/>
      <c r="X240" s="87"/>
      <c r="Y240" s="87"/>
      <c r="Z240" s="87"/>
      <c r="AA240" s="87"/>
      <c r="AB240" s="87"/>
      <c r="AC240" s="86"/>
      <c r="AD240" s="87"/>
    </row>
    <row x14ac:dyDescent="0.25" r="241" customHeight="1" ht="17.25">
      <c r="A241" s="235">
        <f>A240</f>
        <v>25569.375</v>
      </c>
      <c r="B241" s="279" t="s">
        <v>52</v>
      </c>
      <c r="C241" s="180"/>
      <c r="D241" s="180">
        <v>15</v>
      </c>
      <c r="E241" s="180">
        <v>9</v>
      </c>
      <c r="F241" s="180"/>
      <c r="G241" s="180">
        <f>SUM(C241:F241)</f>
      </c>
      <c r="H241" s="125">
        <v>5000</v>
      </c>
      <c r="I241" s="125">
        <f>G241*H241</f>
      </c>
      <c r="J241" s="125">
        <f>I241*0.1</f>
      </c>
      <c r="K241" s="132">
        <f>SUM(I241:J241)</f>
      </c>
      <c r="L241" s="242"/>
      <c r="M241" s="175"/>
      <c r="N241" s="87"/>
      <c r="O241" s="87"/>
      <c r="P241" s="87"/>
      <c r="Q241" s="87"/>
      <c r="R241" s="87"/>
      <c r="S241" s="87"/>
      <c r="T241" s="87"/>
      <c r="U241" s="87"/>
      <c r="V241" s="175"/>
      <c r="W241" s="87"/>
      <c r="X241" s="87"/>
      <c r="Y241" s="87"/>
      <c r="Z241" s="87"/>
      <c r="AA241" s="87"/>
      <c r="AB241" s="87"/>
      <c r="AC241" s="86"/>
      <c r="AD241" s="87"/>
    </row>
    <row x14ac:dyDescent="0.25" r="242" customHeight="1" ht="17.25">
      <c r="A242" s="235">
        <f>A241</f>
        <v>25569.375</v>
      </c>
      <c r="B242" s="279" t="s">
        <v>61</v>
      </c>
      <c r="C242" s="180"/>
      <c r="D242" s="180">
        <v>9</v>
      </c>
      <c r="E242" s="180"/>
      <c r="F242" s="180"/>
      <c r="G242" s="180">
        <f>SUM(C242:F242)</f>
      </c>
      <c r="H242" s="125">
        <v>5000</v>
      </c>
      <c r="I242" s="125">
        <f>G242*H242</f>
      </c>
      <c r="J242" s="125">
        <f>I242*0.1</f>
      </c>
      <c r="K242" s="132">
        <f>SUM(I242:J242)</f>
      </c>
      <c r="L242" s="242"/>
      <c r="M242" s="175"/>
      <c r="N242" s="87"/>
      <c r="O242" s="87"/>
      <c r="P242" s="87"/>
      <c r="Q242" s="87"/>
      <c r="R242" s="87"/>
      <c r="S242" s="87"/>
      <c r="T242" s="87"/>
      <c r="U242" s="87"/>
      <c r="V242" s="175"/>
      <c r="W242" s="87"/>
      <c r="X242" s="87"/>
      <c r="Y242" s="87"/>
      <c r="Z242" s="87"/>
      <c r="AA242" s="87"/>
      <c r="AB242" s="87"/>
      <c r="AC242" s="86"/>
      <c r="AD242" s="87"/>
    </row>
    <row x14ac:dyDescent="0.25" r="243" customHeight="1" ht="17.25">
      <c r="A243" s="235">
        <f>A242</f>
        <v>25569.375</v>
      </c>
      <c r="B243" s="280" t="s">
        <v>33</v>
      </c>
      <c r="C243" s="180"/>
      <c r="D243" s="180">
        <v>11</v>
      </c>
      <c r="E243" s="180"/>
      <c r="F243" s="180"/>
      <c r="G243" s="180">
        <f>SUM(C243:F243)</f>
      </c>
      <c r="H243" s="125">
        <v>5500</v>
      </c>
      <c r="I243" s="125">
        <f>G243*H243</f>
      </c>
      <c r="J243" s="125">
        <f>I243*0.1</f>
      </c>
      <c r="K243" s="132">
        <f>SUM(I243:J243)</f>
      </c>
      <c r="L243" s="242"/>
      <c r="M243" s="175"/>
      <c r="N243" s="87"/>
      <c r="O243" s="87"/>
      <c r="P243" s="87"/>
      <c r="Q243" s="87"/>
      <c r="R243" s="87"/>
      <c r="S243" s="87"/>
      <c r="T243" s="87"/>
      <c r="U243" s="87"/>
      <c r="V243" s="175"/>
      <c r="W243" s="87"/>
      <c r="X243" s="87"/>
      <c r="Y243" s="87"/>
      <c r="Z243" s="87"/>
      <c r="AA243" s="87"/>
      <c r="AB243" s="87"/>
      <c r="AC243" s="86"/>
      <c r="AD243" s="87"/>
    </row>
    <row x14ac:dyDescent="0.25" r="244" customHeight="1" ht="17.25">
      <c r="A244" s="235">
        <f>A243</f>
        <v>25569.375</v>
      </c>
      <c r="B244" s="279" t="s">
        <v>30</v>
      </c>
      <c r="C244" s="180"/>
      <c r="D244" s="180">
        <v>17</v>
      </c>
      <c r="E244" s="180"/>
      <c r="F244" s="180"/>
      <c r="G244" s="180">
        <f>SUM(C244:F244)</f>
      </c>
      <c r="H244" s="125">
        <v>6000</v>
      </c>
      <c r="I244" s="125">
        <f>G244*H244</f>
      </c>
      <c r="J244" s="125">
        <f>I244*0.1</f>
      </c>
      <c r="K244" s="132">
        <f>SUM(I244:J244)</f>
      </c>
      <c r="L244" s="242"/>
      <c r="M244" s="175"/>
      <c r="N244" s="87"/>
      <c r="O244" s="87"/>
      <c r="P244" s="87"/>
      <c r="Q244" s="87"/>
      <c r="R244" s="87"/>
      <c r="S244" s="87"/>
      <c r="T244" s="87"/>
      <c r="U244" s="87"/>
      <c r="V244" s="175"/>
      <c r="W244" s="87"/>
      <c r="X244" s="87"/>
      <c r="Y244" s="87"/>
      <c r="Z244" s="87"/>
      <c r="AA244" s="87"/>
      <c r="AB244" s="87"/>
      <c r="AC244" s="86"/>
      <c r="AD244" s="87"/>
    </row>
    <row x14ac:dyDescent="0.25" r="245" customHeight="1" ht="17.25">
      <c r="A245" s="235">
        <f>A244</f>
        <v>25569.375</v>
      </c>
      <c r="B245" s="279" t="s">
        <v>28</v>
      </c>
      <c r="C245" s="188" t="s">
        <v>14</v>
      </c>
      <c r="D245" s="180">
        <v>20</v>
      </c>
      <c r="E245" s="180"/>
      <c r="F245" s="180"/>
      <c r="G245" s="180">
        <f>SUM(C245:F245)</f>
      </c>
      <c r="H245" s="125">
        <v>5000</v>
      </c>
      <c r="I245" s="125">
        <f>G245*H245</f>
      </c>
      <c r="J245" s="125">
        <f>I245*0.1</f>
      </c>
      <c r="K245" s="132">
        <f>SUM(I245:J245)</f>
      </c>
      <c r="L245" s="242"/>
      <c r="M245" s="175"/>
      <c r="N245" s="87"/>
      <c r="O245" s="87"/>
      <c r="P245" s="87"/>
      <c r="Q245" s="87"/>
      <c r="R245" s="87"/>
      <c r="S245" s="87"/>
      <c r="T245" s="87"/>
      <c r="U245" s="87"/>
      <c r="V245" s="175"/>
      <c r="W245" s="87"/>
      <c r="X245" s="87"/>
      <c r="Y245" s="87"/>
      <c r="Z245" s="87"/>
      <c r="AA245" s="87"/>
      <c r="AB245" s="87"/>
      <c r="AC245" s="86"/>
      <c r="AD245" s="87"/>
    </row>
    <row x14ac:dyDescent="0.25" r="246" customHeight="1" ht="17.25">
      <c r="A246" s="235">
        <f>A245</f>
        <v>25569.375</v>
      </c>
      <c r="B246" s="179" t="s">
        <v>12</v>
      </c>
      <c r="C246" s="180"/>
      <c r="D246" s="180">
        <v>19</v>
      </c>
      <c r="E246" s="180">
        <v>7</v>
      </c>
      <c r="F246" s="180"/>
      <c r="G246" s="180">
        <f>SUM(C246:F246)</f>
      </c>
      <c r="H246" s="125">
        <v>6000</v>
      </c>
      <c r="I246" s="125">
        <f>G246*H246</f>
      </c>
      <c r="J246" s="125">
        <f>I246*0.1</f>
      </c>
      <c r="K246" s="132">
        <f>SUM(I246:J246)</f>
      </c>
      <c r="L246" s="242"/>
      <c r="M246" s="175"/>
      <c r="N246" s="87"/>
      <c r="O246" s="87"/>
      <c r="P246" s="87"/>
      <c r="Q246" s="87"/>
      <c r="R246" s="87"/>
      <c r="S246" s="87"/>
      <c r="T246" s="87"/>
      <c r="U246" s="87"/>
      <c r="V246" s="175"/>
      <c r="W246" s="87"/>
      <c r="X246" s="87"/>
      <c r="Y246" s="87"/>
      <c r="Z246" s="87"/>
      <c r="AA246" s="87"/>
      <c r="AB246" s="87"/>
      <c r="AC246" s="86"/>
      <c r="AD246" s="87"/>
    </row>
    <row x14ac:dyDescent="0.25" r="247" customHeight="1" ht="17.25">
      <c r="A247" s="235">
        <f>A246</f>
        <v>25569.375</v>
      </c>
      <c r="B247" s="179" t="s">
        <v>100</v>
      </c>
      <c r="C247" s="180"/>
      <c r="D247" s="180">
        <v>4</v>
      </c>
      <c r="E247" s="180"/>
      <c r="F247" s="180"/>
      <c r="G247" s="180">
        <f>SUM(C247:F247)</f>
      </c>
      <c r="H247" s="125">
        <v>5500</v>
      </c>
      <c r="I247" s="125">
        <f>G247*H247</f>
      </c>
      <c r="J247" s="125">
        <f>I247*0.1</f>
      </c>
      <c r="K247" s="125">
        <f>SUM(I247:J247)</f>
      </c>
      <c r="L247" s="242"/>
      <c r="M247" s="175"/>
      <c r="N247" s="87"/>
      <c r="O247" s="87"/>
      <c r="P247" s="87"/>
      <c r="Q247" s="87"/>
      <c r="R247" s="87"/>
      <c r="S247" s="87"/>
      <c r="T247" s="87"/>
      <c r="U247" s="87"/>
      <c r="V247" s="175"/>
      <c r="W247" s="87"/>
      <c r="X247" s="87"/>
      <c r="Y247" s="87"/>
      <c r="Z247" s="87"/>
      <c r="AA247" s="87"/>
      <c r="AB247" s="87"/>
      <c r="AC247" s="86"/>
      <c r="AD247" s="87"/>
    </row>
    <row x14ac:dyDescent="0.25" r="248" customHeight="1" ht="17.25">
      <c r="A248" s="235">
        <f>A247</f>
        <v>25569.375</v>
      </c>
      <c r="B248" s="179" t="s">
        <v>37</v>
      </c>
      <c r="C248" s="180"/>
      <c r="D248" s="180">
        <v>5</v>
      </c>
      <c r="E248" s="180"/>
      <c r="F248" s="180"/>
      <c r="G248" s="180">
        <f>SUM(C248:F248)</f>
      </c>
      <c r="H248" s="125">
        <v>6500</v>
      </c>
      <c r="I248" s="125">
        <f>G248*H248</f>
      </c>
      <c r="J248" s="125">
        <f>I248*0.1</f>
      </c>
      <c r="K248" s="125">
        <f>SUM(I248:J248)</f>
      </c>
      <c r="L248" s="242"/>
      <c r="M248" s="175"/>
      <c r="N248" s="87"/>
      <c r="O248" s="87"/>
      <c r="P248" s="87"/>
      <c r="Q248" s="87"/>
      <c r="R248" s="87"/>
      <c r="S248" s="87"/>
      <c r="T248" s="87"/>
      <c r="U248" s="87"/>
      <c r="V248" s="175"/>
      <c r="W248" s="87"/>
      <c r="X248" s="87"/>
      <c r="Y248" s="87"/>
      <c r="Z248" s="87"/>
      <c r="AA248" s="87"/>
      <c r="AB248" s="87"/>
      <c r="AC248" s="86"/>
      <c r="AD248" s="87"/>
    </row>
    <row x14ac:dyDescent="0.25" r="249" customHeight="1" ht="17.25">
      <c r="A249" s="235">
        <f>A248</f>
        <v>25569.375</v>
      </c>
      <c r="B249" s="186" t="s">
        <v>64</v>
      </c>
      <c r="C249" s="180"/>
      <c r="D249" s="180">
        <v>62</v>
      </c>
      <c r="E249" s="180">
        <v>23</v>
      </c>
      <c r="F249" s="180"/>
      <c r="G249" s="180">
        <f>SUM(C249:F249)</f>
      </c>
      <c r="H249" s="182">
        <v>5500</v>
      </c>
      <c r="I249" s="125">
        <f>G249*H249</f>
      </c>
      <c r="J249" s="125">
        <f>I249*0.1</f>
      </c>
      <c r="K249" s="125">
        <f>SUM(I249:J249)</f>
      </c>
      <c r="L249" s="242"/>
      <c r="M249" s="175"/>
      <c r="N249" s="87"/>
      <c r="O249" s="87"/>
      <c r="P249" s="87"/>
      <c r="Q249" s="87"/>
      <c r="R249" s="87"/>
      <c r="S249" s="87"/>
      <c r="T249" s="87"/>
      <c r="U249" s="87"/>
      <c r="V249" s="175"/>
      <c r="W249" s="87"/>
      <c r="X249" s="87"/>
      <c r="Y249" s="87"/>
      <c r="Z249" s="87"/>
      <c r="AA249" s="87"/>
      <c r="AB249" s="87"/>
      <c r="AC249" s="86"/>
      <c r="AD249" s="87"/>
    </row>
    <row x14ac:dyDescent="0.25" r="250" customHeight="1" ht="17.25">
      <c r="A250" s="235">
        <f>A249</f>
        <v>25569.375</v>
      </c>
      <c r="B250" s="186" t="s">
        <v>25</v>
      </c>
      <c r="C250" s="180"/>
      <c r="D250" s="180">
        <v>20</v>
      </c>
      <c r="E250" s="180"/>
      <c r="F250" s="180"/>
      <c r="G250" s="180">
        <f>SUM(C250:F250)</f>
      </c>
      <c r="H250" s="125">
        <v>6000</v>
      </c>
      <c r="I250" s="125">
        <f>G250*H250</f>
      </c>
      <c r="J250" s="125">
        <f>I250*0.1</f>
      </c>
      <c r="K250" s="125">
        <f>SUM(I250:J250)</f>
      </c>
      <c r="L250" s="242"/>
      <c r="M250" s="175"/>
      <c r="N250" s="87"/>
      <c r="O250" s="87"/>
      <c r="P250" s="87"/>
      <c r="Q250" s="87"/>
      <c r="R250" s="87"/>
      <c r="S250" s="87"/>
      <c r="T250" s="87"/>
      <c r="U250" s="87"/>
      <c r="V250" s="175"/>
      <c r="W250" s="87"/>
      <c r="X250" s="87"/>
      <c r="Y250" s="87"/>
      <c r="Z250" s="87"/>
      <c r="AA250" s="87"/>
      <c r="AB250" s="87"/>
      <c r="AC250" s="86"/>
      <c r="AD250" s="87"/>
    </row>
    <row x14ac:dyDescent="0.25" r="251" customHeight="1" ht="17.25">
      <c r="A251" s="235">
        <f>A250</f>
        <v>25569.375</v>
      </c>
      <c r="B251" s="279" t="s">
        <v>76</v>
      </c>
      <c r="C251" s="188" t="s">
        <v>14</v>
      </c>
      <c r="D251" s="180">
        <v>18</v>
      </c>
      <c r="E251" s="180">
        <v>12</v>
      </c>
      <c r="F251" s="180">
        <v>5</v>
      </c>
      <c r="G251" s="180">
        <f>SUM(C251:F251)</f>
      </c>
      <c r="H251" s="125">
        <v>6000</v>
      </c>
      <c r="I251" s="125">
        <f>G251*H251</f>
      </c>
      <c r="J251" s="125">
        <f>I251*0.1</f>
      </c>
      <c r="K251" s="125">
        <f>SUM(I251:J251)</f>
      </c>
      <c r="L251" s="242"/>
      <c r="M251" s="175"/>
      <c r="N251" s="87"/>
      <c r="O251" s="87"/>
      <c r="P251" s="87"/>
      <c r="Q251" s="87"/>
      <c r="R251" s="87"/>
      <c r="S251" s="87"/>
      <c r="T251" s="87"/>
      <c r="U251" s="87"/>
      <c r="V251" s="175"/>
      <c r="W251" s="87"/>
      <c r="X251" s="87"/>
      <c r="Y251" s="87"/>
      <c r="Z251" s="87"/>
      <c r="AA251" s="87"/>
      <c r="AB251" s="87"/>
      <c r="AC251" s="86"/>
      <c r="AD251" s="87"/>
    </row>
    <row x14ac:dyDescent="0.25" r="252" customHeight="1" ht="17.25">
      <c r="A252" s="235">
        <f>A251</f>
        <v>25569.375</v>
      </c>
      <c r="B252" s="186" t="s">
        <v>149</v>
      </c>
      <c r="C252" s="180"/>
      <c r="D252" s="180">
        <v>95</v>
      </c>
      <c r="E252" s="180">
        <v>37</v>
      </c>
      <c r="F252" s="180">
        <v>5</v>
      </c>
      <c r="G252" s="180">
        <f>SUM(C252:F252)</f>
      </c>
      <c r="H252" s="125">
        <v>6000</v>
      </c>
      <c r="I252" s="125">
        <f>G252*H252</f>
      </c>
      <c r="J252" s="125">
        <f>I252*0.1</f>
      </c>
      <c r="K252" s="125">
        <f>SUM(I252:J252)</f>
      </c>
      <c r="L252" s="242"/>
      <c r="M252" s="175"/>
      <c r="N252" s="87"/>
      <c r="O252" s="87"/>
      <c r="P252" s="87"/>
      <c r="Q252" s="87"/>
      <c r="R252" s="87"/>
      <c r="S252" s="87"/>
      <c r="T252" s="87"/>
      <c r="U252" s="87"/>
      <c r="V252" s="175"/>
      <c r="W252" s="87"/>
      <c r="X252" s="87"/>
      <c r="Y252" s="87"/>
      <c r="Z252" s="87"/>
      <c r="AA252" s="87"/>
      <c r="AB252" s="87"/>
      <c r="AC252" s="86"/>
      <c r="AD252" s="87"/>
    </row>
    <row x14ac:dyDescent="0.25" r="253" customHeight="1" ht="17.25">
      <c r="A253" s="235">
        <f>A252</f>
        <v>25569.375</v>
      </c>
      <c r="B253" s="280" t="s">
        <v>43</v>
      </c>
      <c r="C253" s="180"/>
      <c r="D253" s="180">
        <v>48</v>
      </c>
      <c r="E253" s="180">
        <v>13</v>
      </c>
      <c r="F253" s="180"/>
      <c r="G253" s="180">
        <f>SUM(C253:F253)</f>
      </c>
      <c r="H253" s="125">
        <v>6000</v>
      </c>
      <c r="I253" s="125">
        <f>G253*H253</f>
      </c>
      <c r="J253" s="125">
        <f>I253*0.1</f>
      </c>
      <c r="K253" s="125">
        <f>SUM(I253:J253)</f>
      </c>
      <c r="L253" s="242"/>
      <c r="M253" s="175"/>
      <c r="N253" s="87"/>
      <c r="O253" s="87"/>
      <c r="P253" s="87"/>
      <c r="Q253" s="87"/>
      <c r="R253" s="87"/>
      <c r="S253" s="87"/>
      <c r="T253" s="87"/>
      <c r="U253" s="87"/>
      <c r="V253" s="175"/>
      <c r="W253" s="87"/>
      <c r="X253" s="87"/>
      <c r="Y253" s="87"/>
      <c r="Z253" s="87"/>
      <c r="AA253" s="87"/>
      <c r="AB253" s="87"/>
      <c r="AC253" s="86"/>
      <c r="AD253" s="87"/>
    </row>
    <row x14ac:dyDescent="0.25" r="254" customHeight="1" ht="17.25">
      <c r="A254" s="235">
        <f>A253</f>
        <v>25569.375</v>
      </c>
      <c r="B254" s="280" t="s">
        <v>18</v>
      </c>
      <c r="C254" s="180"/>
      <c r="D254" s="180">
        <v>8</v>
      </c>
      <c r="E254" s="180">
        <v>7</v>
      </c>
      <c r="F254" s="180">
        <v>6</v>
      </c>
      <c r="G254" s="180">
        <f>SUM(C254:F254)</f>
      </c>
      <c r="H254" s="125">
        <v>6000</v>
      </c>
      <c r="I254" s="125">
        <f>G254*H254</f>
      </c>
      <c r="J254" s="125">
        <f>I254*0.1</f>
      </c>
      <c r="K254" s="125">
        <f>SUM(I254:J254)</f>
      </c>
      <c r="L254" s="242"/>
      <c r="M254" s="175"/>
      <c r="N254" s="87"/>
      <c r="O254" s="87"/>
      <c r="P254" s="87"/>
      <c r="Q254" s="87"/>
      <c r="R254" s="87"/>
      <c r="S254" s="87"/>
      <c r="T254" s="87"/>
      <c r="U254" s="87"/>
      <c r="V254" s="175"/>
      <c r="W254" s="87"/>
      <c r="X254" s="87"/>
      <c r="Y254" s="87"/>
      <c r="Z254" s="87"/>
      <c r="AA254" s="87"/>
      <c r="AB254" s="87"/>
      <c r="AC254" s="86"/>
      <c r="AD254" s="87"/>
    </row>
    <row x14ac:dyDescent="0.25" r="255" customHeight="1" ht="17.25">
      <c r="A255" s="235">
        <f>A254</f>
        <v>25569.375</v>
      </c>
      <c r="B255" s="280" t="s">
        <v>82</v>
      </c>
      <c r="C255" s="188" t="s">
        <v>14</v>
      </c>
      <c r="D255" s="180">
        <v>25</v>
      </c>
      <c r="E255" s="180">
        <v>16</v>
      </c>
      <c r="F255" s="180">
        <v>7</v>
      </c>
      <c r="G255" s="180">
        <f>SUM(C255:F255)</f>
      </c>
      <c r="H255" s="125">
        <v>5000</v>
      </c>
      <c r="I255" s="125">
        <f>G255*H255</f>
      </c>
      <c r="J255" s="125">
        <f>I255*0.1</f>
      </c>
      <c r="K255" s="125">
        <f>SUM(I255:J255)</f>
      </c>
      <c r="L255" s="242"/>
      <c r="M255" s="175"/>
      <c r="N255" s="87"/>
      <c r="O255" s="87"/>
      <c r="P255" s="87"/>
      <c r="Q255" s="87"/>
      <c r="R255" s="87"/>
      <c r="S255" s="87"/>
      <c r="T255" s="87"/>
      <c r="U255" s="87"/>
      <c r="V255" s="175"/>
      <c r="W255" s="87"/>
      <c r="X255" s="87"/>
      <c r="Y255" s="87"/>
      <c r="Z255" s="87"/>
      <c r="AA255" s="87"/>
      <c r="AB255" s="87"/>
      <c r="AC255" s="86"/>
      <c r="AD255" s="87"/>
    </row>
    <row x14ac:dyDescent="0.25" r="256" customHeight="1" ht="17.25">
      <c r="A256" s="235">
        <f>A255</f>
        <v>25569.375</v>
      </c>
      <c r="B256" s="280" t="s">
        <v>151</v>
      </c>
      <c r="C256" s="180"/>
      <c r="D256" s="180">
        <v>12</v>
      </c>
      <c r="E256" s="180"/>
      <c r="F256" s="180"/>
      <c r="G256" s="180">
        <f>SUM(C256:F256)</f>
      </c>
      <c r="H256" s="125">
        <v>5000</v>
      </c>
      <c r="I256" s="125">
        <f>G256*H256</f>
      </c>
      <c r="J256" s="125">
        <f>I256*0.1</f>
      </c>
      <c r="K256" s="125">
        <f>SUM(I256:J256)</f>
      </c>
      <c r="L256" s="242"/>
      <c r="M256" s="175"/>
      <c r="N256" s="87"/>
      <c r="O256" s="87"/>
      <c r="P256" s="87"/>
      <c r="Q256" s="87"/>
      <c r="R256" s="87"/>
      <c r="S256" s="87"/>
      <c r="T256" s="87"/>
      <c r="U256" s="87"/>
      <c r="V256" s="175"/>
      <c r="W256" s="87"/>
      <c r="X256" s="87"/>
      <c r="Y256" s="87"/>
      <c r="Z256" s="87"/>
      <c r="AA256" s="87"/>
      <c r="AB256" s="87"/>
      <c r="AC256" s="86"/>
      <c r="AD256" s="87"/>
    </row>
    <row x14ac:dyDescent="0.25" r="257" customHeight="1" ht="17.25">
      <c r="A257" s="235">
        <f>A256</f>
        <v>25569.375</v>
      </c>
      <c r="B257" s="280"/>
      <c r="C257" s="180"/>
      <c r="D257" s="180"/>
      <c r="E257" s="180"/>
      <c r="F257" s="180"/>
      <c r="G257" s="180">
        <f>SUM(C257:F257)</f>
      </c>
      <c r="H257" s="125"/>
      <c r="I257" s="125">
        <f>G257*H257</f>
      </c>
      <c r="J257" s="125">
        <f>I257*0.1</f>
      </c>
      <c r="K257" s="125">
        <f>SUM(I257:J257)</f>
      </c>
      <c r="L257" s="242"/>
      <c r="M257" s="175"/>
      <c r="N257" s="87"/>
      <c r="O257" s="87"/>
      <c r="P257" s="87"/>
      <c r="Q257" s="87"/>
      <c r="R257" s="87"/>
      <c r="S257" s="87"/>
      <c r="T257" s="87"/>
      <c r="U257" s="87"/>
      <c r="V257" s="175"/>
      <c r="W257" s="87"/>
      <c r="X257" s="87"/>
      <c r="Y257" s="87"/>
      <c r="Z257" s="87"/>
      <c r="AA257" s="87"/>
      <c r="AB257" s="87"/>
      <c r="AC257" s="86"/>
      <c r="AD257" s="87"/>
    </row>
    <row x14ac:dyDescent="0.25" r="258" customHeight="1" ht="17.25">
      <c r="A258" s="235">
        <f>A257</f>
        <v>25569.375</v>
      </c>
      <c r="B258" s="280"/>
      <c r="C258" s="180"/>
      <c r="D258" s="180"/>
      <c r="E258" s="180"/>
      <c r="F258" s="180"/>
      <c r="G258" s="180">
        <f>SUM(C258:F258)</f>
      </c>
      <c r="H258" s="125"/>
      <c r="I258" s="125">
        <f>G258*H258</f>
      </c>
      <c r="J258" s="125">
        <f>I258*0.1</f>
      </c>
      <c r="K258" s="125">
        <f>SUM(I258:J258)</f>
      </c>
      <c r="L258" s="242"/>
      <c r="M258" s="175"/>
      <c r="N258" s="87"/>
      <c r="O258" s="87"/>
      <c r="P258" s="87"/>
      <c r="Q258" s="87"/>
      <c r="R258" s="87"/>
      <c r="S258" s="87"/>
      <c r="T258" s="87"/>
      <c r="U258" s="87"/>
      <c r="V258" s="175"/>
      <c r="W258" s="87"/>
      <c r="X258" s="87"/>
      <c r="Y258" s="87"/>
      <c r="Z258" s="87"/>
      <c r="AA258" s="87"/>
      <c r="AB258" s="87"/>
      <c r="AC258" s="86"/>
      <c r="AD258" s="87"/>
    </row>
    <row x14ac:dyDescent="0.25" r="259" customHeight="1" ht="17.25">
      <c r="A259" s="235">
        <f>A258</f>
        <v>25569.375</v>
      </c>
      <c r="B259" s="179"/>
      <c r="C259" s="180"/>
      <c r="D259" s="180"/>
      <c r="E259" s="180"/>
      <c r="F259" s="180"/>
      <c r="G259" s="180">
        <f>SUM(C259:F259)</f>
      </c>
      <c r="H259" s="125"/>
      <c r="I259" s="125">
        <f>G259*H259</f>
      </c>
      <c r="J259" s="125">
        <f>I259*0.1</f>
      </c>
      <c r="K259" s="125">
        <f>SUM(I259:J259)</f>
      </c>
      <c r="L259" s="242"/>
      <c r="M259" s="175"/>
      <c r="N259" s="87"/>
      <c r="O259" s="87"/>
      <c r="P259" s="87"/>
      <c r="Q259" s="87"/>
      <c r="R259" s="87"/>
      <c r="S259" s="87"/>
      <c r="T259" s="87"/>
      <c r="U259" s="87"/>
      <c r="V259" s="175"/>
      <c r="W259" s="87"/>
      <c r="X259" s="87"/>
      <c r="Y259" s="87"/>
      <c r="Z259" s="87"/>
      <c r="AA259" s="87"/>
      <c r="AB259" s="87"/>
      <c r="AC259" s="86"/>
      <c r="AD259" s="87"/>
    </row>
    <row x14ac:dyDescent="0.25" r="260" customHeight="1" ht="17.25">
      <c r="A260" s="243">
        <f>A259</f>
        <v>25569.375</v>
      </c>
      <c r="B260" s="282" t="s">
        <v>155</v>
      </c>
      <c r="C260" s="191">
        <f>SUM(C217:C259)</f>
      </c>
      <c r="D260" s="191">
        <f>SUM(D217:D259)</f>
      </c>
      <c r="E260" s="191">
        <f>SUM(E217:E259)</f>
      </c>
      <c r="F260" s="191">
        <f>SUM(F217:F259)</f>
      </c>
      <c r="G260" s="191">
        <f>SUM(G217:G259)</f>
      </c>
      <c r="H260" s="201"/>
      <c r="I260" s="201">
        <f>SUM(I217:I259)</f>
      </c>
      <c r="J260" s="201">
        <f>SUM(J217:J259)</f>
      </c>
      <c r="K260" s="201">
        <f>SUM(K217:K259)</f>
      </c>
      <c r="L260" s="283"/>
      <c r="M260" s="175"/>
      <c r="N260" s="87"/>
      <c r="O260" s="87"/>
      <c r="P260" s="87"/>
      <c r="Q260" s="87"/>
      <c r="R260" s="87"/>
      <c r="S260" s="87"/>
      <c r="T260" s="87"/>
      <c r="U260" s="87"/>
      <c r="V260" s="175"/>
      <c r="W260" s="87"/>
      <c r="X260" s="87"/>
      <c r="Y260" s="87"/>
      <c r="Z260" s="87"/>
      <c r="AA260" s="87"/>
      <c r="AB260" s="87"/>
      <c r="AC260" s="86"/>
      <c r="AD260" s="87"/>
    </row>
    <row x14ac:dyDescent="0.25" r="261" customHeight="1" ht="17.25">
      <c r="A261" s="235">
        <f>A264</f>
        <v>25569.375</v>
      </c>
      <c r="B261" s="186" t="s">
        <v>113</v>
      </c>
      <c r="C261" s="180"/>
      <c r="D261" s="180">
        <v>81</v>
      </c>
      <c r="E261" s="180">
        <v>57</v>
      </c>
      <c r="F261" s="180"/>
      <c r="G261" s="180">
        <f>SUM(C261:F261)</f>
      </c>
      <c r="H261" s="125">
        <v>6500</v>
      </c>
      <c r="I261" s="125">
        <f>G261*H261</f>
      </c>
      <c r="J261" s="185"/>
      <c r="K261" s="125">
        <f>SUM(I261:J261)</f>
      </c>
      <c r="L261" s="242"/>
      <c r="M261" s="175"/>
      <c r="N261" s="87"/>
      <c r="O261" s="87"/>
      <c r="P261" s="87"/>
      <c r="Q261" s="87"/>
      <c r="R261" s="87"/>
      <c r="S261" s="87"/>
      <c r="T261" s="87"/>
      <c r="U261" s="87"/>
      <c r="V261" s="175"/>
      <c r="W261" s="87"/>
      <c r="X261" s="87"/>
      <c r="Y261" s="87"/>
      <c r="Z261" s="87"/>
      <c r="AA261" s="87"/>
      <c r="AB261" s="87"/>
      <c r="AC261" s="86"/>
      <c r="AD261" s="87"/>
    </row>
    <row x14ac:dyDescent="0.25" r="262" customHeight="1" ht="17.25">
      <c r="A262" s="235">
        <f>A261</f>
        <v>25569.375</v>
      </c>
      <c r="B262" s="186" t="s">
        <v>156</v>
      </c>
      <c r="C262" s="180"/>
      <c r="D262" s="180">
        <v>7</v>
      </c>
      <c r="E262" s="180">
        <v>2</v>
      </c>
      <c r="F262" s="180"/>
      <c r="G262" s="180">
        <f>SUM(C262:F262)</f>
      </c>
      <c r="H262" s="125">
        <v>6500</v>
      </c>
      <c r="I262" s="125">
        <f>G262*H262</f>
      </c>
      <c r="J262" s="185"/>
      <c r="K262" s="125">
        <f>SUM(I262:J262)</f>
      </c>
      <c r="L262" s="242"/>
      <c r="M262" s="175"/>
      <c r="N262" s="87"/>
      <c r="O262" s="87"/>
      <c r="P262" s="87"/>
      <c r="Q262" s="87"/>
      <c r="R262" s="87"/>
      <c r="S262" s="87"/>
      <c r="T262" s="87"/>
      <c r="U262" s="87"/>
      <c r="V262" s="175"/>
      <c r="W262" s="87"/>
      <c r="X262" s="87"/>
      <c r="Y262" s="87"/>
      <c r="Z262" s="87"/>
      <c r="AA262" s="87"/>
      <c r="AB262" s="87"/>
      <c r="AC262" s="86"/>
      <c r="AD262" s="87"/>
    </row>
    <row x14ac:dyDescent="0.25" r="263" customHeight="1" ht="17.25">
      <c r="A263" s="235">
        <f>A258</f>
        <v>25569.375</v>
      </c>
      <c r="B263" s="186" t="s">
        <v>112</v>
      </c>
      <c r="C263" s="180"/>
      <c r="D263" s="180">
        <v>6</v>
      </c>
      <c r="E263" s="180">
        <v>4</v>
      </c>
      <c r="F263" s="180"/>
      <c r="G263" s="180">
        <f>SUM(C263:F263)</f>
      </c>
      <c r="H263" s="125">
        <v>6900</v>
      </c>
      <c r="I263" s="125">
        <f>G263*H263</f>
      </c>
      <c r="J263" s="185"/>
      <c r="K263" s="125">
        <f>SUM(I263:J263)</f>
      </c>
      <c r="L263" s="242"/>
      <c r="M263" s="175"/>
      <c r="N263" s="87"/>
      <c r="O263" s="87"/>
      <c r="P263" s="87"/>
      <c r="Q263" s="87"/>
      <c r="R263" s="87"/>
      <c r="S263" s="87"/>
      <c r="T263" s="87"/>
      <c r="U263" s="87"/>
      <c r="V263" s="175"/>
      <c r="W263" s="87"/>
      <c r="X263" s="87"/>
      <c r="Y263" s="87"/>
      <c r="Z263" s="87"/>
      <c r="AA263" s="87"/>
      <c r="AB263" s="87"/>
      <c r="AC263" s="86"/>
      <c r="AD263" s="87"/>
    </row>
    <row x14ac:dyDescent="0.25" r="264" customHeight="1" ht="17.25">
      <c r="A264" s="235">
        <f>A263</f>
        <v>25569.375</v>
      </c>
      <c r="B264" s="179"/>
      <c r="C264" s="180"/>
      <c r="D264" s="180"/>
      <c r="E264" s="180"/>
      <c r="F264" s="180"/>
      <c r="G264" s="180">
        <f>SUM(C264:F264)</f>
      </c>
      <c r="H264" s="125"/>
      <c r="I264" s="125">
        <f>G262*H264</f>
      </c>
      <c r="J264" s="185"/>
      <c r="K264" s="125">
        <f>SUM(I264:J264)</f>
      </c>
      <c r="L264" s="242"/>
      <c r="M264" s="175"/>
      <c r="N264" s="87"/>
      <c r="O264" s="87"/>
      <c r="P264" s="87"/>
      <c r="Q264" s="87"/>
      <c r="R264" s="87"/>
      <c r="S264" s="87"/>
      <c r="T264" s="87"/>
      <c r="U264" s="87"/>
      <c r="V264" s="175"/>
      <c r="W264" s="87"/>
      <c r="X264" s="87"/>
      <c r="Y264" s="87"/>
      <c r="Z264" s="87"/>
      <c r="AA264" s="87"/>
      <c r="AB264" s="87"/>
      <c r="AC264" s="86"/>
      <c r="AD264" s="87"/>
    </row>
    <row x14ac:dyDescent="0.25" r="265" customHeight="1" ht="17.25">
      <c r="A265" s="235">
        <f>A264</f>
        <v>25569.375</v>
      </c>
      <c r="B265" s="179"/>
      <c r="C265" s="180"/>
      <c r="D265" s="180"/>
      <c r="E265" s="180"/>
      <c r="F265" s="180"/>
      <c r="G265" s="180">
        <f>SUM(C265:F265)</f>
      </c>
      <c r="H265" s="125"/>
      <c r="I265" s="125">
        <f>G265*H265</f>
      </c>
      <c r="J265" s="185"/>
      <c r="K265" s="125">
        <f>SUM(I265:J265)</f>
      </c>
      <c r="L265" s="242"/>
      <c r="M265" s="175"/>
      <c r="N265" s="87"/>
      <c r="O265" s="87"/>
      <c r="P265" s="87"/>
      <c r="Q265" s="87"/>
      <c r="R265" s="87"/>
      <c r="S265" s="87"/>
      <c r="T265" s="87"/>
      <c r="U265" s="87"/>
      <c r="V265" s="175"/>
      <c r="W265" s="87"/>
      <c r="X265" s="87"/>
      <c r="Y265" s="87"/>
      <c r="Z265" s="87"/>
      <c r="AA265" s="87"/>
      <c r="AB265" s="87"/>
      <c r="AC265" s="86"/>
      <c r="AD265" s="87"/>
    </row>
    <row x14ac:dyDescent="0.25" r="266" customHeight="1" ht="17.25">
      <c r="A266" s="235">
        <f>A265</f>
        <v>25569.375</v>
      </c>
      <c r="B266" s="179"/>
      <c r="C266" s="180"/>
      <c r="D266" s="180"/>
      <c r="E266" s="180"/>
      <c r="F266" s="180"/>
      <c r="G266" s="180">
        <f>SUM(C266:F266)</f>
      </c>
      <c r="H266" s="125"/>
      <c r="I266" s="125">
        <f>G265*H266</f>
      </c>
      <c r="J266" s="185"/>
      <c r="K266" s="125">
        <f>SUM(I266:J266)</f>
      </c>
      <c r="L266" s="242"/>
      <c r="M266" s="175"/>
      <c r="N266" s="87"/>
      <c r="O266" s="87"/>
      <c r="P266" s="87"/>
      <c r="Q266" s="87"/>
      <c r="R266" s="87"/>
      <c r="S266" s="87"/>
      <c r="T266" s="87"/>
      <c r="U266" s="87"/>
      <c r="V266" s="175"/>
      <c r="W266" s="87"/>
      <c r="X266" s="87"/>
      <c r="Y266" s="87"/>
      <c r="Z266" s="87"/>
      <c r="AA266" s="87"/>
      <c r="AB266" s="87"/>
      <c r="AC266" s="86"/>
      <c r="AD266" s="87"/>
    </row>
    <row x14ac:dyDescent="0.25" r="267" customHeight="1" ht="17.25">
      <c r="A267" s="235">
        <f>A262</f>
        <v>25569.375</v>
      </c>
      <c r="B267" s="179"/>
      <c r="C267" s="180"/>
      <c r="D267" s="180"/>
      <c r="E267" s="180"/>
      <c r="F267" s="180"/>
      <c r="G267" s="180">
        <f>SUM(C267:F267)</f>
      </c>
      <c r="H267" s="125"/>
      <c r="I267" s="125">
        <f>G267*H267</f>
      </c>
      <c r="J267" s="185"/>
      <c r="K267" s="125">
        <f>SUM(I267:J267)</f>
      </c>
      <c r="L267" s="242"/>
      <c r="M267" s="175"/>
      <c r="N267" s="87"/>
      <c r="O267" s="87"/>
      <c r="P267" s="87"/>
      <c r="Q267" s="87"/>
      <c r="R267" s="87"/>
      <c r="S267" s="87"/>
      <c r="T267" s="87"/>
      <c r="U267" s="87"/>
      <c r="V267" s="175"/>
      <c r="W267" s="87"/>
      <c r="X267" s="87"/>
      <c r="Y267" s="87"/>
      <c r="Z267" s="87"/>
      <c r="AA267" s="87"/>
      <c r="AB267" s="87"/>
      <c r="AC267" s="86"/>
      <c r="AD267" s="87"/>
    </row>
    <row x14ac:dyDescent="0.25" r="268" customHeight="1" ht="17.25">
      <c r="A268" s="235">
        <f>A267</f>
        <v>25569.375</v>
      </c>
      <c r="B268" s="179"/>
      <c r="C268" s="180"/>
      <c r="D268" s="180"/>
      <c r="E268" s="180"/>
      <c r="F268" s="180"/>
      <c r="G268" s="180">
        <f>SUM(C268:F268)</f>
      </c>
      <c r="H268" s="125"/>
      <c r="I268" s="125">
        <f>G267*H268</f>
      </c>
      <c r="J268" s="185"/>
      <c r="K268" s="125">
        <f>SUM(I268:J268)</f>
      </c>
      <c r="L268" s="242"/>
      <c r="M268" s="175"/>
      <c r="N268" s="87"/>
      <c r="O268" s="87"/>
      <c r="P268" s="87"/>
      <c r="Q268" s="87"/>
      <c r="R268" s="87"/>
      <c r="S268" s="87"/>
      <c r="T268" s="87"/>
      <c r="U268" s="87"/>
      <c r="V268" s="175"/>
      <c r="W268" s="87"/>
      <c r="X268" s="87"/>
      <c r="Y268" s="87"/>
      <c r="Z268" s="87"/>
      <c r="AA268" s="87"/>
      <c r="AB268" s="87"/>
      <c r="AC268" s="86"/>
      <c r="AD268" s="87"/>
    </row>
    <row x14ac:dyDescent="0.25" r="269" customHeight="1" ht="17.25">
      <c r="A269" s="243">
        <f>A268</f>
        <v>25569.375</v>
      </c>
      <c r="B269" s="282" t="s">
        <v>157</v>
      </c>
      <c r="C269" s="191">
        <f>SUM(C261:C268)</f>
      </c>
      <c r="D269" s="191">
        <f>SUM(D261:D268)</f>
      </c>
      <c r="E269" s="191">
        <f>SUM(E261:E268)</f>
      </c>
      <c r="F269" s="191">
        <f>SUM(F261:F268)</f>
      </c>
      <c r="G269" s="191">
        <f>SUM(G261:G268)</f>
      </c>
      <c r="H269" s="201"/>
      <c r="I269" s="201">
        <f>SUM(I261:I268)</f>
      </c>
      <c r="J269" s="201"/>
      <c r="K269" s="202">
        <f>SUM(K261:K268)</f>
      </c>
      <c r="L269" s="242"/>
      <c r="M269" s="175"/>
      <c r="N269" s="87"/>
      <c r="O269" s="87"/>
      <c r="P269" s="87"/>
      <c r="Q269" s="87"/>
      <c r="R269" s="87"/>
      <c r="S269" s="87"/>
      <c r="T269" s="87"/>
      <c r="U269" s="87"/>
      <c r="V269" s="175"/>
      <c r="W269" s="87"/>
      <c r="X269" s="87"/>
      <c r="Y269" s="87"/>
      <c r="Z269" s="87"/>
      <c r="AA269" s="87"/>
      <c r="AB269" s="87"/>
      <c r="AC269" s="86"/>
      <c r="AD269" s="87"/>
    </row>
    <row x14ac:dyDescent="0.25" r="270" customHeight="1" ht="17.25" hidden="1">
      <c r="A270" s="272" t="s">
        <v>128</v>
      </c>
      <c r="B270" s="273" t="s">
        <v>2</v>
      </c>
      <c r="C270" s="274" t="s">
        <v>129</v>
      </c>
      <c r="D270" s="274" t="s">
        <v>130</v>
      </c>
      <c r="E270" s="274" t="s">
        <v>131</v>
      </c>
      <c r="F270" s="274" t="s">
        <v>132</v>
      </c>
      <c r="G270" s="274" t="s">
        <v>133</v>
      </c>
      <c r="H270" s="274" t="s">
        <v>7</v>
      </c>
      <c r="I270" s="274" t="s">
        <v>134</v>
      </c>
      <c r="J270" s="274" t="s">
        <v>90</v>
      </c>
      <c r="K270" s="275" t="s">
        <v>135</v>
      </c>
      <c r="L270" s="276"/>
      <c r="M270" s="175"/>
      <c r="N270" s="87"/>
      <c r="O270" s="87"/>
      <c r="P270" s="87"/>
      <c r="Q270" s="87"/>
      <c r="R270" s="87"/>
      <c r="S270" s="87"/>
      <c r="T270" s="87"/>
      <c r="U270" s="87"/>
      <c r="V270" s="175"/>
      <c r="W270" s="87"/>
      <c r="X270" s="87"/>
      <c r="Y270" s="87"/>
      <c r="Z270" s="87"/>
      <c r="AA270" s="87"/>
      <c r="AB270" s="87"/>
      <c r="AC270" s="86"/>
      <c r="AD270" s="87"/>
    </row>
    <row x14ac:dyDescent="0.25" r="271" customHeight="1" ht="17.25">
      <c r="A271" s="235">
        <f>A269+1</f>
        <v>25569.375</v>
      </c>
      <c r="B271" s="179" t="s">
        <v>203</v>
      </c>
      <c r="C271" s="180"/>
      <c r="D271" s="180">
        <v>25</v>
      </c>
      <c r="E271" s="180"/>
      <c r="F271" s="180"/>
      <c r="G271" s="180">
        <f>SUM(C271:F271)</f>
      </c>
      <c r="H271" s="237">
        <v>6000</v>
      </c>
      <c r="I271" s="125">
        <f>G271*H271</f>
      </c>
      <c r="J271" s="125">
        <f>I271*0.1</f>
      </c>
      <c r="K271" s="132">
        <f>SUM(I271:J271)</f>
      </c>
      <c r="L271" s="242"/>
      <c r="M271" s="175"/>
      <c r="N271" s="87"/>
      <c r="O271" s="87"/>
      <c r="P271" s="87"/>
      <c r="Q271" s="87"/>
      <c r="R271" s="87"/>
      <c r="S271" s="87"/>
      <c r="T271" s="87"/>
      <c r="U271" s="87"/>
      <c r="V271" s="175"/>
      <c r="W271" s="87"/>
      <c r="X271" s="87"/>
      <c r="Y271" s="87"/>
      <c r="Z271" s="87"/>
      <c r="AA271" s="87"/>
      <c r="AB271" s="87"/>
      <c r="AC271" s="86"/>
      <c r="AD271" s="87"/>
    </row>
    <row x14ac:dyDescent="0.25" r="272" customHeight="1" ht="17.25">
      <c r="A272" s="235">
        <f>A271</f>
        <v>25569.375</v>
      </c>
      <c r="B272" s="179" t="s">
        <v>205</v>
      </c>
      <c r="C272" s="180"/>
      <c r="D272" s="180">
        <v>101</v>
      </c>
      <c r="E272" s="180"/>
      <c r="F272" s="180">
        <v>17</v>
      </c>
      <c r="G272" s="180">
        <f>SUM(C272:F272)</f>
      </c>
      <c r="H272" s="182">
        <v>4300</v>
      </c>
      <c r="I272" s="125">
        <f>G272*H272</f>
      </c>
      <c r="J272" s="125">
        <f>I272*0.1</f>
      </c>
      <c r="K272" s="132">
        <f>SUM(I272:J272)</f>
      </c>
      <c r="L272" s="242"/>
      <c r="M272" s="175"/>
      <c r="N272" s="87"/>
      <c r="O272" s="87"/>
      <c r="P272" s="87"/>
      <c r="Q272" s="87"/>
      <c r="R272" s="87"/>
      <c r="S272" s="87"/>
      <c r="T272" s="87"/>
      <c r="U272" s="87"/>
      <c r="V272" s="175"/>
      <c r="W272" s="87"/>
      <c r="X272" s="87"/>
      <c r="Y272" s="87"/>
      <c r="Z272" s="87"/>
      <c r="AA272" s="87"/>
      <c r="AB272" s="87"/>
      <c r="AC272" s="86"/>
      <c r="AD272" s="87"/>
    </row>
    <row x14ac:dyDescent="0.25" r="273" customHeight="1" ht="17.25">
      <c r="A273" s="235">
        <f>A272</f>
        <v>25569.375</v>
      </c>
      <c r="B273" s="179" t="s">
        <v>206</v>
      </c>
      <c r="C273" s="180"/>
      <c r="D273" s="180">
        <v>21</v>
      </c>
      <c r="E273" s="180"/>
      <c r="F273" s="180"/>
      <c r="G273" s="180">
        <f>SUM(C273:F273)</f>
      </c>
      <c r="H273" s="182">
        <v>5000</v>
      </c>
      <c r="I273" s="125">
        <f>G273*H273</f>
      </c>
      <c r="J273" s="125">
        <f>I273*0.1</f>
      </c>
      <c r="K273" s="132">
        <f>SUM(I273:J273)</f>
      </c>
      <c r="L273" s="242"/>
      <c r="M273" s="175"/>
      <c r="N273" s="87"/>
      <c r="O273" s="87"/>
      <c r="P273" s="87"/>
      <c r="Q273" s="87"/>
      <c r="R273" s="87"/>
      <c r="S273" s="87"/>
      <c r="T273" s="87"/>
      <c r="U273" s="87"/>
      <c r="V273" s="175"/>
      <c r="W273" s="87"/>
      <c r="X273" s="87"/>
      <c r="Y273" s="87"/>
      <c r="Z273" s="87"/>
      <c r="AA273" s="87"/>
      <c r="AB273" s="87"/>
      <c r="AC273" s="86"/>
      <c r="AD273" s="87"/>
    </row>
    <row x14ac:dyDescent="0.25" r="274" customHeight="1" ht="17.25">
      <c r="A274" s="235">
        <f>A272</f>
        <v>25569.375</v>
      </c>
      <c r="B274" s="179" t="s">
        <v>13</v>
      </c>
      <c r="C274" s="180"/>
      <c r="D274" s="180">
        <v>12</v>
      </c>
      <c r="E274" s="180">
        <v>4</v>
      </c>
      <c r="F274" s="180"/>
      <c r="G274" s="180">
        <f>SUM(C274:F274)</f>
      </c>
      <c r="H274" s="125">
        <v>6000</v>
      </c>
      <c r="I274" s="125">
        <f>G274*H274</f>
      </c>
      <c r="J274" s="125">
        <f>I274*0.1</f>
      </c>
      <c r="K274" s="132">
        <f>SUM(I274:J274)</f>
      </c>
      <c r="L274" s="242"/>
      <c r="M274" s="175"/>
      <c r="N274" s="87"/>
      <c r="O274" s="87"/>
      <c r="P274" s="87"/>
      <c r="Q274" s="87"/>
      <c r="R274" s="87"/>
      <c r="S274" s="87"/>
      <c r="T274" s="87"/>
      <c r="U274" s="87"/>
      <c r="V274" s="175"/>
      <c r="W274" s="87"/>
      <c r="X274" s="87"/>
      <c r="Y274" s="87"/>
      <c r="Z274" s="87"/>
      <c r="AA274" s="87"/>
      <c r="AB274" s="87"/>
      <c r="AC274" s="86"/>
      <c r="AD274" s="87"/>
    </row>
    <row x14ac:dyDescent="0.25" r="275" customHeight="1" ht="17.25">
      <c r="A275" s="235">
        <f>A274</f>
        <v>25569.375</v>
      </c>
      <c r="B275" s="179" t="s">
        <v>58</v>
      </c>
      <c r="C275" s="183" t="s">
        <v>14</v>
      </c>
      <c r="D275" s="180">
        <v>15</v>
      </c>
      <c r="E275" s="180">
        <v>9</v>
      </c>
      <c r="F275" s="180"/>
      <c r="G275" s="180">
        <f>SUM(C275:F275)</f>
      </c>
      <c r="H275" s="237">
        <v>5500</v>
      </c>
      <c r="I275" s="125">
        <f>G275*H275</f>
      </c>
      <c r="J275" s="125">
        <f>I275*0.1</f>
      </c>
      <c r="K275" s="132">
        <f>SUM(I275:J275)</f>
      </c>
      <c r="L275" s="242"/>
      <c r="M275" s="175"/>
      <c r="N275" s="87"/>
      <c r="O275" s="87"/>
      <c r="P275" s="87"/>
      <c r="Q275" s="87"/>
      <c r="R275" s="87"/>
      <c r="S275" s="87"/>
      <c r="T275" s="87"/>
      <c r="U275" s="87"/>
      <c r="V275" s="175"/>
      <c r="W275" s="87"/>
      <c r="X275" s="87"/>
      <c r="Y275" s="87"/>
      <c r="Z275" s="87"/>
      <c r="AA275" s="87"/>
      <c r="AB275" s="87"/>
      <c r="AC275" s="86"/>
      <c r="AD275" s="87"/>
    </row>
    <row x14ac:dyDescent="0.25" r="276" customHeight="1" ht="17.25">
      <c r="A276" s="235">
        <f>A275</f>
        <v>25569.375</v>
      </c>
      <c r="B276" s="179" t="s">
        <v>147</v>
      </c>
      <c r="C276" s="183">
        <v>10</v>
      </c>
      <c r="D276" s="180">
        <v>45</v>
      </c>
      <c r="E276" s="180">
        <v>25</v>
      </c>
      <c r="F276" s="180">
        <v>16</v>
      </c>
      <c r="G276" s="180">
        <f>SUM(C276:F276)</f>
      </c>
      <c r="H276" s="125">
        <v>5000</v>
      </c>
      <c r="I276" s="125">
        <f>G276*H276</f>
      </c>
      <c r="J276" s="125">
        <f>I276*0.1</f>
      </c>
      <c r="K276" s="132">
        <f>SUM(I276:J276)</f>
      </c>
      <c r="L276" s="242"/>
      <c r="M276" s="175"/>
      <c r="N276" s="87"/>
      <c r="O276" s="87"/>
      <c r="P276" s="87"/>
      <c r="Q276" s="87"/>
      <c r="R276" s="87"/>
      <c r="S276" s="87"/>
      <c r="T276" s="87"/>
      <c r="U276" s="87"/>
      <c r="V276" s="175"/>
      <c r="W276" s="87"/>
      <c r="X276" s="87"/>
      <c r="Y276" s="87"/>
      <c r="Z276" s="87"/>
      <c r="AA276" s="87"/>
      <c r="AB276" s="87"/>
      <c r="AC276" s="86"/>
      <c r="AD276" s="87"/>
    </row>
    <row x14ac:dyDescent="0.25" r="277" customHeight="1" ht="17.25">
      <c r="A277" s="235">
        <f>A276</f>
        <v>25569.375</v>
      </c>
      <c r="B277" s="179" t="s">
        <v>27</v>
      </c>
      <c r="C277" s="180"/>
      <c r="D277" s="180">
        <v>10</v>
      </c>
      <c r="E277" s="180">
        <v>10</v>
      </c>
      <c r="F277" s="180"/>
      <c r="G277" s="180">
        <f>SUM(C277:F277)</f>
      </c>
      <c r="H277" s="125">
        <v>5500</v>
      </c>
      <c r="I277" s="125">
        <f>G277*H277</f>
      </c>
      <c r="J277" s="125">
        <f>I277*0.1</f>
      </c>
      <c r="K277" s="132">
        <f>SUM(I277:J277)</f>
      </c>
      <c r="L277" s="242"/>
      <c r="M277" s="175"/>
      <c r="N277" s="87"/>
      <c r="O277" s="87"/>
      <c r="P277" s="87"/>
      <c r="Q277" s="87"/>
      <c r="R277" s="87"/>
      <c r="S277" s="87"/>
      <c r="T277" s="87"/>
      <c r="U277" s="87"/>
      <c r="V277" s="175"/>
      <c r="W277" s="87"/>
      <c r="X277" s="87"/>
      <c r="Y277" s="87"/>
      <c r="Z277" s="87"/>
      <c r="AA277" s="87"/>
      <c r="AB277" s="87"/>
      <c r="AC277" s="86"/>
      <c r="AD277" s="87"/>
    </row>
    <row x14ac:dyDescent="0.25" r="278" customHeight="1" ht="17.25">
      <c r="A278" s="235">
        <f>A277</f>
        <v>25569.375</v>
      </c>
      <c r="B278" s="179" t="s">
        <v>20</v>
      </c>
      <c r="C278" s="180"/>
      <c r="D278" s="180">
        <v>61</v>
      </c>
      <c r="E278" s="180">
        <v>5</v>
      </c>
      <c r="F278" s="180"/>
      <c r="G278" s="180">
        <f>SUM(C278:F278)</f>
      </c>
      <c r="H278" s="125">
        <v>5000</v>
      </c>
      <c r="I278" s="125">
        <f>G278*H278</f>
      </c>
      <c r="J278" s="125">
        <f>I278*0.1</f>
      </c>
      <c r="K278" s="132">
        <f>SUM(I278:J278)</f>
      </c>
      <c r="L278" s="242"/>
      <c r="M278" s="175"/>
      <c r="N278" s="87"/>
      <c r="O278" s="87"/>
      <c r="P278" s="87"/>
      <c r="Q278" s="87"/>
      <c r="R278" s="87"/>
      <c r="S278" s="87"/>
      <c r="T278" s="87"/>
      <c r="U278" s="87"/>
      <c r="V278" s="175"/>
      <c r="W278" s="87"/>
      <c r="X278" s="87"/>
      <c r="Y278" s="87"/>
      <c r="Z278" s="87"/>
      <c r="AA278" s="87"/>
      <c r="AB278" s="87"/>
      <c r="AC278" s="86"/>
      <c r="AD278" s="87"/>
    </row>
    <row x14ac:dyDescent="0.25" r="279" customHeight="1" ht="17.25">
      <c r="A279" s="235">
        <f>A278</f>
        <v>25569.375</v>
      </c>
      <c r="B279" s="179" t="s">
        <v>31</v>
      </c>
      <c r="C279" s="180"/>
      <c r="D279" s="180">
        <v>25</v>
      </c>
      <c r="E279" s="180"/>
      <c r="F279" s="180"/>
      <c r="G279" s="180">
        <f>SUM(C279:F279)</f>
      </c>
      <c r="H279" s="125">
        <v>6000</v>
      </c>
      <c r="I279" s="125">
        <f>G279*H279</f>
      </c>
      <c r="J279" s="125">
        <f>I279*0.1</f>
      </c>
      <c r="K279" s="132">
        <f>SUM(I279:J279)</f>
      </c>
      <c r="L279" s="242"/>
      <c r="M279" s="175"/>
      <c r="N279" s="87"/>
      <c r="O279" s="87"/>
      <c r="P279" s="87"/>
      <c r="Q279" s="87"/>
      <c r="R279" s="87"/>
      <c r="S279" s="87"/>
      <c r="T279" s="87"/>
      <c r="U279" s="87"/>
      <c r="V279" s="175"/>
      <c r="W279" s="87"/>
      <c r="X279" s="87"/>
      <c r="Y279" s="87"/>
      <c r="Z279" s="87"/>
      <c r="AA279" s="87"/>
      <c r="AB279" s="87"/>
      <c r="AC279" s="86"/>
      <c r="AD279" s="87"/>
    </row>
    <row x14ac:dyDescent="0.25" r="280" customHeight="1" ht="17.25">
      <c r="A280" s="235">
        <f>A279</f>
        <v>25569.375</v>
      </c>
      <c r="B280" s="179" t="s">
        <v>71</v>
      </c>
      <c r="C280" s="180"/>
      <c r="D280" s="180">
        <v>25</v>
      </c>
      <c r="E280" s="180"/>
      <c r="F280" s="180"/>
      <c r="G280" s="180">
        <f>SUM(C280:F280)</f>
      </c>
      <c r="H280" s="125">
        <v>6000</v>
      </c>
      <c r="I280" s="125">
        <f>G280*H280</f>
      </c>
      <c r="J280" s="125">
        <f>I280*0.1</f>
      </c>
      <c r="K280" s="132">
        <f>SUM(I280:J280)</f>
      </c>
      <c r="L280" s="242"/>
      <c r="M280" s="175"/>
      <c r="N280" s="87"/>
      <c r="O280" s="87"/>
      <c r="P280" s="87"/>
      <c r="Q280" s="87"/>
      <c r="R280" s="87"/>
      <c r="S280" s="87"/>
      <c r="T280" s="87"/>
      <c r="U280" s="87"/>
      <c r="V280" s="175"/>
      <c r="W280" s="87"/>
      <c r="X280" s="87"/>
      <c r="Y280" s="87"/>
      <c r="Z280" s="87"/>
      <c r="AA280" s="87"/>
      <c r="AB280" s="87"/>
      <c r="AC280" s="86"/>
      <c r="AD280" s="87"/>
    </row>
    <row x14ac:dyDescent="0.25" r="281" customHeight="1" ht="17.25">
      <c r="A281" s="235">
        <f>A280</f>
        <v>25569.375</v>
      </c>
      <c r="B281" s="179" t="s">
        <v>49</v>
      </c>
      <c r="C281" s="180"/>
      <c r="D281" s="180">
        <v>15</v>
      </c>
      <c r="E281" s="180">
        <v>10</v>
      </c>
      <c r="F281" s="180"/>
      <c r="G281" s="180">
        <f>SUM(C281:F281)</f>
      </c>
      <c r="H281" s="125">
        <v>6000</v>
      </c>
      <c r="I281" s="125">
        <f>G281*H281</f>
      </c>
      <c r="J281" s="125">
        <f>I281*0.1</f>
      </c>
      <c r="K281" s="132">
        <f>SUM(I281:J281)</f>
      </c>
      <c r="L281" s="242"/>
      <c r="M281" s="175"/>
      <c r="N281" s="87"/>
      <c r="O281" s="87"/>
      <c r="P281" s="87"/>
      <c r="Q281" s="87"/>
      <c r="R281" s="87"/>
      <c r="S281" s="87"/>
      <c r="T281" s="87"/>
      <c r="U281" s="87"/>
      <c r="V281" s="175"/>
      <c r="W281" s="87"/>
      <c r="X281" s="87"/>
      <c r="Y281" s="87"/>
      <c r="Z281" s="87"/>
      <c r="AA281" s="87"/>
      <c r="AB281" s="87"/>
      <c r="AC281" s="86"/>
      <c r="AD281" s="87"/>
    </row>
    <row x14ac:dyDescent="0.25" r="282" customHeight="1" ht="17.25">
      <c r="A282" s="235">
        <f>A281</f>
        <v>25569.375</v>
      </c>
      <c r="B282" s="184" t="s">
        <v>9</v>
      </c>
      <c r="C282" s="180"/>
      <c r="D282" s="180">
        <v>41</v>
      </c>
      <c r="E282" s="180"/>
      <c r="F282" s="180"/>
      <c r="G282" s="180">
        <f>SUM(C282:F282)</f>
      </c>
      <c r="H282" s="125">
        <v>6000</v>
      </c>
      <c r="I282" s="125">
        <f>G282*H282</f>
      </c>
      <c r="J282" s="125">
        <f>I282*0.1</f>
      </c>
      <c r="K282" s="132">
        <f>SUM(I282:J282)</f>
      </c>
      <c r="L282" s="242"/>
      <c r="M282" s="175"/>
      <c r="N282" s="87"/>
      <c r="O282" s="87"/>
      <c r="P282" s="87"/>
      <c r="Q282" s="87"/>
      <c r="R282" s="87"/>
      <c r="S282" s="87"/>
      <c r="T282" s="87"/>
      <c r="U282" s="87"/>
      <c r="V282" s="175"/>
      <c r="W282" s="87"/>
      <c r="X282" s="87"/>
      <c r="Y282" s="87"/>
      <c r="Z282" s="87"/>
      <c r="AA282" s="87"/>
      <c r="AB282" s="87"/>
      <c r="AC282" s="86"/>
      <c r="AD282" s="87"/>
    </row>
    <row x14ac:dyDescent="0.25" r="283" customHeight="1" ht="17.25">
      <c r="A283" s="235">
        <f>A282</f>
        <v>25569.375</v>
      </c>
      <c r="B283" s="179" t="s">
        <v>78</v>
      </c>
      <c r="C283" s="180"/>
      <c r="D283" s="180">
        <v>20</v>
      </c>
      <c r="E283" s="180"/>
      <c r="F283" s="180"/>
      <c r="G283" s="180">
        <f>SUM(C283:F283)</f>
      </c>
      <c r="H283" s="125">
        <v>6500</v>
      </c>
      <c r="I283" s="125">
        <f>G283*H283</f>
      </c>
      <c r="J283" s="125">
        <f>I283*0.1</f>
      </c>
      <c r="K283" s="132">
        <f>SUM(I283:J283)</f>
      </c>
      <c r="L283" s="242"/>
      <c r="M283" s="175"/>
      <c r="N283" s="87"/>
      <c r="O283" s="87"/>
      <c r="P283" s="87"/>
      <c r="Q283" s="87"/>
      <c r="R283" s="87"/>
      <c r="S283" s="87"/>
      <c r="T283" s="87"/>
      <c r="U283" s="87"/>
      <c r="V283" s="175"/>
      <c r="W283" s="87"/>
      <c r="X283" s="87"/>
      <c r="Y283" s="87"/>
      <c r="Z283" s="87"/>
      <c r="AA283" s="87"/>
      <c r="AB283" s="87"/>
      <c r="AC283" s="86"/>
      <c r="AD283" s="87"/>
    </row>
    <row x14ac:dyDescent="0.25" r="284" customHeight="1" ht="17.25">
      <c r="A284" s="235">
        <f>A283</f>
        <v>25569.375</v>
      </c>
      <c r="B284" s="179" t="s">
        <v>55</v>
      </c>
      <c r="C284" s="180"/>
      <c r="D284" s="180">
        <v>10</v>
      </c>
      <c r="E284" s="180"/>
      <c r="F284" s="180"/>
      <c r="G284" s="180">
        <f>SUM(C284:F284)</f>
      </c>
      <c r="H284" s="125">
        <v>6500</v>
      </c>
      <c r="I284" s="125">
        <f>G284*H284</f>
      </c>
      <c r="J284" s="125">
        <f>I284*0.1</f>
      </c>
      <c r="K284" s="132">
        <f>SUM(I284:J284)</f>
      </c>
      <c r="L284" s="242"/>
      <c r="M284" s="175"/>
      <c r="N284" s="87"/>
      <c r="O284" s="87"/>
      <c r="P284" s="87"/>
      <c r="Q284" s="87"/>
      <c r="R284" s="87"/>
      <c r="S284" s="87"/>
      <c r="T284" s="87"/>
      <c r="U284" s="87"/>
      <c r="V284" s="175"/>
      <c r="W284" s="87"/>
      <c r="X284" s="87"/>
      <c r="Y284" s="87"/>
      <c r="Z284" s="87"/>
      <c r="AA284" s="87"/>
      <c r="AB284" s="87"/>
      <c r="AC284" s="86"/>
      <c r="AD284" s="87"/>
    </row>
    <row x14ac:dyDescent="0.25" r="285" customHeight="1" ht="17.25">
      <c r="A285" s="235">
        <f>A284</f>
        <v>25569.375</v>
      </c>
      <c r="B285" s="279" t="s">
        <v>80</v>
      </c>
      <c r="C285" s="180"/>
      <c r="D285" s="180">
        <v>23</v>
      </c>
      <c r="E285" s="180"/>
      <c r="F285" s="180"/>
      <c r="G285" s="180">
        <f>SUM(C285:F285)</f>
      </c>
      <c r="H285" s="125">
        <v>6000</v>
      </c>
      <c r="I285" s="125">
        <f>G285*H285</f>
      </c>
      <c r="J285" s="185"/>
      <c r="K285" s="132">
        <f>SUM(I285:J285)</f>
      </c>
      <c r="L285" s="242"/>
      <c r="M285" s="175"/>
      <c r="N285" s="87"/>
      <c r="O285" s="87"/>
      <c r="P285" s="87"/>
      <c r="Q285" s="87"/>
      <c r="R285" s="87"/>
      <c r="S285" s="87"/>
      <c r="T285" s="87"/>
      <c r="U285" s="87"/>
      <c r="V285" s="175"/>
      <c r="W285" s="87"/>
      <c r="X285" s="87"/>
      <c r="Y285" s="87"/>
      <c r="Z285" s="87"/>
      <c r="AA285" s="87"/>
      <c r="AB285" s="87"/>
      <c r="AC285" s="86"/>
      <c r="AD285" s="87"/>
    </row>
    <row x14ac:dyDescent="0.25" r="286" customHeight="1" ht="17.25">
      <c r="A286" s="235">
        <f>A285</f>
        <v>25569.375</v>
      </c>
      <c r="B286" s="279" t="s">
        <v>67</v>
      </c>
      <c r="C286" s="180"/>
      <c r="D286" s="180">
        <v>7</v>
      </c>
      <c r="E286" s="180">
        <v>6</v>
      </c>
      <c r="F286" s="180"/>
      <c r="G286" s="180">
        <f>SUM(C286:F286)</f>
      </c>
      <c r="H286" s="125">
        <v>5500</v>
      </c>
      <c r="I286" s="125">
        <f>G286*H286</f>
      </c>
      <c r="J286" s="125">
        <f>I286*0.1</f>
      </c>
      <c r="K286" s="132">
        <f>SUM(I286:J286)</f>
      </c>
      <c r="L286" s="242"/>
      <c r="M286" s="175"/>
      <c r="N286" s="87"/>
      <c r="O286" s="87"/>
      <c r="P286" s="87"/>
      <c r="Q286" s="87"/>
      <c r="R286" s="87"/>
      <c r="S286" s="87"/>
      <c r="T286" s="87"/>
      <c r="U286" s="87"/>
      <c r="V286" s="175"/>
      <c r="W286" s="87"/>
      <c r="X286" s="87"/>
      <c r="Y286" s="87"/>
      <c r="Z286" s="87"/>
      <c r="AA286" s="87"/>
      <c r="AB286" s="87"/>
      <c r="AC286" s="86"/>
      <c r="AD286" s="87"/>
    </row>
    <row x14ac:dyDescent="0.25" r="287" customHeight="1" ht="17.25">
      <c r="A287" s="235">
        <f>A286</f>
        <v>25569.375</v>
      </c>
      <c r="B287" s="279" t="s">
        <v>74</v>
      </c>
      <c r="C287" s="180"/>
      <c r="D287" s="180">
        <v>33</v>
      </c>
      <c r="E287" s="180">
        <v>27</v>
      </c>
      <c r="F287" s="180"/>
      <c r="G287" s="180">
        <f>SUM(C287:F287)</f>
      </c>
      <c r="H287" s="187">
        <v>5000</v>
      </c>
      <c r="I287" s="125">
        <f>G287*H287</f>
      </c>
      <c r="J287" s="125">
        <f>I287*0.1</f>
      </c>
      <c r="K287" s="132">
        <f>SUM(I287:J287)</f>
      </c>
      <c r="L287" s="242"/>
      <c r="M287" s="175"/>
      <c r="N287" s="87"/>
      <c r="O287" s="87"/>
      <c r="P287" s="87"/>
      <c r="Q287" s="87"/>
      <c r="R287" s="87"/>
      <c r="S287" s="87"/>
      <c r="T287" s="87"/>
      <c r="U287" s="87"/>
      <c r="V287" s="175"/>
      <c r="W287" s="87"/>
      <c r="X287" s="87"/>
      <c r="Y287" s="87"/>
      <c r="Z287" s="87"/>
      <c r="AA287" s="87"/>
      <c r="AB287" s="87"/>
      <c r="AC287" s="86"/>
      <c r="AD287" s="87"/>
    </row>
    <row x14ac:dyDescent="0.25" r="288" customHeight="1" ht="17.25">
      <c r="A288" s="235">
        <f>A287</f>
        <v>25569.375</v>
      </c>
      <c r="B288" s="280" t="s">
        <v>11</v>
      </c>
      <c r="C288" s="180"/>
      <c r="D288" s="180">
        <v>0</v>
      </c>
      <c r="E288" s="180"/>
      <c r="F288" s="180"/>
      <c r="G288" s="180">
        <f>SUM(C288:F288)</f>
      </c>
      <c r="H288" s="125">
        <v>6000</v>
      </c>
      <c r="I288" s="125">
        <f>G288*H288</f>
      </c>
      <c r="J288" s="125">
        <f>I288*0.1</f>
      </c>
      <c r="K288" s="132">
        <f>SUM(I288:J288)</f>
      </c>
      <c r="L288" s="242"/>
      <c r="M288" s="175"/>
      <c r="N288" s="87"/>
      <c r="O288" s="87"/>
      <c r="P288" s="87"/>
      <c r="Q288" s="87"/>
      <c r="R288" s="87"/>
      <c r="S288" s="87"/>
      <c r="T288" s="87"/>
      <c r="U288" s="87"/>
      <c r="V288" s="175"/>
      <c r="W288" s="87"/>
      <c r="X288" s="87"/>
      <c r="Y288" s="87"/>
      <c r="Z288" s="87"/>
      <c r="AA288" s="87"/>
      <c r="AB288" s="87"/>
      <c r="AC288" s="86"/>
      <c r="AD288" s="87"/>
    </row>
    <row x14ac:dyDescent="0.25" r="289" customHeight="1" ht="17.25">
      <c r="A289" s="235">
        <f>A288</f>
        <v>25569.375</v>
      </c>
      <c r="B289" s="279" t="s">
        <v>22</v>
      </c>
      <c r="C289" s="180"/>
      <c r="D289" s="180">
        <v>36</v>
      </c>
      <c r="E289" s="180"/>
      <c r="F289" s="180"/>
      <c r="G289" s="180">
        <f>SUM(C289:F289)</f>
      </c>
      <c r="H289" s="237">
        <v>4800</v>
      </c>
      <c r="I289" s="125">
        <f>G289*H289</f>
      </c>
      <c r="J289" s="125">
        <f>I289*0.1</f>
      </c>
      <c r="K289" s="132">
        <f>SUM(I289:J289)</f>
      </c>
      <c r="L289" s="242"/>
      <c r="M289" s="175"/>
      <c r="N289" s="87"/>
      <c r="O289" s="87"/>
      <c r="P289" s="87"/>
      <c r="Q289" s="87"/>
      <c r="R289" s="87"/>
      <c r="S289" s="87"/>
      <c r="T289" s="87"/>
      <c r="U289" s="87"/>
      <c r="V289" s="175"/>
      <c r="W289" s="87"/>
      <c r="X289" s="87"/>
      <c r="Y289" s="87"/>
      <c r="Z289" s="87"/>
      <c r="AA289" s="87"/>
      <c r="AB289" s="87"/>
      <c r="AC289" s="86"/>
      <c r="AD289" s="87"/>
    </row>
    <row x14ac:dyDescent="0.25" r="290" customHeight="1" ht="17.25">
      <c r="A290" s="235">
        <f>A289</f>
        <v>25569.375</v>
      </c>
      <c r="B290" s="279" t="s">
        <v>84</v>
      </c>
      <c r="C290" s="180"/>
      <c r="D290" s="180">
        <v>16</v>
      </c>
      <c r="E290" s="180">
        <v>9</v>
      </c>
      <c r="F290" s="180"/>
      <c r="G290" s="180">
        <f>SUM(C290:F290)</f>
      </c>
      <c r="H290" s="237">
        <v>4800</v>
      </c>
      <c r="I290" s="125">
        <f>G290*H290</f>
      </c>
      <c r="J290" s="125">
        <f>I290*0.1</f>
      </c>
      <c r="K290" s="132">
        <f>SUM(I290:J290)</f>
      </c>
      <c r="L290" s="242"/>
      <c r="M290" s="175"/>
      <c r="N290" s="87"/>
      <c r="O290" s="87"/>
      <c r="P290" s="87"/>
      <c r="Q290" s="87"/>
      <c r="R290" s="87"/>
      <c r="S290" s="87"/>
      <c r="T290" s="87"/>
      <c r="U290" s="87"/>
      <c r="V290" s="175"/>
      <c r="W290" s="87"/>
      <c r="X290" s="87"/>
      <c r="Y290" s="87"/>
      <c r="Z290" s="87"/>
      <c r="AA290" s="87"/>
      <c r="AB290" s="87"/>
      <c r="AC290" s="86"/>
      <c r="AD290" s="87"/>
    </row>
    <row x14ac:dyDescent="0.25" r="291" customHeight="1" ht="17.25">
      <c r="A291" s="235">
        <f>A290</f>
        <v>25569.375</v>
      </c>
      <c r="B291" s="280" t="s">
        <v>17</v>
      </c>
      <c r="C291" s="180"/>
      <c r="D291" s="180">
        <v>37</v>
      </c>
      <c r="E291" s="180">
        <v>12</v>
      </c>
      <c r="F291" s="180"/>
      <c r="G291" s="180">
        <f>SUM(C291:F291)</f>
      </c>
      <c r="H291" s="125">
        <v>6000</v>
      </c>
      <c r="I291" s="125">
        <f>G291*H291</f>
      </c>
      <c r="J291" s="185"/>
      <c r="K291" s="132">
        <f>SUM(I291:J291)</f>
      </c>
      <c r="L291" s="242"/>
      <c r="M291" s="175"/>
      <c r="N291" s="87"/>
      <c r="O291" s="87"/>
      <c r="P291" s="87"/>
      <c r="Q291" s="87"/>
      <c r="R291" s="87"/>
      <c r="S291" s="87"/>
      <c r="T291" s="87"/>
      <c r="U291" s="87"/>
      <c r="V291" s="175"/>
      <c r="W291" s="87"/>
      <c r="X291" s="87"/>
      <c r="Y291" s="87"/>
      <c r="Z291" s="87"/>
      <c r="AA291" s="87"/>
      <c r="AB291" s="87"/>
      <c r="AC291" s="86"/>
      <c r="AD291" s="87"/>
    </row>
    <row x14ac:dyDescent="0.25" r="292" customHeight="1" ht="17.25">
      <c r="A292" s="235">
        <f>A291</f>
        <v>25569.375</v>
      </c>
      <c r="B292" s="279" t="s">
        <v>29</v>
      </c>
      <c r="C292" s="188" t="s">
        <v>14</v>
      </c>
      <c r="D292" s="180">
        <v>12</v>
      </c>
      <c r="E292" s="180">
        <v>11</v>
      </c>
      <c r="F292" s="180"/>
      <c r="G292" s="180">
        <f>SUM(C292:F292)</f>
      </c>
      <c r="H292" s="125">
        <v>5500</v>
      </c>
      <c r="I292" s="125">
        <f>G292*H292</f>
      </c>
      <c r="J292" s="125">
        <f>I292*0.1</f>
      </c>
      <c r="K292" s="132">
        <f>SUM(I292:J292)</f>
      </c>
      <c r="L292" s="242"/>
      <c r="M292" s="175"/>
      <c r="N292" s="87"/>
      <c r="O292" s="87"/>
      <c r="P292" s="87"/>
      <c r="Q292" s="87"/>
      <c r="R292" s="87"/>
      <c r="S292" s="87"/>
      <c r="T292" s="87"/>
      <c r="U292" s="87"/>
      <c r="V292" s="175"/>
      <c r="W292" s="87"/>
      <c r="X292" s="87"/>
      <c r="Y292" s="87"/>
      <c r="Z292" s="87"/>
      <c r="AA292" s="87"/>
      <c r="AB292" s="87"/>
      <c r="AC292" s="86"/>
      <c r="AD292" s="87"/>
    </row>
    <row x14ac:dyDescent="0.25" r="293" customHeight="1" ht="17.25">
      <c r="A293" s="235">
        <f>A292</f>
        <v>25569.375</v>
      </c>
      <c r="B293" s="279" t="s">
        <v>15</v>
      </c>
      <c r="C293" s="180"/>
      <c r="D293" s="180">
        <v>24</v>
      </c>
      <c r="E293" s="180">
        <v>5</v>
      </c>
      <c r="F293" s="180"/>
      <c r="G293" s="180">
        <f>SUM(C293:F293)</f>
      </c>
      <c r="H293" s="237">
        <v>4800</v>
      </c>
      <c r="I293" s="125">
        <f>G293*H293</f>
      </c>
      <c r="J293" s="125">
        <f>I293*0.1</f>
      </c>
      <c r="K293" s="132">
        <f>SUM(I293:J293)</f>
      </c>
      <c r="L293" s="242"/>
      <c r="M293" s="175"/>
      <c r="N293" s="87"/>
      <c r="O293" s="87"/>
      <c r="P293" s="87"/>
      <c r="Q293" s="87"/>
      <c r="R293" s="87"/>
      <c r="S293" s="87"/>
      <c r="T293" s="87"/>
      <c r="U293" s="87"/>
      <c r="V293" s="175"/>
      <c r="W293" s="87"/>
      <c r="X293" s="87"/>
      <c r="Y293" s="87"/>
      <c r="Z293" s="87"/>
      <c r="AA293" s="87"/>
      <c r="AB293" s="87"/>
      <c r="AC293" s="86"/>
      <c r="AD293" s="87"/>
    </row>
    <row x14ac:dyDescent="0.25" r="294" customHeight="1" ht="17.25">
      <c r="A294" s="235">
        <f>A293</f>
        <v>25569.375</v>
      </c>
      <c r="B294" s="279" t="s">
        <v>21</v>
      </c>
      <c r="C294" s="188" t="s">
        <v>14</v>
      </c>
      <c r="D294" s="180">
        <v>13</v>
      </c>
      <c r="E294" s="180"/>
      <c r="F294" s="180"/>
      <c r="G294" s="180">
        <f>SUM(C294:F294)</f>
      </c>
      <c r="H294" s="125">
        <v>5000</v>
      </c>
      <c r="I294" s="125">
        <f>G294*H294</f>
      </c>
      <c r="J294" s="125">
        <f>I294*0.1</f>
      </c>
      <c r="K294" s="132">
        <f>SUM(I294:J294)</f>
      </c>
      <c r="L294" s="242"/>
      <c r="M294" s="175"/>
      <c r="N294" s="87"/>
      <c r="O294" s="87"/>
      <c r="P294" s="87"/>
      <c r="Q294" s="87"/>
      <c r="R294" s="87"/>
      <c r="S294" s="87"/>
      <c r="T294" s="87"/>
      <c r="U294" s="87"/>
      <c r="V294" s="175"/>
      <c r="W294" s="87"/>
      <c r="X294" s="87"/>
      <c r="Y294" s="87"/>
      <c r="Z294" s="87"/>
      <c r="AA294" s="87"/>
      <c r="AB294" s="87"/>
      <c r="AC294" s="86"/>
      <c r="AD294" s="87"/>
    </row>
    <row x14ac:dyDescent="0.25" r="295" customHeight="1" ht="17.25">
      <c r="A295" s="235">
        <f>A294</f>
        <v>25569.375</v>
      </c>
      <c r="B295" s="279" t="s">
        <v>52</v>
      </c>
      <c r="C295" s="180"/>
      <c r="D295" s="180">
        <v>14</v>
      </c>
      <c r="E295" s="180">
        <v>9</v>
      </c>
      <c r="F295" s="180"/>
      <c r="G295" s="180">
        <f>SUM(C295:F295)</f>
      </c>
      <c r="H295" s="125">
        <v>5000</v>
      </c>
      <c r="I295" s="125">
        <f>G295*H295</f>
      </c>
      <c r="J295" s="125">
        <f>I295*0.1</f>
      </c>
      <c r="K295" s="132">
        <f>SUM(I295:J295)</f>
      </c>
      <c r="L295" s="242"/>
      <c r="M295" s="175"/>
      <c r="N295" s="87"/>
      <c r="O295" s="87"/>
      <c r="P295" s="87"/>
      <c r="Q295" s="87"/>
      <c r="R295" s="87"/>
      <c r="S295" s="87"/>
      <c r="T295" s="87"/>
      <c r="U295" s="87"/>
      <c r="V295" s="175"/>
      <c r="W295" s="87"/>
      <c r="X295" s="87"/>
      <c r="Y295" s="87"/>
      <c r="Z295" s="87"/>
      <c r="AA295" s="87"/>
      <c r="AB295" s="87"/>
      <c r="AC295" s="86"/>
      <c r="AD295" s="87"/>
    </row>
    <row x14ac:dyDescent="0.25" r="296" customHeight="1" ht="17.25">
      <c r="A296" s="235">
        <f>A295</f>
        <v>25569.375</v>
      </c>
      <c r="B296" s="279" t="s">
        <v>61</v>
      </c>
      <c r="C296" s="180"/>
      <c r="D296" s="180">
        <v>9</v>
      </c>
      <c r="E296" s="180"/>
      <c r="F296" s="180"/>
      <c r="G296" s="180">
        <f>SUM(C296:F296)</f>
      </c>
      <c r="H296" s="125">
        <v>5000</v>
      </c>
      <c r="I296" s="125">
        <f>G296*H296</f>
      </c>
      <c r="J296" s="125">
        <f>I296*0.1</f>
      </c>
      <c r="K296" s="132">
        <f>SUM(I296:J296)</f>
      </c>
      <c r="L296" s="242"/>
      <c r="M296" s="175"/>
      <c r="N296" s="87"/>
      <c r="O296" s="87"/>
      <c r="P296" s="87"/>
      <c r="Q296" s="87"/>
      <c r="R296" s="87"/>
      <c r="S296" s="87"/>
      <c r="T296" s="87"/>
      <c r="U296" s="87"/>
      <c r="V296" s="175"/>
      <c r="W296" s="87"/>
      <c r="X296" s="87"/>
      <c r="Y296" s="87"/>
      <c r="Z296" s="87"/>
      <c r="AA296" s="87"/>
      <c r="AB296" s="87"/>
      <c r="AC296" s="86"/>
      <c r="AD296" s="87"/>
    </row>
    <row x14ac:dyDescent="0.25" r="297" customHeight="1" ht="17.25">
      <c r="A297" s="235">
        <f>A296</f>
        <v>25569.375</v>
      </c>
      <c r="B297" s="280" t="s">
        <v>33</v>
      </c>
      <c r="C297" s="180"/>
      <c r="D297" s="180">
        <v>11</v>
      </c>
      <c r="E297" s="180"/>
      <c r="F297" s="180"/>
      <c r="G297" s="180">
        <f>SUM(C297:F297)</f>
      </c>
      <c r="H297" s="125">
        <v>5500</v>
      </c>
      <c r="I297" s="125">
        <f>G297*H297</f>
      </c>
      <c r="J297" s="125">
        <f>I297*0.1</f>
      </c>
      <c r="K297" s="132">
        <f>SUM(I297:J297)</f>
      </c>
      <c r="L297" s="242"/>
      <c r="M297" s="175"/>
      <c r="N297" s="87"/>
      <c r="O297" s="87"/>
      <c r="P297" s="87"/>
      <c r="Q297" s="87"/>
      <c r="R297" s="87"/>
      <c r="S297" s="87"/>
      <c r="T297" s="87"/>
      <c r="U297" s="87"/>
      <c r="V297" s="175"/>
      <c r="W297" s="87"/>
      <c r="X297" s="87"/>
      <c r="Y297" s="87"/>
      <c r="Z297" s="87"/>
      <c r="AA297" s="87"/>
      <c r="AB297" s="87"/>
      <c r="AC297" s="86"/>
      <c r="AD297" s="87"/>
    </row>
    <row x14ac:dyDescent="0.25" r="298" customHeight="1" ht="17.25">
      <c r="A298" s="235">
        <f>A297</f>
        <v>25569.375</v>
      </c>
      <c r="B298" s="279" t="s">
        <v>30</v>
      </c>
      <c r="C298" s="180"/>
      <c r="D298" s="180">
        <v>17</v>
      </c>
      <c r="E298" s="180"/>
      <c r="F298" s="180"/>
      <c r="G298" s="180">
        <f>SUM(C298:F298)</f>
      </c>
      <c r="H298" s="125">
        <v>6000</v>
      </c>
      <c r="I298" s="125">
        <f>G298*H298</f>
      </c>
      <c r="J298" s="125">
        <f>I298*0.1</f>
      </c>
      <c r="K298" s="132">
        <f>SUM(I298:J298)</f>
      </c>
      <c r="L298" s="242"/>
      <c r="M298" s="175"/>
      <c r="N298" s="87"/>
      <c r="O298" s="87"/>
      <c r="P298" s="87"/>
      <c r="Q298" s="87"/>
      <c r="R298" s="87"/>
      <c r="S298" s="87"/>
      <c r="T298" s="87"/>
      <c r="U298" s="87"/>
      <c r="V298" s="175"/>
      <c r="W298" s="87"/>
      <c r="X298" s="87"/>
      <c r="Y298" s="87"/>
      <c r="Z298" s="87"/>
      <c r="AA298" s="87"/>
      <c r="AB298" s="87"/>
      <c r="AC298" s="86"/>
      <c r="AD298" s="87"/>
    </row>
    <row x14ac:dyDescent="0.25" r="299" customHeight="1" ht="17.25">
      <c r="A299" s="235">
        <f>A298</f>
        <v>25569.375</v>
      </c>
      <c r="B299" s="279" t="s">
        <v>28</v>
      </c>
      <c r="C299" s="188" t="s">
        <v>14</v>
      </c>
      <c r="D299" s="180">
        <v>20</v>
      </c>
      <c r="E299" s="180"/>
      <c r="F299" s="180"/>
      <c r="G299" s="180">
        <f>SUM(C299:F299)</f>
      </c>
      <c r="H299" s="125">
        <v>5000</v>
      </c>
      <c r="I299" s="125">
        <f>G299*H299</f>
      </c>
      <c r="J299" s="125">
        <f>I299*0.1</f>
      </c>
      <c r="K299" s="132">
        <f>SUM(I299:J299)</f>
      </c>
      <c r="L299" s="242"/>
      <c r="M299" s="175"/>
      <c r="N299" s="87"/>
      <c r="O299" s="87"/>
      <c r="P299" s="87"/>
      <c r="Q299" s="87"/>
      <c r="R299" s="87"/>
      <c r="S299" s="87"/>
      <c r="T299" s="87"/>
      <c r="U299" s="87"/>
      <c r="V299" s="175"/>
      <c r="W299" s="87"/>
      <c r="X299" s="87"/>
      <c r="Y299" s="87"/>
      <c r="Z299" s="87"/>
      <c r="AA299" s="87"/>
      <c r="AB299" s="87"/>
      <c r="AC299" s="86"/>
      <c r="AD299" s="87"/>
    </row>
    <row x14ac:dyDescent="0.25" r="300" customHeight="1" ht="17.25">
      <c r="A300" s="235">
        <f>A299</f>
        <v>25569.375</v>
      </c>
      <c r="B300" s="179" t="s">
        <v>12</v>
      </c>
      <c r="C300" s="180"/>
      <c r="D300" s="180">
        <v>19</v>
      </c>
      <c r="E300" s="180">
        <v>7</v>
      </c>
      <c r="F300" s="180"/>
      <c r="G300" s="180">
        <f>SUM(C300:F300)</f>
      </c>
      <c r="H300" s="125">
        <v>6000</v>
      </c>
      <c r="I300" s="125">
        <f>G300*H300</f>
      </c>
      <c r="J300" s="125">
        <f>I300*0.1</f>
      </c>
      <c r="K300" s="132">
        <f>SUM(I300:J300)</f>
      </c>
      <c r="L300" s="242"/>
      <c r="M300" s="175"/>
      <c r="N300" s="87"/>
      <c r="O300" s="87"/>
      <c r="P300" s="87"/>
      <c r="Q300" s="87"/>
      <c r="R300" s="87"/>
      <c r="S300" s="87"/>
      <c r="T300" s="87"/>
      <c r="U300" s="87"/>
      <c r="V300" s="175"/>
      <c r="W300" s="87"/>
      <c r="X300" s="87"/>
      <c r="Y300" s="87"/>
      <c r="Z300" s="87"/>
      <c r="AA300" s="87"/>
      <c r="AB300" s="87"/>
      <c r="AC300" s="86"/>
      <c r="AD300" s="87"/>
    </row>
    <row x14ac:dyDescent="0.25" r="301" customHeight="1" ht="17.25">
      <c r="A301" s="235">
        <f>A300</f>
        <v>25569.375</v>
      </c>
      <c r="B301" s="179" t="s">
        <v>100</v>
      </c>
      <c r="C301" s="180"/>
      <c r="D301" s="180">
        <v>6</v>
      </c>
      <c r="E301" s="180"/>
      <c r="F301" s="180"/>
      <c r="G301" s="180">
        <f>SUM(C301:F301)</f>
      </c>
      <c r="H301" s="125">
        <v>5500</v>
      </c>
      <c r="I301" s="125">
        <f>G301*H301</f>
      </c>
      <c r="J301" s="125">
        <f>I301*0.1</f>
      </c>
      <c r="K301" s="125">
        <f>SUM(I301:J301)</f>
      </c>
      <c r="L301" s="242"/>
      <c r="M301" s="175"/>
      <c r="N301" s="87"/>
      <c r="O301" s="87"/>
      <c r="P301" s="87"/>
      <c r="Q301" s="87"/>
      <c r="R301" s="87"/>
      <c r="S301" s="87"/>
      <c r="T301" s="87"/>
      <c r="U301" s="87"/>
      <c r="V301" s="175"/>
      <c r="W301" s="87"/>
      <c r="X301" s="87"/>
      <c r="Y301" s="87"/>
      <c r="Z301" s="87"/>
      <c r="AA301" s="87"/>
      <c r="AB301" s="87"/>
      <c r="AC301" s="86"/>
      <c r="AD301" s="87"/>
    </row>
    <row x14ac:dyDescent="0.25" r="302" customHeight="1" ht="17.25">
      <c r="A302" s="235">
        <f>A301</f>
        <v>25569.375</v>
      </c>
      <c r="B302" s="179" t="s">
        <v>37</v>
      </c>
      <c r="C302" s="180"/>
      <c r="D302" s="180">
        <v>5</v>
      </c>
      <c r="E302" s="180"/>
      <c r="F302" s="180"/>
      <c r="G302" s="180">
        <f>SUM(C302:F302)</f>
      </c>
      <c r="H302" s="125">
        <v>6500</v>
      </c>
      <c r="I302" s="125">
        <f>G302*H302</f>
      </c>
      <c r="J302" s="125">
        <f>I302*0.1</f>
      </c>
      <c r="K302" s="125">
        <f>SUM(I302:J302)</f>
      </c>
      <c r="L302" s="242"/>
      <c r="M302" s="175"/>
      <c r="N302" s="87"/>
      <c r="O302" s="87"/>
      <c r="P302" s="87"/>
      <c r="Q302" s="87"/>
      <c r="R302" s="87"/>
      <c r="S302" s="87"/>
      <c r="T302" s="87"/>
      <c r="U302" s="87"/>
      <c r="V302" s="175"/>
      <c r="W302" s="87"/>
      <c r="X302" s="87"/>
      <c r="Y302" s="87"/>
      <c r="Z302" s="87"/>
      <c r="AA302" s="87"/>
      <c r="AB302" s="87"/>
      <c r="AC302" s="86"/>
      <c r="AD302" s="87"/>
    </row>
    <row x14ac:dyDescent="0.25" r="303" customHeight="1" ht="17.25">
      <c r="A303" s="235">
        <f>A302</f>
        <v>25569.375</v>
      </c>
      <c r="B303" s="186" t="s">
        <v>64</v>
      </c>
      <c r="C303" s="180"/>
      <c r="D303" s="180">
        <v>52</v>
      </c>
      <c r="E303" s="180">
        <v>23</v>
      </c>
      <c r="F303" s="180"/>
      <c r="G303" s="180">
        <f>SUM(C303:F303)</f>
      </c>
      <c r="H303" s="182">
        <v>5500</v>
      </c>
      <c r="I303" s="125">
        <f>G303*H303</f>
      </c>
      <c r="J303" s="125">
        <f>I303*0.1</f>
      </c>
      <c r="K303" s="125">
        <f>SUM(I303:J303)</f>
      </c>
      <c r="L303" s="242"/>
      <c r="M303" s="175"/>
      <c r="N303" s="87"/>
      <c r="O303" s="87"/>
      <c r="P303" s="87"/>
      <c r="Q303" s="87"/>
      <c r="R303" s="87"/>
      <c r="S303" s="87"/>
      <c r="T303" s="87"/>
      <c r="U303" s="87"/>
      <c r="V303" s="175"/>
      <c r="W303" s="87"/>
      <c r="X303" s="87"/>
      <c r="Y303" s="87"/>
      <c r="Z303" s="87"/>
      <c r="AA303" s="87"/>
      <c r="AB303" s="87"/>
      <c r="AC303" s="86"/>
      <c r="AD303" s="87"/>
    </row>
    <row x14ac:dyDescent="0.25" r="304" customHeight="1" ht="17.25">
      <c r="A304" s="235">
        <f>A303</f>
        <v>25569.375</v>
      </c>
      <c r="B304" s="186" t="s">
        <v>25</v>
      </c>
      <c r="C304" s="180"/>
      <c r="D304" s="180">
        <v>20</v>
      </c>
      <c r="E304" s="180"/>
      <c r="F304" s="180"/>
      <c r="G304" s="180">
        <f>SUM(C304:F304)</f>
      </c>
      <c r="H304" s="125">
        <v>6000</v>
      </c>
      <c r="I304" s="125">
        <f>G304*H304</f>
      </c>
      <c r="J304" s="125">
        <f>I304*0.1</f>
      </c>
      <c r="K304" s="125">
        <f>SUM(I304:J304)</f>
      </c>
      <c r="L304" s="242"/>
      <c r="M304" s="175"/>
      <c r="N304" s="87"/>
      <c r="O304" s="87"/>
      <c r="P304" s="87"/>
      <c r="Q304" s="87"/>
      <c r="R304" s="87"/>
      <c r="S304" s="87"/>
      <c r="T304" s="87"/>
      <c r="U304" s="87"/>
      <c r="V304" s="175"/>
      <c r="W304" s="87"/>
      <c r="X304" s="87"/>
      <c r="Y304" s="87"/>
      <c r="Z304" s="87"/>
      <c r="AA304" s="87"/>
      <c r="AB304" s="87"/>
      <c r="AC304" s="86"/>
      <c r="AD304" s="87"/>
    </row>
    <row x14ac:dyDescent="0.25" r="305" customHeight="1" ht="17.25">
      <c r="A305" s="235">
        <f>A304</f>
        <v>25569.375</v>
      </c>
      <c r="B305" s="279" t="s">
        <v>76</v>
      </c>
      <c r="C305" s="188" t="s">
        <v>14</v>
      </c>
      <c r="D305" s="180">
        <v>18</v>
      </c>
      <c r="E305" s="180">
        <v>12</v>
      </c>
      <c r="F305" s="180">
        <v>5</v>
      </c>
      <c r="G305" s="180">
        <f>SUM(C305:F305)</f>
      </c>
      <c r="H305" s="125">
        <v>6000</v>
      </c>
      <c r="I305" s="125">
        <f>G305*H305</f>
      </c>
      <c r="J305" s="125">
        <f>I305*0.1</f>
      </c>
      <c r="K305" s="125">
        <f>SUM(I305:J305)</f>
      </c>
      <c r="L305" s="242"/>
      <c r="M305" s="175"/>
      <c r="N305" s="87"/>
      <c r="O305" s="87"/>
      <c r="P305" s="87"/>
      <c r="Q305" s="87"/>
      <c r="R305" s="87"/>
      <c r="S305" s="87"/>
      <c r="T305" s="87"/>
      <c r="U305" s="87"/>
      <c r="V305" s="175"/>
      <c r="W305" s="87"/>
      <c r="X305" s="87"/>
      <c r="Y305" s="87"/>
      <c r="Z305" s="87"/>
      <c r="AA305" s="87"/>
      <c r="AB305" s="87"/>
      <c r="AC305" s="86"/>
      <c r="AD305" s="87"/>
    </row>
    <row x14ac:dyDescent="0.25" r="306" customHeight="1" ht="17.25">
      <c r="A306" s="235">
        <f>A305</f>
        <v>25569.375</v>
      </c>
      <c r="B306" s="186" t="s">
        <v>149</v>
      </c>
      <c r="C306" s="180"/>
      <c r="D306" s="180">
        <v>105</v>
      </c>
      <c r="E306" s="180">
        <v>37</v>
      </c>
      <c r="F306" s="180">
        <v>4</v>
      </c>
      <c r="G306" s="180">
        <f>SUM(C306:F306)</f>
      </c>
      <c r="H306" s="125">
        <v>6000</v>
      </c>
      <c r="I306" s="125">
        <f>G306*H306</f>
      </c>
      <c r="J306" s="125">
        <f>I306*0.1</f>
      </c>
      <c r="K306" s="125">
        <f>SUM(I306:J306)</f>
      </c>
      <c r="L306" s="242"/>
      <c r="M306" s="175"/>
      <c r="N306" s="87"/>
      <c r="O306" s="87"/>
      <c r="P306" s="87"/>
      <c r="Q306" s="87"/>
      <c r="R306" s="87"/>
      <c r="S306" s="87"/>
      <c r="T306" s="87"/>
      <c r="U306" s="87"/>
      <c r="V306" s="175"/>
      <c r="W306" s="87"/>
      <c r="X306" s="87"/>
      <c r="Y306" s="87"/>
      <c r="Z306" s="87"/>
      <c r="AA306" s="87"/>
      <c r="AB306" s="87"/>
      <c r="AC306" s="86"/>
      <c r="AD306" s="87"/>
    </row>
    <row x14ac:dyDescent="0.25" r="307" customHeight="1" ht="17.25">
      <c r="A307" s="235">
        <f>A306</f>
        <v>25569.375</v>
      </c>
      <c r="B307" s="280" t="s">
        <v>43</v>
      </c>
      <c r="C307" s="180"/>
      <c r="D307" s="180">
        <v>43</v>
      </c>
      <c r="E307" s="180">
        <v>14</v>
      </c>
      <c r="F307" s="180"/>
      <c r="G307" s="180">
        <f>SUM(C307:F307)</f>
      </c>
      <c r="H307" s="125">
        <v>6000</v>
      </c>
      <c r="I307" s="125">
        <f>G307*H307</f>
      </c>
      <c r="J307" s="125">
        <f>I307*0.1</f>
      </c>
      <c r="K307" s="125">
        <f>SUM(I307:J307)</f>
      </c>
      <c r="L307" s="242"/>
      <c r="M307" s="175"/>
      <c r="N307" s="87"/>
      <c r="O307" s="87"/>
      <c r="P307" s="87"/>
      <c r="Q307" s="87"/>
      <c r="R307" s="87"/>
      <c r="S307" s="87"/>
      <c r="T307" s="87"/>
      <c r="U307" s="87"/>
      <c r="V307" s="175"/>
      <c r="W307" s="87"/>
      <c r="X307" s="87"/>
      <c r="Y307" s="87"/>
      <c r="Z307" s="87"/>
      <c r="AA307" s="87"/>
      <c r="AB307" s="87"/>
      <c r="AC307" s="86"/>
      <c r="AD307" s="87"/>
    </row>
    <row x14ac:dyDescent="0.25" r="308" customHeight="1" ht="17.25">
      <c r="A308" s="235">
        <f>A307</f>
        <v>25569.375</v>
      </c>
      <c r="B308" s="280" t="s">
        <v>18</v>
      </c>
      <c r="C308" s="180"/>
      <c r="D308" s="180">
        <v>9</v>
      </c>
      <c r="E308" s="180">
        <v>7</v>
      </c>
      <c r="F308" s="180">
        <v>6</v>
      </c>
      <c r="G308" s="180">
        <f>SUM(C308:F308)</f>
      </c>
      <c r="H308" s="125">
        <v>6000</v>
      </c>
      <c r="I308" s="125">
        <f>G308*H308</f>
      </c>
      <c r="J308" s="125">
        <f>I308*0.1</f>
      </c>
      <c r="K308" s="125">
        <f>SUM(I308:J308)</f>
      </c>
      <c r="L308" s="242"/>
      <c r="M308" s="175"/>
      <c r="N308" s="87"/>
      <c r="O308" s="87"/>
      <c r="P308" s="87"/>
      <c r="Q308" s="87"/>
      <c r="R308" s="87"/>
      <c r="S308" s="87"/>
      <c r="T308" s="87"/>
      <c r="U308" s="87"/>
      <c r="V308" s="175"/>
      <c r="W308" s="87"/>
      <c r="X308" s="87"/>
      <c r="Y308" s="87"/>
      <c r="Z308" s="87"/>
      <c r="AA308" s="87"/>
      <c r="AB308" s="87"/>
      <c r="AC308" s="86"/>
      <c r="AD308" s="87"/>
    </row>
    <row x14ac:dyDescent="0.25" r="309" customHeight="1" ht="17.25">
      <c r="A309" s="235">
        <f>A308</f>
        <v>25569.375</v>
      </c>
      <c r="B309" s="280" t="s">
        <v>82</v>
      </c>
      <c r="C309" s="188" t="s">
        <v>14</v>
      </c>
      <c r="D309" s="180">
        <v>25</v>
      </c>
      <c r="E309" s="180">
        <v>15</v>
      </c>
      <c r="F309" s="180">
        <v>7</v>
      </c>
      <c r="G309" s="180">
        <f>SUM(C309:F309)</f>
      </c>
      <c r="H309" s="125">
        <v>5000</v>
      </c>
      <c r="I309" s="125">
        <f>G309*H309</f>
      </c>
      <c r="J309" s="125">
        <f>I309*0.1</f>
      </c>
      <c r="K309" s="125">
        <f>SUM(I309:J309)</f>
      </c>
      <c r="L309" s="242"/>
      <c r="M309" s="175"/>
      <c r="N309" s="87"/>
      <c r="O309" s="87"/>
      <c r="P309" s="87"/>
      <c r="Q309" s="87"/>
      <c r="R309" s="87"/>
      <c r="S309" s="87"/>
      <c r="T309" s="87"/>
      <c r="U309" s="87"/>
      <c r="V309" s="175"/>
      <c r="W309" s="87"/>
      <c r="X309" s="87"/>
      <c r="Y309" s="87"/>
      <c r="Z309" s="87"/>
      <c r="AA309" s="87"/>
      <c r="AB309" s="87"/>
      <c r="AC309" s="86"/>
      <c r="AD309" s="87"/>
    </row>
    <row x14ac:dyDescent="0.25" r="310" customHeight="1" ht="17.25">
      <c r="A310" s="235">
        <f>A309</f>
        <v>25569.375</v>
      </c>
      <c r="B310" s="280" t="s">
        <v>151</v>
      </c>
      <c r="C310" s="180"/>
      <c r="D310" s="180">
        <v>12</v>
      </c>
      <c r="E310" s="180"/>
      <c r="F310" s="180"/>
      <c r="G310" s="180">
        <f>SUM(C310:F310)</f>
      </c>
      <c r="H310" s="125">
        <v>5000</v>
      </c>
      <c r="I310" s="125">
        <f>G310*H310</f>
      </c>
      <c r="J310" s="125">
        <f>I310*0.1</f>
      </c>
      <c r="K310" s="125">
        <f>SUM(I310:J310)</f>
      </c>
      <c r="L310" s="242"/>
      <c r="M310" s="175"/>
      <c r="N310" s="87"/>
      <c r="O310" s="87"/>
      <c r="P310" s="87"/>
      <c r="Q310" s="87"/>
      <c r="R310" s="87"/>
      <c r="S310" s="87"/>
      <c r="T310" s="87"/>
      <c r="U310" s="87"/>
      <c r="V310" s="175"/>
      <c r="W310" s="87"/>
      <c r="X310" s="87"/>
      <c r="Y310" s="87"/>
      <c r="Z310" s="87"/>
      <c r="AA310" s="87"/>
      <c r="AB310" s="87"/>
      <c r="AC310" s="86"/>
      <c r="AD310" s="87"/>
    </row>
    <row x14ac:dyDescent="0.25" r="311" customHeight="1" ht="17.25">
      <c r="A311" s="235">
        <f>A310</f>
        <v>25569.375</v>
      </c>
      <c r="B311" s="280"/>
      <c r="C311" s="180"/>
      <c r="D311" s="180"/>
      <c r="E311" s="180"/>
      <c r="F311" s="180"/>
      <c r="G311" s="180">
        <f>SUM(C311:F311)</f>
      </c>
      <c r="H311" s="125"/>
      <c r="I311" s="125">
        <f>G311*H311</f>
      </c>
      <c r="J311" s="125">
        <f>I311*0.1</f>
      </c>
      <c r="K311" s="125">
        <f>SUM(I311:J311)</f>
      </c>
      <c r="L311" s="242"/>
      <c r="M311" s="175"/>
      <c r="N311" s="87"/>
      <c r="O311" s="87"/>
      <c r="P311" s="87"/>
      <c r="Q311" s="87"/>
      <c r="R311" s="87"/>
      <c r="S311" s="87"/>
      <c r="T311" s="87"/>
      <c r="U311" s="87"/>
      <c r="V311" s="175"/>
      <c r="W311" s="87"/>
      <c r="X311" s="87"/>
      <c r="Y311" s="87"/>
      <c r="Z311" s="87"/>
      <c r="AA311" s="87"/>
      <c r="AB311" s="87"/>
      <c r="AC311" s="86"/>
      <c r="AD311" s="87"/>
    </row>
    <row x14ac:dyDescent="0.25" r="312" customHeight="1" ht="17.25">
      <c r="A312" s="235">
        <f>A311</f>
        <v>25569.375</v>
      </c>
      <c r="B312" s="280"/>
      <c r="C312" s="180"/>
      <c r="D312" s="180"/>
      <c r="E312" s="180"/>
      <c r="F312" s="180"/>
      <c r="G312" s="180">
        <f>SUM(C312:F312)</f>
      </c>
      <c r="H312" s="125"/>
      <c r="I312" s="125">
        <f>G312*H312</f>
      </c>
      <c r="J312" s="125">
        <f>I312*0.1</f>
      </c>
      <c r="K312" s="125">
        <f>SUM(I312:J312)</f>
      </c>
      <c r="L312" s="242"/>
      <c r="M312" s="175"/>
      <c r="N312" s="87"/>
      <c r="O312" s="87"/>
      <c r="P312" s="87"/>
      <c r="Q312" s="87"/>
      <c r="R312" s="87"/>
      <c r="S312" s="87"/>
      <c r="T312" s="87"/>
      <c r="U312" s="87"/>
      <c r="V312" s="175"/>
      <c r="W312" s="87"/>
      <c r="X312" s="87"/>
      <c r="Y312" s="87"/>
      <c r="Z312" s="87"/>
      <c r="AA312" s="87"/>
      <c r="AB312" s="87"/>
      <c r="AC312" s="86"/>
      <c r="AD312" s="87"/>
    </row>
    <row x14ac:dyDescent="0.25" r="313" customHeight="1" ht="17.25">
      <c r="A313" s="235">
        <f>A312</f>
        <v>25569.375</v>
      </c>
      <c r="B313" s="179"/>
      <c r="C313" s="180"/>
      <c r="D313" s="180"/>
      <c r="E313" s="180"/>
      <c r="F313" s="180"/>
      <c r="G313" s="180">
        <f>SUM(C313:F313)</f>
      </c>
      <c r="H313" s="125"/>
      <c r="I313" s="125">
        <f>G313*H313</f>
      </c>
      <c r="J313" s="125">
        <f>I313*0.1</f>
      </c>
      <c r="K313" s="125">
        <f>SUM(I313:J313)</f>
      </c>
      <c r="L313" s="242"/>
      <c r="M313" s="175"/>
      <c r="N313" s="87"/>
      <c r="O313" s="87"/>
      <c r="P313" s="87"/>
      <c r="Q313" s="87"/>
      <c r="R313" s="87"/>
      <c r="S313" s="87"/>
      <c r="T313" s="87"/>
      <c r="U313" s="87"/>
      <c r="V313" s="175"/>
      <c r="W313" s="87"/>
      <c r="X313" s="87"/>
      <c r="Y313" s="87"/>
      <c r="Z313" s="87"/>
      <c r="AA313" s="87"/>
      <c r="AB313" s="87"/>
      <c r="AC313" s="86"/>
      <c r="AD313" s="87"/>
    </row>
    <row x14ac:dyDescent="0.25" r="314" customHeight="1" ht="17.25">
      <c r="A314" s="243">
        <f>A313</f>
        <v>25569.375</v>
      </c>
      <c r="B314" s="282" t="s">
        <v>155</v>
      </c>
      <c r="C314" s="191">
        <f>SUM(C271:C313)</f>
      </c>
      <c r="D314" s="191">
        <f>SUM(D271:D313)</f>
      </c>
      <c r="E314" s="191">
        <f>SUM(E271:E313)</f>
      </c>
      <c r="F314" s="191">
        <f>SUM(F271:F313)</f>
      </c>
      <c r="G314" s="191">
        <f>SUM(G271:G313)</f>
      </c>
      <c r="H314" s="201"/>
      <c r="I314" s="201">
        <f>SUM(I271:I313)</f>
      </c>
      <c r="J314" s="201">
        <f>SUM(J271:J313)</f>
      </c>
      <c r="K314" s="201">
        <f>SUM(K271:K313)</f>
      </c>
      <c r="L314" s="283"/>
      <c r="M314" s="175"/>
      <c r="N314" s="87"/>
      <c r="O314" s="87"/>
      <c r="P314" s="87"/>
      <c r="Q314" s="87"/>
      <c r="R314" s="87"/>
      <c r="S314" s="87"/>
      <c r="T314" s="87"/>
      <c r="U314" s="87"/>
      <c r="V314" s="175"/>
      <c r="W314" s="87"/>
      <c r="X314" s="87"/>
      <c r="Y314" s="87"/>
      <c r="Z314" s="87"/>
      <c r="AA314" s="87"/>
      <c r="AB314" s="87"/>
      <c r="AC314" s="86"/>
      <c r="AD314" s="87"/>
    </row>
    <row x14ac:dyDescent="0.25" r="315" customHeight="1" ht="17.25">
      <c r="A315" s="235">
        <f>A318</f>
        <v>25569.375</v>
      </c>
      <c r="B315" s="186" t="s">
        <v>113</v>
      </c>
      <c r="C315" s="180"/>
      <c r="D315" s="180">
        <v>94</v>
      </c>
      <c r="E315" s="180">
        <v>74</v>
      </c>
      <c r="F315" s="180"/>
      <c r="G315" s="180">
        <f>SUM(C315:F315)</f>
      </c>
      <c r="H315" s="125">
        <v>6500</v>
      </c>
      <c r="I315" s="125">
        <f>G315*H315</f>
      </c>
      <c r="J315" s="185"/>
      <c r="K315" s="125">
        <f>SUM(I315:J315)</f>
      </c>
      <c r="L315" s="242"/>
      <c r="M315" s="175"/>
      <c r="N315" s="87"/>
      <c r="O315" s="87"/>
      <c r="P315" s="87"/>
      <c r="Q315" s="87"/>
      <c r="R315" s="87"/>
      <c r="S315" s="87"/>
      <c r="T315" s="87"/>
      <c r="U315" s="87"/>
      <c r="V315" s="175"/>
      <c r="W315" s="87"/>
      <c r="X315" s="87"/>
      <c r="Y315" s="87"/>
      <c r="Z315" s="87"/>
      <c r="AA315" s="87"/>
      <c r="AB315" s="87"/>
      <c r="AC315" s="86"/>
      <c r="AD315" s="87"/>
    </row>
    <row x14ac:dyDescent="0.25" r="316" customHeight="1" ht="17.25">
      <c r="A316" s="235">
        <f>A315</f>
        <v>25569.375</v>
      </c>
      <c r="B316" s="186" t="s">
        <v>156</v>
      </c>
      <c r="C316" s="180"/>
      <c r="D316" s="180">
        <v>8</v>
      </c>
      <c r="E316" s="180">
        <v>2</v>
      </c>
      <c r="F316" s="180"/>
      <c r="G316" s="180">
        <f>SUM(C316:F316)</f>
      </c>
      <c r="H316" s="125">
        <v>6500</v>
      </c>
      <c r="I316" s="125">
        <f>G316*H316</f>
      </c>
      <c r="J316" s="185"/>
      <c r="K316" s="125">
        <f>SUM(I316:J316)</f>
      </c>
      <c r="L316" s="242"/>
      <c r="M316" s="175"/>
      <c r="N316" s="87"/>
      <c r="O316" s="87"/>
      <c r="P316" s="87"/>
      <c r="Q316" s="87"/>
      <c r="R316" s="87"/>
      <c r="S316" s="87"/>
      <c r="T316" s="87"/>
      <c r="U316" s="87"/>
      <c r="V316" s="175"/>
      <c r="W316" s="87"/>
      <c r="X316" s="87"/>
      <c r="Y316" s="87"/>
      <c r="Z316" s="87"/>
      <c r="AA316" s="87"/>
      <c r="AB316" s="87"/>
      <c r="AC316" s="86"/>
      <c r="AD316" s="87"/>
    </row>
    <row x14ac:dyDescent="0.25" r="317" customHeight="1" ht="17.25">
      <c r="A317" s="235">
        <f>A312</f>
        <v>25569.375</v>
      </c>
      <c r="B317" s="186" t="s">
        <v>112</v>
      </c>
      <c r="C317" s="180"/>
      <c r="D317" s="180">
        <v>6</v>
      </c>
      <c r="E317" s="180">
        <v>3</v>
      </c>
      <c r="F317" s="180"/>
      <c r="G317" s="180">
        <f>SUM(C317:F317)</f>
      </c>
      <c r="H317" s="125">
        <v>6900</v>
      </c>
      <c r="I317" s="125">
        <f>G317*H317</f>
      </c>
      <c r="J317" s="185"/>
      <c r="K317" s="125">
        <f>SUM(I317:J317)</f>
      </c>
      <c r="L317" s="242"/>
      <c r="M317" s="175"/>
      <c r="N317" s="87"/>
      <c r="O317" s="87"/>
      <c r="P317" s="87"/>
      <c r="Q317" s="87"/>
      <c r="R317" s="87"/>
      <c r="S317" s="87"/>
      <c r="T317" s="87"/>
      <c r="U317" s="87"/>
      <c r="V317" s="175"/>
      <c r="W317" s="87"/>
      <c r="X317" s="87"/>
      <c r="Y317" s="87"/>
      <c r="Z317" s="87"/>
      <c r="AA317" s="87"/>
      <c r="AB317" s="87"/>
      <c r="AC317" s="86"/>
      <c r="AD317" s="87"/>
    </row>
    <row x14ac:dyDescent="0.25" r="318" customHeight="1" ht="17.25">
      <c r="A318" s="235">
        <f>A317</f>
        <v>25569.375</v>
      </c>
      <c r="B318" s="179"/>
      <c r="C318" s="180"/>
      <c r="D318" s="180"/>
      <c r="E318" s="180"/>
      <c r="F318" s="180"/>
      <c r="G318" s="180">
        <f>SUM(C318:F318)</f>
      </c>
      <c r="H318" s="125"/>
      <c r="I318" s="125">
        <f>G316*H318</f>
      </c>
      <c r="J318" s="185"/>
      <c r="K318" s="125">
        <f>SUM(I318:J318)</f>
      </c>
      <c r="L318" s="242"/>
      <c r="M318" s="175"/>
      <c r="N318" s="87"/>
      <c r="O318" s="87"/>
      <c r="P318" s="87"/>
      <c r="Q318" s="87"/>
      <c r="R318" s="87"/>
      <c r="S318" s="87"/>
      <c r="T318" s="87"/>
      <c r="U318" s="87"/>
      <c r="V318" s="175"/>
      <c r="W318" s="87"/>
      <c r="X318" s="87"/>
      <c r="Y318" s="87"/>
      <c r="Z318" s="87"/>
      <c r="AA318" s="87"/>
      <c r="AB318" s="87"/>
      <c r="AC318" s="86"/>
      <c r="AD318" s="87"/>
    </row>
    <row x14ac:dyDescent="0.25" r="319" customHeight="1" ht="17.25">
      <c r="A319" s="235">
        <f>A318</f>
        <v>25569.375</v>
      </c>
      <c r="B319" s="179"/>
      <c r="C319" s="180"/>
      <c r="D319" s="180"/>
      <c r="E319" s="180"/>
      <c r="F319" s="180"/>
      <c r="G319" s="180">
        <f>SUM(C319:F319)</f>
      </c>
      <c r="H319" s="125"/>
      <c r="I319" s="125">
        <f>G319*H319</f>
      </c>
      <c r="J319" s="185"/>
      <c r="K319" s="125">
        <f>SUM(I319:J319)</f>
      </c>
      <c r="L319" s="242"/>
      <c r="M319" s="175"/>
      <c r="N319" s="87"/>
      <c r="O319" s="87"/>
      <c r="P319" s="87"/>
      <c r="Q319" s="87"/>
      <c r="R319" s="87"/>
      <c r="S319" s="87"/>
      <c r="T319" s="87"/>
      <c r="U319" s="87"/>
      <c r="V319" s="175"/>
      <c r="W319" s="87"/>
      <c r="X319" s="87"/>
      <c r="Y319" s="87"/>
      <c r="Z319" s="87"/>
      <c r="AA319" s="87"/>
      <c r="AB319" s="87"/>
      <c r="AC319" s="86"/>
      <c r="AD319" s="87"/>
    </row>
    <row x14ac:dyDescent="0.25" r="320" customHeight="1" ht="17.25">
      <c r="A320" s="235">
        <f>A319</f>
        <v>25569.375</v>
      </c>
      <c r="B320" s="179"/>
      <c r="C320" s="180"/>
      <c r="D320" s="180"/>
      <c r="E320" s="180"/>
      <c r="F320" s="180"/>
      <c r="G320" s="180">
        <f>SUM(C320:F320)</f>
      </c>
      <c r="H320" s="125"/>
      <c r="I320" s="125">
        <f>G319*H320</f>
      </c>
      <c r="J320" s="185"/>
      <c r="K320" s="125">
        <f>SUM(I320:J320)</f>
      </c>
      <c r="L320" s="242"/>
      <c r="M320" s="175"/>
      <c r="N320" s="87"/>
      <c r="O320" s="87"/>
      <c r="P320" s="87"/>
      <c r="Q320" s="87"/>
      <c r="R320" s="87"/>
      <c r="S320" s="87"/>
      <c r="T320" s="87"/>
      <c r="U320" s="87"/>
      <c r="V320" s="175"/>
      <c r="W320" s="87"/>
      <c r="X320" s="87"/>
      <c r="Y320" s="87"/>
      <c r="Z320" s="87"/>
      <c r="AA320" s="87"/>
      <c r="AB320" s="87"/>
      <c r="AC320" s="86"/>
      <c r="AD320" s="87"/>
    </row>
    <row x14ac:dyDescent="0.25" r="321" customHeight="1" ht="17.25">
      <c r="A321" s="235">
        <f>A316</f>
        <v>25569.375</v>
      </c>
      <c r="B321" s="179"/>
      <c r="C321" s="180"/>
      <c r="D321" s="180"/>
      <c r="E321" s="180"/>
      <c r="F321" s="180"/>
      <c r="G321" s="180">
        <f>SUM(C321:F321)</f>
      </c>
      <c r="H321" s="125"/>
      <c r="I321" s="125">
        <f>G321*H321</f>
      </c>
      <c r="J321" s="185"/>
      <c r="K321" s="125">
        <f>SUM(I321:J321)</f>
      </c>
      <c r="L321" s="242"/>
      <c r="M321" s="175"/>
      <c r="N321" s="87"/>
      <c r="O321" s="87"/>
      <c r="P321" s="87"/>
      <c r="Q321" s="87"/>
      <c r="R321" s="87"/>
      <c r="S321" s="87"/>
      <c r="T321" s="87"/>
      <c r="U321" s="87"/>
      <c r="V321" s="175"/>
      <c r="W321" s="87"/>
      <c r="X321" s="87"/>
      <c r="Y321" s="87"/>
      <c r="Z321" s="87"/>
      <c r="AA321" s="87"/>
      <c r="AB321" s="87"/>
      <c r="AC321" s="86"/>
      <c r="AD321" s="87"/>
    </row>
    <row x14ac:dyDescent="0.25" r="322" customHeight="1" ht="17.25">
      <c r="A322" s="235">
        <f>A321</f>
        <v>25569.375</v>
      </c>
      <c r="B322" s="179"/>
      <c r="C322" s="180"/>
      <c r="D322" s="180"/>
      <c r="E322" s="180"/>
      <c r="F322" s="180"/>
      <c r="G322" s="180">
        <f>SUM(C322:F322)</f>
      </c>
      <c r="H322" s="125"/>
      <c r="I322" s="125">
        <f>G321*H322</f>
      </c>
      <c r="J322" s="185"/>
      <c r="K322" s="125">
        <f>SUM(I322:J322)</f>
      </c>
      <c r="L322" s="242"/>
      <c r="M322" s="175"/>
      <c r="N322" s="87"/>
      <c r="O322" s="87"/>
      <c r="P322" s="87"/>
      <c r="Q322" s="87"/>
      <c r="R322" s="87"/>
      <c r="S322" s="87"/>
      <c r="T322" s="87"/>
      <c r="U322" s="87"/>
      <c r="V322" s="175"/>
      <c r="W322" s="87"/>
      <c r="X322" s="87"/>
      <c r="Y322" s="87"/>
      <c r="Z322" s="87"/>
      <c r="AA322" s="87"/>
      <c r="AB322" s="87"/>
      <c r="AC322" s="86"/>
      <c r="AD322" s="87"/>
    </row>
    <row x14ac:dyDescent="0.25" r="323" customHeight="1" ht="17.25">
      <c r="A323" s="243">
        <f>A322</f>
        <v>25569.375</v>
      </c>
      <c r="B323" s="282" t="s">
        <v>157</v>
      </c>
      <c r="C323" s="191">
        <f>SUM(C315:C322)</f>
      </c>
      <c r="D323" s="191">
        <f>SUM(D315:D322)</f>
      </c>
      <c r="E323" s="191">
        <f>SUM(E315:E322)</f>
      </c>
      <c r="F323" s="191">
        <f>SUM(F315:F322)</f>
      </c>
      <c r="G323" s="191">
        <f>SUM(G315:G322)</f>
      </c>
      <c r="H323" s="201"/>
      <c r="I323" s="201">
        <f>SUM(I315:I322)</f>
      </c>
      <c r="J323" s="201"/>
      <c r="K323" s="202">
        <f>SUM(K315:K322)</f>
      </c>
      <c r="L323" s="242"/>
      <c r="M323" s="175"/>
      <c r="N323" s="87"/>
      <c r="O323" s="87"/>
      <c r="P323" s="87"/>
      <c r="Q323" s="87"/>
      <c r="R323" s="87"/>
      <c r="S323" s="87"/>
      <c r="T323" s="87"/>
      <c r="U323" s="87"/>
      <c r="V323" s="175"/>
      <c r="W323" s="87"/>
      <c r="X323" s="87"/>
      <c r="Y323" s="87"/>
      <c r="Z323" s="87"/>
      <c r="AA323" s="87"/>
      <c r="AB323" s="87"/>
      <c r="AC323" s="86"/>
      <c r="AD323" s="87"/>
    </row>
    <row x14ac:dyDescent="0.25" r="324" customHeight="1" ht="17.25" hidden="1">
      <c r="A324" s="272" t="s">
        <v>128</v>
      </c>
      <c r="B324" s="273" t="s">
        <v>2</v>
      </c>
      <c r="C324" s="274" t="s">
        <v>129</v>
      </c>
      <c r="D324" s="274" t="s">
        <v>130</v>
      </c>
      <c r="E324" s="274" t="s">
        <v>131</v>
      </c>
      <c r="F324" s="274" t="s">
        <v>132</v>
      </c>
      <c r="G324" s="274" t="s">
        <v>133</v>
      </c>
      <c r="H324" s="274" t="s">
        <v>7</v>
      </c>
      <c r="I324" s="274" t="s">
        <v>134</v>
      </c>
      <c r="J324" s="274" t="s">
        <v>90</v>
      </c>
      <c r="K324" s="275" t="s">
        <v>135</v>
      </c>
      <c r="L324" s="276"/>
      <c r="M324" s="175"/>
      <c r="N324" s="87"/>
      <c r="O324" s="87"/>
      <c r="P324" s="87"/>
      <c r="Q324" s="87"/>
      <c r="R324" s="87"/>
      <c r="S324" s="87"/>
      <c r="T324" s="87"/>
      <c r="U324" s="87"/>
      <c r="V324" s="175"/>
      <c r="W324" s="87"/>
      <c r="X324" s="87"/>
      <c r="Y324" s="87"/>
      <c r="Z324" s="87"/>
      <c r="AA324" s="87"/>
      <c r="AB324" s="87"/>
      <c r="AC324" s="86"/>
      <c r="AD324" s="87"/>
    </row>
    <row x14ac:dyDescent="0.25" r="325" customHeight="1" ht="17.25">
      <c r="A325" s="235">
        <f>A323+1</f>
        <v>25569.375</v>
      </c>
      <c r="B325" s="179" t="s">
        <v>203</v>
      </c>
      <c r="C325" s="180"/>
      <c r="D325" s="180">
        <v>23</v>
      </c>
      <c r="E325" s="180"/>
      <c r="F325" s="180"/>
      <c r="G325" s="180">
        <f>SUM(C325:F325)</f>
      </c>
      <c r="H325" s="237">
        <v>6000</v>
      </c>
      <c r="I325" s="125">
        <f>G325*H325</f>
      </c>
      <c r="J325" s="125">
        <f>I325*0.1</f>
      </c>
      <c r="K325" s="132">
        <f>SUM(I325:J325)</f>
      </c>
      <c r="L325" s="242"/>
      <c r="M325" s="175"/>
      <c r="N325" s="87"/>
      <c r="O325" s="87"/>
      <c r="P325" s="87"/>
      <c r="Q325" s="87"/>
      <c r="R325" s="87"/>
      <c r="S325" s="87"/>
      <c r="T325" s="87"/>
      <c r="U325" s="87"/>
      <c r="V325" s="175"/>
      <c r="W325" s="87"/>
      <c r="X325" s="87"/>
      <c r="Y325" s="87"/>
      <c r="Z325" s="87"/>
      <c r="AA325" s="87"/>
      <c r="AB325" s="87"/>
      <c r="AC325" s="86"/>
      <c r="AD325" s="87"/>
    </row>
    <row x14ac:dyDescent="0.25" r="326" customHeight="1" ht="17.25">
      <c r="A326" s="235">
        <f>A325</f>
        <v>25569.375</v>
      </c>
      <c r="B326" s="179" t="s">
        <v>205</v>
      </c>
      <c r="C326" s="180"/>
      <c r="D326" s="180">
        <f>106-D327</f>
      </c>
      <c r="E326" s="180">
        <v>35</v>
      </c>
      <c r="F326" s="180">
        <v>17</v>
      </c>
      <c r="G326" s="180">
        <f>SUM(C326:F326)</f>
      </c>
      <c r="H326" s="182">
        <v>4300</v>
      </c>
      <c r="I326" s="125">
        <f>G326*H326</f>
      </c>
      <c r="J326" s="125">
        <f>I326*0.1</f>
      </c>
      <c r="K326" s="132">
        <f>SUM(I326:J326)</f>
      </c>
      <c r="L326" s="242"/>
      <c r="M326" s="175"/>
      <c r="N326" s="87"/>
      <c r="O326" s="87"/>
      <c r="P326" s="87"/>
      <c r="Q326" s="87"/>
      <c r="R326" s="87"/>
      <c r="S326" s="87"/>
      <c r="T326" s="87"/>
      <c r="U326" s="87"/>
      <c r="V326" s="175"/>
      <c r="W326" s="87"/>
      <c r="X326" s="87"/>
      <c r="Y326" s="87"/>
      <c r="Z326" s="87"/>
      <c r="AA326" s="87"/>
      <c r="AB326" s="87"/>
      <c r="AC326" s="86"/>
      <c r="AD326" s="87"/>
    </row>
    <row x14ac:dyDescent="0.25" r="327" customHeight="1" ht="17.25">
      <c r="A327" s="235">
        <f>A326</f>
        <v>25569.375</v>
      </c>
      <c r="B327" s="179" t="s">
        <v>206</v>
      </c>
      <c r="C327" s="180"/>
      <c r="D327" s="180">
        <v>20</v>
      </c>
      <c r="E327" s="180"/>
      <c r="F327" s="180"/>
      <c r="G327" s="180">
        <f>SUM(C327:F327)</f>
      </c>
      <c r="H327" s="182">
        <v>5000</v>
      </c>
      <c r="I327" s="125">
        <f>G327*H327</f>
      </c>
      <c r="J327" s="125">
        <f>I327*0.1</f>
      </c>
      <c r="K327" s="132">
        <f>SUM(I327:J327)</f>
      </c>
      <c r="L327" s="242"/>
      <c r="M327" s="175"/>
      <c r="N327" s="87"/>
      <c r="O327" s="87"/>
      <c r="P327" s="87"/>
      <c r="Q327" s="87"/>
      <c r="R327" s="87"/>
      <c r="S327" s="87"/>
      <c r="T327" s="87"/>
      <c r="U327" s="87"/>
      <c r="V327" s="175"/>
      <c r="W327" s="87"/>
      <c r="X327" s="87"/>
      <c r="Y327" s="87"/>
      <c r="Z327" s="87"/>
      <c r="AA327" s="87"/>
      <c r="AB327" s="87"/>
      <c r="AC327" s="86"/>
      <c r="AD327" s="87"/>
    </row>
    <row x14ac:dyDescent="0.25" r="328" customHeight="1" ht="17.25">
      <c r="A328" s="235">
        <f>A326</f>
        <v>25569.375</v>
      </c>
      <c r="B328" s="179" t="s">
        <v>13</v>
      </c>
      <c r="C328" s="180"/>
      <c r="D328" s="180">
        <v>12</v>
      </c>
      <c r="E328" s="180">
        <v>4</v>
      </c>
      <c r="F328" s="180"/>
      <c r="G328" s="180">
        <f>SUM(C328:F328)</f>
      </c>
      <c r="H328" s="125">
        <v>6000</v>
      </c>
      <c r="I328" s="125">
        <f>G328*H328</f>
      </c>
      <c r="J328" s="125">
        <f>I328*0.1</f>
      </c>
      <c r="K328" s="132">
        <f>SUM(I328:J328)</f>
      </c>
      <c r="L328" s="242"/>
      <c r="M328" s="175"/>
      <c r="N328" s="87"/>
      <c r="O328" s="87"/>
      <c r="P328" s="87"/>
      <c r="Q328" s="87"/>
      <c r="R328" s="87"/>
      <c r="S328" s="87"/>
      <c r="T328" s="87"/>
      <c r="U328" s="87"/>
      <c r="V328" s="175"/>
      <c r="W328" s="87"/>
      <c r="X328" s="87"/>
      <c r="Y328" s="87"/>
      <c r="Z328" s="87"/>
      <c r="AA328" s="87"/>
      <c r="AB328" s="87"/>
      <c r="AC328" s="86"/>
      <c r="AD328" s="87"/>
    </row>
    <row x14ac:dyDescent="0.25" r="329" customHeight="1" ht="17.25">
      <c r="A329" s="235">
        <f>A328</f>
        <v>25569.375</v>
      </c>
      <c r="B329" s="179" t="s">
        <v>58</v>
      </c>
      <c r="C329" s="183" t="s">
        <v>14</v>
      </c>
      <c r="D329" s="180">
        <v>16</v>
      </c>
      <c r="E329" s="180">
        <v>9</v>
      </c>
      <c r="F329" s="180"/>
      <c r="G329" s="180">
        <f>SUM(C329:F329)</f>
      </c>
      <c r="H329" s="237">
        <v>5500</v>
      </c>
      <c r="I329" s="125">
        <f>G329*H329</f>
      </c>
      <c r="J329" s="125">
        <f>I329*0.1</f>
      </c>
      <c r="K329" s="132">
        <f>SUM(I329:J329)</f>
      </c>
      <c r="L329" s="242"/>
      <c r="M329" s="175"/>
      <c r="N329" s="87"/>
      <c r="O329" s="87"/>
      <c r="P329" s="87"/>
      <c r="Q329" s="87"/>
      <c r="R329" s="87"/>
      <c r="S329" s="87"/>
      <c r="T329" s="87"/>
      <c r="U329" s="87"/>
      <c r="V329" s="175"/>
      <c r="W329" s="87"/>
      <c r="X329" s="87"/>
      <c r="Y329" s="87"/>
      <c r="Z329" s="87"/>
      <c r="AA329" s="87"/>
      <c r="AB329" s="87"/>
      <c r="AC329" s="86"/>
      <c r="AD329" s="87"/>
    </row>
    <row x14ac:dyDescent="0.25" r="330" customHeight="1" ht="17.25">
      <c r="A330" s="235">
        <f>A329</f>
        <v>25569.375</v>
      </c>
      <c r="B330" s="179" t="s">
        <v>147</v>
      </c>
      <c r="C330" s="183">
        <v>10</v>
      </c>
      <c r="D330" s="180">
        <v>45</v>
      </c>
      <c r="E330" s="180">
        <v>25</v>
      </c>
      <c r="F330" s="180">
        <v>16</v>
      </c>
      <c r="G330" s="180">
        <f>SUM(C330:F330)</f>
      </c>
      <c r="H330" s="125">
        <v>5000</v>
      </c>
      <c r="I330" s="125">
        <f>G330*H330</f>
      </c>
      <c r="J330" s="125">
        <f>I330*0.1</f>
      </c>
      <c r="K330" s="132">
        <f>SUM(I330:J330)</f>
      </c>
      <c r="L330" s="242"/>
      <c r="M330" s="175"/>
      <c r="N330" s="87"/>
      <c r="O330" s="87"/>
      <c r="P330" s="87"/>
      <c r="Q330" s="87"/>
      <c r="R330" s="87"/>
      <c r="S330" s="87"/>
      <c r="T330" s="87"/>
      <c r="U330" s="87"/>
      <c r="V330" s="175"/>
      <c r="W330" s="87"/>
      <c r="X330" s="87"/>
      <c r="Y330" s="87"/>
      <c r="Z330" s="87"/>
      <c r="AA330" s="87"/>
      <c r="AB330" s="87"/>
      <c r="AC330" s="86"/>
      <c r="AD330" s="87"/>
    </row>
    <row x14ac:dyDescent="0.25" r="331" customHeight="1" ht="17.25">
      <c r="A331" s="235">
        <f>A330</f>
        <v>25569.375</v>
      </c>
      <c r="B331" s="179" t="s">
        <v>27</v>
      </c>
      <c r="C331" s="180"/>
      <c r="D331" s="180">
        <v>10</v>
      </c>
      <c r="E331" s="180"/>
      <c r="F331" s="180"/>
      <c r="G331" s="180">
        <f>SUM(C331:F331)</f>
      </c>
      <c r="H331" s="125">
        <v>5500</v>
      </c>
      <c r="I331" s="125">
        <f>G331*H331</f>
      </c>
      <c r="J331" s="125">
        <f>I331*0.1</f>
      </c>
      <c r="K331" s="132">
        <f>SUM(I331:J331)</f>
      </c>
      <c r="L331" s="242"/>
      <c r="M331" s="175"/>
      <c r="N331" s="87"/>
      <c r="O331" s="87"/>
      <c r="P331" s="87"/>
      <c r="Q331" s="87"/>
      <c r="R331" s="87"/>
      <c r="S331" s="87"/>
      <c r="T331" s="87"/>
      <c r="U331" s="87"/>
      <c r="V331" s="175"/>
      <c r="W331" s="87"/>
      <c r="X331" s="87"/>
      <c r="Y331" s="87"/>
      <c r="Z331" s="87"/>
      <c r="AA331" s="87"/>
      <c r="AB331" s="87"/>
      <c r="AC331" s="86"/>
      <c r="AD331" s="87"/>
    </row>
    <row x14ac:dyDescent="0.25" r="332" customHeight="1" ht="17.25">
      <c r="A332" s="235">
        <f>A331</f>
        <v>25569.375</v>
      </c>
      <c r="B332" s="179" t="s">
        <v>20</v>
      </c>
      <c r="C332" s="180"/>
      <c r="D332" s="180">
        <v>61</v>
      </c>
      <c r="E332" s="180">
        <v>6</v>
      </c>
      <c r="F332" s="180"/>
      <c r="G332" s="180">
        <f>SUM(C332:F332)</f>
      </c>
      <c r="H332" s="125">
        <v>5000</v>
      </c>
      <c r="I332" s="125">
        <f>G332*H332</f>
      </c>
      <c r="J332" s="125">
        <f>I332*0.1</f>
      </c>
      <c r="K332" s="132">
        <f>SUM(I332:J332)</f>
      </c>
      <c r="L332" s="242"/>
      <c r="M332" s="175"/>
      <c r="N332" s="87"/>
      <c r="O332" s="87"/>
      <c r="P332" s="87"/>
      <c r="Q332" s="87"/>
      <c r="R332" s="87"/>
      <c r="S332" s="87"/>
      <c r="T332" s="87"/>
      <c r="U332" s="87"/>
      <c r="V332" s="175"/>
      <c r="W332" s="87"/>
      <c r="X332" s="87"/>
      <c r="Y332" s="87"/>
      <c r="Z332" s="87"/>
      <c r="AA332" s="87"/>
      <c r="AB332" s="87"/>
      <c r="AC332" s="86"/>
      <c r="AD332" s="87"/>
    </row>
    <row x14ac:dyDescent="0.25" r="333" customHeight="1" ht="17.25">
      <c r="A333" s="235">
        <f>A332</f>
        <v>25569.375</v>
      </c>
      <c r="B333" s="179" t="s">
        <v>31</v>
      </c>
      <c r="C333" s="180"/>
      <c r="D333" s="180">
        <v>25</v>
      </c>
      <c r="E333" s="180"/>
      <c r="F333" s="180"/>
      <c r="G333" s="180">
        <f>SUM(C333:F333)</f>
      </c>
      <c r="H333" s="125">
        <v>6000</v>
      </c>
      <c r="I333" s="125">
        <f>G333*H333</f>
      </c>
      <c r="J333" s="125">
        <f>I333*0.1</f>
      </c>
      <c r="K333" s="132">
        <f>SUM(I333:J333)</f>
      </c>
      <c r="L333" s="242"/>
      <c r="M333" s="175"/>
      <c r="N333" s="87"/>
      <c r="O333" s="87"/>
      <c r="P333" s="87"/>
      <c r="Q333" s="87"/>
      <c r="R333" s="87"/>
      <c r="S333" s="87"/>
      <c r="T333" s="87"/>
      <c r="U333" s="87"/>
      <c r="V333" s="175"/>
      <c r="W333" s="87"/>
      <c r="X333" s="87"/>
      <c r="Y333" s="87"/>
      <c r="Z333" s="87"/>
      <c r="AA333" s="87"/>
      <c r="AB333" s="87"/>
      <c r="AC333" s="86"/>
      <c r="AD333" s="87"/>
    </row>
    <row x14ac:dyDescent="0.25" r="334" customHeight="1" ht="17.25">
      <c r="A334" s="235">
        <f>A333</f>
        <v>25569.375</v>
      </c>
      <c r="B334" s="179" t="s">
        <v>71</v>
      </c>
      <c r="C334" s="180"/>
      <c r="D334" s="180">
        <v>25</v>
      </c>
      <c r="E334" s="180"/>
      <c r="F334" s="180"/>
      <c r="G334" s="180">
        <f>SUM(C334:F334)</f>
      </c>
      <c r="H334" s="125">
        <v>6000</v>
      </c>
      <c r="I334" s="125">
        <f>G334*H334</f>
      </c>
      <c r="J334" s="125">
        <f>I334*0.1</f>
      </c>
      <c r="K334" s="132">
        <f>SUM(I334:J334)</f>
      </c>
      <c r="L334" s="242"/>
      <c r="M334" s="175"/>
      <c r="N334" s="87"/>
      <c r="O334" s="87"/>
      <c r="P334" s="87"/>
      <c r="Q334" s="87"/>
      <c r="R334" s="87"/>
      <c r="S334" s="87"/>
      <c r="T334" s="87"/>
      <c r="U334" s="87"/>
      <c r="V334" s="175"/>
      <c r="W334" s="87"/>
      <c r="X334" s="87"/>
      <c r="Y334" s="87"/>
      <c r="Z334" s="87"/>
      <c r="AA334" s="87"/>
      <c r="AB334" s="87"/>
      <c r="AC334" s="86"/>
      <c r="AD334" s="87"/>
    </row>
    <row x14ac:dyDescent="0.25" r="335" customHeight="1" ht="17.25">
      <c r="A335" s="235">
        <f>A334</f>
        <v>25569.375</v>
      </c>
      <c r="B335" s="179" t="s">
        <v>49</v>
      </c>
      <c r="C335" s="180"/>
      <c r="D335" s="180">
        <v>15</v>
      </c>
      <c r="E335" s="180">
        <v>10</v>
      </c>
      <c r="F335" s="180"/>
      <c r="G335" s="180">
        <f>SUM(C335:F335)</f>
      </c>
      <c r="H335" s="125">
        <v>6000</v>
      </c>
      <c r="I335" s="125">
        <f>G335*H335</f>
      </c>
      <c r="J335" s="125">
        <f>I335*0.1</f>
      </c>
      <c r="K335" s="132">
        <f>SUM(I335:J335)</f>
      </c>
      <c r="L335" s="242"/>
      <c r="M335" s="175"/>
      <c r="N335" s="87"/>
      <c r="O335" s="87"/>
      <c r="P335" s="87"/>
      <c r="Q335" s="87"/>
      <c r="R335" s="87"/>
      <c r="S335" s="87"/>
      <c r="T335" s="87"/>
      <c r="U335" s="87"/>
      <c r="V335" s="175"/>
      <c r="W335" s="87"/>
      <c r="X335" s="87"/>
      <c r="Y335" s="87"/>
      <c r="Z335" s="87"/>
      <c r="AA335" s="87"/>
      <c r="AB335" s="87"/>
      <c r="AC335" s="86"/>
      <c r="AD335" s="87"/>
    </row>
    <row x14ac:dyDescent="0.25" r="336" customHeight="1" ht="17.25">
      <c r="A336" s="235">
        <f>A335</f>
        <v>25569.375</v>
      </c>
      <c r="B336" s="184" t="s">
        <v>9</v>
      </c>
      <c r="C336" s="180"/>
      <c r="D336" s="180">
        <v>36</v>
      </c>
      <c r="E336" s="180">
        <v>22</v>
      </c>
      <c r="F336" s="180"/>
      <c r="G336" s="180">
        <f>SUM(C336:F336)</f>
      </c>
      <c r="H336" s="125">
        <v>6000</v>
      </c>
      <c r="I336" s="125">
        <f>G336*H336</f>
      </c>
      <c r="J336" s="125">
        <f>I336*0.1</f>
      </c>
      <c r="K336" s="132">
        <f>SUM(I336:J336)</f>
      </c>
      <c r="L336" s="242"/>
      <c r="M336" s="175"/>
      <c r="N336" s="87"/>
      <c r="O336" s="87"/>
      <c r="P336" s="87"/>
      <c r="Q336" s="87"/>
      <c r="R336" s="87"/>
      <c r="S336" s="87"/>
      <c r="T336" s="87"/>
      <c r="U336" s="87"/>
      <c r="V336" s="175"/>
      <c r="W336" s="87"/>
      <c r="X336" s="87"/>
      <c r="Y336" s="87"/>
      <c r="Z336" s="87"/>
      <c r="AA336" s="87"/>
      <c r="AB336" s="87"/>
      <c r="AC336" s="86"/>
      <c r="AD336" s="87"/>
    </row>
    <row x14ac:dyDescent="0.25" r="337" customHeight="1" ht="17.25">
      <c r="A337" s="235">
        <f>A336</f>
        <v>25569.375</v>
      </c>
      <c r="B337" s="179" t="s">
        <v>78</v>
      </c>
      <c r="C337" s="180"/>
      <c r="D337" s="180">
        <v>20</v>
      </c>
      <c r="E337" s="180"/>
      <c r="F337" s="180"/>
      <c r="G337" s="180">
        <f>SUM(C337:F337)</f>
      </c>
      <c r="H337" s="125">
        <v>6500</v>
      </c>
      <c r="I337" s="125">
        <f>G337*H337</f>
      </c>
      <c r="J337" s="125">
        <f>I337*0.1</f>
      </c>
      <c r="K337" s="132">
        <f>SUM(I337:J337)</f>
      </c>
      <c r="L337" s="242"/>
      <c r="M337" s="175"/>
      <c r="N337" s="87"/>
      <c r="O337" s="87"/>
      <c r="P337" s="87"/>
      <c r="Q337" s="87"/>
      <c r="R337" s="87"/>
      <c r="S337" s="87"/>
      <c r="T337" s="87"/>
      <c r="U337" s="87"/>
      <c r="V337" s="175"/>
      <c r="W337" s="87"/>
      <c r="X337" s="87"/>
      <c r="Y337" s="87"/>
      <c r="Z337" s="87"/>
      <c r="AA337" s="87"/>
      <c r="AB337" s="87"/>
      <c r="AC337" s="86"/>
      <c r="AD337" s="87"/>
    </row>
    <row x14ac:dyDescent="0.25" r="338" customHeight="1" ht="17.25">
      <c r="A338" s="235">
        <f>A337</f>
        <v>25569.375</v>
      </c>
      <c r="B338" s="179" t="s">
        <v>55</v>
      </c>
      <c r="C338" s="180"/>
      <c r="D338" s="180">
        <v>10</v>
      </c>
      <c r="E338" s="180"/>
      <c r="F338" s="180"/>
      <c r="G338" s="180">
        <f>SUM(C338:F338)</f>
      </c>
      <c r="H338" s="125">
        <v>6500</v>
      </c>
      <c r="I338" s="125">
        <f>G338*H338</f>
      </c>
      <c r="J338" s="125">
        <f>I338*0.1</f>
      </c>
      <c r="K338" s="132">
        <f>SUM(I338:J338)</f>
      </c>
      <c r="L338" s="242"/>
      <c r="M338" s="175"/>
      <c r="N338" s="87"/>
      <c r="O338" s="87"/>
      <c r="P338" s="87"/>
      <c r="Q338" s="87"/>
      <c r="R338" s="87"/>
      <c r="S338" s="87"/>
      <c r="T338" s="87"/>
      <c r="U338" s="87"/>
      <c r="V338" s="175"/>
      <c r="W338" s="87"/>
      <c r="X338" s="87"/>
      <c r="Y338" s="87"/>
      <c r="Z338" s="87"/>
      <c r="AA338" s="87"/>
      <c r="AB338" s="87"/>
      <c r="AC338" s="86"/>
      <c r="AD338" s="87"/>
    </row>
    <row x14ac:dyDescent="0.25" r="339" customHeight="1" ht="17.25">
      <c r="A339" s="235">
        <f>A338</f>
        <v>25569.375</v>
      </c>
      <c r="B339" s="279" t="s">
        <v>80</v>
      </c>
      <c r="C339" s="180"/>
      <c r="D339" s="180">
        <v>23</v>
      </c>
      <c r="E339" s="180"/>
      <c r="F339" s="180"/>
      <c r="G339" s="180">
        <f>SUM(C339:F339)</f>
      </c>
      <c r="H339" s="125">
        <v>6000</v>
      </c>
      <c r="I339" s="125">
        <f>G339*H339</f>
      </c>
      <c r="J339" s="185"/>
      <c r="K339" s="132">
        <f>SUM(I339:J339)</f>
      </c>
      <c r="L339" s="242"/>
      <c r="M339" s="175"/>
      <c r="N339" s="87"/>
      <c r="O339" s="87"/>
      <c r="P339" s="87"/>
      <c r="Q339" s="87"/>
      <c r="R339" s="87"/>
      <c r="S339" s="87"/>
      <c r="T339" s="87"/>
      <c r="U339" s="87"/>
      <c r="V339" s="175"/>
      <c r="W339" s="87"/>
      <c r="X339" s="87"/>
      <c r="Y339" s="87"/>
      <c r="Z339" s="87"/>
      <c r="AA339" s="87"/>
      <c r="AB339" s="87"/>
      <c r="AC339" s="86"/>
      <c r="AD339" s="87"/>
    </row>
    <row x14ac:dyDescent="0.25" r="340" customHeight="1" ht="17.25">
      <c r="A340" s="235">
        <f>A339</f>
        <v>25569.375</v>
      </c>
      <c r="B340" s="279" t="s">
        <v>67</v>
      </c>
      <c r="C340" s="180"/>
      <c r="D340" s="180">
        <v>7</v>
      </c>
      <c r="E340" s="180">
        <v>6</v>
      </c>
      <c r="F340" s="180"/>
      <c r="G340" s="180">
        <f>SUM(C340:F340)</f>
      </c>
      <c r="H340" s="125">
        <v>5500</v>
      </c>
      <c r="I340" s="125">
        <f>G340*H340</f>
      </c>
      <c r="J340" s="125">
        <f>I340*0.1</f>
      </c>
      <c r="K340" s="132">
        <f>SUM(I340:J340)</f>
      </c>
      <c r="L340" s="242"/>
      <c r="M340" s="175"/>
      <c r="N340" s="87"/>
      <c r="O340" s="87"/>
      <c r="P340" s="87"/>
      <c r="Q340" s="87"/>
      <c r="R340" s="87"/>
      <c r="S340" s="87"/>
      <c r="T340" s="87"/>
      <c r="U340" s="87"/>
      <c r="V340" s="175"/>
      <c r="W340" s="87"/>
      <c r="X340" s="87"/>
      <c r="Y340" s="87"/>
      <c r="Z340" s="87"/>
      <c r="AA340" s="87"/>
      <c r="AB340" s="87"/>
      <c r="AC340" s="86"/>
      <c r="AD340" s="87"/>
    </row>
    <row x14ac:dyDescent="0.25" r="341" customHeight="1" ht="17.25">
      <c r="A341" s="235">
        <f>A340</f>
        <v>25569.375</v>
      </c>
      <c r="B341" s="279" t="s">
        <v>74</v>
      </c>
      <c r="C341" s="180"/>
      <c r="D341" s="180">
        <v>34</v>
      </c>
      <c r="E341" s="180">
        <v>28</v>
      </c>
      <c r="F341" s="180"/>
      <c r="G341" s="180">
        <f>SUM(C341:F341)</f>
      </c>
      <c r="H341" s="187">
        <v>5000</v>
      </c>
      <c r="I341" s="125">
        <f>G341*H341</f>
      </c>
      <c r="J341" s="125">
        <f>I341*0.1</f>
      </c>
      <c r="K341" s="132">
        <f>SUM(I341:J341)</f>
      </c>
      <c r="L341" s="242"/>
      <c r="M341" s="175"/>
      <c r="N341" s="87"/>
      <c r="O341" s="87"/>
      <c r="P341" s="87"/>
      <c r="Q341" s="87"/>
      <c r="R341" s="87"/>
      <c r="S341" s="87"/>
      <c r="T341" s="87"/>
      <c r="U341" s="87"/>
      <c r="V341" s="175"/>
      <c r="W341" s="87"/>
      <c r="X341" s="87"/>
      <c r="Y341" s="87"/>
      <c r="Z341" s="87"/>
      <c r="AA341" s="87"/>
      <c r="AB341" s="87"/>
      <c r="AC341" s="86"/>
      <c r="AD341" s="87"/>
    </row>
    <row x14ac:dyDescent="0.25" r="342" customHeight="1" ht="17.25">
      <c r="A342" s="235">
        <f>A341</f>
        <v>25569.375</v>
      </c>
      <c r="B342" s="280" t="s">
        <v>11</v>
      </c>
      <c r="C342" s="180"/>
      <c r="D342" s="180"/>
      <c r="E342" s="180"/>
      <c r="F342" s="180"/>
      <c r="G342" s="180">
        <f>SUM(C342:F342)</f>
      </c>
      <c r="H342" s="125">
        <v>6000</v>
      </c>
      <c r="I342" s="125">
        <f>G342*H342</f>
      </c>
      <c r="J342" s="125">
        <f>I342*0.1</f>
      </c>
      <c r="K342" s="132">
        <f>SUM(I342:J342)</f>
      </c>
      <c r="L342" s="242"/>
      <c r="M342" s="175"/>
      <c r="N342" s="87"/>
      <c r="O342" s="87"/>
      <c r="P342" s="87"/>
      <c r="Q342" s="87"/>
      <c r="R342" s="87"/>
      <c r="S342" s="87"/>
      <c r="T342" s="87"/>
      <c r="U342" s="87"/>
      <c r="V342" s="175"/>
      <c r="W342" s="87"/>
      <c r="X342" s="87"/>
      <c r="Y342" s="87"/>
      <c r="Z342" s="87"/>
      <c r="AA342" s="87"/>
      <c r="AB342" s="87"/>
      <c r="AC342" s="86"/>
      <c r="AD342" s="87"/>
    </row>
    <row x14ac:dyDescent="0.25" r="343" customHeight="1" ht="17.25">
      <c r="A343" s="235">
        <f>A342</f>
        <v>25569.375</v>
      </c>
      <c r="B343" s="279" t="s">
        <v>22</v>
      </c>
      <c r="C343" s="180"/>
      <c r="D343" s="180">
        <v>29</v>
      </c>
      <c r="E343" s="180"/>
      <c r="F343" s="180"/>
      <c r="G343" s="180">
        <f>SUM(C343:F343)</f>
      </c>
      <c r="H343" s="237">
        <v>4800</v>
      </c>
      <c r="I343" s="125">
        <f>G343*H343</f>
      </c>
      <c r="J343" s="125">
        <f>I343*0.1</f>
      </c>
      <c r="K343" s="132">
        <f>SUM(I343:J343)</f>
      </c>
      <c r="L343" s="242"/>
      <c r="M343" s="175"/>
      <c r="N343" s="87"/>
      <c r="O343" s="87"/>
      <c r="P343" s="87"/>
      <c r="Q343" s="87"/>
      <c r="R343" s="87"/>
      <c r="S343" s="87"/>
      <c r="T343" s="87"/>
      <c r="U343" s="87"/>
      <c r="V343" s="175"/>
      <c r="W343" s="87"/>
      <c r="X343" s="87"/>
      <c r="Y343" s="87"/>
      <c r="Z343" s="87"/>
      <c r="AA343" s="87"/>
      <c r="AB343" s="87"/>
      <c r="AC343" s="86"/>
      <c r="AD343" s="87"/>
    </row>
    <row x14ac:dyDescent="0.25" r="344" customHeight="1" ht="17.25">
      <c r="A344" s="235">
        <f>A343</f>
        <v>25569.375</v>
      </c>
      <c r="B344" s="279" t="s">
        <v>84</v>
      </c>
      <c r="C344" s="180"/>
      <c r="D344" s="180">
        <v>16</v>
      </c>
      <c r="E344" s="180">
        <v>9</v>
      </c>
      <c r="F344" s="180"/>
      <c r="G344" s="180">
        <f>SUM(C344:F344)</f>
      </c>
      <c r="H344" s="237">
        <v>4800</v>
      </c>
      <c r="I344" s="125">
        <f>G344*H344</f>
      </c>
      <c r="J344" s="125">
        <f>I344*0.1</f>
      </c>
      <c r="K344" s="132">
        <f>SUM(I344:J344)</f>
      </c>
      <c r="L344" s="242"/>
      <c r="M344" s="175"/>
      <c r="N344" s="87"/>
      <c r="O344" s="87"/>
      <c r="P344" s="87"/>
      <c r="Q344" s="87"/>
      <c r="R344" s="87"/>
      <c r="S344" s="87"/>
      <c r="T344" s="87"/>
      <c r="U344" s="87"/>
      <c r="V344" s="175"/>
      <c r="W344" s="87"/>
      <c r="X344" s="87"/>
      <c r="Y344" s="87"/>
      <c r="Z344" s="87"/>
      <c r="AA344" s="87"/>
      <c r="AB344" s="87"/>
      <c r="AC344" s="86"/>
      <c r="AD344" s="87"/>
    </row>
    <row x14ac:dyDescent="0.25" r="345" customHeight="1" ht="17.25">
      <c r="A345" s="235">
        <f>A344</f>
        <v>25569.375</v>
      </c>
      <c r="B345" s="280" t="s">
        <v>17</v>
      </c>
      <c r="C345" s="180"/>
      <c r="D345" s="180">
        <v>37</v>
      </c>
      <c r="E345" s="180">
        <v>12</v>
      </c>
      <c r="F345" s="180"/>
      <c r="G345" s="180">
        <f>SUM(C345:F345)</f>
      </c>
      <c r="H345" s="125">
        <v>6000</v>
      </c>
      <c r="I345" s="125">
        <f>G345*H345</f>
      </c>
      <c r="J345" s="185"/>
      <c r="K345" s="132">
        <f>SUM(I345:J345)</f>
      </c>
      <c r="L345" s="242"/>
      <c r="M345" s="175"/>
      <c r="N345" s="87"/>
      <c r="O345" s="87"/>
      <c r="P345" s="87"/>
      <c r="Q345" s="87"/>
      <c r="R345" s="87"/>
      <c r="S345" s="87"/>
      <c r="T345" s="87"/>
      <c r="U345" s="87"/>
      <c r="V345" s="175"/>
      <c r="W345" s="87"/>
      <c r="X345" s="87"/>
      <c r="Y345" s="87"/>
      <c r="Z345" s="87"/>
      <c r="AA345" s="87"/>
      <c r="AB345" s="87"/>
      <c r="AC345" s="86"/>
      <c r="AD345" s="87"/>
    </row>
    <row x14ac:dyDescent="0.25" r="346" customHeight="1" ht="17.25">
      <c r="A346" s="235">
        <f>A345</f>
        <v>25569.375</v>
      </c>
      <c r="B346" s="279" t="s">
        <v>29</v>
      </c>
      <c r="C346" s="188" t="s">
        <v>14</v>
      </c>
      <c r="D346" s="180">
        <v>12</v>
      </c>
      <c r="E346" s="180">
        <v>11</v>
      </c>
      <c r="F346" s="180"/>
      <c r="G346" s="180">
        <f>SUM(C346:F346)</f>
      </c>
      <c r="H346" s="125">
        <v>5500</v>
      </c>
      <c r="I346" s="125">
        <f>G346*H346</f>
      </c>
      <c r="J346" s="125">
        <f>I346*0.1</f>
      </c>
      <c r="K346" s="132">
        <f>SUM(I346:J346)</f>
      </c>
      <c r="L346" s="242"/>
      <c r="M346" s="175"/>
      <c r="N346" s="87"/>
      <c r="O346" s="87"/>
      <c r="P346" s="87"/>
      <c r="Q346" s="87"/>
      <c r="R346" s="87"/>
      <c r="S346" s="87"/>
      <c r="T346" s="87"/>
      <c r="U346" s="87"/>
      <c r="V346" s="175"/>
      <c r="W346" s="87"/>
      <c r="X346" s="87"/>
      <c r="Y346" s="87"/>
      <c r="Z346" s="87"/>
      <c r="AA346" s="87"/>
      <c r="AB346" s="87"/>
      <c r="AC346" s="86"/>
      <c r="AD346" s="87"/>
    </row>
    <row x14ac:dyDescent="0.25" r="347" customHeight="1" ht="17.25">
      <c r="A347" s="235">
        <f>A346</f>
        <v>25569.375</v>
      </c>
      <c r="B347" s="279" t="s">
        <v>15</v>
      </c>
      <c r="C347" s="180"/>
      <c r="D347" s="180">
        <v>26</v>
      </c>
      <c r="E347" s="180">
        <v>5</v>
      </c>
      <c r="F347" s="180"/>
      <c r="G347" s="180">
        <f>SUM(C347:F347)</f>
      </c>
      <c r="H347" s="237">
        <v>4800</v>
      </c>
      <c r="I347" s="125">
        <f>G347*H347</f>
      </c>
      <c r="J347" s="125">
        <f>I347*0.1</f>
      </c>
      <c r="K347" s="132">
        <f>SUM(I347:J347)</f>
      </c>
      <c r="L347" s="242"/>
      <c r="M347" s="175"/>
      <c r="N347" s="87"/>
      <c r="O347" s="87"/>
      <c r="P347" s="87"/>
      <c r="Q347" s="87"/>
      <c r="R347" s="87"/>
      <c r="S347" s="87"/>
      <c r="T347" s="87"/>
      <c r="U347" s="87"/>
      <c r="V347" s="175"/>
      <c r="W347" s="87"/>
      <c r="X347" s="87"/>
      <c r="Y347" s="87"/>
      <c r="Z347" s="87"/>
      <c r="AA347" s="87"/>
      <c r="AB347" s="87"/>
      <c r="AC347" s="86"/>
      <c r="AD347" s="87"/>
    </row>
    <row x14ac:dyDescent="0.25" r="348" customHeight="1" ht="17.25">
      <c r="A348" s="235">
        <f>A347</f>
        <v>25569.375</v>
      </c>
      <c r="B348" s="279" t="s">
        <v>21</v>
      </c>
      <c r="C348" s="188" t="s">
        <v>14</v>
      </c>
      <c r="D348" s="180">
        <v>13</v>
      </c>
      <c r="E348" s="180"/>
      <c r="F348" s="180"/>
      <c r="G348" s="180">
        <f>SUM(C348:F348)</f>
      </c>
      <c r="H348" s="125">
        <v>5000</v>
      </c>
      <c r="I348" s="125">
        <f>G348*H348</f>
      </c>
      <c r="J348" s="125">
        <f>I348*0.1</f>
      </c>
      <c r="K348" s="132">
        <f>SUM(I348:J348)</f>
      </c>
      <c r="L348" s="242"/>
      <c r="M348" s="175"/>
      <c r="N348" s="87"/>
      <c r="O348" s="87"/>
      <c r="P348" s="87"/>
      <c r="Q348" s="87"/>
      <c r="R348" s="87"/>
      <c r="S348" s="87"/>
      <c r="T348" s="87"/>
      <c r="U348" s="87"/>
      <c r="V348" s="175"/>
      <c r="W348" s="87"/>
      <c r="X348" s="87"/>
      <c r="Y348" s="87"/>
      <c r="Z348" s="87"/>
      <c r="AA348" s="87"/>
      <c r="AB348" s="87"/>
      <c r="AC348" s="86"/>
      <c r="AD348" s="87"/>
    </row>
    <row x14ac:dyDescent="0.25" r="349" customHeight="1" ht="17.25">
      <c r="A349" s="235">
        <f>A348</f>
        <v>25569.375</v>
      </c>
      <c r="B349" s="279" t="s">
        <v>52</v>
      </c>
      <c r="C349" s="180"/>
      <c r="D349" s="180">
        <v>14</v>
      </c>
      <c r="E349" s="180">
        <v>8</v>
      </c>
      <c r="F349" s="180"/>
      <c r="G349" s="180">
        <f>SUM(C349:F349)</f>
      </c>
      <c r="H349" s="125">
        <v>5000</v>
      </c>
      <c r="I349" s="125">
        <f>G349*H349</f>
      </c>
      <c r="J349" s="125">
        <f>I349*0.1</f>
      </c>
      <c r="K349" s="132">
        <f>SUM(I349:J349)</f>
      </c>
      <c r="L349" s="242"/>
      <c r="M349" s="175"/>
      <c r="N349" s="87"/>
      <c r="O349" s="87"/>
      <c r="P349" s="87"/>
      <c r="Q349" s="87"/>
      <c r="R349" s="87"/>
      <c r="S349" s="87"/>
      <c r="T349" s="87"/>
      <c r="U349" s="87"/>
      <c r="V349" s="175"/>
      <c r="W349" s="87"/>
      <c r="X349" s="87"/>
      <c r="Y349" s="87"/>
      <c r="Z349" s="87"/>
      <c r="AA349" s="87"/>
      <c r="AB349" s="87"/>
      <c r="AC349" s="86"/>
      <c r="AD349" s="87"/>
    </row>
    <row x14ac:dyDescent="0.25" r="350" customHeight="1" ht="17.25">
      <c r="A350" s="235">
        <f>A349</f>
        <v>25569.375</v>
      </c>
      <c r="B350" s="279" t="s">
        <v>61</v>
      </c>
      <c r="C350" s="180"/>
      <c r="D350" s="180">
        <v>9</v>
      </c>
      <c r="E350" s="180"/>
      <c r="F350" s="180"/>
      <c r="G350" s="180">
        <f>SUM(C350:F350)</f>
      </c>
      <c r="H350" s="125">
        <v>5000</v>
      </c>
      <c r="I350" s="125">
        <f>G350*H350</f>
      </c>
      <c r="J350" s="125">
        <f>I350*0.1</f>
      </c>
      <c r="K350" s="132">
        <f>SUM(I350:J350)</f>
      </c>
      <c r="L350" s="242"/>
      <c r="M350" s="175"/>
      <c r="N350" s="87"/>
      <c r="O350" s="87"/>
      <c r="P350" s="87"/>
      <c r="Q350" s="87"/>
      <c r="R350" s="87"/>
      <c r="S350" s="87"/>
      <c r="T350" s="87"/>
      <c r="U350" s="87"/>
      <c r="V350" s="175"/>
      <c r="W350" s="87"/>
      <c r="X350" s="87"/>
      <c r="Y350" s="87"/>
      <c r="Z350" s="87"/>
      <c r="AA350" s="87"/>
      <c r="AB350" s="87"/>
      <c r="AC350" s="86"/>
      <c r="AD350" s="87"/>
    </row>
    <row x14ac:dyDescent="0.25" r="351" customHeight="1" ht="17.25">
      <c r="A351" s="235">
        <f>A350</f>
        <v>25569.375</v>
      </c>
      <c r="B351" s="280" t="s">
        <v>33</v>
      </c>
      <c r="C351" s="180"/>
      <c r="D351" s="180">
        <v>11</v>
      </c>
      <c r="E351" s="180"/>
      <c r="F351" s="180"/>
      <c r="G351" s="180">
        <f>SUM(C351:F351)</f>
      </c>
      <c r="H351" s="125">
        <v>5500</v>
      </c>
      <c r="I351" s="125">
        <f>G351*H351</f>
      </c>
      <c r="J351" s="125">
        <f>I351*0.1</f>
      </c>
      <c r="K351" s="132">
        <f>SUM(I351:J351)</f>
      </c>
      <c r="L351" s="242"/>
      <c r="M351" s="175"/>
      <c r="N351" s="87"/>
      <c r="O351" s="87"/>
      <c r="P351" s="87"/>
      <c r="Q351" s="87"/>
      <c r="R351" s="87"/>
      <c r="S351" s="87"/>
      <c r="T351" s="87"/>
      <c r="U351" s="87"/>
      <c r="V351" s="175"/>
      <c r="W351" s="87"/>
      <c r="X351" s="87"/>
      <c r="Y351" s="87"/>
      <c r="Z351" s="87"/>
      <c r="AA351" s="87"/>
      <c r="AB351" s="87"/>
      <c r="AC351" s="86"/>
      <c r="AD351" s="87"/>
    </row>
    <row x14ac:dyDescent="0.25" r="352" customHeight="1" ht="17.25">
      <c r="A352" s="235">
        <f>A351</f>
        <v>25569.375</v>
      </c>
      <c r="B352" s="279" t="s">
        <v>30</v>
      </c>
      <c r="C352" s="180"/>
      <c r="D352" s="180">
        <v>17</v>
      </c>
      <c r="E352" s="180"/>
      <c r="F352" s="180"/>
      <c r="G352" s="180">
        <f>SUM(C352:F352)</f>
      </c>
      <c r="H352" s="125">
        <v>6000</v>
      </c>
      <c r="I352" s="125">
        <f>G352*H352</f>
      </c>
      <c r="J352" s="125">
        <f>I352*0.1</f>
      </c>
      <c r="K352" s="132">
        <f>SUM(I352:J352)</f>
      </c>
      <c r="L352" s="242"/>
      <c r="M352" s="175"/>
      <c r="N352" s="87"/>
      <c r="O352" s="87"/>
      <c r="P352" s="87"/>
      <c r="Q352" s="87"/>
      <c r="R352" s="87"/>
      <c r="S352" s="87"/>
      <c r="T352" s="87"/>
      <c r="U352" s="87"/>
      <c r="V352" s="175"/>
      <c r="W352" s="87"/>
      <c r="X352" s="87"/>
      <c r="Y352" s="87"/>
      <c r="Z352" s="87"/>
      <c r="AA352" s="87"/>
      <c r="AB352" s="87"/>
      <c r="AC352" s="86"/>
      <c r="AD352" s="87"/>
    </row>
    <row x14ac:dyDescent="0.25" r="353" customHeight="1" ht="17.25">
      <c r="A353" s="235">
        <f>A352</f>
        <v>25569.375</v>
      </c>
      <c r="B353" s="279" t="s">
        <v>28</v>
      </c>
      <c r="C353" s="188" t="s">
        <v>14</v>
      </c>
      <c r="D353" s="180">
        <v>20</v>
      </c>
      <c r="E353" s="180"/>
      <c r="F353" s="180"/>
      <c r="G353" s="180">
        <f>SUM(C353:F353)</f>
      </c>
      <c r="H353" s="125">
        <v>5000</v>
      </c>
      <c r="I353" s="125">
        <f>G353*H353</f>
      </c>
      <c r="J353" s="125">
        <f>I353*0.1</f>
      </c>
      <c r="K353" s="132">
        <f>SUM(I353:J353)</f>
      </c>
      <c r="L353" s="242"/>
      <c r="M353" s="175"/>
      <c r="N353" s="87"/>
      <c r="O353" s="87"/>
      <c r="P353" s="87"/>
      <c r="Q353" s="87"/>
      <c r="R353" s="87"/>
      <c r="S353" s="87"/>
      <c r="T353" s="87"/>
      <c r="U353" s="87"/>
      <c r="V353" s="175"/>
      <c r="W353" s="87"/>
      <c r="X353" s="87"/>
      <c r="Y353" s="87"/>
      <c r="Z353" s="87"/>
      <c r="AA353" s="87"/>
      <c r="AB353" s="87"/>
      <c r="AC353" s="86"/>
      <c r="AD353" s="87"/>
    </row>
    <row x14ac:dyDescent="0.25" r="354" customHeight="1" ht="17.25">
      <c r="A354" s="235">
        <f>A353</f>
        <v>25569.375</v>
      </c>
      <c r="B354" s="179" t="s">
        <v>12</v>
      </c>
      <c r="C354" s="180"/>
      <c r="D354" s="180">
        <v>19</v>
      </c>
      <c r="E354" s="180">
        <v>7</v>
      </c>
      <c r="F354" s="180"/>
      <c r="G354" s="180">
        <f>SUM(C354:F354)</f>
      </c>
      <c r="H354" s="125">
        <v>6000</v>
      </c>
      <c r="I354" s="125">
        <f>G354*H354</f>
      </c>
      <c r="J354" s="125">
        <f>I354*0.1</f>
      </c>
      <c r="K354" s="132">
        <f>SUM(I354:J354)</f>
      </c>
      <c r="L354" s="242"/>
      <c r="M354" s="175"/>
      <c r="N354" s="87"/>
      <c r="O354" s="87"/>
      <c r="P354" s="87"/>
      <c r="Q354" s="87"/>
      <c r="R354" s="87"/>
      <c r="S354" s="87"/>
      <c r="T354" s="87"/>
      <c r="U354" s="87"/>
      <c r="V354" s="175"/>
      <c r="W354" s="87"/>
      <c r="X354" s="87"/>
      <c r="Y354" s="87"/>
      <c r="Z354" s="87"/>
      <c r="AA354" s="87"/>
      <c r="AB354" s="87"/>
      <c r="AC354" s="86"/>
      <c r="AD354" s="87"/>
    </row>
    <row x14ac:dyDescent="0.25" r="355" customHeight="1" ht="17.25">
      <c r="A355" s="235">
        <f>A354</f>
        <v>25569.375</v>
      </c>
      <c r="B355" s="179" t="s">
        <v>100</v>
      </c>
      <c r="C355" s="180"/>
      <c r="D355" s="180">
        <v>6</v>
      </c>
      <c r="E355" s="180"/>
      <c r="F355" s="180"/>
      <c r="G355" s="180">
        <f>SUM(C355:F355)</f>
      </c>
      <c r="H355" s="125">
        <v>5500</v>
      </c>
      <c r="I355" s="125">
        <f>G355*H355</f>
      </c>
      <c r="J355" s="125">
        <f>I355*0.1</f>
      </c>
      <c r="K355" s="125">
        <f>SUM(I355:J355)</f>
      </c>
      <c r="L355" s="242"/>
      <c r="M355" s="175"/>
      <c r="N355" s="87"/>
      <c r="O355" s="87"/>
      <c r="P355" s="87"/>
      <c r="Q355" s="87"/>
      <c r="R355" s="87"/>
      <c r="S355" s="87"/>
      <c r="T355" s="87"/>
      <c r="U355" s="87"/>
      <c r="V355" s="175"/>
      <c r="W355" s="87"/>
      <c r="X355" s="87"/>
      <c r="Y355" s="87"/>
      <c r="Z355" s="87"/>
      <c r="AA355" s="87"/>
      <c r="AB355" s="87"/>
      <c r="AC355" s="86"/>
      <c r="AD355" s="87"/>
    </row>
    <row x14ac:dyDescent="0.25" r="356" customHeight="1" ht="17.25">
      <c r="A356" s="235">
        <f>A355</f>
        <v>25569.375</v>
      </c>
      <c r="B356" s="179" t="s">
        <v>37</v>
      </c>
      <c r="C356" s="180"/>
      <c r="D356" s="180">
        <v>5</v>
      </c>
      <c r="E356" s="180"/>
      <c r="F356" s="180"/>
      <c r="G356" s="180">
        <f>SUM(C356:F356)</f>
      </c>
      <c r="H356" s="125">
        <v>6500</v>
      </c>
      <c r="I356" s="125">
        <f>G356*H356</f>
      </c>
      <c r="J356" s="125">
        <f>I356*0.1</f>
      </c>
      <c r="K356" s="125">
        <f>SUM(I356:J356)</f>
      </c>
      <c r="L356" s="242"/>
      <c r="M356" s="175"/>
      <c r="N356" s="87"/>
      <c r="O356" s="87"/>
      <c r="P356" s="87"/>
      <c r="Q356" s="87"/>
      <c r="R356" s="87"/>
      <c r="S356" s="87"/>
      <c r="T356" s="87"/>
      <c r="U356" s="87"/>
      <c r="V356" s="175"/>
      <c r="W356" s="87"/>
      <c r="X356" s="87"/>
      <c r="Y356" s="87"/>
      <c r="Z356" s="87"/>
      <c r="AA356" s="87"/>
      <c r="AB356" s="87"/>
      <c r="AC356" s="86"/>
      <c r="AD356" s="87"/>
    </row>
    <row x14ac:dyDescent="0.25" r="357" customHeight="1" ht="17.25">
      <c r="A357" s="235">
        <f>A356</f>
        <v>25569.375</v>
      </c>
      <c r="B357" s="186" t="s">
        <v>64</v>
      </c>
      <c r="C357" s="180"/>
      <c r="D357" s="180">
        <v>55</v>
      </c>
      <c r="E357" s="180">
        <v>19</v>
      </c>
      <c r="F357" s="180"/>
      <c r="G357" s="180">
        <f>SUM(C357:F357)</f>
      </c>
      <c r="H357" s="182">
        <v>5500</v>
      </c>
      <c r="I357" s="125">
        <f>G357*H357</f>
      </c>
      <c r="J357" s="125">
        <f>I357*0.1</f>
      </c>
      <c r="K357" s="125">
        <f>SUM(I357:J357)</f>
      </c>
      <c r="L357" s="242"/>
      <c r="M357" s="175"/>
      <c r="N357" s="87"/>
      <c r="O357" s="87"/>
      <c r="P357" s="87"/>
      <c r="Q357" s="87"/>
      <c r="R357" s="87"/>
      <c r="S357" s="87"/>
      <c r="T357" s="87"/>
      <c r="U357" s="87"/>
      <c r="V357" s="175"/>
      <c r="W357" s="87"/>
      <c r="X357" s="87"/>
      <c r="Y357" s="87"/>
      <c r="Z357" s="87"/>
      <c r="AA357" s="87"/>
      <c r="AB357" s="87"/>
      <c r="AC357" s="86"/>
      <c r="AD357" s="87"/>
    </row>
    <row x14ac:dyDescent="0.25" r="358" customHeight="1" ht="17.25">
      <c r="A358" s="235">
        <f>A357</f>
        <v>25569.375</v>
      </c>
      <c r="B358" s="186" t="s">
        <v>25</v>
      </c>
      <c r="C358" s="180"/>
      <c r="D358" s="180">
        <v>20</v>
      </c>
      <c r="E358" s="180"/>
      <c r="F358" s="180"/>
      <c r="G358" s="180">
        <f>SUM(C358:F358)</f>
      </c>
      <c r="H358" s="125">
        <v>6000</v>
      </c>
      <c r="I358" s="125">
        <f>G358*H358</f>
      </c>
      <c r="J358" s="125">
        <f>I358*0.1</f>
      </c>
      <c r="K358" s="125">
        <f>SUM(I358:J358)</f>
      </c>
      <c r="L358" s="242"/>
      <c r="M358" s="175"/>
      <c r="N358" s="87"/>
      <c r="O358" s="87"/>
      <c r="P358" s="87"/>
      <c r="Q358" s="87"/>
      <c r="R358" s="87"/>
      <c r="S358" s="87"/>
      <c r="T358" s="87"/>
      <c r="U358" s="87"/>
      <c r="V358" s="175"/>
      <c r="W358" s="87"/>
      <c r="X358" s="87"/>
      <c r="Y358" s="87"/>
      <c r="Z358" s="87"/>
      <c r="AA358" s="87"/>
      <c r="AB358" s="87"/>
      <c r="AC358" s="86"/>
      <c r="AD358" s="87"/>
    </row>
    <row x14ac:dyDescent="0.25" r="359" customHeight="1" ht="17.25">
      <c r="A359" s="235">
        <f>A358</f>
        <v>25569.375</v>
      </c>
      <c r="B359" s="279" t="s">
        <v>76</v>
      </c>
      <c r="C359" s="188" t="s">
        <v>14</v>
      </c>
      <c r="D359" s="180">
        <v>18</v>
      </c>
      <c r="E359" s="180">
        <v>12</v>
      </c>
      <c r="F359" s="180"/>
      <c r="G359" s="180">
        <f>SUM(C359:F359)</f>
      </c>
      <c r="H359" s="125">
        <v>6000</v>
      </c>
      <c r="I359" s="125">
        <f>G359*H359</f>
      </c>
      <c r="J359" s="125">
        <f>I359*0.1</f>
      </c>
      <c r="K359" s="125">
        <f>SUM(I359:J359)</f>
      </c>
      <c r="L359" s="242"/>
      <c r="M359" s="175"/>
      <c r="N359" s="87"/>
      <c r="O359" s="87"/>
      <c r="P359" s="87"/>
      <c r="Q359" s="87"/>
      <c r="R359" s="87"/>
      <c r="S359" s="87"/>
      <c r="T359" s="87"/>
      <c r="U359" s="87"/>
      <c r="V359" s="175"/>
      <c r="W359" s="87"/>
      <c r="X359" s="87"/>
      <c r="Y359" s="87"/>
      <c r="Z359" s="87"/>
      <c r="AA359" s="87"/>
      <c r="AB359" s="87"/>
      <c r="AC359" s="86"/>
      <c r="AD359" s="87"/>
    </row>
    <row x14ac:dyDescent="0.25" r="360" customHeight="1" ht="17.25">
      <c r="A360" s="235">
        <f>A359</f>
        <v>25569.375</v>
      </c>
      <c r="B360" s="186" t="s">
        <v>149</v>
      </c>
      <c r="C360" s="180"/>
      <c r="D360" s="180">
        <v>102</v>
      </c>
      <c r="E360" s="180">
        <v>36</v>
      </c>
      <c r="F360" s="180">
        <v>5</v>
      </c>
      <c r="G360" s="180">
        <f>SUM(C360:F360)</f>
      </c>
      <c r="H360" s="125">
        <v>6000</v>
      </c>
      <c r="I360" s="125">
        <f>G360*H360</f>
      </c>
      <c r="J360" s="125">
        <f>I360*0.1</f>
      </c>
      <c r="K360" s="125">
        <f>SUM(I360:J360)</f>
      </c>
      <c r="L360" s="242"/>
      <c r="M360" s="175"/>
      <c r="N360" s="87"/>
      <c r="O360" s="87"/>
      <c r="P360" s="87"/>
      <c r="Q360" s="87"/>
      <c r="R360" s="87"/>
      <c r="S360" s="87"/>
      <c r="T360" s="87"/>
      <c r="U360" s="87"/>
      <c r="V360" s="175"/>
      <c r="W360" s="87"/>
      <c r="X360" s="87"/>
      <c r="Y360" s="87"/>
      <c r="Z360" s="87"/>
      <c r="AA360" s="87"/>
      <c r="AB360" s="87"/>
      <c r="AC360" s="86"/>
      <c r="AD360" s="87"/>
    </row>
    <row x14ac:dyDescent="0.25" r="361" customHeight="1" ht="17.25">
      <c r="A361" s="235">
        <f>A360</f>
        <v>25569.375</v>
      </c>
      <c r="B361" s="280" t="s">
        <v>43</v>
      </c>
      <c r="C361" s="180"/>
      <c r="D361" s="180">
        <v>49</v>
      </c>
      <c r="E361" s="180">
        <v>9</v>
      </c>
      <c r="F361" s="180"/>
      <c r="G361" s="180">
        <f>SUM(C361:F361)</f>
      </c>
      <c r="H361" s="125">
        <v>6000</v>
      </c>
      <c r="I361" s="125">
        <f>G361*H361</f>
      </c>
      <c r="J361" s="125">
        <f>I361*0.1</f>
      </c>
      <c r="K361" s="125">
        <f>SUM(I361:J361)</f>
      </c>
      <c r="L361" s="242"/>
      <c r="M361" s="175"/>
      <c r="N361" s="87"/>
      <c r="O361" s="87"/>
      <c r="P361" s="87"/>
      <c r="Q361" s="87"/>
      <c r="R361" s="87"/>
      <c r="S361" s="87"/>
      <c r="T361" s="87"/>
      <c r="U361" s="87"/>
      <c r="V361" s="175"/>
      <c r="W361" s="87"/>
      <c r="X361" s="87"/>
      <c r="Y361" s="87"/>
      <c r="Z361" s="87"/>
      <c r="AA361" s="87"/>
      <c r="AB361" s="87"/>
      <c r="AC361" s="86"/>
      <c r="AD361" s="87"/>
    </row>
    <row x14ac:dyDescent="0.25" r="362" customHeight="1" ht="17.25">
      <c r="A362" s="235">
        <f>A361</f>
        <v>25569.375</v>
      </c>
      <c r="B362" s="280" t="s">
        <v>18</v>
      </c>
      <c r="C362" s="180"/>
      <c r="D362" s="180">
        <v>8</v>
      </c>
      <c r="E362" s="180">
        <v>7</v>
      </c>
      <c r="F362" s="180">
        <v>6</v>
      </c>
      <c r="G362" s="180">
        <f>SUM(C362:F362)</f>
      </c>
      <c r="H362" s="125">
        <v>6000</v>
      </c>
      <c r="I362" s="125">
        <f>G362*H362</f>
      </c>
      <c r="J362" s="125">
        <f>I362*0.1</f>
      </c>
      <c r="K362" s="125">
        <f>SUM(I362:J362)</f>
      </c>
      <c r="L362" s="242"/>
      <c r="M362" s="175"/>
      <c r="N362" s="87"/>
      <c r="O362" s="87"/>
      <c r="P362" s="87"/>
      <c r="Q362" s="87"/>
      <c r="R362" s="87"/>
      <c r="S362" s="87"/>
      <c r="T362" s="87"/>
      <c r="U362" s="87"/>
      <c r="V362" s="175"/>
      <c r="W362" s="87"/>
      <c r="X362" s="87"/>
      <c r="Y362" s="87"/>
      <c r="Z362" s="87"/>
      <c r="AA362" s="87"/>
      <c r="AB362" s="87"/>
      <c r="AC362" s="86"/>
      <c r="AD362" s="87"/>
    </row>
    <row x14ac:dyDescent="0.25" r="363" customHeight="1" ht="17.25">
      <c r="A363" s="235">
        <f>A362</f>
        <v>25569.375</v>
      </c>
      <c r="B363" s="280" t="s">
        <v>82</v>
      </c>
      <c r="C363" s="188" t="s">
        <v>14</v>
      </c>
      <c r="D363" s="180">
        <v>25</v>
      </c>
      <c r="E363" s="180">
        <v>13</v>
      </c>
      <c r="F363" s="180">
        <v>7</v>
      </c>
      <c r="G363" s="180">
        <f>SUM(C363:F363)</f>
      </c>
      <c r="H363" s="125">
        <v>5000</v>
      </c>
      <c r="I363" s="125">
        <f>G363*H363</f>
      </c>
      <c r="J363" s="125">
        <f>I363*0.1</f>
      </c>
      <c r="K363" s="125">
        <f>SUM(I363:J363)</f>
      </c>
      <c r="L363" s="242"/>
      <c r="M363" s="175"/>
      <c r="N363" s="87"/>
      <c r="O363" s="87"/>
      <c r="P363" s="87"/>
      <c r="Q363" s="87"/>
      <c r="R363" s="87"/>
      <c r="S363" s="87"/>
      <c r="T363" s="87"/>
      <c r="U363" s="87"/>
      <c r="V363" s="175"/>
      <c r="W363" s="87"/>
      <c r="X363" s="87"/>
      <c r="Y363" s="87"/>
      <c r="Z363" s="87"/>
      <c r="AA363" s="87"/>
      <c r="AB363" s="87"/>
      <c r="AC363" s="86"/>
      <c r="AD363" s="87"/>
    </row>
    <row x14ac:dyDescent="0.25" r="364" customHeight="1" ht="17.25">
      <c r="A364" s="235">
        <f>A363</f>
        <v>25569.375</v>
      </c>
      <c r="B364" s="280" t="s">
        <v>151</v>
      </c>
      <c r="C364" s="180"/>
      <c r="D364" s="180">
        <v>12</v>
      </c>
      <c r="E364" s="180"/>
      <c r="F364" s="180"/>
      <c r="G364" s="180">
        <f>SUM(C364:F364)</f>
      </c>
      <c r="H364" s="125">
        <v>5000</v>
      </c>
      <c r="I364" s="125">
        <f>G364*H364</f>
      </c>
      <c r="J364" s="125">
        <f>I364*0.1</f>
      </c>
      <c r="K364" s="125">
        <f>SUM(I364:J364)</f>
      </c>
      <c r="L364" s="242"/>
      <c r="M364" s="175"/>
      <c r="N364" s="87"/>
      <c r="O364" s="87"/>
      <c r="P364" s="87"/>
      <c r="Q364" s="87"/>
      <c r="R364" s="87"/>
      <c r="S364" s="87"/>
      <c r="T364" s="87"/>
      <c r="U364" s="87"/>
      <c r="V364" s="175"/>
      <c r="W364" s="87"/>
      <c r="X364" s="87"/>
      <c r="Y364" s="87"/>
      <c r="Z364" s="87"/>
      <c r="AA364" s="87"/>
      <c r="AB364" s="87"/>
      <c r="AC364" s="86"/>
      <c r="AD364" s="87"/>
    </row>
    <row x14ac:dyDescent="0.25" r="365" customHeight="1" ht="17.25">
      <c r="A365" s="235">
        <f>A364</f>
        <v>25569.375</v>
      </c>
      <c r="B365" s="280"/>
      <c r="C365" s="180"/>
      <c r="D365" s="180"/>
      <c r="E365" s="180"/>
      <c r="F365" s="180"/>
      <c r="G365" s="180">
        <f>SUM(C365:F365)</f>
      </c>
      <c r="H365" s="125"/>
      <c r="I365" s="125">
        <f>G365*H365</f>
      </c>
      <c r="J365" s="125">
        <f>I365*0.1</f>
      </c>
      <c r="K365" s="125">
        <f>SUM(I365:J365)</f>
      </c>
      <c r="L365" s="242"/>
      <c r="M365" s="175"/>
      <c r="N365" s="87"/>
      <c r="O365" s="87"/>
      <c r="P365" s="87"/>
      <c r="Q365" s="87"/>
      <c r="R365" s="87"/>
      <c r="S365" s="87"/>
      <c r="T365" s="87"/>
      <c r="U365" s="87"/>
      <c r="V365" s="175"/>
      <c r="W365" s="87"/>
      <c r="X365" s="87"/>
      <c r="Y365" s="87"/>
      <c r="Z365" s="87"/>
      <c r="AA365" s="87"/>
      <c r="AB365" s="87"/>
      <c r="AC365" s="86"/>
      <c r="AD365" s="87"/>
    </row>
    <row x14ac:dyDescent="0.25" r="366" customHeight="1" ht="17.25">
      <c r="A366" s="235">
        <f>A365</f>
        <v>25569.375</v>
      </c>
      <c r="B366" s="280"/>
      <c r="C366" s="180"/>
      <c r="D366" s="180"/>
      <c r="E366" s="180"/>
      <c r="F366" s="180"/>
      <c r="G366" s="180">
        <f>SUM(C366:F366)</f>
      </c>
      <c r="H366" s="125"/>
      <c r="I366" s="125">
        <f>G366*H366</f>
      </c>
      <c r="J366" s="125">
        <f>I366*0.1</f>
      </c>
      <c r="K366" s="125">
        <f>SUM(I366:J366)</f>
      </c>
      <c r="L366" s="242"/>
      <c r="M366" s="175"/>
      <c r="N366" s="87"/>
      <c r="O366" s="87"/>
      <c r="P366" s="87"/>
      <c r="Q366" s="87"/>
      <c r="R366" s="87"/>
      <c r="S366" s="87"/>
      <c r="T366" s="87"/>
      <c r="U366" s="87"/>
      <c r="V366" s="175"/>
      <c r="W366" s="87"/>
      <c r="X366" s="87"/>
      <c r="Y366" s="87"/>
      <c r="Z366" s="87"/>
      <c r="AA366" s="87"/>
      <c r="AB366" s="87"/>
      <c r="AC366" s="86"/>
      <c r="AD366" s="87"/>
    </row>
    <row x14ac:dyDescent="0.25" r="367" customHeight="1" ht="17.25">
      <c r="A367" s="235">
        <f>A366</f>
        <v>25569.375</v>
      </c>
      <c r="B367" s="179"/>
      <c r="C367" s="180"/>
      <c r="D367" s="180"/>
      <c r="E367" s="180"/>
      <c r="F367" s="180"/>
      <c r="G367" s="180">
        <f>SUM(C367:F367)</f>
      </c>
      <c r="H367" s="125"/>
      <c r="I367" s="125">
        <f>G367*H367</f>
      </c>
      <c r="J367" s="125">
        <f>I367*0.1</f>
      </c>
      <c r="K367" s="125">
        <f>SUM(I367:J367)</f>
      </c>
      <c r="L367" s="242"/>
      <c r="M367" s="175"/>
      <c r="N367" s="87"/>
      <c r="O367" s="87"/>
      <c r="P367" s="87"/>
      <c r="Q367" s="87"/>
      <c r="R367" s="87"/>
      <c r="S367" s="87"/>
      <c r="T367" s="87"/>
      <c r="U367" s="87"/>
      <c r="V367" s="175"/>
      <c r="W367" s="87"/>
      <c r="X367" s="87"/>
      <c r="Y367" s="87"/>
      <c r="Z367" s="87"/>
      <c r="AA367" s="87"/>
      <c r="AB367" s="87"/>
      <c r="AC367" s="86"/>
      <c r="AD367" s="87"/>
    </row>
    <row x14ac:dyDescent="0.25" r="368" customHeight="1" ht="17.25">
      <c r="A368" s="243">
        <f>A367</f>
        <v>25569.375</v>
      </c>
      <c r="B368" s="282" t="s">
        <v>155</v>
      </c>
      <c r="C368" s="191">
        <f>SUM(C325:C367)</f>
      </c>
      <c r="D368" s="191">
        <f>SUM(D325:D367)</f>
      </c>
      <c r="E368" s="191">
        <f>SUM(E325:E367)</f>
      </c>
      <c r="F368" s="191">
        <f>SUM(F325:F367)</f>
      </c>
      <c r="G368" s="191">
        <f>SUM(G325:G367)</f>
      </c>
      <c r="H368" s="201"/>
      <c r="I368" s="201">
        <f>SUM(I325:I367)</f>
      </c>
      <c r="J368" s="201">
        <f>SUM(J325:J367)</f>
      </c>
      <c r="K368" s="201">
        <f>SUM(K325:K367)</f>
      </c>
      <c r="L368" s="283"/>
      <c r="M368" s="175"/>
      <c r="N368" s="87"/>
      <c r="O368" s="87"/>
      <c r="P368" s="87"/>
      <c r="Q368" s="87"/>
      <c r="R368" s="87"/>
      <c r="S368" s="87"/>
      <c r="T368" s="87"/>
      <c r="U368" s="87"/>
      <c r="V368" s="175"/>
      <c r="W368" s="87"/>
      <c r="X368" s="87"/>
      <c r="Y368" s="87"/>
      <c r="Z368" s="87"/>
      <c r="AA368" s="87"/>
      <c r="AB368" s="87"/>
      <c r="AC368" s="86"/>
      <c r="AD368" s="87"/>
    </row>
    <row x14ac:dyDescent="0.25" r="369" customHeight="1" ht="17.25">
      <c r="A369" s="235">
        <f>A372</f>
        <v>25569.375</v>
      </c>
      <c r="B369" s="186" t="s">
        <v>113</v>
      </c>
      <c r="C369" s="180"/>
      <c r="D369" s="180">
        <v>88</v>
      </c>
      <c r="E369" s="180">
        <v>62</v>
      </c>
      <c r="F369" s="180"/>
      <c r="G369" s="180">
        <f>SUM(C369:F369)</f>
      </c>
      <c r="H369" s="125">
        <v>6500</v>
      </c>
      <c r="I369" s="125">
        <f>G369*H369</f>
      </c>
      <c r="J369" s="185"/>
      <c r="K369" s="125">
        <f>SUM(I369:J369)</f>
      </c>
      <c r="L369" s="242"/>
      <c r="M369" s="175"/>
      <c r="N369" s="87"/>
      <c r="O369" s="87"/>
      <c r="P369" s="87"/>
      <c r="Q369" s="87"/>
      <c r="R369" s="87"/>
      <c r="S369" s="87"/>
      <c r="T369" s="87"/>
      <c r="U369" s="87"/>
      <c r="V369" s="175"/>
      <c r="W369" s="87"/>
      <c r="X369" s="87"/>
      <c r="Y369" s="87"/>
      <c r="Z369" s="87"/>
      <c r="AA369" s="87"/>
      <c r="AB369" s="87"/>
      <c r="AC369" s="86"/>
      <c r="AD369" s="87"/>
    </row>
    <row x14ac:dyDescent="0.25" r="370" customHeight="1" ht="17.25">
      <c r="A370" s="235">
        <f>A369</f>
        <v>25569.375</v>
      </c>
      <c r="B370" s="186" t="s">
        <v>156</v>
      </c>
      <c r="C370" s="180"/>
      <c r="D370" s="180">
        <v>9</v>
      </c>
      <c r="E370" s="180">
        <v>3</v>
      </c>
      <c r="F370" s="180"/>
      <c r="G370" s="180">
        <f>SUM(C370:F370)</f>
      </c>
      <c r="H370" s="125">
        <v>6500</v>
      </c>
      <c r="I370" s="125">
        <f>G370*H370</f>
      </c>
      <c r="J370" s="185"/>
      <c r="K370" s="125">
        <f>SUM(I370:J370)</f>
      </c>
      <c r="L370" s="242"/>
      <c r="M370" s="175"/>
      <c r="N370" s="87"/>
      <c r="O370" s="87"/>
      <c r="P370" s="87"/>
      <c r="Q370" s="87"/>
      <c r="R370" s="87"/>
      <c r="S370" s="87"/>
      <c r="T370" s="87"/>
      <c r="U370" s="87"/>
      <c r="V370" s="175"/>
      <c r="W370" s="87"/>
      <c r="X370" s="87"/>
      <c r="Y370" s="87"/>
      <c r="Z370" s="87"/>
      <c r="AA370" s="87"/>
      <c r="AB370" s="87"/>
      <c r="AC370" s="86"/>
      <c r="AD370" s="87"/>
    </row>
    <row x14ac:dyDescent="0.25" r="371" customHeight="1" ht="17.25">
      <c r="A371" s="235">
        <f>A366</f>
        <v>25569.375</v>
      </c>
      <c r="B371" s="186" t="s">
        <v>112</v>
      </c>
      <c r="C371" s="180"/>
      <c r="D371" s="180">
        <v>5</v>
      </c>
      <c r="E371" s="180">
        <v>3</v>
      </c>
      <c r="F371" s="180"/>
      <c r="G371" s="180">
        <f>SUM(C371:F371)</f>
      </c>
      <c r="H371" s="125">
        <v>6900</v>
      </c>
      <c r="I371" s="125">
        <f>G371*H371</f>
      </c>
      <c r="J371" s="185"/>
      <c r="K371" s="125">
        <f>SUM(I371:J371)</f>
      </c>
      <c r="L371" s="242"/>
      <c r="M371" s="175"/>
      <c r="N371" s="87"/>
      <c r="O371" s="87"/>
      <c r="P371" s="87"/>
      <c r="Q371" s="87"/>
      <c r="R371" s="87"/>
      <c r="S371" s="87"/>
      <c r="T371" s="87"/>
      <c r="U371" s="87"/>
      <c r="V371" s="175"/>
      <c r="W371" s="87"/>
      <c r="X371" s="87"/>
      <c r="Y371" s="87"/>
      <c r="Z371" s="87"/>
      <c r="AA371" s="87"/>
      <c r="AB371" s="87"/>
      <c r="AC371" s="86"/>
      <c r="AD371" s="87"/>
    </row>
    <row x14ac:dyDescent="0.25" r="372" customHeight="1" ht="17.25">
      <c r="A372" s="235">
        <f>A371</f>
        <v>25569.375</v>
      </c>
      <c r="B372" s="179"/>
      <c r="C372" s="180"/>
      <c r="D372" s="180"/>
      <c r="E372" s="180"/>
      <c r="F372" s="180"/>
      <c r="G372" s="180">
        <f>SUM(C372:F372)</f>
      </c>
      <c r="H372" s="125"/>
      <c r="I372" s="125">
        <f>G370*H372</f>
      </c>
      <c r="J372" s="185"/>
      <c r="K372" s="125">
        <f>SUM(I372:J372)</f>
      </c>
      <c r="L372" s="242"/>
      <c r="M372" s="175"/>
      <c r="N372" s="87"/>
      <c r="O372" s="87"/>
      <c r="P372" s="87"/>
      <c r="Q372" s="87"/>
      <c r="R372" s="87"/>
      <c r="S372" s="87"/>
      <c r="T372" s="87"/>
      <c r="U372" s="87"/>
      <c r="V372" s="175"/>
      <c r="W372" s="87"/>
      <c r="X372" s="87"/>
      <c r="Y372" s="87"/>
      <c r="Z372" s="87"/>
      <c r="AA372" s="87"/>
      <c r="AB372" s="87"/>
      <c r="AC372" s="86"/>
      <c r="AD372" s="87"/>
    </row>
    <row x14ac:dyDescent="0.25" r="373" customHeight="1" ht="17.25">
      <c r="A373" s="235">
        <f>A372</f>
        <v>25569.375</v>
      </c>
      <c r="B373" s="179"/>
      <c r="C373" s="180"/>
      <c r="D373" s="180"/>
      <c r="E373" s="180"/>
      <c r="F373" s="180"/>
      <c r="G373" s="180">
        <f>SUM(C373:F373)</f>
      </c>
      <c r="H373" s="125"/>
      <c r="I373" s="125">
        <f>G373*H373</f>
      </c>
      <c r="J373" s="185"/>
      <c r="K373" s="125">
        <f>SUM(I373:J373)</f>
      </c>
      <c r="L373" s="242"/>
      <c r="M373" s="175"/>
      <c r="N373" s="87"/>
      <c r="O373" s="87"/>
      <c r="P373" s="87"/>
      <c r="Q373" s="87"/>
      <c r="R373" s="87"/>
      <c r="S373" s="87"/>
      <c r="T373" s="87"/>
      <c r="U373" s="87"/>
      <c r="V373" s="175"/>
      <c r="W373" s="87"/>
      <c r="X373" s="87"/>
      <c r="Y373" s="87"/>
      <c r="Z373" s="87"/>
      <c r="AA373" s="87"/>
      <c r="AB373" s="87"/>
      <c r="AC373" s="86"/>
      <c r="AD373" s="87"/>
    </row>
    <row x14ac:dyDescent="0.25" r="374" customHeight="1" ht="17.25">
      <c r="A374" s="235">
        <f>A373</f>
        <v>25569.375</v>
      </c>
      <c r="B374" s="179"/>
      <c r="C374" s="180"/>
      <c r="D374" s="180"/>
      <c r="E374" s="180"/>
      <c r="F374" s="180"/>
      <c r="G374" s="180">
        <f>SUM(C374:F374)</f>
      </c>
      <c r="H374" s="125"/>
      <c r="I374" s="125">
        <f>G373*H374</f>
      </c>
      <c r="J374" s="185"/>
      <c r="K374" s="125">
        <f>SUM(I374:J374)</f>
      </c>
      <c r="L374" s="242"/>
      <c r="M374" s="175"/>
      <c r="N374" s="87"/>
      <c r="O374" s="87"/>
      <c r="P374" s="87"/>
      <c r="Q374" s="87"/>
      <c r="R374" s="87"/>
      <c r="S374" s="87"/>
      <c r="T374" s="87"/>
      <c r="U374" s="87"/>
      <c r="V374" s="175"/>
      <c r="W374" s="87"/>
      <c r="X374" s="87"/>
      <c r="Y374" s="87"/>
      <c r="Z374" s="87"/>
      <c r="AA374" s="87"/>
      <c r="AB374" s="87"/>
      <c r="AC374" s="86"/>
      <c r="AD374" s="87"/>
    </row>
    <row x14ac:dyDescent="0.25" r="375" customHeight="1" ht="17.25">
      <c r="A375" s="235">
        <f>A370</f>
        <v>25569.375</v>
      </c>
      <c r="B375" s="179"/>
      <c r="C375" s="180"/>
      <c r="D375" s="180"/>
      <c r="E375" s="180"/>
      <c r="F375" s="180"/>
      <c r="G375" s="180">
        <f>SUM(C375:F375)</f>
      </c>
      <c r="H375" s="125"/>
      <c r="I375" s="125">
        <f>G375*H375</f>
      </c>
      <c r="J375" s="185"/>
      <c r="K375" s="125">
        <f>SUM(I375:J375)</f>
      </c>
      <c r="L375" s="242"/>
      <c r="M375" s="175"/>
      <c r="N375" s="87"/>
      <c r="O375" s="87"/>
      <c r="P375" s="87"/>
      <c r="Q375" s="87"/>
      <c r="R375" s="87"/>
      <c r="S375" s="87"/>
      <c r="T375" s="87"/>
      <c r="U375" s="87"/>
      <c r="V375" s="175"/>
      <c r="W375" s="87"/>
      <c r="X375" s="87"/>
      <c r="Y375" s="87"/>
      <c r="Z375" s="87"/>
      <c r="AA375" s="87"/>
      <c r="AB375" s="87"/>
      <c r="AC375" s="86"/>
      <c r="AD375" s="87"/>
    </row>
    <row x14ac:dyDescent="0.25" r="376" customHeight="1" ht="17.25">
      <c r="A376" s="235">
        <f>A375</f>
        <v>25569.375</v>
      </c>
      <c r="B376" s="179"/>
      <c r="C376" s="180"/>
      <c r="D376" s="180"/>
      <c r="E376" s="180"/>
      <c r="F376" s="180"/>
      <c r="G376" s="180">
        <f>SUM(C376:F376)</f>
      </c>
      <c r="H376" s="125"/>
      <c r="I376" s="125">
        <f>G375*H376</f>
      </c>
      <c r="J376" s="185"/>
      <c r="K376" s="125">
        <f>SUM(I376:J376)</f>
      </c>
      <c r="L376" s="242"/>
      <c r="M376" s="175"/>
      <c r="N376" s="87"/>
      <c r="O376" s="87"/>
      <c r="P376" s="87"/>
      <c r="Q376" s="87"/>
      <c r="R376" s="87"/>
      <c r="S376" s="87"/>
      <c r="T376" s="87"/>
      <c r="U376" s="87"/>
      <c r="V376" s="175"/>
      <c r="W376" s="87"/>
      <c r="X376" s="87"/>
      <c r="Y376" s="87"/>
      <c r="Z376" s="87"/>
      <c r="AA376" s="87"/>
      <c r="AB376" s="87"/>
      <c r="AC376" s="86"/>
      <c r="AD376" s="87"/>
    </row>
    <row x14ac:dyDescent="0.25" r="377" customHeight="1" ht="17.25">
      <c r="A377" s="243">
        <f>A376</f>
        <v>25569.375</v>
      </c>
      <c r="B377" s="282" t="s">
        <v>157</v>
      </c>
      <c r="C377" s="191">
        <f>SUM(C369:C376)</f>
      </c>
      <c r="D377" s="191">
        <f>SUM(D369:D376)</f>
      </c>
      <c r="E377" s="191">
        <f>SUM(E369:E376)</f>
      </c>
      <c r="F377" s="191">
        <f>SUM(F369:F376)</f>
      </c>
      <c r="G377" s="191">
        <f>SUM(G369:G376)</f>
      </c>
      <c r="H377" s="201"/>
      <c r="I377" s="201">
        <f>SUM(I369:I376)</f>
      </c>
      <c r="J377" s="201"/>
      <c r="K377" s="202">
        <f>SUM(K369:K376)</f>
      </c>
      <c r="L377" s="242"/>
      <c r="M377" s="175"/>
      <c r="N377" s="87"/>
      <c r="O377" s="87"/>
      <c r="P377" s="87"/>
      <c r="Q377" s="87"/>
      <c r="R377" s="87"/>
      <c r="S377" s="87"/>
      <c r="T377" s="87"/>
      <c r="U377" s="87"/>
      <c r="V377" s="175"/>
      <c r="W377" s="87"/>
      <c r="X377" s="87"/>
      <c r="Y377" s="87"/>
      <c r="Z377" s="87"/>
      <c r="AA377" s="87"/>
      <c r="AB377" s="87"/>
      <c r="AC377" s="86"/>
      <c r="AD377" s="87"/>
    </row>
    <row x14ac:dyDescent="0.25" r="378" customHeight="1" ht="17.25" hidden="1">
      <c r="A378" s="272" t="s">
        <v>128</v>
      </c>
      <c r="B378" s="273" t="s">
        <v>2</v>
      </c>
      <c r="C378" s="274" t="s">
        <v>129</v>
      </c>
      <c r="D378" s="274" t="s">
        <v>130</v>
      </c>
      <c r="E378" s="274" t="s">
        <v>131</v>
      </c>
      <c r="F378" s="274" t="s">
        <v>132</v>
      </c>
      <c r="G378" s="274" t="s">
        <v>133</v>
      </c>
      <c r="H378" s="274" t="s">
        <v>7</v>
      </c>
      <c r="I378" s="274" t="s">
        <v>134</v>
      </c>
      <c r="J378" s="274" t="s">
        <v>90</v>
      </c>
      <c r="K378" s="275" t="s">
        <v>135</v>
      </c>
      <c r="L378" s="276"/>
      <c r="M378" s="175"/>
      <c r="N378" s="87"/>
      <c r="O378" s="87"/>
      <c r="P378" s="87"/>
      <c r="Q378" s="87"/>
      <c r="R378" s="87"/>
      <c r="S378" s="87"/>
      <c r="T378" s="87"/>
      <c r="U378" s="87"/>
      <c r="V378" s="175"/>
      <c r="W378" s="87"/>
      <c r="X378" s="87"/>
      <c r="Y378" s="87"/>
      <c r="Z378" s="87"/>
      <c r="AA378" s="87"/>
      <c r="AB378" s="87"/>
      <c r="AC378" s="86"/>
      <c r="AD378" s="87"/>
    </row>
    <row x14ac:dyDescent="0.25" r="379" customHeight="1" ht="17.25">
      <c r="A379" s="235">
        <f>A377+1</f>
        <v>25569.375</v>
      </c>
      <c r="B379" s="179" t="s">
        <v>203</v>
      </c>
      <c r="C379" s="180"/>
      <c r="D379" s="180">
        <v>0</v>
      </c>
      <c r="E379" s="180"/>
      <c r="F379" s="180"/>
      <c r="G379" s="180">
        <f>SUM(C379:F379)</f>
      </c>
      <c r="H379" s="237">
        <v>6000</v>
      </c>
      <c r="I379" s="125">
        <f>G379*H379</f>
      </c>
      <c r="J379" s="125">
        <f>I379*0.1</f>
      </c>
      <c r="K379" s="132">
        <f>SUM(I379:J379)</f>
      </c>
      <c r="L379" s="242"/>
      <c r="M379" s="175"/>
      <c r="N379" s="87"/>
      <c r="O379" s="87"/>
      <c r="P379" s="87"/>
      <c r="Q379" s="87"/>
      <c r="R379" s="87"/>
      <c r="S379" s="87"/>
      <c r="T379" s="87"/>
      <c r="U379" s="87"/>
      <c r="V379" s="175"/>
      <c r="W379" s="87"/>
      <c r="X379" s="87"/>
      <c r="Y379" s="87"/>
      <c r="Z379" s="87"/>
      <c r="AA379" s="87"/>
      <c r="AB379" s="87"/>
      <c r="AC379" s="86"/>
      <c r="AD379" s="87"/>
    </row>
    <row x14ac:dyDescent="0.25" r="380" customHeight="1" ht="17.25">
      <c r="A380" s="235">
        <f>A379</f>
        <v>25569.375</v>
      </c>
      <c r="B380" s="179" t="s">
        <v>205</v>
      </c>
      <c r="C380" s="180"/>
      <c r="D380" s="180">
        <f>60-D381</f>
      </c>
      <c r="E380" s="180">
        <v>0</v>
      </c>
      <c r="F380" s="180"/>
      <c r="G380" s="180">
        <f>SUM(C380:F380)</f>
      </c>
      <c r="H380" s="182">
        <v>4300</v>
      </c>
      <c r="I380" s="125">
        <f>G380*H380</f>
      </c>
      <c r="J380" s="125">
        <f>I380*0.1</f>
      </c>
      <c r="K380" s="132">
        <f>SUM(I380:J380)</f>
      </c>
      <c r="L380" s="242"/>
      <c r="M380" s="175"/>
      <c r="N380" s="87"/>
      <c r="O380" s="87"/>
      <c r="P380" s="87"/>
      <c r="Q380" s="87"/>
      <c r="R380" s="87"/>
      <c r="S380" s="87"/>
      <c r="T380" s="87"/>
      <c r="U380" s="87"/>
      <c r="V380" s="175"/>
      <c r="W380" s="87"/>
      <c r="X380" s="87"/>
      <c r="Y380" s="87"/>
      <c r="Z380" s="87"/>
      <c r="AA380" s="87"/>
      <c r="AB380" s="87"/>
      <c r="AC380" s="86"/>
      <c r="AD380" s="87"/>
    </row>
    <row x14ac:dyDescent="0.25" r="381" customHeight="1" ht="17.25">
      <c r="A381" s="235">
        <f>A380</f>
        <v>25569.375</v>
      </c>
      <c r="B381" s="179" t="s">
        <v>206</v>
      </c>
      <c r="C381" s="180"/>
      <c r="D381" s="180">
        <v>11</v>
      </c>
      <c r="E381" s="180"/>
      <c r="F381" s="180"/>
      <c r="G381" s="180">
        <f>SUM(C381:F381)</f>
      </c>
      <c r="H381" s="182">
        <v>5000</v>
      </c>
      <c r="I381" s="125">
        <f>G381*H381</f>
      </c>
      <c r="J381" s="125">
        <f>I381*0.1</f>
      </c>
      <c r="K381" s="132">
        <f>SUM(I381:J381)</f>
      </c>
      <c r="L381" s="242"/>
      <c r="M381" s="175"/>
      <c r="N381" s="87"/>
      <c r="O381" s="87"/>
      <c r="P381" s="87"/>
      <c r="Q381" s="87"/>
      <c r="R381" s="87"/>
      <c r="S381" s="87"/>
      <c r="T381" s="87"/>
      <c r="U381" s="87"/>
      <c r="V381" s="175"/>
      <c r="W381" s="87"/>
      <c r="X381" s="87"/>
      <c r="Y381" s="87"/>
      <c r="Z381" s="87"/>
      <c r="AA381" s="87"/>
      <c r="AB381" s="87"/>
      <c r="AC381" s="86"/>
      <c r="AD381" s="87"/>
    </row>
    <row x14ac:dyDescent="0.25" r="382" customHeight="1" ht="17.25">
      <c r="A382" s="235">
        <f>A380</f>
        <v>25569.375</v>
      </c>
      <c r="B382" s="179" t="s">
        <v>13</v>
      </c>
      <c r="C382" s="180"/>
      <c r="D382" s="180">
        <v>10</v>
      </c>
      <c r="E382" s="180"/>
      <c r="F382" s="180"/>
      <c r="G382" s="180">
        <f>SUM(C382:F382)</f>
      </c>
      <c r="H382" s="125">
        <v>6000</v>
      </c>
      <c r="I382" s="125">
        <f>G382*H382</f>
      </c>
      <c r="J382" s="125">
        <f>I382*0.1</f>
      </c>
      <c r="K382" s="132">
        <f>SUM(I382:J382)</f>
      </c>
      <c r="L382" s="242"/>
      <c r="M382" s="175"/>
      <c r="N382" s="87"/>
      <c r="O382" s="87"/>
      <c r="P382" s="87"/>
      <c r="Q382" s="87"/>
      <c r="R382" s="87"/>
      <c r="S382" s="87"/>
      <c r="T382" s="87"/>
      <c r="U382" s="87"/>
      <c r="V382" s="175"/>
      <c r="W382" s="87"/>
      <c r="X382" s="87"/>
      <c r="Y382" s="87"/>
      <c r="Z382" s="87"/>
      <c r="AA382" s="87"/>
      <c r="AB382" s="87"/>
      <c r="AC382" s="86"/>
      <c r="AD382" s="87"/>
    </row>
    <row x14ac:dyDescent="0.25" r="383" customHeight="1" ht="17.25">
      <c r="A383" s="235">
        <f>A382</f>
        <v>25569.375</v>
      </c>
      <c r="B383" s="179" t="s">
        <v>58</v>
      </c>
      <c r="C383" s="183" t="s">
        <v>14</v>
      </c>
      <c r="D383" s="180">
        <v>15</v>
      </c>
      <c r="E383" s="180">
        <v>6</v>
      </c>
      <c r="F383" s="180"/>
      <c r="G383" s="180">
        <f>SUM(C383:F383)</f>
      </c>
      <c r="H383" s="237">
        <v>5500</v>
      </c>
      <c r="I383" s="125">
        <f>G383*H383</f>
      </c>
      <c r="J383" s="125">
        <f>I383*0.1</f>
      </c>
      <c r="K383" s="132">
        <f>SUM(I383:J383)</f>
      </c>
      <c r="L383" s="242"/>
      <c r="M383" s="175"/>
      <c r="N383" s="87"/>
      <c r="O383" s="87"/>
      <c r="P383" s="87"/>
      <c r="Q383" s="87"/>
      <c r="R383" s="87"/>
      <c r="S383" s="87"/>
      <c r="T383" s="87"/>
      <c r="U383" s="87"/>
      <c r="V383" s="175"/>
      <c r="W383" s="87"/>
      <c r="X383" s="87"/>
      <c r="Y383" s="87"/>
      <c r="Z383" s="87"/>
      <c r="AA383" s="87"/>
      <c r="AB383" s="87"/>
      <c r="AC383" s="86"/>
      <c r="AD383" s="87"/>
    </row>
    <row x14ac:dyDescent="0.25" r="384" customHeight="1" ht="17.25">
      <c r="A384" s="235">
        <f>A383</f>
        <v>25569.375</v>
      </c>
      <c r="B384" s="179" t="s">
        <v>147</v>
      </c>
      <c r="C384" s="183">
        <v>10</v>
      </c>
      <c r="D384" s="180">
        <v>45</v>
      </c>
      <c r="E384" s="180">
        <v>25</v>
      </c>
      <c r="F384" s="180">
        <v>16</v>
      </c>
      <c r="G384" s="180">
        <f>SUM(C384:F384)</f>
      </c>
      <c r="H384" s="125">
        <v>5000</v>
      </c>
      <c r="I384" s="125">
        <f>G384*H384</f>
      </c>
      <c r="J384" s="125">
        <f>I384*0.1</f>
      </c>
      <c r="K384" s="132">
        <f>SUM(I384:J384)</f>
      </c>
      <c r="L384" s="242"/>
      <c r="M384" s="175"/>
      <c r="N384" s="87"/>
      <c r="O384" s="87"/>
      <c r="P384" s="87"/>
      <c r="Q384" s="87"/>
      <c r="R384" s="87"/>
      <c r="S384" s="87"/>
      <c r="T384" s="87"/>
      <c r="U384" s="87"/>
      <c r="V384" s="175"/>
      <c r="W384" s="87"/>
      <c r="X384" s="87"/>
      <c r="Y384" s="87"/>
      <c r="Z384" s="87"/>
      <c r="AA384" s="87"/>
      <c r="AB384" s="87"/>
      <c r="AC384" s="86"/>
      <c r="AD384" s="87"/>
    </row>
    <row x14ac:dyDescent="0.25" r="385" customHeight="1" ht="17.25">
      <c r="A385" s="235">
        <f>A384</f>
        <v>25569.375</v>
      </c>
      <c r="B385" s="179" t="s">
        <v>27</v>
      </c>
      <c r="C385" s="180"/>
      <c r="D385" s="180">
        <v>0</v>
      </c>
      <c r="E385" s="180"/>
      <c r="F385" s="180"/>
      <c r="G385" s="180">
        <f>SUM(C385:F385)</f>
      </c>
      <c r="H385" s="125">
        <v>5500</v>
      </c>
      <c r="I385" s="125">
        <f>G385*H385</f>
      </c>
      <c r="J385" s="125">
        <f>I385*0.1</f>
      </c>
      <c r="K385" s="132">
        <f>SUM(I385:J385)</f>
      </c>
      <c r="L385" s="242"/>
      <c r="M385" s="175"/>
      <c r="N385" s="87"/>
      <c r="O385" s="87"/>
      <c r="P385" s="87"/>
      <c r="Q385" s="87"/>
      <c r="R385" s="87"/>
      <c r="S385" s="87"/>
      <c r="T385" s="87"/>
      <c r="U385" s="87"/>
      <c r="V385" s="175"/>
      <c r="W385" s="87"/>
      <c r="X385" s="87"/>
      <c r="Y385" s="87"/>
      <c r="Z385" s="87"/>
      <c r="AA385" s="87"/>
      <c r="AB385" s="87"/>
      <c r="AC385" s="86"/>
      <c r="AD385" s="87"/>
    </row>
    <row x14ac:dyDescent="0.25" r="386" customHeight="1" ht="17.25">
      <c r="A386" s="235">
        <f>A385</f>
        <v>25569.375</v>
      </c>
      <c r="B386" s="179" t="s">
        <v>20</v>
      </c>
      <c r="C386" s="180"/>
      <c r="D386" s="180">
        <v>61</v>
      </c>
      <c r="E386" s="180">
        <v>4</v>
      </c>
      <c r="F386" s="180"/>
      <c r="G386" s="180">
        <f>SUM(C386:F386)</f>
      </c>
      <c r="H386" s="125">
        <v>5000</v>
      </c>
      <c r="I386" s="125">
        <f>G386*H386</f>
      </c>
      <c r="J386" s="125">
        <f>I386*0.1</f>
      </c>
      <c r="K386" s="132">
        <f>SUM(I386:J386)</f>
      </c>
      <c r="L386" s="242"/>
      <c r="M386" s="175"/>
      <c r="N386" s="87"/>
      <c r="O386" s="87"/>
      <c r="P386" s="87"/>
      <c r="Q386" s="87"/>
      <c r="R386" s="87"/>
      <c r="S386" s="87"/>
      <c r="T386" s="87"/>
      <c r="U386" s="87"/>
      <c r="V386" s="175"/>
      <c r="W386" s="87"/>
      <c r="X386" s="87"/>
      <c r="Y386" s="87"/>
      <c r="Z386" s="87"/>
      <c r="AA386" s="87"/>
      <c r="AB386" s="87"/>
      <c r="AC386" s="86"/>
      <c r="AD386" s="87"/>
    </row>
    <row x14ac:dyDescent="0.25" r="387" customHeight="1" ht="17.25">
      <c r="A387" s="235">
        <f>A386</f>
        <v>25569.375</v>
      </c>
      <c r="B387" s="179" t="s">
        <v>31</v>
      </c>
      <c r="C387" s="180"/>
      <c r="D387" s="180">
        <v>25</v>
      </c>
      <c r="E387" s="180"/>
      <c r="F387" s="180"/>
      <c r="G387" s="180">
        <f>SUM(C387:F387)</f>
      </c>
      <c r="H387" s="125">
        <v>6000</v>
      </c>
      <c r="I387" s="125">
        <f>G387*H387</f>
      </c>
      <c r="J387" s="125">
        <f>I387*0.1</f>
      </c>
      <c r="K387" s="132">
        <f>SUM(I387:J387)</f>
      </c>
      <c r="L387" s="242"/>
      <c r="M387" s="175"/>
      <c r="N387" s="87"/>
      <c r="O387" s="87"/>
      <c r="P387" s="87"/>
      <c r="Q387" s="87"/>
      <c r="R387" s="87"/>
      <c r="S387" s="87"/>
      <c r="T387" s="87"/>
      <c r="U387" s="87"/>
      <c r="V387" s="175"/>
      <c r="W387" s="87"/>
      <c r="X387" s="87"/>
      <c r="Y387" s="87"/>
      <c r="Z387" s="87"/>
      <c r="AA387" s="87"/>
      <c r="AB387" s="87"/>
      <c r="AC387" s="86"/>
      <c r="AD387" s="87"/>
    </row>
    <row x14ac:dyDescent="0.25" r="388" customHeight="1" ht="17.25">
      <c r="A388" s="235">
        <f>A387</f>
        <v>25569.375</v>
      </c>
      <c r="B388" s="179" t="s">
        <v>71</v>
      </c>
      <c r="C388" s="180"/>
      <c r="D388" s="180">
        <v>0</v>
      </c>
      <c r="E388" s="180"/>
      <c r="F388" s="180"/>
      <c r="G388" s="180">
        <f>SUM(C388:F388)</f>
      </c>
      <c r="H388" s="125">
        <v>6000</v>
      </c>
      <c r="I388" s="125">
        <f>G388*H388</f>
      </c>
      <c r="J388" s="125">
        <f>I388*0.1</f>
      </c>
      <c r="K388" s="132">
        <f>SUM(I388:J388)</f>
      </c>
      <c r="L388" s="242"/>
      <c r="M388" s="175"/>
      <c r="N388" s="87"/>
      <c r="O388" s="87"/>
      <c r="P388" s="87"/>
      <c r="Q388" s="87"/>
      <c r="R388" s="87"/>
      <c r="S388" s="87"/>
      <c r="T388" s="87"/>
      <c r="U388" s="87"/>
      <c r="V388" s="175"/>
      <c r="W388" s="87"/>
      <c r="X388" s="87"/>
      <c r="Y388" s="87"/>
      <c r="Z388" s="87"/>
      <c r="AA388" s="87"/>
      <c r="AB388" s="87"/>
      <c r="AC388" s="86"/>
      <c r="AD388" s="87"/>
    </row>
    <row x14ac:dyDescent="0.25" r="389" customHeight="1" ht="17.25">
      <c r="A389" s="235">
        <f>A388</f>
        <v>25569.375</v>
      </c>
      <c r="B389" s="179" t="s">
        <v>49</v>
      </c>
      <c r="C389" s="180"/>
      <c r="D389" s="180">
        <v>15</v>
      </c>
      <c r="E389" s="180">
        <v>10</v>
      </c>
      <c r="F389" s="180"/>
      <c r="G389" s="180">
        <f>SUM(C389:F389)</f>
      </c>
      <c r="H389" s="125">
        <v>6000</v>
      </c>
      <c r="I389" s="125">
        <f>G389*H389</f>
      </c>
      <c r="J389" s="125">
        <f>I389*0.1</f>
      </c>
      <c r="K389" s="132">
        <f>SUM(I389:J389)</f>
      </c>
      <c r="L389" s="242"/>
      <c r="M389" s="175"/>
      <c r="N389" s="87"/>
      <c r="O389" s="87"/>
      <c r="P389" s="87"/>
      <c r="Q389" s="87"/>
      <c r="R389" s="87"/>
      <c r="S389" s="87"/>
      <c r="T389" s="87"/>
      <c r="U389" s="87"/>
      <c r="V389" s="175"/>
      <c r="W389" s="87"/>
      <c r="X389" s="87"/>
      <c r="Y389" s="87"/>
      <c r="Z389" s="87"/>
      <c r="AA389" s="87"/>
      <c r="AB389" s="87"/>
      <c r="AC389" s="86"/>
      <c r="AD389" s="87"/>
    </row>
    <row x14ac:dyDescent="0.25" r="390" customHeight="1" ht="17.25">
      <c r="A390" s="235">
        <f>A389</f>
        <v>25569.375</v>
      </c>
      <c r="B390" s="184" t="s">
        <v>9</v>
      </c>
      <c r="C390" s="180"/>
      <c r="D390" s="180">
        <v>42</v>
      </c>
      <c r="E390" s="180"/>
      <c r="F390" s="180"/>
      <c r="G390" s="180">
        <f>SUM(C390:F390)</f>
      </c>
      <c r="H390" s="125">
        <v>6000</v>
      </c>
      <c r="I390" s="125">
        <f>G390*H390</f>
      </c>
      <c r="J390" s="125">
        <f>I390*0.1</f>
      </c>
      <c r="K390" s="132">
        <f>SUM(I390:J390)</f>
      </c>
      <c r="L390" s="242"/>
      <c r="M390" s="175"/>
      <c r="N390" s="87"/>
      <c r="O390" s="87"/>
      <c r="P390" s="87"/>
      <c r="Q390" s="87"/>
      <c r="R390" s="87"/>
      <c r="S390" s="87"/>
      <c r="T390" s="87"/>
      <c r="U390" s="87"/>
      <c r="V390" s="175"/>
      <c r="W390" s="87"/>
      <c r="X390" s="87"/>
      <c r="Y390" s="87"/>
      <c r="Z390" s="87"/>
      <c r="AA390" s="87"/>
      <c r="AB390" s="87"/>
      <c r="AC390" s="86"/>
      <c r="AD390" s="87"/>
    </row>
    <row x14ac:dyDescent="0.25" r="391" customHeight="1" ht="17.25">
      <c r="A391" s="235">
        <f>A390</f>
        <v>25569.375</v>
      </c>
      <c r="B391" s="179" t="s">
        <v>78</v>
      </c>
      <c r="C391" s="180"/>
      <c r="D391" s="180">
        <v>20</v>
      </c>
      <c r="E391" s="180"/>
      <c r="F391" s="180"/>
      <c r="G391" s="180">
        <f>SUM(C391:F391)</f>
      </c>
      <c r="H391" s="125">
        <v>6500</v>
      </c>
      <c r="I391" s="125">
        <f>G391*H391</f>
      </c>
      <c r="J391" s="125">
        <f>I391*0.1</f>
      </c>
      <c r="K391" s="132">
        <f>SUM(I391:J391)</f>
      </c>
      <c r="L391" s="242"/>
      <c r="M391" s="175"/>
      <c r="N391" s="87"/>
      <c r="O391" s="87"/>
      <c r="P391" s="87"/>
      <c r="Q391" s="87"/>
      <c r="R391" s="87"/>
      <c r="S391" s="87"/>
      <c r="T391" s="87"/>
      <c r="U391" s="87"/>
      <c r="V391" s="175"/>
      <c r="W391" s="87"/>
      <c r="X391" s="87"/>
      <c r="Y391" s="87"/>
      <c r="Z391" s="87"/>
      <c r="AA391" s="87"/>
      <c r="AB391" s="87"/>
      <c r="AC391" s="86"/>
      <c r="AD391" s="87"/>
    </row>
    <row x14ac:dyDescent="0.25" r="392" customHeight="1" ht="17.25">
      <c r="A392" s="235">
        <f>A391</f>
        <v>25569.375</v>
      </c>
      <c r="B392" s="179" t="s">
        <v>55</v>
      </c>
      <c r="C392" s="180"/>
      <c r="D392" s="180">
        <v>10</v>
      </c>
      <c r="E392" s="180"/>
      <c r="F392" s="180"/>
      <c r="G392" s="180">
        <f>SUM(C392:F392)</f>
      </c>
      <c r="H392" s="125">
        <v>6500</v>
      </c>
      <c r="I392" s="125">
        <f>G392*H392</f>
      </c>
      <c r="J392" s="125">
        <f>I392*0.1</f>
      </c>
      <c r="K392" s="132">
        <f>SUM(I392:J392)</f>
      </c>
      <c r="L392" s="242"/>
      <c r="M392" s="175"/>
      <c r="N392" s="87"/>
      <c r="O392" s="87"/>
      <c r="P392" s="87"/>
      <c r="Q392" s="87"/>
      <c r="R392" s="87"/>
      <c r="S392" s="87"/>
      <c r="T392" s="87"/>
      <c r="U392" s="87"/>
      <c r="V392" s="175"/>
      <c r="W392" s="87"/>
      <c r="X392" s="87"/>
      <c r="Y392" s="87"/>
      <c r="Z392" s="87"/>
      <c r="AA392" s="87"/>
      <c r="AB392" s="87"/>
      <c r="AC392" s="86"/>
      <c r="AD392" s="87"/>
    </row>
    <row x14ac:dyDescent="0.25" r="393" customHeight="1" ht="17.25">
      <c r="A393" s="235">
        <f>A392</f>
        <v>25569.375</v>
      </c>
      <c r="B393" s="279" t="s">
        <v>80</v>
      </c>
      <c r="C393" s="180"/>
      <c r="D393" s="180"/>
      <c r="E393" s="180"/>
      <c r="F393" s="180"/>
      <c r="G393" s="180">
        <f>SUM(C393:F393)</f>
      </c>
      <c r="H393" s="125">
        <v>6000</v>
      </c>
      <c r="I393" s="125">
        <f>G393*H393</f>
      </c>
      <c r="J393" s="185"/>
      <c r="K393" s="132">
        <f>SUM(I393:J393)</f>
      </c>
      <c r="L393" s="242"/>
      <c r="M393" s="175"/>
      <c r="N393" s="87"/>
      <c r="O393" s="87"/>
      <c r="P393" s="87"/>
      <c r="Q393" s="87"/>
      <c r="R393" s="87"/>
      <c r="S393" s="87"/>
      <c r="T393" s="87"/>
      <c r="U393" s="87"/>
      <c r="V393" s="175"/>
      <c r="W393" s="87"/>
      <c r="X393" s="87"/>
      <c r="Y393" s="87"/>
      <c r="Z393" s="87"/>
      <c r="AA393" s="87"/>
      <c r="AB393" s="87"/>
      <c r="AC393" s="86"/>
      <c r="AD393" s="87"/>
    </row>
    <row x14ac:dyDescent="0.25" r="394" customHeight="1" ht="17.25">
      <c r="A394" s="235">
        <f>A393</f>
        <v>25569.375</v>
      </c>
      <c r="B394" s="279" t="s">
        <v>67</v>
      </c>
      <c r="C394" s="180"/>
      <c r="D394" s="180">
        <v>7</v>
      </c>
      <c r="E394" s="180">
        <v>6</v>
      </c>
      <c r="F394" s="180"/>
      <c r="G394" s="180">
        <f>SUM(C394:F394)</f>
      </c>
      <c r="H394" s="125">
        <v>5500</v>
      </c>
      <c r="I394" s="125">
        <f>G394*H394</f>
      </c>
      <c r="J394" s="125">
        <f>I394*0.1</f>
      </c>
      <c r="K394" s="132">
        <f>SUM(I394:J394)</f>
      </c>
      <c r="L394" s="242"/>
      <c r="M394" s="175"/>
      <c r="N394" s="87"/>
      <c r="O394" s="87"/>
      <c r="P394" s="87"/>
      <c r="Q394" s="87"/>
      <c r="R394" s="87"/>
      <c r="S394" s="87"/>
      <c r="T394" s="87"/>
      <c r="U394" s="87"/>
      <c r="V394" s="175"/>
      <c r="W394" s="87"/>
      <c r="X394" s="87"/>
      <c r="Y394" s="87"/>
      <c r="Z394" s="87"/>
      <c r="AA394" s="87"/>
      <c r="AB394" s="87"/>
      <c r="AC394" s="86"/>
      <c r="AD394" s="87"/>
    </row>
    <row x14ac:dyDescent="0.25" r="395" customHeight="1" ht="17.25">
      <c r="A395" s="235">
        <f>A394</f>
        <v>25569.375</v>
      </c>
      <c r="B395" s="279" t="s">
        <v>74</v>
      </c>
      <c r="C395" s="180"/>
      <c r="D395" s="180">
        <v>34</v>
      </c>
      <c r="E395" s="180">
        <v>12</v>
      </c>
      <c r="F395" s="180"/>
      <c r="G395" s="180">
        <f>SUM(C395:F395)</f>
      </c>
      <c r="H395" s="187">
        <v>5000</v>
      </c>
      <c r="I395" s="125">
        <f>G395*H395</f>
      </c>
      <c r="J395" s="125">
        <f>I395*0.1</f>
      </c>
      <c r="K395" s="132">
        <f>SUM(I395:J395)</f>
      </c>
      <c r="L395" s="242"/>
      <c r="M395" s="175"/>
      <c r="N395" s="87"/>
      <c r="O395" s="87"/>
      <c r="P395" s="87"/>
      <c r="Q395" s="87"/>
      <c r="R395" s="87"/>
      <c r="S395" s="87"/>
      <c r="T395" s="87"/>
      <c r="U395" s="87"/>
      <c r="V395" s="175"/>
      <c r="W395" s="87"/>
      <c r="X395" s="87"/>
      <c r="Y395" s="87"/>
      <c r="Z395" s="87"/>
      <c r="AA395" s="87"/>
      <c r="AB395" s="87"/>
      <c r="AC395" s="86"/>
      <c r="AD395" s="87"/>
    </row>
    <row x14ac:dyDescent="0.25" r="396" customHeight="1" ht="17.25">
      <c r="A396" s="235">
        <f>A395</f>
        <v>25569.375</v>
      </c>
      <c r="B396" s="280" t="s">
        <v>11</v>
      </c>
      <c r="C396" s="180"/>
      <c r="D396" s="180">
        <v>0</v>
      </c>
      <c r="E396" s="180"/>
      <c r="F396" s="180"/>
      <c r="G396" s="180">
        <f>SUM(C396:F396)</f>
      </c>
      <c r="H396" s="125">
        <v>6000</v>
      </c>
      <c r="I396" s="125">
        <f>G396*H396</f>
      </c>
      <c r="J396" s="125">
        <f>I396*0.1</f>
      </c>
      <c r="K396" s="132">
        <f>SUM(I396:J396)</f>
      </c>
      <c r="L396" s="242"/>
      <c r="M396" s="175"/>
      <c r="N396" s="87"/>
      <c r="O396" s="87"/>
      <c r="P396" s="87"/>
      <c r="Q396" s="87"/>
      <c r="R396" s="87"/>
      <c r="S396" s="87"/>
      <c r="T396" s="87"/>
      <c r="U396" s="87"/>
      <c r="V396" s="175"/>
      <c r="W396" s="87"/>
      <c r="X396" s="87"/>
      <c r="Y396" s="87"/>
      <c r="Z396" s="87"/>
      <c r="AA396" s="87"/>
      <c r="AB396" s="87"/>
      <c r="AC396" s="86"/>
      <c r="AD396" s="87"/>
    </row>
    <row x14ac:dyDescent="0.25" r="397" customHeight="1" ht="17.25">
      <c r="A397" s="235">
        <f>A396</f>
        <v>25569.375</v>
      </c>
      <c r="B397" s="279" t="s">
        <v>22</v>
      </c>
      <c r="C397" s="180"/>
      <c r="D397" s="180">
        <v>29</v>
      </c>
      <c r="E397" s="180"/>
      <c r="F397" s="180"/>
      <c r="G397" s="180">
        <f>SUM(C397:F397)</f>
      </c>
      <c r="H397" s="237">
        <v>4800</v>
      </c>
      <c r="I397" s="125">
        <f>G397*H397</f>
      </c>
      <c r="J397" s="125">
        <f>I397*0.1</f>
      </c>
      <c r="K397" s="132">
        <f>SUM(I397:J397)</f>
      </c>
      <c r="L397" s="242"/>
      <c r="M397" s="175"/>
      <c r="N397" s="87"/>
      <c r="O397" s="87"/>
      <c r="P397" s="87"/>
      <c r="Q397" s="87"/>
      <c r="R397" s="87"/>
      <c r="S397" s="87"/>
      <c r="T397" s="87"/>
      <c r="U397" s="87"/>
      <c r="V397" s="175"/>
      <c r="W397" s="87"/>
      <c r="X397" s="87"/>
      <c r="Y397" s="87"/>
      <c r="Z397" s="87"/>
      <c r="AA397" s="87"/>
      <c r="AB397" s="87"/>
      <c r="AC397" s="86"/>
      <c r="AD397" s="87"/>
    </row>
    <row x14ac:dyDescent="0.25" r="398" customHeight="1" ht="17.25">
      <c r="A398" s="235">
        <f>A397</f>
        <v>25569.375</v>
      </c>
      <c r="B398" s="279" t="s">
        <v>84</v>
      </c>
      <c r="C398" s="180"/>
      <c r="D398" s="180">
        <v>16</v>
      </c>
      <c r="E398" s="180"/>
      <c r="F398" s="180"/>
      <c r="G398" s="180">
        <f>SUM(C398:F398)</f>
      </c>
      <c r="H398" s="237">
        <v>4800</v>
      </c>
      <c r="I398" s="125">
        <f>G398*H398</f>
      </c>
      <c r="J398" s="125">
        <f>I398*0.1</f>
      </c>
      <c r="K398" s="132">
        <f>SUM(I398:J398)</f>
      </c>
      <c r="L398" s="242"/>
      <c r="M398" s="175"/>
      <c r="N398" s="87"/>
      <c r="O398" s="87"/>
      <c r="P398" s="87"/>
      <c r="Q398" s="87"/>
      <c r="R398" s="87"/>
      <c r="S398" s="87"/>
      <c r="T398" s="87"/>
      <c r="U398" s="87"/>
      <c r="V398" s="175"/>
      <c r="W398" s="87"/>
      <c r="X398" s="87"/>
      <c r="Y398" s="87"/>
      <c r="Z398" s="87"/>
      <c r="AA398" s="87"/>
      <c r="AB398" s="87"/>
      <c r="AC398" s="86"/>
      <c r="AD398" s="87"/>
    </row>
    <row x14ac:dyDescent="0.25" r="399" customHeight="1" ht="17.25">
      <c r="A399" s="235">
        <f>A398</f>
        <v>25569.375</v>
      </c>
      <c r="B399" s="280" t="s">
        <v>17</v>
      </c>
      <c r="C399" s="180"/>
      <c r="D399" s="180">
        <v>37</v>
      </c>
      <c r="E399" s="180">
        <v>12</v>
      </c>
      <c r="F399" s="180"/>
      <c r="G399" s="180">
        <f>SUM(C399:F399)</f>
      </c>
      <c r="H399" s="125">
        <v>6000</v>
      </c>
      <c r="I399" s="125">
        <f>G399*H399</f>
      </c>
      <c r="J399" s="185"/>
      <c r="K399" s="132">
        <f>SUM(I399:J399)</f>
      </c>
      <c r="L399" s="242"/>
      <c r="M399" s="175"/>
      <c r="N399" s="87"/>
      <c r="O399" s="87"/>
      <c r="P399" s="87"/>
      <c r="Q399" s="87"/>
      <c r="R399" s="87"/>
      <c r="S399" s="87"/>
      <c r="T399" s="87"/>
      <c r="U399" s="87"/>
      <c r="V399" s="175"/>
      <c r="W399" s="87"/>
      <c r="X399" s="87"/>
      <c r="Y399" s="87"/>
      <c r="Z399" s="87"/>
      <c r="AA399" s="87"/>
      <c r="AB399" s="87"/>
      <c r="AC399" s="86"/>
      <c r="AD399" s="87"/>
    </row>
    <row x14ac:dyDescent="0.25" r="400" customHeight="1" ht="17.25">
      <c r="A400" s="235">
        <f>A399</f>
        <v>25569.375</v>
      </c>
      <c r="B400" s="279" t="s">
        <v>29</v>
      </c>
      <c r="C400" s="188" t="s">
        <v>14</v>
      </c>
      <c r="D400" s="180">
        <v>12</v>
      </c>
      <c r="E400" s="180">
        <v>11</v>
      </c>
      <c r="F400" s="180"/>
      <c r="G400" s="180">
        <f>SUM(C400:F400)</f>
      </c>
      <c r="H400" s="125">
        <v>5500</v>
      </c>
      <c r="I400" s="125">
        <f>G400*H400</f>
      </c>
      <c r="J400" s="125">
        <f>I400*0.1</f>
      </c>
      <c r="K400" s="132">
        <f>SUM(I400:J400)</f>
      </c>
      <c r="L400" s="242"/>
      <c r="M400" s="175"/>
      <c r="N400" s="87"/>
      <c r="O400" s="87"/>
      <c r="P400" s="87"/>
      <c r="Q400" s="87"/>
      <c r="R400" s="87"/>
      <c r="S400" s="87"/>
      <c r="T400" s="87"/>
      <c r="U400" s="87"/>
      <c r="V400" s="175"/>
      <c r="W400" s="87"/>
      <c r="X400" s="87"/>
      <c r="Y400" s="87"/>
      <c r="Z400" s="87"/>
      <c r="AA400" s="87"/>
      <c r="AB400" s="87"/>
      <c r="AC400" s="86"/>
      <c r="AD400" s="87"/>
    </row>
    <row x14ac:dyDescent="0.25" r="401" customHeight="1" ht="17.25">
      <c r="A401" s="235">
        <f>A400</f>
        <v>25569.375</v>
      </c>
      <c r="B401" s="279" t="s">
        <v>15</v>
      </c>
      <c r="C401" s="180"/>
      <c r="D401" s="180">
        <v>26</v>
      </c>
      <c r="E401" s="180"/>
      <c r="F401" s="180"/>
      <c r="G401" s="180">
        <f>SUM(C401:F401)</f>
      </c>
      <c r="H401" s="237">
        <v>4800</v>
      </c>
      <c r="I401" s="125">
        <f>G401*H401</f>
      </c>
      <c r="J401" s="125">
        <f>I401*0.1</f>
      </c>
      <c r="K401" s="132">
        <f>SUM(I401:J401)</f>
      </c>
      <c r="L401" s="242"/>
      <c r="M401" s="175"/>
      <c r="N401" s="87"/>
      <c r="O401" s="87"/>
      <c r="P401" s="87"/>
      <c r="Q401" s="87"/>
      <c r="R401" s="87"/>
      <c r="S401" s="87"/>
      <c r="T401" s="87"/>
      <c r="U401" s="87"/>
      <c r="V401" s="175"/>
      <c r="W401" s="87"/>
      <c r="X401" s="87"/>
      <c r="Y401" s="87"/>
      <c r="Z401" s="87"/>
      <c r="AA401" s="87"/>
      <c r="AB401" s="87"/>
      <c r="AC401" s="86"/>
      <c r="AD401" s="87"/>
    </row>
    <row x14ac:dyDescent="0.25" r="402" customHeight="1" ht="17.25">
      <c r="A402" s="235">
        <f>A401</f>
        <v>25569.375</v>
      </c>
      <c r="B402" s="279" t="s">
        <v>21</v>
      </c>
      <c r="C402" s="188" t="s">
        <v>14</v>
      </c>
      <c r="D402" s="180">
        <v>13</v>
      </c>
      <c r="E402" s="180"/>
      <c r="F402" s="180"/>
      <c r="G402" s="180">
        <f>SUM(C402:F402)</f>
      </c>
      <c r="H402" s="125">
        <v>5000</v>
      </c>
      <c r="I402" s="125">
        <f>G402*H402</f>
      </c>
      <c r="J402" s="125">
        <f>I402*0.1</f>
      </c>
      <c r="K402" s="132">
        <f>SUM(I402:J402)</f>
      </c>
      <c r="L402" s="242"/>
      <c r="M402" s="175"/>
      <c r="N402" s="87"/>
      <c r="O402" s="87"/>
      <c r="P402" s="87"/>
      <c r="Q402" s="87"/>
      <c r="R402" s="87"/>
      <c r="S402" s="87"/>
      <c r="T402" s="87"/>
      <c r="U402" s="87"/>
      <c r="V402" s="175"/>
      <c r="W402" s="87"/>
      <c r="X402" s="87"/>
      <c r="Y402" s="87"/>
      <c r="Z402" s="87"/>
      <c r="AA402" s="87"/>
      <c r="AB402" s="87"/>
      <c r="AC402" s="86"/>
      <c r="AD402" s="87"/>
    </row>
    <row x14ac:dyDescent="0.25" r="403" customHeight="1" ht="17.25">
      <c r="A403" s="235">
        <f>A402</f>
        <v>25569.375</v>
      </c>
      <c r="B403" s="279" t="s">
        <v>52</v>
      </c>
      <c r="C403" s="180"/>
      <c r="D403" s="180">
        <v>16</v>
      </c>
      <c r="E403" s="180">
        <v>9</v>
      </c>
      <c r="F403" s="180"/>
      <c r="G403" s="180">
        <f>SUM(C403:F403)</f>
      </c>
      <c r="H403" s="125">
        <v>5000</v>
      </c>
      <c r="I403" s="125">
        <f>G403*H403</f>
      </c>
      <c r="J403" s="125">
        <f>I403*0.1</f>
      </c>
      <c r="K403" s="132">
        <f>SUM(I403:J403)</f>
      </c>
      <c r="L403" s="242"/>
      <c r="M403" s="175"/>
      <c r="N403" s="87"/>
      <c r="O403" s="87"/>
      <c r="P403" s="87"/>
      <c r="Q403" s="87"/>
      <c r="R403" s="87"/>
      <c r="S403" s="87"/>
      <c r="T403" s="87"/>
      <c r="U403" s="87"/>
      <c r="V403" s="175"/>
      <c r="W403" s="87"/>
      <c r="X403" s="87"/>
      <c r="Y403" s="87"/>
      <c r="Z403" s="87"/>
      <c r="AA403" s="87"/>
      <c r="AB403" s="87"/>
      <c r="AC403" s="86"/>
      <c r="AD403" s="87"/>
    </row>
    <row x14ac:dyDescent="0.25" r="404" customHeight="1" ht="17.25">
      <c r="A404" s="235">
        <f>A403</f>
        <v>25569.375</v>
      </c>
      <c r="B404" s="279" t="s">
        <v>61</v>
      </c>
      <c r="C404" s="180"/>
      <c r="D404" s="180">
        <v>9</v>
      </c>
      <c r="E404" s="180"/>
      <c r="F404" s="180"/>
      <c r="G404" s="180">
        <f>SUM(C404:F404)</f>
      </c>
      <c r="H404" s="125">
        <v>5000</v>
      </c>
      <c r="I404" s="125">
        <f>G404*H404</f>
      </c>
      <c r="J404" s="125">
        <f>I404*0.1</f>
      </c>
      <c r="K404" s="132">
        <f>SUM(I404:J404)</f>
      </c>
      <c r="L404" s="242"/>
      <c r="M404" s="175"/>
      <c r="N404" s="87"/>
      <c r="O404" s="87"/>
      <c r="P404" s="87"/>
      <c r="Q404" s="87"/>
      <c r="R404" s="87"/>
      <c r="S404" s="87"/>
      <c r="T404" s="87"/>
      <c r="U404" s="87"/>
      <c r="V404" s="175"/>
      <c r="W404" s="87"/>
      <c r="X404" s="87"/>
      <c r="Y404" s="87"/>
      <c r="Z404" s="87"/>
      <c r="AA404" s="87"/>
      <c r="AB404" s="87"/>
      <c r="AC404" s="86"/>
      <c r="AD404" s="87"/>
    </row>
    <row x14ac:dyDescent="0.25" r="405" customHeight="1" ht="17.25">
      <c r="A405" s="235">
        <f>A404</f>
        <v>25569.375</v>
      </c>
      <c r="B405" s="280" t="s">
        <v>33</v>
      </c>
      <c r="C405" s="180"/>
      <c r="D405" s="180">
        <v>0</v>
      </c>
      <c r="E405" s="180"/>
      <c r="F405" s="180"/>
      <c r="G405" s="180">
        <f>SUM(C405:F405)</f>
      </c>
      <c r="H405" s="125">
        <v>5500</v>
      </c>
      <c r="I405" s="125">
        <f>G405*H405</f>
      </c>
      <c r="J405" s="125">
        <f>I405*0.1</f>
      </c>
      <c r="K405" s="132">
        <f>SUM(I405:J405)</f>
      </c>
      <c r="L405" s="242"/>
      <c r="M405" s="175"/>
      <c r="N405" s="87"/>
      <c r="O405" s="87"/>
      <c r="P405" s="87"/>
      <c r="Q405" s="87"/>
      <c r="R405" s="87"/>
      <c r="S405" s="87"/>
      <c r="T405" s="87"/>
      <c r="U405" s="87"/>
      <c r="V405" s="175"/>
      <c r="W405" s="87"/>
      <c r="X405" s="87"/>
      <c r="Y405" s="87"/>
      <c r="Z405" s="87"/>
      <c r="AA405" s="87"/>
      <c r="AB405" s="87"/>
      <c r="AC405" s="86"/>
      <c r="AD405" s="87"/>
    </row>
    <row x14ac:dyDescent="0.25" r="406" customHeight="1" ht="17.25">
      <c r="A406" s="235">
        <f>A405</f>
        <v>25569.375</v>
      </c>
      <c r="B406" s="279" t="s">
        <v>30</v>
      </c>
      <c r="C406" s="180"/>
      <c r="D406" s="180">
        <v>0</v>
      </c>
      <c r="E406" s="180"/>
      <c r="F406" s="180"/>
      <c r="G406" s="180">
        <f>SUM(C406:F406)</f>
      </c>
      <c r="H406" s="125">
        <v>6000</v>
      </c>
      <c r="I406" s="125">
        <f>G406*H406</f>
      </c>
      <c r="J406" s="125">
        <f>I406*0.1</f>
      </c>
      <c r="K406" s="132">
        <f>SUM(I406:J406)</f>
      </c>
      <c r="L406" s="242"/>
      <c r="M406" s="175"/>
      <c r="N406" s="87"/>
      <c r="O406" s="87"/>
      <c r="P406" s="87"/>
      <c r="Q406" s="87"/>
      <c r="R406" s="87"/>
      <c r="S406" s="87"/>
      <c r="T406" s="87"/>
      <c r="U406" s="87"/>
      <c r="V406" s="175"/>
      <c r="W406" s="87"/>
      <c r="X406" s="87"/>
      <c r="Y406" s="87"/>
      <c r="Z406" s="87"/>
      <c r="AA406" s="87"/>
      <c r="AB406" s="87"/>
      <c r="AC406" s="86"/>
      <c r="AD406" s="87"/>
    </row>
    <row x14ac:dyDescent="0.25" r="407" customHeight="1" ht="17.25">
      <c r="A407" s="235">
        <f>A406</f>
        <v>25569.375</v>
      </c>
      <c r="B407" s="279" t="s">
        <v>28</v>
      </c>
      <c r="C407" s="188" t="s">
        <v>14</v>
      </c>
      <c r="D407" s="180">
        <v>20</v>
      </c>
      <c r="E407" s="180"/>
      <c r="F407" s="180"/>
      <c r="G407" s="180">
        <f>SUM(C407:F407)</f>
      </c>
      <c r="H407" s="125">
        <v>5000</v>
      </c>
      <c r="I407" s="125">
        <f>G407*H407</f>
      </c>
      <c r="J407" s="125">
        <f>I407*0.1</f>
      </c>
      <c r="K407" s="132">
        <f>SUM(I407:J407)</f>
      </c>
      <c r="L407" s="242"/>
      <c r="M407" s="175"/>
      <c r="N407" s="87"/>
      <c r="O407" s="87"/>
      <c r="P407" s="87"/>
      <c r="Q407" s="87"/>
      <c r="R407" s="87"/>
      <c r="S407" s="87"/>
      <c r="T407" s="87"/>
      <c r="U407" s="87"/>
      <c r="V407" s="175"/>
      <c r="W407" s="87"/>
      <c r="X407" s="87"/>
      <c r="Y407" s="87"/>
      <c r="Z407" s="87"/>
      <c r="AA407" s="87"/>
      <c r="AB407" s="87"/>
      <c r="AC407" s="86"/>
      <c r="AD407" s="87"/>
    </row>
    <row x14ac:dyDescent="0.25" r="408" customHeight="1" ht="17.25">
      <c r="A408" s="235">
        <f>A407</f>
        <v>25569.375</v>
      </c>
      <c r="B408" s="179" t="s">
        <v>12</v>
      </c>
      <c r="C408" s="180"/>
      <c r="D408" s="180">
        <v>19</v>
      </c>
      <c r="E408" s="180">
        <v>7</v>
      </c>
      <c r="F408" s="180"/>
      <c r="G408" s="180">
        <f>SUM(C408:F408)</f>
      </c>
      <c r="H408" s="125">
        <v>6000</v>
      </c>
      <c r="I408" s="125">
        <f>G408*H408</f>
      </c>
      <c r="J408" s="125">
        <f>I408*0.1</f>
      </c>
      <c r="K408" s="132">
        <f>SUM(I408:J408)</f>
      </c>
      <c r="L408" s="242"/>
      <c r="M408" s="175"/>
      <c r="N408" s="87"/>
      <c r="O408" s="87"/>
      <c r="P408" s="87"/>
      <c r="Q408" s="87"/>
      <c r="R408" s="87"/>
      <c r="S408" s="87"/>
      <c r="T408" s="87"/>
      <c r="U408" s="87"/>
      <c r="V408" s="175"/>
      <c r="W408" s="87"/>
      <c r="X408" s="87"/>
      <c r="Y408" s="87"/>
      <c r="Z408" s="87"/>
      <c r="AA408" s="87"/>
      <c r="AB408" s="87"/>
      <c r="AC408" s="86"/>
      <c r="AD408" s="87"/>
    </row>
    <row x14ac:dyDescent="0.25" r="409" customHeight="1" ht="17.25">
      <c r="A409" s="235">
        <f>A408</f>
        <v>25569.375</v>
      </c>
      <c r="B409" s="179" t="s">
        <v>100</v>
      </c>
      <c r="C409" s="180"/>
      <c r="D409" s="180">
        <v>6</v>
      </c>
      <c r="E409" s="180"/>
      <c r="F409" s="180"/>
      <c r="G409" s="180">
        <f>SUM(C409:F409)</f>
      </c>
      <c r="H409" s="125">
        <v>5500</v>
      </c>
      <c r="I409" s="125">
        <f>G409*H409</f>
      </c>
      <c r="J409" s="125">
        <f>I409*0.1</f>
      </c>
      <c r="K409" s="125">
        <f>SUM(I409:J409)</f>
      </c>
      <c r="L409" s="242"/>
      <c r="M409" s="175"/>
      <c r="N409" s="87"/>
      <c r="O409" s="87"/>
      <c r="P409" s="87"/>
      <c r="Q409" s="87"/>
      <c r="R409" s="87"/>
      <c r="S409" s="87"/>
      <c r="T409" s="87"/>
      <c r="U409" s="87"/>
      <c r="V409" s="175"/>
      <c r="W409" s="87"/>
      <c r="X409" s="87"/>
      <c r="Y409" s="87"/>
      <c r="Z409" s="87"/>
      <c r="AA409" s="87"/>
      <c r="AB409" s="87"/>
      <c r="AC409" s="86"/>
      <c r="AD409" s="87"/>
    </row>
    <row x14ac:dyDescent="0.25" r="410" customHeight="1" ht="17.25">
      <c r="A410" s="235">
        <f>A409</f>
        <v>25569.375</v>
      </c>
      <c r="B410" s="179" t="s">
        <v>37</v>
      </c>
      <c r="C410" s="180"/>
      <c r="D410" s="180">
        <v>5</v>
      </c>
      <c r="E410" s="180"/>
      <c r="F410" s="180"/>
      <c r="G410" s="180">
        <f>SUM(C410:F410)</f>
      </c>
      <c r="H410" s="125">
        <v>6500</v>
      </c>
      <c r="I410" s="125">
        <f>G410*H410</f>
      </c>
      <c r="J410" s="125">
        <f>I410*0.1</f>
      </c>
      <c r="K410" s="125">
        <f>SUM(I410:J410)</f>
      </c>
      <c r="L410" s="242"/>
      <c r="M410" s="175"/>
      <c r="N410" s="87"/>
      <c r="O410" s="87"/>
      <c r="P410" s="87"/>
      <c r="Q410" s="87"/>
      <c r="R410" s="87"/>
      <c r="S410" s="87"/>
      <c r="T410" s="87"/>
      <c r="U410" s="87"/>
      <c r="V410" s="175"/>
      <c r="W410" s="87"/>
      <c r="X410" s="87"/>
      <c r="Y410" s="87"/>
      <c r="Z410" s="87"/>
      <c r="AA410" s="87"/>
      <c r="AB410" s="87"/>
      <c r="AC410" s="86"/>
      <c r="AD410" s="87"/>
    </row>
    <row x14ac:dyDescent="0.25" r="411" customHeight="1" ht="17.25">
      <c r="A411" s="235">
        <f>A410</f>
        <v>25569.375</v>
      </c>
      <c r="B411" s="186" t="s">
        <v>64</v>
      </c>
      <c r="C411" s="180"/>
      <c r="D411" s="180">
        <v>52</v>
      </c>
      <c r="E411" s="180">
        <v>0</v>
      </c>
      <c r="F411" s="180"/>
      <c r="G411" s="180">
        <f>SUM(C411:F411)</f>
      </c>
      <c r="H411" s="182">
        <v>5500</v>
      </c>
      <c r="I411" s="125">
        <f>G411*H411</f>
      </c>
      <c r="J411" s="125">
        <f>I411*0.1</f>
      </c>
      <c r="K411" s="125">
        <f>SUM(I411:J411)</f>
      </c>
      <c r="L411" s="242"/>
      <c r="M411" s="175"/>
      <c r="N411" s="87"/>
      <c r="O411" s="87"/>
      <c r="P411" s="87"/>
      <c r="Q411" s="87"/>
      <c r="R411" s="87"/>
      <c r="S411" s="87"/>
      <c r="T411" s="87"/>
      <c r="U411" s="87"/>
      <c r="V411" s="175"/>
      <c r="W411" s="87"/>
      <c r="X411" s="87"/>
      <c r="Y411" s="87"/>
      <c r="Z411" s="87"/>
      <c r="AA411" s="87"/>
      <c r="AB411" s="87"/>
      <c r="AC411" s="86"/>
      <c r="AD411" s="87"/>
    </row>
    <row x14ac:dyDescent="0.25" r="412" customHeight="1" ht="17.25">
      <c r="A412" s="235">
        <f>A411</f>
        <v>25569.375</v>
      </c>
      <c r="B412" s="186" t="s">
        <v>25</v>
      </c>
      <c r="C412" s="180"/>
      <c r="D412" s="180">
        <v>0</v>
      </c>
      <c r="E412" s="180"/>
      <c r="F412" s="180"/>
      <c r="G412" s="180">
        <f>SUM(C412:F412)</f>
      </c>
      <c r="H412" s="125">
        <v>6000</v>
      </c>
      <c r="I412" s="125">
        <f>G412*H412</f>
      </c>
      <c r="J412" s="125">
        <f>I412*0.1</f>
      </c>
      <c r="K412" s="125">
        <f>SUM(I412:J412)</f>
      </c>
      <c r="L412" s="242"/>
      <c r="M412" s="175"/>
      <c r="N412" s="87"/>
      <c r="O412" s="87"/>
      <c r="P412" s="87"/>
      <c r="Q412" s="87"/>
      <c r="R412" s="87"/>
      <c r="S412" s="87"/>
      <c r="T412" s="87"/>
      <c r="U412" s="87"/>
      <c r="V412" s="175"/>
      <c r="W412" s="87"/>
      <c r="X412" s="87"/>
      <c r="Y412" s="87"/>
      <c r="Z412" s="87"/>
      <c r="AA412" s="87"/>
      <c r="AB412" s="87"/>
      <c r="AC412" s="86"/>
      <c r="AD412" s="87"/>
    </row>
    <row x14ac:dyDescent="0.25" r="413" customHeight="1" ht="17.25">
      <c r="A413" s="235">
        <f>A412</f>
        <v>25569.375</v>
      </c>
      <c r="B413" s="279" t="s">
        <v>76</v>
      </c>
      <c r="C413" s="188" t="s">
        <v>14</v>
      </c>
      <c r="D413" s="180">
        <v>23</v>
      </c>
      <c r="E413" s="180"/>
      <c r="F413" s="180"/>
      <c r="G413" s="180">
        <f>SUM(C413:F413)</f>
      </c>
      <c r="H413" s="125">
        <v>6000</v>
      </c>
      <c r="I413" s="125">
        <f>G413*H413</f>
      </c>
      <c r="J413" s="125">
        <f>I413*0.1</f>
      </c>
      <c r="K413" s="125">
        <f>SUM(I413:J413)</f>
      </c>
      <c r="L413" s="242"/>
      <c r="M413" s="175"/>
      <c r="N413" s="87"/>
      <c r="O413" s="87"/>
      <c r="P413" s="87"/>
      <c r="Q413" s="87"/>
      <c r="R413" s="87"/>
      <c r="S413" s="87"/>
      <c r="T413" s="87"/>
      <c r="U413" s="87"/>
      <c r="V413" s="175"/>
      <c r="W413" s="87"/>
      <c r="X413" s="87"/>
      <c r="Y413" s="87"/>
      <c r="Z413" s="87"/>
      <c r="AA413" s="87"/>
      <c r="AB413" s="87"/>
      <c r="AC413" s="86"/>
      <c r="AD413" s="87"/>
    </row>
    <row x14ac:dyDescent="0.25" r="414" customHeight="1" ht="17.25">
      <c r="A414" s="235">
        <f>A413</f>
        <v>25569.375</v>
      </c>
      <c r="B414" s="186" t="s">
        <v>149</v>
      </c>
      <c r="C414" s="180"/>
      <c r="D414" s="180">
        <v>91</v>
      </c>
      <c r="E414" s="180"/>
      <c r="F414" s="180">
        <v>3</v>
      </c>
      <c r="G414" s="180">
        <f>SUM(C414:F414)</f>
      </c>
      <c r="H414" s="125">
        <v>6000</v>
      </c>
      <c r="I414" s="125">
        <f>G414*H414</f>
      </c>
      <c r="J414" s="125">
        <f>I414*0.1</f>
      </c>
      <c r="K414" s="125">
        <f>SUM(I414:J414)</f>
      </c>
      <c r="L414" s="242"/>
      <c r="M414" s="175"/>
      <c r="N414" s="87"/>
      <c r="O414" s="87"/>
      <c r="P414" s="87"/>
      <c r="Q414" s="87"/>
      <c r="R414" s="87"/>
      <c r="S414" s="87"/>
      <c r="T414" s="87"/>
      <c r="U414" s="87"/>
      <c r="V414" s="175"/>
      <c r="W414" s="87"/>
      <c r="X414" s="87"/>
      <c r="Y414" s="87"/>
      <c r="Z414" s="87"/>
      <c r="AA414" s="87"/>
      <c r="AB414" s="87"/>
      <c r="AC414" s="86"/>
      <c r="AD414" s="87"/>
    </row>
    <row x14ac:dyDescent="0.25" r="415" customHeight="1" ht="17.25">
      <c r="A415" s="235">
        <f>A414</f>
        <v>25569.375</v>
      </c>
      <c r="B415" s="280" t="s">
        <v>43</v>
      </c>
      <c r="C415" s="180"/>
      <c r="D415" s="180">
        <v>48</v>
      </c>
      <c r="E415" s="180"/>
      <c r="F415" s="180"/>
      <c r="G415" s="180">
        <f>SUM(C415:F415)</f>
      </c>
      <c r="H415" s="125">
        <v>6000</v>
      </c>
      <c r="I415" s="125">
        <f>G415*H415</f>
      </c>
      <c r="J415" s="125">
        <f>I415*0.1</f>
      </c>
      <c r="K415" s="125">
        <f>SUM(I415:J415)</f>
      </c>
      <c r="L415" s="242"/>
      <c r="M415" s="175"/>
      <c r="N415" s="87"/>
      <c r="O415" s="87"/>
      <c r="P415" s="87"/>
      <c r="Q415" s="87"/>
      <c r="R415" s="87"/>
      <c r="S415" s="87"/>
      <c r="T415" s="87"/>
      <c r="U415" s="87"/>
      <c r="V415" s="175"/>
      <c r="W415" s="87"/>
      <c r="X415" s="87"/>
      <c r="Y415" s="87"/>
      <c r="Z415" s="87"/>
      <c r="AA415" s="87"/>
      <c r="AB415" s="87"/>
      <c r="AC415" s="86"/>
      <c r="AD415" s="87"/>
    </row>
    <row x14ac:dyDescent="0.25" r="416" customHeight="1" ht="17.25">
      <c r="A416" s="235">
        <f>A415</f>
        <v>25569.375</v>
      </c>
      <c r="B416" s="280" t="s">
        <v>18</v>
      </c>
      <c r="C416" s="180"/>
      <c r="D416" s="180">
        <v>7</v>
      </c>
      <c r="E416" s="180"/>
      <c r="F416" s="180"/>
      <c r="G416" s="180">
        <f>SUM(C416:F416)</f>
      </c>
      <c r="H416" s="125">
        <v>6000</v>
      </c>
      <c r="I416" s="125">
        <f>G416*H416</f>
      </c>
      <c r="J416" s="125">
        <f>I416*0.1</f>
      </c>
      <c r="K416" s="125">
        <f>SUM(I416:J416)</f>
      </c>
      <c r="L416" s="242"/>
      <c r="M416" s="175"/>
      <c r="N416" s="87"/>
      <c r="O416" s="87"/>
      <c r="P416" s="87"/>
      <c r="Q416" s="87"/>
      <c r="R416" s="87"/>
      <c r="S416" s="87"/>
      <c r="T416" s="87"/>
      <c r="U416" s="87"/>
      <c r="V416" s="175"/>
      <c r="W416" s="87"/>
      <c r="X416" s="87"/>
      <c r="Y416" s="87"/>
      <c r="Z416" s="87"/>
      <c r="AA416" s="87"/>
      <c r="AB416" s="87"/>
      <c r="AC416" s="86"/>
      <c r="AD416" s="87"/>
    </row>
    <row x14ac:dyDescent="0.25" r="417" customHeight="1" ht="17.25">
      <c r="A417" s="235">
        <f>A416</f>
        <v>25569.375</v>
      </c>
      <c r="B417" s="280" t="s">
        <v>82</v>
      </c>
      <c r="C417" s="188" t="s">
        <v>14</v>
      </c>
      <c r="D417" s="180">
        <v>25</v>
      </c>
      <c r="E417" s="180">
        <v>10</v>
      </c>
      <c r="F417" s="180">
        <v>7</v>
      </c>
      <c r="G417" s="180">
        <f>SUM(C417:F417)</f>
      </c>
      <c r="H417" s="125">
        <v>5000</v>
      </c>
      <c r="I417" s="125">
        <f>G417*H417</f>
      </c>
      <c r="J417" s="125">
        <f>I417*0.1</f>
      </c>
      <c r="K417" s="125">
        <f>SUM(I417:J417)</f>
      </c>
      <c r="L417" s="242"/>
      <c r="M417" s="175"/>
      <c r="N417" s="87"/>
      <c r="O417" s="87"/>
      <c r="P417" s="87"/>
      <c r="Q417" s="87"/>
      <c r="R417" s="87"/>
      <c r="S417" s="87"/>
      <c r="T417" s="87"/>
      <c r="U417" s="87"/>
      <c r="V417" s="175"/>
      <c r="W417" s="87"/>
      <c r="X417" s="87"/>
      <c r="Y417" s="87"/>
      <c r="Z417" s="87"/>
      <c r="AA417" s="87"/>
      <c r="AB417" s="87"/>
      <c r="AC417" s="86"/>
      <c r="AD417" s="87"/>
    </row>
    <row x14ac:dyDescent="0.25" r="418" customHeight="1" ht="17.25">
      <c r="A418" s="235">
        <f>A417</f>
        <v>25569.375</v>
      </c>
      <c r="B418" s="280" t="s">
        <v>151</v>
      </c>
      <c r="C418" s="180"/>
      <c r="D418" s="180">
        <v>12</v>
      </c>
      <c r="E418" s="180"/>
      <c r="F418" s="180"/>
      <c r="G418" s="180">
        <f>SUM(C418:F418)</f>
      </c>
      <c r="H418" s="125">
        <v>5000</v>
      </c>
      <c r="I418" s="125">
        <f>G418*H418</f>
      </c>
      <c r="J418" s="125">
        <f>I418*0.1</f>
      </c>
      <c r="K418" s="125">
        <f>SUM(I418:J418)</f>
      </c>
      <c r="L418" s="242"/>
      <c r="M418" s="175"/>
      <c r="N418" s="87"/>
      <c r="O418" s="87"/>
      <c r="P418" s="87"/>
      <c r="Q418" s="87"/>
      <c r="R418" s="87"/>
      <c r="S418" s="87"/>
      <c r="T418" s="87"/>
      <c r="U418" s="87"/>
      <c r="V418" s="175"/>
      <c r="W418" s="87"/>
      <c r="X418" s="87"/>
      <c r="Y418" s="87"/>
      <c r="Z418" s="87"/>
      <c r="AA418" s="87"/>
      <c r="AB418" s="87"/>
      <c r="AC418" s="86"/>
      <c r="AD418" s="87"/>
    </row>
    <row x14ac:dyDescent="0.25" r="419" customHeight="1" ht="17.25">
      <c r="A419" s="235">
        <f>A418</f>
        <v>25569.375</v>
      </c>
      <c r="B419" s="280"/>
      <c r="C419" s="180"/>
      <c r="D419" s="180"/>
      <c r="E419" s="180"/>
      <c r="F419" s="180"/>
      <c r="G419" s="180">
        <f>SUM(C419:F419)</f>
      </c>
      <c r="H419" s="125"/>
      <c r="I419" s="125">
        <f>G419*H419</f>
      </c>
      <c r="J419" s="125">
        <f>I419*0.1</f>
      </c>
      <c r="K419" s="125">
        <f>SUM(I419:J419)</f>
      </c>
      <c r="L419" s="242"/>
      <c r="M419" s="175"/>
      <c r="N419" s="87"/>
      <c r="O419" s="87"/>
      <c r="P419" s="87"/>
      <c r="Q419" s="87"/>
      <c r="R419" s="87"/>
      <c r="S419" s="87"/>
      <c r="T419" s="87"/>
      <c r="U419" s="87"/>
      <c r="V419" s="175"/>
      <c r="W419" s="87"/>
      <c r="X419" s="87"/>
      <c r="Y419" s="87"/>
      <c r="Z419" s="87"/>
      <c r="AA419" s="87"/>
      <c r="AB419" s="87"/>
      <c r="AC419" s="86"/>
      <c r="AD419" s="87"/>
    </row>
    <row x14ac:dyDescent="0.25" r="420" customHeight="1" ht="17.25">
      <c r="A420" s="235">
        <f>A419</f>
        <v>25569.375</v>
      </c>
      <c r="B420" s="280"/>
      <c r="C420" s="180"/>
      <c r="D420" s="180"/>
      <c r="E420" s="180"/>
      <c r="F420" s="180"/>
      <c r="G420" s="180">
        <f>SUM(C420:F420)</f>
      </c>
      <c r="H420" s="125"/>
      <c r="I420" s="125">
        <f>G420*H420</f>
      </c>
      <c r="J420" s="125">
        <f>I420*0.1</f>
      </c>
      <c r="K420" s="125">
        <f>SUM(I420:J420)</f>
      </c>
      <c r="L420" s="242"/>
      <c r="M420" s="175"/>
      <c r="N420" s="87"/>
      <c r="O420" s="87"/>
      <c r="P420" s="87"/>
      <c r="Q420" s="87"/>
      <c r="R420" s="87"/>
      <c r="S420" s="87"/>
      <c r="T420" s="87"/>
      <c r="U420" s="87"/>
      <c r="V420" s="175"/>
      <c r="W420" s="87"/>
      <c r="X420" s="87"/>
      <c r="Y420" s="87"/>
      <c r="Z420" s="87"/>
      <c r="AA420" s="87"/>
      <c r="AB420" s="87"/>
      <c r="AC420" s="86"/>
      <c r="AD420" s="87"/>
    </row>
    <row x14ac:dyDescent="0.25" r="421" customHeight="1" ht="17.25">
      <c r="A421" s="235">
        <f>A420</f>
        <v>25569.375</v>
      </c>
      <c r="B421" s="179"/>
      <c r="C421" s="180"/>
      <c r="D421" s="180"/>
      <c r="E421" s="180"/>
      <c r="F421" s="180"/>
      <c r="G421" s="180">
        <f>SUM(C421:F421)</f>
      </c>
      <c r="H421" s="125"/>
      <c r="I421" s="125">
        <f>G421*H421</f>
      </c>
      <c r="J421" s="125">
        <f>I421*0.1</f>
      </c>
      <c r="K421" s="125">
        <f>SUM(I421:J421)</f>
      </c>
      <c r="L421" s="242"/>
      <c r="M421" s="175"/>
      <c r="N421" s="87"/>
      <c r="O421" s="87"/>
      <c r="P421" s="87"/>
      <c r="Q421" s="87"/>
      <c r="R421" s="87"/>
      <c r="S421" s="87"/>
      <c r="T421" s="87"/>
      <c r="U421" s="87"/>
      <c r="V421" s="175"/>
      <c r="W421" s="87"/>
      <c r="X421" s="87"/>
      <c r="Y421" s="87"/>
      <c r="Z421" s="87"/>
      <c r="AA421" s="87"/>
      <c r="AB421" s="87"/>
      <c r="AC421" s="86"/>
      <c r="AD421" s="87"/>
    </row>
    <row x14ac:dyDescent="0.25" r="422" customHeight="1" ht="17.25">
      <c r="A422" s="243">
        <f>A421</f>
        <v>25569.375</v>
      </c>
      <c r="B422" s="282" t="s">
        <v>155</v>
      </c>
      <c r="C422" s="191">
        <f>SUM(C379:C421)</f>
      </c>
      <c r="D422" s="191">
        <f>SUM(D379:D421)</f>
      </c>
      <c r="E422" s="191">
        <f>SUM(E379:E421)</f>
      </c>
      <c r="F422" s="191">
        <f>SUM(F379:F421)</f>
      </c>
      <c r="G422" s="191">
        <f>SUM(G379:G421)</f>
      </c>
      <c r="H422" s="201"/>
      <c r="I422" s="201">
        <f>SUM(I379:I421)</f>
      </c>
      <c r="J422" s="201">
        <f>SUM(J379:J421)</f>
      </c>
      <c r="K422" s="201">
        <f>SUM(K379:K421)</f>
      </c>
      <c r="L422" s="283"/>
      <c r="M422" s="175"/>
      <c r="N422" s="87"/>
      <c r="O422" s="87"/>
      <c r="P422" s="87"/>
      <c r="Q422" s="87"/>
      <c r="R422" s="87"/>
      <c r="S422" s="87"/>
      <c r="T422" s="87"/>
      <c r="U422" s="87"/>
      <c r="V422" s="175"/>
      <c r="W422" s="87"/>
      <c r="X422" s="87"/>
      <c r="Y422" s="87"/>
      <c r="Z422" s="87"/>
      <c r="AA422" s="87"/>
      <c r="AB422" s="87"/>
      <c r="AC422" s="86"/>
      <c r="AD422" s="87"/>
    </row>
    <row x14ac:dyDescent="0.25" r="423" customHeight="1" ht="17.25">
      <c r="A423" s="235">
        <f>A425</f>
        <v>25569.375</v>
      </c>
      <c r="B423" s="186" t="s">
        <v>113</v>
      </c>
      <c r="C423" s="180"/>
      <c r="D423" s="180">
        <v>96</v>
      </c>
      <c r="E423" s="180">
        <v>70</v>
      </c>
      <c r="F423" s="180"/>
      <c r="G423" s="180">
        <f>SUM(C423:F423)</f>
      </c>
      <c r="H423" s="125">
        <v>6500</v>
      </c>
      <c r="I423" s="125">
        <f>G423*H423</f>
      </c>
      <c r="J423" s="185"/>
      <c r="K423" s="125">
        <f>SUM(I423:J423)</f>
      </c>
      <c r="L423" s="242"/>
      <c r="M423" s="175"/>
      <c r="N423" s="87"/>
      <c r="O423" s="87"/>
      <c r="P423" s="87"/>
      <c r="Q423" s="87"/>
      <c r="R423" s="87"/>
      <c r="S423" s="87"/>
      <c r="T423" s="87"/>
      <c r="U423" s="87"/>
      <c r="V423" s="175"/>
      <c r="W423" s="87"/>
      <c r="X423" s="87"/>
      <c r="Y423" s="87"/>
      <c r="Z423" s="87"/>
      <c r="AA423" s="87"/>
      <c r="AB423" s="87"/>
      <c r="AC423" s="86"/>
      <c r="AD423" s="87"/>
    </row>
    <row x14ac:dyDescent="0.25" r="424" customHeight="1" ht="17.25">
      <c r="A424" s="235">
        <f>A420</f>
        <v>25569.375</v>
      </c>
      <c r="B424" s="186" t="s">
        <v>156</v>
      </c>
      <c r="C424" s="180"/>
      <c r="D424" s="180">
        <v>9</v>
      </c>
      <c r="E424" s="180">
        <v>3</v>
      </c>
      <c r="F424" s="180"/>
      <c r="G424" s="180">
        <f>SUM(C424:F424)</f>
      </c>
      <c r="H424" s="125">
        <v>6500</v>
      </c>
      <c r="I424" s="125">
        <f>G424*H424</f>
      </c>
      <c r="J424" s="185"/>
      <c r="K424" s="125">
        <f>SUM(I424:J424)</f>
      </c>
      <c r="L424" s="242"/>
      <c r="M424" s="175"/>
      <c r="N424" s="87"/>
      <c r="O424" s="87"/>
      <c r="P424" s="87"/>
      <c r="Q424" s="87"/>
      <c r="R424" s="87"/>
      <c r="S424" s="87"/>
      <c r="T424" s="87"/>
      <c r="U424" s="87"/>
      <c r="V424" s="175"/>
      <c r="W424" s="87"/>
      <c r="X424" s="87"/>
      <c r="Y424" s="87"/>
      <c r="Z424" s="87"/>
      <c r="AA424" s="87"/>
      <c r="AB424" s="87"/>
      <c r="AC424" s="86"/>
      <c r="AD424" s="87"/>
    </row>
    <row x14ac:dyDescent="0.25" r="425" customHeight="1" ht="17.25">
      <c r="A425" s="235">
        <f>A426</f>
        <v>25569.375</v>
      </c>
      <c r="B425" s="186" t="s">
        <v>112</v>
      </c>
      <c r="C425" s="180"/>
      <c r="D425" s="180">
        <v>12</v>
      </c>
      <c r="E425" s="180">
        <v>4</v>
      </c>
      <c r="F425" s="180"/>
      <c r="G425" s="180">
        <f>SUM(C425:F425)</f>
      </c>
      <c r="H425" s="125">
        <v>6900</v>
      </c>
      <c r="I425" s="125">
        <f>G425*H425</f>
      </c>
      <c r="J425" s="185"/>
      <c r="K425" s="125">
        <f>SUM(I425:J425)</f>
      </c>
      <c r="L425" s="242"/>
      <c r="M425" s="175"/>
      <c r="N425" s="87"/>
      <c r="O425" s="87"/>
      <c r="P425" s="87"/>
      <c r="Q425" s="87"/>
      <c r="R425" s="87"/>
      <c r="S425" s="87"/>
      <c r="T425" s="87"/>
      <c r="U425" s="87"/>
      <c r="V425" s="175"/>
      <c r="W425" s="87"/>
      <c r="X425" s="87"/>
      <c r="Y425" s="87"/>
      <c r="Z425" s="87"/>
      <c r="AA425" s="87"/>
      <c r="AB425" s="87"/>
      <c r="AC425" s="86"/>
      <c r="AD425" s="87"/>
    </row>
    <row x14ac:dyDescent="0.25" r="426" customHeight="1" ht="17.25">
      <c r="A426" s="235">
        <f>A424</f>
        <v>25569.375</v>
      </c>
      <c r="B426" s="179"/>
      <c r="C426" s="180"/>
      <c r="D426" s="180"/>
      <c r="E426" s="180"/>
      <c r="F426" s="180"/>
      <c r="G426" s="180">
        <f>SUM(C426:F426)</f>
      </c>
      <c r="H426" s="125"/>
      <c r="I426" s="125">
        <f>G424*H426</f>
      </c>
      <c r="J426" s="185"/>
      <c r="K426" s="125">
        <f>SUM(I426:J426)</f>
      </c>
      <c r="L426" s="242"/>
      <c r="M426" s="175"/>
      <c r="N426" s="87"/>
      <c r="O426" s="87"/>
      <c r="P426" s="87"/>
      <c r="Q426" s="87"/>
      <c r="R426" s="87"/>
      <c r="S426" s="87"/>
      <c r="T426" s="87"/>
      <c r="U426" s="87"/>
      <c r="V426" s="175"/>
      <c r="W426" s="87"/>
      <c r="X426" s="87"/>
      <c r="Y426" s="87"/>
      <c r="Z426" s="87"/>
      <c r="AA426" s="87"/>
      <c r="AB426" s="87"/>
      <c r="AC426" s="86"/>
      <c r="AD426" s="87"/>
    </row>
    <row x14ac:dyDescent="0.25" r="427" customHeight="1" ht="17.25">
      <c r="A427" s="235">
        <f>A426</f>
        <v>25569.375</v>
      </c>
      <c r="B427" s="179"/>
      <c r="C427" s="180"/>
      <c r="D427" s="180"/>
      <c r="E427" s="180"/>
      <c r="F427" s="180"/>
      <c r="G427" s="180">
        <f>SUM(C427:F427)</f>
      </c>
      <c r="H427" s="125"/>
      <c r="I427" s="125">
        <f>G427*H427</f>
      </c>
      <c r="J427" s="185"/>
      <c r="K427" s="125">
        <f>SUM(I427:J427)</f>
      </c>
      <c r="L427" s="242"/>
      <c r="M427" s="175"/>
      <c r="N427" s="87"/>
      <c r="O427" s="87"/>
      <c r="P427" s="87"/>
      <c r="Q427" s="87"/>
      <c r="R427" s="87"/>
      <c r="S427" s="87"/>
      <c r="T427" s="87"/>
      <c r="U427" s="87"/>
      <c r="V427" s="175"/>
      <c r="W427" s="87"/>
      <c r="X427" s="87"/>
      <c r="Y427" s="87"/>
      <c r="Z427" s="87"/>
      <c r="AA427" s="87"/>
      <c r="AB427" s="87"/>
      <c r="AC427" s="86"/>
      <c r="AD427" s="87"/>
    </row>
    <row x14ac:dyDescent="0.25" r="428" customHeight="1" ht="17.25">
      <c r="A428" s="235">
        <f>A427</f>
        <v>25569.375</v>
      </c>
      <c r="B428" s="179"/>
      <c r="C428" s="180"/>
      <c r="D428" s="180"/>
      <c r="E428" s="180"/>
      <c r="F428" s="180"/>
      <c r="G428" s="180">
        <f>SUM(C428:F428)</f>
      </c>
      <c r="H428" s="125"/>
      <c r="I428" s="125">
        <f>G427*H428</f>
      </c>
      <c r="J428" s="185"/>
      <c r="K428" s="125">
        <f>SUM(I428:J428)</f>
      </c>
      <c r="L428" s="242"/>
      <c r="M428" s="175"/>
      <c r="N428" s="87"/>
      <c r="O428" s="87"/>
      <c r="P428" s="87"/>
      <c r="Q428" s="87"/>
      <c r="R428" s="87"/>
      <c r="S428" s="87"/>
      <c r="T428" s="87"/>
      <c r="U428" s="87"/>
      <c r="V428" s="175"/>
      <c r="W428" s="87"/>
      <c r="X428" s="87"/>
      <c r="Y428" s="87"/>
      <c r="Z428" s="87"/>
      <c r="AA428" s="87"/>
      <c r="AB428" s="87"/>
      <c r="AC428" s="86"/>
      <c r="AD428" s="87"/>
    </row>
    <row x14ac:dyDescent="0.25" r="429" customHeight="1" ht="17.25">
      <c r="A429" s="235">
        <f>A423</f>
        <v>25569.375</v>
      </c>
      <c r="B429" s="179"/>
      <c r="C429" s="180"/>
      <c r="D429" s="180"/>
      <c r="E429" s="180"/>
      <c r="F429" s="180"/>
      <c r="G429" s="180">
        <f>SUM(C429:F429)</f>
      </c>
      <c r="H429" s="125"/>
      <c r="I429" s="125">
        <f>G429*H429</f>
      </c>
      <c r="J429" s="185"/>
      <c r="K429" s="125">
        <f>SUM(I429:J429)</f>
      </c>
      <c r="L429" s="242"/>
      <c r="M429" s="175"/>
      <c r="N429" s="87"/>
      <c r="O429" s="87"/>
      <c r="P429" s="87"/>
      <c r="Q429" s="87"/>
      <c r="R429" s="87"/>
      <c r="S429" s="87"/>
      <c r="T429" s="87"/>
      <c r="U429" s="87"/>
      <c r="V429" s="175"/>
      <c r="W429" s="87"/>
      <c r="X429" s="87"/>
      <c r="Y429" s="87"/>
      <c r="Z429" s="87"/>
      <c r="AA429" s="87"/>
      <c r="AB429" s="87"/>
      <c r="AC429" s="86"/>
      <c r="AD429" s="87"/>
    </row>
    <row x14ac:dyDescent="0.25" r="430" customHeight="1" ht="17.25">
      <c r="A430" s="235">
        <f>A429</f>
        <v>25569.375</v>
      </c>
      <c r="B430" s="179"/>
      <c r="C430" s="180"/>
      <c r="D430" s="180"/>
      <c r="E430" s="180"/>
      <c r="F430" s="180"/>
      <c r="G430" s="180">
        <f>SUM(C430:F430)</f>
      </c>
      <c r="H430" s="125"/>
      <c r="I430" s="125">
        <f>G429*H430</f>
      </c>
      <c r="J430" s="185"/>
      <c r="K430" s="125">
        <f>SUM(I430:J430)</f>
      </c>
      <c r="L430" s="242"/>
      <c r="M430" s="175"/>
      <c r="N430" s="87"/>
      <c r="O430" s="87"/>
      <c r="P430" s="87"/>
      <c r="Q430" s="87"/>
      <c r="R430" s="87"/>
      <c r="S430" s="87"/>
      <c r="T430" s="87"/>
      <c r="U430" s="87"/>
      <c r="V430" s="175"/>
      <c r="W430" s="87"/>
      <c r="X430" s="87"/>
      <c r="Y430" s="87"/>
      <c r="Z430" s="87"/>
      <c r="AA430" s="87"/>
      <c r="AB430" s="87"/>
      <c r="AC430" s="86"/>
      <c r="AD430" s="87"/>
    </row>
    <row x14ac:dyDescent="0.25" r="431" customHeight="1" ht="17.25">
      <c r="A431" s="243">
        <f>A430</f>
        <v>25569.375</v>
      </c>
      <c r="B431" s="282" t="s">
        <v>157</v>
      </c>
      <c r="C431" s="191">
        <f>SUM(C423:C430)</f>
      </c>
      <c r="D431" s="191">
        <f>SUM(D423:D430)</f>
      </c>
      <c r="E431" s="191">
        <f>SUM(E423:E430)</f>
      </c>
      <c r="F431" s="191">
        <f>SUM(F423:F430)</f>
      </c>
      <c r="G431" s="191">
        <f>SUM(G423:G430)</f>
      </c>
      <c r="H431" s="201"/>
      <c r="I431" s="201">
        <f>SUM(I423:I430)</f>
      </c>
      <c r="J431" s="201"/>
      <c r="K431" s="202">
        <f>SUM(K423:K430)</f>
      </c>
      <c r="L431" s="242"/>
      <c r="M431" s="175"/>
      <c r="N431" s="87"/>
      <c r="O431" s="87"/>
      <c r="P431" s="87"/>
      <c r="Q431" s="87"/>
      <c r="R431" s="87"/>
      <c r="S431" s="87"/>
      <c r="T431" s="87"/>
      <c r="U431" s="87"/>
      <c r="V431" s="175"/>
      <c r="W431" s="87"/>
      <c r="X431" s="87"/>
      <c r="Y431" s="87"/>
      <c r="Z431" s="87"/>
      <c r="AA431" s="87"/>
      <c r="AB431" s="87"/>
      <c r="AC431" s="86"/>
      <c r="AD431" s="87"/>
    </row>
    <row x14ac:dyDescent="0.25" r="432" customHeight="1" ht="17.25" hidden="1">
      <c r="A432" s="272" t="s">
        <v>128</v>
      </c>
      <c r="B432" s="273" t="s">
        <v>2</v>
      </c>
      <c r="C432" s="274" t="s">
        <v>129</v>
      </c>
      <c r="D432" s="274" t="s">
        <v>130</v>
      </c>
      <c r="E432" s="274" t="s">
        <v>131</v>
      </c>
      <c r="F432" s="274" t="s">
        <v>132</v>
      </c>
      <c r="G432" s="274" t="s">
        <v>133</v>
      </c>
      <c r="H432" s="274" t="s">
        <v>7</v>
      </c>
      <c r="I432" s="274" t="s">
        <v>134</v>
      </c>
      <c r="J432" s="274" t="s">
        <v>90</v>
      </c>
      <c r="K432" s="275" t="s">
        <v>135</v>
      </c>
      <c r="L432" s="276"/>
      <c r="M432" s="175"/>
      <c r="N432" s="87"/>
      <c r="O432" s="87"/>
      <c r="P432" s="87"/>
      <c r="Q432" s="87"/>
      <c r="R432" s="87"/>
      <c r="S432" s="87"/>
      <c r="T432" s="87"/>
      <c r="U432" s="87"/>
      <c r="V432" s="175"/>
      <c r="W432" s="87"/>
      <c r="X432" s="87"/>
      <c r="Y432" s="87"/>
      <c r="Z432" s="87"/>
      <c r="AA432" s="87"/>
      <c r="AB432" s="87"/>
      <c r="AC432" s="86"/>
      <c r="AD432" s="87"/>
    </row>
    <row x14ac:dyDescent="0.25" r="433" customHeight="1" ht="17.25">
      <c r="A433" s="235">
        <f>A431+1</f>
        <v>25569.375</v>
      </c>
      <c r="B433" s="179" t="s">
        <v>203</v>
      </c>
      <c r="C433" s="180"/>
      <c r="D433" s="180"/>
      <c r="E433" s="180"/>
      <c r="F433" s="180"/>
      <c r="G433" s="180">
        <f>SUM(C433:F433)</f>
      </c>
      <c r="H433" s="237">
        <v>6000</v>
      </c>
      <c r="I433" s="125">
        <f>G433*H433</f>
      </c>
      <c r="J433" s="125">
        <f>I433*0.1</f>
      </c>
      <c r="K433" s="132">
        <f>SUM(I433:J433)</f>
      </c>
      <c r="L433" s="242"/>
      <c r="M433" s="175"/>
      <c r="N433" s="87"/>
      <c r="O433" s="87"/>
      <c r="P433" s="87"/>
      <c r="Q433" s="87"/>
      <c r="R433" s="87"/>
      <c r="S433" s="87"/>
      <c r="T433" s="87"/>
      <c r="U433" s="87"/>
      <c r="V433" s="175"/>
      <c r="W433" s="87"/>
      <c r="X433" s="87"/>
      <c r="Y433" s="87"/>
      <c r="Z433" s="87"/>
      <c r="AA433" s="87"/>
      <c r="AB433" s="87"/>
      <c r="AC433" s="86"/>
      <c r="AD433" s="87"/>
    </row>
    <row x14ac:dyDescent="0.25" r="434" customHeight="1" ht="17.25">
      <c r="A434" s="235">
        <f>A433</f>
        <v>25569.375</v>
      </c>
      <c r="B434" s="179" t="s">
        <v>205</v>
      </c>
      <c r="C434" s="180"/>
      <c r="D434" s="180"/>
      <c r="E434" s="180"/>
      <c r="F434" s="180"/>
      <c r="G434" s="180">
        <f>SUM(C434:F434)</f>
      </c>
      <c r="H434" s="182">
        <v>4300</v>
      </c>
      <c r="I434" s="125">
        <f>G434*H434</f>
      </c>
      <c r="J434" s="125">
        <f>I434*0.1</f>
      </c>
      <c r="K434" s="132">
        <f>SUM(I434:J434)</f>
      </c>
      <c r="L434" s="242"/>
      <c r="M434" s="175"/>
      <c r="N434" s="87"/>
      <c r="O434" s="87"/>
      <c r="P434" s="87"/>
      <c r="Q434" s="87"/>
      <c r="R434" s="87"/>
      <c r="S434" s="87"/>
      <c r="T434" s="87"/>
      <c r="U434" s="87"/>
      <c r="V434" s="175"/>
      <c r="W434" s="87"/>
      <c r="X434" s="87"/>
      <c r="Y434" s="87"/>
      <c r="Z434" s="87"/>
      <c r="AA434" s="87"/>
      <c r="AB434" s="87"/>
      <c r="AC434" s="86"/>
      <c r="AD434" s="87"/>
    </row>
    <row x14ac:dyDescent="0.25" r="435" customHeight="1" ht="17.25">
      <c r="A435" s="235">
        <f>A434</f>
        <v>25569.375</v>
      </c>
      <c r="B435" s="179" t="s">
        <v>13</v>
      </c>
      <c r="C435" s="180"/>
      <c r="D435" s="180"/>
      <c r="E435" s="180"/>
      <c r="F435" s="180"/>
      <c r="G435" s="180">
        <f>SUM(C435:F435)</f>
      </c>
      <c r="H435" s="125">
        <v>6000</v>
      </c>
      <c r="I435" s="125">
        <f>G435*H435</f>
      </c>
      <c r="J435" s="125">
        <f>I435*0.1</f>
      </c>
      <c r="K435" s="132">
        <f>SUM(I435:J435)</f>
      </c>
      <c r="L435" s="242"/>
      <c r="M435" s="175"/>
      <c r="N435" s="87"/>
      <c r="O435" s="87"/>
      <c r="P435" s="87"/>
      <c r="Q435" s="87"/>
      <c r="R435" s="87"/>
      <c r="S435" s="87"/>
      <c r="T435" s="87"/>
      <c r="U435" s="87"/>
      <c r="V435" s="175"/>
      <c r="W435" s="87"/>
      <c r="X435" s="87"/>
      <c r="Y435" s="87"/>
      <c r="Z435" s="87"/>
      <c r="AA435" s="87"/>
      <c r="AB435" s="87"/>
      <c r="AC435" s="86"/>
      <c r="AD435" s="87"/>
    </row>
    <row x14ac:dyDescent="0.25" r="436" customHeight="1" ht="17.25">
      <c r="A436" s="235">
        <f>A435</f>
        <v>25569.375</v>
      </c>
      <c r="B436" s="179" t="s">
        <v>58</v>
      </c>
      <c r="C436" s="183" t="s">
        <v>14</v>
      </c>
      <c r="D436" s="180"/>
      <c r="E436" s="180"/>
      <c r="F436" s="180"/>
      <c r="G436" s="180">
        <f>SUM(C436:F436)</f>
      </c>
      <c r="H436" s="237">
        <v>5500</v>
      </c>
      <c r="I436" s="125">
        <f>G436*H436</f>
      </c>
      <c r="J436" s="125">
        <f>I436*0.1</f>
      </c>
      <c r="K436" s="132">
        <f>SUM(I436:J436)</f>
      </c>
      <c r="L436" s="242"/>
      <c r="M436" s="175"/>
      <c r="N436" s="87"/>
      <c r="O436" s="87"/>
      <c r="P436" s="87"/>
      <c r="Q436" s="87"/>
      <c r="R436" s="87"/>
      <c r="S436" s="87"/>
      <c r="T436" s="87"/>
      <c r="U436" s="87"/>
      <c r="V436" s="175"/>
      <c r="W436" s="87"/>
      <c r="X436" s="87"/>
      <c r="Y436" s="87"/>
      <c r="Z436" s="87"/>
      <c r="AA436" s="87"/>
      <c r="AB436" s="87"/>
      <c r="AC436" s="86"/>
      <c r="AD436" s="87"/>
    </row>
    <row x14ac:dyDescent="0.25" r="437" customHeight="1" ht="17.25">
      <c r="A437" s="235">
        <f>A436</f>
        <v>25569.375</v>
      </c>
      <c r="B437" s="179" t="s">
        <v>147</v>
      </c>
      <c r="C437" s="183"/>
      <c r="D437" s="180"/>
      <c r="E437" s="180"/>
      <c r="F437" s="180"/>
      <c r="G437" s="180">
        <f>SUM(C437:F437)</f>
      </c>
      <c r="H437" s="125">
        <v>5000</v>
      </c>
      <c r="I437" s="125">
        <f>G437*H437</f>
      </c>
      <c r="J437" s="125">
        <f>I437*0.1</f>
      </c>
      <c r="K437" s="132">
        <f>SUM(I437:J437)</f>
      </c>
      <c r="L437" s="242"/>
      <c r="M437" s="175"/>
      <c r="N437" s="87"/>
      <c r="O437" s="87"/>
      <c r="P437" s="87"/>
      <c r="Q437" s="87"/>
      <c r="R437" s="87"/>
      <c r="S437" s="87"/>
      <c r="T437" s="87"/>
      <c r="U437" s="87"/>
      <c r="V437" s="175"/>
      <c r="W437" s="87"/>
      <c r="X437" s="87"/>
      <c r="Y437" s="87"/>
      <c r="Z437" s="87"/>
      <c r="AA437" s="87"/>
      <c r="AB437" s="87"/>
      <c r="AC437" s="86"/>
      <c r="AD437" s="87"/>
    </row>
    <row x14ac:dyDescent="0.25" r="438" customHeight="1" ht="17.25">
      <c r="A438" s="235">
        <f>A437</f>
        <v>25569.375</v>
      </c>
      <c r="B438" s="179" t="s">
        <v>27</v>
      </c>
      <c r="C438" s="180"/>
      <c r="D438" s="180"/>
      <c r="E438" s="180"/>
      <c r="F438" s="180"/>
      <c r="G438" s="180">
        <f>SUM(C438:F438)</f>
      </c>
      <c r="H438" s="125">
        <v>5500</v>
      </c>
      <c r="I438" s="125">
        <f>G438*H438</f>
      </c>
      <c r="J438" s="125">
        <f>I438*0.1</f>
      </c>
      <c r="K438" s="132">
        <f>SUM(I438:J438)</f>
      </c>
      <c r="L438" s="242"/>
      <c r="M438" s="175"/>
      <c r="N438" s="87"/>
      <c r="O438" s="87"/>
      <c r="P438" s="87"/>
      <c r="Q438" s="87"/>
      <c r="R438" s="87"/>
      <c r="S438" s="87"/>
      <c r="T438" s="87"/>
      <c r="U438" s="87"/>
      <c r="V438" s="175"/>
      <c r="W438" s="87"/>
      <c r="X438" s="87"/>
      <c r="Y438" s="87"/>
      <c r="Z438" s="87"/>
      <c r="AA438" s="87"/>
      <c r="AB438" s="87"/>
      <c r="AC438" s="86"/>
      <c r="AD438" s="87"/>
    </row>
    <row x14ac:dyDescent="0.25" r="439" customHeight="1" ht="17.25">
      <c r="A439" s="235">
        <f>A438</f>
        <v>25569.375</v>
      </c>
      <c r="B439" s="179" t="s">
        <v>20</v>
      </c>
      <c r="C439" s="180"/>
      <c r="D439" s="180"/>
      <c r="E439" s="180"/>
      <c r="F439" s="180"/>
      <c r="G439" s="180">
        <f>SUM(C439:F439)</f>
      </c>
      <c r="H439" s="125">
        <v>5000</v>
      </c>
      <c r="I439" s="125">
        <f>G439*H439</f>
      </c>
      <c r="J439" s="125">
        <f>I439*0.1</f>
      </c>
      <c r="K439" s="132">
        <f>SUM(I439:J439)</f>
      </c>
      <c r="L439" s="242"/>
      <c r="M439" s="175"/>
      <c r="N439" s="87"/>
      <c r="O439" s="87"/>
      <c r="P439" s="87"/>
      <c r="Q439" s="87"/>
      <c r="R439" s="87"/>
      <c r="S439" s="87"/>
      <c r="T439" s="87"/>
      <c r="U439" s="87"/>
      <c r="V439" s="175"/>
      <c r="W439" s="87"/>
      <c r="X439" s="87"/>
      <c r="Y439" s="87"/>
      <c r="Z439" s="87"/>
      <c r="AA439" s="87"/>
      <c r="AB439" s="87"/>
      <c r="AC439" s="86"/>
      <c r="AD439" s="87"/>
    </row>
    <row x14ac:dyDescent="0.25" r="440" customHeight="1" ht="17.25">
      <c r="A440" s="235">
        <f>A439</f>
        <v>25569.375</v>
      </c>
      <c r="B440" s="179" t="s">
        <v>31</v>
      </c>
      <c r="C440" s="180"/>
      <c r="D440" s="180"/>
      <c r="E440" s="180"/>
      <c r="F440" s="180"/>
      <c r="G440" s="180">
        <f>SUM(C440:F440)</f>
      </c>
      <c r="H440" s="125">
        <v>6000</v>
      </c>
      <c r="I440" s="125">
        <f>G440*H440</f>
      </c>
      <c r="J440" s="125">
        <f>I440*0.1</f>
      </c>
      <c r="K440" s="132">
        <f>SUM(I440:J440)</f>
      </c>
      <c r="L440" s="242"/>
      <c r="M440" s="175"/>
      <c r="N440" s="87"/>
      <c r="O440" s="87"/>
      <c r="P440" s="87"/>
      <c r="Q440" s="87"/>
      <c r="R440" s="87"/>
      <c r="S440" s="87"/>
      <c r="T440" s="87"/>
      <c r="U440" s="87"/>
      <c r="V440" s="175"/>
      <c r="W440" s="87"/>
      <c r="X440" s="87"/>
      <c r="Y440" s="87"/>
      <c r="Z440" s="87"/>
      <c r="AA440" s="87"/>
      <c r="AB440" s="87"/>
      <c r="AC440" s="86"/>
      <c r="AD440" s="87"/>
    </row>
    <row x14ac:dyDescent="0.25" r="441" customHeight="1" ht="17.25">
      <c r="A441" s="235">
        <f>A440</f>
        <v>25569.375</v>
      </c>
      <c r="B441" s="179" t="s">
        <v>71</v>
      </c>
      <c r="C441" s="180"/>
      <c r="D441" s="180"/>
      <c r="E441" s="180"/>
      <c r="F441" s="180"/>
      <c r="G441" s="180">
        <f>SUM(C441:F441)</f>
      </c>
      <c r="H441" s="125">
        <v>6000</v>
      </c>
      <c r="I441" s="125">
        <f>G441*H441</f>
      </c>
      <c r="J441" s="125">
        <f>I441*0.1</f>
      </c>
      <c r="K441" s="132">
        <f>SUM(I441:J441)</f>
      </c>
      <c r="L441" s="242"/>
      <c r="M441" s="175"/>
      <c r="N441" s="87"/>
      <c r="O441" s="87"/>
      <c r="P441" s="87"/>
      <c r="Q441" s="87"/>
      <c r="R441" s="87"/>
      <c r="S441" s="87"/>
      <c r="T441" s="87"/>
      <c r="U441" s="87"/>
      <c r="V441" s="175"/>
      <c r="W441" s="87"/>
      <c r="X441" s="87"/>
      <c r="Y441" s="87"/>
      <c r="Z441" s="87"/>
      <c r="AA441" s="87"/>
      <c r="AB441" s="87"/>
      <c r="AC441" s="86"/>
      <c r="AD441" s="87"/>
    </row>
    <row x14ac:dyDescent="0.25" r="442" customHeight="1" ht="17.25">
      <c r="A442" s="235">
        <f>A441</f>
        <v>25569.375</v>
      </c>
      <c r="B442" s="179" t="s">
        <v>49</v>
      </c>
      <c r="C442" s="180"/>
      <c r="D442" s="180"/>
      <c r="E442" s="180"/>
      <c r="F442" s="180"/>
      <c r="G442" s="180">
        <f>SUM(C442:F442)</f>
      </c>
      <c r="H442" s="125">
        <v>6000</v>
      </c>
      <c r="I442" s="125">
        <f>G442*H442</f>
      </c>
      <c r="J442" s="125">
        <f>I442*0.1</f>
      </c>
      <c r="K442" s="132">
        <f>SUM(I442:J442)</f>
      </c>
      <c r="L442" s="242"/>
      <c r="M442" s="175"/>
      <c r="N442" s="87"/>
      <c r="O442" s="87"/>
      <c r="P442" s="87"/>
      <c r="Q442" s="87"/>
      <c r="R442" s="87"/>
      <c r="S442" s="87"/>
      <c r="T442" s="87"/>
      <c r="U442" s="87"/>
      <c r="V442" s="175"/>
      <c r="W442" s="87"/>
      <c r="X442" s="87"/>
      <c r="Y442" s="87"/>
      <c r="Z442" s="87"/>
      <c r="AA442" s="87"/>
      <c r="AB442" s="87"/>
      <c r="AC442" s="86"/>
      <c r="AD442" s="87"/>
    </row>
    <row x14ac:dyDescent="0.25" r="443" customHeight="1" ht="17.25">
      <c r="A443" s="235">
        <f>A442</f>
        <v>25569.375</v>
      </c>
      <c r="B443" s="184" t="s">
        <v>9</v>
      </c>
      <c r="C443" s="180"/>
      <c r="D443" s="180"/>
      <c r="E443" s="180"/>
      <c r="F443" s="180"/>
      <c r="G443" s="180">
        <f>SUM(C443:F443)</f>
      </c>
      <c r="H443" s="125">
        <v>6000</v>
      </c>
      <c r="I443" s="125">
        <f>G443*H443</f>
      </c>
      <c r="J443" s="125">
        <f>I443*0.1</f>
      </c>
      <c r="K443" s="132">
        <f>SUM(I443:J443)</f>
      </c>
      <c r="L443" s="242"/>
      <c r="M443" s="175"/>
      <c r="N443" s="87"/>
      <c r="O443" s="87"/>
      <c r="P443" s="87"/>
      <c r="Q443" s="87"/>
      <c r="R443" s="87"/>
      <c r="S443" s="87"/>
      <c r="T443" s="87"/>
      <c r="U443" s="87"/>
      <c r="V443" s="175"/>
      <c r="W443" s="87"/>
      <c r="X443" s="87"/>
      <c r="Y443" s="87"/>
      <c r="Z443" s="87"/>
      <c r="AA443" s="87"/>
      <c r="AB443" s="87"/>
      <c r="AC443" s="86"/>
      <c r="AD443" s="87"/>
    </row>
    <row x14ac:dyDescent="0.25" r="444" customHeight="1" ht="17.25">
      <c r="A444" s="235">
        <f>A443</f>
        <v>25569.375</v>
      </c>
      <c r="B444" s="179" t="s">
        <v>78</v>
      </c>
      <c r="C444" s="180"/>
      <c r="D444" s="180"/>
      <c r="E444" s="180"/>
      <c r="F444" s="180"/>
      <c r="G444" s="180">
        <f>SUM(C444:F444)</f>
      </c>
      <c r="H444" s="125">
        <v>6500</v>
      </c>
      <c r="I444" s="125">
        <f>G444*H444</f>
      </c>
      <c r="J444" s="125">
        <f>I444*0.1</f>
      </c>
      <c r="K444" s="132">
        <f>SUM(I444:J444)</f>
      </c>
      <c r="L444" s="242"/>
      <c r="M444" s="175"/>
      <c r="N444" s="87"/>
      <c r="O444" s="87"/>
      <c r="P444" s="87"/>
      <c r="Q444" s="87"/>
      <c r="R444" s="87"/>
      <c r="S444" s="87"/>
      <c r="T444" s="87"/>
      <c r="U444" s="87"/>
      <c r="V444" s="175"/>
      <c r="W444" s="87"/>
      <c r="X444" s="87"/>
      <c r="Y444" s="87"/>
      <c r="Z444" s="87"/>
      <c r="AA444" s="87"/>
      <c r="AB444" s="87"/>
      <c r="AC444" s="86"/>
      <c r="AD444" s="87"/>
    </row>
    <row x14ac:dyDescent="0.25" r="445" customHeight="1" ht="17.25">
      <c r="A445" s="235">
        <f>A444</f>
        <v>25569.375</v>
      </c>
      <c r="B445" s="179" t="s">
        <v>55</v>
      </c>
      <c r="C445" s="180"/>
      <c r="D445" s="180"/>
      <c r="E445" s="180"/>
      <c r="F445" s="180"/>
      <c r="G445" s="180">
        <f>SUM(C445:F445)</f>
      </c>
      <c r="H445" s="125">
        <v>6500</v>
      </c>
      <c r="I445" s="125">
        <f>G445*H445</f>
      </c>
      <c r="J445" s="125">
        <f>I445*0.1</f>
      </c>
      <c r="K445" s="132">
        <f>SUM(I445:J445)</f>
      </c>
      <c r="L445" s="242"/>
      <c r="M445" s="175"/>
      <c r="N445" s="87"/>
      <c r="O445" s="87"/>
      <c r="P445" s="87"/>
      <c r="Q445" s="87"/>
      <c r="R445" s="87"/>
      <c r="S445" s="87"/>
      <c r="T445" s="87"/>
      <c r="U445" s="87"/>
      <c r="V445" s="175"/>
      <c r="W445" s="87"/>
      <c r="X445" s="87"/>
      <c r="Y445" s="87"/>
      <c r="Z445" s="87"/>
      <c r="AA445" s="87"/>
      <c r="AB445" s="87"/>
      <c r="AC445" s="86"/>
      <c r="AD445" s="87"/>
    </row>
    <row x14ac:dyDescent="0.25" r="446" customHeight="1" ht="17.25">
      <c r="A446" s="235">
        <f>A445</f>
        <v>25569.375</v>
      </c>
      <c r="B446" s="279" t="s">
        <v>80</v>
      </c>
      <c r="C446" s="180"/>
      <c r="D446" s="180"/>
      <c r="E446" s="180"/>
      <c r="F446" s="180"/>
      <c r="G446" s="180">
        <f>SUM(C446:F446)</f>
      </c>
      <c r="H446" s="125">
        <v>6000</v>
      </c>
      <c r="I446" s="125">
        <f>G446*H446</f>
      </c>
      <c r="J446" s="185"/>
      <c r="K446" s="132">
        <f>SUM(I446:J446)</f>
      </c>
      <c r="L446" s="242"/>
      <c r="M446" s="175"/>
      <c r="N446" s="87"/>
      <c r="O446" s="87"/>
      <c r="P446" s="87"/>
      <c r="Q446" s="87"/>
      <c r="R446" s="87"/>
      <c r="S446" s="87"/>
      <c r="T446" s="87"/>
      <c r="U446" s="87"/>
      <c r="V446" s="175"/>
      <c r="W446" s="87"/>
      <c r="X446" s="87"/>
      <c r="Y446" s="87"/>
      <c r="Z446" s="87"/>
      <c r="AA446" s="87"/>
      <c r="AB446" s="87"/>
      <c r="AC446" s="86"/>
      <c r="AD446" s="87"/>
    </row>
    <row x14ac:dyDescent="0.25" r="447" customHeight="1" ht="17.25">
      <c r="A447" s="235">
        <f>A446</f>
        <v>25569.375</v>
      </c>
      <c r="B447" s="279" t="s">
        <v>67</v>
      </c>
      <c r="C447" s="180"/>
      <c r="D447" s="180"/>
      <c r="E447" s="180"/>
      <c r="F447" s="180"/>
      <c r="G447" s="180">
        <f>SUM(C447:F447)</f>
      </c>
      <c r="H447" s="125">
        <v>5500</v>
      </c>
      <c r="I447" s="125">
        <f>G447*H447</f>
      </c>
      <c r="J447" s="125">
        <f>I447*0.1</f>
      </c>
      <c r="K447" s="132">
        <f>SUM(I447:J447)</f>
      </c>
      <c r="L447" s="242"/>
      <c r="M447" s="175"/>
      <c r="N447" s="87"/>
      <c r="O447" s="87"/>
      <c r="P447" s="87"/>
      <c r="Q447" s="87"/>
      <c r="R447" s="87"/>
      <c r="S447" s="87"/>
      <c r="T447" s="87"/>
      <c r="U447" s="87"/>
      <c r="V447" s="175"/>
      <c r="W447" s="87"/>
      <c r="X447" s="87"/>
      <c r="Y447" s="87"/>
      <c r="Z447" s="87"/>
      <c r="AA447" s="87"/>
      <c r="AB447" s="87"/>
      <c r="AC447" s="86"/>
      <c r="AD447" s="87"/>
    </row>
    <row x14ac:dyDescent="0.25" r="448" customHeight="1" ht="17.25">
      <c r="A448" s="235">
        <f>A447</f>
        <v>25569.375</v>
      </c>
      <c r="B448" s="279" t="s">
        <v>74</v>
      </c>
      <c r="C448" s="180"/>
      <c r="D448" s="180"/>
      <c r="E448" s="180"/>
      <c r="F448" s="180"/>
      <c r="G448" s="180">
        <f>SUM(C448:F448)</f>
      </c>
      <c r="H448" s="187">
        <v>5000</v>
      </c>
      <c r="I448" s="125">
        <f>G448*H448</f>
      </c>
      <c r="J448" s="125">
        <f>I448*0.1</f>
      </c>
      <c r="K448" s="132">
        <f>SUM(I448:J448)</f>
      </c>
      <c r="L448" s="242"/>
      <c r="M448" s="175"/>
      <c r="N448" s="87"/>
      <c r="O448" s="87"/>
      <c r="P448" s="87"/>
      <c r="Q448" s="87"/>
      <c r="R448" s="87"/>
      <c r="S448" s="87"/>
      <c r="T448" s="87"/>
      <c r="U448" s="87"/>
      <c r="V448" s="175"/>
      <c r="W448" s="87"/>
      <c r="X448" s="87"/>
      <c r="Y448" s="87"/>
      <c r="Z448" s="87"/>
      <c r="AA448" s="87"/>
      <c r="AB448" s="87"/>
      <c r="AC448" s="86"/>
      <c r="AD448" s="87"/>
    </row>
    <row x14ac:dyDescent="0.25" r="449" customHeight="1" ht="17.25">
      <c r="A449" s="235">
        <f>A448</f>
        <v>25569.375</v>
      </c>
      <c r="B449" s="280" t="s">
        <v>11</v>
      </c>
      <c r="C449" s="180"/>
      <c r="D449" s="180"/>
      <c r="E449" s="180"/>
      <c r="F449" s="180"/>
      <c r="G449" s="180">
        <f>SUM(C449:F449)</f>
      </c>
      <c r="H449" s="125">
        <v>6000</v>
      </c>
      <c r="I449" s="125">
        <f>G449*H449</f>
      </c>
      <c r="J449" s="125">
        <f>I449*0.1</f>
      </c>
      <c r="K449" s="132">
        <f>SUM(I449:J449)</f>
      </c>
      <c r="L449" s="242"/>
      <c r="M449" s="175"/>
      <c r="N449" s="87"/>
      <c r="O449" s="87"/>
      <c r="P449" s="87"/>
      <c r="Q449" s="87"/>
      <c r="R449" s="87"/>
      <c r="S449" s="87"/>
      <c r="T449" s="87"/>
      <c r="U449" s="87"/>
      <c r="V449" s="175"/>
      <c r="W449" s="87"/>
      <c r="X449" s="87"/>
      <c r="Y449" s="87"/>
      <c r="Z449" s="87"/>
      <c r="AA449" s="87"/>
      <c r="AB449" s="87"/>
      <c r="AC449" s="86"/>
      <c r="AD449" s="87"/>
    </row>
    <row x14ac:dyDescent="0.25" r="450" customHeight="1" ht="17.25">
      <c r="A450" s="235">
        <f>A449</f>
        <v>25569.375</v>
      </c>
      <c r="B450" s="279" t="s">
        <v>22</v>
      </c>
      <c r="C450" s="180"/>
      <c r="D450" s="180"/>
      <c r="E450" s="180"/>
      <c r="F450" s="180"/>
      <c r="G450" s="180">
        <f>SUM(C450:F450)</f>
      </c>
      <c r="H450" s="237">
        <v>4800</v>
      </c>
      <c r="I450" s="125">
        <f>G450*H450</f>
      </c>
      <c r="J450" s="125">
        <f>I450*0.1</f>
      </c>
      <c r="K450" s="132">
        <f>SUM(I450:J450)</f>
      </c>
      <c r="L450" s="242"/>
      <c r="M450" s="175"/>
      <c r="N450" s="87"/>
      <c r="O450" s="87"/>
      <c r="P450" s="87"/>
      <c r="Q450" s="87"/>
      <c r="R450" s="87"/>
      <c r="S450" s="87"/>
      <c r="T450" s="87"/>
      <c r="U450" s="87"/>
      <c r="V450" s="175"/>
      <c r="W450" s="87"/>
      <c r="X450" s="87"/>
      <c r="Y450" s="87"/>
      <c r="Z450" s="87"/>
      <c r="AA450" s="87"/>
      <c r="AB450" s="87"/>
      <c r="AC450" s="86"/>
      <c r="AD450" s="87"/>
    </row>
    <row x14ac:dyDescent="0.25" r="451" customHeight="1" ht="17.25">
      <c r="A451" s="235">
        <f>A450</f>
        <v>25569.375</v>
      </c>
      <c r="B451" s="279" t="s">
        <v>84</v>
      </c>
      <c r="C451" s="180"/>
      <c r="D451" s="180"/>
      <c r="E451" s="180"/>
      <c r="F451" s="180"/>
      <c r="G451" s="180">
        <f>SUM(C451:F451)</f>
      </c>
      <c r="H451" s="237">
        <v>4800</v>
      </c>
      <c r="I451" s="125">
        <f>G451*H451</f>
      </c>
      <c r="J451" s="125">
        <f>I451*0.1</f>
      </c>
      <c r="K451" s="132">
        <f>SUM(I451:J451)</f>
      </c>
      <c r="L451" s="242"/>
      <c r="M451" s="175"/>
      <c r="N451" s="87"/>
      <c r="O451" s="87"/>
      <c r="P451" s="87"/>
      <c r="Q451" s="87"/>
      <c r="R451" s="87"/>
      <c r="S451" s="87"/>
      <c r="T451" s="87"/>
      <c r="U451" s="87"/>
      <c r="V451" s="175"/>
      <c r="W451" s="87"/>
      <c r="X451" s="87"/>
      <c r="Y451" s="87"/>
      <c r="Z451" s="87"/>
      <c r="AA451" s="87"/>
      <c r="AB451" s="87"/>
      <c r="AC451" s="86"/>
      <c r="AD451" s="87"/>
    </row>
    <row x14ac:dyDescent="0.25" r="452" customHeight="1" ht="17.25">
      <c r="A452" s="235">
        <f>A451</f>
        <v>25569.375</v>
      </c>
      <c r="B452" s="280" t="s">
        <v>17</v>
      </c>
      <c r="C452" s="180"/>
      <c r="D452" s="180"/>
      <c r="E452" s="180"/>
      <c r="F452" s="180"/>
      <c r="G452" s="180">
        <f>SUM(C452:F452)</f>
      </c>
      <c r="H452" s="125">
        <v>6000</v>
      </c>
      <c r="I452" s="125">
        <f>G452*H452</f>
      </c>
      <c r="J452" s="185"/>
      <c r="K452" s="132">
        <f>SUM(I452:J452)</f>
      </c>
      <c r="L452" s="242"/>
      <c r="M452" s="175"/>
      <c r="N452" s="87"/>
      <c r="O452" s="87"/>
      <c r="P452" s="87"/>
      <c r="Q452" s="87"/>
      <c r="R452" s="87"/>
      <c r="S452" s="87"/>
      <c r="T452" s="87"/>
      <c r="U452" s="87"/>
      <c r="V452" s="175"/>
      <c r="W452" s="87"/>
      <c r="X452" s="87"/>
      <c r="Y452" s="87"/>
      <c r="Z452" s="87"/>
      <c r="AA452" s="87"/>
      <c r="AB452" s="87"/>
      <c r="AC452" s="86"/>
      <c r="AD452" s="87"/>
    </row>
    <row x14ac:dyDescent="0.25" r="453" customHeight="1" ht="17.25">
      <c r="A453" s="235">
        <f>A452</f>
        <v>25569.375</v>
      </c>
      <c r="B453" s="279" t="s">
        <v>29</v>
      </c>
      <c r="C453" s="188" t="s">
        <v>14</v>
      </c>
      <c r="D453" s="180"/>
      <c r="E453" s="180"/>
      <c r="F453" s="180"/>
      <c r="G453" s="180">
        <f>SUM(C453:F453)</f>
      </c>
      <c r="H453" s="125">
        <v>5500</v>
      </c>
      <c r="I453" s="125">
        <f>G453*H453</f>
      </c>
      <c r="J453" s="125">
        <f>I453*0.1</f>
      </c>
      <c r="K453" s="132">
        <f>SUM(I453:J453)</f>
      </c>
      <c r="L453" s="242"/>
      <c r="M453" s="175"/>
      <c r="N453" s="87"/>
      <c r="O453" s="87"/>
      <c r="P453" s="87"/>
      <c r="Q453" s="87"/>
      <c r="R453" s="87"/>
      <c r="S453" s="87"/>
      <c r="T453" s="87"/>
      <c r="U453" s="87"/>
      <c r="V453" s="175"/>
      <c r="W453" s="87"/>
      <c r="X453" s="87"/>
      <c r="Y453" s="87"/>
      <c r="Z453" s="87"/>
      <c r="AA453" s="87"/>
      <c r="AB453" s="87"/>
      <c r="AC453" s="86"/>
      <c r="AD453" s="87"/>
    </row>
    <row x14ac:dyDescent="0.25" r="454" customHeight="1" ht="17.25">
      <c r="A454" s="235">
        <f>A453</f>
        <v>25569.375</v>
      </c>
      <c r="B454" s="279" t="s">
        <v>15</v>
      </c>
      <c r="C454" s="180"/>
      <c r="D454" s="180"/>
      <c r="E454" s="180"/>
      <c r="F454" s="180"/>
      <c r="G454" s="180">
        <f>SUM(C454:F454)</f>
      </c>
      <c r="H454" s="237">
        <v>4800</v>
      </c>
      <c r="I454" s="125">
        <f>G454*H454</f>
      </c>
      <c r="J454" s="125">
        <f>I454*0.1</f>
      </c>
      <c r="K454" s="132">
        <f>SUM(I454:J454)</f>
      </c>
      <c r="L454" s="242"/>
      <c r="M454" s="175"/>
      <c r="N454" s="87"/>
      <c r="O454" s="87"/>
      <c r="P454" s="87"/>
      <c r="Q454" s="87"/>
      <c r="R454" s="87"/>
      <c r="S454" s="87"/>
      <c r="T454" s="87"/>
      <c r="U454" s="87"/>
      <c r="V454" s="175"/>
      <c r="W454" s="87"/>
      <c r="X454" s="87"/>
      <c r="Y454" s="87"/>
      <c r="Z454" s="87"/>
      <c r="AA454" s="87"/>
      <c r="AB454" s="87"/>
      <c r="AC454" s="86"/>
      <c r="AD454" s="87"/>
    </row>
    <row x14ac:dyDescent="0.25" r="455" customHeight="1" ht="17.25">
      <c r="A455" s="235">
        <f>A454</f>
        <v>25569.375</v>
      </c>
      <c r="B455" s="279" t="s">
        <v>21</v>
      </c>
      <c r="C455" s="188" t="s">
        <v>14</v>
      </c>
      <c r="D455" s="180"/>
      <c r="E455" s="180"/>
      <c r="F455" s="180"/>
      <c r="G455" s="180">
        <f>SUM(C455:F455)</f>
      </c>
      <c r="H455" s="125">
        <v>5000</v>
      </c>
      <c r="I455" s="125">
        <f>G455*H455</f>
      </c>
      <c r="J455" s="125">
        <f>I455*0.1</f>
      </c>
      <c r="K455" s="132">
        <f>SUM(I455:J455)</f>
      </c>
      <c r="L455" s="242"/>
      <c r="M455" s="175"/>
      <c r="N455" s="87"/>
      <c r="O455" s="87"/>
      <c r="P455" s="87"/>
      <c r="Q455" s="87"/>
      <c r="R455" s="87"/>
      <c r="S455" s="87"/>
      <c r="T455" s="87"/>
      <c r="U455" s="87"/>
      <c r="V455" s="175"/>
      <c r="W455" s="87"/>
      <c r="X455" s="87"/>
      <c r="Y455" s="87"/>
      <c r="Z455" s="87"/>
      <c r="AA455" s="87"/>
      <c r="AB455" s="87"/>
      <c r="AC455" s="86"/>
      <c r="AD455" s="87"/>
    </row>
    <row x14ac:dyDescent="0.25" r="456" customHeight="1" ht="17.25">
      <c r="A456" s="235">
        <f>A455</f>
        <v>25569.375</v>
      </c>
      <c r="B456" s="279" t="s">
        <v>52</v>
      </c>
      <c r="C456" s="180"/>
      <c r="D456" s="180"/>
      <c r="E456" s="180"/>
      <c r="F456" s="180"/>
      <c r="G456" s="180">
        <f>SUM(C456:F456)</f>
      </c>
      <c r="H456" s="125">
        <v>5000</v>
      </c>
      <c r="I456" s="125">
        <f>G456*H456</f>
      </c>
      <c r="J456" s="125">
        <f>I456*0.1</f>
      </c>
      <c r="K456" s="132">
        <f>SUM(I456:J456)</f>
      </c>
      <c r="L456" s="242"/>
      <c r="M456" s="175"/>
      <c r="N456" s="87"/>
      <c r="O456" s="87"/>
      <c r="P456" s="87"/>
      <c r="Q456" s="87"/>
      <c r="R456" s="87"/>
      <c r="S456" s="87"/>
      <c r="T456" s="87"/>
      <c r="U456" s="87"/>
      <c r="V456" s="175"/>
      <c r="W456" s="87"/>
      <c r="X456" s="87"/>
      <c r="Y456" s="87"/>
      <c r="Z456" s="87"/>
      <c r="AA456" s="87"/>
      <c r="AB456" s="87"/>
      <c r="AC456" s="86"/>
      <c r="AD456" s="87"/>
    </row>
    <row x14ac:dyDescent="0.25" r="457" customHeight="1" ht="17.25">
      <c r="A457" s="235">
        <f>A456</f>
        <v>25569.375</v>
      </c>
      <c r="B457" s="279" t="s">
        <v>61</v>
      </c>
      <c r="C457" s="180"/>
      <c r="D457" s="180"/>
      <c r="E457" s="180"/>
      <c r="F457" s="180"/>
      <c r="G457" s="180">
        <f>SUM(C457:F457)</f>
      </c>
      <c r="H457" s="125">
        <v>5000</v>
      </c>
      <c r="I457" s="125">
        <f>G457*H457</f>
      </c>
      <c r="J457" s="125">
        <f>I457*0.1</f>
      </c>
      <c r="K457" s="132">
        <f>SUM(I457:J457)</f>
      </c>
      <c r="L457" s="242"/>
      <c r="M457" s="175"/>
      <c r="N457" s="87"/>
      <c r="O457" s="87"/>
      <c r="P457" s="87"/>
      <c r="Q457" s="87"/>
      <c r="R457" s="87"/>
      <c r="S457" s="87"/>
      <c r="T457" s="87"/>
      <c r="U457" s="87"/>
      <c r="V457" s="175"/>
      <c r="W457" s="87"/>
      <c r="X457" s="87"/>
      <c r="Y457" s="87"/>
      <c r="Z457" s="87"/>
      <c r="AA457" s="87"/>
      <c r="AB457" s="87"/>
      <c r="AC457" s="86"/>
      <c r="AD457" s="87"/>
    </row>
    <row x14ac:dyDescent="0.25" r="458" customHeight="1" ht="17.25">
      <c r="A458" s="235">
        <f>A457</f>
        <v>25569.375</v>
      </c>
      <c r="B458" s="280" t="s">
        <v>33</v>
      </c>
      <c r="C458" s="180"/>
      <c r="D458" s="180"/>
      <c r="E458" s="180"/>
      <c r="F458" s="180"/>
      <c r="G458" s="180">
        <f>SUM(C458:F458)</f>
      </c>
      <c r="H458" s="125">
        <v>5500</v>
      </c>
      <c r="I458" s="125">
        <f>G458*H458</f>
      </c>
      <c r="J458" s="125">
        <f>I458*0.1</f>
      </c>
      <c r="K458" s="132">
        <f>SUM(I458:J458)</f>
      </c>
      <c r="L458" s="242"/>
      <c r="M458" s="175"/>
      <c r="N458" s="87"/>
      <c r="O458" s="87"/>
      <c r="P458" s="87"/>
      <c r="Q458" s="87"/>
      <c r="R458" s="87"/>
      <c r="S458" s="87"/>
      <c r="T458" s="87"/>
      <c r="U458" s="87"/>
      <c r="V458" s="175"/>
      <c r="W458" s="87"/>
      <c r="X458" s="87"/>
      <c r="Y458" s="87"/>
      <c r="Z458" s="87"/>
      <c r="AA458" s="87"/>
      <c r="AB458" s="87"/>
      <c r="AC458" s="86"/>
      <c r="AD458" s="87"/>
    </row>
    <row x14ac:dyDescent="0.25" r="459" customHeight="1" ht="17.25">
      <c r="A459" s="235">
        <f>A458</f>
        <v>25569.375</v>
      </c>
      <c r="B459" s="279" t="s">
        <v>30</v>
      </c>
      <c r="C459" s="180"/>
      <c r="D459" s="180"/>
      <c r="E459" s="180"/>
      <c r="F459" s="180"/>
      <c r="G459" s="180">
        <f>SUM(C459:F459)</f>
      </c>
      <c r="H459" s="125">
        <v>6000</v>
      </c>
      <c r="I459" s="125">
        <f>G459*H459</f>
      </c>
      <c r="J459" s="125">
        <f>I459*0.1</f>
      </c>
      <c r="K459" s="132">
        <f>SUM(I459:J459)</f>
      </c>
      <c r="L459" s="242"/>
      <c r="M459" s="175"/>
      <c r="N459" s="87"/>
      <c r="O459" s="87"/>
      <c r="P459" s="87"/>
      <c r="Q459" s="87"/>
      <c r="R459" s="87"/>
      <c r="S459" s="87"/>
      <c r="T459" s="87"/>
      <c r="U459" s="87"/>
      <c r="V459" s="175"/>
      <c r="W459" s="87"/>
      <c r="X459" s="87"/>
      <c r="Y459" s="87"/>
      <c r="Z459" s="87"/>
      <c r="AA459" s="87"/>
      <c r="AB459" s="87"/>
      <c r="AC459" s="86"/>
      <c r="AD459" s="87"/>
    </row>
    <row x14ac:dyDescent="0.25" r="460" customHeight="1" ht="17.25">
      <c r="A460" s="235">
        <f>A459</f>
        <v>25569.375</v>
      </c>
      <c r="B460" s="279" t="s">
        <v>28</v>
      </c>
      <c r="C460" s="188" t="s">
        <v>14</v>
      </c>
      <c r="D460" s="180"/>
      <c r="E460" s="180"/>
      <c r="F460" s="180"/>
      <c r="G460" s="180">
        <f>SUM(C460:F460)</f>
      </c>
      <c r="H460" s="125">
        <v>5000</v>
      </c>
      <c r="I460" s="125">
        <f>G460*H460</f>
      </c>
      <c r="J460" s="125">
        <f>I460*0.1</f>
      </c>
      <c r="K460" s="132">
        <f>SUM(I460:J460)</f>
      </c>
      <c r="L460" s="242"/>
      <c r="M460" s="175"/>
      <c r="N460" s="87"/>
      <c r="O460" s="87"/>
      <c r="P460" s="87"/>
      <c r="Q460" s="87"/>
      <c r="R460" s="87"/>
      <c r="S460" s="87"/>
      <c r="T460" s="87"/>
      <c r="U460" s="87"/>
      <c r="V460" s="175"/>
      <c r="W460" s="87"/>
      <c r="X460" s="87"/>
      <c r="Y460" s="87"/>
      <c r="Z460" s="87"/>
      <c r="AA460" s="87"/>
      <c r="AB460" s="87"/>
      <c r="AC460" s="86"/>
      <c r="AD460" s="87"/>
    </row>
    <row x14ac:dyDescent="0.25" r="461" customHeight="1" ht="17.25">
      <c r="A461" s="235">
        <f>A460</f>
        <v>25569.375</v>
      </c>
      <c r="B461" s="179" t="s">
        <v>12</v>
      </c>
      <c r="C461" s="180"/>
      <c r="D461" s="180"/>
      <c r="E461" s="180"/>
      <c r="F461" s="180"/>
      <c r="G461" s="180">
        <f>SUM(C461:F461)</f>
      </c>
      <c r="H461" s="125">
        <v>6000</v>
      </c>
      <c r="I461" s="125">
        <f>G461*H461</f>
      </c>
      <c r="J461" s="125">
        <f>I461*0.1</f>
      </c>
      <c r="K461" s="132">
        <f>SUM(I461:J461)</f>
      </c>
      <c r="L461" s="242"/>
      <c r="M461" s="175"/>
      <c r="N461" s="87"/>
      <c r="O461" s="87"/>
      <c r="P461" s="87"/>
      <c r="Q461" s="87"/>
      <c r="R461" s="87"/>
      <c r="S461" s="87"/>
      <c r="T461" s="87"/>
      <c r="U461" s="87"/>
      <c r="V461" s="175"/>
      <c r="W461" s="87"/>
      <c r="X461" s="87"/>
      <c r="Y461" s="87"/>
      <c r="Z461" s="87"/>
      <c r="AA461" s="87"/>
      <c r="AB461" s="87"/>
      <c r="AC461" s="86"/>
      <c r="AD461" s="87"/>
    </row>
    <row x14ac:dyDescent="0.25" r="462" customHeight="1" ht="17.25">
      <c r="A462" s="235">
        <f>A461</f>
        <v>25569.375</v>
      </c>
      <c r="B462" s="179" t="s">
        <v>100</v>
      </c>
      <c r="C462" s="180"/>
      <c r="D462" s="180"/>
      <c r="E462" s="180"/>
      <c r="F462" s="180"/>
      <c r="G462" s="180">
        <f>SUM(C462:F462)</f>
      </c>
      <c r="H462" s="125">
        <v>5500</v>
      </c>
      <c r="I462" s="125">
        <f>G462*H462</f>
      </c>
      <c r="J462" s="125">
        <f>I462*0.1</f>
      </c>
      <c r="K462" s="125">
        <f>SUM(I462:J462)</f>
      </c>
      <c r="L462" s="242"/>
      <c r="M462" s="175"/>
      <c r="N462" s="87"/>
      <c r="O462" s="87"/>
      <c r="P462" s="87"/>
      <c r="Q462" s="87"/>
      <c r="R462" s="87"/>
      <c r="S462" s="87"/>
      <c r="T462" s="87"/>
      <c r="U462" s="87"/>
      <c r="V462" s="175"/>
      <c r="W462" s="87"/>
      <c r="X462" s="87"/>
      <c r="Y462" s="87"/>
      <c r="Z462" s="87"/>
      <c r="AA462" s="87"/>
      <c r="AB462" s="87"/>
      <c r="AC462" s="86"/>
      <c r="AD462" s="87"/>
    </row>
    <row x14ac:dyDescent="0.25" r="463" customHeight="1" ht="17.25">
      <c r="A463" s="235">
        <f>A462</f>
        <v>25569.375</v>
      </c>
      <c r="B463" s="179" t="s">
        <v>37</v>
      </c>
      <c r="C463" s="180"/>
      <c r="D463" s="180"/>
      <c r="E463" s="180"/>
      <c r="F463" s="180"/>
      <c r="G463" s="180">
        <f>SUM(C463:F463)</f>
      </c>
      <c r="H463" s="125">
        <v>6500</v>
      </c>
      <c r="I463" s="125">
        <f>G463*H463</f>
      </c>
      <c r="J463" s="125">
        <f>I463*0.1</f>
      </c>
      <c r="K463" s="125">
        <f>SUM(I463:J463)</f>
      </c>
      <c r="L463" s="242"/>
      <c r="M463" s="175"/>
      <c r="N463" s="87"/>
      <c r="O463" s="87"/>
      <c r="P463" s="87"/>
      <c r="Q463" s="87"/>
      <c r="R463" s="87"/>
      <c r="S463" s="87"/>
      <c r="T463" s="87"/>
      <c r="U463" s="87"/>
      <c r="V463" s="175"/>
      <c r="W463" s="87"/>
      <c r="X463" s="87"/>
      <c r="Y463" s="87"/>
      <c r="Z463" s="87"/>
      <c r="AA463" s="87"/>
      <c r="AB463" s="87"/>
      <c r="AC463" s="86"/>
      <c r="AD463" s="87"/>
    </row>
    <row x14ac:dyDescent="0.25" r="464" customHeight="1" ht="17.25">
      <c r="A464" s="235">
        <f>A463</f>
        <v>25569.375</v>
      </c>
      <c r="B464" s="186" t="s">
        <v>64</v>
      </c>
      <c r="C464" s="180"/>
      <c r="D464" s="180"/>
      <c r="E464" s="180"/>
      <c r="F464" s="180"/>
      <c r="G464" s="180">
        <f>SUM(C464:F464)</f>
      </c>
      <c r="H464" s="182">
        <v>5500</v>
      </c>
      <c r="I464" s="125">
        <f>G464*H464</f>
      </c>
      <c r="J464" s="125">
        <f>I464*0.1</f>
      </c>
      <c r="K464" s="125">
        <f>SUM(I464:J464)</f>
      </c>
      <c r="L464" s="242"/>
      <c r="M464" s="175"/>
      <c r="N464" s="87"/>
      <c r="O464" s="87"/>
      <c r="P464" s="87"/>
      <c r="Q464" s="87"/>
      <c r="R464" s="87"/>
      <c r="S464" s="87"/>
      <c r="T464" s="87"/>
      <c r="U464" s="87"/>
      <c r="V464" s="175"/>
      <c r="W464" s="87"/>
      <c r="X464" s="87"/>
      <c r="Y464" s="87"/>
      <c r="Z464" s="87"/>
      <c r="AA464" s="87"/>
      <c r="AB464" s="87"/>
      <c r="AC464" s="86"/>
      <c r="AD464" s="87"/>
    </row>
    <row x14ac:dyDescent="0.25" r="465" customHeight="1" ht="17.25">
      <c r="A465" s="235">
        <f>A464</f>
        <v>25569.375</v>
      </c>
      <c r="B465" s="186" t="s">
        <v>25</v>
      </c>
      <c r="C465" s="180"/>
      <c r="D465" s="180"/>
      <c r="E465" s="180"/>
      <c r="F465" s="180"/>
      <c r="G465" s="180">
        <f>SUM(C465:F465)</f>
      </c>
      <c r="H465" s="125">
        <v>6000</v>
      </c>
      <c r="I465" s="125">
        <f>G465*H465</f>
      </c>
      <c r="J465" s="125">
        <f>I465*0.1</f>
      </c>
      <c r="K465" s="125">
        <f>SUM(I465:J465)</f>
      </c>
      <c r="L465" s="242"/>
      <c r="M465" s="175"/>
      <c r="N465" s="87"/>
      <c r="O465" s="87"/>
      <c r="P465" s="87"/>
      <c r="Q465" s="87"/>
      <c r="R465" s="87"/>
      <c r="S465" s="87"/>
      <c r="T465" s="87"/>
      <c r="U465" s="87"/>
      <c r="V465" s="175"/>
      <c r="W465" s="87"/>
      <c r="X465" s="87"/>
      <c r="Y465" s="87"/>
      <c r="Z465" s="87"/>
      <c r="AA465" s="87"/>
      <c r="AB465" s="87"/>
      <c r="AC465" s="86"/>
      <c r="AD465" s="87"/>
    </row>
    <row x14ac:dyDescent="0.25" r="466" customHeight="1" ht="17.25">
      <c r="A466" s="235">
        <f>A465</f>
        <v>25569.375</v>
      </c>
      <c r="B466" s="279" t="s">
        <v>76</v>
      </c>
      <c r="C466" s="188" t="s">
        <v>14</v>
      </c>
      <c r="D466" s="180"/>
      <c r="E466" s="180"/>
      <c r="F466" s="180"/>
      <c r="G466" s="180">
        <f>SUM(C466:F466)</f>
      </c>
      <c r="H466" s="125">
        <v>6000</v>
      </c>
      <c r="I466" s="125">
        <f>G466*H466</f>
      </c>
      <c r="J466" s="125">
        <f>I466*0.1</f>
      </c>
      <c r="K466" s="125">
        <f>SUM(I466:J466)</f>
      </c>
      <c r="L466" s="242"/>
      <c r="M466" s="175"/>
      <c r="N466" s="87"/>
      <c r="O466" s="87"/>
      <c r="P466" s="87"/>
      <c r="Q466" s="87"/>
      <c r="R466" s="87"/>
      <c r="S466" s="87"/>
      <c r="T466" s="87"/>
      <c r="U466" s="87"/>
      <c r="V466" s="175"/>
      <c r="W466" s="87"/>
      <c r="X466" s="87"/>
      <c r="Y466" s="87"/>
      <c r="Z466" s="87"/>
      <c r="AA466" s="87"/>
      <c r="AB466" s="87"/>
      <c r="AC466" s="86"/>
      <c r="AD466" s="87"/>
    </row>
    <row x14ac:dyDescent="0.25" r="467" customHeight="1" ht="17.25">
      <c r="A467" s="235">
        <f>A466</f>
        <v>25569.375</v>
      </c>
      <c r="B467" s="186" t="s">
        <v>149</v>
      </c>
      <c r="C467" s="180"/>
      <c r="D467" s="180"/>
      <c r="E467" s="180"/>
      <c r="F467" s="180"/>
      <c r="G467" s="180">
        <f>SUM(C467:F467)</f>
      </c>
      <c r="H467" s="125">
        <v>6000</v>
      </c>
      <c r="I467" s="125">
        <f>G467*H467</f>
      </c>
      <c r="J467" s="125">
        <f>I467*0.1</f>
      </c>
      <c r="K467" s="125">
        <f>SUM(I467:J467)</f>
      </c>
      <c r="L467" s="242"/>
      <c r="M467" s="175"/>
      <c r="N467" s="87"/>
      <c r="O467" s="87"/>
      <c r="P467" s="87"/>
      <c r="Q467" s="87"/>
      <c r="R467" s="87"/>
      <c r="S467" s="87"/>
      <c r="T467" s="87"/>
      <c r="U467" s="87"/>
      <c r="V467" s="175"/>
      <c r="W467" s="87"/>
      <c r="X467" s="87"/>
      <c r="Y467" s="87"/>
      <c r="Z467" s="87"/>
      <c r="AA467" s="87"/>
      <c r="AB467" s="87"/>
      <c r="AC467" s="86"/>
      <c r="AD467" s="87"/>
    </row>
    <row x14ac:dyDescent="0.25" r="468" customHeight="1" ht="17.25">
      <c r="A468" s="235">
        <f>A467</f>
        <v>25569.375</v>
      </c>
      <c r="B468" s="280" t="s">
        <v>43</v>
      </c>
      <c r="C468" s="180"/>
      <c r="D468" s="180"/>
      <c r="E468" s="180"/>
      <c r="F468" s="180"/>
      <c r="G468" s="180">
        <f>SUM(C468:F468)</f>
      </c>
      <c r="H468" s="125">
        <v>6000</v>
      </c>
      <c r="I468" s="125">
        <f>G468*H468</f>
      </c>
      <c r="J468" s="125">
        <f>I468*0.1</f>
      </c>
      <c r="K468" s="125">
        <f>SUM(I468:J468)</f>
      </c>
      <c r="L468" s="242"/>
      <c r="M468" s="175"/>
      <c r="N468" s="87"/>
      <c r="O468" s="87"/>
      <c r="P468" s="87"/>
      <c r="Q468" s="87"/>
      <c r="R468" s="87"/>
      <c r="S468" s="87"/>
      <c r="T468" s="87"/>
      <c r="U468" s="87"/>
      <c r="V468" s="175"/>
      <c r="W468" s="87"/>
      <c r="X468" s="87"/>
      <c r="Y468" s="87"/>
      <c r="Z468" s="87"/>
      <c r="AA468" s="87"/>
      <c r="AB468" s="87"/>
      <c r="AC468" s="86"/>
      <c r="AD468" s="87"/>
    </row>
    <row x14ac:dyDescent="0.25" r="469" customHeight="1" ht="17.25">
      <c r="A469" s="235">
        <f>A468</f>
        <v>25569.375</v>
      </c>
      <c r="B469" s="280" t="s">
        <v>18</v>
      </c>
      <c r="C469" s="180"/>
      <c r="D469" s="180"/>
      <c r="E469" s="180"/>
      <c r="F469" s="180"/>
      <c r="G469" s="180">
        <f>SUM(C469:F469)</f>
      </c>
      <c r="H469" s="125">
        <v>6000</v>
      </c>
      <c r="I469" s="125">
        <f>G469*H469</f>
      </c>
      <c r="J469" s="125">
        <f>I469*0.1</f>
      </c>
      <c r="K469" s="125">
        <f>SUM(I469:J469)</f>
      </c>
      <c r="L469" s="242"/>
      <c r="M469" s="175"/>
      <c r="N469" s="87"/>
      <c r="O469" s="87"/>
      <c r="P469" s="87"/>
      <c r="Q469" s="87"/>
      <c r="R469" s="87"/>
      <c r="S469" s="87"/>
      <c r="T469" s="87"/>
      <c r="U469" s="87"/>
      <c r="V469" s="175"/>
      <c r="W469" s="87"/>
      <c r="X469" s="87"/>
      <c r="Y469" s="87"/>
      <c r="Z469" s="87"/>
      <c r="AA469" s="87"/>
      <c r="AB469" s="87"/>
      <c r="AC469" s="86"/>
      <c r="AD469" s="87"/>
    </row>
    <row x14ac:dyDescent="0.25" r="470" customHeight="1" ht="17.25">
      <c r="A470" s="235">
        <f>A469</f>
        <v>25569.375</v>
      </c>
      <c r="B470" s="280" t="s">
        <v>82</v>
      </c>
      <c r="C470" s="188" t="s">
        <v>14</v>
      </c>
      <c r="D470" s="180"/>
      <c r="E470" s="180"/>
      <c r="F470" s="180"/>
      <c r="G470" s="180">
        <f>SUM(C470:F470)</f>
      </c>
      <c r="H470" s="125">
        <v>5000</v>
      </c>
      <c r="I470" s="125">
        <f>G470*H470</f>
      </c>
      <c r="J470" s="125">
        <f>I470*0.1</f>
      </c>
      <c r="K470" s="125">
        <f>SUM(I470:J470)</f>
      </c>
      <c r="L470" s="242"/>
      <c r="M470" s="175"/>
      <c r="N470" s="87"/>
      <c r="O470" s="87"/>
      <c r="P470" s="87"/>
      <c r="Q470" s="87"/>
      <c r="R470" s="87"/>
      <c r="S470" s="87"/>
      <c r="T470" s="87"/>
      <c r="U470" s="87"/>
      <c r="V470" s="175"/>
      <c r="W470" s="87"/>
      <c r="X470" s="87"/>
      <c r="Y470" s="87"/>
      <c r="Z470" s="87"/>
      <c r="AA470" s="87"/>
      <c r="AB470" s="87"/>
      <c r="AC470" s="86"/>
      <c r="AD470" s="87"/>
    </row>
    <row x14ac:dyDescent="0.25" r="471" customHeight="1" ht="17.25">
      <c r="A471" s="235">
        <f>A470</f>
        <v>25569.375</v>
      </c>
      <c r="B471" s="280" t="s">
        <v>151</v>
      </c>
      <c r="C471" s="180"/>
      <c r="D471" s="180"/>
      <c r="E471" s="180"/>
      <c r="F471" s="180"/>
      <c r="G471" s="180">
        <f>SUM(C471:F471)</f>
      </c>
      <c r="H471" s="125">
        <v>5000</v>
      </c>
      <c r="I471" s="125">
        <f>G471*H471</f>
      </c>
      <c r="J471" s="125">
        <f>I471*0.1</f>
      </c>
      <c r="K471" s="125">
        <f>SUM(I471:J471)</f>
      </c>
      <c r="L471" s="242"/>
      <c r="M471" s="175"/>
      <c r="N471" s="87"/>
      <c r="O471" s="87"/>
      <c r="P471" s="87"/>
      <c r="Q471" s="87"/>
      <c r="R471" s="87"/>
      <c r="S471" s="87"/>
      <c r="T471" s="87"/>
      <c r="U471" s="87"/>
      <c r="V471" s="175"/>
      <c r="W471" s="87"/>
      <c r="X471" s="87"/>
      <c r="Y471" s="87"/>
      <c r="Z471" s="87"/>
      <c r="AA471" s="87"/>
      <c r="AB471" s="87"/>
      <c r="AC471" s="86"/>
      <c r="AD471" s="87"/>
    </row>
    <row x14ac:dyDescent="0.25" r="472" customHeight="1" ht="17.25">
      <c r="A472" s="235">
        <f>A471</f>
        <v>25569.375</v>
      </c>
      <c r="B472" s="280"/>
      <c r="C472" s="180"/>
      <c r="D472" s="180"/>
      <c r="E472" s="180"/>
      <c r="F472" s="180"/>
      <c r="G472" s="180">
        <f>SUM(C472:F472)</f>
      </c>
      <c r="H472" s="125"/>
      <c r="I472" s="125">
        <f>G472*H472</f>
      </c>
      <c r="J472" s="125">
        <f>I472*0.1</f>
      </c>
      <c r="K472" s="125">
        <f>SUM(I472:J472)</f>
      </c>
      <c r="L472" s="242"/>
      <c r="M472" s="175"/>
      <c r="N472" s="87"/>
      <c r="O472" s="87"/>
      <c r="P472" s="87"/>
      <c r="Q472" s="87"/>
      <c r="R472" s="87"/>
      <c r="S472" s="87"/>
      <c r="T472" s="87"/>
      <c r="U472" s="87"/>
      <c r="V472" s="175"/>
      <c r="W472" s="87"/>
      <c r="X472" s="87"/>
      <c r="Y472" s="87"/>
      <c r="Z472" s="87"/>
      <c r="AA472" s="87"/>
      <c r="AB472" s="87"/>
      <c r="AC472" s="86"/>
      <c r="AD472" s="87"/>
    </row>
    <row x14ac:dyDescent="0.25" r="473" customHeight="1" ht="17.25">
      <c r="A473" s="235">
        <f>A472</f>
        <v>25569.375</v>
      </c>
      <c r="B473" s="280"/>
      <c r="C473" s="180"/>
      <c r="D473" s="180"/>
      <c r="E473" s="180"/>
      <c r="F473" s="180"/>
      <c r="G473" s="180">
        <f>SUM(C473:F473)</f>
      </c>
      <c r="H473" s="125"/>
      <c r="I473" s="125">
        <f>G473*H473</f>
      </c>
      <c r="J473" s="125">
        <f>I473*0.1</f>
      </c>
      <c r="K473" s="125">
        <f>SUM(I473:J473)</f>
      </c>
      <c r="L473" s="242"/>
      <c r="M473" s="175"/>
      <c r="N473" s="87"/>
      <c r="O473" s="87"/>
      <c r="P473" s="87"/>
      <c r="Q473" s="87"/>
      <c r="R473" s="87"/>
      <c r="S473" s="87"/>
      <c r="T473" s="87"/>
      <c r="U473" s="87"/>
      <c r="V473" s="175"/>
      <c r="W473" s="87"/>
      <c r="X473" s="87"/>
      <c r="Y473" s="87"/>
      <c r="Z473" s="87"/>
      <c r="AA473" s="87"/>
      <c r="AB473" s="87"/>
      <c r="AC473" s="86"/>
      <c r="AD473" s="87"/>
    </row>
    <row x14ac:dyDescent="0.25" r="474" customHeight="1" ht="17.25">
      <c r="A474" s="235">
        <f>A473</f>
        <v>25569.375</v>
      </c>
      <c r="B474" s="179"/>
      <c r="C474" s="180"/>
      <c r="D474" s="180"/>
      <c r="E474" s="180"/>
      <c r="F474" s="180"/>
      <c r="G474" s="180">
        <f>SUM(C474:F474)</f>
      </c>
      <c r="H474" s="125"/>
      <c r="I474" s="125">
        <f>G474*H474</f>
      </c>
      <c r="J474" s="125">
        <f>I474*0.1</f>
      </c>
      <c r="K474" s="125">
        <f>SUM(I474:J474)</f>
      </c>
      <c r="L474" s="242"/>
      <c r="M474" s="175"/>
      <c r="N474" s="87"/>
      <c r="O474" s="87"/>
      <c r="P474" s="87"/>
      <c r="Q474" s="87"/>
      <c r="R474" s="87"/>
      <c r="S474" s="87"/>
      <c r="T474" s="87"/>
      <c r="U474" s="87"/>
      <c r="V474" s="175"/>
      <c r="W474" s="87"/>
      <c r="X474" s="87"/>
      <c r="Y474" s="87"/>
      <c r="Z474" s="87"/>
      <c r="AA474" s="87"/>
      <c r="AB474" s="87"/>
      <c r="AC474" s="86"/>
      <c r="AD474" s="87"/>
    </row>
    <row x14ac:dyDescent="0.25" r="475" customHeight="1" ht="17.25">
      <c r="A475" s="243">
        <f>A474</f>
        <v>25569.375</v>
      </c>
      <c r="B475" s="282" t="s">
        <v>155</v>
      </c>
      <c r="C475" s="191">
        <f>SUM(C433:C474)</f>
      </c>
      <c r="D475" s="191">
        <f>SUM(D433:D474)</f>
      </c>
      <c r="E475" s="191">
        <f>SUM(E433:E474)</f>
      </c>
      <c r="F475" s="191">
        <f>SUM(F433:F474)</f>
      </c>
      <c r="G475" s="191">
        <f>SUM(G433:G474)</f>
      </c>
      <c r="H475" s="201"/>
      <c r="I475" s="201">
        <f>SUM(I433:I474)</f>
      </c>
      <c r="J475" s="201">
        <f>SUM(J433:J474)</f>
      </c>
      <c r="K475" s="201">
        <f>SUM(K433:K474)</f>
      </c>
      <c r="L475" s="283"/>
      <c r="M475" s="175"/>
      <c r="N475" s="87"/>
      <c r="O475" s="87"/>
      <c r="P475" s="87"/>
      <c r="Q475" s="87"/>
      <c r="R475" s="87"/>
      <c r="S475" s="87"/>
      <c r="T475" s="87"/>
      <c r="U475" s="87"/>
      <c r="V475" s="175"/>
      <c r="W475" s="87"/>
      <c r="X475" s="87"/>
      <c r="Y475" s="87"/>
      <c r="Z475" s="87"/>
      <c r="AA475" s="87"/>
      <c r="AB475" s="87"/>
      <c r="AC475" s="86"/>
      <c r="AD475" s="87"/>
    </row>
    <row x14ac:dyDescent="0.25" r="476" customHeight="1" ht="17.25">
      <c r="A476" s="235">
        <f>A479</f>
        <v>25569.375</v>
      </c>
      <c r="B476" s="186" t="s">
        <v>113</v>
      </c>
      <c r="C476" s="180"/>
      <c r="D476" s="180"/>
      <c r="E476" s="180"/>
      <c r="F476" s="180"/>
      <c r="G476" s="180">
        <f>SUM(C476:F476)</f>
      </c>
      <c r="H476" s="125">
        <v>6500</v>
      </c>
      <c r="I476" s="125">
        <f>G476*H476</f>
      </c>
      <c r="J476" s="185"/>
      <c r="K476" s="125">
        <f>SUM(I476:J476)</f>
      </c>
      <c r="L476" s="242"/>
      <c r="M476" s="175"/>
      <c r="N476" s="87"/>
      <c r="O476" s="87"/>
      <c r="P476" s="87"/>
      <c r="Q476" s="87"/>
      <c r="R476" s="87"/>
      <c r="S476" s="87"/>
      <c r="T476" s="87"/>
      <c r="U476" s="87"/>
      <c r="V476" s="175"/>
      <c r="W476" s="87"/>
      <c r="X476" s="87"/>
      <c r="Y476" s="87"/>
      <c r="Z476" s="87"/>
      <c r="AA476" s="87"/>
      <c r="AB476" s="87"/>
      <c r="AC476" s="86"/>
      <c r="AD476" s="87"/>
    </row>
    <row x14ac:dyDescent="0.25" r="477" customHeight="1" ht="17.25">
      <c r="A477" s="235">
        <f>A476</f>
        <v>25569.375</v>
      </c>
      <c r="B477" s="186" t="s">
        <v>156</v>
      </c>
      <c r="C477" s="180"/>
      <c r="D477" s="180"/>
      <c r="E477" s="180"/>
      <c r="F477" s="180"/>
      <c r="G477" s="180">
        <f>SUM(C477:F477)</f>
      </c>
      <c r="H477" s="125">
        <v>6500</v>
      </c>
      <c r="I477" s="125">
        <f>G477*H477</f>
      </c>
      <c r="J477" s="185"/>
      <c r="K477" s="125">
        <f>SUM(I477:J477)</f>
      </c>
      <c r="L477" s="242"/>
      <c r="M477" s="175"/>
      <c r="N477" s="87"/>
      <c r="O477" s="87"/>
      <c r="P477" s="87"/>
      <c r="Q477" s="87"/>
      <c r="R477" s="87"/>
      <c r="S477" s="87"/>
      <c r="T477" s="87"/>
      <c r="U477" s="87"/>
      <c r="V477" s="175"/>
      <c r="W477" s="87"/>
      <c r="X477" s="87"/>
      <c r="Y477" s="87"/>
      <c r="Z477" s="87"/>
      <c r="AA477" s="87"/>
      <c r="AB477" s="87"/>
      <c r="AC477" s="86"/>
      <c r="AD477" s="87"/>
    </row>
    <row x14ac:dyDescent="0.25" r="478" customHeight="1" ht="17.25">
      <c r="A478" s="235">
        <f>A473</f>
        <v>25569.375</v>
      </c>
      <c r="B478" s="186" t="s">
        <v>112</v>
      </c>
      <c r="C478" s="180"/>
      <c r="D478" s="180"/>
      <c r="E478" s="180"/>
      <c r="F478" s="180"/>
      <c r="G478" s="180">
        <f>SUM(C478:F478)</f>
      </c>
      <c r="H478" s="125">
        <v>6900</v>
      </c>
      <c r="I478" s="125">
        <f>G478*H478</f>
      </c>
      <c r="J478" s="185"/>
      <c r="K478" s="125">
        <f>SUM(I478:J478)</f>
      </c>
      <c r="L478" s="242"/>
      <c r="M478" s="175"/>
      <c r="N478" s="87"/>
      <c r="O478" s="87"/>
      <c r="P478" s="87"/>
      <c r="Q478" s="87"/>
      <c r="R478" s="87"/>
      <c r="S478" s="87"/>
      <c r="T478" s="87"/>
      <c r="U478" s="87"/>
      <c r="V478" s="175"/>
      <c r="W478" s="87"/>
      <c r="X478" s="87"/>
      <c r="Y478" s="87"/>
      <c r="Z478" s="87"/>
      <c r="AA478" s="87"/>
      <c r="AB478" s="87"/>
      <c r="AC478" s="86"/>
      <c r="AD478" s="87"/>
    </row>
    <row x14ac:dyDescent="0.25" r="479" customHeight="1" ht="17.25">
      <c r="A479" s="235">
        <f>A478</f>
        <v>25569.375</v>
      </c>
      <c r="B479" s="179"/>
      <c r="C479" s="180"/>
      <c r="D479" s="180"/>
      <c r="E479" s="180"/>
      <c r="F479" s="180"/>
      <c r="G479" s="180">
        <f>SUM(C479:F479)</f>
      </c>
      <c r="H479" s="125"/>
      <c r="I479" s="125">
        <f>G477*H479</f>
      </c>
      <c r="J479" s="185"/>
      <c r="K479" s="125">
        <f>SUM(I479:J479)</f>
      </c>
      <c r="L479" s="242"/>
      <c r="M479" s="175"/>
      <c r="N479" s="87"/>
      <c r="O479" s="87"/>
      <c r="P479" s="87"/>
      <c r="Q479" s="87"/>
      <c r="R479" s="87"/>
      <c r="S479" s="87"/>
      <c r="T479" s="87"/>
      <c r="U479" s="87"/>
      <c r="V479" s="175"/>
      <c r="W479" s="87"/>
      <c r="X479" s="87"/>
      <c r="Y479" s="87"/>
      <c r="Z479" s="87"/>
      <c r="AA479" s="87"/>
      <c r="AB479" s="87"/>
      <c r="AC479" s="86"/>
      <c r="AD479" s="87"/>
    </row>
    <row x14ac:dyDescent="0.25" r="480" customHeight="1" ht="17.25">
      <c r="A480" s="235">
        <f>A479</f>
        <v>25569.375</v>
      </c>
      <c r="B480" s="179"/>
      <c r="C480" s="180"/>
      <c r="D480" s="180"/>
      <c r="E480" s="180"/>
      <c r="F480" s="180"/>
      <c r="G480" s="180">
        <f>SUM(C480:F480)</f>
      </c>
      <c r="H480" s="125"/>
      <c r="I480" s="125">
        <f>G480*H480</f>
      </c>
      <c r="J480" s="185"/>
      <c r="K480" s="125">
        <f>SUM(I480:J480)</f>
      </c>
      <c r="L480" s="242"/>
      <c r="M480" s="175"/>
      <c r="N480" s="87"/>
      <c r="O480" s="87"/>
      <c r="P480" s="87"/>
      <c r="Q480" s="87"/>
      <c r="R480" s="87"/>
      <c r="S480" s="87"/>
      <c r="T480" s="87"/>
      <c r="U480" s="87"/>
      <c r="V480" s="175"/>
      <c r="W480" s="87"/>
      <c r="X480" s="87"/>
      <c r="Y480" s="87"/>
      <c r="Z480" s="87"/>
      <c r="AA480" s="87"/>
      <c r="AB480" s="87"/>
      <c r="AC480" s="86"/>
      <c r="AD480" s="87"/>
    </row>
    <row x14ac:dyDescent="0.25" r="481" customHeight="1" ht="17.25">
      <c r="A481" s="235">
        <f>A480</f>
        <v>25569.375</v>
      </c>
      <c r="B481" s="179"/>
      <c r="C481" s="180"/>
      <c r="D481" s="180"/>
      <c r="E481" s="180"/>
      <c r="F481" s="180"/>
      <c r="G481" s="180">
        <f>SUM(C481:F481)</f>
      </c>
      <c r="H481" s="125"/>
      <c r="I481" s="125">
        <f>G480*H481</f>
      </c>
      <c r="J481" s="185"/>
      <c r="K481" s="125">
        <f>SUM(I481:J481)</f>
      </c>
      <c r="L481" s="242"/>
      <c r="M481" s="175"/>
      <c r="N481" s="87"/>
      <c r="O481" s="87"/>
      <c r="P481" s="87"/>
      <c r="Q481" s="87"/>
      <c r="R481" s="87"/>
      <c r="S481" s="87"/>
      <c r="T481" s="87"/>
      <c r="U481" s="87"/>
      <c r="V481" s="175"/>
      <c r="W481" s="87"/>
      <c r="X481" s="87"/>
      <c r="Y481" s="87"/>
      <c r="Z481" s="87"/>
      <c r="AA481" s="87"/>
      <c r="AB481" s="87"/>
      <c r="AC481" s="86"/>
      <c r="AD481" s="87"/>
    </row>
    <row x14ac:dyDescent="0.25" r="482" customHeight="1" ht="17.25">
      <c r="A482" s="235">
        <f>A477</f>
        <v>25569.375</v>
      </c>
      <c r="B482" s="179"/>
      <c r="C482" s="180"/>
      <c r="D482" s="180"/>
      <c r="E482" s="180"/>
      <c r="F482" s="180"/>
      <c r="G482" s="180">
        <f>SUM(C482:F482)</f>
      </c>
      <c r="H482" s="125"/>
      <c r="I482" s="125">
        <f>G482*H482</f>
      </c>
      <c r="J482" s="185"/>
      <c r="K482" s="125">
        <f>SUM(I482:J482)</f>
      </c>
      <c r="L482" s="242"/>
      <c r="M482" s="175"/>
      <c r="N482" s="87"/>
      <c r="O482" s="87"/>
      <c r="P482" s="87"/>
      <c r="Q482" s="87"/>
      <c r="R482" s="87"/>
      <c r="S482" s="87"/>
      <c r="T482" s="87"/>
      <c r="U482" s="87"/>
      <c r="V482" s="175"/>
      <c r="W482" s="87"/>
      <c r="X482" s="87"/>
      <c r="Y482" s="87"/>
      <c r="Z482" s="87"/>
      <c r="AA482" s="87"/>
      <c r="AB482" s="87"/>
      <c r="AC482" s="86"/>
      <c r="AD482" s="87"/>
    </row>
    <row x14ac:dyDescent="0.25" r="483" customHeight="1" ht="17.25">
      <c r="A483" s="235">
        <f>A482</f>
        <v>25569.375</v>
      </c>
      <c r="B483" s="179"/>
      <c r="C483" s="180"/>
      <c r="D483" s="180"/>
      <c r="E483" s="180"/>
      <c r="F483" s="180"/>
      <c r="G483" s="180">
        <f>SUM(C483:F483)</f>
      </c>
      <c r="H483" s="125"/>
      <c r="I483" s="125">
        <f>G482*H483</f>
      </c>
      <c r="J483" s="185"/>
      <c r="K483" s="125">
        <f>SUM(I483:J483)</f>
      </c>
      <c r="L483" s="242"/>
      <c r="M483" s="175"/>
      <c r="N483" s="87"/>
      <c r="O483" s="87"/>
      <c r="P483" s="87"/>
      <c r="Q483" s="87"/>
      <c r="R483" s="87"/>
      <c r="S483" s="87"/>
      <c r="T483" s="87"/>
      <c r="U483" s="87"/>
      <c r="V483" s="175"/>
      <c r="W483" s="87"/>
      <c r="X483" s="87"/>
      <c r="Y483" s="87"/>
      <c r="Z483" s="87"/>
      <c r="AA483" s="87"/>
      <c r="AB483" s="87"/>
      <c r="AC483" s="86"/>
      <c r="AD483" s="87"/>
    </row>
    <row x14ac:dyDescent="0.25" r="484" customHeight="1" ht="17.25">
      <c r="A484" s="243">
        <f>A483</f>
        <v>25569.375</v>
      </c>
      <c r="B484" s="282" t="s">
        <v>157</v>
      </c>
      <c r="C484" s="191">
        <f>SUM(C476:C483)</f>
      </c>
      <c r="D484" s="191">
        <f>SUM(D476:D483)</f>
      </c>
      <c r="E484" s="191">
        <f>SUM(E476:E483)</f>
      </c>
      <c r="F484" s="191">
        <f>SUM(F476:F483)</f>
      </c>
      <c r="G484" s="191">
        <f>SUM(G476:G483)</f>
      </c>
      <c r="H484" s="201"/>
      <c r="I484" s="201">
        <f>SUM(I476:I483)</f>
      </c>
      <c r="J484" s="201"/>
      <c r="K484" s="202">
        <f>SUM(K476:K483)</f>
      </c>
      <c r="L484" s="242"/>
      <c r="M484" s="175"/>
      <c r="N484" s="87"/>
      <c r="O484" s="87"/>
      <c r="P484" s="87"/>
      <c r="Q484" s="87"/>
      <c r="R484" s="87"/>
      <c r="S484" s="87"/>
      <c r="T484" s="87"/>
      <c r="U484" s="87"/>
      <c r="V484" s="175"/>
      <c r="W484" s="87"/>
      <c r="X484" s="87"/>
      <c r="Y484" s="87"/>
      <c r="Z484" s="87"/>
      <c r="AA484" s="87"/>
      <c r="AB484" s="87"/>
      <c r="AC484" s="86"/>
      <c r="AD484" s="87"/>
    </row>
    <row x14ac:dyDescent="0.25" r="485" customHeight="1" ht="17.25" hidden="1">
      <c r="A485" s="272" t="s">
        <v>128</v>
      </c>
      <c r="B485" s="273" t="s">
        <v>2</v>
      </c>
      <c r="C485" s="274" t="s">
        <v>129</v>
      </c>
      <c r="D485" s="274" t="s">
        <v>130</v>
      </c>
      <c r="E485" s="274" t="s">
        <v>131</v>
      </c>
      <c r="F485" s="274" t="s">
        <v>132</v>
      </c>
      <c r="G485" s="274" t="s">
        <v>133</v>
      </c>
      <c r="H485" s="274" t="s">
        <v>7</v>
      </c>
      <c r="I485" s="274" t="s">
        <v>134</v>
      </c>
      <c r="J485" s="274" t="s">
        <v>90</v>
      </c>
      <c r="K485" s="275" t="s">
        <v>135</v>
      </c>
      <c r="L485" s="276"/>
      <c r="M485" s="175"/>
      <c r="N485" s="87"/>
      <c r="O485" s="87"/>
      <c r="P485" s="87"/>
      <c r="Q485" s="87"/>
      <c r="R485" s="87"/>
      <c r="S485" s="87"/>
      <c r="T485" s="87"/>
      <c r="U485" s="87"/>
      <c r="V485" s="175"/>
      <c r="W485" s="87"/>
      <c r="X485" s="87"/>
      <c r="Y485" s="87"/>
      <c r="Z485" s="87"/>
      <c r="AA485" s="87"/>
      <c r="AB485" s="87"/>
      <c r="AC485" s="86"/>
      <c r="AD485" s="87"/>
    </row>
    <row x14ac:dyDescent="0.25" r="486" customHeight="1" ht="17.25">
      <c r="A486" s="235">
        <f>A484+1</f>
        <v>25569.375</v>
      </c>
      <c r="B486" s="179" t="s">
        <v>203</v>
      </c>
      <c r="C486" s="180"/>
      <c r="D486" s="180"/>
      <c r="E486" s="180"/>
      <c r="F486" s="180"/>
      <c r="G486" s="180">
        <f>SUM(C486:F486)</f>
      </c>
      <c r="H486" s="237">
        <v>6000</v>
      </c>
      <c r="I486" s="125">
        <f>G486*H486</f>
      </c>
      <c r="J486" s="125">
        <f>I486*0.1</f>
      </c>
      <c r="K486" s="132">
        <f>SUM(I486:J486)</f>
      </c>
      <c r="L486" s="242"/>
      <c r="M486" s="175"/>
      <c r="N486" s="87"/>
      <c r="O486" s="87"/>
      <c r="P486" s="87"/>
      <c r="Q486" s="87"/>
      <c r="R486" s="87"/>
      <c r="S486" s="87"/>
      <c r="T486" s="87"/>
      <c r="U486" s="87"/>
      <c r="V486" s="175"/>
      <c r="W486" s="87"/>
      <c r="X486" s="87"/>
      <c r="Y486" s="87"/>
      <c r="Z486" s="87"/>
      <c r="AA486" s="87"/>
      <c r="AB486" s="87"/>
      <c r="AC486" s="86"/>
      <c r="AD486" s="87"/>
    </row>
    <row x14ac:dyDescent="0.25" r="487" customHeight="1" ht="17.25">
      <c r="A487" s="235">
        <f>A486</f>
        <v>25569.375</v>
      </c>
      <c r="B487" s="179" t="s">
        <v>205</v>
      </c>
      <c r="C487" s="180"/>
      <c r="D487" s="180"/>
      <c r="E487" s="180"/>
      <c r="F487" s="180"/>
      <c r="G487" s="180">
        <f>SUM(C487:F487)</f>
      </c>
      <c r="H487" s="182">
        <v>4300</v>
      </c>
      <c r="I487" s="125">
        <f>G487*H487</f>
      </c>
      <c r="J487" s="125">
        <f>I487*0.1</f>
      </c>
      <c r="K487" s="132">
        <f>SUM(I487:J487)</f>
      </c>
      <c r="L487" s="242"/>
      <c r="M487" s="175"/>
      <c r="N487" s="87"/>
      <c r="O487" s="87"/>
      <c r="P487" s="87"/>
      <c r="Q487" s="87"/>
      <c r="R487" s="87"/>
      <c r="S487" s="87"/>
      <c r="T487" s="87"/>
      <c r="U487" s="87"/>
      <c r="V487" s="175"/>
      <c r="W487" s="87"/>
      <c r="X487" s="87"/>
      <c r="Y487" s="87"/>
      <c r="Z487" s="87"/>
      <c r="AA487" s="87"/>
      <c r="AB487" s="87"/>
      <c r="AC487" s="86"/>
      <c r="AD487" s="87"/>
    </row>
    <row x14ac:dyDescent="0.25" r="488" customHeight="1" ht="17.25">
      <c r="A488" s="235">
        <f>A487</f>
        <v>25569.375</v>
      </c>
      <c r="B488" s="179" t="s">
        <v>13</v>
      </c>
      <c r="C488" s="180"/>
      <c r="D488" s="180"/>
      <c r="E488" s="180"/>
      <c r="F488" s="180"/>
      <c r="G488" s="180">
        <f>SUM(C488:F488)</f>
      </c>
      <c r="H488" s="125">
        <v>6000</v>
      </c>
      <c r="I488" s="125">
        <f>G488*H488</f>
      </c>
      <c r="J488" s="125">
        <f>I488*0.1</f>
      </c>
      <c r="K488" s="132">
        <f>SUM(I488:J488)</f>
      </c>
      <c r="L488" s="242"/>
      <c r="M488" s="175"/>
      <c r="N488" s="87"/>
      <c r="O488" s="87"/>
      <c r="P488" s="87"/>
      <c r="Q488" s="87"/>
      <c r="R488" s="87"/>
      <c r="S488" s="87"/>
      <c r="T488" s="87"/>
      <c r="U488" s="87"/>
      <c r="V488" s="175"/>
      <c r="W488" s="87"/>
      <c r="X488" s="87"/>
      <c r="Y488" s="87"/>
      <c r="Z488" s="87"/>
      <c r="AA488" s="87"/>
      <c r="AB488" s="87"/>
      <c r="AC488" s="86"/>
      <c r="AD488" s="87"/>
    </row>
    <row x14ac:dyDescent="0.25" r="489" customHeight="1" ht="17.25">
      <c r="A489" s="235">
        <f>A488</f>
        <v>25569.375</v>
      </c>
      <c r="B489" s="179" t="s">
        <v>58</v>
      </c>
      <c r="C489" s="183" t="s">
        <v>14</v>
      </c>
      <c r="D489" s="180"/>
      <c r="E489" s="180"/>
      <c r="F489" s="180"/>
      <c r="G489" s="180">
        <f>SUM(C489:F489)</f>
      </c>
      <c r="H489" s="237">
        <v>5500</v>
      </c>
      <c r="I489" s="125">
        <f>G489*H489</f>
      </c>
      <c r="J489" s="125">
        <f>I489*0.1</f>
      </c>
      <c r="K489" s="132">
        <f>SUM(I489:J489)</f>
      </c>
      <c r="L489" s="242"/>
      <c r="M489" s="175"/>
      <c r="N489" s="87"/>
      <c r="O489" s="87"/>
      <c r="P489" s="87"/>
      <c r="Q489" s="87"/>
      <c r="R489" s="87"/>
      <c r="S489" s="87"/>
      <c r="T489" s="87"/>
      <c r="U489" s="87"/>
      <c r="V489" s="175"/>
      <c r="W489" s="87"/>
      <c r="X489" s="87"/>
      <c r="Y489" s="87"/>
      <c r="Z489" s="87"/>
      <c r="AA489" s="87"/>
      <c r="AB489" s="87"/>
      <c r="AC489" s="86"/>
      <c r="AD489" s="87"/>
    </row>
    <row x14ac:dyDescent="0.25" r="490" customHeight="1" ht="17.25">
      <c r="A490" s="235">
        <f>A489</f>
        <v>25569.375</v>
      </c>
      <c r="B490" s="179" t="s">
        <v>147</v>
      </c>
      <c r="C490" s="183"/>
      <c r="D490" s="180"/>
      <c r="E490" s="180"/>
      <c r="F490" s="180"/>
      <c r="G490" s="180">
        <f>SUM(C490:F490)</f>
      </c>
      <c r="H490" s="125">
        <v>5000</v>
      </c>
      <c r="I490" s="125">
        <f>G490*H490</f>
      </c>
      <c r="J490" s="125">
        <f>I490*0.1</f>
      </c>
      <c r="K490" s="132">
        <f>SUM(I490:J490)</f>
      </c>
      <c r="L490" s="242"/>
      <c r="M490" s="175"/>
      <c r="N490" s="87"/>
      <c r="O490" s="87"/>
      <c r="P490" s="87"/>
      <c r="Q490" s="87"/>
      <c r="R490" s="87"/>
      <c r="S490" s="87"/>
      <c r="T490" s="87"/>
      <c r="U490" s="87"/>
      <c r="V490" s="175"/>
      <c r="W490" s="87"/>
      <c r="X490" s="87"/>
      <c r="Y490" s="87"/>
      <c r="Z490" s="87"/>
      <c r="AA490" s="87"/>
      <c r="AB490" s="87"/>
      <c r="AC490" s="86"/>
      <c r="AD490" s="87"/>
    </row>
    <row x14ac:dyDescent="0.25" r="491" customHeight="1" ht="17.25">
      <c r="A491" s="235">
        <f>A490</f>
        <v>25569.375</v>
      </c>
      <c r="B491" s="179" t="s">
        <v>27</v>
      </c>
      <c r="C491" s="180"/>
      <c r="D491" s="180"/>
      <c r="E491" s="180"/>
      <c r="F491" s="180"/>
      <c r="G491" s="180">
        <f>SUM(C491:F491)</f>
      </c>
      <c r="H491" s="125">
        <v>5500</v>
      </c>
      <c r="I491" s="125">
        <f>G491*H491</f>
      </c>
      <c r="J491" s="125">
        <f>I491*0.1</f>
      </c>
      <c r="K491" s="132">
        <f>SUM(I491:J491)</f>
      </c>
      <c r="L491" s="242"/>
      <c r="M491" s="175"/>
      <c r="N491" s="87"/>
      <c r="O491" s="87"/>
      <c r="P491" s="87"/>
      <c r="Q491" s="87"/>
      <c r="R491" s="87"/>
      <c r="S491" s="87"/>
      <c r="T491" s="87"/>
      <c r="U491" s="87"/>
      <c r="V491" s="175"/>
      <c r="W491" s="87"/>
      <c r="X491" s="87"/>
      <c r="Y491" s="87"/>
      <c r="Z491" s="87"/>
      <c r="AA491" s="87"/>
      <c r="AB491" s="87"/>
      <c r="AC491" s="86"/>
      <c r="AD491" s="87"/>
    </row>
    <row x14ac:dyDescent="0.25" r="492" customHeight="1" ht="17.25">
      <c r="A492" s="235">
        <f>A491</f>
        <v>25569.375</v>
      </c>
      <c r="B492" s="179" t="s">
        <v>20</v>
      </c>
      <c r="C492" s="180"/>
      <c r="D492" s="180"/>
      <c r="E492" s="180"/>
      <c r="F492" s="180"/>
      <c r="G492" s="180">
        <f>SUM(C492:F492)</f>
      </c>
      <c r="H492" s="125">
        <v>5000</v>
      </c>
      <c r="I492" s="125">
        <f>G492*H492</f>
      </c>
      <c r="J492" s="125">
        <f>I492*0.1</f>
      </c>
      <c r="K492" s="132">
        <f>SUM(I492:J492)</f>
      </c>
      <c r="L492" s="242"/>
      <c r="M492" s="175"/>
      <c r="N492" s="87"/>
      <c r="O492" s="87"/>
      <c r="P492" s="87"/>
      <c r="Q492" s="87"/>
      <c r="R492" s="87"/>
      <c r="S492" s="87"/>
      <c r="T492" s="87"/>
      <c r="U492" s="87"/>
      <c r="V492" s="175"/>
      <c r="W492" s="87"/>
      <c r="X492" s="87"/>
      <c r="Y492" s="87"/>
      <c r="Z492" s="87"/>
      <c r="AA492" s="87"/>
      <c r="AB492" s="87"/>
      <c r="AC492" s="86"/>
      <c r="AD492" s="87"/>
    </row>
    <row x14ac:dyDescent="0.25" r="493" customHeight="1" ht="17.25">
      <c r="A493" s="235">
        <f>A492</f>
        <v>25569.375</v>
      </c>
      <c r="B493" s="179" t="s">
        <v>31</v>
      </c>
      <c r="C493" s="180"/>
      <c r="D493" s="180"/>
      <c r="E493" s="180"/>
      <c r="F493" s="180"/>
      <c r="G493" s="180">
        <f>SUM(C493:F493)</f>
      </c>
      <c r="H493" s="125">
        <v>6000</v>
      </c>
      <c r="I493" s="125">
        <f>G493*H493</f>
      </c>
      <c r="J493" s="125">
        <f>I493*0.1</f>
      </c>
      <c r="K493" s="132">
        <f>SUM(I493:J493)</f>
      </c>
      <c r="L493" s="242"/>
      <c r="M493" s="175"/>
      <c r="N493" s="87"/>
      <c r="O493" s="87"/>
      <c r="P493" s="87"/>
      <c r="Q493" s="87"/>
      <c r="R493" s="87"/>
      <c r="S493" s="87"/>
      <c r="T493" s="87"/>
      <c r="U493" s="87"/>
      <c r="V493" s="175"/>
      <c r="W493" s="87"/>
      <c r="X493" s="87"/>
      <c r="Y493" s="87"/>
      <c r="Z493" s="87"/>
      <c r="AA493" s="87"/>
      <c r="AB493" s="87"/>
      <c r="AC493" s="86"/>
      <c r="AD493" s="87"/>
    </row>
    <row x14ac:dyDescent="0.25" r="494" customHeight="1" ht="17.25">
      <c r="A494" s="235">
        <f>A493</f>
        <v>25569.375</v>
      </c>
      <c r="B494" s="179" t="s">
        <v>71</v>
      </c>
      <c r="C494" s="180"/>
      <c r="D494" s="180"/>
      <c r="E494" s="180"/>
      <c r="F494" s="180"/>
      <c r="G494" s="180">
        <f>SUM(C494:F494)</f>
      </c>
      <c r="H494" s="125">
        <v>6000</v>
      </c>
      <c r="I494" s="125">
        <f>G494*H494</f>
      </c>
      <c r="J494" s="125">
        <f>I494*0.1</f>
      </c>
      <c r="K494" s="132">
        <f>SUM(I494:J494)</f>
      </c>
      <c r="L494" s="242"/>
      <c r="M494" s="175"/>
      <c r="N494" s="87"/>
      <c r="O494" s="87"/>
      <c r="P494" s="87"/>
      <c r="Q494" s="87"/>
      <c r="R494" s="87"/>
      <c r="S494" s="87"/>
      <c r="T494" s="87"/>
      <c r="U494" s="87"/>
      <c r="V494" s="175"/>
      <c r="W494" s="87"/>
      <c r="X494" s="87"/>
      <c r="Y494" s="87"/>
      <c r="Z494" s="87"/>
      <c r="AA494" s="87"/>
      <c r="AB494" s="87"/>
      <c r="AC494" s="86"/>
      <c r="AD494" s="87"/>
    </row>
    <row x14ac:dyDescent="0.25" r="495" customHeight="1" ht="17.25">
      <c r="A495" s="235">
        <f>A494</f>
        <v>25569.375</v>
      </c>
      <c r="B495" s="179" t="s">
        <v>49</v>
      </c>
      <c r="C495" s="180"/>
      <c r="D495" s="180"/>
      <c r="E495" s="180"/>
      <c r="F495" s="180"/>
      <c r="G495" s="180">
        <f>SUM(C495:F495)</f>
      </c>
      <c r="H495" s="125">
        <v>6000</v>
      </c>
      <c r="I495" s="125">
        <f>G495*H495</f>
      </c>
      <c r="J495" s="125">
        <f>I495*0.1</f>
      </c>
      <c r="K495" s="132">
        <f>SUM(I495:J495)</f>
      </c>
      <c r="L495" s="242"/>
      <c r="M495" s="175"/>
      <c r="N495" s="87"/>
      <c r="O495" s="87"/>
      <c r="P495" s="87"/>
      <c r="Q495" s="87"/>
      <c r="R495" s="87"/>
      <c r="S495" s="87"/>
      <c r="T495" s="87"/>
      <c r="U495" s="87"/>
      <c r="V495" s="175"/>
      <c r="W495" s="87"/>
      <c r="X495" s="87"/>
      <c r="Y495" s="87"/>
      <c r="Z495" s="87"/>
      <c r="AA495" s="87"/>
      <c r="AB495" s="87"/>
      <c r="AC495" s="86"/>
      <c r="AD495" s="87"/>
    </row>
    <row x14ac:dyDescent="0.25" r="496" customHeight="1" ht="17.25">
      <c r="A496" s="235">
        <f>A495</f>
        <v>25569.375</v>
      </c>
      <c r="B496" s="184" t="s">
        <v>9</v>
      </c>
      <c r="C496" s="180"/>
      <c r="D496" s="180"/>
      <c r="E496" s="180"/>
      <c r="F496" s="180"/>
      <c r="G496" s="180">
        <f>SUM(C496:F496)</f>
      </c>
      <c r="H496" s="125">
        <v>6000</v>
      </c>
      <c r="I496" s="125">
        <f>G496*H496</f>
      </c>
      <c r="J496" s="125">
        <f>I496*0.1</f>
      </c>
      <c r="K496" s="132">
        <f>SUM(I496:J496)</f>
      </c>
      <c r="L496" s="242"/>
      <c r="M496" s="175"/>
      <c r="N496" s="87"/>
      <c r="O496" s="87"/>
      <c r="P496" s="87"/>
      <c r="Q496" s="87"/>
      <c r="R496" s="87"/>
      <c r="S496" s="87"/>
      <c r="T496" s="87"/>
      <c r="U496" s="87"/>
      <c r="V496" s="175"/>
      <c r="W496" s="87"/>
      <c r="X496" s="87"/>
      <c r="Y496" s="87"/>
      <c r="Z496" s="87"/>
      <c r="AA496" s="87"/>
      <c r="AB496" s="87"/>
      <c r="AC496" s="86"/>
      <c r="AD496" s="87"/>
    </row>
    <row x14ac:dyDescent="0.25" r="497" customHeight="1" ht="17.25">
      <c r="A497" s="235">
        <f>A496</f>
        <v>25569.375</v>
      </c>
      <c r="B497" s="179" t="s">
        <v>78</v>
      </c>
      <c r="C497" s="180"/>
      <c r="D497" s="180"/>
      <c r="E497" s="180"/>
      <c r="F497" s="180"/>
      <c r="G497" s="180">
        <f>SUM(C497:F497)</f>
      </c>
      <c r="H497" s="125">
        <v>6500</v>
      </c>
      <c r="I497" s="125">
        <f>G497*H497</f>
      </c>
      <c r="J497" s="125">
        <f>I497*0.1</f>
      </c>
      <c r="K497" s="132">
        <f>SUM(I497:J497)</f>
      </c>
      <c r="L497" s="242"/>
      <c r="M497" s="175"/>
      <c r="N497" s="87"/>
      <c r="O497" s="87"/>
      <c r="P497" s="87"/>
      <c r="Q497" s="87"/>
      <c r="R497" s="87"/>
      <c r="S497" s="87"/>
      <c r="T497" s="87"/>
      <c r="U497" s="87"/>
      <c r="V497" s="175"/>
      <c r="W497" s="87"/>
      <c r="X497" s="87"/>
      <c r="Y497" s="87"/>
      <c r="Z497" s="87"/>
      <c r="AA497" s="87"/>
      <c r="AB497" s="87"/>
      <c r="AC497" s="86"/>
      <c r="AD497" s="87"/>
    </row>
    <row x14ac:dyDescent="0.25" r="498" customHeight="1" ht="17.25">
      <c r="A498" s="235">
        <f>A497</f>
        <v>25569.375</v>
      </c>
      <c r="B498" s="179" t="s">
        <v>55</v>
      </c>
      <c r="C498" s="180"/>
      <c r="D498" s="180"/>
      <c r="E498" s="180"/>
      <c r="F498" s="180"/>
      <c r="G498" s="180">
        <f>SUM(C498:F498)</f>
      </c>
      <c r="H498" s="125">
        <v>6500</v>
      </c>
      <c r="I498" s="125">
        <f>G498*H498</f>
      </c>
      <c r="J498" s="125">
        <f>I498*0.1</f>
      </c>
      <c r="K498" s="132">
        <f>SUM(I498:J498)</f>
      </c>
      <c r="L498" s="242"/>
      <c r="M498" s="175"/>
      <c r="N498" s="87"/>
      <c r="O498" s="87"/>
      <c r="P498" s="87"/>
      <c r="Q498" s="87"/>
      <c r="R498" s="87"/>
      <c r="S498" s="87"/>
      <c r="T498" s="87"/>
      <c r="U498" s="87"/>
      <c r="V498" s="175"/>
      <c r="W498" s="87"/>
      <c r="X498" s="87"/>
      <c r="Y498" s="87"/>
      <c r="Z498" s="87"/>
      <c r="AA498" s="87"/>
      <c r="AB498" s="87"/>
      <c r="AC498" s="86"/>
      <c r="AD498" s="87"/>
    </row>
    <row x14ac:dyDescent="0.25" r="499" customHeight="1" ht="17.25">
      <c r="A499" s="235">
        <f>A498</f>
        <v>25569.375</v>
      </c>
      <c r="B499" s="279" t="s">
        <v>80</v>
      </c>
      <c r="C499" s="180"/>
      <c r="D499" s="180"/>
      <c r="E499" s="180"/>
      <c r="F499" s="180"/>
      <c r="G499" s="180">
        <f>SUM(C499:F499)</f>
      </c>
      <c r="H499" s="125">
        <v>6000</v>
      </c>
      <c r="I499" s="125">
        <f>G499*H499</f>
      </c>
      <c r="J499" s="185"/>
      <c r="K499" s="132">
        <f>SUM(I499:J499)</f>
      </c>
      <c r="L499" s="242"/>
      <c r="M499" s="175"/>
      <c r="N499" s="87"/>
      <c r="O499" s="87"/>
      <c r="P499" s="87"/>
      <c r="Q499" s="87"/>
      <c r="R499" s="87"/>
      <c r="S499" s="87"/>
      <c r="T499" s="87"/>
      <c r="U499" s="87"/>
      <c r="V499" s="175"/>
      <c r="W499" s="87"/>
      <c r="X499" s="87"/>
      <c r="Y499" s="87"/>
      <c r="Z499" s="87"/>
      <c r="AA499" s="87"/>
      <c r="AB499" s="87"/>
      <c r="AC499" s="86"/>
      <c r="AD499" s="87"/>
    </row>
    <row x14ac:dyDescent="0.25" r="500" customHeight="1" ht="17.25">
      <c r="A500" s="235">
        <f>A499</f>
        <v>25569.375</v>
      </c>
      <c r="B500" s="279" t="s">
        <v>67</v>
      </c>
      <c r="C500" s="180"/>
      <c r="D500" s="180"/>
      <c r="E500" s="180"/>
      <c r="F500" s="180"/>
      <c r="G500" s="180">
        <f>SUM(C500:F500)</f>
      </c>
      <c r="H500" s="125">
        <v>5500</v>
      </c>
      <c r="I500" s="125">
        <f>G500*H500</f>
      </c>
      <c r="J500" s="125">
        <f>I500*0.1</f>
      </c>
      <c r="K500" s="132">
        <f>SUM(I500:J500)</f>
      </c>
      <c r="L500" s="242"/>
      <c r="M500" s="175"/>
      <c r="N500" s="87"/>
      <c r="O500" s="87"/>
      <c r="P500" s="87"/>
      <c r="Q500" s="87"/>
      <c r="R500" s="87"/>
      <c r="S500" s="87"/>
      <c r="T500" s="87"/>
      <c r="U500" s="87"/>
      <c r="V500" s="175"/>
      <c r="W500" s="87"/>
      <c r="X500" s="87"/>
      <c r="Y500" s="87"/>
      <c r="Z500" s="87"/>
      <c r="AA500" s="87"/>
      <c r="AB500" s="87"/>
      <c r="AC500" s="86"/>
      <c r="AD500" s="87"/>
    </row>
    <row x14ac:dyDescent="0.25" r="501" customHeight="1" ht="17.25">
      <c r="A501" s="235">
        <f>A500</f>
        <v>25569.375</v>
      </c>
      <c r="B501" s="279" t="s">
        <v>74</v>
      </c>
      <c r="C501" s="180"/>
      <c r="D501" s="180"/>
      <c r="E501" s="180"/>
      <c r="F501" s="180"/>
      <c r="G501" s="180">
        <f>SUM(C501:F501)</f>
      </c>
      <c r="H501" s="187">
        <v>5000</v>
      </c>
      <c r="I501" s="125">
        <f>G501*H501</f>
      </c>
      <c r="J501" s="125">
        <f>I501*0.1</f>
      </c>
      <c r="K501" s="132">
        <f>SUM(I501:J501)</f>
      </c>
      <c r="L501" s="242"/>
      <c r="M501" s="175"/>
      <c r="N501" s="87"/>
      <c r="O501" s="87"/>
      <c r="P501" s="87"/>
      <c r="Q501" s="87"/>
      <c r="R501" s="87"/>
      <c r="S501" s="87"/>
      <c r="T501" s="87"/>
      <c r="U501" s="87"/>
      <c r="V501" s="175"/>
      <c r="W501" s="87"/>
      <c r="X501" s="87"/>
      <c r="Y501" s="87"/>
      <c r="Z501" s="87"/>
      <c r="AA501" s="87"/>
      <c r="AB501" s="87"/>
      <c r="AC501" s="86"/>
      <c r="AD501" s="87"/>
    </row>
    <row x14ac:dyDescent="0.25" r="502" customHeight="1" ht="17.25">
      <c r="A502" s="235">
        <f>A501</f>
        <v>25569.375</v>
      </c>
      <c r="B502" s="280" t="s">
        <v>11</v>
      </c>
      <c r="C502" s="180"/>
      <c r="D502" s="180"/>
      <c r="E502" s="180"/>
      <c r="F502" s="180"/>
      <c r="G502" s="180">
        <f>SUM(C502:F502)</f>
      </c>
      <c r="H502" s="125">
        <v>6000</v>
      </c>
      <c r="I502" s="125">
        <f>G502*H502</f>
      </c>
      <c r="J502" s="125">
        <f>I502*0.1</f>
      </c>
      <c r="K502" s="132">
        <f>SUM(I502:J502)</f>
      </c>
      <c r="L502" s="242"/>
      <c r="M502" s="175"/>
      <c r="N502" s="87"/>
      <c r="O502" s="87"/>
      <c r="P502" s="87"/>
      <c r="Q502" s="87"/>
      <c r="R502" s="87"/>
      <c r="S502" s="87"/>
      <c r="T502" s="87"/>
      <c r="U502" s="87"/>
      <c r="V502" s="175"/>
      <c r="W502" s="87"/>
      <c r="X502" s="87"/>
      <c r="Y502" s="87"/>
      <c r="Z502" s="87"/>
      <c r="AA502" s="87"/>
      <c r="AB502" s="87"/>
      <c r="AC502" s="86"/>
      <c r="AD502" s="87"/>
    </row>
    <row x14ac:dyDescent="0.25" r="503" customHeight="1" ht="17.25">
      <c r="A503" s="235">
        <f>A502</f>
        <v>25569.375</v>
      </c>
      <c r="B503" s="279" t="s">
        <v>22</v>
      </c>
      <c r="C503" s="180"/>
      <c r="D503" s="180"/>
      <c r="E503" s="180"/>
      <c r="F503" s="180"/>
      <c r="G503" s="180">
        <f>SUM(C503:F503)</f>
      </c>
      <c r="H503" s="237">
        <v>4800</v>
      </c>
      <c r="I503" s="125">
        <f>G503*H503</f>
      </c>
      <c r="J503" s="125">
        <f>I503*0.1</f>
      </c>
      <c r="K503" s="132">
        <f>SUM(I503:J503)</f>
      </c>
      <c r="L503" s="242"/>
      <c r="M503" s="175"/>
      <c r="N503" s="87"/>
      <c r="O503" s="87"/>
      <c r="P503" s="87"/>
      <c r="Q503" s="87"/>
      <c r="R503" s="87"/>
      <c r="S503" s="87"/>
      <c r="T503" s="87"/>
      <c r="U503" s="87"/>
      <c r="V503" s="175"/>
      <c r="W503" s="87"/>
      <c r="X503" s="87"/>
      <c r="Y503" s="87"/>
      <c r="Z503" s="87"/>
      <c r="AA503" s="87"/>
      <c r="AB503" s="87"/>
      <c r="AC503" s="86"/>
      <c r="AD503" s="87"/>
    </row>
    <row x14ac:dyDescent="0.25" r="504" customHeight="1" ht="17.25">
      <c r="A504" s="235">
        <f>A503</f>
        <v>25569.375</v>
      </c>
      <c r="B504" s="279" t="s">
        <v>84</v>
      </c>
      <c r="C504" s="180"/>
      <c r="D504" s="180"/>
      <c r="E504" s="180"/>
      <c r="F504" s="180"/>
      <c r="G504" s="180">
        <f>SUM(C504:F504)</f>
      </c>
      <c r="H504" s="237">
        <v>4800</v>
      </c>
      <c r="I504" s="125">
        <f>G504*H504</f>
      </c>
      <c r="J504" s="125">
        <f>I504*0.1</f>
      </c>
      <c r="K504" s="132">
        <f>SUM(I504:J504)</f>
      </c>
      <c r="L504" s="242"/>
      <c r="M504" s="175"/>
      <c r="N504" s="87"/>
      <c r="O504" s="87"/>
      <c r="P504" s="87"/>
      <c r="Q504" s="87"/>
      <c r="R504" s="87"/>
      <c r="S504" s="87"/>
      <c r="T504" s="87"/>
      <c r="U504" s="87"/>
      <c r="V504" s="175"/>
      <c r="W504" s="87"/>
      <c r="X504" s="87"/>
      <c r="Y504" s="87"/>
      <c r="Z504" s="87"/>
      <c r="AA504" s="87"/>
      <c r="AB504" s="87"/>
      <c r="AC504" s="86"/>
      <c r="AD504" s="87"/>
    </row>
    <row x14ac:dyDescent="0.25" r="505" customHeight="1" ht="17.25">
      <c r="A505" s="235">
        <f>A504</f>
        <v>25569.375</v>
      </c>
      <c r="B505" s="280" t="s">
        <v>17</v>
      </c>
      <c r="C505" s="180"/>
      <c r="D505" s="180"/>
      <c r="E505" s="180"/>
      <c r="F505" s="180"/>
      <c r="G505" s="180">
        <f>SUM(C505:F505)</f>
      </c>
      <c r="H505" s="125">
        <v>6000</v>
      </c>
      <c r="I505" s="125">
        <f>G505*H505</f>
      </c>
      <c r="J505" s="185"/>
      <c r="K505" s="132">
        <f>SUM(I505:J505)</f>
      </c>
      <c r="L505" s="242"/>
      <c r="M505" s="175"/>
      <c r="N505" s="87"/>
      <c r="O505" s="87"/>
      <c r="P505" s="87"/>
      <c r="Q505" s="87"/>
      <c r="R505" s="87"/>
      <c r="S505" s="87"/>
      <c r="T505" s="87"/>
      <c r="U505" s="87"/>
      <c r="V505" s="175"/>
      <c r="W505" s="87"/>
      <c r="X505" s="87"/>
      <c r="Y505" s="87"/>
      <c r="Z505" s="87"/>
      <c r="AA505" s="87"/>
      <c r="AB505" s="87"/>
      <c r="AC505" s="86"/>
      <c r="AD505" s="87"/>
    </row>
    <row x14ac:dyDescent="0.25" r="506" customHeight="1" ht="17.25">
      <c r="A506" s="235">
        <f>A505</f>
        <v>25569.375</v>
      </c>
      <c r="B506" s="279" t="s">
        <v>29</v>
      </c>
      <c r="C506" s="188" t="s">
        <v>14</v>
      </c>
      <c r="D506" s="180"/>
      <c r="E506" s="180"/>
      <c r="F506" s="180"/>
      <c r="G506" s="180">
        <f>SUM(C506:F506)</f>
      </c>
      <c r="H506" s="125">
        <v>5500</v>
      </c>
      <c r="I506" s="125">
        <f>G506*H506</f>
      </c>
      <c r="J506" s="125">
        <f>I506*0.1</f>
      </c>
      <c r="K506" s="132">
        <f>SUM(I506:J506)</f>
      </c>
      <c r="L506" s="242"/>
      <c r="M506" s="175"/>
      <c r="N506" s="87"/>
      <c r="O506" s="87"/>
      <c r="P506" s="87"/>
      <c r="Q506" s="87"/>
      <c r="R506" s="87"/>
      <c r="S506" s="87"/>
      <c r="T506" s="87"/>
      <c r="U506" s="87"/>
      <c r="V506" s="175"/>
      <c r="W506" s="87"/>
      <c r="X506" s="87"/>
      <c r="Y506" s="87"/>
      <c r="Z506" s="87"/>
      <c r="AA506" s="87"/>
      <c r="AB506" s="87"/>
      <c r="AC506" s="86"/>
      <c r="AD506" s="87"/>
    </row>
    <row x14ac:dyDescent="0.25" r="507" customHeight="1" ht="17.25">
      <c r="A507" s="235">
        <f>A506</f>
        <v>25569.375</v>
      </c>
      <c r="B507" s="279" t="s">
        <v>15</v>
      </c>
      <c r="C507" s="180"/>
      <c r="D507" s="180"/>
      <c r="E507" s="180"/>
      <c r="F507" s="180"/>
      <c r="G507" s="180">
        <f>SUM(C507:F507)</f>
      </c>
      <c r="H507" s="237">
        <v>4800</v>
      </c>
      <c r="I507" s="125">
        <f>G507*H507</f>
      </c>
      <c r="J507" s="125">
        <f>I507*0.1</f>
      </c>
      <c r="K507" s="132">
        <f>SUM(I507:J507)</f>
      </c>
      <c r="L507" s="242"/>
      <c r="M507" s="175"/>
      <c r="N507" s="87"/>
      <c r="O507" s="87"/>
      <c r="P507" s="87"/>
      <c r="Q507" s="87"/>
      <c r="R507" s="87"/>
      <c r="S507" s="87"/>
      <c r="T507" s="87"/>
      <c r="U507" s="87"/>
      <c r="V507" s="175"/>
      <c r="W507" s="87"/>
      <c r="X507" s="87"/>
      <c r="Y507" s="87"/>
      <c r="Z507" s="87"/>
      <c r="AA507" s="87"/>
      <c r="AB507" s="87"/>
      <c r="AC507" s="86"/>
      <c r="AD507" s="87"/>
    </row>
    <row x14ac:dyDescent="0.25" r="508" customHeight="1" ht="17.25">
      <c r="A508" s="235">
        <f>A507</f>
        <v>25569.375</v>
      </c>
      <c r="B508" s="279" t="s">
        <v>21</v>
      </c>
      <c r="C508" s="188" t="s">
        <v>14</v>
      </c>
      <c r="D508" s="180"/>
      <c r="E508" s="180"/>
      <c r="F508" s="180"/>
      <c r="G508" s="180">
        <f>SUM(C508:F508)</f>
      </c>
      <c r="H508" s="125">
        <v>5000</v>
      </c>
      <c r="I508" s="125">
        <f>G508*H508</f>
      </c>
      <c r="J508" s="125">
        <f>I508*0.1</f>
      </c>
      <c r="K508" s="132">
        <f>SUM(I508:J508)</f>
      </c>
      <c r="L508" s="242"/>
      <c r="M508" s="175"/>
      <c r="N508" s="87"/>
      <c r="O508" s="87"/>
      <c r="P508" s="87"/>
      <c r="Q508" s="87"/>
      <c r="R508" s="87"/>
      <c r="S508" s="87"/>
      <c r="T508" s="87"/>
      <c r="U508" s="87"/>
      <c r="V508" s="175"/>
      <c r="W508" s="87"/>
      <c r="X508" s="87"/>
      <c r="Y508" s="87"/>
      <c r="Z508" s="87"/>
      <c r="AA508" s="87"/>
      <c r="AB508" s="87"/>
      <c r="AC508" s="86"/>
      <c r="AD508" s="87"/>
    </row>
    <row x14ac:dyDescent="0.25" r="509" customHeight="1" ht="17.25">
      <c r="A509" s="235">
        <f>A508</f>
        <v>25569.375</v>
      </c>
      <c r="B509" s="279" t="s">
        <v>52</v>
      </c>
      <c r="C509" s="180"/>
      <c r="D509" s="180"/>
      <c r="E509" s="180"/>
      <c r="F509" s="180"/>
      <c r="G509" s="180">
        <f>SUM(C509:F509)</f>
      </c>
      <c r="H509" s="125">
        <v>5000</v>
      </c>
      <c r="I509" s="125">
        <f>G509*H509</f>
      </c>
      <c r="J509" s="125">
        <f>I509*0.1</f>
      </c>
      <c r="K509" s="132">
        <f>SUM(I509:J509)</f>
      </c>
      <c r="L509" s="242"/>
      <c r="M509" s="175"/>
      <c r="N509" s="87"/>
      <c r="O509" s="87"/>
      <c r="P509" s="87"/>
      <c r="Q509" s="87"/>
      <c r="R509" s="87"/>
      <c r="S509" s="87"/>
      <c r="T509" s="87"/>
      <c r="U509" s="87"/>
      <c r="V509" s="175"/>
      <c r="W509" s="87"/>
      <c r="X509" s="87"/>
      <c r="Y509" s="87"/>
      <c r="Z509" s="87"/>
      <c r="AA509" s="87"/>
      <c r="AB509" s="87"/>
      <c r="AC509" s="86"/>
      <c r="AD509" s="87"/>
    </row>
    <row x14ac:dyDescent="0.25" r="510" customHeight="1" ht="17.25">
      <c r="A510" s="235">
        <f>A509</f>
        <v>25569.375</v>
      </c>
      <c r="B510" s="279" t="s">
        <v>61</v>
      </c>
      <c r="C510" s="180"/>
      <c r="D510" s="180"/>
      <c r="E510" s="180"/>
      <c r="F510" s="180"/>
      <c r="G510" s="180">
        <f>SUM(C510:F510)</f>
      </c>
      <c r="H510" s="125">
        <v>5000</v>
      </c>
      <c r="I510" s="125">
        <f>G510*H510</f>
      </c>
      <c r="J510" s="125">
        <f>I510*0.1</f>
      </c>
      <c r="K510" s="132">
        <f>SUM(I510:J510)</f>
      </c>
      <c r="L510" s="242"/>
      <c r="M510" s="175"/>
      <c r="N510" s="87"/>
      <c r="O510" s="87"/>
      <c r="P510" s="87"/>
      <c r="Q510" s="87"/>
      <c r="R510" s="87"/>
      <c r="S510" s="87"/>
      <c r="T510" s="87"/>
      <c r="U510" s="87"/>
      <c r="V510" s="175"/>
      <c r="W510" s="87"/>
      <c r="X510" s="87"/>
      <c r="Y510" s="87"/>
      <c r="Z510" s="87"/>
      <c r="AA510" s="87"/>
      <c r="AB510" s="87"/>
      <c r="AC510" s="86"/>
      <c r="AD510" s="87"/>
    </row>
    <row x14ac:dyDescent="0.25" r="511" customHeight="1" ht="17.25">
      <c r="A511" s="235">
        <f>A510</f>
        <v>25569.375</v>
      </c>
      <c r="B511" s="280" t="s">
        <v>33</v>
      </c>
      <c r="C511" s="180"/>
      <c r="D511" s="180"/>
      <c r="E511" s="180"/>
      <c r="F511" s="180"/>
      <c r="G511" s="180">
        <f>SUM(C511:F511)</f>
      </c>
      <c r="H511" s="125">
        <v>5500</v>
      </c>
      <c r="I511" s="125">
        <f>G511*H511</f>
      </c>
      <c r="J511" s="125">
        <f>I511*0.1</f>
      </c>
      <c r="K511" s="132">
        <f>SUM(I511:J511)</f>
      </c>
      <c r="L511" s="242"/>
      <c r="M511" s="175"/>
      <c r="N511" s="87"/>
      <c r="O511" s="87"/>
      <c r="P511" s="87"/>
      <c r="Q511" s="87"/>
      <c r="R511" s="87"/>
      <c r="S511" s="87"/>
      <c r="T511" s="87"/>
      <c r="U511" s="87"/>
      <c r="V511" s="175"/>
      <c r="W511" s="87"/>
      <c r="X511" s="87"/>
      <c r="Y511" s="87"/>
      <c r="Z511" s="87"/>
      <c r="AA511" s="87"/>
      <c r="AB511" s="87"/>
      <c r="AC511" s="86"/>
      <c r="AD511" s="87"/>
    </row>
    <row x14ac:dyDescent="0.25" r="512" customHeight="1" ht="17.25">
      <c r="A512" s="235">
        <f>A511</f>
        <v>25569.375</v>
      </c>
      <c r="B512" s="279" t="s">
        <v>30</v>
      </c>
      <c r="C512" s="180"/>
      <c r="D512" s="180"/>
      <c r="E512" s="180"/>
      <c r="F512" s="180"/>
      <c r="G512" s="180">
        <f>SUM(C512:F512)</f>
      </c>
      <c r="H512" s="125">
        <v>6000</v>
      </c>
      <c r="I512" s="125">
        <f>G512*H512</f>
      </c>
      <c r="J512" s="125">
        <f>I512*0.1</f>
      </c>
      <c r="K512" s="132">
        <f>SUM(I512:J512)</f>
      </c>
      <c r="L512" s="242"/>
      <c r="M512" s="175"/>
      <c r="N512" s="87"/>
      <c r="O512" s="87"/>
      <c r="P512" s="87"/>
      <c r="Q512" s="87"/>
      <c r="R512" s="87"/>
      <c r="S512" s="87"/>
      <c r="T512" s="87"/>
      <c r="U512" s="87"/>
      <c r="V512" s="175"/>
      <c r="W512" s="87"/>
      <c r="X512" s="87"/>
      <c r="Y512" s="87"/>
      <c r="Z512" s="87"/>
      <c r="AA512" s="87"/>
      <c r="AB512" s="87"/>
      <c r="AC512" s="86"/>
      <c r="AD512" s="87"/>
    </row>
    <row x14ac:dyDescent="0.25" r="513" customHeight="1" ht="17.25">
      <c r="A513" s="235">
        <f>A512</f>
        <v>25569.375</v>
      </c>
      <c r="B513" s="279" t="s">
        <v>28</v>
      </c>
      <c r="C513" s="188" t="s">
        <v>14</v>
      </c>
      <c r="D513" s="180"/>
      <c r="E513" s="180"/>
      <c r="F513" s="180"/>
      <c r="G513" s="180">
        <f>SUM(C513:F513)</f>
      </c>
      <c r="H513" s="125">
        <v>5000</v>
      </c>
      <c r="I513" s="125">
        <f>G513*H513</f>
      </c>
      <c r="J513" s="125">
        <f>I513*0.1</f>
      </c>
      <c r="K513" s="132">
        <f>SUM(I513:J513)</f>
      </c>
      <c r="L513" s="242"/>
      <c r="M513" s="175"/>
      <c r="N513" s="87"/>
      <c r="O513" s="87"/>
      <c r="P513" s="87"/>
      <c r="Q513" s="87"/>
      <c r="R513" s="87"/>
      <c r="S513" s="87"/>
      <c r="T513" s="87"/>
      <c r="U513" s="87"/>
      <c r="V513" s="175"/>
      <c r="W513" s="87"/>
      <c r="X513" s="87"/>
      <c r="Y513" s="87"/>
      <c r="Z513" s="87"/>
      <c r="AA513" s="87"/>
      <c r="AB513" s="87"/>
      <c r="AC513" s="86"/>
      <c r="AD513" s="87"/>
    </row>
    <row x14ac:dyDescent="0.25" r="514" customHeight="1" ht="17.25">
      <c r="A514" s="235">
        <f>A513</f>
        <v>25569.375</v>
      </c>
      <c r="B514" s="179" t="s">
        <v>12</v>
      </c>
      <c r="C514" s="180"/>
      <c r="D514" s="180"/>
      <c r="E514" s="180"/>
      <c r="F514" s="180"/>
      <c r="G514" s="180">
        <f>SUM(C514:F514)</f>
      </c>
      <c r="H514" s="125">
        <v>6000</v>
      </c>
      <c r="I514" s="125">
        <f>G514*H514</f>
      </c>
      <c r="J514" s="125">
        <f>I514*0.1</f>
      </c>
      <c r="K514" s="132">
        <f>SUM(I514:J514)</f>
      </c>
      <c r="L514" s="242"/>
      <c r="M514" s="175"/>
      <c r="N514" s="87"/>
      <c r="O514" s="87"/>
      <c r="P514" s="87"/>
      <c r="Q514" s="87"/>
      <c r="R514" s="87"/>
      <c r="S514" s="87"/>
      <c r="T514" s="87"/>
      <c r="U514" s="87"/>
      <c r="V514" s="175"/>
      <c r="W514" s="87"/>
      <c r="X514" s="87"/>
      <c r="Y514" s="87"/>
      <c r="Z514" s="87"/>
      <c r="AA514" s="87"/>
      <c r="AB514" s="87"/>
      <c r="AC514" s="86"/>
      <c r="AD514" s="87"/>
    </row>
    <row x14ac:dyDescent="0.25" r="515" customHeight="1" ht="17.25">
      <c r="A515" s="235">
        <f>A514</f>
        <v>25569.375</v>
      </c>
      <c r="B515" s="179" t="s">
        <v>100</v>
      </c>
      <c r="C515" s="180"/>
      <c r="D515" s="180"/>
      <c r="E515" s="180"/>
      <c r="F515" s="180"/>
      <c r="G515" s="180">
        <f>SUM(C515:F515)</f>
      </c>
      <c r="H515" s="125">
        <v>5500</v>
      </c>
      <c r="I515" s="125">
        <f>G515*H515</f>
      </c>
      <c r="J515" s="125">
        <f>I515*0.1</f>
      </c>
      <c r="K515" s="125">
        <f>SUM(I515:J515)</f>
      </c>
      <c r="L515" s="242"/>
      <c r="M515" s="175"/>
      <c r="N515" s="87"/>
      <c r="O515" s="87"/>
      <c r="P515" s="87"/>
      <c r="Q515" s="87"/>
      <c r="R515" s="87"/>
      <c r="S515" s="87"/>
      <c r="T515" s="87"/>
      <c r="U515" s="87"/>
      <c r="V515" s="175"/>
      <c r="W515" s="87"/>
      <c r="X515" s="87"/>
      <c r="Y515" s="87"/>
      <c r="Z515" s="87"/>
      <c r="AA515" s="87"/>
      <c r="AB515" s="87"/>
      <c r="AC515" s="86"/>
      <c r="AD515" s="87"/>
    </row>
    <row x14ac:dyDescent="0.25" r="516" customHeight="1" ht="17.25">
      <c r="A516" s="235">
        <f>A515</f>
        <v>25569.375</v>
      </c>
      <c r="B516" s="179" t="s">
        <v>37</v>
      </c>
      <c r="C516" s="180"/>
      <c r="D516" s="180"/>
      <c r="E516" s="180"/>
      <c r="F516" s="180"/>
      <c r="G516" s="180">
        <f>SUM(C516:F516)</f>
      </c>
      <c r="H516" s="125">
        <v>6500</v>
      </c>
      <c r="I516" s="125">
        <f>G516*H516</f>
      </c>
      <c r="J516" s="125">
        <f>I516*0.1</f>
      </c>
      <c r="K516" s="125">
        <f>SUM(I516:J516)</f>
      </c>
      <c r="L516" s="242"/>
      <c r="M516" s="175"/>
      <c r="N516" s="87"/>
      <c r="O516" s="87"/>
      <c r="P516" s="87"/>
      <c r="Q516" s="87"/>
      <c r="R516" s="87"/>
      <c r="S516" s="87"/>
      <c r="T516" s="87"/>
      <c r="U516" s="87"/>
      <c r="V516" s="175"/>
      <c r="W516" s="87"/>
      <c r="X516" s="87"/>
      <c r="Y516" s="87"/>
      <c r="Z516" s="87"/>
      <c r="AA516" s="87"/>
      <c r="AB516" s="87"/>
      <c r="AC516" s="86"/>
      <c r="AD516" s="87"/>
    </row>
    <row x14ac:dyDescent="0.25" r="517" customHeight="1" ht="17.25">
      <c r="A517" s="235">
        <f>A516</f>
        <v>25569.375</v>
      </c>
      <c r="B517" s="186" t="s">
        <v>64</v>
      </c>
      <c r="C517" s="180"/>
      <c r="D517" s="180"/>
      <c r="E517" s="180"/>
      <c r="F517" s="180"/>
      <c r="G517" s="180">
        <f>SUM(C517:F517)</f>
      </c>
      <c r="H517" s="182">
        <v>5500</v>
      </c>
      <c r="I517" s="125">
        <f>G517*H517</f>
      </c>
      <c r="J517" s="125">
        <f>I517*0.1</f>
      </c>
      <c r="K517" s="125">
        <f>SUM(I517:J517)</f>
      </c>
      <c r="L517" s="242"/>
      <c r="M517" s="175"/>
      <c r="N517" s="87"/>
      <c r="O517" s="87"/>
      <c r="P517" s="87"/>
      <c r="Q517" s="87"/>
      <c r="R517" s="87"/>
      <c r="S517" s="87"/>
      <c r="T517" s="87"/>
      <c r="U517" s="87"/>
      <c r="V517" s="175"/>
      <c r="W517" s="87"/>
      <c r="X517" s="87"/>
      <c r="Y517" s="87"/>
      <c r="Z517" s="87"/>
      <c r="AA517" s="87"/>
      <c r="AB517" s="87"/>
      <c r="AC517" s="86"/>
      <c r="AD517" s="87"/>
    </row>
    <row x14ac:dyDescent="0.25" r="518" customHeight="1" ht="17.25">
      <c r="A518" s="235">
        <f>A517</f>
        <v>25569.375</v>
      </c>
      <c r="B518" s="186" t="s">
        <v>25</v>
      </c>
      <c r="C518" s="180"/>
      <c r="D518" s="180"/>
      <c r="E518" s="180"/>
      <c r="F518" s="180"/>
      <c r="G518" s="180">
        <f>SUM(C518:F518)</f>
      </c>
      <c r="H518" s="125">
        <v>6000</v>
      </c>
      <c r="I518" s="125">
        <f>G518*H518</f>
      </c>
      <c r="J518" s="125">
        <f>I518*0.1</f>
      </c>
      <c r="K518" s="125">
        <f>SUM(I518:J518)</f>
      </c>
      <c r="L518" s="242"/>
      <c r="M518" s="175"/>
      <c r="N518" s="87"/>
      <c r="O518" s="87"/>
      <c r="P518" s="87"/>
      <c r="Q518" s="87"/>
      <c r="R518" s="87"/>
      <c r="S518" s="87"/>
      <c r="T518" s="87"/>
      <c r="U518" s="87"/>
      <c r="V518" s="175"/>
      <c r="W518" s="87"/>
      <c r="X518" s="87"/>
      <c r="Y518" s="87"/>
      <c r="Z518" s="87"/>
      <c r="AA518" s="87"/>
      <c r="AB518" s="87"/>
      <c r="AC518" s="86"/>
      <c r="AD518" s="87"/>
    </row>
    <row x14ac:dyDescent="0.25" r="519" customHeight="1" ht="17.25">
      <c r="A519" s="235">
        <f>A518</f>
        <v>25569.375</v>
      </c>
      <c r="B519" s="279" t="s">
        <v>76</v>
      </c>
      <c r="C519" s="188" t="s">
        <v>14</v>
      </c>
      <c r="D519" s="180"/>
      <c r="E519" s="180"/>
      <c r="F519" s="180"/>
      <c r="G519" s="180">
        <f>SUM(C519:F519)</f>
      </c>
      <c r="H519" s="125">
        <v>6000</v>
      </c>
      <c r="I519" s="125">
        <f>G519*H519</f>
      </c>
      <c r="J519" s="125">
        <f>I519*0.1</f>
      </c>
      <c r="K519" s="125">
        <f>SUM(I519:J519)</f>
      </c>
      <c r="L519" s="242"/>
      <c r="M519" s="175"/>
      <c r="N519" s="87"/>
      <c r="O519" s="87"/>
      <c r="P519" s="87"/>
      <c r="Q519" s="87"/>
      <c r="R519" s="87"/>
      <c r="S519" s="87"/>
      <c r="T519" s="87"/>
      <c r="U519" s="87"/>
      <c r="V519" s="175"/>
      <c r="W519" s="87"/>
      <c r="X519" s="87"/>
      <c r="Y519" s="87"/>
      <c r="Z519" s="87"/>
      <c r="AA519" s="87"/>
      <c r="AB519" s="87"/>
      <c r="AC519" s="86"/>
      <c r="AD519" s="87"/>
    </row>
    <row x14ac:dyDescent="0.25" r="520" customHeight="1" ht="17.25">
      <c r="A520" s="235">
        <f>A519</f>
        <v>25569.375</v>
      </c>
      <c r="B520" s="186" t="s">
        <v>149</v>
      </c>
      <c r="C520" s="180"/>
      <c r="D520" s="180"/>
      <c r="E520" s="180"/>
      <c r="F520" s="180"/>
      <c r="G520" s="180">
        <f>SUM(C520:F520)</f>
      </c>
      <c r="H520" s="125">
        <v>6000</v>
      </c>
      <c r="I520" s="125">
        <f>G520*H520</f>
      </c>
      <c r="J520" s="125">
        <f>I520*0.1</f>
      </c>
      <c r="K520" s="125">
        <f>SUM(I520:J520)</f>
      </c>
      <c r="L520" s="242"/>
      <c r="M520" s="175"/>
      <c r="N520" s="87"/>
      <c r="O520" s="87"/>
      <c r="P520" s="87"/>
      <c r="Q520" s="87"/>
      <c r="R520" s="87"/>
      <c r="S520" s="87"/>
      <c r="T520" s="87"/>
      <c r="U520" s="87"/>
      <c r="V520" s="175"/>
      <c r="W520" s="87"/>
      <c r="X520" s="87"/>
      <c r="Y520" s="87"/>
      <c r="Z520" s="87"/>
      <c r="AA520" s="87"/>
      <c r="AB520" s="87"/>
      <c r="AC520" s="86"/>
      <c r="AD520" s="87"/>
    </row>
    <row x14ac:dyDescent="0.25" r="521" customHeight="1" ht="17.25">
      <c r="A521" s="235">
        <f>A520</f>
        <v>25569.375</v>
      </c>
      <c r="B521" s="280" t="s">
        <v>43</v>
      </c>
      <c r="C521" s="180"/>
      <c r="D521" s="180"/>
      <c r="E521" s="180"/>
      <c r="F521" s="180"/>
      <c r="G521" s="180">
        <f>SUM(C521:F521)</f>
      </c>
      <c r="H521" s="125">
        <v>6000</v>
      </c>
      <c r="I521" s="125">
        <f>G521*H521</f>
      </c>
      <c r="J521" s="125">
        <f>I521*0.1</f>
      </c>
      <c r="K521" s="125">
        <f>SUM(I521:J521)</f>
      </c>
      <c r="L521" s="242"/>
      <c r="M521" s="175"/>
      <c r="N521" s="87"/>
      <c r="O521" s="87"/>
      <c r="P521" s="87"/>
      <c r="Q521" s="87"/>
      <c r="R521" s="87"/>
      <c r="S521" s="87"/>
      <c r="T521" s="87"/>
      <c r="U521" s="87"/>
      <c r="V521" s="175"/>
      <c r="W521" s="87"/>
      <c r="X521" s="87"/>
      <c r="Y521" s="87"/>
      <c r="Z521" s="87"/>
      <c r="AA521" s="87"/>
      <c r="AB521" s="87"/>
      <c r="AC521" s="86"/>
      <c r="AD521" s="87"/>
    </row>
    <row x14ac:dyDescent="0.25" r="522" customHeight="1" ht="17.25">
      <c r="A522" s="235">
        <f>A521</f>
        <v>25569.375</v>
      </c>
      <c r="B522" s="280" t="s">
        <v>18</v>
      </c>
      <c r="C522" s="180"/>
      <c r="D522" s="180"/>
      <c r="E522" s="180"/>
      <c r="F522" s="180"/>
      <c r="G522" s="180">
        <f>SUM(C522:F522)</f>
      </c>
      <c r="H522" s="125">
        <v>6000</v>
      </c>
      <c r="I522" s="125">
        <f>G522*H522</f>
      </c>
      <c r="J522" s="125">
        <f>I522*0.1</f>
      </c>
      <c r="K522" s="125">
        <f>SUM(I522:J522)</f>
      </c>
      <c r="L522" s="242"/>
      <c r="M522" s="175"/>
      <c r="N522" s="87"/>
      <c r="O522" s="87"/>
      <c r="P522" s="87"/>
      <c r="Q522" s="87"/>
      <c r="R522" s="87"/>
      <c r="S522" s="87"/>
      <c r="T522" s="87"/>
      <c r="U522" s="87"/>
      <c r="V522" s="175"/>
      <c r="W522" s="87"/>
      <c r="X522" s="87"/>
      <c r="Y522" s="87"/>
      <c r="Z522" s="87"/>
      <c r="AA522" s="87"/>
      <c r="AB522" s="87"/>
      <c r="AC522" s="86"/>
      <c r="AD522" s="87"/>
    </row>
    <row x14ac:dyDescent="0.25" r="523" customHeight="1" ht="17.25">
      <c r="A523" s="235">
        <f>A522</f>
        <v>25569.375</v>
      </c>
      <c r="B523" s="280" t="s">
        <v>82</v>
      </c>
      <c r="C523" s="188" t="s">
        <v>14</v>
      </c>
      <c r="D523" s="180"/>
      <c r="E523" s="180"/>
      <c r="F523" s="180"/>
      <c r="G523" s="180">
        <f>SUM(C523:F523)</f>
      </c>
      <c r="H523" s="125">
        <v>5000</v>
      </c>
      <c r="I523" s="125">
        <f>G523*H523</f>
      </c>
      <c r="J523" s="125">
        <f>I523*0.1</f>
      </c>
      <c r="K523" s="125">
        <f>SUM(I523:J523)</f>
      </c>
      <c r="L523" s="242"/>
      <c r="M523" s="175"/>
      <c r="N523" s="87"/>
      <c r="O523" s="87"/>
      <c r="P523" s="87"/>
      <c r="Q523" s="87"/>
      <c r="R523" s="87"/>
      <c r="S523" s="87"/>
      <c r="T523" s="87"/>
      <c r="U523" s="87"/>
      <c r="V523" s="175"/>
      <c r="W523" s="87"/>
      <c r="X523" s="87"/>
      <c r="Y523" s="87"/>
      <c r="Z523" s="87"/>
      <c r="AA523" s="87"/>
      <c r="AB523" s="87"/>
      <c r="AC523" s="86"/>
      <c r="AD523" s="87"/>
    </row>
    <row x14ac:dyDescent="0.25" r="524" customHeight="1" ht="17.25">
      <c r="A524" s="235">
        <f>A523</f>
        <v>25569.375</v>
      </c>
      <c r="B524" s="280" t="s">
        <v>151</v>
      </c>
      <c r="C524" s="180"/>
      <c r="D524" s="180"/>
      <c r="E524" s="180"/>
      <c r="F524" s="180"/>
      <c r="G524" s="180">
        <f>SUM(C524:F524)</f>
      </c>
      <c r="H524" s="125">
        <v>5000</v>
      </c>
      <c r="I524" s="125">
        <f>G524*H524</f>
      </c>
      <c r="J524" s="125">
        <f>I524*0.1</f>
      </c>
      <c r="K524" s="125">
        <f>SUM(I524:J524)</f>
      </c>
      <c r="L524" s="242"/>
      <c r="M524" s="175"/>
      <c r="N524" s="87"/>
      <c r="O524" s="87"/>
      <c r="P524" s="87"/>
      <c r="Q524" s="87"/>
      <c r="R524" s="87"/>
      <c r="S524" s="87"/>
      <c r="T524" s="87"/>
      <c r="U524" s="87"/>
      <c r="V524" s="175"/>
      <c r="W524" s="87"/>
      <c r="X524" s="87"/>
      <c r="Y524" s="87"/>
      <c r="Z524" s="87"/>
      <c r="AA524" s="87"/>
      <c r="AB524" s="87"/>
      <c r="AC524" s="86"/>
      <c r="AD524" s="87"/>
    </row>
    <row x14ac:dyDescent="0.25" r="525" customHeight="1" ht="17.25">
      <c r="A525" s="235">
        <f>A524</f>
        <v>25569.375</v>
      </c>
      <c r="B525" s="280"/>
      <c r="C525" s="180"/>
      <c r="D525" s="180"/>
      <c r="E525" s="180"/>
      <c r="F525" s="180"/>
      <c r="G525" s="180">
        <f>SUM(C525:F525)</f>
      </c>
      <c r="H525" s="125"/>
      <c r="I525" s="125">
        <f>G525*H525</f>
      </c>
      <c r="J525" s="125">
        <f>I525*0.1</f>
      </c>
      <c r="K525" s="125">
        <f>SUM(I525:J525)</f>
      </c>
      <c r="L525" s="242"/>
      <c r="M525" s="175"/>
      <c r="N525" s="87"/>
      <c r="O525" s="87"/>
      <c r="P525" s="87"/>
      <c r="Q525" s="87"/>
      <c r="R525" s="87"/>
      <c r="S525" s="87"/>
      <c r="T525" s="87"/>
      <c r="U525" s="87"/>
      <c r="V525" s="175"/>
      <c r="W525" s="87"/>
      <c r="X525" s="87"/>
      <c r="Y525" s="87"/>
      <c r="Z525" s="87"/>
      <c r="AA525" s="87"/>
      <c r="AB525" s="87"/>
      <c r="AC525" s="86"/>
      <c r="AD525" s="87"/>
    </row>
    <row x14ac:dyDescent="0.25" r="526" customHeight="1" ht="17.25">
      <c r="A526" s="235">
        <f>A525</f>
        <v>25569.375</v>
      </c>
      <c r="B526" s="280"/>
      <c r="C526" s="180"/>
      <c r="D526" s="180"/>
      <c r="E526" s="180"/>
      <c r="F526" s="180"/>
      <c r="G526" s="180">
        <f>SUM(C526:F526)</f>
      </c>
      <c r="H526" s="125"/>
      <c r="I526" s="125">
        <f>G526*H526</f>
      </c>
      <c r="J526" s="125">
        <f>I526*0.1</f>
      </c>
      <c r="K526" s="125">
        <f>SUM(I526:J526)</f>
      </c>
      <c r="L526" s="242"/>
      <c r="M526" s="175"/>
      <c r="N526" s="87"/>
      <c r="O526" s="87"/>
      <c r="P526" s="87"/>
      <c r="Q526" s="87"/>
      <c r="R526" s="87"/>
      <c r="S526" s="87"/>
      <c r="T526" s="87"/>
      <c r="U526" s="87"/>
      <c r="V526" s="175"/>
      <c r="W526" s="87"/>
      <c r="X526" s="87"/>
      <c r="Y526" s="87"/>
      <c r="Z526" s="87"/>
      <c r="AA526" s="87"/>
      <c r="AB526" s="87"/>
      <c r="AC526" s="86"/>
      <c r="AD526" s="87"/>
    </row>
    <row x14ac:dyDescent="0.25" r="527" customHeight="1" ht="17.25">
      <c r="A527" s="235">
        <f>A526</f>
        <v>25569.375</v>
      </c>
      <c r="B527" s="179"/>
      <c r="C527" s="180"/>
      <c r="D527" s="180"/>
      <c r="E527" s="180"/>
      <c r="F527" s="180"/>
      <c r="G527" s="180">
        <f>SUM(C527:F527)</f>
      </c>
      <c r="H527" s="125"/>
      <c r="I527" s="125">
        <f>G527*H527</f>
      </c>
      <c r="J527" s="125">
        <f>I527*0.1</f>
      </c>
      <c r="K527" s="125">
        <f>SUM(I527:J527)</f>
      </c>
      <c r="L527" s="242"/>
      <c r="M527" s="175"/>
      <c r="N527" s="87"/>
      <c r="O527" s="87"/>
      <c r="P527" s="87"/>
      <c r="Q527" s="87"/>
      <c r="R527" s="87"/>
      <c r="S527" s="87"/>
      <c r="T527" s="87"/>
      <c r="U527" s="87"/>
      <c r="V527" s="175"/>
      <c r="W527" s="87"/>
      <c r="X527" s="87"/>
      <c r="Y527" s="87"/>
      <c r="Z527" s="87"/>
      <c r="AA527" s="87"/>
      <c r="AB527" s="87"/>
      <c r="AC527" s="86"/>
      <c r="AD527" s="87"/>
    </row>
    <row x14ac:dyDescent="0.25" r="528" customHeight="1" ht="17.25">
      <c r="A528" s="243">
        <f>A527</f>
        <v>25569.375</v>
      </c>
      <c r="B528" s="282" t="s">
        <v>155</v>
      </c>
      <c r="C528" s="191">
        <f>SUM(C486:C527)</f>
      </c>
      <c r="D528" s="191">
        <f>SUM(D486:D527)</f>
      </c>
      <c r="E528" s="191">
        <f>SUM(E486:E527)</f>
      </c>
      <c r="F528" s="191">
        <f>SUM(F486:F527)</f>
      </c>
      <c r="G528" s="191">
        <f>SUM(G486:G527)</f>
      </c>
      <c r="H528" s="201"/>
      <c r="I528" s="201">
        <f>SUM(I486:I527)</f>
      </c>
      <c r="J528" s="201">
        <f>SUM(J486:J527)</f>
      </c>
      <c r="K528" s="201">
        <f>SUM(K486:K527)</f>
      </c>
      <c r="L528" s="283"/>
      <c r="M528" s="175"/>
      <c r="N528" s="87"/>
      <c r="O528" s="87"/>
      <c r="P528" s="87"/>
      <c r="Q528" s="87"/>
      <c r="R528" s="87"/>
      <c r="S528" s="87"/>
      <c r="T528" s="87"/>
      <c r="U528" s="87"/>
      <c r="V528" s="175"/>
      <c r="W528" s="87"/>
      <c r="X528" s="87"/>
      <c r="Y528" s="87"/>
      <c r="Z528" s="87"/>
      <c r="AA528" s="87"/>
      <c r="AB528" s="87"/>
      <c r="AC528" s="86"/>
      <c r="AD528" s="87"/>
    </row>
    <row x14ac:dyDescent="0.25" r="529" customHeight="1" ht="17.25">
      <c r="A529" s="235">
        <f>A531</f>
        <v>25569.375</v>
      </c>
      <c r="B529" s="186" t="s">
        <v>113</v>
      </c>
      <c r="C529" s="180"/>
      <c r="D529" s="180"/>
      <c r="E529" s="180"/>
      <c r="F529" s="180"/>
      <c r="G529" s="180">
        <f>SUM(C529:F529)</f>
      </c>
      <c r="H529" s="125">
        <v>6500</v>
      </c>
      <c r="I529" s="125">
        <f>G529*H529</f>
      </c>
      <c r="J529" s="185"/>
      <c r="K529" s="125">
        <f>SUM(I529:J529)</f>
      </c>
      <c r="L529" s="242"/>
      <c r="M529" s="175"/>
      <c r="N529" s="87"/>
      <c r="O529" s="87"/>
      <c r="P529" s="87"/>
      <c r="Q529" s="87"/>
      <c r="R529" s="87"/>
      <c r="S529" s="87"/>
      <c r="T529" s="87"/>
      <c r="U529" s="87"/>
      <c r="V529" s="175"/>
      <c r="W529" s="87"/>
      <c r="X529" s="87"/>
      <c r="Y529" s="87"/>
      <c r="Z529" s="87"/>
      <c r="AA529" s="87"/>
      <c r="AB529" s="87"/>
      <c r="AC529" s="86"/>
      <c r="AD529" s="87"/>
    </row>
    <row x14ac:dyDescent="0.25" r="530" customHeight="1" ht="17.25">
      <c r="A530" s="235">
        <f>A526</f>
        <v>25569.375</v>
      </c>
      <c r="B530" s="186" t="s">
        <v>156</v>
      </c>
      <c r="C530" s="180"/>
      <c r="D530" s="180"/>
      <c r="E530" s="180"/>
      <c r="F530" s="180"/>
      <c r="G530" s="180">
        <f>SUM(C530:F530)</f>
      </c>
      <c r="H530" s="125">
        <v>6500</v>
      </c>
      <c r="I530" s="125">
        <f>G530*H530</f>
      </c>
      <c r="J530" s="185"/>
      <c r="K530" s="125">
        <f>SUM(I530:J530)</f>
      </c>
      <c r="L530" s="242"/>
      <c r="M530" s="175"/>
      <c r="N530" s="87"/>
      <c r="O530" s="87"/>
      <c r="P530" s="87"/>
      <c r="Q530" s="87"/>
      <c r="R530" s="87"/>
      <c r="S530" s="87"/>
      <c r="T530" s="87"/>
      <c r="U530" s="87"/>
      <c r="V530" s="175"/>
      <c r="W530" s="87"/>
      <c r="X530" s="87"/>
      <c r="Y530" s="87"/>
      <c r="Z530" s="87"/>
      <c r="AA530" s="87"/>
      <c r="AB530" s="87"/>
      <c r="AC530" s="86"/>
      <c r="AD530" s="87"/>
    </row>
    <row x14ac:dyDescent="0.25" r="531" customHeight="1" ht="17.25">
      <c r="A531" s="235">
        <f>A532</f>
        <v>25569.375</v>
      </c>
      <c r="B531" s="186" t="s">
        <v>112</v>
      </c>
      <c r="C531" s="180"/>
      <c r="D531" s="180"/>
      <c r="E531" s="180"/>
      <c r="F531" s="180"/>
      <c r="G531" s="180">
        <f>SUM(C531:F531)</f>
      </c>
      <c r="H531" s="125">
        <v>6900</v>
      </c>
      <c r="I531" s="125">
        <f>G531*H531</f>
      </c>
      <c r="J531" s="185"/>
      <c r="K531" s="125">
        <f>SUM(I531:J531)</f>
      </c>
      <c r="L531" s="242"/>
      <c r="M531" s="175"/>
      <c r="N531" s="87"/>
      <c r="O531" s="87"/>
      <c r="P531" s="87"/>
      <c r="Q531" s="87"/>
      <c r="R531" s="87"/>
      <c r="S531" s="87"/>
      <c r="T531" s="87"/>
      <c r="U531" s="87"/>
      <c r="V531" s="175"/>
      <c r="W531" s="87"/>
      <c r="X531" s="87"/>
      <c r="Y531" s="87"/>
      <c r="Z531" s="87"/>
      <c r="AA531" s="87"/>
      <c r="AB531" s="87"/>
      <c r="AC531" s="86"/>
      <c r="AD531" s="87"/>
    </row>
    <row x14ac:dyDescent="0.25" r="532" customHeight="1" ht="17.25">
      <c r="A532" s="235">
        <f>A530</f>
        <v>25569.375</v>
      </c>
      <c r="B532" s="179"/>
      <c r="C532" s="180"/>
      <c r="D532" s="180"/>
      <c r="E532" s="180"/>
      <c r="F532" s="180"/>
      <c r="G532" s="180">
        <f>SUM(C532:F532)</f>
      </c>
      <c r="H532" s="125"/>
      <c r="I532" s="125">
        <f>G530*H532</f>
      </c>
      <c r="J532" s="185"/>
      <c r="K532" s="125">
        <f>SUM(I532:J532)</f>
      </c>
      <c r="L532" s="242"/>
      <c r="M532" s="175"/>
      <c r="N532" s="87"/>
      <c r="O532" s="87"/>
      <c r="P532" s="87"/>
      <c r="Q532" s="87"/>
      <c r="R532" s="87"/>
      <c r="S532" s="87"/>
      <c r="T532" s="87"/>
      <c r="U532" s="87"/>
      <c r="V532" s="175"/>
      <c r="W532" s="87"/>
      <c r="X532" s="87"/>
      <c r="Y532" s="87"/>
      <c r="Z532" s="87"/>
      <c r="AA532" s="87"/>
      <c r="AB532" s="87"/>
      <c r="AC532" s="86"/>
      <c r="AD532" s="87"/>
    </row>
    <row x14ac:dyDescent="0.25" r="533" customHeight="1" ht="17.25">
      <c r="A533" s="235">
        <f>A532</f>
        <v>25569.375</v>
      </c>
      <c r="B533" s="179"/>
      <c r="C533" s="180"/>
      <c r="D533" s="180"/>
      <c r="E533" s="180"/>
      <c r="F533" s="180"/>
      <c r="G533" s="180">
        <f>SUM(C533:F533)</f>
      </c>
      <c r="H533" s="125"/>
      <c r="I533" s="125">
        <f>G533*H533</f>
      </c>
      <c r="J533" s="185"/>
      <c r="K533" s="125">
        <f>SUM(I533:J533)</f>
      </c>
      <c r="L533" s="242"/>
      <c r="M533" s="175"/>
      <c r="N533" s="87"/>
      <c r="O533" s="87"/>
      <c r="P533" s="87"/>
      <c r="Q533" s="87"/>
      <c r="R533" s="87"/>
      <c r="S533" s="87"/>
      <c r="T533" s="87"/>
      <c r="U533" s="87"/>
      <c r="V533" s="175"/>
      <c r="W533" s="87"/>
      <c r="X533" s="87"/>
      <c r="Y533" s="87"/>
      <c r="Z533" s="87"/>
      <c r="AA533" s="87"/>
      <c r="AB533" s="87"/>
      <c r="AC533" s="86"/>
      <c r="AD533" s="87"/>
    </row>
    <row x14ac:dyDescent="0.25" r="534" customHeight="1" ht="17.25">
      <c r="A534" s="235">
        <f>A533</f>
        <v>25569.375</v>
      </c>
      <c r="B534" s="179"/>
      <c r="C534" s="180"/>
      <c r="D534" s="180"/>
      <c r="E534" s="180"/>
      <c r="F534" s="180"/>
      <c r="G534" s="180">
        <f>SUM(C534:F534)</f>
      </c>
      <c r="H534" s="125"/>
      <c r="I534" s="125">
        <f>G533*H534</f>
      </c>
      <c r="J534" s="185"/>
      <c r="K534" s="125">
        <f>SUM(I534:J534)</f>
      </c>
      <c r="L534" s="242"/>
      <c r="M534" s="175"/>
      <c r="N534" s="87"/>
      <c r="O534" s="87"/>
      <c r="P534" s="87"/>
      <c r="Q534" s="87"/>
      <c r="R534" s="87"/>
      <c r="S534" s="87"/>
      <c r="T534" s="87"/>
      <c r="U534" s="87"/>
      <c r="V534" s="175"/>
      <c r="W534" s="87"/>
      <c r="X534" s="87"/>
      <c r="Y534" s="87"/>
      <c r="Z534" s="87"/>
      <c r="AA534" s="87"/>
      <c r="AB534" s="87"/>
      <c r="AC534" s="86"/>
      <c r="AD534" s="87"/>
    </row>
    <row x14ac:dyDescent="0.25" r="535" customHeight="1" ht="17.25">
      <c r="A535" s="235">
        <f>A529</f>
        <v>25569.375</v>
      </c>
      <c r="B535" s="179"/>
      <c r="C535" s="180"/>
      <c r="D535" s="180"/>
      <c r="E535" s="180"/>
      <c r="F535" s="180"/>
      <c r="G535" s="180">
        <f>SUM(C535:F535)</f>
      </c>
      <c r="H535" s="125"/>
      <c r="I535" s="125">
        <f>G535*H535</f>
      </c>
      <c r="J535" s="185"/>
      <c r="K535" s="125">
        <f>SUM(I535:J535)</f>
      </c>
      <c r="L535" s="242"/>
      <c r="M535" s="175"/>
      <c r="N535" s="87"/>
      <c r="O535" s="87"/>
      <c r="P535" s="87"/>
      <c r="Q535" s="87"/>
      <c r="R535" s="87"/>
      <c r="S535" s="87"/>
      <c r="T535" s="87"/>
      <c r="U535" s="87"/>
      <c r="V535" s="175"/>
      <c r="W535" s="87"/>
      <c r="X535" s="87"/>
      <c r="Y535" s="87"/>
      <c r="Z535" s="87"/>
      <c r="AA535" s="87"/>
      <c r="AB535" s="87"/>
      <c r="AC535" s="86"/>
      <c r="AD535" s="87"/>
    </row>
    <row x14ac:dyDescent="0.25" r="536" customHeight="1" ht="17.25">
      <c r="A536" s="235">
        <f>A535</f>
        <v>25569.375</v>
      </c>
      <c r="B536" s="179"/>
      <c r="C536" s="180"/>
      <c r="D536" s="180"/>
      <c r="E536" s="180"/>
      <c r="F536" s="180"/>
      <c r="G536" s="180">
        <f>SUM(C536:F536)</f>
      </c>
      <c r="H536" s="125"/>
      <c r="I536" s="125">
        <f>G535*H536</f>
      </c>
      <c r="J536" s="185"/>
      <c r="K536" s="125">
        <f>SUM(I536:J536)</f>
      </c>
      <c r="L536" s="242"/>
      <c r="M536" s="175"/>
      <c r="N536" s="87"/>
      <c r="O536" s="87"/>
      <c r="P536" s="87"/>
      <c r="Q536" s="87"/>
      <c r="R536" s="87"/>
      <c r="S536" s="87"/>
      <c r="T536" s="87"/>
      <c r="U536" s="87"/>
      <c r="V536" s="175"/>
      <c r="W536" s="87"/>
      <c r="X536" s="87"/>
      <c r="Y536" s="87"/>
      <c r="Z536" s="87"/>
      <c r="AA536" s="87"/>
      <c r="AB536" s="87"/>
      <c r="AC536" s="86"/>
      <c r="AD536" s="87"/>
    </row>
    <row x14ac:dyDescent="0.25" r="537" customHeight="1" ht="17.25">
      <c r="A537" s="243">
        <f>A536</f>
        <v>25569.375</v>
      </c>
      <c r="B537" s="282" t="s">
        <v>157</v>
      </c>
      <c r="C537" s="191">
        <f>SUM(C529:C536)</f>
      </c>
      <c r="D537" s="191">
        <f>SUM(D529:D536)</f>
      </c>
      <c r="E537" s="191">
        <f>SUM(E529:E536)</f>
      </c>
      <c r="F537" s="191">
        <f>SUM(F529:F536)</f>
      </c>
      <c r="G537" s="191">
        <f>SUM(G529:G536)</f>
      </c>
      <c r="H537" s="201"/>
      <c r="I537" s="201">
        <f>SUM(I529:I536)</f>
      </c>
      <c r="J537" s="201"/>
      <c r="K537" s="202">
        <f>SUM(K529:K536)</f>
      </c>
      <c r="L537" s="242"/>
      <c r="M537" s="175"/>
      <c r="N537" s="87"/>
      <c r="O537" s="87"/>
      <c r="P537" s="87"/>
      <c r="Q537" s="87"/>
      <c r="R537" s="87"/>
      <c r="S537" s="87"/>
      <c r="T537" s="87"/>
      <c r="U537" s="87"/>
      <c r="V537" s="175"/>
      <c r="W537" s="87"/>
      <c r="X537" s="87"/>
      <c r="Y537" s="87"/>
      <c r="Z537" s="87"/>
      <c r="AA537" s="87"/>
      <c r="AB537" s="87"/>
      <c r="AC537" s="86"/>
      <c r="AD537" s="87"/>
    </row>
    <row x14ac:dyDescent="0.25" r="538" customHeight="1" ht="17.25" hidden="1">
      <c r="A538" s="272" t="s">
        <v>128</v>
      </c>
      <c r="B538" s="273" t="s">
        <v>2</v>
      </c>
      <c r="C538" s="274" t="s">
        <v>129</v>
      </c>
      <c r="D538" s="274" t="s">
        <v>130</v>
      </c>
      <c r="E538" s="274" t="s">
        <v>131</v>
      </c>
      <c r="F538" s="274" t="s">
        <v>132</v>
      </c>
      <c r="G538" s="274" t="s">
        <v>133</v>
      </c>
      <c r="H538" s="274" t="s">
        <v>7</v>
      </c>
      <c r="I538" s="274" t="s">
        <v>134</v>
      </c>
      <c r="J538" s="274" t="s">
        <v>90</v>
      </c>
      <c r="K538" s="275" t="s">
        <v>135</v>
      </c>
      <c r="L538" s="276"/>
      <c r="M538" s="175"/>
      <c r="N538" s="87"/>
      <c r="O538" s="87"/>
      <c r="P538" s="87"/>
      <c r="Q538" s="87"/>
      <c r="R538" s="87"/>
      <c r="S538" s="87"/>
      <c r="T538" s="87"/>
      <c r="U538" s="87"/>
      <c r="V538" s="175"/>
      <c r="W538" s="87"/>
      <c r="X538" s="87"/>
      <c r="Y538" s="87"/>
      <c r="Z538" s="87"/>
      <c r="AA538" s="87"/>
      <c r="AB538" s="87"/>
      <c r="AC538" s="86"/>
      <c r="AD538" s="87"/>
    </row>
    <row x14ac:dyDescent="0.25" r="539" customHeight="1" ht="17.25">
      <c r="A539" s="235">
        <f>A537+1</f>
        <v>25569.375</v>
      </c>
      <c r="B539" s="179" t="s">
        <v>203</v>
      </c>
      <c r="C539" s="180"/>
      <c r="D539" s="180"/>
      <c r="E539" s="180"/>
      <c r="F539" s="180"/>
      <c r="G539" s="180">
        <f>SUM(C539:F539)</f>
      </c>
      <c r="H539" s="237">
        <v>6000</v>
      </c>
      <c r="I539" s="125">
        <f>G539*H539</f>
      </c>
      <c r="J539" s="125">
        <f>I539*0.1</f>
      </c>
      <c r="K539" s="132">
        <f>SUM(I539:J539)</f>
      </c>
      <c r="L539" s="242"/>
      <c r="M539" s="175"/>
      <c r="N539" s="87"/>
      <c r="O539" s="87"/>
      <c r="P539" s="87"/>
      <c r="Q539" s="87"/>
      <c r="R539" s="87"/>
      <c r="S539" s="87"/>
      <c r="T539" s="87"/>
      <c r="U539" s="87"/>
      <c r="V539" s="175"/>
      <c r="W539" s="87"/>
      <c r="X539" s="87"/>
      <c r="Y539" s="87"/>
      <c r="Z539" s="87"/>
      <c r="AA539" s="87"/>
      <c r="AB539" s="87"/>
      <c r="AC539" s="86"/>
      <c r="AD539" s="87"/>
    </row>
    <row x14ac:dyDescent="0.25" r="540" customHeight="1" ht="17.25">
      <c r="A540" s="235">
        <f>A539</f>
        <v>25569.375</v>
      </c>
      <c r="B540" s="179" t="s">
        <v>205</v>
      </c>
      <c r="C540" s="180"/>
      <c r="D540" s="180"/>
      <c r="E540" s="180"/>
      <c r="F540" s="180"/>
      <c r="G540" s="180">
        <f>SUM(C540:F540)</f>
      </c>
      <c r="H540" s="182">
        <v>4300</v>
      </c>
      <c r="I540" s="125">
        <f>G540*H540</f>
      </c>
      <c r="J540" s="125">
        <f>I540*0.1</f>
      </c>
      <c r="K540" s="132">
        <f>SUM(I540:J540)</f>
      </c>
      <c r="L540" s="242"/>
      <c r="M540" s="175"/>
      <c r="N540" s="87"/>
      <c r="O540" s="87"/>
      <c r="P540" s="87"/>
      <c r="Q540" s="87"/>
      <c r="R540" s="87"/>
      <c r="S540" s="87"/>
      <c r="T540" s="87"/>
      <c r="U540" s="87"/>
      <c r="V540" s="175"/>
      <c r="W540" s="87"/>
      <c r="X540" s="87"/>
      <c r="Y540" s="87"/>
      <c r="Z540" s="87"/>
      <c r="AA540" s="87"/>
      <c r="AB540" s="87"/>
      <c r="AC540" s="86"/>
      <c r="AD540" s="87"/>
    </row>
    <row x14ac:dyDescent="0.25" r="541" customHeight="1" ht="17.25">
      <c r="A541" s="235">
        <f>A540</f>
        <v>25569.375</v>
      </c>
      <c r="B541" s="179" t="s">
        <v>13</v>
      </c>
      <c r="C541" s="180"/>
      <c r="D541" s="180"/>
      <c r="E541" s="180"/>
      <c r="F541" s="180"/>
      <c r="G541" s="180">
        <f>SUM(C541:F541)</f>
      </c>
      <c r="H541" s="125">
        <v>6000</v>
      </c>
      <c r="I541" s="125">
        <f>G541*H541</f>
      </c>
      <c r="J541" s="125">
        <f>I541*0.1</f>
      </c>
      <c r="K541" s="132">
        <f>SUM(I541:J541)</f>
      </c>
      <c r="L541" s="242"/>
      <c r="M541" s="175"/>
      <c r="N541" s="87"/>
      <c r="O541" s="87"/>
      <c r="P541" s="87"/>
      <c r="Q541" s="87"/>
      <c r="R541" s="87"/>
      <c r="S541" s="87"/>
      <c r="T541" s="87"/>
      <c r="U541" s="87"/>
      <c r="V541" s="175"/>
      <c r="W541" s="87"/>
      <c r="X541" s="87"/>
      <c r="Y541" s="87"/>
      <c r="Z541" s="87"/>
      <c r="AA541" s="87"/>
      <c r="AB541" s="87"/>
      <c r="AC541" s="86"/>
      <c r="AD541" s="87"/>
    </row>
    <row x14ac:dyDescent="0.25" r="542" customHeight="1" ht="17.25">
      <c r="A542" s="235">
        <f>A541</f>
        <v>25569.375</v>
      </c>
      <c r="B542" s="179" t="s">
        <v>58</v>
      </c>
      <c r="C542" s="183" t="s">
        <v>14</v>
      </c>
      <c r="D542" s="180"/>
      <c r="E542" s="180"/>
      <c r="F542" s="180"/>
      <c r="G542" s="180">
        <f>SUM(C542:F542)</f>
      </c>
      <c r="H542" s="237">
        <v>5500</v>
      </c>
      <c r="I542" s="125">
        <f>G542*H542</f>
      </c>
      <c r="J542" s="125">
        <f>I542*0.1</f>
      </c>
      <c r="K542" s="132">
        <f>SUM(I542:J542)</f>
      </c>
      <c r="L542" s="242"/>
      <c r="M542" s="175"/>
      <c r="N542" s="87"/>
      <c r="O542" s="87"/>
      <c r="P542" s="87"/>
      <c r="Q542" s="87"/>
      <c r="R542" s="87"/>
      <c r="S542" s="87"/>
      <c r="T542" s="87"/>
      <c r="U542" s="87"/>
      <c r="V542" s="175"/>
      <c r="W542" s="87"/>
      <c r="X542" s="87"/>
      <c r="Y542" s="87"/>
      <c r="Z542" s="87"/>
      <c r="AA542" s="87"/>
      <c r="AB542" s="87"/>
      <c r="AC542" s="86"/>
      <c r="AD542" s="87"/>
    </row>
    <row x14ac:dyDescent="0.25" r="543" customHeight="1" ht="17.25">
      <c r="A543" s="235">
        <f>A542</f>
        <v>25569.375</v>
      </c>
      <c r="B543" s="179" t="s">
        <v>147</v>
      </c>
      <c r="C543" s="183"/>
      <c r="D543" s="180"/>
      <c r="E543" s="180"/>
      <c r="F543" s="180"/>
      <c r="G543" s="180">
        <f>SUM(C543:F543)</f>
      </c>
      <c r="H543" s="125">
        <v>5000</v>
      </c>
      <c r="I543" s="125">
        <f>G543*H543</f>
      </c>
      <c r="J543" s="125">
        <f>I543*0.1</f>
      </c>
      <c r="K543" s="132">
        <f>SUM(I543:J543)</f>
      </c>
      <c r="L543" s="242"/>
      <c r="M543" s="175"/>
      <c r="N543" s="87"/>
      <c r="O543" s="87"/>
      <c r="P543" s="87"/>
      <c r="Q543" s="87"/>
      <c r="R543" s="87"/>
      <c r="S543" s="87"/>
      <c r="T543" s="87"/>
      <c r="U543" s="87"/>
      <c r="V543" s="175"/>
      <c r="W543" s="87"/>
      <c r="X543" s="87"/>
      <c r="Y543" s="87"/>
      <c r="Z543" s="87"/>
      <c r="AA543" s="87"/>
      <c r="AB543" s="87"/>
      <c r="AC543" s="86"/>
      <c r="AD543" s="87"/>
    </row>
    <row x14ac:dyDescent="0.25" r="544" customHeight="1" ht="17.25">
      <c r="A544" s="235">
        <f>A543</f>
        <v>25569.375</v>
      </c>
      <c r="B544" s="179" t="s">
        <v>27</v>
      </c>
      <c r="C544" s="180"/>
      <c r="D544" s="180"/>
      <c r="E544" s="180"/>
      <c r="F544" s="180"/>
      <c r="G544" s="180">
        <f>SUM(C544:F544)</f>
      </c>
      <c r="H544" s="125">
        <v>5500</v>
      </c>
      <c r="I544" s="125">
        <f>G544*H544</f>
      </c>
      <c r="J544" s="125">
        <f>I544*0.1</f>
      </c>
      <c r="K544" s="132">
        <f>SUM(I544:J544)</f>
      </c>
      <c r="L544" s="242"/>
      <c r="M544" s="175"/>
      <c r="N544" s="87"/>
      <c r="O544" s="87"/>
      <c r="P544" s="87"/>
      <c r="Q544" s="87"/>
      <c r="R544" s="87"/>
      <c r="S544" s="87"/>
      <c r="T544" s="87"/>
      <c r="U544" s="87"/>
      <c r="V544" s="175"/>
      <c r="W544" s="87"/>
      <c r="X544" s="87"/>
      <c r="Y544" s="87"/>
      <c r="Z544" s="87"/>
      <c r="AA544" s="87"/>
      <c r="AB544" s="87"/>
      <c r="AC544" s="86"/>
      <c r="AD544" s="87"/>
    </row>
    <row x14ac:dyDescent="0.25" r="545" customHeight="1" ht="17.25">
      <c r="A545" s="235">
        <f>A544</f>
        <v>25569.375</v>
      </c>
      <c r="B545" s="179" t="s">
        <v>20</v>
      </c>
      <c r="C545" s="180"/>
      <c r="D545" s="180"/>
      <c r="E545" s="180"/>
      <c r="F545" s="180"/>
      <c r="G545" s="180">
        <f>SUM(C545:F545)</f>
      </c>
      <c r="H545" s="125">
        <v>5000</v>
      </c>
      <c r="I545" s="125">
        <f>G545*H545</f>
      </c>
      <c r="J545" s="125">
        <f>I545*0.1</f>
      </c>
      <c r="K545" s="132">
        <f>SUM(I545:J545)</f>
      </c>
      <c r="L545" s="242"/>
      <c r="M545" s="175"/>
      <c r="N545" s="87"/>
      <c r="O545" s="87"/>
      <c r="P545" s="87"/>
      <c r="Q545" s="87"/>
      <c r="R545" s="87"/>
      <c r="S545" s="87"/>
      <c r="T545" s="87"/>
      <c r="U545" s="87"/>
      <c r="V545" s="175"/>
      <c r="W545" s="87"/>
      <c r="X545" s="87"/>
      <c r="Y545" s="87"/>
      <c r="Z545" s="87"/>
      <c r="AA545" s="87"/>
      <c r="AB545" s="87"/>
      <c r="AC545" s="86"/>
      <c r="AD545" s="87"/>
    </row>
    <row x14ac:dyDescent="0.25" r="546" customHeight="1" ht="17.25">
      <c r="A546" s="235">
        <f>A545</f>
        <v>25569.375</v>
      </c>
      <c r="B546" s="179" t="s">
        <v>31</v>
      </c>
      <c r="C546" s="180"/>
      <c r="D546" s="180"/>
      <c r="E546" s="180"/>
      <c r="F546" s="180"/>
      <c r="G546" s="180">
        <f>SUM(C546:F546)</f>
      </c>
      <c r="H546" s="125">
        <v>6000</v>
      </c>
      <c r="I546" s="125">
        <f>G546*H546</f>
      </c>
      <c r="J546" s="125">
        <f>I546*0.1</f>
      </c>
      <c r="K546" s="132">
        <f>SUM(I546:J546)</f>
      </c>
      <c r="L546" s="242"/>
      <c r="M546" s="175"/>
      <c r="N546" s="87"/>
      <c r="O546" s="87"/>
      <c r="P546" s="87"/>
      <c r="Q546" s="87"/>
      <c r="R546" s="87"/>
      <c r="S546" s="87"/>
      <c r="T546" s="87"/>
      <c r="U546" s="87"/>
      <c r="V546" s="175"/>
      <c r="W546" s="87"/>
      <c r="X546" s="87"/>
      <c r="Y546" s="87"/>
      <c r="Z546" s="87"/>
      <c r="AA546" s="87"/>
      <c r="AB546" s="87"/>
      <c r="AC546" s="86"/>
      <c r="AD546" s="87"/>
    </row>
    <row x14ac:dyDescent="0.25" r="547" customHeight="1" ht="17.25">
      <c r="A547" s="235">
        <f>A546</f>
        <v>25569.375</v>
      </c>
      <c r="B547" s="179" t="s">
        <v>71</v>
      </c>
      <c r="C547" s="180"/>
      <c r="D547" s="180"/>
      <c r="E547" s="180"/>
      <c r="F547" s="180"/>
      <c r="G547" s="180">
        <f>SUM(C547:F547)</f>
      </c>
      <c r="H547" s="125">
        <v>6000</v>
      </c>
      <c r="I547" s="125">
        <f>G547*H547</f>
      </c>
      <c r="J547" s="125">
        <f>I547*0.1</f>
      </c>
      <c r="K547" s="132">
        <f>SUM(I547:J547)</f>
      </c>
      <c r="L547" s="242"/>
      <c r="M547" s="175"/>
      <c r="N547" s="87"/>
      <c r="O547" s="87"/>
      <c r="P547" s="87"/>
      <c r="Q547" s="87"/>
      <c r="R547" s="87"/>
      <c r="S547" s="87"/>
      <c r="T547" s="87"/>
      <c r="U547" s="87"/>
      <c r="V547" s="175"/>
      <c r="W547" s="87"/>
      <c r="X547" s="87"/>
      <c r="Y547" s="87"/>
      <c r="Z547" s="87"/>
      <c r="AA547" s="87"/>
      <c r="AB547" s="87"/>
      <c r="AC547" s="86"/>
      <c r="AD547" s="87"/>
    </row>
    <row x14ac:dyDescent="0.25" r="548" customHeight="1" ht="17.25">
      <c r="A548" s="235">
        <f>A547</f>
        <v>25569.375</v>
      </c>
      <c r="B548" s="179" t="s">
        <v>49</v>
      </c>
      <c r="C548" s="180"/>
      <c r="D548" s="180"/>
      <c r="E548" s="180"/>
      <c r="F548" s="180"/>
      <c r="G548" s="180">
        <f>SUM(C548:F548)</f>
      </c>
      <c r="H548" s="125">
        <v>6000</v>
      </c>
      <c r="I548" s="125">
        <f>G548*H548</f>
      </c>
      <c r="J548" s="125">
        <f>I548*0.1</f>
      </c>
      <c r="K548" s="132">
        <f>SUM(I548:J548)</f>
      </c>
      <c r="L548" s="242"/>
      <c r="M548" s="175"/>
      <c r="N548" s="87"/>
      <c r="O548" s="87"/>
      <c r="P548" s="87"/>
      <c r="Q548" s="87"/>
      <c r="R548" s="87"/>
      <c r="S548" s="87"/>
      <c r="T548" s="87"/>
      <c r="U548" s="87"/>
      <c r="V548" s="175"/>
      <c r="W548" s="87"/>
      <c r="X548" s="87"/>
      <c r="Y548" s="87"/>
      <c r="Z548" s="87"/>
      <c r="AA548" s="87"/>
      <c r="AB548" s="87"/>
      <c r="AC548" s="86"/>
      <c r="AD548" s="87"/>
    </row>
    <row x14ac:dyDescent="0.25" r="549" customHeight="1" ht="17.25">
      <c r="A549" s="235">
        <f>A548</f>
        <v>25569.375</v>
      </c>
      <c r="B549" s="184" t="s">
        <v>9</v>
      </c>
      <c r="C549" s="180"/>
      <c r="D549" s="180"/>
      <c r="E549" s="180"/>
      <c r="F549" s="180"/>
      <c r="G549" s="180">
        <f>SUM(C549:F549)</f>
      </c>
      <c r="H549" s="125">
        <v>6000</v>
      </c>
      <c r="I549" s="125">
        <f>G549*H549</f>
      </c>
      <c r="J549" s="125">
        <f>I549*0.1</f>
      </c>
      <c r="K549" s="132">
        <f>SUM(I549:J549)</f>
      </c>
      <c r="L549" s="242"/>
      <c r="M549" s="175"/>
      <c r="N549" s="87"/>
      <c r="O549" s="87"/>
      <c r="P549" s="87"/>
      <c r="Q549" s="87"/>
      <c r="R549" s="87"/>
      <c r="S549" s="87"/>
      <c r="T549" s="87"/>
      <c r="U549" s="87"/>
      <c r="V549" s="175"/>
      <c r="W549" s="87"/>
      <c r="X549" s="87"/>
      <c r="Y549" s="87"/>
      <c r="Z549" s="87"/>
      <c r="AA549" s="87"/>
      <c r="AB549" s="87"/>
      <c r="AC549" s="86"/>
      <c r="AD549" s="87"/>
    </row>
    <row x14ac:dyDescent="0.25" r="550" customHeight="1" ht="17.25">
      <c r="A550" s="235">
        <f>A549</f>
        <v>25569.375</v>
      </c>
      <c r="B550" s="179" t="s">
        <v>78</v>
      </c>
      <c r="C550" s="180"/>
      <c r="D550" s="180"/>
      <c r="E550" s="180"/>
      <c r="F550" s="180"/>
      <c r="G550" s="180">
        <f>SUM(C550:F550)</f>
      </c>
      <c r="H550" s="125">
        <v>6500</v>
      </c>
      <c r="I550" s="125">
        <f>G550*H550</f>
      </c>
      <c r="J550" s="125">
        <f>I550*0.1</f>
      </c>
      <c r="K550" s="132">
        <f>SUM(I550:J550)</f>
      </c>
      <c r="L550" s="242"/>
      <c r="M550" s="175"/>
      <c r="N550" s="87"/>
      <c r="O550" s="87"/>
      <c r="P550" s="87"/>
      <c r="Q550" s="87"/>
      <c r="R550" s="87"/>
      <c r="S550" s="87"/>
      <c r="T550" s="87"/>
      <c r="U550" s="87"/>
      <c r="V550" s="175"/>
      <c r="W550" s="87"/>
      <c r="X550" s="87"/>
      <c r="Y550" s="87"/>
      <c r="Z550" s="87"/>
      <c r="AA550" s="87"/>
      <c r="AB550" s="87"/>
      <c r="AC550" s="86"/>
      <c r="AD550" s="87"/>
    </row>
    <row x14ac:dyDescent="0.25" r="551" customHeight="1" ht="17.25">
      <c r="A551" s="235">
        <f>A550</f>
        <v>25569.375</v>
      </c>
      <c r="B551" s="179" t="s">
        <v>55</v>
      </c>
      <c r="C551" s="180"/>
      <c r="D551" s="180"/>
      <c r="E551" s="180"/>
      <c r="F551" s="180"/>
      <c r="G551" s="180">
        <f>SUM(C551:F551)</f>
      </c>
      <c r="H551" s="125">
        <v>6500</v>
      </c>
      <c r="I551" s="125">
        <f>G551*H551</f>
      </c>
      <c r="J551" s="125">
        <f>I551*0.1</f>
      </c>
      <c r="K551" s="132">
        <f>SUM(I551:J551)</f>
      </c>
      <c r="L551" s="242"/>
      <c r="M551" s="175"/>
      <c r="N551" s="87"/>
      <c r="O551" s="87"/>
      <c r="P551" s="87"/>
      <c r="Q551" s="87"/>
      <c r="R551" s="87"/>
      <c r="S551" s="87"/>
      <c r="T551" s="87"/>
      <c r="U551" s="87"/>
      <c r="V551" s="175"/>
      <c r="W551" s="87"/>
      <c r="X551" s="87"/>
      <c r="Y551" s="87"/>
      <c r="Z551" s="87"/>
      <c r="AA551" s="87"/>
      <c r="AB551" s="87"/>
      <c r="AC551" s="86"/>
      <c r="AD551" s="87"/>
    </row>
    <row x14ac:dyDescent="0.25" r="552" customHeight="1" ht="17.25">
      <c r="A552" s="235">
        <f>A551</f>
        <v>25569.375</v>
      </c>
      <c r="B552" s="279" t="s">
        <v>80</v>
      </c>
      <c r="C552" s="180"/>
      <c r="D552" s="180"/>
      <c r="E552" s="180"/>
      <c r="F552" s="180"/>
      <c r="G552" s="180">
        <f>SUM(C552:F552)</f>
      </c>
      <c r="H552" s="125">
        <v>6000</v>
      </c>
      <c r="I552" s="125">
        <f>G552*H552</f>
      </c>
      <c r="J552" s="185"/>
      <c r="K552" s="132">
        <f>SUM(I552:J552)</f>
      </c>
      <c r="L552" s="242"/>
      <c r="M552" s="175"/>
      <c r="N552" s="87"/>
      <c r="O552" s="87"/>
      <c r="P552" s="87"/>
      <c r="Q552" s="87"/>
      <c r="R552" s="87"/>
      <c r="S552" s="87"/>
      <c r="T552" s="87"/>
      <c r="U552" s="87"/>
      <c r="V552" s="175"/>
      <c r="W552" s="87"/>
      <c r="X552" s="87"/>
      <c r="Y552" s="87"/>
      <c r="Z552" s="87"/>
      <c r="AA552" s="87"/>
      <c r="AB552" s="87"/>
      <c r="AC552" s="86"/>
      <c r="AD552" s="87"/>
    </row>
    <row x14ac:dyDescent="0.25" r="553" customHeight="1" ht="17.25">
      <c r="A553" s="235">
        <f>A552</f>
        <v>25569.375</v>
      </c>
      <c r="B553" s="279" t="s">
        <v>67</v>
      </c>
      <c r="C553" s="180"/>
      <c r="D553" s="180"/>
      <c r="E553" s="180"/>
      <c r="F553" s="180"/>
      <c r="G553" s="180">
        <f>SUM(C553:F553)</f>
      </c>
      <c r="H553" s="125">
        <v>5500</v>
      </c>
      <c r="I553" s="125">
        <f>G553*H553</f>
      </c>
      <c r="J553" s="125">
        <f>I553*0.1</f>
      </c>
      <c r="K553" s="132">
        <f>SUM(I553:J553)</f>
      </c>
      <c r="L553" s="242"/>
      <c r="M553" s="175"/>
      <c r="N553" s="87"/>
      <c r="O553" s="87"/>
      <c r="P553" s="87"/>
      <c r="Q553" s="87"/>
      <c r="R553" s="87"/>
      <c r="S553" s="87"/>
      <c r="T553" s="87"/>
      <c r="U553" s="87"/>
      <c r="V553" s="175"/>
      <c r="W553" s="87"/>
      <c r="X553" s="87"/>
      <c r="Y553" s="87"/>
      <c r="Z553" s="87"/>
      <c r="AA553" s="87"/>
      <c r="AB553" s="87"/>
      <c r="AC553" s="86"/>
      <c r="AD553" s="87"/>
    </row>
    <row x14ac:dyDescent="0.25" r="554" customHeight="1" ht="17.25">
      <c r="A554" s="235">
        <f>A553</f>
        <v>25569.375</v>
      </c>
      <c r="B554" s="279" t="s">
        <v>74</v>
      </c>
      <c r="C554" s="180"/>
      <c r="D554" s="180"/>
      <c r="E554" s="180"/>
      <c r="F554" s="180"/>
      <c r="G554" s="180">
        <f>SUM(C554:F554)</f>
      </c>
      <c r="H554" s="187">
        <v>5000</v>
      </c>
      <c r="I554" s="125">
        <f>G554*H554</f>
      </c>
      <c r="J554" s="125">
        <f>I554*0.1</f>
      </c>
      <c r="K554" s="132">
        <f>SUM(I554:J554)</f>
      </c>
      <c r="L554" s="242"/>
      <c r="M554" s="175"/>
      <c r="N554" s="87"/>
      <c r="O554" s="87"/>
      <c r="P554" s="87"/>
      <c r="Q554" s="87"/>
      <c r="R554" s="87"/>
      <c r="S554" s="87"/>
      <c r="T554" s="87"/>
      <c r="U554" s="87"/>
      <c r="V554" s="175"/>
      <c r="W554" s="87"/>
      <c r="X554" s="87"/>
      <c r="Y554" s="87"/>
      <c r="Z554" s="87"/>
      <c r="AA554" s="87"/>
      <c r="AB554" s="87"/>
      <c r="AC554" s="86"/>
      <c r="AD554" s="87"/>
    </row>
    <row x14ac:dyDescent="0.25" r="555" customHeight="1" ht="17.25">
      <c r="A555" s="235">
        <f>A554</f>
        <v>25569.375</v>
      </c>
      <c r="B555" s="280" t="s">
        <v>11</v>
      </c>
      <c r="C555" s="180"/>
      <c r="D555" s="180"/>
      <c r="E555" s="180"/>
      <c r="F555" s="180"/>
      <c r="G555" s="180">
        <f>SUM(C555:F555)</f>
      </c>
      <c r="H555" s="125">
        <v>6000</v>
      </c>
      <c r="I555" s="125">
        <f>G555*H555</f>
      </c>
      <c r="J555" s="125">
        <f>I555*0.1</f>
      </c>
      <c r="K555" s="132">
        <f>SUM(I555:J555)</f>
      </c>
      <c r="L555" s="242"/>
      <c r="M555" s="175"/>
      <c r="N555" s="87"/>
      <c r="O555" s="87"/>
      <c r="P555" s="87"/>
      <c r="Q555" s="87"/>
      <c r="R555" s="87"/>
      <c r="S555" s="87"/>
      <c r="T555" s="87"/>
      <c r="U555" s="87"/>
      <c r="V555" s="175"/>
      <c r="W555" s="87"/>
      <c r="X555" s="87"/>
      <c r="Y555" s="87"/>
      <c r="Z555" s="87"/>
      <c r="AA555" s="87"/>
      <c r="AB555" s="87"/>
      <c r="AC555" s="86"/>
      <c r="AD555" s="87"/>
    </row>
    <row x14ac:dyDescent="0.25" r="556" customHeight="1" ht="17.25">
      <c r="A556" s="235">
        <f>A555</f>
        <v>25569.375</v>
      </c>
      <c r="B556" s="279" t="s">
        <v>22</v>
      </c>
      <c r="C556" s="180"/>
      <c r="D556" s="180"/>
      <c r="E556" s="180"/>
      <c r="F556" s="180"/>
      <c r="G556" s="180">
        <f>SUM(C556:F556)</f>
      </c>
      <c r="H556" s="237">
        <v>4800</v>
      </c>
      <c r="I556" s="125">
        <f>G556*H556</f>
      </c>
      <c r="J556" s="125">
        <f>I556*0.1</f>
      </c>
      <c r="K556" s="132">
        <f>SUM(I556:J556)</f>
      </c>
      <c r="L556" s="242"/>
      <c r="M556" s="175"/>
      <c r="N556" s="87"/>
      <c r="O556" s="87"/>
      <c r="P556" s="87"/>
      <c r="Q556" s="87"/>
      <c r="R556" s="87"/>
      <c r="S556" s="87"/>
      <c r="T556" s="87"/>
      <c r="U556" s="87"/>
      <c r="V556" s="175"/>
      <c r="W556" s="87"/>
      <c r="X556" s="87"/>
      <c r="Y556" s="87"/>
      <c r="Z556" s="87"/>
      <c r="AA556" s="87"/>
      <c r="AB556" s="87"/>
      <c r="AC556" s="86"/>
      <c r="AD556" s="87"/>
    </row>
    <row x14ac:dyDescent="0.25" r="557" customHeight="1" ht="17.25">
      <c r="A557" s="235">
        <f>A556</f>
        <v>25569.375</v>
      </c>
      <c r="B557" s="279" t="s">
        <v>84</v>
      </c>
      <c r="C557" s="180"/>
      <c r="D557" s="180"/>
      <c r="E557" s="180"/>
      <c r="F557" s="180"/>
      <c r="G557" s="180">
        <f>SUM(C557:F557)</f>
      </c>
      <c r="H557" s="237">
        <v>4800</v>
      </c>
      <c r="I557" s="125">
        <f>G557*H557</f>
      </c>
      <c r="J557" s="125">
        <f>I557*0.1</f>
      </c>
      <c r="K557" s="132">
        <f>SUM(I557:J557)</f>
      </c>
      <c r="L557" s="242"/>
      <c r="M557" s="175"/>
      <c r="N557" s="87"/>
      <c r="O557" s="87"/>
      <c r="P557" s="87"/>
      <c r="Q557" s="87"/>
      <c r="R557" s="87"/>
      <c r="S557" s="87"/>
      <c r="T557" s="87"/>
      <c r="U557" s="87"/>
      <c r="V557" s="175"/>
      <c r="W557" s="87"/>
      <c r="X557" s="87"/>
      <c r="Y557" s="87"/>
      <c r="Z557" s="87"/>
      <c r="AA557" s="87"/>
      <c r="AB557" s="87"/>
      <c r="AC557" s="86"/>
      <c r="AD557" s="87"/>
    </row>
    <row x14ac:dyDescent="0.25" r="558" customHeight="1" ht="17.25">
      <c r="A558" s="235">
        <f>A557</f>
        <v>25569.375</v>
      </c>
      <c r="B558" s="280" t="s">
        <v>17</v>
      </c>
      <c r="C558" s="180"/>
      <c r="D558" s="180"/>
      <c r="E558" s="180"/>
      <c r="F558" s="180"/>
      <c r="G558" s="180">
        <f>SUM(C558:F558)</f>
      </c>
      <c r="H558" s="125">
        <v>6000</v>
      </c>
      <c r="I558" s="125">
        <f>G558*H558</f>
      </c>
      <c r="J558" s="185"/>
      <c r="K558" s="132">
        <f>SUM(I558:J558)</f>
      </c>
      <c r="L558" s="242"/>
      <c r="M558" s="175"/>
      <c r="N558" s="87"/>
      <c r="O558" s="87"/>
      <c r="P558" s="87"/>
      <c r="Q558" s="87"/>
      <c r="R558" s="87"/>
      <c r="S558" s="87"/>
      <c r="T558" s="87"/>
      <c r="U558" s="87"/>
      <c r="V558" s="175"/>
      <c r="W558" s="87"/>
      <c r="X558" s="87"/>
      <c r="Y558" s="87"/>
      <c r="Z558" s="87"/>
      <c r="AA558" s="87"/>
      <c r="AB558" s="87"/>
      <c r="AC558" s="86"/>
      <c r="AD558" s="87"/>
    </row>
    <row x14ac:dyDescent="0.25" r="559" customHeight="1" ht="17.25">
      <c r="A559" s="235">
        <f>A558</f>
        <v>25569.375</v>
      </c>
      <c r="B559" s="279" t="s">
        <v>29</v>
      </c>
      <c r="C559" s="188" t="s">
        <v>14</v>
      </c>
      <c r="D559" s="180"/>
      <c r="E559" s="180"/>
      <c r="F559" s="180"/>
      <c r="G559" s="180">
        <f>SUM(C559:F559)</f>
      </c>
      <c r="H559" s="125">
        <v>5500</v>
      </c>
      <c r="I559" s="125">
        <f>G559*H559</f>
      </c>
      <c r="J559" s="125">
        <f>I559*0.1</f>
      </c>
      <c r="K559" s="132">
        <f>SUM(I559:J559)</f>
      </c>
      <c r="L559" s="242"/>
      <c r="M559" s="175"/>
      <c r="N559" s="87"/>
      <c r="O559" s="87"/>
      <c r="P559" s="87"/>
      <c r="Q559" s="87"/>
      <c r="R559" s="87"/>
      <c r="S559" s="87"/>
      <c r="T559" s="87"/>
      <c r="U559" s="87"/>
      <c r="V559" s="175"/>
      <c r="W559" s="87"/>
      <c r="X559" s="87"/>
      <c r="Y559" s="87"/>
      <c r="Z559" s="87"/>
      <c r="AA559" s="87"/>
      <c r="AB559" s="87"/>
      <c r="AC559" s="86"/>
      <c r="AD559" s="87"/>
    </row>
    <row x14ac:dyDescent="0.25" r="560" customHeight="1" ht="17.25">
      <c r="A560" s="235">
        <f>A559</f>
        <v>25569.375</v>
      </c>
      <c r="B560" s="279" t="s">
        <v>15</v>
      </c>
      <c r="C560" s="180"/>
      <c r="D560" s="180"/>
      <c r="E560" s="180"/>
      <c r="F560" s="180"/>
      <c r="G560" s="180">
        <f>SUM(C560:F560)</f>
      </c>
      <c r="H560" s="237">
        <v>4800</v>
      </c>
      <c r="I560" s="125">
        <f>G560*H560</f>
      </c>
      <c r="J560" s="125">
        <f>I560*0.1</f>
      </c>
      <c r="K560" s="132">
        <f>SUM(I560:J560)</f>
      </c>
      <c r="L560" s="242"/>
      <c r="M560" s="175"/>
      <c r="N560" s="87"/>
      <c r="O560" s="87"/>
      <c r="P560" s="87"/>
      <c r="Q560" s="87"/>
      <c r="R560" s="87"/>
      <c r="S560" s="87"/>
      <c r="T560" s="87"/>
      <c r="U560" s="87"/>
      <c r="V560" s="175"/>
      <c r="W560" s="87"/>
      <c r="X560" s="87"/>
      <c r="Y560" s="87"/>
      <c r="Z560" s="87"/>
      <c r="AA560" s="87"/>
      <c r="AB560" s="87"/>
      <c r="AC560" s="86"/>
      <c r="AD560" s="87"/>
    </row>
    <row x14ac:dyDescent="0.25" r="561" customHeight="1" ht="17.25">
      <c r="A561" s="235">
        <f>A560</f>
        <v>25569.375</v>
      </c>
      <c r="B561" s="279" t="s">
        <v>21</v>
      </c>
      <c r="C561" s="188" t="s">
        <v>14</v>
      </c>
      <c r="D561" s="180"/>
      <c r="E561" s="180"/>
      <c r="F561" s="180"/>
      <c r="G561" s="180">
        <f>SUM(C561:F561)</f>
      </c>
      <c r="H561" s="125">
        <v>5000</v>
      </c>
      <c r="I561" s="125">
        <f>G561*H561</f>
      </c>
      <c r="J561" s="125">
        <f>I561*0.1</f>
      </c>
      <c r="K561" s="132">
        <f>SUM(I561:J561)</f>
      </c>
      <c r="L561" s="242"/>
      <c r="M561" s="175"/>
      <c r="N561" s="87"/>
      <c r="O561" s="87"/>
      <c r="P561" s="87"/>
      <c r="Q561" s="87"/>
      <c r="R561" s="87"/>
      <c r="S561" s="87"/>
      <c r="T561" s="87"/>
      <c r="U561" s="87"/>
      <c r="V561" s="175"/>
      <c r="W561" s="87"/>
      <c r="X561" s="87"/>
      <c r="Y561" s="87"/>
      <c r="Z561" s="87"/>
      <c r="AA561" s="87"/>
      <c r="AB561" s="87"/>
      <c r="AC561" s="86"/>
      <c r="AD561" s="87"/>
    </row>
    <row x14ac:dyDescent="0.25" r="562" customHeight="1" ht="17.25">
      <c r="A562" s="235">
        <f>A561</f>
        <v>25569.375</v>
      </c>
      <c r="B562" s="279" t="s">
        <v>52</v>
      </c>
      <c r="C562" s="180"/>
      <c r="D562" s="180"/>
      <c r="E562" s="180"/>
      <c r="F562" s="180"/>
      <c r="G562" s="180">
        <f>SUM(C562:F562)</f>
      </c>
      <c r="H562" s="125">
        <v>5000</v>
      </c>
      <c r="I562" s="125">
        <f>G562*H562</f>
      </c>
      <c r="J562" s="125">
        <f>I562*0.1</f>
      </c>
      <c r="K562" s="132">
        <f>SUM(I562:J562)</f>
      </c>
      <c r="L562" s="242"/>
      <c r="M562" s="175"/>
      <c r="N562" s="87"/>
      <c r="O562" s="87"/>
      <c r="P562" s="87"/>
      <c r="Q562" s="87"/>
      <c r="R562" s="87"/>
      <c r="S562" s="87"/>
      <c r="T562" s="87"/>
      <c r="U562" s="87"/>
      <c r="V562" s="175"/>
      <c r="W562" s="87"/>
      <c r="X562" s="87"/>
      <c r="Y562" s="87"/>
      <c r="Z562" s="87"/>
      <c r="AA562" s="87"/>
      <c r="AB562" s="87"/>
      <c r="AC562" s="86"/>
      <c r="AD562" s="87"/>
    </row>
    <row x14ac:dyDescent="0.25" r="563" customHeight="1" ht="17.25">
      <c r="A563" s="235">
        <f>A562</f>
        <v>25569.375</v>
      </c>
      <c r="B563" s="279" t="s">
        <v>61</v>
      </c>
      <c r="C563" s="180"/>
      <c r="D563" s="180"/>
      <c r="E563" s="180"/>
      <c r="F563" s="180"/>
      <c r="G563" s="180">
        <f>SUM(C563:F563)</f>
      </c>
      <c r="H563" s="125">
        <v>5000</v>
      </c>
      <c r="I563" s="125">
        <f>G563*H563</f>
      </c>
      <c r="J563" s="125">
        <f>I563*0.1</f>
      </c>
      <c r="K563" s="132">
        <f>SUM(I563:J563)</f>
      </c>
      <c r="L563" s="242"/>
      <c r="M563" s="175"/>
      <c r="N563" s="87"/>
      <c r="O563" s="87"/>
      <c r="P563" s="87"/>
      <c r="Q563" s="87"/>
      <c r="R563" s="87"/>
      <c r="S563" s="87"/>
      <c r="T563" s="87"/>
      <c r="U563" s="87"/>
      <c r="V563" s="175"/>
      <c r="W563" s="87"/>
      <c r="X563" s="87"/>
      <c r="Y563" s="87"/>
      <c r="Z563" s="87"/>
      <c r="AA563" s="87"/>
      <c r="AB563" s="87"/>
      <c r="AC563" s="86"/>
      <c r="AD563" s="87"/>
    </row>
    <row x14ac:dyDescent="0.25" r="564" customHeight="1" ht="17.25">
      <c r="A564" s="235">
        <f>A563</f>
        <v>25569.375</v>
      </c>
      <c r="B564" s="280" t="s">
        <v>33</v>
      </c>
      <c r="C564" s="180"/>
      <c r="D564" s="180"/>
      <c r="E564" s="180"/>
      <c r="F564" s="180"/>
      <c r="G564" s="180">
        <f>SUM(C564:F564)</f>
      </c>
      <c r="H564" s="125">
        <v>5500</v>
      </c>
      <c r="I564" s="125">
        <f>G564*H564</f>
      </c>
      <c r="J564" s="125">
        <f>I564*0.1</f>
      </c>
      <c r="K564" s="132">
        <f>SUM(I564:J564)</f>
      </c>
      <c r="L564" s="242"/>
      <c r="M564" s="175"/>
      <c r="N564" s="87"/>
      <c r="O564" s="87"/>
      <c r="P564" s="87"/>
      <c r="Q564" s="87"/>
      <c r="R564" s="87"/>
      <c r="S564" s="87"/>
      <c r="T564" s="87"/>
      <c r="U564" s="87"/>
      <c r="V564" s="175"/>
      <c r="W564" s="87"/>
      <c r="X564" s="87"/>
      <c r="Y564" s="87"/>
      <c r="Z564" s="87"/>
      <c r="AA564" s="87"/>
      <c r="AB564" s="87"/>
      <c r="AC564" s="86"/>
      <c r="AD564" s="87"/>
    </row>
    <row x14ac:dyDescent="0.25" r="565" customHeight="1" ht="17.25">
      <c r="A565" s="235">
        <f>A564</f>
        <v>25569.375</v>
      </c>
      <c r="B565" s="279" t="s">
        <v>30</v>
      </c>
      <c r="C565" s="180"/>
      <c r="D565" s="180"/>
      <c r="E565" s="180"/>
      <c r="F565" s="180"/>
      <c r="G565" s="180">
        <f>SUM(C565:F565)</f>
      </c>
      <c r="H565" s="125">
        <v>6000</v>
      </c>
      <c r="I565" s="125">
        <f>G565*H565</f>
      </c>
      <c r="J565" s="125">
        <f>I565*0.1</f>
      </c>
      <c r="K565" s="132">
        <f>SUM(I565:J565)</f>
      </c>
      <c r="L565" s="242"/>
      <c r="M565" s="175"/>
      <c r="N565" s="87"/>
      <c r="O565" s="87"/>
      <c r="P565" s="87"/>
      <c r="Q565" s="87"/>
      <c r="R565" s="87"/>
      <c r="S565" s="87"/>
      <c r="T565" s="87"/>
      <c r="U565" s="87"/>
      <c r="V565" s="175"/>
      <c r="W565" s="87"/>
      <c r="X565" s="87"/>
      <c r="Y565" s="87"/>
      <c r="Z565" s="87"/>
      <c r="AA565" s="87"/>
      <c r="AB565" s="87"/>
      <c r="AC565" s="86"/>
      <c r="AD565" s="87"/>
    </row>
    <row x14ac:dyDescent="0.25" r="566" customHeight="1" ht="17.25">
      <c r="A566" s="235">
        <f>A565</f>
        <v>25569.375</v>
      </c>
      <c r="B566" s="279" t="s">
        <v>28</v>
      </c>
      <c r="C566" s="188" t="s">
        <v>14</v>
      </c>
      <c r="D566" s="180"/>
      <c r="E566" s="180"/>
      <c r="F566" s="180"/>
      <c r="G566" s="180">
        <f>SUM(C566:F566)</f>
      </c>
      <c r="H566" s="125">
        <v>5000</v>
      </c>
      <c r="I566" s="125">
        <f>G566*H566</f>
      </c>
      <c r="J566" s="125">
        <f>I566*0.1</f>
      </c>
      <c r="K566" s="132">
        <f>SUM(I566:J566)</f>
      </c>
      <c r="L566" s="242"/>
      <c r="M566" s="175"/>
      <c r="N566" s="87"/>
      <c r="O566" s="87"/>
      <c r="P566" s="87"/>
      <c r="Q566" s="87"/>
      <c r="R566" s="87"/>
      <c r="S566" s="87"/>
      <c r="T566" s="87"/>
      <c r="U566" s="87"/>
      <c r="V566" s="175"/>
      <c r="W566" s="87"/>
      <c r="X566" s="87"/>
      <c r="Y566" s="87"/>
      <c r="Z566" s="87"/>
      <c r="AA566" s="87"/>
      <c r="AB566" s="87"/>
      <c r="AC566" s="86"/>
      <c r="AD566" s="87"/>
    </row>
    <row x14ac:dyDescent="0.25" r="567" customHeight="1" ht="17.25">
      <c r="A567" s="235">
        <f>A566</f>
        <v>25569.375</v>
      </c>
      <c r="B567" s="179" t="s">
        <v>12</v>
      </c>
      <c r="C567" s="180"/>
      <c r="D567" s="180"/>
      <c r="E567" s="180"/>
      <c r="F567" s="180"/>
      <c r="G567" s="180">
        <f>SUM(C567:F567)</f>
      </c>
      <c r="H567" s="125">
        <v>6000</v>
      </c>
      <c r="I567" s="125">
        <f>G567*H567</f>
      </c>
      <c r="J567" s="125">
        <f>I567*0.1</f>
      </c>
      <c r="K567" s="132">
        <f>SUM(I567:J567)</f>
      </c>
      <c r="L567" s="242"/>
      <c r="M567" s="175"/>
      <c r="N567" s="87"/>
      <c r="O567" s="87"/>
      <c r="P567" s="87"/>
      <c r="Q567" s="87"/>
      <c r="R567" s="87"/>
      <c r="S567" s="87"/>
      <c r="T567" s="87"/>
      <c r="U567" s="87"/>
      <c r="V567" s="175"/>
      <c r="W567" s="87"/>
      <c r="X567" s="87"/>
      <c r="Y567" s="87"/>
      <c r="Z567" s="87"/>
      <c r="AA567" s="87"/>
      <c r="AB567" s="87"/>
      <c r="AC567" s="86"/>
      <c r="AD567" s="87"/>
    </row>
    <row x14ac:dyDescent="0.25" r="568" customHeight="1" ht="17.25">
      <c r="A568" s="235">
        <f>A567</f>
        <v>25569.375</v>
      </c>
      <c r="B568" s="179" t="s">
        <v>100</v>
      </c>
      <c r="C568" s="180"/>
      <c r="D568" s="180"/>
      <c r="E568" s="180"/>
      <c r="F568" s="180"/>
      <c r="G568" s="180">
        <f>SUM(C568:F568)</f>
      </c>
      <c r="H568" s="125">
        <v>5500</v>
      </c>
      <c r="I568" s="125">
        <f>G568*H568</f>
      </c>
      <c r="J568" s="125">
        <f>I568*0.1</f>
      </c>
      <c r="K568" s="125">
        <f>SUM(I568:J568)</f>
      </c>
      <c r="L568" s="242"/>
      <c r="M568" s="175"/>
      <c r="N568" s="87"/>
      <c r="O568" s="87"/>
      <c r="P568" s="87"/>
      <c r="Q568" s="87"/>
      <c r="R568" s="87"/>
      <c r="S568" s="87"/>
      <c r="T568" s="87"/>
      <c r="U568" s="87"/>
      <c r="V568" s="175"/>
      <c r="W568" s="87"/>
      <c r="X568" s="87"/>
      <c r="Y568" s="87"/>
      <c r="Z568" s="87"/>
      <c r="AA568" s="87"/>
      <c r="AB568" s="87"/>
      <c r="AC568" s="86"/>
      <c r="AD568" s="87"/>
    </row>
    <row x14ac:dyDescent="0.25" r="569" customHeight="1" ht="17.25">
      <c r="A569" s="235">
        <f>A568</f>
        <v>25569.375</v>
      </c>
      <c r="B569" s="179" t="s">
        <v>37</v>
      </c>
      <c r="C569" s="180"/>
      <c r="D569" s="180"/>
      <c r="E569" s="180"/>
      <c r="F569" s="180"/>
      <c r="G569" s="180">
        <f>SUM(C569:F569)</f>
      </c>
      <c r="H569" s="125">
        <v>6500</v>
      </c>
      <c r="I569" s="125">
        <f>G569*H569</f>
      </c>
      <c r="J569" s="125">
        <f>I569*0.1</f>
      </c>
      <c r="K569" s="125">
        <f>SUM(I569:J569)</f>
      </c>
      <c r="L569" s="242"/>
      <c r="M569" s="175"/>
      <c r="N569" s="87"/>
      <c r="O569" s="87"/>
      <c r="P569" s="87"/>
      <c r="Q569" s="87"/>
      <c r="R569" s="87"/>
      <c r="S569" s="87"/>
      <c r="T569" s="87"/>
      <c r="U569" s="87"/>
      <c r="V569" s="175"/>
      <c r="W569" s="87"/>
      <c r="X569" s="87"/>
      <c r="Y569" s="87"/>
      <c r="Z569" s="87"/>
      <c r="AA569" s="87"/>
      <c r="AB569" s="87"/>
      <c r="AC569" s="86"/>
      <c r="AD569" s="87"/>
    </row>
    <row x14ac:dyDescent="0.25" r="570" customHeight="1" ht="17.25">
      <c r="A570" s="235">
        <f>A569</f>
        <v>25569.375</v>
      </c>
      <c r="B570" s="186" t="s">
        <v>64</v>
      </c>
      <c r="C570" s="180"/>
      <c r="D570" s="180"/>
      <c r="E570" s="180"/>
      <c r="F570" s="180"/>
      <c r="G570" s="180">
        <f>SUM(C570:F570)</f>
      </c>
      <c r="H570" s="182">
        <v>5500</v>
      </c>
      <c r="I570" s="125">
        <f>G570*H570</f>
      </c>
      <c r="J570" s="125">
        <f>I570*0.1</f>
      </c>
      <c r="K570" s="125">
        <f>SUM(I570:J570)</f>
      </c>
      <c r="L570" s="242"/>
      <c r="M570" s="175"/>
      <c r="N570" s="87"/>
      <c r="O570" s="87"/>
      <c r="P570" s="87"/>
      <c r="Q570" s="87"/>
      <c r="R570" s="87"/>
      <c r="S570" s="87"/>
      <c r="T570" s="87"/>
      <c r="U570" s="87"/>
      <c r="V570" s="175"/>
      <c r="W570" s="87"/>
      <c r="X570" s="87"/>
      <c r="Y570" s="87"/>
      <c r="Z570" s="87"/>
      <c r="AA570" s="87"/>
      <c r="AB570" s="87"/>
      <c r="AC570" s="86"/>
      <c r="AD570" s="87"/>
    </row>
    <row x14ac:dyDescent="0.25" r="571" customHeight="1" ht="17.25">
      <c r="A571" s="235">
        <f>A570</f>
        <v>25569.375</v>
      </c>
      <c r="B571" s="186" t="s">
        <v>25</v>
      </c>
      <c r="C571" s="180"/>
      <c r="D571" s="180"/>
      <c r="E571" s="180"/>
      <c r="F571" s="180"/>
      <c r="G571" s="180">
        <f>SUM(C571:F571)</f>
      </c>
      <c r="H571" s="125">
        <v>6000</v>
      </c>
      <c r="I571" s="125">
        <f>G571*H571</f>
      </c>
      <c r="J571" s="125">
        <f>I571*0.1</f>
      </c>
      <c r="K571" s="125">
        <f>SUM(I571:J571)</f>
      </c>
      <c r="L571" s="242"/>
      <c r="M571" s="175"/>
      <c r="N571" s="87"/>
      <c r="O571" s="87"/>
      <c r="P571" s="87"/>
      <c r="Q571" s="87"/>
      <c r="R571" s="87"/>
      <c r="S571" s="87"/>
      <c r="T571" s="87"/>
      <c r="U571" s="87"/>
      <c r="V571" s="175"/>
      <c r="W571" s="87"/>
      <c r="X571" s="87"/>
      <c r="Y571" s="87"/>
      <c r="Z571" s="87"/>
      <c r="AA571" s="87"/>
      <c r="AB571" s="87"/>
      <c r="AC571" s="86"/>
      <c r="AD571" s="87"/>
    </row>
    <row x14ac:dyDescent="0.25" r="572" customHeight="1" ht="17.25">
      <c r="A572" s="235">
        <f>A571</f>
        <v>25569.375</v>
      </c>
      <c r="B572" s="279" t="s">
        <v>76</v>
      </c>
      <c r="C572" s="188" t="s">
        <v>14</v>
      </c>
      <c r="D572" s="180"/>
      <c r="E572" s="180"/>
      <c r="F572" s="180"/>
      <c r="G572" s="180">
        <f>SUM(C572:F572)</f>
      </c>
      <c r="H572" s="125">
        <v>6000</v>
      </c>
      <c r="I572" s="125">
        <f>G572*H572</f>
      </c>
      <c r="J572" s="125">
        <f>I572*0.1</f>
      </c>
      <c r="K572" s="125">
        <f>SUM(I572:J572)</f>
      </c>
      <c r="L572" s="242"/>
      <c r="M572" s="175"/>
      <c r="N572" s="87"/>
      <c r="O572" s="87"/>
      <c r="P572" s="87"/>
      <c r="Q572" s="87"/>
      <c r="R572" s="87"/>
      <c r="S572" s="87"/>
      <c r="T572" s="87"/>
      <c r="U572" s="87"/>
      <c r="V572" s="175"/>
      <c r="W572" s="87"/>
      <c r="X572" s="87"/>
      <c r="Y572" s="87"/>
      <c r="Z572" s="87"/>
      <c r="AA572" s="87"/>
      <c r="AB572" s="87"/>
      <c r="AC572" s="86"/>
      <c r="AD572" s="87"/>
    </row>
    <row x14ac:dyDescent="0.25" r="573" customHeight="1" ht="17.25">
      <c r="A573" s="235">
        <f>A572</f>
        <v>25569.375</v>
      </c>
      <c r="B573" s="186" t="s">
        <v>149</v>
      </c>
      <c r="C573" s="180"/>
      <c r="D573" s="180"/>
      <c r="E573" s="180"/>
      <c r="F573" s="180"/>
      <c r="G573" s="180">
        <f>SUM(C573:F573)</f>
      </c>
      <c r="H573" s="125">
        <v>6000</v>
      </c>
      <c r="I573" s="125">
        <f>G573*H573</f>
      </c>
      <c r="J573" s="125">
        <f>I573*0.1</f>
      </c>
      <c r="K573" s="125">
        <f>SUM(I573:J573)</f>
      </c>
      <c r="L573" s="242"/>
      <c r="M573" s="175"/>
      <c r="N573" s="87"/>
      <c r="O573" s="87"/>
      <c r="P573" s="87"/>
      <c r="Q573" s="87"/>
      <c r="R573" s="87"/>
      <c r="S573" s="87"/>
      <c r="T573" s="87"/>
      <c r="U573" s="87"/>
      <c r="V573" s="175"/>
      <c r="W573" s="87"/>
      <c r="X573" s="87"/>
      <c r="Y573" s="87"/>
      <c r="Z573" s="87"/>
      <c r="AA573" s="87"/>
      <c r="AB573" s="87"/>
      <c r="AC573" s="86"/>
      <c r="AD573" s="87"/>
    </row>
    <row x14ac:dyDescent="0.25" r="574" customHeight="1" ht="17.25">
      <c r="A574" s="235">
        <f>A573</f>
        <v>25569.375</v>
      </c>
      <c r="B574" s="280" t="s">
        <v>43</v>
      </c>
      <c r="C574" s="180"/>
      <c r="D574" s="180"/>
      <c r="E574" s="180"/>
      <c r="F574" s="180"/>
      <c r="G574" s="180">
        <f>SUM(C574:F574)</f>
      </c>
      <c r="H574" s="125">
        <v>6000</v>
      </c>
      <c r="I574" s="125">
        <f>G574*H574</f>
      </c>
      <c r="J574" s="125">
        <f>I574*0.1</f>
      </c>
      <c r="K574" s="125">
        <f>SUM(I574:J574)</f>
      </c>
      <c r="L574" s="242"/>
      <c r="M574" s="175"/>
      <c r="N574" s="87"/>
      <c r="O574" s="87"/>
      <c r="P574" s="87"/>
      <c r="Q574" s="87"/>
      <c r="R574" s="87"/>
      <c r="S574" s="87"/>
      <c r="T574" s="87"/>
      <c r="U574" s="87"/>
      <c r="V574" s="175"/>
      <c r="W574" s="87"/>
      <c r="X574" s="87"/>
      <c r="Y574" s="87"/>
      <c r="Z574" s="87"/>
      <c r="AA574" s="87"/>
      <c r="AB574" s="87"/>
      <c r="AC574" s="86"/>
      <c r="AD574" s="87"/>
    </row>
    <row x14ac:dyDescent="0.25" r="575" customHeight="1" ht="17.25">
      <c r="A575" s="235">
        <f>A574</f>
        <v>25569.375</v>
      </c>
      <c r="B575" s="280" t="s">
        <v>18</v>
      </c>
      <c r="C575" s="180"/>
      <c r="D575" s="180"/>
      <c r="E575" s="180"/>
      <c r="F575" s="180"/>
      <c r="G575" s="180">
        <f>SUM(C575:F575)</f>
      </c>
      <c r="H575" s="125">
        <v>6000</v>
      </c>
      <c r="I575" s="125">
        <f>G575*H575</f>
      </c>
      <c r="J575" s="125">
        <f>I575*0.1</f>
      </c>
      <c r="K575" s="125">
        <f>SUM(I575:J575)</f>
      </c>
      <c r="L575" s="242"/>
      <c r="M575" s="175"/>
      <c r="N575" s="87"/>
      <c r="O575" s="87"/>
      <c r="P575" s="87"/>
      <c r="Q575" s="87"/>
      <c r="R575" s="87"/>
      <c r="S575" s="87"/>
      <c r="T575" s="87"/>
      <c r="U575" s="87"/>
      <c r="V575" s="175"/>
      <c r="W575" s="87"/>
      <c r="X575" s="87"/>
      <c r="Y575" s="87"/>
      <c r="Z575" s="87"/>
      <c r="AA575" s="87"/>
      <c r="AB575" s="87"/>
      <c r="AC575" s="86"/>
      <c r="AD575" s="87"/>
    </row>
    <row x14ac:dyDescent="0.25" r="576" customHeight="1" ht="17.25">
      <c r="A576" s="235">
        <f>A575</f>
        <v>25569.375</v>
      </c>
      <c r="B576" s="280" t="s">
        <v>82</v>
      </c>
      <c r="C576" s="188" t="s">
        <v>14</v>
      </c>
      <c r="D576" s="180"/>
      <c r="E576" s="180"/>
      <c r="F576" s="180"/>
      <c r="G576" s="180">
        <f>SUM(C576:F576)</f>
      </c>
      <c r="H576" s="125">
        <v>5000</v>
      </c>
      <c r="I576" s="125">
        <f>G576*H576</f>
      </c>
      <c r="J576" s="125">
        <f>I576*0.1</f>
      </c>
      <c r="K576" s="125">
        <f>SUM(I576:J576)</f>
      </c>
      <c r="L576" s="242"/>
      <c r="M576" s="175"/>
      <c r="N576" s="87"/>
      <c r="O576" s="87"/>
      <c r="P576" s="87"/>
      <c r="Q576" s="87"/>
      <c r="R576" s="87"/>
      <c r="S576" s="87"/>
      <c r="T576" s="87"/>
      <c r="U576" s="87"/>
      <c r="V576" s="175"/>
      <c r="W576" s="87"/>
      <c r="X576" s="87"/>
      <c r="Y576" s="87"/>
      <c r="Z576" s="87"/>
      <c r="AA576" s="87"/>
      <c r="AB576" s="87"/>
      <c r="AC576" s="86"/>
      <c r="AD576" s="87"/>
    </row>
    <row x14ac:dyDescent="0.25" r="577" customHeight="1" ht="17.25">
      <c r="A577" s="235">
        <f>A576</f>
        <v>25569.375</v>
      </c>
      <c r="B577" s="280" t="s">
        <v>151</v>
      </c>
      <c r="C577" s="180"/>
      <c r="D577" s="180"/>
      <c r="E577" s="180"/>
      <c r="F577" s="180"/>
      <c r="G577" s="180">
        <f>SUM(C577:F577)</f>
      </c>
      <c r="H577" s="125">
        <v>5000</v>
      </c>
      <c r="I577" s="125">
        <f>G577*H577</f>
      </c>
      <c r="J577" s="125">
        <f>I577*0.1</f>
      </c>
      <c r="K577" s="125">
        <f>SUM(I577:J577)</f>
      </c>
      <c r="L577" s="242"/>
      <c r="M577" s="175"/>
      <c r="N577" s="87"/>
      <c r="O577" s="87"/>
      <c r="P577" s="87"/>
      <c r="Q577" s="87"/>
      <c r="R577" s="87"/>
      <c r="S577" s="87"/>
      <c r="T577" s="87"/>
      <c r="U577" s="87"/>
      <c r="V577" s="175"/>
      <c r="W577" s="87"/>
      <c r="X577" s="87"/>
      <c r="Y577" s="87"/>
      <c r="Z577" s="87"/>
      <c r="AA577" s="87"/>
      <c r="AB577" s="87"/>
      <c r="AC577" s="86"/>
      <c r="AD577" s="87"/>
    </row>
    <row x14ac:dyDescent="0.25" r="578" customHeight="1" ht="17.25">
      <c r="A578" s="235">
        <f>A577</f>
        <v>25569.375</v>
      </c>
      <c r="B578" s="280"/>
      <c r="C578" s="180"/>
      <c r="D578" s="180"/>
      <c r="E578" s="180"/>
      <c r="F578" s="180"/>
      <c r="G578" s="180">
        <f>SUM(C578:F578)</f>
      </c>
      <c r="H578" s="125"/>
      <c r="I578" s="125">
        <f>G578*H578</f>
      </c>
      <c r="J578" s="125">
        <f>I578*0.1</f>
      </c>
      <c r="K578" s="125">
        <f>SUM(I578:J578)</f>
      </c>
      <c r="L578" s="242"/>
      <c r="M578" s="175"/>
      <c r="N578" s="87"/>
      <c r="O578" s="87"/>
      <c r="P578" s="87"/>
      <c r="Q578" s="87"/>
      <c r="R578" s="87"/>
      <c r="S578" s="87"/>
      <c r="T578" s="87"/>
      <c r="U578" s="87"/>
      <c r="V578" s="175"/>
      <c r="W578" s="87"/>
      <c r="X578" s="87"/>
      <c r="Y578" s="87"/>
      <c r="Z578" s="87"/>
      <c r="AA578" s="87"/>
      <c r="AB578" s="87"/>
      <c r="AC578" s="86"/>
      <c r="AD578" s="87"/>
    </row>
    <row x14ac:dyDescent="0.25" r="579" customHeight="1" ht="17.25">
      <c r="A579" s="235">
        <f>A578</f>
        <v>25569.375</v>
      </c>
      <c r="B579" s="280"/>
      <c r="C579" s="180"/>
      <c r="D579" s="180"/>
      <c r="E579" s="180"/>
      <c r="F579" s="180"/>
      <c r="G579" s="180">
        <f>SUM(C579:F579)</f>
      </c>
      <c r="H579" s="125"/>
      <c r="I579" s="125">
        <f>G579*H579</f>
      </c>
      <c r="J579" s="125">
        <f>I579*0.1</f>
      </c>
      <c r="K579" s="125">
        <f>SUM(I579:J579)</f>
      </c>
      <c r="L579" s="242"/>
      <c r="M579" s="175"/>
      <c r="N579" s="87"/>
      <c r="O579" s="87"/>
      <c r="P579" s="87"/>
      <c r="Q579" s="87"/>
      <c r="R579" s="87"/>
      <c r="S579" s="87"/>
      <c r="T579" s="87"/>
      <c r="U579" s="87"/>
      <c r="V579" s="175"/>
      <c r="W579" s="87"/>
      <c r="X579" s="87"/>
      <c r="Y579" s="87"/>
      <c r="Z579" s="87"/>
      <c r="AA579" s="87"/>
      <c r="AB579" s="87"/>
      <c r="AC579" s="86"/>
      <c r="AD579" s="87"/>
    </row>
    <row x14ac:dyDescent="0.25" r="580" customHeight="1" ht="17.25">
      <c r="A580" s="235">
        <f>A579</f>
        <v>25569.375</v>
      </c>
      <c r="B580" s="179"/>
      <c r="C580" s="180"/>
      <c r="D580" s="180"/>
      <c r="E580" s="180"/>
      <c r="F580" s="180"/>
      <c r="G580" s="180">
        <f>SUM(C580:F580)</f>
      </c>
      <c r="H580" s="125"/>
      <c r="I580" s="125">
        <f>G580*H580</f>
      </c>
      <c r="J580" s="125">
        <f>I580*0.1</f>
      </c>
      <c r="K580" s="125">
        <f>SUM(I580:J580)</f>
      </c>
      <c r="L580" s="242"/>
      <c r="M580" s="175"/>
      <c r="N580" s="87"/>
      <c r="O580" s="87"/>
      <c r="P580" s="87"/>
      <c r="Q580" s="87"/>
      <c r="R580" s="87"/>
      <c r="S580" s="87"/>
      <c r="T580" s="87"/>
      <c r="U580" s="87"/>
      <c r="V580" s="175"/>
      <c r="W580" s="87"/>
      <c r="X580" s="87"/>
      <c r="Y580" s="87"/>
      <c r="Z580" s="87"/>
      <c r="AA580" s="87"/>
      <c r="AB580" s="87"/>
      <c r="AC580" s="86"/>
      <c r="AD580" s="87"/>
    </row>
    <row x14ac:dyDescent="0.25" r="581" customHeight="1" ht="17.25">
      <c r="A581" s="243">
        <f>A580</f>
        <v>25569.375</v>
      </c>
      <c r="B581" s="282" t="s">
        <v>155</v>
      </c>
      <c r="C581" s="191">
        <f>SUM(C539:C580)</f>
      </c>
      <c r="D581" s="191">
        <f>SUM(D539:D580)</f>
      </c>
      <c r="E581" s="191">
        <f>SUM(E539:E580)</f>
      </c>
      <c r="F581" s="191">
        <f>SUM(F539:F580)</f>
      </c>
      <c r="G581" s="191">
        <f>SUM(G539:G580)</f>
      </c>
      <c r="H581" s="201"/>
      <c r="I581" s="201">
        <f>SUM(I539:I580)</f>
      </c>
      <c r="J581" s="201">
        <f>SUM(J539:J580)</f>
      </c>
      <c r="K581" s="201">
        <f>SUM(K539:K580)</f>
      </c>
      <c r="L581" s="283"/>
      <c r="M581" s="175"/>
      <c r="N581" s="87"/>
      <c r="O581" s="87"/>
      <c r="P581" s="87"/>
      <c r="Q581" s="87"/>
      <c r="R581" s="87"/>
      <c r="S581" s="87"/>
      <c r="T581" s="87"/>
      <c r="U581" s="87"/>
      <c r="V581" s="175"/>
      <c r="W581" s="87"/>
      <c r="X581" s="87"/>
      <c r="Y581" s="87"/>
      <c r="Z581" s="87"/>
      <c r="AA581" s="87"/>
      <c r="AB581" s="87"/>
      <c r="AC581" s="86"/>
      <c r="AD581" s="87"/>
    </row>
    <row x14ac:dyDescent="0.25" r="582" customHeight="1" ht="17.25">
      <c r="A582" s="235">
        <f>A584</f>
        <v>25569.375</v>
      </c>
      <c r="B582" s="186" t="s">
        <v>113</v>
      </c>
      <c r="C582" s="180"/>
      <c r="D582" s="180"/>
      <c r="E582" s="180"/>
      <c r="F582" s="180"/>
      <c r="G582" s="180">
        <f>SUM(C582:F582)</f>
      </c>
      <c r="H582" s="125">
        <v>6500</v>
      </c>
      <c r="I582" s="125">
        <f>G582*H582</f>
      </c>
      <c r="J582" s="185"/>
      <c r="K582" s="125">
        <f>SUM(I582:J582)</f>
      </c>
      <c r="L582" s="242"/>
      <c r="M582" s="175"/>
      <c r="N582" s="87"/>
      <c r="O582" s="87"/>
      <c r="P582" s="87"/>
      <c r="Q582" s="87"/>
      <c r="R582" s="87"/>
      <c r="S582" s="87"/>
      <c r="T582" s="87"/>
      <c r="U582" s="87"/>
      <c r="V582" s="175"/>
      <c r="W582" s="87"/>
      <c r="X582" s="87"/>
      <c r="Y582" s="87"/>
      <c r="Z582" s="87"/>
      <c r="AA582" s="87"/>
      <c r="AB582" s="87"/>
      <c r="AC582" s="86"/>
      <c r="AD582" s="87"/>
    </row>
    <row x14ac:dyDescent="0.25" r="583" customHeight="1" ht="17.25">
      <c r="A583" s="235">
        <f>A579</f>
        <v>25569.375</v>
      </c>
      <c r="B583" s="186" t="s">
        <v>156</v>
      </c>
      <c r="C583" s="180"/>
      <c r="D583" s="180"/>
      <c r="E583" s="180"/>
      <c r="F583" s="180"/>
      <c r="G583" s="180">
        <f>SUM(C583:F583)</f>
      </c>
      <c r="H583" s="125">
        <v>6500</v>
      </c>
      <c r="I583" s="125">
        <f>G583*H583</f>
      </c>
      <c r="J583" s="185"/>
      <c r="K583" s="125">
        <f>SUM(I583:J583)</f>
      </c>
      <c r="L583" s="242"/>
      <c r="M583" s="175"/>
      <c r="N583" s="87"/>
      <c r="O583" s="87"/>
      <c r="P583" s="87"/>
      <c r="Q583" s="87"/>
      <c r="R583" s="87"/>
      <c r="S583" s="87"/>
      <c r="T583" s="87"/>
      <c r="U583" s="87"/>
      <c r="V583" s="175"/>
      <c r="W583" s="87"/>
      <c r="X583" s="87"/>
      <c r="Y583" s="87"/>
      <c r="Z583" s="87"/>
      <c r="AA583" s="87"/>
      <c r="AB583" s="87"/>
      <c r="AC583" s="86"/>
      <c r="AD583" s="87"/>
    </row>
    <row x14ac:dyDescent="0.25" r="584" customHeight="1" ht="17.25">
      <c r="A584" s="235">
        <f>A585</f>
        <v>25569.375</v>
      </c>
      <c r="B584" s="186" t="s">
        <v>112</v>
      </c>
      <c r="C584" s="180"/>
      <c r="D584" s="180"/>
      <c r="E584" s="180"/>
      <c r="F584" s="180"/>
      <c r="G584" s="180">
        <f>SUM(C584:F584)</f>
      </c>
      <c r="H584" s="125">
        <v>6900</v>
      </c>
      <c r="I584" s="125">
        <f>G584*H584</f>
      </c>
      <c r="J584" s="185"/>
      <c r="K584" s="125">
        <f>SUM(I584:J584)</f>
      </c>
      <c r="L584" s="242"/>
      <c r="M584" s="175"/>
      <c r="N584" s="87"/>
      <c r="O584" s="87"/>
      <c r="P584" s="87"/>
      <c r="Q584" s="87"/>
      <c r="R584" s="87"/>
      <c r="S584" s="87"/>
      <c r="T584" s="87"/>
      <c r="U584" s="87"/>
      <c r="V584" s="175"/>
      <c r="W584" s="87"/>
      <c r="X584" s="87"/>
      <c r="Y584" s="87"/>
      <c r="Z584" s="87"/>
      <c r="AA584" s="87"/>
      <c r="AB584" s="87"/>
      <c r="AC584" s="86"/>
      <c r="AD584" s="87"/>
    </row>
    <row x14ac:dyDescent="0.25" r="585" customHeight="1" ht="17.25">
      <c r="A585" s="235">
        <f>A583</f>
        <v>25569.375</v>
      </c>
      <c r="B585" s="179"/>
      <c r="C585" s="180"/>
      <c r="D585" s="180"/>
      <c r="E585" s="180"/>
      <c r="F585" s="180"/>
      <c r="G585" s="180">
        <f>SUM(C585:F585)</f>
      </c>
      <c r="H585" s="125"/>
      <c r="I585" s="125">
        <f>G583*H585</f>
      </c>
      <c r="J585" s="185"/>
      <c r="K585" s="125">
        <f>SUM(I585:J585)</f>
      </c>
      <c r="L585" s="242"/>
      <c r="M585" s="175"/>
      <c r="N585" s="87"/>
      <c r="O585" s="87"/>
      <c r="P585" s="87"/>
      <c r="Q585" s="87"/>
      <c r="R585" s="87"/>
      <c r="S585" s="87"/>
      <c r="T585" s="87"/>
      <c r="U585" s="87"/>
      <c r="V585" s="175"/>
      <c r="W585" s="87"/>
      <c r="X585" s="87"/>
      <c r="Y585" s="87"/>
      <c r="Z585" s="87"/>
      <c r="AA585" s="87"/>
      <c r="AB585" s="87"/>
      <c r="AC585" s="86"/>
      <c r="AD585" s="87"/>
    </row>
    <row x14ac:dyDescent="0.25" r="586" customHeight="1" ht="17.25">
      <c r="A586" s="235">
        <f>A585</f>
        <v>25569.375</v>
      </c>
      <c r="B586" s="179"/>
      <c r="C586" s="180"/>
      <c r="D586" s="180"/>
      <c r="E586" s="180"/>
      <c r="F586" s="180"/>
      <c r="G586" s="180">
        <f>SUM(C586:F586)</f>
      </c>
      <c r="H586" s="125"/>
      <c r="I586" s="125">
        <f>G586*H586</f>
      </c>
      <c r="J586" s="185"/>
      <c r="K586" s="125">
        <f>SUM(I586:J586)</f>
      </c>
      <c r="L586" s="242"/>
      <c r="M586" s="175"/>
      <c r="N586" s="87"/>
      <c r="O586" s="87"/>
      <c r="P586" s="87"/>
      <c r="Q586" s="87"/>
      <c r="R586" s="87"/>
      <c r="S586" s="87"/>
      <c r="T586" s="87"/>
      <c r="U586" s="87"/>
      <c r="V586" s="175"/>
      <c r="W586" s="87"/>
      <c r="X586" s="87"/>
      <c r="Y586" s="87"/>
      <c r="Z586" s="87"/>
      <c r="AA586" s="87"/>
      <c r="AB586" s="87"/>
      <c r="AC586" s="86"/>
      <c r="AD586" s="87"/>
    </row>
    <row x14ac:dyDescent="0.25" r="587" customHeight="1" ht="17.25">
      <c r="A587" s="235">
        <f>A586</f>
        <v>25569.375</v>
      </c>
      <c r="B587" s="179"/>
      <c r="C587" s="180"/>
      <c r="D587" s="180"/>
      <c r="E587" s="180"/>
      <c r="F587" s="180"/>
      <c r="G587" s="180">
        <f>SUM(C587:F587)</f>
      </c>
      <c r="H587" s="125"/>
      <c r="I587" s="125">
        <f>G586*H587</f>
      </c>
      <c r="J587" s="185"/>
      <c r="K587" s="125">
        <f>SUM(I587:J587)</f>
      </c>
      <c r="L587" s="242"/>
      <c r="M587" s="175"/>
      <c r="N587" s="87"/>
      <c r="O587" s="87"/>
      <c r="P587" s="87"/>
      <c r="Q587" s="87"/>
      <c r="R587" s="87"/>
      <c r="S587" s="87"/>
      <c r="T587" s="87"/>
      <c r="U587" s="87"/>
      <c r="V587" s="175"/>
      <c r="W587" s="87"/>
      <c r="X587" s="87"/>
      <c r="Y587" s="87"/>
      <c r="Z587" s="87"/>
      <c r="AA587" s="87"/>
      <c r="AB587" s="87"/>
      <c r="AC587" s="86"/>
      <c r="AD587" s="87"/>
    </row>
    <row x14ac:dyDescent="0.25" r="588" customHeight="1" ht="17.25">
      <c r="A588" s="235">
        <f>A582</f>
        <v>25569.375</v>
      </c>
      <c r="B588" s="179"/>
      <c r="C588" s="180"/>
      <c r="D588" s="180"/>
      <c r="E588" s="180"/>
      <c r="F588" s="180"/>
      <c r="G588" s="180">
        <f>SUM(C588:F588)</f>
      </c>
      <c r="H588" s="125"/>
      <c r="I588" s="125">
        <f>G588*H588</f>
      </c>
      <c r="J588" s="185"/>
      <c r="K588" s="125">
        <f>SUM(I588:J588)</f>
      </c>
      <c r="L588" s="242"/>
      <c r="M588" s="175"/>
      <c r="N588" s="87"/>
      <c r="O588" s="87"/>
      <c r="P588" s="87"/>
      <c r="Q588" s="87"/>
      <c r="R588" s="87"/>
      <c r="S588" s="87"/>
      <c r="T588" s="87"/>
      <c r="U588" s="87"/>
      <c r="V588" s="175"/>
      <c r="W588" s="87"/>
      <c r="X588" s="87"/>
      <c r="Y588" s="87"/>
      <c r="Z588" s="87"/>
      <c r="AA588" s="87"/>
      <c r="AB588" s="87"/>
      <c r="AC588" s="86"/>
      <c r="AD588" s="87"/>
    </row>
    <row x14ac:dyDescent="0.25" r="589" customHeight="1" ht="17.25">
      <c r="A589" s="235">
        <f>A588</f>
        <v>25569.375</v>
      </c>
      <c r="B589" s="179"/>
      <c r="C589" s="180"/>
      <c r="D589" s="180"/>
      <c r="E589" s="180"/>
      <c r="F589" s="180"/>
      <c r="G589" s="180">
        <f>SUM(C589:F589)</f>
      </c>
      <c r="H589" s="125"/>
      <c r="I589" s="125">
        <f>G588*H589</f>
      </c>
      <c r="J589" s="185"/>
      <c r="K589" s="125">
        <f>SUM(I589:J589)</f>
      </c>
      <c r="L589" s="242"/>
      <c r="M589" s="175"/>
      <c r="N589" s="87"/>
      <c r="O589" s="87"/>
      <c r="P589" s="87"/>
      <c r="Q589" s="87"/>
      <c r="R589" s="87"/>
      <c r="S589" s="87"/>
      <c r="T589" s="87"/>
      <c r="U589" s="87"/>
      <c r="V589" s="175"/>
      <c r="W589" s="87"/>
      <c r="X589" s="87"/>
      <c r="Y589" s="87"/>
      <c r="Z589" s="87"/>
      <c r="AA589" s="87"/>
      <c r="AB589" s="87"/>
      <c r="AC589" s="86"/>
      <c r="AD589" s="87"/>
    </row>
    <row x14ac:dyDescent="0.25" r="590" customHeight="1" ht="17.25">
      <c r="A590" s="243">
        <f>A589</f>
        <v>25569.375</v>
      </c>
      <c r="B590" s="282" t="s">
        <v>157</v>
      </c>
      <c r="C590" s="191">
        <f>SUM(C582:C589)</f>
      </c>
      <c r="D590" s="191">
        <f>SUM(D582:D589)</f>
      </c>
      <c r="E590" s="191">
        <f>SUM(E582:E589)</f>
      </c>
      <c r="F590" s="191">
        <f>SUM(F582:F589)</f>
      </c>
      <c r="G590" s="191">
        <f>SUM(G582:G589)</f>
      </c>
      <c r="H590" s="201"/>
      <c r="I590" s="201">
        <f>SUM(I582:I589)</f>
      </c>
      <c r="J590" s="201"/>
      <c r="K590" s="202">
        <f>SUM(K582:K589)</f>
      </c>
      <c r="L590" s="242"/>
      <c r="M590" s="175"/>
      <c r="N590" s="87"/>
      <c r="O590" s="87"/>
      <c r="P590" s="87"/>
      <c r="Q590" s="87"/>
      <c r="R590" s="87"/>
      <c r="S590" s="87"/>
      <c r="T590" s="87"/>
      <c r="U590" s="87"/>
      <c r="V590" s="175"/>
      <c r="W590" s="87"/>
      <c r="X590" s="87"/>
      <c r="Y590" s="87"/>
      <c r="Z590" s="87"/>
      <c r="AA590" s="87"/>
      <c r="AB590" s="87"/>
      <c r="AC590" s="86"/>
      <c r="AD590" s="87"/>
    </row>
    <row x14ac:dyDescent="0.25" r="591" customHeight="1" ht="17.25" hidden="1">
      <c r="A591" s="272" t="s">
        <v>128</v>
      </c>
      <c r="B591" s="273" t="s">
        <v>2</v>
      </c>
      <c r="C591" s="274" t="s">
        <v>129</v>
      </c>
      <c r="D591" s="274" t="s">
        <v>130</v>
      </c>
      <c r="E591" s="274" t="s">
        <v>131</v>
      </c>
      <c r="F591" s="274" t="s">
        <v>132</v>
      </c>
      <c r="G591" s="274" t="s">
        <v>133</v>
      </c>
      <c r="H591" s="274" t="s">
        <v>7</v>
      </c>
      <c r="I591" s="274" t="s">
        <v>134</v>
      </c>
      <c r="J591" s="274" t="s">
        <v>90</v>
      </c>
      <c r="K591" s="275" t="s">
        <v>135</v>
      </c>
      <c r="L591" s="276"/>
      <c r="M591" s="175"/>
      <c r="N591" s="87"/>
      <c r="O591" s="87"/>
      <c r="P591" s="87"/>
      <c r="Q591" s="87"/>
      <c r="R591" s="87"/>
      <c r="S591" s="87"/>
      <c r="T591" s="87"/>
      <c r="U591" s="87"/>
      <c r="V591" s="175"/>
      <c r="W591" s="87"/>
      <c r="X591" s="87"/>
      <c r="Y591" s="87"/>
      <c r="Z591" s="87"/>
      <c r="AA591" s="87"/>
      <c r="AB591" s="87"/>
      <c r="AC591" s="86"/>
      <c r="AD591" s="87"/>
    </row>
    <row x14ac:dyDescent="0.25" r="592" customHeight="1" ht="17.25">
      <c r="A592" s="235">
        <f>A590+1</f>
        <v>25569.375</v>
      </c>
      <c r="B592" s="179" t="s">
        <v>203</v>
      </c>
      <c r="C592" s="180"/>
      <c r="D592" s="180"/>
      <c r="E592" s="180"/>
      <c r="F592" s="180"/>
      <c r="G592" s="180">
        <f>SUM(C592:F592)</f>
      </c>
      <c r="H592" s="237">
        <v>6000</v>
      </c>
      <c r="I592" s="125">
        <f>G592*H592</f>
      </c>
      <c r="J592" s="125">
        <f>I592*0.1</f>
      </c>
      <c r="K592" s="132">
        <f>SUM(I592:J592)</f>
      </c>
      <c r="L592" s="242"/>
      <c r="M592" s="175"/>
      <c r="N592" s="87"/>
      <c r="O592" s="87"/>
      <c r="P592" s="87"/>
      <c r="Q592" s="87"/>
      <c r="R592" s="87"/>
      <c r="S592" s="87"/>
      <c r="T592" s="87"/>
      <c r="U592" s="87"/>
      <c r="V592" s="175"/>
      <c r="W592" s="87"/>
      <c r="X592" s="87"/>
      <c r="Y592" s="87"/>
      <c r="Z592" s="87"/>
      <c r="AA592" s="87"/>
      <c r="AB592" s="87"/>
      <c r="AC592" s="86"/>
      <c r="AD592" s="87"/>
    </row>
    <row x14ac:dyDescent="0.25" r="593" customHeight="1" ht="17.25">
      <c r="A593" s="235">
        <f>A592</f>
        <v>25569.375</v>
      </c>
      <c r="B593" s="179" t="s">
        <v>205</v>
      </c>
      <c r="C593" s="180"/>
      <c r="D593" s="180"/>
      <c r="E593" s="180"/>
      <c r="F593" s="180"/>
      <c r="G593" s="180">
        <f>SUM(C593:F593)</f>
      </c>
      <c r="H593" s="182">
        <v>4300</v>
      </c>
      <c r="I593" s="125">
        <f>G593*H593</f>
      </c>
      <c r="J593" s="125">
        <f>I593*0.1</f>
      </c>
      <c r="K593" s="132">
        <f>SUM(I593:J593)</f>
      </c>
      <c r="L593" s="242"/>
      <c r="M593" s="175"/>
      <c r="N593" s="87"/>
      <c r="O593" s="87"/>
      <c r="P593" s="87"/>
      <c r="Q593" s="87"/>
      <c r="R593" s="87"/>
      <c r="S593" s="87"/>
      <c r="T593" s="87"/>
      <c r="U593" s="87"/>
      <c r="V593" s="175"/>
      <c r="W593" s="87"/>
      <c r="X593" s="87"/>
      <c r="Y593" s="87"/>
      <c r="Z593" s="87"/>
      <c r="AA593" s="87"/>
      <c r="AB593" s="87"/>
      <c r="AC593" s="86"/>
      <c r="AD593" s="87"/>
    </row>
    <row x14ac:dyDescent="0.25" r="594" customHeight="1" ht="17.25">
      <c r="A594" s="235">
        <f>A593</f>
        <v>25569.375</v>
      </c>
      <c r="B594" s="179" t="s">
        <v>13</v>
      </c>
      <c r="C594" s="180"/>
      <c r="D594" s="180"/>
      <c r="E594" s="180"/>
      <c r="F594" s="180"/>
      <c r="G594" s="180">
        <f>SUM(C594:F594)</f>
      </c>
      <c r="H594" s="125">
        <v>6000</v>
      </c>
      <c r="I594" s="125">
        <f>G594*H594</f>
      </c>
      <c r="J594" s="125">
        <f>I594*0.1</f>
      </c>
      <c r="K594" s="132">
        <f>SUM(I594:J594)</f>
      </c>
      <c r="L594" s="242"/>
      <c r="M594" s="175"/>
      <c r="N594" s="87"/>
      <c r="O594" s="87"/>
      <c r="P594" s="87"/>
      <c r="Q594" s="87"/>
      <c r="R594" s="87"/>
      <c r="S594" s="87"/>
      <c r="T594" s="87"/>
      <c r="U594" s="87"/>
      <c r="V594" s="175"/>
      <c r="W594" s="87"/>
      <c r="X594" s="87"/>
      <c r="Y594" s="87"/>
      <c r="Z594" s="87"/>
      <c r="AA594" s="87"/>
      <c r="AB594" s="87"/>
      <c r="AC594" s="86"/>
      <c r="AD594" s="87"/>
    </row>
    <row x14ac:dyDescent="0.25" r="595" customHeight="1" ht="17.25">
      <c r="A595" s="235">
        <f>A594</f>
        <v>25569.375</v>
      </c>
      <c r="B595" s="179" t="s">
        <v>58</v>
      </c>
      <c r="C595" s="183">
        <v>5</v>
      </c>
      <c r="D595" s="180">
        <v>5</v>
      </c>
      <c r="E595" s="180"/>
      <c r="F595" s="180"/>
      <c r="G595" s="180">
        <f>SUM(C595:F595)</f>
      </c>
      <c r="H595" s="237">
        <v>5500</v>
      </c>
      <c r="I595" s="125">
        <f>G595*H595</f>
      </c>
      <c r="J595" s="125">
        <f>I595*0.1</f>
      </c>
      <c r="K595" s="132">
        <f>SUM(I595:J595)</f>
      </c>
      <c r="L595" s="242"/>
      <c r="M595" s="175"/>
      <c r="N595" s="87"/>
      <c r="O595" s="87"/>
      <c r="P595" s="87"/>
      <c r="Q595" s="87"/>
      <c r="R595" s="87"/>
      <c r="S595" s="87"/>
      <c r="T595" s="87"/>
      <c r="U595" s="87"/>
      <c r="V595" s="175"/>
      <c r="W595" s="87"/>
      <c r="X595" s="87"/>
      <c r="Y595" s="87"/>
      <c r="Z595" s="87"/>
      <c r="AA595" s="87"/>
      <c r="AB595" s="87"/>
      <c r="AC595" s="86"/>
      <c r="AD595" s="87"/>
    </row>
    <row x14ac:dyDescent="0.25" r="596" customHeight="1" ht="17.25">
      <c r="A596" s="235">
        <f>A595</f>
        <v>25569.375</v>
      </c>
      <c r="B596" s="179" t="s">
        <v>147</v>
      </c>
      <c r="C596" s="183"/>
      <c r="D596" s="180"/>
      <c r="E596" s="180"/>
      <c r="F596" s="180"/>
      <c r="G596" s="180">
        <f>SUM(C596:F596)</f>
      </c>
      <c r="H596" s="125">
        <v>5000</v>
      </c>
      <c r="I596" s="125">
        <f>G596*H596</f>
      </c>
      <c r="J596" s="125">
        <f>I596*0.1</f>
      </c>
      <c r="K596" s="132">
        <f>SUM(I596:J596)</f>
      </c>
      <c r="L596" s="242"/>
      <c r="M596" s="175"/>
      <c r="N596" s="87"/>
      <c r="O596" s="87"/>
      <c r="P596" s="87"/>
      <c r="Q596" s="87"/>
      <c r="R596" s="87"/>
      <c r="S596" s="87"/>
      <c r="T596" s="87"/>
      <c r="U596" s="87"/>
      <c r="V596" s="175"/>
      <c r="W596" s="87"/>
      <c r="X596" s="87"/>
      <c r="Y596" s="87"/>
      <c r="Z596" s="87"/>
      <c r="AA596" s="87"/>
      <c r="AB596" s="87"/>
      <c r="AC596" s="86"/>
      <c r="AD596" s="87"/>
    </row>
    <row x14ac:dyDescent="0.25" r="597" customHeight="1" ht="17.25">
      <c r="A597" s="235">
        <f>A596</f>
        <v>25569.375</v>
      </c>
      <c r="B597" s="179" t="s">
        <v>27</v>
      </c>
      <c r="C597" s="180"/>
      <c r="D597" s="180"/>
      <c r="E597" s="180"/>
      <c r="F597" s="180"/>
      <c r="G597" s="180">
        <f>SUM(C597:F597)</f>
      </c>
      <c r="H597" s="125">
        <v>5500</v>
      </c>
      <c r="I597" s="125">
        <f>G597*H597</f>
      </c>
      <c r="J597" s="125">
        <f>I597*0.1</f>
      </c>
      <c r="K597" s="132">
        <f>SUM(I597:J597)</f>
      </c>
      <c r="L597" s="242"/>
      <c r="M597" s="175"/>
      <c r="N597" s="87"/>
      <c r="O597" s="87"/>
      <c r="P597" s="87"/>
      <c r="Q597" s="87"/>
      <c r="R597" s="87"/>
      <c r="S597" s="87"/>
      <c r="T597" s="87"/>
      <c r="U597" s="87"/>
      <c r="V597" s="175"/>
      <c r="W597" s="87"/>
      <c r="X597" s="87"/>
      <c r="Y597" s="87"/>
      <c r="Z597" s="87"/>
      <c r="AA597" s="87"/>
      <c r="AB597" s="87"/>
      <c r="AC597" s="86"/>
      <c r="AD597" s="87"/>
    </row>
    <row x14ac:dyDescent="0.25" r="598" customHeight="1" ht="17.25">
      <c r="A598" s="235">
        <f>A597</f>
        <v>25569.375</v>
      </c>
      <c r="B598" s="179" t="s">
        <v>20</v>
      </c>
      <c r="C598" s="180"/>
      <c r="D598" s="180"/>
      <c r="E598" s="180"/>
      <c r="F598" s="180"/>
      <c r="G598" s="180">
        <f>SUM(C598:F598)</f>
      </c>
      <c r="H598" s="125">
        <v>5000</v>
      </c>
      <c r="I598" s="125">
        <f>G598*H598</f>
      </c>
      <c r="J598" s="125">
        <f>I598*0.1</f>
      </c>
      <c r="K598" s="132">
        <f>SUM(I598:J598)</f>
      </c>
      <c r="L598" s="242"/>
      <c r="M598" s="175"/>
      <c r="N598" s="87"/>
      <c r="O598" s="87"/>
      <c r="P598" s="87"/>
      <c r="Q598" s="87"/>
      <c r="R598" s="87"/>
      <c r="S598" s="87"/>
      <c r="T598" s="87"/>
      <c r="U598" s="87"/>
      <c r="V598" s="175"/>
      <c r="W598" s="87"/>
      <c r="X598" s="87"/>
      <c r="Y598" s="87"/>
      <c r="Z598" s="87"/>
      <c r="AA598" s="87"/>
      <c r="AB598" s="87"/>
      <c r="AC598" s="86"/>
      <c r="AD598" s="87"/>
    </row>
    <row x14ac:dyDescent="0.25" r="599" customHeight="1" ht="17.25">
      <c r="A599" s="235">
        <f>A598</f>
        <v>25569.375</v>
      </c>
      <c r="B599" s="179" t="s">
        <v>31</v>
      </c>
      <c r="C599" s="180"/>
      <c r="D599" s="180"/>
      <c r="E599" s="180"/>
      <c r="F599" s="180"/>
      <c r="G599" s="180">
        <f>SUM(C599:F599)</f>
      </c>
      <c r="H599" s="125">
        <v>6000</v>
      </c>
      <c r="I599" s="125">
        <f>G599*H599</f>
      </c>
      <c r="J599" s="125">
        <f>I599*0.1</f>
      </c>
      <c r="K599" s="132">
        <f>SUM(I599:J599)</f>
      </c>
      <c r="L599" s="242"/>
      <c r="M599" s="175"/>
      <c r="N599" s="87"/>
      <c r="O599" s="87"/>
      <c r="P599" s="87"/>
      <c r="Q599" s="87"/>
      <c r="R599" s="87"/>
      <c r="S599" s="87"/>
      <c r="T599" s="87"/>
      <c r="U599" s="87"/>
      <c r="V599" s="175"/>
      <c r="W599" s="87"/>
      <c r="X599" s="87"/>
      <c r="Y599" s="87"/>
      <c r="Z599" s="87"/>
      <c r="AA599" s="87"/>
      <c r="AB599" s="87"/>
      <c r="AC599" s="86"/>
      <c r="AD599" s="87"/>
    </row>
    <row x14ac:dyDescent="0.25" r="600" customHeight="1" ht="17.25">
      <c r="A600" s="235">
        <f>A599</f>
        <v>25569.375</v>
      </c>
      <c r="B600" s="179" t="s">
        <v>71</v>
      </c>
      <c r="C600" s="180"/>
      <c r="D600" s="180"/>
      <c r="E600" s="180"/>
      <c r="F600" s="180"/>
      <c r="G600" s="180">
        <f>SUM(C600:F600)</f>
      </c>
      <c r="H600" s="125">
        <v>6000</v>
      </c>
      <c r="I600" s="125">
        <f>G600*H600</f>
      </c>
      <c r="J600" s="125">
        <f>I600*0.1</f>
      </c>
      <c r="K600" s="132">
        <f>SUM(I600:J600)</f>
      </c>
      <c r="L600" s="242"/>
      <c r="M600" s="175"/>
      <c r="N600" s="87"/>
      <c r="O600" s="87"/>
      <c r="P600" s="87"/>
      <c r="Q600" s="87"/>
      <c r="R600" s="87"/>
      <c r="S600" s="87"/>
      <c r="T600" s="87"/>
      <c r="U600" s="87"/>
      <c r="V600" s="175"/>
      <c r="W600" s="87"/>
      <c r="X600" s="87"/>
      <c r="Y600" s="87"/>
      <c r="Z600" s="87"/>
      <c r="AA600" s="87"/>
      <c r="AB600" s="87"/>
      <c r="AC600" s="86"/>
      <c r="AD600" s="87"/>
    </row>
    <row x14ac:dyDescent="0.25" r="601" customHeight="1" ht="17.25">
      <c r="A601" s="235">
        <f>A600</f>
        <v>25569.375</v>
      </c>
      <c r="B601" s="179" t="s">
        <v>49</v>
      </c>
      <c r="C601" s="180"/>
      <c r="D601" s="180"/>
      <c r="E601" s="180"/>
      <c r="F601" s="180"/>
      <c r="G601" s="180">
        <f>SUM(C601:F601)</f>
      </c>
      <c r="H601" s="125">
        <v>6000</v>
      </c>
      <c r="I601" s="125">
        <f>G601*H601</f>
      </c>
      <c r="J601" s="125">
        <f>I601*0.1</f>
      </c>
      <c r="K601" s="132">
        <f>SUM(I601:J601)</f>
      </c>
      <c r="L601" s="242"/>
      <c r="M601" s="175"/>
      <c r="N601" s="87"/>
      <c r="O601" s="87"/>
      <c r="P601" s="87"/>
      <c r="Q601" s="87"/>
      <c r="R601" s="87"/>
      <c r="S601" s="87"/>
      <c r="T601" s="87"/>
      <c r="U601" s="87"/>
      <c r="V601" s="175"/>
      <c r="W601" s="87"/>
      <c r="X601" s="87"/>
      <c r="Y601" s="87"/>
      <c r="Z601" s="87"/>
      <c r="AA601" s="87"/>
      <c r="AB601" s="87"/>
      <c r="AC601" s="86"/>
      <c r="AD601" s="87"/>
    </row>
    <row x14ac:dyDescent="0.25" r="602" customHeight="1" ht="17.25">
      <c r="A602" s="235">
        <f>A601</f>
        <v>25569.375</v>
      </c>
      <c r="B602" s="184" t="s">
        <v>9</v>
      </c>
      <c r="C602" s="180"/>
      <c r="D602" s="180">
        <v>36</v>
      </c>
      <c r="E602" s="180"/>
      <c r="F602" s="180"/>
      <c r="G602" s="180">
        <f>SUM(C602:F602)</f>
      </c>
      <c r="H602" s="125">
        <v>6000</v>
      </c>
      <c r="I602" s="125">
        <f>G602*H602</f>
      </c>
      <c r="J602" s="125">
        <f>I602*0.1</f>
      </c>
      <c r="K602" s="132">
        <f>SUM(I602:J602)</f>
      </c>
      <c r="L602" s="242"/>
      <c r="M602" s="175"/>
      <c r="N602" s="87"/>
      <c r="O602" s="87"/>
      <c r="P602" s="87"/>
      <c r="Q602" s="87"/>
      <c r="R602" s="87"/>
      <c r="S602" s="87"/>
      <c r="T602" s="87"/>
      <c r="U602" s="87"/>
      <c r="V602" s="175"/>
      <c r="W602" s="87"/>
      <c r="X602" s="87"/>
      <c r="Y602" s="87"/>
      <c r="Z602" s="87"/>
      <c r="AA602" s="87"/>
      <c r="AB602" s="87"/>
      <c r="AC602" s="86"/>
      <c r="AD602" s="87"/>
    </row>
    <row x14ac:dyDescent="0.25" r="603" customHeight="1" ht="17.25">
      <c r="A603" s="235">
        <f>A602</f>
        <v>25569.375</v>
      </c>
      <c r="B603" s="179" t="s">
        <v>78</v>
      </c>
      <c r="C603" s="180"/>
      <c r="D603" s="180"/>
      <c r="E603" s="180"/>
      <c r="F603" s="180"/>
      <c r="G603" s="180">
        <f>SUM(C603:F603)</f>
      </c>
      <c r="H603" s="125">
        <v>6500</v>
      </c>
      <c r="I603" s="125">
        <f>G603*H603</f>
      </c>
      <c r="J603" s="125">
        <f>I603*0.1</f>
      </c>
      <c r="K603" s="132">
        <f>SUM(I603:J603)</f>
      </c>
      <c r="L603" s="242"/>
      <c r="M603" s="175"/>
      <c r="N603" s="87"/>
      <c r="O603" s="87"/>
      <c r="P603" s="87"/>
      <c r="Q603" s="87"/>
      <c r="R603" s="87"/>
      <c r="S603" s="87"/>
      <c r="T603" s="87"/>
      <c r="U603" s="87"/>
      <c r="V603" s="175"/>
      <c r="W603" s="87"/>
      <c r="X603" s="87"/>
      <c r="Y603" s="87"/>
      <c r="Z603" s="87"/>
      <c r="AA603" s="87"/>
      <c r="AB603" s="87"/>
      <c r="AC603" s="86"/>
      <c r="AD603" s="87"/>
    </row>
    <row x14ac:dyDescent="0.25" r="604" customHeight="1" ht="17.25">
      <c r="A604" s="235">
        <f>A603</f>
        <v>25569.375</v>
      </c>
      <c r="B604" s="179" t="s">
        <v>55</v>
      </c>
      <c r="C604" s="180"/>
      <c r="D604" s="180"/>
      <c r="E604" s="180"/>
      <c r="F604" s="180"/>
      <c r="G604" s="180">
        <f>SUM(C604:F604)</f>
      </c>
      <c r="H604" s="125">
        <v>6500</v>
      </c>
      <c r="I604" s="125">
        <f>G604*H604</f>
      </c>
      <c r="J604" s="125">
        <f>I604*0.1</f>
      </c>
      <c r="K604" s="132">
        <f>SUM(I604:J604)</f>
      </c>
      <c r="L604" s="242"/>
      <c r="M604" s="175"/>
      <c r="N604" s="87"/>
      <c r="O604" s="87"/>
      <c r="P604" s="87"/>
      <c r="Q604" s="87"/>
      <c r="R604" s="87"/>
      <c r="S604" s="87"/>
      <c r="T604" s="87"/>
      <c r="U604" s="87"/>
      <c r="V604" s="175"/>
      <c r="W604" s="87"/>
      <c r="X604" s="87"/>
      <c r="Y604" s="87"/>
      <c r="Z604" s="87"/>
      <c r="AA604" s="87"/>
      <c r="AB604" s="87"/>
      <c r="AC604" s="86"/>
      <c r="AD604" s="87"/>
    </row>
    <row x14ac:dyDescent="0.25" r="605" customHeight="1" ht="17.25">
      <c r="A605" s="235">
        <f>A604</f>
        <v>25569.375</v>
      </c>
      <c r="B605" s="279" t="s">
        <v>80</v>
      </c>
      <c r="C605" s="180"/>
      <c r="D605" s="180">
        <v>23</v>
      </c>
      <c r="E605" s="180"/>
      <c r="F605" s="180"/>
      <c r="G605" s="180">
        <f>SUM(C605:F605)</f>
      </c>
      <c r="H605" s="125">
        <v>6000</v>
      </c>
      <c r="I605" s="125">
        <f>G605*H605</f>
      </c>
      <c r="J605" s="185"/>
      <c r="K605" s="132">
        <f>SUM(I605:J605)</f>
      </c>
      <c r="L605" s="242"/>
      <c r="M605" s="175"/>
      <c r="N605" s="87"/>
      <c r="O605" s="87"/>
      <c r="P605" s="87"/>
      <c r="Q605" s="87"/>
      <c r="R605" s="87"/>
      <c r="S605" s="87"/>
      <c r="T605" s="87"/>
      <c r="U605" s="87"/>
      <c r="V605" s="175"/>
      <c r="W605" s="87"/>
      <c r="X605" s="87"/>
      <c r="Y605" s="87"/>
      <c r="Z605" s="87"/>
      <c r="AA605" s="87"/>
      <c r="AB605" s="87"/>
      <c r="AC605" s="86"/>
      <c r="AD605" s="87"/>
    </row>
    <row x14ac:dyDescent="0.25" r="606" customHeight="1" ht="17.25">
      <c r="A606" s="235">
        <f>A605</f>
        <v>25569.375</v>
      </c>
      <c r="B606" s="279" t="s">
        <v>67</v>
      </c>
      <c r="C606" s="180"/>
      <c r="D606" s="180">
        <v>7</v>
      </c>
      <c r="E606" s="180">
        <v>6</v>
      </c>
      <c r="F606" s="180"/>
      <c r="G606" s="180">
        <f>SUM(C606:F606)</f>
      </c>
      <c r="H606" s="125">
        <v>5500</v>
      </c>
      <c r="I606" s="125">
        <f>G606*H606</f>
      </c>
      <c r="J606" s="125">
        <f>I606*0.1</f>
      </c>
      <c r="K606" s="132">
        <f>SUM(I606:J606)</f>
      </c>
      <c r="L606" s="242"/>
      <c r="M606" s="175"/>
      <c r="N606" s="87"/>
      <c r="O606" s="87"/>
      <c r="P606" s="87"/>
      <c r="Q606" s="87"/>
      <c r="R606" s="87"/>
      <c r="S606" s="87"/>
      <c r="T606" s="87"/>
      <c r="U606" s="87"/>
      <c r="V606" s="175"/>
      <c r="W606" s="87"/>
      <c r="X606" s="87"/>
      <c r="Y606" s="87"/>
      <c r="Z606" s="87"/>
      <c r="AA606" s="87"/>
      <c r="AB606" s="87"/>
      <c r="AC606" s="86"/>
      <c r="AD606" s="87"/>
    </row>
    <row x14ac:dyDescent="0.25" r="607" customHeight="1" ht="17.25">
      <c r="A607" s="235">
        <f>A606</f>
        <v>25569.375</v>
      </c>
      <c r="B607" s="279" t="s">
        <v>74</v>
      </c>
      <c r="C607" s="180"/>
      <c r="D607" s="180"/>
      <c r="E607" s="180"/>
      <c r="F607" s="180"/>
      <c r="G607" s="180">
        <f>SUM(C607:F607)</f>
      </c>
      <c r="H607" s="187">
        <v>5000</v>
      </c>
      <c r="I607" s="125">
        <f>G607*H607</f>
      </c>
      <c r="J607" s="125">
        <f>I607*0.1</f>
      </c>
      <c r="K607" s="132">
        <f>SUM(I607:J607)</f>
      </c>
      <c r="L607" s="242"/>
      <c r="M607" s="175"/>
      <c r="N607" s="87"/>
      <c r="O607" s="87"/>
      <c r="P607" s="87"/>
      <c r="Q607" s="87"/>
      <c r="R607" s="87"/>
      <c r="S607" s="87"/>
      <c r="T607" s="87"/>
      <c r="U607" s="87"/>
      <c r="V607" s="175"/>
      <c r="W607" s="87"/>
      <c r="X607" s="87"/>
      <c r="Y607" s="87"/>
      <c r="Z607" s="87"/>
      <c r="AA607" s="87"/>
      <c r="AB607" s="87"/>
      <c r="AC607" s="86"/>
      <c r="AD607" s="87"/>
    </row>
    <row x14ac:dyDescent="0.25" r="608" customHeight="1" ht="17.25">
      <c r="A608" s="235">
        <f>A607</f>
        <v>25569.375</v>
      </c>
      <c r="B608" s="280" t="s">
        <v>11</v>
      </c>
      <c r="C608" s="180"/>
      <c r="D608" s="180"/>
      <c r="E608" s="180"/>
      <c r="F608" s="180"/>
      <c r="G608" s="180">
        <f>SUM(C608:F608)</f>
      </c>
      <c r="H608" s="125">
        <v>6000</v>
      </c>
      <c r="I608" s="125">
        <f>G608*H608</f>
      </c>
      <c r="J608" s="125">
        <f>I608*0.1</f>
      </c>
      <c r="K608" s="132">
        <f>SUM(I608:J608)</f>
      </c>
      <c r="L608" s="242"/>
      <c r="M608" s="175"/>
      <c r="N608" s="87"/>
      <c r="O608" s="87"/>
      <c r="P608" s="87"/>
      <c r="Q608" s="87"/>
      <c r="R608" s="87"/>
      <c r="S608" s="87"/>
      <c r="T608" s="87"/>
      <c r="U608" s="87"/>
      <c r="V608" s="175"/>
      <c r="W608" s="87"/>
      <c r="X608" s="87"/>
      <c r="Y608" s="87"/>
      <c r="Z608" s="87"/>
      <c r="AA608" s="87"/>
      <c r="AB608" s="87"/>
      <c r="AC608" s="86"/>
      <c r="AD608" s="87"/>
    </row>
    <row x14ac:dyDescent="0.25" r="609" customHeight="1" ht="17.25">
      <c r="A609" s="235">
        <f>A608</f>
        <v>25569.375</v>
      </c>
      <c r="B609" s="279" t="s">
        <v>22</v>
      </c>
      <c r="C609" s="180"/>
      <c r="D609" s="180"/>
      <c r="E609" s="180"/>
      <c r="F609" s="180"/>
      <c r="G609" s="180">
        <f>SUM(C609:F609)</f>
      </c>
      <c r="H609" s="237">
        <v>4800</v>
      </c>
      <c r="I609" s="125">
        <f>G609*H609</f>
      </c>
      <c r="J609" s="125">
        <f>I609*0.1</f>
      </c>
      <c r="K609" s="132">
        <f>SUM(I609:J609)</f>
      </c>
      <c r="L609" s="242"/>
      <c r="M609" s="175"/>
      <c r="N609" s="87"/>
      <c r="O609" s="87"/>
      <c r="P609" s="87"/>
      <c r="Q609" s="87"/>
      <c r="R609" s="87"/>
      <c r="S609" s="87"/>
      <c r="T609" s="87"/>
      <c r="U609" s="87"/>
      <c r="V609" s="175"/>
      <c r="W609" s="87"/>
      <c r="X609" s="87"/>
      <c r="Y609" s="87"/>
      <c r="Z609" s="87"/>
      <c r="AA609" s="87"/>
      <c r="AB609" s="87"/>
      <c r="AC609" s="86"/>
      <c r="AD609" s="87"/>
    </row>
    <row x14ac:dyDescent="0.25" r="610" customHeight="1" ht="17.25">
      <c r="A610" s="235">
        <f>A609</f>
        <v>25569.375</v>
      </c>
      <c r="B610" s="279" t="s">
        <v>84</v>
      </c>
      <c r="C610" s="180"/>
      <c r="D610" s="180"/>
      <c r="E610" s="180"/>
      <c r="F610" s="180"/>
      <c r="G610" s="180">
        <f>SUM(C610:F610)</f>
      </c>
      <c r="H610" s="237">
        <v>4800</v>
      </c>
      <c r="I610" s="125">
        <f>G610*H610</f>
      </c>
      <c r="J610" s="125">
        <f>I610*0.1</f>
      </c>
      <c r="K610" s="132">
        <f>SUM(I610:J610)</f>
      </c>
      <c r="L610" s="242"/>
      <c r="M610" s="175"/>
      <c r="N610" s="87"/>
      <c r="O610" s="87"/>
      <c r="P610" s="87"/>
      <c r="Q610" s="87"/>
      <c r="R610" s="87"/>
      <c r="S610" s="87"/>
      <c r="T610" s="87"/>
      <c r="U610" s="87"/>
      <c r="V610" s="175"/>
      <c r="W610" s="87"/>
      <c r="X610" s="87"/>
      <c r="Y610" s="87"/>
      <c r="Z610" s="87"/>
      <c r="AA610" s="87"/>
      <c r="AB610" s="87"/>
      <c r="AC610" s="86"/>
      <c r="AD610" s="87"/>
    </row>
    <row x14ac:dyDescent="0.25" r="611" customHeight="1" ht="17.25">
      <c r="A611" s="235">
        <f>A610</f>
        <v>25569.375</v>
      </c>
      <c r="B611" s="280" t="s">
        <v>17</v>
      </c>
      <c r="C611" s="180"/>
      <c r="D611" s="180"/>
      <c r="E611" s="180"/>
      <c r="F611" s="180"/>
      <c r="G611" s="180">
        <f>SUM(C611:F611)</f>
      </c>
      <c r="H611" s="125">
        <v>6000</v>
      </c>
      <c r="I611" s="125">
        <f>G611*H611</f>
      </c>
      <c r="J611" s="185"/>
      <c r="K611" s="132">
        <f>SUM(I611:J611)</f>
      </c>
      <c r="L611" s="242"/>
      <c r="M611" s="175"/>
      <c r="N611" s="87"/>
      <c r="O611" s="87"/>
      <c r="P611" s="87"/>
      <c r="Q611" s="87"/>
      <c r="R611" s="87"/>
      <c r="S611" s="87"/>
      <c r="T611" s="87"/>
      <c r="U611" s="87"/>
      <c r="V611" s="175"/>
      <c r="W611" s="87"/>
      <c r="X611" s="87"/>
      <c r="Y611" s="87"/>
      <c r="Z611" s="87"/>
      <c r="AA611" s="87"/>
      <c r="AB611" s="87"/>
      <c r="AC611" s="86"/>
      <c r="AD611" s="87"/>
    </row>
    <row x14ac:dyDescent="0.25" r="612" customHeight="1" ht="17.25">
      <c r="A612" s="235">
        <f>A611</f>
        <v>25569.375</v>
      </c>
      <c r="B612" s="279" t="s">
        <v>29</v>
      </c>
      <c r="C612" s="188" t="s">
        <v>14</v>
      </c>
      <c r="D612" s="180"/>
      <c r="E612" s="180"/>
      <c r="F612" s="180"/>
      <c r="G612" s="180">
        <f>SUM(C612:F612)</f>
      </c>
      <c r="H612" s="125">
        <v>5500</v>
      </c>
      <c r="I612" s="125">
        <f>G612*H612</f>
      </c>
      <c r="J612" s="125">
        <f>I612*0.1</f>
      </c>
      <c r="K612" s="132">
        <f>SUM(I612:J612)</f>
      </c>
      <c r="L612" s="242"/>
      <c r="M612" s="175"/>
      <c r="N612" s="87"/>
      <c r="O612" s="87"/>
      <c r="P612" s="87"/>
      <c r="Q612" s="87"/>
      <c r="R612" s="87"/>
      <c r="S612" s="87"/>
      <c r="T612" s="87"/>
      <c r="U612" s="87"/>
      <c r="V612" s="175"/>
      <c r="W612" s="87"/>
      <c r="X612" s="87"/>
      <c r="Y612" s="87"/>
      <c r="Z612" s="87"/>
      <c r="AA612" s="87"/>
      <c r="AB612" s="87"/>
      <c r="AC612" s="86"/>
      <c r="AD612" s="87"/>
    </row>
    <row x14ac:dyDescent="0.25" r="613" customHeight="1" ht="17.25">
      <c r="A613" s="235">
        <f>A612</f>
        <v>25569.375</v>
      </c>
      <c r="B613" s="279" t="s">
        <v>15</v>
      </c>
      <c r="C613" s="180"/>
      <c r="D613" s="180"/>
      <c r="E613" s="180"/>
      <c r="F613" s="180"/>
      <c r="G613" s="180">
        <f>SUM(C613:F613)</f>
      </c>
      <c r="H613" s="237">
        <v>4800</v>
      </c>
      <c r="I613" s="125">
        <f>G613*H613</f>
      </c>
      <c r="J613" s="125">
        <f>I613*0.1</f>
      </c>
      <c r="K613" s="132">
        <f>SUM(I613:J613)</f>
      </c>
      <c r="L613" s="242"/>
      <c r="M613" s="175"/>
      <c r="N613" s="87"/>
      <c r="O613" s="87"/>
      <c r="P613" s="87"/>
      <c r="Q613" s="87"/>
      <c r="R613" s="87"/>
      <c r="S613" s="87"/>
      <c r="T613" s="87"/>
      <c r="U613" s="87"/>
      <c r="V613" s="175"/>
      <c r="W613" s="87"/>
      <c r="X613" s="87"/>
      <c r="Y613" s="87"/>
      <c r="Z613" s="87"/>
      <c r="AA613" s="87"/>
      <c r="AB613" s="87"/>
      <c r="AC613" s="86"/>
      <c r="AD613" s="87"/>
    </row>
    <row x14ac:dyDescent="0.25" r="614" customHeight="1" ht="17.25">
      <c r="A614" s="235">
        <f>A613</f>
        <v>25569.375</v>
      </c>
      <c r="B614" s="279" t="s">
        <v>21</v>
      </c>
      <c r="C614" s="188">
        <v>7</v>
      </c>
      <c r="D614" s="180">
        <v>13</v>
      </c>
      <c r="E614" s="180"/>
      <c r="F614" s="180"/>
      <c r="G614" s="180">
        <f>SUM(C614:F614)</f>
      </c>
      <c r="H614" s="125">
        <v>5000</v>
      </c>
      <c r="I614" s="125">
        <f>G614*H614</f>
      </c>
      <c r="J614" s="125">
        <f>I614*0.1</f>
      </c>
      <c r="K614" s="132">
        <f>SUM(I614:J614)</f>
      </c>
      <c r="L614" s="242"/>
      <c r="M614" s="175"/>
      <c r="N614" s="87"/>
      <c r="O614" s="87"/>
      <c r="P614" s="87"/>
      <c r="Q614" s="87"/>
      <c r="R614" s="87"/>
      <c r="S614" s="87"/>
      <c r="T614" s="87"/>
      <c r="U614" s="87"/>
      <c r="V614" s="175"/>
      <c r="W614" s="87"/>
      <c r="X614" s="87"/>
      <c r="Y614" s="87"/>
      <c r="Z614" s="87"/>
      <c r="AA614" s="87"/>
      <c r="AB614" s="87"/>
      <c r="AC614" s="86"/>
      <c r="AD614" s="87"/>
    </row>
    <row x14ac:dyDescent="0.25" r="615" customHeight="1" ht="17.25">
      <c r="A615" s="235">
        <f>A614</f>
        <v>25569.375</v>
      </c>
      <c r="B615" s="279" t="s">
        <v>52</v>
      </c>
      <c r="C615" s="180"/>
      <c r="D615" s="180">
        <v>11</v>
      </c>
      <c r="E615" s="180">
        <v>8</v>
      </c>
      <c r="F615" s="180"/>
      <c r="G615" s="180">
        <f>SUM(C615:F615)</f>
      </c>
      <c r="H615" s="125">
        <v>5000</v>
      </c>
      <c r="I615" s="125">
        <f>G615*H615</f>
      </c>
      <c r="J615" s="125">
        <f>I615*0.1</f>
      </c>
      <c r="K615" s="132">
        <f>SUM(I615:J615)</f>
      </c>
      <c r="L615" s="242"/>
      <c r="M615" s="175"/>
      <c r="N615" s="87"/>
      <c r="O615" s="87"/>
      <c r="P615" s="87"/>
      <c r="Q615" s="87"/>
      <c r="R615" s="87"/>
      <c r="S615" s="87"/>
      <c r="T615" s="87"/>
      <c r="U615" s="87"/>
      <c r="V615" s="175"/>
      <c r="W615" s="87"/>
      <c r="X615" s="87"/>
      <c r="Y615" s="87"/>
      <c r="Z615" s="87"/>
      <c r="AA615" s="87"/>
      <c r="AB615" s="87"/>
      <c r="AC615" s="86"/>
      <c r="AD615" s="87"/>
    </row>
    <row x14ac:dyDescent="0.25" r="616" customHeight="1" ht="17.25">
      <c r="A616" s="235">
        <f>A615</f>
        <v>25569.375</v>
      </c>
      <c r="B616" s="279" t="s">
        <v>61</v>
      </c>
      <c r="C616" s="180"/>
      <c r="D616" s="180"/>
      <c r="E616" s="180"/>
      <c r="F616" s="180"/>
      <c r="G616" s="180">
        <f>SUM(C616:F616)</f>
      </c>
      <c r="H616" s="125">
        <v>5000</v>
      </c>
      <c r="I616" s="125">
        <f>G616*H616</f>
      </c>
      <c r="J616" s="125">
        <f>I616*0.1</f>
      </c>
      <c r="K616" s="132">
        <f>SUM(I616:J616)</f>
      </c>
      <c r="L616" s="242"/>
      <c r="M616" s="175"/>
      <c r="N616" s="87"/>
      <c r="O616" s="87"/>
      <c r="P616" s="87"/>
      <c r="Q616" s="87"/>
      <c r="R616" s="87"/>
      <c r="S616" s="87"/>
      <c r="T616" s="87"/>
      <c r="U616" s="87"/>
      <c r="V616" s="175"/>
      <c r="W616" s="87"/>
      <c r="X616" s="87"/>
      <c r="Y616" s="87"/>
      <c r="Z616" s="87"/>
      <c r="AA616" s="87"/>
      <c r="AB616" s="87"/>
      <c r="AC616" s="86"/>
      <c r="AD616" s="87"/>
    </row>
    <row x14ac:dyDescent="0.25" r="617" customHeight="1" ht="17.25">
      <c r="A617" s="235">
        <f>A616</f>
        <v>25569.375</v>
      </c>
      <c r="B617" s="280" t="s">
        <v>33</v>
      </c>
      <c r="C617" s="180"/>
      <c r="D617" s="180"/>
      <c r="E617" s="180"/>
      <c r="F617" s="180"/>
      <c r="G617" s="180">
        <f>SUM(C617:F617)</f>
      </c>
      <c r="H617" s="125">
        <v>5500</v>
      </c>
      <c r="I617" s="125">
        <f>G617*H617</f>
      </c>
      <c r="J617" s="125">
        <f>I617*0.1</f>
      </c>
      <c r="K617" s="132">
        <f>SUM(I617:J617)</f>
      </c>
      <c r="L617" s="242"/>
      <c r="M617" s="175"/>
      <c r="N617" s="87"/>
      <c r="O617" s="87"/>
      <c r="P617" s="87"/>
      <c r="Q617" s="87"/>
      <c r="R617" s="87"/>
      <c r="S617" s="87"/>
      <c r="T617" s="87"/>
      <c r="U617" s="87"/>
      <c r="V617" s="175"/>
      <c r="W617" s="87"/>
      <c r="X617" s="87"/>
      <c r="Y617" s="87"/>
      <c r="Z617" s="87"/>
      <c r="AA617" s="87"/>
      <c r="AB617" s="87"/>
      <c r="AC617" s="86"/>
      <c r="AD617" s="87"/>
    </row>
    <row x14ac:dyDescent="0.25" r="618" customHeight="1" ht="17.25">
      <c r="A618" s="235">
        <f>A617</f>
        <v>25569.375</v>
      </c>
      <c r="B618" s="279" t="s">
        <v>30</v>
      </c>
      <c r="C618" s="180"/>
      <c r="D618" s="180"/>
      <c r="E618" s="180"/>
      <c r="F618" s="180"/>
      <c r="G618" s="180">
        <f>SUM(C618:F618)</f>
      </c>
      <c r="H618" s="125">
        <v>6000</v>
      </c>
      <c r="I618" s="125">
        <f>G618*H618</f>
      </c>
      <c r="J618" s="125">
        <f>I618*0.1</f>
      </c>
      <c r="K618" s="132">
        <f>SUM(I618:J618)</f>
      </c>
      <c r="L618" s="242"/>
      <c r="M618" s="175"/>
      <c r="N618" s="87"/>
      <c r="O618" s="87"/>
      <c r="P618" s="87"/>
      <c r="Q618" s="87"/>
      <c r="R618" s="87"/>
      <c r="S618" s="87"/>
      <c r="T618" s="87"/>
      <c r="U618" s="87"/>
      <c r="V618" s="175"/>
      <c r="W618" s="87"/>
      <c r="X618" s="87"/>
      <c r="Y618" s="87"/>
      <c r="Z618" s="87"/>
      <c r="AA618" s="87"/>
      <c r="AB618" s="87"/>
      <c r="AC618" s="86"/>
      <c r="AD618" s="87"/>
    </row>
    <row x14ac:dyDescent="0.25" r="619" customHeight="1" ht="17.25">
      <c r="A619" s="235">
        <f>A618</f>
        <v>25569.375</v>
      </c>
      <c r="B619" s="279" t="s">
        <v>28</v>
      </c>
      <c r="C619" s="188" t="s">
        <v>14</v>
      </c>
      <c r="D619" s="180"/>
      <c r="E619" s="180"/>
      <c r="F619" s="180"/>
      <c r="G619" s="180">
        <f>SUM(C619:F619)</f>
      </c>
      <c r="H619" s="125">
        <v>5000</v>
      </c>
      <c r="I619" s="125">
        <f>G619*H619</f>
      </c>
      <c r="J619" s="125">
        <f>I619*0.1</f>
      </c>
      <c r="K619" s="132">
        <f>SUM(I619:J619)</f>
      </c>
      <c r="L619" s="242"/>
      <c r="M619" s="175"/>
      <c r="N619" s="87"/>
      <c r="O619" s="87"/>
      <c r="P619" s="87"/>
      <c r="Q619" s="87"/>
      <c r="R619" s="87"/>
      <c r="S619" s="87"/>
      <c r="T619" s="87"/>
      <c r="U619" s="87"/>
      <c r="V619" s="175"/>
      <c r="W619" s="87"/>
      <c r="X619" s="87"/>
      <c r="Y619" s="87"/>
      <c r="Z619" s="87"/>
      <c r="AA619" s="87"/>
      <c r="AB619" s="87"/>
      <c r="AC619" s="86"/>
      <c r="AD619" s="87"/>
    </row>
    <row x14ac:dyDescent="0.25" r="620" customHeight="1" ht="17.25">
      <c r="A620" s="235">
        <f>A619</f>
        <v>25569.375</v>
      </c>
      <c r="B620" s="179" t="s">
        <v>12</v>
      </c>
      <c r="C620" s="180"/>
      <c r="D620" s="180">
        <v>19</v>
      </c>
      <c r="E620" s="180"/>
      <c r="F620" s="180"/>
      <c r="G620" s="180">
        <f>SUM(C620:F620)</f>
      </c>
      <c r="H620" s="125">
        <v>6000</v>
      </c>
      <c r="I620" s="125">
        <f>G620*H620</f>
      </c>
      <c r="J620" s="125">
        <f>I620*0.1</f>
      </c>
      <c r="K620" s="132">
        <f>SUM(I620:J620)</f>
      </c>
      <c r="L620" s="242"/>
      <c r="M620" s="175"/>
      <c r="N620" s="87"/>
      <c r="O620" s="87"/>
      <c r="P620" s="87"/>
      <c r="Q620" s="87"/>
      <c r="R620" s="87"/>
      <c r="S620" s="87"/>
      <c r="T620" s="87"/>
      <c r="U620" s="87"/>
      <c r="V620" s="175"/>
      <c r="W620" s="87"/>
      <c r="X620" s="87"/>
      <c r="Y620" s="87"/>
      <c r="Z620" s="87"/>
      <c r="AA620" s="87"/>
      <c r="AB620" s="87"/>
      <c r="AC620" s="86"/>
      <c r="AD620" s="87"/>
    </row>
    <row x14ac:dyDescent="0.25" r="621" customHeight="1" ht="17.25">
      <c r="A621" s="235">
        <f>A620</f>
        <v>25569.375</v>
      </c>
      <c r="B621" s="179" t="s">
        <v>100</v>
      </c>
      <c r="C621" s="180"/>
      <c r="D621" s="180"/>
      <c r="E621" s="180"/>
      <c r="F621" s="180"/>
      <c r="G621" s="180">
        <f>SUM(C621:F621)</f>
      </c>
      <c r="H621" s="125">
        <v>5500</v>
      </c>
      <c r="I621" s="125">
        <f>G621*H621</f>
      </c>
      <c r="J621" s="125">
        <f>I621*0.1</f>
      </c>
      <c r="K621" s="125">
        <f>SUM(I621:J621)</f>
      </c>
      <c r="L621" s="242"/>
      <c r="M621" s="175"/>
      <c r="N621" s="87"/>
      <c r="O621" s="87"/>
      <c r="P621" s="87"/>
      <c r="Q621" s="87"/>
      <c r="R621" s="87"/>
      <c r="S621" s="87"/>
      <c r="T621" s="87"/>
      <c r="U621" s="87"/>
      <c r="V621" s="175"/>
      <c r="W621" s="87"/>
      <c r="X621" s="87"/>
      <c r="Y621" s="87"/>
      <c r="Z621" s="87"/>
      <c r="AA621" s="87"/>
      <c r="AB621" s="87"/>
      <c r="AC621" s="86"/>
      <c r="AD621" s="87"/>
    </row>
    <row x14ac:dyDescent="0.25" r="622" customHeight="1" ht="17.25">
      <c r="A622" s="235">
        <f>A621</f>
        <v>25569.375</v>
      </c>
      <c r="B622" s="179" t="s">
        <v>37</v>
      </c>
      <c r="C622" s="180"/>
      <c r="D622" s="180">
        <v>5</v>
      </c>
      <c r="E622" s="180"/>
      <c r="F622" s="180"/>
      <c r="G622" s="180">
        <f>SUM(C622:F622)</f>
      </c>
      <c r="H622" s="125">
        <v>6500</v>
      </c>
      <c r="I622" s="125">
        <f>G622*H622</f>
      </c>
      <c r="J622" s="125">
        <f>I622*0.1</f>
      </c>
      <c r="K622" s="125">
        <f>SUM(I622:J622)</f>
      </c>
      <c r="L622" s="242"/>
      <c r="M622" s="175"/>
      <c r="N622" s="87"/>
      <c r="O622" s="87"/>
      <c r="P622" s="87"/>
      <c r="Q622" s="87"/>
      <c r="R622" s="87"/>
      <c r="S622" s="87"/>
      <c r="T622" s="87"/>
      <c r="U622" s="87"/>
      <c r="V622" s="175"/>
      <c r="W622" s="87"/>
      <c r="X622" s="87"/>
      <c r="Y622" s="87"/>
      <c r="Z622" s="87"/>
      <c r="AA622" s="87"/>
      <c r="AB622" s="87"/>
      <c r="AC622" s="86"/>
      <c r="AD622" s="87"/>
    </row>
    <row x14ac:dyDescent="0.25" r="623" customHeight="1" ht="17.25">
      <c r="A623" s="235">
        <f>A622</f>
        <v>25569.375</v>
      </c>
      <c r="B623" s="186" t="s">
        <v>64</v>
      </c>
      <c r="C623" s="180"/>
      <c r="D623" s="180"/>
      <c r="E623" s="180"/>
      <c r="F623" s="180"/>
      <c r="G623" s="180">
        <f>SUM(C623:F623)</f>
      </c>
      <c r="H623" s="182">
        <v>5500</v>
      </c>
      <c r="I623" s="125">
        <f>G623*H623</f>
      </c>
      <c r="J623" s="125">
        <f>I623*0.1</f>
      </c>
      <c r="K623" s="125">
        <f>SUM(I623:J623)</f>
      </c>
      <c r="L623" s="242"/>
      <c r="M623" s="175"/>
      <c r="N623" s="87"/>
      <c r="O623" s="87"/>
      <c r="P623" s="87"/>
      <c r="Q623" s="87"/>
      <c r="R623" s="87"/>
      <c r="S623" s="87"/>
      <c r="T623" s="87"/>
      <c r="U623" s="87"/>
      <c r="V623" s="175"/>
      <c r="W623" s="87"/>
      <c r="X623" s="87"/>
      <c r="Y623" s="87"/>
      <c r="Z623" s="87"/>
      <c r="AA623" s="87"/>
      <c r="AB623" s="87"/>
      <c r="AC623" s="86"/>
      <c r="AD623" s="87"/>
    </row>
    <row x14ac:dyDescent="0.25" r="624" customHeight="1" ht="17.25">
      <c r="A624" s="235">
        <f>A623</f>
        <v>25569.375</v>
      </c>
      <c r="B624" s="186" t="s">
        <v>25</v>
      </c>
      <c r="C624" s="180"/>
      <c r="D624" s="180"/>
      <c r="E624" s="180"/>
      <c r="F624" s="180"/>
      <c r="G624" s="180">
        <f>SUM(C624:F624)</f>
      </c>
      <c r="H624" s="125">
        <v>6000</v>
      </c>
      <c r="I624" s="125">
        <f>G624*H624</f>
      </c>
      <c r="J624" s="125">
        <f>I624*0.1</f>
      </c>
      <c r="K624" s="125">
        <f>SUM(I624:J624)</f>
      </c>
      <c r="L624" s="242"/>
      <c r="M624" s="175"/>
      <c r="N624" s="87"/>
      <c r="O624" s="87"/>
      <c r="P624" s="87"/>
      <c r="Q624" s="87"/>
      <c r="R624" s="87"/>
      <c r="S624" s="87"/>
      <c r="T624" s="87"/>
      <c r="U624" s="87"/>
      <c r="V624" s="175"/>
      <c r="W624" s="87"/>
      <c r="X624" s="87"/>
      <c r="Y624" s="87"/>
      <c r="Z624" s="87"/>
      <c r="AA624" s="87"/>
      <c r="AB624" s="87"/>
      <c r="AC624" s="86"/>
      <c r="AD624" s="87"/>
    </row>
    <row x14ac:dyDescent="0.25" r="625" customHeight="1" ht="17.25">
      <c r="A625" s="235">
        <f>A624</f>
        <v>25569.375</v>
      </c>
      <c r="B625" s="279" t="s">
        <v>76</v>
      </c>
      <c r="C625" s="188" t="s">
        <v>14</v>
      </c>
      <c r="D625" s="180"/>
      <c r="E625" s="180"/>
      <c r="F625" s="180"/>
      <c r="G625" s="180">
        <f>SUM(C625:F625)</f>
      </c>
      <c r="H625" s="125">
        <v>6000</v>
      </c>
      <c r="I625" s="125">
        <f>G625*H625</f>
      </c>
      <c r="J625" s="125">
        <f>I625*0.1</f>
      </c>
      <c r="K625" s="125">
        <f>SUM(I625:J625)</f>
      </c>
      <c r="L625" s="242"/>
      <c r="M625" s="175"/>
      <c r="N625" s="87"/>
      <c r="O625" s="87"/>
      <c r="P625" s="87"/>
      <c r="Q625" s="87"/>
      <c r="R625" s="87"/>
      <c r="S625" s="87"/>
      <c r="T625" s="87"/>
      <c r="U625" s="87"/>
      <c r="V625" s="175"/>
      <c r="W625" s="87"/>
      <c r="X625" s="87"/>
      <c r="Y625" s="87"/>
      <c r="Z625" s="87"/>
      <c r="AA625" s="87"/>
      <c r="AB625" s="87"/>
      <c r="AC625" s="86"/>
      <c r="AD625" s="87"/>
    </row>
    <row x14ac:dyDescent="0.25" r="626" customHeight="1" ht="17.25">
      <c r="A626" s="235">
        <f>A625</f>
        <v>25569.375</v>
      </c>
      <c r="B626" s="186" t="s">
        <v>149</v>
      </c>
      <c r="C626" s="180"/>
      <c r="D626" s="180"/>
      <c r="E626" s="180"/>
      <c r="F626" s="180"/>
      <c r="G626" s="180">
        <f>SUM(C626:F626)</f>
      </c>
      <c r="H626" s="125">
        <v>6000</v>
      </c>
      <c r="I626" s="125">
        <f>G626*H626</f>
      </c>
      <c r="J626" s="125">
        <f>I626*0.1</f>
      </c>
      <c r="K626" s="125">
        <f>SUM(I626:J626)</f>
      </c>
      <c r="L626" s="242"/>
      <c r="M626" s="175"/>
      <c r="N626" s="87"/>
      <c r="O626" s="87"/>
      <c r="P626" s="87"/>
      <c r="Q626" s="87"/>
      <c r="R626" s="87"/>
      <c r="S626" s="87"/>
      <c r="T626" s="87"/>
      <c r="U626" s="87"/>
      <c r="V626" s="175"/>
      <c r="W626" s="87"/>
      <c r="X626" s="87"/>
      <c r="Y626" s="87"/>
      <c r="Z626" s="87"/>
      <c r="AA626" s="87"/>
      <c r="AB626" s="87"/>
      <c r="AC626" s="86"/>
      <c r="AD626" s="87"/>
    </row>
    <row x14ac:dyDescent="0.25" r="627" customHeight="1" ht="17.25">
      <c r="A627" s="235">
        <f>A626</f>
        <v>25569.375</v>
      </c>
      <c r="B627" s="280" t="s">
        <v>43</v>
      </c>
      <c r="C627" s="180"/>
      <c r="D627" s="180"/>
      <c r="E627" s="180"/>
      <c r="F627" s="180"/>
      <c r="G627" s="180">
        <f>SUM(C627:F627)</f>
      </c>
      <c r="H627" s="125">
        <v>6000</v>
      </c>
      <c r="I627" s="125">
        <f>G627*H627</f>
      </c>
      <c r="J627" s="125">
        <f>I627*0.1</f>
      </c>
      <c r="K627" s="125">
        <f>SUM(I627:J627)</f>
      </c>
      <c r="L627" s="242"/>
      <c r="M627" s="175"/>
      <c r="N627" s="87"/>
      <c r="O627" s="87"/>
      <c r="P627" s="87"/>
      <c r="Q627" s="87"/>
      <c r="R627" s="87"/>
      <c r="S627" s="87"/>
      <c r="T627" s="87"/>
      <c r="U627" s="87"/>
      <c r="V627" s="175"/>
      <c r="W627" s="87"/>
      <c r="X627" s="87"/>
      <c r="Y627" s="87"/>
      <c r="Z627" s="87"/>
      <c r="AA627" s="87"/>
      <c r="AB627" s="87"/>
      <c r="AC627" s="86"/>
      <c r="AD627" s="87"/>
    </row>
    <row x14ac:dyDescent="0.25" r="628" customHeight="1" ht="17.25">
      <c r="A628" s="235">
        <f>A627</f>
        <v>25569.375</v>
      </c>
      <c r="B628" s="280" t="s">
        <v>18</v>
      </c>
      <c r="C628" s="180"/>
      <c r="D628" s="180"/>
      <c r="E628" s="180"/>
      <c r="F628" s="180"/>
      <c r="G628" s="180">
        <f>SUM(C628:F628)</f>
      </c>
      <c r="H628" s="125">
        <v>6000</v>
      </c>
      <c r="I628" s="125">
        <f>G628*H628</f>
      </c>
      <c r="J628" s="125">
        <f>I628*0.1</f>
      </c>
      <c r="K628" s="125">
        <f>SUM(I628:J628)</f>
      </c>
      <c r="L628" s="242"/>
      <c r="M628" s="175"/>
      <c r="N628" s="87"/>
      <c r="O628" s="87"/>
      <c r="P628" s="87"/>
      <c r="Q628" s="87"/>
      <c r="R628" s="87"/>
      <c r="S628" s="87"/>
      <c r="T628" s="87"/>
      <c r="U628" s="87"/>
      <c r="V628" s="175"/>
      <c r="W628" s="87"/>
      <c r="X628" s="87"/>
      <c r="Y628" s="87"/>
      <c r="Z628" s="87"/>
      <c r="AA628" s="87"/>
      <c r="AB628" s="87"/>
      <c r="AC628" s="86"/>
      <c r="AD628" s="87"/>
    </row>
    <row x14ac:dyDescent="0.25" r="629" customHeight="1" ht="17.25">
      <c r="A629" s="235">
        <f>A628</f>
        <v>25569.375</v>
      </c>
      <c r="B629" s="280" t="s">
        <v>82</v>
      </c>
      <c r="C629" s="188" t="s">
        <v>14</v>
      </c>
      <c r="D629" s="180"/>
      <c r="E629" s="180"/>
      <c r="F629" s="180"/>
      <c r="G629" s="180">
        <f>SUM(C629:F629)</f>
      </c>
      <c r="H629" s="125">
        <v>5000</v>
      </c>
      <c r="I629" s="125">
        <f>G629*H629</f>
      </c>
      <c r="J629" s="125">
        <f>I629*0.1</f>
      </c>
      <c r="K629" s="125">
        <f>SUM(I629:J629)</f>
      </c>
      <c r="L629" s="242"/>
      <c r="M629" s="175"/>
      <c r="N629" s="87"/>
      <c r="O629" s="87"/>
      <c r="P629" s="87"/>
      <c r="Q629" s="87"/>
      <c r="R629" s="87"/>
      <c r="S629" s="87"/>
      <c r="T629" s="87"/>
      <c r="U629" s="87"/>
      <c r="V629" s="175"/>
      <c r="W629" s="87"/>
      <c r="X629" s="87"/>
      <c r="Y629" s="87"/>
      <c r="Z629" s="87"/>
      <c r="AA629" s="87"/>
      <c r="AB629" s="87"/>
      <c r="AC629" s="86"/>
      <c r="AD629" s="87"/>
    </row>
    <row x14ac:dyDescent="0.25" r="630" customHeight="1" ht="17.25">
      <c r="A630" s="235">
        <f>A629</f>
        <v>25569.375</v>
      </c>
      <c r="B630" s="280" t="s">
        <v>151</v>
      </c>
      <c r="C630" s="180"/>
      <c r="D630" s="180"/>
      <c r="E630" s="180"/>
      <c r="F630" s="180"/>
      <c r="G630" s="180">
        <f>SUM(C630:F630)</f>
      </c>
      <c r="H630" s="125">
        <v>5000</v>
      </c>
      <c r="I630" s="125">
        <f>G630*H630</f>
      </c>
      <c r="J630" s="125">
        <f>I630*0.1</f>
      </c>
      <c r="K630" s="125">
        <f>SUM(I630:J630)</f>
      </c>
      <c r="L630" s="242"/>
      <c r="M630" s="175"/>
      <c r="N630" s="87"/>
      <c r="O630" s="87"/>
      <c r="P630" s="87"/>
      <c r="Q630" s="87"/>
      <c r="R630" s="87"/>
      <c r="S630" s="87"/>
      <c r="T630" s="87"/>
      <c r="U630" s="87"/>
      <c r="V630" s="175"/>
      <c r="W630" s="87"/>
      <c r="X630" s="87"/>
      <c r="Y630" s="87"/>
      <c r="Z630" s="87"/>
      <c r="AA630" s="87"/>
      <c r="AB630" s="87"/>
      <c r="AC630" s="86"/>
      <c r="AD630" s="87"/>
    </row>
    <row x14ac:dyDescent="0.25" r="631" customHeight="1" ht="17.25">
      <c r="A631" s="235">
        <f>A630</f>
        <v>25569.375</v>
      </c>
      <c r="B631" s="280"/>
      <c r="C631" s="180"/>
      <c r="D631" s="180"/>
      <c r="E631" s="180"/>
      <c r="F631" s="180"/>
      <c r="G631" s="180">
        <f>SUM(C631:F631)</f>
      </c>
      <c r="H631" s="125"/>
      <c r="I631" s="125">
        <f>G631*H631</f>
      </c>
      <c r="J631" s="125">
        <f>I631*0.1</f>
      </c>
      <c r="K631" s="125">
        <f>SUM(I631:J631)</f>
      </c>
      <c r="L631" s="242"/>
      <c r="M631" s="175"/>
      <c r="N631" s="87"/>
      <c r="O631" s="87"/>
      <c r="P631" s="87"/>
      <c r="Q631" s="87"/>
      <c r="R631" s="87"/>
      <c r="S631" s="87"/>
      <c r="T631" s="87"/>
      <c r="U631" s="87"/>
      <c r="V631" s="175"/>
      <c r="W631" s="87"/>
      <c r="X631" s="87"/>
      <c r="Y631" s="87"/>
      <c r="Z631" s="87"/>
      <c r="AA631" s="87"/>
      <c r="AB631" s="87"/>
      <c r="AC631" s="86"/>
      <c r="AD631" s="87"/>
    </row>
    <row x14ac:dyDescent="0.25" r="632" customHeight="1" ht="17.25">
      <c r="A632" s="235">
        <f>A631</f>
        <v>25569.375</v>
      </c>
      <c r="B632" s="280"/>
      <c r="C632" s="180"/>
      <c r="D632" s="180"/>
      <c r="E632" s="180"/>
      <c r="F632" s="180"/>
      <c r="G632" s="180">
        <f>SUM(C632:F632)</f>
      </c>
      <c r="H632" s="125"/>
      <c r="I632" s="125">
        <f>G632*H632</f>
      </c>
      <c r="J632" s="125">
        <f>I632*0.1</f>
      </c>
      <c r="K632" s="125">
        <f>SUM(I632:J632)</f>
      </c>
      <c r="L632" s="242"/>
      <c r="M632" s="175"/>
      <c r="N632" s="87"/>
      <c r="O632" s="87"/>
      <c r="P632" s="87"/>
      <c r="Q632" s="87"/>
      <c r="R632" s="87"/>
      <c r="S632" s="87"/>
      <c r="T632" s="87"/>
      <c r="U632" s="87"/>
      <c r="V632" s="175"/>
      <c r="W632" s="87"/>
      <c r="X632" s="87"/>
      <c r="Y632" s="87"/>
      <c r="Z632" s="87"/>
      <c r="AA632" s="87"/>
      <c r="AB632" s="87"/>
      <c r="AC632" s="86"/>
      <c r="AD632" s="87"/>
    </row>
    <row x14ac:dyDescent="0.25" r="633" customHeight="1" ht="17.25">
      <c r="A633" s="235">
        <f>A632</f>
        <v>25569.375</v>
      </c>
      <c r="B633" s="179"/>
      <c r="C633" s="180"/>
      <c r="D633" s="180"/>
      <c r="E633" s="180"/>
      <c r="F633" s="180"/>
      <c r="G633" s="180">
        <f>SUM(C633:F633)</f>
      </c>
      <c r="H633" s="125"/>
      <c r="I633" s="125">
        <f>G633*H633</f>
      </c>
      <c r="J633" s="125">
        <f>I633*0.1</f>
      </c>
      <c r="K633" s="125">
        <f>SUM(I633:J633)</f>
      </c>
      <c r="L633" s="242"/>
      <c r="M633" s="175"/>
      <c r="N633" s="87"/>
      <c r="O633" s="87"/>
      <c r="P633" s="87"/>
      <c r="Q633" s="87"/>
      <c r="R633" s="87"/>
      <c r="S633" s="87"/>
      <c r="T633" s="87"/>
      <c r="U633" s="87"/>
      <c r="V633" s="175"/>
      <c r="W633" s="87"/>
      <c r="X633" s="87"/>
      <c r="Y633" s="87"/>
      <c r="Z633" s="87"/>
      <c r="AA633" s="87"/>
      <c r="AB633" s="87"/>
      <c r="AC633" s="86"/>
      <c r="AD633" s="87"/>
    </row>
    <row x14ac:dyDescent="0.25" r="634" customHeight="1" ht="17.25">
      <c r="A634" s="243">
        <f>A633</f>
        <v>25569.375</v>
      </c>
      <c r="B634" s="282" t="s">
        <v>155</v>
      </c>
      <c r="C634" s="191">
        <f>SUM(C592:C633)</f>
      </c>
      <c r="D634" s="191">
        <f>SUM(D592:D633)</f>
      </c>
      <c r="E634" s="191">
        <f>SUM(E592:E633)</f>
      </c>
      <c r="F634" s="191">
        <f>SUM(F592:F633)</f>
      </c>
      <c r="G634" s="191">
        <f>SUM(G592:G633)</f>
      </c>
      <c r="H634" s="201"/>
      <c r="I634" s="201">
        <f>SUM(I592:I633)</f>
      </c>
      <c r="J634" s="201">
        <f>SUM(J592:J633)</f>
      </c>
      <c r="K634" s="201">
        <f>SUM(K592:K633)</f>
      </c>
      <c r="L634" s="283"/>
      <c r="M634" s="175"/>
      <c r="N634" s="87"/>
      <c r="O634" s="87"/>
      <c r="P634" s="87"/>
      <c r="Q634" s="87"/>
      <c r="R634" s="87"/>
      <c r="S634" s="87"/>
      <c r="T634" s="87"/>
      <c r="U634" s="87"/>
      <c r="V634" s="175"/>
      <c r="W634" s="87"/>
      <c r="X634" s="87"/>
      <c r="Y634" s="87"/>
      <c r="Z634" s="87"/>
      <c r="AA634" s="87"/>
      <c r="AB634" s="87"/>
      <c r="AC634" s="86"/>
      <c r="AD634" s="87"/>
    </row>
    <row x14ac:dyDescent="0.25" r="635" customHeight="1" ht="17.25">
      <c r="A635" s="235">
        <f>A637</f>
        <v>25569.375</v>
      </c>
      <c r="B635" s="186" t="s">
        <v>113</v>
      </c>
      <c r="C635" s="180"/>
      <c r="D635" s="180"/>
      <c r="E635" s="180"/>
      <c r="F635" s="180"/>
      <c r="G635" s="180">
        <f>SUM(C635:F635)</f>
      </c>
      <c r="H635" s="125">
        <v>6500</v>
      </c>
      <c r="I635" s="125">
        <f>G635*H635</f>
      </c>
      <c r="J635" s="185"/>
      <c r="K635" s="125">
        <f>SUM(I635:J635)</f>
      </c>
      <c r="L635" s="242"/>
      <c r="M635" s="175"/>
      <c r="N635" s="87"/>
      <c r="O635" s="87"/>
      <c r="P635" s="87"/>
      <c r="Q635" s="87"/>
      <c r="R635" s="87"/>
      <c r="S635" s="87"/>
      <c r="T635" s="87"/>
      <c r="U635" s="87"/>
      <c r="V635" s="175"/>
      <c r="W635" s="87"/>
      <c r="X635" s="87"/>
      <c r="Y635" s="87"/>
      <c r="Z635" s="87"/>
      <c r="AA635" s="87"/>
      <c r="AB635" s="87"/>
      <c r="AC635" s="86"/>
      <c r="AD635" s="87"/>
    </row>
    <row x14ac:dyDescent="0.25" r="636" customHeight="1" ht="17.25">
      <c r="A636" s="235">
        <f>A632</f>
        <v>25569.375</v>
      </c>
      <c r="B636" s="186" t="s">
        <v>156</v>
      </c>
      <c r="C636" s="180"/>
      <c r="D636" s="180"/>
      <c r="E636" s="180"/>
      <c r="F636" s="180"/>
      <c r="G636" s="180">
        <f>SUM(C636:F636)</f>
      </c>
      <c r="H636" s="125">
        <v>6500</v>
      </c>
      <c r="I636" s="125">
        <f>G636*H636</f>
      </c>
      <c r="J636" s="185"/>
      <c r="K636" s="125">
        <f>SUM(I636:J636)</f>
      </c>
      <c r="L636" s="242"/>
      <c r="M636" s="175"/>
      <c r="N636" s="87"/>
      <c r="O636" s="87"/>
      <c r="P636" s="87"/>
      <c r="Q636" s="87"/>
      <c r="R636" s="87"/>
      <c r="S636" s="87"/>
      <c r="T636" s="87"/>
      <c r="U636" s="87"/>
      <c r="V636" s="175"/>
      <c r="W636" s="87"/>
      <c r="X636" s="87"/>
      <c r="Y636" s="87"/>
      <c r="Z636" s="87"/>
      <c r="AA636" s="87"/>
      <c r="AB636" s="87"/>
      <c r="AC636" s="86"/>
      <c r="AD636" s="87"/>
    </row>
    <row x14ac:dyDescent="0.25" r="637" customHeight="1" ht="17.25">
      <c r="A637" s="235">
        <f>A638</f>
        <v>25569.375</v>
      </c>
      <c r="B637" s="186" t="s">
        <v>112</v>
      </c>
      <c r="C637" s="180"/>
      <c r="D637" s="180"/>
      <c r="E637" s="180"/>
      <c r="F637" s="180"/>
      <c r="G637" s="180">
        <f>SUM(C637:F637)</f>
      </c>
      <c r="H637" s="125">
        <v>6900</v>
      </c>
      <c r="I637" s="125">
        <f>G637*H637</f>
      </c>
      <c r="J637" s="185"/>
      <c r="K637" s="125">
        <f>SUM(I637:J637)</f>
      </c>
      <c r="L637" s="242"/>
      <c r="M637" s="175"/>
      <c r="N637" s="87"/>
      <c r="O637" s="87"/>
      <c r="P637" s="87"/>
      <c r="Q637" s="87"/>
      <c r="R637" s="87"/>
      <c r="S637" s="87"/>
      <c r="T637" s="87"/>
      <c r="U637" s="87"/>
      <c r="V637" s="175"/>
      <c r="W637" s="87"/>
      <c r="X637" s="87"/>
      <c r="Y637" s="87"/>
      <c r="Z637" s="87"/>
      <c r="AA637" s="87"/>
      <c r="AB637" s="87"/>
      <c r="AC637" s="86"/>
      <c r="AD637" s="87"/>
    </row>
    <row x14ac:dyDescent="0.25" r="638" customHeight="1" ht="17.25">
      <c r="A638" s="235">
        <f>A636</f>
        <v>25569.375</v>
      </c>
      <c r="B638" s="179"/>
      <c r="C638" s="180"/>
      <c r="D638" s="180"/>
      <c r="E638" s="180"/>
      <c r="F638" s="180"/>
      <c r="G638" s="180">
        <f>SUM(C638:F638)</f>
      </c>
      <c r="H638" s="125"/>
      <c r="I638" s="125">
        <f>G636*H638</f>
      </c>
      <c r="J638" s="185"/>
      <c r="K638" s="125">
        <f>SUM(I638:J638)</f>
      </c>
      <c r="L638" s="242"/>
      <c r="M638" s="175"/>
      <c r="N638" s="87"/>
      <c r="O638" s="87"/>
      <c r="P638" s="87"/>
      <c r="Q638" s="87"/>
      <c r="R638" s="87"/>
      <c r="S638" s="87"/>
      <c r="T638" s="87"/>
      <c r="U638" s="87"/>
      <c r="V638" s="175"/>
      <c r="W638" s="87"/>
      <c r="X638" s="87"/>
      <c r="Y638" s="87"/>
      <c r="Z638" s="87"/>
      <c r="AA638" s="87"/>
      <c r="AB638" s="87"/>
      <c r="AC638" s="86"/>
      <c r="AD638" s="87"/>
    </row>
    <row x14ac:dyDescent="0.25" r="639" customHeight="1" ht="17.25">
      <c r="A639" s="235">
        <f>A638</f>
        <v>25569.375</v>
      </c>
      <c r="B639" s="179"/>
      <c r="C639" s="180"/>
      <c r="D639" s="180"/>
      <c r="E639" s="180"/>
      <c r="F639" s="180"/>
      <c r="G639" s="180">
        <f>SUM(C639:F639)</f>
      </c>
      <c r="H639" s="125"/>
      <c r="I639" s="125">
        <f>G639*H639</f>
      </c>
      <c r="J639" s="185"/>
      <c r="K639" s="125">
        <f>SUM(I639:J639)</f>
      </c>
      <c r="L639" s="242"/>
      <c r="M639" s="175"/>
      <c r="N639" s="87"/>
      <c r="O639" s="87"/>
      <c r="P639" s="87"/>
      <c r="Q639" s="87"/>
      <c r="R639" s="87"/>
      <c r="S639" s="87"/>
      <c r="T639" s="87"/>
      <c r="U639" s="87"/>
      <c r="V639" s="175"/>
      <c r="W639" s="87"/>
      <c r="X639" s="87"/>
      <c r="Y639" s="87"/>
      <c r="Z639" s="87"/>
      <c r="AA639" s="87"/>
      <c r="AB639" s="87"/>
      <c r="AC639" s="86"/>
      <c r="AD639" s="87"/>
    </row>
    <row x14ac:dyDescent="0.25" r="640" customHeight="1" ht="17.25">
      <c r="A640" s="235">
        <f>A639</f>
        <v>25569.375</v>
      </c>
      <c r="B640" s="179"/>
      <c r="C640" s="180"/>
      <c r="D640" s="180"/>
      <c r="E640" s="180"/>
      <c r="F640" s="180"/>
      <c r="G640" s="180">
        <f>SUM(C640:F640)</f>
      </c>
      <c r="H640" s="125"/>
      <c r="I640" s="125">
        <f>G639*H640</f>
      </c>
      <c r="J640" s="185"/>
      <c r="K640" s="125">
        <f>SUM(I640:J640)</f>
      </c>
      <c r="L640" s="242"/>
      <c r="M640" s="175"/>
      <c r="N640" s="87"/>
      <c r="O640" s="87"/>
      <c r="P640" s="87"/>
      <c r="Q640" s="87"/>
      <c r="R640" s="87"/>
      <c r="S640" s="87"/>
      <c r="T640" s="87"/>
      <c r="U640" s="87"/>
      <c r="V640" s="175"/>
      <c r="W640" s="87"/>
      <c r="X640" s="87"/>
      <c r="Y640" s="87"/>
      <c r="Z640" s="87"/>
      <c r="AA640" s="87"/>
      <c r="AB640" s="87"/>
      <c r="AC640" s="86"/>
      <c r="AD640" s="87"/>
    </row>
    <row x14ac:dyDescent="0.25" r="641" customHeight="1" ht="17.25">
      <c r="A641" s="235">
        <f>A635</f>
        <v>25569.375</v>
      </c>
      <c r="B641" s="179"/>
      <c r="C641" s="180"/>
      <c r="D641" s="180"/>
      <c r="E641" s="180"/>
      <c r="F641" s="180"/>
      <c r="G641" s="180">
        <f>SUM(C641:F641)</f>
      </c>
      <c r="H641" s="125"/>
      <c r="I641" s="125">
        <f>G641*H641</f>
      </c>
      <c r="J641" s="185"/>
      <c r="K641" s="125">
        <f>SUM(I641:J641)</f>
      </c>
      <c r="L641" s="242"/>
      <c r="M641" s="175"/>
      <c r="N641" s="87"/>
      <c r="O641" s="87"/>
      <c r="P641" s="87"/>
      <c r="Q641" s="87"/>
      <c r="R641" s="87"/>
      <c r="S641" s="87"/>
      <c r="T641" s="87"/>
      <c r="U641" s="87"/>
      <c r="V641" s="175"/>
      <c r="W641" s="87"/>
      <c r="X641" s="87"/>
      <c r="Y641" s="87"/>
      <c r="Z641" s="87"/>
      <c r="AA641" s="87"/>
      <c r="AB641" s="87"/>
      <c r="AC641" s="86"/>
      <c r="AD641" s="87"/>
    </row>
    <row x14ac:dyDescent="0.25" r="642" customHeight="1" ht="17.25">
      <c r="A642" s="235">
        <f>A641</f>
        <v>25569.375</v>
      </c>
      <c r="B642" s="179"/>
      <c r="C642" s="180"/>
      <c r="D642" s="180"/>
      <c r="E642" s="180"/>
      <c r="F642" s="180"/>
      <c r="G642" s="180">
        <f>SUM(C642:F642)</f>
      </c>
      <c r="H642" s="125"/>
      <c r="I642" s="125">
        <f>G641*H642</f>
      </c>
      <c r="J642" s="185"/>
      <c r="K642" s="125">
        <f>SUM(I642:J642)</f>
      </c>
      <c r="L642" s="242"/>
      <c r="M642" s="175"/>
      <c r="N642" s="87"/>
      <c r="O642" s="87"/>
      <c r="P642" s="87"/>
      <c r="Q642" s="87"/>
      <c r="R642" s="87"/>
      <c r="S642" s="87"/>
      <c r="T642" s="87"/>
      <c r="U642" s="87"/>
      <c r="V642" s="175"/>
      <c r="W642" s="87"/>
      <c r="X642" s="87"/>
      <c r="Y642" s="87"/>
      <c r="Z642" s="87"/>
      <c r="AA642" s="87"/>
      <c r="AB642" s="87"/>
      <c r="AC642" s="86"/>
      <c r="AD642" s="87"/>
    </row>
    <row x14ac:dyDescent="0.25" r="643" customHeight="1" ht="17.25">
      <c r="A643" s="243">
        <f>A642</f>
        <v>25569.375</v>
      </c>
      <c r="B643" s="282" t="s">
        <v>157</v>
      </c>
      <c r="C643" s="191">
        <f>SUM(C635:C642)</f>
      </c>
      <c r="D643" s="191">
        <f>SUM(D635:D642)</f>
      </c>
      <c r="E643" s="191">
        <f>SUM(E635:E642)</f>
      </c>
      <c r="F643" s="191">
        <f>SUM(F635:F642)</f>
      </c>
      <c r="G643" s="191">
        <f>SUM(G635:G642)</f>
      </c>
      <c r="H643" s="201"/>
      <c r="I643" s="201">
        <f>SUM(I635:I642)</f>
      </c>
      <c r="J643" s="201"/>
      <c r="K643" s="202">
        <f>SUM(K635:K642)</f>
      </c>
      <c r="L643" s="242"/>
      <c r="M643" s="175"/>
      <c r="N643" s="87"/>
      <c r="O643" s="87"/>
      <c r="P643" s="87"/>
      <c r="Q643" s="87"/>
      <c r="R643" s="87"/>
      <c r="S643" s="87"/>
      <c r="T643" s="87"/>
      <c r="U643" s="87"/>
      <c r="V643" s="175"/>
      <c r="W643" s="87"/>
      <c r="X643" s="87"/>
      <c r="Y643" s="87"/>
      <c r="Z643" s="87"/>
      <c r="AA643" s="87"/>
      <c r="AB643" s="87"/>
      <c r="AC643" s="86"/>
      <c r="AD643" s="87"/>
    </row>
    <row x14ac:dyDescent="0.25" r="644" customHeight="1" ht="17.25" hidden="1">
      <c r="A644" s="272" t="s">
        <v>128</v>
      </c>
      <c r="B644" s="273" t="s">
        <v>2</v>
      </c>
      <c r="C644" s="274" t="s">
        <v>129</v>
      </c>
      <c r="D644" s="274" t="s">
        <v>130</v>
      </c>
      <c r="E644" s="274" t="s">
        <v>131</v>
      </c>
      <c r="F644" s="274" t="s">
        <v>132</v>
      </c>
      <c r="G644" s="274" t="s">
        <v>133</v>
      </c>
      <c r="H644" s="274" t="s">
        <v>7</v>
      </c>
      <c r="I644" s="274" t="s">
        <v>134</v>
      </c>
      <c r="J644" s="274" t="s">
        <v>90</v>
      </c>
      <c r="K644" s="275" t="s">
        <v>135</v>
      </c>
      <c r="L644" s="276"/>
      <c r="M644" s="175"/>
      <c r="N644" s="87"/>
      <c r="O644" s="87"/>
      <c r="P644" s="87"/>
      <c r="Q644" s="87"/>
      <c r="R644" s="87"/>
      <c r="S644" s="87"/>
      <c r="T644" s="87"/>
      <c r="U644" s="87"/>
      <c r="V644" s="175"/>
      <c r="W644" s="87"/>
      <c r="X644" s="87"/>
      <c r="Y644" s="87"/>
      <c r="Z644" s="87"/>
      <c r="AA644" s="87"/>
      <c r="AB644" s="87"/>
      <c r="AC644" s="86"/>
      <c r="AD644" s="87"/>
    </row>
    <row x14ac:dyDescent="0.25" r="645" customHeight="1" ht="17.25">
      <c r="A645" s="235">
        <f>A643+1</f>
        <v>25569.375</v>
      </c>
      <c r="B645" s="179" t="s">
        <v>203</v>
      </c>
      <c r="C645" s="180"/>
      <c r="D645" s="180">
        <v>0</v>
      </c>
      <c r="E645" s="180"/>
      <c r="F645" s="180"/>
      <c r="G645" s="180">
        <f>SUM(C645:F645)</f>
      </c>
      <c r="H645" s="237">
        <v>6000</v>
      </c>
      <c r="I645" s="125">
        <f>G645*H645</f>
      </c>
      <c r="J645" s="125">
        <f>I645*0.1</f>
      </c>
      <c r="K645" s="132">
        <f>SUM(I645:J645)</f>
      </c>
      <c r="L645" s="242"/>
      <c r="M645" s="175"/>
      <c r="N645" s="87"/>
      <c r="O645" s="87"/>
      <c r="P645" s="87"/>
      <c r="Q645" s="87"/>
      <c r="R645" s="87"/>
      <c r="S645" s="87"/>
      <c r="T645" s="87"/>
      <c r="U645" s="87"/>
      <c r="V645" s="175"/>
      <c r="W645" s="87"/>
      <c r="X645" s="87"/>
      <c r="Y645" s="87"/>
      <c r="Z645" s="87"/>
      <c r="AA645" s="87"/>
      <c r="AB645" s="87"/>
      <c r="AC645" s="86"/>
      <c r="AD645" s="87"/>
    </row>
    <row x14ac:dyDescent="0.25" r="646" customHeight="1" ht="17.25">
      <c r="A646" s="235">
        <f>A645</f>
        <v>25569.375</v>
      </c>
      <c r="B646" s="179" t="s">
        <v>205</v>
      </c>
      <c r="C646" s="180"/>
      <c r="D646" s="180">
        <f>103-6</f>
      </c>
      <c r="E646" s="180">
        <v>20</v>
      </c>
      <c r="F646" s="180">
        <v>17</v>
      </c>
      <c r="G646" s="180">
        <f>SUM(C646:F646)</f>
      </c>
      <c r="H646" s="182">
        <v>4300</v>
      </c>
      <c r="I646" s="125">
        <f>G646*H646</f>
      </c>
      <c r="J646" s="125">
        <f>I646*0.1</f>
      </c>
      <c r="K646" s="132">
        <f>SUM(I646:J646)</f>
      </c>
      <c r="L646" s="242"/>
      <c r="M646" s="175"/>
      <c r="N646" s="87"/>
      <c r="O646" s="87"/>
      <c r="P646" s="87"/>
      <c r="Q646" s="87"/>
      <c r="R646" s="87"/>
      <c r="S646" s="87"/>
      <c r="T646" s="87"/>
      <c r="U646" s="87"/>
      <c r="V646" s="175"/>
      <c r="W646" s="87"/>
      <c r="X646" s="87"/>
      <c r="Y646" s="87"/>
      <c r="Z646" s="87"/>
      <c r="AA646" s="87"/>
      <c r="AB646" s="87"/>
      <c r="AC646" s="86"/>
      <c r="AD646" s="87"/>
    </row>
    <row x14ac:dyDescent="0.25" r="647" customHeight="1" ht="17.25">
      <c r="A647" s="235">
        <f>A646</f>
        <v>25569.375</v>
      </c>
      <c r="B647" s="179" t="s">
        <v>206</v>
      </c>
      <c r="C647" s="180"/>
      <c r="D647" s="180">
        <v>6</v>
      </c>
      <c r="E647" s="180"/>
      <c r="F647" s="180"/>
      <c r="G647" s="180">
        <f>SUM(C647:F647)</f>
      </c>
      <c r="H647" s="182">
        <v>5000</v>
      </c>
      <c r="I647" s="125">
        <f>G647*H647</f>
      </c>
      <c r="J647" s="125">
        <f>I647*0.1</f>
      </c>
      <c r="K647" s="132">
        <f>SUM(I647:J647)</f>
      </c>
      <c r="L647" s="242"/>
      <c r="M647" s="175"/>
      <c r="N647" s="87"/>
      <c r="O647" s="87"/>
      <c r="P647" s="87"/>
      <c r="Q647" s="87"/>
      <c r="R647" s="87"/>
      <c r="S647" s="87"/>
      <c r="T647" s="87"/>
      <c r="U647" s="87"/>
      <c r="V647" s="175"/>
      <c r="W647" s="87"/>
      <c r="X647" s="87"/>
      <c r="Y647" s="87"/>
      <c r="Z647" s="87"/>
      <c r="AA647" s="87"/>
      <c r="AB647" s="87"/>
      <c r="AC647" s="86"/>
      <c r="AD647" s="87"/>
    </row>
    <row x14ac:dyDescent="0.25" r="648" customHeight="1" ht="17.25">
      <c r="A648" s="235">
        <f>A646</f>
        <v>25569.375</v>
      </c>
      <c r="B648" s="179" t="s">
        <v>13</v>
      </c>
      <c r="C648" s="180"/>
      <c r="D648" s="180">
        <v>12</v>
      </c>
      <c r="E648" s="180">
        <v>4</v>
      </c>
      <c r="F648" s="180"/>
      <c r="G648" s="180">
        <f>SUM(C648:F648)</f>
      </c>
      <c r="H648" s="125">
        <v>6000</v>
      </c>
      <c r="I648" s="125">
        <f>G648*H648</f>
      </c>
      <c r="J648" s="125">
        <f>I648*0.1</f>
      </c>
      <c r="K648" s="132">
        <f>SUM(I648:J648)</f>
      </c>
      <c r="L648" s="242"/>
      <c r="M648" s="175"/>
      <c r="N648" s="87"/>
      <c r="O648" s="87"/>
      <c r="P648" s="87"/>
      <c r="Q648" s="87"/>
      <c r="R648" s="87"/>
      <c r="S648" s="87"/>
      <c r="T648" s="87"/>
      <c r="U648" s="87"/>
      <c r="V648" s="175"/>
      <c r="W648" s="87"/>
      <c r="X648" s="87"/>
      <c r="Y648" s="87"/>
      <c r="Z648" s="87"/>
      <c r="AA648" s="87"/>
      <c r="AB648" s="87"/>
      <c r="AC648" s="86"/>
      <c r="AD648" s="87"/>
    </row>
    <row x14ac:dyDescent="0.25" r="649" customHeight="1" ht="17.25">
      <c r="A649" s="235">
        <f>A648</f>
        <v>25569.375</v>
      </c>
      <c r="B649" s="179" t="s">
        <v>58</v>
      </c>
      <c r="C649" s="183" t="s">
        <v>14</v>
      </c>
      <c r="D649" s="180">
        <v>16</v>
      </c>
      <c r="E649" s="180"/>
      <c r="F649" s="180"/>
      <c r="G649" s="180">
        <f>SUM(C649:F649)</f>
      </c>
      <c r="H649" s="237">
        <v>5500</v>
      </c>
      <c r="I649" s="125">
        <f>G649*H649</f>
      </c>
      <c r="J649" s="125">
        <f>I649*0.1</f>
      </c>
      <c r="K649" s="132">
        <f>SUM(I649:J649)</f>
      </c>
      <c r="L649" s="242"/>
      <c r="M649" s="175"/>
      <c r="N649" s="87"/>
      <c r="O649" s="87"/>
      <c r="P649" s="87"/>
      <c r="Q649" s="87"/>
      <c r="R649" s="87"/>
      <c r="S649" s="87"/>
      <c r="T649" s="87"/>
      <c r="U649" s="87"/>
      <c r="V649" s="175"/>
      <c r="W649" s="87"/>
      <c r="X649" s="87"/>
      <c r="Y649" s="87"/>
      <c r="Z649" s="87"/>
      <c r="AA649" s="87"/>
      <c r="AB649" s="87"/>
      <c r="AC649" s="86"/>
      <c r="AD649" s="87"/>
    </row>
    <row x14ac:dyDescent="0.25" r="650" customHeight="1" ht="17.25">
      <c r="A650" s="235">
        <f>A649</f>
        <v>25569.375</v>
      </c>
      <c r="B650" s="179" t="s">
        <v>147</v>
      </c>
      <c r="C650" s="183">
        <v>0</v>
      </c>
      <c r="D650" s="180">
        <v>45</v>
      </c>
      <c r="E650" s="180">
        <v>25</v>
      </c>
      <c r="F650" s="180">
        <v>2</v>
      </c>
      <c r="G650" s="180">
        <f>SUM(C650:F650)</f>
      </c>
      <c r="H650" s="125">
        <v>5000</v>
      </c>
      <c r="I650" s="125">
        <f>G650*H650</f>
      </c>
      <c r="J650" s="125">
        <f>I650*0.1</f>
      </c>
      <c r="K650" s="132">
        <f>SUM(I650:J650)</f>
      </c>
      <c r="L650" s="242"/>
      <c r="M650" s="175"/>
      <c r="N650" s="87"/>
      <c r="O650" s="87"/>
      <c r="P650" s="87"/>
      <c r="Q650" s="87"/>
      <c r="R650" s="87"/>
      <c r="S650" s="87"/>
      <c r="T650" s="87"/>
      <c r="U650" s="87"/>
      <c r="V650" s="175"/>
      <c r="W650" s="87"/>
      <c r="X650" s="87"/>
      <c r="Y650" s="87"/>
      <c r="Z650" s="87"/>
      <c r="AA650" s="87"/>
      <c r="AB650" s="87"/>
      <c r="AC650" s="86"/>
      <c r="AD650" s="87"/>
    </row>
    <row x14ac:dyDescent="0.25" r="651" customHeight="1" ht="17.25">
      <c r="A651" s="235">
        <f>A650</f>
        <v>25569.375</v>
      </c>
      <c r="B651" s="179" t="s">
        <v>27</v>
      </c>
      <c r="C651" s="180"/>
      <c r="D651" s="180">
        <v>10</v>
      </c>
      <c r="E651" s="180">
        <v>10</v>
      </c>
      <c r="F651" s="180"/>
      <c r="G651" s="180">
        <f>SUM(C651:F651)</f>
      </c>
      <c r="H651" s="125">
        <v>5500</v>
      </c>
      <c r="I651" s="125">
        <f>G651*H651</f>
      </c>
      <c r="J651" s="125">
        <f>I651*0.1</f>
      </c>
      <c r="K651" s="132">
        <f>SUM(I651:J651)</f>
      </c>
      <c r="L651" s="242"/>
      <c r="M651" s="175"/>
      <c r="N651" s="87"/>
      <c r="O651" s="87"/>
      <c r="P651" s="87"/>
      <c r="Q651" s="87"/>
      <c r="R651" s="87"/>
      <c r="S651" s="87"/>
      <c r="T651" s="87"/>
      <c r="U651" s="87"/>
      <c r="V651" s="175"/>
      <c r="W651" s="87"/>
      <c r="X651" s="87"/>
      <c r="Y651" s="87"/>
      <c r="Z651" s="87"/>
      <c r="AA651" s="87"/>
      <c r="AB651" s="87"/>
      <c r="AC651" s="86"/>
      <c r="AD651" s="87"/>
    </row>
    <row x14ac:dyDescent="0.25" r="652" customHeight="1" ht="17.25">
      <c r="A652" s="235">
        <f>A651</f>
        <v>25569.375</v>
      </c>
      <c r="B652" s="179" t="s">
        <v>20</v>
      </c>
      <c r="C652" s="180"/>
      <c r="D652" s="180">
        <v>61</v>
      </c>
      <c r="E652" s="180">
        <v>4</v>
      </c>
      <c r="F652" s="180"/>
      <c r="G652" s="180">
        <f>SUM(C652:F652)</f>
      </c>
      <c r="H652" s="125">
        <v>5000</v>
      </c>
      <c r="I652" s="125">
        <f>G652*H652</f>
      </c>
      <c r="J652" s="125">
        <f>I652*0.1</f>
      </c>
      <c r="K652" s="132">
        <f>SUM(I652:J652)</f>
      </c>
      <c r="L652" s="242"/>
      <c r="M652" s="175"/>
      <c r="N652" s="87"/>
      <c r="O652" s="87"/>
      <c r="P652" s="87"/>
      <c r="Q652" s="87"/>
      <c r="R652" s="87"/>
      <c r="S652" s="87"/>
      <c r="T652" s="87"/>
      <c r="U652" s="87"/>
      <c r="V652" s="175"/>
      <c r="W652" s="87"/>
      <c r="X652" s="87"/>
      <c r="Y652" s="87"/>
      <c r="Z652" s="87"/>
      <c r="AA652" s="87"/>
      <c r="AB652" s="87"/>
      <c r="AC652" s="86"/>
      <c r="AD652" s="87"/>
    </row>
    <row x14ac:dyDescent="0.25" r="653" customHeight="1" ht="17.25">
      <c r="A653" s="235">
        <f>A652</f>
        <v>25569.375</v>
      </c>
      <c r="B653" s="179" t="s">
        <v>31</v>
      </c>
      <c r="C653" s="180"/>
      <c r="D653" s="180">
        <v>25</v>
      </c>
      <c r="E653" s="180"/>
      <c r="F653" s="180"/>
      <c r="G653" s="180">
        <f>SUM(C653:F653)</f>
      </c>
      <c r="H653" s="125">
        <v>6000</v>
      </c>
      <c r="I653" s="125">
        <f>G653*H653</f>
      </c>
      <c r="J653" s="125">
        <f>I653*0.1</f>
      </c>
      <c r="K653" s="132">
        <f>SUM(I653:J653)</f>
      </c>
      <c r="L653" s="242"/>
      <c r="M653" s="175"/>
      <c r="N653" s="87"/>
      <c r="O653" s="87"/>
      <c r="P653" s="87"/>
      <c r="Q653" s="87"/>
      <c r="R653" s="87"/>
      <c r="S653" s="87"/>
      <c r="T653" s="87"/>
      <c r="U653" s="87"/>
      <c r="V653" s="175"/>
      <c r="W653" s="87"/>
      <c r="X653" s="87"/>
      <c r="Y653" s="87"/>
      <c r="Z653" s="87"/>
      <c r="AA653" s="87"/>
      <c r="AB653" s="87"/>
      <c r="AC653" s="86"/>
      <c r="AD653" s="87"/>
    </row>
    <row x14ac:dyDescent="0.25" r="654" customHeight="1" ht="17.25">
      <c r="A654" s="235">
        <f>A653</f>
        <v>25569.375</v>
      </c>
      <c r="B654" s="179" t="s">
        <v>71</v>
      </c>
      <c r="C654" s="180"/>
      <c r="D654" s="180">
        <v>25</v>
      </c>
      <c r="E654" s="180"/>
      <c r="F654" s="180"/>
      <c r="G654" s="180">
        <f>SUM(C654:F654)</f>
      </c>
      <c r="H654" s="125">
        <v>6000</v>
      </c>
      <c r="I654" s="125">
        <f>G654*H654</f>
      </c>
      <c r="J654" s="125">
        <f>I654*0.1</f>
      </c>
      <c r="K654" s="132">
        <f>SUM(I654:J654)</f>
      </c>
      <c r="L654" s="242"/>
      <c r="M654" s="175"/>
      <c r="N654" s="87"/>
      <c r="O654" s="87"/>
      <c r="P654" s="87"/>
      <c r="Q654" s="87"/>
      <c r="R654" s="87"/>
      <c r="S654" s="87"/>
      <c r="T654" s="87"/>
      <c r="U654" s="87"/>
      <c r="V654" s="175"/>
      <c r="W654" s="87"/>
      <c r="X654" s="87"/>
      <c r="Y654" s="87"/>
      <c r="Z654" s="87"/>
      <c r="AA654" s="87"/>
      <c r="AB654" s="87"/>
      <c r="AC654" s="86"/>
      <c r="AD654" s="87"/>
    </row>
    <row x14ac:dyDescent="0.25" r="655" customHeight="1" ht="17.25">
      <c r="A655" s="235">
        <f>A654</f>
        <v>25569.375</v>
      </c>
      <c r="B655" s="179" t="s">
        <v>49</v>
      </c>
      <c r="C655" s="180"/>
      <c r="D655" s="180">
        <v>15</v>
      </c>
      <c r="E655" s="180">
        <v>8</v>
      </c>
      <c r="F655" s="180"/>
      <c r="G655" s="180">
        <f>SUM(C655:F655)</f>
      </c>
      <c r="H655" s="125">
        <v>6000</v>
      </c>
      <c r="I655" s="125">
        <f>G655*H655</f>
      </c>
      <c r="J655" s="125">
        <f>I655*0.1</f>
      </c>
      <c r="K655" s="132">
        <f>SUM(I655:J655)</f>
      </c>
      <c r="L655" s="242"/>
      <c r="M655" s="175"/>
      <c r="N655" s="87"/>
      <c r="O655" s="87"/>
      <c r="P655" s="87"/>
      <c r="Q655" s="87"/>
      <c r="R655" s="87"/>
      <c r="S655" s="87"/>
      <c r="T655" s="87"/>
      <c r="U655" s="87"/>
      <c r="V655" s="175"/>
      <c r="W655" s="87"/>
      <c r="X655" s="87"/>
      <c r="Y655" s="87"/>
      <c r="Z655" s="87"/>
      <c r="AA655" s="87"/>
      <c r="AB655" s="87"/>
      <c r="AC655" s="86"/>
      <c r="AD655" s="87"/>
    </row>
    <row x14ac:dyDescent="0.25" r="656" customHeight="1" ht="17.25">
      <c r="A656" s="235">
        <f>A655</f>
        <v>25569.375</v>
      </c>
      <c r="B656" s="184" t="s">
        <v>9</v>
      </c>
      <c r="C656" s="180"/>
      <c r="D656" s="180">
        <v>36</v>
      </c>
      <c r="E656" s="180"/>
      <c r="F656" s="180"/>
      <c r="G656" s="180">
        <f>SUM(C656:F656)</f>
      </c>
      <c r="H656" s="125">
        <v>6000</v>
      </c>
      <c r="I656" s="125">
        <f>G656*H656</f>
      </c>
      <c r="J656" s="125">
        <f>I656*0.1</f>
      </c>
      <c r="K656" s="132">
        <f>SUM(I656:J656)</f>
      </c>
      <c r="L656" s="242"/>
      <c r="M656" s="175"/>
      <c r="N656" s="87"/>
      <c r="O656" s="87"/>
      <c r="P656" s="87"/>
      <c r="Q656" s="87"/>
      <c r="R656" s="87"/>
      <c r="S656" s="87"/>
      <c r="T656" s="87"/>
      <c r="U656" s="87"/>
      <c r="V656" s="175"/>
      <c r="W656" s="87"/>
      <c r="X656" s="87"/>
      <c r="Y656" s="87"/>
      <c r="Z656" s="87"/>
      <c r="AA656" s="87"/>
      <c r="AB656" s="87"/>
      <c r="AC656" s="86"/>
      <c r="AD656" s="87"/>
    </row>
    <row x14ac:dyDescent="0.25" r="657" customHeight="1" ht="17.25">
      <c r="A657" s="235">
        <f>A656</f>
        <v>25569.375</v>
      </c>
      <c r="B657" s="179" t="s">
        <v>78</v>
      </c>
      <c r="C657" s="180"/>
      <c r="D657" s="180">
        <v>20</v>
      </c>
      <c r="E657" s="180"/>
      <c r="F657" s="180"/>
      <c r="G657" s="180">
        <f>SUM(C657:F657)</f>
      </c>
      <c r="H657" s="125">
        <v>6500</v>
      </c>
      <c r="I657" s="125">
        <f>G657*H657</f>
      </c>
      <c r="J657" s="125">
        <f>I657*0.1</f>
      </c>
      <c r="K657" s="132">
        <f>SUM(I657:J657)</f>
      </c>
      <c r="L657" s="242"/>
      <c r="M657" s="175"/>
      <c r="N657" s="87"/>
      <c r="O657" s="87"/>
      <c r="P657" s="87"/>
      <c r="Q657" s="87"/>
      <c r="R657" s="87"/>
      <c r="S657" s="87"/>
      <c r="T657" s="87"/>
      <c r="U657" s="87"/>
      <c r="V657" s="175"/>
      <c r="W657" s="87"/>
      <c r="X657" s="87"/>
      <c r="Y657" s="87"/>
      <c r="Z657" s="87"/>
      <c r="AA657" s="87"/>
      <c r="AB657" s="87"/>
      <c r="AC657" s="86"/>
      <c r="AD657" s="87"/>
    </row>
    <row x14ac:dyDescent="0.25" r="658" customHeight="1" ht="17.25">
      <c r="A658" s="235">
        <f>A657</f>
        <v>25569.375</v>
      </c>
      <c r="B658" s="179" t="s">
        <v>55</v>
      </c>
      <c r="C658" s="180"/>
      <c r="D658" s="180">
        <v>10</v>
      </c>
      <c r="E658" s="180"/>
      <c r="F658" s="180"/>
      <c r="G658" s="180">
        <f>SUM(C658:F658)</f>
      </c>
      <c r="H658" s="125">
        <v>6500</v>
      </c>
      <c r="I658" s="125">
        <f>G658*H658</f>
      </c>
      <c r="J658" s="125">
        <f>I658*0.1</f>
      </c>
      <c r="K658" s="132">
        <f>SUM(I658:J658)</f>
      </c>
      <c r="L658" s="242"/>
      <c r="M658" s="175"/>
      <c r="N658" s="87"/>
      <c r="O658" s="87"/>
      <c r="P658" s="87"/>
      <c r="Q658" s="87"/>
      <c r="R658" s="87"/>
      <c r="S658" s="87"/>
      <c r="T658" s="87"/>
      <c r="U658" s="87"/>
      <c r="V658" s="175"/>
      <c r="W658" s="87"/>
      <c r="X658" s="87"/>
      <c r="Y658" s="87"/>
      <c r="Z658" s="87"/>
      <c r="AA658" s="87"/>
      <c r="AB658" s="87"/>
      <c r="AC658" s="86"/>
      <c r="AD658" s="87"/>
    </row>
    <row x14ac:dyDescent="0.25" r="659" customHeight="1" ht="17.25">
      <c r="A659" s="235">
        <f>A658</f>
        <v>25569.375</v>
      </c>
      <c r="B659" s="279" t="s">
        <v>80</v>
      </c>
      <c r="C659" s="180"/>
      <c r="D659" s="180">
        <v>23</v>
      </c>
      <c r="E659" s="180"/>
      <c r="F659" s="180"/>
      <c r="G659" s="180">
        <f>SUM(C659:F659)</f>
      </c>
      <c r="H659" s="125">
        <v>6000</v>
      </c>
      <c r="I659" s="125">
        <f>G659*H659</f>
      </c>
      <c r="J659" s="185"/>
      <c r="K659" s="132">
        <f>SUM(I659:J659)</f>
      </c>
      <c r="L659" s="242"/>
      <c r="M659" s="175"/>
      <c r="N659" s="87"/>
      <c r="O659" s="87"/>
      <c r="P659" s="87"/>
      <c r="Q659" s="87"/>
      <c r="R659" s="87"/>
      <c r="S659" s="87"/>
      <c r="T659" s="87"/>
      <c r="U659" s="87"/>
      <c r="V659" s="175"/>
      <c r="W659" s="87"/>
      <c r="X659" s="87"/>
      <c r="Y659" s="87"/>
      <c r="Z659" s="87"/>
      <c r="AA659" s="87"/>
      <c r="AB659" s="87"/>
      <c r="AC659" s="86"/>
      <c r="AD659" s="87"/>
    </row>
    <row x14ac:dyDescent="0.25" r="660" customHeight="1" ht="17.25">
      <c r="A660" s="235">
        <f>A659</f>
        <v>25569.375</v>
      </c>
      <c r="B660" s="279" t="s">
        <v>67</v>
      </c>
      <c r="C660" s="180"/>
      <c r="D660" s="180">
        <v>7</v>
      </c>
      <c r="E660" s="180">
        <v>6</v>
      </c>
      <c r="F660" s="180"/>
      <c r="G660" s="180">
        <f>SUM(C660:F660)</f>
      </c>
      <c r="H660" s="125">
        <v>5500</v>
      </c>
      <c r="I660" s="125">
        <f>G660*H660</f>
      </c>
      <c r="J660" s="125">
        <f>I660*0.1</f>
      </c>
      <c r="K660" s="132">
        <f>SUM(I660:J660)</f>
      </c>
      <c r="L660" s="242"/>
      <c r="M660" s="175"/>
      <c r="N660" s="87"/>
      <c r="O660" s="87"/>
      <c r="P660" s="87"/>
      <c r="Q660" s="87"/>
      <c r="R660" s="87"/>
      <c r="S660" s="87"/>
      <c r="T660" s="87"/>
      <c r="U660" s="87"/>
      <c r="V660" s="175"/>
      <c r="W660" s="87"/>
      <c r="X660" s="87"/>
      <c r="Y660" s="87"/>
      <c r="Z660" s="87"/>
      <c r="AA660" s="87"/>
      <c r="AB660" s="87"/>
      <c r="AC660" s="86"/>
      <c r="AD660" s="87"/>
    </row>
    <row x14ac:dyDescent="0.25" r="661" customHeight="1" ht="17.25">
      <c r="A661" s="235">
        <f>A660</f>
        <v>25569.375</v>
      </c>
      <c r="B661" s="279" t="s">
        <v>74</v>
      </c>
      <c r="C661" s="180"/>
      <c r="D661" s="180">
        <v>29</v>
      </c>
      <c r="E661" s="180">
        <v>24</v>
      </c>
      <c r="F661" s="180">
        <v>5</v>
      </c>
      <c r="G661" s="180">
        <f>SUM(C661:F661)</f>
      </c>
      <c r="H661" s="187">
        <v>5000</v>
      </c>
      <c r="I661" s="125">
        <f>G661*H661</f>
      </c>
      <c r="J661" s="125">
        <f>I661*0.1</f>
      </c>
      <c r="K661" s="132">
        <f>SUM(I661:J661)</f>
      </c>
      <c r="L661" s="242"/>
      <c r="M661" s="175"/>
      <c r="N661" s="87"/>
      <c r="O661" s="87"/>
      <c r="P661" s="87"/>
      <c r="Q661" s="87"/>
      <c r="R661" s="87"/>
      <c r="S661" s="87"/>
      <c r="T661" s="87"/>
      <c r="U661" s="87"/>
      <c r="V661" s="175"/>
      <c r="W661" s="87"/>
      <c r="X661" s="87"/>
      <c r="Y661" s="87"/>
      <c r="Z661" s="87"/>
      <c r="AA661" s="87"/>
      <c r="AB661" s="87"/>
      <c r="AC661" s="86"/>
      <c r="AD661" s="87"/>
    </row>
    <row x14ac:dyDescent="0.25" r="662" customHeight="1" ht="17.25">
      <c r="A662" s="235">
        <f>A661</f>
        <v>25569.375</v>
      </c>
      <c r="B662" s="280" t="s">
        <v>11</v>
      </c>
      <c r="C662" s="180"/>
      <c r="D662" s="180">
        <v>13</v>
      </c>
      <c r="E662" s="180">
        <v>7</v>
      </c>
      <c r="F662" s="180"/>
      <c r="G662" s="180">
        <f>SUM(C662:F662)</f>
      </c>
      <c r="H662" s="125">
        <v>6000</v>
      </c>
      <c r="I662" s="125">
        <f>G662*H662</f>
      </c>
      <c r="J662" s="125">
        <f>I662*0.1</f>
      </c>
      <c r="K662" s="132">
        <f>SUM(I662:J662)</f>
      </c>
      <c r="L662" s="242"/>
      <c r="M662" s="175"/>
      <c r="N662" s="87"/>
      <c r="O662" s="87"/>
      <c r="P662" s="87"/>
      <c r="Q662" s="87"/>
      <c r="R662" s="87"/>
      <c r="S662" s="87"/>
      <c r="T662" s="87"/>
      <c r="U662" s="87"/>
      <c r="V662" s="175"/>
      <c r="W662" s="87"/>
      <c r="X662" s="87"/>
      <c r="Y662" s="87"/>
      <c r="Z662" s="87"/>
      <c r="AA662" s="87"/>
      <c r="AB662" s="87"/>
      <c r="AC662" s="86"/>
      <c r="AD662" s="87"/>
    </row>
    <row x14ac:dyDescent="0.25" r="663" customHeight="1" ht="17.25">
      <c r="A663" s="235">
        <f>A662</f>
        <v>25569.375</v>
      </c>
      <c r="B663" s="279" t="s">
        <v>22</v>
      </c>
      <c r="C663" s="180"/>
      <c r="D663" s="180">
        <v>34</v>
      </c>
      <c r="E663" s="180"/>
      <c r="F663" s="180"/>
      <c r="G663" s="180">
        <f>SUM(C663:F663)</f>
      </c>
      <c r="H663" s="237">
        <v>4800</v>
      </c>
      <c r="I663" s="125">
        <f>G663*H663</f>
      </c>
      <c r="J663" s="125">
        <f>I663*0.1</f>
      </c>
      <c r="K663" s="132">
        <f>SUM(I663:J663)</f>
      </c>
      <c r="L663" s="242"/>
      <c r="M663" s="175"/>
      <c r="N663" s="87"/>
      <c r="O663" s="87"/>
      <c r="P663" s="87"/>
      <c r="Q663" s="87"/>
      <c r="R663" s="87"/>
      <c r="S663" s="87"/>
      <c r="T663" s="87"/>
      <c r="U663" s="87"/>
      <c r="V663" s="175"/>
      <c r="W663" s="87"/>
      <c r="X663" s="87"/>
      <c r="Y663" s="87"/>
      <c r="Z663" s="87"/>
      <c r="AA663" s="87"/>
      <c r="AB663" s="87"/>
      <c r="AC663" s="86"/>
      <c r="AD663" s="87"/>
    </row>
    <row x14ac:dyDescent="0.25" r="664" customHeight="1" ht="17.25">
      <c r="A664" s="235">
        <f>A663</f>
        <v>25569.375</v>
      </c>
      <c r="B664" s="279" t="s">
        <v>84</v>
      </c>
      <c r="C664" s="180"/>
      <c r="D664" s="180">
        <v>16</v>
      </c>
      <c r="E664" s="180">
        <v>9</v>
      </c>
      <c r="F664" s="180"/>
      <c r="G664" s="180">
        <f>SUM(C664:F664)</f>
      </c>
      <c r="H664" s="237">
        <v>4800</v>
      </c>
      <c r="I664" s="125">
        <f>G664*H664</f>
      </c>
      <c r="J664" s="125">
        <f>I664*0.1</f>
      </c>
      <c r="K664" s="132">
        <f>SUM(I664:J664)</f>
      </c>
      <c r="L664" s="242"/>
      <c r="M664" s="175"/>
      <c r="N664" s="87"/>
      <c r="O664" s="87"/>
      <c r="P664" s="87"/>
      <c r="Q664" s="87"/>
      <c r="R664" s="87"/>
      <c r="S664" s="87"/>
      <c r="T664" s="87"/>
      <c r="U664" s="87"/>
      <c r="V664" s="175"/>
      <c r="W664" s="87"/>
      <c r="X664" s="87"/>
      <c r="Y664" s="87"/>
      <c r="Z664" s="87"/>
      <c r="AA664" s="87"/>
      <c r="AB664" s="87"/>
      <c r="AC664" s="86"/>
      <c r="AD664" s="87"/>
    </row>
    <row x14ac:dyDescent="0.25" r="665" customHeight="1" ht="17.25">
      <c r="A665" s="235">
        <f>A664</f>
        <v>25569.375</v>
      </c>
      <c r="B665" s="280" t="s">
        <v>17</v>
      </c>
      <c r="C665" s="180"/>
      <c r="D665" s="180">
        <v>37</v>
      </c>
      <c r="E665" s="180">
        <v>12</v>
      </c>
      <c r="F665" s="180"/>
      <c r="G665" s="180">
        <f>SUM(C665:F665)</f>
      </c>
      <c r="H665" s="125">
        <v>6000</v>
      </c>
      <c r="I665" s="125">
        <f>G665*H665</f>
      </c>
      <c r="J665" s="185"/>
      <c r="K665" s="132">
        <f>SUM(I665:J665)</f>
      </c>
      <c r="L665" s="242"/>
      <c r="M665" s="175"/>
      <c r="N665" s="87"/>
      <c r="O665" s="87"/>
      <c r="P665" s="87"/>
      <c r="Q665" s="87"/>
      <c r="R665" s="87"/>
      <c r="S665" s="87"/>
      <c r="T665" s="87"/>
      <c r="U665" s="87"/>
      <c r="V665" s="175"/>
      <c r="W665" s="87"/>
      <c r="X665" s="87"/>
      <c r="Y665" s="87"/>
      <c r="Z665" s="87"/>
      <c r="AA665" s="87"/>
      <c r="AB665" s="87"/>
      <c r="AC665" s="86"/>
      <c r="AD665" s="87"/>
    </row>
    <row x14ac:dyDescent="0.25" r="666" customHeight="1" ht="17.25">
      <c r="A666" s="235">
        <f>A665</f>
        <v>25569.375</v>
      </c>
      <c r="B666" s="279" t="s">
        <v>29</v>
      </c>
      <c r="C666" s="188" t="s">
        <v>14</v>
      </c>
      <c r="D666" s="180">
        <v>12</v>
      </c>
      <c r="E666" s="180">
        <v>11</v>
      </c>
      <c r="F666" s="180"/>
      <c r="G666" s="180">
        <f>SUM(C666:F666)</f>
      </c>
      <c r="H666" s="125">
        <v>5500</v>
      </c>
      <c r="I666" s="125">
        <f>G666*H666</f>
      </c>
      <c r="J666" s="125">
        <f>I666*0.1</f>
      </c>
      <c r="K666" s="132">
        <f>SUM(I666:J666)</f>
      </c>
      <c r="L666" s="242"/>
      <c r="M666" s="175"/>
      <c r="N666" s="87"/>
      <c r="O666" s="87"/>
      <c r="P666" s="87"/>
      <c r="Q666" s="87"/>
      <c r="R666" s="87"/>
      <c r="S666" s="87"/>
      <c r="T666" s="87"/>
      <c r="U666" s="87"/>
      <c r="V666" s="175"/>
      <c r="W666" s="87"/>
      <c r="X666" s="87"/>
      <c r="Y666" s="87"/>
      <c r="Z666" s="87"/>
      <c r="AA666" s="87"/>
      <c r="AB666" s="87"/>
      <c r="AC666" s="86"/>
      <c r="AD666" s="87"/>
    </row>
    <row x14ac:dyDescent="0.25" r="667" customHeight="1" ht="17.25">
      <c r="A667" s="235">
        <f>A666</f>
        <v>25569.375</v>
      </c>
      <c r="B667" s="279" t="s">
        <v>15</v>
      </c>
      <c r="C667" s="180"/>
      <c r="D667" s="180">
        <v>25</v>
      </c>
      <c r="E667" s="180">
        <v>5</v>
      </c>
      <c r="F667" s="180"/>
      <c r="G667" s="180">
        <f>SUM(C667:F667)</f>
      </c>
      <c r="H667" s="237">
        <v>4800</v>
      </c>
      <c r="I667" s="125">
        <f>G667*H667</f>
      </c>
      <c r="J667" s="125">
        <f>I667*0.1</f>
      </c>
      <c r="K667" s="132">
        <f>SUM(I667:J667)</f>
      </c>
      <c r="L667" s="242"/>
      <c r="M667" s="175"/>
      <c r="N667" s="87"/>
      <c r="O667" s="87"/>
      <c r="P667" s="87"/>
      <c r="Q667" s="87"/>
      <c r="R667" s="87"/>
      <c r="S667" s="87"/>
      <c r="T667" s="87"/>
      <c r="U667" s="87"/>
      <c r="V667" s="175"/>
      <c r="W667" s="87"/>
      <c r="X667" s="87"/>
      <c r="Y667" s="87"/>
      <c r="Z667" s="87"/>
      <c r="AA667" s="87"/>
      <c r="AB667" s="87"/>
      <c r="AC667" s="86"/>
      <c r="AD667" s="87"/>
    </row>
    <row x14ac:dyDescent="0.25" r="668" customHeight="1" ht="17.25">
      <c r="A668" s="235">
        <f>A667</f>
        <v>25569.375</v>
      </c>
      <c r="B668" s="279" t="s">
        <v>21</v>
      </c>
      <c r="C668" s="188" t="s">
        <v>14</v>
      </c>
      <c r="D668" s="180">
        <v>13</v>
      </c>
      <c r="E668" s="180"/>
      <c r="F668" s="180"/>
      <c r="G668" s="180">
        <f>SUM(C668:F668)</f>
      </c>
      <c r="H668" s="125">
        <v>5000</v>
      </c>
      <c r="I668" s="125">
        <f>G668*H668</f>
      </c>
      <c r="J668" s="125">
        <f>I668*0.1</f>
      </c>
      <c r="K668" s="132">
        <f>SUM(I668:J668)</f>
      </c>
      <c r="L668" s="242"/>
      <c r="M668" s="175"/>
      <c r="N668" s="87"/>
      <c r="O668" s="87"/>
      <c r="P668" s="87"/>
      <c r="Q668" s="87"/>
      <c r="R668" s="87"/>
      <c r="S668" s="87"/>
      <c r="T668" s="87"/>
      <c r="U668" s="87"/>
      <c r="V668" s="175"/>
      <c r="W668" s="87"/>
      <c r="X668" s="87"/>
      <c r="Y668" s="87"/>
      <c r="Z668" s="87"/>
      <c r="AA668" s="87"/>
      <c r="AB668" s="87"/>
      <c r="AC668" s="86"/>
      <c r="AD668" s="87"/>
    </row>
    <row x14ac:dyDescent="0.25" r="669" customHeight="1" ht="17.25">
      <c r="A669" s="235">
        <f>A668</f>
        <v>25569.375</v>
      </c>
      <c r="B669" s="279" t="s">
        <v>52</v>
      </c>
      <c r="C669" s="180"/>
      <c r="D669" s="180">
        <v>13</v>
      </c>
      <c r="E669" s="180">
        <v>8</v>
      </c>
      <c r="F669" s="180"/>
      <c r="G669" s="180">
        <f>SUM(C669:F669)</f>
      </c>
      <c r="H669" s="125">
        <v>5000</v>
      </c>
      <c r="I669" s="125">
        <f>G669*H669</f>
      </c>
      <c r="J669" s="125">
        <f>I669*0.1</f>
      </c>
      <c r="K669" s="132">
        <f>SUM(I669:J669)</f>
      </c>
      <c r="L669" s="242"/>
      <c r="M669" s="175"/>
      <c r="N669" s="87"/>
      <c r="O669" s="87"/>
      <c r="P669" s="87"/>
      <c r="Q669" s="87"/>
      <c r="R669" s="87"/>
      <c r="S669" s="87"/>
      <c r="T669" s="87"/>
      <c r="U669" s="87"/>
      <c r="V669" s="175"/>
      <c r="W669" s="87"/>
      <c r="X669" s="87"/>
      <c r="Y669" s="87"/>
      <c r="Z669" s="87"/>
      <c r="AA669" s="87"/>
      <c r="AB669" s="87"/>
      <c r="AC669" s="86"/>
      <c r="AD669" s="87"/>
    </row>
    <row x14ac:dyDescent="0.25" r="670" customHeight="1" ht="17.25">
      <c r="A670" s="235">
        <f>A669</f>
        <v>25569.375</v>
      </c>
      <c r="B670" s="279" t="s">
        <v>61</v>
      </c>
      <c r="C670" s="180"/>
      <c r="D670" s="180">
        <v>8</v>
      </c>
      <c r="E670" s="180"/>
      <c r="F670" s="180"/>
      <c r="G670" s="180">
        <f>SUM(C670:F670)</f>
      </c>
      <c r="H670" s="125">
        <v>5000</v>
      </c>
      <c r="I670" s="125">
        <f>G670*H670</f>
      </c>
      <c r="J670" s="125">
        <f>I670*0.1</f>
      </c>
      <c r="K670" s="132">
        <f>SUM(I670:J670)</f>
      </c>
      <c r="L670" s="242"/>
      <c r="M670" s="175"/>
      <c r="N670" s="87"/>
      <c r="O670" s="87"/>
      <c r="P670" s="87"/>
      <c r="Q670" s="87"/>
      <c r="R670" s="87"/>
      <c r="S670" s="87"/>
      <c r="T670" s="87"/>
      <c r="U670" s="87"/>
      <c r="V670" s="175"/>
      <c r="W670" s="87"/>
      <c r="X670" s="87"/>
      <c r="Y670" s="87"/>
      <c r="Z670" s="87"/>
      <c r="AA670" s="87"/>
      <c r="AB670" s="87"/>
      <c r="AC670" s="86"/>
      <c r="AD670" s="87"/>
    </row>
    <row x14ac:dyDescent="0.25" r="671" customHeight="1" ht="17.25">
      <c r="A671" s="235">
        <f>A670</f>
        <v>25569.375</v>
      </c>
      <c r="B671" s="280" t="s">
        <v>33</v>
      </c>
      <c r="C671" s="180"/>
      <c r="D671" s="180">
        <v>11</v>
      </c>
      <c r="E671" s="180"/>
      <c r="F671" s="180"/>
      <c r="G671" s="180">
        <f>SUM(C671:F671)</f>
      </c>
      <c r="H671" s="125">
        <v>5500</v>
      </c>
      <c r="I671" s="125">
        <f>G671*H671</f>
      </c>
      <c r="J671" s="125">
        <f>I671*0.1</f>
      </c>
      <c r="K671" s="132">
        <f>SUM(I671:J671)</f>
      </c>
      <c r="L671" s="242"/>
      <c r="M671" s="175"/>
      <c r="N671" s="87"/>
      <c r="O671" s="87"/>
      <c r="P671" s="87"/>
      <c r="Q671" s="87"/>
      <c r="R671" s="87"/>
      <c r="S671" s="87"/>
      <c r="T671" s="87"/>
      <c r="U671" s="87"/>
      <c r="V671" s="175"/>
      <c r="W671" s="87"/>
      <c r="X671" s="87"/>
      <c r="Y671" s="87"/>
      <c r="Z671" s="87"/>
      <c r="AA671" s="87"/>
      <c r="AB671" s="87"/>
      <c r="AC671" s="86"/>
      <c r="AD671" s="87"/>
    </row>
    <row x14ac:dyDescent="0.25" r="672" customHeight="1" ht="17.25">
      <c r="A672" s="235">
        <f>A671</f>
        <v>25569.375</v>
      </c>
      <c r="B672" s="279" t="s">
        <v>30</v>
      </c>
      <c r="C672" s="180"/>
      <c r="D672" s="180">
        <v>18</v>
      </c>
      <c r="E672" s="180"/>
      <c r="F672" s="180"/>
      <c r="G672" s="180">
        <f>SUM(C672:F672)</f>
      </c>
      <c r="H672" s="125">
        <v>6000</v>
      </c>
      <c r="I672" s="125">
        <f>G672*H672</f>
      </c>
      <c r="J672" s="125">
        <f>I672*0.1</f>
      </c>
      <c r="K672" s="132">
        <f>SUM(I672:J672)</f>
      </c>
      <c r="L672" s="242"/>
      <c r="M672" s="175"/>
      <c r="N672" s="87"/>
      <c r="O672" s="87"/>
      <c r="P672" s="87"/>
      <c r="Q672" s="87"/>
      <c r="R672" s="87"/>
      <c r="S672" s="87"/>
      <c r="T672" s="87"/>
      <c r="U672" s="87"/>
      <c r="V672" s="175"/>
      <c r="W672" s="87"/>
      <c r="X672" s="87"/>
      <c r="Y672" s="87"/>
      <c r="Z672" s="87"/>
      <c r="AA672" s="87"/>
      <c r="AB672" s="87"/>
      <c r="AC672" s="86"/>
      <c r="AD672" s="87"/>
    </row>
    <row x14ac:dyDescent="0.25" r="673" customHeight="1" ht="17.25">
      <c r="A673" s="235">
        <f>A672</f>
        <v>25569.375</v>
      </c>
      <c r="B673" s="279" t="s">
        <v>28</v>
      </c>
      <c r="C673" s="188" t="s">
        <v>14</v>
      </c>
      <c r="D673" s="180">
        <v>20</v>
      </c>
      <c r="E673" s="180"/>
      <c r="F673" s="180"/>
      <c r="G673" s="180">
        <f>SUM(C673:F673)</f>
      </c>
      <c r="H673" s="125">
        <v>5000</v>
      </c>
      <c r="I673" s="125">
        <f>G673*H673</f>
      </c>
      <c r="J673" s="125">
        <f>I673*0.1</f>
      </c>
      <c r="K673" s="132">
        <f>SUM(I673:J673)</f>
      </c>
      <c r="L673" s="242"/>
      <c r="M673" s="175"/>
      <c r="N673" s="87"/>
      <c r="O673" s="87"/>
      <c r="P673" s="87"/>
      <c r="Q673" s="87"/>
      <c r="R673" s="87"/>
      <c r="S673" s="87"/>
      <c r="T673" s="87"/>
      <c r="U673" s="87"/>
      <c r="V673" s="175"/>
      <c r="W673" s="87"/>
      <c r="X673" s="87"/>
      <c r="Y673" s="87"/>
      <c r="Z673" s="87"/>
      <c r="AA673" s="87"/>
      <c r="AB673" s="87"/>
      <c r="AC673" s="86"/>
      <c r="AD673" s="87"/>
    </row>
    <row x14ac:dyDescent="0.25" r="674" customHeight="1" ht="17.25">
      <c r="A674" s="235">
        <f>A673</f>
        <v>25569.375</v>
      </c>
      <c r="B674" s="179" t="s">
        <v>12</v>
      </c>
      <c r="C674" s="180"/>
      <c r="D674" s="180">
        <v>19</v>
      </c>
      <c r="E674" s="180">
        <v>7</v>
      </c>
      <c r="F674" s="180"/>
      <c r="G674" s="180">
        <f>SUM(C674:F674)</f>
      </c>
      <c r="H674" s="125">
        <v>6000</v>
      </c>
      <c r="I674" s="125">
        <f>G674*H674</f>
      </c>
      <c r="J674" s="125">
        <f>I674*0.1</f>
      </c>
      <c r="K674" s="132">
        <f>SUM(I674:J674)</f>
      </c>
      <c r="L674" s="242"/>
      <c r="M674" s="175"/>
      <c r="N674" s="87"/>
      <c r="O674" s="87"/>
      <c r="P674" s="87"/>
      <c r="Q674" s="87"/>
      <c r="R674" s="87"/>
      <c r="S674" s="87"/>
      <c r="T674" s="87"/>
      <c r="U674" s="87"/>
      <c r="V674" s="175"/>
      <c r="W674" s="87"/>
      <c r="X674" s="87"/>
      <c r="Y674" s="87"/>
      <c r="Z674" s="87"/>
      <c r="AA674" s="87"/>
      <c r="AB674" s="87"/>
      <c r="AC674" s="86"/>
      <c r="AD674" s="87"/>
    </row>
    <row x14ac:dyDescent="0.25" r="675" customHeight="1" ht="17.25">
      <c r="A675" s="235">
        <f>A674</f>
        <v>25569.375</v>
      </c>
      <c r="B675" s="179" t="s">
        <v>100</v>
      </c>
      <c r="C675" s="180"/>
      <c r="D675" s="180">
        <v>6</v>
      </c>
      <c r="E675" s="180"/>
      <c r="F675" s="180"/>
      <c r="G675" s="180">
        <f>SUM(C675:F675)</f>
      </c>
      <c r="H675" s="125">
        <v>5500</v>
      </c>
      <c r="I675" s="125">
        <f>G675*H675</f>
      </c>
      <c r="J675" s="125">
        <f>I675*0.1</f>
      </c>
      <c r="K675" s="125">
        <f>SUM(I675:J675)</f>
      </c>
      <c r="L675" s="242"/>
      <c r="M675" s="175"/>
      <c r="N675" s="87"/>
      <c r="O675" s="87"/>
      <c r="P675" s="87"/>
      <c r="Q675" s="87"/>
      <c r="R675" s="87"/>
      <c r="S675" s="87"/>
      <c r="T675" s="87"/>
      <c r="U675" s="87"/>
      <c r="V675" s="175"/>
      <c r="W675" s="87"/>
      <c r="X675" s="87"/>
      <c r="Y675" s="87"/>
      <c r="Z675" s="87"/>
      <c r="AA675" s="87"/>
      <c r="AB675" s="87"/>
      <c r="AC675" s="86"/>
      <c r="AD675" s="87"/>
    </row>
    <row x14ac:dyDescent="0.25" r="676" customHeight="1" ht="17.25">
      <c r="A676" s="235">
        <f>A675</f>
        <v>25569.375</v>
      </c>
      <c r="B676" s="179" t="s">
        <v>37</v>
      </c>
      <c r="C676" s="180"/>
      <c r="D676" s="180">
        <v>5</v>
      </c>
      <c r="E676" s="180"/>
      <c r="F676" s="180"/>
      <c r="G676" s="180">
        <f>SUM(C676:F676)</f>
      </c>
      <c r="H676" s="125">
        <v>6500</v>
      </c>
      <c r="I676" s="125">
        <f>G676*H676</f>
      </c>
      <c r="J676" s="125">
        <f>I676*0.1</f>
      </c>
      <c r="K676" s="125">
        <f>SUM(I676:J676)</f>
      </c>
      <c r="L676" s="242"/>
      <c r="M676" s="175"/>
      <c r="N676" s="87"/>
      <c r="O676" s="87"/>
      <c r="P676" s="87"/>
      <c r="Q676" s="87"/>
      <c r="R676" s="87"/>
      <c r="S676" s="87"/>
      <c r="T676" s="87"/>
      <c r="U676" s="87"/>
      <c r="V676" s="175"/>
      <c r="W676" s="87"/>
      <c r="X676" s="87"/>
      <c r="Y676" s="87"/>
      <c r="Z676" s="87"/>
      <c r="AA676" s="87"/>
      <c r="AB676" s="87"/>
      <c r="AC676" s="86"/>
      <c r="AD676" s="87"/>
    </row>
    <row x14ac:dyDescent="0.25" r="677" customHeight="1" ht="17.25">
      <c r="A677" s="235">
        <f>A676</f>
        <v>25569.375</v>
      </c>
      <c r="B677" s="186" t="s">
        <v>64</v>
      </c>
      <c r="C677" s="180"/>
      <c r="D677" s="180">
        <v>57</v>
      </c>
      <c r="E677" s="180">
        <v>0</v>
      </c>
      <c r="F677" s="180"/>
      <c r="G677" s="180">
        <f>SUM(C677:F677)</f>
      </c>
      <c r="H677" s="182">
        <v>5500</v>
      </c>
      <c r="I677" s="125">
        <f>G677*H677</f>
      </c>
      <c r="J677" s="125">
        <f>I677*0.1</f>
      </c>
      <c r="K677" s="125">
        <f>SUM(I677:J677)</f>
      </c>
      <c r="L677" s="242"/>
      <c r="M677" s="175"/>
      <c r="N677" s="87"/>
      <c r="O677" s="87"/>
      <c r="P677" s="87"/>
      <c r="Q677" s="87"/>
      <c r="R677" s="87"/>
      <c r="S677" s="87"/>
      <c r="T677" s="87"/>
      <c r="U677" s="87"/>
      <c r="V677" s="175"/>
      <c r="W677" s="87"/>
      <c r="X677" s="87"/>
      <c r="Y677" s="87"/>
      <c r="Z677" s="87"/>
      <c r="AA677" s="87"/>
      <c r="AB677" s="87"/>
      <c r="AC677" s="86"/>
      <c r="AD677" s="87"/>
    </row>
    <row x14ac:dyDescent="0.25" r="678" customHeight="1" ht="17.25">
      <c r="A678" s="235">
        <f>A677</f>
        <v>25569.375</v>
      </c>
      <c r="B678" s="186" t="s">
        <v>25</v>
      </c>
      <c r="C678" s="180"/>
      <c r="D678" s="180">
        <v>20</v>
      </c>
      <c r="E678" s="180"/>
      <c r="F678" s="180"/>
      <c r="G678" s="180">
        <f>SUM(C678:F678)</f>
      </c>
      <c r="H678" s="125">
        <v>6000</v>
      </c>
      <c r="I678" s="125">
        <f>G678*H678</f>
      </c>
      <c r="J678" s="125">
        <f>I678*0.1</f>
      </c>
      <c r="K678" s="125">
        <f>SUM(I678:J678)</f>
      </c>
      <c r="L678" s="242"/>
      <c r="M678" s="175"/>
      <c r="N678" s="87"/>
      <c r="O678" s="87"/>
      <c r="P678" s="87"/>
      <c r="Q678" s="87"/>
      <c r="R678" s="87"/>
      <c r="S678" s="87"/>
      <c r="T678" s="87"/>
      <c r="U678" s="87"/>
      <c r="V678" s="175"/>
      <c r="W678" s="87"/>
      <c r="X678" s="87"/>
      <c r="Y678" s="87"/>
      <c r="Z678" s="87"/>
      <c r="AA678" s="87"/>
      <c r="AB678" s="87"/>
      <c r="AC678" s="86"/>
      <c r="AD678" s="87"/>
    </row>
    <row x14ac:dyDescent="0.25" r="679" customHeight="1" ht="17.25">
      <c r="A679" s="235">
        <f>A678</f>
        <v>25569.375</v>
      </c>
      <c r="B679" s="279" t="s">
        <v>76</v>
      </c>
      <c r="C679" s="188" t="s">
        <v>14</v>
      </c>
      <c r="D679" s="180">
        <v>18</v>
      </c>
      <c r="E679" s="180">
        <v>12</v>
      </c>
      <c r="F679" s="180">
        <v>5</v>
      </c>
      <c r="G679" s="180">
        <f>SUM(C679:F679)</f>
      </c>
      <c r="H679" s="125">
        <v>6000</v>
      </c>
      <c r="I679" s="125">
        <f>G679*H679</f>
      </c>
      <c r="J679" s="125">
        <f>I679*0.1</f>
      </c>
      <c r="K679" s="125">
        <f>SUM(I679:J679)</f>
      </c>
      <c r="L679" s="242"/>
      <c r="M679" s="175"/>
      <c r="N679" s="87"/>
      <c r="O679" s="87"/>
      <c r="P679" s="87"/>
      <c r="Q679" s="87"/>
      <c r="R679" s="87"/>
      <c r="S679" s="87"/>
      <c r="T679" s="87"/>
      <c r="U679" s="87"/>
      <c r="V679" s="175"/>
      <c r="W679" s="87"/>
      <c r="X679" s="87"/>
      <c r="Y679" s="87"/>
      <c r="Z679" s="87"/>
      <c r="AA679" s="87"/>
      <c r="AB679" s="87"/>
      <c r="AC679" s="86"/>
      <c r="AD679" s="87"/>
    </row>
    <row x14ac:dyDescent="0.25" r="680" customHeight="1" ht="17.25">
      <c r="A680" s="235">
        <f>A679</f>
        <v>25569.375</v>
      </c>
      <c r="B680" s="186" t="s">
        <v>149</v>
      </c>
      <c r="C680" s="180"/>
      <c r="D680" s="180">
        <v>98</v>
      </c>
      <c r="E680" s="180">
        <v>33</v>
      </c>
      <c r="F680" s="180">
        <v>4</v>
      </c>
      <c r="G680" s="180">
        <f>SUM(C680:F680)</f>
      </c>
      <c r="H680" s="125">
        <v>6000</v>
      </c>
      <c r="I680" s="125">
        <f>G680*H680</f>
      </c>
      <c r="J680" s="125">
        <f>I680*0.1</f>
      </c>
      <c r="K680" s="125">
        <f>SUM(I680:J680)</f>
      </c>
      <c r="L680" s="242"/>
      <c r="M680" s="175"/>
      <c r="N680" s="87"/>
      <c r="O680" s="87"/>
      <c r="P680" s="87"/>
      <c r="Q680" s="87"/>
      <c r="R680" s="87"/>
      <c r="S680" s="87"/>
      <c r="T680" s="87"/>
      <c r="U680" s="87"/>
      <c r="V680" s="175"/>
      <c r="W680" s="87"/>
      <c r="X680" s="87"/>
      <c r="Y680" s="87"/>
      <c r="Z680" s="87"/>
      <c r="AA680" s="87"/>
      <c r="AB680" s="87"/>
      <c r="AC680" s="86"/>
      <c r="AD680" s="87"/>
    </row>
    <row x14ac:dyDescent="0.25" r="681" customHeight="1" ht="17.25">
      <c r="A681" s="235">
        <f>A680</f>
        <v>25569.375</v>
      </c>
      <c r="B681" s="280" t="s">
        <v>43</v>
      </c>
      <c r="C681" s="180"/>
      <c r="D681" s="180">
        <v>46</v>
      </c>
      <c r="E681" s="180">
        <v>11</v>
      </c>
      <c r="F681" s="180"/>
      <c r="G681" s="180">
        <f>SUM(C681:F681)</f>
      </c>
      <c r="H681" s="125">
        <v>6000</v>
      </c>
      <c r="I681" s="125">
        <f>G681*H681</f>
      </c>
      <c r="J681" s="125">
        <f>I681*0.1</f>
      </c>
      <c r="K681" s="125">
        <f>SUM(I681:J681)</f>
      </c>
      <c r="L681" s="242"/>
      <c r="M681" s="175"/>
      <c r="N681" s="87"/>
      <c r="O681" s="87"/>
      <c r="P681" s="87"/>
      <c r="Q681" s="87"/>
      <c r="R681" s="87"/>
      <c r="S681" s="87"/>
      <c r="T681" s="87"/>
      <c r="U681" s="87"/>
      <c r="V681" s="175"/>
      <c r="W681" s="87"/>
      <c r="X681" s="87"/>
      <c r="Y681" s="87"/>
      <c r="Z681" s="87"/>
      <c r="AA681" s="87"/>
      <c r="AB681" s="87"/>
      <c r="AC681" s="86"/>
      <c r="AD681" s="87"/>
    </row>
    <row x14ac:dyDescent="0.25" r="682" customHeight="1" ht="17.25">
      <c r="A682" s="235">
        <f>A681</f>
        <v>25569.375</v>
      </c>
      <c r="B682" s="280" t="s">
        <v>18</v>
      </c>
      <c r="C682" s="180"/>
      <c r="D682" s="180">
        <v>8</v>
      </c>
      <c r="E682" s="180">
        <v>7</v>
      </c>
      <c r="F682" s="180">
        <v>6</v>
      </c>
      <c r="G682" s="180">
        <f>SUM(C682:F682)</f>
      </c>
      <c r="H682" s="125">
        <v>6000</v>
      </c>
      <c r="I682" s="125">
        <f>G682*H682</f>
      </c>
      <c r="J682" s="125">
        <f>I682*0.1</f>
      </c>
      <c r="K682" s="125">
        <f>SUM(I682:J682)</f>
      </c>
      <c r="L682" s="242"/>
      <c r="M682" s="175"/>
      <c r="N682" s="87"/>
      <c r="O682" s="87"/>
      <c r="P682" s="87"/>
      <c r="Q682" s="87"/>
      <c r="R682" s="87"/>
      <c r="S682" s="87"/>
      <c r="T682" s="87"/>
      <c r="U682" s="87"/>
      <c r="V682" s="175"/>
      <c r="W682" s="87"/>
      <c r="X682" s="87"/>
      <c r="Y682" s="87"/>
      <c r="Z682" s="87"/>
      <c r="AA682" s="87"/>
      <c r="AB682" s="87"/>
      <c r="AC682" s="86"/>
      <c r="AD682" s="87"/>
    </row>
    <row x14ac:dyDescent="0.25" r="683" customHeight="1" ht="17.25">
      <c r="A683" s="235">
        <f>A682</f>
        <v>25569.375</v>
      </c>
      <c r="B683" s="280" t="s">
        <v>82</v>
      </c>
      <c r="C683" s="188" t="s">
        <v>14</v>
      </c>
      <c r="D683" s="180">
        <v>25</v>
      </c>
      <c r="E683" s="180">
        <v>13</v>
      </c>
      <c r="F683" s="180">
        <v>7</v>
      </c>
      <c r="G683" s="180">
        <f>SUM(C683:F683)</f>
      </c>
      <c r="H683" s="125">
        <v>5000</v>
      </c>
      <c r="I683" s="125">
        <f>G683*H683</f>
      </c>
      <c r="J683" s="125">
        <f>I683*0.1</f>
      </c>
      <c r="K683" s="125">
        <f>SUM(I683:J683)</f>
      </c>
      <c r="L683" s="242"/>
      <c r="M683" s="175"/>
      <c r="N683" s="87"/>
      <c r="O683" s="87"/>
      <c r="P683" s="87"/>
      <c r="Q683" s="87"/>
      <c r="R683" s="87"/>
      <c r="S683" s="87"/>
      <c r="T683" s="87"/>
      <c r="U683" s="87"/>
      <c r="V683" s="175"/>
      <c r="W683" s="87"/>
      <c r="X683" s="87"/>
      <c r="Y683" s="87"/>
      <c r="Z683" s="87"/>
      <c r="AA683" s="87"/>
      <c r="AB683" s="87"/>
      <c r="AC683" s="86"/>
      <c r="AD683" s="87"/>
    </row>
    <row x14ac:dyDescent="0.25" r="684" customHeight="1" ht="17.25">
      <c r="A684" s="235">
        <f>A683</f>
        <v>25569.375</v>
      </c>
      <c r="B684" s="280" t="s">
        <v>151</v>
      </c>
      <c r="C684" s="180"/>
      <c r="D684" s="180">
        <v>12</v>
      </c>
      <c r="E684" s="180"/>
      <c r="F684" s="180"/>
      <c r="G684" s="180">
        <f>SUM(C684:F684)</f>
      </c>
      <c r="H684" s="125">
        <v>5000</v>
      </c>
      <c r="I684" s="125">
        <f>G684*H684</f>
      </c>
      <c r="J684" s="125">
        <f>I684*0.1</f>
      </c>
      <c r="K684" s="125">
        <f>SUM(I684:J684)</f>
      </c>
      <c r="L684" s="242"/>
      <c r="M684" s="175"/>
      <c r="N684" s="87"/>
      <c r="O684" s="87"/>
      <c r="P684" s="87"/>
      <c r="Q684" s="87"/>
      <c r="R684" s="87"/>
      <c r="S684" s="87"/>
      <c r="T684" s="87"/>
      <c r="U684" s="87"/>
      <c r="V684" s="175"/>
      <c r="W684" s="87"/>
      <c r="X684" s="87"/>
      <c r="Y684" s="87"/>
      <c r="Z684" s="87"/>
      <c r="AA684" s="87"/>
      <c r="AB684" s="87"/>
      <c r="AC684" s="86"/>
      <c r="AD684" s="87"/>
    </row>
    <row x14ac:dyDescent="0.25" r="685" customHeight="1" ht="17.25">
      <c r="A685" s="235">
        <f>A684</f>
        <v>25569.375</v>
      </c>
      <c r="B685" s="280"/>
      <c r="C685" s="180"/>
      <c r="D685" s="180"/>
      <c r="E685" s="180"/>
      <c r="F685" s="180"/>
      <c r="G685" s="180">
        <f>SUM(C685:F685)</f>
      </c>
      <c r="H685" s="125"/>
      <c r="I685" s="125">
        <f>G685*H685</f>
      </c>
      <c r="J685" s="125">
        <f>I685*0.1</f>
      </c>
      <c r="K685" s="125">
        <f>SUM(I685:J685)</f>
      </c>
      <c r="L685" s="242"/>
      <c r="M685" s="175"/>
      <c r="N685" s="87"/>
      <c r="O685" s="87"/>
      <c r="P685" s="87"/>
      <c r="Q685" s="87"/>
      <c r="R685" s="87"/>
      <c r="S685" s="87"/>
      <c r="T685" s="87"/>
      <c r="U685" s="87"/>
      <c r="V685" s="175"/>
      <c r="W685" s="87"/>
      <c r="X685" s="87"/>
      <c r="Y685" s="87"/>
      <c r="Z685" s="87"/>
      <c r="AA685" s="87"/>
      <c r="AB685" s="87"/>
      <c r="AC685" s="86"/>
      <c r="AD685" s="87"/>
    </row>
    <row x14ac:dyDescent="0.25" r="686" customHeight="1" ht="17.25">
      <c r="A686" s="235">
        <f>A685</f>
        <v>25569.375</v>
      </c>
      <c r="B686" s="280"/>
      <c r="C686" s="180"/>
      <c r="D686" s="180"/>
      <c r="E686" s="180"/>
      <c r="F686" s="180"/>
      <c r="G686" s="180">
        <f>SUM(C686:F686)</f>
      </c>
      <c r="H686" s="125"/>
      <c r="I686" s="125">
        <f>G686*H686</f>
      </c>
      <c r="J686" s="125">
        <f>I686*0.1</f>
      </c>
      <c r="K686" s="125">
        <f>SUM(I686:J686)</f>
      </c>
      <c r="L686" s="242"/>
      <c r="M686" s="175"/>
      <c r="N686" s="87"/>
      <c r="O686" s="87"/>
      <c r="P686" s="87"/>
      <c r="Q686" s="87"/>
      <c r="R686" s="87"/>
      <c r="S686" s="87"/>
      <c r="T686" s="87"/>
      <c r="U686" s="87"/>
      <c r="V686" s="175"/>
      <c r="W686" s="87"/>
      <c r="X686" s="87"/>
      <c r="Y686" s="87"/>
      <c r="Z686" s="87"/>
      <c r="AA686" s="87"/>
      <c r="AB686" s="87"/>
      <c r="AC686" s="86"/>
      <c r="AD686" s="87"/>
    </row>
    <row x14ac:dyDescent="0.25" r="687" customHeight="1" ht="17.25">
      <c r="A687" s="235">
        <f>A686</f>
        <v>25569.375</v>
      </c>
      <c r="B687" s="179"/>
      <c r="C687" s="180"/>
      <c r="D687" s="180"/>
      <c r="E687" s="180"/>
      <c r="F687" s="180"/>
      <c r="G687" s="180">
        <f>SUM(C687:F687)</f>
      </c>
      <c r="H687" s="125"/>
      <c r="I687" s="125">
        <f>G687*H687</f>
      </c>
      <c r="J687" s="125">
        <f>I687*0.1</f>
      </c>
      <c r="K687" s="125">
        <f>SUM(I687:J687)</f>
      </c>
      <c r="L687" s="242"/>
      <c r="M687" s="175"/>
      <c r="N687" s="87"/>
      <c r="O687" s="87"/>
      <c r="P687" s="87"/>
      <c r="Q687" s="87"/>
      <c r="R687" s="87"/>
      <c r="S687" s="87"/>
      <c r="T687" s="87"/>
      <c r="U687" s="87"/>
      <c r="V687" s="175"/>
      <c r="W687" s="87"/>
      <c r="X687" s="87"/>
      <c r="Y687" s="87"/>
      <c r="Z687" s="87"/>
      <c r="AA687" s="87"/>
      <c r="AB687" s="87"/>
      <c r="AC687" s="86"/>
      <c r="AD687" s="87"/>
    </row>
    <row x14ac:dyDescent="0.25" r="688" customHeight="1" ht="17.25">
      <c r="A688" s="243">
        <f>A687</f>
        <v>25569.375</v>
      </c>
      <c r="B688" s="282" t="s">
        <v>155</v>
      </c>
      <c r="C688" s="191">
        <f>SUM(C645:C687)</f>
      </c>
      <c r="D688" s="191">
        <f>SUM(D645:D687)</f>
      </c>
      <c r="E688" s="191">
        <f>SUM(E645:E687)</f>
      </c>
      <c r="F688" s="191">
        <f>SUM(F645:F687)</f>
      </c>
      <c r="G688" s="191">
        <f>SUM(G645:G687)</f>
      </c>
      <c r="H688" s="201"/>
      <c r="I688" s="201">
        <f>SUM(I645:I687)</f>
      </c>
      <c r="J688" s="201">
        <f>SUM(J645:J687)</f>
      </c>
      <c r="K688" s="201">
        <f>SUM(K645:K687)</f>
      </c>
      <c r="L688" s="283"/>
      <c r="M688" s="175"/>
      <c r="N688" s="87"/>
      <c r="O688" s="87"/>
      <c r="P688" s="87"/>
      <c r="Q688" s="87"/>
      <c r="R688" s="87"/>
      <c r="S688" s="87"/>
      <c r="T688" s="87"/>
      <c r="U688" s="87"/>
      <c r="V688" s="175"/>
      <c r="W688" s="87"/>
      <c r="X688" s="87"/>
      <c r="Y688" s="87"/>
      <c r="Z688" s="87"/>
      <c r="AA688" s="87"/>
      <c r="AB688" s="87"/>
      <c r="AC688" s="86"/>
      <c r="AD688" s="87"/>
    </row>
    <row x14ac:dyDescent="0.25" r="689" customHeight="1" ht="17.25">
      <c r="A689" s="235">
        <f>A691</f>
        <v>25569.375</v>
      </c>
      <c r="B689" s="186" t="s">
        <v>113</v>
      </c>
      <c r="C689" s="180"/>
      <c r="D689" s="180">
        <v>91</v>
      </c>
      <c r="E689" s="180">
        <v>74</v>
      </c>
      <c r="F689" s="180"/>
      <c r="G689" s="180">
        <f>SUM(C689:F689)</f>
      </c>
      <c r="H689" s="125">
        <v>6500</v>
      </c>
      <c r="I689" s="125">
        <f>G689*H689</f>
      </c>
      <c r="J689" s="185"/>
      <c r="K689" s="125">
        <f>SUM(I689:J689)</f>
      </c>
      <c r="L689" s="242"/>
      <c r="M689" s="175"/>
      <c r="N689" s="87"/>
      <c r="O689" s="87"/>
      <c r="P689" s="87"/>
      <c r="Q689" s="87"/>
      <c r="R689" s="87"/>
      <c r="S689" s="87"/>
      <c r="T689" s="87"/>
      <c r="U689" s="87"/>
      <c r="V689" s="175"/>
      <c r="W689" s="87"/>
      <c r="X689" s="87"/>
      <c r="Y689" s="87"/>
      <c r="Z689" s="87"/>
      <c r="AA689" s="87"/>
      <c r="AB689" s="87"/>
      <c r="AC689" s="86"/>
      <c r="AD689" s="87"/>
    </row>
    <row x14ac:dyDescent="0.25" r="690" customHeight="1" ht="17.25">
      <c r="A690" s="235">
        <f>A686</f>
        <v>25569.375</v>
      </c>
      <c r="B690" s="186" t="s">
        <v>156</v>
      </c>
      <c r="C690" s="180"/>
      <c r="D690" s="180">
        <v>7</v>
      </c>
      <c r="E690" s="180">
        <v>2</v>
      </c>
      <c r="F690" s="180"/>
      <c r="G690" s="180">
        <f>SUM(C690:F690)</f>
      </c>
      <c r="H690" s="125">
        <v>6500</v>
      </c>
      <c r="I690" s="125">
        <f>G690*H690</f>
      </c>
      <c r="J690" s="185"/>
      <c r="K690" s="125">
        <f>SUM(I690:J690)</f>
      </c>
      <c r="L690" s="242"/>
      <c r="M690" s="175"/>
      <c r="N690" s="87"/>
      <c r="O690" s="87"/>
      <c r="P690" s="87"/>
      <c r="Q690" s="87"/>
      <c r="R690" s="87"/>
      <c r="S690" s="87"/>
      <c r="T690" s="87"/>
      <c r="U690" s="87"/>
      <c r="V690" s="175"/>
      <c r="W690" s="87"/>
      <c r="X690" s="87"/>
      <c r="Y690" s="87"/>
      <c r="Z690" s="87"/>
      <c r="AA690" s="87"/>
      <c r="AB690" s="87"/>
      <c r="AC690" s="86"/>
      <c r="AD690" s="87"/>
    </row>
    <row x14ac:dyDescent="0.25" r="691" customHeight="1" ht="17.25">
      <c r="A691" s="235">
        <f>A692</f>
        <v>25569.375</v>
      </c>
      <c r="B691" s="186" t="s">
        <v>112</v>
      </c>
      <c r="C691" s="180"/>
      <c r="D691" s="180">
        <v>13</v>
      </c>
      <c r="E691" s="180">
        <v>4</v>
      </c>
      <c r="F691" s="180"/>
      <c r="G691" s="180">
        <f>SUM(C691:F691)</f>
      </c>
      <c r="H691" s="125">
        <v>6900</v>
      </c>
      <c r="I691" s="125">
        <f>G691*H691</f>
      </c>
      <c r="J691" s="185"/>
      <c r="K691" s="125">
        <f>SUM(I691:J691)</f>
      </c>
      <c r="L691" s="242"/>
      <c r="M691" s="175"/>
      <c r="N691" s="87"/>
      <c r="O691" s="87"/>
      <c r="P691" s="87"/>
      <c r="Q691" s="87"/>
      <c r="R691" s="87"/>
      <c r="S691" s="87"/>
      <c r="T691" s="87"/>
      <c r="U691" s="87"/>
      <c r="V691" s="175"/>
      <c r="W691" s="87"/>
      <c r="X691" s="87"/>
      <c r="Y691" s="87"/>
      <c r="Z691" s="87"/>
      <c r="AA691" s="87"/>
      <c r="AB691" s="87"/>
      <c r="AC691" s="86"/>
      <c r="AD691" s="87"/>
    </row>
    <row x14ac:dyDescent="0.25" r="692" customHeight="1" ht="17.25">
      <c r="A692" s="235">
        <f>A690</f>
        <v>25569.375</v>
      </c>
      <c r="B692" s="179"/>
      <c r="C692" s="180"/>
      <c r="D692" s="180"/>
      <c r="E692" s="180"/>
      <c r="F692" s="180"/>
      <c r="G692" s="180">
        <f>SUM(C692:F692)</f>
      </c>
      <c r="H692" s="125"/>
      <c r="I692" s="125">
        <f>G690*H692</f>
      </c>
      <c r="J692" s="185"/>
      <c r="K692" s="125">
        <f>SUM(I692:J692)</f>
      </c>
      <c r="L692" s="242"/>
      <c r="M692" s="175"/>
      <c r="N692" s="87"/>
      <c r="O692" s="87"/>
      <c r="P692" s="87"/>
      <c r="Q692" s="87"/>
      <c r="R692" s="87"/>
      <c r="S692" s="87"/>
      <c r="T692" s="87"/>
      <c r="U692" s="87"/>
      <c r="V692" s="175"/>
      <c r="W692" s="87"/>
      <c r="X692" s="87"/>
      <c r="Y692" s="87"/>
      <c r="Z692" s="87"/>
      <c r="AA692" s="87"/>
      <c r="AB692" s="87"/>
      <c r="AC692" s="86"/>
      <c r="AD692" s="87"/>
    </row>
    <row x14ac:dyDescent="0.25" r="693" customHeight="1" ht="17.25">
      <c r="A693" s="235">
        <f>A692</f>
        <v>25569.375</v>
      </c>
      <c r="B693" s="179"/>
      <c r="C693" s="180"/>
      <c r="D693" s="180"/>
      <c r="E693" s="180"/>
      <c r="F693" s="180"/>
      <c r="G693" s="180">
        <f>SUM(C693:F693)</f>
      </c>
      <c r="H693" s="125"/>
      <c r="I693" s="125">
        <f>G693*H693</f>
      </c>
      <c r="J693" s="185"/>
      <c r="K693" s="125">
        <f>SUM(I693:J693)</f>
      </c>
      <c r="L693" s="242"/>
      <c r="M693" s="175"/>
      <c r="N693" s="87"/>
      <c r="O693" s="87"/>
      <c r="P693" s="87"/>
      <c r="Q693" s="87"/>
      <c r="R693" s="87"/>
      <c r="S693" s="87"/>
      <c r="T693" s="87"/>
      <c r="U693" s="87"/>
      <c r="V693" s="175"/>
      <c r="W693" s="87"/>
      <c r="X693" s="87"/>
      <c r="Y693" s="87"/>
      <c r="Z693" s="87"/>
      <c r="AA693" s="87"/>
      <c r="AB693" s="87"/>
      <c r="AC693" s="86"/>
      <c r="AD693" s="87"/>
    </row>
    <row x14ac:dyDescent="0.25" r="694" customHeight="1" ht="17.25">
      <c r="A694" s="235">
        <f>A693</f>
        <v>25569.375</v>
      </c>
      <c r="B694" s="179"/>
      <c r="C694" s="180"/>
      <c r="D694" s="180"/>
      <c r="E694" s="180"/>
      <c r="F694" s="180"/>
      <c r="G694" s="180">
        <f>SUM(C694:F694)</f>
      </c>
      <c r="H694" s="125"/>
      <c r="I694" s="125">
        <f>G693*H694</f>
      </c>
      <c r="J694" s="185"/>
      <c r="K694" s="125">
        <f>SUM(I694:J694)</f>
      </c>
      <c r="L694" s="242"/>
      <c r="M694" s="175"/>
      <c r="N694" s="87"/>
      <c r="O694" s="87"/>
      <c r="P694" s="87"/>
      <c r="Q694" s="87"/>
      <c r="R694" s="87"/>
      <c r="S694" s="87"/>
      <c r="T694" s="87"/>
      <c r="U694" s="87"/>
      <c r="V694" s="175"/>
      <c r="W694" s="87"/>
      <c r="X694" s="87"/>
      <c r="Y694" s="87"/>
      <c r="Z694" s="87"/>
      <c r="AA694" s="87"/>
      <c r="AB694" s="87"/>
      <c r="AC694" s="86"/>
      <c r="AD694" s="87"/>
    </row>
    <row x14ac:dyDescent="0.25" r="695" customHeight="1" ht="17.25">
      <c r="A695" s="235">
        <f>A689</f>
        <v>25569.375</v>
      </c>
      <c r="B695" s="179"/>
      <c r="C695" s="180"/>
      <c r="D695" s="180"/>
      <c r="E695" s="180"/>
      <c r="F695" s="180"/>
      <c r="G695" s="180">
        <f>SUM(C695:F695)</f>
      </c>
      <c r="H695" s="125"/>
      <c r="I695" s="125">
        <f>G695*H695</f>
      </c>
      <c r="J695" s="185"/>
      <c r="K695" s="125">
        <f>SUM(I695:J695)</f>
      </c>
      <c r="L695" s="242"/>
      <c r="M695" s="175"/>
      <c r="N695" s="87"/>
      <c r="O695" s="87"/>
      <c r="P695" s="87"/>
      <c r="Q695" s="87"/>
      <c r="R695" s="87"/>
      <c r="S695" s="87"/>
      <c r="T695" s="87"/>
      <c r="U695" s="87"/>
      <c r="V695" s="175"/>
      <c r="W695" s="87"/>
      <c r="X695" s="87"/>
      <c r="Y695" s="87"/>
      <c r="Z695" s="87"/>
      <c r="AA695" s="87"/>
      <c r="AB695" s="87"/>
      <c r="AC695" s="86"/>
      <c r="AD695" s="87"/>
    </row>
    <row x14ac:dyDescent="0.25" r="696" customHeight="1" ht="17.25">
      <c r="A696" s="235">
        <f>A695</f>
        <v>25569.375</v>
      </c>
      <c r="B696" s="179"/>
      <c r="C696" s="180"/>
      <c r="D696" s="180"/>
      <c r="E696" s="180"/>
      <c r="F696" s="180"/>
      <c r="G696" s="180">
        <f>SUM(C696:F696)</f>
      </c>
      <c r="H696" s="125"/>
      <c r="I696" s="125">
        <f>G695*H696</f>
      </c>
      <c r="J696" s="185"/>
      <c r="K696" s="125">
        <f>SUM(I696:J696)</f>
      </c>
      <c r="L696" s="242"/>
      <c r="M696" s="175"/>
      <c r="N696" s="87"/>
      <c r="O696" s="87"/>
      <c r="P696" s="87"/>
      <c r="Q696" s="87"/>
      <c r="R696" s="87"/>
      <c r="S696" s="87"/>
      <c r="T696" s="87"/>
      <c r="U696" s="87"/>
      <c r="V696" s="175"/>
      <c r="W696" s="87"/>
      <c r="X696" s="87"/>
      <c r="Y696" s="87"/>
      <c r="Z696" s="87"/>
      <c r="AA696" s="87"/>
      <c r="AB696" s="87"/>
      <c r="AC696" s="86"/>
      <c r="AD696" s="87"/>
    </row>
    <row x14ac:dyDescent="0.25" r="697" customHeight="1" ht="17.25">
      <c r="A697" s="243">
        <f>A696</f>
        <v>25569.375</v>
      </c>
      <c r="B697" s="282" t="s">
        <v>157</v>
      </c>
      <c r="C697" s="191">
        <f>SUM(C689:C696)</f>
      </c>
      <c r="D697" s="191">
        <f>SUM(D689:D696)</f>
      </c>
      <c r="E697" s="191">
        <f>SUM(E689:E696)</f>
      </c>
      <c r="F697" s="191">
        <f>SUM(F689:F696)</f>
      </c>
      <c r="G697" s="191">
        <f>SUM(G689:G696)</f>
      </c>
      <c r="H697" s="201"/>
      <c r="I697" s="201">
        <f>SUM(I689:I696)</f>
      </c>
      <c r="J697" s="201"/>
      <c r="K697" s="202">
        <f>SUM(K689:K696)</f>
      </c>
      <c r="L697" s="242"/>
      <c r="M697" s="175"/>
      <c r="N697" s="87"/>
      <c r="O697" s="87"/>
      <c r="P697" s="87"/>
      <c r="Q697" s="87"/>
      <c r="R697" s="87"/>
      <c r="S697" s="87"/>
      <c r="T697" s="87"/>
      <c r="U697" s="87"/>
      <c r="V697" s="175"/>
      <c r="W697" s="87"/>
      <c r="X697" s="87"/>
      <c r="Y697" s="87"/>
      <c r="Z697" s="87"/>
      <c r="AA697" s="87"/>
      <c r="AB697" s="87"/>
      <c r="AC697" s="86"/>
      <c r="AD697" s="87"/>
    </row>
    <row x14ac:dyDescent="0.25" r="698" customHeight="1" ht="17.25" hidden="1">
      <c r="A698" s="272" t="s">
        <v>128</v>
      </c>
      <c r="B698" s="273" t="s">
        <v>2</v>
      </c>
      <c r="C698" s="274" t="s">
        <v>129</v>
      </c>
      <c r="D698" s="274" t="s">
        <v>130</v>
      </c>
      <c r="E698" s="274" t="s">
        <v>131</v>
      </c>
      <c r="F698" s="274" t="s">
        <v>132</v>
      </c>
      <c r="G698" s="274" t="s">
        <v>133</v>
      </c>
      <c r="H698" s="274" t="s">
        <v>7</v>
      </c>
      <c r="I698" s="274" t="s">
        <v>134</v>
      </c>
      <c r="J698" s="274" t="s">
        <v>90</v>
      </c>
      <c r="K698" s="275" t="s">
        <v>135</v>
      </c>
      <c r="L698" s="276"/>
      <c r="M698" s="175"/>
      <c r="N698" s="87"/>
      <c r="O698" s="87"/>
      <c r="P698" s="87"/>
      <c r="Q698" s="87"/>
      <c r="R698" s="87"/>
      <c r="S698" s="87"/>
      <c r="T698" s="87"/>
      <c r="U698" s="87"/>
      <c r="V698" s="175"/>
      <c r="W698" s="87"/>
      <c r="X698" s="87"/>
      <c r="Y698" s="87"/>
      <c r="Z698" s="87"/>
      <c r="AA698" s="87"/>
      <c r="AB698" s="87"/>
      <c r="AC698" s="86"/>
      <c r="AD698" s="87"/>
    </row>
    <row x14ac:dyDescent="0.25" r="699" customHeight="1" ht="17.25">
      <c r="A699" s="235">
        <f>A697+1</f>
        <v>25569.375</v>
      </c>
      <c r="B699" s="179" t="s">
        <v>203</v>
      </c>
      <c r="C699" s="180"/>
      <c r="D699" s="180">
        <v>25</v>
      </c>
      <c r="E699" s="180"/>
      <c r="F699" s="180"/>
      <c r="G699" s="180">
        <f>SUM(C699:F699)</f>
      </c>
      <c r="H699" s="237">
        <v>6000</v>
      </c>
      <c r="I699" s="125">
        <f>G699*H699</f>
      </c>
      <c r="J699" s="125">
        <f>I699*0.1</f>
      </c>
      <c r="K699" s="132">
        <f>SUM(I699:J699)</f>
      </c>
      <c r="L699" s="242"/>
      <c r="M699" s="175"/>
      <c r="N699" s="87"/>
      <c r="O699" s="87"/>
      <c r="P699" s="87"/>
      <c r="Q699" s="87"/>
      <c r="R699" s="87"/>
      <c r="S699" s="87"/>
      <c r="T699" s="87"/>
      <c r="U699" s="87"/>
      <c r="V699" s="175"/>
      <c r="W699" s="87"/>
      <c r="X699" s="87"/>
      <c r="Y699" s="87"/>
      <c r="Z699" s="87"/>
      <c r="AA699" s="87"/>
      <c r="AB699" s="87"/>
      <c r="AC699" s="86"/>
      <c r="AD699" s="87"/>
    </row>
    <row x14ac:dyDescent="0.25" r="700" customHeight="1" ht="17.25">
      <c r="A700" s="235">
        <f>A699</f>
        <v>25569.375</v>
      </c>
      <c r="B700" s="179" t="s">
        <v>205</v>
      </c>
      <c r="C700" s="180"/>
      <c r="D700" s="180">
        <f>108-13</f>
      </c>
      <c r="E700" s="180">
        <v>10</v>
      </c>
      <c r="F700" s="180">
        <v>17</v>
      </c>
      <c r="G700" s="180">
        <f>SUM(C700:F700)</f>
      </c>
      <c r="H700" s="182">
        <v>4300</v>
      </c>
      <c r="I700" s="125">
        <f>G700*H700</f>
      </c>
      <c r="J700" s="125">
        <f>I700*0.1</f>
      </c>
      <c r="K700" s="132">
        <f>SUM(I700:J700)</f>
      </c>
      <c r="L700" s="242"/>
      <c r="M700" s="175"/>
      <c r="N700" s="87"/>
      <c r="O700" s="87"/>
      <c r="P700" s="87"/>
      <c r="Q700" s="87"/>
      <c r="R700" s="87"/>
      <c r="S700" s="87"/>
      <c r="T700" s="87"/>
      <c r="U700" s="87"/>
      <c r="V700" s="175"/>
      <c r="W700" s="87"/>
      <c r="X700" s="87"/>
      <c r="Y700" s="87"/>
      <c r="Z700" s="87"/>
      <c r="AA700" s="87"/>
      <c r="AB700" s="87"/>
      <c r="AC700" s="86"/>
      <c r="AD700" s="87"/>
    </row>
    <row x14ac:dyDescent="0.25" r="701" customHeight="1" ht="17.25">
      <c r="A701" s="235">
        <f>A700</f>
        <v>25569.375</v>
      </c>
      <c r="B701" s="179" t="s">
        <v>206</v>
      </c>
      <c r="C701" s="180"/>
      <c r="D701" s="180">
        <v>13</v>
      </c>
      <c r="E701" s="180"/>
      <c r="F701" s="180"/>
      <c r="G701" s="180">
        <f>SUM(C701:F701)</f>
      </c>
      <c r="H701" s="182">
        <v>5000</v>
      </c>
      <c r="I701" s="125">
        <f>G701*H701</f>
      </c>
      <c r="J701" s="125">
        <f>I701*0.1</f>
      </c>
      <c r="K701" s="132">
        <f>SUM(I701:J701)</f>
      </c>
      <c r="L701" s="242"/>
      <c r="M701" s="175"/>
      <c r="N701" s="87"/>
      <c r="O701" s="87"/>
      <c r="P701" s="87"/>
      <c r="Q701" s="87"/>
      <c r="R701" s="87"/>
      <c r="S701" s="87"/>
      <c r="T701" s="87"/>
      <c r="U701" s="87"/>
      <c r="V701" s="175"/>
      <c r="W701" s="87"/>
      <c r="X701" s="87"/>
      <c r="Y701" s="87"/>
      <c r="Z701" s="87"/>
      <c r="AA701" s="87"/>
      <c r="AB701" s="87"/>
      <c r="AC701" s="86"/>
      <c r="AD701" s="87"/>
    </row>
    <row x14ac:dyDescent="0.25" r="702" customHeight="1" ht="17.25">
      <c r="A702" s="235">
        <f>A700</f>
        <v>25569.375</v>
      </c>
      <c r="B702" s="179" t="s">
        <v>13</v>
      </c>
      <c r="C702" s="180"/>
      <c r="D702" s="180">
        <v>12</v>
      </c>
      <c r="E702" s="180"/>
      <c r="F702" s="180"/>
      <c r="G702" s="180">
        <f>SUM(C702:F702)</f>
      </c>
      <c r="H702" s="125">
        <v>6000</v>
      </c>
      <c r="I702" s="125">
        <f>G702*H702</f>
      </c>
      <c r="J702" s="125">
        <f>I702*0.1</f>
      </c>
      <c r="K702" s="132">
        <f>SUM(I702:J702)</f>
      </c>
      <c r="L702" s="242"/>
      <c r="M702" s="175"/>
      <c r="N702" s="87"/>
      <c r="O702" s="87"/>
      <c r="P702" s="87"/>
      <c r="Q702" s="87"/>
      <c r="R702" s="87"/>
      <c r="S702" s="87"/>
      <c r="T702" s="87"/>
      <c r="U702" s="87"/>
      <c r="V702" s="175"/>
      <c r="W702" s="87"/>
      <c r="X702" s="87"/>
      <c r="Y702" s="87"/>
      <c r="Z702" s="87"/>
      <c r="AA702" s="87"/>
      <c r="AB702" s="87"/>
      <c r="AC702" s="86"/>
      <c r="AD702" s="87"/>
    </row>
    <row x14ac:dyDescent="0.25" r="703" customHeight="1" ht="17.25">
      <c r="A703" s="235">
        <f>A702</f>
        <v>25569.375</v>
      </c>
      <c r="B703" s="179" t="s">
        <v>58</v>
      </c>
      <c r="C703" s="183" t="s">
        <v>14</v>
      </c>
      <c r="D703" s="180">
        <v>16</v>
      </c>
      <c r="E703" s="180">
        <v>5</v>
      </c>
      <c r="F703" s="180"/>
      <c r="G703" s="180">
        <f>SUM(C703:F703)</f>
      </c>
      <c r="H703" s="237">
        <v>5500</v>
      </c>
      <c r="I703" s="125">
        <f>G703*H703</f>
      </c>
      <c r="J703" s="125">
        <f>I703*0.1</f>
      </c>
      <c r="K703" s="132">
        <f>SUM(I703:J703)</f>
      </c>
      <c r="L703" s="242"/>
      <c r="M703" s="175"/>
      <c r="N703" s="87"/>
      <c r="O703" s="87"/>
      <c r="P703" s="87"/>
      <c r="Q703" s="87"/>
      <c r="R703" s="87"/>
      <c r="S703" s="87"/>
      <c r="T703" s="87"/>
      <c r="U703" s="87"/>
      <c r="V703" s="175"/>
      <c r="W703" s="87"/>
      <c r="X703" s="87"/>
      <c r="Y703" s="87"/>
      <c r="Z703" s="87"/>
      <c r="AA703" s="87"/>
      <c r="AB703" s="87"/>
      <c r="AC703" s="86"/>
      <c r="AD703" s="87"/>
    </row>
    <row x14ac:dyDescent="0.25" r="704" customHeight="1" ht="17.25">
      <c r="A704" s="235">
        <f>A703</f>
        <v>25569.375</v>
      </c>
      <c r="B704" s="179" t="s">
        <v>147</v>
      </c>
      <c r="C704" s="183">
        <v>10</v>
      </c>
      <c r="D704" s="180">
        <v>45</v>
      </c>
      <c r="E704" s="180">
        <v>25</v>
      </c>
      <c r="F704" s="180">
        <v>16</v>
      </c>
      <c r="G704" s="180">
        <f>SUM(C704:F704)</f>
      </c>
      <c r="H704" s="125">
        <v>5000</v>
      </c>
      <c r="I704" s="125">
        <f>G704*H704</f>
      </c>
      <c r="J704" s="125">
        <f>I704*0.1</f>
      </c>
      <c r="K704" s="132">
        <f>SUM(I704:J704)</f>
      </c>
      <c r="L704" s="242"/>
      <c r="M704" s="175"/>
      <c r="N704" s="87"/>
      <c r="O704" s="87"/>
      <c r="P704" s="87"/>
      <c r="Q704" s="87"/>
      <c r="R704" s="87"/>
      <c r="S704" s="87"/>
      <c r="T704" s="87"/>
      <c r="U704" s="87"/>
      <c r="V704" s="175"/>
      <c r="W704" s="87"/>
      <c r="X704" s="87"/>
      <c r="Y704" s="87"/>
      <c r="Z704" s="87"/>
      <c r="AA704" s="87"/>
      <c r="AB704" s="87"/>
      <c r="AC704" s="86"/>
      <c r="AD704" s="87"/>
    </row>
    <row x14ac:dyDescent="0.25" r="705" customHeight="1" ht="17.25">
      <c r="A705" s="235">
        <f>A704</f>
        <v>25569.375</v>
      </c>
      <c r="B705" s="179" t="s">
        <v>27</v>
      </c>
      <c r="C705" s="180"/>
      <c r="D705" s="180">
        <v>10</v>
      </c>
      <c r="E705" s="180"/>
      <c r="F705" s="180"/>
      <c r="G705" s="180">
        <f>SUM(C705:F705)</f>
      </c>
      <c r="H705" s="125">
        <v>5500</v>
      </c>
      <c r="I705" s="125">
        <f>G705*H705</f>
      </c>
      <c r="J705" s="125">
        <f>I705*0.1</f>
      </c>
      <c r="K705" s="132">
        <f>SUM(I705:J705)</f>
      </c>
      <c r="L705" s="242"/>
      <c r="M705" s="175"/>
      <c r="N705" s="87"/>
      <c r="O705" s="87"/>
      <c r="P705" s="87"/>
      <c r="Q705" s="87"/>
      <c r="R705" s="87"/>
      <c r="S705" s="87"/>
      <c r="T705" s="87"/>
      <c r="U705" s="87"/>
      <c r="V705" s="175"/>
      <c r="W705" s="87"/>
      <c r="X705" s="87"/>
      <c r="Y705" s="87"/>
      <c r="Z705" s="87"/>
      <c r="AA705" s="87"/>
      <c r="AB705" s="87"/>
      <c r="AC705" s="86"/>
      <c r="AD705" s="87"/>
    </row>
    <row x14ac:dyDescent="0.25" r="706" customHeight="1" ht="17.25">
      <c r="A706" s="235">
        <f>A705</f>
        <v>25569.375</v>
      </c>
      <c r="B706" s="179" t="s">
        <v>20</v>
      </c>
      <c r="C706" s="180"/>
      <c r="D706" s="180">
        <v>61</v>
      </c>
      <c r="E706" s="180">
        <v>4</v>
      </c>
      <c r="F706" s="180"/>
      <c r="G706" s="180">
        <f>SUM(C706:F706)</f>
      </c>
      <c r="H706" s="125">
        <v>5000</v>
      </c>
      <c r="I706" s="125">
        <f>G706*H706</f>
      </c>
      <c r="J706" s="125">
        <f>I706*0.1</f>
      </c>
      <c r="K706" s="132">
        <f>SUM(I706:J706)</f>
      </c>
      <c r="L706" s="242"/>
      <c r="M706" s="175"/>
      <c r="N706" s="87"/>
      <c r="O706" s="87"/>
      <c r="P706" s="87"/>
      <c r="Q706" s="87"/>
      <c r="R706" s="87"/>
      <c r="S706" s="87"/>
      <c r="T706" s="87"/>
      <c r="U706" s="87"/>
      <c r="V706" s="175"/>
      <c r="W706" s="87"/>
      <c r="X706" s="87"/>
      <c r="Y706" s="87"/>
      <c r="Z706" s="87"/>
      <c r="AA706" s="87"/>
      <c r="AB706" s="87"/>
      <c r="AC706" s="86"/>
      <c r="AD706" s="87"/>
    </row>
    <row x14ac:dyDescent="0.25" r="707" customHeight="1" ht="17.25">
      <c r="A707" s="235">
        <f>A706</f>
        <v>25569.375</v>
      </c>
      <c r="B707" s="179" t="s">
        <v>31</v>
      </c>
      <c r="C707" s="180"/>
      <c r="D707" s="180">
        <v>25</v>
      </c>
      <c r="E707" s="180"/>
      <c r="F707" s="180"/>
      <c r="G707" s="180">
        <f>SUM(C707:F707)</f>
      </c>
      <c r="H707" s="125">
        <v>6000</v>
      </c>
      <c r="I707" s="125">
        <f>G707*H707</f>
      </c>
      <c r="J707" s="125">
        <f>I707*0.1</f>
      </c>
      <c r="K707" s="132">
        <f>SUM(I707:J707)</f>
      </c>
      <c r="L707" s="242"/>
      <c r="M707" s="175"/>
      <c r="N707" s="87"/>
      <c r="O707" s="87"/>
      <c r="P707" s="87"/>
      <c r="Q707" s="87"/>
      <c r="R707" s="87"/>
      <c r="S707" s="87"/>
      <c r="T707" s="87"/>
      <c r="U707" s="87"/>
      <c r="V707" s="175"/>
      <c r="W707" s="87"/>
      <c r="X707" s="87"/>
      <c r="Y707" s="87"/>
      <c r="Z707" s="87"/>
      <c r="AA707" s="87"/>
      <c r="AB707" s="87"/>
      <c r="AC707" s="86"/>
      <c r="AD707" s="87"/>
    </row>
    <row x14ac:dyDescent="0.25" r="708" customHeight="1" ht="17.25">
      <c r="A708" s="235">
        <f>A707</f>
        <v>25569.375</v>
      </c>
      <c r="B708" s="179" t="s">
        <v>71</v>
      </c>
      <c r="C708" s="180"/>
      <c r="D708" s="180">
        <v>25</v>
      </c>
      <c r="E708" s="180"/>
      <c r="F708" s="180"/>
      <c r="G708" s="180">
        <f>SUM(C708:F708)</f>
      </c>
      <c r="H708" s="125">
        <v>6000</v>
      </c>
      <c r="I708" s="125">
        <f>G708*H708</f>
      </c>
      <c r="J708" s="125">
        <f>I708*0.1</f>
      </c>
      <c r="K708" s="132">
        <f>SUM(I708:J708)</f>
      </c>
      <c r="L708" s="242"/>
      <c r="M708" s="175"/>
      <c r="N708" s="87"/>
      <c r="O708" s="87"/>
      <c r="P708" s="87"/>
      <c r="Q708" s="87"/>
      <c r="R708" s="87"/>
      <c r="S708" s="87"/>
      <c r="T708" s="87"/>
      <c r="U708" s="87"/>
      <c r="V708" s="175"/>
      <c r="W708" s="87"/>
      <c r="X708" s="87"/>
      <c r="Y708" s="87"/>
      <c r="Z708" s="87"/>
      <c r="AA708" s="87"/>
      <c r="AB708" s="87"/>
      <c r="AC708" s="86"/>
      <c r="AD708" s="87"/>
    </row>
    <row x14ac:dyDescent="0.25" r="709" customHeight="1" ht="17.25">
      <c r="A709" s="235">
        <f>A708</f>
        <v>25569.375</v>
      </c>
      <c r="B709" s="179" t="s">
        <v>49</v>
      </c>
      <c r="C709" s="180"/>
      <c r="D709" s="180">
        <v>15</v>
      </c>
      <c r="E709" s="180">
        <v>10</v>
      </c>
      <c r="F709" s="180"/>
      <c r="G709" s="180">
        <f>SUM(C709:F709)</f>
      </c>
      <c r="H709" s="125">
        <v>6000</v>
      </c>
      <c r="I709" s="125">
        <f>G709*H709</f>
      </c>
      <c r="J709" s="125">
        <f>I709*0.1</f>
      </c>
      <c r="K709" s="132">
        <f>SUM(I709:J709)</f>
      </c>
      <c r="L709" s="242"/>
      <c r="M709" s="175"/>
      <c r="N709" s="87"/>
      <c r="O709" s="87"/>
      <c r="P709" s="87"/>
      <c r="Q709" s="87"/>
      <c r="R709" s="87"/>
      <c r="S709" s="87"/>
      <c r="T709" s="87"/>
      <c r="U709" s="87"/>
      <c r="V709" s="175"/>
      <c r="W709" s="87"/>
      <c r="X709" s="87"/>
      <c r="Y709" s="87"/>
      <c r="Z709" s="87"/>
      <c r="AA709" s="87"/>
      <c r="AB709" s="87"/>
      <c r="AC709" s="86"/>
      <c r="AD709" s="87"/>
    </row>
    <row x14ac:dyDescent="0.25" r="710" customHeight="1" ht="17.25">
      <c r="A710" s="235">
        <f>A709</f>
        <v>25569.375</v>
      </c>
      <c r="B710" s="184" t="s">
        <v>9</v>
      </c>
      <c r="C710" s="180"/>
      <c r="D710" s="180">
        <f>37+6</f>
      </c>
      <c r="E710" s="180"/>
      <c r="F710" s="180"/>
      <c r="G710" s="180">
        <f>SUM(C710:F710)</f>
      </c>
      <c r="H710" s="125">
        <v>6000</v>
      </c>
      <c r="I710" s="125">
        <f>G710*H710</f>
      </c>
      <c r="J710" s="125">
        <f>I710*0.1</f>
      </c>
      <c r="K710" s="132">
        <f>SUM(I710:J710)</f>
      </c>
      <c r="L710" s="242"/>
      <c r="M710" s="175"/>
      <c r="N710" s="87"/>
      <c r="O710" s="87"/>
      <c r="P710" s="87"/>
      <c r="Q710" s="87"/>
      <c r="R710" s="87"/>
      <c r="S710" s="87"/>
      <c r="T710" s="87"/>
      <c r="U710" s="87"/>
      <c r="V710" s="175"/>
      <c r="W710" s="87"/>
      <c r="X710" s="87"/>
      <c r="Y710" s="87"/>
      <c r="Z710" s="87"/>
      <c r="AA710" s="87"/>
      <c r="AB710" s="87"/>
      <c r="AC710" s="86"/>
      <c r="AD710" s="87"/>
    </row>
    <row x14ac:dyDescent="0.25" r="711" customHeight="1" ht="17.25">
      <c r="A711" s="235">
        <f>A710</f>
        <v>25569.375</v>
      </c>
      <c r="B711" s="179" t="s">
        <v>78</v>
      </c>
      <c r="C711" s="180"/>
      <c r="D711" s="180">
        <v>20</v>
      </c>
      <c r="E711" s="180"/>
      <c r="F711" s="180"/>
      <c r="G711" s="180">
        <f>SUM(C711:F711)</f>
      </c>
      <c r="H711" s="125">
        <v>6500</v>
      </c>
      <c r="I711" s="125">
        <f>G711*H711</f>
      </c>
      <c r="J711" s="125">
        <f>I711*0.1</f>
      </c>
      <c r="K711" s="132">
        <f>SUM(I711:J711)</f>
      </c>
      <c r="L711" s="242"/>
      <c r="M711" s="175"/>
      <c r="N711" s="87"/>
      <c r="O711" s="87"/>
      <c r="P711" s="87"/>
      <c r="Q711" s="87"/>
      <c r="R711" s="87"/>
      <c r="S711" s="87"/>
      <c r="T711" s="87"/>
      <c r="U711" s="87"/>
      <c r="V711" s="175"/>
      <c r="W711" s="87"/>
      <c r="X711" s="87"/>
      <c r="Y711" s="87"/>
      <c r="Z711" s="87"/>
      <c r="AA711" s="87"/>
      <c r="AB711" s="87"/>
      <c r="AC711" s="86"/>
      <c r="AD711" s="87"/>
    </row>
    <row x14ac:dyDescent="0.25" r="712" customHeight="1" ht="17.25">
      <c r="A712" s="235">
        <f>A711</f>
        <v>25569.375</v>
      </c>
      <c r="B712" s="179" t="s">
        <v>55</v>
      </c>
      <c r="C712" s="180"/>
      <c r="D712" s="180">
        <v>10</v>
      </c>
      <c r="E712" s="180"/>
      <c r="F712" s="180"/>
      <c r="G712" s="180">
        <f>SUM(C712:F712)</f>
      </c>
      <c r="H712" s="125">
        <v>6500</v>
      </c>
      <c r="I712" s="125">
        <f>G712*H712</f>
      </c>
      <c r="J712" s="125">
        <f>I712*0.1</f>
      </c>
      <c r="K712" s="132">
        <f>SUM(I712:J712)</f>
      </c>
      <c r="L712" s="242"/>
      <c r="M712" s="175"/>
      <c r="N712" s="87"/>
      <c r="O712" s="87"/>
      <c r="P712" s="87"/>
      <c r="Q712" s="87"/>
      <c r="R712" s="87"/>
      <c r="S712" s="87"/>
      <c r="T712" s="87"/>
      <c r="U712" s="87"/>
      <c r="V712" s="175"/>
      <c r="W712" s="87"/>
      <c r="X712" s="87"/>
      <c r="Y712" s="87"/>
      <c r="Z712" s="87"/>
      <c r="AA712" s="87"/>
      <c r="AB712" s="87"/>
      <c r="AC712" s="86"/>
      <c r="AD712" s="87"/>
    </row>
    <row x14ac:dyDescent="0.25" r="713" customHeight="1" ht="17.25">
      <c r="A713" s="235">
        <f>A712</f>
        <v>25569.375</v>
      </c>
      <c r="B713" s="279" t="s">
        <v>80</v>
      </c>
      <c r="C713" s="180"/>
      <c r="D713" s="180">
        <v>23</v>
      </c>
      <c r="E713" s="180"/>
      <c r="F713" s="180"/>
      <c r="G713" s="180">
        <f>SUM(C713:F713)</f>
      </c>
      <c r="H713" s="125">
        <v>6000</v>
      </c>
      <c r="I713" s="125">
        <f>G713*H713</f>
      </c>
      <c r="J713" s="185"/>
      <c r="K713" s="132">
        <f>SUM(I713:J713)</f>
      </c>
      <c r="L713" s="242"/>
      <c r="M713" s="175"/>
      <c r="N713" s="87"/>
      <c r="O713" s="87"/>
      <c r="P713" s="87"/>
      <c r="Q713" s="87"/>
      <c r="R713" s="87"/>
      <c r="S713" s="87"/>
      <c r="T713" s="87"/>
      <c r="U713" s="87"/>
      <c r="V713" s="175"/>
      <c r="W713" s="87"/>
      <c r="X713" s="87"/>
      <c r="Y713" s="87"/>
      <c r="Z713" s="87"/>
      <c r="AA713" s="87"/>
      <c r="AB713" s="87"/>
      <c r="AC713" s="86"/>
      <c r="AD713" s="87"/>
    </row>
    <row x14ac:dyDescent="0.25" r="714" customHeight="1" ht="17.25">
      <c r="A714" s="235">
        <f>A713</f>
        <v>25569.375</v>
      </c>
      <c r="B714" s="279" t="s">
        <v>67</v>
      </c>
      <c r="C714" s="180"/>
      <c r="D714" s="180">
        <v>7</v>
      </c>
      <c r="E714" s="180"/>
      <c r="F714" s="180"/>
      <c r="G714" s="180">
        <f>SUM(C714:F714)</f>
      </c>
      <c r="H714" s="125">
        <v>5500</v>
      </c>
      <c r="I714" s="125">
        <f>G714*H714</f>
      </c>
      <c r="J714" s="125">
        <f>I714*0.1</f>
      </c>
      <c r="K714" s="132">
        <f>SUM(I714:J714)</f>
      </c>
      <c r="L714" s="242"/>
      <c r="M714" s="175"/>
      <c r="N714" s="87"/>
      <c r="O714" s="87"/>
      <c r="P714" s="87"/>
      <c r="Q714" s="87"/>
      <c r="R714" s="87"/>
      <c r="S714" s="87"/>
      <c r="T714" s="87"/>
      <c r="U714" s="87"/>
      <c r="V714" s="175"/>
      <c r="W714" s="87"/>
      <c r="X714" s="87"/>
      <c r="Y714" s="87"/>
      <c r="Z714" s="87"/>
      <c r="AA714" s="87"/>
      <c r="AB714" s="87"/>
      <c r="AC714" s="86"/>
      <c r="AD714" s="87"/>
    </row>
    <row x14ac:dyDescent="0.25" r="715" customHeight="1" ht="17.25">
      <c r="A715" s="235">
        <f>A714</f>
        <v>25569.375</v>
      </c>
      <c r="B715" s="279" t="s">
        <v>74</v>
      </c>
      <c r="C715" s="180"/>
      <c r="D715" s="180">
        <v>28</v>
      </c>
      <c r="E715" s="180">
        <v>23</v>
      </c>
      <c r="F715" s="180">
        <v>5</v>
      </c>
      <c r="G715" s="180">
        <f>SUM(C715:F715)</f>
      </c>
      <c r="H715" s="187">
        <v>5000</v>
      </c>
      <c r="I715" s="125">
        <f>G715*H715</f>
      </c>
      <c r="J715" s="125">
        <f>I715*0.1</f>
      </c>
      <c r="K715" s="132">
        <f>SUM(I715:J715)</f>
      </c>
      <c r="L715" s="242"/>
      <c r="M715" s="175"/>
      <c r="N715" s="87"/>
      <c r="O715" s="87"/>
      <c r="P715" s="87"/>
      <c r="Q715" s="87"/>
      <c r="R715" s="87"/>
      <c r="S715" s="87"/>
      <c r="T715" s="87"/>
      <c r="U715" s="87"/>
      <c r="V715" s="175"/>
      <c r="W715" s="87"/>
      <c r="X715" s="87"/>
      <c r="Y715" s="87"/>
      <c r="Z715" s="87"/>
      <c r="AA715" s="87"/>
      <c r="AB715" s="87"/>
      <c r="AC715" s="86"/>
      <c r="AD715" s="87"/>
    </row>
    <row x14ac:dyDescent="0.25" r="716" customHeight="1" ht="17.25">
      <c r="A716" s="235">
        <f>A715</f>
        <v>25569.375</v>
      </c>
      <c r="B716" s="280" t="s">
        <v>11</v>
      </c>
      <c r="C716" s="180"/>
      <c r="D716" s="180">
        <v>13</v>
      </c>
      <c r="E716" s="180">
        <v>7</v>
      </c>
      <c r="F716" s="180"/>
      <c r="G716" s="180">
        <f>SUM(C716:F716)</f>
      </c>
      <c r="H716" s="125">
        <v>6000</v>
      </c>
      <c r="I716" s="125">
        <f>G716*H716</f>
      </c>
      <c r="J716" s="125">
        <f>I716*0.1</f>
      </c>
      <c r="K716" s="132">
        <f>SUM(I716:J716)</f>
      </c>
      <c r="L716" s="242"/>
      <c r="M716" s="175"/>
      <c r="N716" s="87"/>
      <c r="O716" s="87"/>
      <c r="P716" s="87"/>
      <c r="Q716" s="87"/>
      <c r="R716" s="87"/>
      <c r="S716" s="87"/>
      <c r="T716" s="87"/>
      <c r="U716" s="87"/>
      <c r="V716" s="175"/>
      <c r="W716" s="87"/>
      <c r="X716" s="87"/>
      <c r="Y716" s="87"/>
      <c r="Z716" s="87"/>
      <c r="AA716" s="87"/>
      <c r="AB716" s="87"/>
      <c r="AC716" s="86"/>
      <c r="AD716" s="87"/>
    </row>
    <row x14ac:dyDescent="0.25" r="717" customHeight="1" ht="17.25">
      <c r="A717" s="235">
        <f>A716</f>
        <v>25569.375</v>
      </c>
      <c r="B717" s="279" t="s">
        <v>22</v>
      </c>
      <c r="C717" s="180"/>
      <c r="D717" s="180">
        <v>32</v>
      </c>
      <c r="E717" s="180"/>
      <c r="F717" s="180"/>
      <c r="G717" s="180">
        <f>SUM(C717:F717)</f>
      </c>
      <c r="H717" s="237">
        <v>4800</v>
      </c>
      <c r="I717" s="125">
        <f>G717*H717</f>
      </c>
      <c r="J717" s="125">
        <f>I717*0.1</f>
      </c>
      <c r="K717" s="132">
        <f>SUM(I717:J717)</f>
      </c>
      <c r="L717" s="242"/>
      <c r="M717" s="175"/>
      <c r="N717" s="87"/>
      <c r="O717" s="87"/>
      <c r="P717" s="87"/>
      <c r="Q717" s="87"/>
      <c r="R717" s="87"/>
      <c r="S717" s="87"/>
      <c r="T717" s="87"/>
      <c r="U717" s="87"/>
      <c r="V717" s="175"/>
      <c r="W717" s="87"/>
      <c r="X717" s="87"/>
      <c r="Y717" s="87"/>
      <c r="Z717" s="87"/>
      <c r="AA717" s="87"/>
      <c r="AB717" s="87"/>
      <c r="AC717" s="86"/>
      <c r="AD717" s="87"/>
    </row>
    <row x14ac:dyDescent="0.25" r="718" customHeight="1" ht="17.25">
      <c r="A718" s="235">
        <f>A717</f>
        <v>25569.375</v>
      </c>
      <c r="B718" s="279" t="s">
        <v>84</v>
      </c>
      <c r="C718" s="180"/>
      <c r="D718" s="180">
        <v>16</v>
      </c>
      <c r="E718" s="180">
        <v>9</v>
      </c>
      <c r="F718" s="180"/>
      <c r="G718" s="180">
        <f>SUM(C718:F718)</f>
      </c>
      <c r="H718" s="237">
        <v>4800</v>
      </c>
      <c r="I718" s="125">
        <f>G718*H718</f>
      </c>
      <c r="J718" s="125">
        <f>I718*0.1</f>
      </c>
      <c r="K718" s="132">
        <f>SUM(I718:J718)</f>
      </c>
      <c r="L718" s="242"/>
      <c r="M718" s="175"/>
      <c r="N718" s="87"/>
      <c r="O718" s="87"/>
      <c r="P718" s="87"/>
      <c r="Q718" s="87"/>
      <c r="R718" s="87"/>
      <c r="S718" s="87"/>
      <c r="T718" s="87"/>
      <c r="U718" s="87"/>
      <c r="V718" s="175"/>
      <c r="W718" s="87"/>
      <c r="X718" s="87"/>
      <c r="Y718" s="87"/>
      <c r="Z718" s="87"/>
      <c r="AA718" s="87"/>
      <c r="AB718" s="87"/>
      <c r="AC718" s="86"/>
      <c r="AD718" s="87"/>
    </row>
    <row x14ac:dyDescent="0.25" r="719" customHeight="1" ht="17.25">
      <c r="A719" s="235">
        <f>A718</f>
        <v>25569.375</v>
      </c>
      <c r="B719" s="280" t="s">
        <v>17</v>
      </c>
      <c r="C719" s="180"/>
      <c r="D719" s="180">
        <v>37</v>
      </c>
      <c r="E719" s="180">
        <v>12</v>
      </c>
      <c r="F719" s="180"/>
      <c r="G719" s="180">
        <f>SUM(C719:F719)</f>
      </c>
      <c r="H719" s="125">
        <v>6000</v>
      </c>
      <c r="I719" s="125">
        <f>G719*H719</f>
      </c>
      <c r="J719" s="185"/>
      <c r="K719" s="132">
        <f>SUM(I719:J719)</f>
      </c>
      <c r="L719" s="242"/>
      <c r="M719" s="175"/>
      <c r="N719" s="87"/>
      <c r="O719" s="87"/>
      <c r="P719" s="87"/>
      <c r="Q719" s="87"/>
      <c r="R719" s="87"/>
      <c r="S719" s="87"/>
      <c r="T719" s="87"/>
      <c r="U719" s="87"/>
      <c r="V719" s="175"/>
      <c r="W719" s="87"/>
      <c r="X719" s="87"/>
      <c r="Y719" s="87"/>
      <c r="Z719" s="87"/>
      <c r="AA719" s="87"/>
      <c r="AB719" s="87"/>
      <c r="AC719" s="86"/>
      <c r="AD719" s="87"/>
    </row>
    <row x14ac:dyDescent="0.25" r="720" customHeight="1" ht="17.25">
      <c r="A720" s="235">
        <f>A719</f>
        <v>25569.375</v>
      </c>
      <c r="B720" s="279" t="s">
        <v>29</v>
      </c>
      <c r="C720" s="188" t="s">
        <v>14</v>
      </c>
      <c r="D720" s="180">
        <v>12</v>
      </c>
      <c r="E720" s="180">
        <v>11</v>
      </c>
      <c r="F720" s="180"/>
      <c r="G720" s="180">
        <f>SUM(C720:F720)</f>
      </c>
      <c r="H720" s="125">
        <v>5500</v>
      </c>
      <c r="I720" s="125">
        <f>G720*H720</f>
      </c>
      <c r="J720" s="125">
        <f>I720*0.1</f>
      </c>
      <c r="K720" s="132">
        <f>SUM(I720:J720)</f>
      </c>
      <c r="L720" s="242"/>
      <c r="M720" s="175"/>
      <c r="N720" s="87"/>
      <c r="O720" s="87"/>
      <c r="P720" s="87"/>
      <c r="Q720" s="87"/>
      <c r="R720" s="87"/>
      <c r="S720" s="87"/>
      <c r="T720" s="87"/>
      <c r="U720" s="87"/>
      <c r="V720" s="175"/>
      <c r="W720" s="87"/>
      <c r="X720" s="87"/>
      <c r="Y720" s="87"/>
      <c r="Z720" s="87"/>
      <c r="AA720" s="87"/>
      <c r="AB720" s="87"/>
      <c r="AC720" s="86"/>
      <c r="AD720" s="87"/>
    </row>
    <row x14ac:dyDescent="0.25" r="721" customHeight="1" ht="17.25">
      <c r="A721" s="235">
        <f>A720</f>
        <v>25569.375</v>
      </c>
      <c r="B721" s="279" t="s">
        <v>15</v>
      </c>
      <c r="C721" s="180"/>
      <c r="D721" s="180">
        <v>26</v>
      </c>
      <c r="E721" s="180">
        <v>5</v>
      </c>
      <c r="F721" s="180"/>
      <c r="G721" s="180">
        <f>SUM(C721:F721)</f>
      </c>
      <c r="H721" s="237">
        <v>4800</v>
      </c>
      <c r="I721" s="125">
        <f>G721*H721</f>
      </c>
      <c r="J721" s="125">
        <f>I721*0.1</f>
      </c>
      <c r="K721" s="132">
        <f>SUM(I721:J721)</f>
      </c>
      <c r="L721" s="242"/>
      <c r="M721" s="175"/>
      <c r="N721" s="87"/>
      <c r="O721" s="87"/>
      <c r="P721" s="87"/>
      <c r="Q721" s="87"/>
      <c r="R721" s="87"/>
      <c r="S721" s="87"/>
      <c r="T721" s="87"/>
      <c r="U721" s="87"/>
      <c r="V721" s="175"/>
      <c r="W721" s="87"/>
      <c r="X721" s="87"/>
      <c r="Y721" s="87"/>
      <c r="Z721" s="87"/>
      <c r="AA721" s="87"/>
      <c r="AB721" s="87"/>
      <c r="AC721" s="86"/>
      <c r="AD721" s="87"/>
    </row>
    <row x14ac:dyDescent="0.25" r="722" customHeight="1" ht="17.25">
      <c r="A722" s="235">
        <f>A721</f>
        <v>25569.375</v>
      </c>
      <c r="B722" s="279" t="s">
        <v>21</v>
      </c>
      <c r="C722" s="188" t="s">
        <v>14</v>
      </c>
      <c r="D722" s="180">
        <v>13</v>
      </c>
      <c r="E722" s="180"/>
      <c r="F722" s="180"/>
      <c r="G722" s="180">
        <f>SUM(C722:F722)</f>
      </c>
      <c r="H722" s="125">
        <v>5000</v>
      </c>
      <c r="I722" s="125">
        <f>G722*H722</f>
      </c>
      <c r="J722" s="125">
        <f>I722*0.1</f>
      </c>
      <c r="K722" s="132">
        <f>SUM(I722:J722)</f>
      </c>
      <c r="L722" s="242"/>
      <c r="M722" s="175"/>
      <c r="N722" s="87"/>
      <c r="O722" s="87"/>
      <c r="P722" s="87"/>
      <c r="Q722" s="87"/>
      <c r="R722" s="87"/>
      <c r="S722" s="87"/>
      <c r="T722" s="87"/>
      <c r="U722" s="87"/>
      <c r="V722" s="175"/>
      <c r="W722" s="87"/>
      <c r="X722" s="87"/>
      <c r="Y722" s="87"/>
      <c r="Z722" s="87"/>
      <c r="AA722" s="87"/>
      <c r="AB722" s="87"/>
      <c r="AC722" s="86"/>
      <c r="AD722" s="87"/>
    </row>
    <row x14ac:dyDescent="0.25" r="723" customHeight="1" ht="17.25">
      <c r="A723" s="235">
        <f>A722</f>
        <v>25569.375</v>
      </c>
      <c r="B723" s="279" t="s">
        <v>52</v>
      </c>
      <c r="C723" s="180"/>
      <c r="D723" s="180">
        <v>13</v>
      </c>
      <c r="E723" s="180">
        <v>8</v>
      </c>
      <c r="F723" s="180"/>
      <c r="G723" s="180">
        <f>SUM(C723:F723)</f>
      </c>
      <c r="H723" s="125">
        <v>5000</v>
      </c>
      <c r="I723" s="125">
        <f>G723*H723</f>
      </c>
      <c r="J723" s="125">
        <f>I723*0.1</f>
      </c>
      <c r="K723" s="132">
        <f>SUM(I723:J723)</f>
      </c>
      <c r="L723" s="242"/>
      <c r="M723" s="175"/>
      <c r="N723" s="87"/>
      <c r="O723" s="87"/>
      <c r="P723" s="87"/>
      <c r="Q723" s="87"/>
      <c r="R723" s="87"/>
      <c r="S723" s="87"/>
      <c r="T723" s="87"/>
      <c r="U723" s="87"/>
      <c r="V723" s="175"/>
      <c r="W723" s="87"/>
      <c r="X723" s="87"/>
      <c r="Y723" s="87"/>
      <c r="Z723" s="87"/>
      <c r="AA723" s="87"/>
      <c r="AB723" s="87"/>
      <c r="AC723" s="86"/>
      <c r="AD723" s="87"/>
    </row>
    <row x14ac:dyDescent="0.25" r="724" customHeight="1" ht="17.25">
      <c r="A724" s="235">
        <f>A723</f>
        <v>25569.375</v>
      </c>
      <c r="B724" s="279" t="s">
        <v>61</v>
      </c>
      <c r="C724" s="180"/>
      <c r="D724" s="180">
        <v>8</v>
      </c>
      <c r="E724" s="180"/>
      <c r="F724" s="180"/>
      <c r="G724" s="180">
        <f>SUM(C724:F724)</f>
      </c>
      <c r="H724" s="125">
        <v>5000</v>
      </c>
      <c r="I724" s="125">
        <f>G724*H724</f>
      </c>
      <c r="J724" s="125">
        <f>I724*0.1</f>
      </c>
      <c r="K724" s="132">
        <f>SUM(I724:J724)</f>
      </c>
      <c r="L724" s="242"/>
      <c r="M724" s="175"/>
      <c r="N724" s="87"/>
      <c r="O724" s="87"/>
      <c r="P724" s="87"/>
      <c r="Q724" s="87"/>
      <c r="R724" s="87"/>
      <c r="S724" s="87"/>
      <c r="T724" s="87"/>
      <c r="U724" s="87"/>
      <c r="V724" s="175"/>
      <c r="W724" s="87"/>
      <c r="X724" s="87"/>
      <c r="Y724" s="87"/>
      <c r="Z724" s="87"/>
      <c r="AA724" s="87"/>
      <c r="AB724" s="87"/>
      <c r="AC724" s="86"/>
      <c r="AD724" s="87"/>
    </row>
    <row x14ac:dyDescent="0.25" r="725" customHeight="1" ht="17.25">
      <c r="A725" s="235">
        <f>A724</f>
        <v>25569.375</v>
      </c>
      <c r="B725" s="280" t="s">
        <v>33</v>
      </c>
      <c r="C725" s="180"/>
      <c r="D725" s="180">
        <v>11</v>
      </c>
      <c r="E725" s="180"/>
      <c r="F725" s="180"/>
      <c r="G725" s="180">
        <f>SUM(C725:F725)</f>
      </c>
      <c r="H725" s="125">
        <v>5500</v>
      </c>
      <c r="I725" s="125">
        <f>G725*H725</f>
      </c>
      <c r="J725" s="125">
        <f>I725*0.1</f>
      </c>
      <c r="K725" s="132">
        <f>SUM(I725:J725)</f>
      </c>
      <c r="L725" s="242"/>
      <c r="M725" s="175"/>
      <c r="N725" s="87"/>
      <c r="O725" s="87"/>
      <c r="P725" s="87"/>
      <c r="Q725" s="87"/>
      <c r="R725" s="87"/>
      <c r="S725" s="87"/>
      <c r="T725" s="87"/>
      <c r="U725" s="87"/>
      <c r="V725" s="175"/>
      <c r="W725" s="87"/>
      <c r="X725" s="87"/>
      <c r="Y725" s="87"/>
      <c r="Z725" s="87"/>
      <c r="AA725" s="87"/>
      <c r="AB725" s="87"/>
      <c r="AC725" s="86"/>
      <c r="AD725" s="87"/>
    </row>
    <row x14ac:dyDescent="0.25" r="726" customHeight="1" ht="17.25">
      <c r="A726" s="235">
        <f>A725</f>
        <v>25569.375</v>
      </c>
      <c r="B726" s="279" t="s">
        <v>30</v>
      </c>
      <c r="C726" s="180"/>
      <c r="D726" s="180">
        <v>18</v>
      </c>
      <c r="E726" s="180"/>
      <c r="F726" s="180"/>
      <c r="G726" s="180">
        <f>SUM(C726:F726)</f>
      </c>
      <c r="H726" s="125">
        <v>6000</v>
      </c>
      <c r="I726" s="125">
        <f>G726*H726</f>
      </c>
      <c r="J726" s="125">
        <f>I726*0.1</f>
      </c>
      <c r="K726" s="132">
        <f>SUM(I726:J726)</f>
      </c>
      <c r="L726" s="242"/>
      <c r="M726" s="175"/>
      <c r="N726" s="87"/>
      <c r="O726" s="87"/>
      <c r="P726" s="87"/>
      <c r="Q726" s="87"/>
      <c r="R726" s="87"/>
      <c r="S726" s="87"/>
      <c r="T726" s="87"/>
      <c r="U726" s="87"/>
      <c r="V726" s="175"/>
      <c r="W726" s="87"/>
      <c r="X726" s="87"/>
      <c r="Y726" s="87"/>
      <c r="Z726" s="87"/>
      <c r="AA726" s="87"/>
      <c r="AB726" s="87"/>
      <c r="AC726" s="86"/>
      <c r="AD726" s="87"/>
    </row>
    <row x14ac:dyDescent="0.25" r="727" customHeight="1" ht="17.25">
      <c r="A727" s="235">
        <f>A726</f>
        <v>25569.375</v>
      </c>
      <c r="B727" s="279" t="s">
        <v>28</v>
      </c>
      <c r="C727" s="188" t="s">
        <v>14</v>
      </c>
      <c r="D727" s="180">
        <v>20</v>
      </c>
      <c r="E727" s="180"/>
      <c r="F727" s="180"/>
      <c r="G727" s="180">
        <f>SUM(C727:F727)</f>
      </c>
      <c r="H727" s="125">
        <v>5000</v>
      </c>
      <c r="I727" s="125">
        <f>G727*H727</f>
      </c>
      <c r="J727" s="125">
        <f>I727*0.1</f>
      </c>
      <c r="K727" s="132">
        <f>SUM(I727:J727)</f>
      </c>
      <c r="L727" s="242"/>
      <c r="M727" s="175"/>
      <c r="N727" s="87"/>
      <c r="O727" s="87"/>
      <c r="P727" s="87"/>
      <c r="Q727" s="87"/>
      <c r="R727" s="87"/>
      <c r="S727" s="87"/>
      <c r="T727" s="87"/>
      <c r="U727" s="87"/>
      <c r="V727" s="175"/>
      <c r="W727" s="87"/>
      <c r="X727" s="87"/>
      <c r="Y727" s="87"/>
      <c r="Z727" s="87"/>
      <c r="AA727" s="87"/>
      <c r="AB727" s="87"/>
      <c r="AC727" s="86"/>
      <c r="AD727" s="87"/>
    </row>
    <row x14ac:dyDescent="0.25" r="728" customHeight="1" ht="17.25">
      <c r="A728" s="235">
        <f>A727</f>
        <v>25569.375</v>
      </c>
      <c r="B728" s="179" t="s">
        <v>12</v>
      </c>
      <c r="C728" s="180"/>
      <c r="D728" s="180">
        <v>19</v>
      </c>
      <c r="E728" s="180">
        <v>7</v>
      </c>
      <c r="F728" s="180"/>
      <c r="G728" s="180">
        <f>SUM(C728:F728)</f>
      </c>
      <c r="H728" s="125">
        <v>6000</v>
      </c>
      <c r="I728" s="125">
        <f>G728*H728</f>
      </c>
      <c r="J728" s="125">
        <f>I728*0.1</f>
      </c>
      <c r="K728" s="132">
        <f>SUM(I728:J728)</f>
      </c>
      <c r="L728" s="242"/>
      <c r="M728" s="175"/>
      <c r="N728" s="87"/>
      <c r="O728" s="87"/>
      <c r="P728" s="87"/>
      <c r="Q728" s="87"/>
      <c r="R728" s="87"/>
      <c r="S728" s="87"/>
      <c r="T728" s="87"/>
      <c r="U728" s="87"/>
      <c r="V728" s="175"/>
      <c r="W728" s="87"/>
      <c r="X728" s="87"/>
      <c r="Y728" s="87"/>
      <c r="Z728" s="87"/>
      <c r="AA728" s="87"/>
      <c r="AB728" s="87"/>
      <c r="AC728" s="86"/>
      <c r="AD728" s="87"/>
    </row>
    <row x14ac:dyDescent="0.25" r="729" customHeight="1" ht="17.25">
      <c r="A729" s="235">
        <f>A728</f>
        <v>25569.375</v>
      </c>
      <c r="B729" s="179" t="s">
        <v>100</v>
      </c>
      <c r="C729" s="180"/>
      <c r="D729" s="180">
        <v>6</v>
      </c>
      <c r="E729" s="180"/>
      <c r="F729" s="180"/>
      <c r="G729" s="180">
        <f>SUM(C729:F729)</f>
      </c>
      <c r="H729" s="125">
        <v>5500</v>
      </c>
      <c r="I729" s="125">
        <f>G729*H729</f>
      </c>
      <c r="J729" s="125">
        <f>I729*0.1</f>
      </c>
      <c r="K729" s="125">
        <f>SUM(I729:J729)</f>
      </c>
      <c r="L729" s="242"/>
      <c r="M729" s="175"/>
      <c r="N729" s="87"/>
      <c r="O729" s="87"/>
      <c r="P729" s="87"/>
      <c r="Q729" s="87"/>
      <c r="R729" s="87"/>
      <c r="S729" s="87"/>
      <c r="T729" s="87"/>
      <c r="U729" s="87"/>
      <c r="V729" s="175"/>
      <c r="W729" s="87"/>
      <c r="X729" s="87"/>
      <c r="Y729" s="87"/>
      <c r="Z729" s="87"/>
      <c r="AA729" s="87"/>
      <c r="AB729" s="87"/>
      <c r="AC729" s="86"/>
      <c r="AD729" s="87"/>
    </row>
    <row x14ac:dyDescent="0.25" r="730" customHeight="1" ht="17.25">
      <c r="A730" s="235">
        <f>A729</f>
        <v>25569.375</v>
      </c>
      <c r="B730" s="179" t="s">
        <v>37</v>
      </c>
      <c r="C730" s="180"/>
      <c r="D730" s="180">
        <v>5</v>
      </c>
      <c r="E730" s="180"/>
      <c r="F730" s="180"/>
      <c r="G730" s="180">
        <f>SUM(C730:F730)</f>
      </c>
      <c r="H730" s="125">
        <v>6500</v>
      </c>
      <c r="I730" s="125">
        <f>G730*H730</f>
      </c>
      <c r="J730" s="125">
        <f>I730*0.1</f>
      </c>
      <c r="K730" s="125">
        <f>SUM(I730:J730)</f>
      </c>
      <c r="L730" s="242"/>
      <c r="M730" s="175"/>
      <c r="N730" s="87"/>
      <c r="O730" s="87"/>
      <c r="P730" s="87"/>
      <c r="Q730" s="87"/>
      <c r="R730" s="87"/>
      <c r="S730" s="87"/>
      <c r="T730" s="87"/>
      <c r="U730" s="87"/>
      <c r="V730" s="175"/>
      <c r="W730" s="87"/>
      <c r="X730" s="87"/>
      <c r="Y730" s="87"/>
      <c r="Z730" s="87"/>
      <c r="AA730" s="87"/>
      <c r="AB730" s="87"/>
      <c r="AC730" s="86"/>
      <c r="AD730" s="87"/>
    </row>
    <row x14ac:dyDescent="0.25" r="731" customHeight="1" ht="17.25">
      <c r="A731" s="235">
        <f>A730</f>
        <v>25569.375</v>
      </c>
      <c r="B731" s="186" t="s">
        <v>64</v>
      </c>
      <c r="C731" s="180"/>
      <c r="D731" s="180">
        <v>53</v>
      </c>
      <c r="E731" s="180">
        <v>13</v>
      </c>
      <c r="F731" s="180"/>
      <c r="G731" s="180">
        <f>SUM(C731:F731)</f>
      </c>
      <c r="H731" s="182">
        <v>5500</v>
      </c>
      <c r="I731" s="125">
        <f>G731*H731</f>
      </c>
      <c r="J731" s="125">
        <f>I731*0.1</f>
      </c>
      <c r="K731" s="125">
        <f>SUM(I731:J731)</f>
      </c>
      <c r="L731" s="242"/>
      <c r="M731" s="175"/>
      <c r="N731" s="87"/>
      <c r="O731" s="87"/>
      <c r="P731" s="87"/>
      <c r="Q731" s="87"/>
      <c r="R731" s="87"/>
      <c r="S731" s="87"/>
      <c r="T731" s="87"/>
      <c r="U731" s="87"/>
      <c r="V731" s="175"/>
      <c r="W731" s="87"/>
      <c r="X731" s="87"/>
      <c r="Y731" s="87"/>
      <c r="Z731" s="87"/>
      <c r="AA731" s="87"/>
      <c r="AB731" s="87"/>
      <c r="AC731" s="86"/>
      <c r="AD731" s="87"/>
    </row>
    <row x14ac:dyDescent="0.25" r="732" customHeight="1" ht="17.25">
      <c r="A732" s="235">
        <f>A731</f>
        <v>25569.375</v>
      </c>
      <c r="B732" s="186" t="s">
        <v>25</v>
      </c>
      <c r="C732" s="180"/>
      <c r="D732" s="180">
        <v>20</v>
      </c>
      <c r="E732" s="180"/>
      <c r="F732" s="180"/>
      <c r="G732" s="180">
        <f>SUM(C732:F732)</f>
      </c>
      <c r="H732" s="125">
        <v>6000</v>
      </c>
      <c r="I732" s="125">
        <f>G732*H732</f>
      </c>
      <c r="J732" s="125">
        <f>I732*0.1</f>
      </c>
      <c r="K732" s="125">
        <f>SUM(I732:J732)</f>
      </c>
      <c r="L732" s="242"/>
      <c r="M732" s="175"/>
      <c r="N732" s="87"/>
      <c r="O732" s="87"/>
      <c r="P732" s="87"/>
      <c r="Q732" s="87"/>
      <c r="R732" s="87"/>
      <c r="S732" s="87"/>
      <c r="T732" s="87"/>
      <c r="U732" s="87"/>
      <c r="V732" s="175"/>
      <c r="W732" s="87"/>
      <c r="X732" s="87"/>
      <c r="Y732" s="87"/>
      <c r="Z732" s="87"/>
      <c r="AA732" s="87"/>
      <c r="AB732" s="87"/>
      <c r="AC732" s="86"/>
      <c r="AD732" s="87"/>
    </row>
    <row x14ac:dyDescent="0.25" r="733" customHeight="1" ht="17.25">
      <c r="A733" s="235">
        <f>A732</f>
        <v>25569.375</v>
      </c>
      <c r="B733" s="279" t="s">
        <v>76</v>
      </c>
      <c r="C733" s="188" t="s">
        <v>14</v>
      </c>
      <c r="D733" s="180">
        <v>18</v>
      </c>
      <c r="E733" s="180">
        <v>12</v>
      </c>
      <c r="F733" s="180">
        <v>5</v>
      </c>
      <c r="G733" s="180">
        <f>SUM(C733:F733)</f>
      </c>
      <c r="H733" s="125">
        <v>6000</v>
      </c>
      <c r="I733" s="125">
        <f>G733*H733</f>
      </c>
      <c r="J733" s="125">
        <f>I733*0.1</f>
      </c>
      <c r="K733" s="125">
        <f>SUM(I733:J733)</f>
      </c>
      <c r="L733" s="242"/>
      <c r="M733" s="175"/>
      <c r="N733" s="87"/>
      <c r="O733" s="87"/>
      <c r="P733" s="87"/>
      <c r="Q733" s="87"/>
      <c r="R733" s="87"/>
      <c r="S733" s="87"/>
      <c r="T733" s="87"/>
      <c r="U733" s="87"/>
      <c r="V733" s="175"/>
      <c r="W733" s="87"/>
      <c r="X733" s="87"/>
      <c r="Y733" s="87"/>
      <c r="Z733" s="87"/>
      <c r="AA733" s="87"/>
      <c r="AB733" s="87"/>
      <c r="AC733" s="86"/>
      <c r="AD733" s="87"/>
    </row>
    <row x14ac:dyDescent="0.25" r="734" customHeight="1" ht="17.25">
      <c r="A734" s="235">
        <f>A733</f>
        <v>25569.375</v>
      </c>
      <c r="B734" s="186" t="s">
        <v>149</v>
      </c>
      <c r="C734" s="180"/>
      <c r="D734" s="180">
        <v>107</v>
      </c>
      <c r="E734" s="180">
        <v>32</v>
      </c>
      <c r="F734" s="180">
        <v>3</v>
      </c>
      <c r="G734" s="180">
        <f>SUM(C734:F734)</f>
      </c>
      <c r="H734" s="125">
        <v>6000</v>
      </c>
      <c r="I734" s="125">
        <f>G734*H734</f>
      </c>
      <c r="J734" s="125">
        <f>I734*0.1</f>
      </c>
      <c r="K734" s="125">
        <f>SUM(I734:J734)</f>
      </c>
      <c r="L734" s="242"/>
      <c r="M734" s="175"/>
      <c r="N734" s="87"/>
      <c r="O734" s="87"/>
      <c r="P734" s="87"/>
      <c r="Q734" s="87"/>
      <c r="R734" s="87"/>
      <c r="S734" s="87"/>
      <c r="T734" s="87"/>
      <c r="U734" s="87"/>
      <c r="V734" s="175"/>
      <c r="W734" s="87"/>
      <c r="X734" s="87"/>
      <c r="Y734" s="87"/>
      <c r="Z734" s="87"/>
      <c r="AA734" s="87"/>
      <c r="AB734" s="87"/>
      <c r="AC734" s="86"/>
      <c r="AD734" s="87"/>
    </row>
    <row x14ac:dyDescent="0.25" r="735" customHeight="1" ht="17.25">
      <c r="A735" s="235">
        <f>A734</f>
        <v>25569.375</v>
      </c>
      <c r="B735" s="280" t="s">
        <v>43</v>
      </c>
      <c r="C735" s="180"/>
      <c r="D735" s="180">
        <v>47</v>
      </c>
      <c r="E735" s="180">
        <v>23</v>
      </c>
      <c r="F735" s="180"/>
      <c r="G735" s="180">
        <f>SUM(C735:F735)</f>
      </c>
      <c r="H735" s="125">
        <v>6000</v>
      </c>
      <c r="I735" s="125">
        <f>G735*H735</f>
      </c>
      <c r="J735" s="125">
        <f>I735*0.1</f>
      </c>
      <c r="K735" s="125">
        <f>SUM(I735:J735)</f>
      </c>
      <c r="L735" s="242"/>
      <c r="M735" s="175"/>
      <c r="N735" s="87"/>
      <c r="O735" s="87"/>
      <c r="P735" s="87"/>
      <c r="Q735" s="87"/>
      <c r="R735" s="87"/>
      <c r="S735" s="87"/>
      <c r="T735" s="87"/>
      <c r="U735" s="87"/>
      <c r="V735" s="175"/>
      <c r="W735" s="87"/>
      <c r="X735" s="87"/>
      <c r="Y735" s="87"/>
      <c r="Z735" s="87"/>
      <c r="AA735" s="87"/>
      <c r="AB735" s="87"/>
      <c r="AC735" s="86"/>
      <c r="AD735" s="87"/>
    </row>
    <row x14ac:dyDescent="0.25" r="736" customHeight="1" ht="17.25">
      <c r="A736" s="235">
        <f>A735</f>
        <v>25569.375</v>
      </c>
      <c r="B736" s="280" t="s">
        <v>18</v>
      </c>
      <c r="C736" s="180"/>
      <c r="D736" s="180">
        <v>9</v>
      </c>
      <c r="E736" s="180">
        <v>7</v>
      </c>
      <c r="F736" s="180">
        <v>6</v>
      </c>
      <c r="G736" s="180">
        <f>SUM(C736:F736)</f>
      </c>
      <c r="H736" s="125">
        <v>6000</v>
      </c>
      <c r="I736" s="125">
        <f>G736*H736</f>
      </c>
      <c r="J736" s="125">
        <f>I736*0.1</f>
      </c>
      <c r="K736" s="125">
        <f>SUM(I736:J736)</f>
      </c>
      <c r="L736" s="242"/>
      <c r="M736" s="175"/>
      <c r="N736" s="87"/>
      <c r="O736" s="87"/>
      <c r="P736" s="87"/>
      <c r="Q736" s="87"/>
      <c r="R736" s="87"/>
      <c r="S736" s="87"/>
      <c r="T736" s="87"/>
      <c r="U736" s="87"/>
      <c r="V736" s="175"/>
      <c r="W736" s="87"/>
      <c r="X736" s="87"/>
      <c r="Y736" s="87"/>
      <c r="Z736" s="87"/>
      <c r="AA736" s="87"/>
      <c r="AB736" s="87"/>
      <c r="AC736" s="86"/>
      <c r="AD736" s="87"/>
    </row>
    <row x14ac:dyDescent="0.25" r="737" customHeight="1" ht="17.25">
      <c r="A737" s="235">
        <f>A736</f>
        <v>25569.375</v>
      </c>
      <c r="B737" s="280" t="s">
        <v>82</v>
      </c>
      <c r="C737" s="188" t="s">
        <v>14</v>
      </c>
      <c r="D737" s="180">
        <v>25</v>
      </c>
      <c r="E737" s="180">
        <v>10</v>
      </c>
      <c r="F737" s="180">
        <v>7</v>
      </c>
      <c r="G737" s="180">
        <f>SUM(C737:F737)</f>
      </c>
      <c r="H737" s="125">
        <v>5000</v>
      </c>
      <c r="I737" s="125">
        <f>G737*H737</f>
      </c>
      <c r="J737" s="125">
        <f>I737*0.1</f>
      </c>
      <c r="K737" s="125">
        <f>SUM(I737:J737)</f>
      </c>
      <c r="L737" s="242"/>
      <c r="M737" s="175"/>
      <c r="N737" s="87"/>
      <c r="O737" s="87"/>
      <c r="P737" s="87"/>
      <c r="Q737" s="87"/>
      <c r="R737" s="87"/>
      <c r="S737" s="87"/>
      <c r="T737" s="87"/>
      <c r="U737" s="87"/>
      <c r="V737" s="175"/>
      <c r="W737" s="87"/>
      <c r="X737" s="87"/>
      <c r="Y737" s="87"/>
      <c r="Z737" s="87"/>
      <c r="AA737" s="87"/>
      <c r="AB737" s="87"/>
      <c r="AC737" s="86"/>
      <c r="AD737" s="87"/>
    </row>
    <row x14ac:dyDescent="0.25" r="738" customHeight="1" ht="17.25">
      <c r="A738" s="235">
        <f>A737</f>
        <v>25569.375</v>
      </c>
      <c r="B738" s="280" t="s">
        <v>151</v>
      </c>
      <c r="C738" s="180"/>
      <c r="D738" s="180">
        <v>12</v>
      </c>
      <c r="E738" s="180"/>
      <c r="F738" s="180"/>
      <c r="G738" s="180">
        <f>SUM(C738:F738)</f>
      </c>
      <c r="H738" s="125">
        <v>5000</v>
      </c>
      <c r="I738" s="125">
        <f>G738*H738</f>
      </c>
      <c r="J738" s="125">
        <f>I738*0.1</f>
      </c>
      <c r="K738" s="125">
        <f>SUM(I738:J738)</f>
      </c>
      <c r="L738" s="242"/>
      <c r="M738" s="175"/>
      <c r="N738" s="87"/>
      <c r="O738" s="87"/>
      <c r="P738" s="87"/>
      <c r="Q738" s="87"/>
      <c r="R738" s="87"/>
      <c r="S738" s="87"/>
      <c r="T738" s="87"/>
      <c r="U738" s="87"/>
      <c r="V738" s="175"/>
      <c r="W738" s="87"/>
      <c r="X738" s="87"/>
      <c r="Y738" s="87"/>
      <c r="Z738" s="87"/>
      <c r="AA738" s="87"/>
      <c r="AB738" s="87"/>
      <c r="AC738" s="86"/>
      <c r="AD738" s="87"/>
    </row>
    <row x14ac:dyDescent="0.25" r="739" customHeight="1" ht="17.25">
      <c r="A739" s="235">
        <f>A738</f>
        <v>25569.375</v>
      </c>
      <c r="B739" s="280"/>
      <c r="C739" s="180"/>
      <c r="D739" s="180"/>
      <c r="E739" s="180"/>
      <c r="F739" s="180"/>
      <c r="G739" s="180">
        <f>SUM(C739:F739)</f>
      </c>
      <c r="H739" s="125"/>
      <c r="I739" s="125">
        <f>G739*H739</f>
      </c>
      <c r="J739" s="125">
        <f>I739*0.1</f>
      </c>
      <c r="K739" s="125">
        <f>SUM(I739:J739)</f>
      </c>
      <c r="L739" s="242"/>
      <c r="M739" s="175"/>
      <c r="N739" s="87"/>
      <c r="O739" s="87"/>
      <c r="P739" s="87"/>
      <c r="Q739" s="87"/>
      <c r="R739" s="87"/>
      <c r="S739" s="87"/>
      <c r="T739" s="87"/>
      <c r="U739" s="87"/>
      <c r="V739" s="175"/>
      <c r="W739" s="87"/>
      <c r="X739" s="87"/>
      <c r="Y739" s="87"/>
      <c r="Z739" s="87"/>
      <c r="AA739" s="87"/>
      <c r="AB739" s="87"/>
      <c r="AC739" s="86"/>
      <c r="AD739" s="87"/>
    </row>
    <row x14ac:dyDescent="0.25" r="740" customHeight="1" ht="17.25">
      <c r="A740" s="235">
        <f>A739</f>
        <v>25569.375</v>
      </c>
      <c r="B740" s="280"/>
      <c r="C740" s="180"/>
      <c r="D740" s="180"/>
      <c r="E740" s="180"/>
      <c r="F740" s="180"/>
      <c r="G740" s="180">
        <f>SUM(C740:F740)</f>
      </c>
      <c r="H740" s="125"/>
      <c r="I740" s="125">
        <f>G740*H740</f>
      </c>
      <c r="J740" s="125">
        <f>I740*0.1</f>
      </c>
      <c r="K740" s="125">
        <f>SUM(I740:J740)</f>
      </c>
      <c r="L740" s="242"/>
      <c r="M740" s="175"/>
      <c r="N740" s="87"/>
      <c r="O740" s="87"/>
      <c r="P740" s="87"/>
      <c r="Q740" s="87"/>
      <c r="R740" s="87"/>
      <c r="S740" s="87"/>
      <c r="T740" s="87"/>
      <c r="U740" s="87"/>
      <c r="V740" s="175"/>
      <c r="W740" s="87"/>
      <c r="X740" s="87"/>
      <c r="Y740" s="87"/>
      <c r="Z740" s="87"/>
      <c r="AA740" s="87"/>
      <c r="AB740" s="87"/>
      <c r="AC740" s="86"/>
      <c r="AD740" s="87"/>
    </row>
    <row x14ac:dyDescent="0.25" r="741" customHeight="1" ht="17.25">
      <c r="A741" s="235">
        <f>A740</f>
        <v>25569.375</v>
      </c>
      <c r="B741" s="179"/>
      <c r="C741" s="180"/>
      <c r="D741" s="180"/>
      <c r="E741" s="180"/>
      <c r="F741" s="180"/>
      <c r="G741" s="180">
        <f>SUM(C741:F741)</f>
      </c>
      <c r="H741" s="125"/>
      <c r="I741" s="125">
        <f>G741*H741</f>
      </c>
      <c r="J741" s="125">
        <f>I741*0.1</f>
      </c>
      <c r="K741" s="125">
        <f>SUM(I741:J741)</f>
      </c>
      <c r="L741" s="242"/>
      <c r="M741" s="175"/>
      <c r="N741" s="87"/>
      <c r="O741" s="87"/>
      <c r="P741" s="87"/>
      <c r="Q741" s="87"/>
      <c r="R741" s="87"/>
      <c r="S741" s="87"/>
      <c r="T741" s="87"/>
      <c r="U741" s="87"/>
      <c r="V741" s="175"/>
      <c r="W741" s="87"/>
      <c r="X741" s="87"/>
      <c r="Y741" s="87"/>
      <c r="Z741" s="87"/>
      <c r="AA741" s="87"/>
      <c r="AB741" s="87"/>
      <c r="AC741" s="86"/>
      <c r="AD741" s="87"/>
    </row>
    <row x14ac:dyDescent="0.25" r="742" customHeight="1" ht="17.25">
      <c r="A742" s="243">
        <f>A741</f>
        <v>25569.375</v>
      </c>
      <c r="B742" s="282" t="s">
        <v>155</v>
      </c>
      <c r="C742" s="191">
        <f>SUM(C699:C741)</f>
      </c>
      <c r="D742" s="191">
        <f>SUM(D699:D741)</f>
      </c>
      <c r="E742" s="191">
        <f>SUM(E699:E741)</f>
      </c>
      <c r="F742" s="191">
        <f>SUM(F699:F741)</f>
      </c>
      <c r="G742" s="191">
        <f>SUM(G699:G741)</f>
      </c>
      <c r="H742" s="201"/>
      <c r="I742" s="201">
        <f>SUM(I699:I741)</f>
      </c>
      <c r="J742" s="201">
        <f>SUM(J699:J741)</f>
      </c>
      <c r="K742" s="201">
        <f>SUM(K699:K741)</f>
      </c>
      <c r="L742" s="283"/>
      <c r="M742" s="175"/>
      <c r="N742" s="87"/>
      <c r="O742" s="87"/>
      <c r="P742" s="87"/>
      <c r="Q742" s="87"/>
      <c r="R742" s="87"/>
      <c r="S742" s="87"/>
      <c r="T742" s="87"/>
      <c r="U742" s="87"/>
      <c r="V742" s="175"/>
      <c r="W742" s="87"/>
      <c r="X742" s="87"/>
      <c r="Y742" s="87"/>
      <c r="Z742" s="87"/>
      <c r="AA742" s="87"/>
      <c r="AB742" s="87"/>
      <c r="AC742" s="86"/>
      <c r="AD742" s="87"/>
    </row>
    <row x14ac:dyDescent="0.25" r="743" customHeight="1" ht="17.25">
      <c r="A743" s="235">
        <f>A746</f>
        <v>25569.375</v>
      </c>
      <c r="B743" s="186" t="s">
        <v>113</v>
      </c>
      <c r="C743" s="180"/>
      <c r="D743" s="180">
        <v>93</v>
      </c>
      <c r="E743" s="180">
        <v>72</v>
      </c>
      <c r="F743" s="180"/>
      <c r="G743" s="180">
        <f>SUM(C743:F743)</f>
      </c>
      <c r="H743" s="125">
        <v>6500</v>
      </c>
      <c r="I743" s="125">
        <f>G743*H743</f>
      </c>
      <c r="J743" s="185"/>
      <c r="K743" s="125">
        <f>SUM(I743:J743)</f>
      </c>
      <c r="L743" s="242"/>
      <c r="M743" s="175"/>
      <c r="N743" s="87"/>
      <c r="O743" s="87"/>
      <c r="P743" s="87"/>
      <c r="Q743" s="87"/>
      <c r="R743" s="87"/>
      <c r="S743" s="87"/>
      <c r="T743" s="87"/>
      <c r="U743" s="87"/>
      <c r="V743" s="175"/>
      <c r="W743" s="87"/>
      <c r="X743" s="87"/>
      <c r="Y743" s="87"/>
      <c r="Z743" s="87"/>
      <c r="AA743" s="87"/>
      <c r="AB743" s="87"/>
      <c r="AC743" s="86"/>
      <c r="AD743" s="87"/>
    </row>
    <row x14ac:dyDescent="0.25" r="744" customHeight="1" ht="17.25">
      <c r="A744" s="235">
        <f>A743</f>
        <v>25569.375</v>
      </c>
      <c r="B744" s="186" t="s">
        <v>156</v>
      </c>
      <c r="C744" s="180"/>
      <c r="D744" s="180">
        <v>9</v>
      </c>
      <c r="E744" s="180">
        <v>3</v>
      </c>
      <c r="F744" s="180"/>
      <c r="G744" s="180">
        <f>SUM(C744:F744)</f>
      </c>
      <c r="H744" s="125">
        <v>6500</v>
      </c>
      <c r="I744" s="125">
        <f>G744*H744</f>
      </c>
      <c r="J744" s="185"/>
      <c r="K744" s="125">
        <f>SUM(I744:J744)</f>
      </c>
      <c r="L744" s="242"/>
      <c r="M744" s="175"/>
      <c r="N744" s="87"/>
      <c r="O744" s="87"/>
      <c r="P744" s="87"/>
      <c r="Q744" s="87"/>
      <c r="R744" s="87"/>
      <c r="S744" s="87"/>
      <c r="T744" s="87"/>
      <c r="U744" s="87"/>
      <c r="V744" s="175"/>
      <c r="W744" s="87"/>
      <c r="X744" s="87"/>
      <c r="Y744" s="87"/>
      <c r="Z744" s="87"/>
      <c r="AA744" s="87"/>
      <c r="AB744" s="87"/>
      <c r="AC744" s="86"/>
      <c r="AD744" s="87"/>
    </row>
    <row x14ac:dyDescent="0.25" r="745" customHeight="1" ht="17.25">
      <c r="A745" s="235">
        <f>A740</f>
        <v>25569.375</v>
      </c>
      <c r="B745" s="186" t="s">
        <v>112</v>
      </c>
      <c r="C745" s="180"/>
      <c r="D745" s="180">
        <v>13</v>
      </c>
      <c r="E745" s="180">
        <v>5</v>
      </c>
      <c r="F745" s="180"/>
      <c r="G745" s="180">
        <f>SUM(C745:F745)</f>
      </c>
      <c r="H745" s="125">
        <v>6900</v>
      </c>
      <c r="I745" s="125">
        <f>G745*H745</f>
      </c>
      <c r="J745" s="185"/>
      <c r="K745" s="125">
        <f>SUM(I745:J745)</f>
      </c>
      <c r="L745" s="242"/>
      <c r="M745" s="175"/>
      <c r="N745" s="87"/>
      <c r="O745" s="87"/>
      <c r="P745" s="87"/>
      <c r="Q745" s="87"/>
      <c r="R745" s="87"/>
      <c r="S745" s="87"/>
      <c r="T745" s="87"/>
      <c r="U745" s="87"/>
      <c r="V745" s="175"/>
      <c r="W745" s="87"/>
      <c r="X745" s="87"/>
      <c r="Y745" s="87"/>
      <c r="Z745" s="87"/>
      <c r="AA745" s="87"/>
      <c r="AB745" s="87"/>
      <c r="AC745" s="86"/>
      <c r="AD745" s="87"/>
    </row>
    <row x14ac:dyDescent="0.25" r="746" customHeight="1" ht="17.25">
      <c r="A746" s="235">
        <f>A745</f>
        <v>25569.375</v>
      </c>
      <c r="B746" s="179"/>
      <c r="C746" s="180"/>
      <c r="D746" s="180"/>
      <c r="E746" s="180"/>
      <c r="F746" s="180"/>
      <c r="G746" s="180">
        <f>SUM(C746:F746)</f>
      </c>
      <c r="H746" s="125"/>
      <c r="I746" s="125">
        <f>G744*H746</f>
      </c>
      <c r="J746" s="185"/>
      <c r="K746" s="125">
        <f>SUM(I746:J746)</f>
      </c>
      <c r="L746" s="242"/>
      <c r="M746" s="175"/>
      <c r="N746" s="87"/>
      <c r="O746" s="87"/>
      <c r="P746" s="87"/>
      <c r="Q746" s="87"/>
      <c r="R746" s="87"/>
      <c r="S746" s="87"/>
      <c r="T746" s="87"/>
      <c r="U746" s="87"/>
      <c r="V746" s="175"/>
      <c r="W746" s="87"/>
      <c r="X746" s="87"/>
      <c r="Y746" s="87"/>
      <c r="Z746" s="87"/>
      <c r="AA746" s="87"/>
      <c r="AB746" s="87"/>
      <c r="AC746" s="86"/>
      <c r="AD746" s="87"/>
    </row>
    <row x14ac:dyDescent="0.25" r="747" customHeight="1" ht="17.25">
      <c r="A747" s="235">
        <f>A746</f>
        <v>25569.375</v>
      </c>
      <c r="B747" s="179"/>
      <c r="C747" s="180"/>
      <c r="D747" s="180"/>
      <c r="E747" s="180"/>
      <c r="F747" s="180"/>
      <c r="G747" s="180">
        <f>SUM(C747:F747)</f>
      </c>
      <c r="H747" s="125"/>
      <c r="I747" s="125">
        <f>G747*H747</f>
      </c>
      <c r="J747" s="185"/>
      <c r="K747" s="125">
        <f>SUM(I747:J747)</f>
      </c>
      <c r="L747" s="242"/>
      <c r="M747" s="175"/>
      <c r="N747" s="87"/>
      <c r="O747" s="87"/>
      <c r="P747" s="87"/>
      <c r="Q747" s="87"/>
      <c r="R747" s="87"/>
      <c r="S747" s="87"/>
      <c r="T747" s="87"/>
      <c r="U747" s="87"/>
      <c r="V747" s="175"/>
      <c r="W747" s="87"/>
      <c r="X747" s="87"/>
      <c r="Y747" s="87"/>
      <c r="Z747" s="87"/>
      <c r="AA747" s="87"/>
      <c r="AB747" s="87"/>
      <c r="AC747" s="86"/>
      <c r="AD747" s="87"/>
    </row>
    <row x14ac:dyDescent="0.25" r="748" customHeight="1" ht="17.25">
      <c r="A748" s="235">
        <f>A747</f>
        <v>25569.375</v>
      </c>
      <c r="B748" s="179"/>
      <c r="C748" s="180"/>
      <c r="D748" s="180"/>
      <c r="E748" s="180"/>
      <c r="F748" s="180"/>
      <c r="G748" s="180">
        <f>SUM(C748:F748)</f>
      </c>
      <c r="H748" s="125"/>
      <c r="I748" s="125">
        <f>G747*H748</f>
      </c>
      <c r="J748" s="185"/>
      <c r="K748" s="125">
        <f>SUM(I748:J748)</f>
      </c>
      <c r="L748" s="242"/>
      <c r="M748" s="175"/>
      <c r="N748" s="87"/>
      <c r="O748" s="87"/>
      <c r="P748" s="87"/>
      <c r="Q748" s="87"/>
      <c r="R748" s="87"/>
      <c r="S748" s="87"/>
      <c r="T748" s="87"/>
      <c r="U748" s="87"/>
      <c r="V748" s="175"/>
      <c r="W748" s="87"/>
      <c r="X748" s="87"/>
      <c r="Y748" s="87"/>
      <c r="Z748" s="87"/>
      <c r="AA748" s="87"/>
      <c r="AB748" s="87"/>
      <c r="AC748" s="86"/>
      <c r="AD748" s="87"/>
    </row>
    <row x14ac:dyDescent="0.25" r="749" customHeight="1" ht="17.25">
      <c r="A749" s="235">
        <f>A744</f>
        <v>25569.375</v>
      </c>
      <c r="B749" s="179"/>
      <c r="C749" s="180"/>
      <c r="D749" s="180"/>
      <c r="E749" s="180"/>
      <c r="F749" s="180"/>
      <c r="G749" s="180">
        <f>SUM(C749:F749)</f>
      </c>
      <c r="H749" s="125"/>
      <c r="I749" s="125">
        <f>G749*H749</f>
      </c>
      <c r="J749" s="185"/>
      <c r="K749" s="125">
        <f>SUM(I749:J749)</f>
      </c>
      <c r="L749" s="242"/>
      <c r="M749" s="175"/>
      <c r="N749" s="87"/>
      <c r="O749" s="87"/>
      <c r="P749" s="87"/>
      <c r="Q749" s="87"/>
      <c r="R749" s="87"/>
      <c r="S749" s="87"/>
      <c r="T749" s="87"/>
      <c r="U749" s="87"/>
      <c r="V749" s="175"/>
      <c r="W749" s="87"/>
      <c r="X749" s="87"/>
      <c r="Y749" s="87"/>
      <c r="Z749" s="87"/>
      <c r="AA749" s="87"/>
      <c r="AB749" s="87"/>
      <c r="AC749" s="86"/>
      <c r="AD749" s="87"/>
    </row>
    <row x14ac:dyDescent="0.25" r="750" customHeight="1" ht="17.25">
      <c r="A750" s="235">
        <f>A749</f>
        <v>25569.375</v>
      </c>
      <c r="B750" s="179"/>
      <c r="C750" s="180"/>
      <c r="D750" s="180"/>
      <c r="E750" s="180"/>
      <c r="F750" s="180"/>
      <c r="G750" s="180">
        <f>SUM(C750:F750)</f>
      </c>
      <c r="H750" s="125"/>
      <c r="I750" s="125">
        <f>G749*H750</f>
      </c>
      <c r="J750" s="185"/>
      <c r="K750" s="125">
        <f>SUM(I750:J750)</f>
      </c>
      <c r="L750" s="242"/>
      <c r="M750" s="175"/>
      <c r="N750" s="87"/>
      <c r="O750" s="87"/>
      <c r="P750" s="87"/>
      <c r="Q750" s="87"/>
      <c r="R750" s="87"/>
      <c r="S750" s="87"/>
      <c r="T750" s="87"/>
      <c r="U750" s="87"/>
      <c r="V750" s="175"/>
      <c r="W750" s="87"/>
      <c r="X750" s="87"/>
      <c r="Y750" s="87"/>
      <c r="Z750" s="87"/>
      <c r="AA750" s="87"/>
      <c r="AB750" s="87"/>
      <c r="AC750" s="86"/>
      <c r="AD750" s="87"/>
    </row>
    <row x14ac:dyDescent="0.25" r="751" customHeight="1" ht="17.25">
      <c r="A751" s="243">
        <f>A750</f>
        <v>25569.375</v>
      </c>
      <c r="B751" s="282" t="s">
        <v>157</v>
      </c>
      <c r="C751" s="191">
        <f>SUM(C743:C750)</f>
      </c>
      <c r="D751" s="191">
        <f>SUM(D743:D750)</f>
      </c>
      <c r="E751" s="191">
        <f>SUM(E743:E750)</f>
      </c>
      <c r="F751" s="191">
        <f>SUM(F743:F750)</f>
      </c>
      <c r="G751" s="191">
        <f>SUM(G743:G750)</f>
      </c>
      <c r="H751" s="201"/>
      <c r="I751" s="201">
        <f>SUM(I743:I750)</f>
      </c>
      <c r="J751" s="201"/>
      <c r="K751" s="202">
        <f>SUM(K743:K750)</f>
      </c>
      <c r="L751" s="242"/>
      <c r="M751" s="175"/>
      <c r="N751" s="87"/>
      <c r="O751" s="87"/>
      <c r="P751" s="87"/>
      <c r="Q751" s="87"/>
      <c r="R751" s="87"/>
      <c r="S751" s="87"/>
      <c r="T751" s="87"/>
      <c r="U751" s="87"/>
      <c r="V751" s="175"/>
      <c r="W751" s="87"/>
      <c r="X751" s="87"/>
      <c r="Y751" s="87"/>
      <c r="Z751" s="87"/>
      <c r="AA751" s="87"/>
      <c r="AB751" s="87"/>
      <c r="AC751" s="86"/>
      <c r="AD751" s="87"/>
    </row>
    <row x14ac:dyDescent="0.25" r="752" customHeight="1" ht="17.25" hidden="1">
      <c r="A752" s="272" t="s">
        <v>128</v>
      </c>
      <c r="B752" s="273" t="s">
        <v>2</v>
      </c>
      <c r="C752" s="274" t="s">
        <v>129</v>
      </c>
      <c r="D752" s="274" t="s">
        <v>130</v>
      </c>
      <c r="E752" s="274" t="s">
        <v>131</v>
      </c>
      <c r="F752" s="274" t="s">
        <v>132</v>
      </c>
      <c r="G752" s="274" t="s">
        <v>133</v>
      </c>
      <c r="H752" s="274" t="s">
        <v>7</v>
      </c>
      <c r="I752" s="274" t="s">
        <v>134</v>
      </c>
      <c r="J752" s="274" t="s">
        <v>90</v>
      </c>
      <c r="K752" s="275" t="s">
        <v>135</v>
      </c>
      <c r="L752" s="276"/>
      <c r="M752" s="175"/>
      <c r="N752" s="87"/>
      <c r="O752" s="87"/>
      <c r="P752" s="87"/>
      <c r="Q752" s="87"/>
      <c r="R752" s="87"/>
      <c r="S752" s="87"/>
      <c r="T752" s="87"/>
      <c r="U752" s="87"/>
      <c r="V752" s="175"/>
      <c r="W752" s="87"/>
      <c r="X752" s="87"/>
      <c r="Y752" s="87"/>
      <c r="Z752" s="87"/>
      <c r="AA752" s="87"/>
      <c r="AB752" s="87"/>
      <c r="AC752" s="86"/>
      <c r="AD752" s="87"/>
    </row>
    <row x14ac:dyDescent="0.25" r="753" customHeight="1" ht="17.25">
      <c r="A753" s="235">
        <f>A751+1</f>
        <v>25569.375</v>
      </c>
      <c r="B753" s="179" t="s">
        <v>203</v>
      </c>
      <c r="C753" s="180"/>
      <c r="D753" s="180">
        <v>25</v>
      </c>
      <c r="E753" s="180"/>
      <c r="F753" s="180"/>
      <c r="G753" s="180">
        <f>SUM(C753:F753)</f>
      </c>
      <c r="H753" s="237">
        <v>6000</v>
      </c>
      <c r="I753" s="125">
        <f>G753*H753</f>
      </c>
      <c r="J753" s="125">
        <f>I753*0.1</f>
      </c>
      <c r="K753" s="132">
        <f>SUM(I753:J753)</f>
      </c>
      <c r="L753" s="242"/>
      <c r="M753" s="175"/>
      <c r="N753" s="87"/>
      <c r="O753" s="87"/>
      <c r="P753" s="87"/>
      <c r="Q753" s="87"/>
      <c r="R753" s="87"/>
      <c r="S753" s="87"/>
      <c r="T753" s="87"/>
      <c r="U753" s="87"/>
      <c r="V753" s="175"/>
      <c r="W753" s="87"/>
      <c r="X753" s="87"/>
      <c r="Y753" s="87"/>
      <c r="Z753" s="87"/>
      <c r="AA753" s="87"/>
      <c r="AB753" s="87"/>
      <c r="AC753" s="86"/>
      <c r="AD753" s="87"/>
    </row>
    <row x14ac:dyDescent="0.25" r="754" customHeight="1" ht="17.25">
      <c r="A754" s="235">
        <f>A753</f>
        <v>25569.375</v>
      </c>
      <c r="B754" s="179" t="s">
        <v>205</v>
      </c>
      <c r="C754" s="180"/>
      <c r="D754" s="180">
        <v>102</v>
      </c>
      <c r="E754" s="180">
        <v>0</v>
      </c>
      <c r="F754" s="180">
        <v>17</v>
      </c>
      <c r="G754" s="180">
        <f>SUM(C754:F754)</f>
      </c>
      <c r="H754" s="182">
        <v>4300</v>
      </c>
      <c r="I754" s="125">
        <f>G754*H754</f>
      </c>
      <c r="J754" s="125">
        <f>I754*0.1</f>
      </c>
      <c r="K754" s="132">
        <f>SUM(I754:J754)</f>
      </c>
      <c r="L754" s="242"/>
      <c r="M754" s="175"/>
      <c r="N754" s="87"/>
      <c r="O754" s="87"/>
      <c r="P754" s="87"/>
      <c r="Q754" s="87"/>
      <c r="R754" s="87"/>
      <c r="S754" s="87"/>
      <c r="T754" s="87"/>
      <c r="U754" s="87"/>
      <c r="V754" s="175"/>
      <c r="W754" s="87"/>
      <c r="X754" s="87"/>
      <c r="Y754" s="87"/>
      <c r="Z754" s="87"/>
      <c r="AA754" s="87"/>
      <c r="AB754" s="87"/>
      <c r="AC754" s="86"/>
      <c r="AD754" s="87"/>
    </row>
    <row x14ac:dyDescent="0.25" r="755" customHeight="1" ht="17.25">
      <c r="A755" s="235">
        <f>A754</f>
        <v>25569.375</v>
      </c>
      <c r="B755" s="179" t="s">
        <v>206</v>
      </c>
      <c r="C755" s="180"/>
      <c r="D755" s="180">
        <v>20</v>
      </c>
      <c r="E755" s="180"/>
      <c r="F755" s="180"/>
      <c r="G755" s="180">
        <f>SUM(C755:F755)</f>
      </c>
      <c r="H755" s="182">
        <v>5000</v>
      </c>
      <c r="I755" s="125">
        <f>G755*H755</f>
      </c>
      <c r="J755" s="125">
        <f>I755*0.1</f>
      </c>
      <c r="K755" s="132">
        <f>SUM(I755:J755)</f>
      </c>
      <c r="L755" s="242"/>
      <c r="M755" s="175"/>
      <c r="N755" s="87"/>
      <c r="O755" s="87"/>
      <c r="P755" s="87"/>
      <c r="Q755" s="87"/>
      <c r="R755" s="87"/>
      <c r="S755" s="87"/>
      <c r="T755" s="87"/>
      <c r="U755" s="87"/>
      <c r="V755" s="175"/>
      <c r="W755" s="87"/>
      <c r="X755" s="87"/>
      <c r="Y755" s="87"/>
      <c r="Z755" s="87"/>
      <c r="AA755" s="87"/>
      <c r="AB755" s="87"/>
      <c r="AC755" s="86"/>
      <c r="AD755" s="87"/>
    </row>
    <row x14ac:dyDescent="0.25" r="756" customHeight="1" ht="17.25">
      <c r="A756" s="235">
        <f>A754</f>
        <v>25569.375</v>
      </c>
      <c r="B756" s="179" t="s">
        <v>13</v>
      </c>
      <c r="C756" s="180"/>
      <c r="D756" s="180">
        <v>12</v>
      </c>
      <c r="E756" s="180">
        <v>4</v>
      </c>
      <c r="F756" s="180"/>
      <c r="G756" s="180">
        <f>SUM(C756:F756)</f>
      </c>
      <c r="H756" s="125">
        <v>6000</v>
      </c>
      <c r="I756" s="125">
        <f>G756*H756</f>
      </c>
      <c r="J756" s="125">
        <f>I756*0.1</f>
      </c>
      <c r="K756" s="132">
        <f>SUM(I756:J756)</f>
      </c>
      <c r="L756" s="242"/>
      <c r="M756" s="175"/>
      <c r="N756" s="87"/>
      <c r="O756" s="87"/>
      <c r="P756" s="87"/>
      <c r="Q756" s="87"/>
      <c r="R756" s="87"/>
      <c r="S756" s="87"/>
      <c r="T756" s="87"/>
      <c r="U756" s="87"/>
      <c r="V756" s="175"/>
      <c r="W756" s="87"/>
      <c r="X756" s="87"/>
      <c r="Y756" s="87"/>
      <c r="Z756" s="87"/>
      <c r="AA756" s="87"/>
      <c r="AB756" s="87"/>
      <c r="AC756" s="86"/>
      <c r="AD756" s="87"/>
    </row>
    <row x14ac:dyDescent="0.25" r="757" customHeight="1" ht="17.25">
      <c r="A757" s="235">
        <f>A756</f>
        <v>25569.375</v>
      </c>
      <c r="B757" s="179" t="s">
        <v>58</v>
      </c>
      <c r="C757" s="183" t="s">
        <v>14</v>
      </c>
      <c r="D757" s="180">
        <v>16</v>
      </c>
      <c r="E757" s="180">
        <v>5</v>
      </c>
      <c r="F757" s="180"/>
      <c r="G757" s="180">
        <f>SUM(C757:F757)</f>
      </c>
      <c r="H757" s="237">
        <v>5500</v>
      </c>
      <c r="I757" s="125">
        <f>G757*H757</f>
      </c>
      <c r="J757" s="125">
        <f>I757*0.1</f>
      </c>
      <c r="K757" s="132">
        <f>SUM(I757:J757)</f>
      </c>
      <c r="L757" s="242"/>
      <c r="M757" s="175"/>
      <c r="N757" s="87"/>
      <c r="O757" s="87"/>
      <c r="P757" s="87"/>
      <c r="Q757" s="87"/>
      <c r="R757" s="87"/>
      <c r="S757" s="87"/>
      <c r="T757" s="87"/>
      <c r="U757" s="87"/>
      <c r="V757" s="175"/>
      <c r="W757" s="87"/>
      <c r="X757" s="87"/>
      <c r="Y757" s="87"/>
      <c r="Z757" s="87"/>
      <c r="AA757" s="87"/>
      <c r="AB757" s="87"/>
      <c r="AC757" s="86"/>
      <c r="AD757" s="87"/>
    </row>
    <row x14ac:dyDescent="0.25" r="758" customHeight="1" ht="17.25">
      <c r="A758" s="235">
        <f>A757</f>
        <v>25569.375</v>
      </c>
      <c r="B758" s="179" t="s">
        <v>147</v>
      </c>
      <c r="C758" s="183">
        <v>10</v>
      </c>
      <c r="D758" s="180">
        <v>45</v>
      </c>
      <c r="E758" s="180">
        <v>25</v>
      </c>
      <c r="F758" s="180">
        <v>16</v>
      </c>
      <c r="G758" s="180">
        <f>SUM(C758:F758)</f>
      </c>
      <c r="H758" s="125">
        <v>5000</v>
      </c>
      <c r="I758" s="125">
        <f>G758*H758</f>
      </c>
      <c r="J758" s="125">
        <f>I758*0.1</f>
      </c>
      <c r="K758" s="132">
        <f>SUM(I758:J758)</f>
      </c>
      <c r="L758" s="242"/>
      <c r="M758" s="175"/>
      <c r="N758" s="87"/>
      <c r="O758" s="87"/>
      <c r="P758" s="87"/>
      <c r="Q758" s="87"/>
      <c r="R758" s="87"/>
      <c r="S758" s="87"/>
      <c r="T758" s="87"/>
      <c r="U758" s="87"/>
      <c r="V758" s="175"/>
      <c r="W758" s="87"/>
      <c r="X758" s="87"/>
      <c r="Y758" s="87"/>
      <c r="Z758" s="87"/>
      <c r="AA758" s="87"/>
      <c r="AB758" s="87"/>
      <c r="AC758" s="86"/>
      <c r="AD758" s="87"/>
    </row>
    <row x14ac:dyDescent="0.25" r="759" customHeight="1" ht="17.25">
      <c r="A759" s="235">
        <f>A758</f>
        <v>25569.375</v>
      </c>
      <c r="B759" s="179" t="s">
        <v>27</v>
      </c>
      <c r="C759" s="180"/>
      <c r="D759" s="180">
        <v>10</v>
      </c>
      <c r="E759" s="180">
        <v>10</v>
      </c>
      <c r="F759" s="180"/>
      <c r="G759" s="180">
        <f>SUM(C759:F759)</f>
      </c>
      <c r="H759" s="125">
        <v>5500</v>
      </c>
      <c r="I759" s="125">
        <f>G759*H759</f>
      </c>
      <c r="J759" s="125">
        <f>I759*0.1</f>
      </c>
      <c r="K759" s="132">
        <f>SUM(I759:J759)</f>
      </c>
      <c r="L759" s="242"/>
      <c r="M759" s="175"/>
      <c r="N759" s="87"/>
      <c r="O759" s="87"/>
      <c r="P759" s="87"/>
      <c r="Q759" s="87"/>
      <c r="R759" s="87"/>
      <c r="S759" s="87"/>
      <c r="T759" s="87"/>
      <c r="U759" s="87"/>
      <c r="V759" s="175"/>
      <c r="W759" s="87"/>
      <c r="X759" s="87"/>
      <c r="Y759" s="87"/>
      <c r="Z759" s="87"/>
      <c r="AA759" s="87"/>
      <c r="AB759" s="87"/>
      <c r="AC759" s="86"/>
      <c r="AD759" s="87"/>
    </row>
    <row x14ac:dyDescent="0.25" r="760" customHeight="1" ht="17.25">
      <c r="A760" s="235">
        <f>A759</f>
        <v>25569.375</v>
      </c>
      <c r="B760" s="179" t="s">
        <v>20</v>
      </c>
      <c r="C760" s="180"/>
      <c r="D760" s="180">
        <v>61</v>
      </c>
      <c r="E760" s="180">
        <v>4</v>
      </c>
      <c r="F760" s="180"/>
      <c r="G760" s="180">
        <f>SUM(C760:F760)</f>
      </c>
      <c r="H760" s="125">
        <v>5000</v>
      </c>
      <c r="I760" s="125">
        <f>G760*H760</f>
      </c>
      <c r="J760" s="125">
        <f>I760*0.1</f>
      </c>
      <c r="K760" s="132">
        <f>SUM(I760:J760)</f>
      </c>
      <c r="L760" s="242"/>
      <c r="M760" s="175"/>
      <c r="N760" s="87"/>
      <c r="O760" s="87"/>
      <c r="P760" s="87"/>
      <c r="Q760" s="87"/>
      <c r="R760" s="87"/>
      <c r="S760" s="87"/>
      <c r="T760" s="87"/>
      <c r="U760" s="87"/>
      <c r="V760" s="175"/>
      <c r="W760" s="87"/>
      <c r="X760" s="87"/>
      <c r="Y760" s="87"/>
      <c r="Z760" s="87"/>
      <c r="AA760" s="87"/>
      <c r="AB760" s="87"/>
      <c r="AC760" s="86"/>
      <c r="AD760" s="87"/>
    </row>
    <row x14ac:dyDescent="0.25" r="761" customHeight="1" ht="17.25">
      <c r="A761" s="235">
        <f>A760</f>
        <v>25569.375</v>
      </c>
      <c r="B761" s="179" t="s">
        <v>31</v>
      </c>
      <c r="C761" s="180"/>
      <c r="D761" s="180">
        <v>25</v>
      </c>
      <c r="E761" s="180"/>
      <c r="F761" s="180"/>
      <c r="G761" s="180">
        <f>SUM(C761:F761)</f>
      </c>
      <c r="H761" s="125">
        <v>6000</v>
      </c>
      <c r="I761" s="125">
        <f>G761*H761</f>
      </c>
      <c r="J761" s="125">
        <f>I761*0.1</f>
      </c>
      <c r="K761" s="132">
        <f>SUM(I761:J761)</f>
      </c>
      <c r="L761" s="242"/>
      <c r="M761" s="175"/>
      <c r="N761" s="87"/>
      <c r="O761" s="87"/>
      <c r="P761" s="87"/>
      <c r="Q761" s="87"/>
      <c r="R761" s="87"/>
      <c r="S761" s="87"/>
      <c r="T761" s="87"/>
      <c r="U761" s="87"/>
      <c r="V761" s="175"/>
      <c r="W761" s="87"/>
      <c r="X761" s="87"/>
      <c r="Y761" s="87"/>
      <c r="Z761" s="87"/>
      <c r="AA761" s="87"/>
      <c r="AB761" s="87"/>
      <c r="AC761" s="86"/>
      <c r="AD761" s="87"/>
    </row>
    <row x14ac:dyDescent="0.25" r="762" customHeight="1" ht="17.25">
      <c r="A762" s="235">
        <f>A761</f>
        <v>25569.375</v>
      </c>
      <c r="B762" s="179" t="s">
        <v>71</v>
      </c>
      <c r="C762" s="180"/>
      <c r="D762" s="180">
        <v>25</v>
      </c>
      <c r="E762" s="180"/>
      <c r="F762" s="180"/>
      <c r="G762" s="180">
        <f>SUM(C762:F762)</f>
      </c>
      <c r="H762" s="125">
        <v>6000</v>
      </c>
      <c r="I762" s="125">
        <f>G762*H762</f>
      </c>
      <c r="J762" s="125">
        <f>I762*0.1</f>
      </c>
      <c r="K762" s="132">
        <f>SUM(I762:J762)</f>
      </c>
      <c r="L762" s="242"/>
      <c r="M762" s="175"/>
      <c r="N762" s="87"/>
      <c r="O762" s="87"/>
      <c r="P762" s="87"/>
      <c r="Q762" s="87"/>
      <c r="R762" s="87"/>
      <c r="S762" s="87"/>
      <c r="T762" s="87"/>
      <c r="U762" s="87"/>
      <c r="V762" s="175"/>
      <c r="W762" s="87"/>
      <c r="X762" s="87"/>
      <c r="Y762" s="87"/>
      <c r="Z762" s="87"/>
      <c r="AA762" s="87"/>
      <c r="AB762" s="87"/>
      <c r="AC762" s="86"/>
      <c r="AD762" s="87"/>
    </row>
    <row x14ac:dyDescent="0.25" r="763" customHeight="1" ht="17.25">
      <c r="A763" s="235">
        <f>A762</f>
        <v>25569.375</v>
      </c>
      <c r="B763" s="179" t="s">
        <v>49</v>
      </c>
      <c r="C763" s="180"/>
      <c r="D763" s="180">
        <v>15</v>
      </c>
      <c r="E763" s="180">
        <v>10</v>
      </c>
      <c r="F763" s="180"/>
      <c r="G763" s="180">
        <f>SUM(C763:F763)</f>
      </c>
      <c r="H763" s="125">
        <v>6000</v>
      </c>
      <c r="I763" s="125">
        <f>G763*H763</f>
      </c>
      <c r="J763" s="125">
        <f>I763*0.1</f>
      </c>
      <c r="K763" s="132">
        <f>SUM(I763:J763)</f>
      </c>
      <c r="L763" s="242"/>
      <c r="M763" s="175"/>
      <c r="N763" s="87"/>
      <c r="O763" s="87"/>
      <c r="P763" s="87"/>
      <c r="Q763" s="87"/>
      <c r="R763" s="87"/>
      <c r="S763" s="87"/>
      <c r="T763" s="87"/>
      <c r="U763" s="87"/>
      <c r="V763" s="175"/>
      <c r="W763" s="87"/>
      <c r="X763" s="87"/>
      <c r="Y763" s="87"/>
      <c r="Z763" s="87"/>
      <c r="AA763" s="87"/>
      <c r="AB763" s="87"/>
      <c r="AC763" s="86"/>
      <c r="AD763" s="87"/>
    </row>
    <row x14ac:dyDescent="0.25" r="764" customHeight="1" ht="17.25">
      <c r="A764" s="235">
        <f>A763</f>
        <v>25569.375</v>
      </c>
      <c r="B764" s="184" t="s">
        <v>9</v>
      </c>
      <c r="C764" s="180"/>
      <c r="D764" s="180">
        <v>46</v>
      </c>
      <c r="E764" s="180"/>
      <c r="F764" s="180"/>
      <c r="G764" s="180">
        <f>SUM(C764:F764)</f>
      </c>
      <c r="H764" s="125">
        <v>6000</v>
      </c>
      <c r="I764" s="125">
        <f>G764*H764</f>
      </c>
      <c r="J764" s="125">
        <f>I764*0.1</f>
      </c>
      <c r="K764" s="132">
        <f>SUM(I764:J764)</f>
      </c>
      <c r="L764" s="242"/>
      <c r="M764" s="175"/>
      <c r="N764" s="87"/>
      <c r="O764" s="87"/>
      <c r="P764" s="87"/>
      <c r="Q764" s="87"/>
      <c r="R764" s="87"/>
      <c r="S764" s="87"/>
      <c r="T764" s="87"/>
      <c r="U764" s="87"/>
      <c r="V764" s="175"/>
      <c r="W764" s="87"/>
      <c r="X764" s="87"/>
      <c r="Y764" s="87"/>
      <c r="Z764" s="87"/>
      <c r="AA764" s="87"/>
      <c r="AB764" s="87"/>
      <c r="AC764" s="86"/>
      <c r="AD764" s="87"/>
    </row>
    <row x14ac:dyDescent="0.25" r="765" customHeight="1" ht="17.25">
      <c r="A765" s="235">
        <f>A764</f>
        <v>25569.375</v>
      </c>
      <c r="B765" s="179" t="s">
        <v>78</v>
      </c>
      <c r="C765" s="180"/>
      <c r="D765" s="180">
        <v>20</v>
      </c>
      <c r="E765" s="180"/>
      <c r="F765" s="180"/>
      <c r="G765" s="180">
        <f>SUM(C765:F765)</f>
      </c>
      <c r="H765" s="125">
        <v>6500</v>
      </c>
      <c r="I765" s="125">
        <f>G765*H765</f>
      </c>
      <c r="J765" s="125">
        <f>I765*0.1</f>
      </c>
      <c r="K765" s="132">
        <f>SUM(I765:J765)</f>
      </c>
      <c r="L765" s="242"/>
      <c r="M765" s="175"/>
      <c r="N765" s="87"/>
      <c r="O765" s="87"/>
      <c r="P765" s="87"/>
      <c r="Q765" s="87"/>
      <c r="R765" s="87"/>
      <c r="S765" s="87"/>
      <c r="T765" s="87"/>
      <c r="U765" s="87"/>
      <c r="V765" s="175"/>
      <c r="W765" s="87"/>
      <c r="X765" s="87"/>
      <c r="Y765" s="87"/>
      <c r="Z765" s="87"/>
      <c r="AA765" s="87"/>
      <c r="AB765" s="87"/>
      <c r="AC765" s="86"/>
      <c r="AD765" s="87"/>
    </row>
    <row x14ac:dyDescent="0.25" r="766" customHeight="1" ht="17.25">
      <c r="A766" s="235">
        <f>A765</f>
        <v>25569.375</v>
      </c>
      <c r="B766" s="179" t="s">
        <v>55</v>
      </c>
      <c r="C766" s="180"/>
      <c r="D766" s="180">
        <v>10</v>
      </c>
      <c r="E766" s="180"/>
      <c r="F766" s="180"/>
      <c r="G766" s="180">
        <f>SUM(C766:F766)</f>
      </c>
      <c r="H766" s="125">
        <v>6500</v>
      </c>
      <c r="I766" s="125">
        <f>G766*H766</f>
      </c>
      <c r="J766" s="125">
        <f>I766*0.1</f>
      </c>
      <c r="K766" s="132">
        <f>SUM(I766:J766)</f>
      </c>
      <c r="L766" s="242"/>
      <c r="M766" s="175"/>
      <c r="N766" s="87"/>
      <c r="O766" s="87"/>
      <c r="P766" s="87"/>
      <c r="Q766" s="87"/>
      <c r="R766" s="87"/>
      <c r="S766" s="87"/>
      <c r="T766" s="87"/>
      <c r="U766" s="87"/>
      <c r="V766" s="175"/>
      <c r="W766" s="87"/>
      <c r="X766" s="87"/>
      <c r="Y766" s="87"/>
      <c r="Z766" s="87"/>
      <c r="AA766" s="87"/>
      <c r="AB766" s="87"/>
      <c r="AC766" s="86"/>
      <c r="AD766" s="87"/>
    </row>
    <row x14ac:dyDescent="0.25" r="767" customHeight="1" ht="17.25">
      <c r="A767" s="235">
        <f>A766</f>
        <v>25569.375</v>
      </c>
      <c r="B767" s="279" t="s">
        <v>80</v>
      </c>
      <c r="C767" s="180"/>
      <c r="D767" s="180">
        <v>23</v>
      </c>
      <c r="E767" s="180"/>
      <c r="F767" s="180"/>
      <c r="G767" s="180">
        <f>SUM(C767:F767)</f>
      </c>
      <c r="H767" s="125">
        <v>6000</v>
      </c>
      <c r="I767" s="125">
        <f>G767*H767</f>
      </c>
      <c r="J767" s="185"/>
      <c r="K767" s="132">
        <f>SUM(I767:J767)</f>
      </c>
      <c r="L767" s="242"/>
      <c r="M767" s="175"/>
      <c r="N767" s="87"/>
      <c r="O767" s="87"/>
      <c r="P767" s="87"/>
      <c r="Q767" s="87"/>
      <c r="R767" s="87"/>
      <c r="S767" s="87"/>
      <c r="T767" s="87"/>
      <c r="U767" s="87"/>
      <c r="V767" s="175"/>
      <c r="W767" s="87"/>
      <c r="X767" s="87"/>
      <c r="Y767" s="87"/>
      <c r="Z767" s="87"/>
      <c r="AA767" s="87"/>
      <c r="AB767" s="87"/>
      <c r="AC767" s="86"/>
      <c r="AD767" s="87"/>
    </row>
    <row x14ac:dyDescent="0.25" r="768" customHeight="1" ht="17.25">
      <c r="A768" s="235">
        <f>A767</f>
        <v>25569.375</v>
      </c>
      <c r="B768" s="279" t="s">
        <v>67</v>
      </c>
      <c r="C768" s="180"/>
      <c r="D768" s="180">
        <v>7</v>
      </c>
      <c r="E768" s="180">
        <v>6</v>
      </c>
      <c r="F768" s="180"/>
      <c r="G768" s="180">
        <f>SUM(C768:F768)</f>
      </c>
      <c r="H768" s="125">
        <v>5500</v>
      </c>
      <c r="I768" s="125">
        <f>G768*H768</f>
      </c>
      <c r="J768" s="125">
        <f>I768*0.1</f>
      </c>
      <c r="K768" s="132">
        <f>SUM(I768:J768)</f>
      </c>
      <c r="L768" s="242"/>
      <c r="M768" s="175"/>
      <c r="N768" s="87"/>
      <c r="O768" s="87"/>
      <c r="P768" s="87"/>
      <c r="Q768" s="87"/>
      <c r="R768" s="87"/>
      <c r="S768" s="87"/>
      <c r="T768" s="87"/>
      <c r="U768" s="87"/>
      <c r="V768" s="175"/>
      <c r="W768" s="87"/>
      <c r="X768" s="87"/>
      <c r="Y768" s="87"/>
      <c r="Z768" s="87"/>
      <c r="AA768" s="87"/>
      <c r="AB768" s="87"/>
      <c r="AC768" s="86"/>
      <c r="AD768" s="87"/>
    </row>
    <row x14ac:dyDescent="0.25" r="769" customHeight="1" ht="17.25">
      <c r="A769" s="235">
        <f>A768</f>
        <v>25569.375</v>
      </c>
      <c r="B769" s="279" t="s">
        <v>74</v>
      </c>
      <c r="C769" s="180"/>
      <c r="D769" s="180">
        <v>27</v>
      </c>
      <c r="E769" s="180">
        <v>22</v>
      </c>
      <c r="F769" s="180">
        <v>5</v>
      </c>
      <c r="G769" s="180">
        <f>SUM(C769:F769)</f>
      </c>
      <c r="H769" s="187">
        <v>5000</v>
      </c>
      <c r="I769" s="125">
        <f>G769*H769</f>
      </c>
      <c r="J769" s="125">
        <f>I769*0.1</f>
      </c>
      <c r="K769" s="132">
        <f>SUM(I769:J769)</f>
      </c>
      <c r="L769" s="242"/>
      <c r="M769" s="175"/>
      <c r="N769" s="87"/>
      <c r="O769" s="87"/>
      <c r="P769" s="87"/>
      <c r="Q769" s="87"/>
      <c r="R769" s="87"/>
      <c r="S769" s="87"/>
      <c r="T769" s="87"/>
      <c r="U769" s="87"/>
      <c r="V769" s="175"/>
      <c r="W769" s="87"/>
      <c r="X769" s="87"/>
      <c r="Y769" s="87"/>
      <c r="Z769" s="87"/>
      <c r="AA769" s="87"/>
      <c r="AB769" s="87"/>
      <c r="AC769" s="86"/>
      <c r="AD769" s="87"/>
    </row>
    <row x14ac:dyDescent="0.25" r="770" customHeight="1" ht="17.25">
      <c r="A770" s="235">
        <f>A769</f>
        <v>25569.375</v>
      </c>
      <c r="B770" s="280" t="s">
        <v>11</v>
      </c>
      <c r="C770" s="180"/>
      <c r="D770" s="180">
        <v>13</v>
      </c>
      <c r="E770" s="180">
        <v>7</v>
      </c>
      <c r="F770" s="180"/>
      <c r="G770" s="180">
        <f>SUM(C770:F770)</f>
      </c>
      <c r="H770" s="125">
        <v>6000</v>
      </c>
      <c r="I770" s="125">
        <f>G770*H770</f>
      </c>
      <c r="J770" s="125">
        <f>I770*0.1</f>
      </c>
      <c r="K770" s="132">
        <f>SUM(I770:J770)</f>
      </c>
      <c r="L770" s="242"/>
      <c r="M770" s="175"/>
      <c r="N770" s="87"/>
      <c r="O770" s="87"/>
      <c r="P770" s="87"/>
      <c r="Q770" s="87"/>
      <c r="R770" s="87"/>
      <c r="S770" s="87"/>
      <c r="T770" s="87"/>
      <c r="U770" s="87"/>
      <c r="V770" s="175"/>
      <c r="W770" s="87"/>
      <c r="X770" s="87"/>
      <c r="Y770" s="87"/>
      <c r="Z770" s="87"/>
      <c r="AA770" s="87"/>
      <c r="AB770" s="87"/>
      <c r="AC770" s="86"/>
      <c r="AD770" s="87"/>
    </row>
    <row x14ac:dyDescent="0.25" r="771" customHeight="1" ht="17.25">
      <c r="A771" s="235">
        <f>A770</f>
        <v>25569.375</v>
      </c>
      <c r="B771" s="279" t="s">
        <v>22</v>
      </c>
      <c r="C771" s="180"/>
      <c r="D771" s="180">
        <v>34</v>
      </c>
      <c r="E771" s="180"/>
      <c r="F771" s="180"/>
      <c r="G771" s="180">
        <f>SUM(C771:F771)</f>
      </c>
      <c r="H771" s="237">
        <v>4800</v>
      </c>
      <c r="I771" s="125">
        <f>G771*H771</f>
      </c>
      <c r="J771" s="125">
        <f>I771*0.1</f>
      </c>
      <c r="K771" s="132">
        <f>SUM(I771:J771)</f>
      </c>
      <c r="L771" s="242"/>
      <c r="M771" s="175"/>
      <c r="N771" s="87"/>
      <c r="O771" s="87"/>
      <c r="P771" s="87"/>
      <c r="Q771" s="87"/>
      <c r="R771" s="87"/>
      <c r="S771" s="87"/>
      <c r="T771" s="87"/>
      <c r="U771" s="87"/>
      <c r="V771" s="175"/>
      <c r="W771" s="87"/>
      <c r="X771" s="87"/>
      <c r="Y771" s="87"/>
      <c r="Z771" s="87"/>
      <c r="AA771" s="87"/>
      <c r="AB771" s="87"/>
      <c r="AC771" s="86"/>
      <c r="AD771" s="87"/>
    </row>
    <row x14ac:dyDescent="0.25" r="772" customHeight="1" ht="17.25">
      <c r="A772" s="235">
        <f>A771</f>
        <v>25569.375</v>
      </c>
      <c r="B772" s="279" t="s">
        <v>84</v>
      </c>
      <c r="C772" s="180"/>
      <c r="D772" s="180">
        <v>16</v>
      </c>
      <c r="E772" s="180">
        <v>9</v>
      </c>
      <c r="F772" s="180"/>
      <c r="G772" s="180">
        <f>SUM(C772:F772)</f>
      </c>
      <c r="H772" s="237">
        <v>4800</v>
      </c>
      <c r="I772" s="125">
        <f>G772*H772</f>
      </c>
      <c r="J772" s="125">
        <f>I772*0.1</f>
      </c>
      <c r="K772" s="132">
        <f>SUM(I772:J772)</f>
      </c>
      <c r="L772" s="242"/>
      <c r="M772" s="175"/>
      <c r="N772" s="87"/>
      <c r="O772" s="87"/>
      <c r="P772" s="87"/>
      <c r="Q772" s="87"/>
      <c r="R772" s="87"/>
      <c r="S772" s="87"/>
      <c r="T772" s="87"/>
      <c r="U772" s="87"/>
      <c r="V772" s="175"/>
      <c r="W772" s="87"/>
      <c r="X772" s="87"/>
      <c r="Y772" s="87"/>
      <c r="Z772" s="87"/>
      <c r="AA772" s="87"/>
      <c r="AB772" s="87"/>
      <c r="AC772" s="86"/>
      <c r="AD772" s="87"/>
    </row>
    <row x14ac:dyDescent="0.25" r="773" customHeight="1" ht="17.25">
      <c r="A773" s="235">
        <f>A772</f>
        <v>25569.375</v>
      </c>
      <c r="B773" s="280" t="s">
        <v>17</v>
      </c>
      <c r="C773" s="180"/>
      <c r="D773" s="180">
        <v>37</v>
      </c>
      <c r="E773" s="180">
        <v>0</v>
      </c>
      <c r="F773" s="180"/>
      <c r="G773" s="180">
        <f>SUM(C773:F773)</f>
      </c>
      <c r="H773" s="125">
        <v>6000</v>
      </c>
      <c r="I773" s="125">
        <f>G773*H773</f>
      </c>
      <c r="J773" s="185"/>
      <c r="K773" s="132">
        <f>SUM(I773:J773)</f>
      </c>
      <c r="L773" s="242"/>
      <c r="M773" s="175"/>
      <c r="N773" s="87"/>
      <c r="O773" s="87"/>
      <c r="P773" s="87"/>
      <c r="Q773" s="87"/>
      <c r="R773" s="87"/>
      <c r="S773" s="87"/>
      <c r="T773" s="87"/>
      <c r="U773" s="87"/>
      <c r="V773" s="175"/>
      <c r="W773" s="87"/>
      <c r="X773" s="87"/>
      <c r="Y773" s="87"/>
      <c r="Z773" s="87"/>
      <c r="AA773" s="87"/>
      <c r="AB773" s="87"/>
      <c r="AC773" s="86"/>
      <c r="AD773" s="87"/>
    </row>
    <row x14ac:dyDescent="0.25" r="774" customHeight="1" ht="17.25">
      <c r="A774" s="235">
        <f>A773</f>
        <v>25569.375</v>
      </c>
      <c r="B774" s="279" t="s">
        <v>29</v>
      </c>
      <c r="C774" s="188" t="s">
        <v>14</v>
      </c>
      <c r="D774" s="180">
        <v>12</v>
      </c>
      <c r="E774" s="180">
        <v>11</v>
      </c>
      <c r="F774" s="180"/>
      <c r="G774" s="180">
        <f>SUM(C774:F774)</f>
      </c>
      <c r="H774" s="125">
        <v>5500</v>
      </c>
      <c r="I774" s="125">
        <f>G774*H774</f>
      </c>
      <c r="J774" s="125">
        <f>I774*0.1</f>
      </c>
      <c r="K774" s="132">
        <f>SUM(I774:J774)</f>
      </c>
      <c r="L774" s="242"/>
      <c r="M774" s="175"/>
      <c r="N774" s="87"/>
      <c r="O774" s="87"/>
      <c r="P774" s="87"/>
      <c r="Q774" s="87"/>
      <c r="R774" s="87"/>
      <c r="S774" s="87"/>
      <c r="T774" s="87"/>
      <c r="U774" s="87"/>
      <c r="V774" s="175"/>
      <c r="W774" s="87"/>
      <c r="X774" s="87"/>
      <c r="Y774" s="87"/>
      <c r="Z774" s="87"/>
      <c r="AA774" s="87"/>
      <c r="AB774" s="87"/>
      <c r="AC774" s="86"/>
      <c r="AD774" s="87"/>
    </row>
    <row x14ac:dyDescent="0.25" r="775" customHeight="1" ht="17.25">
      <c r="A775" s="235">
        <f>A774</f>
        <v>25569.375</v>
      </c>
      <c r="B775" s="279" t="s">
        <v>15</v>
      </c>
      <c r="C775" s="180"/>
      <c r="D775" s="180">
        <v>25</v>
      </c>
      <c r="E775" s="180">
        <v>5</v>
      </c>
      <c r="F775" s="180"/>
      <c r="G775" s="180">
        <f>SUM(C775:F775)</f>
      </c>
      <c r="H775" s="237">
        <v>4800</v>
      </c>
      <c r="I775" s="125">
        <f>G775*H775</f>
      </c>
      <c r="J775" s="125">
        <f>I775*0.1</f>
      </c>
      <c r="K775" s="132">
        <f>SUM(I775:J775)</f>
      </c>
      <c r="L775" s="242"/>
      <c r="M775" s="175"/>
      <c r="N775" s="87"/>
      <c r="O775" s="87"/>
      <c r="P775" s="87"/>
      <c r="Q775" s="87"/>
      <c r="R775" s="87"/>
      <c r="S775" s="87"/>
      <c r="T775" s="87"/>
      <c r="U775" s="87"/>
      <c r="V775" s="175"/>
      <c r="W775" s="87"/>
      <c r="X775" s="87"/>
      <c r="Y775" s="87"/>
      <c r="Z775" s="87"/>
      <c r="AA775" s="87"/>
      <c r="AB775" s="87"/>
      <c r="AC775" s="86"/>
      <c r="AD775" s="87"/>
    </row>
    <row x14ac:dyDescent="0.25" r="776" customHeight="1" ht="17.25">
      <c r="A776" s="235">
        <f>A775</f>
        <v>25569.375</v>
      </c>
      <c r="B776" s="279" t="s">
        <v>21</v>
      </c>
      <c r="C776" s="188" t="s">
        <v>14</v>
      </c>
      <c r="D776" s="180">
        <v>13</v>
      </c>
      <c r="E776" s="180"/>
      <c r="F776" s="180"/>
      <c r="G776" s="180">
        <f>SUM(C776:F776)</f>
      </c>
      <c r="H776" s="125">
        <v>5000</v>
      </c>
      <c r="I776" s="125">
        <f>G776*H776</f>
      </c>
      <c r="J776" s="125">
        <f>I776*0.1</f>
      </c>
      <c r="K776" s="132">
        <f>SUM(I776:J776)</f>
      </c>
      <c r="L776" s="242"/>
      <c r="M776" s="175"/>
      <c r="N776" s="87"/>
      <c r="O776" s="87"/>
      <c r="P776" s="87"/>
      <c r="Q776" s="87"/>
      <c r="R776" s="87"/>
      <c r="S776" s="87"/>
      <c r="T776" s="87"/>
      <c r="U776" s="87"/>
      <c r="V776" s="175"/>
      <c r="W776" s="87"/>
      <c r="X776" s="87"/>
      <c r="Y776" s="87"/>
      <c r="Z776" s="87"/>
      <c r="AA776" s="87"/>
      <c r="AB776" s="87"/>
      <c r="AC776" s="86"/>
      <c r="AD776" s="87"/>
    </row>
    <row x14ac:dyDescent="0.25" r="777" customHeight="1" ht="17.25">
      <c r="A777" s="235">
        <f>A776</f>
        <v>25569.375</v>
      </c>
      <c r="B777" s="279" t="s">
        <v>52</v>
      </c>
      <c r="C777" s="180"/>
      <c r="D777" s="180">
        <v>14</v>
      </c>
      <c r="E777" s="180">
        <v>9</v>
      </c>
      <c r="F777" s="180"/>
      <c r="G777" s="180">
        <f>SUM(C777:F777)</f>
      </c>
      <c r="H777" s="125">
        <v>5000</v>
      </c>
      <c r="I777" s="125">
        <f>G777*H777</f>
      </c>
      <c r="J777" s="125">
        <f>I777*0.1</f>
      </c>
      <c r="K777" s="132">
        <f>SUM(I777:J777)</f>
      </c>
      <c r="L777" s="242"/>
      <c r="M777" s="175"/>
      <c r="N777" s="87"/>
      <c r="O777" s="87"/>
      <c r="P777" s="87"/>
      <c r="Q777" s="87"/>
      <c r="R777" s="87"/>
      <c r="S777" s="87"/>
      <c r="T777" s="87"/>
      <c r="U777" s="87"/>
      <c r="V777" s="175"/>
      <c r="W777" s="87"/>
      <c r="X777" s="87"/>
      <c r="Y777" s="87"/>
      <c r="Z777" s="87"/>
      <c r="AA777" s="87"/>
      <c r="AB777" s="87"/>
      <c r="AC777" s="86"/>
      <c r="AD777" s="87"/>
    </row>
    <row x14ac:dyDescent="0.25" r="778" customHeight="1" ht="17.25">
      <c r="A778" s="235">
        <f>A777</f>
        <v>25569.375</v>
      </c>
      <c r="B778" s="279" t="s">
        <v>61</v>
      </c>
      <c r="C778" s="180"/>
      <c r="D778" s="180">
        <v>9</v>
      </c>
      <c r="E778" s="180"/>
      <c r="F778" s="180"/>
      <c r="G778" s="180">
        <f>SUM(C778:F778)</f>
      </c>
      <c r="H778" s="125">
        <v>5000</v>
      </c>
      <c r="I778" s="125">
        <f>G778*H778</f>
      </c>
      <c r="J778" s="125">
        <f>I778*0.1</f>
      </c>
      <c r="K778" s="132">
        <f>SUM(I778:J778)</f>
      </c>
      <c r="L778" s="242"/>
      <c r="M778" s="175"/>
      <c r="N778" s="87"/>
      <c r="O778" s="87"/>
      <c r="P778" s="87"/>
      <c r="Q778" s="87"/>
      <c r="R778" s="87"/>
      <c r="S778" s="87"/>
      <c r="T778" s="87"/>
      <c r="U778" s="87"/>
      <c r="V778" s="175"/>
      <c r="W778" s="87"/>
      <c r="X778" s="87"/>
      <c r="Y778" s="87"/>
      <c r="Z778" s="87"/>
      <c r="AA778" s="87"/>
      <c r="AB778" s="87"/>
      <c r="AC778" s="86"/>
      <c r="AD778" s="87"/>
    </row>
    <row x14ac:dyDescent="0.25" r="779" customHeight="1" ht="17.25">
      <c r="A779" s="235">
        <f>A778</f>
        <v>25569.375</v>
      </c>
      <c r="B779" s="280" t="s">
        <v>33</v>
      </c>
      <c r="C779" s="180"/>
      <c r="D779" s="180">
        <v>11</v>
      </c>
      <c r="E779" s="180"/>
      <c r="F779" s="180"/>
      <c r="G779" s="180">
        <f>SUM(C779:F779)</f>
      </c>
      <c r="H779" s="125">
        <v>5500</v>
      </c>
      <c r="I779" s="125">
        <f>G779*H779</f>
      </c>
      <c r="J779" s="125">
        <f>I779*0.1</f>
      </c>
      <c r="K779" s="132">
        <f>SUM(I779:J779)</f>
      </c>
      <c r="L779" s="242"/>
      <c r="M779" s="175"/>
      <c r="N779" s="87"/>
      <c r="O779" s="87"/>
      <c r="P779" s="87"/>
      <c r="Q779" s="87"/>
      <c r="R779" s="87"/>
      <c r="S779" s="87"/>
      <c r="T779" s="87"/>
      <c r="U779" s="87"/>
      <c r="V779" s="175"/>
      <c r="W779" s="87"/>
      <c r="X779" s="87"/>
      <c r="Y779" s="87"/>
      <c r="Z779" s="87"/>
      <c r="AA779" s="87"/>
      <c r="AB779" s="87"/>
      <c r="AC779" s="86"/>
      <c r="AD779" s="87"/>
    </row>
    <row x14ac:dyDescent="0.25" r="780" customHeight="1" ht="17.25">
      <c r="A780" s="235">
        <f>A779</f>
        <v>25569.375</v>
      </c>
      <c r="B780" s="279" t="s">
        <v>30</v>
      </c>
      <c r="C780" s="180"/>
      <c r="D780" s="180">
        <v>17</v>
      </c>
      <c r="E780" s="180"/>
      <c r="F780" s="180"/>
      <c r="G780" s="180">
        <f>SUM(C780:F780)</f>
      </c>
      <c r="H780" s="125">
        <v>6000</v>
      </c>
      <c r="I780" s="125">
        <f>G780*H780</f>
      </c>
      <c r="J780" s="125">
        <f>I780*0.1</f>
      </c>
      <c r="K780" s="132">
        <f>SUM(I780:J780)</f>
      </c>
      <c r="L780" s="242"/>
      <c r="M780" s="175"/>
      <c r="N780" s="87"/>
      <c r="O780" s="87"/>
      <c r="P780" s="87"/>
      <c r="Q780" s="87"/>
      <c r="R780" s="87"/>
      <c r="S780" s="87"/>
      <c r="T780" s="87"/>
      <c r="U780" s="87"/>
      <c r="V780" s="175"/>
      <c r="W780" s="87"/>
      <c r="X780" s="87"/>
      <c r="Y780" s="87"/>
      <c r="Z780" s="87"/>
      <c r="AA780" s="87"/>
      <c r="AB780" s="87"/>
      <c r="AC780" s="86"/>
      <c r="AD780" s="87"/>
    </row>
    <row x14ac:dyDescent="0.25" r="781" customHeight="1" ht="17.25">
      <c r="A781" s="235">
        <f>A780</f>
        <v>25569.375</v>
      </c>
      <c r="B781" s="279" t="s">
        <v>28</v>
      </c>
      <c r="C781" s="188" t="s">
        <v>14</v>
      </c>
      <c r="D781" s="180">
        <v>20</v>
      </c>
      <c r="E781" s="180"/>
      <c r="F781" s="180"/>
      <c r="G781" s="180">
        <f>SUM(C781:F781)</f>
      </c>
      <c r="H781" s="125">
        <v>5000</v>
      </c>
      <c r="I781" s="125">
        <f>G781*H781</f>
      </c>
      <c r="J781" s="125">
        <f>I781*0.1</f>
      </c>
      <c r="K781" s="132">
        <f>SUM(I781:J781)</f>
      </c>
      <c r="L781" s="242"/>
      <c r="M781" s="175"/>
      <c r="N781" s="87"/>
      <c r="O781" s="87"/>
      <c r="P781" s="87"/>
      <c r="Q781" s="87"/>
      <c r="R781" s="87"/>
      <c r="S781" s="87"/>
      <c r="T781" s="87"/>
      <c r="U781" s="87"/>
      <c r="V781" s="175"/>
      <c r="W781" s="87"/>
      <c r="X781" s="87"/>
      <c r="Y781" s="87"/>
      <c r="Z781" s="87"/>
      <c r="AA781" s="87"/>
      <c r="AB781" s="87"/>
      <c r="AC781" s="86"/>
      <c r="AD781" s="87"/>
    </row>
    <row x14ac:dyDescent="0.25" r="782" customHeight="1" ht="17.25">
      <c r="A782" s="235">
        <f>A781</f>
        <v>25569.375</v>
      </c>
      <c r="B782" s="179" t="s">
        <v>12</v>
      </c>
      <c r="C782" s="180"/>
      <c r="D782" s="180">
        <v>19</v>
      </c>
      <c r="E782" s="180">
        <v>7</v>
      </c>
      <c r="F782" s="180"/>
      <c r="G782" s="180">
        <f>SUM(C782:F782)</f>
      </c>
      <c r="H782" s="125">
        <v>6000</v>
      </c>
      <c r="I782" s="125">
        <f>G782*H782</f>
      </c>
      <c r="J782" s="125">
        <f>I782*0.1</f>
      </c>
      <c r="K782" s="132">
        <f>SUM(I782:J782)</f>
      </c>
      <c r="L782" s="242"/>
      <c r="M782" s="175"/>
      <c r="N782" s="87"/>
      <c r="O782" s="87"/>
      <c r="P782" s="87"/>
      <c r="Q782" s="87"/>
      <c r="R782" s="87"/>
      <c r="S782" s="87"/>
      <c r="T782" s="87"/>
      <c r="U782" s="87"/>
      <c r="V782" s="175"/>
      <c r="W782" s="87"/>
      <c r="X782" s="87"/>
      <c r="Y782" s="87"/>
      <c r="Z782" s="87"/>
      <c r="AA782" s="87"/>
      <c r="AB782" s="87"/>
      <c r="AC782" s="86"/>
      <c r="AD782" s="87"/>
    </row>
    <row x14ac:dyDescent="0.25" r="783" customHeight="1" ht="17.25">
      <c r="A783" s="235">
        <f>A782</f>
        <v>25569.375</v>
      </c>
      <c r="B783" s="179" t="s">
        <v>100</v>
      </c>
      <c r="C783" s="180"/>
      <c r="D783" s="180">
        <v>6</v>
      </c>
      <c r="E783" s="180"/>
      <c r="F783" s="180"/>
      <c r="G783" s="180">
        <f>SUM(C783:F783)</f>
      </c>
      <c r="H783" s="125">
        <v>5500</v>
      </c>
      <c r="I783" s="125">
        <f>G783*H783</f>
      </c>
      <c r="J783" s="125">
        <f>I783*0.1</f>
      </c>
      <c r="K783" s="125">
        <f>SUM(I783:J783)</f>
      </c>
      <c r="L783" s="242"/>
      <c r="M783" s="175"/>
      <c r="N783" s="87"/>
      <c r="O783" s="87"/>
      <c r="P783" s="87"/>
      <c r="Q783" s="87"/>
      <c r="R783" s="87"/>
      <c r="S783" s="87"/>
      <c r="T783" s="87"/>
      <c r="U783" s="87"/>
      <c r="V783" s="175"/>
      <c r="W783" s="87"/>
      <c r="X783" s="87"/>
      <c r="Y783" s="87"/>
      <c r="Z783" s="87"/>
      <c r="AA783" s="87"/>
      <c r="AB783" s="87"/>
      <c r="AC783" s="86"/>
      <c r="AD783" s="87"/>
    </row>
    <row x14ac:dyDescent="0.25" r="784" customHeight="1" ht="17.25">
      <c r="A784" s="235">
        <f>A783</f>
        <v>25569.375</v>
      </c>
      <c r="B784" s="179" t="s">
        <v>37</v>
      </c>
      <c r="C784" s="180"/>
      <c r="D784" s="180">
        <v>5</v>
      </c>
      <c r="E784" s="180"/>
      <c r="F784" s="180"/>
      <c r="G784" s="180">
        <f>SUM(C784:F784)</f>
      </c>
      <c r="H784" s="125">
        <v>6500</v>
      </c>
      <c r="I784" s="125">
        <f>G784*H784</f>
      </c>
      <c r="J784" s="125">
        <f>I784*0.1</f>
      </c>
      <c r="K784" s="125">
        <f>SUM(I784:J784)</f>
      </c>
      <c r="L784" s="242"/>
      <c r="M784" s="175"/>
      <c r="N784" s="87"/>
      <c r="O784" s="87"/>
      <c r="P784" s="87"/>
      <c r="Q784" s="87"/>
      <c r="R784" s="87"/>
      <c r="S784" s="87"/>
      <c r="T784" s="87"/>
      <c r="U784" s="87"/>
      <c r="V784" s="175"/>
      <c r="W784" s="87"/>
      <c r="X784" s="87"/>
      <c r="Y784" s="87"/>
      <c r="Z784" s="87"/>
      <c r="AA784" s="87"/>
      <c r="AB784" s="87"/>
      <c r="AC784" s="86"/>
      <c r="AD784" s="87"/>
    </row>
    <row x14ac:dyDescent="0.25" r="785" customHeight="1" ht="17.25">
      <c r="A785" s="235">
        <f>A784</f>
        <v>25569.375</v>
      </c>
      <c r="B785" s="186" t="s">
        <v>64</v>
      </c>
      <c r="C785" s="180"/>
      <c r="D785" s="180">
        <v>55</v>
      </c>
      <c r="E785" s="180">
        <v>12</v>
      </c>
      <c r="F785" s="180"/>
      <c r="G785" s="180">
        <f>SUM(C785:F785)</f>
      </c>
      <c r="H785" s="182">
        <v>5500</v>
      </c>
      <c r="I785" s="125">
        <f>G785*H785</f>
      </c>
      <c r="J785" s="125">
        <f>I785*0.1</f>
      </c>
      <c r="K785" s="125">
        <f>SUM(I785:J785)</f>
      </c>
      <c r="L785" s="242"/>
      <c r="M785" s="175"/>
      <c r="N785" s="87"/>
      <c r="O785" s="87"/>
      <c r="P785" s="87"/>
      <c r="Q785" s="87"/>
      <c r="R785" s="87"/>
      <c r="S785" s="87"/>
      <c r="T785" s="87"/>
      <c r="U785" s="87"/>
      <c r="V785" s="175"/>
      <c r="W785" s="87"/>
      <c r="X785" s="87"/>
      <c r="Y785" s="87"/>
      <c r="Z785" s="87"/>
      <c r="AA785" s="87"/>
      <c r="AB785" s="87"/>
      <c r="AC785" s="86"/>
      <c r="AD785" s="87"/>
    </row>
    <row x14ac:dyDescent="0.25" r="786" customHeight="1" ht="17.25">
      <c r="A786" s="235">
        <f>A785</f>
        <v>25569.375</v>
      </c>
      <c r="B786" s="186" t="s">
        <v>25</v>
      </c>
      <c r="C786" s="180"/>
      <c r="D786" s="180">
        <v>20</v>
      </c>
      <c r="E786" s="180"/>
      <c r="F786" s="180"/>
      <c r="G786" s="180">
        <f>SUM(C786:F786)</f>
      </c>
      <c r="H786" s="125">
        <v>6000</v>
      </c>
      <c r="I786" s="125">
        <f>G786*H786</f>
      </c>
      <c r="J786" s="125">
        <f>I786*0.1</f>
      </c>
      <c r="K786" s="125">
        <f>SUM(I786:J786)</f>
      </c>
      <c r="L786" s="242"/>
      <c r="M786" s="175"/>
      <c r="N786" s="87"/>
      <c r="O786" s="87"/>
      <c r="P786" s="87"/>
      <c r="Q786" s="87"/>
      <c r="R786" s="87"/>
      <c r="S786" s="87"/>
      <c r="T786" s="87"/>
      <c r="U786" s="87"/>
      <c r="V786" s="175"/>
      <c r="W786" s="87"/>
      <c r="X786" s="87"/>
      <c r="Y786" s="87"/>
      <c r="Z786" s="87"/>
      <c r="AA786" s="87"/>
      <c r="AB786" s="87"/>
      <c r="AC786" s="86"/>
      <c r="AD786" s="87"/>
    </row>
    <row x14ac:dyDescent="0.25" r="787" customHeight="1" ht="17.25">
      <c r="A787" s="235">
        <f>A786</f>
        <v>25569.375</v>
      </c>
      <c r="B787" s="279" t="s">
        <v>76</v>
      </c>
      <c r="C787" s="188" t="s">
        <v>14</v>
      </c>
      <c r="D787" s="180">
        <v>18</v>
      </c>
      <c r="E787" s="180">
        <v>12</v>
      </c>
      <c r="F787" s="180">
        <v>5</v>
      </c>
      <c r="G787" s="180">
        <f>SUM(C787:F787)</f>
      </c>
      <c r="H787" s="125">
        <v>6000</v>
      </c>
      <c r="I787" s="125">
        <f>G787*H787</f>
      </c>
      <c r="J787" s="125">
        <f>I787*0.1</f>
      </c>
      <c r="K787" s="125">
        <f>SUM(I787:J787)</f>
      </c>
      <c r="L787" s="242"/>
      <c r="M787" s="175"/>
      <c r="N787" s="87"/>
      <c r="O787" s="87"/>
      <c r="P787" s="87"/>
      <c r="Q787" s="87"/>
      <c r="R787" s="87"/>
      <c r="S787" s="87"/>
      <c r="T787" s="87"/>
      <c r="U787" s="87"/>
      <c r="V787" s="175"/>
      <c r="W787" s="87"/>
      <c r="X787" s="87"/>
      <c r="Y787" s="87"/>
      <c r="Z787" s="87"/>
      <c r="AA787" s="87"/>
      <c r="AB787" s="87"/>
      <c r="AC787" s="86"/>
      <c r="AD787" s="87"/>
    </row>
    <row x14ac:dyDescent="0.25" r="788" customHeight="1" ht="17.25">
      <c r="A788" s="235">
        <f>A787</f>
        <v>25569.375</v>
      </c>
      <c r="B788" s="186" t="s">
        <v>149</v>
      </c>
      <c r="C788" s="180"/>
      <c r="D788" s="180">
        <v>93</v>
      </c>
      <c r="E788" s="180">
        <v>34</v>
      </c>
      <c r="F788" s="180">
        <v>4</v>
      </c>
      <c r="G788" s="180">
        <f>SUM(C788:F788)</f>
      </c>
      <c r="H788" s="125">
        <v>6000</v>
      </c>
      <c r="I788" s="125">
        <f>G788*H788</f>
      </c>
      <c r="J788" s="125">
        <f>I788*0.1</f>
      </c>
      <c r="K788" s="125">
        <f>SUM(I788:J788)</f>
      </c>
      <c r="L788" s="242"/>
      <c r="M788" s="175"/>
      <c r="N788" s="87"/>
      <c r="O788" s="87"/>
      <c r="P788" s="87"/>
      <c r="Q788" s="87"/>
      <c r="R788" s="87"/>
      <c r="S788" s="87"/>
      <c r="T788" s="87"/>
      <c r="U788" s="87"/>
      <c r="V788" s="175"/>
      <c r="W788" s="87"/>
      <c r="X788" s="87"/>
      <c r="Y788" s="87"/>
      <c r="Z788" s="87"/>
      <c r="AA788" s="87"/>
      <c r="AB788" s="87"/>
      <c r="AC788" s="86"/>
      <c r="AD788" s="87"/>
    </row>
    <row x14ac:dyDescent="0.25" r="789" customHeight="1" ht="17.25">
      <c r="A789" s="235">
        <f>A788</f>
        <v>25569.375</v>
      </c>
      <c r="B789" s="280" t="s">
        <v>43</v>
      </c>
      <c r="C789" s="180"/>
      <c r="D789" s="180">
        <v>46</v>
      </c>
      <c r="E789" s="180"/>
      <c r="F789" s="180"/>
      <c r="G789" s="180">
        <f>SUM(C789:F789)</f>
      </c>
      <c r="H789" s="125">
        <v>6000</v>
      </c>
      <c r="I789" s="125">
        <f>G789*H789</f>
      </c>
      <c r="J789" s="125">
        <f>I789*0.1</f>
      </c>
      <c r="K789" s="125">
        <f>SUM(I789:J789)</f>
      </c>
      <c r="L789" s="242"/>
      <c r="M789" s="175"/>
      <c r="N789" s="87"/>
      <c r="O789" s="87"/>
      <c r="P789" s="87"/>
      <c r="Q789" s="87"/>
      <c r="R789" s="87"/>
      <c r="S789" s="87"/>
      <c r="T789" s="87"/>
      <c r="U789" s="87"/>
      <c r="V789" s="175"/>
      <c r="W789" s="87"/>
      <c r="X789" s="87"/>
      <c r="Y789" s="87"/>
      <c r="Z789" s="87"/>
      <c r="AA789" s="87"/>
      <c r="AB789" s="87"/>
      <c r="AC789" s="86"/>
      <c r="AD789" s="87"/>
    </row>
    <row x14ac:dyDescent="0.25" r="790" customHeight="1" ht="17.25">
      <c r="A790" s="235">
        <f>A789</f>
        <v>25569.375</v>
      </c>
      <c r="B790" s="280" t="s">
        <v>18</v>
      </c>
      <c r="C790" s="180"/>
      <c r="D790" s="180">
        <v>9</v>
      </c>
      <c r="E790" s="180">
        <v>7</v>
      </c>
      <c r="F790" s="180">
        <v>6</v>
      </c>
      <c r="G790" s="180">
        <f>SUM(C790:F790)</f>
      </c>
      <c r="H790" s="125">
        <v>6000</v>
      </c>
      <c r="I790" s="125">
        <f>G790*H790</f>
      </c>
      <c r="J790" s="125">
        <f>I790*0.1</f>
      </c>
      <c r="K790" s="125">
        <f>SUM(I790:J790)</f>
      </c>
      <c r="L790" s="242"/>
      <c r="M790" s="175"/>
      <c r="N790" s="87"/>
      <c r="O790" s="87"/>
      <c r="P790" s="87"/>
      <c r="Q790" s="87"/>
      <c r="R790" s="87"/>
      <c r="S790" s="87"/>
      <c r="T790" s="87"/>
      <c r="U790" s="87"/>
      <c r="V790" s="175"/>
      <c r="W790" s="87"/>
      <c r="X790" s="87"/>
      <c r="Y790" s="87"/>
      <c r="Z790" s="87"/>
      <c r="AA790" s="87"/>
      <c r="AB790" s="87"/>
      <c r="AC790" s="86"/>
      <c r="AD790" s="87"/>
    </row>
    <row x14ac:dyDescent="0.25" r="791" customHeight="1" ht="17.25">
      <c r="A791" s="235">
        <f>A790</f>
        <v>25569.375</v>
      </c>
      <c r="B791" s="280" t="s">
        <v>82</v>
      </c>
      <c r="C791" s="188" t="s">
        <v>14</v>
      </c>
      <c r="D791" s="180">
        <v>25</v>
      </c>
      <c r="E791" s="180">
        <v>11</v>
      </c>
      <c r="F791" s="180">
        <v>7</v>
      </c>
      <c r="G791" s="180">
        <f>SUM(C791:F791)</f>
      </c>
      <c r="H791" s="125">
        <v>5000</v>
      </c>
      <c r="I791" s="125">
        <f>G791*H791</f>
      </c>
      <c r="J791" s="125">
        <f>I791*0.1</f>
      </c>
      <c r="K791" s="125">
        <f>SUM(I791:J791)</f>
      </c>
      <c r="L791" s="242"/>
      <c r="M791" s="175"/>
      <c r="N791" s="87"/>
      <c r="O791" s="87"/>
      <c r="P791" s="87"/>
      <c r="Q791" s="87"/>
      <c r="R791" s="87"/>
      <c r="S791" s="87"/>
      <c r="T791" s="87"/>
      <c r="U791" s="87"/>
      <c r="V791" s="175"/>
      <c r="W791" s="87"/>
      <c r="X791" s="87"/>
      <c r="Y791" s="87"/>
      <c r="Z791" s="87"/>
      <c r="AA791" s="87"/>
      <c r="AB791" s="87"/>
      <c r="AC791" s="86"/>
      <c r="AD791" s="87"/>
    </row>
    <row x14ac:dyDescent="0.25" r="792" customHeight="1" ht="17.25">
      <c r="A792" s="235">
        <f>A791</f>
        <v>25569.375</v>
      </c>
      <c r="B792" s="280" t="s">
        <v>151</v>
      </c>
      <c r="C792" s="180"/>
      <c r="D792" s="180">
        <v>12</v>
      </c>
      <c r="E792" s="180"/>
      <c r="F792" s="180"/>
      <c r="G792" s="180">
        <f>SUM(C792:F792)</f>
      </c>
      <c r="H792" s="125">
        <v>5000</v>
      </c>
      <c r="I792" s="125">
        <f>G792*H792</f>
      </c>
      <c r="J792" s="125">
        <f>I792*0.1</f>
      </c>
      <c r="K792" s="125">
        <f>SUM(I792:J792)</f>
      </c>
      <c r="L792" s="242"/>
      <c r="M792" s="175"/>
      <c r="N792" s="87"/>
      <c r="O792" s="87"/>
      <c r="P792" s="87"/>
      <c r="Q792" s="87"/>
      <c r="R792" s="87"/>
      <c r="S792" s="87"/>
      <c r="T792" s="87"/>
      <c r="U792" s="87"/>
      <c r="V792" s="175"/>
      <c r="W792" s="87"/>
      <c r="X792" s="87"/>
      <c r="Y792" s="87"/>
      <c r="Z792" s="87"/>
      <c r="AA792" s="87"/>
      <c r="AB792" s="87"/>
      <c r="AC792" s="86"/>
      <c r="AD792" s="87"/>
    </row>
    <row x14ac:dyDescent="0.25" r="793" customHeight="1" ht="17.25">
      <c r="A793" s="235">
        <f>A792</f>
        <v>25569.375</v>
      </c>
      <c r="B793" s="280"/>
      <c r="C793" s="180"/>
      <c r="D793" s="180"/>
      <c r="E793" s="180"/>
      <c r="F793" s="180"/>
      <c r="G793" s="180">
        <f>SUM(C793:F793)</f>
      </c>
      <c r="H793" s="125"/>
      <c r="I793" s="125">
        <f>G793*H793</f>
      </c>
      <c r="J793" s="125">
        <f>I793*0.1</f>
      </c>
      <c r="K793" s="125">
        <f>SUM(I793:J793)</f>
      </c>
      <c r="L793" s="242"/>
      <c r="M793" s="175"/>
      <c r="N793" s="87"/>
      <c r="O793" s="87"/>
      <c r="P793" s="87"/>
      <c r="Q793" s="87"/>
      <c r="R793" s="87"/>
      <c r="S793" s="87"/>
      <c r="T793" s="87"/>
      <c r="U793" s="87"/>
      <c r="V793" s="175"/>
      <c r="W793" s="87"/>
      <c r="X793" s="87"/>
      <c r="Y793" s="87"/>
      <c r="Z793" s="87"/>
      <c r="AA793" s="87"/>
      <c r="AB793" s="87"/>
      <c r="AC793" s="86"/>
      <c r="AD793" s="87"/>
    </row>
    <row x14ac:dyDescent="0.25" r="794" customHeight="1" ht="17.25">
      <c r="A794" s="235">
        <f>A793</f>
        <v>25569.375</v>
      </c>
      <c r="B794" s="280"/>
      <c r="C794" s="180"/>
      <c r="D794" s="180"/>
      <c r="E794" s="180"/>
      <c r="F794" s="180"/>
      <c r="G794" s="180">
        <f>SUM(C794:F794)</f>
      </c>
      <c r="H794" s="125"/>
      <c r="I794" s="125">
        <f>G794*H794</f>
      </c>
      <c r="J794" s="125">
        <f>I794*0.1</f>
      </c>
      <c r="K794" s="125">
        <f>SUM(I794:J794)</f>
      </c>
      <c r="L794" s="242"/>
      <c r="M794" s="175"/>
      <c r="N794" s="87"/>
      <c r="O794" s="87"/>
      <c r="P794" s="87"/>
      <c r="Q794" s="87"/>
      <c r="R794" s="87"/>
      <c r="S794" s="87"/>
      <c r="T794" s="87"/>
      <c r="U794" s="87"/>
      <c r="V794" s="175"/>
      <c r="W794" s="87"/>
      <c r="X794" s="87"/>
      <c r="Y794" s="87"/>
      <c r="Z794" s="87"/>
      <c r="AA794" s="87"/>
      <c r="AB794" s="87"/>
      <c r="AC794" s="86"/>
      <c r="AD794" s="87"/>
    </row>
    <row x14ac:dyDescent="0.25" r="795" customHeight="1" ht="17.25">
      <c r="A795" s="235">
        <f>A794</f>
        <v>25569.375</v>
      </c>
      <c r="B795" s="179"/>
      <c r="C795" s="180"/>
      <c r="D795" s="180"/>
      <c r="E795" s="180"/>
      <c r="F795" s="180"/>
      <c r="G795" s="180">
        <f>SUM(C795:F795)</f>
      </c>
      <c r="H795" s="125"/>
      <c r="I795" s="125">
        <f>G795*H795</f>
      </c>
      <c r="J795" s="125">
        <f>I795*0.1</f>
      </c>
      <c r="K795" s="125">
        <f>SUM(I795:J795)</f>
      </c>
      <c r="L795" s="242"/>
      <c r="M795" s="175"/>
      <c r="N795" s="87"/>
      <c r="O795" s="87"/>
      <c r="P795" s="87"/>
      <c r="Q795" s="87"/>
      <c r="R795" s="87"/>
      <c r="S795" s="87"/>
      <c r="T795" s="87"/>
      <c r="U795" s="87"/>
      <c r="V795" s="175"/>
      <c r="W795" s="87"/>
      <c r="X795" s="87"/>
      <c r="Y795" s="87"/>
      <c r="Z795" s="87"/>
      <c r="AA795" s="87"/>
      <c r="AB795" s="87"/>
      <c r="AC795" s="86"/>
      <c r="AD795" s="87"/>
    </row>
    <row x14ac:dyDescent="0.25" r="796" customHeight="1" ht="17.25">
      <c r="A796" s="243">
        <f>A795</f>
        <v>25569.375</v>
      </c>
      <c r="B796" s="282" t="s">
        <v>155</v>
      </c>
      <c r="C796" s="191">
        <f>SUM(C753:C795)</f>
      </c>
      <c r="D796" s="191">
        <f>SUM(D753:D795)</f>
      </c>
      <c r="E796" s="191">
        <f>SUM(E753:E795)</f>
      </c>
      <c r="F796" s="191">
        <f>SUM(F753:F795)</f>
      </c>
      <c r="G796" s="191">
        <f>SUM(G753:G795)</f>
      </c>
      <c r="H796" s="201"/>
      <c r="I796" s="201">
        <f>SUM(I753:I795)</f>
      </c>
      <c r="J796" s="201">
        <f>SUM(J753:J795)</f>
      </c>
      <c r="K796" s="201">
        <f>SUM(K753:K795)</f>
      </c>
      <c r="L796" s="283"/>
      <c r="M796" s="175"/>
      <c r="N796" s="87"/>
      <c r="O796" s="87"/>
      <c r="P796" s="87"/>
      <c r="Q796" s="87"/>
      <c r="R796" s="87"/>
      <c r="S796" s="87"/>
      <c r="T796" s="87"/>
      <c r="U796" s="87"/>
      <c r="V796" s="175"/>
      <c r="W796" s="87"/>
      <c r="X796" s="87"/>
      <c r="Y796" s="87"/>
      <c r="Z796" s="87"/>
      <c r="AA796" s="87"/>
      <c r="AB796" s="87"/>
      <c r="AC796" s="86"/>
      <c r="AD796" s="87"/>
    </row>
    <row x14ac:dyDescent="0.25" r="797" customHeight="1" ht="17.25">
      <c r="A797" s="235">
        <f>A799</f>
        <v>25569.375</v>
      </c>
      <c r="B797" s="186" t="s">
        <v>113</v>
      </c>
      <c r="C797" s="180"/>
      <c r="D797" s="180">
        <v>101</v>
      </c>
      <c r="E797" s="180">
        <v>79</v>
      </c>
      <c r="F797" s="180"/>
      <c r="G797" s="180">
        <f>SUM(C797:F797)</f>
      </c>
      <c r="H797" s="125">
        <v>6500</v>
      </c>
      <c r="I797" s="125">
        <f>G797*H797</f>
      </c>
      <c r="J797" s="185"/>
      <c r="K797" s="125">
        <f>SUM(I797:J797)</f>
      </c>
      <c r="L797" s="242"/>
      <c r="M797" s="175"/>
      <c r="N797" s="87"/>
      <c r="O797" s="87"/>
      <c r="P797" s="87"/>
      <c r="Q797" s="87"/>
      <c r="R797" s="87"/>
      <c r="S797" s="87"/>
      <c r="T797" s="87"/>
      <c r="U797" s="87"/>
      <c r="V797" s="175"/>
      <c r="W797" s="87"/>
      <c r="X797" s="87"/>
      <c r="Y797" s="87"/>
      <c r="Z797" s="87"/>
      <c r="AA797" s="87"/>
      <c r="AB797" s="87"/>
      <c r="AC797" s="86"/>
      <c r="AD797" s="87"/>
    </row>
    <row x14ac:dyDescent="0.25" r="798" customHeight="1" ht="17.25">
      <c r="A798" s="235">
        <f>A794</f>
        <v>25569.375</v>
      </c>
      <c r="B798" s="186" t="s">
        <v>156</v>
      </c>
      <c r="C798" s="180"/>
      <c r="D798" s="180">
        <v>8</v>
      </c>
      <c r="E798" s="180">
        <v>3</v>
      </c>
      <c r="F798" s="180"/>
      <c r="G798" s="180">
        <f>SUM(C798:F798)</f>
      </c>
      <c r="H798" s="125">
        <v>6500</v>
      </c>
      <c r="I798" s="125">
        <f>G798*H798</f>
      </c>
      <c r="J798" s="185"/>
      <c r="K798" s="125">
        <f>SUM(I798:J798)</f>
      </c>
      <c r="L798" s="242"/>
      <c r="M798" s="175"/>
      <c r="N798" s="87"/>
      <c r="O798" s="87"/>
      <c r="P798" s="87"/>
      <c r="Q798" s="87"/>
      <c r="R798" s="87"/>
      <c r="S798" s="87"/>
      <c r="T798" s="87"/>
      <c r="U798" s="87"/>
      <c r="V798" s="175"/>
      <c r="W798" s="87"/>
      <c r="X798" s="87"/>
      <c r="Y798" s="87"/>
      <c r="Z798" s="87"/>
      <c r="AA798" s="87"/>
      <c r="AB798" s="87"/>
      <c r="AC798" s="86"/>
      <c r="AD798" s="87"/>
    </row>
    <row x14ac:dyDescent="0.25" r="799" customHeight="1" ht="17.25">
      <c r="A799" s="235">
        <f>A800</f>
        <v>25569.375</v>
      </c>
      <c r="B799" s="186" t="s">
        <v>112</v>
      </c>
      <c r="C799" s="180"/>
      <c r="D799" s="180">
        <v>14</v>
      </c>
      <c r="E799" s="180">
        <v>6</v>
      </c>
      <c r="F799" s="180"/>
      <c r="G799" s="180">
        <f>SUM(C799:F799)</f>
      </c>
      <c r="H799" s="125">
        <v>6900</v>
      </c>
      <c r="I799" s="125">
        <f>G799*H799</f>
      </c>
      <c r="J799" s="185"/>
      <c r="K799" s="125">
        <f>SUM(I799:J799)</f>
      </c>
      <c r="L799" s="242"/>
      <c r="M799" s="175"/>
      <c r="N799" s="87"/>
      <c r="O799" s="87"/>
      <c r="P799" s="87"/>
      <c r="Q799" s="87"/>
      <c r="R799" s="87"/>
      <c r="S799" s="87"/>
      <c r="T799" s="87"/>
      <c r="U799" s="87"/>
      <c r="V799" s="175"/>
      <c r="W799" s="87"/>
      <c r="X799" s="87"/>
      <c r="Y799" s="87"/>
      <c r="Z799" s="87"/>
      <c r="AA799" s="87"/>
      <c r="AB799" s="87"/>
      <c r="AC799" s="86"/>
      <c r="AD799" s="87"/>
    </row>
    <row x14ac:dyDescent="0.25" r="800" customHeight="1" ht="17.25">
      <c r="A800" s="235">
        <f>A798</f>
        <v>25569.375</v>
      </c>
      <c r="B800" s="179"/>
      <c r="C800" s="180"/>
      <c r="D800" s="180"/>
      <c r="E800" s="180"/>
      <c r="F800" s="180"/>
      <c r="G800" s="180">
        <f>SUM(C800:F800)</f>
      </c>
      <c r="H800" s="125"/>
      <c r="I800" s="125">
        <f>G798*H800</f>
      </c>
      <c r="J800" s="185"/>
      <c r="K800" s="125">
        <f>SUM(I800:J800)</f>
      </c>
      <c r="L800" s="242"/>
      <c r="M800" s="175"/>
      <c r="N800" s="87"/>
      <c r="O800" s="87"/>
      <c r="P800" s="87"/>
      <c r="Q800" s="87"/>
      <c r="R800" s="87"/>
      <c r="S800" s="87"/>
      <c r="T800" s="87"/>
      <c r="U800" s="87"/>
      <c r="V800" s="175"/>
      <c r="W800" s="87"/>
      <c r="X800" s="87"/>
      <c r="Y800" s="87"/>
      <c r="Z800" s="87"/>
      <c r="AA800" s="87"/>
      <c r="AB800" s="87"/>
      <c r="AC800" s="86"/>
      <c r="AD800" s="87"/>
    </row>
    <row x14ac:dyDescent="0.25" r="801" customHeight="1" ht="17.25">
      <c r="A801" s="235">
        <f>A800</f>
        <v>25569.375</v>
      </c>
      <c r="B801" s="179"/>
      <c r="C801" s="180"/>
      <c r="D801" s="180"/>
      <c r="E801" s="180"/>
      <c r="F801" s="180"/>
      <c r="G801" s="180">
        <f>SUM(C801:F801)</f>
      </c>
      <c r="H801" s="125"/>
      <c r="I801" s="125">
        <f>G801*H801</f>
      </c>
      <c r="J801" s="185"/>
      <c r="K801" s="125">
        <f>SUM(I801:J801)</f>
      </c>
      <c r="L801" s="242"/>
      <c r="M801" s="175"/>
      <c r="N801" s="87"/>
      <c r="O801" s="87"/>
      <c r="P801" s="87"/>
      <c r="Q801" s="87"/>
      <c r="R801" s="87"/>
      <c r="S801" s="87"/>
      <c r="T801" s="87"/>
      <c r="U801" s="87"/>
      <c r="V801" s="175"/>
      <c r="W801" s="87"/>
      <c r="X801" s="87"/>
      <c r="Y801" s="87"/>
      <c r="Z801" s="87"/>
      <c r="AA801" s="87"/>
      <c r="AB801" s="87"/>
      <c r="AC801" s="86"/>
      <c r="AD801" s="87"/>
    </row>
    <row x14ac:dyDescent="0.25" r="802" customHeight="1" ht="17.25">
      <c r="A802" s="235">
        <f>A801</f>
        <v>25569.375</v>
      </c>
      <c r="B802" s="179"/>
      <c r="C802" s="180"/>
      <c r="D802" s="180"/>
      <c r="E802" s="180"/>
      <c r="F802" s="180"/>
      <c r="G802" s="180">
        <f>SUM(C802:F802)</f>
      </c>
      <c r="H802" s="125"/>
      <c r="I802" s="125">
        <f>G801*H802</f>
      </c>
      <c r="J802" s="185"/>
      <c r="K802" s="125">
        <f>SUM(I802:J802)</f>
      </c>
      <c r="L802" s="242"/>
      <c r="M802" s="175"/>
      <c r="N802" s="87"/>
      <c r="O802" s="87"/>
      <c r="P802" s="87"/>
      <c r="Q802" s="87"/>
      <c r="R802" s="87"/>
      <c r="S802" s="87"/>
      <c r="T802" s="87"/>
      <c r="U802" s="87"/>
      <c r="V802" s="175"/>
      <c r="W802" s="87"/>
      <c r="X802" s="87"/>
      <c r="Y802" s="87"/>
      <c r="Z802" s="87"/>
      <c r="AA802" s="87"/>
      <c r="AB802" s="87"/>
      <c r="AC802" s="86"/>
      <c r="AD802" s="87"/>
    </row>
    <row x14ac:dyDescent="0.25" r="803" customHeight="1" ht="17.25">
      <c r="A803" s="235">
        <f>A797</f>
        <v>25569.375</v>
      </c>
      <c r="B803" s="179"/>
      <c r="C803" s="180"/>
      <c r="D803" s="180"/>
      <c r="E803" s="180"/>
      <c r="F803" s="180"/>
      <c r="G803" s="180">
        <f>SUM(C803:F803)</f>
      </c>
      <c r="H803" s="125"/>
      <c r="I803" s="125">
        <f>G803*H803</f>
      </c>
      <c r="J803" s="185"/>
      <c r="K803" s="125">
        <f>SUM(I803:J803)</f>
      </c>
      <c r="L803" s="242"/>
      <c r="M803" s="175"/>
      <c r="N803" s="87"/>
      <c r="O803" s="87"/>
      <c r="P803" s="87"/>
      <c r="Q803" s="87"/>
      <c r="R803" s="87"/>
      <c r="S803" s="87"/>
      <c r="T803" s="87"/>
      <c r="U803" s="87"/>
      <c r="V803" s="175"/>
      <c r="W803" s="87"/>
      <c r="X803" s="87"/>
      <c r="Y803" s="87"/>
      <c r="Z803" s="87"/>
      <c r="AA803" s="87"/>
      <c r="AB803" s="87"/>
      <c r="AC803" s="86"/>
      <c r="AD803" s="87"/>
    </row>
    <row x14ac:dyDescent="0.25" r="804" customHeight="1" ht="17.25">
      <c r="A804" s="235">
        <f>A803</f>
        <v>25569.375</v>
      </c>
      <c r="B804" s="179"/>
      <c r="C804" s="180"/>
      <c r="D804" s="180"/>
      <c r="E804" s="180"/>
      <c r="F804" s="180"/>
      <c r="G804" s="180">
        <f>SUM(C804:F804)</f>
      </c>
      <c r="H804" s="125"/>
      <c r="I804" s="125">
        <f>G803*H804</f>
      </c>
      <c r="J804" s="185"/>
      <c r="K804" s="125">
        <f>SUM(I804:J804)</f>
      </c>
      <c r="L804" s="242"/>
      <c r="M804" s="175"/>
      <c r="N804" s="87"/>
      <c r="O804" s="87"/>
      <c r="P804" s="87"/>
      <c r="Q804" s="87"/>
      <c r="R804" s="87"/>
      <c r="S804" s="87"/>
      <c r="T804" s="87"/>
      <c r="U804" s="87"/>
      <c r="V804" s="175"/>
      <c r="W804" s="87"/>
      <c r="X804" s="87"/>
      <c r="Y804" s="87"/>
      <c r="Z804" s="87"/>
      <c r="AA804" s="87"/>
      <c r="AB804" s="87"/>
      <c r="AC804" s="86"/>
      <c r="AD804" s="87"/>
    </row>
    <row x14ac:dyDescent="0.25" r="805" customHeight="1" ht="17.25">
      <c r="A805" s="243">
        <f>A804</f>
        <v>25569.375</v>
      </c>
      <c r="B805" s="282" t="s">
        <v>157</v>
      </c>
      <c r="C805" s="191">
        <f>SUM(C797:C804)</f>
      </c>
      <c r="D805" s="191">
        <f>SUM(D797:D804)</f>
      </c>
      <c r="E805" s="191">
        <f>SUM(E797:E804)</f>
      </c>
      <c r="F805" s="191">
        <f>SUM(F797:F804)</f>
      </c>
      <c r="G805" s="191">
        <f>SUM(G797:G804)</f>
      </c>
      <c r="H805" s="201"/>
      <c r="I805" s="201">
        <f>SUM(I797:I804)</f>
      </c>
      <c r="J805" s="201"/>
      <c r="K805" s="202">
        <f>SUM(K797:K804)</f>
      </c>
      <c r="L805" s="242"/>
      <c r="M805" s="175"/>
      <c r="N805" s="87"/>
      <c r="O805" s="87"/>
      <c r="P805" s="87"/>
      <c r="Q805" s="87"/>
      <c r="R805" s="87"/>
      <c r="S805" s="87"/>
      <c r="T805" s="87"/>
      <c r="U805" s="87"/>
      <c r="V805" s="175"/>
      <c r="W805" s="87"/>
      <c r="X805" s="87"/>
      <c r="Y805" s="87"/>
      <c r="Z805" s="87"/>
      <c r="AA805" s="87"/>
      <c r="AB805" s="87"/>
      <c r="AC805" s="86"/>
      <c r="AD805" s="87"/>
    </row>
    <row x14ac:dyDescent="0.25" r="806" customHeight="1" ht="17.25" hidden="1">
      <c r="A806" s="272" t="s">
        <v>128</v>
      </c>
      <c r="B806" s="273" t="s">
        <v>2</v>
      </c>
      <c r="C806" s="274" t="s">
        <v>129</v>
      </c>
      <c r="D806" s="274" t="s">
        <v>130</v>
      </c>
      <c r="E806" s="274" t="s">
        <v>131</v>
      </c>
      <c r="F806" s="274" t="s">
        <v>132</v>
      </c>
      <c r="G806" s="274" t="s">
        <v>133</v>
      </c>
      <c r="H806" s="274" t="s">
        <v>7</v>
      </c>
      <c r="I806" s="274" t="s">
        <v>134</v>
      </c>
      <c r="J806" s="274" t="s">
        <v>90</v>
      </c>
      <c r="K806" s="275" t="s">
        <v>135</v>
      </c>
      <c r="L806" s="276"/>
      <c r="M806" s="175"/>
      <c r="N806" s="87"/>
      <c r="O806" s="87"/>
      <c r="P806" s="87"/>
      <c r="Q806" s="87"/>
      <c r="R806" s="87"/>
      <c r="S806" s="87"/>
      <c r="T806" s="87"/>
      <c r="U806" s="87"/>
      <c r="V806" s="175"/>
      <c r="W806" s="87"/>
      <c r="X806" s="87"/>
      <c r="Y806" s="87"/>
      <c r="Z806" s="87"/>
      <c r="AA806" s="87"/>
      <c r="AB806" s="87"/>
      <c r="AC806" s="86"/>
      <c r="AD806" s="87"/>
    </row>
    <row x14ac:dyDescent="0.25" r="807" customHeight="1" ht="17.25">
      <c r="A807" s="235">
        <f>A805+1</f>
        <v>25569.375</v>
      </c>
      <c r="B807" s="179" t="s">
        <v>203</v>
      </c>
      <c r="C807" s="180"/>
      <c r="D807" s="180">
        <v>24</v>
      </c>
      <c r="E807" s="180"/>
      <c r="F807" s="180"/>
      <c r="G807" s="180">
        <f>SUM(C807:F807)</f>
      </c>
      <c r="H807" s="237">
        <v>6000</v>
      </c>
      <c r="I807" s="125">
        <f>G807*H807</f>
      </c>
      <c r="J807" s="125">
        <f>I807*0.1</f>
      </c>
      <c r="K807" s="132">
        <f>SUM(I807:J807)</f>
      </c>
      <c r="L807" s="242"/>
      <c r="M807" s="175"/>
      <c r="N807" s="87"/>
      <c r="O807" s="87"/>
      <c r="P807" s="87"/>
      <c r="Q807" s="87"/>
      <c r="R807" s="87"/>
      <c r="S807" s="87"/>
      <c r="T807" s="87"/>
      <c r="U807" s="87"/>
      <c r="V807" s="175"/>
      <c r="W807" s="87"/>
      <c r="X807" s="87"/>
      <c r="Y807" s="87"/>
      <c r="Z807" s="87"/>
      <c r="AA807" s="87"/>
      <c r="AB807" s="87"/>
      <c r="AC807" s="86"/>
      <c r="AD807" s="87"/>
    </row>
    <row x14ac:dyDescent="0.25" r="808" customHeight="1" ht="17.25">
      <c r="A808" s="235">
        <f>A807</f>
        <v>25569.375</v>
      </c>
      <c r="B808" s="179" t="s">
        <v>205</v>
      </c>
      <c r="C808" s="180"/>
      <c r="D808" s="180">
        <v>84</v>
      </c>
      <c r="E808" s="180">
        <v>0</v>
      </c>
      <c r="F808" s="180">
        <v>17</v>
      </c>
      <c r="G808" s="180">
        <f>SUM(C808:F808)</f>
      </c>
      <c r="H808" s="182">
        <v>4300</v>
      </c>
      <c r="I808" s="125">
        <f>G808*H808</f>
      </c>
      <c r="J808" s="125">
        <f>I808*0.1</f>
      </c>
      <c r="K808" s="132">
        <f>SUM(I808:J808)</f>
      </c>
      <c r="L808" s="242"/>
      <c r="M808" s="175"/>
      <c r="N808" s="87"/>
      <c r="O808" s="87"/>
      <c r="P808" s="87"/>
      <c r="Q808" s="87"/>
      <c r="R808" s="87"/>
      <c r="S808" s="87"/>
      <c r="T808" s="87"/>
      <c r="U808" s="87"/>
      <c r="V808" s="175"/>
      <c r="W808" s="87"/>
      <c r="X808" s="87"/>
      <c r="Y808" s="87"/>
      <c r="Z808" s="87"/>
      <c r="AA808" s="87"/>
      <c r="AB808" s="87"/>
      <c r="AC808" s="86"/>
      <c r="AD808" s="87"/>
    </row>
    <row x14ac:dyDescent="0.25" r="809" customHeight="1" ht="17.25">
      <c r="A809" s="235">
        <f>A808</f>
        <v>25569.375</v>
      </c>
      <c r="B809" s="179" t="s">
        <v>206</v>
      </c>
      <c r="C809" s="180"/>
      <c r="D809" s="180">
        <v>14</v>
      </c>
      <c r="E809" s="180"/>
      <c r="F809" s="180"/>
      <c r="G809" s="180">
        <f>SUM(C809:F809)</f>
      </c>
      <c r="H809" s="182">
        <v>5000</v>
      </c>
      <c r="I809" s="125">
        <f>G809*H809</f>
      </c>
      <c r="J809" s="125">
        <f>I809*0.1</f>
      </c>
      <c r="K809" s="132">
        <f>SUM(I809:J809)</f>
      </c>
      <c r="L809" s="242"/>
      <c r="M809" s="175"/>
      <c r="N809" s="87"/>
      <c r="O809" s="87"/>
      <c r="P809" s="87"/>
      <c r="Q809" s="87"/>
      <c r="R809" s="87"/>
      <c r="S809" s="87"/>
      <c r="T809" s="87"/>
      <c r="U809" s="87"/>
      <c r="V809" s="175"/>
      <c r="W809" s="87"/>
      <c r="X809" s="87"/>
      <c r="Y809" s="87"/>
      <c r="Z809" s="87"/>
      <c r="AA809" s="87"/>
      <c r="AB809" s="87"/>
      <c r="AC809" s="86"/>
      <c r="AD809" s="87"/>
    </row>
    <row x14ac:dyDescent="0.25" r="810" customHeight="1" ht="17.25">
      <c r="A810" s="235">
        <f>A808</f>
        <v>25569.375</v>
      </c>
      <c r="B810" s="179" t="s">
        <v>13</v>
      </c>
      <c r="C810" s="180"/>
      <c r="D810" s="180">
        <v>11</v>
      </c>
      <c r="E810" s="180">
        <v>0</v>
      </c>
      <c r="F810" s="180"/>
      <c r="G810" s="180">
        <f>SUM(C810:F810)</f>
      </c>
      <c r="H810" s="125">
        <v>6000</v>
      </c>
      <c r="I810" s="125">
        <f>G810*H810</f>
      </c>
      <c r="J810" s="125">
        <f>I810*0.1</f>
      </c>
      <c r="K810" s="132">
        <f>SUM(I810:J810)</f>
      </c>
      <c r="L810" s="242"/>
      <c r="M810" s="175"/>
      <c r="N810" s="87"/>
      <c r="O810" s="87"/>
      <c r="P810" s="87"/>
      <c r="Q810" s="87"/>
      <c r="R810" s="87"/>
      <c r="S810" s="87"/>
      <c r="T810" s="87"/>
      <c r="U810" s="87"/>
      <c r="V810" s="175"/>
      <c r="W810" s="87"/>
      <c r="X810" s="87"/>
      <c r="Y810" s="87"/>
      <c r="Z810" s="87"/>
      <c r="AA810" s="87"/>
      <c r="AB810" s="87"/>
      <c r="AC810" s="86"/>
      <c r="AD810" s="87"/>
    </row>
    <row x14ac:dyDescent="0.25" r="811" customHeight="1" ht="17.25">
      <c r="A811" s="235">
        <f>A810</f>
        <v>25569.375</v>
      </c>
      <c r="B811" s="179" t="s">
        <v>58</v>
      </c>
      <c r="C811" s="183" t="s">
        <v>14</v>
      </c>
      <c r="D811" s="180">
        <v>16</v>
      </c>
      <c r="E811" s="180">
        <v>8</v>
      </c>
      <c r="F811" s="180"/>
      <c r="G811" s="180">
        <f>SUM(C811:F811)</f>
      </c>
      <c r="H811" s="237">
        <v>5500</v>
      </c>
      <c r="I811" s="125">
        <f>G811*H811</f>
      </c>
      <c r="J811" s="125">
        <f>I811*0.1</f>
      </c>
      <c r="K811" s="132">
        <f>SUM(I811:J811)</f>
      </c>
      <c r="L811" s="242"/>
      <c r="M811" s="175"/>
      <c r="N811" s="87"/>
      <c r="O811" s="87"/>
      <c r="P811" s="87"/>
      <c r="Q811" s="87"/>
      <c r="R811" s="87"/>
      <c r="S811" s="87"/>
      <c r="T811" s="87"/>
      <c r="U811" s="87"/>
      <c r="V811" s="175"/>
      <c r="W811" s="87"/>
      <c r="X811" s="87"/>
      <c r="Y811" s="87"/>
      <c r="Z811" s="87"/>
      <c r="AA811" s="87"/>
      <c r="AB811" s="87"/>
      <c r="AC811" s="86"/>
      <c r="AD811" s="87"/>
    </row>
    <row x14ac:dyDescent="0.25" r="812" customHeight="1" ht="17.25">
      <c r="A812" s="235">
        <f>A811</f>
        <v>25569.375</v>
      </c>
      <c r="B812" s="179" t="s">
        <v>147</v>
      </c>
      <c r="C812" s="183">
        <v>10</v>
      </c>
      <c r="D812" s="180">
        <v>45</v>
      </c>
      <c r="E812" s="180">
        <v>25</v>
      </c>
      <c r="F812" s="180">
        <v>16</v>
      </c>
      <c r="G812" s="180">
        <f>SUM(C812:F812)</f>
      </c>
      <c r="H812" s="125">
        <v>5000</v>
      </c>
      <c r="I812" s="125">
        <f>G812*H812</f>
      </c>
      <c r="J812" s="125">
        <f>I812*0.1</f>
      </c>
      <c r="K812" s="132">
        <f>SUM(I812:J812)</f>
      </c>
      <c r="L812" s="242"/>
      <c r="M812" s="175"/>
      <c r="N812" s="87"/>
      <c r="O812" s="87"/>
      <c r="P812" s="87"/>
      <c r="Q812" s="87"/>
      <c r="R812" s="87"/>
      <c r="S812" s="87"/>
      <c r="T812" s="87"/>
      <c r="U812" s="87"/>
      <c r="V812" s="175"/>
      <c r="W812" s="87"/>
      <c r="X812" s="87"/>
      <c r="Y812" s="87"/>
      <c r="Z812" s="87"/>
      <c r="AA812" s="87"/>
      <c r="AB812" s="87"/>
      <c r="AC812" s="86"/>
      <c r="AD812" s="87"/>
    </row>
    <row x14ac:dyDescent="0.25" r="813" customHeight="1" ht="17.25">
      <c r="A813" s="235">
        <f>A812</f>
        <v>25569.375</v>
      </c>
      <c r="B813" s="179" t="s">
        <v>27</v>
      </c>
      <c r="C813" s="180"/>
      <c r="D813" s="180">
        <v>10</v>
      </c>
      <c r="E813" s="180">
        <v>10</v>
      </c>
      <c r="F813" s="180"/>
      <c r="G813" s="180">
        <f>SUM(C813:F813)</f>
      </c>
      <c r="H813" s="125">
        <v>5500</v>
      </c>
      <c r="I813" s="125">
        <f>G813*H813</f>
      </c>
      <c r="J813" s="125">
        <f>I813*0.1</f>
      </c>
      <c r="K813" s="132">
        <f>SUM(I813:J813)</f>
      </c>
      <c r="L813" s="242"/>
      <c r="M813" s="175"/>
      <c r="N813" s="87"/>
      <c r="O813" s="87"/>
      <c r="P813" s="87"/>
      <c r="Q813" s="87"/>
      <c r="R813" s="87"/>
      <c r="S813" s="87"/>
      <c r="T813" s="87"/>
      <c r="U813" s="87"/>
      <c r="V813" s="175"/>
      <c r="W813" s="87"/>
      <c r="X813" s="87"/>
      <c r="Y813" s="87"/>
      <c r="Z813" s="87"/>
      <c r="AA813" s="87"/>
      <c r="AB813" s="87"/>
      <c r="AC813" s="86"/>
      <c r="AD813" s="87"/>
    </row>
    <row x14ac:dyDescent="0.25" r="814" customHeight="1" ht="17.25">
      <c r="A814" s="235">
        <f>A813</f>
        <v>25569.375</v>
      </c>
      <c r="B814" s="179" t="s">
        <v>20</v>
      </c>
      <c r="C814" s="180"/>
      <c r="D814" s="180">
        <v>61</v>
      </c>
      <c r="E814" s="180">
        <v>4</v>
      </c>
      <c r="F814" s="180"/>
      <c r="G814" s="180">
        <f>SUM(C814:F814)</f>
      </c>
      <c r="H814" s="125">
        <v>5000</v>
      </c>
      <c r="I814" s="125">
        <f>G814*H814</f>
      </c>
      <c r="J814" s="125">
        <f>I814*0.1</f>
      </c>
      <c r="K814" s="132">
        <f>SUM(I814:J814)</f>
      </c>
      <c r="L814" s="242"/>
      <c r="M814" s="175"/>
      <c r="N814" s="87"/>
      <c r="O814" s="87"/>
      <c r="P814" s="87"/>
      <c r="Q814" s="87"/>
      <c r="R814" s="87"/>
      <c r="S814" s="87"/>
      <c r="T814" s="87"/>
      <c r="U814" s="87"/>
      <c r="V814" s="175"/>
      <c r="W814" s="87"/>
      <c r="X814" s="87"/>
      <c r="Y814" s="87"/>
      <c r="Z814" s="87"/>
      <c r="AA814" s="87"/>
      <c r="AB814" s="87"/>
      <c r="AC814" s="86"/>
      <c r="AD814" s="87"/>
    </row>
    <row x14ac:dyDescent="0.25" r="815" customHeight="1" ht="17.25">
      <c r="A815" s="235">
        <f>A814</f>
        <v>25569.375</v>
      </c>
      <c r="B815" s="179" t="s">
        <v>31</v>
      </c>
      <c r="C815" s="180"/>
      <c r="D815" s="180">
        <v>25</v>
      </c>
      <c r="E815" s="180"/>
      <c r="F815" s="180"/>
      <c r="G815" s="180">
        <f>SUM(C815:F815)</f>
      </c>
      <c r="H815" s="125">
        <v>6000</v>
      </c>
      <c r="I815" s="125">
        <f>G815*H815</f>
      </c>
      <c r="J815" s="125">
        <f>I815*0.1</f>
      </c>
      <c r="K815" s="132">
        <f>SUM(I815:J815)</f>
      </c>
      <c r="L815" s="242"/>
      <c r="M815" s="175"/>
      <c r="N815" s="87"/>
      <c r="O815" s="87"/>
      <c r="P815" s="87"/>
      <c r="Q815" s="87"/>
      <c r="R815" s="87"/>
      <c r="S815" s="87"/>
      <c r="T815" s="87"/>
      <c r="U815" s="87"/>
      <c r="V815" s="175"/>
      <c r="W815" s="87"/>
      <c r="X815" s="87"/>
      <c r="Y815" s="87"/>
      <c r="Z815" s="87"/>
      <c r="AA815" s="87"/>
      <c r="AB815" s="87"/>
      <c r="AC815" s="86"/>
      <c r="AD815" s="87"/>
    </row>
    <row x14ac:dyDescent="0.25" r="816" customHeight="1" ht="17.25">
      <c r="A816" s="235">
        <f>A815</f>
        <v>25569.375</v>
      </c>
      <c r="B816" s="179" t="s">
        <v>71</v>
      </c>
      <c r="C816" s="180"/>
      <c r="D816" s="180">
        <v>25</v>
      </c>
      <c r="E816" s="180"/>
      <c r="F816" s="180"/>
      <c r="G816" s="180">
        <f>SUM(C816:F816)</f>
      </c>
      <c r="H816" s="125">
        <v>6000</v>
      </c>
      <c r="I816" s="125">
        <f>G816*H816</f>
      </c>
      <c r="J816" s="125">
        <f>I816*0.1</f>
      </c>
      <c r="K816" s="132">
        <f>SUM(I816:J816)</f>
      </c>
      <c r="L816" s="242"/>
      <c r="M816" s="175"/>
      <c r="N816" s="87"/>
      <c r="O816" s="87"/>
      <c r="P816" s="87"/>
      <c r="Q816" s="87"/>
      <c r="R816" s="87"/>
      <c r="S816" s="87"/>
      <c r="T816" s="87"/>
      <c r="U816" s="87"/>
      <c r="V816" s="175"/>
      <c r="W816" s="87"/>
      <c r="X816" s="87"/>
      <c r="Y816" s="87"/>
      <c r="Z816" s="87"/>
      <c r="AA816" s="87"/>
      <c r="AB816" s="87"/>
      <c r="AC816" s="86"/>
      <c r="AD816" s="87"/>
    </row>
    <row x14ac:dyDescent="0.25" r="817" customHeight="1" ht="17.25">
      <c r="A817" s="235">
        <f>A816</f>
        <v>25569.375</v>
      </c>
      <c r="B817" s="179" t="s">
        <v>49</v>
      </c>
      <c r="C817" s="180"/>
      <c r="D817" s="180">
        <v>15</v>
      </c>
      <c r="E817" s="180">
        <v>10</v>
      </c>
      <c r="F817" s="180"/>
      <c r="G817" s="180">
        <f>SUM(C817:F817)</f>
      </c>
      <c r="H817" s="125">
        <v>6000</v>
      </c>
      <c r="I817" s="125">
        <f>G817*H817</f>
      </c>
      <c r="J817" s="125">
        <f>I817*0.1</f>
      </c>
      <c r="K817" s="132">
        <f>SUM(I817:J817)</f>
      </c>
      <c r="L817" s="242"/>
      <c r="M817" s="175"/>
      <c r="N817" s="87"/>
      <c r="O817" s="87"/>
      <c r="P817" s="87"/>
      <c r="Q817" s="87"/>
      <c r="R817" s="87"/>
      <c r="S817" s="87"/>
      <c r="T817" s="87"/>
      <c r="U817" s="87"/>
      <c r="V817" s="175"/>
      <c r="W817" s="87"/>
      <c r="X817" s="87"/>
      <c r="Y817" s="87"/>
      <c r="Z817" s="87"/>
      <c r="AA817" s="87"/>
      <c r="AB817" s="87"/>
      <c r="AC817" s="86"/>
      <c r="AD817" s="87"/>
    </row>
    <row x14ac:dyDescent="0.25" r="818" customHeight="1" ht="17.25">
      <c r="A818" s="235">
        <f>A817</f>
        <v>25569.375</v>
      </c>
      <c r="B818" s="184" t="s">
        <v>9</v>
      </c>
      <c r="C818" s="180"/>
      <c r="D818" s="180">
        <v>34</v>
      </c>
      <c r="E818" s="180"/>
      <c r="F818" s="180"/>
      <c r="G818" s="180">
        <f>SUM(C818:F818)</f>
      </c>
      <c r="H818" s="125">
        <v>6000</v>
      </c>
      <c r="I818" s="125">
        <f>G818*H818</f>
      </c>
      <c r="J818" s="125">
        <f>I818*0.1</f>
      </c>
      <c r="K818" s="132">
        <f>SUM(I818:J818)</f>
      </c>
      <c r="L818" s="242"/>
      <c r="M818" s="175"/>
      <c r="N818" s="87"/>
      <c r="O818" s="87"/>
      <c r="P818" s="87"/>
      <c r="Q818" s="87"/>
      <c r="R818" s="87"/>
      <c r="S818" s="87"/>
      <c r="T818" s="87"/>
      <c r="U818" s="87"/>
      <c r="V818" s="175"/>
      <c r="W818" s="87"/>
      <c r="X818" s="87"/>
      <c r="Y818" s="87"/>
      <c r="Z818" s="87"/>
      <c r="AA818" s="87"/>
      <c r="AB818" s="87"/>
      <c r="AC818" s="86"/>
      <c r="AD818" s="87"/>
    </row>
    <row x14ac:dyDescent="0.25" r="819" customHeight="1" ht="17.25">
      <c r="A819" s="235">
        <f>A818</f>
        <v>25569.375</v>
      </c>
      <c r="B819" s="179" t="s">
        <v>78</v>
      </c>
      <c r="C819" s="180"/>
      <c r="D819" s="180">
        <v>20</v>
      </c>
      <c r="E819" s="180"/>
      <c r="F819" s="180"/>
      <c r="G819" s="180">
        <f>SUM(C819:F819)</f>
      </c>
      <c r="H819" s="125">
        <v>6500</v>
      </c>
      <c r="I819" s="125">
        <f>G819*H819</f>
      </c>
      <c r="J819" s="125">
        <f>I819*0.1</f>
      </c>
      <c r="K819" s="132">
        <f>SUM(I819:J819)</f>
      </c>
      <c r="L819" s="242"/>
      <c r="M819" s="175"/>
      <c r="N819" s="87"/>
      <c r="O819" s="87"/>
      <c r="P819" s="87"/>
      <c r="Q819" s="87"/>
      <c r="R819" s="87"/>
      <c r="S819" s="87"/>
      <c r="T819" s="87"/>
      <c r="U819" s="87"/>
      <c r="V819" s="175"/>
      <c r="W819" s="87"/>
      <c r="X819" s="87"/>
      <c r="Y819" s="87"/>
      <c r="Z819" s="87"/>
      <c r="AA819" s="87"/>
      <c r="AB819" s="87"/>
      <c r="AC819" s="86"/>
      <c r="AD819" s="87"/>
    </row>
    <row x14ac:dyDescent="0.25" r="820" customHeight="1" ht="17.25">
      <c r="A820" s="235">
        <f>A819</f>
        <v>25569.375</v>
      </c>
      <c r="B820" s="179" t="s">
        <v>55</v>
      </c>
      <c r="C820" s="180"/>
      <c r="D820" s="180">
        <v>10</v>
      </c>
      <c r="E820" s="180"/>
      <c r="F820" s="180"/>
      <c r="G820" s="180">
        <f>SUM(C820:F820)</f>
      </c>
      <c r="H820" s="125">
        <v>6500</v>
      </c>
      <c r="I820" s="125">
        <f>G820*H820</f>
      </c>
      <c r="J820" s="125">
        <f>I820*0.1</f>
      </c>
      <c r="K820" s="132">
        <f>SUM(I820:J820)</f>
      </c>
      <c r="L820" s="242"/>
      <c r="M820" s="175"/>
      <c r="N820" s="87"/>
      <c r="O820" s="87"/>
      <c r="P820" s="87"/>
      <c r="Q820" s="87"/>
      <c r="R820" s="87"/>
      <c r="S820" s="87"/>
      <c r="T820" s="87"/>
      <c r="U820" s="87"/>
      <c r="V820" s="175"/>
      <c r="W820" s="87"/>
      <c r="X820" s="87"/>
      <c r="Y820" s="87"/>
      <c r="Z820" s="87"/>
      <c r="AA820" s="87"/>
      <c r="AB820" s="87"/>
      <c r="AC820" s="86"/>
      <c r="AD820" s="87"/>
    </row>
    <row x14ac:dyDescent="0.25" r="821" customHeight="1" ht="17.25">
      <c r="A821" s="235">
        <f>A820</f>
        <v>25569.375</v>
      </c>
      <c r="B821" s="279" t="s">
        <v>80</v>
      </c>
      <c r="C821" s="180"/>
      <c r="D821" s="180">
        <v>23</v>
      </c>
      <c r="E821" s="180"/>
      <c r="F821" s="180"/>
      <c r="G821" s="180">
        <f>SUM(C821:F821)</f>
      </c>
      <c r="H821" s="125">
        <v>6000</v>
      </c>
      <c r="I821" s="125">
        <f>G821*H821</f>
      </c>
      <c r="J821" s="185"/>
      <c r="K821" s="132">
        <f>SUM(I821:J821)</f>
      </c>
      <c r="L821" s="242"/>
      <c r="M821" s="175"/>
      <c r="N821" s="87"/>
      <c r="O821" s="87"/>
      <c r="P821" s="87"/>
      <c r="Q821" s="87"/>
      <c r="R821" s="87"/>
      <c r="S821" s="87"/>
      <c r="T821" s="87"/>
      <c r="U821" s="87"/>
      <c r="V821" s="175"/>
      <c r="W821" s="87"/>
      <c r="X821" s="87"/>
      <c r="Y821" s="87"/>
      <c r="Z821" s="87"/>
      <c r="AA821" s="87"/>
      <c r="AB821" s="87"/>
      <c r="AC821" s="86"/>
      <c r="AD821" s="87"/>
    </row>
    <row x14ac:dyDescent="0.25" r="822" customHeight="1" ht="17.25">
      <c r="A822" s="235">
        <f>A821</f>
        <v>25569.375</v>
      </c>
      <c r="B822" s="279" t="s">
        <v>67</v>
      </c>
      <c r="C822" s="180"/>
      <c r="D822" s="180">
        <v>7</v>
      </c>
      <c r="E822" s="180">
        <v>6</v>
      </c>
      <c r="F822" s="180"/>
      <c r="G822" s="180">
        <f>SUM(C822:F822)</f>
      </c>
      <c r="H822" s="125">
        <v>5500</v>
      </c>
      <c r="I822" s="125">
        <f>G822*H822</f>
      </c>
      <c r="J822" s="125">
        <f>I822*0.1</f>
      </c>
      <c r="K822" s="132">
        <f>SUM(I822:J822)</f>
      </c>
      <c r="L822" s="242"/>
      <c r="M822" s="175"/>
      <c r="N822" s="87"/>
      <c r="O822" s="87"/>
      <c r="P822" s="87"/>
      <c r="Q822" s="87"/>
      <c r="R822" s="87"/>
      <c r="S822" s="87"/>
      <c r="T822" s="87"/>
      <c r="U822" s="87"/>
      <c r="V822" s="175"/>
      <c r="W822" s="87"/>
      <c r="X822" s="87"/>
      <c r="Y822" s="87"/>
      <c r="Z822" s="87"/>
      <c r="AA822" s="87"/>
      <c r="AB822" s="87"/>
      <c r="AC822" s="86"/>
      <c r="AD822" s="87"/>
    </row>
    <row x14ac:dyDescent="0.25" r="823" customHeight="1" ht="17.25">
      <c r="A823" s="235">
        <f>A822</f>
        <v>25569.375</v>
      </c>
      <c r="B823" s="279" t="s">
        <v>74</v>
      </c>
      <c r="C823" s="180"/>
      <c r="D823" s="180">
        <v>25</v>
      </c>
      <c r="E823" s="180">
        <v>20</v>
      </c>
      <c r="F823" s="180">
        <v>5</v>
      </c>
      <c r="G823" s="180">
        <f>SUM(C823:F823)</f>
      </c>
      <c r="H823" s="187">
        <v>5000</v>
      </c>
      <c r="I823" s="125">
        <f>G823*H823</f>
      </c>
      <c r="J823" s="125">
        <f>I823*0.1</f>
      </c>
      <c r="K823" s="132">
        <f>SUM(I823:J823)</f>
      </c>
      <c r="L823" s="242"/>
      <c r="M823" s="175"/>
      <c r="N823" s="87"/>
      <c r="O823" s="87"/>
      <c r="P823" s="87"/>
      <c r="Q823" s="87"/>
      <c r="R823" s="87"/>
      <c r="S823" s="87"/>
      <c r="T823" s="87"/>
      <c r="U823" s="87"/>
      <c r="V823" s="175"/>
      <c r="W823" s="87"/>
      <c r="X823" s="87"/>
      <c r="Y823" s="87"/>
      <c r="Z823" s="87"/>
      <c r="AA823" s="87"/>
      <c r="AB823" s="87"/>
      <c r="AC823" s="86"/>
      <c r="AD823" s="87"/>
    </row>
    <row x14ac:dyDescent="0.25" r="824" customHeight="1" ht="17.25">
      <c r="A824" s="235">
        <f>A823</f>
        <v>25569.375</v>
      </c>
      <c r="B824" s="280" t="s">
        <v>11</v>
      </c>
      <c r="C824" s="180"/>
      <c r="D824" s="180">
        <v>13</v>
      </c>
      <c r="E824" s="180">
        <v>7</v>
      </c>
      <c r="F824" s="180"/>
      <c r="G824" s="180">
        <f>SUM(C824:F824)</f>
      </c>
      <c r="H824" s="125">
        <v>6000</v>
      </c>
      <c r="I824" s="125">
        <f>G824*H824</f>
      </c>
      <c r="J824" s="125">
        <f>I824*0.1</f>
      </c>
      <c r="K824" s="132">
        <f>SUM(I824:J824)</f>
      </c>
      <c r="L824" s="242"/>
      <c r="M824" s="175"/>
      <c r="N824" s="87"/>
      <c r="O824" s="87"/>
      <c r="P824" s="87"/>
      <c r="Q824" s="87"/>
      <c r="R824" s="87"/>
      <c r="S824" s="87"/>
      <c r="T824" s="87"/>
      <c r="U824" s="87"/>
      <c r="V824" s="175"/>
      <c r="W824" s="87"/>
      <c r="X824" s="87"/>
      <c r="Y824" s="87"/>
      <c r="Z824" s="87"/>
      <c r="AA824" s="87"/>
      <c r="AB824" s="87"/>
      <c r="AC824" s="86"/>
      <c r="AD824" s="87"/>
    </row>
    <row x14ac:dyDescent="0.25" r="825" customHeight="1" ht="17.25">
      <c r="A825" s="235">
        <f>A824</f>
        <v>25569.375</v>
      </c>
      <c r="B825" s="279" t="s">
        <v>22</v>
      </c>
      <c r="C825" s="180"/>
      <c r="D825" s="180">
        <v>28</v>
      </c>
      <c r="E825" s="180"/>
      <c r="F825" s="180"/>
      <c r="G825" s="180">
        <f>SUM(C825:F825)</f>
      </c>
      <c r="H825" s="237">
        <v>4800</v>
      </c>
      <c r="I825" s="125">
        <f>G825*H825</f>
      </c>
      <c r="J825" s="125">
        <f>I825*0.1</f>
      </c>
      <c r="K825" s="132">
        <f>SUM(I825:J825)</f>
      </c>
      <c r="L825" s="242"/>
      <c r="M825" s="175"/>
      <c r="N825" s="87"/>
      <c r="O825" s="87"/>
      <c r="P825" s="87"/>
      <c r="Q825" s="87"/>
      <c r="R825" s="87"/>
      <c r="S825" s="87"/>
      <c r="T825" s="87"/>
      <c r="U825" s="87"/>
      <c r="V825" s="175"/>
      <c r="W825" s="87"/>
      <c r="X825" s="87"/>
      <c r="Y825" s="87"/>
      <c r="Z825" s="87"/>
      <c r="AA825" s="87"/>
      <c r="AB825" s="87"/>
      <c r="AC825" s="86"/>
      <c r="AD825" s="87"/>
    </row>
    <row x14ac:dyDescent="0.25" r="826" customHeight="1" ht="17.25">
      <c r="A826" s="235">
        <f>A825</f>
        <v>25569.375</v>
      </c>
      <c r="B826" s="279" t="s">
        <v>84</v>
      </c>
      <c r="C826" s="180"/>
      <c r="D826" s="180">
        <v>16</v>
      </c>
      <c r="E826" s="180">
        <v>9</v>
      </c>
      <c r="F826" s="180"/>
      <c r="G826" s="180">
        <f>SUM(C826:F826)</f>
      </c>
      <c r="H826" s="237">
        <v>4800</v>
      </c>
      <c r="I826" s="125">
        <f>G826*H826</f>
      </c>
      <c r="J826" s="125">
        <f>I826*0.1</f>
      </c>
      <c r="K826" s="132">
        <f>SUM(I826:J826)</f>
      </c>
      <c r="L826" s="242"/>
      <c r="M826" s="175"/>
      <c r="N826" s="87"/>
      <c r="O826" s="87"/>
      <c r="P826" s="87"/>
      <c r="Q826" s="87"/>
      <c r="R826" s="87"/>
      <c r="S826" s="87"/>
      <c r="T826" s="87"/>
      <c r="U826" s="87"/>
      <c r="V826" s="175"/>
      <c r="W826" s="87"/>
      <c r="X826" s="87"/>
      <c r="Y826" s="87"/>
      <c r="Z826" s="87"/>
      <c r="AA826" s="87"/>
      <c r="AB826" s="87"/>
      <c r="AC826" s="86"/>
      <c r="AD826" s="87"/>
    </row>
    <row x14ac:dyDescent="0.25" r="827" customHeight="1" ht="17.25">
      <c r="A827" s="235">
        <f>A826</f>
        <v>25569.375</v>
      </c>
      <c r="B827" s="280" t="s">
        <v>17</v>
      </c>
      <c r="C827" s="180"/>
      <c r="D827" s="180">
        <v>37</v>
      </c>
      <c r="E827" s="180">
        <v>12</v>
      </c>
      <c r="F827" s="180"/>
      <c r="G827" s="180">
        <f>SUM(C827:F827)</f>
      </c>
      <c r="H827" s="125">
        <v>6000</v>
      </c>
      <c r="I827" s="125">
        <f>G827*H827</f>
      </c>
      <c r="J827" s="185"/>
      <c r="K827" s="132">
        <f>SUM(I827:J827)</f>
      </c>
      <c r="L827" s="242"/>
      <c r="M827" s="175"/>
      <c r="N827" s="87"/>
      <c r="O827" s="87"/>
      <c r="P827" s="87"/>
      <c r="Q827" s="87"/>
      <c r="R827" s="87"/>
      <c r="S827" s="87"/>
      <c r="T827" s="87"/>
      <c r="U827" s="87"/>
      <c r="V827" s="175"/>
      <c r="W827" s="87"/>
      <c r="X827" s="87"/>
      <c r="Y827" s="87"/>
      <c r="Z827" s="87"/>
      <c r="AA827" s="87"/>
      <c r="AB827" s="87"/>
      <c r="AC827" s="86"/>
      <c r="AD827" s="87"/>
    </row>
    <row x14ac:dyDescent="0.25" r="828" customHeight="1" ht="17.25">
      <c r="A828" s="235">
        <f>A827</f>
        <v>25569.375</v>
      </c>
      <c r="B828" s="279" t="s">
        <v>29</v>
      </c>
      <c r="C828" s="188" t="s">
        <v>14</v>
      </c>
      <c r="D828" s="180">
        <v>12</v>
      </c>
      <c r="E828" s="180">
        <v>11</v>
      </c>
      <c r="F828" s="180"/>
      <c r="G828" s="180">
        <f>SUM(C828:F828)</f>
      </c>
      <c r="H828" s="125">
        <v>5500</v>
      </c>
      <c r="I828" s="125">
        <f>G828*H828</f>
      </c>
      <c r="J828" s="125">
        <f>I828*0.1</f>
      </c>
      <c r="K828" s="132">
        <f>SUM(I828:J828)</f>
      </c>
      <c r="L828" s="242"/>
      <c r="M828" s="175"/>
      <c r="N828" s="87"/>
      <c r="O828" s="87"/>
      <c r="P828" s="87"/>
      <c r="Q828" s="87"/>
      <c r="R828" s="87"/>
      <c r="S828" s="87"/>
      <c r="T828" s="87"/>
      <c r="U828" s="87"/>
      <c r="V828" s="175"/>
      <c r="W828" s="87"/>
      <c r="X828" s="87"/>
      <c r="Y828" s="87"/>
      <c r="Z828" s="87"/>
      <c r="AA828" s="87"/>
      <c r="AB828" s="87"/>
      <c r="AC828" s="86"/>
      <c r="AD828" s="87"/>
    </row>
    <row x14ac:dyDescent="0.25" r="829" customHeight="1" ht="17.25">
      <c r="A829" s="235">
        <f>A828</f>
        <v>25569.375</v>
      </c>
      <c r="B829" s="279" t="s">
        <v>15</v>
      </c>
      <c r="C829" s="180"/>
      <c r="D829" s="180">
        <v>24</v>
      </c>
      <c r="E829" s="180">
        <v>5</v>
      </c>
      <c r="F829" s="180"/>
      <c r="G829" s="180">
        <f>SUM(C829:F829)</f>
      </c>
      <c r="H829" s="237">
        <v>4800</v>
      </c>
      <c r="I829" s="125">
        <f>G829*H829</f>
      </c>
      <c r="J829" s="125">
        <f>I829*0.1</f>
      </c>
      <c r="K829" s="132">
        <f>SUM(I829:J829)</f>
      </c>
      <c r="L829" s="242"/>
      <c r="M829" s="175"/>
      <c r="N829" s="87"/>
      <c r="O829" s="87"/>
      <c r="P829" s="87"/>
      <c r="Q829" s="87"/>
      <c r="R829" s="87"/>
      <c r="S829" s="87"/>
      <c r="T829" s="87"/>
      <c r="U829" s="87"/>
      <c r="V829" s="175"/>
      <c r="W829" s="87"/>
      <c r="X829" s="87"/>
      <c r="Y829" s="87"/>
      <c r="Z829" s="87"/>
      <c r="AA829" s="87"/>
      <c r="AB829" s="87"/>
      <c r="AC829" s="86"/>
      <c r="AD829" s="87"/>
    </row>
    <row x14ac:dyDescent="0.25" r="830" customHeight="1" ht="17.25">
      <c r="A830" s="235">
        <f>A829</f>
        <v>25569.375</v>
      </c>
      <c r="B830" s="279" t="s">
        <v>21</v>
      </c>
      <c r="C830" s="188" t="s">
        <v>14</v>
      </c>
      <c r="D830" s="180">
        <v>13</v>
      </c>
      <c r="E830" s="180"/>
      <c r="F830" s="180"/>
      <c r="G830" s="180">
        <f>SUM(C830:F830)</f>
      </c>
      <c r="H830" s="125">
        <v>5000</v>
      </c>
      <c r="I830" s="125">
        <f>G830*H830</f>
      </c>
      <c r="J830" s="125">
        <f>I830*0.1</f>
      </c>
      <c r="K830" s="132">
        <f>SUM(I830:J830)</f>
      </c>
      <c r="L830" s="242"/>
      <c r="M830" s="175"/>
      <c r="N830" s="87"/>
      <c r="O830" s="87"/>
      <c r="P830" s="87"/>
      <c r="Q830" s="87"/>
      <c r="R830" s="87"/>
      <c r="S830" s="87"/>
      <c r="T830" s="87"/>
      <c r="U830" s="87"/>
      <c r="V830" s="175"/>
      <c r="W830" s="87"/>
      <c r="X830" s="87"/>
      <c r="Y830" s="87"/>
      <c r="Z830" s="87"/>
      <c r="AA830" s="87"/>
      <c r="AB830" s="87"/>
      <c r="AC830" s="86"/>
      <c r="AD830" s="87"/>
    </row>
    <row x14ac:dyDescent="0.25" r="831" customHeight="1" ht="17.25">
      <c r="A831" s="235">
        <f>A830</f>
        <v>25569.375</v>
      </c>
      <c r="B831" s="279" t="s">
        <v>52</v>
      </c>
      <c r="C831" s="180"/>
      <c r="D831" s="180">
        <v>13</v>
      </c>
      <c r="E831" s="180">
        <v>8</v>
      </c>
      <c r="F831" s="180"/>
      <c r="G831" s="180">
        <f>SUM(C831:F831)</f>
      </c>
      <c r="H831" s="125">
        <v>5000</v>
      </c>
      <c r="I831" s="125">
        <f>G831*H831</f>
      </c>
      <c r="J831" s="125">
        <f>I831*0.1</f>
      </c>
      <c r="K831" s="132">
        <f>SUM(I831:J831)</f>
      </c>
      <c r="L831" s="242"/>
      <c r="M831" s="175"/>
      <c r="N831" s="87"/>
      <c r="O831" s="87"/>
      <c r="P831" s="87"/>
      <c r="Q831" s="87"/>
      <c r="R831" s="87"/>
      <c r="S831" s="87"/>
      <c r="T831" s="87"/>
      <c r="U831" s="87"/>
      <c r="V831" s="175"/>
      <c r="W831" s="87"/>
      <c r="X831" s="87"/>
      <c r="Y831" s="87"/>
      <c r="Z831" s="87"/>
      <c r="AA831" s="87"/>
      <c r="AB831" s="87"/>
      <c r="AC831" s="86"/>
      <c r="AD831" s="87"/>
    </row>
    <row x14ac:dyDescent="0.25" r="832" customHeight="1" ht="17.25">
      <c r="A832" s="235">
        <f>A831</f>
        <v>25569.375</v>
      </c>
      <c r="B832" s="279" t="s">
        <v>61</v>
      </c>
      <c r="C832" s="180"/>
      <c r="D832" s="180">
        <v>7</v>
      </c>
      <c r="E832" s="180"/>
      <c r="F832" s="180"/>
      <c r="G832" s="180">
        <f>SUM(C832:F832)</f>
      </c>
      <c r="H832" s="125">
        <v>5000</v>
      </c>
      <c r="I832" s="125">
        <f>G832*H832</f>
      </c>
      <c r="J832" s="125">
        <f>I832*0.1</f>
      </c>
      <c r="K832" s="132">
        <f>SUM(I832:J832)</f>
      </c>
      <c r="L832" s="242"/>
      <c r="M832" s="175"/>
      <c r="N832" s="87"/>
      <c r="O832" s="87"/>
      <c r="P832" s="87"/>
      <c r="Q832" s="87"/>
      <c r="R832" s="87"/>
      <c r="S832" s="87"/>
      <c r="T832" s="87"/>
      <c r="U832" s="87"/>
      <c r="V832" s="175"/>
      <c r="W832" s="87"/>
      <c r="X832" s="87"/>
      <c r="Y832" s="87"/>
      <c r="Z832" s="87"/>
      <c r="AA832" s="87"/>
      <c r="AB832" s="87"/>
      <c r="AC832" s="86"/>
      <c r="AD832" s="87"/>
    </row>
    <row x14ac:dyDescent="0.25" r="833" customHeight="1" ht="17.25">
      <c r="A833" s="235">
        <f>A832</f>
        <v>25569.375</v>
      </c>
      <c r="B833" s="280" t="s">
        <v>33</v>
      </c>
      <c r="C833" s="180"/>
      <c r="D833" s="180">
        <v>10</v>
      </c>
      <c r="E833" s="180"/>
      <c r="F833" s="180"/>
      <c r="G833" s="180">
        <f>SUM(C833:F833)</f>
      </c>
      <c r="H833" s="125">
        <v>5500</v>
      </c>
      <c r="I833" s="125">
        <f>G833*H833</f>
      </c>
      <c r="J833" s="125">
        <f>I833*0.1</f>
      </c>
      <c r="K833" s="132">
        <f>SUM(I833:J833)</f>
      </c>
      <c r="L833" s="242"/>
      <c r="M833" s="175"/>
      <c r="N833" s="87"/>
      <c r="O833" s="87"/>
      <c r="P833" s="87"/>
      <c r="Q833" s="87"/>
      <c r="R833" s="87"/>
      <c r="S833" s="87"/>
      <c r="T833" s="87"/>
      <c r="U833" s="87"/>
      <c r="V833" s="175"/>
      <c r="W833" s="87"/>
      <c r="X833" s="87"/>
      <c r="Y833" s="87"/>
      <c r="Z833" s="87"/>
      <c r="AA833" s="87"/>
      <c r="AB833" s="87"/>
      <c r="AC833" s="86"/>
      <c r="AD833" s="87"/>
    </row>
    <row x14ac:dyDescent="0.25" r="834" customHeight="1" ht="17.25">
      <c r="A834" s="235">
        <f>A833</f>
        <v>25569.375</v>
      </c>
      <c r="B834" s="279" t="s">
        <v>30</v>
      </c>
      <c r="C834" s="180"/>
      <c r="D834" s="180">
        <v>16</v>
      </c>
      <c r="E834" s="180"/>
      <c r="F834" s="180"/>
      <c r="G834" s="180">
        <f>SUM(C834:F834)</f>
      </c>
      <c r="H834" s="125">
        <v>6000</v>
      </c>
      <c r="I834" s="125">
        <f>G834*H834</f>
      </c>
      <c r="J834" s="125">
        <f>I834*0.1</f>
      </c>
      <c r="K834" s="132">
        <f>SUM(I834:J834)</f>
      </c>
      <c r="L834" s="242"/>
      <c r="M834" s="175"/>
      <c r="N834" s="87"/>
      <c r="O834" s="87"/>
      <c r="P834" s="87"/>
      <c r="Q834" s="87"/>
      <c r="R834" s="87"/>
      <c r="S834" s="87"/>
      <c r="T834" s="87"/>
      <c r="U834" s="87"/>
      <c r="V834" s="175"/>
      <c r="W834" s="87"/>
      <c r="X834" s="87"/>
      <c r="Y834" s="87"/>
      <c r="Z834" s="87"/>
      <c r="AA834" s="87"/>
      <c r="AB834" s="87"/>
      <c r="AC834" s="86"/>
      <c r="AD834" s="87"/>
    </row>
    <row x14ac:dyDescent="0.25" r="835" customHeight="1" ht="17.25">
      <c r="A835" s="235">
        <f>A834</f>
        <v>25569.375</v>
      </c>
      <c r="B835" s="279" t="s">
        <v>28</v>
      </c>
      <c r="C835" s="188" t="s">
        <v>14</v>
      </c>
      <c r="D835" s="180">
        <v>20</v>
      </c>
      <c r="E835" s="180"/>
      <c r="F835" s="180"/>
      <c r="G835" s="180">
        <f>SUM(C835:F835)</f>
      </c>
      <c r="H835" s="125">
        <v>5000</v>
      </c>
      <c r="I835" s="125">
        <f>G835*H835</f>
      </c>
      <c r="J835" s="125">
        <f>I835*0.1</f>
      </c>
      <c r="K835" s="132">
        <f>SUM(I835:J835)</f>
      </c>
      <c r="L835" s="242"/>
      <c r="M835" s="175"/>
      <c r="N835" s="87"/>
      <c r="O835" s="87"/>
      <c r="P835" s="87"/>
      <c r="Q835" s="87"/>
      <c r="R835" s="87"/>
      <c r="S835" s="87"/>
      <c r="T835" s="87"/>
      <c r="U835" s="87"/>
      <c r="V835" s="175"/>
      <c r="W835" s="87"/>
      <c r="X835" s="87"/>
      <c r="Y835" s="87"/>
      <c r="Z835" s="87"/>
      <c r="AA835" s="87"/>
      <c r="AB835" s="87"/>
      <c r="AC835" s="86"/>
      <c r="AD835" s="87"/>
    </row>
    <row x14ac:dyDescent="0.25" r="836" customHeight="1" ht="17.25">
      <c r="A836" s="235">
        <f>A835</f>
        <v>25569.375</v>
      </c>
      <c r="B836" s="179" t="s">
        <v>12</v>
      </c>
      <c r="C836" s="180"/>
      <c r="D836" s="180">
        <v>19</v>
      </c>
      <c r="E836" s="180">
        <v>7</v>
      </c>
      <c r="F836" s="180"/>
      <c r="G836" s="180">
        <f>SUM(C836:F836)</f>
      </c>
      <c r="H836" s="125">
        <v>6000</v>
      </c>
      <c r="I836" s="125">
        <f>G836*H836</f>
      </c>
      <c r="J836" s="125">
        <f>I836*0.1</f>
      </c>
      <c r="K836" s="132">
        <f>SUM(I836:J836)</f>
      </c>
      <c r="L836" s="242"/>
      <c r="M836" s="175"/>
      <c r="N836" s="87"/>
      <c r="O836" s="87"/>
      <c r="P836" s="87"/>
      <c r="Q836" s="87"/>
      <c r="R836" s="87"/>
      <c r="S836" s="87"/>
      <c r="T836" s="87"/>
      <c r="U836" s="87"/>
      <c r="V836" s="175"/>
      <c r="W836" s="87"/>
      <c r="X836" s="87"/>
      <c r="Y836" s="87"/>
      <c r="Z836" s="87"/>
      <c r="AA836" s="87"/>
      <c r="AB836" s="87"/>
      <c r="AC836" s="86"/>
      <c r="AD836" s="87"/>
    </row>
    <row x14ac:dyDescent="0.25" r="837" customHeight="1" ht="17.25">
      <c r="A837" s="235">
        <f>A836</f>
        <v>25569.375</v>
      </c>
      <c r="B837" s="179" t="s">
        <v>100</v>
      </c>
      <c r="C837" s="180"/>
      <c r="D837" s="180">
        <v>6</v>
      </c>
      <c r="E837" s="180"/>
      <c r="F837" s="180"/>
      <c r="G837" s="180">
        <f>SUM(C837:F837)</f>
      </c>
      <c r="H837" s="125">
        <v>5500</v>
      </c>
      <c r="I837" s="125">
        <f>G837*H837</f>
      </c>
      <c r="J837" s="125">
        <f>I837*0.1</f>
      </c>
      <c r="K837" s="125">
        <f>SUM(I837:J837)</f>
      </c>
      <c r="L837" s="242"/>
      <c r="M837" s="175"/>
      <c r="N837" s="87"/>
      <c r="O837" s="87"/>
      <c r="P837" s="87"/>
      <c r="Q837" s="87"/>
      <c r="R837" s="87"/>
      <c r="S837" s="87"/>
      <c r="T837" s="87"/>
      <c r="U837" s="87"/>
      <c r="V837" s="175"/>
      <c r="W837" s="87"/>
      <c r="X837" s="87"/>
      <c r="Y837" s="87"/>
      <c r="Z837" s="87"/>
      <c r="AA837" s="87"/>
      <c r="AB837" s="87"/>
      <c r="AC837" s="86"/>
      <c r="AD837" s="87"/>
    </row>
    <row x14ac:dyDescent="0.25" r="838" customHeight="1" ht="17.25">
      <c r="A838" s="235">
        <f>A837</f>
        <v>25569.375</v>
      </c>
      <c r="B838" s="179" t="s">
        <v>37</v>
      </c>
      <c r="C838" s="180"/>
      <c r="D838" s="180">
        <v>5</v>
      </c>
      <c r="E838" s="180"/>
      <c r="F838" s="180"/>
      <c r="G838" s="180">
        <f>SUM(C838:F838)</f>
      </c>
      <c r="H838" s="125">
        <v>6500</v>
      </c>
      <c r="I838" s="125">
        <f>G838*H838</f>
      </c>
      <c r="J838" s="125">
        <f>I838*0.1</f>
      </c>
      <c r="K838" s="125">
        <f>SUM(I838:J838)</f>
      </c>
      <c r="L838" s="242"/>
      <c r="M838" s="175"/>
      <c r="N838" s="87"/>
      <c r="O838" s="87"/>
      <c r="P838" s="87"/>
      <c r="Q838" s="87"/>
      <c r="R838" s="87"/>
      <c r="S838" s="87"/>
      <c r="T838" s="87"/>
      <c r="U838" s="87"/>
      <c r="V838" s="175"/>
      <c r="W838" s="87"/>
      <c r="X838" s="87"/>
      <c r="Y838" s="87"/>
      <c r="Z838" s="87"/>
      <c r="AA838" s="87"/>
      <c r="AB838" s="87"/>
      <c r="AC838" s="86"/>
      <c r="AD838" s="87"/>
    </row>
    <row x14ac:dyDescent="0.25" r="839" customHeight="1" ht="17.25">
      <c r="A839" s="235">
        <f>A838</f>
        <v>25569.375</v>
      </c>
      <c r="B839" s="186" t="s">
        <v>64</v>
      </c>
      <c r="C839" s="180"/>
      <c r="D839" s="180">
        <v>54</v>
      </c>
      <c r="E839" s="180">
        <v>1</v>
      </c>
      <c r="F839" s="180"/>
      <c r="G839" s="180">
        <f>SUM(C839:F839)</f>
      </c>
      <c r="H839" s="182">
        <v>5500</v>
      </c>
      <c r="I839" s="125">
        <f>G839*H839</f>
      </c>
      <c r="J839" s="125">
        <f>I839*0.1</f>
      </c>
      <c r="K839" s="125">
        <f>SUM(I839:J839)</f>
      </c>
      <c r="L839" s="242"/>
      <c r="M839" s="175"/>
      <c r="N839" s="87"/>
      <c r="O839" s="87"/>
      <c r="P839" s="87"/>
      <c r="Q839" s="87"/>
      <c r="R839" s="87"/>
      <c r="S839" s="87"/>
      <c r="T839" s="87"/>
      <c r="U839" s="87"/>
      <c r="V839" s="175"/>
      <c r="W839" s="87"/>
      <c r="X839" s="87"/>
      <c r="Y839" s="87"/>
      <c r="Z839" s="87"/>
      <c r="AA839" s="87"/>
      <c r="AB839" s="87"/>
      <c r="AC839" s="86"/>
      <c r="AD839" s="87"/>
    </row>
    <row x14ac:dyDescent="0.25" r="840" customHeight="1" ht="17.25">
      <c r="A840" s="235">
        <f>A839</f>
        <v>25569.375</v>
      </c>
      <c r="B840" s="186" t="s">
        <v>25</v>
      </c>
      <c r="C840" s="180"/>
      <c r="D840" s="180">
        <v>20</v>
      </c>
      <c r="E840" s="180"/>
      <c r="F840" s="180"/>
      <c r="G840" s="180">
        <f>SUM(C840:F840)</f>
      </c>
      <c r="H840" s="125">
        <v>6000</v>
      </c>
      <c r="I840" s="125">
        <f>G840*H840</f>
      </c>
      <c r="J840" s="125">
        <f>I840*0.1</f>
      </c>
      <c r="K840" s="125">
        <f>SUM(I840:J840)</f>
      </c>
      <c r="L840" s="242"/>
      <c r="M840" s="175"/>
      <c r="N840" s="87"/>
      <c r="O840" s="87"/>
      <c r="P840" s="87"/>
      <c r="Q840" s="87"/>
      <c r="R840" s="87"/>
      <c r="S840" s="87"/>
      <c r="T840" s="87"/>
      <c r="U840" s="87"/>
      <c r="V840" s="175"/>
      <c r="W840" s="87"/>
      <c r="X840" s="87"/>
      <c r="Y840" s="87"/>
      <c r="Z840" s="87"/>
      <c r="AA840" s="87"/>
      <c r="AB840" s="87"/>
      <c r="AC840" s="86"/>
      <c r="AD840" s="87"/>
    </row>
    <row x14ac:dyDescent="0.25" r="841" customHeight="1" ht="17.25">
      <c r="A841" s="235">
        <f>A840</f>
        <v>25569.375</v>
      </c>
      <c r="B841" s="279" t="s">
        <v>76</v>
      </c>
      <c r="C841" s="188" t="s">
        <v>14</v>
      </c>
      <c r="D841" s="180">
        <v>18</v>
      </c>
      <c r="E841" s="180">
        <v>12</v>
      </c>
      <c r="F841" s="180">
        <v>5</v>
      </c>
      <c r="G841" s="180">
        <f>SUM(C841:F841)</f>
      </c>
      <c r="H841" s="125">
        <v>6000</v>
      </c>
      <c r="I841" s="125">
        <f>G841*H841</f>
      </c>
      <c r="J841" s="125">
        <f>I841*0.1</f>
      </c>
      <c r="K841" s="125">
        <f>SUM(I841:J841)</f>
      </c>
      <c r="L841" s="242"/>
      <c r="M841" s="175"/>
      <c r="N841" s="87"/>
      <c r="O841" s="87"/>
      <c r="P841" s="87"/>
      <c r="Q841" s="87"/>
      <c r="R841" s="87"/>
      <c r="S841" s="87"/>
      <c r="T841" s="87"/>
      <c r="U841" s="87"/>
      <c r="V841" s="175"/>
      <c r="W841" s="87"/>
      <c r="X841" s="87"/>
      <c r="Y841" s="87"/>
      <c r="Z841" s="87"/>
      <c r="AA841" s="87"/>
      <c r="AB841" s="87"/>
      <c r="AC841" s="86"/>
      <c r="AD841" s="87"/>
    </row>
    <row x14ac:dyDescent="0.25" r="842" customHeight="1" ht="17.25">
      <c r="A842" s="235">
        <f>A841</f>
        <v>25569.375</v>
      </c>
      <c r="B842" s="186" t="s">
        <v>149</v>
      </c>
      <c r="C842" s="180"/>
      <c r="D842" s="180">
        <v>122</v>
      </c>
      <c r="E842" s="180">
        <v>35</v>
      </c>
      <c r="F842" s="180">
        <v>3</v>
      </c>
      <c r="G842" s="180">
        <f>SUM(C842:F842)</f>
      </c>
      <c r="H842" s="125">
        <v>6000</v>
      </c>
      <c r="I842" s="125">
        <f>G842*H842</f>
      </c>
      <c r="J842" s="125">
        <f>I842*0.1</f>
      </c>
      <c r="K842" s="125">
        <f>SUM(I842:J842)</f>
      </c>
      <c r="L842" s="242"/>
      <c r="M842" s="175"/>
      <c r="N842" s="87"/>
      <c r="O842" s="87"/>
      <c r="P842" s="87"/>
      <c r="Q842" s="87"/>
      <c r="R842" s="87"/>
      <c r="S842" s="87"/>
      <c r="T842" s="87"/>
      <c r="U842" s="87"/>
      <c r="V842" s="175"/>
      <c r="W842" s="87"/>
      <c r="X842" s="87"/>
      <c r="Y842" s="87"/>
      <c r="Z842" s="87"/>
      <c r="AA842" s="87"/>
      <c r="AB842" s="87"/>
      <c r="AC842" s="86"/>
      <c r="AD842" s="87"/>
    </row>
    <row x14ac:dyDescent="0.25" r="843" customHeight="1" ht="17.25">
      <c r="A843" s="235">
        <f>A842</f>
        <v>25569.375</v>
      </c>
      <c r="B843" s="280" t="s">
        <v>43</v>
      </c>
      <c r="C843" s="180"/>
      <c r="D843" s="180">
        <v>46</v>
      </c>
      <c r="E843" s="180">
        <v>9</v>
      </c>
      <c r="F843" s="180"/>
      <c r="G843" s="180">
        <f>SUM(C843:F843)</f>
      </c>
      <c r="H843" s="125">
        <v>6000</v>
      </c>
      <c r="I843" s="125">
        <f>G843*H843</f>
      </c>
      <c r="J843" s="125">
        <f>I843*0.1</f>
      </c>
      <c r="K843" s="125">
        <f>SUM(I843:J843)</f>
      </c>
      <c r="L843" s="242"/>
      <c r="M843" s="175"/>
      <c r="N843" s="87"/>
      <c r="O843" s="87"/>
      <c r="P843" s="87"/>
      <c r="Q843" s="87"/>
      <c r="R843" s="87"/>
      <c r="S843" s="87"/>
      <c r="T843" s="87"/>
      <c r="U843" s="87"/>
      <c r="V843" s="175"/>
      <c r="W843" s="87"/>
      <c r="X843" s="87"/>
      <c r="Y843" s="87"/>
      <c r="Z843" s="87"/>
      <c r="AA843" s="87"/>
      <c r="AB843" s="87"/>
      <c r="AC843" s="86"/>
      <c r="AD843" s="87"/>
    </row>
    <row x14ac:dyDescent="0.25" r="844" customHeight="1" ht="17.25">
      <c r="A844" s="235">
        <f>A843</f>
        <v>25569.375</v>
      </c>
      <c r="B844" s="280" t="s">
        <v>18</v>
      </c>
      <c r="C844" s="180"/>
      <c r="D844" s="180">
        <v>9</v>
      </c>
      <c r="E844" s="180">
        <v>7</v>
      </c>
      <c r="F844" s="180">
        <v>6</v>
      </c>
      <c r="G844" s="180">
        <f>SUM(C844:F844)</f>
      </c>
      <c r="H844" s="125">
        <v>6000</v>
      </c>
      <c r="I844" s="125">
        <f>G844*H844</f>
      </c>
      <c r="J844" s="125">
        <f>I844*0.1</f>
      </c>
      <c r="K844" s="125">
        <f>SUM(I844:J844)</f>
      </c>
      <c r="L844" s="242"/>
      <c r="M844" s="175"/>
      <c r="N844" s="87"/>
      <c r="O844" s="87"/>
      <c r="P844" s="87"/>
      <c r="Q844" s="87"/>
      <c r="R844" s="87"/>
      <c r="S844" s="87"/>
      <c r="T844" s="87"/>
      <c r="U844" s="87"/>
      <c r="V844" s="175"/>
      <c r="W844" s="87"/>
      <c r="X844" s="87"/>
      <c r="Y844" s="87"/>
      <c r="Z844" s="87"/>
      <c r="AA844" s="87"/>
      <c r="AB844" s="87"/>
      <c r="AC844" s="86"/>
      <c r="AD844" s="87"/>
    </row>
    <row x14ac:dyDescent="0.25" r="845" customHeight="1" ht="17.25">
      <c r="A845" s="235">
        <f>A844</f>
        <v>25569.375</v>
      </c>
      <c r="B845" s="280" t="s">
        <v>82</v>
      </c>
      <c r="C845" s="188" t="s">
        <v>14</v>
      </c>
      <c r="D845" s="180">
        <v>25</v>
      </c>
      <c r="E845" s="180">
        <v>10</v>
      </c>
      <c r="F845" s="180">
        <v>7</v>
      </c>
      <c r="G845" s="180">
        <f>SUM(C845:F845)</f>
      </c>
      <c r="H845" s="125">
        <v>5000</v>
      </c>
      <c r="I845" s="125">
        <f>G845*H845</f>
      </c>
      <c r="J845" s="125">
        <f>I845*0.1</f>
      </c>
      <c r="K845" s="125">
        <f>SUM(I845:J845)</f>
      </c>
      <c r="L845" s="242"/>
      <c r="M845" s="175"/>
      <c r="N845" s="87"/>
      <c r="O845" s="87"/>
      <c r="P845" s="87"/>
      <c r="Q845" s="87"/>
      <c r="R845" s="87"/>
      <c r="S845" s="87"/>
      <c r="T845" s="87"/>
      <c r="U845" s="87"/>
      <c r="V845" s="175"/>
      <c r="W845" s="87"/>
      <c r="X845" s="87"/>
      <c r="Y845" s="87"/>
      <c r="Z845" s="87"/>
      <c r="AA845" s="87"/>
      <c r="AB845" s="87"/>
      <c r="AC845" s="86"/>
      <c r="AD845" s="87"/>
    </row>
    <row x14ac:dyDescent="0.25" r="846" customHeight="1" ht="17.25">
      <c r="A846" s="235">
        <f>A845</f>
        <v>25569.375</v>
      </c>
      <c r="B846" s="280" t="s">
        <v>151</v>
      </c>
      <c r="C846" s="180"/>
      <c r="D846" s="180">
        <v>12</v>
      </c>
      <c r="E846" s="180"/>
      <c r="F846" s="180"/>
      <c r="G846" s="180">
        <f>SUM(C846:F846)</f>
      </c>
      <c r="H846" s="125">
        <v>5000</v>
      </c>
      <c r="I846" s="125">
        <f>G846*H846</f>
      </c>
      <c r="J846" s="125">
        <f>I846*0.1</f>
      </c>
      <c r="K846" s="125">
        <f>SUM(I846:J846)</f>
      </c>
      <c r="L846" s="242"/>
      <c r="M846" s="175"/>
      <c r="N846" s="87"/>
      <c r="O846" s="87"/>
      <c r="P846" s="87"/>
      <c r="Q846" s="87"/>
      <c r="R846" s="87"/>
      <c r="S846" s="87"/>
      <c r="T846" s="87"/>
      <c r="U846" s="87"/>
      <c r="V846" s="175"/>
      <c r="W846" s="87"/>
      <c r="X846" s="87"/>
      <c r="Y846" s="87"/>
      <c r="Z846" s="87"/>
      <c r="AA846" s="87"/>
      <c r="AB846" s="87"/>
      <c r="AC846" s="86"/>
      <c r="AD846" s="87"/>
    </row>
    <row x14ac:dyDescent="0.25" r="847" customHeight="1" ht="17.25">
      <c r="A847" s="235">
        <f>A846</f>
        <v>25569.375</v>
      </c>
      <c r="B847" s="280"/>
      <c r="C847" s="180"/>
      <c r="D847" s="180"/>
      <c r="E847" s="180"/>
      <c r="F847" s="180"/>
      <c r="G847" s="180">
        <f>SUM(C847:F847)</f>
      </c>
      <c r="H847" s="125"/>
      <c r="I847" s="125">
        <f>G847*H847</f>
      </c>
      <c r="J847" s="125">
        <f>I847*0.1</f>
      </c>
      <c r="K847" s="125">
        <f>SUM(I847:J847)</f>
      </c>
      <c r="L847" s="242"/>
      <c r="M847" s="175"/>
      <c r="N847" s="87"/>
      <c r="O847" s="87"/>
      <c r="P847" s="87"/>
      <c r="Q847" s="87"/>
      <c r="R847" s="87"/>
      <c r="S847" s="87"/>
      <c r="T847" s="87"/>
      <c r="U847" s="87"/>
      <c r="V847" s="175"/>
      <c r="W847" s="87"/>
      <c r="X847" s="87"/>
      <c r="Y847" s="87"/>
      <c r="Z847" s="87"/>
      <c r="AA847" s="87"/>
      <c r="AB847" s="87"/>
      <c r="AC847" s="86"/>
      <c r="AD847" s="87"/>
    </row>
    <row x14ac:dyDescent="0.25" r="848" customHeight="1" ht="17.25">
      <c r="A848" s="235">
        <f>A847</f>
        <v>25569.375</v>
      </c>
      <c r="B848" s="280"/>
      <c r="C848" s="180"/>
      <c r="D848" s="180"/>
      <c r="E848" s="180"/>
      <c r="F848" s="180"/>
      <c r="G848" s="180">
        <f>SUM(C848:F848)</f>
      </c>
      <c r="H848" s="125"/>
      <c r="I848" s="125">
        <f>G848*H848</f>
      </c>
      <c r="J848" s="125">
        <f>I848*0.1</f>
      </c>
      <c r="K848" s="125">
        <f>SUM(I848:J848)</f>
      </c>
      <c r="L848" s="242"/>
      <c r="M848" s="175"/>
      <c r="N848" s="87"/>
      <c r="O848" s="87"/>
      <c r="P848" s="87"/>
      <c r="Q848" s="87"/>
      <c r="R848" s="87"/>
      <c r="S848" s="87"/>
      <c r="T848" s="87"/>
      <c r="U848" s="87"/>
      <c r="V848" s="175"/>
      <c r="W848" s="87"/>
      <c r="X848" s="87"/>
      <c r="Y848" s="87"/>
      <c r="Z848" s="87"/>
      <c r="AA848" s="87"/>
      <c r="AB848" s="87"/>
      <c r="AC848" s="86"/>
      <c r="AD848" s="87"/>
    </row>
    <row x14ac:dyDescent="0.25" r="849" customHeight="1" ht="17.25">
      <c r="A849" s="235">
        <f>A848</f>
        <v>25569.375</v>
      </c>
      <c r="B849" s="179"/>
      <c r="C849" s="180"/>
      <c r="D849" s="180"/>
      <c r="E849" s="180"/>
      <c r="F849" s="180"/>
      <c r="G849" s="180">
        <f>SUM(C849:F849)</f>
      </c>
      <c r="H849" s="125"/>
      <c r="I849" s="125">
        <f>G849*H849</f>
      </c>
      <c r="J849" s="125">
        <f>I849*0.1</f>
      </c>
      <c r="K849" s="125">
        <f>SUM(I849:J849)</f>
      </c>
      <c r="L849" s="242"/>
      <c r="M849" s="175"/>
      <c r="N849" s="87"/>
      <c r="O849" s="87"/>
      <c r="P849" s="87"/>
      <c r="Q849" s="87"/>
      <c r="R849" s="87"/>
      <c r="S849" s="87"/>
      <c r="T849" s="87"/>
      <c r="U849" s="87"/>
      <c r="V849" s="175"/>
      <c r="W849" s="87"/>
      <c r="X849" s="87"/>
      <c r="Y849" s="87"/>
      <c r="Z849" s="87"/>
      <c r="AA849" s="87"/>
      <c r="AB849" s="87"/>
      <c r="AC849" s="86"/>
      <c r="AD849" s="87"/>
    </row>
    <row x14ac:dyDescent="0.25" r="850" customHeight="1" ht="17.25">
      <c r="A850" s="243">
        <f>A849</f>
        <v>25569.375</v>
      </c>
      <c r="B850" s="282" t="s">
        <v>155</v>
      </c>
      <c r="C850" s="191">
        <f>SUM(C807:C849)</f>
      </c>
      <c r="D850" s="191">
        <f>SUM(D807:D849)</f>
      </c>
      <c r="E850" s="191">
        <f>SUM(E807:E849)</f>
      </c>
      <c r="F850" s="191">
        <f>SUM(F807:F849)</f>
      </c>
      <c r="G850" s="191">
        <f>SUM(G807:G849)</f>
      </c>
      <c r="H850" s="201"/>
      <c r="I850" s="201">
        <f>SUM(I807:I849)</f>
      </c>
      <c r="J850" s="201">
        <f>SUM(J807:J849)</f>
      </c>
      <c r="K850" s="201">
        <f>SUM(K807:K849)</f>
      </c>
      <c r="L850" s="283"/>
      <c r="M850" s="175"/>
      <c r="N850" s="87"/>
      <c r="O850" s="87"/>
      <c r="P850" s="87"/>
      <c r="Q850" s="87"/>
      <c r="R850" s="87"/>
      <c r="S850" s="87"/>
      <c r="T850" s="87"/>
      <c r="U850" s="87"/>
      <c r="V850" s="175"/>
      <c r="W850" s="87"/>
      <c r="X850" s="87"/>
      <c r="Y850" s="87"/>
      <c r="Z850" s="87"/>
      <c r="AA850" s="87"/>
      <c r="AB850" s="87"/>
      <c r="AC850" s="86"/>
      <c r="AD850" s="87"/>
    </row>
    <row x14ac:dyDescent="0.25" r="851" customHeight="1" ht="17.25">
      <c r="A851" s="235">
        <f>A853</f>
        <v>25569.375</v>
      </c>
      <c r="B851" s="186" t="s">
        <v>113</v>
      </c>
      <c r="C851" s="180"/>
      <c r="D851" s="180">
        <v>101</v>
      </c>
      <c r="E851" s="180">
        <v>72</v>
      </c>
      <c r="F851" s="180"/>
      <c r="G851" s="180">
        <f>SUM(C851:F851)</f>
      </c>
      <c r="H851" s="125">
        <v>6500</v>
      </c>
      <c r="I851" s="125">
        <f>G851*H851</f>
      </c>
      <c r="J851" s="185"/>
      <c r="K851" s="125">
        <f>SUM(I851:J851)</f>
      </c>
      <c r="L851" s="242"/>
      <c r="M851" s="175"/>
      <c r="N851" s="87"/>
      <c r="O851" s="87"/>
      <c r="P851" s="87"/>
      <c r="Q851" s="87"/>
      <c r="R851" s="87"/>
      <c r="S851" s="87"/>
      <c r="T851" s="87"/>
      <c r="U851" s="87"/>
      <c r="V851" s="175"/>
      <c r="W851" s="87"/>
      <c r="X851" s="87"/>
      <c r="Y851" s="87"/>
      <c r="Z851" s="87"/>
      <c r="AA851" s="87"/>
      <c r="AB851" s="87"/>
      <c r="AC851" s="86"/>
      <c r="AD851" s="87"/>
    </row>
    <row x14ac:dyDescent="0.25" r="852" customHeight="1" ht="17.25">
      <c r="A852" s="235">
        <f>A848</f>
        <v>25569.375</v>
      </c>
      <c r="B852" s="186" t="s">
        <v>156</v>
      </c>
      <c r="C852" s="180"/>
      <c r="D852" s="180">
        <v>10</v>
      </c>
      <c r="E852" s="180">
        <v>3</v>
      </c>
      <c r="F852" s="180"/>
      <c r="G852" s="180">
        <f>SUM(C852:F852)</f>
      </c>
      <c r="H852" s="125">
        <v>6500</v>
      </c>
      <c r="I852" s="125">
        <f>G852*H852</f>
      </c>
      <c r="J852" s="185"/>
      <c r="K852" s="125">
        <f>SUM(I852:J852)</f>
      </c>
      <c r="L852" s="242"/>
      <c r="M852" s="175"/>
      <c r="N852" s="87"/>
      <c r="O852" s="87"/>
      <c r="P852" s="87"/>
      <c r="Q852" s="87"/>
      <c r="R852" s="87"/>
      <c r="S852" s="87"/>
      <c r="T852" s="87"/>
      <c r="U852" s="87"/>
      <c r="V852" s="175"/>
      <c r="W852" s="87"/>
      <c r="X852" s="87"/>
      <c r="Y852" s="87"/>
      <c r="Z852" s="87"/>
      <c r="AA852" s="87"/>
      <c r="AB852" s="87"/>
      <c r="AC852" s="86"/>
      <c r="AD852" s="87"/>
    </row>
    <row x14ac:dyDescent="0.25" r="853" customHeight="1" ht="17.25">
      <c r="A853" s="235">
        <f>A854</f>
        <v>25569.375</v>
      </c>
      <c r="B853" s="186" t="s">
        <v>112</v>
      </c>
      <c r="C853" s="180"/>
      <c r="D853" s="180">
        <v>15</v>
      </c>
      <c r="E853" s="180">
        <v>5</v>
      </c>
      <c r="F853" s="180"/>
      <c r="G853" s="180">
        <f>SUM(C853:F853)</f>
      </c>
      <c r="H853" s="125">
        <v>6900</v>
      </c>
      <c r="I853" s="125">
        <f>G853*H853</f>
      </c>
      <c r="J853" s="185"/>
      <c r="K853" s="125">
        <f>SUM(I853:J853)</f>
      </c>
      <c r="L853" s="242"/>
      <c r="M853" s="175"/>
      <c r="N853" s="87"/>
      <c r="O853" s="87"/>
      <c r="P853" s="87"/>
      <c r="Q853" s="87"/>
      <c r="R853" s="87"/>
      <c r="S853" s="87"/>
      <c r="T853" s="87"/>
      <c r="U853" s="87"/>
      <c r="V853" s="175"/>
      <c r="W853" s="87"/>
      <c r="X853" s="87"/>
      <c r="Y853" s="87"/>
      <c r="Z853" s="87"/>
      <c r="AA853" s="87"/>
      <c r="AB853" s="87"/>
      <c r="AC853" s="86"/>
      <c r="AD853" s="87"/>
    </row>
    <row x14ac:dyDescent="0.25" r="854" customHeight="1" ht="17.25">
      <c r="A854" s="235">
        <f>A852</f>
        <v>25569.375</v>
      </c>
      <c r="B854" s="179"/>
      <c r="C854" s="180"/>
      <c r="D854" s="180"/>
      <c r="E854" s="180"/>
      <c r="F854" s="180"/>
      <c r="G854" s="180">
        <f>SUM(C854:F854)</f>
      </c>
      <c r="H854" s="125"/>
      <c r="I854" s="125">
        <f>G852*H854</f>
      </c>
      <c r="J854" s="185"/>
      <c r="K854" s="125">
        <f>SUM(I854:J854)</f>
      </c>
      <c r="L854" s="242"/>
      <c r="M854" s="175"/>
      <c r="N854" s="87"/>
      <c r="O854" s="87"/>
      <c r="P854" s="87"/>
      <c r="Q854" s="87"/>
      <c r="R854" s="87"/>
      <c r="S854" s="87"/>
      <c r="T854" s="87"/>
      <c r="U854" s="87"/>
      <c r="V854" s="175"/>
      <c r="W854" s="87"/>
      <c r="X854" s="87"/>
      <c r="Y854" s="87"/>
      <c r="Z854" s="87"/>
      <c r="AA854" s="87"/>
      <c r="AB854" s="87"/>
      <c r="AC854" s="86"/>
      <c r="AD854" s="87"/>
    </row>
    <row x14ac:dyDescent="0.25" r="855" customHeight="1" ht="17.25">
      <c r="A855" s="235">
        <f>A854</f>
        <v>25569.375</v>
      </c>
      <c r="B855" s="179"/>
      <c r="C855" s="180"/>
      <c r="D855" s="180"/>
      <c r="E855" s="180"/>
      <c r="F855" s="180"/>
      <c r="G855" s="180">
        <f>SUM(C855:F855)</f>
      </c>
      <c r="H855" s="125"/>
      <c r="I855" s="125">
        <f>G855*H855</f>
      </c>
      <c r="J855" s="185"/>
      <c r="K855" s="125">
        <f>SUM(I855:J855)</f>
      </c>
      <c r="L855" s="242"/>
      <c r="M855" s="175"/>
      <c r="N855" s="87"/>
      <c r="O855" s="87"/>
      <c r="P855" s="87"/>
      <c r="Q855" s="87"/>
      <c r="R855" s="87"/>
      <c r="S855" s="87"/>
      <c r="T855" s="87"/>
      <c r="U855" s="87"/>
      <c r="V855" s="175"/>
      <c r="W855" s="87"/>
      <c r="X855" s="87"/>
      <c r="Y855" s="87"/>
      <c r="Z855" s="87"/>
      <c r="AA855" s="87"/>
      <c r="AB855" s="87"/>
      <c r="AC855" s="86"/>
      <c r="AD855" s="87"/>
    </row>
    <row x14ac:dyDescent="0.25" r="856" customHeight="1" ht="17.25">
      <c r="A856" s="235">
        <f>A855</f>
        <v>25569.375</v>
      </c>
      <c r="B856" s="179"/>
      <c r="C856" s="180"/>
      <c r="D856" s="180"/>
      <c r="E856" s="180"/>
      <c r="F856" s="180"/>
      <c r="G856" s="180">
        <f>SUM(C856:F856)</f>
      </c>
      <c r="H856" s="125"/>
      <c r="I856" s="125">
        <f>G855*H856</f>
      </c>
      <c r="J856" s="185"/>
      <c r="K856" s="125">
        <f>SUM(I856:J856)</f>
      </c>
      <c r="L856" s="242"/>
      <c r="M856" s="175"/>
      <c r="N856" s="87"/>
      <c r="O856" s="87"/>
      <c r="P856" s="87"/>
      <c r="Q856" s="87"/>
      <c r="R856" s="87"/>
      <c r="S856" s="87"/>
      <c r="T856" s="87"/>
      <c r="U856" s="87"/>
      <c r="V856" s="175"/>
      <c r="W856" s="87"/>
      <c r="X856" s="87"/>
      <c r="Y856" s="87"/>
      <c r="Z856" s="87"/>
      <c r="AA856" s="87"/>
      <c r="AB856" s="87"/>
      <c r="AC856" s="86"/>
      <c r="AD856" s="87"/>
    </row>
    <row x14ac:dyDescent="0.25" r="857" customHeight="1" ht="17.25">
      <c r="A857" s="235">
        <f>A851</f>
        <v>25569.375</v>
      </c>
      <c r="B857" s="179"/>
      <c r="C857" s="180"/>
      <c r="D857" s="180"/>
      <c r="E857" s="180"/>
      <c r="F857" s="180"/>
      <c r="G857" s="180">
        <f>SUM(C857:F857)</f>
      </c>
      <c r="H857" s="125"/>
      <c r="I857" s="125">
        <f>G857*H857</f>
      </c>
      <c r="J857" s="185"/>
      <c r="K857" s="125">
        <f>SUM(I857:J857)</f>
      </c>
      <c r="L857" s="242"/>
      <c r="M857" s="175"/>
      <c r="N857" s="87"/>
      <c r="O857" s="87"/>
      <c r="P857" s="87"/>
      <c r="Q857" s="87"/>
      <c r="R857" s="87"/>
      <c r="S857" s="87"/>
      <c r="T857" s="87"/>
      <c r="U857" s="87"/>
      <c r="V857" s="175"/>
      <c r="W857" s="87"/>
      <c r="X857" s="87"/>
      <c r="Y857" s="87"/>
      <c r="Z857" s="87"/>
      <c r="AA857" s="87"/>
      <c r="AB857" s="87"/>
      <c r="AC857" s="86"/>
      <c r="AD857" s="87"/>
    </row>
    <row x14ac:dyDescent="0.25" r="858" customHeight="1" ht="17.25">
      <c r="A858" s="235">
        <f>A857</f>
        <v>25569.375</v>
      </c>
      <c r="B858" s="179"/>
      <c r="C858" s="180"/>
      <c r="D858" s="180"/>
      <c r="E858" s="180"/>
      <c r="F858" s="180"/>
      <c r="G858" s="180">
        <f>SUM(C858:F858)</f>
      </c>
      <c r="H858" s="125"/>
      <c r="I858" s="125">
        <f>G857*H858</f>
      </c>
      <c r="J858" s="185"/>
      <c r="K858" s="125">
        <f>SUM(I858:J858)</f>
      </c>
      <c r="L858" s="242"/>
      <c r="M858" s="175"/>
      <c r="N858" s="87"/>
      <c r="O858" s="87"/>
      <c r="P858" s="87"/>
      <c r="Q858" s="87"/>
      <c r="R858" s="87"/>
      <c r="S858" s="87"/>
      <c r="T858" s="87"/>
      <c r="U858" s="87"/>
      <c r="V858" s="175"/>
      <c r="W858" s="87"/>
      <c r="X858" s="87"/>
      <c r="Y858" s="87"/>
      <c r="Z858" s="87"/>
      <c r="AA858" s="87"/>
      <c r="AB858" s="87"/>
      <c r="AC858" s="86"/>
      <c r="AD858" s="87"/>
    </row>
    <row x14ac:dyDescent="0.25" r="859" customHeight="1" ht="17.25">
      <c r="A859" s="243">
        <f>A858</f>
        <v>25569.375</v>
      </c>
      <c r="B859" s="282" t="s">
        <v>157</v>
      </c>
      <c r="C859" s="191">
        <f>SUM(C851:C858)</f>
      </c>
      <c r="D859" s="191">
        <f>SUM(D851:D858)</f>
      </c>
      <c r="E859" s="191">
        <f>SUM(E851:E858)</f>
      </c>
      <c r="F859" s="191">
        <f>SUM(F851:F858)</f>
      </c>
      <c r="G859" s="191">
        <f>SUM(G851:G858)</f>
      </c>
      <c r="H859" s="201"/>
      <c r="I859" s="201">
        <f>SUM(I851:I858)</f>
      </c>
      <c r="J859" s="201"/>
      <c r="K859" s="202">
        <f>SUM(K851:K858)</f>
      </c>
      <c r="L859" s="242"/>
      <c r="M859" s="175"/>
      <c r="N859" s="87"/>
      <c r="O859" s="87"/>
      <c r="P859" s="87"/>
      <c r="Q859" s="87"/>
      <c r="R859" s="87"/>
      <c r="S859" s="87"/>
      <c r="T859" s="87"/>
      <c r="U859" s="87"/>
      <c r="V859" s="175"/>
      <c r="W859" s="87"/>
      <c r="X859" s="87"/>
      <c r="Y859" s="87"/>
      <c r="Z859" s="87"/>
      <c r="AA859" s="87"/>
      <c r="AB859" s="87"/>
      <c r="AC859" s="86"/>
      <c r="AD859" s="87"/>
    </row>
    <row x14ac:dyDescent="0.25" r="860" customHeight="1" ht="17.25" hidden="1">
      <c r="A860" s="272" t="s">
        <v>128</v>
      </c>
      <c r="B860" s="273" t="s">
        <v>2</v>
      </c>
      <c r="C860" s="274" t="s">
        <v>129</v>
      </c>
      <c r="D860" s="274" t="s">
        <v>130</v>
      </c>
      <c r="E860" s="274" t="s">
        <v>131</v>
      </c>
      <c r="F860" s="274" t="s">
        <v>132</v>
      </c>
      <c r="G860" s="274" t="s">
        <v>133</v>
      </c>
      <c r="H860" s="274" t="s">
        <v>7</v>
      </c>
      <c r="I860" s="274" t="s">
        <v>134</v>
      </c>
      <c r="J860" s="274" t="s">
        <v>90</v>
      </c>
      <c r="K860" s="275" t="s">
        <v>135</v>
      </c>
      <c r="L860" s="276"/>
      <c r="M860" s="175"/>
      <c r="N860" s="87"/>
      <c r="O860" s="87"/>
      <c r="P860" s="87"/>
      <c r="Q860" s="87"/>
      <c r="R860" s="87"/>
      <c r="S860" s="87"/>
      <c r="T860" s="87"/>
      <c r="U860" s="87"/>
      <c r="V860" s="175"/>
      <c r="W860" s="87"/>
      <c r="X860" s="87"/>
      <c r="Y860" s="87"/>
      <c r="Z860" s="87"/>
      <c r="AA860" s="87"/>
      <c r="AB860" s="87"/>
      <c r="AC860" s="86"/>
      <c r="AD860" s="87"/>
    </row>
    <row x14ac:dyDescent="0.25" r="861" customHeight="1" ht="17.25">
      <c r="A861" s="235">
        <f>A859+1</f>
        <v>25569.375</v>
      </c>
      <c r="B861" s="179" t="s">
        <v>203</v>
      </c>
      <c r="C861" s="180"/>
      <c r="D861" s="180"/>
      <c r="E861" s="180"/>
      <c r="F861" s="180"/>
      <c r="G861" s="180">
        <f>SUM(C861:F861)</f>
      </c>
      <c r="H861" s="237">
        <v>6000</v>
      </c>
      <c r="I861" s="125">
        <f>G861*H861</f>
      </c>
      <c r="J861" s="125">
        <f>I861*0.1</f>
      </c>
      <c r="K861" s="132">
        <f>SUM(I861:J861)</f>
      </c>
      <c r="L861" s="242"/>
      <c r="M861" s="175"/>
      <c r="N861" s="87"/>
      <c r="O861" s="87"/>
      <c r="P861" s="87"/>
      <c r="Q861" s="87"/>
      <c r="R861" s="87"/>
      <c r="S861" s="87"/>
      <c r="T861" s="87"/>
      <c r="U861" s="87"/>
      <c r="V861" s="175"/>
      <c r="W861" s="87"/>
      <c r="X861" s="87"/>
      <c r="Y861" s="87"/>
      <c r="Z861" s="87"/>
      <c r="AA861" s="87"/>
      <c r="AB861" s="87"/>
      <c r="AC861" s="86"/>
      <c r="AD861" s="87"/>
    </row>
    <row x14ac:dyDescent="0.25" r="862" customHeight="1" ht="17.25">
      <c r="A862" s="235">
        <f>A861</f>
        <v>25569.375</v>
      </c>
      <c r="B862" s="179" t="s">
        <v>205</v>
      </c>
      <c r="C862" s="180"/>
      <c r="D862" s="180"/>
      <c r="E862" s="180"/>
      <c r="F862" s="180"/>
      <c r="G862" s="180">
        <f>SUM(C862:F862)</f>
      </c>
      <c r="H862" s="182">
        <v>4300</v>
      </c>
      <c r="I862" s="125">
        <f>G862*H862</f>
      </c>
      <c r="J862" s="125">
        <f>I862*0.1</f>
      </c>
      <c r="K862" s="132">
        <f>SUM(I862:J862)</f>
      </c>
      <c r="L862" s="242"/>
      <c r="M862" s="175"/>
      <c r="N862" s="87"/>
      <c r="O862" s="87"/>
      <c r="P862" s="87"/>
      <c r="Q862" s="87"/>
      <c r="R862" s="87"/>
      <c r="S862" s="87"/>
      <c r="T862" s="87"/>
      <c r="U862" s="87"/>
      <c r="V862" s="175"/>
      <c r="W862" s="87"/>
      <c r="X862" s="87"/>
      <c r="Y862" s="87"/>
      <c r="Z862" s="87"/>
      <c r="AA862" s="87"/>
      <c r="AB862" s="87"/>
      <c r="AC862" s="86"/>
      <c r="AD862" s="87"/>
    </row>
    <row x14ac:dyDescent="0.25" r="863" customHeight="1" ht="17.25">
      <c r="A863" s="235">
        <f>A862</f>
        <v>25569.375</v>
      </c>
      <c r="B863" s="179" t="s">
        <v>13</v>
      </c>
      <c r="C863" s="180"/>
      <c r="D863" s="180"/>
      <c r="E863" s="180"/>
      <c r="F863" s="180"/>
      <c r="G863" s="180">
        <f>SUM(C863:F863)</f>
      </c>
      <c r="H863" s="125">
        <v>6000</v>
      </c>
      <c r="I863" s="125">
        <f>G863*H863</f>
      </c>
      <c r="J863" s="125">
        <f>I863*0.1</f>
      </c>
      <c r="K863" s="132">
        <f>SUM(I863:J863)</f>
      </c>
      <c r="L863" s="242"/>
      <c r="M863" s="175"/>
      <c r="N863" s="87"/>
      <c r="O863" s="87"/>
      <c r="P863" s="87"/>
      <c r="Q863" s="87"/>
      <c r="R863" s="87"/>
      <c r="S863" s="87"/>
      <c r="T863" s="87"/>
      <c r="U863" s="87"/>
      <c r="V863" s="175"/>
      <c r="W863" s="87"/>
      <c r="X863" s="87"/>
      <c r="Y863" s="87"/>
      <c r="Z863" s="87"/>
      <c r="AA863" s="87"/>
      <c r="AB863" s="87"/>
      <c r="AC863" s="86"/>
      <c r="AD863" s="87"/>
    </row>
    <row x14ac:dyDescent="0.25" r="864" customHeight="1" ht="17.25">
      <c r="A864" s="235">
        <f>A863</f>
        <v>25569.375</v>
      </c>
      <c r="B864" s="179" t="s">
        <v>58</v>
      </c>
      <c r="C864" s="183" t="s">
        <v>14</v>
      </c>
      <c r="D864" s="180">
        <v>10</v>
      </c>
      <c r="E864" s="180">
        <v>6</v>
      </c>
      <c r="F864" s="180"/>
      <c r="G864" s="180">
        <f>SUM(C864:F864)</f>
      </c>
      <c r="H864" s="237">
        <v>5500</v>
      </c>
      <c r="I864" s="125">
        <f>G864*H864</f>
      </c>
      <c r="J864" s="125">
        <f>I864*0.1</f>
      </c>
      <c r="K864" s="132">
        <f>SUM(I864:J864)</f>
      </c>
      <c r="L864" s="242"/>
      <c r="M864" s="175"/>
      <c r="N864" s="87"/>
      <c r="O864" s="87"/>
      <c r="P864" s="87"/>
      <c r="Q864" s="87"/>
      <c r="R864" s="87"/>
      <c r="S864" s="87"/>
      <c r="T864" s="87"/>
      <c r="U864" s="87"/>
      <c r="V864" s="175"/>
      <c r="W864" s="87"/>
      <c r="X864" s="87"/>
      <c r="Y864" s="87"/>
      <c r="Z864" s="87"/>
      <c r="AA864" s="87"/>
      <c r="AB864" s="87"/>
      <c r="AC864" s="86"/>
      <c r="AD864" s="87"/>
    </row>
    <row x14ac:dyDescent="0.25" r="865" customHeight="1" ht="17.25">
      <c r="A865" s="235">
        <f>A864</f>
        <v>25569.375</v>
      </c>
      <c r="B865" s="179" t="s">
        <v>147</v>
      </c>
      <c r="C865" s="183">
        <v>5</v>
      </c>
      <c r="D865" s="180">
        <v>4</v>
      </c>
      <c r="E865" s="180"/>
      <c r="F865" s="180"/>
      <c r="G865" s="180">
        <f>SUM(C865:F865)</f>
      </c>
      <c r="H865" s="125">
        <v>5000</v>
      </c>
      <c r="I865" s="125">
        <f>G865*H865</f>
      </c>
      <c r="J865" s="125">
        <f>I865*0.1</f>
      </c>
      <c r="K865" s="132">
        <f>SUM(I865:J865)</f>
      </c>
      <c r="L865" s="242"/>
      <c r="M865" s="175"/>
      <c r="N865" s="87"/>
      <c r="O865" s="87"/>
      <c r="P865" s="87"/>
      <c r="Q865" s="87"/>
      <c r="R865" s="87"/>
      <c r="S865" s="87"/>
      <c r="T865" s="87"/>
      <c r="U865" s="87"/>
      <c r="V865" s="175"/>
      <c r="W865" s="87"/>
      <c r="X865" s="87"/>
      <c r="Y865" s="87"/>
      <c r="Z865" s="87"/>
      <c r="AA865" s="87"/>
      <c r="AB865" s="87"/>
      <c r="AC865" s="86"/>
      <c r="AD865" s="87"/>
    </row>
    <row x14ac:dyDescent="0.25" r="866" customHeight="1" ht="17.25">
      <c r="A866" s="235">
        <f>A865</f>
        <v>25569.375</v>
      </c>
      <c r="B866" s="179" t="s">
        <v>27</v>
      </c>
      <c r="C866" s="180"/>
      <c r="D866" s="180"/>
      <c r="E866" s="180"/>
      <c r="F866" s="180"/>
      <c r="G866" s="180">
        <f>SUM(C866:F866)</f>
      </c>
      <c r="H866" s="125">
        <v>5500</v>
      </c>
      <c r="I866" s="125">
        <f>G866*H866</f>
      </c>
      <c r="J866" s="125">
        <f>I866*0.1</f>
      </c>
      <c r="K866" s="132">
        <f>SUM(I866:J866)</f>
      </c>
      <c r="L866" s="242"/>
      <c r="M866" s="175"/>
      <c r="N866" s="87"/>
      <c r="O866" s="87"/>
      <c r="P866" s="87"/>
      <c r="Q866" s="87"/>
      <c r="R866" s="87"/>
      <c r="S866" s="87"/>
      <c r="T866" s="87"/>
      <c r="U866" s="87"/>
      <c r="V866" s="175"/>
      <c r="W866" s="87"/>
      <c r="X866" s="87"/>
      <c r="Y866" s="87"/>
      <c r="Z866" s="87"/>
      <c r="AA866" s="87"/>
      <c r="AB866" s="87"/>
      <c r="AC866" s="86"/>
      <c r="AD866" s="87"/>
    </row>
    <row x14ac:dyDescent="0.25" r="867" customHeight="1" ht="17.25">
      <c r="A867" s="235">
        <f>A866</f>
        <v>25569.375</v>
      </c>
      <c r="B867" s="179" t="s">
        <v>20</v>
      </c>
      <c r="C867" s="180"/>
      <c r="D867" s="180">
        <v>4</v>
      </c>
      <c r="E867" s="180"/>
      <c r="F867" s="180"/>
      <c r="G867" s="180">
        <f>SUM(C867:F867)</f>
      </c>
      <c r="H867" s="125">
        <v>5000</v>
      </c>
      <c r="I867" s="125">
        <f>G867*H867</f>
      </c>
      <c r="J867" s="125">
        <f>I867*0.1</f>
      </c>
      <c r="K867" s="132">
        <f>SUM(I867:J867)</f>
      </c>
      <c r="L867" s="242"/>
      <c r="M867" s="175"/>
      <c r="N867" s="87"/>
      <c r="O867" s="87"/>
      <c r="P867" s="87"/>
      <c r="Q867" s="87"/>
      <c r="R867" s="87"/>
      <c r="S867" s="87"/>
      <c r="T867" s="87"/>
      <c r="U867" s="87"/>
      <c r="V867" s="175"/>
      <c r="W867" s="87"/>
      <c r="X867" s="87"/>
      <c r="Y867" s="87"/>
      <c r="Z867" s="87"/>
      <c r="AA867" s="87"/>
      <c r="AB867" s="87"/>
      <c r="AC867" s="86"/>
      <c r="AD867" s="87"/>
    </row>
    <row x14ac:dyDescent="0.25" r="868" customHeight="1" ht="17.25">
      <c r="A868" s="235">
        <f>A867</f>
        <v>25569.375</v>
      </c>
      <c r="B868" s="179" t="s">
        <v>31</v>
      </c>
      <c r="C868" s="180"/>
      <c r="D868" s="180"/>
      <c r="E868" s="180"/>
      <c r="F868" s="180"/>
      <c r="G868" s="180">
        <f>SUM(C868:F868)</f>
      </c>
      <c r="H868" s="125">
        <v>6000</v>
      </c>
      <c r="I868" s="125">
        <f>G868*H868</f>
      </c>
      <c r="J868" s="125">
        <f>I868*0.1</f>
      </c>
      <c r="K868" s="132">
        <f>SUM(I868:J868)</f>
      </c>
      <c r="L868" s="242"/>
      <c r="M868" s="175"/>
      <c r="N868" s="87"/>
      <c r="O868" s="87"/>
      <c r="P868" s="87"/>
      <c r="Q868" s="87"/>
      <c r="R868" s="87"/>
      <c r="S868" s="87"/>
      <c r="T868" s="87"/>
      <c r="U868" s="87"/>
      <c r="V868" s="175"/>
      <c r="W868" s="87"/>
      <c r="X868" s="87"/>
      <c r="Y868" s="87"/>
      <c r="Z868" s="87"/>
      <c r="AA868" s="87"/>
      <c r="AB868" s="87"/>
      <c r="AC868" s="86"/>
      <c r="AD868" s="87"/>
    </row>
    <row x14ac:dyDescent="0.25" r="869" customHeight="1" ht="17.25">
      <c r="A869" s="235">
        <f>A868</f>
        <v>25569.375</v>
      </c>
      <c r="B869" s="179" t="s">
        <v>71</v>
      </c>
      <c r="C869" s="180"/>
      <c r="D869" s="180"/>
      <c r="E869" s="180"/>
      <c r="F869" s="180"/>
      <c r="G869" s="180">
        <f>SUM(C869:F869)</f>
      </c>
      <c r="H869" s="125">
        <v>6000</v>
      </c>
      <c r="I869" s="125">
        <f>G869*H869</f>
      </c>
      <c r="J869" s="125">
        <f>I869*0.1</f>
      </c>
      <c r="K869" s="132">
        <f>SUM(I869:J869)</f>
      </c>
      <c r="L869" s="242"/>
      <c r="M869" s="175"/>
      <c r="N869" s="87"/>
      <c r="O869" s="87"/>
      <c r="P869" s="87"/>
      <c r="Q869" s="87"/>
      <c r="R869" s="87"/>
      <c r="S869" s="87"/>
      <c r="T869" s="87"/>
      <c r="U869" s="87"/>
      <c r="V869" s="175"/>
      <c r="W869" s="87"/>
      <c r="X869" s="87"/>
      <c r="Y869" s="87"/>
      <c r="Z869" s="87"/>
      <c r="AA869" s="87"/>
      <c r="AB869" s="87"/>
      <c r="AC869" s="86"/>
      <c r="AD869" s="87"/>
    </row>
    <row x14ac:dyDescent="0.25" r="870" customHeight="1" ht="17.25">
      <c r="A870" s="235">
        <f>A869</f>
        <v>25569.375</v>
      </c>
      <c r="B870" s="179" t="s">
        <v>49</v>
      </c>
      <c r="C870" s="180"/>
      <c r="D870" s="180">
        <v>8</v>
      </c>
      <c r="E870" s="180"/>
      <c r="F870" s="180"/>
      <c r="G870" s="180">
        <f>SUM(C870:F870)</f>
      </c>
      <c r="H870" s="125">
        <v>6000</v>
      </c>
      <c r="I870" s="125">
        <f>G870*H870</f>
      </c>
      <c r="J870" s="125">
        <f>I870*0.1</f>
      </c>
      <c r="K870" s="132">
        <f>SUM(I870:J870)</f>
      </c>
      <c r="L870" s="242"/>
      <c r="M870" s="175"/>
      <c r="N870" s="87"/>
      <c r="O870" s="87"/>
      <c r="P870" s="87"/>
      <c r="Q870" s="87"/>
      <c r="R870" s="87"/>
      <c r="S870" s="87"/>
      <c r="T870" s="87"/>
      <c r="U870" s="87"/>
      <c r="V870" s="175"/>
      <c r="W870" s="87"/>
      <c r="X870" s="87"/>
      <c r="Y870" s="87"/>
      <c r="Z870" s="87"/>
      <c r="AA870" s="87"/>
      <c r="AB870" s="87"/>
      <c r="AC870" s="86"/>
      <c r="AD870" s="87"/>
    </row>
    <row x14ac:dyDescent="0.25" r="871" customHeight="1" ht="17.25">
      <c r="A871" s="235">
        <f>A870</f>
        <v>25569.375</v>
      </c>
      <c r="B871" s="184" t="s">
        <v>9</v>
      </c>
      <c r="C871" s="180"/>
      <c r="D871" s="180">
        <v>5</v>
      </c>
      <c r="E871" s="180"/>
      <c r="F871" s="180"/>
      <c r="G871" s="180">
        <f>SUM(C871:F871)</f>
      </c>
      <c r="H871" s="125">
        <v>6000</v>
      </c>
      <c r="I871" s="125">
        <f>G871*H871</f>
      </c>
      <c r="J871" s="125">
        <f>I871*0.1</f>
      </c>
      <c r="K871" s="132">
        <f>SUM(I871:J871)</f>
      </c>
      <c r="L871" s="242"/>
      <c r="M871" s="175"/>
      <c r="N871" s="87"/>
      <c r="O871" s="87"/>
      <c r="P871" s="87"/>
      <c r="Q871" s="87"/>
      <c r="R871" s="87"/>
      <c r="S871" s="87"/>
      <c r="T871" s="87"/>
      <c r="U871" s="87"/>
      <c r="V871" s="175"/>
      <c r="W871" s="87"/>
      <c r="X871" s="87"/>
      <c r="Y871" s="87"/>
      <c r="Z871" s="87"/>
      <c r="AA871" s="87"/>
      <c r="AB871" s="87"/>
      <c r="AC871" s="86"/>
      <c r="AD871" s="87"/>
    </row>
    <row x14ac:dyDescent="0.25" r="872" customHeight="1" ht="17.25">
      <c r="A872" s="235">
        <f>A871</f>
        <v>25569.375</v>
      </c>
      <c r="B872" s="179" t="s">
        <v>78</v>
      </c>
      <c r="C872" s="180"/>
      <c r="D872" s="180"/>
      <c r="E872" s="180"/>
      <c r="F872" s="180"/>
      <c r="G872" s="180">
        <f>SUM(C872:F872)</f>
      </c>
      <c r="H872" s="125">
        <v>6500</v>
      </c>
      <c r="I872" s="125">
        <f>G872*H872</f>
      </c>
      <c r="J872" s="125">
        <f>I872*0.1</f>
      </c>
      <c r="K872" s="132">
        <f>SUM(I872:J872)</f>
      </c>
      <c r="L872" s="242"/>
      <c r="M872" s="175"/>
      <c r="N872" s="87"/>
      <c r="O872" s="87"/>
      <c r="P872" s="87"/>
      <c r="Q872" s="87"/>
      <c r="R872" s="87"/>
      <c r="S872" s="87"/>
      <c r="T872" s="87"/>
      <c r="U872" s="87"/>
      <c r="V872" s="175"/>
      <c r="W872" s="87"/>
      <c r="X872" s="87"/>
      <c r="Y872" s="87"/>
      <c r="Z872" s="87"/>
      <c r="AA872" s="87"/>
      <c r="AB872" s="87"/>
      <c r="AC872" s="86"/>
      <c r="AD872" s="87"/>
    </row>
    <row x14ac:dyDescent="0.25" r="873" customHeight="1" ht="17.25">
      <c r="A873" s="235">
        <f>A872</f>
        <v>25569.375</v>
      </c>
      <c r="B873" s="179" t="s">
        <v>55</v>
      </c>
      <c r="C873" s="180"/>
      <c r="D873" s="180"/>
      <c r="E873" s="180"/>
      <c r="F873" s="180"/>
      <c r="G873" s="180">
        <f>SUM(C873:F873)</f>
      </c>
      <c r="H873" s="125">
        <v>6500</v>
      </c>
      <c r="I873" s="125">
        <f>G873*H873</f>
      </c>
      <c r="J873" s="125">
        <f>I873*0.1</f>
      </c>
      <c r="K873" s="132">
        <f>SUM(I873:J873)</f>
      </c>
      <c r="L873" s="242"/>
      <c r="M873" s="175"/>
      <c r="N873" s="87"/>
      <c r="O873" s="87"/>
      <c r="P873" s="87"/>
      <c r="Q873" s="87"/>
      <c r="R873" s="87"/>
      <c r="S873" s="87"/>
      <c r="T873" s="87"/>
      <c r="U873" s="87"/>
      <c r="V873" s="175"/>
      <c r="W873" s="87"/>
      <c r="X873" s="87"/>
      <c r="Y873" s="87"/>
      <c r="Z873" s="87"/>
      <c r="AA873" s="87"/>
      <c r="AB873" s="87"/>
      <c r="AC873" s="86"/>
      <c r="AD873" s="87"/>
    </row>
    <row x14ac:dyDescent="0.25" r="874" customHeight="1" ht="17.25">
      <c r="A874" s="235">
        <f>A873</f>
        <v>25569.375</v>
      </c>
      <c r="B874" s="279" t="s">
        <v>80</v>
      </c>
      <c r="C874" s="180"/>
      <c r="D874" s="180">
        <v>23</v>
      </c>
      <c r="E874" s="180"/>
      <c r="F874" s="180"/>
      <c r="G874" s="180">
        <f>SUM(C874:F874)</f>
      </c>
      <c r="H874" s="125">
        <v>6000</v>
      </c>
      <c r="I874" s="125">
        <f>G874*H874</f>
      </c>
      <c r="J874" s="185"/>
      <c r="K874" s="132">
        <f>SUM(I874:J874)</f>
      </c>
      <c r="L874" s="242"/>
      <c r="M874" s="175"/>
      <c r="N874" s="87"/>
      <c r="O874" s="87"/>
      <c r="P874" s="87"/>
      <c r="Q874" s="87"/>
      <c r="R874" s="87"/>
      <c r="S874" s="87"/>
      <c r="T874" s="87"/>
      <c r="U874" s="87"/>
      <c r="V874" s="175"/>
      <c r="W874" s="87"/>
      <c r="X874" s="87"/>
      <c r="Y874" s="87"/>
      <c r="Z874" s="87"/>
      <c r="AA874" s="87"/>
      <c r="AB874" s="87"/>
      <c r="AC874" s="86"/>
      <c r="AD874" s="87"/>
    </row>
    <row x14ac:dyDescent="0.25" r="875" customHeight="1" ht="17.25">
      <c r="A875" s="235">
        <f>A874</f>
        <v>25569.375</v>
      </c>
      <c r="B875" s="279" t="s">
        <v>67</v>
      </c>
      <c r="C875" s="180"/>
      <c r="D875" s="180">
        <v>7</v>
      </c>
      <c r="E875" s="180">
        <v>6</v>
      </c>
      <c r="F875" s="180"/>
      <c r="G875" s="180">
        <f>SUM(C875:F875)</f>
      </c>
      <c r="H875" s="125">
        <v>5500</v>
      </c>
      <c r="I875" s="125">
        <f>G875*H875</f>
      </c>
      <c r="J875" s="125">
        <f>I875*0.1</f>
      </c>
      <c r="K875" s="132">
        <f>SUM(I875:J875)</f>
      </c>
      <c r="L875" s="242"/>
      <c r="M875" s="175"/>
      <c r="N875" s="87"/>
      <c r="O875" s="87"/>
      <c r="P875" s="87"/>
      <c r="Q875" s="87"/>
      <c r="R875" s="87"/>
      <c r="S875" s="87"/>
      <c r="T875" s="87"/>
      <c r="U875" s="87"/>
      <c r="V875" s="175"/>
      <c r="W875" s="87"/>
      <c r="X875" s="87"/>
      <c r="Y875" s="87"/>
      <c r="Z875" s="87"/>
      <c r="AA875" s="87"/>
      <c r="AB875" s="87"/>
      <c r="AC875" s="86"/>
      <c r="AD875" s="87"/>
    </row>
    <row x14ac:dyDescent="0.25" r="876" customHeight="1" ht="17.25">
      <c r="A876" s="235">
        <f>A875</f>
        <v>25569.375</v>
      </c>
      <c r="B876" s="279" t="s">
        <v>74</v>
      </c>
      <c r="C876" s="180"/>
      <c r="D876" s="180">
        <v>0</v>
      </c>
      <c r="E876" s="180"/>
      <c r="F876" s="180"/>
      <c r="G876" s="180">
        <f>SUM(C876:F876)</f>
      </c>
      <c r="H876" s="187">
        <v>5000</v>
      </c>
      <c r="I876" s="125">
        <f>G876*H876</f>
      </c>
      <c r="J876" s="125">
        <f>I876*0.1</f>
      </c>
      <c r="K876" s="132">
        <f>SUM(I876:J876)</f>
      </c>
      <c r="L876" s="242"/>
      <c r="M876" s="175"/>
      <c r="N876" s="87"/>
      <c r="O876" s="87"/>
      <c r="P876" s="87"/>
      <c r="Q876" s="87"/>
      <c r="R876" s="87"/>
      <c r="S876" s="87"/>
      <c r="T876" s="87"/>
      <c r="U876" s="87"/>
      <c r="V876" s="175"/>
      <c r="W876" s="87"/>
      <c r="X876" s="87"/>
      <c r="Y876" s="87"/>
      <c r="Z876" s="87"/>
      <c r="AA876" s="87"/>
      <c r="AB876" s="87"/>
      <c r="AC876" s="86"/>
      <c r="AD876" s="87"/>
    </row>
    <row x14ac:dyDescent="0.25" r="877" customHeight="1" ht="17.25">
      <c r="A877" s="235">
        <f>A876</f>
        <v>25569.375</v>
      </c>
      <c r="B877" s="280" t="s">
        <v>11</v>
      </c>
      <c r="C877" s="180"/>
      <c r="D877" s="180">
        <v>0</v>
      </c>
      <c r="E877" s="180"/>
      <c r="F877" s="180"/>
      <c r="G877" s="180">
        <f>SUM(C877:F877)</f>
      </c>
      <c r="H877" s="125">
        <v>6000</v>
      </c>
      <c r="I877" s="125">
        <f>G877*H877</f>
      </c>
      <c r="J877" s="125">
        <f>I877*0.1</f>
      </c>
      <c r="K877" s="132">
        <f>SUM(I877:J877)</f>
      </c>
      <c r="L877" s="242"/>
      <c r="M877" s="175"/>
      <c r="N877" s="87"/>
      <c r="O877" s="87"/>
      <c r="P877" s="87"/>
      <c r="Q877" s="87"/>
      <c r="R877" s="87"/>
      <c r="S877" s="87"/>
      <c r="T877" s="87"/>
      <c r="U877" s="87"/>
      <c r="V877" s="175"/>
      <c r="W877" s="87"/>
      <c r="X877" s="87"/>
      <c r="Y877" s="87"/>
      <c r="Z877" s="87"/>
      <c r="AA877" s="87"/>
      <c r="AB877" s="87"/>
      <c r="AC877" s="86"/>
      <c r="AD877" s="87"/>
    </row>
    <row x14ac:dyDescent="0.25" r="878" customHeight="1" ht="17.25">
      <c r="A878" s="235">
        <f>A877</f>
        <v>25569.375</v>
      </c>
      <c r="B878" s="279" t="s">
        <v>22</v>
      </c>
      <c r="C878" s="180"/>
      <c r="D878" s="180">
        <v>0</v>
      </c>
      <c r="E878" s="180"/>
      <c r="F878" s="180"/>
      <c r="G878" s="180">
        <f>SUM(C878:F878)</f>
      </c>
      <c r="H878" s="237">
        <v>4800</v>
      </c>
      <c r="I878" s="125">
        <f>G878*H878</f>
      </c>
      <c r="J878" s="125">
        <f>I878*0.1</f>
      </c>
      <c r="K878" s="132">
        <f>SUM(I878:J878)</f>
      </c>
      <c r="L878" s="242"/>
      <c r="M878" s="175"/>
      <c r="N878" s="87"/>
      <c r="O878" s="87"/>
      <c r="P878" s="87"/>
      <c r="Q878" s="87"/>
      <c r="R878" s="87"/>
      <c r="S878" s="87"/>
      <c r="T878" s="87"/>
      <c r="U878" s="87"/>
      <c r="V878" s="175"/>
      <c r="W878" s="87"/>
      <c r="X878" s="87"/>
      <c r="Y878" s="87"/>
      <c r="Z878" s="87"/>
      <c r="AA878" s="87"/>
      <c r="AB878" s="87"/>
      <c r="AC878" s="86"/>
      <c r="AD878" s="87"/>
    </row>
    <row x14ac:dyDescent="0.25" r="879" customHeight="1" ht="17.25">
      <c r="A879" s="235">
        <f>A878</f>
        <v>25569.375</v>
      </c>
      <c r="B879" s="279" t="s">
        <v>84</v>
      </c>
      <c r="C879" s="180"/>
      <c r="D879" s="180"/>
      <c r="E879" s="180"/>
      <c r="F879" s="180"/>
      <c r="G879" s="180">
        <f>SUM(C879:F879)</f>
      </c>
      <c r="H879" s="237">
        <v>4800</v>
      </c>
      <c r="I879" s="125">
        <f>G879*H879</f>
      </c>
      <c r="J879" s="125">
        <f>I879*0.1</f>
      </c>
      <c r="K879" s="132">
        <f>SUM(I879:J879)</f>
      </c>
      <c r="L879" s="242"/>
      <c r="M879" s="175"/>
      <c r="N879" s="87"/>
      <c r="O879" s="87"/>
      <c r="P879" s="87"/>
      <c r="Q879" s="87"/>
      <c r="R879" s="87"/>
      <c r="S879" s="87"/>
      <c r="T879" s="87"/>
      <c r="U879" s="87"/>
      <c r="V879" s="175"/>
      <c r="W879" s="87"/>
      <c r="X879" s="87"/>
      <c r="Y879" s="87"/>
      <c r="Z879" s="87"/>
      <c r="AA879" s="87"/>
      <c r="AB879" s="87"/>
      <c r="AC879" s="86"/>
      <c r="AD879" s="87"/>
    </row>
    <row x14ac:dyDescent="0.25" r="880" customHeight="1" ht="17.25">
      <c r="A880" s="235">
        <f>A879</f>
        <v>25569.375</v>
      </c>
      <c r="B880" s="280" t="s">
        <v>17</v>
      </c>
      <c r="C880" s="188" t="s">
        <v>14</v>
      </c>
      <c r="D880" s="180">
        <v>10</v>
      </c>
      <c r="E880" s="180">
        <v>10</v>
      </c>
      <c r="F880" s="180"/>
      <c r="G880" s="180">
        <f>SUM(C880:F880)</f>
      </c>
      <c r="H880" s="125">
        <v>6000</v>
      </c>
      <c r="I880" s="125">
        <f>G880*H880</f>
      </c>
      <c r="J880" s="185"/>
      <c r="K880" s="132">
        <f>SUM(I880:J880)</f>
      </c>
      <c r="L880" s="242"/>
      <c r="M880" s="175"/>
      <c r="N880" s="87"/>
      <c r="O880" s="87"/>
      <c r="P880" s="87"/>
      <c r="Q880" s="87"/>
      <c r="R880" s="87"/>
      <c r="S880" s="87"/>
      <c r="T880" s="87"/>
      <c r="U880" s="87"/>
      <c r="V880" s="175"/>
      <c r="W880" s="87"/>
      <c r="X880" s="87"/>
      <c r="Y880" s="87"/>
      <c r="Z880" s="87"/>
      <c r="AA880" s="87"/>
      <c r="AB880" s="87"/>
      <c r="AC880" s="86"/>
      <c r="AD880" s="87"/>
    </row>
    <row x14ac:dyDescent="0.25" r="881" customHeight="1" ht="17.25">
      <c r="A881" s="235">
        <f>A880</f>
        <v>25569.375</v>
      </c>
      <c r="B881" s="279" t="s">
        <v>29</v>
      </c>
      <c r="C881" s="188" t="s">
        <v>14</v>
      </c>
      <c r="D881" s="180">
        <v>12</v>
      </c>
      <c r="E881" s="180">
        <v>12</v>
      </c>
      <c r="F881" s="180"/>
      <c r="G881" s="180">
        <f>SUM(C881:F881)</f>
      </c>
      <c r="H881" s="125">
        <v>5500</v>
      </c>
      <c r="I881" s="125">
        <f>G881*H881</f>
      </c>
      <c r="J881" s="125">
        <f>I881*0.1</f>
      </c>
      <c r="K881" s="132">
        <f>SUM(I881:J881)</f>
      </c>
      <c r="L881" s="242"/>
      <c r="M881" s="175"/>
      <c r="N881" s="87"/>
      <c r="O881" s="87"/>
      <c r="P881" s="87"/>
      <c r="Q881" s="87"/>
      <c r="R881" s="87"/>
      <c r="S881" s="87"/>
      <c r="T881" s="87"/>
      <c r="U881" s="87"/>
      <c r="V881" s="175"/>
      <c r="W881" s="87"/>
      <c r="X881" s="87"/>
      <c r="Y881" s="87"/>
      <c r="Z881" s="87"/>
      <c r="AA881" s="87"/>
      <c r="AB881" s="87"/>
      <c r="AC881" s="86"/>
      <c r="AD881" s="87"/>
    </row>
    <row x14ac:dyDescent="0.25" r="882" customHeight="1" ht="17.25">
      <c r="A882" s="235">
        <f>A881</f>
        <v>25569.375</v>
      </c>
      <c r="B882" s="279" t="s">
        <v>15</v>
      </c>
      <c r="C882" s="180"/>
      <c r="D882" s="180">
        <v>0</v>
      </c>
      <c r="E882" s="180"/>
      <c r="F882" s="180"/>
      <c r="G882" s="180">
        <f>SUM(C882:F882)</f>
      </c>
      <c r="H882" s="237">
        <v>4800</v>
      </c>
      <c r="I882" s="125">
        <f>G882*H882</f>
      </c>
      <c r="J882" s="125">
        <f>I882*0.1</f>
      </c>
      <c r="K882" s="132">
        <f>SUM(I882:J882)</f>
      </c>
      <c r="L882" s="242"/>
      <c r="M882" s="175"/>
      <c r="N882" s="87"/>
      <c r="O882" s="87"/>
      <c r="P882" s="87"/>
      <c r="Q882" s="87"/>
      <c r="R882" s="87"/>
      <c r="S882" s="87"/>
      <c r="T882" s="87"/>
      <c r="U882" s="87"/>
      <c r="V882" s="175"/>
      <c r="W882" s="87"/>
      <c r="X882" s="87"/>
      <c r="Y882" s="87"/>
      <c r="Z882" s="87"/>
      <c r="AA882" s="87"/>
      <c r="AB882" s="87"/>
      <c r="AC882" s="86"/>
      <c r="AD882" s="87"/>
    </row>
    <row x14ac:dyDescent="0.25" r="883" customHeight="1" ht="17.25">
      <c r="A883" s="235">
        <f>A882</f>
        <v>25569.375</v>
      </c>
      <c r="B883" s="279" t="s">
        <v>21</v>
      </c>
      <c r="C883" s="188" t="s">
        <v>14</v>
      </c>
      <c r="D883" s="180">
        <v>13</v>
      </c>
      <c r="E883" s="180"/>
      <c r="F883" s="180"/>
      <c r="G883" s="180">
        <f>SUM(C883:F883)</f>
      </c>
      <c r="H883" s="125">
        <v>5000</v>
      </c>
      <c r="I883" s="125">
        <f>G883*H883</f>
      </c>
      <c r="J883" s="125">
        <f>I883*0.1</f>
      </c>
      <c r="K883" s="132">
        <f>SUM(I883:J883)</f>
      </c>
      <c r="L883" s="242"/>
      <c r="M883" s="175"/>
      <c r="N883" s="87"/>
      <c r="O883" s="87"/>
      <c r="P883" s="87"/>
      <c r="Q883" s="87"/>
      <c r="R883" s="87"/>
      <c r="S883" s="87"/>
      <c r="T883" s="87"/>
      <c r="U883" s="87"/>
      <c r="V883" s="175"/>
      <c r="W883" s="87"/>
      <c r="X883" s="87"/>
      <c r="Y883" s="87"/>
      <c r="Z883" s="87"/>
      <c r="AA883" s="87"/>
      <c r="AB883" s="87"/>
      <c r="AC883" s="86"/>
      <c r="AD883" s="87"/>
    </row>
    <row x14ac:dyDescent="0.25" r="884" customHeight="1" ht="17.25">
      <c r="A884" s="235">
        <f>A883</f>
        <v>25569.375</v>
      </c>
      <c r="B884" s="279" t="s">
        <v>52</v>
      </c>
      <c r="C884" s="180"/>
      <c r="D884" s="180">
        <v>12</v>
      </c>
      <c r="E884" s="180">
        <v>8</v>
      </c>
      <c r="F884" s="180"/>
      <c r="G884" s="180">
        <f>SUM(C884:F884)</f>
      </c>
      <c r="H884" s="125">
        <v>5000</v>
      </c>
      <c r="I884" s="125">
        <f>G884*H884</f>
      </c>
      <c r="J884" s="125">
        <f>I884*0.1</f>
      </c>
      <c r="K884" s="132">
        <f>SUM(I884:J884)</f>
      </c>
      <c r="L884" s="242"/>
      <c r="M884" s="175"/>
      <c r="N884" s="87"/>
      <c r="O884" s="87"/>
      <c r="P884" s="87"/>
      <c r="Q884" s="87"/>
      <c r="R884" s="87"/>
      <c r="S884" s="87"/>
      <c r="T884" s="87"/>
      <c r="U884" s="87"/>
      <c r="V884" s="175"/>
      <c r="W884" s="87"/>
      <c r="X884" s="87"/>
      <c r="Y884" s="87"/>
      <c r="Z884" s="87"/>
      <c r="AA884" s="87"/>
      <c r="AB884" s="87"/>
      <c r="AC884" s="86"/>
      <c r="AD884" s="87"/>
    </row>
    <row x14ac:dyDescent="0.25" r="885" customHeight="1" ht="17.25">
      <c r="A885" s="235">
        <f>A884</f>
        <v>25569.375</v>
      </c>
      <c r="B885" s="279" t="s">
        <v>61</v>
      </c>
      <c r="C885" s="180"/>
      <c r="D885" s="180">
        <v>8</v>
      </c>
      <c r="E885" s="180"/>
      <c r="F885" s="180"/>
      <c r="G885" s="180">
        <f>SUM(C885:F885)</f>
      </c>
      <c r="H885" s="125">
        <v>5000</v>
      </c>
      <c r="I885" s="125">
        <f>G885*H885</f>
      </c>
      <c r="J885" s="125">
        <f>I885*0.1</f>
      </c>
      <c r="K885" s="132">
        <f>SUM(I885:J885)</f>
      </c>
      <c r="L885" s="242"/>
      <c r="M885" s="175"/>
      <c r="N885" s="87"/>
      <c r="O885" s="87"/>
      <c r="P885" s="87"/>
      <c r="Q885" s="87"/>
      <c r="R885" s="87"/>
      <c r="S885" s="87"/>
      <c r="T885" s="87"/>
      <c r="U885" s="87"/>
      <c r="V885" s="175"/>
      <c r="W885" s="87"/>
      <c r="X885" s="87"/>
      <c r="Y885" s="87"/>
      <c r="Z885" s="87"/>
      <c r="AA885" s="87"/>
      <c r="AB885" s="87"/>
      <c r="AC885" s="86"/>
      <c r="AD885" s="87"/>
    </row>
    <row x14ac:dyDescent="0.25" r="886" customHeight="1" ht="17.25">
      <c r="A886" s="235">
        <f>A885</f>
        <v>25569.375</v>
      </c>
      <c r="B886" s="280" t="s">
        <v>33</v>
      </c>
      <c r="C886" s="180"/>
      <c r="D886" s="180"/>
      <c r="E886" s="180"/>
      <c r="F886" s="180"/>
      <c r="G886" s="180">
        <f>SUM(C886:F886)</f>
      </c>
      <c r="H886" s="125">
        <v>5500</v>
      </c>
      <c r="I886" s="125">
        <f>G886*H886</f>
      </c>
      <c r="J886" s="125">
        <f>I886*0.1</f>
      </c>
      <c r="K886" s="132">
        <f>SUM(I886:J886)</f>
      </c>
      <c r="L886" s="242"/>
      <c r="M886" s="175"/>
      <c r="N886" s="87"/>
      <c r="O886" s="87"/>
      <c r="P886" s="87"/>
      <c r="Q886" s="87"/>
      <c r="R886" s="87"/>
      <c r="S886" s="87"/>
      <c r="T886" s="87"/>
      <c r="U886" s="87"/>
      <c r="V886" s="175"/>
      <c r="W886" s="87"/>
      <c r="X886" s="87"/>
      <c r="Y886" s="87"/>
      <c r="Z886" s="87"/>
      <c r="AA886" s="87"/>
      <c r="AB886" s="87"/>
      <c r="AC886" s="86"/>
      <c r="AD886" s="87"/>
    </row>
    <row x14ac:dyDescent="0.25" r="887" customHeight="1" ht="17.25">
      <c r="A887" s="235">
        <f>A886</f>
        <v>25569.375</v>
      </c>
      <c r="B887" s="279" t="s">
        <v>30</v>
      </c>
      <c r="C887" s="180"/>
      <c r="D887" s="180">
        <v>13</v>
      </c>
      <c r="E887" s="180"/>
      <c r="F887" s="180"/>
      <c r="G887" s="180">
        <f>SUM(C887:F887)</f>
      </c>
      <c r="H887" s="125">
        <v>6000</v>
      </c>
      <c r="I887" s="125">
        <f>G887*H887</f>
      </c>
      <c r="J887" s="125">
        <f>I887*0.1</f>
      </c>
      <c r="K887" s="132">
        <f>SUM(I887:J887)</f>
      </c>
      <c r="L887" s="242"/>
      <c r="M887" s="175"/>
      <c r="N887" s="87"/>
      <c r="O887" s="87"/>
      <c r="P887" s="87"/>
      <c r="Q887" s="87"/>
      <c r="R887" s="87"/>
      <c r="S887" s="87"/>
      <c r="T887" s="87"/>
      <c r="U887" s="87"/>
      <c r="V887" s="175"/>
      <c r="W887" s="87"/>
      <c r="X887" s="87"/>
      <c r="Y887" s="87"/>
      <c r="Z887" s="87"/>
      <c r="AA887" s="87"/>
      <c r="AB887" s="87"/>
      <c r="AC887" s="86"/>
      <c r="AD887" s="87"/>
    </row>
    <row x14ac:dyDescent="0.25" r="888" customHeight="1" ht="17.25">
      <c r="A888" s="235">
        <f>A887</f>
        <v>25569.375</v>
      </c>
      <c r="B888" s="279" t="s">
        <v>28</v>
      </c>
      <c r="C888" s="188" t="s">
        <v>14</v>
      </c>
      <c r="D888" s="180">
        <v>20</v>
      </c>
      <c r="E888" s="180"/>
      <c r="F888" s="180"/>
      <c r="G888" s="180">
        <f>SUM(C888:F888)</f>
      </c>
      <c r="H888" s="125">
        <v>5000</v>
      </c>
      <c r="I888" s="125">
        <f>G888*H888</f>
      </c>
      <c r="J888" s="125">
        <f>I888*0.1</f>
      </c>
      <c r="K888" s="132">
        <f>SUM(I888:J888)</f>
      </c>
      <c r="L888" s="242"/>
      <c r="M888" s="175"/>
      <c r="N888" s="87"/>
      <c r="O888" s="87"/>
      <c r="P888" s="87"/>
      <c r="Q888" s="87"/>
      <c r="R888" s="87"/>
      <c r="S888" s="87"/>
      <c r="T888" s="87"/>
      <c r="U888" s="87"/>
      <c r="V888" s="175"/>
      <c r="W888" s="87"/>
      <c r="X888" s="87"/>
      <c r="Y888" s="87"/>
      <c r="Z888" s="87"/>
      <c r="AA888" s="87"/>
      <c r="AB888" s="87"/>
      <c r="AC888" s="86"/>
      <c r="AD888" s="87"/>
    </row>
    <row x14ac:dyDescent="0.25" r="889" customHeight="1" ht="17.25">
      <c r="A889" s="235">
        <f>A888</f>
        <v>25569.375</v>
      </c>
      <c r="B889" s="179" t="s">
        <v>12</v>
      </c>
      <c r="C889" s="180"/>
      <c r="D889" s="180">
        <v>0</v>
      </c>
      <c r="E889" s="180"/>
      <c r="F889" s="180"/>
      <c r="G889" s="180">
        <f>SUM(C889:F889)</f>
      </c>
      <c r="H889" s="125">
        <v>6000</v>
      </c>
      <c r="I889" s="125">
        <f>G889*H889</f>
      </c>
      <c r="J889" s="125">
        <f>I889*0.1</f>
      </c>
      <c r="K889" s="132">
        <f>SUM(I889:J889)</f>
      </c>
      <c r="L889" s="242"/>
      <c r="M889" s="175"/>
      <c r="N889" s="87"/>
      <c r="O889" s="87"/>
      <c r="P889" s="87"/>
      <c r="Q889" s="87"/>
      <c r="R889" s="87"/>
      <c r="S889" s="87"/>
      <c r="T889" s="87"/>
      <c r="U889" s="87"/>
      <c r="V889" s="175"/>
      <c r="W889" s="87"/>
      <c r="X889" s="87"/>
      <c r="Y889" s="87"/>
      <c r="Z889" s="87"/>
      <c r="AA889" s="87"/>
      <c r="AB889" s="87"/>
      <c r="AC889" s="86"/>
      <c r="AD889" s="87"/>
    </row>
    <row x14ac:dyDescent="0.25" r="890" customHeight="1" ht="17.25">
      <c r="A890" s="235">
        <f>A889</f>
        <v>25569.375</v>
      </c>
      <c r="B890" s="179" t="s">
        <v>100</v>
      </c>
      <c r="C890" s="180"/>
      <c r="D890" s="180">
        <v>2</v>
      </c>
      <c r="E890" s="180"/>
      <c r="F890" s="180"/>
      <c r="G890" s="180">
        <f>SUM(C890:F890)</f>
      </c>
      <c r="H890" s="125">
        <v>5500</v>
      </c>
      <c r="I890" s="125">
        <f>G890*H890</f>
      </c>
      <c r="J890" s="125">
        <f>I890*0.1</f>
      </c>
      <c r="K890" s="125">
        <f>SUM(I890:J890)</f>
      </c>
      <c r="L890" s="242"/>
      <c r="M890" s="175"/>
      <c r="N890" s="87"/>
      <c r="O890" s="87"/>
      <c r="P890" s="87"/>
      <c r="Q890" s="87"/>
      <c r="R890" s="87"/>
      <c r="S890" s="87"/>
      <c r="T890" s="87"/>
      <c r="U890" s="87"/>
      <c r="V890" s="175"/>
      <c r="W890" s="87"/>
      <c r="X890" s="87"/>
      <c r="Y890" s="87"/>
      <c r="Z890" s="87"/>
      <c r="AA890" s="87"/>
      <c r="AB890" s="87"/>
      <c r="AC890" s="86"/>
      <c r="AD890" s="87"/>
    </row>
    <row x14ac:dyDescent="0.25" r="891" customHeight="1" ht="17.25">
      <c r="A891" s="235">
        <f>A890</f>
        <v>25569.375</v>
      </c>
      <c r="B891" s="179" t="s">
        <v>37</v>
      </c>
      <c r="C891" s="180"/>
      <c r="D891" s="180">
        <v>5</v>
      </c>
      <c r="E891" s="180"/>
      <c r="F891" s="180"/>
      <c r="G891" s="180">
        <f>SUM(C891:F891)</f>
      </c>
      <c r="H891" s="125">
        <v>6500</v>
      </c>
      <c r="I891" s="125">
        <f>G891*H891</f>
      </c>
      <c r="J891" s="125">
        <f>I891*0.1</f>
      </c>
      <c r="K891" s="125">
        <f>SUM(I891:J891)</f>
      </c>
      <c r="L891" s="242"/>
      <c r="M891" s="175"/>
      <c r="N891" s="87"/>
      <c r="O891" s="87"/>
      <c r="P891" s="87"/>
      <c r="Q891" s="87"/>
      <c r="R891" s="87"/>
      <c r="S891" s="87"/>
      <c r="T891" s="87"/>
      <c r="U891" s="87"/>
      <c r="V891" s="175"/>
      <c r="W891" s="87"/>
      <c r="X891" s="87"/>
      <c r="Y891" s="87"/>
      <c r="Z891" s="87"/>
      <c r="AA891" s="87"/>
      <c r="AB891" s="87"/>
      <c r="AC891" s="86"/>
      <c r="AD891" s="87"/>
    </row>
    <row x14ac:dyDescent="0.25" r="892" customHeight="1" ht="17.25">
      <c r="A892" s="235">
        <f>A891</f>
        <v>25569.375</v>
      </c>
      <c r="B892" s="186" t="s">
        <v>64</v>
      </c>
      <c r="C892" s="180"/>
      <c r="D892" s="180">
        <v>0</v>
      </c>
      <c r="E892" s="180"/>
      <c r="F892" s="180"/>
      <c r="G892" s="180">
        <f>SUM(C892:F892)</f>
      </c>
      <c r="H892" s="182">
        <v>5500</v>
      </c>
      <c r="I892" s="125">
        <f>G892*H892</f>
      </c>
      <c r="J892" s="125">
        <f>I892*0.1</f>
      </c>
      <c r="K892" s="125">
        <f>SUM(I892:J892)</f>
      </c>
      <c r="L892" s="242"/>
      <c r="M892" s="175"/>
      <c r="N892" s="87"/>
      <c r="O892" s="87"/>
      <c r="P892" s="87"/>
      <c r="Q892" s="87"/>
      <c r="R892" s="87"/>
      <c r="S892" s="87"/>
      <c r="T892" s="87"/>
      <c r="U892" s="87"/>
      <c r="V892" s="175"/>
      <c r="W892" s="87"/>
      <c r="X892" s="87"/>
      <c r="Y892" s="87"/>
      <c r="Z892" s="87"/>
      <c r="AA892" s="87"/>
      <c r="AB892" s="87"/>
      <c r="AC892" s="86"/>
      <c r="AD892" s="87"/>
    </row>
    <row x14ac:dyDescent="0.25" r="893" customHeight="1" ht="17.25">
      <c r="A893" s="235">
        <f>A892</f>
        <v>25569.375</v>
      </c>
      <c r="B893" s="186" t="s">
        <v>25</v>
      </c>
      <c r="C893" s="180"/>
      <c r="D893" s="180"/>
      <c r="E893" s="180"/>
      <c r="F893" s="180"/>
      <c r="G893" s="180">
        <f>SUM(C893:F893)</f>
      </c>
      <c r="H893" s="125">
        <v>6000</v>
      </c>
      <c r="I893" s="125">
        <f>G893*H893</f>
      </c>
      <c r="J893" s="125">
        <f>I893*0.1</f>
      </c>
      <c r="K893" s="125">
        <f>SUM(I893:J893)</f>
      </c>
      <c r="L893" s="242"/>
      <c r="M893" s="175"/>
      <c r="N893" s="87"/>
      <c r="O893" s="87"/>
      <c r="P893" s="87"/>
      <c r="Q893" s="87"/>
      <c r="R893" s="87"/>
      <c r="S893" s="87"/>
      <c r="T893" s="87"/>
      <c r="U893" s="87"/>
      <c r="V893" s="175"/>
      <c r="W893" s="87"/>
      <c r="X893" s="87"/>
      <c r="Y893" s="87"/>
      <c r="Z893" s="87"/>
      <c r="AA893" s="87"/>
      <c r="AB893" s="87"/>
      <c r="AC893" s="86"/>
      <c r="AD893" s="87"/>
    </row>
    <row x14ac:dyDescent="0.25" r="894" customHeight="1" ht="17.25">
      <c r="A894" s="235">
        <f>A893</f>
        <v>25569.375</v>
      </c>
      <c r="B894" s="279" t="s">
        <v>76</v>
      </c>
      <c r="C894" s="188" t="s">
        <v>14</v>
      </c>
      <c r="D894" s="180">
        <v>0</v>
      </c>
      <c r="E894" s="180"/>
      <c r="F894" s="180"/>
      <c r="G894" s="180">
        <f>SUM(C894:F894)</f>
      </c>
      <c r="H894" s="125">
        <v>6000</v>
      </c>
      <c r="I894" s="125">
        <f>G894*H894</f>
      </c>
      <c r="J894" s="125">
        <f>I894*0.1</f>
      </c>
      <c r="K894" s="125">
        <f>SUM(I894:J894)</f>
      </c>
      <c r="L894" s="242"/>
      <c r="M894" s="175"/>
      <c r="N894" s="87"/>
      <c r="O894" s="87"/>
      <c r="P894" s="87"/>
      <c r="Q894" s="87"/>
      <c r="R894" s="87"/>
      <c r="S894" s="87"/>
      <c r="T894" s="87"/>
      <c r="U894" s="87"/>
      <c r="V894" s="175"/>
      <c r="W894" s="87"/>
      <c r="X894" s="87"/>
      <c r="Y894" s="87"/>
      <c r="Z894" s="87"/>
      <c r="AA894" s="87"/>
      <c r="AB894" s="87"/>
      <c r="AC894" s="86"/>
      <c r="AD894" s="87"/>
    </row>
    <row x14ac:dyDescent="0.25" r="895" customHeight="1" ht="17.25">
      <c r="A895" s="235">
        <f>A894</f>
        <v>25569.375</v>
      </c>
      <c r="B895" s="186" t="s">
        <v>149</v>
      </c>
      <c r="C895" s="180"/>
      <c r="D895" s="180">
        <v>55</v>
      </c>
      <c r="E895" s="180"/>
      <c r="F895" s="180"/>
      <c r="G895" s="180">
        <f>SUM(C895:F895)</f>
      </c>
      <c r="H895" s="125">
        <v>6000</v>
      </c>
      <c r="I895" s="125">
        <f>G895*H895</f>
      </c>
      <c r="J895" s="125">
        <f>I895*0.1</f>
      </c>
      <c r="K895" s="125">
        <f>SUM(I895:J895)</f>
      </c>
      <c r="L895" s="242"/>
      <c r="M895" s="175"/>
      <c r="N895" s="87"/>
      <c r="O895" s="87"/>
      <c r="P895" s="87"/>
      <c r="Q895" s="87"/>
      <c r="R895" s="87"/>
      <c r="S895" s="87"/>
      <c r="T895" s="87"/>
      <c r="U895" s="87"/>
      <c r="V895" s="175"/>
      <c r="W895" s="87"/>
      <c r="X895" s="87"/>
      <c r="Y895" s="87"/>
      <c r="Z895" s="87"/>
      <c r="AA895" s="87"/>
      <c r="AB895" s="87"/>
      <c r="AC895" s="86"/>
      <c r="AD895" s="87"/>
    </row>
    <row x14ac:dyDescent="0.25" r="896" customHeight="1" ht="17.25">
      <c r="A896" s="235">
        <f>A895</f>
        <v>25569.375</v>
      </c>
      <c r="B896" s="280" t="s">
        <v>43</v>
      </c>
      <c r="C896" s="180"/>
      <c r="D896" s="180"/>
      <c r="E896" s="180"/>
      <c r="F896" s="180"/>
      <c r="G896" s="180">
        <f>SUM(C896:F896)</f>
      </c>
      <c r="H896" s="125">
        <v>6000</v>
      </c>
      <c r="I896" s="125">
        <f>G896*H896</f>
      </c>
      <c r="J896" s="125">
        <f>I896*0.1</f>
      </c>
      <c r="K896" s="125">
        <f>SUM(I896:J896)</f>
      </c>
      <c r="L896" s="242"/>
      <c r="M896" s="175"/>
      <c r="N896" s="87"/>
      <c r="O896" s="87"/>
      <c r="P896" s="87"/>
      <c r="Q896" s="87"/>
      <c r="R896" s="87"/>
      <c r="S896" s="87"/>
      <c r="T896" s="87"/>
      <c r="U896" s="87"/>
      <c r="V896" s="175"/>
      <c r="W896" s="87"/>
      <c r="X896" s="87"/>
      <c r="Y896" s="87"/>
      <c r="Z896" s="87"/>
      <c r="AA896" s="87"/>
      <c r="AB896" s="87"/>
      <c r="AC896" s="86"/>
      <c r="AD896" s="87"/>
    </row>
    <row x14ac:dyDescent="0.25" r="897" customHeight="1" ht="17.25">
      <c r="A897" s="235">
        <f>A896</f>
        <v>25569.375</v>
      </c>
      <c r="B897" s="280" t="s">
        <v>18</v>
      </c>
      <c r="C897" s="180"/>
      <c r="D897" s="180"/>
      <c r="E897" s="180"/>
      <c r="F897" s="180"/>
      <c r="G897" s="180">
        <f>SUM(C897:F897)</f>
      </c>
      <c r="H897" s="125">
        <v>6000</v>
      </c>
      <c r="I897" s="125">
        <f>G897*H897</f>
      </c>
      <c r="J897" s="125">
        <f>I897*0.1</f>
      </c>
      <c r="K897" s="125">
        <f>SUM(I897:J897)</f>
      </c>
      <c r="L897" s="242"/>
      <c r="M897" s="175"/>
      <c r="N897" s="87"/>
      <c r="O897" s="87"/>
      <c r="P897" s="87"/>
      <c r="Q897" s="87"/>
      <c r="R897" s="87"/>
      <c r="S897" s="87"/>
      <c r="T897" s="87"/>
      <c r="U897" s="87"/>
      <c r="V897" s="175"/>
      <c r="W897" s="87"/>
      <c r="X897" s="87"/>
      <c r="Y897" s="87"/>
      <c r="Z897" s="87"/>
      <c r="AA897" s="87"/>
      <c r="AB897" s="87"/>
      <c r="AC897" s="86"/>
      <c r="AD897" s="87"/>
    </row>
    <row x14ac:dyDescent="0.25" r="898" customHeight="1" ht="17.25">
      <c r="A898" s="235">
        <f>A897</f>
        <v>25569.375</v>
      </c>
      <c r="B898" s="280" t="s">
        <v>82</v>
      </c>
      <c r="C898" s="188" t="s">
        <v>14</v>
      </c>
      <c r="D898" s="180"/>
      <c r="E898" s="180"/>
      <c r="F898" s="180"/>
      <c r="G898" s="180">
        <f>SUM(C898:F898)</f>
      </c>
      <c r="H898" s="125">
        <v>5000</v>
      </c>
      <c r="I898" s="125">
        <f>G898*H898</f>
      </c>
      <c r="J898" s="125">
        <f>I898*0.1</f>
      </c>
      <c r="K898" s="125">
        <f>SUM(I898:J898)</f>
      </c>
      <c r="L898" s="242"/>
      <c r="M898" s="175"/>
      <c r="N898" s="87"/>
      <c r="O898" s="87"/>
      <c r="P898" s="87"/>
      <c r="Q898" s="87"/>
      <c r="R898" s="87"/>
      <c r="S898" s="87"/>
      <c r="T898" s="87"/>
      <c r="U898" s="87"/>
      <c r="V898" s="175"/>
      <c r="W898" s="87"/>
      <c r="X898" s="87"/>
      <c r="Y898" s="87"/>
      <c r="Z898" s="87"/>
      <c r="AA898" s="87"/>
      <c r="AB898" s="87"/>
      <c r="AC898" s="86"/>
      <c r="AD898" s="87"/>
    </row>
    <row x14ac:dyDescent="0.25" r="899" customHeight="1" ht="17.25">
      <c r="A899" s="235">
        <f>A898</f>
        <v>25569.375</v>
      </c>
      <c r="B899" s="280" t="s">
        <v>151</v>
      </c>
      <c r="C899" s="180"/>
      <c r="D899" s="180"/>
      <c r="E899" s="180"/>
      <c r="F899" s="180"/>
      <c r="G899" s="180">
        <f>SUM(C899:F899)</f>
      </c>
      <c r="H899" s="125">
        <v>5000</v>
      </c>
      <c r="I899" s="125">
        <f>G899*H899</f>
      </c>
      <c r="J899" s="125">
        <f>I899*0.1</f>
      </c>
      <c r="K899" s="125">
        <f>SUM(I899:J899)</f>
      </c>
      <c r="L899" s="242"/>
      <c r="M899" s="175"/>
      <c r="N899" s="87"/>
      <c r="O899" s="87"/>
      <c r="P899" s="87"/>
      <c r="Q899" s="87"/>
      <c r="R899" s="87"/>
      <c r="S899" s="87"/>
      <c r="T899" s="87"/>
      <c r="U899" s="87"/>
      <c r="V899" s="175"/>
      <c r="W899" s="87"/>
      <c r="X899" s="87"/>
      <c r="Y899" s="87"/>
      <c r="Z899" s="87"/>
      <c r="AA899" s="87"/>
      <c r="AB899" s="87"/>
      <c r="AC899" s="86"/>
      <c r="AD899" s="87"/>
    </row>
    <row x14ac:dyDescent="0.25" r="900" customHeight="1" ht="17.25">
      <c r="A900" s="235">
        <f>A899</f>
        <v>25569.375</v>
      </c>
      <c r="B900" s="280"/>
      <c r="C900" s="180"/>
      <c r="D900" s="180"/>
      <c r="E900" s="180"/>
      <c r="F900" s="180"/>
      <c r="G900" s="180">
        <f>SUM(C900:F900)</f>
      </c>
      <c r="H900" s="125"/>
      <c r="I900" s="125">
        <f>G900*H900</f>
      </c>
      <c r="J900" s="125">
        <f>I900*0.1</f>
      </c>
      <c r="K900" s="125">
        <f>SUM(I900:J900)</f>
      </c>
      <c r="L900" s="242"/>
      <c r="M900" s="175"/>
      <c r="N900" s="87"/>
      <c r="O900" s="87"/>
      <c r="P900" s="87"/>
      <c r="Q900" s="87"/>
      <c r="R900" s="87"/>
      <c r="S900" s="87"/>
      <c r="T900" s="87"/>
      <c r="U900" s="87"/>
      <c r="V900" s="175"/>
      <c r="W900" s="87"/>
      <c r="X900" s="87"/>
      <c r="Y900" s="87"/>
      <c r="Z900" s="87"/>
      <c r="AA900" s="87"/>
      <c r="AB900" s="87"/>
      <c r="AC900" s="86"/>
      <c r="AD900" s="87"/>
    </row>
    <row x14ac:dyDescent="0.25" r="901" customHeight="1" ht="17.25">
      <c r="A901" s="235">
        <f>A900</f>
        <v>25569.375</v>
      </c>
      <c r="B901" s="280"/>
      <c r="C901" s="180"/>
      <c r="D901" s="180"/>
      <c r="E901" s="180"/>
      <c r="F901" s="180"/>
      <c r="G901" s="180">
        <f>SUM(C901:F901)</f>
      </c>
      <c r="H901" s="125"/>
      <c r="I901" s="125">
        <f>G901*H901</f>
      </c>
      <c r="J901" s="125">
        <f>I901*0.1</f>
      </c>
      <c r="K901" s="125">
        <f>SUM(I901:J901)</f>
      </c>
      <c r="L901" s="242"/>
      <c r="M901" s="175"/>
      <c r="N901" s="87"/>
      <c r="O901" s="87"/>
      <c r="P901" s="87"/>
      <c r="Q901" s="87"/>
      <c r="R901" s="87"/>
      <c r="S901" s="87"/>
      <c r="T901" s="87"/>
      <c r="U901" s="87"/>
      <c r="V901" s="175"/>
      <c r="W901" s="87"/>
      <c r="X901" s="87"/>
      <c r="Y901" s="87"/>
      <c r="Z901" s="87"/>
      <c r="AA901" s="87"/>
      <c r="AB901" s="87"/>
      <c r="AC901" s="86"/>
      <c r="AD901" s="87"/>
    </row>
    <row x14ac:dyDescent="0.25" r="902" customHeight="1" ht="17.25">
      <c r="A902" s="235">
        <f>A901</f>
        <v>25569.375</v>
      </c>
      <c r="B902" s="179"/>
      <c r="C902" s="180"/>
      <c r="D902" s="180"/>
      <c r="E902" s="180"/>
      <c r="F902" s="180"/>
      <c r="G902" s="180">
        <f>SUM(C902:F902)</f>
      </c>
      <c r="H902" s="125"/>
      <c r="I902" s="125">
        <f>G902*H902</f>
      </c>
      <c r="J902" s="125">
        <f>I902*0.1</f>
      </c>
      <c r="K902" s="125">
        <f>SUM(I902:J902)</f>
      </c>
      <c r="L902" s="242"/>
      <c r="M902" s="175"/>
      <c r="N902" s="87"/>
      <c r="O902" s="87"/>
      <c r="P902" s="87"/>
      <c r="Q902" s="87"/>
      <c r="R902" s="87"/>
      <c r="S902" s="87"/>
      <c r="T902" s="87"/>
      <c r="U902" s="87"/>
      <c r="V902" s="175"/>
      <c r="W902" s="87"/>
      <c r="X902" s="87"/>
      <c r="Y902" s="87"/>
      <c r="Z902" s="87"/>
      <c r="AA902" s="87"/>
      <c r="AB902" s="87"/>
      <c r="AC902" s="86"/>
      <c r="AD902" s="87"/>
    </row>
    <row x14ac:dyDescent="0.25" r="903" customHeight="1" ht="17.25">
      <c r="A903" s="243">
        <f>A902</f>
        <v>25569.375</v>
      </c>
      <c r="B903" s="282" t="s">
        <v>155</v>
      </c>
      <c r="C903" s="191">
        <f>SUM(C861:C902)</f>
      </c>
      <c r="D903" s="191">
        <f>SUM(D861:D902)</f>
      </c>
      <c r="E903" s="191">
        <f>SUM(E861:E902)</f>
      </c>
      <c r="F903" s="191">
        <f>SUM(F861:F902)</f>
      </c>
      <c r="G903" s="191">
        <f>SUM(G861:G902)</f>
      </c>
      <c r="H903" s="201"/>
      <c r="I903" s="201">
        <f>SUM(I861:I902)</f>
      </c>
      <c r="J903" s="201">
        <f>SUM(J861:J902)</f>
      </c>
      <c r="K903" s="201">
        <f>SUM(K861:K902)</f>
      </c>
      <c r="L903" s="283"/>
      <c r="M903" s="175"/>
      <c r="N903" s="87"/>
      <c r="O903" s="87"/>
      <c r="P903" s="87"/>
      <c r="Q903" s="87"/>
      <c r="R903" s="87"/>
      <c r="S903" s="87"/>
      <c r="T903" s="87"/>
      <c r="U903" s="87"/>
      <c r="V903" s="175"/>
      <c r="W903" s="87"/>
      <c r="X903" s="87"/>
      <c r="Y903" s="87"/>
      <c r="Z903" s="87"/>
      <c r="AA903" s="87"/>
      <c r="AB903" s="87"/>
      <c r="AC903" s="86"/>
      <c r="AD903" s="87"/>
    </row>
    <row x14ac:dyDescent="0.25" r="904" customHeight="1" ht="17.25">
      <c r="A904" s="235">
        <f>A906</f>
        <v>25569.375</v>
      </c>
      <c r="B904" s="186" t="s">
        <v>113</v>
      </c>
      <c r="C904" s="180"/>
      <c r="D904" s="180">
        <v>76</v>
      </c>
      <c r="E904" s="180"/>
      <c r="F904" s="180"/>
      <c r="G904" s="180">
        <f>SUM(C904:F904)</f>
      </c>
      <c r="H904" s="125">
        <v>6500</v>
      </c>
      <c r="I904" s="125">
        <f>G904*H904</f>
      </c>
      <c r="J904" s="185"/>
      <c r="K904" s="125">
        <f>SUM(I904:J904)</f>
      </c>
      <c r="L904" s="242"/>
      <c r="M904" s="175"/>
      <c r="N904" s="87"/>
      <c r="O904" s="87"/>
      <c r="P904" s="87"/>
      <c r="Q904" s="87"/>
      <c r="R904" s="87"/>
      <c r="S904" s="87"/>
      <c r="T904" s="87"/>
      <c r="U904" s="87"/>
      <c r="V904" s="175"/>
      <c r="W904" s="87"/>
      <c r="X904" s="87"/>
      <c r="Y904" s="87"/>
      <c r="Z904" s="87"/>
      <c r="AA904" s="87"/>
      <c r="AB904" s="87"/>
      <c r="AC904" s="86"/>
      <c r="AD904" s="87"/>
    </row>
    <row x14ac:dyDescent="0.25" r="905" customHeight="1" ht="17.25">
      <c r="A905" s="235">
        <f>A901</f>
        <v>25569.375</v>
      </c>
      <c r="B905" s="186" t="s">
        <v>156</v>
      </c>
      <c r="C905" s="180"/>
      <c r="D905" s="180">
        <v>5</v>
      </c>
      <c r="E905" s="180"/>
      <c r="F905" s="180"/>
      <c r="G905" s="180">
        <f>SUM(C905:F905)</f>
      </c>
      <c r="H905" s="125">
        <v>6500</v>
      </c>
      <c r="I905" s="125">
        <f>G905*H905</f>
      </c>
      <c r="J905" s="185"/>
      <c r="K905" s="125">
        <f>SUM(I905:J905)</f>
      </c>
      <c r="L905" s="242"/>
      <c r="M905" s="175"/>
      <c r="N905" s="87"/>
      <c r="O905" s="87"/>
      <c r="P905" s="87"/>
      <c r="Q905" s="87"/>
      <c r="R905" s="87"/>
      <c r="S905" s="87"/>
      <c r="T905" s="87"/>
      <c r="U905" s="87"/>
      <c r="V905" s="175"/>
      <c r="W905" s="87"/>
      <c r="X905" s="87"/>
      <c r="Y905" s="87"/>
      <c r="Z905" s="87"/>
      <c r="AA905" s="87"/>
      <c r="AB905" s="87"/>
      <c r="AC905" s="86"/>
      <c r="AD905" s="87"/>
    </row>
    <row x14ac:dyDescent="0.25" r="906" customHeight="1" ht="17.25">
      <c r="A906" s="235">
        <f>A907</f>
        <v>25569.375</v>
      </c>
      <c r="B906" s="186" t="s">
        <v>112</v>
      </c>
      <c r="C906" s="180"/>
      <c r="D906" s="180">
        <v>11</v>
      </c>
      <c r="E906" s="180"/>
      <c r="F906" s="180"/>
      <c r="G906" s="180">
        <f>SUM(C906:F906)</f>
      </c>
      <c r="H906" s="125">
        <v>6900</v>
      </c>
      <c r="I906" s="125">
        <f>G906*H906</f>
      </c>
      <c r="J906" s="185"/>
      <c r="K906" s="125">
        <f>SUM(I906:J906)</f>
      </c>
      <c r="L906" s="242"/>
      <c r="M906" s="175"/>
      <c r="N906" s="87"/>
      <c r="O906" s="87"/>
      <c r="P906" s="87"/>
      <c r="Q906" s="87"/>
      <c r="R906" s="87"/>
      <c r="S906" s="87"/>
      <c r="T906" s="87"/>
      <c r="U906" s="87"/>
      <c r="V906" s="175"/>
      <c r="W906" s="87"/>
      <c r="X906" s="87"/>
      <c r="Y906" s="87"/>
      <c r="Z906" s="87"/>
      <c r="AA906" s="87"/>
      <c r="AB906" s="87"/>
      <c r="AC906" s="86"/>
      <c r="AD906" s="87"/>
    </row>
    <row x14ac:dyDescent="0.25" r="907" customHeight="1" ht="17.25">
      <c r="A907" s="235">
        <f>A905</f>
        <v>25569.375</v>
      </c>
      <c r="B907" s="179"/>
      <c r="C907" s="180"/>
      <c r="D907" s="180"/>
      <c r="E907" s="180"/>
      <c r="F907" s="180"/>
      <c r="G907" s="180">
        <f>SUM(C907:F907)</f>
      </c>
      <c r="H907" s="125"/>
      <c r="I907" s="125">
        <f>G905*H907</f>
      </c>
      <c r="J907" s="185"/>
      <c r="K907" s="125">
        <f>SUM(I907:J907)</f>
      </c>
      <c r="L907" s="242"/>
      <c r="M907" s="175"/>
      <c r="N907" s="87"/>
      <c r="O907" s="87"/>
      <c r="P907" s="87"/>
      <c r="Q907" s="87"/>
      <c r="R907" s="87"/>
      <c r="S907" s="87"/>
      <c r="T907" s="87"/>
      <c r="U907" s="87"/>
      <c r="V907" s="175"/>
      <c r="W907" s="87"/>
      <c r="X907" s="87"/>
      <c r="Y907" s="87"/>
      <c r="Z907" s="87"/>
      <c r="AA907" s="87"/>
      <c r="AB907" s="87"/>
      <c r="AC907" s="86"/>
      <c r="AD907" s="87"/>
    </row>
    <row x14ac:dyDescent="0.25" r="908" customHeight="1" ht="17.25">
      <c r="A908" s="235">
        <f>A907</f>
        <v>25569.375</v>
      </c>
      <c r="B908" s="179"/>
      <c r="C908" s="180"/>
      <c r="D908" s="180"/>
      <c r="E908" s="180"/>
      <c r="F908" s="180"/>
      <c r="G908" s="180">
        <f>SUM(C908:F908)</f>
      </c>
      <c r="H908" s="125"/>
      <c r="I908" s="125">
        <f>G908*H908</f>
      </c>
      <c r="J908" s="185"/>
      <c r="K908" s="125">
        <f>SUM(I908:J908)</f>
      </c>
      <c r="L908" s="242"/>
      <c r="M908" s="175"/>
      <c r="N908" s="87"/>
      <c r="O908" s="87"/>
      <c r="P908" s="87"/>
      <c r="Q908" s="87"/>
      <c r="R908" s="87"/>
      <c r="S908" s="87"/>
      <c r="T908" s="87"/>
      <c r="U908" s="87"/>
      <c r="V908" s="175"/>
      <c r="W908" s="87"/>
      <c r="X908" s="87"/>
      <c r="Y908" s="87"/>
      <c r="Z908" s="87"/>
      <c r="AA908" s="87"/>
      <c r="AB908" s="87"/>
      <c r="AC908" s="86"/>
      <c r="AD908" s="87"/>
    </row>
    <row x14ac:dyDescent="0.25" r="909" customHeight="1" ht="17.25">
      <c r="A909" s="235">
        <f>A908</f>
        <v>25569.375</v>
      </c>
      <c r="B909" s="179"/>
      <c r="C909" s="180"/>
      <c r="D909" s="180"/>
      <c r="E909" s="180"/>
      <c r="F909" s="180"/>
      <c r="G909" s="180">
        <f>SUM(C909:F909)</f>
      </c>
      <c r="H909" s="125"/>
      <c r="I909" s="125">
        <f>G908*H909</f>
      </c>
      <c r="J909" s="185"/>
      <c r="K909" s="125">
        <f>SUM(I909:J909)</f>
      </c>
      <c r="L909" s="242"/>
      <c r="M909" s="175"/>
      <c r="N909" s="87"/>
      <c r="O909" s="87"/>
      <c r="P909" s="87"/>
      <c r="Q909" s="87"/>
      <c r="R909" s="87"/>
      <c r="S909" s="87"/>
      <c r="T909" s="87"/>
      <c r="U909" s="87"/>
      <c r="V909" s="175"/>
      <c r="W909" s="87"/>
      <c r="X909" s="87"/>
      <c r="Y909" s="87"/>
      <c r="Z909" s="87"/>
      <c r="AA909" s="87"/>
      <c r="AB909" s="87"/>
      <c r="AC909" s="86"/>
      <c r="AD909" s="87"/>
    </row>
    <row x14ac:dyDescent="0.25" r="910" customHeight="1" ht="17.25">
      <c r="A910" s="235">
        <f>A904</f>
        <v>25569.375</v>
      </c>
      <c r="B910" s="179"/>
      <c r="C910" s="180"/>
      <c r="D910" s="180"/>
      <c r="E910" s="180"/>
      <c r="F910" s="180"/>
      <c r="G910" s="180">
        <f>SUM(C910:F910)</f>
      </c>
      <c r="H910" s="125"/>
      <c r="I910" s="125">
        <f>G910*H910</f>
      </c>
      <c r="J910" s="185"/>
      <c r="K910" s="125">
        <f>SUM(I910:J910)</f>
      </c>
      <c r="L910" s="242"/>
      <c r="M910" s="175"/>
      <c r="N910" s="87"/>
      <c r="O910" s="87"/>
      <c r="P910" s="87"/>
      <c r="Q910" s="87"/>
      <c r="R910" s="87"/>
      <c r="S910" s="87"/>
      <c r="T910" s="87"/>
      <c r="U910" s="87"/>
      <c r="V910" s="175"/>
      <c r="W910" s="87"/>
      <c r="X910" s="87"/>
      <c r="Y910" s="87"/>
      <c r="Z910" s="87"/>
      <c r="AA910" s="87"/>
      <c r="AB910" s="87"/>
      <c r="AC910" s="86"/>
      <c r="AD910" s="87"/>
    </row>
    <row x14ac:dyDescent="0.25" r="911" customHeight="1" ht="17.25">
      <c r="A911" s="235">
        <f>A910</f>
        <v>25569.375</v>
      </c>
      <c r="B911" s="179"/>
      <c r="C911" s="180"/>
      <c r="D911" s="180"/>
      <c r="E911" s="180"/>
      <c r="F911" s="180"/>
      <c r="G911" s="180">
        <f>SUM(C911:F911)</f>
      </c>
      <c r="H911" s="125"/>
      <c r="I911" s="125">
        <f>G910*H911</f>
      </c>
      <c r="J911" s="185"/>
      <c r="K911" s="125">
        <f>SUM(I911:J911)</f>
      </c>
      <c r="L911" s="242"/>
      <c r="M911" s="175"/>
      <c r="N911" s="87"/>
      <c r="O911" s="87"/>
      <c r="P911" s="87"/>
      <c r="Q911" s="87"/>
      <c r="R911" s="87"/>
      <c r="S911" s="87"/>
      <c r="T911" s="87"/>
      <c r="U911" s="87"/>
      <c r="V911" s="175"/>
      <c r="W911" s="87"/>
      <c r="X911" s="87"/>
      <c r="Y911" s="87"/>
      <c r="Z911" s="87"/>
      <c r="AA911" s="87"/>
      <c r="AB911" s="87"/>
      <c r="AC911" s="86"/>
      <c r="AD911" s="87"/>
    </row>
    <row x14ac:dyDescent="0.25" r="912" customHeight="1" ht="17.25">
      <c r="A912" s="243">
        <f>A911</f>
        <v>25569.375</v>
      </c>
      <c r="B912" s="282" t="s">
        <v>157</v>
      </c>
      <c r="C912" s="191">
        <f>SUM(C904:C911)</f>
      </c>
      <c r="D912" s="191">
        <f>SUM(D904:D911)</f>
      </c>
      <c r="E912" s="191">
        <f>SUM(E904:E911)</f>
      </c>
      <c r="F912" s="191">
        <f>SUM(F904:F911)</f>
      </c>
      <c r="G912" s="191">
        <f>SUM(G904:G911)</f>
      </c>
      <c r="H912" s="201"/>
      <c r="I912" s="201">
        <f>SUM(I904:I911)</f>
      </c>
      <c r="J912" s="201"/>
      <c r="K912" s="202">
        <f>SUM(K904:K911)</f>
      </c>
      <c r="L912" s="242"/>
      <c r="M912" s="175"/>
      <c r="N912" s="87"/>
      <c r="O912" s="87"/>
      <c r="P912" s="87"/>
      <c r="Q912" s="87"/>
      <c r="R912" s="87"/>
      <c r="S912" s="87"/>
      <c r="T912" s="87"/>
      <c r="U912" s="87"/>
      <c r="V912" s="175"/>
      <c r="W912" s="87"/>
      <c r="X912" s="87"/>
      <c r="Y912" s="87"/>
      <c r="Z912" s="87"/>
      <c r="AA912" s="87"/>
      <c r="AB912" s="87"/>
      <c r="AC912" s="86"/>
      <c r="AD912" s="87"/>
    </row>
    <row x14ac:dyDescent="0.25" r="913" customHeight="1" ht="17.25" hidden="1">
      <c r="A913" s="272" t="s">
        <v>128</v>
      </c>
      <c r="B913" s="273" t="s">
        <v>2</v>
      </c>
      <c r="C913" s="274" t="s">
        <v>129</v>
      </c>
      <c r="D913" s="274" t="s">
        <v>130</v>
      </c>
      <c r="E913" s="274" t="s">
        <v>131</v>
      </c>
      <c r="F913" s="274" t="s">
        <v>132</v>
      </c>
      <c r="G913" s="274" t="s">
        <v>133</v>
      </c>
      <c r="H913" s="274" t="s">
        <v>7</v>
      </c>
      <c r="I913" s="274" t="s">
        <v>134</v>
      </c>
      <c r="J913" s="274" t="s">
        <v>90</v>
      </c>
      <c r="K913" s="275" t="s">
        <v>135</v>
      </c>
      <c r="L913" s="276"/>
      <c r="M913" s="175"/>
      <c r="N913" s="87"/>
      <c r="O913" s="87"/>
      <c r="P913" s="87"/>
      <c r="Q913" s="87"/>
      <c r="R913" s="87"/>
      <c r="S913" s="87"/>
      <c r="T913" s="87"/>
      <c r="U913" s="87"/>
      <c r="V913" s="175"/>
      <c r="W913" s="87"/>
      <c r="X913" s="87"/>
      <c r="Y913" s="87"/>
      <c r="Z913" s="87"/>
      <c r="AA913" s="87"/>
      <c r="AB913" s="87"/>
      <c r="AC913" s="86"/>
      <c r="AD913" s="87"/>
    </row>
    <row x14ac:dyDescent="0.25" r="914" customHeight="1" ht="17.25">
      <c r="A914" s="235">
        <f>A912+1</f>
        <v>25569.375</v>
      </c>
      <c r="B914" s="179" t="s">
        <v>203</v>
      </c>
      <c r="C914" s="180"/>
      <c r="D914" s="180"/>
      <c r="E914" s="180"/>
      <c r="F914" s="180"/>
      <c r="G914" s="180">
        <f>SUM(C914:F914)</f>
      </c>
      <c r="H914" s="237">
        <v>6000</v>
      </c>
      <c r="I914" s="125">
        <f>G914*H914</f>
      </c>
      <c r="J914" s="125">
        <f>I914*0.1</f>
      </c>
      <c r="K914" s="132">
        <f>SUM(I914:J914)</f>
      </c>
      <c r="L914" s="242"/>
      <c r="M914" s="175"/>
      <c r="N914" s="87"/>
      <c r="O914" s="87"/>
      <c r="P914" s="87"/>
      <c r="Q914" s="87"/>
      <c r="R914" s="87"/>
      <c r="S914" s="87"/>
      <c r="T914" s="87"/>
      <c r="U914" s="87"/>
      <c r="V914" s="175"/>
      <c r="W914" s="87"/>
      <c r="X914" s="87"/>
      <c r="Y914" s="87"/>
      <c r="Z914" s="87"/>
      <c r="AA914" s="87"/>
      <c r="AB914" s="87"/>
      <c r="AC914" s="86"/>
      <c r="AD914" s="87"/>
    </row>
    <row x14ac:dyDescent="0.25" r="915" customHeight="1" ht="17.25">
      <c r="A915" s="235">
        <f>A914</f>
        <v>25569.375</v>
      </c>
      <c r="B915" s="179" t="s">
        <v>205</v>
      </c>
      <c r="C915" s="180"/>
      <c r="D915" s="180"/>
      <c r="E915" s="180"/>
      <c r="F915" s="180"/>
      <c r="G915" s="180">
        <f>SUM(C915:F915)</f>
      </c>
      <c r="H915" s="182">
        <v>4300</v>
      </c>
      <c r="I915" s="125">
        <f>G915*H915</f>
      </c>
      <c r="J915" s="125">
        <f>I915*0.1</f>
      </c>
      <c r="K915" s="132">
        <f>SUM(I915:J915)</f>
      </c>
      <c r="L915" s="242"/>
      <c r="M915" s="175"/>
      <c r="N915" s="87"/>
      <c r="O915" s="87"/>
      <c r="P915" s="87"/>
      <c r="Q915" s="87"/>
      <c r="R915" s="87"/>
      <c r="S915" s="87"/>
      <c r="T915" s="87"/>
      <c r="U915" s="87"/>
      <c r="V915" s="175"/>
      <c r="W915" s="87"/>
      <c r="X915" s="87"/>
      <c r="Y915" s="87"/>
      <c r="Z915" s="87"/>
      <c r="AA915" s="87"/>
      <c r="AB915" s="87"/>
      <c r="AC915" s="86"/>
      <c r="AD915" s="87"/>
    </row>
    <row x14ac:dyDescent="0.25" r="916" customHeight="1" ht="17.25">
      <c r="A916" s="235">
        <f>A915</f>
        <v>25569.375</v>
      </c>
      <c r="B916" s="179" t="s">
        <v>13</v>
      </c>
      <c r="C916" s="180"/>
      <c r="D916" s="180"/>
      <c r="E916" s="180"/>
      <c r="F916" s="180"/>
      <c r="G916" s="180">
        <f>SUM(C916:F916)</f>
      </c>
      <c r="H916" s="125">
        <v>6000</v>
      </c>
      <c r="I916" s="125">
        <f>G916*H916</f>
      </c>
      <c r="J916" s="125">
        <f>I916*0.1</f>
      </c>
      <c r="K916" s="132">
        <f>SUM(I916:J916)</f>
      </c>
      <c r="L916" s="242"/>
      <c r="M916" s="175"/>
      <c r="N916" s="87"/>
      <c r="O916" s="87"/>
      <c r="P916" s="87"/>
      <c r="Q916" s="87"/>
      <c r="R916" s="87"/>
      <c r="S916" s="87"/>
      <c r="T916" s="87"/>
      <c r="U916" s="87"/>
      <c r="V916" s="175"/>
      <c r="W916" s="87"/>
      <c r="X916" s="87"/>
      <c r="Y916" s="87"/>
      <c r="Z916" s="87"/>
      <c r="AA916" s="87"/>
      <c r="AB916" s="87"/>
      <c r="AC916" s="86"/>
      <c r="AD916" s="87"/>
    </row>
    <row x14ac:dyDescent="0.25" r="917" customHeight="1" ht="17.25">
      <c r="A917" s="235">
        <f>A916</f>
        <v>25569.375</v>
      </c>
      <c r="B917" s="179" t="s">
        <v>58</v>
      </c>
      <c r="C917" s="183" t="s">
        <v>14</v>
      </c>
      <c r="D917" s="180"/>
      <c r="E917" s="180"/>
      <c r="F917" s="180"/>
      <c r="G917" s="180">
        <f>SUM(C917:F917)</f>
      </c>
      <c r="H917" s="237">
        <v>5500</v>
      </c>
      <c r="I917" s="125">
        <f>G917*H917</f>
      </c>
      <c r="J917" s="125">
        <f>I917*0.1</f>
      </c>
      <c r="K917" s="132">
        <f>SUM(I917:J917)</f>
      </c>
      <c r="L917" s="242"/>
      <c r="M917" s="175"/>
      <c r="N917" s="87"/>
      <c r="O917" s="87"/>
      <c r="P917" s="87"/>
      <c r="Q917" s="87"/>
      <c r="R917" s="87"/>
      <c r="S917" s="87"/>
      <c r="T917" s="87"/>
      <c r="U917" s="87"/>
      <c r="V917" s="175"/>
      <c r="W917" s="87"/>
      <c r="X917" s="87"/>
      <c r="Y917" s="87"/>
      <c r="Z917" s="87"/>
      <c r="AA917" s="87"/>
      <c r="AB917" s="87"/>
      <c r="AC917" s="86"/>
      <c r="AD917" s="87"/>
    </row>
    <row x14ac:dyDescent="0.25" r="918" customHeight="1" ht="17.25">
      <c r="A918" s="235">
        <f>A917</f>
        <v>25569.375</v>
      </c>
      <c r="B918" s="179" t="s">
        <v>147</v>
      </c>
      <c r="C918" s="183"/>
      <c r="D918" s="180"/>
      <c r="E918" s="180"/>
      <c r="F918" s="180"/>
      <c r="G918" s="180">
        <f>SUM(C918:F918)</f>
      </c>
      <c r="H918" s="125">
        <v>5000</v>
      </c>
      <c r="I918" s="125">
        <f>G918*H918</f>
      </c>
      <c r="J918" s="125">
        <f>I918*0.1</f>
      </c>
      <c r="K918" s="132">
        <f>SUM(I918:J918)</f>
      </c>
      <c r="L918" s="242"/>
      <c r="M918" s="175"/>
      <c r="N918" s="87"/>
      <c r="O918" s="87"/>
      <c r="P918" s="87"/>
      <c r="Q918" s="87"/>
      <c r="R918" s="87"/>
      <c r="S918" s="87"/>
      <c r="T918" s="87"/>
      <c r="U918" s="87"/>
      <c r="V918" s="175"/>
      <c r="W918" s="87"/>
      <c r="X918" s="87"/>
      <c r="Y918" s="87"/>
      <c r="Z918" s="87"/>
      <c r="AA918" s="87"/>
      <c r="AB918" s="87"/>
      <c r="AC918" s="86"/>
      <c r="AD918" s="87"/>
    </row>
    <row x14ac:dyDescent="0.25" r="919" customHeight="1" ht="17.25">
      <c r="A919" s="235">
        <f>A918</f>
        <v>25569.375</v>
      </c>
      <c r="B919" s="179" t="s">
        <v>27</v>
      </c>
      <c r="C919" s="180"/>
      <c r="D919" s="180"/>
      <c r="E919" s="180"/>
      <c r="F919" s="180"/>
      <c r="G919" s="180">
        <f>SUM(C919:F919)</f>
      </c>
      <c r="H919" s="125">
        <v>5500</v>
      </c>
      <c r="I919" s="125">
        <f>G919*H919</f>
      </c>
      <c r="J919" s="125">
        <f>I919*0.1</f>
      </c>
      <c r="K919" s="132">
        <f>SUM(I919:J919)</f>
      </c>
      <c r="L919" s="242"/>
      <c r="M919" s="175"/>
      <c r="N919" s="87"/>
      <c r="O919" s="87"/>
      <c r="P919" s="87"/>
      <c r="Q919" s="87"/>
      <c r="R919" s="87"/>
      <c r="S919" s="87"/>
      <c r="T919" s="87"/>
      <c r="U919" s="87"/>
      <c r="V919" s="175"/>
      <c r="W919" s="87"/>
      <c r="X919" s="87"/>
      <c r="Y919" s="87"/>
      <c r="Z919" s="87"/>
      <c r="AA919" s="87"/>
      <c r="AB919" s="87"/>
      <c r="AC919" s="86"/>
      <c r="AD919" s="87"/>
    </row>
    <row x14ac:dyDescent="0.25" r="920" customHeight="1" ht="17.25">
      <c r="A920" s="235">
        <f>A919</f>
        <v>25569.375</v>
      </c>
      <c r="B920" s="179" t="s">
        <v>20</v>
      </c>
      <c r="C920" s="180"/>
      <c r="D920" s="180"/>
      <c r="E920" s="180"/>
      <c r="F920" s="180"/>
      <c r="G920" s="180">
        <f>SUM(C920:F920)</f>
      </c>
      <c r="H920" s="125">
        <v>5000</v>
      </c>
      <c r="I920" s="125">
        <f>G920*H920</f>
      </c>
      <c r="J920" s="125">
        <f>I920*0.1</f>
      </c>
      <c r="K920" s="132">
        <f>SUM(I920:J920)</f>
      </c>
      <c r="L920" s="242"/>
      <c r="M920" s="175"/>
      <c r="N920" s="87"/>
      <c r="O920" s="87"/>
      <c r="P920" s="87"/>
      <c r="Q920" s="87"/>
      <c r="R920" s="87"/>
      <c r="S920" s="87"/>
      <c r="T920" s="87"/>
      <c r="U920" s="87"/>
      <c r="V920" s="175"/>
      <c r="W920" s="87"/>
      <c r="X920" s="87"/>
      <c r="Y920" s="87"/>
      <c r="Z920" s="87"/>
      <c r="AA920" s="87"/>
      <c r="AB920" s="87"/>
      <c r="AC920" s="86"/>
      <c r="AD920" s="87"/>
    </row>
    <row x14ac:dyDescent="0.25" r="921" customHeight="1" ht="17.25">
      <c r="A921" s="235">
        <f>A920</f>
        <v>25569.375</v>
      </c>
      <c r="B921" s="179" t="s">
        <v>31</v>
      </c>
      <c r="C921" s="180"/>
      <c r="D921" s="180"/>
      <c r="E921" s="180"/>
      <c r="F921" s="180"/>
      <c r="G921" s="180">
        <f>SUM(C921:F921)</f>
      </c>
      <c r="H921" s="125">
        <v>6000</v>
      </c>
      <c r="I921" s="125">
        <f>G921*H921</f>
      </c>
      <c r="J921" s="125">
        <f>I921*0.1</f>
      </c>
      <c r="K921" s="132">
        <f>SUM(I921:J921)</f>
      </c>
      <c r="L921" s="242"/>
      <c r="M921" s="175"/>
      <c r="N921" s="87"/>
      <c r="O921" s="87"/>
      <c r="P921" s="87"/>
      <c r="Q921" s="87"/>
      <c r="R921" s="87"/>
      <c r="S921" s="87"/>
      <c r="T921" s="87"/>
      <c r="U921" s="87"/>
      <c r="V921" s="175"/>
      <c r="W921" s="87"/>
      <c r="X921" s="87"/>
      <c r="Y921" s="87"/>
      <c r="Z921" s="87"/>
      <c r="AA921" s="87"/>
      <c r="AB921" s="87"/>
      <c r="AC921" s="86"/>
      <c r="AD921" s="87"/>
    </row>
    <row x14ac:dyDescent="0.25" r="922" customHeight="1" ht="17.25">
      <c r="A922" s="235">
        <f>A921</f>
        <v>25569.375</v>
      </c>
      <c r="B922" s="179" t="s">
        <v>71</v>
      </c>
      <c r="C922" s="180"/>
      <c r="D922" s="180"/>
      <c r="E922" s="180"/>
      <c r="F922" s="180"/>
      <c r="G922" s="180">
        <f>SUM(C922:F922)</f>
      </c>
      <c r="H922" s="125">
        <v>6000</v>
      </c>
      <c r="I922" s="125">
        <f>G922*H922</f>
      </c>
      <c r="J922" s="125">
        <f>I922*0.1</f>
      </c>
      <c r="K922" s="132">
        <f>SUM(I922:J922)</f>
      </c>
      <c r="L922" s="242"/>
      <c r="M922" s="175"/>
      <c r="N922" s="87"/>
      <c r="O922" s="87"/>
      <c r="P922" s="87"/>
      <c r="Q922" s="87"/>
      <c r="R922" s="87"/>
      <c r="S922" s="87"/>
      <c r="T922" s="87"/>
      <c r="U922" s="87"/>
      <c r="V922" s="175"/>
      <c r="W922" s="87"/>
      <c r="X922" s="87"/>
      <c r="Y922" s="87"/>
      <c r="Z922" s="87"/>
      <c r="AA922" s="87"/>
      <c r="AB922" s="87"/>
      <c r="AC922" s="86"/>
      <c r="AD922" s="87"/>
    </row>
    <row x14ac:dyDescent="0.25" r="923" customHeight="1" ht="17.25">
      <c r="A923" s="235">
        <f>A922</f>
        <v>25569.375</v>
      </c>
      <c r="B923" s="179" t="s">
        <v>49</v>
      </c>
      <c r="C923" s="180"/>
      <c r="D923" s="180"/>
      <c r="E923" s="180"/>
      <c r="F923" s="180"/>
      <c r="G923" s="180">
        <f>SUM(C923:F923)</f>
      </c>
      <c r="H923" s="125">
        <v>6000</v>
      </c>
      <c r="I923" s="125">
        <f>G923*H923</f>
      </c>
      <c r="J923" s="125">
        <f>I923*0.1</f>
      </c>
      <c r="K923" s="132">
        <f>SUM(I923:J923)</f>
      </c>
      <c r="L923" s="242"/>
      <c r="M923" s="175"/>
      <c r="N923" s="87"/>
      <c r="O923" s="87"/>
      <c r="P923" s="87"/>
      <c r="Q923" s="87"/>
      <c r="R923" s="87"/>
      <c r="S923" s="87"/>
      <c r="T923" s="87"/>
      <c r="U923" s="87"/>
      <c r="V923" s="175"/>
      <c r="W923" s="87"/>
      <c r="X923" s="87"/>
      <c r="Y923" s="87"/>
      <c r="Z923" s="87"/>
      <c r="AA923" s="87"/>
      <c r="AB923" s="87"/>
      <c r="AC923" s="86"/>
      <c r="AD923" s="87"/>
    </row>
    <row x14ac:dyDescent="0.25" r="924" customHeight="1" ht="17.25">
      <c r="A924" s="235">
        <f>A923</f>
        <v>25569.375</v>
      </c>
      <c r="B924" s="184" t="s">
        <v>9</v>
      </c>
      <c r="C924" s="180"/>
      <c r="D924" s="180"/>
      <c r="E924" s="180"/>
      <c r="F924" s="180"/>
      <c r="G924" s="180">
        <f>SUM(C924:F924)</f>
      </c>
      <c r="H924" s="125">
        <v>6000</v>
      </c>
      <c r="I924" s="125">
        <f>G924*H924</f>
      </c>
      <c r="J924" s="125">
        <f>I924*0.1</f>
      </c>
      <c r="K924" s="132">
        <f>SUM(I924:J924)</f>
      </c>
      <c r="L924" s="242"/>
      <c r="M924" s="175"/>
      <c r="N924" s="87"/>
      <c r="O924" s="87"/>
      <c r="P924" s="87"/>
      <c r="Q924" s="87"/>
      <c r="R924" s="87"/>
      <c r="S924" s="87"/>
      <c r="T924" s="87"/>
      <c r="U924" s="87"/>
      <c r="V924" s="175"/>
      <c r="W924" s="87"/>
      <c r="X924" s="87"/>
      <c r="Y924" s="87"/>
      <c r="Z924" s="87"/>
      <c r="AA924" s="87"/>
      <c r="AB924" s="87"/>
      <c r="AC924" s="86"/>
      <c r="AD924" s="87"/>
    </row>
    <row x14ac:dyDescent="0.25" r="925" customHeight="1" ht="17.25">
      <c r="A925" s="235">
        <f>A924</f>
        <v>25569.375</v>
      </c>
      <c r="B925" s="179" t="s">
        <v>78</v>
      </c>
      <c r="C925" s="180"/>
      <c r="D925" s="180"/>
      <c r="E925" s="180"/>
      <c r="F925" s="180"/>
      <c r="G925" s="180">
        <f>SUM(C925:F925)</f>
      </c>
      <c r="H925" s="125">
        <v>6500</v>
      </c>
      <c r="I925" s="125">
        <f>G925*H925</f>
      </c>
      <c r="J925" s="125">
        <f>I925*0.1</f>
      </c>
      <c r="K925" s="132">
        <f>SUM(I925:J925)</f>
      </c>
      <c r="L925" s="242"/>
      <c r="M925" s="175"/>
      <c r="N925" s="87"/>
      <c r="O925" s="87"/>
      <c r="P925" s="87"/>
      <c r="Q925" s="87"/>
      <c r="R925" s="87"/>
      <c r="S925" s="87"/>
      <c r="T925" s="87"/>
      <c r="U925" s="87"/>
      <c r="V925" s="175"/>
      <c r="W925" s="87"/>
      <c r="X925" s="87"/>
      <c r="Y925" s="87"/>
      <c r="Z925" s="87"/>
      <c r="AA925" s="87"/>
      <c r="AB925" s="87"/>
      <c r="AC925" s="86"/>
      <c r="AD925" s="87"/>
    </row>
    <row x14ac:dyDescent="0.25" r="926" customHeight="1" ht="17.25">
      <c r="A926" s="235">
        <f>A925</f>
        <v>25569.375</v>
      </c>
      <c r="B926" s="179" t="s">
        <v>55</v>
      </c>
      <c r="C926" s="180"/>
      <c r="D926" s="180"/>
      <c r="E926" s="180"/>
      <c r="F926" s="180"/>
      <c r="G926" s="180">
        <f>SUM(C926:F926)</f>
      </c>
      <c r="H926" s="125">
        <v>6500</v>
      </c>
      <c r="I926" s="125">
        <f>G926*H926</f>
      </c>
      <c r="J926" s="125">
        <f>I926*0.1</f>
      </c>
      <c r="K926" s="132">
        <f>SUM(I926:J926)</f>
      </c>
      <c r="L926" s="242"/>
      <c r="M926" s="175"/>
      <c r="N926" s="87"/>
      <c r="O926" s="87"/>
      <c r="P926" s="87"/>
      <c r="Q926" s="87"/>
      <c r="R926" s="87"/>
      <c r="S926" s="87"/>
      <c r="T926" s="87"/>
      <c r="U926" s="87"/>
      <c r="V926" s="175"/>
      <c r="W926" s="87"/>
      <c r="X926" s="87"/>
      <c r="Y926" s="87"/>
      <c r="Z926" s="87"/>
      <c r="AA926" s="87"/>
      <c r="AB926" s="87"/>
      <c r="AC926" s="86"/>
      <c r="AD926" s="87"/>
    </row>
    <row x14ac:dyDescent="0.25" r="927" customHeight="1" ht="17.25">
      <c r="A927" s="235">
        <f>A926</f>
        <v>25569.375</v>
      </c>
      <c r="B927" s="279" t="s">
        <v>80</v>
      </c>
      <c r="C927" s="180"/>
      <c r="D927" s="180"/>
      <c r="E927" s="180"/>
      <c r="F927" s="180"/>
      <c r="G927" s="180">
        <f>SUM(C927:F927)</f>
      </c>
      <c r="H927" s="125">
        <v>6000</v>
      </c>
      <c r="I927" s="125">
        <f>G927*H927</f>
      </c>
      <c r="J927" s="185"/>
      <c r="K927" s="132">
        <f>SUM(I927:J927)</f>
      </c>
      <c r="L927" s="242"/>
      <c r="M927" s="175"/>
      <c r="N927" s="87"/>
      <c r="O927" s="87"/>
      <c r="P927" s="87"/>
      <c r="Q927" s="87"/>
      <c r="R927" s="87"/>
      <c r="S927" s="87"/>
      <c r="T927" s="87"/>
      <c r="U927" s="87"/>
      <c r="V927" s="175"/>
      <c r="W927" s="87"/>
      <c r="X927" s="87"/>
      <c r="Y927" s="87"/>
      <c r="Z927" s="87"/>
      <c r="AA927" s="87"/>
      <c r="AB927" s="87"/>
      <c r="AC927" s="86"/>
      <c r="AD927" s="87"/>
    </row>
    <row x14ac:dyDescent="0.25" r="928" customHeight="1" ht="17.25">
      <c r="A928" s="235">
        <f>A927</f>
        <v>25569.375</v>
      </c>
      <c r="B928" s="279" t="s">
        <v>67</v>
      </c>
      <c r="C928" s="180"/>
      <c r="D928" s="180"/>
      <c r="E928" s="180"/>
      <c r="F928" s="180"/>
      <c r="G928" s="180">
        <f>SUM(C928:F928)</f>
      </c>
      <c r="H928" s="125">
        <v>5500</v>
      </c>
      <c r="I928" s="125">
        <f>G928*H928</f>
      </c>
      <c r="J928" s="125">
        <f>I928*0.1</f>
      </c>
      <c r="K928" s="132">
        <f>SUM(I928:J928)</f>
      </c>
      <c r="L928" s="242"/>
      <c r="M928" s="175"/>
      <c r="N928" s="87"/>
      <c r="O928" s="87"/>
      <c r="P928" s="87"/>
      <c r="Q928" s="87"/>
      <c r="R928" s="87"/>
      <c r="S928" s="87"/>
      <c r="T928" s="87"/>
      <c r="U928" s="87"/>
      <c r="V928" s="175"/>
      <c r="W928" s="87"/>
      <c r="X928" s="87"/>
      <c r="Y928" s="87"/>
      <c r="Z928" s="87"/>
      <c r="AA928" s="87"/>
      <c r="AB928" s="87"/>
      <c r="AC928" s="86"/>
      <c r="AD928" s="87"/>
    </row>
    <row x14ac:dyDescent="0.25" r="929" customHeight="1" ht="17.25">
      <c r="A929" s="235">
        <f>A928</f>
        <v>25569.375</v>
      </c>
      <c r="B929" s="279" t="s">
        <v>74</v>
      </c>
      <c r="C929" s="180"/>
      <c r="D929" s="180"/>
      <c r="E929" s="180"/>
      <c r="F929" s="180"/>
      <c r="G929" s="180">
        <f>SUM(C929:F929)</f>
      </c>
      <c r="H929" s="187">
        <v>5000</v>
      </c>
      <c r="I929" s="125">
        <f>G929*H929</f>
      </c>
      <c r="J929" s="125">
        <f>I929*0.1</f>
      </c>
      <c r="K929" s="132">
        <f>SUM(I929:J929)</f>
      </c>
      <c r="L929" s="242"/>
      <c r="M929" s="175"/>
      <c r="N929" s="87"/>
      <c r="O929" s="87"/>
      <c r="P929" s="87"/>
      <c r="Q929" s="87"/>
      <c r="R929" s="87"/>
      <c r="S929" s="87"/>
      <c r="T929" s="87"/>
      <c r="U929" s="87"/>
      <c r="V929" s="175"/>
      <c r="W929" s="87"/>
      <c r="X929" s="87"/>
      <c r="Y929" s="87"/>
      <c r="Z929" s="87"/>
      <c r="AA929" s="87"/>
      <c r="AB929" s="87"/>
      <c r="AC929" s="86"/>
      <c r="AD929" s="87"/>
    </row>
    <row x14ac:dyDescent="0.25" r="930" customHeight="1" ht="17.25">
      <c r="A930" s="235">
        <f>A929</f>
        <v>25569.375</v>
      </c>
      <c r="B930" s="280" t="s">
        <v>11</v>
      </c>
      <c r="C930" s="180"/>
      <c r="D930" s="180"/>
      <c r="E930" s="180"/>
      <c r="F930" s="180"/>
      <c r="G930" s="180">
        <f>SUM(C930:F930)</f>
      </c>
      <c r="H930" s="125">
        <v>6000</v>
      </c>
      <c r="I930" s="125">
        <f>G930*H930</f>
      </c>
      <c r="J930" s="125">
        <f>I930*0.1</f>
      </c>
      <c r="K930" s="132">
        <f>SUM(I930:J930)</f>
      </c>
      <c r="L930" s="242"/>
      <c r="M930" s="175"/>
      <c r="N930" s="87"/>
      <c r="O930" s="87"/>
      <c r="P930" s="87"/>
      <c r="Q930" s="87"/>
      <c r="R930" s="87"/>
      <c r="S930" s="87"/>
      <c r="T930" s="87"/>
      <c r="U930" s="87"/>
      <c r="V930" s="175"/>
      <c r="W930" s="87"/>
      <c r="X930" s="87"/>
      <c r="Y930" s="87"/>
      <c r="Z930" s="87"/>
      <c r="AA930" s="87"/>
      <c r="AB930" s="87"/>
      <c r="AC930" s="86"/>
      <c r="AD930" s="87"/>
    </row>
    <row x14ac:dyDescent="0.25" r="931" customHeight="1" ht="17.25">
      <c r="A931" s="235">
        <f>A930</f>
        <v>25569.375</v>
      </c>
      <c r="B931" s="279" t="s">
        <v>22</v>
      </c>
      <c r="C931" s="180"/>
      <c r="D931" s="180"/>
      <c r="E931" s="180"/>
      <c r="F931" s="180"/>
      <c r="G931" s="180">
        <f>SUM(C931:F931)</f>
      </c>
      <c r="H931" s="237">
        <v>4800</v>
      </c>
      <c r="I931" s="125">
        <f>G931*H931</f>
      </c>
      <c r="J931" s="125">
        <f>I931*0.1</f>
      </c>
      <c r="K931" s="132">
        <f>SUM(I931:J931)</f>
      </c>
      <c r="L931" s="242"/>
      <c r="M931" s="175"/>
      <c r="N931" s="87"/>
      <c r="O931" s="87"/>
      <c r="P931" s="87"/>
      <c r="Q931" s="87"/>
      <c r="R931" s="87"/>
      <c r="S931" s="87"/>
      <c r="T931" s="87"/>
      <c r="U931" s="87"/>
      <c r="V931" s="175"/>
      <c r="W931" s="87"/>
      <c r="X931" s="87"/>
      <c r="Y931" s="87"/>
      <c r="Z931" s="87"/>
      <c r="AA931" s="87"/>
      <c r="AB931" s="87"/>
      <c r="AC931" s="86"/>
      <c r="AD931" s="87"/>
    </row>
    <row x14ac:dyDescent="0.25" r="932" customHeight="1" ht="17.25">
      <c r="A932" s="235">
        <f>A931</f>
        <v>25569.375</v>
      </c>
      <c r="B932" s="279" t="s">
        <v>84</v>
      </c>
      <c r="C932" s="180"/>
      <c r="D932" s="180"/>
      <c r="E932" s="180"/>
      <c r="F932" s="180"/>
      <c r="G932" s="180">
        <f>SUM(C932:F932)</f>
      </c>
      <c r="H932" s="237">
        <v>4800</v>
      </c>
      <c r="I932" s="125">
        <f>G932*H932</f>
      </c>
      <c r="J932" s="125">
        <f>I932*0.1</f>
      </c>
      <c r="K932" s="132">
        <f>SUM(I932:J932)</f>
      </c>
      <c r="L932" s="242"/>
      <c r="M932" s="175"/>
      <c r="N932" s="87"/>
      <c r="O932" s="87"/>
      <c r="P932" s="87"/>
      <c r="Q932" s="87"/>
      <c r="R932" s="87"/>
      <c r="S932" s="87"/>
      <c r="T932" s="87"/>
      <c r="U932" s="87"/>
      <c r="V932" s="175"/>
      <c r="W932" s="87"/>
      <c r="X932" s="87"/>
      <c r="Y932" s="87"/>
      <c r="Z932" s="87"/>
      <c r="AA932" s="87"/>
      <c r="AB932" s="87"/>
      <c r="AC932" s="86"/>
      <c r="AD932" s="87"/>
    </row>
    <row x14ac:dyDescent="0.25" r="933" customHeight="1" ht="17.25">
      <c r="A933" s="235">
        <f>A932</f>
        <v>25569.375</v>
      </c>
      <c r="B933" s="280" t="s">
        <v>17</v>
      </c>
      <c r="C933" s="180"/>
      <c r="D933" s="180"/>
      <c r="E933" s="180"/>
      <c r="F933" s="180"/>
      <c r="G933" s="180">
        <f>SUM(C933:F933)</f>
      </c>
      <c r="H933" s="125">
        <v>6000</v>
      </c>
      <c r="I933" s="125">
        <f>G933*H933</f>
      </c>
      <c r="J933" s="185"/>
      <c r="K933" s="132">
        <f>SUM(I933:J933)</f>
      </c>
      <c r="L933" s="242"/>
      <c r="M933" s="175"/>
      <c r="N933" s="87"/>
      <c r="O933" s="87"/>
      <c r="P933" s="87"/>
      <c r="Q933" s="87"/>
      <c r="R933" s="87"/>
      <c r="S933" s="87"/>
      <c r="T933" s="87"/>
      <c r="U933" s="87"/>
      <c r="V933" s="175"/>
      <c r="W933" s="87"/>
      <c r="X933" s="87"/>
      <c r="Y933" s="87"/>
      <c r="Z933" s="87"/>
      <c r="AA933" s="87"/>
      <c r="AB933" s="87"/>
      <c r="AC933" s="86"/>
      <c r="AD933" s="87"/>
    </row>
    <row x14ac:dyDescent="0.25" r="934" customHeight="1" ht="17.25">
      <c r="A934" s="235">
        <f>A933</f>
        <v>25569.375</v>
      </c>
      <c r="B934" s="279" t="s">
        <v>29</v>
      </c>
      <c r="C934" s="188" t="s">
        <v>14</v>
      </c>
      <c r="D934" s="180"/>
      <c r="E934" s="180"/>
      <c r="F934" s="180"/>
      <c r="G934" s="180">
        <f>SUM(C934:F934)</f>
      </c>
      <c r="H934" s="125">
        <v>5500</v>
      </c>
      <c r="I934" s="125">
        <f>G934*H934</f>
      </c>
      <c r="J934" s="125">
        <f>I934*0.1</f>
      </c>
      <c r="K934" s="132">
        <f>SUM(I934:J934)</f>
      </c>
      <c r="L934" s="242"/>
      <c r="M934" s="175"/>
      <c r="N934" s="87"/>
      <c r="O934" s="87"/>
      <c r="P934" s="87"/>
      <c r="Q934" s="87"/>
      <c r="R934" s="87"/>
      <c r="S934" s="87"/>
      <c r="T934" s="87"/>
      <c r="U934" s="87"/>
      <c r="V934" s="175"/>
      <c r="W934" s="87"/>
      <c r="X934" s="87"/>
      <c r="Y934" s="87"/>
      <c r="Z934" s="87"/>
      <c r="AA934" s="87"/>
      <c r="AB934" s="87"/>
      <c r="AC934" s="86"/>
      <c r="AD934" s="87"/>
    </row>
    <row x14ac:dyDescent="0.25" r="935" customHeight="1" ht="17.25">
      <c r="A935" s="235">
        <f>A934</f>
        <v>25569.375</v>
      </c>
      <c r="B935" s="279" t="s">
        <v>15</v>
      </c>
      <c r="C935" s="180"/>
      <c r="D935" s="180"/>
      <c r="E935" s="180"/>
      <c r="F935" s="180"/>
      <c r="G935" s="180">
        <f>SUM(C935:F935)</f>
      </c>
      <c r="H935" s="237">
        <v>4800</v>
      </c>
      <c r="I935" s="125">
        <f>G935*H935</f>
      </c>
      <c r="J935" s="125">
        <f>I935*0.1</f>
      </c>
      <c r="K935" s="132">
        <f>SUM(I935:J935)</f>
      </c>
      <c r="L935" s="242"/>
      <c r="M935" s="175"/>
      <c r="N935" s="87"/>
      <c r="O935" s="87"/>
      <c r="P935" s="87"/>
      <c r="Q935" s="87"/>
      <c r="R935" s="87"/>
      <c r="S935" s="87"/>
      <c r="T935" s="87"/>
      <c r="U935" s="87"/>
      <c r="V935" s="175"/>
      <c r="W935" s="87"/>
      <c r="X935" s="87"/>
      <c r="Y935" s="87"/>
      <c r="Z935" s="87"/>
      <c r="AA935" s="87"/>
      <c r="AB935" s="87"/>
      <c r="AC935" s="86"/>
      <c r="AD935" s="87"/>
    </row>
    <row x14ac:dyDescent="0.25" r="936" customHeight="1" ht="17.25">
      <c r="A936" s="235">
        <f>A935</f>
        <v>25569.375</v>
      </c>
      <c r="B936" s="279" t="s">
        <v>21</v>
      </c>
      <c r="C936" s="188" t="s">
        <v>14</v>
      </c>
      <c r="D936" s="180"/>
      <c r="E936" s="180"/>
      <c r="F936" s="180"/>
      <c r="G936" s="180">
        <f>SUM(C936:F936)</f>
      </c>
      <c r="H936" s="125">
        <v>5000</v>
      </c>
      <c r="I936" s="125">
        <f>G936*H936</f>
      </c>
      <c r="J936" s="125">
        <f>I936*0.1</f>
      </c>
      <c r="K936" s="132">
        <f>SUM(I936:J936)</f>
      </c>
      <c r="L936" s="242"/>
      <c r="M936" s="175"/>
      <c r="N936" s="87"/>
      <c r="O936" s="87"/>
      <c r="P936" s="87"/>
      <c r="Q936" s="87"/>
      <c r="R936" s="87"/>
      <c r="S936" s="87"/>
      <c r="T936" s="87"/>
      <c r="U936" s="87"/>
      <c r="V936" s="175"/>
      <c r="W936" s="87"/>
      <c r="X936" s="87"/>
      <c r="Y936" s="87"/>
      <c r="Z936" s="87"/>
      <c r="AA936" s="87"/>
      <c r="AB936" s="87"/>
      <c r="AC936" s="86"/>
      <c r="AD936" s="87"/>
    </row>
    <row x14ac:dyDescent="0.25" r="937" customHeight="1" ht="17.25">
      <c r="A937" s="235">
        <f>A936</f>
        <v>25569.375</v>
      </c>
      <c r="B937" s="279" t="s">
        <v>52</v>
      </c>
      <c r="C937" s="180"/>
      <c r="D937" s="180"/>
      <c r="E937" s="180"/>
      <c r="F937" s="180"/>
      <c r="G937" s="180">
        <f>SUM(C937:F937)</f>
      </c>
      <c r="H937" s="125">
        <v>5000</v>
      </c>
      <c r="I937" s="125">
        <f>G937*H937</f>
      </c>
      <c r="J937" s="125">
        <f>I937*0.1</f>
      </c>
      <c r="K937" s="132">
        <f>SUM(I937:J937)</f>
      </c>
      <c r="L937" s="242"/>
      <c r="M937" s="175"/>
      <c r="N937" s="87"/>
      <c r="O937" s="87"/>
      <c r="P937" s="87"/>
      <c r="Q937" s="87"/>
      <c r="R937" s="87"/>
      <c r="S937" s="87"/>
      <c r="T937" s="87"/>
      <c r="U937" s="87"/>
      <c r="V937" s="175"/>
      <c r="W937" s="87"/>
      <c r="X937" s="87"/>
      <c r="Y937" s="87"/>
      <c r="Z937" s="87"/>
      <c r="AA937" s="87"/>
      <c r="AB937" s="87"/>
      <c r="AC937" s="86"/>
      <c r="AD937" s="87"/>
    </row>
    <row x14ac:dyDescent="0.25" r="938" customHeight="1" ht="17.25">
      <c r="A938" s="235">
        <f>A937</f>
        <v>25569.375</v>
      </c>
      <c r="B938" s="279" t="s">
        <v>61</v>
      </c>
      <c r="C938" s="180"/>
      <c r="D938" s="180"/>
      <c r="E938" s="180"/>
      <c r="F938" s="180"/>
      <c r="G938" s="180">
        <f>SUM(C938:F938)</f>
      </c>
      <c r="H938" s="125">
        <v>5000</v>
      </c>
      <c r="I938" s="125">
        <f>G938*H938</f>
      </c>
      <c r="J938" s="125">
        <f>I938*0.1</f>
      </c>
      <c r="K938" s="132">
        <f>SUM(I938:J938)</f>
      </c>
      <c r="L938" s="242"/>
      <c r="M938" s="175"/>
      <c r="N938" s="87"/>
      <c r="O938" s="87"/>
      <c r="P938" s="87"/>
      <c r="Q938" s="87"/>
      <c r="R938" s="87"/>
      <c r="S938" s="87"/>
      <c r="T938" s="87"/>
      <c r="U938" s="87"/>
      <c r="V938" s="175"/>
      <c r="W938" s="87"/>
      <c r="X938" s="87"/>
      <c r="Y938" s="87"/>
      <c r="Z938" s="87"/>
      <c r="AA938" s="87"/>
      <c r="AB938" s="87"/>
      <c r="AC938" s="86"/>
      <c r="AD938" s="87"/>
    </row>
    <row x14ac:dyDescent="0.25" r="939" customHeight="1" ht="17.25">
      <c r="A939" s="235">
        <f>A938</f>
        <v>25569.375</v>
      </c>
      <c r="B939" s="280" t="s">
        <v>33</v>
      </c>
      <c r="C939" s="180"/>
      <c r="D939" s="180"/>
      <c r="E939" s="180"/>
      <c r="F939" s="180"/>
      <c r="G939" s="180">
        <f>SUM(C939:F939)</f>
      </c>
      <c r="H939" s="125">
        <v>5500</v>
      </c>
      <c r="I939" s="125">
        <f>G939*H939</f>
      </c>
      <c r="J939" s="125">
        <f>I939*0.1</f>
      </c>
      <c r="K939" s="132">
        <f>SUM(I939:J939)</f>
      </c>
      <c r="L939" s="242"/>
      <c r="M939" s="175"/>
      <c r="N939" s="87"/>
      <c r="O939" s="87"/>
      <c r="P939" s="87"/>
      <c r="Q939" s="87"/>
      <c r="R939" s="87"/>
      <c r="S939" s="87"/>
      <c r="T939" s="87"/>
      <c r="U939" s="87"/>
      <c r="V939" s="175"/>
      <c r="W939" s="87"/>
      <c r="X939" s="87"/>
      <c r="Y939" s="87"/>
      <c r="Z939" s="87"/>
      <c r="AA939" s="87"/>
      <c r="AB939" s="87"/>
      <c r="AC939" s="86"/>
      <c r="AD939" s="87"/>
    </row>
    <row x14ac:dyDescent="0.25" r="940" customHeight="1" ht="17.25">
      <c r="A940" s="235">
        <f>A939</f>
        <v>25569.375</v>
      </c>
      <c r="B940" s="279" t="s">
        <v>30</v>
      </c>
      <c r="C940" s="180"/>
      <c r="D940" s="180"/>
      <c r="E940" s="180"/>
      <c r="F940" s="180"/>
      <c r="G940" s="180">
        <f>SUM(C940:F940)</f>
      </c>
      <c r="H940" s="125">
        <v>6000</v>
      </c>
      <c r="I940" s="125">
        <f>G940*H940</f>
      </c>
      <c r="J940" s="125">
        <f>I940*0.1</f>
      </c>
      <c r="K940" s="132">
        <f>SUM(I940:J940)</f>
      </c>
      <c r="L940" s="242"/>
      <c r="M940" s="175"/>
      <c r="N940" s="87"/>
      <c r="O940" s="87"/>
      <c r="P940" s="87"/>
      <c r="Q940" s="87"/>
      <c r="R940" s="87"/>
      <c r="S940" s="87"/>
      <c r="T940" s="87"/>
      <c r="U940" s="87"/>
      <c r="V940" s="175"/>
      <c r="W940" s="87"/>
      <c r="X940" s="87"/>
      <c r="Y940" s="87"/>
      <c r="Z940" s="87"/>
      <c r="AA940" s="87"/>
      <c r="AB940" s="87"/>
      <c r="AC940" s="86"/>
      <c r="AD940" s="87"/>
    </row>
    <row x14ac:dyDescent="0.25" r="941" customHeight="1" ht="17.25">
      <c r="A941" s="235">
        <f>A940</f>
        <v>25569.375</v>
      </c>
      <c r="B941" s="279" t="s">
        <v>28</v>
      </c>
      <c r="C941" s="188" t="s">
        <v>14</v>
      </c>
      <c r="D941" s="180"/>
      <c r="E941" s="180"/>
      <c r="F941" s="180"/>
      <c r="G941" s="180">
        <f>SUM(C941:F941)</f>
      </c>
      <c r="H941" s="125">
        <v>5000</v>
      </c>
      <c r="I941" s="125">
        <f>G941*H941</f>
      </c>
      <c r="J941" s="125">
        <f>I941*0.1</f>
      </c>
      <c r="K941" s="132">
        <f>SUM(I941:J941)</f>
      </c>
      <c r="L941" s="242"/>
      <c r="M941" s="175"/>
      <c r="N941" s="87"/>
      <c r="O941" s="87"/>
      <c r="P941" s="87"/>
      <c r="Q941" s="87"/>
      <c r="R941" s="87"/>
      <c r="S941" s="87"/>
      <c r="T941" s="87"/>
      <c r="U941" s="87"/>
      <c r="V941" s="175"/>
      <c r="W941" s="87"/>
      <c r="X941" s="87"/>
      <c r="Y941" s="87"/>
      <c r="Z941" s="87"/>
      <c r="AA941" s="87"/>
      <c r="AB941" s="87"/>
      <c r="AC941" s="86"/>
      <c r="AD941" s="87"/>
    </row>
    <row x14ac:dyDescent="0.25" r="942" customHeight="1" ht="17.25">
      <c r="A942" s="235">
        <f>A941</f>
        <v>25569.375</v>
      </c>
      <c r="B942" s="179" t="s">
        <v>12</v>
      </c>
      <c r="C942" s="180"/>
      <c r="D942" s="180"/>
      <c r="E942" s="180"/>
      <c r="F942" s="180"/>
      <c r="G942" s="180">
        <f>SUM(C942:F942)</f>
      </c>
      <c r="H942" s="125">
        <v>6000</v>
      </c>
      <c r="I942" s="125">
        <f>G942*H942</f>
      </c>
      <c r="J942" s="125">
        <f>I942*0.1</f>
      </c>
      <c r="K942" s="132">
        <f>SUM(I942:J942)</f>
      </c>
      <c r="L942" s="242"/>
      <c r="M942" s="175"/>
      <c r="N942" s="87"/>
      <c r="O942" s="87"/>
      <c r="P942" s="87"/>
      <c r="Q942" s="87"/>
      <c r="R942" s="87"/>
      <c r="S942" s="87"/>
      <c r="T942" s="87"/>
      <c r="U942" s="87"/>
      <c r="V942" s="175"/>
      <c r="W942" s="87"/>
      <c r="X942" s="87"/>
      <c r="Y942" s="87"/>
      <c r="Z942" s="87"/>
      <c r="AA942" s="87"/>
      <c r="AB942" s="87"/>
      <c r="AC942" s="86"/>
      <c r="AD942" s="87"/>
    </row>
    <row x14ac:dyDescent="0.25" r="943" customHeight="1" ht="17.25">
      <c r="A943" s="235">
        <f>A942</f>
        <v>25569.375</v>
      </c>
      <c r="B943" s="179" t="s">
        <v>100</v>
      </c>
      <c r="C943" s="180"/>
      <c r="D943" s="180"/>
      <c r="E943" s="180"/>
      <c r="F943" s="180"/>
      <c r="G943" s="180">
        <f>SUM(C943:F943)</f>
      </c>
      <c r="H943" s="125">
        <v>5500</v>
      </c>
      <c r="I943" s="125">
        <f>G943*H943</f>
      </c>
      <c r="J943" s="125">
        <f>I943*0.1</f>
      </c>
      <c r="K943" s="125">
        <f>SUM(I943:J943)</f>
      </c>
      <c r="L943" s="242"/>
      <c r="M943" s="175"/>
      <c r="N943" s="87"/>
      <c r="O943" s="87"/>
      <c r="P943" s="87"/>
      <c r="Q943" s="87"/>
      <c r="R943" s="87"/>
      <c r="S943" s="87"/>
      <c r="T943" s="87"/>
      <c r="U943" s="87"/>
      <c r="V943" s="175"/>
      <c r="W943" s="87"/>
      <c r="X943" s="87"/>
      <c r="Y943" s="87"/>
      <c r="Z943" s="87"/>
      <c r="AA943" s="87"/>
      <c r="AB943" s="87"/>
      <c r="AC943" s="86"/>
      <c r="AD943" s="87"/>
    </row>
    <row x14ac:dyDescent="0.25" r="944" customHeight="1" ht="17.25">
      <c r="A944" s="235">
        <f>A943</f>
        <v>25569.375</v>
      </c>
      <c r="B944" s="179" t="s">
        <v>37</v>
      </c>
      <c r="C944" s="180"/>
      <c r="D944" s="180"/>
      <c r="E944" s="180"/>
      <c r="F944" s="180"/>
      <c r="G944" s="180">
        <f>SUM(C944:F944)</f>
      </c>
      <c r="H944" s="125">
        <v>6500</v>
      </c>
      <c r="I944" s="125">
        <f>G944*H944</f>
      </c>
      <c r="J944" s="125">
        <f>I944*0.1</f>
      </c>
      <c r="K944" s="125">
        <f>SUM(I944:J944)</f>
      </c>
      <c r="L944" s="242"/>
      <c r="M944" s="175"/>
      <c r="N944" s="87"/>
      <c r="O944" s="87"/>
      <c r="P944" s="87"/>
      <c r="Q944" s="87"/>
      <c r="R944" s="87"/>
      <c r="S944" s="87"/>
      <c r="T944" s="87"/>
      <c r="U944" s="87"/>
      <c r="V944" s="175"/>
      <c r="W944" s="87"/>
      <c r="X944" s="87"/>
      <c r="Y944" s="87"/>
      <c r="Z944" s="87"/>
      <c r="AA944" s="87"/>
      <c r="AB944" s="87"/>
      <c r="AC944" s="86"/>
      <c r="AD944" s="87"/>
    </row>
    <row x14ac:dyDescent="0.25" r="945" customHeight="1" ht="17.25">
      <c r="A945" s="235">
        <f>A944</f>
        <v>25569.375</v>
      </c>
      <c r="B945" s="186" t="s">
        <v>64</v>
      </c>
      <c r="C945" s="180"/>
      <c r="D945" s="180"/>
      <c r="E945" s="180"/>
      <c r="F945" s="180"/>
      <c r="G945" s="180">
        <f>SUM(C945:F945)</f>
      </c>
      <c r="H945" s="182">
        <v>5500</v>
      </c>
      <c r="I945" s="125">
        <f>G945*H945</f>
      </c>
      <c r="J945" s="125">
        <f>I945*0.1</f>
      </c>
      <c r="K945" s="125">
        <f>SUM(I945:J945)</f>
      </c>
      <c r="L945" s="242"/>
      <c r="M945" s="175"/>
      <c r="N945" s="87"/>
      <c r="O945" s="87"/>
      <c r="P945" s="87"/>
      <c r="Q945" s="87"/>
      <c r="R945" s="87"/>
      <c r="S945" s="87"/>
      <c r="T945" s="87"/>
      <c r="U945" s="87"/>
      <c r="V945" s="175"/>
      <c r="W945" s="87"/>
      <c r="X945" s="87"/>
      <c r="Y945" s="87"/>
      <c r="Z945" s="87"/>
      <c r="AA945" s="87"/>
      <c r="AB945" s="87"/>
      <c r="AC945" s="86"/>
      <c r="AD945" s="87"/>
    </row>
    <row x14ac:dyDescent="0.25" r="946" customHeight="1" ht="17.25">
      <c r="A946" s="235">
        <f>A945</f>
        <v>25569.375</v>
      </c>
      <c r="B946" s="186" t="s">
        <v>25</v>
      </c>
      <c r="C946" s="180"/>
      <c r="D946" s="180"/>
      <c r="E946" s="180"/>
      <c r="F946" s="180"/>
      <c r="G946" s="180">
        <f>SUM(C946:F946)</f>
      </c>
      <c r="H946" s="125">
        <v>6000</v>
      </c>
      <c r="I946" s="125">
        <f>G946*H946</f>
      </c>
      <c r="J946" s="125">
        <f>I946*0.1</f>
      </c>
      <c r="K946" s="125">
        <f>SUM(I946:J946)</f>
      </c>
      <c r="L946" s="242"/>
      <c r="M946" s="175"/>
      <c r="N946" s="87"/>
      <c r="O946" s="87"/>
      <c r="P946" s="87"/>
      <c r="Q946" s="87"/>
      <c r="R946" s="87"/>
      <c r="S946" s="87"/>
      <c r="T946" s="87"/>
      <c r="U946" s="87"/>
      <c r="V946" s="175"/>
      <c r="W946" s="87"/>
      <c r="X946" s="87"/>
      <c r="Y946" s="87"/>
      <c r="Z946" s="87"/>
      <c r="AA946" s="87"/>
      <c r="AB946" s="87"/>
      <c r="AC946" s="86"/>
      <c r="AD946" s="87"/>
    </row>
    <row x14ac:dyDescent="0.25" r="947" customHeight="1" ht="17.25">
      <c r="A947" s="235">
        <f>A946</f>
        <v>25569.375</v>
      </c>
      <c r="B947" s="279" t="s">
        <v>76</v>
      </c>
      <c r="C947" s="188" t="s">
        <v>14</v>
      </c>
      <c r="D947" s="180"/>
      <c r="E947" s="180"/>
      <c r="F947" s="180"/>
      <c r="G947" s="180">
        <f>SUM(C947:F947)</f>
      </c>
      <c r="H947" s="125">
        <v>6000</v>
      </c>
      <c r="I947" s="125">
        <f>G947*H947</f>
      </c>
      <c r="J947" s="125">
        <f>I947*0.1</f>
      </c>
      <c r="K947" s="125">
        <f>SUM(I947:J947)</f>
      </c>
      <c r="L947" s="242"/>
      <c r="M947" s="175"/>
      <c r="N947" s="87"/>
      <c r="O947" s="87"/>
      <c r="P947" s="87"/>
      <c r="Q947" s="87"/>
      <c r="R947" s="87"/>
      <c r="S947" s="87"/>
      <c r="T947" s="87"/>
      <c r="U947" s="87"/>
      <c r="V947" s="175"/>
      <c r="W947" s="87"/>
      <c r="X947" s="87"/>
      <c r="Y947" s="87"/>
      <c r="Z947" s="87"/>
      <c r="AA947" s="87"/>
      <c r="AB947" s="87"/>
      <c r="AC947" s="86"/>
      <c r="AD947" s="87"/>
    </row>
    <row x14ac:dyDescent="0.25" r="948" customHeight="1" ht="17.25">
      <c r="A948" s="235">
        <f>A947</f>
        <v>25569.375</v>
      </c>
      <c r="B948" s="186" t="s">
        <v>149</v>
      </c>
      <c r="C948" s="180"/>
      <c r="D948" s="180"/>
      <c r="E948" s="180"/>
      <c r="F948" s="180"/>
      <c r="G948" s="180">
        <f>SUM(C948:F948)</f>
      </c>
      <c r="H948" s="125">
        <v>6000</v>
      </c>
      <c r="I948" s="125">
        <f>G948*H948</f>
      </c>
      <c r="J948" s="125">
        <f>I948*0.1</f>
      </c>
      <c r="K948" s="125">
        <f>SUM(I948:J948)</f>
      </c>
      <c r="L948" s="242"/>
      <c r="M948" s="175"/>
      <c r="N948" s="87"/>
      <c r="O948" s="87"/>
      <c r="P948" s="87"/>
      <c r="Q948" s="87"/>
      <c r="R948" s="87"/>
      <c r="S948" s="87"/>
      <c r="T948" s="87"/>
      <c r="U948" s="87"/>
      <c r="V948" s="175"/>
      <c r="W948" s="87"/>
      <c r="X948" s="87"/>
      <c r="Y948" s="87"/>
      <c r="Z948" s="87"/>
      <c r="AA948" s="87"/>
      <c r="AB948" s="87"/>
      <c r="AC948" s="86"/>
      <c r="AD948" s="87"/>
    </row>
    <row x14ac:dyDescent="0.25" r="949" customHeight="1" ht="17.25">
      <c r="A949" s="235">
        <f>A948</f>
        <v>25569.375</v>
      </c>
      <c r="B949" s="280" t="s">
        <v>43</v>
      </c>
      <c r="C949" s="180"/>
      <c r="D949" s="180"/>
      <c r="E949" s="180"/>
      <c r="F949" s="180"/>
      <c r="G949" s="180">
        <f>SUM(C949:F949)</f>
      </c>
      <c r="H949" s="125">
        <v>6000</v>
      </c>
      <c r="I949" s="125">
        <f>G949*H949</f>
      </c>
      <c r="J949" s="125">
        <f>I949*0.1</f>
      </c>
      <c r="K949" s="125">
        <f>SUM(I949:J949)</f>
      </c>
      <c r="L949" s="242"/>
      <c r="M949" s="175"/>
      <c r="N949" s="87"/>
      <c r="O949" s="87"/>
      <c r="P949" s="87"/>
      <c r="Q949" s="87"/>
      <c r="R949" s="87"/>
      <c r="S949" s="87"/>
      <c r="T949" s="87"/>
      <c r="U949" s="87"/>
      <c r="V949" s="175"/>
      <c r="W949" s="87"/>
      <c r="X949" s="87"/>
      <c r="Y949" s="87"/>
      <c r="Z949" s="87"/>
      <c r="AA949" s="87"/>
      <c r="AB949" s="87"/>
      <c r="AC949" s="86"/>
      <c r="AD949" s="87"/>
    </row>
    <row x14ac:dyDescent="0.25" r="950" customHeight="1" ht="17.25">
      <c r="A950" s="235">
        <f>A949</f>
        <v>25569.375</v>
      </c>
      <c r="B950" s="280" t="s">
        <v>18</v>
      </c>
      <c r="C950" s="180"/>
      <c r="D950" s="180"/>
      <c r="E950" s="180"/>
      <c r="F950" s="180"/>
      <c r="G950" s="180">
        <f>SUM(C950:F950)</f>
      </c>
      <c r="H950" s="125">
        <v>6000</v>
      </c>
      <c r="I950" s="125">
        <f>G950*H950</f>
      </c>
      <c r="J950" s="125">
        <f>I950*0.1</f>
      </c>
      <c r="K950" s="125">
        <f>SUM(I950:J950)</f>
      </c>
      <c r="L950" s="242"/>
      <c r="M950" s="175"/>
      <c r="N950" s="87"/>
      <c r="O950" s="87"/>
      <c r="P950" s="87"/>
      <c r="Q950" s="87"/>
      <c r="R950" s="87"/>
      <c r="S950" s="87"/>
      <c r="T950" s="87"/>
      <c r="U950" s="87"/>
      <c r="V950" s="175"/>
      <c r="W950" s="87"/>
      <c r="X950" s="87"/>
      <c r="Y950" s="87"/>
      <c r="Z950" s="87"/>
      <c r="AA950" s="87"/>
      <c r="AB950" s="87"/>
      <c r="AC950" s="86"/>
      <c r="AD950" s="87"/>
    </row>
    <row x14ac:dyDescent="0.25" r="951" customHeight="1" ht="17.25">
      <c r="A951" s="235">
        <f>A950</f>
        <v>25569.375</v>
      </c>
      <c r="B951" s="280" t="s">
        <v>82</v>
      </c>
      <c r="C951" s="188" t="s">
        <v>14</v>
      </c>
      <c r="D951" s="180"/>
      <c r="E951" s="180"/>
      <c r="F951" s="180"/>
      <c r="G951" s="180">
        <f>SUM(C951:F951)</f>
      </c>
      <c r="H951" s="125">
        <v>5000</v>
      </c>
      <c r="I951" s="125">
        <f>G951*H951</f>
      </c>
      <c r="J951" s="125">
        <f>I951*0.1</f>
      </c>
      <c r="K951" s="125">
        <f>SUM(I951:J951)</f>
      </c>
      <c r="L951" s="242"/>
      <c r="M951" s="175"/>
      <c r="N951" s="87"/>
      <c r="O951" s="87"/>
      <c r="P951" s="87"/>
      <c r="Q951" s="87"/>
      <c r="R951" s="87"/>
      <c r="S951" s="87"/>
      <c r="T951" s="87"/>
      <c r="U951" s="87"/>
      <c r="V951" s="175"/>
      <c r="W951" s="87"/>
      <c r="X951" s="87"/>
      <c r="Y951" s="87"/>
      <c r="Z951" s="87"/>
      <c r="AA951" s="87"/>
      <c r="AB951" s="87"/>
      <c r="AC951" s="86"/>
      <c r="AD951" s="87"/>
    </row>
    <row x14ac:dyDescent="0.25" r="952" customHeight="1" ht="17.25">
      <c r="A952" s="235">
        <f>A951</f>
        <v>25569.375</v>
      </c>
      <c r="B952" s="280" t="s">
        <v>151</v>
      </c>
      <c r="C952" s="180"/>
      <c r="D952" s="180"/>
      <c r="E952" s="180"/>
      <c r="F952" s="180"/>
      <c r="G952" s="180">
        <f>SUM(C952:F952)</f>
      </c>
      <c r="H952" s="125">
        <v>5000</v>
      </c>
      <c r="I952" s="125">
        <f>G952*H952</f>
      </c>
      <c r="J952" s="125">
        <f>I952*0.1</f>
      </c>
      <c r="K952" s="125">
        <f>SUM(I952:J952)</f>
      </c>
      <c r="L952" s="242"/>
      <c r="M952" s="175"/>
      <c r="N952" s="87"/>
      <c r="O952" s="87"/>
      <c r="P952" s="87"/>
      <c r="Q952" s="87"/>
      <c r="R952" s="87"/>
      <c r="S952" s="87"/>
      <c r="T952" s="87"/>
      <c r="U952" s="87"/>
      <c r="V952" s="175"/>
      <c r="W952" s="87"/>
      <c r="X952" s="87"/>
      <c r="Y952" s="87"/>
      <c r="Z952" s="87"/>
      <c r="AA952" s="87"/>
      <c r="AB952" s="87"/>
      <c r="AC952" s="86"/>
      <c r="AD952" s="87"/>
    </row>
    <row x14ac:dyDescent="0.25" r="953" customHeight="1" ht="17.25">
      <c r="A953" s="235">
        <f>A952</f>
        <v>25569.375</v>
      </c>
      <c r="B953" s="280"/>
      <c r="C953" s="180"/>
      <c r="D953" s="180"/>
      <c r="E953" s="180"/>
      <c r="F953" s="180"/>
      <c r="G953" s="180">
        <f>SUM(C953:F953)</f>
      </c>
      <c r="H953" s="125"/>
      <c r="I953" s="125">
        <f>G953*H953</f>
      </c>
      <c r="J953" s="125">
        <f>I953*0.1</f>
      </c>
      <c r="K953" s="125">
        <f>SUM(I953:J953)</f>
      </c>
      <c r="L953" s="242"/>
      <c r="M953" s="175"/>
      <c r="N953" s="87"/>
      <c r="O953" s="87"/>
      <c r="P953" s="87"/>
      <c r="Q953" s="87"/>
      <c r="R953" s="87"/>
      <c r="S953" s="87"/>
      <c r="T953" s="87"/>
      <c r="U953" s="87"/>
      <c r="V953" s="175"/>
      <c r="W953" s="87"/>
      <c r="X953" s="87"/>
      <c r="Y953" s="87"/>
      <c r="Z953" s="87"/>
      <c r="AA953" s="87"/>
      <c r="AB953" s="87"/>
      <c r="AC953" s="86"/>
      <c r="AD953" s="87"/>
    </row>
    <row x14ac:dyDescent="0.25" r="954" customHeight="1" ht="17.25">
      <c r="A954" s="235">
        <f>A953</f>
        <v>25569.375</v>
      </c>
      <c r="B954" s="280"/>
      <c r="C954" s="180"/>
      <c r="D954" s="180"/>
      <c r="E954" s="180"/>
      <c r="F954" s="180"/>
      <c r="G954" s="180">
        <f>SUM(C954:F954)</f>
      </c>
      <c r="H954" s="125"/>
      <c r="I954" s="125">
        <f>G954*H954</f>
      </c>
      <c r="J954" s="125">
        <f>I954*0.1</f>
      </c>
      <c r="K954" s="125">
        <f>SUM(I954:J954)</f>
      </c>
      <c r="L954" s="242"/>
      <c r="M954" s="175"/>
      <c r="N954" s="87"/>
      <c r="O954" s="87"/>
      <c r="P954" s="87"/>
      <c r="Q954" s="87"/>
      <c r="R954" s="87"/>
      <c r="S954" s="87"/>
      <c r="T954" s="87"/>
      <c r="U954" s="87"/>
      <c r="V954" s="175"/>
      <c r="W954" s="87"/>
      <c r="X954" s="87"/>
      <c r="Y954" s="87"/>
      <c r="Z954" s="87"/>
      <c r="AA954" s="87"/>
      <c r="AB954" s="87"/>
      <c r="AC954" s="86"/>
      <c r="AD954" s="87"/>
    </row>
    <row x14ac:dyDescent="0.25" r="955" customHeight="1" ht="17.25">
      <c r="A955" s="235">
        <f>A954</f>
        <v>25569.375</v>
      </c>
      <c r="B955" s="179"/>
      <c r="C955" s="180"/>
      <c r="D955" s="180"/>
      <c r="E955" s="180"/>
      <c r="F955" s="180"/>
      <c r="G955" s="180">
        <f>SUM(C955:F955)</f>
      </c>
      <c r="H955" s="125"/>
      <c r="I955" s="125">
        <f>G955*H955</f>
      </c>
      <c r="J955" s="125">
        <f>I955*0.1</f>
      </c>
      <c r="K955" s="125">
        <f>SUM(I955:J955)</f>
      </c>
      <c r="L955" s="242"/>
      <c r="M955" s="175"/>
      <c r="N955" s="87"/>
      <c r="O955" s="87"/>
      <c r="P955" s="87"/>
      <c r="Q955" s="87"/>
      <c r="R955" s="87"/>
      <c r="S955" s="87"/>
      <c r="T955" s="87"/>
      <c r="U955" s="87"/>
      <c r="V955" s="175"/>
      <c r="W955" s="87"/>
      <c r="X955" s="87"/>
      <c r="Y955" s="87"/>
      <c r="Z955" s="87"/>
      <c r="AA955" s="87"/>
      <c r="AB955" s="87"/>
      <c r="AC955" s="86"/>
      <c r="AD955" s="87"/>
    </row>
    <row x14ac:dyDescent="0.25" r="956" customHeight="1" ht="17.25">
      <c r="A956" s="243">
        <f>A955</f>
        <v>25569.375</v>
      </c>
      <c r="B956" s="282" t="s">
        <v>155</v>
      </c>
      <c r="C956" s="191">
        <f>SUM(C914:C955)</f>
      </c>
      <c r="D956" s="191">
        <f>SUM(D914:D955)</f>
      </c>
      <c r="E956" s="191">
        <f>SUM(E914:E955)</f>
      </c>
      <c r="F956" s="191">
        <f>SUM(F914:F955)</f>
      </c>
      <c r="G956" s="191">
        <f>SUM(G914:G955)</f>
      </c>
      <c r="H956" s="201"/>
      <c r="I956" s="201">
        <f>SUM(I914:I955)</f>
      </c>
      <c r="J956" s="201">
        <f>SUM(J914:J955)</f>
      </c>
      <c r="K956" s="201">
        <f>SUM(K914:K955)</f>
      </c>
      <c r="L956" s="283"/>
      <c r="M956" s="175"/>
      <c r="N956" s="87"/>
      <c r="O956" s="87"/>
      <c r="P956" s="87"/>
      <c r="Q956" s="87"/>
      <c r="R956" s="87"/>
      <c r="S956" s="87"/>
      <c r="T956" s="87"/>
      <c r="U956" s="87"/>
      <c r="V956" s="175"/>
      <c r="W956" s="87"/>
      <c r="X956" s="87"/>
      <c r="Y956" s="87"/>
      <c r="Z956" s="87"/>
      <c r="AA956" s="87"/>
      <c r="AB956" s="87"/>
      <c r="AC956" s="86"/>
      <c r="AD956" s="87"/>
    </row>
    <row x14ac:dyDescent="0.25" r="957" customHeight="1" ht="17.25">
      <c r="A957" s="235">
        <f>A959</f>
        <v>25569.375</v>
      </c>
      <c r="B957" s="186" t="s">
        <v>113</v>
      </c>
      <c r="C957" s="180"/>
      <c r="D957" s="180"/>
      <c r="E957" s="180"/>
      <c r="F957" s="180"/>
      <c r="G957" s="180">
        <f>SUM(C957:F957)</f>
      </c>
      <c r="H957" s="125">
        <v>6500</v>
      </c>
      <c r="I957" s="125">
        <f>G957*H957</f>
      </c>
      <c r="J957" s="185"/>
      <c r="K957" s="125">
        <f>SUM(I957:J957)</f>
      </c>
      <c r="L957" s="242"/>
      <c r="M957" s="175"/>
      <c r="N957" s="87"/>
      <c r="O957" s="87"/>
      <c r="P957" s="87"/>
      <c r="Q957" s="87"/>
      <c r="R957" s="87"/>
      <c r="S957" s="87"/>
      <c r="T957" s="87"/>
      <c r="U957" s="87"/>
      <c r="V957" s="175"/>
      <c r="W957" s="87"/>
      <c r="X957" s="87"/>
      <c r="Y957" s="87"/>
      <c r="Z957" s="87"/>
      <c r="AA957" s="87"/>
      <c r="AB957" s="87"/>
      <c r="AC957" s="86"/>
      <c r="AD957" s="87"/>
    </row>
    <row x14ac:dyDescent="0.25" r="958" customHeight="1" ht="17.25">
      <c r="A958" s="235">
        <f>A954</f>
        <v>25569.375</v>
      </c>
      <c r="B958" s="186" t="s">
        <v>156</v>
      </c>
      <c r="C958" s="180"/>
      <c r="D958" s="180"/>
      <c r="E958" s="180"/>
      <c r="F958" s="180"/>
      <c r="G958" s="180">
        <f>SUM(C958:F958)</f>
      </c>
      <c r="H958" s="125">
        <v>6500</v>
      </c>
      <c r="I958" s="125">
        <f>G958*H958</f>
      </c>
      <c r="J958" s="185"/>
      <c r="K958" s="125">
        <f>SUM(I958:J958)</f>
      </c>
      <c r="L958" s="242"/>
      <c r="M958" s="175"/>
      <c r="N958" s="87"/>
      <c r="O958" s="87"/>
      <c r="P958" s="87"/>
      <c r="Q958" s="87"/>
      <c r="R958" s="87"/>
      <c r="S958" s="87"/>
      <c r="T958" s="87"/>
      <c r="U958" s="87"/>
      <c r="V958" s="175"/>
      <c r="W958" s="87"/>
      <c r="X958" s="87"/>
      <c r="Y958" s="87"/>
      <c r="Z958" s="87"/>
      <c r="AA958" s="87"/>
      <c r="AB958" s="87"/>
      <c r="AC958" s="86"/>
      <c r="AD958" s="87"/>
    </row>
    <row x14ac:dyDescent="0.25" r="959" customHeight="1" ht="17.25">
      <c r="A959" s="235">
        <f>A960</f>
        <v>25569.375</v>
      </c>
      <c r="B959" s="186" t="s">
        <v>112</v>
      </c>
      <c r="C959" s="180"/>
      <c r="D959" s="180"/>
      <c r="E959" s="180"/>
      <c r="F959" s="180"/>
      <c r="G959" s="180">
        <f>SUM(C959:F959)</f>
      </c>
      <c r="H959" s="125">
        <v>6900</v>
      </c>
      <c r="I959" s="125">
        <f>G959*H959</f>
      </c>
      <c r="J959" s="185"/>
      <c r="K959" s="125">
        <f>SUM(I959:J959)</f>
      </c>
      <c r="L959" s="242"/>
      <c r="M959" s="175"/>
      <c r="N959" s="87"/>
      <c r="O959" s="87"/>
      <c r="P959" s="87"/>
      <c r="Q959" s="87"/>
      <c r="R959" s="87"/>
      <c r="S959" s="87"/>
      <c r="T959" s="87"/>
      <c r="U959" s="87"/>
      <c r="V959" s="175"/>
      <c r="W959" s="87"/>
      <c r="X959" s="87"/>
      <c r="Y959" s="87"/>
      <c r="Z959" s="87"/>
      <c r="AA959" s="87"/>
      <c r="AB959" s="87"/>
      <c r="AC959" s="86"/>
      <c r="AD959" s="87"/>
    </row>
    <row x14ac:dyDescent="0.25" r="960" customHeight="1" ht="17.25">
      <c r="A960" s="235">
        <f>A958</f>
        <v>25569.375</v>
      </c>
      <c r="B960" s="179"/>
      <c r="C960" s="180"/>
      <c r="D960" s="180"/>
      <c r="E960" s="180"/>
      <c r="F960" s="180"/>
      <c r="G960" s="180">
        <f>SUM(C960:F960)</f>
      </c>
      <c r="H960" s="125"/>
      <c r="I960" s="125">
        <f>G958*H960</f>
      </c>
      <c r="J960" s="185"/>
      <c r="K960" s="125">
        <f>SUM(I960:J960)</f>
      </c>
      <c r="L960" s="242"/>
      <c r="M960" s="175"/>
      <c r="N960" s="87"/>
      <c r="O960" s="87"/>
      <c r="P960" s="87"/>
      <c r="Q960" s="87"/>
      <c r="R960" s="87"/>
      <c r="S960" s="87"/>
      <c r="T960" s="87"/>
      <c r="U960" s="87"/>
      <c r="V960" s="175"/>
      <c r="W960" s="87"/>
      <c r="X960" s="87"/>
      <c r="Y960" s="87"/>
      <c r="Z960" s="87"/>
      <c r="AA960" s="87"/>
      <c r="AB960" s="87"/>
      <c r="AC960" s="86"/>
      <c r="AD960" s="87"/>
    </row>
    <row x14ac:dyDescent="0.25" r="961" customHeight="1" ht="17.25">
      <c r="A961" s="235">
        <f>A960</f>
        <v>25569.375</v>
      </c>
      <c r="B961" s="179"/>
      <c r="C961" s="180"/>
      <c r="D961" s="180"/>
      <c r="E961" s="180"/>
      <c r="F961" s="180"/>
      <c r="G961" s="180">
        <f>SUM(C961:F961)</f>
      </c>
      <c r="H961" s="125"/>
      <c r="I961" s="125">
        <f>G961*H961</f>
      </c>
      <c r="J961" s="185"/>
      <c r="K961" s="125">
        <f>SUM(I961:J961)</f>
      </c>
      <c r="L961" s="242"/>
      <c r="M961" s="175"/>
      <c r="N961" s="87"/>
      <c r="O961" s="87"/>
      <c r="P961" s="87"/>
      <c r="Q961" s="87"/>
      <c r="R961" s="87"/>
      <c r="S961" s="87"/>
      <c r="T961" s="87"/>
      <c r="U961" s="87"/>
      <c r="V961" s="175"/>
      <c r="W961" s="87"/>
      <c r="X961" s="87"/>
      <c r="Y961" s="87"/>
      <c r="Z961" s="87"/>
      <c r="AA961" s="87"/>
      <c r="AB961" s="87"/>
      <c r="AC961" s="86"/>
      <c r="AD961" s="87"/>
    </row>
    <row x14ac:dyDescent="0.25" r="962" customHeight="1" ht="17.25">
      <c r="A962" s="235">
        <f>A961</f>
        <v>25569.375</v>
      </c>
      <c r="B962" s="179"/>
      <c r="C962" s="180"/>
      <c r="D962" s="180"/>
      <c r="E962" s="180"/>
      <c r="F962" s="180"/>
      <c r="G962" s="180">
        <f>SUM(C962:F962)</f>
      </c>
      <c r="H962" s="125"/>
      <c r="I962" s="125">
        <f>G961*H962</f>
      </c>
      <c r="J962" s="185"/>
      <c r="K962" s="125">
        <f>SUM(I962:J962)</f>
      </c>
      <c r="L962" s="242"/>
      <c r="M962" s="175"/>
      <c r="N962" s="87"/>
      <c r="O962" s="87"/>
      <c r="P962" s="87"/>
      <c r="Q962" s="87"/>
      <c r="R962" s="87"/>
      <c r="S962" s="87"/>
      <c r="T962" s="87"/>
      <c r="U962" s="87"/>
      <c r="V962" s="175"/>
      <c r="W962" s="87"/>
      <c r="X962" s="87"/>
      <c r="Y962" s="87"/>
      <c r="Z962" s="87"/>
      <c r="AA962" s="87"/>
      <c r="AB962" s="87"/>
      <c r="AC962" s="86"/>
      <c r="AD962" s="87"/>
    </row>
    <row x14ac:dyDescent="0.25" r="963" customHeight="1" ht="17.25">
      <c r="A963" s="235">
        <f>A957</f>
        <v>25569.375</v>
      </c>
      <c r="B963" s="179"/>
      <c r="C963" s="180"/>
      <c r="D963" s="180"/>
      <c r="E963" s="180"/>
      <c r="F963" s="180"/>
      <c r="G963" s="180">
        <f>SUM(C963:F963)</f>
      </c>
      <c r="H963" s="125"/>
      <c r="I963" s="125">
        <f>G963*H963</f>
      </c>
      <c r="J963" s="185"/>
      <c r="K963" s="125">
        <f>SUM(I963:J963)</f>
      </c>
      <c r="L963" s="242"/>
      <c r="M963" s="175"/>
      <c r="N963" s="87"/>
      <c r="O963" s="87"/>
      <c r="P963" s="87"/>
      <c r="Q963" s="87"/>
      <c r="R963" s="87"/>
      <c r="S963" s="87"/>
      <c r="T963" s="87"/>
      <c r="U963" s="87"/>
      <c r="V963" s="175"/>
      <c r="W963" s="87"/>
      <c r="X963" s="87"/>
      <c r="Y963" s="87"/>
      <c r="Z963" s="87"/>
      <c r="AA963" s="87"/>
      <c r="AB963" s="87"/>
      <c r="AC963" s="86"/>
      <c r="AD963" s="87"/>
    </row>
    <row x14ac:dyDescent="0.25" r="964" customHeight="1" ht="17.25">
      <c r="A964" s="235">
        <f>A963</f>
        <v>25569.375</v>
      </c>
      <c r="B964" s="179"/>
      <c r="C964" s="180"/>
      <c r="D964" s="180"/>
      <c r="E964" s="180"/>
      <c r="F964" s="180"/>
      <c r="G964" s="180">
        <f>SUM(C964:F964)</f>
      </c>
      <c r="H964" s="125"/>
      <c r="I964" s="125">
        <f>G963*H964</f>
      </c>
      <c r="J964" s="185"/>
      <c r="K964" s="125">
        <f>SUM(I964:J964)</f>
      </c>
      <c r="L964" s="242"/>
      <c r="M964" s="175"/>
      <c r="N964" s="87"/>
      <c r="O964" s="87"/>
      <c r="P964" s="87"/>
      <c r="Q964" s="87"/>
      <c r="R964" s="87"/>
      <c r="S964" s="87"/>
      <c r="T964" s="87"/>
      <c r="U964" s="87"/>
      <c r="V964" s="175"/>
      <c r="W964" s="87"/>
      <c r="X964" s="87"/>
      <c r="Y964" s="87"/>
      <c r="Z964" s="87"/>
      <c r="AA964" s="87"/>
      <c r="AB964" s="87"/>
      <c r="AC964" s="86"/>
      <c r="AD964" s="87"/>
    </row>
    <row x14ac:dyDescent="0.25" r="965" customHeight="1" ht="17.25">
      <c r="A965" s="243">
        <f>A964</f>
        <v>25569.375</v>
      </c>
      <c r="B965" s="282" t="s">
        <v>157</v>
      </c>
      <c r="C965" s="191">
        <f>SUM(C957:C964)</f>
      </c>
      <c r="D965" s="191">
        <f>SUM(D957:D964)</f>
      </c>
      <c r="E965" s="191">
        <f>SUM(E957:E964)</f>
      </c>
      <c r="F965" s="191">
        <f>SUM(F957:F964)</f>
      </c>
      <c r="G965" s="191">
        <f>SUM(G957:G964)</f>
      </c>
      <c r="H965" s="201"/>
      <c r="I965" s="201">
        <f>SUM(I957:I964)</f>
      </c>
      <c r="J965" s="201"/>
      <c r="K965" s="202">
        <f>SUM(K957:K964)</f>
      </c>
      <c r="L965" s="242"/>
      <c r="M965" s="175"/>
      <c r="N965" s="87"/>
      <c r="O965" s="87"/>
      <c r="P965" s="87"/>
      <c r="Q965" s="87"/>
      <c r="R965" s="87"/>
      <c r="S965" s="87"/>
      <c r="T965" s="87"/>
      <c r="U965" s="87"/>
      <c r="V965" s="175"/>
      <c r="W965" s="87"/>
      <c r="X965" s="87"/>
      <c r="Y965" s="87"/>
      <c r="Z965" s="87"/>
      <c r="AA965" s="87"/>
      <c r="AB965" s="87"/>
      <c r="AC965" s="86"/>
      <c r="AD965" s="87"/>
    </row>
    <row x14ac:dyDescent="0.25" r="966" customHeight="1" ht="17.25" hidden="1">
      <c r="A966" s="272" t="s">
        <v>128</v>
      </c>
      <c r="B966" s="273" t="s">
        <v>2</v>
      </c>
      <c r="C966" s="274" t="s">
        <v>129</v>
      </c>
      <c r="D966" s="274" t="s">
        <v>130</v>
      </c>
      <c r="E966" s="274" t="s">
        <v>131</v>
      </c>
      <c r="F966" s="274" t="s">
        <v>132</v>
      </c>
      <c r="G966" s="274" t="s">
        <v>133</v>
      </c>
      <c r="H966" s="274" t="s">
        <v>7</v>
      </c>
      <c r="I966" s="274" t="s">
        <v>134</v>
      </c>
      <c r="J966" s="274" t="s">
        <v>90</v>
      </c>
      <c r="K966" s="275" t="s">
        <v>135</v>
      </c>
      <c r="L966" s="276"/>
      <c r="M966" s="175"/>
      <c r="N966" s="87"/>
      <c r="O966" s="87"/>
      <c r="P966" s="87"/>
      <c r="Q966" s="87"/>
      <c r="R966" s="87"/>
      <c r="S966" s="87"/>
      <c r="T966" s="87"/>
      <c r="U966" s="87"/>
      <c r="V966" s="175"/>
      <c r="W966" s="87"/>
      <c r="X966" s="87"/>
      <c r="Y966" s="87"/>
      <c r="Z966" s="87"/>
      <c r="AA966" s="87"/>
      <c r="AB966" s="87"/>
      <c r="AC966" s="86"/>
      <c r="AD966" s="87"/>
    </row>
    <row x14ac:dyDescent="0.25" r="967" customHeight="1" ht="17.25">
      <c r="A967" s="235">
        <f>A965+1</f>
        <v>25569.375</v>
      </c>
      <c r="B967" s="179" t="s">
        <v>46</v>
      </c>
      <c r="C967" s="180"/>
      <c r="D967" s="180">
        <v>14</v>
      </c>
      <c r="E967" s="180">
        <v>7</v>
      </c>
      <c r="F967" s="180"/>
      <c r="G967" s="180">
        <f>SUM(C967:F967)</f>
      </c>
      <c r="H967" s="125">
        <v>5000</v>
      </c>
      <c r="I967" s="125">
        <f>G967*H967</f>
      </c>
      <c r="J967" s="125">
        <f>I967*0.1</f>
      </c>
      <c r="K967" s="132">
        <f>SUM(I967:J967)</f>
      </c>
      <c r="L967" s="242"/>
      <c r="M967" s="175"/>
      <c r="N967" s="87"/>
      <c r="O967" s="87"/>
      <c r="P967" s="87"/>
      <c r="Q967" s="87"/>
      <c r="R967" s="87"/>
      <c r="S967" s="87"/>
      <c r="T967" s="87"/>
      <c r="U967" s="87"/>
      <c r="V967" s="175"/>
      <c r="W967" s="87"/>
      <c r="X967" s="87"/>
      <c r="Y967" s="87"/>
      <c r="Z967" s="87"/>
      <c r="AA967" s="87"/>
      <c r="AB967" s="87"/>
      <c r="AC967" s="86"/>
      <c r="AD967" s="87"/>
    </row>
    <row x14ac:dyDescent="0.25" r="968" customHeight="1" ht="17.25">
      <c r="A968" s="235">
        <f>A967</f>
        <v>25569.375</v>
      </c>
      <c r="B968" s="179" t="s">
        <v>205</v>
      </c>
      <c r="C968" s="180"/>
      <c r="D968" s="180">
        <v>91</v>
      </c>
      <c r="E968" s="180">
        <v>18</v>
      </c>
      <c r="F968" s="180">
        <v>17</v>
      </c>
      <c r="G968" s="180">
        <f>SUM(C968:F968)</f>
      </c>
      <c r="H968" s="182">
        <v>4300</v>
      </c>
      <c r="I968" s="125">
        <f>G968*H968</f>
      </c>
      <c r="J968" s="125">
        <f>I968*0.1</f>
      </c>
      <c r="K968" s="132">
        <f>SUM(I968:J968)</f>
      </c>
      <c r="L968" s="242"/>
      <c r="M968" s="175"/>
      <c r="N968" s="87"/>
      <c r="O968" s="87"/>
      <c r="P968" s="87"/>
      <c r="Q968" s="87"/>
      <c r="R968" s="87"/>
      <c r="S968" s="87"/>
      <c r="T968" s="87"/>
      <c r="U968" s="87"/>
      <c r="V968" s="175"/>
      <c r="W968" s="87"/>
      <c r="X968" s="87"/>
      <c r="Y968" s="87"/>
      <c r="Z968" s="87"/>
      <c r="AA968" s="87"/>
      <c r="AB968" s="87"/>
      <c r="AC968" s="86"/>
      <c r="AD968" s="87"/>
    </row>
    <row x14ac:dyDescent="0.25" r="969" customHeight="1" ht="17.25">
      <c r="A969" s="235">
        <f>A968</f>
        <v>25569.375</v>
      </c>
      <c r="B969" s="179" t="s">
        <v>206</v>
      </c>
      <c r="C969" s="180"/>
      <c r="D969" s="180">
        <v>16</v>
      </c>
      <c r="E969" s="180"/>
      <c r="F969" s="180"/>
      <c r="G969" s="180">
        <f>SUM(C969:F969)</f>
      </c>
      <c r="H969" s="182">
        <v>5000</v>
      </c>
      <c r="I969" s="125">
        <f>G969*H969</f>
      </c>
      <c r="J969" s="125">
        <f>I969*0.1</f>
      </c>
      <c r="K969" s="132">
        <f>SUM(I969:J969)</f>
      </c>
      <c r="L969" s="242"/>
      <c r="M969" s="175"/>
      <c r="N969" s="87"/>
      <c r="O969" s="87"/>
      <c r="P969" s="87"/>
      <c r="Q969" s="87"/>
      <c r="R969" s="87"/>
      <c r="S969" s="87"/>
      <c r="T969" s="87"/>
      <c r="U969" s="87"/>
      <c r="V969" s="175"/>
      <c r="W969" s="87"/>
      <c r="X969" s="87"/>
      <c r="Y969" s="87"/>
      <c r="Z969" s="87"/>
      <c r="AA969" s="87"/>
      <c r="AB969" s="87"/>
      <c r="AC969" s="86"/>
      <c r="AD969" s="87"/>
    </row>
    <row x14ac:dyDescent="0.25" r="970" customHeight="1" ht="17.25">
      <c r="A970" s="235">
        <f>A968</f>
        <v>25569.375</v>
      </c>
      <c r="B970" s="179" t="s">
        <v>13</v>
      </c>
      <c r="C970" s="180"/>
      <c r="D970" s="180">
        <v>12</v>
      </c>
      <c r="E970" s="180">
        <v>4</v>
      </c>
      <c r="F970" s="180"/>
      <c r="G970" s="180">
        <f>SUM(C970:F970)</f>
      </c>
      <c r="H970" s="125">
        <v>6000</v>
      </c>
      <c r="I970" s="125">
        <f>G970*H970</f>
      </c>
      <c r="J970" s="125">
        <f>I970*0.1</f>
      </c>
      <c r="K970" s="132">
        <f>SUM(I970:J970)</f>
      </c>
      <c r="L970" s="242"/>
      <c r="M970" s="175"/>
      <c r="N970" s="87"/>
      <c r="O970" s="87"/>
      <c r="P970" s="87"/>
      <c r="Q970" s="87"/>
      <c r="R970" s="87"/>
      <c r="S970" s="87"/>
      <c r="T970" s="87"/>
      <c r="U970" s="87"/>
      <c r="V970" s="175"/>
      <c r="W970" s="87"/>
      <c r="X970" s="87"/>
      <c r="Y970" s="87"/>
      <c r="Z970" s="87"/>
      <c r="AA970" s="87"/>
      <c r="AB970" s="87"/>
      <c r="AC970" s="86"/>
      <c r="AD970" s="87"/>
    </row>
    <row x14ac:dyDescent="0.25" r="971" customHeight="1" ht="17.25">
      <c r="A971" s="235">
        <f>A970</f>
        <v>25569.375</v>
      </c>
      <c r="B971" s="179" t="s">
        <v>58</v>
      </c>
      <c r="C971" s="183" t="s">
        <v>14</v>
      </c>
      <c r="D971" s="180">
        <v>15</v>
      </c>
      <c r="E971" s="180">
        <v>7</v>
      </c>
      <c r="F971" s="180"/>
      <c r="G971" s="180">
        <f>SUM(C971:F971)</f>
      </c>
      <c r="H971" s="237">
        <v>5500</v>
      </c>
      <c r="I971" s="125">
        <f>G971*H971</f>
      </c>
      <c r="J971" s="125">
        <f>I971*0.1</f>
      </c>
      <c r="K971" s="132">
        <f>SUM(I971:J971)</f>
      </c>
      <c r="L971" s="242"/>
      <c r="M971" s="175"/>
      <c r="N971" s="87"/>
      <c r="O971" s="87"/>
      <c r="P971" s="87"/>
      <c r="Q971" s="87"/>
      <c r="R971" s="87"/>
      <c r="S971" s="87"/>
      <c r="T971" s="87"/>
      <c r="U971" s="87"/>
      <c r="V971" s="175"/>
      <c r="W971" s="87"/>
      <c r="X971" s="87"/>
      <c r="Y971" s="87"/>
      <c r="Z971" s="87"/>
      <c r="AA971" s="87"/>
      <c r="AB971" s="87"/>
      <c r="AC971" s="86"/>
      <c r="AD971" s="87"/>
    </row>
    <row x14ac:dyDescent="0.25" r="972" customHeight="1" ht="17.25">
      <c r="A972" s="235">
        <f>A971</f>
        <v>25569.375</v>
      </c>
      <c r="B972" s="179" t="s">
        <v>147</v>
      </c>
      <c r="C972" s="183">
        <v>0</v>
      </c>
      <c r="D972" s="180">
        <v>45</v>
      </c>
      <c r="E972" s="180">
        <v>25</v>
      </c>
      <c r="F972" s="180">
        <v>16</v>
      </c>
      <c r="G972" s="180">
        <f>SUM(C972:F972)</f>
      </c>
      <c r="H972" s="125">
        <v>5000</v>
      </c>
      <c r="I972" s="125">
        <f>G972*H972</f>
      </c>
      <c r="J972" s="125">
        <f>I972*0.1</f>
      </c>
      <c r="K972" s="132">
        <f>SUM(I972:J972)</f>
      </c>
      <c r="L972" s="242"/>
      <c r="M972" s="175"/>
      <c r="N972" s="87"/>
      <c r="O972" s="87"/>
      <c r="P972" s="87"/>
      <c r="Q972" s="87"/>
      <c r="R972" s="87"/>
      <c r="S972" s="87"/>
      <c r="T972" s="87"/>
      <c r="U972" s="87"/>
      <c r="V972" s="175"/>
      <c r="W972" s="87"/>
      <c r="X972" s="87"/>
      <c r="Y972" s="87"/>
      <c r="Z972" s="87"/>
      <c r="AA972" s="87"/>
      <c r="AB972" s="87"/>
      <c r="AC972" s="86"/>
      <c r="AD972" s="87"/>
    </row>
    <row x14ac:dyDescent="0.25" r="973" customHeight="1" ht="17.25">
      <c r="A973" s="235">
        <f>A972</f>
        <v>25569.375</v>
      </c>
      <c r="B973" s="179" t="s">
        <v>27</v>
      </c>
      <c r="C973" s="180"/>
      <c r="D973" s="180">
        <v>10</v>
      </c>
      <c r="E973" s="180">
        <v>10</v>
      </c>
      <c r="F973" s="180"/>
      <c r="G973" s="180">
        <f>SUM(C973:F973)</f>
      </c>
      <c r="H973" s="125">
        <v>5500</v>
      </c>
      <c r="I973" s="125">
        <f>G973*H973</f>
      </c>
      <c r="J973" s="125">
        <f>I973*0.1</f>
      </c>
      <c r="K973" s="132">
        <f>SUM(I973:J973)</f>
      </c>
      <c r="L973" s="242"/>
      <c r="M973" s="175"/>
      <c r="N973" s="87"/>
      <c r="O973" s="87"/>
      <c r="P973" s="87"/>
      <c r="Q973" s="87"/>
      <c r="R973" s="87"/>
      <c r="S973" s="87"/>
      <c r="T973" s="87"/>
      <c r="U973" s="87"/>
      <c r="V973" s="175"/>
      <c r="W973" s="87"/>
      <c r="X973" s="87"/>
      <c r="Y973" s="87"/>
      <c r="Z973" s="87"/>
      <c r="AA973" s="87"/>
      <c r="AB973" s="87"/>
      <c r="AC973" s="86"/>
      <c r="AD973" s="87"/>
    </row>
    <row x14ac:dyDescent="0.25" r="974" customHeight="1" ht="17.25">
      <c r="A974" s="235">
        <f>A973</f>
        <v>25569.375</v>
      </c>
      <c r="B974" s="179" t="s">
        <v>20</v>
      </c>
      <c r="C974" s="180"/>
      <c r="D974" s="180">
        <v>61</v>
      </c>
      <c r="E974" s="180">
        <v>8</v>
      </c>
      <c r="F974" s="180"/>
      <c r="G974" s="180">
        <f>SUM(C974:F974)</f>
      </c>
      <c r="H974" s="125">
        <v>5000</v>
      </c>
      <c r="I974" s="125">
        <f>G974*H974</f>
      </c>
      <c r="J974" s="125">
        <f>I974*0.1</f>
      </c>
      <c r="K974" s="132">
        <f>SUM(I974:J974)</f>
      </c>
      <c r="L974" s="242"/>
      <c r="M974" s="175"/>
      <c r="N974" s="87"/>
      <c r="O974" s="87"/>
      <c r="P974" s="87"/>
      <c r="Q974" s="87"/>
      <c r="R974" s="87"/>
      <c r="S974" s="87"/>
      <c r="T974" s="87"/>
      <c r="U974" s="87"/>
      <c r="V974" s="175"/>
      <c r="W974" s="87"/>
      <c r="X974" s="87"/>
      <c r="Y974" s="87"/>
      <c r="Z974" s="87"/>
      <c r="AA974" s="87"/>
      <c r="AB974" s="87"/>
      <c r="AC974" s="86"/>
      <c r="AD974" s="87"/>
    </row>
    <row x14ac:dyDescent="0.25" r="975" customHeight="1" ht="17.25">
      <c r="A975" s="235">
        <f>A974</f>
        <v>25569.375</v>
      </c>
      <c r="B975" s="179" t="s">
        <v>31</v>
      </c>
      <c r="C975" s="180"/>
      <c r="D975" s="180">
        <v>25</v>
      </c>
      <c r="E975" s="180"/>
      <c r="F975" s="180"/>
      <c r="G975" s="180">
        <f>SUM(C975:F975)</f>
      </c>
      <c r="H975" s="125">
        <v>6000</v>
      </c>
      <c r="I975" s="125">
        <f>G975*H975</f>
      </c>
      <c r="J975" s="125">
        <f>I975*0.1</f>
      </c>
      <c r="K975" s="132">
        <f>SUM(I975:J975)</f>
      </c>
      <c r="L975" s="242"/>
      <c r="M975" s="175"/>
      <c r="N975" s="87"/>
      <c r="O975" s="87"/>
      <c r="P975" s="87"/>
      <c r="Q975" s="87"/>
      <c r="R975" s="87"/>
      <c r="S975" s="87"/>
      <c r="T975" s="87"/>
      <c r="U975" s="87"/>
      <c r="V975" s="175"/>
      <c r="W975" s="87"/>
      <c r="X975" s="87"/>
      <c r="Y975" s="87"/>
      <c r="Z975" s="87"/>
      <c r="AA975" s="87"/>
      <c r="AB975" s="87"/>
      <c r="AC975" s="86"/>
      <c r="AD975" s="87"/>
    </row>
    <row x14ac:dyDescent="0.25" r="976" customHeight="1" ht="17.25">
      <c r="A976" s="235">
        <f>A975</f>
        <v>25569.375</v>
      </c>
      <c r="B976" s="179" t="s">
        <v>71</v>
      </c>
      <c r="C976" s="180"/>
      <c r="D976" s="180">
        <v>25</v>
      </c>
      <c r="E976" s="180"/>
      <c r="F976" s="180"/>
      <c r="G976" s="180">
        <f>SUM(C976:F976)</f>
      </c>
      <c r="H976" s="125">
        <v>6000</v>
      </c>
      <c r="I976" s="125">
        <f>G976*H976</f>
      </c>
      <c r="J976" s="125">
        <f>I976*0.1</f>
      </c>
      <c r="K976" s="132">
        <f>SUM(I976:J976)</f>
      </c>
      <c r="L976" s="242"/>
      <c r="M976" s="175"/>
      <c r="N976" s="87"/>
      <c r="O976" s="87"/>
      <c r="P976" s="87"/>
      <c r="Q976" s="87"/>
      <c r="R976" s="87"/>
      <c r="S976" s="87"/>
      <c r="T976" s="87"/>
      <c r="U976" s="87"/>
      <c r="V976" s="175"/>
      <c r="W976" s="87"/>
      <c r="X976" s="87"/>
      <c r="Y976" s="87"/>
      <c r="Z976" s="87"/>
      <c r="AA976" s="87"/>
      <c r="AB976" s="87"/>
      <c r="AC976" s="86"/>
      <c r="AD976" s="87"/>
    </row>
    <row x14ac:dyDescent="0.25" r="977" customHeight="1" ht="17.25">
      <c r="A977" s="235">
        <f>A976</f>
        <v>25569.375</v>
      </c>
      <c r="B977" s="179" t="s">
        <v>49</v>
      </c>
      <c r="C977" s="180"/>
      <c r="D977" s="180">
        <v>15</v>
      </c>
      <c r="E977" s="180">
        <v>10</v>
      </c>
      <c r="F977" s="180"/>
      <c r="G977" s="180">
        <f>SUM(C977:F977)</f>
      </c>
      <c r="H977" s="125">
        <v>6000</v>
      </c>
      <c r="I977" s="125">
        <f>G977*H977</f>
      </c>
      <c r="J977" s="125">
        <f>I977*0.1</f>
      </c>
      <c r="K977" s="132">
        <f>SUM(I977:J977)</f>
      </c>
      <c r="L977" s="242"/>
      <c r="M977" s="175"/>
      <c r="N977" s="87"/>
      <c r="O977" s="87"/>
      <c r="P977" s="87"/>
      <c r="Q977" s="87"/>
      <c r="R977" s="87"/>
      <c r="S977" s="87"/>
      <c r="T977" s="87"/>
      <c r="U977" s="87"/>
      <c r="V977" s="175"/>
      <c r="W977" s="87"/>
      <c r="X977" s="87"/>
      <c r="Y977" s="87"/>
      <c r="Z977" s="87"/>
      <c r="AA977" s="87"/>
      <c r="AB977" s="87"/>
      <c r="AC977" s="86"/>
      <c r="AD977" s="87"/>
    </row>
    <row x14ac:dyDescent="0.25" r="978" customHeight="1" ht="17.25">
      <c r="A978" s="235">
        <f>A977</f>
        <v>25569.375</v>
      </c>
      <c r="B978" s="184" t="s">
        <v>9</v>
      </c>
      <c r="C978" s="180"/>
      <c r="D978" s="180">
        <v>34</v>
      </c>
      <c r="E978" s="180"/>
      <c r="F978" s="180"/>
      <c r="G978" s="180">
        <f>SUM(C978:F978)</f>
      </c>
      <c r="H978" s="125">
        <v>6000</v>
      </c>
      <c r="I978" s="125">
        <f>G978*H978</f>
      </c>
      <c r="J978" s="125">
        <f>I978*0.1</f>
      </c>
      <c r="K978" s="132">
        <f>SUM(I978:J978)</f>
      </c>
      <c r="L978" s="242"/>
      <c r="M978" s="175"/>
      <c r="N978" s="87"/>
      <c r="O978" s="87"/>
      <c r="P978" s="87"/>
      <c r="Q978" s="87"/>
      <c r="R978" s="87"/>
      <c r="S978" s="87"/>
      <c r="T978" s="87"/>
      <c r="U978" s="87"/>
      <c r="V978" s="175"/>
      <c r="W978" s="87"/>
      <c r="X978" s="87"/>
      <c r="Y978" s="87"/>
      <c r="Z978" s="87"/>
      <c r="AA978" s="87"/>
      <c r="AB978" s="87"/>
      <c r="AC978" s="86"/>
      <c r="AD978" s="87"/>
    </row>
    <row x14ac:dyDescent="0.25" r="979" customHeight="1" ht="17.25">
      <c r="A979" s="235">
        <f>A978</f>
        <v>25569.375</v>
      </c>
      <c r="B979" s="179" t="s">
        <v>78</v>
      </c>
      <c r="C979" s="180"/>
      <c r="D979" s="180">
        <v>20</v>
      </c>
      <c r="E979" s="180"/>
      <c r="F979" s="180"/>
      <c r="G979" s="180">
        <f>SUM(C979:F979)</f>
      </c>
      <c r="H979" s="125">
        <v>6500</v>
      </c>
      <c r="I979" s="125">
        <f>G979*H979</f>
      </c>
      <c r="J979" s="125">
        <f>I979*0.1</f>
      </c>
      <c r="K979" s="132">
        <f>SUM(I979:J979)</f>
      </c>
      <c r="L979" s="242"/>
      <c r="M979" s="175"/>
      <c r="N979" s="87"/>
      <c r="O979" s="87"/>
      <c r="P979" s="87"/>
      <c r="Q979" s="87"/>
      <c r="R979" s="87"/>
      <c r="S979" s="87"/>
      <c r="T979" s="87"/>
      <c r="U979" s="87"/>
      <c r="V979" s="175"/>
      <c r="W979" s="87"/>
      <c r="X979" s="87"/>
      <c r="Y979" s="87"/>
      <c r="Z979" s="87"/>
      <c r="AA979" s="87"/>
      <c r="AB979" s="87"/>
      <c r="AC979" s="86"/>
      <c r="AD979" s="87"/>
    </row>
    <row x14ac:dyDescent="0.25" r="980" customHeight="1" ht="17.25">
      <c r="A980" s="235">
        <f>A979</f>
        <v>25569.375</v>
      </c>
      <c r="B980" s="179" t="s">
        <v>55</v>
      </c>
      <c r="C980" s="180"/>
      <c r="D980" s="180">
        <v>10</v>
      </c>
      <c r="E980" s="180"/>
      <c r="F980" s="180"/>
      <c r="G980" s="180">
        <f>SUM(C980:F980)</f>
      </c>
      <c r="H980" s="125">
        <v>6500</v>
      </c>
      <c r="I980" s="125">
        <f>G980*H980</f>
      </c>
      <c r="J980" s="125">
        <f>I980*0.1</f>
      </c>
      <c r="K980" s="132">
        <f>SUM(I980:J980)</f>
      </c>
      <c r="L980" s="242"/>
      <c r="M980" s="175"/>
      <c r="N980" s="87"/>
      <c r="O980" s="87"/>
      <c r="P980" s="87"/>
      <c r="Q980" s="87"/>
      <c r="R980" s="87"/>
      <c r="S980" s="87"/>
      <c r="T980" s="87"/>
      <c r="U980" s="87"/>
      <c r="V980" s="175"/>
      <c r="W980" s="87"/>
      <c r="X980" s="87"/>
      <c r="Y980" s="87"/>
      <c r="Z980" s="87"/>
      <c r="AA980" s="87"/>
      <c r="AB980" s="87"/>
      <c r="AC980" s="86"/>
      <c r="AD980" s="87"/>
    </row>
    <row x14ac:dyDescent="0.25" r="981" customHeight="1" ht="17.25">
      <c r="A981" s="235">
        <f>A980</f>
        <v>25569.375</v>
      </c>
      <c r="B981" s="279" t="s">
        <v>80</v>
      </c>
      <c r="C981" s="180"/>
      <c r="D981" s="180">
        <v>23</v>
      </c>
      <c r="E981" s="180"/>
      <c r="F981" s="180"/>
      <c r="G981" s="180">
        <f>SUM(C981:F981)</f>
      </c>
      <c r="H981" s="125">
        <v>6000</v>
      </c>
      <c r="I981" s="125">
        <f>G981*H981</f>
      </c>
      <c r="J981" s="185"/>
      <c r="K981" s="132">
        <f>SUM(I981:J981)</f>
      </c>
      <c r="L981" s="242"/>
      <c r="M981" s="175"/>
      <c r="N981" s="87"/>
      <c r="O981" s="87"/>
      <c r="P981" s="87"/>
      <c r="Q981" s="87"/>
      <c r="R981" s="87"/>
      <c r="S981" s="87"/>
      <c r="T981" s="87"/>
      <c r="U981" s="87"/>
      <c r="V981" s="175"/>
      <c r="W981" s="87"/>
      <c r="X981" s="87"/>
      <c r="Y981" s="87"/>
      <c r="Z981" s="87"/>
      <c r="AA981" s="87"/>
      <c r="AB981" s="87"/>
      <c r="AC981" s="86"/>
      <c r="AD981" s="87"/>
    </row>
    <row x14ac:dyDescent="0.25" r="982" customHeight="1" ht="17.25">
      <c r="A982" s="235">
        <f>A981</f>
        <v>25569.375</v>
      </c>
      <c r="B982" s="279" t="s">
        <v>67</v>
      </c>
      <c r="C982" s="180"/>
      <c r="D982" s="180">
        <v>7</v>
      </c>
      <c r="E982" s="180">
        <v>6</v>
      </c>
      <c r="F982" s="180"/>
      <c r="G982" s="180">
        <f>SUM(C982:F982)</f>
      </c>
      <c r="H982" s="125">
        <v>5500</v>
      </c>
      <c r="I982" s="125">
        <f>G982*H982</f>
      </c>
      <c r="J982" s="125">
        <f>I982*0.1</f>
      </c>
      <c r="K982" s="132">
        <f>SUM(I982:J982)</f>
      </c>
      <c r="L982" s="242"/>
      <c r="M982" s="175"/>
      <c r="N982" s="87"/>
      <c r="O982" s="87"/>
      <c r="P982" s="87"/>
      <c r="Q982" s="87"/>
      <c r="R982" s="87"/>
      <c r="S982" s="87"/>
      <c r="T982" s="87"/>
      <c r="U982" s="87"/>
      <c r="V982" s="175"/>
      <c r="W982" s="87"/>
      <c r="X982" s="87"/>
      <c r="Y982" s="87"/>
      <c r="Z982" s="87"/>
      <c r="AA982" s="87"/>
      <c r="AB982" s="87"/>
      <c r="AC982" s="86"/>
      <c r="AD982" s="87"/>
    </row>
    <row x14ac:dyDescent="0.25" r="983" customHeight="1" ht="17.25">
      <c r="A983" s="235">
        <f>A982</f>
        <v>25569.375</v>
      </c>
      <c r="B983" s="279" t="s">
        <v>74</v>
      </c>
      <c r="C983" s="180"/>
      <c r="D983" s="180">
        <v>33</v>
      </c>
      <c r="E983" s="180">
        <v>27</v>
      </c>
      <c r="F983" s="180"/>
      <c r="G983" s="180">
        <f>SUM(C983:F983)</f>
      </c>
      <c r="H983" s="187">
        <v>5000</v>
      </c>
      <c r="I983" s="125">
        <f>G983*H983</f>
      </c>
      <c r="J983" s="125">
        <f>I983*0.1</f>
      </c>
      <c r="K983" s="132">
        <f>SUM(I983:J983)</f>
      </c>
      <c r="L983" s="242"/>
      <c r="M983" s="175"/>
      <c r="N983" s="87"/>
      <c r="O983" s="87"/>
      <c r="P983" s="87"/>
      <c r="Q983" s="87"/>
      <c r="R983" s="87"/>
      <c r="S983" s="87"/>
      <c r="T983" s="87"/>
      <c r="U983" s="87"/>
      <c r="V983" s="175"/>
      <c r="W983" s="87"/>
      <c r="X983" s="87"/>
      <c r="Y983" s="87"/>
      <c r="Z983" s="87"/>
      <c r="AA983" s="87"/>
      <c r="AB983" s="87"/>
      <c r="AC983" s="86"/>
      <c r="AD983" s="87"/>
    </row>
    <row x14ac:dyDescent="0.25" r="984" customHeight="1" ht="17.25">
      <c r="A984" s="235">
        <f>A983</f>
        <v>25569.375</v>
      </c>
      <c r="B984" s="280" t="s">
        <v>11</v>
      </c>
      <c r="C984" s="180"/>
      <c r="D984" s="180">
        <v>13</v>
      </c>
      <c r="E984" s="180">
        <v>7</v>
      </c>
      <c r="F984" s="180"/>
      <c r="G984" s="180">
        <f>SUM(C984:F984)</f>
      </c>
      <c r="H984" s="125">
        <v>6000</v>
      </c>
      <c r="I984" s="125">
        <f>G984*H984</f>
      </c>
      <c r="J984" s="125">
        <f>I984*0.1</f>
      </c>
      <c r="K984" s="132">
        <f>SUM(I984:J984)</f>
      </c>
      <c r="L984" s="242"/>
      <c r="M984" s="175"/>
      <c r="N984" s="87"/>
      <c r="O984" s="87"/>
      <c r="P984" s="87"/>
      <c r="Q984" s="87"/>
      <c r="R984" s="87"/>
      <c r="S984" s="87"/>
      <c r="T984" s="87"/>
      <c r="U984" s="87"/>
      <c r="V984" s="175"/>
      <c r="W984" s="87"/>
      <c r="X984" s="87"/>
      <c r="Y984" s="87"/>
      <c r="Z984" s="87"/>
      <c r="AA984" s="87"/>
      <c r="AB984" s="87"/>
      <c r="AC984" s="86"/>
      <c r="AD984" s="87"/>
    </row>
    <row x14ac:dyDescent="0.25" r="985" customHeight="1" ht="17.25">
      <c r="A985" s="235">
        <f>A984</f>
        <v>25569.375</v>
      </c>
      <c r="B985" s="279" t="s">
        <v>22</v>
      </c>
      <c r="C985" s="180"/>
      <c r="D985" s="180">
        <v>38</v>
      </c>
      <c r="E985" s="180"/>
      <c r="F985" s="180"/>
      <c r="G985" s="180">
        <f>SUM(C985:F985)</f>
      </c>
      <c r="H985" s="237">
        <v>4800</v>
      </c>
      <c r="I985" s="125">
        <f>G985*H985</f>
      </c>
      <c r="J985" s="125">
        <f>I985*0.1</f>
      </c>
      <c r="K985" s="132">
        <f>SUM(I985:J985)</f>
      </c>
      <c r="L985" s="242"/>
      <c r="M985" s="175"/>
      <c r="N985" s="87"/>
      <c r="O985" s="87"/>
      <c r="P985" s="87"/>
      <c r="Q985" s="87"/>
      <c r="R985" s="87"/>
      <c r="S985" s="87"/>
      <c r="T985" s="87"/>
      <c r="U985" s="87"/>
      <c r="V985" s="175"/>
      <c r="W985" s="87"/>
      <c r="X985" s="87"/>
      <c r="Y985" s="87"/>
      <c r="Z985" s="87"/>
      <c r="AA985" s="87"/>
      <c r="AB985" s="87"/>
      <c r="AC985" s="86"/>
      <c r="AD985" s="87"/>
    </row>
    <row x14ac:dyDescent="0.25" r="986" customHeight="1" ht="17.25">
      <c r="A986" s="235">
        <f>A985</f>
        <v>25569.375</v>
      </c>
      <c r="B986" s="279" t="s">
        <v>84</v>
      </c>
      <c r="C986" s="180"/>
      <c r="D986" s="180">
        <v>16</v>
      </c>
      <c r="E986" s="180">
        <v>9</v>
      </c>
      <c r="F986" s="180"/>
      <c r="G986" s="180">
        <f>SUM(C986:F986)</f>
      </c>
      <c r="H986" s="237">
        <v>4800</v>
      </c>
      <c r="I986" s="125">
        <f>G986*H986</f>
      </c>
      <c r="J986" s="125">
        <f>I986*0.1</f>
      </c>
      <c r="K986" s="132">
        <f>SUM(I986:J986)</f>
      </c>
      <c r="L986" s="242"/>
      <c r="M986" s="175"/>
      <c r="N986" s="87"/>
      <c r="O986" s="87"/>
      <c r="P986" s="87"/>
      <c r="Q986" s="87"/>
      <c r="R986" s="87"/>
      <c r="S986" s="87"/>
      <c r="T986" s="87"/>
      <c r="U986" s="87"/>
      <c r="V986" s="175"/>
      <c r="W986" s="87"/>
      <c r="X986" s="87"/>
      <c r="Y986" s="87"/>
      <c r="Z986" s="87"/>
      <c r="AA986" s="87"/>
      <c r="AB986" s="87"/>
      <c r="AC986" s="86"/>
      <c r="AD986" s="87"/>
    </row>
    <row x14ac:dyDescent="0.25" r="987" customHeight="1" ht="17.25">
      <c r="A987" s="235">
        <f>A986</f>
        <v>25569.375</v>
      </c>
      <c r="B987" s="280" t="s">
        <v>17</v>
      </c>
      <c r="C987" s="180"/>
      <c r="D987" s="180">
        <v>37</v>
      </c>
      <c r="E987" s="180">
        <v>12</v>
      </c>
      <c r="F987" s="180"/>
      <c r="G987" s="180">
        <f>SUM(C987:F987)</f>
      </c>
      <c r="H987" s="125">
        <v>6000</v>
      </c>
      <c r="I987" s="125">
        <f>G987*H987</f>
      </c>
      <c r="J987" s="185"/>
      <c r="K987" s="132">
        <f>SUM(I987:J987)</f>
      </c>
      <c r="L987" s="242"/>
      <c r="M987" s="175"/>
      <c r="N987" s="87"/>
      <c r="O987" s="87"/>
      <c r="P987" s="87"/>
      <c r="Q987" s="87"/>
      <c r="R987" s="87"/>
      <c r="S987" s="87"/>
      <c r="T987" s="87"/>
      <c r="U987" s="87"/>
      <c r="V987" s="175"/>
      <c r="W987" s="87"/>
      <c r="X987" s="87"/>
      <c r="Y987" s="87"/>
      <c r="Z987" s="87"/>
      <c r="AA987" s="87"/>
      <c r="AB987" s="87"/>
      <c r="AC987" s="86"/>
      <c r="AD987" s="87"/>
    </row>
    <row x14ac:dyDescent="0.25" r="988" customHeight="1" ht="17.25">
      <c r="A988" s="235">
        <f>A987</f>
        <v>25569.375</v>
      </c>
      <c r="B988" s="279" t="s">
        <v>29</v>
      </c>
      <c r="C988" s="188" t="s">
        <v>14</v>
      </c>
      <c r="D988" s="180">
        <v>13</v>
      </c>
      <c r="E988" s="180">
        <v>12</v>
      </c>
      <c r="F988" s="180"/>
      <c r="G988" s="180">
        <f>SUM(C988:F988)</f>
      </c>
      <c r="H988" s="125">
        <v>5500</v>
      </c>
      <c r="I988" s="125">
        <f>G988*H988</f>
      </c>
      <c r="J988" s="125">
        <f>I988*0.1</f>
      </c>
      <c r="K988" s="132">
        <f>SUM(I988:J988)</f>
      </c>
      <c r="L988" s="242"/>
      <c r="M988" s="175"/>
      <c r="N988" s="87"/>
      <c r="O988" s="87"/>
      <c r="P988" s="87"/>
      <c r="Q988" s="87"/>
      <c r="R988" s="87"/>
      <c r="S988" s="87"/>
      <c r="T988" s="87"/>
      <c r="U988" s="87"/>
      <c r="V988" s="175"/>
      <c r="W988" s="87"/>
      <c r="X988" s="87"/>
      <c r="Y988" s="87"/>
      <c r="Z988" s="87"/>
      <c r="AA988" s="87"/>
      <c r="AB988" s="87"/>
      <c r="AC988" s="86"/>
      <c r="AD988" s="87"/>
    </row>
    <row x14ac:dyDescent="0.25" r="989" customHeight="1" ht="17.25">
      <c r="A989" s="235">
        <f>A988</f>
        <v>25569.375</v>
      </c>
      <c r="B989" s="279" t="s">
        <v>15</v>
      </c>
      <c r="C989" s="180"/>
      <c r="D989" s="180">
        <v>25</v>
      </c>
      <c r="E989" s="180">
        <v>5</v>
      </c>
      <c r="F989" s="180"/>
      <c r="G989" s="180">
        <f>SUM(C989:F989)</f>
      </c>
      <c r="H989" s="237">
        <v>4800</v>
      </c>
      <c r="I989" s="125">
        <f>G989*H989</f>
      </c>
      <c r="J989" s="125">
        <f>I989*0.1</f>
      </c>
      <c r="K989" s="132">
        <f>SUM(I989:J989)</f>
      </c>
      <c r="L989" s="242"/>
      <c r="M989" s="175"/>
      <c r="N989" s="87"/>
      <c r="O989" s="87"/>
      <c r="P989" s="87"/>
      <c r="Q989" s="87"/>
      <c r="R989" s="87"/>
      <c r="S989" s="87"/>
      <c r="T989" s="87"/>
      <c r="U989" s="87"/>
      <c r="V989" s="175"/>
      <c r="W989" s="87"/>
      <c r="X989" s="87"/>
      <c r="Y989" s="87"/>
      <c r="Z989" s="87"/>
      <c r="AA989" s="87"/>
      <c r="AB989" s="87"/>
      <c r="AC989" s="86"/>
      <c r="AD989" s="87"/>
    </row>
    <row x14ac:dyDescent="0.25" r="990" customHeight="1" ht="17.25">
      <c r="A990" s="235">
        <f>A989</f>
        <v>25569.375</v>
      </c>
      <c r="B990" s="279" t="s">
        <v>21</v>
      </c>
      <c r="C990" s="188" t="s">
        <v>14</v>
      </c>
      <c r="D990" s="180">
        <v>13</v>
      </c>
      <c r="E990" s="180"/>
      <c r="F990" s="180"/>
      <c r="G990" s="180">
        <f>SUM(C990:F990)</f>
      </c>
      <c r="H990" s="125">
        <v>5000</v>
      </c>
      <c r="I990" s="125">
        <f>G990*H990</f>
      </c>
      <c r="J990" s="125">
        <f>I990*0.1</f>
      </c>
      <c r="K990" s="132">
        <f>SUM(I990:J990)</f>
      </c>
      <c r="L990" s="242"/>
      <c r="M990" s="175"/>
      <c r="N990" s="87"/>
      <c r="O990" s="87"/>
      <c r="P990" s="87"/>
      <c r="Q990" s="87"/>
      <c r="R990" s="87"/>
      <c r="S990" s="87"/>
      <c r="T990" s="87"/>
      <c r="U990" s="87"/>
      <c r="V990" s="175"/>
      <c r="W990" s="87"/>
      <c r="X990" s="87"/>
      <c r="Y990" s="87"/>
      <c r="Z990" s="87"/>
      <c r="AA990" s="87"/>
      <c r="AB990" s="87"/>
      <c r="AC990" s="86"/>
      <c r="AD990" s="87"/>
    </row>
    <row x14ac:dyDescent="0.25" r="991" customHeight="1" ht="17.25">
      <c r="A991" s="235">
        <f>A990</f>
        <v>25569.375</v>
      </c>
      <c r="B991" s="279" t="s">
        <v>52</v>
      </c>
      <c r="C991" s="180"/>
      <c r="D991" s="180">
        <v>17</v>
      </c>
      <c r="E991" s="180">
        <v>8</v>
      </c>
      <c r="F991" s="180"/>
      <c r="G991" s="180">
        <f>SUM(C991:F991)</f>
      </c>
      <c r="H991" s="125">
        <v>5000</v>
      </c>
      <c r="I991" s="125">
        <f>G991*H991</f>
      </c>
      <c r="J991" s="125">
        <f>I991*0.1</f>
      </c>
      <c r="K991" s="132">
        <f>SUM(I991:J991)</f>
      </c>
      <c r="L991" s="242"/>
      <c r="M991" s="175"/>
      <c r="N991" s="87"/>
      <c r="O991" s="87"/>
      <c r="P991" s="87"/>
      <c r="Q991" s="87"/>
      <c r="R991" s="87"/>
      <c r="S991" s="87"/>
      <c r="T991" s="87"/>
      <c r="U991" s="87"/>
      <c r="V991" s="175"/>
      <c r="W991" s="87"/>
      <c r="X991" s="87"/>
      <c r="Y991" s="87"/>
      <c r="Z991" s="87"/>
      <c r="AA991" s="87"/>
      <c r="AB991" s="87"/>
      <c r="AC991" s="86"/>
      <c r="AD991" s="87"/>
    </row>
    <row x14ac:dyDescent="0.25" r="992" customHeight="1" ht="17.25">
      <c r="A992" s="235">
        <f>A991</f>
        <v>25569.375</v>
      </c>
      <c r="B992" s="279" t="s">
        <v>61</v>
      </c>
      <c r="C992" s="180"/>
      <c r="D992" s="180">
        <v>9</v>
      </c>
      <c r="E992" s="180"/>
      <c r="F992" s="180"/>
      <c r="G992" s="180">
        <f>SUM(C992:F992)</f>
      </c>
      <c r="H992" s="125">
        <v>5000</v>
      </c>
      <c r="I992" s="125">
        <f>G992*H992</f>
      </c>
      <c r="J992" s="125">
        <f>I992*0.1</f>
      </c>
      <c r="K992" s="132">
        <f>SUM(I992:J992)</f>
      </c>
      <c r="L992" s="242"/>
      <c r="M992" s="175"/>
      <c r="N992" s="87"/>
      <c r="O992" s="87"/>
      <c r="P992" s="87"/>
      <c r="Q992" s="87"/>
      <c r="R992" s="87"/>
      <c r="S992" s="87"/>
      <c r="T992" s="87"/>
      <c r="U992" s="87"/>
      <c r="V992" s="175"/>
      <c r="W992" s="87"/>
      <c r="X992" s="87"/>
      <c r="Y992" s="87"/>
      <c r="Z992" s="87"/>
      <c r="AA992" s="87"/>
      <c r="AB992" s="87"/>
      <c r="AC992" s="86"/>
      <c r="AD992" s="87"/>
    </row>
    <row x14ac:dyDescent="0.25" r="993" customHeight="1" ht="17.25">
      <c r="A993" s="235">
        <f>A992</f>
        <v>25569.375</v>
      </c>
      <c r="B993" s="280" t="s">
        <v>33</v>
      </c>
      <c r="C993" s="180"/>
      <c r="D993" s="180">
        <v>11</v>
      </c>
      <c r="E993" s="180"/>
      <c r="F993" s="180"/>
      <c r="G993" s="180">
        <f>SUM(C993:F993)</f>
      </c>
      <c r="H993" s="125">
        <v>5500</v>
      </c>
      <c r="I993" s="125">
        <f>G993*H993</f>
      </c>
      <c r="J993" s="125">
        <f>I993*0.1</f>
      </c>
      <c r="K993" s="132">
        <f>SUM(I993:J993)</f>
      </c>
      <c r="L993" s="242"/>
      <c r="M993" s="175"/>
      <c r="N993" s="87"/>
      <c r="O993" s="87"/>
      <c r="P993" s="87"/>
      <c r="Q993" s="87"/>
      <c r="R993" s="87"/>
      <c r="S993" s="87"/>
      <c r="T993" s="87"/>
      <c r="U993" s="87"/>
      <c r="V993" s="175"/>
      <c r="W993" s="87"/>
      <c r="X993" s="87"/>
      <c r="Y993" s="87"/>
      <c r="Z993" s="87"/>
      <c r="AA993" s="87"/>
      <c r="AB993" s="87"/>
      <c r="AC993" s="86"/>
      <c r="AD993" s="87"/>
    </row>
    <row x14ac:dyDescent="0.25" r="994" customHeight="1" ht="17.25">
      <c r="A994" s="235">
        <f>A993</f>
        <v>25569.375</v>
      </c>
      <c r="B994" s="279" t="s">
        <v>30</v>
      </c>
      <c r="C994" s="180"/>
      <c r="D994" s="180">
        <v>16</v>
      </c>
      <c r="E994" s="180"/>
      <c r="F994" s="180"/>
      <c r="G994" s="180">
        <f>SUM(C994:F994)</f>
      </c>
      <c r="H994" s="125">
        <v>6000</v>
      </c>
      <c r="I994" s="125">
        <f>G994*H994</f>
      </c>
      <c r="J994" s="125">
        <f>I994*0.1</f>
      </c>
      <c r="K994" s="132">
        <f>SUM(I994:J994)</f>
      </c>
      <c r="L994" s="242"/>
      <c r="M994" s="175"/>
      <c r="N994" s="87"/>
      <c r="O994" s="87"/>
      <c r="P994" s="87"/>
      <c r="Q994" s="87"/>
      <c r="R994" s="87"/>
      <c r="S994" s="87"/>
      <c r="T994" s="87"/>
      <c r="U994" s="87"/>
      <c r="V994" s="175"/>
      <c r="W994" s="87"/>
      <c r="X994" s="87"/>
      <c r="Y994" s="87"/>
      <c r="Z994" s="87"/>
      <c r="AA994" s="87"/>
      <c r="AB994" s="87"/>
      <c r="AC994" s="86"/>
      <c r="AD994" s="87"/>
    </row>
    <row x14ac:dyDescent="0.25" r="995" customHeight="1" ht="17.25">
      <c r="A995" s="235">
        <f>A994</f>
        <v>25569.375</v>
      </c>
      <c r="B995" s="279" t="s">
        <v>28</v>
      </c>
      <c r="C995" s="188" t="s">
        <v>14</v>
      </c>
      <c r="D995" s="180">
        <v>20</v>
      </c>
      <c r="E995" s="180"/>
      <c r="F995" s="180"/>
      <c r="G995" s="180">
        <f>SUM(C995:F995)</f>
      </c>
      <c r="H995" s="125">
        <v>5000</v>
      </c>
      <c r="I995" s="125">
        <f>G995*H995</f>
      </c>
      <c r="J995" s="125">
        <f>I995*0.1</f>
      </c>
      <c r="K995" s="132">
        <f>SUM(I995:J995)</f>
      </c>
      <c r="L995" s="242"/>
      <c r="M995" s="175"/>
      <c r="N995" s="87"/>
      <c r="O995" s="87"/>
      <c r="P995" s="87"/>
      <c r="Q995" s="87"/>
      <c r="R995" s="87"/>
      <c r="S995" s="87"/>
      <c r="T995" s="87"/>
      <c r="U995" s="87"/>
      <c r="V995" s="175"/>
      <c r="W995" s="87"/>
      <c r="X995" s="87"/>
      <c r="Y995" s="87"/>
      <c r="Z995" s="87"/>
      <c r="AA995" s="87"/>
      <c r="AB995" s="87"/>
      <c r="AC995" s="86"/>
      <c r="AD995" s="87"/>
    </row>
    <row x14ac:dyDescent="0.25" r="996" customHeight="1" ht="17.25">
      <c r="A996" s="235">
        <f>A995</f>
        <v>25569.375</v>
      </c>
      <c r="B996" s="179" t="s">
        <v>12</v>
      </c>
      <c r="C996" s="180"/>
      <c r="D996" s="180">
        <v>19</v>
      </c>
      <c r="E996" s="180">
        <v>7</v>
      </c>
      <c r="F996" s="180"/>
      <c r="G996" s="180">
        <f>SUM(C996:F996)</f>
      </c>
      <c r="H996" s="125">
        <v>6000</v>
      </c>
      <c r="I996" s="125">
        <f>G996*H996</f>
      </c>
      <c r="J996" s="125">
        <f>I996*0.1</f>
      </c>
      <c r="K996" s="132">
        <f>SUM(I996:J996)</f>
      </c>
      <c r="L996" s="242"/>
      <c r="M996" s="175"/>
      <c r="N996" s="87"/>
      <c r="O996" s="87"/>
      <c r="P996" s="87"/>
      <c r="Q996" s="87"/>
      <c r="R996" s="87"/>
      <c r="S996" s="87"/>
      <c r="T996" s="87"/>
      <c r="U996" s="87"/>
      <c r="V996" s="175"/>
      <c r="W996" s="87"/>
      <c r="X996" s="87"/>
      <c r="Y996" s="87"/>
      <c r="Z996" s="87"/>
      <c r="AA996" s="87"/>
      <c r="AB996" s="87"/>
      <c r="AC996" s="86"/>
      <c r="AD996" s="87"/>
    </row>
    <row x14ac:dyDescent="0.25" r="997" customHeight="1" ht="17.25">
      <c r="A997" s="235">
        <f>A996</f>
        <v>25569.375</v>
      </c>
      <c r="B997" s="179" t="s">
        <v>100</v>
      </c>
      <c r="C997" s="180"/>
      <c r="D997" s="180">
        <v>4</v>
      </c>
      <c r="E997" s="180"/>
      <c r="F997" s="180"/>
      <c r="G997" s="180">
        <f>SUM(C997:F997)</f>
      </c>
      <c r="H997" s="125">
        <v>5500</v>
      </c>
      <c r="I997" s="125">
        <f>G997*H997</f>
      </c>
      <c r="J997" s="125">
        <f>I997*0.1</f>
      </c>
      <c r="K997" s="125">
        <f>SUM(I997:J997)</f>
      </c>
      <c r="L997" s="242"/>
      <c r="M997" s="175"/>
      <c r="N997" s="87"/>
      <c r="O997" s="87"/>
      <c r="P997" s="87"/>
      <c r="Q997" s="87"/>
      <c r="R997" s="87"/>
      <c r="S997" s="87"/>
      <c r="T997" s="87"/>
      <c r="U997" s="87"/>
      <c r="V997" s="175"/>
      <c r="W997" s="87"/>
      <c r="X997" s="87"/>
      <c r="Y997" s="87"/>
      <c r="Z997" s="87"/>
      <c r="AA997" s="87"/>
      <c r="AB997" s="87"/>
      <c r="AC997" s="86"/>
      <c r="AD997" s="87"/>
    </row>
    <row x14ac:dyDescent="0.25" r="998" customHeight="1" ht="17.25">
      <c r="A998" s="235">
        <f>A997</f>
        <v>25569.375</v>
      </c>
      <c r="B998" s="179" t="s">
        <v>37</v>
      </c>
      <c r="C998" s="180"/>
      <c r="D998" s="180">
        <v>5</v>
      </c>
      <c r="E998" s="180"/>
      <c r="F998" s="180"/>
      <c r="G998" s="180">
        <f>SUM(C998:F998)</f>
      </c>
      <c r="H998" s="125">
        <v>6500</v>
      </c>
      <c r="I998" s="125">
        <f>G998*H998</f>
      </c>
      <c r="J998" s="125">
        <f>I998*0.1</f>
      </c>
      <c r="K998" s="125">
        <f>SUM(I998:J998)</f>
      </c>
      <c r="L998" s="242"/>
      <c r="M998" s="175"/>
      <c r="N998" s="87"/>
      <c r="O998" s="87"/>
      <c r="P998" s="87"/>
      <c r="Q998" s="87"/>
      <c r="R998" s="87"/>
      <c r="S998" s="87"/>
      <c r="T998" s="87"/>
      <c r="U998" s="87"/>
      <c r="V998" s="175"/>
      <c r="W998" s="87"/>
      <c r="X998" s="87"/>
      <c r="Y998" s="87"/>
      <c r="Z998" s="87"/>
      <c r="AA998" s="87"/>
      <c r="AB998" s="87"/>
      <c r="AC998" s="86"/>
      <c r="AD998" s="87"/>
    </row>
    <row x14ac:dyDescent="0.25" r="999" customHeight="1" ht="17.25">
      <c r="A999" s="235">
        <f>A998</f>
        <v>25569.375</v>
      </c>
      <c r="B999" s="186" t="s">
        <v>64</v>
      </c>
      <c r="C999" s="180"/>
      <c r="D999" s="180">
        <v>55</v>
      </c>
      <c r="E999" s="180">
        <v>9</v>
      </c>
      <c r="F999" s="180"/>
      <c r="G999" s="180">
        <f>SUM(C999:F999)</f>
      </c>
      <c r="H999" s="182">
        <v>5500</v>
      </c>
      <c r="I999" s="125">
        <f>G999*H999</f>
      </c>
      <c r="J999" s="125">
        <f>I999*0.1</f>
      </c>
      <c r="K999" s="125">
        <f>SUM(I999:J999)</f>
      </c>
      <c r="L999" s="242"/>
      <c r="M999" s="175"/>
      <c r="N999" s="87"/>
      <c r="O999" s="87"/>
      <c r="P999" s="87"/>
      <c r="Q999" s="87"/>
      <c r="R999" s="87"/>
      <c r="S999" s="87"/>
      <c r="T999" s="87"/>
      <c r="U999" s="87"/>
      <c r="V999" s="175"/>
      <c r="W999" s="87"/>
      <c r="X999" s="87"/>
      <c r="Y999" s="87"/>
      <c r="Z999" s="87"/>
      <c r="AA999" s="87"/>
      <c r="AB999" s="87"/>
      <c r="AC999" s="86"/>
      <c r="AD999" s="87"/>
    </row>
    <row x14ac:dyDescent="0.25" r="1000" customHeight="1" ht="17.25">
      <c r="A1000" s="235">
        <f>A999</f>
        <v>25569.375</v>
      </c>
      <c r="B1000" s="186" t="s">
        <v>25</v>
      </c>
      <c r="C1000" s="180"/>
      <c r="D1000" s="180">
        <v>20</v>
      </c>
      <c r="E1000" s="180"/>
      <c r="F1000" s="180"/>
      <c r="G1000" s="180">
        <f>SUM(C1000:F1000)</f>
      </c>
      <c r="H1000" s="125">
        <v>6000</v>
      </c>
      <c r="I1000" s="125">
        <f>G1000*H1000</f>
      </c>
      <c r="J1000" s="125">
        <f>I1000*0.1</f>
      </c>
      <c r="K1000" s="125">
        <f>SUM(I1000:J1000)</f>
      </c>
      <c r="L1000" s="242"/>
      <c r="M1000" s="175"/>
      <c r="N1000" s="87"/>
      <c r="O1000" s="87"/>
      <c r="P1000" s="87"/>
      <c r="Q1000" s="87"/>
      <c r="R1000" s="87"/>
      <c r="S1000" s="87"/>
      <c r="T1000" s="87"/>
      <c r="U1000" s="87"/>
      <c r="V1000" s="175"/>
      <c r="W1000" s="87"/>
      <c r="X1000" s="87"/>
      <c r="Y1000" s="87"/>
      <c r="Z1000" s="87"/>
      <c r="AA1000" s="87"/>
      <c r="AB1000" s="87"/>
      <c r="AC1000" s="86"/>
      <c r="AD1000" s="87"/>
    </row>
    <row x14ac:dyDescent="0.25" r="1001" customHeight="1" ht="17.25">
      <c r="A1001" s="235">
        <f>A1000</f>
        <v>25569.375</v>
      </c>
      <c r="B1001" s="279" t="s">
        <v>76</v>
      </c>
      <c r="C1001" s="188" t="s">
        <v>14</v>
      </c>
      <c r="D1001" s="180">
        <v>18</v>
      </c>
      <c r="E1001" s="180">
        <v>12</v>
      </c>
      <c r="F1001" s="180">
        <v>5</v>
      </c>
      <c r="G1001" s="180">
        <f>SUM(C1001:F1001)</f>
      </c>
      <c r="H1001" s="125">
        <v>6000</v>
      </c>
      <c r="I1001" s="125">
        <f>G1001*H1001</f>
      </c>
      <c r="J1001" s="125">
        <f>I1001*0.1</f>
      </c>
      <c r="K1001" s="125">
        <f>SUM(I1001:J1001)</f>
      </c>
      <c r="L1001" s="242"/>
      <c r="M1001" s="175"/>
      <c r="N1001" s="87"/>
      <c r="O1001" s="87"/>
      <c r="P1001" s="87"/>
      <c r="Q1001" s="87"/>
      <c r="R1001" s="87"/>
      <c r="S1001" s="87"/>
      <c r="T1001" s="87"/>
      <c r="U1001" s="87"/>
      <c r="V1001" s="175"/>
      <c r="W1001" s="87"/>
      <c r="X1001" s="87"/>
      <c r="Y1001" s="87"/>
      <c r="Z1001" s="87"/>
      <c r="AA1001" s="87"/>
      <c r="AB1001" s="87"/>
      <c r="AC1001" s="86"/>
      <c r="AD1001" s="87"/>
    </row>
    <row x14ac:dyDescent="0.25" r="1002" customHeight="1" ht="17.25">
      <c r="A1002" s="235">
        <f>A1001</f>
        <v>25569.375</v>
      </c>
      <c r="B1002" s="186" t="s">
        <v>149</v>
      </c>
      <c r="C1002" s="180"/>
      <c r="D1002" s="180">
        <v>98</v>
      </c>
      <c r="E1002" s="180">
        <v>42</v>
      </c>
      <c r="F1002" s="180">
        <v>4</v>
      </c>
      <c r="G1002" s="180">
        <f>SUM(C1002:F1002)</f>
      </c>
      <c r="H1002" s="125">
        <v>6000</v>
      </c>
      <c r="I1002" s="125">
        <f>G1002*H1002</f>
      </c>
      <c r="J1002" s="125">
        <f>I1002*0.1</f>
      </c>
      <c r="K1002" s="125">
        <f>SUM(I1002:J1002)</f>
      </c>
      <c r="L1002" s="242"/>
      <c r="M1002" s="175"/>
      <c r="N1002" s="87"/>
      <c r="O1002" s="87"/>
      <c r="P1002" s="87"/>
      <c r="Q1002" s="87"/>
      <c r="R1002" s="87"/>
      <c r="S1002" s="87"/>
      <c r="T1002" s="87"/>
      <c r="U1002" s="87"/>
      <c r="V1002" s="175"/>
      <c r="W1002" s="87"/>
      <c r="X1002" s="87"/>
      <c r="Y1002" s="87"/>
      <c r="Z1002" s="87"/>
      <c r="AA1002" s="87"/>
      <c r="AB1002" s="87"/>
      <c r="AC1002" s="86"/>
      <c r="AD1002" s="87"/>
    </row>
    <row x14ac:dyDescent="0.25" r="1003" customHeight="1" ht="17.25">
      <c r="A1003" s="235">
        <f>A1002</f>
        <v>25569.375</v>
      </c>
      <c r="B1003" s="280" t="s">
        <v>43</v>
      </c>
      <c r="C1003" s="180"/>
      <c r="D1003" s="180">
        <v>49</v>
      </c>
      <c r="E1003" s="180">
        <v>15</v>
      </c>
      <c r="F1003" s="180"/>
      <c r="G1003" s="180">
        <f>SUM(C1003:F1003)</f>
      </c>
      <c r="H1003" s="125">
        <v>6000</v>
      </c>
      <c r="I1003" s="125">
        <f>G1003*H1003</f>
      </c>
      <c r="J1003" s="125">
        <f>I1003*0.1</f>
      </c>
      <c r="K1003" s="125">
        <f>SUM(I1003:J1003)</f>
      </c>
      <c r="L1003" s="242"/>
      <c r="M1003" s="175"/>
      <c r="N1003" s="87"/>
      <c r="O1003" s="87"/>
      <c r="P1003" s="87"/>
      <c r="Q1003" s="87"/>
      <c r="R1003" s="87"/>
      <c r="S1003" s="87"/>
      <c r="T1003" s="87"/>
      <c r="U1003" s="87"/>
      <c r="V1003" s="175"/>
      <c r="W1003" s="87"/>
      <c r="X1003" s="87"/>
      <c r="Y1003" s="87"/>
      <c r="Z1003" s="87"/>
      <c r="AA1003" s="87"/>
      <c r="AB1003" s="87"/>
      <c r="AC1003" s="86"/>
      <c r="AD1003" s="87"/>
    </row>
    <row x14ac:dyDescent="0.25" r="1004" customHeight="1" ht="17.25">
      <c r="A1004" s="235">
        <f>A1003</f>
        <v>25569.375</v>
      </c>
      <c r="B1004" s="280" t="s">
        <v>18</v>
      </c>
      <c r="C1004" s="180"/>
      <c r="D1004" s="180">
        <v>9</v>
      </c>
      <c r="E1004" s="180">
        <v>7</v>
      </c>
      <c r="F1004" s="180">
        <v>6</v>
      </c>
      <c r="G1004" s="180">
        <f>SUM(C1004:F1004)</f>
      </c>
      <c r="H1004" s="125">
        <v>6000</v>
      </c>
      <c r="I1004" s="125">
        <f>G1004*H1004</f>
      </c>
      <c r="J1004" s="125">
        <f>I1004*0.1</f>
      </c>
      <c r="K1004" s="125">
        <f>SUM(I1004:J1004)</f>
      </c>
      <c r="L1004" s="242"/>
      <c r="M1004" s="175"/>
      <c r="N1004" s="87"/>
      <c r="O1004" s="87"/>
      <c r="P1004" s="87"/>
      <c r="Q1004" s="87"/>
      <c r="R1004" s="87"/>
      <c r="S1004" s="87"/>
      <c r="T1004" s="87"/>
      <c r="U1004" s="87"/>
      <c r="V1004" s="175"/>
      <c r="W1004" s="87"/>
      <c r="X1004" s="87"/>
      <c r="Y1004" s="87"/>
      <c r="Z1004" s="87"/>
      <c r="AA1004" s="87"/>
      <c r="AB1004" s="87"/>
      <c r="AC1004" s="86"/>
      <c r="AD1004" s="87"/>
    </row>
    <row x14ac:dyDescent="0.25" r="1005" customHeight="1" ht="17.25">
      <c r="A1005" s="235">
        <f>A1004</f>
        <v>25569.375</v>
      </c>
      <c r="B1005" s="280" t="s">
        <v>82</v>
      </c>
      <c r="C1005" s="188" t="s">
        <v>14</v>
      </c>
      <c r="D1005" s="180">
        <v>25</v>
      </c>
      <c r="E1005" s="180">
        <v>9</v>
      </c>
      <c r="F1005" s="180">
        <v>7</v>
      </c>
      <c r="G1005" s="180">
        <f>SUM(C1005:F1005)</f>
      </c>
      <c r="H1005" s="125">
        <v>5000</v>
      </c>
      <c r="I1005" s="125">
        <f>G1005*H1005</f>
      </c>
      <c r="J1005" s="125">
        <f>I1005*0.1</f>
      </c>
      <c r="K1005" s="125">
        <f>SUM(I1005:J1005)</f>
      </c>
      <c r="L1005" s="242"/>
      <c r="M1005" s="175"/>
      <c r="N1005" s="87"/>
      <c r="O1005" s="87"/>
      <c r="P1005" s="87"/>
      <c r="Q1005" s="87"/>
      <c r="R1005" s="87"/>
      <c r="S1005" s="87"/>
      <c r="T1005" s="87"/>
      <c r="U1005" s="87"/>
      <c r="V1005" s="175"/>
      <c r="W1005" s="87"/>
      <c r="X1005" s="87"/>
      <c r="Y1005" s="87"/>
      <c r="Z1005" s="87"/>
      <c r="AA1005" s="87"/>
      <c r="AB1005" s="87"/>
      <c r="AC1005" s="86"/>
      <c r="AD1005" s="87"/>
    </row>
    <row x14ac:dyDescent="0.25" r="1006" customHeight="1" ht="17.25">
      <c r="A1006" s="235">
        <f>A1005</f>
        <v>25569.375</v>
      </c>
      <c r="B1006" s="280" t="s">
        <v>151</v>
      </c>
      <c r="C1006" s="180"/>
      <c r="D1006" s="180">
        <v>12</v>
      </c>
      <c r="E1006" s="180"/>
      <c r="F1006" s="180"/>
      <c r="G1006" s="180">
        <f>SUM(C1006:F1006)</f>
      </c>
      <c r="H1006" s="125">
        <v>5000</v>
      </c>
      <c r="I1006" s="125">
        <f>G1006*H1006</f>
      </c>
      <c r="J1006" s="125">
        <f>I1006*0.1</f>
      </c>
      <c r="K1006" s="125">
        <f>SUM(I1006:J1006)</f>
      </c>
      <c r="L1006" s="242"/>
      <c r="M1006" s="175"/>
      <c r="N1006" s="87"/>
      <c r="O1006" s="87"/>
      <c r="P1006" s="87"/>
      <c r="Q1006" s="87"/>
      <c r="R1006" s="87"/>
      <c r="S1006" s="87"/>
      <c r="T1006" s="87"/>
      <c r="U1006" s="87"/>
      <c r="V1006" s="175"/>
      <c r="W1006" s="87"/>
      <c r="X1006" s="87"/>
      <c r="Y1006" s="87"/>
      <c r="Z1006" s="87"/>
      <c r="AA1006" s="87"/>
      <c r="AB1006" s="87"/>
      <c r="AC1006" s="86"/>
      <c r="AD1006" s="87"/>
    </row>
    <row x14ac:dyDescent="0.25" r="1007" customHeight="1" ht="17.25">
      <c r="A1007" s="235">
        <f>A1006</f>
        <v>25569.375</v>
      </c>
      <c r="B1007" s="280"/>
      <c r="C1007" s="180"/>
      <c r="D1007" s="180"/>
      <c r="E1007" s="180"/>
      <c r="F1007" s="180"/>
      <c r="G1007" s="180">
        <f>SUM(C1007:F1007)</f>
      </c>
      <c r="H1007" s="125"/>
      <c r="I1007" s="125">
        <f>G1007*H1007</f>
      </c>
      <c r="J1007" s="125">
        <f>I1007*0.1</f>
      </c>
      <c r="K1007" s="125">
        <f>SUM(I1007:J1007)</f>
      </c>
      <c r="L1007" s="242"/>
      <c r="M1007" s="175"/>
      <c r="N1007" s="87"/>
      <c r="O1007" s="87"/>
      <c r="P1007" s="87"/>
      <c r="Q1007" s="87"/>
      <c r="R1007" s="87"/>
      <c r="S1007" s="87"/>
      <c r="T1007" s="87"/>
      <c r="U1007" s="87"/>
      <c r="V1007" s="175"/>
      <c r="W1007" s="87"/>
      <c r="X1007" s="87"/>
      <c r="Y1007" s="87"/>
      <c r="Z1007" s="87"/>
      <c r="AA1007" s="87"/>
      <c r="AB1007" s="87"/>
      <c r="AC1007" s="86"/>
      <c r="AD1007" s="87"/>
    </row>
    <row x14ac:dyDescent="0.25" r="1008" customHeight="1" ht="17.25">
      <c r="A1008" s="235">
        <f>A1007</f>
        <v>25569.375</v>
      </c>
      <c r="B1008" s="280"/>
      <c r="C1008" s="180"/>
      <c r="D1008" s="180"/>
      <c r="E1008" s="180"/>
      <c r="F1008" s="180"/>
      <c r="G1008" s="180">
        <f>SUM(C1008:F1008)</f>
      </c>
      <c r="H1008" s="125"/>
      <c r="I1008" s="125">
        <f>G1008*H1008</f>
      </c>
      <c r="J1008" s="125">
        <f>I1008*0.1</f>
      </c>
      <c r="K1008" s="125">
        <f>SUM(I1008:J1008)</f>
      </c>
      <c r="L1008" s="242"/>
      <c r="M1008" s="175"/>
      <c r="N1008" s="87"/>
      <c r="O1008" s="87"/>
      <c r="P1008" s="87"/>
      <c r="Q1008" s="87"/>
      <c r="R1008" s="87"/>
      <c r="S1008" s="87"/>
      <c r="T1008" s="87"/>
      <c r="U1008" s="87"/>
      <c r="V1008" s="175"/>
      <c r="W1008" s="87"/>
      <c r="X1008" s="87"/>
      <c r="Y1008" s="87"/>
      <c r="Z1008" s="87"/>
      <c r="AA1008" s="87"/>
      <c r="AB1008" s="87"/>
      <c r="AC1008" s="86"/>
      <c r="AD1008" s="87"/>
    </row>
    <row x14ac:dyDescent="0.25" r="1009" customHeight="1" ht="17.25">
      <c r="A1009" s="235">
        <f>A1008</f>
        <v>25569.375</v>
      </c>
      <c r="B1009" s="179"/>
      <c r="C1009" s="180"/>
      <c r="D1009" s="180"/>
      <c r="E1009" s="180"/>
      <c r="F1009" s="180"/>
      <c r="G1009" s="180">
        <f>SUM(C1009:F1009)</f>
      </c>
      <c r="H1009" s="125"/>
      <c r="I1009" s="125">
        <f>G1009*H1009</f>
      </c>
      <c r="J1009" s="125">
        <f>I1009*0.1</f>
      </c>
      <c r="K1009" s="125">
        <f>SUM(I1009:J1009)</f>
      </c>
      <c r="L1009" s="242"/>
      <c r="M1009" s="175"/>
      <c r="N1009" s="87"/>
      <c r="O1009" s="87"/>
      <c r="P1009" s="87"/>
      <c r="Q1009" s="87"/>
      <c r="R1009" s="87"/>
      <c r="S1009" s="87"/>
      <c r="T1009" s="87"/>
      <c r="U1009" s="87"/>
      <c r="V1009" s="175"/>
      <c r="W1009" s="87"/>
      <c r="X1009" s="87"/>
      <c r="Y1009" s="87"/>
      <c r="Z1009" s="87"/>
      <c r="AA1009" s="87"/>
      <c r="AB1009" s="87"/>
      <c r="AC1009" s="86"/>
      <c r="AD1009" s="87"/>
    </row>
    <row x14ac:dyDescent="0.25" r="1010" customHeight="1" ht="17.25">
      <c r="A1010" s="243">
        <f>A1009</f>
        <v>25569.375</v>
      </c>
      <c r="B1010" s="282" t="s">
        <v>155</v>
      </c>
      <c r="C1010" s="191">
        <f>SUM(C967:C1009)</f>
      </c>
      <c r="D1010" s="191">
        <f>SUM(D967:D1009)</f>
      </c>
      <c r="E1010" s="191">
        <f>SUM(E967:E1009)</f>
      </c>
      <c r="F1010" s="191">
        <f>SUM(F967:F1009)</f>
      </c>
      <c r="G1010" s="191">
        <f>SUM(G967:G1009)</f>
      </c>
      <c r="H1010" s="201"/>
      <c r="I1010" s="201">
        <f>SUM(I967:I1009)</f>
      </c>
      <c r="J1010" s="201">
        <f>SUM(J967:J1009)</f>
      </c>
      <c r="K1010" s="201">
        <f>SUM(K967:K1009)</f>
      </c>
      <c r="L1010" s="283"/>
      <c r="M1010" s="175"/>
      <c r="N1010" s="87"/>
      <c r="O1010" s="87"/>
      <c r="P1010" s="87"/>
      <c r="Q1010" s="87"/>
      <c r="R1010" s="87"/>
      <c r="S1010" s="87"/>
      <c r="T1010" s="87"/>
      <c r="U1010" s="87"/>
      <c r="V1010" s="175"/>
      <c r="W1010" s="87"/>
      <c r="X1010" s="87"/>
      <c r="Y1010" s="87"/>
      <c r="Z1010" s="87"/>
      <c r="AA1010" s="87"/>
      <c r="AB1010" s="87"/>
      <c r="AC1010" s="86"/>
      <c r="AD1010" s="87"/>
    </row>
    <row x14ac:dyDescent="0.25" r="1011" customHeight="1" ht="17.25">
      <c r="A1011" s="235">
        <f>A1013</f>
        <v>25569.375</v>
      </c>
      <c r="B1011" s="186" t="s">
        <v>113</v>
      </c>
      <c r="C1011" s="180"/>
      <c r="D1011" s="180">
        <v>91</v>
      </c>
      <c r="E1011" s="180">
        <v>69</v>
      </c>
      <c r="F1011" s="180"/>
      <c r="G1011" s="180">
        <f>SUM(C1011:F1011)</f>
      </c>
      <c r="H1011" s="125">
        <v>6500</v>
      </c>
      <c r="I1011" s="125">
        <f>G1011*H1011</f>
      </c>
      <c r="J1011" s="185"/>
      <c r="K1011" s="125">
        <f>SUM(I1011:J1011)</f>
      </c>
      <c r="L1011" s="242"/>
      <c r="M1011" s="175"/>
      <c r="N1011" s="87"/>
      <c r="O1011" s="87"/>
      <c r="P1011" s="87"/>
      <c r="Q1011" s="87"/>
      <c r="R1011" s="87"/>
      <c r="S1011" s="87"/>
      <c r="T1011" s="87"/>
      <c r="U1011" s="87"/>
      <c r="V1011" s="175"/>
      <c r="W1011" s="87"/>
      <c r="X1011" s="87"/>
      <c r="Y1011" s="87"/>
      <c r="Z1011" s="87"/>
      <c r="AA1011" s="87"/>
      <c r="AB1011" s="87"/>
      <c r="AC1011" s="86"/>
      <c r="AD1011" s="87"/>
    </row>
    <row x14ac:dyDescent="0.25" r="1012" customHeight="1" ht="17.25">
      <c r="A1012" s="235">
        <f>A1008</f>
        <v>25569.375</v>
      </c>
      <c r="B1012" s="186" t="s">
        <v>156</v>
      </c>
      <c r="C1012" s="180"/>
      <c r="D1012" s="180">
        <v>9</v>
      </c>
      <c r="E1012" s="180">
        <v>3</v>
      </c>
      <c r="F1012" s="180"/>
      <c r="G1012" s="180">
        <f>SUM(C1012:F1012)</f>
      </c>
      <c r="H1012" s="125">
        <v>6500</v>
      </c>
      <c r="I1012" s="125">
        <f>G1012*H1012</f>
      </c>
      <c r="J1012" s="185"/>
      <c r="K1012" s="125">
        <f>SUM(I1012:J1012)</f>
      </c>
      <c r="L1012" s="242"/>
      <c r="M1012" s="175"/>
      <c r="N1012" s="87"/>
      <c r="O1012" s="87"/>
      <c r="P1012" s="87"/>
      <c r="Q1012" s="87"/>
      <c r="R1012" s="87"/>
      <c r="S1012" s="87"/>
      <c r="T1012" s="87"/>
      <c r="U1012" s="87"/>
      <c r="V1012" s="175"/>
      <c r="W1012" s="87"/>
      <c r="X1012" s="87"/>
      <c r="Y1012" s="87"/>
      <c r="Z1012" s="87"/>
      <c r="AA1012" s="87"/>
      <c r="AB1012" s="87"/>
      <c r="AC1012" s="86"/>
      <c r="AD1012" s="87"/>
    </row>
    <row x14ac:dyDescent="0.25" r="1013" customHeight="1" ht="17.25">
      <c r="A1013" s="235">
        <f>A1014</f>
        <v>25569.375</v>
      </c>
      <c r="B1013" s="186" t="s">
        <v>112</v>
      </c>
      <c r="C1013" s="180"/>
      <c r="D1013" s="180">
        <v>12</v>
      </c>
      <c r="E1013" s="180">
        <v>6</v>
      </c>
      <c r="F1013" s="180"/>
      <c r="G1013" s="180">
        <f>SUM(C1013:F1013)</f>
      </c>
      <c r="H1013" s="125">
        <v>6900</v>
      </c>
      <c r="I1013" s="125">
        <f>G1013*H1013</f>
      </c>
      <c r="J1013" s="185"/>
      <c r="K1013" s="125">
        <f>SUM(I1013:J1013)</f>
      </c>
      <c r="L1013" s="242"/>
      <c r="M1013" s="175"/>
      <c r="N1013" s="87"/>
      <c r="O1013" s="87"/>
      <c r="P1013" s="87"/>
      <c r="Q1013" s="87"/>
      <c r="R1013" s="87"/>
      <c r="S1013" s="87"/>
      <c r="T1013" s="87"/>
      <c r="U1013" s="87"/>
      <c r="V1013" s="175"/>
      <c r="W1013" s="87"/>
      <c r="X1013" s="87"/>
      <c r="Y1013" s="87"/>
      <c r="Z1013" s="87"/>
      <c r="AA1013" s="87"/>
      <c r="AB1013" s="87"/>
      <c r="AC1013" s="86"/>
      <c r="AD1013" s="87"/>
    </row>
    <row x14ac:dyDescent="0.25" r="1014" customHeight="1" ht="17.25">
      <c r="A1014" s="235">
        <f>A1012</f>
        <v>25569.375</v>
      </c>
      <c r="B1014" s="179"/>
      <c r="C1014" s="180"/>
      <c r="D1014" s="180"/>
      <c r="E1014" s="180"/>
      <c r="F1014" s="180"/>
      <c r="G1014" s="180">
        <f>SUM(C1014:F1014)</f>
      </c>
      <c r="H1014" s="125"/>
      <c r="I1014" s="125">
        <f>G1012*H1014</f>
      </c>
      <c r="J1014" s="185"/>
      <c r="K1014" s="125">
        <f>SUM(I1014:J1014)</f>
      </c>
      <c r="L1014" s="242"/>
      <c r="M1014" s="175"/>
      <c r="N1014" s="87"/>
      <c r="O1014" s="87"/>
      <c r="P1014" s="87"/>
      <c r="Q1014" s="87"/>
      <c r="R1014" s="87"/>
      <c r="S1014" s="87"/>
      <c r="T1014" s="87"/>
      <c r="U1014" s="87"/>
      <c r="V1014" s="175"/>
      <c r="W1014" s="87"/>
      <c r="X1014" s="87"/>
      <c r="Y1014" s="87"/>
      <c r="Z1014" s="87"/>
      <c r="AA1014" s="87"/>
      <c r="AB1014" s="87"/>
      <c r="AC1014" s="86"/>
      <c r="AD1014" s="87"/>
    </row>
    <row x14ac:dyDescent="0.25" r="1015" customHeight="1" ht="17.25">
      <c r="A1015" s="235">
        <f>A1014</f>
        <v>25569.375</v>
      </c>
      <c r="B1015" s="179"/>
      <c r="C1015" s="180"/>
      <c r="D1015" s="180"/>
      <c r="E1015" s="180"/>
      <c r="F1015" s="180"/>
      <c r="G1015" s="180">
        <f>SUM(C1015:F1015)</f>
      </c>
      <c r="H1015" s="125"/>
      <c r="I1015" s="125">
        <f>G1015*H1015</f>
      </c>
      <c r="J1015" s="185"/>
      <c r="K1015" s="125">
        <f>SUM(I1015:J1015)</f>
      </c>
      <c r="L1015" s="242"/>
      <c r="M1015" s="175"/>
      <c r="N1015" s="87"/>
      <c r="O1015" s="87"/>
      <c r="P1015" s="87"/>
      <c r="Q1015" s="87"/>
      <c r="R1015" s="87"/>
      <c r="S1015" s="87"/>
      <c r="T1015" s="87"/>
      <c r="U1015" s="87"/>
      <c r="V1015" s="175"/>
      <c r="W1015" s="87"/>
      <c r="X1015" s="87"/>
      <c r="Y1015" s="87"/>
      <c r="Z1015" s="87"/>
      <c r="AA1015" s="87"/>
      <c r="AB1015" s="87"/>
      <c r="AC1015" s="86"/>
      <c r="AD1015" s="87"/>
    </row>
    <row x14ac:dyDescent="0.25" r="1016" customHeight="1" ht="17.25">
      <c r="A1016" s="235">
        <f>A1015</f>
        <v>25569.375</v>
      </c>
      <c r="B1016" s="179"/>
      <c r="C1016" s="180"/>
      <c r="D1016" s="180"/>
      <c r="E1016" s="180"/>
      <c r="F1016" s="180"/>
      <c r="G1016" s="180">
        <f>SUM(C1016:F1016)</f>
      </c>
      <c r="H1016" s="125"/>
      <c r="I1016" s="125">
        <f>G1015*H1016</f>
      </c>
      <c r="J1016" s="185"/>
      <c r="K1016" s="125">
        <f>SUM(I1016:J1016)</f>
      </c>
      <c r="L1016" s="242"/>
      <c r="M1016" s="175"/>
      <c r="N1016" s="87"/>
      <c r="O1016" s="87"/>
      <c r="P1016" s="87"/>
      <c r="Q1016" s="87"/>
      <c r="R1016" s="87"/>
      <c r="S1016" s="87"/>
      <c r="T1016" s="87"/>
      <c r="U1016" s="87"/>
      <c r="V1016" s="175"/>
      <c r="W1016" s="87"/>
      <c r="X1016" s="87"/>
      <c r="Y1016" s="87"/>
      <c r="Z1016" s="87"/>
      <c r="AA1016" s="87"/>
      <c r="AB1016" s="87"/>
      <c r="AC1016" s="86"/>
      <c r="AD1016" s="87"/>
    </row>
    <row x14ac:dyDescent="0.25" r="1017" customHeight="1" ht="17.25">
      <c r="A1017" s="235">
        <f>A1011</f>
        <v>25569.375</v>
      </c>
      <c r="B1017" s="179"/>
      <c r="C1017" s="180"/>
      <c r="D1017" s="180"/>
      <c r="E1017" s="180"/>
      <c r="F1017" s="180"/>
      <c r="G1017" s="180">
        <f>SUM(C1017:F1017)</f>
      </c>
      <c r="H1017" s="125"/>
      <c r="I1017" s="125">
        <f>G1017*H1017</f>
      </c>
      <c r="J1017" s="185"/>
      <c r="K1017" s="125">
        <f>SUM(I1017:J1017)</f>
      </c>
      <c r="L1017" s="242"/>
      <c r="M1017" s="175"/>
      <c r="N1017" s="87"/>
      <c r="O1017" s="87"/>
      <c r="P1017" s="87"/>
      <c r="Q1017" s="87"/>
      <c r="R1017" s="87"/>
      <c r="S1017" s="87"/>
      <c r="T1017" s="87"/>
      <c r="U1017" s="87"/>
      <c r="V1017" s="175"/>
      <c r="W1017" s="87"/>
      <c r="X1017" s="87"/>
      <c r="Y1017" s="87"/>
      <c r="Z1017" s="87"/>
      <c r="AA1017" s="87"/>
      <c r="AB1017" s="87"/>
      <c r="AC1017" s="86"/>
      <c r="AD1017" s="87"/>
    </row>
    <row x14ac:dyDescent="0.25" r="1018" customHeight="1" ht="17.25">
      <c r="A1018" s="235">
        <f>A1017</f>
        <v>25569.375</v>
      </c>
      <c r="B1018" s="179"/>
      <c r="C1018" s="180"/>
      <c r="D1018" s="180"/>
      <c r="E1018" s="180"/>
      <c r="F1018" s="180"/>
      <c r="G1018" s="180">
        <f>SUM(C1018:F1018)</f>
      </c>
      <c r="H1018" s="125"/>
      <c r="I1018" s="125">
        <f>G1017*H1018</f>
      </c>
      <c r="J1018" s="185"/>
      <c r="K1018" s="125">
        <f>SUM(I1018:J1018)</f>
      </c>
      <c r="L1018" s="242"/>
      <c r="M1018" s="175"/>
      <c r="N1018" s="87"/>
      <c r="O1018" s="87"/>
      <c r="P1018" s="87"/>
      <c r="Q1018" s="87"/>
      <c r="R1018" s="87"/>
      <c r="S1018" s="87"/>
      <c r="T1018" s="87"/>
      <c r="U1018" s="87"/>
      <c r="V1018" s="175"/>
      <c r="W1018" s="87"/>
      <c r="X1018" s="87"/>
      <c r="Y1018" s="87"/>
      <c r="Z1018" s="87"/>
      <c r="AA1018" s="87"/>
      <c r="AB1018" s="87"/>
      <c r="AC1018" s="86"/>
      <c r="AD1018" s="87"/>
    </row>
    <row x14ac:dyDescent="0.25" r="1019" customHeight="1" ht="17.25">
      <c r="A1019" s="243">
        <f>A1018</f>
        <v>25569.375</v>
      </c>
      <c r="B1019" s="282" t="s">
        <v>157</v>
      </c>
      <c r="C1019" s="191">
        <f>SUM(C1011:C1018)</f>
      </c>
      <c r="D1019" s="191">
        <f>SUM(D1011:D1018)</f>
      </c>
      <c r="E1019" s="191">
        <f>SUM(E1011:E1018)</f>
      </c>
      <c r="F1019" s="191">
        <f>SUM(F1011:F1018)</f>
      </c>
      <c r="G1019" s="191">
        <f>SUM(G1011:G1018)</f>
      </c>
      <c r="H1019" s="201"/>
      <c r="I1019" s="201">
        <f>SUM(I1011:I1018)</f>
      </c>
      <c r="J1019" s="201"/>
      <c r="K1019" s="202">
        <f>SUM(K1011:K1018)</f>
      </c>
      <c r="L1019" s="242"/>
      <c r="M1019" s="175"/>
      <c r="N1019" s="87"/>
      <c r="O1019" s="87"/>
      <c r="P1019" s="87"/>
      <c r="Q1019" s="87"/>
      <c r="R1019" s="87"/>
      <c r="S1019" s="87"/>
      <c r="T1019" s="87"/>
      <c r="U1019" s="87"/>
      <c r="V1019" s="175"/>
      <c r="W1019" s="87"/>
      <c r="X1019" s="87"/>
      <c r="Y1019" s="87"/>
      <c r="Z1019" s="87"/>
      <c r="AA1019" s="87"/>
      <c r="AB1019" s="87"/>
      <c r="AC1019" s="86"/>
      <c r="AD1019" s="87"/>
    </row>
    <row x14ac:dyDescent="0.25" r="1020" customHeight="1" ht="17.25" hidden="1">
      <c r="A1020" s="272" t="s">
        <v>128</v>
      </c>
      <c r="B1020" s="273" t="s">
        <v>2</v>
      </c>
      <c r="C1020" s="274" t="s">
        <v>129</v>
      </c>
      <c r="D1020" s="274" t="s">
        <v>130</v>
      </c>
      <c r="E1020" s="274" t="s">
        <v>131</v>
      </c>
      <c r="F1020" s="274" t="s">
        <v>132</v>
      </c>
      <c r="G1020" s="274" t="s">
        <v>133</v>
      </c>
      <c r="H1020" s="274" t="s">
        <v>7</v>
      </c>
      <c r="I1020" s="274" t="s">
        <v>134</v>
      </c>
      <c r="J1020" s="274" t="s">
        <v>90</v>
      </c>
      <c r="K1020" s="275" t="s">
        <v>135</v>
      </c>
      <c r="L1020" s="276"/>
      <c r="M1020" s="175"/>
      <c r="N1020" s="87"/>
      <c r="O1020" s="87"/>
      <c r="P1020" s="87"/>
      <c r="Q1020" s="87"/>
      <c r="R1020" s="87"/>
      <c r="S1020" s="87"/>
      <c r="T1020" s="87"/>
      <c r="U1020" s="87"/>
      <c r="V1020" s="175"/>
      <c r="W1020" s="87"/>
      <c r="X1020" s="87"/>
      <c r="Y1020" s="87"/>
      <c r="Z1020" s="87"/>
      <c r="AA1020" s="87"/>
      <c r="AB1020" s="87"/>
      <c r="AC1020" s="86"/>
      <c r="AD1020" s="87"/>
    </row>
    <row x14ac:dyDescent="0.25" r="1021" customHeight="1" ht="17.25">
      <c r="A1021" s="235">
        <f>A1019+1</f>
        <v>25569.375</v>
      </c>
      <c r="B1021" s="179" t="s">
        <v>46</v>
      </c>
      <c r="C1021" s="183" t="s">
        <v>14</v>
      </c>
      <c r="D1021" s="180">
        <v>14</v>
      </c>
      <c r="E1021" s="180">
        <v>7</v>
      </c>
      <c r="F1021" s="180"/>
      <c r="G1021" s="180">
        <f>SUM(C1021:F1021)</f>
      </c>
      <c r="H1021" s="237">
        <v>6000</v>
      </c>
      <c r="I1021" s="125">
        <f>G1021*H1021</f>
      </c>
      <c r="J1021" s="125">
        <f>I1021*0.1</f>
      </c>
      <c r="K1021" s="132">
        <f>SUM(I1021:J1021)</f>
      </c>
      <c r="L1021" s="242"/>
      <c r="M1021" s="175"/>
      <c r="N1021" s="87"/>
      <c r="O1021" s="87"/>
      <c r="P1021" s="87"/>
      <c r="Q1021" s="87"/>
      <c r="R1021" s="87"/>
      <c r="S1021" s="87"/>
      <c r="T1021" s="87"/>
      <c r="U1021" s="87"/>
      <c r="V1021" s="175"/>
      <c r="W1021" s="87"/>
      <c r="X1021" s="87"/>
      <c r="Y1021" s="87"/>
      <c r="Z1021" s="87"/>
      <c r="AA1021" s="87"/>
      <c r="AB1021" s="87"/>
      <c r="AC1021" s="86"/>
      <c r="AD1021" s="87"/>
    </row>
    <row x14ac:dyDescent="0.25" r="1022" customHeight="1" ht="17.25">
      <c r="A1022" s="235">
        <f>A1021</f>
        <v>25569.375</v>
      </c>
      <c r="B1022" s="179" t="s">
        <v>205</v>
      </c>
      <c r="C1022" s="180"/>
      <c r="D1022" s="180">
        <v>93</v>
      </c>
      <c r="E1022" s="180">
        <v>0</v>
      </c>
      <c r="F1022" s="180">
        <v>17</v>
      </c>
      <c r="G1022" s="180">
        <f>SUM(C1022:F1022)</f>
      </c>
      <c r="H1022" s="182">
        <v>4300</v>
      </c>
      <c r="I1022" s="125">
        <f>G1022*H1022</f>
      </c>
      <c r="J1022" s="125">
        <f>I1022*0.1</f>
      </c>
      <c r="K1022" s="132">
        <f>SUM(I1022:J1022)</f>
      </c>
      <c r="L1022" s="242"/>
      <c r="M1022" s="175"/>
      <c r="N1022" s="87"/>
      <c r="O1022" s="87"/>
      <c r="P1022" s="87"/>
      <c r="Q1022" s="87"/>
      <c r="R1022" s="87"/>
      <c r="S1022" s="87"/>
      <c r="T1022" s="87"/>
      <c r="U1022" s="87"/>
      <c r="V1022" s="175"/>
      <c r="W1022" s="87"/>
      <c r="X1022" s="87"/>
      <c r="Y1022" s="87"/>
      <c r="Z1022" s="87"/>
      <c r="AA1022" s="87"/>
      <c r="AB1022" s="87"/>
      <c r="AC1022" s="86"/>
      <c r="AD1022" s="87"/>
    </row>
    <row x14ac:dyDescent="0.25" r="1023" customHeight="1" ht="17.25">
      <c r="A1023" s="235">
        <f>A1022</f>
        <v>25569.375</v>
      </c>
      <c r="B1023" s="179" t="s">
        <v>206</v>
      </c>
      <c r="C1023" s="180"/>
      <c r="D1023" s="180">
        <v>17</v>
      </c>
      <c r="E1023" s="180"/>
      <c r="F1023" s="180"/>
      <c r="G1023" s="180">
        <f>SUM(C1023:F1023)</f>
      </c>
      <c r="H1023" s="182">
        <v>5000</v>
      </c>
      <c r="I1023" s="125">
        <f>G1023*H1023</f>
      </c>
      <c r="J1023" s="125">
        <f>I1023*0.1</f>
      </c>
      <c r="K1023" s="132">
        <f>SUM(I1023:J1023)</f>
      </c>
      <c r="L1023" s="242"/>
      <c r="M1023" s="175"/>
      <c r="N1023" s="87"/>
      <c r="O1023" s="87"/>
      <c r="P1023" s="87"/>
      <c r="Q1023" s="87"/>
      <c r="R1023" s="87"/>
      <c r="S1023" s="87"/>
      <c r="T1023" s="87"/>
      <c r="U1023" s="87"/>
      <c r="V1023" s="175"/>
      <c r="W1023" s="87"/>
      <c r="X1023" s="87"/>
      <c r="Y1023" s="87"/>
      <c r="Z1023" s="87"/>
      <c r="AA1023" s="87"/>
      <c r="AB1023" s="87"/>
      <c r="AC1023" s="86"/>
      <c r="AD1023" s="87"/>
    </row>
    <row x14ac:dyDescent="0.25" r="1024" customHeight="1" ht="17.25">
      <c r="A1024" s="235">
        <f>A1022</f>
        <v>25569.375</v>
      </c>
      <c r="B1024" s="179" t="s">
        <v>13</v>
      </c>
      <c r="C1024" s="180"/>
      <c r="D1024" s="180">
        <v>12</v>
      </c>
      <c r="E1024" s="180">
        <v>4</v>
      </c>
      <c r="F1024" s="180"/>
      <c r="G1024" s="180">
        <f>SUM(C1024:F1024)</f>
      </c>
      <c r="H1024" s="125">
        <v>6000</v>
      </c>
      <c r="I1024" s="125">
        <f>G1024*H1024</f>
      </c>
      <c r="J1024" s="125">
        <f>I1024*0.1</f>
      </c>
      <c r="K1024" s="132">
        <f>SUM(I1024:J1024)</f>
      </c>
      <c r="L1024" s="242"/>
      <c r="M1024" s="175"/>
      <c r="N1024" s="87"/>
      <c r="O1024" s="87"/>
      <c r="P1024" s="87"/>
      <c r="Q1024" s="87"/>
      <c r="R1024" s="87"/>
      <c r="S1024" s="87"/>
      <c r="T1024" s="87"/>
      <c r="U1024" s="87"/>
      <c r="V1024" s="175"/>
      <c r="W1024" s="87"/>
      <c r="X1024" s="87"/>
      <c r="Y1024" s="87"/>
      <c r="Z1024" s="87"/>
      <c r="AA1024" s="87"/>
      <c r="AB1024" s="87"/>
      <c r="AC1024" s="86"/>
      <c r="AD1024" s="87"/>
    </row>
    <row x14ac:dyDescent="0.25" r="1025" customHeight="1" ht="17.25">
      <c r="A1025" s="235">
        <f>A1024</f>
        <v>25569.375</v>
      </c>
      <c r="B1025" s="179" t="s">
        <v>58</v>
      </c>
      <c r="C1025" s="183" t="s">
        <v>14</v>
      </c>
      <c r="D1025" s="180">
        <v>14</v>
      </c>
      <c r="E1025" s="180">
        <v>7</v>
      </c>
      <c r="F1025" s="180"/>
      <c r="G1025" s="180">
        <f>SUM(C1025:F1025)</f>
      </c>
      <c r="H1025" s="237">
        <v>5500</v>
      </c>
      <c r="I1025" s="125">
        <f>G1025*H1025</f>
      </c>
      <c r="J1025" s="125">
        <f>I1025*0.1</f>
      </c>
      <c r="K1025" s="132">
        <f>SUM(I1025:J1025)</f>
      </c>
      <c r="L1025" s="242"/>
      <c r="M1025" s="175"/>
      <c r="N1025" s="87"/>
      <c r="O1025" s="87"/>
      <c r="P1025" s="87"/>
      <c r="Q1025" s="87"/>
      <c r="R1025" s="87"/>
      <c r="S1025" s="87"/>
      <c r="T1025" s="87"/>
      <c r="U1025" s="87"/>
      <c r="V1025" s="175"/>
      <c r="W1025" s="87"/>
      <c r="X1025" s="87"/>
      <c r="Y1025" s="87"/>
      <c r="Z1025" s="87"/>
      <c r="AA1025" s="87"/>
      <c r="AB1025" s="87"/>
      <c r="AC1025" s="86"/>
      <c r="AD1025" s="87"/>
    </row>
    <row x14ac:dyDescent="0.25" r="1026" customHeight="1" ht="17.25">
      <c r="A1026" s="235">
        <f>A1025</f>
        <v>25569.375</v>
      </c>
      <c r="B1026" s="179" t="s">
        <v>147</v>
      </c>
      <c r="C1026" s="183">
        <v>10</v>
      </c>
      <c r="D1026" s="180">
        <v>45</v>
      </c>
      <c r="E1026" s="180">
        <v>25</v>
      </c>
      <c r="F1026" s="180">
        <v>16</v>
      </c>
      <c r="G1026" s="180">
        <f>SUM(C1026:F1026)</f>
      </c>
      <c r="H1026" s="125">
        <v>5000</v>
      </c>
      <c r="I1026" s="125">
        <f>G1026*H1026</f>
      </c>
      <c r="J1026" s="125">
        <f>I1026*0.1</f>
      </c>
      <c r="K1026" s="132">
        <f>SUM(I1026:J1026)</f>
      </c>
      <c r="L1026" s="242"/>
      <c r="M1026" s="175"/>
      <c r="N1026" s="87"/>
      <c r="O1026" s="87"/>
      <c r="P1026" s="87"/>
      <c r="Q1026" s="87"/>
      <c r="R1026" s="87"/>
      <c r="S1026" s="87"/>
      <c r="T1026" s="87"/>
      <c r="U1026" s="87"/>
      <c r="V1026" s="175"/>
      <c r="W1026" s="87"/>
      <c r="X1026" s="87"/>
      <c r="Y1026" s="87"/>
      <c r="Z1026" s="87"/>
      <c r="AA1026" s="87"/>
      <c r="AB1026" s="87"/>
      <c r="AC1026" s="86"/>
      <c r="AD1026" s="87"/>
    </row>
    <row x14ac:dyDescent="0.25" r="1027" customHeight="1" ht="17.25">
      <c r="A1027" s="235">
        <f>A1026</f>
        <v>25569.375</v>
      </c>
      <c r="B1027" s="179" t="s">
        <v>27</v>
      </c>
      <c r="C1027" s="180"/>
      <c r="D1027" s="180">
        <v>10</v>
      </c>
      <c r="E1027" s="180">
        <v>10</v>
      </c>
      <c r="F1027" s="180"/>
      <c r="G1027" s="180">
        <f>SUM(C1027:F1027)</f>
      </c>
      <c r="H1027" s="125">
        <v>5500</v>
      </c>
      <c r="I1027" s="125">
        <f>G1027*H1027</f>
      </c>
      <c r="J1027" s="125">
        <f>I1027*0.1</f>
      </c>
      <c r="K1027" s="132">
        <f>SUM(I1027:J1027)</f>
      </c>
      <c r="L1027" s="242"/>
      <c r="M1027" s="175"/>
      <c r="N1027" s="87"/>
      <c r="O1027" s="87"/>
      <c r="P1027" s="87"/>
      <c r="Q1027" s="87"/>
      <c r="R1027" s="87"/>
      <c r="S1027" s="87"/>
      <c r="T1027" s="87"/>
      <c r="U1027" s="87"/>
      <c r="V1027" s="175"/>
      <c r="W1027" s="87"/>
      <c r="X1027" s="87"/>
      <c r="Y1027" s="87"/>
      <c r="Z1027" s="87"/>
      <c r="AA1027" s="87"/>
      <c r="AB1027" s="87"/>
      <c r="AC1027" s="86"/>
      <c r="AD1027" s="87"/>
    </row>
    <row x14ac:dyDescent="0.25" r="1028" customHeight="1" ht="17.25">
      <c r="A1028" s="235">
        <f>A1027</f>
        <v>25569.375</v>
      </c>
      <c r="B1028" s="179" t="s">
        <v>20</v>
      </c>
      <c r="C1028" s="180"/>
      <c r="D1028" s="180">
        <v>61</v>
      </c>
      <c r="E1028" s="180">
        <v>7</v>
      </c>
      <c r="F1028" s="180"/>
      <c r="G1028" s="180">
        <f>SUM(C1028:F1028)</f>
      </c>
      <c r="H1028" s="125">
        <v>5000</v>
      </c>
      <c r="I1028" s="125">
        <f>G1028*H1028</f>
      </c>
      <c r="J1028" s="125">
        <f>I1028*0.1</f>
      </c>
      <c r="K1028" s="132">
        <f>SUM(I1028:J1028)</f>
      </c>
      <c r="L1028" s="242"/>
      <c r="M1028" s="175"/>
      <c r="N1028" s="87"/>
      <c r="O1028" s="87"/>
      <c r="P1028" s="87"/>
      <c r="Q1028" s="87"/>
      <c r="R1028" s="87"/>
      <c r="S1028" s="87"/>
      <c r="T1028" s="87"/>
      <c r="U1028" s="87"/>
      <c r="V1028" s="175"/>
      <c r="W1028" s="87"/>
      <c r="X1028" s="87"/>
      <c r="Y1028" s="87"/>
      <c r="Z1028" s="87"/>
      <c r="AA1028" s="87"/>
      <c r="AB1028" s="87"/>
      <c r="AC1028" s="86"/>
      <c r="AD1028" s="87"/>
    </row>
    <row x14ac:dyDescent="0.25" r="1029" customHeight="1" ht="17.25">
      <c r="A1029" s="235">
        <f>A1028</f>
        <v>25569.375</v>
      </c>
      <c r="B1029" s="179" t="s">
        <v>31</v>
      </c>
      <c r="C1029" s="180"/>
      <c r="D1029" s="180">
        <v>25</v>
      </c>
      <c r="E1029" s="180"/>
      <c r="F1029" s="180"/>
      <c r="G1029" s="180">
        <f>SUM(C1029:F1029)</f>
      </c>
      <c r="H1029" s="125">
        <v>6000</v>
      </c>
      <c r="I1029" s="125">
        <f>G1029*H1029</f>
      </c>
      <c r="J1029" s="125">
        <f>I1029*0.1</f>
      </c>
      <c r="K1029" s="132">
        <f>SUM(I1029:J1029)</f>
      </c>
      <c r="L1029" s="242"/>
      <c r="M1029" s="175"/>
      <c r="N1029" s="87"/>
      <c r="O1029" s="87"/>
      <c r="P1029" s="87"/>
      <c r="Q1029" s="87"/>
      <c r="R1029" s="87"/>
      <c r="S1029" s="87"/>
      <c r="T1029" s="87"/>
      <c r="U1029" s="87"/>
      <c r="V1029" s="175"/>
      <c r="W1029" s="87"/>
      <c r="X1029" s="87"/>
      <c r="Y1029" s="87"/>
      <c r="Z1029" s="87"/>
      <c r="AA1029" s="87"/>
      <c r="AB1029" s="87"/>
      <c r="AC1029" s="86"/>
      <c r="AD1029" s="87"/>
    </row>
    <row x14ac:dyDescent="0.25" r="1030" customHeight="1" ht="17.25">
      <c r="A1030" s="235">
        <f>A1029</f>
        <v>25569.375</v>
      </c>
      <c r="B1030" s="179" t="s">
        <v>71</v>
      </c>
      <c r="C1030" s="180"/>
      <c r="D1030" s="180">
        <v>25</v>
      </c>
      <c r="E1030" s="180"/>
      <c r="F1030" s="180"/>
      <c r="G1030" s="180">
        <f>SUM(C1030:F1030)</f>
      </c>
      <c r="H1030" s="125">
        <v>6000</v>
      </c>
      <c r="I1030" s="125">
        <f>G1030*H1030</f>
      </c>
      <c r="J1030" s="125">
        <f>I1030*0.1</f>
      </c>
      <c r="K1030" s="132">
        <f>SUM(I1030:J1030)</f>
      </c>
      <c r="L1030" s="242"/>
      <c r="M1030" s="175"/>
      <c r="N1030" s="87"/>
      <c r="O1030" s="87"/>
      <c r="P1030" s="87"/>
      <c r="Q1030" s="87"/>
      <c r="R1030" s="87"/>
      <c r="S1030" s="87"/>
      <c r="T1030" s="87"/>
      <c r="U1030" s="87"/>
      <c r="V1030" s="175"/>
      <c r="W1030" s="87"/>
      <c r="X1030" s="87"/>
      <c r="Y1030" s="87"/>
      <c r="Z1030" s="87"/>
      <c r="AA1030" s="87"/>
      <c r="AB1030" s="87"/>
      <c r="AC1030" s="86"/>
      <c r="AD1030" s="87"/>
    </row>
    <row x14ac:dyDescent="0.25" r="1031" customHeight="1" ht="17.25">
      <c r="A1031" s="235">
        <f>A1030</f>
        <v>25569.375</v>
      </c>
      <c r="B1031" s="179" t="s">
        <v>49</v>
      </c>
      <c r="C1031" s="180"/>
      <c r="D1031" s="180">
        <v>15</v>
      </c>
      <c r="E1031" s="180">
        <v>10</v>
      </c>
      <c r="F1031" s="180">
        <v>6</v>
      </c>
      <c r="G1031" s="180">
        <f>SUM(C1031:F1031)</f>
      </c>
      <c r="H1031" s="125">
        <v>6000</v>
      </c>
      <c r="I1031" s="125">
        <f>G1031*H1031</f>
      </c>
      <c r="J1031" s="125">
        <f>I1031*0.1</f>
      </c>
      <c r="K1031" s="132">
        <f>SUM(I1031:J1031)</f>
      </c>
      <c r="L1031" s="242"/>
      <c r="M1031" s="175"/>
      <c r="N1031" s="87"/>
      <c r="O1031" s="87"/>
      <c r="P1031" s="87"/>
      <c r="Q1031" s="87"/>
      <c r="R1031" s="87"/>
      <c r="S1031" s="87"/>
      <c r="T1031" s="87"/>
      <c r="U1031" s="87"/>
      <c r="V1031" s="175"/>
      <c r="W1031" s="87"/>
      <c r="X1031" s="87"/>
      <c r="Y1031" s="87"/>
      <c r="Z1031" s="87"/>
      <c r="AA1031" s="87"/>
      <c r="AB1031" s="87"/>
      <c r="AC1031" s="86"/>
      <c r="AD1031" s="87"/>
    </row>
    <row x14ac:dyDescent="0.25" r="1032" customHeight="1" ht="17.25">
      <c r="A1032" s="235">
        <f>A1031</f>
        <v>25569.375</v>
      </c>
      <c r="B1032" s="184" t="s">
        <v>9</v>
      </c>
      <c r="C1032" s="180"/>
      <c r="D1032" s="180">
        <v>35</v>
      </c>
      <c r="E1032" s="180"/>
      <c r="F1032" s="180"/>
      <c r="G1032" s="180">
        <f>SUM(C1032:F1032)</f>
      </c>
      <c r="H1032" s="125">
        <v>6000</v>
      </c>
      <c r="I1032" s="125">
        <f>G1032*H1032</f>
      </c>
      <c r="J1032" s="125">
        <f>I1032*0.1</f>
      </c>
      <c r="K1032" s="132">
        <f>SUM(I1032:J1032)</f>
      </c>
      <c r="L1032" s="242"/>
      <c r="M1032" s="175"/>
      <c r="N1032" s="87"/>
      <c r="O1032" s="87"/>
      <c r="P1032" s="87"/>
      <c r="Q1032" s="87"/>
      <c r="R1032" s="87"/>
      <c r="S1032" s="87"/>
      <c r="T1032" s="87"/>
      <c r="U1032" s="87"/>
      <c r="V1032" s="175"/>
      <c r="W1032" s="87"/>
      <c r="X1032" s="87"/>
      <c r="Y1032" s="87"/>
      <c r="Z1032" s="87"/>
      <c r="AA1032" s="87"/>
      <c r="AB1032" s="87"/>
      <c r="AC1032" s="86"/>
      <c r="AD1032" s="87"/>
    </row>
    <row x14ac:dyDescent="0.25" r="1033" customHeight="1" ht="17.25">
      <c r="A1033" s="235">
        <f>A1032</f>
        <v>25569.375</v>
      </c>
      <c r="B1033" s="179" t="s">
        <v>78</v>
      </c>
      <c r="C1033" s="180"/>
      <c r="D1033" s="180">
        <v>20</v>
      </c>
      <c r="E1033" s="180"/>
      <c r="F1033" s="180"/>
      <c r="G1033" s="180">
        <f>SUM(C1033:F1033)</f>
      </c>
      <c r="H1033" s="125">
        <v>6500</v>
      </c>
      <c r="I1033" s="125">
        <f>G1033*H1033</f>
      </c>
      <c r="J1033" s="125">
        <f>I1033*0.1</f>
      </c>
      <c r="K1033" s="132">
        <f>SUM(I1033:J1033)</f>
      </c>
      <c r="L1033" s="242"/>
      <c r="M1033" s="175"/>
      <c r="N1033" s="87"/>
      <c r="O1033" s="87"/>
      <c r="P1033" s="87"/>
      <c r="Q1033" s="87"/>
      <c r="R1033" s="87"/>
      <c r="S1033" s="87"/>
      <c r="T1033" s="87"/>
      <c r="U1033" s="87"/>
      <c r="V1033" s="175"/>
      <c r="W1033" s="87"/>
      <c r="X1033" s="87"/>
      <c r="Y1033" s="87"/>
      <c r="Z1033" s="87"/>
      <c r="AA1033" s="87"/>
      <c r="AB1033" s="87"/>
      <c r="AC1033" s="86"/>
      <c r="AD1033" s="87"/>
    </row>
    <row x14ac:dyDescent="0.25" r="1034" customHeight="1" ht="17.25">
      <c r="A1034" s="235">
        <f>A1033</f>
        <v>25569.375</v>
      </c>
      <c r="B1034" s="179" t="s">
        <v>55</v>
      </c>
      <c r="C1034" s="180"/>
      <c r="D1034" s="180">
        <v>10</v>
      </c>
      <c r="E1034" s="180"/>
      <c r="F1034" s="180"/>
      <c r="G1034" s="180">
        <f>SUM(C1034:F1034)</f>
      </c>
      <c r="H1034" s="125">
        <v>6500</v>
      </c>
      <c r="I1034" s="125">
        <f>G1034*H1034</f>
      </c>
      <c r="J1034" s="125">
        <f>I1034*0.1</f>
      </c>
      <c r="K1034" s="132">
        <f>SUM(I1034:J1034)</f>
      </c>
      <c r="L1034" s="242"/>
      <c r="M1034" s="175"/>
      <c r="N1034" s="87"/>
      <c r="O1034" s="87"/>
      <c r="P1034" s="87"/>
      <c r="Q1034" s="87"/>
      <c r="R1034" s="87"/>
      <c r="S1034" s="87"/>
      <c r="T1034" s="87"/>
      <c r="U1034" s="87"/>
      <c r="V1034" s="175"/>
      <c r="W1034" s="87"/>
      <c r="X1034" s="87"/>
      <c r="Y1034" s="87"/>
      <c r="Z1034" s="87"/>
      <c r="AA1034" s="87"/>
      <c r="AB1034" s="87"/>
      <c r="AC1034" s="86"/>
      <c r="AD1034" s="87"/>
    </row>
    <row x14ac:dyDescent="0.25" r="1035" customHeight="1" ht="17.25">
      <c r="A1035" s="235">
        <f>A1034</f>
        <v>25569.375</v>
      </c>
      <c r="B1035" s="279" t="s">
        <v>80</v>
      </c>
      <c r="C1035" s="180"/>
      <c r="D1035" s="180">
        <v>23</v>
      </c>
      <c r="E1035" s="180"/>
      <c r="F1035" s="180"/>
      <c r="G1035" s="180">
        <f>SUM(C1035:F1035)</f>
      </c>
      <c r="H1035" s="125">
        <v>6000</v>
      </c>
      <c r="I1035" s="125">
        <f>G1035*H1035</f>
      </c>
      <c r="J1035" s="185"/>
      <c r="K1035" s="132">
        <f>SUM(I1035:J1035)</f>
      </c>
      <c r="L1035" s="242"/>
      <c r="M1035" s="175"/>
      <c r="N1035" s="87"/>
      <c r="O1035" s="87"/>
      <c r="P1035" s="87"/>
      <c r="Q1035" s="87"/>
      <c r="R1035" s="87"/>
      <c r="S1035" s="87"/>
      <c r="T1035" s="87"/>
      <c r="U1035" s="87"/>
      <c r="V1035" s="175"/>
      <c r="W1035" s="87"/>
      <c r="X1035" s="87"/>
      <c r="Y1035" s="87"/>
      <c r="Z1035" s="87"/>
      <c r="AA1035" s="87"/>
      <c r="AB1035" s="87"/>
      <c r="AC1035" s="86"/>
      <c r="AD1035" s="87"/>
    </row>
    <row x14ac:dyDescent="0.25" r="1036" customHeight="1" ht="17.25">
      <c r="A1036" s="235">
        <f>A1035</f>
        <v>25569.375</v>
      </c>
      <c r="B1036" s="279" t="s">
        <v>67</v>
      </c>
      <c r="C1036" s="180"/>
      <c r="D1036" s="180">
        <v>7</v>
      </c>
      <c r="E1036" s="180">
        <v>6</v>
      </c>
      <c r="F1036" s="180"/>
      <c r="G1036" s="180">
        <f>SUM(C1036:F1036)</f>
      </c>
      <c r="H1036" s="125">
        <v>5500</v>
      </c>
      <c r="I1036" s="125">
        <f>G1036*H1036</f>
      </c>
      <c r="J1036" s="125">
        <f>I1036*0.1</f>
      </c>
      <c r="K1036" s="132">
        <f>SUM(I1036:J1036)</f>
      </c>
      <c r="L1036" s="242"/>
      <c r="M1036" s="175"/>
      <c r="N1036" s="87"/>
      <c r="O1036" s="87"/>
      <c r="P1036" s="87"/>
      <c r="Q1036" s="87"/>
      <c r="R1036" s="87"/>
      <c r="S1036" s="87"/>
      <c r="T1036" s="87"/>
      <c r="U1036" s="87"/>
      <c r="V1036" s="175"/>
      <c r="W1036" s="87"/>
      <c r="X1036" s="87"/>
      <c r="Y1036" s="87"/>
      <c r="Z1036" s="87"/>
      <c r="AA1036" s="87"/>
      <c r="AB1036" s="87"/>
      <c r="AC1036" s="86"/>
      <c r="AD1036" s="87"/>
    </row>
    <row x14ac:dyDescent="0.25" r="1037" customHeight="1" ht="17.25">
      <c r="A1037" s="235">
        <f>A1036</f>
        <v>25569.375</v>
      </c>
      <c r="B1037" s="279" t="s">
        <v>74</v>
      </c>
      <c r="C1037" s="180"/>
      <c r="D1037" s="180">
        <v>33</v>
      </c>
      <c r="E1037" s="180">
        <v>27</v>
      </c>
      <c r="F1037" s="180"/>
      <c r="G1037" s="180">
        <f>SUM(C1037:F1037)</f>
      </c>
      <c r="H1037" s="187">
        <v>5000</v>
      </c>
      <c r="I1037" s="125">
        <f>G1037*H1037</f>
      </c>
      <c r="J1037" s="125">
        <f>I1037*0.1</f>
      </c>
      <c r="K1037" s="132">
        <f>SUM(I1037:J1037)</f>
      </c>
      <c r="L1037" s="242"/>
      <c r="M1037" s="175"/>
      <c r="N1037" s="87"/>
      <c r="O1037" s="87"/>
      <c r="P1037" s="87"/>
      <c r="Q1037" s="87"/>
      <c r="R1037" s="87"/>
      <c r="S1037" s="87"/>
      <c r="T1037" s="87"/>
      <c r="U1037" s="87"/>
      <c r="V1037" s="175"/>
      <c r="W1037" s="87"/>
      <c r="X1037" s="87"/>
      <c r="Y1037" s="87"/>
      <c r="Z1037" s="87"/>
      <c r="AA1037" s="87"/>
      <c r="AB1037" s="87"/>
      <c r="AC1037" s="86"/>
      <c r="AD1037" s="87"/>
    </row>
    <row x14ac:dyDescent="0.25" r="1038" customHeight="1" ht="17.25">
      <c r="A1038" s="235">
        <f>A1037</f>
        <v>25569.375</v>
      </c>
      <c r="B1038" s="280" t="s">
        <v>11</v>
      </c>
      <c r="C1038" s="180"/>
      <c r="D1038" s="180">
        <v>13</v>
      </c>
      <c r="E1038" s="180">
        <v>7</v>
      </c>
      <c r="F1038" s="180"/>
      <c r="G1038" s="180">
        <f>SUM(C1038:F1038)</f>
      </c>
      <c r="H1038" s="125">
        <v>6000</v>
      </c>
      <c r="I1038" s="125">
        <f>G1038*H1038</f>
      </c>
      <c r="J1038" s="125">
        <f>I1038*0.1</f>
      </c>
      <c r="K1038" s="132">
        <f>SUM(I1038:J1038)</f>
      </c>
      <c r="L1038" s="242"/>
      <c r="M1038" s="175"/>
      <c r="N1038" s="87"/>
      <c r="O1038" s="87"/>
      <c r="P1038" s="87"/>
      <c r="Q1038" s="87"/>
      <c r="R1038" s="87"/>
      <c r="S1038" s="87"/>
      <c r="T1038" s="87"/>
      <c r="U1038" s="87"/>
      <c r="V1038" s="175"/>
      <c r="W1038" s="87"/>
      <c r="X1038" s="87"/>
      <c r="Y1038" s="87"/>
      <c r="Z1038" s="87"/>
      <c r="AA1038" s="87"/>
      <c r="AB1038" s="87"/>
      <c r="AC1038" s="86"/>
      <c r="AD1038" s="87"/>
    </row>
    <row x14ac:dyDescent="0.25" r="1039" customHeight="1" ht="17.25">
      <c r="A1039" s="235">
        <f>A1038</f>
        <v>25569.375</v>
      </c>
      <c r="B1039" s="279" t="s">
        <v>22</v>
      </c>
      <c r="C1039" s="180"/>
      <c r="D1039" s="180">
        <v>37</v>
      </c>
      <c r="E1039" s="180"/>
      <c r="F1039" s="180"/>
      <c r="G1039" s="180">
        <f>SUM(C1039:F1039)</f>
      </c>
      <c r="H1039" s="237">
        <v>4800</v>
      </c>
      <c r="I1039" s="125">
        <f>G1039*H1039</f>
      </c>
      <c r="J1039" s="125">
        <f>I1039*0.1</f>
      </c>
      <c r="K1039" s="132">
        <f>SUM(I1039:J1039)</f>
      </c>
      <c r="L1039" s="242"/>
      <c r="M1039" s="175"/>
      <c r="N1039" s="87"/>
      <c r="O1039" s="87"/>
      <c r="P1039" s="87"/>
      <c r="Q1039" s="87"/>
      <c r="R1039" s="87"/>
      <c r="S1039" s="87"/>
      <c r="T1039" s="87"/>
      <c r="U1039" s="87"/>
      <c r="V1039" s="175"/>
      <c r="W1039" s="87"/>
      <c r="X1039" s="87"/>
      <c r="Y1039" s="87"/>
      <c r="Z1039" s="87"/>
      <c r="AA1039" s="87"/>
      <c r="AB1039" s="87"/>
      <c r="AC1039" s="86"/>
      <c r="AD1039" s="87"/>
    </row>
    <row x14ac:dyDescent="0.25" r="1040" customHeight="1" ht="17.25">
      <c r="A1040" s="235">
        <f>A1039</f>
        <v>25569.375</v>
      </c>
      <c r="B1040" s="279" t="s">
        <v>84</v>
      </c>
      <c r="C1040" s="180"/>
      <c r="D1040" s="180">
        <v>16</v>
      </c>
      <c r="E1040" s="180">
        <v>9</v>
      </c>
      <c r="F1040" s="180"/>
      <c r="G1040" s="180">
        <f>SUM(C1040:F1040)</f>
      </c>
      <c r="H1040" s="237">
        <v>4800</v>
      </c>
      <c r="I1040" s="125">
        <f>G1040*H1040</f>
      </c>
      <c r="J1040" s="125">
        <f>I1040*0.1</f>
      </c>
      <c r="K1040" s="132">
        <f>SUM(I1040:J1040)</f>
      </c>
      <c r="L1040" s="242"/>
      <c r="M1040" s="175"/>
      <c r="N1040" s="87"/>
      <c r="O1040" s="87"/>
      <c r="P1040" s="87"/>
      <c r="Q1040" s="87"/>
      <c r="R1040" s="87"/>
      <c r="S1040" s="87"/>
      <c r="T1040" s="87"/>
      <c r="U1040" s="87"/>
      <c r="V1040" s="175"/>
      <c r="W1040" s="87"/>
      <c r="X1040" s="87"/>
      <c r="Y1040" s="87"/>
      <c r="Z1040" s="87"/>
      <c r="AA1040" s="87"/>
      <c r="AB1040" s="87"/>
      <c r="AC1040" s="86"/>
      <c r="AD1040" s="87"/>
    </row>
    <row x14ac:dyDescent="0.25" r="1041" customHeight="1" ht="17.25">
      <c r="A1041" s="235">
        <f>A1040</f>
        <v>25569.375</v>
      </c>
      <c r="B1041" s="280" t="s">
        <v>17</v>
      </c>
      <c r="C1041" s="180"/>
      <c r="D1041" s="180">
        <v>37</v>
      </c>
      <c r="E1041" s="180">
        <v>12</v>
      </c>
      <c r="F1041" s="180"/>
      <c r="G1041" s="180">
        <f>SUM(C1041:F1041)</f>
      </c>
      <c r="H1041" s="125">
        <v>6000</v>
      </c>
      <c r="I1041" s="125">
        <f>G1041*H1041</f>
      </c>
      <c r="J1041" s="185"/>
      <c r="K1041" s="132">
        <f>SUM(I1041:J1041)</f>
      </c>
      <c r="L1041" s="242"/>
      <c r="M1041" s="175"/>
      <c r="N1041" s="87"/>
      <c r="O1041" s="87"/>
      <c r="P1041" s="87"/>
      <c r="Q1041" s="87"/>
      <c r="R1041" s="87"/>
      <c r="S1041" s="87"/>
      <c r="T1041" s="87"/>
      <c r="U1041" s="87"/>
      <c r="V1041" s="175"/>
      <c r="W1041" s="87"/>
      <c r="X1041" s="87"/>
      <c r="Y1041" s="87"/>
      <c r="Z1041" s="87"/>
      <c r="AA1041" s="87"/>
      <c r="AB1041" s="87"/>
      <c r="AC1041" s="86"/>
      <c r="AD1041" s="87"/>
    </row>
    <row x14ac:dyDescent="0.25" r="1042" customHeight="1" ht="17.25">
      <c r="A1042" s="235">
        <f>A1041</f>
        <v>25569.375</v>
      </c>
      <c r="B1042" s="279" t="s">
        <v>29</v>
      </c>
      <c r="C1042" s="188" t="s">
        <v>14</v>
      </c>
      <c r="D1042" s="180">
        <v>13</v>
      </c>
      <c r="E1042" s="180">
        <v>12</v>
      </c>
      <c r="F1042" s="180"/>
      <c r="G1042" s="180">
        <f>SUM(C1042:F1042)</f>
      </c>
      <c r="H1042" s="125">
        <v>5500</v>
      </c>
      <c r="I1042" s="125">
        <f>G1042*H1042</f>
      </c>
      <c r="J1042" s="125">
        <f>I1042*0.1</f>
      </c>
      <c r="K1042" s="132">
        <f>SUM(I1042:J1042)</f>
      </c>
      <c r="L1042" s="242"/>
      <c r="M1042" s="175"/>
      <c r="N1042" s="87"/>
      <c r="O1042" s="87"/>
      <c r="P1042" s="87"/>
      <c r="Q1042" s="87"/>
      <c r="R1042" s="87"/>
      <c r="S1042" s="87"/>
      <c r="T1042" s="87"/>
      <c r="U1042" s="87"/>
      <c r="V1042" s="175"/>
      <c r="W1042" s="87"/>
      <c r="X1042" s="87"/>
      <c r="Y1042" s="87"/>
      <c r="Z1042" s="87"/>
      <c r="AA1042" s="87"/>
      <c r="AB1042" s="87"/>
      <c r="AC1042" s="86"/>
      <c r="AD1042" s="87"/>
    </row>
    <row x14ac:dyDescent="0.25" r="1043" customHeight="1" ht="17.25">
      <c r="A1043" s="235">
        <f>A1042</f>
        <v>25569.375</v>
      </c>
      <c r="B1043" s="279" t="s">
        <v>15</v>
      </c>
      <c r="C1043" s="180"/>
      <c r="D1043" s="180">
        <v>25</v>
      </c>
      <c r="E1043" s="180">
        <v>5</v>
      </c>
      <c r="F1043" s="180"/>
      <c r="G1043" s="180">
        <f>SUM(C1043:F1043)</f>
      </c>
      <c r="H1043" s="237">
        <v>4800</v>
      </c>
      <c r="I1043" s="125">
        <f>G1043*H1043</f>
      </c>
      <c r="J1043" s="125">
        <f>I1043*0.1</f>
      </c>
      <c r="K1043" s="132">
        <f>SUM(I1043:J1043)</f>
      </c>
      <c r="L1043" s="242"/>
      <c r="M1043" s="175"/>
      <c r="N1043" s="87"/>
      <c r="O1043" s="87"/>
      <c r="P1043" s="87"/>
      <c r="Q1043" s="87"/>
      <c r="R1043" s="87"/>
      <c r="S1043" s="87"/>
      <c r="T1043" s="87"/>
      <c r="U1043" s="87"/>
      <c r="V1043" s="175"/>
      <c r="W1043" s="87"/>
      <c r="X1043" s="87"/>
      <c r="Y1043" s="87"/>
      <c r="Z1043" s="87"/>
      <c r="AA1043" s="87"/>
      <c r="AB1043" s="87"/>
      <c r="AC1043" s="86"/>
      <c r="AD1043" s="87"/>
    </row>
    <row x14ac:dyDescent="0.25" r="1044" customHeight="1" ht="17.25">
      <c r="A1044" s="235">
        <f>A1043</f>
        <v>25569.375</v>
      </c>
      <c r="B1044" s="279" t="s">
        <v>21</v>
      </c>
      <c r="C1044" s="188" t="s">
        <v>14</v>
      </c>
      <c r="D1044" s="180">
        <v>13</v>
      </c>
      <c r="E1044" s="180"/>
      <c r="F1044" s="180"/>
      <c r="G1044" s="180">
        <f>SUM(C1044:F1044)</f>
      </c>
      <c r="H1044" s="125">
        <v>5000</v>
      </c>
      <c r="I1044" s="125">
        <f>G1044*H1044</f>
      </c>
      <c r="J1044" s="125">
        <f>I1044*0.1</f>
      </c>
      <c r="K1044" s="132">
        <f>SUM(I1044:J1044)</f>
      </c>
      <c r="L1044" s="242"/>
      <c r="M1044" s="175"/>
      <c r="N1044" s="87"/>
      <c r="O1044" s="87"/>
      <c r="P1044" s="87"/>
      <c r="Q1044" s="87"/>
      <c r="R1044" s="87"/>
      <c r="S1044" s="87"/>
      <c r="T1044" s="87"/>
      <c r="U1044" s="87"/>
      <c r="V1044" s="175"/>
      <c r="W1044" s="87"/>
      <c r="X1044" s="87"/>
      <c r="Y1044" s="87"/>
      <c r="Z1044" s="87"/>
      <c r="AA1044" s="87"/>
      <c r="AB1044" s="87"/>
      <c r="AC1044" s="86"/>
      <c r="AD1044" s="87"/>
    </row>
    <row x14ac:dyDescent="0.25" r="1045" customHeight="1" ht="17.25">
      <c r="A1045" s="235">
        <f>A1044</f>
        <v>25569.375</v>
      </c>
      <c r="B1045" s="279" t="s">
        <v>52</v>
      </c>
      <c r="C1045" s="180"/>
      <c r="D1045" s="180">
        <v>15</v>
      </c>
      <c r="E1045" s="180">
        <v>8</v>
      </c>
      <c r="F1045" s="180"/>
      <c r="G1045" s="180">
        <f>SUM(C1045:F1045)</f>
      </c>
      <c r="H1045" s="125">
        <v>5000</v>
      </c>
      <c r="I1045" s="125">
        <f>G1045*H1045</f>
      </c>
      <c r="J1045" s="125">
        <f>I1045*0.1</f>
      </c>
      <c r="K1045" s="132">
        <f>SUM(I1045:J1045)</f>
      </c>
      <c r="L1045" s="242"/>
      <c r="M1045" s="175"/>
      <c r="N1045" s="87"/>
      <c r="O1045" s="87"/>
      <c r="P1045" s="87"/>
      <c r="Q1045" s="87"/>
      <c r="R1045" s="87"/>
      <c r="S1045" s="87"/>
      <c r="T1045" s="87"/>
      <c r="U1045" s="87"/>
      <c r="V1045" s="175"/>
      <c r="W1045" s="87"/>
      <c r="X1045" s="87"/>
      <c r="Y1045" s="87"/>
      <c r="Z1045" s="87"/>
      <c r="AA1045" s="87"/>
      <c r="AB1045" s="87"/>
      <c r="AC1045" s="86"/>
      <c r="AD1045" s="87"/>
    </row>
    <row x14ac:dyDescent="0.25" r="1046" customHeight="1" ht="17.25">
      <c r="A1046" s="235">
        <f>A1045</f>
        <v>25569.375</v>
      </c>
      <c r="B1046" s="279" t="s">
        <v>61</v>
      </c>
      <c r="C1046" s="180"/>
      <c r="D1046" s="180">
        <v>9</v>
      </c>
      <c r="E1046" s="180"/>
      <c r="F1046" s="180"/>
      <c r="G1046" s="180">
        <f>SUM(C1046:F1046)</f>
      </c>
      <c r="H1046" s="125">
        <v>5000</v>
      </c>
      <c r="I1046" s="125">
        <f>G1046*H1046</f>
      </c>
      <c r="J1046" s="125">
        <f>I1046*0.1</f>
      </c>
      <c r="K1046" s="132">
        <f>SUM(I1046:J1046)</f>
      </c>
      <c r="L1046" s="242"/>
      <c r="M1046" s="175"/>
      <c r="N1046" s="87"/>
      <c r="O1046" s="87"/>
      <c r="P1046" s="87"/>
      <c r="Q1046" s="87"/>
      <c r="R1046" s="87"/>
      <c r="S1046" s="87"/>
      <c r="T1046" s="87"/>
      <c r="U1046" s="87"/>
      <c r="V1046" s="175"/>
      <c r="W1046" s="87"/>
      <c r="X1046" s="87"/>
      <c r="Y1046" s="87"/>
      <c r="Z1046" s="87"/>
      <c r="AA1046" s="87"/>
      <c r="AB1046" s="87"/>
      <c r="AC1046" s="86"/>
      <c r="AD1046" s="87"/>
    </row>
    <row x14ac:dyDescent="0.25" r="1047" customHeight="1" ht="17.25">
      <c r="A1047" s="235">
        <f>A1046</f>
        <v>25569.375</v>
      </c>
      <c r="B1047" s="280" t="s">
        <v>33</v>
      </c>
      <c r="C1047" s="180"/>
      <c r="D1047" s="180">
        <v>11</v>
      </c>
      <c r="E1047" s="180"/>
      <c r="F1047" s="180"/>
      <c r="G1047" s="180">
        <f>SUM(C1047:F1047)</f>
      </c>
      <c r="H1047" s="125">
        <v>5500</v>
      </c>
      <c r="I1047" s="125">
        <f>G1047*H1047</f>
      </c>
      <c r="J1047" s="125">
        <f>I1047*0.1</f>
      </c>
      <c r="K1047" s="132">
        <f>SUM(I1047:J1047)</f>
      </c>
      <c r="L1047" s="242"/>
      <c r="M1047" s="175"/>
      <c r="N1047" s="87"/>
      <c r="O1047" s="87"/>
      <c r="P1047" s="87"/>
      <c r="Q1047" s="87"/>
      <c r="R1047" s="87"/>
      <c r="S1047" s="87"/>
      <c r="T1047" s="87"/>
      <c r="U1047" s="87"/>
      <c r="V1047" s="175"/>
      <c r="W1047" s="87"/>
      <c r="X1047" s="87"/>
      <c r="Y1047" s="87"/>
      <c r="Z1047" s="87"/>
      <c r="AA1047" s="87"/>
      <c r="AB1047" s="87"/>
      <c r="AC1047" s="86"/>
      <c r="AD1047" s="87"/>
    </row>
    <row x14ac:dyDescent="0.25" r="1048" customHeight="1" ht="17.25">
      <c r="A1048" s="235">
        <f>A1047</f>
        <v>25569.375</v>
      </c>
      <c r="B1048" s="279" t="s">
        <v>30</v>
      </c>
      <c r="C1048" s="180"/>
      <c r="D1048" s="180">
        <v>16</v>
      </c>
      <c r="E1048" s="180"/>
      <c r="F1048" s="180"/>
      <c r="G1048" s="180">
        <f>SUM(C1048:F1048)</f>
      </c>
      <c r="H1048" s="125">
        <v>6000</v>
      </c>
      <c r="I1048" s="125">
        <f>G1048*H1048</f>
      </c>
      <c r="J1048" s="125">
        <f>I1048*0.1</f>
      </c>
      <c r="K1048" s="132">
        <f>SUM(I1048:J1048)</f>
      </c>
      <c r="L1048" s="242"/>
      <c r="M1048" s="175"/>
      <c r="N1048" s="87"/>
      <c r="O1048" s="87"/>
      <c r="P1048" s="87"/>
      <c r="Q1048" s="87"/>
      <c r="R1048" s="87"/>
      <c r="S1048" s="87"/>
      <c r="T1048" s="87"/>
      <c r="U1048" s="87"/>
      <c r="V1048" s="175"/>
      <c r="W1048" s="87"/>
      <c r="X1048" s="87"/>
      <c r="Y1048" s="87"/>
      <c r="Z1048" s="87"/>
      <c r="AA1048" s="87"/>
      <c r="AB1048" s="87"/>
      <c r="AC1048" s="86"/>
      <c r="AD1048" s="87"/>
    </row>
    <row x14ac:dyDescent="0.25" r="1049" customHeight="1" ht="17.25">
      <c r="A1049" s="235">
        <f>A1048</f>
        <v>25569.375</v>
      </c>
      <c r="B1049" s="279" t="s">
        <v>28</v>
      </c>
      <c r="C1049" s="188" t="s">
        <v>14</v>
      </c>
      <c r="D1049" s="180">
        <v>20</v>
      </c>
      <c r="E1049" s="180"/>
      <c r="F1049" s="180"/>
      <c r="G1049" s="180">
        <f>SUM(C1049:F1049)</f>
      </c>
      <c r="H1049" s="125">
        <v>5000</v>
      </c>
      <c r="I1049" s="125">
        <f>G1049*H1049</f>
      </c>
      <c r="J1049" s="125">
        <f>I1049*0.1</f>
      </c>
      <c r="K1049" s="132">
        <f>SUM(I1049:J1049)</f>
      </c>
      <c r="L1049" s="242"/>
      <c r="M1049" s="175"/>
      <c r="N1049" s="87"/>
      <c r="O1049" s="87"/>
      <c r="P1049" s="87"/>
      <c r="Q1049" s="87"/>
      <c r="R1049" s="87"/>
      <c r="S1049" s="87"/>
      <c r="T1049" s="87"/>
      <c r="U1049" s="87"/>
      <c r="V1049" s="175"/>
      <c r="W1049" s="87"/>
      <c r="X1049" s="87"/>
      <c r="Y1049" s="87"/>
      <c r="Z1049" s="87"/>
      <c r="AA1049" s="87"/>
      <c r="AB1049" s="87"/>
      <c r="AC1049" s="86"/>
      <c r="AD1049" s="87"/>
    </row>
    <row x14ac:dyDescent="0.25" r="1050" customHeight="1" ht="17.25">
      <c r="A1050" s="235">
        <f>A1049</f>
        <v>25569.375</v>
      </c>
      <c r="B1050" s="179" t="s">
        <v>12</v>
      </c>
      <c r="C1050" s="180"/>
      <c r="D1050" s="180">
        <v>19</v>
      </c>
      <c r="E1050" s="180"/>
      <c r="F1050" s="180"/>
      <c r="G1050" s="180">
        <f>SUM(C1050:F1050)</f>
      </c>
      <c r="H1050" s="125">
        <v>6000</v>
      </c>
      <c r="I1050" s="125">
        <f>G1050*H1050</f>
      </c>
      <c r="J1050" s="125">
        <f>I1050*0.1</f>
      </c>
      <c r="K1050" s="132">
        <f>SUM(I1050:J1050)</f>
      </c>
      <c r="L1050" s="242"/>
      <c r="M1050" s="175"/>
      <c r="N1050" s="87"/>
      <c r="O1050" s="87"/>
      <c r="P1050" s="87"/>
      <c r="Q1050" s="87"/>
      <c r="R1050" s="87"/>
      <c r="S1050" s="87"/>
      <c r="T1050" s="87"/>
      <c r="U1050" s="87"/>
      <c r="V1050" s="175"/>
      <c r="W1050" s="87"/>
      <c r="X1050" s="87"/>
      <c r="Y1050" s="87"/>
      <c r="Z1050" s="87"/>
      <c r="AA1050" s="87"/>
      <c r="AB1050" s="87"/>
      <c r="AC1050" s="86"/>
      <c r="AD1050" s="87"/>
    </row>
    <row x14ac:dyDescent="0.25" r="1051" customHeight="1" ht="17.25">
      <c r="A1051" s="235">
        <f>A1050</f>
        <v>25569.375</v>
      </c>
      <c r="B1051" s="179" t="s">
        <v>100</v>
      </c>
      <c r="C1051" s="180"/>
      <c r="D1051" s="180">
        <v>6</v>
      </c>
      <c r="E1051" s="180"/>
      <c r="F1051" s="180"/>
      <c r="G1051" s="180">
        <f>SUM(C1051:F1051)</f>
      </c>
      <c r="H1051" s="125">
        <v>5500</v>
      </c>
      <c r="I1051" s="125">
        <f>G1051*H1051</f>
      </c>
      <c r="J1051" s="125">
        <f>I1051*0.1</f>
      </c>
      <c r="K1051" s="125">
        <f>SUM(I1051:J1051)</f>
      </c>
      <c r="L1051" s="242"/>
      <c r="M1051" s="175"/>
      <c r="N1051" s="87"/>
      <c r="O1051" s="87"/>
      <c r="P1051" s="87"/>
      <c r="Q1051" s="87"/>
      <c r="R1051" s="87"/>
      <c r="S1051" s="87"/>
      <c r="T1051" s="87"/>
      <c r="U1051" s="87"/>
      <c r="V1051" s="175"/>
      <c r="W1051" s="87"/>
      <c r="X1051" s="87"/>
      <c r="Y1051" s="87"/>
      <c r="Z1051" s="87"/>
      <c r="AA1051" s="87"/>
      <c r="AB1051" s="87"/>
      <c r="AC1051" s="86"/>
      <c r="AD1051" s="87"/>
    </row>
    <row x14ac:dyDescent="0.25" r="1052" customHeight="1" ht="17.25">
      <c r="A1052" s="235">
        <f>A1051</f>
        <v>25569.375</v>
      </c>
      <c r="B1052" s="179" t="s">
        <v>37</v>
      </c>
      <c r="C1052" s="180"/>
      <c r="D1052" s="180">
        <v>5</v>
      </c>
      <c r="E1052" s="180"/>
      <c r="F1052" s="180"/>
      <c r="G1052" s="180">
        <f>SUM(C1052:F1052)</f>
      </c>
      <c r="H1052" s="125">
        <v>6500</v>
      </c>
      <c r="I1052" s="125">
        <f>G1052*H1052</f>
      </c>
      <c r="J1052" s="125">
        <f>I1052*0.1</f>
      </c>
      <c r="K1052" s="125">
        <f>SUM(I1052:J1052)</f>
      </c>
      <c r="L1052" s="242"/>
      <c r="M1052" s="175"/>
      <c r="N1052" s="87"/>
      <c r="O1052" s="87"/>
      <c r="P1052" s="87"/>
      <c r="Q1052" s="87"/>
      <c r="R1052" s="87"/>
      <c r="S1052" s="87"/>
      <c r="T1052" s="87"/>
      <c r="U1052" s="87"/>
      <c r="V1052" s="175"/>
      <c r="W1052" s="87"/>
      <c r="X1052" s="87"/>
      <c r="Y1052" s="87"/>
      <c r="Z1052" s="87"/>
      <c r="AA1052" s="87"/>
      <c r="AB1052" s="87"/>
      <c r="AC1052" s="86"/>
      <c r="AD1052" s="87"/>
    </row>
    <row x14ac:dyDescent="0.25" r="1053" customHeight="1" ht="17.25">
      <c r="A1053" s="235">
        <f>A1052</f>
        <v>25569.375</v>
      </c>
      <c r="B1053" s="186" t="s">
        <v>64</v>
      </c>
      <c r="C1053" s="180"/>
      <c r="D1053" s="180">
        <v>51</v>
      </c>
      <c r="E1053" s="180">
        <v>20</v>
      </c>
      <c r="F1053" s="180"/>
      <c r="G1053" s="180">
        <f>SUM(C1053:F1053)</f>
      </c>
      <c r="H1053" s="182">
        <v>5500</v>
      </c>
      <c r="I1053" s="125">
        <f>G1053*H1053</f>
      </c>
      <c r="J1053" s="125">
        <f>I1053*0.1</f>
      </c>
      <c r="K1053" s="125">
        <f>SUM(I1053:J1053)</f>
      </c>
      <c r="L1053" s="242"/>
      <c r="M1053" s="175"/>
      <c r="N1053" s="87"/>
      <c r="O1053" s="87"/>
      <c r="P1053" s="87"/>
      <c r="Q1053" s="87"/>
      <c r="R1053" s="87"/>
      <c r="S1053" s="87"/>
      <c r="T1053" s="87"/>
      <c r="U1053" s="87"/>
      <c r="V1053" s="175"/>
      <c r="W1053" s="87"/>
      <c r="X1053" s="87"/>
      <c r="Y1053" s="87"/>
      <c r="Z1053" s="87"/>
      <c r="AA1053" s="87"/>
      <c r="AB1053" s="87"/>
      <c r="AC1053" s="86"/>
      <c r="AD1053" s="87"/>
    </row>
    <row x14ac:dyDescent="0.25" r="1054" customHeight="1" ht="17.25">
      <c r="A1054" s="235">
        <f>A1053</f>
        <v>25569.375</v>
      </c>
      <c r="B1054" s="186" t="s">
        <v>25</v>
      </c>
      <c r="C1054" s="180"/>
      <c r="D1054" s="180">
        <v>20</v>
      </c>
      <c r="E1054" s="180"/>
      <c r="F1054" s="180"/>
      <c r="G1054" s="180">
        <f>SUM(C1054:F1054)</f>
      </c>
      <c r="H1054" s="125">
        <v>6000</v>
      </c>
      <c r="I1054" s="125">
        <f>G1054*H1054</f>
      </c>
      <c r="J1054" s="125">
        <f>I1054*0.1</f>
      </c>
      <c r="K1054" s="125">
        <f>SUM(I1054:J1054)</f>
      </c>
      <c r="L1054" s="242"/>
      <c r="M1054" s="175"/>
      <c r="N1054" s="87"/>
      <c r="O1054" s="87"/>
      <c r="P1054" s="87"/>
      <c r="Q1054" s="87"/>
      <c r="R1054" s="87"/>
      <c r="S1054" s="87"/>
      <c r="T1054" s="87"/>
      <c r="U1054" s="87"/>
      <c r="V1054" s="175"/>
      <c r="W1054" s="87"/>
      <c r="X1054" s="87"/>
      <c r="Y1054" s="87"/>
      <c r="Z1054" s="87"/>
      <c r="AA1054" s="87"/>
      <c r="AB1054" s="87"/>
      <c r="AC1054" s="86"/>
      <c r="AD1054" s="87"/>
    </row>
    <row x14ac:dyDescent="0.25" r="1055" customHeight="1" ht="17.25">
      <c r="A1055" s="235">
        <f>A1054</f>
        <v>25569.375</v>
      </c>
      <c r="B1055" s="279" t="s">
        <v>76</v>
      </c>
      <c r="C1055" s="188" t="s">
        <v>14</v>
      </c>
      <c r="D1055" s="180">
        <v>18</v>
      </c>
      <c r="E1055" s="180">
        <v>12</v>
      </c>
      <c r="F1055" s="180">
        <v>5</v>
      </c>
      <c r="G1055" s="180">
        <f>SUM(C1055:F1055)</f>
      </c>
      <c r="H1055" s="125">
        <v>6000</v>
      </c>
      <c r="I1055" s="125">
        <f>G1055*H1055</f>
      </c>
      <c r="J1055" s="125">
        <f>I1055*0.1</f>
      </c>
      <c r="K1055" s="125">
        <f>SUM(I1055:J1055)</f>
      </c>
      <c r="L1055" s="242"/>
      <c r="M1055" s="175"/>
      <c r="N1055" s="87"/>
      <c r="O1055" s="87"/>
      <c r="P1055" s="87"/>
      <c r="Q1055" s="87"/>
      <c r="R1055" s="87"/>
      <c r="S1055" s="87"/>
      <c r="T1055" s="87"/>
      <c r="U1055" s="87"/>
      <c r="V1055" s="175"/>
      <c r="W1055" s="87"/>
      <c r="X1055" s="87"/>
      <c r="Y1055" s="87"/>
      <c r="Z1055" s="87"/>
      <c r="AA1055" s="87"/>
      <c r="AB1055" s="87"/>
      <c r="AC1055" s="86"/>
      <c r="AD1055" s="87"/>
    </row>
    <row x14ac:dyDescent="0.25" r="1056" customHeight="1" ht="17.25">
      <c r="A1056" s="235">
        <f>A1055</f>
        <v>25569.375</v>
      </c>
      <c r="B1056" s="186" t="s">
        <v>149</v>
      </c>
      <c r="C1056" s="180"/>
      <c r="D1056" s="180">
        <v>95</v>
      </c>
      <c r="E1056" s="180">
        <v>37</v>
      </c>
      <c r="F1056" s="180">
        <v>3</v>
      </c>
      <c r="G1056" s="180">
        <f>SUM(C1056:F1056)</f>
      </c>
      <c r="H1056" s="125">
        <v>6000</v>
      </c>
      <c r="I1056" s="125">
        <f>G1056*H1056</f>
      </c>
      <c r="J1056" s="125">
        <f>I1056*0.1</f>
      </c>
      <c r="K1056" s="125">
        <f>SUM(I1056:J1056)</f>
      </c>
      <c r="L1056" s="242"/>
      <c r="M1056" s="175"/>
      <c r="N1056" s="87"/>
      <c r="O1056" s="87"/>
      <c r="P1056" s="87"/>
      <c r="Q1056" s="87"/>
      <c r="R1056" s="87"/>
      <c r="S1056" s="87"/>
      <c r="T1056" s="87"/>
      <c r="U1056" s="87"/>
      <c r="V1056" s="175"/>
      <c r="W1056" s="87"/>
      <c r="X1056" s="87"/>
      <c r="Y1056" s="87"/>
      <c r="Z1056" s="87"/>
      <c r="AA1056" s="87"/>
      <c r="AB1056" s="87"/>
      <c r="AC1056" s="86"/>
      <c r="AD1056" s="87"/>
    </row>
    <row x14ac:dyDescent="0.25" r="1057" customHeight="1" ht="17.25">
      <c r="A1057" s="235">
        <f>A1056</f>
        <v>25569.375</v>
      </c>
      <c r="B1057" s="280" t="s">
        <v>43</v>
      </c>
      <c r="C1057" s="180"/>
      <c r="D1057" s="180">
        <v>41</v>
      </c>
      <c r="E1057" s="180">
        <v>10</v>
      </c>
      <c r="F1057" s="180"/>
      <c r="G1057" s="180">
        <f>SUM(C1057:F1057)</f>
      </c>
      <c r="H1057" s="125">
        <v>6000</v>
      </c>
      <c r="I1057" s="125">
        <f>G1057*H1057</f>
      </c>
      <c r="J1057" s="125">
        <f>I1057*0.1</f>
      </c>
      <c r="K1057" s="125">
        <f>SUM(I1057:J1057)</f>
      </c>
      <c r="L1057" s="242"/>
      <c r="M1057" s="175"/>
      <c r="N1057" s="87"/>
      <c r="O1057" s="87"/>
      <c r="P1057" s="87"/>
      <c r="Q1057" s="87"/>
      <c r="R1057" s="87"/>
      <c r="S1057" s="87"/>
      <c r="T1057" s="87"/>
      <c r="U1057" s="87"/>
      <c r="V1057" s="175"/>
      <c r="W1057" s="87"/>
      <c r="X1057" s="87"/>
      <c r="Y1057" s="87"/>
      <c r="Z1057" s="87"/>
      <c r="AA1057" s="87"/>
      <c r="AB1057" s="87"/>
      <c r="AC1057" s="86"/>
      <c r="AD1057" s="87"/>
    </row>
    <row x14ac:dyDescent="0.25" r="1058" customHeight="1" ht="17.25">
      <c r="A1058" s="235">
        <f>A1057</f>
        <v>25569.375</v>
      </c>
      <c r="B1058" s="280" t="s">
        <v>18</v>
      </c>
      <c r="C1058" s="180"/>
      <c r="D1058" s="180">
        <v>9</v>
      </c>
      <c r="E1058" s="180">
        <v>7</v>
      </c>
      <c r="F1058" s="180">
        <v>6</v>
      </c>
      <c r="G1058" s="180">
        <f>SUM(C1058:F1058)</f>
      </c>
      <c r="H1058" s="125">
        <v>6000</v>
      </c>
      <c r="I1058" s="125">
        <f>G1058*H1058</f>
      </c>
      <c r="J1058" s="125">
        <f>I1058*0.1</f>
      </c>
      <c r="K1058" s="125">
        <f>SUM(I1058:J1058)</f>
      </c>
      <c r="L1058" s="242"/>
      <c r="M1058" s="175"/>
      <c r="N1058" s="87"/>
      <c r="O1058" s="87"/>
      <c r="P1058" s="87"/>
      <c r="Q1058" s="87"/>
      <c r="R1058" s="87"/>
      <c r="S1058" s="87"/>
      <c r="T1058" s="87"/>
      <c r="U1058" s="87"/>
      <c r="V1058" s="175"/>
      <c r="W1058" s="87"/>
      <c r="X1058" s="87"/>
      <c r="Y1058" s="87"/>
      <c r="Z1058" s="87"/>
      <c r="AA1058" s="87"/>
      <c r="AB1058" s="87"/>
      <c r="AC1058" s="86"/>
      <c r="AD1058" s="87"/>
    </row>
    <row x14ac:dyDescent="0.25" r="1059" customHeight="1" ht="17.25">
      <c r="A1059" s="235">
        <f>A1058</f>
        <v>25569.375</v>
      </c>
      <c r="B1059" s="280" t="s">
        <v>82</v>
      </c>
      <c r="C1059" s="188" t="s">
        <v>14</v>
      </c>
      <c r="D1059" s="180">
        <v>25</v>
      </c>
      <c r="E1059" s="180">
        <v>9</v>
      </c>
      <c r="F1059" s="180">
        <v>7</v>
      </c>
      <c r="G1059" s="180">
        <f>SUM(C1059:F1059)</f>
      </c>
      <c r="H1059" s="125">
        <v>5000</v>
      </c>
      <c r="I1059" s="125">
        <f>G1059*H1059</f>
      </c>
      <c r="J1059" s="125">
        <f>I1059*0.1</f>
      </c>
      <c r="K1059" s="125">
        <f>SUM(I1059:J1059)</f>
      </c>
      <c r="L1059" s="242"/>
      <c r="M1059" s="175"/>
      <c r="N1059" s="87"/>
      <c r="O1059" s="87"/>
      <c r="P1059" s="87"/>
      <c r="Q1059" s="87"/>
      <c r="R1059" s="87"/>
      <c r="S1059" s="87"/>
      <c r="T1059" s="87"/>
      <c r="U1059" s="87"/>
      <c r="V1059" s="175"/>
      <c r="W1059" s="87"/>
      <c r="X1059" s="87"/>
      <c r="Y1059" s="87"/>
      <c r="Z1059" s="87"/>
      <c r="AA1059" s="87"/>
      <c r="AB1059" s="87"/>
      <c r="AC1059" s="86"/>
      <c r="AD1059" s="87"/>
    </row>
    <row x14ac:dyDescent="0.25" r="1060" customHeight="1" ht="17.25">
      <c r="A1060" s="235">
        <f>A1059</f>
        <v>25569.375</v>
      </c>
      <c r="B1060" s="280" t="s">
        <v>151</v>
      </c>
      <c r="C1060" s="180"/>
      <c r="D1060" s="180">
        <v>12</v>
      </c>
      <c r="E1060" s="180"/>
      <c r="F1060" s="180"/>
      <c r="G1060" s="180">
        <f>SUM(C1060:F1060)</f>
      </c>
      <c r="H1060" s="125">
        <v>5000</v>
      </c>
      <c r="I1060" s="125">
        <f>G1060*H1060</f>
      </c>
      <c r="J1060" s="125">
        <f>I1060*0.1</f>
      </c>
      <c r="K1060" s="125">
        <f>SUM(I1060:J1060)</f>
      </c>
      <c r="L1060" s="242"/>
      <c r="M1060" s="175"/>
      <c r="N1060" s="87"/>
      <c r="O1060" s="87"/>
      <c r="P1060" s="87"/>
      <c r="Q1060" s="87"/>
      <c r="R1060" s="87"/>
      <c r="S1060" s="87"/>
      <c r="T1060" s="87"/>
      <c r="U1060" s="87"/>
      <c r="V1060" s="175"/>
      <c r="W1060" s="87"/>
      <c r="X1060" s="87"/>
      <c r="Y1060" s="87"/>
      <c r="Z1060" s="87"/>
      <c r="AA1060" s="87"/>
      <c r="AB1060" s="87"/>
      <c r="AC1060" s="86"/>
      <c r="AD1060" s="87"/>
    </row>
    <row x14ac:dyDescent="0.25" r="1061" customHeight="1" ht="17.25">
      <c r="A1061" s="235">
        <f>A1060</f>
        <v>25569.375</v>
      </c>
      <c r="B1061" s="280"/>
      <c r="C1061" s="180"/>
      <c r="D1061" s="180"/>
      <c r="E1061" s="180"/>
      <c r="F1061" s="180"/>
      <c r="G1061" s="180">
        <f>SUM(C1061:F1061)</f>
      </c>
      <c r="H1061" s="125"/>
      <c r="I1061" s="125">
        <f>G1061*H1061</f>
      </c>
      <c r="J1061" s="125">
        <f>I1061*0.1</f>
      </c>
      <c r="K1061" s="125">
        <f>SUM(I1061:J1061)</f>
      </c>
      <c r="L1061" s="242"/>
      <c r="M1061" s="175"/>
      <c r="N1061" s="87"/>
      <c r="O1061" s="87"/>
      <c r="P1061" s="87"/>
      <c r="Q1061" s="87"/>
      <c r="R1061" s="87"/>
      <c r="S1061" s="87"/>
      <c r="T1061" s="87"/>
      <c r="U1061" s="87"/>
      <c r="V1061" s="175"/>
      <c r="W1061" s="87"/>
      <c r="X1061" s="87"/>
      <c r="Y1061" s="87"/>
      <c r="Z1061" s="87"/>
      <c r="AA1061" s="87"/>
      <c r="AB1061" s="87"/>
      <c r="AC1061" s="86"/>
      <c r="AD1061" s="87"/>
    </row>
    <row x14ac:dyDescent="0.25" r="1062" customHeight="1" ht="17.25">
      <c r="A1062" s="235">
        <f>A1061</f>
        <v>25569.375</v>
      </c>
      <c r="B1062" s="280"/>
      <c r="C1062" s="180"/>
      <c r="D1062" s="180"/>
      <c r="E1062" s="180"/>
      <c r="F1062" s="180"/>
      <c r="G1062" s="180">
        <f>SUM(C1062:F1062)</f>
      </c>
      <c r="H1062" s="125"/>
      <c r="I1062" s="125">
        <f>G1062*H1062</f>
      </c>
      <c r="J1062" s="125">
        <f>I1062*0.1</f>
      </c>
      <c r="K1062" s="125">
        <f>SUM(I1062:J1062)</f>
      </c>
      <c r="L1062" s="242"/>
      <c r="M1062" s="175"/>
      <c r="N1062" s="87"/>
      <c r="O1062" s="87"/>
      <c r="P1062" s="87"/>
      <c r="Q1062" s="87"/>
      <c r="R1062" s="87"/>
      <c r="S1062" s="87"/>
      <c r="T1062" s="87"/>
      <c r="U1062" s="87"/>
      <c r="V1062" s="175"/>
      <c r="W1062" s="87"/>
      <c r="X1062" s="87"/>
      <c r="Y1062" s="87"/>
      <c r="Z1062" s="87"/>
      <c r="AA1062" s="87"/>
      <c r="AB1062" s="87"/>
      <c r="AC1062" s="86"/>
      <c r="AD1062" s="87"/>
    </row>
    <row x14ac:dyDescent="0.25" r="1063" customHeight="1" ht="17.25">
      <c r="A1063" s="235">
        <f>A1062</f>
        <v>25569.375</v>
      </c>
      <c r="B1063" s="179"/>
      <c r="C1063" s="180"/>
      <c r="D1063" s="180"/>
      <c r="E1063" s="180"/>
      <c r="F1063" s="180"/>
      <c r="G1063" s="180">
        <f>SUM(C1063:F1063)</f>
      </c>
      <c r="H1063" s="125"/>
      <c r="I1063" s="125">
        <f>G1063*H1063</f>
      </c>
      <c r="J1063" s="125">
        <f>I1063*0.1</f>
      </c>
      <c r="K1063" s="125">
        <f>SUM(I1063:J1063)</f>
      </c>
      <c r="L1063" s="242"/>
      <c r="M1063" s="175"/>
      <c r="N1063" s="87"/>
      <c r="O1063" s="87"/>
      <c r="P1063" s="87"/>
      <c r="Q1063" s="87"/>
      <c r="R1063" s="87"/>
      <c r="S1063" s="87"/>
      <c r="T1063" s="87"/>
      <c r="U1063" s="87"/>
      <c r="V1063" s="175"/>
      <c r="W1063" s="87"/>
      <c r="X1063" s="87"/>
      <c r="Y1063" s="87"/>
      <c r="Z1063" s="87"/>
      <c r="AA1063" s="87"/>
      <c r="AB1063" s="87"/>
      <c r="AC1063" s="86"/>
      <c r="AD1063" s="87"/>
    </row>
    <row x14ac:dyDescent="0.25" r="1064" customHeight="1" ht="17.25">
      <c r="A1064" s="243">
        <f>A1063</f>
        <v>25569.375</v>
      </c>
      <c r="B1064" s="282" t="s">
        <v>155</v>
      </c>
      <c r="C1064" s="191">
        <f>SUM(C1021:C1063)</f>
      </c>
      <c r="D1064" s="191">
        <f>SUM(D1021:D1063)</f>
      </c>
      <c r="E1064" s="191">
        <f>SUM(E1021:E1063)</f>
      </c>
      <c r="F1064" s="191">
        <f>SUM(F1021:F1063)</f>
      </c>
      <c r="G1064" s="191">
        <f>SUM(G1021:G1063)</f>
      </c>
      <c r="H1064" s="201"/>
      <c r="I1064" s="201">
        <f>SUM(I1021:I1063)</f>
      </c>
      <c r="J1064" s="201">
        <f>SUM(J1021:J1063)</f>
      </c>
      <c r="K1064" s="201">
        <f>SUM(K1021:K1063)</f>
      </c>
      <c r="L1064" s="283"/>
      <c r="M1064" s="175"/>
      <c r="N1064" s="87"/>
      <c r="O1064" s="87"/>
      <c r="P1064" s="87"/>
      <c r="Q1064" s="87"/>
      <c r="R1064" s="87"/>
      <c r="S1064" s="87"/>
      <c r="T1064" s="87"/>
      <c r="U1064" s="87"/>
      <c r="V1064" s="175"/>
      <c r="W1064" s="87"/>
      <c r="X1064" s="87"/>
      <c r="Y1064" s="87"/>
      <c r="Z1064" s="87"/>
      <c r="AA1064" s="87"/>
      <c r="AB1064" s="87"/>
      <c r="AC1064" s="86"/>
      <c r="AD1064" s="87"/>
    </row>
    <row x14ac:dyDescent="0.25" r="1065" customHeight="1" ht="17.25">
      <c r="A1065" s="235">
        <f>A1067</f>
        <v>25569.375</v>
      </c>
      <c r="B1065" s="186" t="s">
        <v>113</v>
      </c>
      <c r="C1065" s="180"/>
      <c r="D1065" s="180">
        <v>101</v>
      </c>
      <c r="E1065" s="180">
        <v>82</v>
      </c>
      <c r="F1065" s="180"/>
      <c r="G1065" s="180">
        <f>SUM(C1065:F1065)</f>
      </c>
      <c r="H1065" s="125">
        <v>6500</v>
      </c>
      <c r="I1065" s="125">
        <f>G1065*H1065</f>
      </c>
      <c r="J1065" s="185"/>
      <c r="K1065" s="125">
        <f>SUM(I1065:J1065)</f>
      </c>
      <c r="L1065" s="242"/>
      <c r="M1065" s="175"/>
      <c r="N1065" s="87"/>
      <c r="O1065" s="87"/>
      <c r="P1065" s="87"/>
      <c r="Q1065" s="87"/>
      <c r="R1065" s="87"/>
      <c r="S1065" s="87"/>
      <c r="T1065" s="87"/>
      <c r="U1065" s="87"/>
      <c r="V1065" s="175"/>
      <c r="W1065" s="87"/>
      <c r="X1065" s="87"/>
      <c r="Y1065" s="87"/>
      <c r="Z1065" s="87"/>
      <c r="AA1065" s="87"/>
      <c r="AB1065" s="87"/>
      <c r="AC1065" s="86"/>
      <c r="AD1065" s="87"/>
    </row>
    <row x14ac:dyDescent="0.25" r="1066" customHeight="1" ht="17.25">
      <c r="A1066" s="235">
        <f>A1062</f>
        <v>25569.375</v>
      </c>
      <c r="B1066" s="186" t="s">
        <v>156</v>
      </c>
      <c r="C1066" s="180"/>
      <c r="D1066" s="180">
        <v>10</v>
      </c>
      <c r="E1066" s="180">
        <v>3</v>
      </c>
      <c r="F1066" s="180"/>
      <c r="G1066" s="180">
        <f>SUM(C1066:F1066)</f>
      </c>
      <c r="H1066" s="125">
        <v>6500</v>
      </c>
      <c r="I1066" s="125">
        <f>G1066*H1066</f>
      </c>
      <c r="J1066" s="185"/>
      <c r="K1066" s="125">
        <f>SUM(I1066:J1066)</f>
      </c>
      <c r="L1066" s="242"/>
      <c r="M1066" s="175"/>
      <c r="N1066" s="87"/>
      <c r="O1066" s="87"/>
      <c r="P1066" s="87"/>
      <c r="Q1066" s="87"/>
      <c r="R1066" s="87"/>
      <c r="S1066" s="87"/>
      <c r="T1066" s="87"/>
      <c r="U1066" s="87"/>
      <c r="V1066" s="175"/>
      <c r="W1066" s="87"/>
      <c r="X1066" s="87"/>
      <c r="Y1066" s="87"/>
      <c r="Z1066" s="87"/>
      <c r="AA1066" s="87"/>
      <c r="AB1066" s="87"/>
      <c r="AC1066" s="86"/>
      <c r="AD1066" s="87"/>
    </row>
    <row x14ac:dyDescent="0.25" r="1067" customHeight="1" ht="17.25">
      <c r="A1067" s="235">
        <f>A1068</f>
        <v>25569.375</v>
      </c>
      <c r="B1067" s="186" t="s">
        <v>112</v>
      </c>
      <c r="C1067" s="180"/>
      <c r="D1067" s="180">
        <v>16</v>
      </c>
      <c r="E1067" s="180">
        <v>8</v>
      </c>
      <c r="F1067" s="180"/>
      <c r="G1067" s="180">
        <f>SUM(C1067:F1067)</f>
      </c>
      <c r="H1067" s="125">
        <v>6900</v>
      </c>
      <c r="I1067" s="125">
        <f>G1067*H1067</f>
      </c>
      <c r="J1067" s="185"/>
      <c r="K1067" s="125">
        <f>SUM(I1067:J1067)</f>
      </c>
      <c r="L1067" s="242"/>
      <c r="M1067" s="175"/>
      <c r="N1067" s="87"/>
      <c r="O1067" s="87"/>
      <c r="P1067" s="87"/>
      <c r="Q1067" s="87"/>
      <c r="R1067" s="87"/>
      <c r="S1067" s="87"/>
      <c r="T1067" s="87"/>
      <c r="U1067" s="87"/>
      <c r="V1067" s="175"/>
      <c r="W1067" s="87"/>
      <c r="X1067" s="87"/>
      <c r="Y1067" s="87"/>
      <c r="Z1067" s="87"/>
      <c r="AA1067" s="87"/>
      <c r="AB1067" s="87"/>
      <c r="AC1067" s="86"/>
      <c r="AD1067" s="87"/>
    </row>
    <row x14ac:dyDescent="0.25" r="1068" customHeight="1" ht="17.25">
      <c r="A1068" s="235">
        <f>A1066</f>
        <v>25569.375</v>
      </c>
      <c r="B1068" s="179"/>
      <c r="C1068" s="180"/>
      <c r="D1068" s="180"/>
      <c r="E1068" s="180"/>
      <c r="F1068" s="180"/>
      <c r="G1068" s="180">
        <f>SUM(C1068:F1068)</f>
      </c>
      <c r="H1068" s="125"/>
      <c r="I1068" s="125">
        <f>G1066*H1068</f>
      </c>
      <c r="J1068" s="185"/>
      <c r="K1068" s="125">
        <f>SUM(I1068:J1068)</f>
      </c>
      <c r="L1068" s="242"/>
      <c r="M1068" s="175"/>
      <c r="N1068" s="87"/>
      <c r="O1068" s="87"/>
      <c r="P1068" s="87"/>
      <c r="Q1068" s="87"/>
      <c r="R1068" s="87"/>
      <c r="S1068" s="87"/>
      <c r="T1068" s="87"/>
      <c r="U1068" s="87"/>
      <c r="V1068" s="175"/>
      <c r="W1068" s="87"/>
      <c r="X1068" s="87"/>
      <c r="Y1068" s="87"/>
      <c r="Z1068" s="87"/>
      <c r="AA1068" s="87"/>
      <c r="AB1068" s="87"/>
      <c r="AC1068" s="86"/>
      <c r="AD1068" s="87"/>
    </row>
    <row x14ac:dyDescent="0.25" r="1069" customHeight="1" ht="17.25">
      <c r="A1069" s="235">
        <f>A1068</f>
        <v>25569.375</v>
      </c>
      <c r="B1069" s="179"/>
      <c r="C1069" s="180"/>
      <c r="D1069" s="180"/>
      <c r="E1069" s="180"/>
      <c r="F1069" s="180"/>
      <c r="G1069" s="180">
        <f>SUM(C1069:F1069)</f>
      </c>
      <c r="H1069" s="125"/>
      <c r="I1069" s="125">
        <f>G1069*H1069</f>
      </c>
      <c r="J1069" s="185"/>
      <c r="K1069" s="125">
        <f>SUM(I1069:J1069)</f>
      </c>
      <c r="L1069" s="242"/>
      <c r="M1069" s="175"/>
      <c r="N1069" s="87"/>
      <c r="O1069" s="87"/>
      <c r="P1069" s="87"/>
      <c r="Q1069" s="87"/>
      <c r="R1069" s="87"/>
      <c r="S1069" s="87"/>
      <c r="T1069" s="87"/>
      <c r="U1069" s="87"/>
      <c r="V1069" s="175"/>
      <c r="W1069" s="87"/>
      <c r="X1069" s="87"/>
      <c r="Y1069" s="87"/>
      <c r="Z1069" s="87"/>
      <c r="AA1069" s="87"/>
      <c r="AB1069" s="87"/>
      <c r="AC1069" s="86"/>
      <c r="AD1069" s="87"/>
    </row>
    <row x14ac:dyDescent="0.25" r="1070" customHeight="1" ht="17.25">
      <c r="A1070" s="235">
        <f>A1069</f>
        <v>25569.375</v>
      </c>
      <c r="B1070" s="179"/>
      <c r="C1070" s="180"/>
      <c r="D1070" s="180"/>
      <c r="E1070" s="180"/>
      <c r="F1070" s="180"/>
      <c r="G1070" s="180">
        <f>SUM(C1070:F1070)</f>
      </c>
      <c r="H1070" s="125"/>
      <c r="I1070" s="125">
        <f>G1069*H1070</f>
      </c>
      <c r="J1070" s="185"/>
      <c r="K1070" s="125">
        <f>SUM(I1070:J1070)</f>
      </c>
      <c r="L1070" s="242"/>
      <c r="M1070" s="175"/>
      <c r="N1070" s="87"/>
      <c r="O1070" s="87"/>
      <c r="P1070" s="87"/>
      <c r="Q1070" s="87"/>
      <c r="R1070" s="87"/>
      <c r="S1070" s="87"/>
      <c r="T1070" s="87"/>
      <c r="U1070" s="87"/>
      <c r="V1070" s="175"/>
      <c r="W1070" s="87"/>
      <c r="X1070" s="87"/>
      <c r="Y1070" s="87"/>
      <c r="Z1070" s="87"/>
      <c r="AA1070" s="87"/>
      <c r="AB1070" s="87"/>
      <c r="AC1070" s="86"/>
      <c r="AD1070" s="87"/>
    </row>
    <row x14ac:dyDescent="0.25" r="1071" customHeight="1" ht="17.25">
      <c r="A1071" s="235">
        <f>A1065</f>
        <v>25569.375</v>
      </c>
      <c r="B1071" s="179"/>
      <c r="C1071" s="180"/>
      <c r="D1071" s="180"/>
      <c r="E1071" s="180"/>
      <c r="F1071" s="180"/>
      <c r="G1071" s="180">
        <f>SUM(C1071:F1071)</f>
      </c>
      <c r="H1071" s="125"/>
      <c r="I1071" s="125">
        <f>G1071*H1071</f>
      </c>
      <c r="J1071" s="185"/>
      <c r="K1071" s="125">
        <f>SUM(I1071:J1071)</f>
      </c>
      <c r="L1071" s="242"/>
      <c r="M1071" s="175"/>
      <c r="N1071" s="87"/>
      <c r="O1071" s="87"/>
      <c r="P1071" s="87"/>
      <c r="Q1071" s="87"/>
      <c r="R1071" s="87"/>
      <c r="S1071" s="87"/>
      <c r="T1071" s="87"/>
      <c r="U1071" s="87"/>
      <c r="V1071" s="175"/>
      <c r="W1071" s="87"/>
      <c r="X1071" s="87"/>
      <c r="Y1071" s="87"/>
      <c r="Z1071" s="87"/>
      <c r="AA1071" s="87"/>
      <c r="AB1071" s="87"/>
      <c r="AC1071" s="86"/>
      <c r="AD1071" s="87"/>
    </row>
    <row x14ac:dyDescent="0.25" r="1072" customHeight="1" ht="17.25">
      <c r="A1072" s="235">
        <f>A1071</f>
        <v>25569.375</v>
      </c>
      <c r="B1072" s="179"/>
      <c r="C1072" s="180"/>
      <c r="D1072" s="180"/>
      <c r="E1072" s="180"/>
      <c r="F1072" s="180"/>
      <c r="G1072" s="180">
        <f>SUM(C1072:F1072)</f>
      </c>
      <c r="H1072" s="125"/>
      <c r="I1072" s="125">
        <f>G1071*H1072</f>
      </c>
      <c r="J1072" s="185"/>
      <c r="K1072" s="125">
        <f>SUM(I1072:J1072)</f>
      </c>
      <c r="L1072" s="242"/>
      <c r="M1072" s="175"/>
      <c r="N1072" s="87"/>
      <c r="O1072" s="87"/>
      <c r="P1072" s="87"/>
      <c r="Q1072" s="87"/>
      <c r="R1072" s="87"/>
      <c r="S1072" s="87"/>
      <c r="T1072" s="87"/>
      <c r="U1072" s="87"/>
      <c r="V1072" s="175"/>
      <c r="W1072" s="87"/>
      <c r="X1072" s="87"/>
      <c r="Y1072" s="87"/>
      <c r="Z1072" s="87"/>
      <c r="AA1072" s="87"/>
      <c r="AB1072" s="87"/>
      <c r="AC1072" s="86"/>
      <c r="AD1072" s="87"/>
    </row>
    <row x14ac:dyDescent="0.25" r="1073" customHeight="1" ht="17.25">
      <c r="A1073" s="243">
        <f>A1072</f>
        <v>25569.375</v>
      </c>
      <c r="B1073" s="282" t="s">
        <v>157</v>
      </c>
      <c r="C1073" s="191">
        <f>SUM(C1065:C1072)</f>
      </c>
      <c r="D1073" s="191">
        <f>SUM(D1065:D1072)</f>
      </c>
      <c r="E1073" s="191">
        <f>SUM(E1065:E1072)</f>
      </c>
      <c r="F1073" s="191">
        <f>SUM(F1065:F1072)</f>
      </c>
      <c r="G1073" s="191">
        <f>SUM(G1065:G1072)</f>
      </c>
      <c r="H1073" s="201"/>
      <c r="I1073" s="201">
        <f>SUM(I1065:I1072)</f>
      </c>
      <c r="J1073" s="201"/>
      <c r="K1073" s="202">
        <f>SUM(K1065:K1072)</f>
      </c>
      <c r="L1073" s="242"/>
      <c r="M1073" s="175"/>
      <c r="N1073" s="87"/>
      <c r="O1073" s="87"/>
      <c r="P1073" s="87"/>
      <c r="Q1073" s="87"/>
      <c r="R1073" s="87"/>
      <c r="S1073" s="87"/>
      <c r="T1073" s="87"/>
      <c r="U1073" s="87"/>
      <c r="V1073" s="175"/>
      <c r="W1073" s="87"/>
      <c r="X1073" s="87"/>
      <c r="Y1073" s="87"/>
      <c r="Z1073" s="87"/>
      <c r="AA1073" s="87"/>
      <c r="AB1073" s="87"/>
      <c r="AC1073" s="86"/>
      <c r="AD1073" s="87"/>
    </row>
    <row x14ac:dyDescent="0.25" r="1074" customHeight="1" ht="17.25" hidden="1">
      <c r="A1074" s="272" t="s">
        <v>128</v>
      </c>
      <c r="B1074" s="273" t="s">
        <v>2</v>
      </c>
      <c r="C1074" s="274" t="s">
        <v>129</v>
      </c>
      <c r="D1074" s="274" t="s">
        <v>130</v>
      </c>
      <c r="E1074" s="274" t="s">
        <v>131</v>
      </c>
      <c r="F1074" s="274" t="s">
        <v>132</v>
      </c>
      <c r="G1074" s="274" t="s">
        <v>133</v>
      </c>
      <c r="H1074" s="274" t="s">
        <v>7</v>
      </c>
      <c r="I1074" s="274" t="s">
        <v>134</v>
      </c>
      <c r="J1074" s="274" t="s">
        <v>90</v>
      </c>
      <c r="K1074" s="275" t="s">
        <v>135</v>
      </c>
      <c r="L1074" s="276"/>
      <c r="M1074" s="175"/>
      <c r="N1074" s="87"/>
      <c r="O1074" s="87"/>
      <c r="P1074" s="87"/>
      <c r="Q1074" s="87"/>
      <c r="R1074" s="87"/>
      <c r="S1074" s="87"/>
      <c r="T1074" s="87"/>
      <c r="U1074" s="87"/>
      <c r="V1074" s="175"/>
      <c r="W1074" s="87"/>
      <c r="X1074" s="87"/>
      <c r="Y1074" s="87"/>
      <c r="Z1074" s="87"/>
      <c r="AA1074" s="87"/>
      <c r="AB1074" s="87"/>
      <c r="AC1074" s="86"/>
      <c r="AD1074" s="87"/>
    </row>
    <row x14ac:dyDescent="0.25" r="1075" customHeight="1" ht="17.25">
      <c r="A1075" s="235">
        <f>A1073+1</f>
        <v>25569.375</v>
      </c>
      <c r="B1075" s="179" t="s">
        <v>46</v>
      </c>
      <c r="C1075" s="183" t="s">
        <v>14</v>
      </c>
      <c r="D1075" s="180">
        <v>14</v>
      </c>
      <c r="E1075" s="180">
        <v>7</v>
      </c>
      <c r="F1075" s="180"/>
      <c r="G1075" s="180">
        <f>SUM(C1075:F1075)</f>
      </c>
      <c r="H1075" s="182">
        <v>5000</v>
      </c>
      <c r="I1075" s="125">
        <f>G1075*H1075</f>
      </c>
      <c r="J1075" s="125">
        <f>I1075*0.1</f>
      </c>
      <c r="K1075" s="132">
        <f>SUM(I1075:J1075)</f>
      </c>
      <c r="L1075" s="242"/>
      <c r="M1075" s="175"/>
      <c r="N1075" s="87"/>
      <c r="O1075" s="87"/>
      <c r="P1075" s="87"/>
      <c r="Q1075" s="87"/>
      <c r="R1075" s="87"/>
      <c r="S1075" s="87"/>
      <c r="T1075" s="87"/>
      <c r="U1075" s="87"/>
      <c r="V1075" s="175"/>
      <c r="W1075" s="87"/>
      <c r="X1075" s="87"/>
      <c r="Y1075" s="87"/>
      <c r="Z1075" s="87"/>
      <c r="AA1075" s="87"/>
      <c r="AB1075" s="87"/>
      <c r="AC1075" s="86"/>
      <c r="AD1075" s="87"/>
    </row>
    <row x14ac:dyDescent="0.25" r="1076" customHeight="1" ht="17.25">
      <c r="A1076" s="235">
        <f>A1075</f>
        <v>25569.375</v>
      </c>
      <c r="B1076" s="179" t="s">
        <v>205</v>
      </c>
      <c r="C1076" s="180"/>
      <c r="D1076" s="180">
        <v>92</v>
      </c>
      <c r="E1076" s="180">
        <v>18</v>
      </c>
      <c r="F1076" s="180">
        <v>17</v>
      </c>
      <c r="G1076" s="180">
        <f>SUM(C1076:F1076)</f>
      </c>
      <c r="H1076" s="182">
        <v>4300</v>
      </c>
      <c r="I1076" s="125">
        <f>G1076*H1076</f>
      </c>
      <c r="J1076" s="125">
        <f>I1076*0.1</f>
      </c>
      <c r="K1076" s="132">
        <f>SUM(I1076:J1076)</f>
      </c>
      <c r="L1076" s="242"/>
      <c r="M1076" s="175"/>
      <c r="N1076" s="87"/>
      <c r="O1076" s="87"/>
      <c r="P1076" s="87"/>
      <c r="Q1076" s="87"/>
      <c r="R1076" s="87"/>
      <c r="S1076" s="87"/>
      <c r="T1076" s="87"/>
      <c r="U1076" s="87"/>
      <c r="V1076" s="175"/>
      <c r="W1076" s="87"/>
      <c r="X1076" s="87"/>
      <c r="Y1076" s="87"/>
      <c r="Z1076" s="87"/>
      <c r="AA1076" s="87"/>
      <c r="AB1076" s="87"/>
      <c r="AC1076" s="86"/>
      <c r="AD1076" s="87"/>
    </row>
    <row x14ac:dyDescent="0.25" r="1077" customHeight="1" ht="17.25">
      <c r="A1077" s="235">
        <f>A1076</f>
        <v>25569.375</v>
      </c>
      <c r="B1077" s="179" t="s">
        <v>206</v>
      </c>
      <c r="C1077" s="180"/>
      <c r="D1077" s="180">
        <v>24</v>
      </c>
      <c r="E1077" s="180"/>
      <c r="F1077" s="180"/>
      <c r="G1077" s="180">
        <f>SUM(C1077:F1077)</f>
      </c>
      <c r="H1077" s="182">
        <v>5000</v>
      </c>
      <c r="I1077" s="125">
        <f>G1077*H1077</f>
      </c>
      <c r="J1077" s="125">
        <f>I1077*0.1</f>
      </c>
      <c r="K1077" s="132">
        <f>SUM(I1077:J1077)</f>
      </c>
      <c r="L1077" s="242"/>
      <c r="M1077" s="175"/>
      <c r="N1077" s="87"/>
      <c r="O1077" s="87"/>
      <c r="P1077" s="87"/>
      <c r="Q1077" s="87"/>
      <c r="R1077" s="87"/>
      <c r="S1077" s="87"/>
      <c r="T1077" s="87"/>
      <c r="U1077" s="87"/>
      <c r="V1077" s="175"/>
      <c r="W1077" s="87"/>
      <c r="X1077" s="87"/>
      <c r="Y1077" s="87"/>
      <c r="Z1077" s="87"/>
      <c r="AA1077" s="87"/>
      <c r="AB1077" s="87"/>
      <c r="AC1077" s="86"/>
      <c r="AD1077" s="87"/>
    </row>
    <row x14ac:dyDescent="0.25" r="1078" customHeight="1" ht="17.25">
      <c r="A1078" s="235">
        <f>A1076</f>
        <v>25569.375</v>
      </c>
      <c r="B1078" s="179" t="s">
        <v>13</v>
      </c>
      <c r="C1078" s="180"/>
      <c r="D1078" s="180">
        <v>12</v>
      </c>
      <c r="E1078" s="180"/>
      <c r="F1078" s="180"/>
      <c r="G1078" s="180">
        <f>SUM(C1078:F1078)</f>
      </c>
      <c r="H1078" s="125">
        <v>6000</v>
      </c>
      <c r="I1078" s="125">
        <f>G1078*H1078</f>
      </c>
      <c r="J1078" s="125">
        <f>I1078*0.1</f>
      </c>
      <c r="K1078" s="132">
        <f>SUM(I1078:J1078)</f>
      </c>
      <c r="L1078" s="242"/>
      <c r="M1078" s="175"/>
      <c r="N1078" s="87"/>
      <c r="O1078" s="87"/>
      <c r="P1078" s="87"/>
      <c r="Q1078" s="87"/>
      <c r="R1078" s="87"/>
      <c r="S1078" s="87"/>
      <c r="T1078" s="87"/>
      <c r="U1078" s="87"/>
      <c r="V1078" s="175"/>
      <c r="W1078" s="87"/>
      <c r="X1078" s="87"/>
      <c r="Y1078" s="87"/>
      <c r="Z1078" s="87"/>
      <c r="AA1078" s="87"/>
      <c r="AB1078" s="87"/>
      <c r="AC1078" s="86"/>
      <c r="AD1078" s="87"/>
    </row>
    <row x14ac:dyDescent="0.25" r="1079" customHeight="1" ht="17.25">
      <c r="A1079" s="235">
        <f>A1078</f>
        <v>25569.375</v>
      </c>
      <c r="B1079" s="179" t="s">
        <v>58</v>
      </c>
      <c r="C1079" s="183" t="s">
        <v>14</v>
      </c>
      <c r="D1079" s="180">
        <v>14</v>
      </c>
      <c r="E1079" s="180">
        <v>7</v>
      </c>
      <c r="F1079" s="180"/>
      <c r="G1079" s="180">
        <f>SUM(C1079:F1079)</f>
      </c>
      <c r="H1079" s="237">
        <v>5500</v>
      </c>
      <c r="I1079" s="125">
        <f>G1079*H1079</f>
      </c>
      <c r="J1079" s="125">
        <f>I1079*0.1</f>
      </c>
      <c r="K1079" s="132">
        <f>SUM(I1079:J1079)</f>
      </c>
      <c r="L1079" s="242"/>
      <c r="M1079" s="175"/>
      <c r="N1079" s="87"/>
      <c r="O1079" s="87"/>
      <c r="P1079" s="87"/>
      <c r="Q1079" s="87"/>
      <c r="R1079" s="87"/>
      <c r="S1079" s="87"/>
      <c r="T1079" s="87"/>
      <c r="U1079" s="87"/>
      <c r="V1079" s="175"/>
      <c r="W1079" s="87"/>
      <c r="X1079" s="87"/>
      <c r="Y1079" s="87"/>
      <c r="Z1079" s="87"/>
      <c r="AA1079" s="87"/>
      <c r="AB1079" s="87"/>
      <c r="AC1079" s="86"/>
      <c r="AD1079" s="87"/>
    </row>
    <row x14ac:dyDescent="0.25" r="1080" customHeight="1" ht="17.25">
      <c r="A1080" s="235">
        <f>A1079</f>
        <v>25569.375</v>
      </c>
      <c r="B1080" s="179" t="s">
        <v>147</v>
      </c>
      <c r="C1080" s="183">
        <v>10</v>
      </c>
      <c r="D1080" s="180">
        <v>45</v>
      </c>
      <c r="E1080" s="180">
        <v>25</v>
      </c>
      <c r="F1080" s="180">
        <v>16</v>
      </c>
      <c r="G1080" s="180">
        <f>SUM(C1080:F1080)</f>
      </c>
      <c r="H1080" s="125">
        <v>5000</v>
      </c>
      <c r="I1080" s="125">
        <f>G1080*H1080</f>
      </c>
      <c r="J1080" s="125">
        <f>I1080*0.1</f>
      </c>
      <c r="K1080" s="132">
        <f>SUM(I1080:J1080)</f>
      </c>
      <c r="L1080" s="242"/>
      <c r="M1080" s="175"/>
      <c r="N1080" s="87"/>
      <c r="O1080" s="87"/>
      <c r="P1080" s="87"/>
      <c r="Q1080" s="87"/>
      <c r="R1080" s="87"/>
      <c r="S1080" s="87"/>
      <c r="T1080" s="87"/>
      <c r="U1080" s="87"/>
      <c r="V1080" s="175"/>
      <c r="W1080" s="87"/>
      <c r="X1080" s="87"/>
      <c r="Y1080" s="87"/>
      <c r="Z1080" s="87"/>
      <c r="AA1080" s="87"/>
      <c r="AB1080" s="87"/>
      <c r="AC1080" s="86"/>
      <c r="AD1080" s="87"/>
    </row>
    <row x14ac:dyDescent="0.25" r="1081" customHeight="1" ht="17.25">
      <c r="A1081" s="235">
        <f>A1080</f>
        <v>25569.375</v>
      </c>
      <c r="B1081" s="179" t="s">
        <v>27</v>
      </c>
      <c r="C1081" s="180"/>
      <c r="D1081" s="180">
        <v>10</v>
      </c>
      <c r="E1081" s="180"/>
      <c r="F1081" s="180"/>
      <c r="G1081" s="180">
        <f>SUM(C1081:F1081)</f>
      </c>
      <c r="H1081" s="125">
        <v>5500</v>
      </c>
      <c r="I1081" s="125">
        <f>G1081*H1081</f>
      </c>
      <c r="J1081" s="125">
        <f>I1081*0.1</f>
      </c>
      <c r="K1081" s="132">
        <f>SUM(I1081:J1081)</f>
      </c>
      <c r="L1081" s="242"/>
      <c r="M1081" s="175"/>
      <c r="N1081" s="87"/>
      <c r="O1081" s="87"/>
      <c r="P1081" s="87"/>
      <c r="Q1081" s="87"/>
      <c r="R1081" s="87"/>
      <c r="S1081" s="87"/>
      <c r="T1081" s="87"/>
      <c r="U1081" s="87"/>
      <c r="V1081" s="175"/>
      <c r="W1081" s="87"/>
      <c r="X1081" s="87"/>
      <c r="Y1081" s="87"/>
      <c r="Z1081" s="87"/>
      <c r="AA1081" s="87"/>
      <c r="AB1081" s="87"/>
      <c r="AC1081" s="86"/>
      <c r="AD1081" s="87"/>
    </row>
    <row x14ac:dyDescent="0.25" r="1082" customHeight="1" ht="17.25">
      <c r="A1082" s="235">
        <f>A1081</f>
        <v>25569.375</v>
      </c>
      <c r="B1082" s="179" t="s">
        <v>20</v>
      </c>
      <c r="C1082" s="180"/>
      <c r="D1082" s="180">
        <v>61</v>
      </c>
      <c r="E1082" s="180">
        <v>10</v>
      </c>
      <c r="F1082" s="180"/>
      <c r="G1082" s="180">
        <f>SUM(C1082:F1082)</f>
      </c>
      <c r="H1082" s="125">
        <v>5000</v>
      </c>
      <c r="I1082" s="125">
        <f>G1082*H1082</f>
      </c>
      <c r="J1082" s="125">
        <f>I1082*0.1</f>
      </c>
      <c r="K1082" s="132">
        <f>SUM(I1082:J1082)</f>
      </c>
      <c r="L1082" s="242"/>
      <c r="M1082" s="175"/>
      <c r="N1082" s="87"/>
      <c r="O1082" s="87"/>
      <c r="P1082" s="87"/>
      <c r="Q1082" s="87"/>
      <c r="R1082" s="87"/>
      <c r="S1082" s="87"/>
      <c r="T1082" s="87"/>
      <c r="U1082" s="87"/>
      <c r="V1082" s="175"/>
      <c r="W1082" s="87"/>
      <c r="X1082" s="87"/>
      <c r="Y1082" s="87"/>
      <c r="Z1082" s="87"/>
      <c r="AA1082" s="87"/>
      <c r="AB1082" s="87"/>
      <c r="AC1082" s="86"/>
      <c r="AD1082" s="87"/>
    </row>
    <row x14ac:dyDescent="0.25" r="1083" customHeight="1" ht="17.25">
      <c r="A1083" s="235">
        <f>A1082</f>
        <v>25569.375</v>
      </c>
      <c r="B1083" s="179" t="s">
        <v>31</v>
      </c>
      <c r="C1083" s="180"/>
      <c r="D1083" s="180">
        <v>25</v>
      </c>
      <c r="E1083" s="180"/>
      <c r="F1083" s="180"/>
      <c r="G1083" s="180">
        <f>SUM(C1083:F1083)</f>
      </c>
      <c r="H1083" s="125">
        <v>6000</v>
      </c>
      <c r="I1083" s="125">
        <f>G1083*H1083</f>
      </c>
      <c r="J1083" s="125">
        <f>I1083*0.1</f>
      </c>
      <c r="K1083" s="132">
        <f>SUM(I1083:J1083)</f>
      </c>
      <c r="L1083" s="242"/>
      <c r="M1083" s="175"/>
      <c r="N1083" s="87"/>
      <c r="O1083" s="87"/>
      <c r="P1083" s="87"/>
      <c r="Q1083" s="87"/>
      <c r="R1083" s="87"/>
      <c r="S1083" s="87"/>
      <c r="T1083" s="87"/>
      <c r="U1083" s="87"/>
      <c r="V1083" s="175"/>
      <c r="W1083" s="87"/>
      <c r="X1083" s="87"/>
      <c r="Y1083" s="87"/>
      <c r="Z1083" s="87"/>
      <c r="AA1083" s="87"/>
      <c r="AB1083" s="87"/>
      <c r="AC1083" s="86"/>
      <c r="AD1083" s="87"/>
    </row>
    <row x14ac:dyDescent="0.25" r="1084" customHeight="1" ht="17.25">
      <c r="A1084" s="235">
        <f>A1083</f>
        <v>25569.375</v>
      </c>
      <c r="B1084" s="179" t="s">
        <v>71</v>
      </c>
      <c r="C1084" s="180"/>
      <c r="D1084" s="180">
        <v>25</v>
      </c>
      <c r="E1084" s="180"/>
      <c r="F1084" s="180"/>
      <c r="G1084" s="180">
        <f>SUM(C1084:F1084)</f>
      </c>
      <c r="H1084" s="125">
        <v>6000</v>
      </c>
      <c r="I1084" s="125">
        <f>G1084*H1084</f>
      </c>
      <c r="J1084" s="125">
        <f>I1084*0.1</f>
      </c>
      <c r="K1084" s="132">
        <f>SUM(I1084:J1084)</f>
      </c>
      <c r="L1084" s="242"/>
      <c r="M1084" s="175"/>
      <c r="N1084" s="87"/>
      <c r="O1084" s="87"/>
      <c r="P1084" s="87"/>
      <c r="Q1084" s="87"/>
      <c r="R1084" s="87"/>
      <c r="S1084" s="87"/>
      <c r="T1084" s="87"/>
      <c r="U1084" s="87"/>
      <c r="V1084" s="175"/>
      <c r="W1084" s="87"/>
      <c r="X1084" s="87"/>
      <c r="Y1084" s="87"/>
      <c r="Z1084" s="87"/>
      <c r="AA1084" s="87"/>
      <c r="AB1084" s="87"/>
      <c r="AC1084" s="86"/>
      <c r="AD1084" s="87"/>
    </row>
    <row x14ac:dyDescent="0.25" r="1085" customHeight="1" ht="17.25">
      <c r="A1085" s="235">
        <f>A1084</f>
        <v>25569.375</v>
      </c>
      <c r="B1085" s="179" t="s">
        <v>49</v>
      </c>
      <c r="C1085" s="180"/>
      <c r="D1085" s="180">
        <v>15</v>
      </c>
      <c r="E1085" s="180">
        <v>10</v>
      </c>
      <c r="F1085" s="180">
        <v>6</v>
      </c>
      <c r="G1085" s="180">
        <f>SUM(C1085:F1085)</f>
      </c>
      <c r="H1085" s="125">
        <v>6000</v>
      </c>
      <c r="I1085" s="125">
        <f>G1085*H1085</f>
      </c>
      <c r="J1085" s="125">
        <f>I1085*0.1</f>
      </c>
      <c r="K1085" s="132">
        <f>SUM(I1085:J1085)</f>
      </c>
      <c r="L1085" s="242"/>
      <c r="M1085" s="175"/>
      <c r="N1085" s="87"/>
      <c r="O1085" s="87"/>
      <c r="P1085" s="87"/>
      <c r="Q1085" s="87"/>
      <c r="R1085" s="87"/>
      <c r="S1085" s="87"/>
      <c r="T1085" s="87"/>
      <c r="U1085" s="87"/>
      <c r="V1085" s="175"/>
      <c r="W1085" s="87"/>
      <c r="X1085" s="87"/>
      <c r="Y1085" s="87"/>
      <c r="Z1085" s="87"/>
      <c r="AA1085" s="87"/>
      <c r="AB1085" s="87"/>
      <c r="AC1085" s="86"/>
      <c r="AD1085" s="87"/>
    </row>
    <row x14ac:dyDescent="0.25" r="1086" customHeight="1" ht="17.25">
      <c r="A1086" s="235">
        <f>A1085</f>
        <v>25569.375</v>
      </c>
      <c r="B1086" s="184" t="s">
        <v>9</v>
      </c>
      <c r="C1086" s="180"/>
      <c r="D1086" s="180">
        <v>37</v>
      </c>
      <c r="E1086" s="180"/>
      <c r="F1086" s="180"/>
      <c r="G1086" s="180">
        <f>SUM(C1086:F1086)</f>
      </c>
      <c r="H1086" s="125">
        <v>6000</v>
      </c>
      <c r="I1086" s="125">
        <f>G1086*H1086</f>
      </c>
      <c r="J1086" s="125">
        <f>I1086*0.1</f>
      </c>
      <c r="K1086" s="132">
        <f>SUM(I1086:J1086)</f>
      </c>
      <c r="L1086" s="242"/>
      <c r="M1086" s="175"/>
      <c r="N1086" s="87"/>
      <c r="O1086" s="87"/>
      <c r="P1086" s="87"/>
      <c r="Q1086" s="87"/>
      <c r="R1086" s="87"/>
      <c r="S1086" s="87"/>
      <c r="T1086" s="87"/>
      <c r="U1086" s="87"/>
      <c r="V1086" s="175"/>
      <c r="W1086" s="87"/>
      <c r="X1086" s="87"/>
      <c r="Y1086" s="87"/>
      <c r="Z1086" s="87"/>
      <c r="AA1086" s="87"/>
      <c r="AB1086" s="87"/>
      <c r="AC1086" s="86"/>
      <c r="AD1086" s="87"/>
    </row>
    <row x14ac:dyDescent="0.25" r="1087" customHeight="1" ht="17.25">
      <c r="A1087" s="235">
        <f>A1086</f>
        <v>25569.375</v>
      </c>
      <c r="B1087" s="179" t="s">
        <v>78</v>
      </c>
      <c r="C1087" s="180"/>
      <c r="D1087" s="180">
        <v>20</v>
      </c>
      <c r="E1087" s="180"/>
      <c r="F1087" s="180"/>
      <c r="G1087" s="180">
        <f>SUM(C1087:F1087)</f>
      </c>
      <c r="H1087" s="125">
        <v>6500</v>
      </c>
      <c r="I1087" s="125">
        <f>G1087*H1087</f>
      </c>
      <c r="J1087" s="125">
        <f>I1087*0.1</f>
      </c>
      <c r="K1087" s="132">
        <f>SUM(I1087:J1087)</f>
      </c>
      <c r="L1087" s="242"/>
      <c r="M1087" s="175"/>
      <c r="N1087" s="87"/>
      <c r="O1087" s="87"/>
      <c r="P1087" s="87"/>
      <c r="Q1087" s="87"/>
      <c r="R1087" s="87"/>
      <c r="S1087" s="87"/>
      <c r="T1087" s="87"/>
      <c r="U1087" s="87"/>
      <c r="V1087" s="175"/>
      <c r="W1087" s="87"/>
      <c r="X1087" s="87"/>
      <c r="Y1087" s="87"/>
      <c r="Z1087" s="87"/>
      <c r="AA1087" s="87"/>
      <c r="AB1087" s="87"/>
      <c r="AC1087" s="86"/>
      <c r="AD1087" s="87"/>
    </row>
    <row x14ac:dyDescent="0.25" r="1088" customHeight="1" ht="17.25">
      <c r="A1088" s="235">
        <f>A1087</f>
        <v>25569.375</v>
      </c>
      <c r="B1088" s="179" t="s">
        <v>55</v>
      </c>
      <c r="C1088" s="180"/>
      <c r="D1088" s="180">
        <v>10</v>
      </c>
      <c r="E1088" s="180"/>
      <c r="F1088" s="180"/>
      <c r="G1088" s="180">
        <f>SUM(C1088:F1088)</f>
      </c>
      <c r="H1088" s="125">
        <v>6500</v>
      </c>
      <c r="I1088" s="125">
        <f>G1088*H1088</f>
      </c>
      <c r="J1088" s="125">
        <f>I1088*0.1</f>
      </c>
      <c r="K1088" s="132">
        <f>SUM(I1088:J1088)</f>
      </c>
      <c r="L1088" s="242"/>
      <c r="M1088" s="175"/>
      <c r="N1088" s="87"/>
      <c r="O1088" s="87"/>
      <c r="P1088" s="87"/>
      <c r="Q1088" s="87"/>
      <c r="R1088" s="87"/>
      <c r="S1088" s="87"/>
      <c r="T1088" s="87"/>
      <c r="U1088" s="87"/>
      <c r="V1088" s="175"/>
      <c r="W1088" s="87"/>
      <c r="X1088" s="87"/>
      <c r="Y1088" s="87"/>
      <c r="Z1088" s="87"/>
      <c r="AA1088" s="87"/>
      <c r="AB1088" s="87"/>
      <c r="AC1088" s="86"/>
      <c r="AD1088" s="87"/>
    </row>
    <row x14ac:dyDescent="0.25" r="1089" customHeight="1" ht="17.25">
      <c r="A1089" s="235">
        <f>A1088</f>
        <v>25569.375</v>
      </c>
      <c r="B1089" s="279" t="s">
        <v>80</v>
      </c>
      <c r="C1089" s="180"/>
      <c r="D1089" s="180">
        <v>23</v>
      </c>
      <c r="E1089" s="180"/>
      <c r="F1089" s="180"/>
      <c r="G1089" s="180">
        <f>SUM(C1089:F1089)</f>
      </c>
      <c r="H1089" s="125">
        <v>6000</v>
      </c>
      <c r="I1089" s="125">
        <f>G1089*H1089</f>
      </c>
      <c r="J1089" s="185"/>
      <c r="K1089" s="132">
        <f>SUM(I1089:J1089)</f>
      </c>
      <c r="L1089" s="242"/>
      <c r="M1089" s="175"/>
      <c r="N1089" s="87"/>
      <c r="O1089" s="87"/>
      <c r="P1089" s="87"/>
      <c r="Q1089" s="87"/>
      <c r="R1089" s="87"/>
      <c r="S1089" s="87"/>
      <c r="T1089" s="87"/>
      <c r="U1089" s="87"/>
      <c r="V1089" s="175"/>
      <c r="W1089" s="87"/>
      <c r="X1089" s="87"/>
      <c r="Y1089" s="87"/>
      <c r="Z1089" s="87"/>
      <c r="AA1089" s="87"/>
      <c r="AB1089" s="87"/>
      <c r="AC1089" s="86"/>
      <c r="AD1089" s="87"/>
    </row>
    <row x14ac:dyDescent="0.25" r="1090" customHeight="1" ht="17.25">
      <c r="A1090" s="235">
        <f>A1089</f>
        <v>25569.375</v>
      </c>
      <c r="B1090" s="279" t="s">
        <v>67</v>
      </c>
      <c r="C1090" s="180"/>
      <c r="D1090" s="180">
        <v>7</v>
      </c>
      <c r="E1090" s="180">
        <v>6</v>
      </c>
      <c r="F1090" s="180"/>
      <c r="G1090" s="180">
        <f>SUM(C1090:F1090)</f>
      </c>
      <c r="H1090" s="125">
        <v>5500</v>
      </c>
      <c r="I1090" s="125">
        <f>G1090*H1090</f>
      </c>
      <c r="J1090" s="125">
        <f>I1090*0.1</f>
      </c>
      <c r="K1090" s="132">
        <f>SUM(I1090:J1090)</f>
      </c>
      <c r="L1090" s="242"/>
      <c r="M1090" s="175"/>
      <c r="N1090" s="87"/>
      <c r="O1090" s="87"/>
      <c r="P1090" s="87"/>
      <c r="Q1090" s="87"/>
      <c r="R1090" s="87"/>
      <c r="S1090" s="87"/>
      <c r="T1090" s="87"/>
      <c r="U1090" s="87"/>
      <c r="V1090" s="175"/>
      <c r="W1090" s="87"/>
      <c r="X1090" s="87"/>
      <c r="Y1090" s="87"/>
      <c r="Z1090" s="87"/>
      <c r="AA1090" s="87"/>
      <c r="AB1090" s="87"/>
      <c r="AC1090" s="86"/>
      <c r="AD1090" s="87"/>
    </row>
    <row x14ac:dyDescent="0.25" r="1091" customHeight="1" ht="17.25">
      <c r="A1091" s="235">
        <f>A1090</f>
        <v>25569.375</v>
      </c>
      <c r="B1091" s="279" t="s">
        <v>74</v>
      </c>
      <c r="C1091" s="180"/>
      <c r="D1091" s="180">
        <v>32</v>
      </c>
      <c r="E1091" s="180">
        <v>15</v>
      </c>
      <c r="F1091" s="180">
        <v>5</v>
      </c>
      <c r="G1091" s="180">
        <f>SUM(C1091:F1091)</f>
      </c>
      <c r="H1091" s="187">
        <v>5000</v>
      </c>
      <c r="I1091" s="125">
        <f>G1091*H1091</f>
      </c>
      <c r="J1091" s="125">
        <f>I1091*0.1</f>
      </c>
      <c r="K1091" s="132">
        <f>SUM(I1091:J1091)</f>
      </c>
      <c r="L1091" s="242"/>
      <c r="M1091" s="175"/>
      <c r="N1091" s="87"/>
      <c r="O1091" s="87"/>
      <c r="P1091" s="87"/>
      <c r="Q1091" s="87"/>
      <c r="R1091" s="87"/>
      <c r="S1091" s="87"/>
      <c r="T1091" s="87"/>
      <c r="U1091" s="87"/>
      <c r="V1091" s="175"/>
      <c r="W1091" s="87"/>
      <c r="X1091" s="87"/>
      <c r="Y1091" s="87"/>
      <c r="Z1091" s="87"/>
      <c r="AA1091" s="87"/>
      <c r="AB1091" s="87"/>
      <c r="AC1091" s="86"/>
      <c r="AD1091" s="87"/>
    </row>
    <row x14ac:dyDescent="0.25" r="1092" customHeight="1" ht="17.25">
      <c r="A1092" s="235">
        <f>A1091</f>
        <v>25569.375</v>
      </c>
      <c r="B1092" s="280" t="s">
        <v>11</v>
      </c>
      <c r="C1092" s="180"/>
      <c r="D1092" s="180">
        <v>13</v>
      </c>
      <c r="E1092" s="180">
        <v>7</v>
      </c>
      <c r="F1092" s="180"/>
      <c r="G1092" s="180">
        <f>SUM(C1092:F1092)</f>
      </c>
      <c r="H1092" s="125">
        <v>6000</v>
      </c>
      <c r="I1092" s="125">
        <f>G1092*H1092</f>
      </c>
      <c r="J1092" s="125">
        <f>I1092*0.1</f>
      </c>
      <c r="K1092" s="132">
        <f>SUM(I1092:J1092)</f>
      </c>
      <c r="L1092" s="242"/>
      <c r="M1092" s="175"/>
      <c r="N1092" s="87"/>
      <c r="O1092" s="87"/>
      <c r="P1092" s="87"/>
      <c r="Q1092" s="87"/>
      <c r="R1092" s="87"/>
      <c r="S1092" s="87"/>
      <c r="T1092" s="87"/>
      <c r="U1092" s="87"/>
      <c r="V1092" s="175"/>
      <c r="W1092" s="87"/>
      <c r="X1092" s="87"/>
      <c r="Y1092" s="87"/>
      <c r="Z1092" s="87"/>
      <c r="AA1092" s="87"/>
      <c r="AB1092" s="87"/>
      <c r="AC1092" s="86"/>
      <c r="AD1092" s="87"/>
    </row>
    <row x14ac:dyDescent="0.25" r="1093" customHeight="1" ht="17.25">
      <c r="A1093" s="235">
        <f>A1092</f>
        <v>25569.375</v>
      </c>
      <c r="B1093" s="279" t="s">
        <v>22</v>
      </c>
      <c r="C1093" s="180"/>
      <c r="D1093" s="181">
        <v>34</v>
      </c>
      <c r="E1093" s="180"/>
      <c r="F1093" s="180"/>
      <c r="G1093" s="180">
        <f>SUM(C1093:F1093)</f>
      </c>
      <c r="H1093" s="237">
        <v>4800</v>
      </c>
      <c r="I1093" s="125">
        <f>G1093*H1093</f>
      </c>
      <c r="J1093" s="125">
        <f>I1093*0.1</f>
      </c>
      <c r="K1093" s="132">
        <f>SUM(I1093:J1093)</f>
      </c>
      <c r="L1093" s="242"/>
      <c r="M1093" s="175"/>
      <c r="N1093" s="87"/>
      <c r="O1093" s="87"/>
      <c r="P1093" s="87"/>
      <c r="Q1093" s="87"/>
      <c r="R1093" s="87"/>
      <c r="S1093" s="87"/>
      <c r="T1093" s="87"/>
      <c r="U1093" s="87"/>
      <c r="V1093" s="175"/>
      <c r="W1093" s="87"/>
      <c r="X1093" s="87"/>
      <c r="Y1093" s="87"/>
      <c r="Z1093" s="87"/>
      <c r="AA1093" s="87"/>
      <c r="AB1093" s="87"/>
      <c r="AC1093" s="86"/>
      <c r="AD1093" s="87"/>
    </row>
    <row x14ac:dyDescent="0.25" r="1094" customHeight="1" ht="17.25">
      <c r="A1094" s="235">
        <f>A1093</f>
        <v>25569.375</v>
      </c>
      <c r="B1094" s="279" t="s">
        <v>84</v>
      </c>
      <c r="C1094" s="180"/>
      <c r="D1094" s="180">
        <v>16</v>
      </c>
      <c r="E1094" s="180">
        <v>9</v>
      </c>
      <c r="F1094" s="180"/>
      <c r="G1094" s="180">
        <f>SUM(C1094:F1094)</f>
      </c>
      <c r="H1094" s="237">
        <v>4800</v>
      </c>
      <c r="I1094" s="125">
        <f>G1094*H1094</f>
      </c>
      <c r="J1094" s="125">
        <f>I1094*0.1</f>
      </c>
      <c r="K1094" s="132">
        <f>SUM(I1094:J1094)</f>
      </c>
      <c r="L1094" s="242"/>
      <c r="M1094" s="175"/>
      <c r="N1094" s="87"/>
      <c r="O1094" s="87"/>
      <c r="P1094" s="87"/>
      <c r="Q1094" s="87"/>
      <c r="R1094" s="87"/>
      <c r="S1094" s="87"/>
      <c r="T1094" s="87"/>
      <c r="U1094" s="87"/>
      <c r="V1094" s="175"/>
      <c r="W1094" s="87"/>
      <c r="X1094" s="87"/>
      <c r="Y1094" s="87"/>
      <c r="Z1094" s="87"/>
      <c r="AA1094" s="87"/>
      <c r="AB1094" s="87"/>
      <c r="AC1094" s="86"/>
      <c r="AD1094" s="87"/>
    </row>
    <row x14ac:dyDescent="0.25" r="1095" customHeight="1" ht="17.25">
      <c r="A1095" s="235">
        <f>A1094</f>
        <v>25569.375</v>
      </c>
      <c r="B1095" s="280" t="s">
        <v>17</v>
      </c>
      <c r="C1095" s="180"/>
      <c r="D1095" s="180">
        <v>37</v>
      </c>
      <c r="E1095" s="180">
        <v>12</v>
      </c>
      <c r="F1095" s="180"/>
      <c r="G1095" s="180">
        <f>SUM(C1095:F1095)</f>
      </c>
      <c r="H1095" s="125">
        <v>6000</v>
      </c>
      <c r="I1095" s="125">
        <f>G1095*H1095</f>
      </c>
      <c r="J1095" s="185"/>
      <c r="K1095" s="132">
        <f>SUM(I1095:J1095)</f>
      </c>
      <c r="L1095" s="242"/>
      <c r="M1095" s="175"/>
      <c r="N1095" s="87"/>
      <c r="O1095" s="87"/>
      <c r="P1095" s="87"/>
      <c r="Q1095" s="87"/>
      <c r="R1095" s="87"/>
      <c r="S1095" s="87"/>
      <c r="T1095" s="87"/>
      <c r="U1095" s="87"/>
      <c r="V1095" s="175"/>
      <c r="W1095" s="87"/>
      <c r="X1095" s="87"/>
      <c r="Y1095" s="87"/>
      <c r="Z1095" s="87"/>
      <c r="AA1095" s="87"/>
      <c r="AB1095" s="87"/>
      <c r="AC1095" s="86"/>
      <c r="AD1095" s="87"/>
    </row>
    <row x14ac:dyDescent="0.25" r="1096" customHeight="1" ht="17.25">
      <c r="A1096" s="235">
        <f>A1095</f>
        <v>25569.375</v>
      </c>
      <c r="B1096" s="279" t="s">
        <v>29</v>
      </c>
      <c r="C1096" s="188" t="s">
        <v>14</v>
      </c>
      <c r="D1096" s="180">
        <v>13</v>
      </c>
      <c r="E1096" s="180">
        <v>12</v>
      </c>
      <c r="F1096" s="180"/>
      <c r="G1096" s="180">
        <f>SUM(C1096:F1096)</f>
      </c>
      <c r="H1096" s="125">
        <v>5500</v>
      </c>
      <c r="I1096" s="125">
        <f>G1096*H1096</f>
      </c>
      <c r="J1096" s="125">
        <f>I1096*0.1</f>
      </c>
      <c r="K1096" s="132">
        <f>SUM(I1096:J1096)</f>
      </c>
      <c r="L1096" s="242"/>
      <c r="M1096" s="175"/>
      <c r="N1096" s="87"/>
      <c r="O1096" s="87"/>
      <c r="P1096" s="87"/>
      <c r="Q1096" s="87"/>
      <c r="R1096" s="87"/>
      <c r="S1096" s="87"/>
      <c r="T1096" s="87"/>
      <c r="U1096" s="87"/>
      <c r="V1096" s="175"/>
      <c r="W1096" s="87"/>
      <c r="X1096" s="87"/>
      <c r="Y1096" s="87"/>
      <c r="Z1096" s="87"/>
      <c r="AA1096" s="87"/>
      <c r="AB1096" s="87"/>
      <c r="AC1096" s="86"/>
      <c r="AD1096" s="87"/>
    </row>
    <row x14ac:dyDescent="0.25" r="1097" customHeight="1" ht="17.25">
      <c r="A1097" s="235">
        <f>A1096</f>
        <v>25569.375</v>
      </c>
      <c r="B1097" s="279" t="s">
        <v>15</v>
      </c>
      <c r="C1097" s="180"/>
      <c r="D1097" s="180">
        <v>25</v>
      </c>
      <c r="E1097" s="180">
        <v>5</v>
      </c>
      <c r="F1097" s="180"/>
      <c r="G1097" s="180">
        <f>SUM(C1097:F1097)</f>
      </c>
      <c r="H1097" s="237">
        <v>4800</v>
      </c>
      <c r="I1097" s="125">
        <f>G1097*H1097</f>
      </c>
      <c r="J1097" s="125">
        <f>I1097*0.1</f>
      </c>
      <c r="K1097" s="132">
        <f>SUM(I1097:J1097)</f>
      </c>
      <c r="L1097" s="242"/>
      <c r="M1097" s="175"/>
      <c r="N1097" s="87"/>
      <c r="O1097" s="87"/>
      <c r="P1097" s="87"/>
      <c r="Q1097" s="87"/>
      <c r="R1097" s="87"/>
      <c r="S1097" s="87"/>
      <c r="T1097" s="87"/>
      <c r="U1097" s="87"/>
      <c r="V1097" s="175"/>
      <c r="W1097" s="87"/>
      <c r="X1097" s="87"/>
      <c r="Y1097" s="87"/>
      <c r="Z1097" s="87"/>
      <c r="AA1097" s="87"/>
      <c r="AB1097" s="87"/>
      <c r="AC1097" s="86"/>
      <c r="AD1097" s="87"/>
    </row>
    <row x14ac:dyDescent="0.25" r="1098" customHeight="1" ht="17.25">
      <c r="A1098" s="235">
        <f>A1097</f>
        <v>25569.375</v>
      </c>
      <c r="B1098" s="279" t="s">
        <v>21</v>
      </c>
      <c r="C1098" s="188" t="s">
        <v>14</v>
      </c>
      <c r="D1098" s="180">
        <v>13</v>
      </c>
      <c r="E1098" s="180"/>
      <c r="F1098" s="180"/>
      <c r="G1098" s="180">
        <f>SUM(C1098:F1098)</f>
      </c>
      <c r="H1098" s="125">
        <v>5000</v>
      </c>
      <c r="I1098" s="125">
        <f>G1098*H1098</f>
      </c>
      <c r="J1098" s="125">
        <f>I1098*0.1</f>
      </c>
      <c r="K1098" s="132">
        <f>SUM(I1098:J1098)</f>
      </c>
      <c r="L1098" s="242"/>
      <c r="M1098" s="175"/>
      <c r="N1098" s="87"/>
      <c r="O1098" s="87"/>
      <c r="P1098" s="87"/>
      <c r="Q1098" s="87"/>
      <c r="R1098" s="87"/>
      <c r="S1098" s="87"/>
      <c r="T1098" s="87"/>
      <c r="U1098" s="87"/>
      <c r="V1098" s="175"/>
      <c r="W1098" s="87"/>
      <c r="X1098" s="87"/>
      <c r="Y1098" s="87"/>
      <c r="Z1098" s="87"/>
      <c r="AA1098" s="87"/>
      <c r="AB1098" s="87"/>
      <c r="AC1098" s="86"/>
      <c r="AD1098" s="87"/>
    </row>
    <row x14ac:dyDescent="0.25" r="1099" customHeight="1" ht="17.25">
      <c r="A1099" s="235">
        <f>A1098</f>
        <v>25569.375</v>
      </c>
      <c r="B1099" s="279" t="s">
        <v>52</v>
      </c>
      <c r="C1099" s="180"/>
      <c r="D1099" s="180">
        <v>16</v>
      </c>
      <c r="E1099" s="180">
        <v>7</v>
      </c>
      <c r="F1099" s="180"/>
      <c r="G1099" s="180">
        <f>SUM(C1099:F1099)</f>
      </c>
      <c r="H1099" s="125">
        <v>5000</v>
      </c>
      <c r="I1099" s="125">
        <f>G1099*H1099</f>
      </c>
      <c r="J1099" s="125">
        <f>I1099*0.1</f>
      </c>
      <c r="K1099" s="132">
        <f>SUM(I1099:J1099)</f>
      </c>
      <c r="L1099" s="242"/>
      <c r="M1099" s="175"/>
      <c r="N1099" s="87"/>
      <c r="O1099" s="87"/>
      <c r="P1099" s="87"/>
      <c r="Q1099" s="87"/>
      <c r="R1099" s="87"/>
      <c r="S1099" s="87"/>
      <c r="T1099" s="87"/>
      <c r="U1099" s="87"/>
      <c r="V1099" s="175"/>
      <c r="W1099" s="87"/>
      <c r="X1099" s="87"/>
      <c r="Y1099" s="87"/>
      <c r="Z1099" s="87"/>
      <c r="AA1099" s="87"/>
      <c r="AB1099" s="87"/>
      <c r="AC1099" s="86"/>
      <c r="AD1099" s="87"/>
    </row>
    <row x14ac:dyDescent="0.25" r="1100" customHeight="1" ht="17.25">
      <c r="A1100" s="235">
        <f>A1099</f>
        <v>25569.375</v>
      </c>
      <c r="B1100" s="279" t="s">
        <v>61</v>
      </c>
      <c r="C1100" s="180"/>
      <c r="D1100" s="180">
        <v>8</v>
      </c>
      <c r="E1100" s="180"/>
      <c r="F1100" s="180"/>
      <c r="G1100" s="180">
        <f>SUM(C1100:F1100)</f>
      </c>
      <c r="H1100" s="125">
        <v>5000</v>
      </c>
      <c r="I1100" s="125">
        <f>G1100*H1100</f>
      </c>
      <c r="J1100" s="125">
        <f>I1100*0.1</f>
      </c>
      <c r="K1100" s="132">
        <f>SUM(I1100:J1100)</f>
      </c>
      <c r="L1100" s="242"/>
      <c r="M1100" s="175"/>
      <c r="N1100" s="87"/>
      <c r="O1100" s="87"/>
      <c r="P1100" s="87"/>
      <c r="Q1100" s="87"/>
      <c r="R1100" s="87"/>
      <c r="S1100" s="87"/>
      <c r="T1100" s="87"/>
      <c r="U1100" s="87"/>
      <c r="V1100" s="175"/>
      <c r="W1100" s="87"/>
      <c r="X1100" s="87"/>
      <c r="Y1100" s="87"/>
      <c r="Z1100" s="87"/>
      <c r="AA1100" s="87"/>
      <c r="AB1100" s="87"/>
      <c r="AC1100" s="86"/>
      <c r="AD1100" s="87"/>
    </row>
    <row x14ac:dyDescent="0.25" r="1101" customHeight="1" ht="17.25">
      <c r="A1101" s="235">
        <f>A1100</f>
        <v>25569.375</v>
      </c>
      <c r="B1101" s="280" t="s">
        <v>33</v>
      </c>
      <c r="C1101" s="180"/>
      <c r="D1101" s="180">
        <v>11</v>
      </c>
      <c r="E1101" s="180"/>
      <c r="F1101" s="180"/>
      <c r="G1101" s="180">
        <f>SUM(C1101:F1101)</f>
      </c>
      <c r="H1101" s="125">
        <v>5500</v>
      </c>
      <c r="I1101" s="125">
        <f>G1101*H1101</f>
      </c>
      <c r="J1101" s="125">
        <f>I1101*0.1</f>
      </c>
      <c r="K1101" s="132">
        <f>SUM(I1101:J1101)</f>
      </c>
      <c r="L1101" s="242"/>
      <c r="M1101" s="175"/>
      <c r="N1101" s="87"/>
      <c r="O1101" s="87"/>
      <c r="P1101" s="87"/>
      <c r="Q1101" s="87"/>
      <c r="R1101" s="87"/>
      <c r="S1101" s="87"/>
      <c r="T1101" s="87"/>
      <c r="U1101" s="87"/>
      <c r="V1101" s="175"/>
      <c r="W1101" s="87"/>
      <c r="X1101" s="87"/>
      <c r="Y1101" s="87"/>
      <c r="Z1101" s="87"/>
      <c r="AA1101" s="87"/>
      <c r="AB1101" s="87"/>
      <c r="AC1101" s="86"/>
      <c r="AD1101" s="87"/>
    </row>
    <row x14ac:dyDescent="0.25" r="1102" customHeight="1" ht="17.25">
      <c r="A1102" s="235">
        <f>A1101</f>
        <v>25569.375</v>
      </c>
      <c r="B1102" s="279" t="s">
        <v>30</v>
      </c>
      <c r="C1102" s="180"/>
      <c r="D1102" s="180">
        <v>17</v>
      </c>
      <c r="E1102" s="180"/>
      <c r="F1102" s="180"/>
      <c r="G1102" s="180">
        <f>SUM(C1102:F1102)</f>
      </c>
      <c r="H1102" s="125">
        <v>6000</v>
      </c>
      <c r="I1102" s="125">
        <f>G1102*H1102</f>
      </c>
      <c r="J1102" s="125">
        <f>I1102*0.1</f>
      </c>
      <c r="K1102" s="132">
        <f>SUM(I1102:J1102)</f>
      </c>
      <c r="L1102" s="242"/>
      <c r="M1102" s="175"/>
      <c r="N1102" s="87"/>
      <c r="O1102" s="87"/>
      <c r="P1102" s="87"/>
      <c r="Q1102" s="87"/>
      <c r="R1102" s="87"/>
      <c r="S1102" s="87"/>
      <c r="T1102" s="87"/>
      <c r="U1102" s="87"/>
      <c r="V1102" s="175"/>
      <c r="W1102" s="87"/>
      <c r="X1102" s="87"/>
      <c r="Y1102" s="87"/>
      <c r="Z1102" s="87"/>
      <c r="AA1102" s="87"/>
      <c r="AB1102" s="87"/>
      <c r="AC1102" s="86"/>
      <c r="AD1102" s="87"/>
    </row>
    <row x14ac:dyDescent="0.25" r="1103" customHeight="1" ht="17.25">
      <c r="A1103" s="235">
        <f>A1102</f>
        <v>25569.375</v>
      </c>
      <c r="B1103" s="279" t="s">
        <v>28</v>
      </c>
      <c r="C1103" s="188" t="s">
        <v>14</v>
      </c>
      <c r="D1103" s="180">
        <v>20</v>
      </c>
      <c r="E1103" s="180"/>
      <c r="F1103" s="180"/>
      <c r="G1103" s="180">
        <f>SUM(C1103:F1103)</f>
      </c>
      <c r="H1103" s="125">
        <v>5000</v>
      </c>
      <c r="I1103" s="125">
        <f>G1103*H1103</f>
      </c>
      <c r="J1103" s="125">
        <f>I1103*0.1</f>
      </c>
      <c r="K1103" s="132">
        <f>SUM(I1103:J1103)</f>
      </c>
      <c r="L1103" s="242"/>
      <c r="M1103" s="175"/>
      <c r="N1103" s="87"/>
      <c r="O1103" s="87"/>
      <c r="P1103" s="87"/>
      <c r="Q1103" s="87"/>
      <c r="R1103" s="87"/>
      <c r="S1103" s="87"/>
      <c r="T1103" s="87"/>
      <c r="U1103" s="87"/>
      <c r="V1103" s="175"/>
      <c r="W1103" s="87"/>
      <c r="X1103" s="87"/>
      <c r="Y1103" s="87"/>
      <c r="Z1103" s="87"/>
      <c r="AA1103" s="87"/>
      <c r="AB1103" s="87"/>
      <c r="AC1103" s="86"/>
      <c r="AD1103" s="87"/>
    </row>
    <row x14ac:dyDescent="0.25" r="1104" customHeight="1" ht="17.25">
      <c r="A1104" s="235">
        <f>A1103</f>
        <v>25569.375</v>
      </c>
      <c r="B1104" s="179" t="s">
        <v>12</v>
      </c>
      <c r="C1104" s="180"/>
      <c r="D1104" s="180">
        <v>19</v>
      </c>
      <c r="E1104" s="180">
        <v>7</v>
      </c>
      <c r="F1104" s="180"/>
      <c r="G1104" s="180">
        <f>SUM(C1104:F1104)</f>
      </c>
      <c r="H1104" s="125">
        <v>6000</v>
      </c>
      <c r="I1104" s="125">
        <f>G1104*H1104</f>
      </c>
      <c r="J1104" s="125">
        <f>I1104*0.1</f>
      </c>
      <c r="K1104" s="132">
        <f>SUM(I1104:J1104)</f>
      </c>
      <c r="L1104" s="242"/>
      <c r="M1104" s="175"/>
      <c r="N1104" s="87"/>
      <c r="O1104" s="87"/>
      <c r="P1104" s="87"/>
      <c r="Q1104" s="87"/>
      <c r="R1104" s="87"/>
      <c r="S1104" s="87"/>
      <c r="T1104" s="87"/>
      <c r="U1104" s="87"/>
      <c r="V1104" s="175"/>
      <c r="W1104" s="87"/>
      <c r="X1104" s="87"/>
      <c r="Y1104" s="87"/>
      <c r="Z1104" s="87"/>
      <c r="AA1104" s="87"/>
      <c r="AB1104" s="87"/>
      <c r="AC1104" s="86"/>
      <c r="AD1104" s="87"/>
    </row>
    <row x14ac:dyDescent="0.25" r="1105" customHeight="1" ht="17.25">
      <c r="A1105" s="235">
        <f>A1104</f>
        <v>25569.375</v>
      </c>
      <c r="B1105" s="179" t="s">
        <v>100</v>
      </c>
      <c r="C1105" s="180"/>
      <c r="D1105" s="180">
        <v>6</v>
      </c>
      <c r="E1105" s="180"/>
      <c r="F1105" s="180"/>
      <c r="G1105" s="180">
        <f>SUM(C1105:F1105)</f>
      </c>
      <c r="H1105" s="125">
        <v>5500</v>
      </c>
      <c r="I1105" s="125">
        <f>G1105*H1105</f>
      </c>
      <c r="J1105" s="125">
        <f>I1105*0.1</f>
      </c>
      <c r="K1105" s="125">
        <f>SUM(I1105:J1105)</f>
      </c>
      <c r="L1105" s="242"/>
      <c r="M1105" s="175"/>
      <c r="N1105" s="87"/>
      <c r="O1105" s="87"/>
      <c r="P1105" s="87"/>
      <c r="Q1105" s="87"/>
      <c r="R1105" s="87"/>
      <c r="S1105" s="87"/>
      <c r="T1105" s="87"/>
      <c r="U1105" s="87"/>
      <c r="V1105" s="175"/>
      <c r="W1105" s="87"/>
      <c r="X1105" s="87"/>
      <c r="Y1105" s="87"/>
      <c r="Z1105" s="87"/>
      <c r="AA1105" s="87"/>
      <c r="AB1105" s="87"/>
      <c r="AC1105" s="86"/>
      <c r="AD1105" s="87"/>
    </row>
    <row x14ac:dyDescent="0.25" r="1106" customHeight="1" ht="17.25">
      <c r="A1106" s="235">
        <f>A1105</f>
        <v>25569.375</v>
      </c>
      <c r="B1106" s="179" t="s">
        <v>37</v>
      </c>
      <c r="C1106" s="180"/>
      <c r="D1106" s="180">
        <v>5</v>
      </c>
      <c r="E1106" s="180"/>
      <c r="F1106" s="180"/>
      <c r="G1106" s="180">
        <f>SUM(C1106:F1106)</f>
      </c>
      <c r="H1106" s="125">
        <v>6500</v>
      </c>
      <c r="I1106" s="125">
        <f>G1106*H1106</f>
      </c>
      <c r="J1106" s="125">
        <f>I1106*0.1</f>
      </c>
      <c r="K1106" s="125">
        <f>SUM(I1106:J1106)</f>
      </c>
      <c r="L1106" s="242"/>
      <c r="M1106" s="175"/>
      <c r="N1106" s="87"/>
      <c r="O1106" s="87"/>
      <c r="P1106" s="87"/>
      <c r="Q1106" s="87"/>
      <c r="R1106" s="87"/>
      <c r="S1106" s="87"/>
      <c r="T1106" s="87"/>
      <c r="U1106" s="87"/>
      <c r="V1106" s="175"/>
      <c r="W1106" s="87"/>
      <c r="X1106" s="87"/>
      <c r="Y1106" s="87"/>
      <c r="Z1106" s="87"/>
      <c r="AA1106" s="87"/>
      <c r="AB1106" s="87"/>
      <c r="AC1106" s="86"/>
      <c r="AD1106" s="87"/>
    </row>
    <row x14ac:dyDescent="0.25" r="1107" customHeight="1" ht="17.25">
      <c r="A1107" s="235">
        <f>A1106</f>
        <v>25569.375</v>
      </c>
      <c r="B1107" s="186" t="s">
        <v>64</v>
      </c>
      <c r="C1107" s="180"/>
      <c r="D1107" s="180">
        <v>52</v>
      </c>
      <c r="E1107" s="180">
        <v>11</v>
      </c>
      <c r="F1107" s="180"/>
      <c r="G1107" s="180">
        <f>SUM(C1107:F1107)</f>
      </c>
      <c r="H1107" s="182">
        <v>5500</v>
      </c>
      <c r="I1107" s="125">
        <f>G1107*H1107</f>
      </c>
      <c r="J1107" s="125">
        <f>I1107*0.1</f>
      </c>
      <c r="K1107" s="125">
        <f>SUM(I1107:J1107)</f>
      </c>
      <c r="L1107" s="242"/>
      <c r="M1107" s="175"/>
      <c r="N1107" s="87"/>
      <c r="O1107" s="87"/>
      <c r="P1107" s="87"/>
      <c r="Q1107" s="87"/>
      <c r="R1107" s="87"/>
      <c r="S1107" s="87"/>
      <c r="T1107" s="87"/>
      <c r="U1107" s="87"/>
      <c r="V1107" s="175"/>
      <c r="W1107" s="87"/>
      <c r="X1107" s="87"/>
      <c r="Y1107" s="87"/>
      <c r="Z1107" s="87"/>
      <c r="AA1107" s="87"/>
      <c r="AB1107" s="87"/>
      <c r="AC1107" s="86"/>
      <c r="AD1107" s="87"/>
    </row>
    <row x14ac:dyDescent="0.25" r="1108" customHeight="1" ht="17.25">
      <c r="A1108" s="235">
        <f>A1107</f>
        <v>25569.375</v>
      </c>
      <c r="B1108" s="186" t="s">
        <v>25</v>
      </c>
      <c r="C1108" s="180"/>
      <c r="D1108" s="180">
        <v>20</v>
      </c>
      <c r="E1108" s="180"/>
      <c r="F1108" s="180"/>
      <c r="G1108" s="180">
        <f>SUM(C1108:F1108)</f>
      </c>
      <c r="H1108" s="125">
        <v>6000</v>
      </c>
      <c r="I1108" s="125">
        <f>G1108*H1108</f>
      </c>
      <c r="J1108" s="125">
        <f>I1108*0.1</f>
      </c>
      <c r="K1108" s="125">
        <f>SUM(I1108:J1108)</f>
      </c>
      <c r="L1108" s="242"/>
      <c r="M1108" s="175"/>
      <c r="N1108" s="87"/>
      <c r="O1108" s="87"/>
      <c r="P1108" s="87"/>
      <c r="Q1108" s="87"/>
      <c r="R1108" s="87"/>
      <c r="S1108" s="87"/>
      <c r="T1108" s="87"/>
      <c r="U1108" s="87"/>
      <c r="V1108" s="175"/>
      <c r="W1108" s="87"/>
      <c r="X1108" s="87"/>
      <c r="Y1108" s="87"/>
      <c r="Z1108" s="87"/>
      <c r="AA1108" s="87"/>
      <c r="AB1108" s="87"/>
      <c r="AC1108" s="86"/>
      <c r="AD1108" s="87"/>
    </row>
    <row x14ac:dyDescent="0.25" r="1109" customHeight="1" ht="17.25">
      <c r="A1109" s="235">
        <f>A1108</f>
        <v>25569.375</v>
      </c>
      <c r="B1109" s="279" t="s">
        <v>76</v>
      </c>
      <c r="C1109" s="188" t="s">
        <v>14</v>
      </c>
      <c r="D1109" s="180">
        <v>18</v>
      </c>
      <c r="E1109" s="180">
        <v>12</v>
      </c>
      <c r="F1109" s="180">
        <v>5</v>
      </c>
      <c r="G1109" s="180">
        <f>SUM(C1109:F1109)</f>
      </c>
      <c r="H1109" s="125">
        <v>6000</v>
      </c>
      <c r="I1109" s="125">
        <f>G1109*H1109</f>
      </c>
      <c r="J1109" s="125">
        <f>I1109*0.1</f>
      </c>
      <c r="K1109" s="125">
        <f>SUM(I1109:J1109)</f>
      </c>
      <c r="L1109" s="242"/>
      <c r="M1109" s="175"/>
      <c r="N1109" s="87"/>
      <c r="O1109" s="87"/>
      <c r="P1109" s="87"/>
      <c r="Q1109" s="87"/>
      <c r="R1109" s="87"/>
      <c r="S1109" s="87"/>
      <c r="T1109" s="87"/>
      <c r="U1109" s="87"/>
      <c r="V1109" s="175"/>
      <c r="W1109" s="87"/>
      <c r="X1109" s="87"/>
      <c r="Y1109" s="87"/>
      <c r="Z1109" s="87"/>
      <c r="AA1109" s="87"/>
      <c r="AB1109" s="87"/>
      <c r="AC1109" s="86"/>
      <c r="AD1109" s="87"/>
    </row>
    <row x14ac:dyDescent="0.25" r="1110" customHeight="1" ht="17.25">
      <c r="A1110" s="235">
        <f>A1109</f>
        <v>25569.375</v>
      </c>
      <c r="B1110" s="186" t="s">
        <v>149</v>
      </c>
      <c r="C1110" s="180"/>
      <c r="D1110" s="180">
        <v>100</v>
      </c>
      <c r="E1110" s="180">
        <v>41</v>
      </c>
      <c r="F1110" s="180">
        <v>4</v>
      </c>
      <c r="G1110" s="180">
        <f>SUM(C1110:F1110)</f>
      </c>
      <c r="H1110" s="125">
        <v>6000</v>
      </c>
      <c r="I1110" s="125">
        <f>G1110*H1110</f>
      </c>
      <c r="J1110" s="125">
        <f>I1110*0.1</f>
      </c>
      <c r="K1110" s="125">
        <f>SUM(I1110:J1110)</f>
      </c>
      <c r="L1110" s="242"/>
      <c r="M1110" s="175"/>
      <c r="N1110" s="87"/>
      <c r="O1110" s="87"/>
      <c r="P1110" s="87"/>
      <c r="Q1110" s="87"/>
      <c r="R1110" s="87"/>
      <c r="S1110" s="87"/>
      <c r="T1110" s="87"/>
      <c r="U1110" s="87"/>
      <c r="V1110" s="175"/>
      <c r="W1110" s="87"/>
      <c r="X1110" s="87"/>
      <c r="Y1110" s="87"/>
      <c r="Z1110" s="87"/>
      <c r="AA1110" s="87"/>
      <c r="AB1110" s="87"/>
      <c r="AC1110" s="86"/>
      <c r="AD1110" s="87"/>
    </row>
    <row x14ac:dyDescent="0.25" r="1111" customHeight="1" ht="17.25">
      <c r="A1111" s="235">
        <f>A1110</f>
        <v>25569.375</v>
      </c>
      <c r="B1111" s="280" t="s">
        <v>43</v>
      </c>
      <c r="C1111" s="180"/>
      <c r="D1111" s="180">
        <v>37</v>
      </c>
      <c r="E1111" s="180">
        <v>9</v>
      </c>
      <c r="F1111" s="180"/>
      <c r="G1111" s="180">
        <f>SUM(C1111:F1111)</f>
      </c>
      <c r="H1111" s="125">
        <v>6000</v>
      </c>
      <c r="I1111" s="125">
        <f>G1111*H1111</f>
      </c>
      <c r="J1111" s="125">
        <f>I1111*0.1</f>
      </c>
      <c r="K1111" s="125">
        <f>SUM(I1111:J1111)</f>
      </c>
      <c r="L1111" s="242"/>
      <c r="M1111" s="175"/>
      <c r="N1111" s="87"/>
      <c r="O1111" s="87"/>
      <c r="P1111" s="87"/>
      <c r="Q1111" s="87"/>
      <c r="R1111" s="87"/>
      <c r="S1111" s="87"/>
      <c r="T1111" s="87"/>
      <c r="U1111" s="87"/>
      <c r="V1111" s="175"/>
      <c r="W1111" s="87"/>
      <c r="X1111" s="87"/>
      <c r="Y1111" s="87"/>
      <c r="Z1111" s="87"/>
      <c r="AA1111" s="87"/>
      <c r="AB1111" s="87"/>
      <c r="AC1111" s="86"/>
      <c r="AD1111" s="87"/>
    </row>
    <row x14ac:dyDescent="0.25" r="1112" customHeight="1" ht="17.25">
      <c r="A1112" s="235">
        <f>A1111</f>
        <v>25569.375</v>
      </c>
      <c r="B1112" s="280" t="s">
        <v>18</v>
      </c>
      <c r="C1112" s="180"/>
      <c r="D1112" s="180">
        <v>9</v>
      </c>
      <c r="E1112" s="180">
        <v>7</v>
      </c>
      <c r="F1112" s="180">
        <v>6</v>
      </c>
      <c r="G1112" s="180">
        <f>SUM(C1112:F1112)</f>
      </c>
      <c r="H1112" s="125">
        <v>6000</v>
      </c>
      <c r="I1112" s="125">
        <f>G1112*H1112</f>
      </c>
      <c r="J1112" s="125">
        <f>I1112*0.1</f>
      </c>
      <c r="K1112" s="125">
        <f>SUM(I1112:J1112)</f>
      </c>
      <c r="L1112" s="242"/>
      <c r="M1112" s="175"/>
      <c r="N1112" s="87"/>
      <c r="O1112" s="87"/>
      <c r="P1112" s="87"/>
      <c r="Q1112" s="87"/>
      <c r="R1112" s="87"/>
      <c r="S1112" s="87"/>
      <c r="T1112" s="87"/>
      <c r="U1112" s="87"/>
      <c r="V1112" s="175"/>
      <c r="W1112" s="87"/>
      <c r="X1112" s="87"/>
      <c r="Y1112" s="87"/>
      <c r="Z1112" s="87"/>
      <c r="AA1112" s="87"/>
      <c r="AB1112" s="87"/>
      <c r="AC1112" s="86"/>
      <c r="AD1112" s="87"/>
    </row>
    <row x14ac:dyDescent="0.25" r="1113" customHeight="1" ht="17.25">
      <c r="A1113" s="235">
        <f>A1112</f>
        <v>25569.375</v>
      </c>
      <c r="B1113" s="280" t="s">
        <v>82</v>
      </c>
      <c r="C1113" s="188" t="s">
        <v>14</v>
      </c>
      <c r="D1113" s="180">
        <v>25</v>
      </c>
      <c r="E1113" s="180">
        <v>10</v>
      </c>
      <c r="F1113" s="180">
        <v>7</v>
      </c>
      <c r="G1113" s="180">
        <f>SUM(C1113:F1113)</f>
      </c>
      <c r="H1113" s="125">
        <v>5000</v>
      </c>
      <c r="I1113" s="125">
        <f>G1113*H1113</f>
      </c>
      <c r="J1113" s="125">
        <f>I1113*0.1</f>
      </c>
      <c r="K1113" s="125">
        <f>SUM(I1113:J1113)</f>
      </c>
      <c r="L1113" s="242"/>
      <c r="M1113" s="175"/>
      <c r="N1113" s="87"/>
      <c r="O1113" s="87"/>
      <c r="P1113" s="87"/>
      <c r="Q1113" s="87"/>
      <c r="R1113" s="87"/>
      <c r="S1113" s="87"/>
      <c r="T1113" s="87"/>
      <c r="U1113" s="87"/>
      <c r="V1113" s="175"/>
      <c r="W1113" s="87"/>
      <c r="X1113" s="87"/>
      <c r="Y1113" s="87"/>
      <c r="Z1113" s="87"/>
      <c r="AA1113" s="87"/>
      <c r="AB1113" s="87"/>
      <c r="AC1113" s="86"/>
      <c r="AD1113" s="87"/>
    </row>
    <row x14ac:dyDescent="0.25" r="1114" customHeight="1" ht="17.25">
      <c r="A1114" s="235">
        <f>A1113</f>
        <v>25569.375</v>
      </c>
      <c r="B1114" s="280" t="s">
        <v>151</v>
      </c>
      <c r="C1114" s="180"/>
      <c r="D1114" s="180">
        <v>12</v>
      </c>
      <c r="E1114" s="180"/>
      <c r="F1114" s="180"/>
      <c r="G1114" s="180">
        <f>SUM(C1114:F1114)</f>
      </c>
      <c r="H1114" s="125">
        <v>5000</v>
      </c>
      <c r="I1114" s="125">
        <f>G1114*H1114</f>
      </c>
      <c r="J1114" s="125">
        <f>I1114*0.1</f>
      </c>
      <c r="K1114" s="125">
        <f>SUM(I1114:J1114)</f>
      </c>
      <c r="L1114" s="242"/>
      <c r="M1114" s="175"/>
      <c r="N1114" s="87"/>
      <c r="O1114" s="87"/>
      <c r="P1114" s="87"/>
      <c r="Q1114" s="87"/>
      <c r="R1114" s="87"/>
      <c r="S1114" s="87"/>
      <c r="T1114" s="87"/>
      <c r="U1114" s="87"/>
      <c r="V1114" s="175"/>
      <c r="W1114" s="87"/>
      <c r="X1114" s="87"/>
      <c r="Y1114" s="87"/>
      <c r="Z1114" s="87"/>
      <c r="AA1114" s="87"/>
      <c r="AB1114" s="87"/>
      <c r="AC1114" s="86"/>
      <c r="AD1114" s="87"/>
    </row>
    <row x14ac:dyDescent="0.25" r="1115" customHeight="1" ht="17.25">
      <c r="A1115" s="235">
        <f>A1114</f>
        <v>25569.375</v>
      </c>
      <c r="B1115" s="280"/>
      <c r="C1115" s="180"/>
      <c r="D1115" s="180"/>
      <c r="E1115" s="180"/>
      <c r="F1115" s="180"/>
      <c r="G1115" s="180">
        <f>SUM(C1115:F1115)</f>
      </c>
      <c r="H1115" s="125"/>
      <c r="I1115" s="125">
        <f>G1115*H1115</f>
      </c>
      <c r="J1115" s="125">
        <f>I1115*0.1</f>
      </c>
      <c r="K1115" s="125">
        <f>SUM(I1115:J1115)</f>
      </c>
      <c r="L1115" s="242"/>
      <c r="M1115" s="175"/>
      <c r="N1115" s="87"/>
      <c r="O1115" s="87"/>
      <c r="P1115" s="87"/>
      <c r="Q1115" s="87"/>
      <c r="R1115" s="87"/>
      <c r="S1115" s="87"/>
      <c r="T1115" s="87"/>
      <c r="U1115" s="87"/>
      <c r="V1115" s="175"/>
      <c r="W1115" s="87"/>
      <c r="X1115" s="87"/>
      <c r="Y1115" s="87"/>
      <c r="Z1115" s="87"/>
      <c r="AA1115" s="87"/>
      <c r="AB1115" s="87"/>
      <c r="AC1115" s="86"/>
      <c r="AD1115" s="87"/>
    </row>
    <row x14ac:dyDescent="0.25" r="1116" customHeight="1" ht="17.25">
      <c r="A1116" s="235">
        <f>A1115</f>
        <v>25569.375</v>
      </c>
      <c r="B1116" s="280"/>
      <c r="C1116" s="180"/>
      <c r="D1116" s="180"/>
      <c r="E1116" s="180"/>
      <c r="F1116" s="180"/>
      <c r="G1116" s="180">
        <f>SUM(C1116:F1116)</f>
      </c>
      <c r="H1116" s="125"/>
      <c r="I1116" s="125">
        <f>G1116*H1116</f>
      </c>
      <c r="J1116" s="125">
        <f>I1116*0.1</f>
      </c>
      <c r="K1116" s="125">
        <f>SUM(I1116:J1116)</f>
      </c>
      <c r="L1116" s="242"/>
      <c r="M1116" s="175"/>
      <c r="N1116" s="87"/>
      <c r="O1116" s="87"/>
      <c r="P1116" s="87"/>
      <c r="Q1116" s="87"/>
      <c r="R1116" s="87"/>
      <c r="S1116" s="87"/>
      <c r="T1116" s="87"/>
      <c r="U1116" s="87"/>
      <c r="V1116" s="175"/>
      <c r="W1116" s="87"/>
      <c r="X1116" s="87"/>
      <c r="Y1116" s="87"/>
      <c r="Z1116" s="87"/>
      <c r="AA1116" s="87"/>
      <c r="AB1116" s="87"/>
      <c r="AC1116" s="86"/>
      <c r="AD1116" s="87"/>
    </row>
    <row x14ac:dyDescent="0.25" r="1117" customHeight="1" ht="17.25">
      <c r="A1117" s="235">
        <f>A1116</f>
        <v>25569.375</v>
      </c>
      <c r="B1117" s="179"/>
      <c r="C1117" s="180"/>
      <c r="D1117" s="180"/>
      <c r="E1117" s="180"/>
      <c r="F1117" s="180"/>
      <c r="G1117" s="180">
        <f>SUM(C1117:F1117)</f>
      </c>
      <c r="H1117" s="125"/>
      <c r="I1117" s="125">
        <f>G1117*H1117</f>
      </c>
      <c r="J1117" s="125">
        <f>I1117*0.1</f>
      </c>
      <c r="K1117" s="125">
        <f>SUM(I1117:J1117)</f>
      </c>
      <c r="L1117" s="242"/>
      <c r="M1117" s="175"/>
      <c r="N1117" s="87"/>
      <c r="O1117" s="87"/>
      <c r="P1117" s="87"/>
      <c r="Q1117" s="87"/>
      <c r="R1117" s="87"/>
      <c r="S1117" s="87"/>
      <c r="T1117" s="87"/>
      <c r="U1117" s="87"/>
      <c r="V1117" s="175"/>
      <c r="W1117" s="87"/>
      <c r="X1117" s="87"/>
      <c r="Y1117" s="87"/>
      <c r="Z1117" s="87"/>
      <c r="AA1117" s="87"/>
      <c r="AB1117" s="87"/>
      <c r="AC1117" s="86"/>
      <c r="AD1117" s="87"/>
    </row>
    <row x14ac:dyDescent="0.25" r="1118" customHeight="1" ht="17.25">
      <c r="A1118" s="243">
        <f>A1117</f>
        <v>25569.375</v>
      </c>
      <c r="B1118" s="282" t="s">
        <v>155</v>
      </c>
      <c r="C1118" s="191">
        <f>SUM(C1075:C1117)</f>
      </c>
      <c r="D1118" s="191">
        <f>SUM(D1075:D1117)</f>
      </c>
      <c r="E1118" s="191">
        <f>SUM(E1075:E1117)</f>
      </c>
      <c r="F1118" s="191">
        <f>SUM(F1075:F1117)</f>
      </c>
      <c r="G1118" s="191">
        <f>SUM(G1075:G1117)</f>
      </c>
      <c r="H1118" s="201"/>
      <c r="I1118" s="201">
        <f>SUM(I1075:I1117)</f>
      </c>
      <c r="J1118" s="201">
        <f>SUM(J1075:J1117)</f>
      </c>
      <c r="K1118" s="201">
        <f>SUM(K1075:K1117)</f>
      </c>
      <c r="L1118" s="283"/>
      <c r="M1118" s="175"/>
      <c r="N1118" s="87"/>
      <c r="O1118" s="87"/>
      <c r="P1118" s="87"/>
      <c r="Q1118" s="87"/>
      <c r="R1118" s="87"/>
      <c r="S1118" s="87"/>
      <c r="T1118" s="87"/>
      <c r="U1118" s="87"/>
      <c r="V1118" s="175"/>
      <c r="W1118" s="87"/>
      <c r="X1118" s="87"/>
      <c r="Y1118" s="87"/>
      <c r="Z1118" s="87"/>
      <c r="AA1118" s="87"/>
      <c r="AB1118" s="87"/>
      <c r="AC1118" s="86"/>
      <c r="AD1118" s="87"/>
    </row>
    <row x14ac:dyDescent="0.25" r="1119" customHeight="1" ht="17.25">
      <c r="A1119" s="235">
        <f>A1121</f>
        <v>25569.375</v>
      </c>
      <c r="B1119" s="186" t="s">
        <v>113</v>
      </c>
      <c r="C1119" s="180"/>
      <c r="D1119" s="180">
        <v>92</v>
      </c>
      <c r="E1119" s="180">
        <v>70</v>
      </c>
      <c r="F1119" s="180"/>
      <c r="G1119" s="180">
        <f>SUM(C1119:F1119)</f>
      </c>
      <c r="H1119" s="125">
        <v>6500</v>
      </c>
      <c r="I1119" s="125">
        <f>G1119*H1119</f>
      </c>
      <c r="J1119" s="185"/>
      <c r="K1119" s="125">
        <f>SUM(I1119:J1119)</f>
      </c>
      <c r="L1119" s="242"/>
      <c r="M1119" s="175"/>
      <c r="N1119" s="87"/>
      <c r="O1119" s="87"/>
      <c r="P1119" s="87"/>
      <c r="Q1119" s="87"/>
      <c r="R1119" s="87"/>
      <c r="S1119" s="87"/>
      <c r="T1119" s="87"/>
      <c r="U1119" s="87"/>
      <c r="V1119" s="175"/>
      <c r="W1119" s="87"/>
      <c r="X1119" s="87"/>
      <c r="Y1119" s="87"/>
      <c r="Z1119" s="87"/>
      <c r="AA1119" s="87"/>
      <c r="AB1119" s="87"/>
      <c r="AC1119" s="86"/>
      <c r="AD1119" s="87"/>
    </row>
    <row x14ac:dyDescent="0.25" r="1120" customHeight="1" ht="17.25">
      <c r="A1120" s="235">
        <f>A1116</f>
        <v>25569.375</v>
      </c>
      <c r="B1120" s="186" t="s">
        <v>156</v>
      </c>
      <c r="C1120" s="180"/>
      <c r="D1120" s="180">
        <v>10</v>
      </c>
      <c r="E1120" s="180">
        <v>3</v>
      </c>
      <c r="F1120" s="180"/>
      <c r="G1120" s="180">
        <f>SUM(C1120:F1120)</f>
      </c>
      <c r="H1120" s="125">
        <v>6500</v>
      </c>
      <c r="I1120" s="125">
        <f>G1120*H1120</f>
      </c>
      <c r="J1120" s="185"/>
      <c r="K1120" s="125">
        <f>SUM(I1120:J1120)</f>
      </c>
      <c r="L1120" s="242"/>
      <c r="M1120" s="175"/>
      <c r="N1120" s="87"/>
      <c r="O1120" s="87"/>
      <c r="P1120" s="87"/>
      <c r="Q1120" s="87"/>
      <c r="R1120" s="87"/>
      <c r="S1120" s="87"/>
      <c r="T1120" s="87"/>
      <c r="U1120" s="87"/>
      <c r="V1120" s="175"/>
      <c r="W1120" s="87"/>
      <c r="X1120" s="87"/>
      <c r="Y1120" s="87"/>
      <c r="Z1120" s="87"/>
      <c r="AA1120" s="87"/>
      <c r="AB1120" s="87"/>
      <c r="AC1120" s="86"/>
      <c r="AD1120" s="87"/>
    </row>
    <row x14ac:dyDescent="0.25" r="1121" customHeight="1" ht="17.25">
      <c r="A1121" s="235">
        <f>A1122</f>
        <v>25569.375</v>
      </c>
      <c r="B1121" s="186" t="s">
        <v>112</v>
      </c>
      <c r="C1121" s="180"/>
      <c r="D1121" s="180">
        <v>16</v>
      </c>
      <c r="E1121" s="180">
        <v>8</v>
      </c>
      <c r="F1121" s="180"/>
      <c r="G1121" s="180">
        <f>SUM(C1121:F1121)</f>
      </c>
      <c r="H1121" s="125">
        <v>6900</v>
      </c>
      <c r="I1121" s="125">
        <f>G1121*H1121</f>
      </c>
      <c r="J1121" s="185"/>
      <c r="K1121" s="125">
        <f>SUM(I1121:J1121)</f>
      </c>
      <c r="L1121" s="242"/>
      <c r="M1121" s="175"/>
      <c r="N1121" s="87"/>
      <c r="O1121" s="87"/>
      <c r="P1121" s="87"/>
      <c r="Q1121" s="87"/>
      <c r="R1121" s="87"/>
      <c r="S1121" s="87"/>
      <c r="T1121" s="87"/>
      <c r="U1121" s="87"/>
      <c r="V1121" s="175"/>
      <c r="W1121" s="87"/>
      <c r="X1121" s="87"/>
      <c r="Y1121" s="87"/>
      <c r="Z1121" s="87"/>
      <c r="AA1121" s="87"/>
      <c r="AB1121" s="87"/>
      <c r="AC1121" s="86"/>
      <c r="AD1121" s="87"/>
    </row>
    <row x14ac:dyDescent="0.25" r="1122" customHeight="1" ht="17.25">
      <c r="A1122" s="235">
        <f>A1120</f>
        <v>25569.375</v>
      </c>
      <c r="B1122" s="179"/>
      <c r="C1122" s="180"/>
      <c r="D1122" s="180"/>
      <c r="E1122" s="180"/>
      <c r="F1122" s="180"/>
      <c r="G1122" s="180">
        <f>SUM(C1122:F1122)</f>
      </c>
      <c r="H1122" s="125"/>
      <c r="I1122" s="125">
        <f>G1120*H1122</f>
      </c>
      <c r="J1122" s="185"/>
      <c r="K1122" s="125">
        <f>SUM(I1122:J1122)</f>
      </c>
      <c r="L1122" s="242"/>
      <c r="M1122" s="175"/>
      <c r="N1122" s="87"/>
      <c r="O1122" s="87"/>
      <c r="P1122" s="87"/>
      <c r="Q1122" s="87"/>
      <c r="R1122" s="87"/>
      <c r="S1122" s="87"/>
      <c r="T1122" s="87"/>
      <c r="U1122" s="87"/>
      <c r="V1122" s="175"/>
      <c r="W1122" s="87"/>
      <c r="X1122" s="87"/>
      <c r="Y1122" s="87"/>
      <c r="Z1122" s="87"/>
      <c r="AA1122" s="87"/>
      <c r="AB1122" s="87"/>
      <c r="AC1122" s="86"/>
      <c r="AD1122" s="87"/>
    </row>
    <row x14ac:dyDescent="0.25" r="1123" customHeight="1" ht="17.25">
      <c r="A1123" s="235">
        <f>A1122</f>
        <v>25569.375</v>
      </c>
      <c r="B1123" s="179"/>
      <c r="C1123" s="180"/>
      <c r="D1123" s="180"/>
      <c r="E1123" s="180"/>
      <c r="F1123" s="180"/>
      <c r="G1123" s="180">
        <f>SUM(C1123:F1123)</f>
      </c>
      <c r="H1123" s="125"/>
      <c r="I1123" s="125">
        <f>G1123*H1123</f>
      </c>
      <c r="J1123" s="185"/>
      <c r="K1123" s="125">
        <f>SUM(I1123:J1123)</f>
      </c>
      <c r="L1123" s="242"/>
      <c r="M1123" s="175"/>
      <c r="N1123" s="87"/>
      <c r="O1123" s="87"/>
      <c r="P1123" s="87"/>
      <c r="Q1123" s="87"/>
      <c r="R1123" s="87"/>
      <c r="S1123" s="87"/>
      <c r="T1123" s="87"/>
      <c r="U1123" s="87"/>
      <c r="V1123" s="175"/>
      <c r="W1123" s="87"/>
      <c r="X1123" s="87"/>
      <c r="Y1123" s="87"/>
      <c r="Z1123" s="87"/>
      <c r="AA1123" s="87"/>
      <c r="AB1123" s="87"/>
      <c r="AC1123" s="86"/>
      <c r="AD1123" s="87"/>
    </row>
    <row x14ac:dyDescent="0.25" r="1124" customHeight="1" ht="17.25">
      <c r="A1124" s="235">
        <f>A1123</f>
        <v>25569.375</v>
      </c>
      <c r="B1124" s="179"/>
      <c r="C1124" s="180"/>
      <c r="D1124" s="180"/>
      <c r="E1124" s="180"/>
      <c r="F1124" s="180"/>
      <c r="G1124" s="180">
        <f>SUM(C1124:F1124)</f>
      </c>
      <c r="H1124" s="125"/>
      <c r="I1124" s="125">
        <f>G1123*H1124</f>
      </c>
      <c r="J1124" s="185"/>
      <c r="K1124" s="125">
        <f>SUM(I1124:J1124)</f>
      </c>
      <c r="L1124" s="242"/>
      <c r="M1124" s="175"/>
      <c r="N1124" s="87"/>
      <c r="O1124" s="87"/>
      <c r="P1124" s="87"/>
      <c r="Q1124" s="87"/>
      <c r="R1124" s="87"/>
      <c r="S1124" s="87"/>
      <c r="T1124" s="87"/>
      <c r="U1124" s="87"/>
      <c r="V1124" s="175"/>
      <c r="W1124" s="87"/>
      <c r="X1124" s="87"/>
      <c r="Y1124" s="87"/>
      <c r="Z1124" s="87"/>
      <c r="AA1124" s="87"/>
      <c r="AB1124" s="87"/>
      <c r="AC1124" s="86"/>
      <c r="AD1124" s="87"/>
    </row>
    <row x14ac:dyDescent="0.25" r="1125" customHeight="1" ht="17.25">
      <c r="A1125" s="235">
        <f>A1119</f>
        <v>25569.375</v>
      </c>
      <c r="B1125" s="179"/>
      <c r="C1125" s="180"/>
      <c r="D1125" s="180"/>
      <c r="E1125" s="180"/>
      <c r="F1125" s="180"/>
      <c r="G1125" s="180">
        <f>SUM(C1125:F1125)</f>
      </c>
      <c r="H1125" s="125"/>
      <c r="I1125" s="125">
        <f>G1125*H1125</f>
      </c>
      <c r="J1125" s="185"/>
      <c r="K1125" s="125">
        <f>SUM(I1125:J1125)</f>
      </c>
      <c r="L1125" s="242"/>
      <c r="M1125" s="175"/>
      <c r="N1125" s="87"/>
      <c r="O1125" s="87"/>
      <c r="P1125" s="87"/>
      <c r="Q1125" s="87"/>
      <c r="R1125" s="87"/>
      <c r="S1125" s="87"/>
      <c r="T1125" s="87"/>
      <c r="U1125" s="87"/>
      <c r="V1125" s="175"/>
      <c r="W1125" s="87"/>
      <c r="X1125" s="87"/>
      <c r="Y1125" s="87"/>
      <c r="Z1125" s="87"/>
      <c r="AA1125" s="87"/>
      <c r="AB1125" s="87"/>
      <c r="AC1125" s="86"/>
      <c r="AD1125" s="87"/>
    </row>
    <row x14ac:dyDescent="0.25" r="1126" customHeight="1" ht="17.25">
      <c r="A1126" s="235">
        <f>A1125</f>
        <v>25569.375</v>
      </c>
      <c r="B1126" s="179"/>
      <c r="C1126" s="180"/>
      <c r="D1126" s="180"/>
      <c r="E1126" s="180"/>
      <c r="F1126" s="180"/>
      <c r="G1126" s="180">
        <f>SUM(C1126:F1126)</f>
      </c>
      <c r="H1126" s="125"/>
      <c r="I1126" s="125">
        <f>G1125*H1126</f>
      </c>
      <c r="J1126" s="185"/>
      <c r="K1126" s="125">
        <f>SUM(I1126:J1126)</f>
      </c>
      <c r="L1126" s="242"/>
      <c r="M1126" s="175"/>
      <c r="N1126" s="87"/>
      <c r="O1126" s="87"/>
      <c r="P1126" s="87"/>
      <c r="Q1126" s="87"/>
      <c r="R1126" s="87"/>
      <c r="S1126" s="87"/>
      <c r="T1126" s="87"/>
      <c r="U1126" s="87"/>
      <c r="V1126" s="175"/>
      <c r="W1126" s="87"/>
      <c r="X1126" s="87"/>
      <c r="Y1126" s="87"/>
      <c r="Z1126" s="87"/>
      <c r="AA1126" s="87"/>
      <c r="AB1126" s="87"/>
      <c r="AC1126" s="86"/>
      <c r="AD1126" s="87"/>
    </row>
    <row x14ac:dyDescent="0.25" r="1127" customHeight="1" ht="17.25">
      <c r="A1127" s="243">
        <f>A1126</f>
        <v>25569.375</v>
      </c>
      <c r="B1127" s="282" t="s">
        <v>157</v>
      </c>
      <c r="C1127" s="191">
        <f>SUM(C1119:C1126)</f>
      </c>
      <c r="D1127" s="191">
        <f>SUM(D1119:D1126)</f>
      </c>
      <c r="E1127" s="191">
        <f>SUM(E1119:E1126)</f>
      </c>
      <c r="F1127" s="191">
        <f>SUM(F1119:F1126)</f>
      </c>
      <c r="G1127" s="191">
        <f>SUM(G1119:G1126)</f>
      </c>
      <c r="H1127" s="201"/>
      <c r="I1127" s="201">
        <f>SUM(I1119:I1126)</f>
      </c>
      <c r="J1127" s="201"/>
      <c r="K1127" s="202">
        <f>SUM(K1119:K1126)</f>
      </c>
      <c r="L1127" s="242"/>
      <c r="M1127" s="175"/>
      <c r="N1127" s="87"/>
      <c r="O1127" s="87"/>
      <c r="P1127" s="87"/>
      <c r="Q1127" s="87"/>
      <c r="R1127" s="87"/>
      <c r="S1127" s="87"/>
      <c r="T1127" s="87"/>
      <c r="U1127" s="87"/>
      <c r="V1127" s="175"/>
      <c r="W1127" s="87"/>
      <c r="X1127" s="87"/>
      <c r="Y1127" s="87"/>
      <c r="Z1127" s="87"/>
      <c r="AA1127" s="87"/>
      <c r="AB1127" s="87"/>
      <c r="AC1127" s="86"/>
      <c r="AD1127" s="87"/>
    </row>
    <row x14ac:dyDescent="0.25" r="1128" customHeight="1" ht="17.25" hidden="1">
      <c r="A1128" s="272" t="s">
        <v>128</v>
      </c>
      <c r="B1128" s="273" t="s">
        <v>2</v>
      </c>
      <c r="C1128" s="274" t="s">
        <v>129</v>
      </c>
      <c r="D1128" s="274" t="s">
        <v>130</v>
      </c>
      <c r="E1128" s="274" t="s">
        <v>131</v>
      </c>
      <c r="F1128" s="274" t="s">
        <v>132</v>
      </c>
      <c r="G1128" s="274" t="s">
        <v>133</v>
      </c>
      <c r="H1128" s="274" t="s">
        <v>7</v>
      </c>
      <c r="I1128" s="274" t="s">
        <v>134</v>
      </c>
      <c r="J1128" s="274" t="s">
        <v>90</v>
      </c>
      <c r="K1128" s="275" t="s">
        <v>135</v>
      </c>
      <c r="L1128" s="276"/>
      <c r="M1128" s="175"/>
      <c r="N1128" s="87"/>
      <c r="O1128" s="87"/>
      <c r="P1128" s="87"/>
      <c r="Q1128" s="87"/>
      <c r="R1128" s="87"/>
      <c r="S1128" s="87"/>
      <c r="T1128" s="87"/>
      <c r="U1128" s="87"/>
      <c r="V1128" s="175"/>
      <c r="W1128" s="87"/>
      <c r="X1128" s="87"/>
      <c r="Y1128" s="87"/>
      <c r="Z1128" s="87"/>
      <c r="AA1128" s="87"/>
      <c r="AB1128" s="87"/>
      <c r="AC1128" s="86"/>
      <c r="AD1128" s="87"/>
    </row>
    <row x14ac:dyDescent="0.25" r="1129" customHeight="1" ht="17.25">
      <c r="A1129" s="235">
        <f>A1127+1</f>
        <v>25569.375</v>
      </c>
      <c r="B1129" s="179" t="s">
        <v>46</v>
      </c>
      <c r="C1129" s="183" t="s">
        <v>14</v>
      </c>
      <c r="D1129" s="180">
        <v>14</v>
      </c>
      <c r="E1129" s="180">
        <v>7</v>
      </c>
      <c r="F1129" s="180"/>
      <c r="G1129" s="180">
        <f>SUM(C1129:F1129)</f>
      </c>
      <c r="H1129" s="182">
        <v>5000</v>
      </c>
      <c r="I1129" s="125">
        <f>G1129*H1129</f>
      </c>
      <c r="J1129" s="125">
        <f>I1129*0.1</f>
      </c>
      <c r="K1129" s="132">
        <f>SUM(I1129:J1129)</f>
      </c>
      <c r="L1129" s="242"/>
      <c r="M1129" s="175"/>
      <c r="N1129" s="87"/>
      <c r="O1129" s="87"/>
      <c r="P1129" s="87"/>
      <c r="Q1129" s="87"/>
      <c r="R1129" s="87"/>
      <c r="S1129" s="87"/>
      <c r="T1129" s="87"/>
      <c r="U1129" s="87"/>
      <c r="V1129" s="175"/>
      <c r="W1129" s="87"/>
      <c r="X1129" s="87"/>
      <c r="Y1129" s="87"/>
      <c r="Z1129" s="87"/>
      <c r="AA1129" s="87"/>
      <c r="AB1129" s="87"/>
      <c r="AC1129" s="86"/>
      <c r="AD1129" s="87"/>
    </row>
    <row x14ac:dyDescent="0.25" r="1130" customHeight="1" ht="17.25">
      <c r="A1130" s="235">
        <f>A1129</f>
        <v>25569.375</v>
      </c>
      <c r="B1130" s="179" t="s">
        <v>205</v>
      </c>
      <c r="C1130" s="180"/>
      <c r="D1130" s="180">
        <f>103-8</f>
      </c>
      <c r="E1130" s="180">
        <v>0</v>
      </c>
      <c r="F1130" s="180">
        <v>17</v>
      </c>
      <c r="G1130" s="180">
        <f>SUM(C1130:F1130)</f>
      </c>
      <c r="H1130" s="182">
        <v>4300</v>
      </c>
      <c r="I1130" s="125">
        <f>G1130*H1130</f>
      </c>
      <c r="J1130" s="125">
        <f>I1130*0.1</f>
      </c>
      <c r="K1130" s="132">
        <f>SUM(I1130:J1130)</f>
      </c>
      <c r="L1130" s="242"/>
      <c r="M1130" s="175"/>
      <c r="N1130" s="87"/>
      <c r="O1130" s="87"/>
      <c r="P1130" s="87"/>
      <c r="Q1130" s="87"/>
      <c r="R1130" s="87"/>
      <c r="S1130" s="87"/>
      <c r="T1130" s="87"/>
      <c r="U1130" s="87"/>
      <c r="V1130" s="175"/>
      <c r="W1130" s="87"/>
      <c r="X1130" s="87"/>
      <c r="Y1130" s="87"/>
      <c r="Z1130" s="87"/>
      <c r="AA1130" s="87"/>
      <c r="AB1130" s="87"/>
      <c r="AC1130" s="86"/>
      <c r="AD1130" s="87"/>
    </row>
    <row x14ac:dyDescent="0.25" r="1131" customHeight="1" ht="17.25">
      <c r="A1131" s="235">
        <f>A1130</f>
        <v>25569.375</v>
      </c>
      <c r="B1131" s="179" t="s">
        <v>206</v>
      </c>
      <c r="C1131" s="180"/>
      <c r="D1131" s="180">
        <v>8</v>
      </c>
      <c r="E1131" s="180"/>
      <c r="F1131" s="180"/>
      <c r="G1131" s="180">
        <f>SUM(C1131:F1131)</f>
      </c>
      <c r="H1131" s="182">
        <v>5000</v>
      </c>
      <c r="I1131" s="125">
        <f>G1131*H1131</f>
      </c>
      <c r="J1131" s="125">
        <f>I1131*0.1</f>
      </c>
      <c r="K1131" s="132">
        <f>SUM(I1131:J1131)</f>
      </c>
      <c r="L1131" s="242"/>
      <c r="M1131" s="175"/>
      <c r="N1131" s="87"/>
      <c r="O1131" s="87"/>
      <c r="P1131" s="87"/>
      <c r="Q1131" s="87"/>
      <c r="R1131" s="87"/>
      <c r="S1131" s="87"/>
      <c r="T1131" s="87"/>
      <c r="U1131" s="87"/>
      <c r="V1131" s="175"/>
      <c r="W1131" s="87"/>
      <c r="X1131" s="87"/>
      <c r="Y1131" s="87"/>
      <c r="Z1131" s="87"/>
      <c r="AA1131" s="87"/>
      <c r="AB1131" s="87"/>
      <c r="AC1131" s="86"/>
      <c r="AD1131" s="87"/>
    </row>
    <row x14ac:dyDescent="0.25" r="1132" customHeight="1" ht="17.25">
      <c r="A1132" s="235">
        <f>A1130</f>
        <v>25569.375</v>
      </c>
      <c r="B1132" s="179" t="s">
        <v>13</v>
      </c>
      <c r="C1132" s="180"/>
      <c r="D1132" s="180">
        <v>12</v>
      </c>
      <c r="E1132" s="180">
        <v>4</v>
      </c>
      <c r="F1132" s="180"/>
      <c r="G1132" s="180">
        <f>SUM(C1132:F1132)</f>
      </c>
      <c r="H1132" s="125">
        <v>6000</v>
      </c>
      <c r="I1132" s="125">
        <f>G1132*H1132</f>
      </c>
      <c r="J1132" s="125">
        <f>I1132*0.1</f>
      </c>
      <c r="K1132" s="132">
        <f>SUM(I1132:J1132)</f>
      </c>
      <c r="L1132" s="242"/>
      <c r="M1132" s="175"/>
      <c r="N1132" s="87"/>
      <c r="O1132" s="87"/>
      <c r="P1132" s="87"/>
      <c r="Q1132" s="87"/>
      <c r="R1132" s="87"/>
      <c r="S1132" s="87"/>
      <c r="T1132" s="87"/>
      <c r="U1132" s="87"/>
      <c r="V1132" s="175"/>
      <c r="W1132" s="87"/>
      <c r="X1132" s="87"/>
      <c r="Y1132" s="87"/>
      <c r="Z1132" s="87"/>
      <c r="AA1132" s="87"/>
      <c r="AB1132" s="87"/>
      <c r="AC1132" s="86"/>
      <c r="AD1132" s="87"/>
    </row>
    <row x14ac:dyDescent="0.25" r="1133" customHeight="1" ht="17.25">
      <c r="A1133" s="235">
        <f>A1132</f>
        <v>25569.375</v>
      </c>
      <c r="B1133" s="179" t="s">
        <v>58</v>
      </c>
      <c r="C1133" s="183" t="s">
        <v>14</v>
      </c>
      <c r="D1133" s="180">
        <v>16</v>
      </c>
      <c r="E1133" s="180">
        <v>7</v>
      </c>
      <c r="F1133" s="180"/>
      <c r="G1133" s="180">
        <f>SUM(C1133:F1133)</f>
      </c>
      <c r="H1133" s="237">
        <v>5500</v>
      </c>
      <c r="I1133" s="125">
        <f>G1133*H1133</f>
      </c>
      <c r="J1133" s="125">
        <f>I1133*0.1</f>
      </c>
      <c r="K1133" s="132">
        <f>SUM(I1133:J1133)</f>
      </c>
      <c r="L1133" s="242"/>
      <c r="M1133" s="175"/>
      <c r="N1133" s="87"/>
      <c r="O1133" s="87"/>
      <c r="P1133" s="87"/>
      <c r="Q1133" s="87"/>
      <c r="R1133" s="87"/>
      <c r="S1133" s="87"/>
      <c r="T1133" s="87"/>
      <c r="U1133" s="87"/>
      <c r="V1133" s="175"/>
      <c r="W1133" s="87"/>
      <c r="X1133" s="87"/>
      <c r="Y1133" s="87"/>
      <c r="Z1133" s="87"/>
      <c r="AA1133" s="87"/>
      <c r="AB1133" s="87"/>
      <c r="AC1133" s="86"/>
      <c r="AD1133" s="87"/>
    </row>
    <row x14ac:dyDescent="0.25" r="1134" customHeight="1" ht="17.25">
      <c r="A1134" s="235">
        <f>A1133</f>
        <v>25569.375</v>
      </c>
      <c r="B1134" s="179" t="s">
        <v>147</v>
      </c>
      <c r="C1134" s="183">
        <v>10</v>
      </c>
      <c r="D1134" s="180">
        <v>45</v>
      </c>
      <c r="E1134" s="180">
        <v>25</v>
      </c>
      <c r="F1134" s="180">
        <v>16</v>
      </c>
      <c r="G1134" s="180">
        <f>SUM(C1134:F1134)</f>
      </c>
      <c r="H1134" s="125">
        <v>5000</v>
      </c>
      <c r="I1134" s="125">
        <f>G1134*H1134</f>
      </c>
      <c r="J1134" s="125">
        <f>I1134*0.1</f>
      </c>
      <c r="K1134" s="132">
        <f>SUM(I1134:J1134)</f>
      </c>
      <c r="L1134" s="242"/>
      <c r="M1134" s="175"/>
      <c r="N1134" s="87"/>
      <c r="O1134" s="87"/>
      <c r="P1134" s="87"/>
      <c r="Q1134" s="87"/>
      <c r="R1134" s="87"/>
      <c r="S1134" s="87"/>
      <c r="T1134" s="87"/>
      <c r="U1134" s="87"/>
      <c r="V1134" s="175"/>
      <c r="W1134" s="87"/>
      <c r="X1134" s="87"/>
      <c r="Y1134" s="87"/>
      <c r="Z1134" s="87"/>
      <c r="AA1134" s="87"/>
      <c r="AB1134" s="87"/>
      <c r="AC1134" s="86"/>
      <c r="AD1134" s="87"/>
    </row>
    <row x14ac:dyDescent="0.25" r="1135" customHeight="1" ht="17.25">
      <c r="A1135" s="235">
        <f>A1134</f>
        <v>25569.375</v>
      </c>
      <c r="B1135" s="179" t="s">
        <v>27</v>
      </c>
      <c r="C1135" s="180"/>
      <c r="D1135" s="180">
        <v>10</v>
      </c>
      <c r="E1135" s="180">
        <v>10</v>
      </c>
      <c r="F1135" s="180"/>
      <c r="G1135" s="180">
        <f>SUM(C1135:F1135)</f>
      </c>
      <c r="H1135" s="125">
        <v>5500</v>
      </c>
      <c r="I1135" s="125">
        <f>G1135*H1135</f>
      </c>
      <c r="J1135" s="125">
        <f>I1135*0.1</f>
      </c>
      <c r="K1135" s="132">
        <f>SUM(I1135:J1135)</f>
      </c>
      <c r="L1135" s="242"/>
      <c r="M1135" s="175"/>
      <c r="N1135" s="87"/>
      <c r="O1135" s="87"/>
      <c r="P1135" s="87"/>
      <c r="Q1135" s="87"/>
      <c r="R1135" s="87"/>
      <c r="S1135" s="87"/>
      <c r="T1135" s="87"/>
      <c r="U1135" s="87"/>
      <c r="V1135" s="175"/>
      <c r="W1135" s="87"/>
      <c r="X1135" s="87"/>
      <c r="Y1135" s="87"/>
      <c r="Z1135" s="87"/>
      <c r="AA1135" s="87"/>
      <c r="AB1135" s="87"/>
      <c r="AC1135" s="86"/>
      <c r="AD1135" s="87"/>
    </row>
    <row x14ac:dyDescent="0.25" r="1136" customHeight="1" ht="17.25">
      <c r="A1136" s="235">
        <f>A1135</f>
        <v>25569.375</v>
      </c>
      <c r="B1136" s="179" t="s">
        <v>20</v>
      </c>
      <c r="C1136" s="180"/>
      <c r="D1136" s="180">
        <v>61</v>
      </c>
      <c r="E1136" s="180">
        <v>10</v>
      </c>
      <c r="F1136" s="180"/>
      <c r="G1136" s="180">
        <f>SUM(C1136:F1136)</f>
      </c>
      <c r="H1136" s="125">
        <v>5000</v>
      </c>
      <c r="I1136" s="125">
        <f>G1136*H1136</f>
      </c>
      <c r="J1136" s="125">
        <f>I1136*0.1</f>
      </c>
      <c r="K1136" s="132">
        <f>SUM(I1136:J1136)</f>
      </c>
      <c r="L1136" s="242"/>
      <c r="M1136" s="175"/>
      <c r="N1136" s="87"/>
      <c r="O1136" s="87"/>
      <c r="P1136" s="87"/>
      <c r="Q1136" s="87"/>
      <c r="R1136" s="87"/>
      <c r="S1136" s="87"/>
      <c r="T1136" s="87"/>
      <c r="U1136" s="87"/>
      <c r="V1136" s="175"/>
      <c r="W1136" s="87"/>
      <c r="X1136" s="87"/>
      <c r="Y1136" s="87"/>
      <c r="Z1136" s="87"/>
      <c r="AA1136" s="87"/>
      <c r="AB1136" s="87"/>
      <c r="AC1136" s="86"/>
      <c r="AD1136" s="87"/>
    </row>
    <row x14ac:dyDescent="0.25" r="1137" customHeight="1" ht="17.25">
      <c r="A1137" s="235">
        <f>A1136</f>
        <v>25569.375</v>
      </c>
      <c r="B1137" s="179" t="s">
        <v>31</v>
      </c>
      <c r="C1137" s="180"/>
      <c r="D1137" s="180">
        <v>25</v>
      </c>
      <c r="E1137" s="180"/>
      <c r="F1137" s="180"/>
      <c r="G1137" s="180">
        <f>SUM(C1137:F1137)</f>
      </c>
      <c r="H1137" s="125">
        <v>6000</v>
      </c>
      <c r="I1137" s="125">
        <f>G1137*H1137</f>
      </c>
      <c r="J1137" s="125">
        <f>I1137*0.1</f>
      </c>
      <c r="K1137" s="132">
        <f>SUM(I1137:J1137)</f>
      </c>
      <c r="L1137" s="242"/>
      <c r="M1137" s="175"/>
      <c r="N1137" s="87"/>
      <c r="O1137" s="87"/>
      <c r="P1137" s="87"/>
      <c r="Q1137" s="87"/>
      <c r="R1137" s="87"/>
      <c r="S1137" s="87"/>
      <c r="T1137" s="87"/>
      <c r="U1137" s="87"/>
      <c r="V1137" s="175"/>
      <c r="W1137" s="87"/>
      <c r="X1137" s="87"/>
      <c r="Y1137" s="87"/>
      <c r="Z1137" s="87"/>
      <c r="AA1137" s="87"/>
      <c r="AB1137" s="87"/>
      <c r="AC1137" s="86"/>
      <c r="AD1137" s="87"/>
    </row>
    <row x14ac:dyDescent="0.25" r="1138" customHeight="1" ht="17.25">
      <c r="A1138" s="235">
        <f>A1137</f>
        <v>25569.375</v>
      </c>
      <c r="B1138" s="179" t="s">
        <v>71</v>
      </c>
      <c r="C1138" s="180"/>
      <c r="D1138" s="180">
        <v>25</v>
      </c>
      <c r="E1138" s="180"/>
      <c r="F1138" s="180"/>
      <c r="G1138" s="180">
        <f>SUM(C1138:F1138)</f>
      </c>
      <c r="H1138" s="125">
        <v>6000</v>
      </c>
      <c r="I1138" s="125">
        <f>G1138*H1138</f>
      </c>
      <c r="J1138" s="125">
        <f>I1138*0.1</f>
      </c>
      <c r="K1138" s="132">
        <f>SUM(I1138:J1138)</f>
      </c>
      <c r="L1138" s="242"/>
      <c r="M1138" s="175"/>
      <c r="N1138" s="87"/>
      <c r="O1138" s="87"/>
      <c r="P1138" s="87"/>
      <c r="Q1138" s="87"/>
      <c r="R1138" s="87"/>
      <c r="S1138" s="87"/>
      <c r="T1138" s="87"/>
      <c r="U1138" s="87"/>
      <c r="V1138" s="175"/>
      <c r="W1138" s="87"/>
      <c r="X1138" s="87"/>
      <c r="Y1138" s="87"/>
      <c r="Z1138" s="87"/>
      <c r="AA1138" s="87"/>
      <c r="AB1138" s="87"/>
      <c r="AC1138" s="86"/>
      <c r="AD1138" s="87"/>
    </row>
    <row x14ac:dyDescent="0.25" r="1139" customHeight="1" ht="17.25">
      <c r="A1139" s="235">
        <f>A1138</f>
        <v>25569.375</v>
      </c>
      <c r="B1139" s="179" t="s">
        <v>49</v>
      </c>
      <c r="C1139" s="180"/>
      <c r="D1139" s="180">
        <v>15</v>
      </c>
      <c r="E1139" s="180">
        <v>10</v>
      </c>
      <c r="F1139" s="180">
        <v>6</v>
      </c>
      <c r="G1139" s="180">
        <f>SUM(C1139:F1139)</f>
      </c>
      <c r="H1139" s="125">
        <v>6000</v>
      </c>
      <c r="I1139" s="125">
        <f>G1139*H1139</f>
      </c>
      <c r="J1139" s="125">
        <f>I1139*0.1</f>
      </c>
      <c r="K1139" s="132">
        <f>SUM(I1139:J1139)</f>
      </c>
      <c r="L1139" s="242"/>
      <c r="M1139" s="175"/>
      <c r="N1139" s="87"/>
      <c r="O1139" s="87"/>
      <c r="P1139" s="87"/>
      <c r="Q1139" s="87"/>
      <c r="R1139" s="87"/>
      <c r="S1139" s="87"/>
      <c r="T1139" s="87"/>
      <c r="U1139" s="87"/>
      <c r="V1139" s="175"/>
      <c r="W1139" s="87"/>
      <c r="X1139" s="87"/>
      <c r="Y1139" s="87"/>
      <c r="Z1139" s="87"/>
      <c r="AA1139" s="87"/>
      <c r="AB1139" s="87"/>
      <c r="AC1139" s="86"/>
      <c r="AD1139" s="87"/>
    </row>
    <row x14ac:dyDescent="0.25" r="1140" customHeight="1" ht="17.25">
      <c r="A1140" s="235">
        <f>A1139</f>
        <v>25569.375</v>
      </c>
      <c r="B1140" s="184" t="s">
        <v>9</v>
      </c>
      <c r="C1140" s="180"/>
      <c r="D1140" s="180">
        <v>39</v>
      </c>
      <c r="E1140" s="180"/>
      <c r="F1140" s="180"/>
      <c r="G1140" s="180">
        <f>SUM(C1140:F1140)</f>
      </c>
      <c r="H1140" s="125">
        <v>6000</v>
      </c>
      <c r="I1140" s="125">
        <f>G1140*H1140</f>
      </c>
      <c r="J1140" s="125">
        <f>I1140*0.1</f>
      </c>
      <c r="K1140" s="132">
        <f>SUM(I1140:J1140)</f>
      </c>
      <c r="L1140" s="242"/>
      <c r="M1140" s="175"/>
      <c r="N1140" s="87"/>
      <c r="O1140" s="87"/>
      <c r="P1140" s="87"/>
      <c r="Q1140" s="87"/>
      <c r="R1140" s="87"/>
      <c r="S1140" s="87"/>
      <c r="T1140" s="87"/>
      <c r="U1140" s="87"/>
      <c r="V1140" s="175"/>
      <c r="W1140" s="87"/>
      <c r="X1140" s="87"/>
      <c r="Y1140" s="87"/>
      <c r="Z1140" s="87"/>
      <c r="AA1140" s="87"/>
      <c r="AB1140" s="87"/>
      <c r="AC1140" s="86"/>
      <c r="AD1140" s="87"/>
    </row>
    <row x14ac:dyDescent="0.25" r="1141" customHeight="1" ht="17.25">
      <c r="A1141" s="235">
        <f>A1140</f>
        <v>25569.375</v>
      </c>
      <c r="B1141" s="179" t="s">
        <v>78</v>
      </c>
      <c r="C1141" s="180"/>
      <c r="D1141" s="180">
        <v>20</v>
      </c>
      <c r="E1141" s="180"/>
      <c r="F1141" s="180"/>
      <c r="G1141" s="180">
        <f>SUM(C1141:F1141)</f>
      </c>
      <c r="H1141" s="125">
        <v>6500</v>
      </c>
      <c r="I1141" s="125">
        <f>G1141*H1141</f>
      </c>
      <c r="J1141" s="125">
        <f>I1141*0.1</f>
      </c>
      <c r="K1141" s="132">
        <f>SUM(I1141:J1141)</f>
      </c>
      <c r="L1141" s="242"/>
      <c r="M1141" s="175"/>
      <c r="N1141" s="87"/>
      <c r="O1141" s="87"/>
      <c r="P1141" s="87"/>
      <c r="Q1141" s="87"/>
      <c r="R1141" s="87"/>
      <c r="S1141" s="87"/>
      <c r="T1141" s="87"/>
      <c r="U1141" s="87"/>
      <c r="V1141" s="175"/>
      <c r="W1141" s="87"/>
      <c r="X1141" s="87"/>
      <c r="Y1141" s="87"/>
      <c r="Z1141" s="87"/>
      <c r="AA1141" s="87"/>
      <c r="AB1141" s="87"/>
      <c r="AC1141" s="86"/>
      <c r="AD1141" s="87"/>
    </row>
    <row x14ac:dyDescent="0.25" r="1142" customHeight="1" ht="17.25">
      <c r="A1142" s="235">
        <f>A1141</f>
        <v>25569.375</v>
      </c>
      <c r="B1142" s="179" t="s">
        <v>55</v>
      </c>
      <c r="C1142" s="180"/>
      <c r="D1142" s="180">
        <v>10</v>
      </c>
      <c r="E1142" s="180"/>
      <c r="F1142" s="180"/>
      <c r="G1142" s="180">
        <f>SUM(C1142:F1142)</f>
      </c>
      <c r="H1142" s="125">
        <v>6500</v>
      </c>
      <c r="I1142" s="125">
        <f>G1142*H1142</f>
      </c>
      <c r="J1142" s="125">
        <f>I1142*0.1</f>
      </c>
      <c r="K1142" s="132">
        <f>SUM(I1142:J1142)</f>
      </c>
      <c r="L1142" s="242"/>
      <c r="M1142" s="175"/>
      <c r="N1142" s="87"/>
      <c r="O1142" s="87"/>
      <c r="P1142" s="87"/>
      <c r="Q1142" s="87"/>
      <c r="R1142" s="87"/>
      <c r="S1142" s="87"/>
      <c r="T1142" s="87"/>
      <c r="U1142" s="87"/>
      <c r="V1142" s="175"/>
      <c r="W1142" s="87"/>
      <c r="X1142" s="87"/>
      <c r="Y1142" s="87"/>
      <c r="Z1142" s="87"/>
      <c r="AA1142" s="87"/>
      <c r="AB1142" s="87"/>
      <c r="AC1142" s="86"/>
      <c r="AD1142" s="87"/>
    </row>
    <row x14ac:dyDescent="0.25" r="1143" customHeight="1" ht="17.25">
      <c r="A1143" s="235">
        <f>A1142</f>
        <v>25569.375</v>
      </c>
      <c r="B1143" s="279" t="s">
        <v>80</v>
      </c>
      <c r="C1143" s="180"/>
      <c r="D1143" s="180">
        <v>23</v>
      </c>
      <c r="E1143" s="180"/>
      <c r="F1143" s="180"/>
      <c r="G1143" s="180">
        <f>SUM(C1143:F1143)</f>
      </c>
      <c r="H1143" s="125">
        <v>6000</v>
      </c>
      <c r="I1143" s="125">
        <f>G1143*H1143</f>
      </c>
      <c r="J1143" s="185"/>
      <c r="K1143" s="132">
        <f>SUM(I1143:J1143)</f>
      </c>
      <c r="L1143" s="242"/>
      <c r="M1143" s="175"/>
      <c r="N1143" s="87"/>
      <c r="O1143" s="87"/>
      <c r="P1143" s="87"/>
      <c r="Q1143" s="87"/>
      <c r="R1143" s="87"/>
      <c r="S1143" s="87"/>
      <c r="T1143" s="87"/>
      <c r="U1143" s="87"/>
      <c r="V1143" s="175"/>
      <c r="W1143" s="87"/>
      <c r="X1143" s="87"/>
      <c r="Y1143" s="87"/>
      <c r="Z1143" s="87"/>
      <c r="AA1143" s="87"/>
      <c r="AB1143" s="87"/>
      <c r="AC1143" s="86"/>
      <c r="AD1143" s="87"/>
    </row>
    <row x14ac:dyDescent="0.25" r="1144" customHeight="1" ht="17.25">
      <c r="A1144" s="235">
        <f>A1143</f>
        <v>25569.375</v>
      </c>
      <c r="B1144" s="279" t="s">
        <v>67</v>
      </c>
      <c r="C1144" s="180"/>
      <c r="D1144" s="180">
        <v>7</v>
      </c>
      <c r="E1144" s="180">
        <v>6</v>
      </c>
      <c r="F1144" s="180"/>
      <c r="G1144" s="180">
        <f>SUM(C1144:F1144)</f>
      </c>
      <c r="H1144" s="125">
        <v>5500</v>
      </c>
      <c r="I1144" s="125">
        <f>G1144*H1144</f>
      </c>
      <c r="J1144" s="125">
        <f>I1144*0.1</f>
      </c>
      <c r="K1144" s="132">
        <f>SUM(I1144:J1144)</f>
      </c>
      <c r="L1144" s="242"/>
      <c r="M1144" s="175"/>
      <c r="N1144" s="87"/>
      <c r="O1144" s="87"/>
      <c r="P1144" s="87"/>
      <c r="Q1144" s="87"/>
      <c r="R1144" s="87"/>
      <c r="S1144" s="87"/>
      <c r="T1144" s="87"/>
      <c r="U1144" s="87"/>
      <c r="V1144" s="175"/>
      <c r="W1144" s="87"/>
      <c r="X1144" s="87"/>
      <c r="Y1144" s="87"/>
      <c r="Z1144" s="87"/>
      <c r="AA1144" s="87"/>
      <c r="AB1144" s="87"/>
      <c r="AC1144" s="86"/>
      <c r="AD1144" s="87"/>
    </row>
    <row x14ac:dyDescent="0.25" r="1145" customHeight="1" ht="17.25">
      <c r="A1145" s="235">
        <f>A1144</f>
        <v>25569.375</v>
      </c>
      <c r="B1145" s="279" t="s">
        <v>74</v>
      </c>
      <c r="C1145" s="180"/>
      <c r="D1145" s="180">
        <v>27</v>
      </c>
      <c r="E1145" s="180">
        <v>22</v>
      </c>
      <c r="F1145" s="180">
        <v>5</v>
      </c>
      <c r="G1145" s="180">
        <f>SUM(C1145:F1145)</f>
      </c>
      <c r="H1145" s="187">
        <v>5000</v>
      </c>
      <c r="I1145" s="125">
        <f>G1145*H1145</f>
      </c>
      <c r="J1145" s="125">
        <f>I1145*0.1</f>
      </c>
      <c r="K1145" s="132">
        <f>SUM(I1145:J1145)</f>
      </c>
      <c r="L1145" s="242"/>
      <c r="M1145" s="175"/>
      <c r="N1145" s="87"/>
      <c r="O1145" s="87"/>
      <c r="P1145" s="87"/>
      <c r="Q1145" s="87"/>
      <c r="R1145" s="87"/>
      <c r="S1145" s="87"/>
      <c r="T1145" s="87"/>
      <c r="U1145" s="87"/>
      <c r="V1145" s="175"/>
      <c r="W1145" s="87"/>
      <c r="X1145" s="87"/>
      <c r="Y1145" s="87"/>
      <c r="Z1145" s="87"/>
      <c r="AA1145" s="87"/>
      <c r="AB1145" s="87"/>
      <c r="AC1145" s="86"/>
      <c r="AD1145" s="87"/>
    </row>
    <row x14ac:dyDescent="0.25" r="1146" customHeight="1" ht="17.25">
      <c r="A1146" s="235">
        <f>A1145</f>
        <v>25569.375</v>
      </c>
      <c r="B1146" s="280" t="s">
        <v>11</v>
      </c>
      <c r="C1146" s="180"/>
      <c r="D1146" s="180">
        <v>13</v>
      </c>
      <c r="E1146" s="180">
        <v>7</v>
      </c>
      <c r="F1146" s="180"/>
      <c r="G1146" s="180">
        <f>SUM(C1146:F1146)</f>
      </c>
      <c r="H1146" s="125">
        <v>6000</v>
      </c>
      <c r="I1146" s="125">
        <f>G1146*H1146</f>
      </c>
      <c r="J1146" s="125">
        <f>I1146*0.1</f>
      </c>
      <c r="K1146" s="132">
        <f>SUM(I1146:J1146)</f>
      </c>
      <c r="L1146" s="242"/>
      <c r="M1146" s="175"/>
      <c r="N1146" s="87"/>
      <c r="O1146" s="87"/>
      <c r="P1146" s="87"/>
      <c r="Q1146" s="87"/>
      <c r="R1146" s="87"/>
      <c r="S1146" s="87"/>
      <c r="T1146" s="87"/>
      <c r="U1146" s="87"/>
      <c r="V1146" s="175"/>
      <c r="W1146" s="87"/>
      <c r="X1146" s="87"/>
      <c r="Y1146" s="87"/>
      <c r="Z1146" s="87"/>
      <c r="AA1146" s="87"/>
      <c r="AB1146" s="87"/>
      <c r="AC1146" s="86"/>
      <c r="AD1146" s="87"/>
    </row>
    <row x14ac:dyDescent="0.25" r="1147" customHeight="1" ht="17.25">
      <c r="A1147" s="235">
        <f>A1146</f>
        <v>25569.375</v>
      </c>
      <c r="B1147" s="279" t="s">
        <v>22</v>
      </c>
      <c r="C1147" s="180"/>
      <c r="D1147" s="180">
        <v>36</v>
      </c>
      <c r="E1147" s="180"/>
      <c r="F1147" s="180"/>
      <c r="G1147" s="180">
        <f>SUM(C1147:F1147)</f>
      </c>
      <c r="H1147" s="237">
        <v>4800</v>
      </c>
      <c r="I1147" s="125">
        <f>G1147*H1147</f>
      </c>
      <c r="J1147" s="125">
        <f>I1147*0.1</f>
      </c>
      <c r="K1147" s="132">
        <f>SUM(I1147:J1147)</f>
      </c>
      <c r="L1147" s="242"/>
      <c r="M1147" s="175"/>
      <c r="N1147" s="87"/>
      <c r="O1147" s="87"/>
      <c r="P1147" s="87"/>
      <c r="Q1147" s="87"/>
      <c r="R1147" s="87"/>
      <c r="S1147" s="87"/>
      <c r="T1147" s="87"/>
      <c r="U1147" s="87"/>
      <c r="V1147" s="175"/>
      <c r="W1147" s="87"/>
      <c r="X1147" s="87"/>
      <c r="Y1147" s="87"/>
      <c r="Z1147" s="87"/>
      <c r="AA1147" s="87"/>
      <c r="AB1147" s="87"/>
      <c r="AC1147" s="86"/>
      <c r="AD1147" s="87"/>
    </row>
    <row x14ac:dyDescent="0.25" r="1148" customHeight="1" ht="17.25">
      <c r="A1148" s="235">
        <f>A1147</f>
        <v>25569.375</v>
      </c>
      <c r="B1148" s="279" t="s">
        <v>84</v>
      </c>
      <c r="C1148" s="180"/>
      <c r="D1148" s="180">
        <v>16</v>
      </c>
      <c r="E1148" s="180">
        <v>9</v>
      </c>
      <c r="F1148" s="180"/>
      <c r="G1148" s="180">
        <f>SUM(C1148:F1148)</f>
      </c>
      <c r="H1148" s="237">
        <v>4800</v>
      </c>
      <c r="I1148" s="125">
        <f>G1148*H1148</f>
      </c>
      <c r="J1148" s="125">
        <f>I1148*0.1</f>
      </c>
      <c r="K1148" s="132">
        <f>SUM(I1148:J1148)</f>
      </c>
      <c r="L1148" s="242"/>
      <c r="M1148" s="175"/>
      <c r="N1148" s="87"/>
      <c r="O1148" s="87"/>
      <c r="P1148" s="87"/>
      <c r="Q1148" s="87"/>
      <c r="R1148" s="87"/>
      <c r="S1148" s="87"/>
      <c r="T1148" s="87"/>
      <c r="U1148" s="87"/>
      <c r="V1148" s="175"/>
      <c r="W1148" s="87"/>
      <c r="X1148" s="87"/>
      <c r="Y1148" s="87"/>
      <c r="Z1148" s="87"/>
      <c r="AA1148" s="87"/>
      <c r="AB1148" s="87"/>
      <c r="AC1148" s="86"/>
      <c r="AD1148" s="87"/>
    </row>
    <row x14ac:dyDescent="0.25" r="1149" customHeight="1" ht="17.25">
      <c r="A1149" s="235">
        <f>A1148</f>
        <v>25569.375</v>
      </c>
      <c r="B1149" s="280" t="s">
        <v>17</v>
      </c>
      <c r="C1149" s="180"/>
      <c r="D1149" s="180">
        <v>37</v>
      </c>
      <c r="E1149" s="180">
        <v>12</v>
      </c>
      <c r="F1149" s="180"/>
      <c r="G1149" s="180">
        <f>SUM(C1149:F1149)</f>
      </c>
      <c r="H1149" s="125">
        <v>6000</v>
      </c>
      <c r="I1149" s="125">
        <f>G1149*H1149</f>
      </c>
      <c r="J1149" s="185"/>
      <c r="K1149" s="132">
        <f>SUM(I1149:J1149)</f>
      </c>
      <c r="L1149" s="242"/>
      <c r="M1149" s="175"/>
      <c r="N1149" s="87"/>
      <c r="O1149" s="87"/>
      <c r="P1149" s="87"/>
      <c r="Q1149" s="87"/>
      <c r="R1149" s="87"/>
      <c r="S1149" s="87"/>
      <c r="T1149" s="87"/>
      <c r="U1149" s="87"/>
      <c r="V1149" s="175"/>
      <c r="W1149" s="87"/>
      <c r="X1149" s="87"/>
      <c r="Y1149" s="87"/>
      <c r="Z1149" s="87"/>
      <c r="AA1149" s="87"/>
      <c r="AB1149" s="87"/>
      <c r="AC1149" s="86"/>
      <c r="AD1149" s="87"/>
    </row>
    <row x14ac:dyDescent="0.25" r="1150" customHeight="1" ht="17.25">
      <c r="A1150" s="235">
        <f>A1149</f>
        <v>25569.375</v>
      </c>
      <c r="B1150" s="279" t="s">
        <v>29</v>
      </c>
      <c r="C1150" s="188" t="s">
        <v>14</v>
      </c>
      <c r="D1150" s="180">
        <v>13</v>
      </c>
      <c r="E1150" s="180">
        <v>12</v>
      </c>
      <c r="F1150" s="180"/>
      <c r="G1150" s="180">
        <f>SUM(C1150:F1150)</f>
      </c>
      <c r="H1150" s="125">
        <v>5500</v>
      </c>
      <c r="I1150" s="125">
        <f>G1150*H1150</f>
      </c>
      <c r="J1150" s="125">
        <f>I1150*0.1</f>
      </c>
      <c r="K1150" s="132">
        <f>SUM(I1150:J1150)</f>
      </c>
      <c r="L1150" s="242"/>
      <c r="M1150" s="175"/>
      <c r="N1150" s="87"/>
      <c r="O1150" s="87"/>
      <c r="P1150" s="87"/>
      <c r="Q1150" s="87"/>
      <c r="R1150" s="87"/>
      <c r="S1150" s="87"/>
      <c r="T1150" s="87"/>
      <c r="U1150" s="87"/>
      <c r="V1150" s="175"/>
      <c r="W1150" s="87"/>
      <c r="X1150" s="87"/>
      <c r="Y1150" s="87"/>
      <c r="Z1150" s="87"/>
      <c r="AA1150" s="87"/>
      <c r="AB1150" s="87"/>
      <c r="AC1150" s="86"/>
      <c r="AD1150" s="87"/>
    </row>
    <row x14ac:dyDescent="0.25" r="1151" customHeight="1" ht="17.25">
      <c r="A1151" s="235">
        <f>A1150</f>
        <v>25569.375</v>
      </c>
      <c r="B1151" s="279" t="s">
        <v>15</v>
      </c>
      <c r="C1151" s="180"/>
      <c r="D1151" s="180">
        <v>22</v>
      </c>
      <c r="E1151" s="180">
        <v>5</v>
      </c>
      <c r="F1151" s="180"/>
      <c r="G1151" s="180">
        <f>SUM(C1151:F1151)</f>
      </c>
      <c r="H1151" s="237">
        <v>4800</v>
      </c>
      <c r="I1151" s="125">
        <f>G1151*H1151</f>
      </c>
      <c r="J1151" s="125">
        <f>I1151*0.1</f>
      </c>
      <c r="K1151" s="132">
        <f>SUM(I1151:J1151)</f>
      </c>
      <c r="L1151" s="242"/>
      <c r="M1151" s="175"/>
      <c r="N1151" s="87"/>
      <c r="O1151" s="87"/>
      <c r="P1151" s="87"/>
      <c r="Q1151" s="87"/>
      <c r="R1151" s="87"/>
      <c r="S1151" s="87"/>
      <c r="T1151" s="87"/>
      <c r="U1151" s="87"/>
      <c r="V1151" s="175"/>
      <c r="W1151" s="87"/>
      <c r="X1151" s="87"/>
      <c r="Y1151" s="87"/>
      <c r="Z1151" s="87"/>
      <c r="AA1151" s="87"/>
      <c r="AB1151" s="87"/>
      <c r="AC1151" s="86"/>
      <c r="AD1151" s="87"/>
    </row>
    <row x14ac:dyDescent="0.25" r="1152" customHeight="1" ht="17.25">
      <c r="A1152" s="235">
        <f>A1151</f>
        <v>25569.375</v>
      </c>
      <c r="B1152" s="279" t="s">
        <v>21</v>
      </c>
      <c r="C1152" s="188" t="s">
        <v>14</v>
      </c>
      <c r="D1152" s="180">
        <v>13</v>
      </c>
      <c r="E1152" s="180"/>
      <c r="F1152" s="180"/>
      <c r="G1152" s="180">
        <f>SUM(C1152:F1152)</f>
      </c>
      <c r="H1152" s="125">
        <v>5000</v>
      </c>
      <c r="I1152" s="125">
        <f>G1152*H1152</f>
      </c>
      <c r="J1152" s="125">
        <f>I1152*0.1</f>
      </c>
      <c r="K1152" s="132">
        <f>SUM(I1152:J1152)</f>
      </c>
      <c r="L1152" s="242"/>
      <c r="M1152" s="175"/>
      <c r="N1152" s="87"/>
      <c r="O1152" s="87"/>
      <c r="P1152" s="87"/>
      <c r="Q1152" s="87"/>
      <c r="R1152" s="87"/>
      <c r="S1152" s="87"/>
      <c r="T1152" s="87"/>
      <c r="U1152" s="87"/>
      <c r="V1152" s="175"/>
      <c r="W1152" s="87"/>
      <c r="X1152" s="87"/>
      <c r="Y1152" s="87"/>
      <c r="Z1152" s="87"/>
      <c r="AA1152" s="87"/>
      <c r="AB1152" s="87"/>
      <c r="AC1152" s="86"/>
      <c r="AD1152" s="87"/>
    </row>
    <row x14ac:dyDescent="0.25" r="1153" customHeight="1" ht="17.25">
      <c r="A1153" s="235">
        <f>A1152</f>
        <v>25569.375</v>
      </c>
      <c r="B1153" s="279" t="s">
        <v>52</v>
      </c>
      <c r="C1153" s="180"/>
      <c r="D1153" s="180">
        <v>16</v>
      </c>
      <c r="E1153" s="180">
        <v>7</v>
      </c>
      <c r="F1153" s="180"/>
      <c r="G1153" s="180">
        <f>SUM(C1153:F1153)</f>
      </c>
      <c r="H1153" s="125">
        <v>5000</v>
      </c>
      <c r="I1153" s="125">
        <f>G1153*H1153</f>
      </c>
      <c r="J1153" s="125">
        <f>I1153*0.1</f>
      </c>
      <c r="K1153" s="132">
        <f>SUM(I1153:J1153)</f>
      </c>
      <c r="L1153" s="242"/>
      <c r="M1153" s="175"/>
      <c r="N1153" s="87"/>
      <c r="O1153" s="87"/>
      <c r="P1153" s="87"/>
      <c r="Q1153" s="87"/>
      <c r="R1153" s="87"/>
      <c r="S1153" s="87"/>
      <c r="T1153" s="87"/>
      <c r="U1153" s="87"/>
      <c r="V1153" s="175"/>
      <c r="W1153" s="87"/>
      <c r="X1153" s="87"/>
      <c r="Y1153" s="87"/>
      <c r="Z1153" s="87"/>
      <c r="AA1153" s="87"/>
      <c r="AB1153" s="87"/>
      <c r="AC1153" s="86"/>
      <c r="AD1153" s="87"/>
    </row>
    <row x14ac:dyDescent="0.25" r="1154" customHeight="1" ht="17.25">
      <c r="A1154" s="235">
        <f>A1153</f>
        <v>25569.375</v>
      </c>
      <c r="B1154" s="279" t="s">
        <v>61</v>
      </c>
      <c r="C1154" s="180"/>
      <c r="D1154" s="180">
        <v>8</v>
      </c>
      <c r="E1154" s="180"/>
      <c r="F1154" s="180"/>
      <c r="G1154" s="180">
        <f>SUM(C1154:F1154)</f>
      </c>
      <c r="H1154" s="125">
        <v>5000</v>
      </c>
      <c r="I1154" s="125">
        <f>G1154*H1154</f>
      </c>
      <c r="J1154" s="125">
        <f>I1154*0.1</f>
      </c>
      <c r="K1154" s="132">
        <f>SUM(I1154:J1154)</f>
      </c>
      <c r="L1154" s="242"/>
      <c r="M1154" s="175"/>
      <c r="N1154" s="87"/>
      <c r="O1154" s="87"/>
      <c r="P1154" s="87"/>
      <c r="Q1154" s="87"/>
      <c r="R1154" s="87"/>
      <c r="S1154" s="87"/>
      <c r="T1154" s="87"/>
      <c r="U1154" s="87"/>
      <c r="V1154" s="175"/>
      <c r="W1154" s="87"/>
      <c r="X1154" s="87"/>
      <c r="Y1154" s="87"/>
      <c r="Z1154" s="87"/>
      <c r="AA1154" s="87"/>
      <c r="AB1154" s="87"/>
      <c r="AC1154" s="86"/>
      <c r="AD1154" s="87"/>
    </row>
    <row x14ac:dyDescent="0.25" r="1155" customHeight="1" ht="17.25">
      <c r="A1155" s="235">
        <f>A1154</f>
        <v>25569.375</v>
      </c>
      <c r="B1155" s="280" t="s">
        <v>33</v>
      </c>
      <c r="C1155" s="180"/>
      <c r="D1155" s="180">
        <v>11</v>
      </c>
      <c r="E1155" s="180"/>
      <c r="F1155" s="180"/>
      <c r="G1155" s="180">
        <f>SUM(C1155:F1155)</f>
      </c>
      <c r="H1155" s="125">
        <v>5500</v>
      </c>
      <c r="I1155" s="125">
        <f>G1155*H1155</f>
      </c>
      <c r="J1155" s="125">
        <f>I1155*0.1</f>
      </c>
      <c r="K1155" s="132">
        <f>SUM(I1155:J1155)</f>
      </c>
      <c r="L1155" s="242"/>
      <c r="M1155" s="175"/>
      <c r="N1155" s="87"/>
      <c r="O1155" s="87"/>
      <c r="P1155" s="87"/>
      <c r="Q1155" s="87"/>
      <c r="R1155" s="87"/>
      <c r="S1155" s="87"/>
      <c r="T1155" s="87"/>
      <c r="U1155" s="87"/>
      <c r="V1155" s="175"/>
      <c r="W1155" s="87"/>
      <c r="X1155" s="87"/>
      <c r="Y1155" s="87"/>
      <c r="Z1155" s="87"/>
      <c r="AA1155" s="87"/>
      <c r="AB1155" s="87"/>
      <c r="AC1155" s="86"/>
      <c r="AD1155" s="87"/>
    </row>
    <row x14ac:dyDescent="0.25" r="1156" customHeight="1" ht="17.25">
      <c r="A1156" s="235">
        <f>A1155</f>
        <v>25569.375</v>
      </c>
      <c r="B1156" s="279" t="s">
        <v>30</v>
      </c>
      <c r="C1156" s="180"/>
      <c r="D1156" s="180">
        <v>17</v>
      </c>
      <c r="E1156" s="180"/>
      <c r="F1156" s="180"/>
      <c r="G1156" s="180">
        <f>SUM(C1156:F1156)</f>
      </c>
      <c r="H1156" s="125">
        <v>6000</v>
      </c>
      <c r="I1156" s="125">
        <f>G1156*H1156</f>
      </c>
      <c r="J1156" s="125">
        <f>I1156*0.1</f>
      </c>
      <c r="K1156" s="132">
        <f>SUM(I1156:J1156)</f>
      </c>
      <c r="L1156" s="242"/>
      <c r="M1156" s="175"/>
      <c r="N1156" s="87"/>
      <c r="O1156" s="87"/>
      <c r="P1156" s="87"/>
      <c r="Q1156" s="87"/>
      <c r="R1156" s="87"/>
      <c r="S1156" s="87"/>
      <c r="T1156" s="87"/>
      <c r="U1156" s="87"/>
      <c r="V1156" s="175"/>
      <c r="W1156" s="87"/>
      <c r="X1156" s="87"/>
      <c r="Y1156" s="87"/>
      <c r="Z1156" s="87"/>
      <c r="AA1156" s="87"/>
      <c r="AB1156" s="87"/>
      <c r="AC1156" s="86"/>
      <c r="AD1156" s="87"/>
    </row>
    <row x14ac:dyDescent="0.25" r="1157" customHeight="1" ht="17.25">
      <c r="A1157" s="235">
        <f>A1156</f>
        <v>25569.375</v>
      </c>
      <c r="B1157" s="279" t="s">
        <v>28</v>
      </c>
      <c r="C1157" s="188" t="s">
        <v>14</v>
      </c>
      <c r="D1157" s="180">
        <v>20</v>
      </c>
      <c r="E1157" s="180"/>
      <c r="F1157" s="180"/>
      <c r="G1157" s="180">
        <f>SUM(C1157:F1157)</f>
      </c>
      <c r="H1157" s="125">
        <v>5000</v>
      </c>
      <c r="I1157" s="125">
        <f>G1157*H1157</f>
      </c>
      <c r="J1157" s="125">
        <f>I1157*0.1</f>
      </c>
      <c r="K1157" s="132">
        <f>SUM(I1157:J1157)</f>
      </c>
      <c r="L1157" s="242"/>
      <c r="M1157" s="175"/>
      <c r="N1157" s="87"/>
      <c r="O1157" s="87"/>
      <c r="P1157" s="87"/>
      <c r="Q1157" s="87"/>
      <c r="R1157" s="87"/>
      <c r="S1157" s="87"/>
      <c r="T1157" s="87"/>
      <c r="U1157" s="87"/>
      <c r="V1157" s="175"/>
      <c r="W1157" s="87"/>
      <c r="X1157" s="87"/>
      <c r="Y1157" s="87"/>
      <c r="Z1157" s="87"/>
      <c r="AA1157" s="87"/>
      <c r="AB1157" s="87"/>
      <c r="AC1157" s="86"/>
      <c r="AD1157" s="87"/>
    </row>
    <row x14ac:dyDescent="0.25" r="1158" customHeight="1" ht="17.25">
      <c r="A1158" s="235">
        <f>A1157</f>
        <v>25569.375</v>
      </c>
      <c r="B1158" s="179" t="s">
        <v>12</v>
      </c>
      <c r="C1158" s="180"/>
      <c r="D1158" s="180">
        <v>19</v>
      </c>
      <c r="E1158" s="180">
        <v>7</v>
      </c>
      <c r="F1158" s="180"/>
      <c r="G1158" s="180">
        <f>SUM(C1158:F1158)</f>
      </c>
      <c r="H1158" s="125">
        <v>6000</v>
      </c>
      <c r="I1158" s="125">
        <f>G1158*H1158</f>
      </c>
      <c r="J1158" s="125">
        <f>I1158*0.1</f>
      </c>
      <c r="K1158" s="132">
        <f>SUM(I1158:J1158)</f>
      </c>
      <c r="L1158" s="242"/>
      <c r="M1158" s="175"/>
      <c r="N1158" s="87"/>
      <c r="O1158" s="87"/>
      <c r="P1158" s="87"/>
      <c r="Q1158" s="87"/>
      <c r="R1158" s="87"/>
      <c r="S1158" s="87"/>
      <c r="T1158" s="87"/>
      <c r="U1158" s="87"/>
      <c r="V1158" s="175"/>
      <c r="W1158" s="87"/>
      <c r="X1158" s="87"/>
      <c r="Y1158" s="87"/>
      <c r="Z1158" s="87"/>
      <c r="AA1158" s="87"/>
      <c r="AB1158" s="87"/>
      <c r="AC1158" s="86"/>
      <c r="AD1158" s="87"/>
    </row>
    <row x14ac:dyDescent="0.25" r="1159" customHeight="1" ht="17.25">
      <c r="A1159" s="235">
        <f>A1158</f>
        <v>25569.375</v>
      </c>
      <c r="B1159" s="179" t="s">
        <v>100</v>
      </c>
      <c r="C1159" s="180"/>
      <c r="D1159" s="180">
        <v>6</v>
      </c>
      <c r="E1159" s="180"/>
      <c r="F1159" s="180"/>
      <c r="G1159" s="180">
        <f>SUM(C1159:F1159)</f>
      </c>
      <c r="H1159" s="125">
        <v>5500</v>
      </c>
      <c r="I1159" s="125">
        <f>G1159*H1159</f>
      </c>
      <c r="J1159" s="125">
        <f>I1159*0.1</f>
      </c>
      <c r="K1159" s="125">
        <f>SUM(I1159:J1159)</f>
      </c>
      <c r="L1159" s="242"/>
      <c r="M1159" s="175"/>
      <c r="N1159" s="87"/>
      <c r="O1159" s="87"/>
      <c r="P1159" s="87"/>
      <c r="Q1159" s="87"/>
      <c r="R1159" s="87"/>
      <c r="S1159" s="87"/>
      <c r="T1159" s="87"/>
      <c r="U1159" s="87"/>
      <c r="V1159" s="175"/>
      <c r="W1159" s="87"/>
      <c r="X1159" s="87"/>
      <c r="Y1159" s="87"/>
      <c r="Z1159" s="87"/>
      <c r="AA1159" s="87"/>
      <c r="AB1159" s="87"/>
      <c r="AC1159" s="86"/>
      <c r="AD1159" s="87"/>
    </row>
    <row x14ac:dyDescent="0.25" r="1160" customHeight="1" ht="17.25">
      <c r="A1160" s="235">
        <f>A1159</f>
        <v>25569.375</v>
      </c>
      <c r="B1160" s="179" t="s">
        <v>37</v>
      </c>
      <c r="C1160" s="180"/>
      <c r="D1160" s="180">
        <v>5</v>
      </c>
      <c r="E1160" s="180"/>
      <c r="F1160" s="180"/>
      <c r="G1160" s="180">
        <f>SUM(C1160:F1160)</f>
      </c>
      <c r="H1160" s="125">
        <v>6500</v>
      </c>
      <c r="I1160" s="125">
        <f>G1160*H1160</f>
      </c>
      <c r="J1160" s="125">
        <f>I1160*0.1</f>
      </c>
      <c r="K1160" s="125">
        <f>SUM(I1160:J1160)</f>
      </c>
      <c r="L1160" s="242"/>
      <c r="M1160" s="175"/>
      <c r="N1160" s="87"/>
      <c r="O1160" s="87"/>
      <c r="P1160" s="87"/>
      <c r="Q1160" s="87"/>
      <c r="R1160" s="87"/>
      <c r="S1160" s="87"/>
      <c r="T1160" s="87"/>
      <c r="U1160" s="87"/>
      <c r="V1160" s="175"/>
      <c r="W1160" s="87"/>
      <c r="X1160" s="87"/>
      <c r="Y1160" s="87"/>
      <c r="Z1160" s="87"/>
      <c r="AA1160" s="87"/>
      <c r="AB1160" s="87"/>
      <c r="AC1160" s="86"/>
      <c r="AD1160" s="87"/>
    </row>
    <row x14ac:dyDescent="0.25" r="1161" customHeight="1" ht="17.25">
      <c r="A1161" s="235">
        <f>A1160</f>
        <v>25569.375</v>
      </c>
      <c r="B1161" s="186" t="s">
        <v>64</v>
      </c>
      <c r="C1161" s="180"/>
      <c r="D1161" s="180">
        <v>52</v>
      </c>
      <c r="E1161" s="180">
        <v>26</v>
      </c>
      <c r="F1161" s="180"/>
      <c r="G1161" s="180">
        <f>SUM(C1161:F1161)</f>
      </c>
      <c r="H1161" s="182">
        <v>5500</v>
      </c>
      <c r="I1161" s="125">
        <f>G1161*H1161</f>
      </c>
      <c r="J1161" s="125">
        <f>I1161*0.1</f>
      </c>
      <c r="K1161" s="125">
        <f>SUM(I1161:J1161)</f>
      </c>
      <c r="L1161" s="242"/>
      <c r="M1161" s="175"/>
      <c r="N1161" s="87"/>
      <c r="O1161" s="87"/>
      <c r="P1161" s="87"/>
      <c r="Q1161" s="87"/>
      <c r="R1161" s="87"/>
      <c r="S1161" s="87"/>
      <c r="T1161" s="87"/>
      <c r="U1161" s="87"/>
      <c r="V1161" s="175"/>
      <c r="W1161" s="87"/>
      <c r="X1161" s="87"/>
      <c r="Y1161" s="87"/>
      <c r="Z1161" s="87"/>
      <c r="AA1161" s="87"/>
      <c r="AB1161" s="87"/>
      <c r="AC1161" s="86"/>
      <c r="AD1161" s="87"/>
    </row>
    <row x14ac:dyDescent="0.25" r="1162" customHeight="1" ht="17.25">
      <c r="A1162" s="235">
        <f>A1161</f>
        <v>25569.375</v>
      </c>
      <c r="B1162" s="186" t="s">
        <v>25</v>
      </c>
      <c r="C1162" s="180"/>
      <c r="D1162" s="180">
        <v>20</v>
      </c>
      <c r="E1162" s="180"/>
      <c r="F1162" s="180"/>
      <c r="G1162" s="180">
        <f>SUM(C1162:F1162)</f>
      </c>
      <c r="H1162" s="125">
        <v>6000</v>
      </c>
      <c r="I1162" s="125">
        <f>G1162*H1162</f>
      </c>
      <c r="J1162" s="125">
        <f>I1162*0.1</f>
      </c>
      <c r="K1162" s="125">
        <f>SUM(I1162:J1162)</f>
      </c>
      <c r="L1162" s="242"/>
      <c r="M1162" s="175"/>
      <c r="N1162" s="87"/>
      <c r="O1162" s="87"/>
      <c r="P1162" s="87"/>
      <c r="Q1162" s="87"/>
      <c r="R1162" s="87"/>
      <c r="S1162" s="87"/>
      <c r="T1162" s="87"/>
      <c r="U1162" s="87"/>
      <c r="V1162" s="175"/>
      <c r="W1162" s="87"/>
      <c r="X1162" s="87"/>
      <c r="Y1162" s="87"/>
      <c r="Z1162" s="87"/>
      <c r="AA1162" s="87"/>
      <c r="AB1162" s="87"/>
      <c r="AC1162" s="86"/>
      <c r="AD1162" s="87"/>
    </row>
    <row x14ac:dyDescent="0.25" r="1163" customHeight="1" ht="17.25">
      <c r="A1163" s="235">
        <f>A1162</f>
        <v>25569.375</v>
      </c>
      <c r="B1163" s="279" t="s">
        <v>76</v>
      </c>
      <c r="C1163" s="188" t="s">
        <v>14</v>
      </c>
      <c r="D1163" s="180">
        <v>18</v>
      </c>
      <c r="E1163" s="180">
        <v>12</v>
      </c>
      <c r="F1163" s="180">
        <v>5</v>
      </c>
      <c r="G1163" s="180">
        <f>SUM(C1163:F1163)</f>
      </c>
      <c r="H1163" s="125">
        <v>6000</v>
      </c>
      <c r="I1163" s="125">
        <f>G1163*H1163</f>
      </c>
      <c r="J1163" s="125">
        <f>I1163*0.1</f>
      </c>
      <c r="K1163" s="125">
        <f>SUM(I1163:J1163)</f>
      </c>
      <c r="L1163" s="242"/>
      <c r="M1163" s="175"/>
      <c r="N1163" s="87"/>
      <c r="O1163" s="87"/>
      <c r="P1163" s="87"/>
      <c r="Q1163" s="87"/>
      <c r="R1163" s="87"/>
      <c r="S1163" s="87"/>
      <c r="T1163" s="87"/>
      <c r="U1163" s="87"/>
      <c r="V1163" s="175"/>
      <c r="W1163" s="87"/>
      <c r="X1163" s="87"/>
      <c r="Y1163" s="87"/>
      <c r="Z1163" s="87"/>
      <c r="AA1163" s="87"/>
      <c r="AB1163" s="87"/>
      <c r="AC1163" s="86"/>
      <c r="AD1163" s="87"/>
    </row>
    <row x14ac:dyDescent="0.25" r="1164" customHeight="1" ht="17.25">
      <c r="A1164" s="235">
        <f>A1163</f>
        <v>25569.375</v>
      </c>
      <c r="B1164" s="186" t="s">
        <v>149</v>
      </c>
      <c r="C1164" s="180"/>
      <c r="D1164" s="180">
        <v>92</v>
      </c>
      <c r="E1164" s="180">
        <v>40</v>
      </c>
      <c r="F1164" s="180">
        <v>3</v>
      </c>
      <c r="G1164" s="180">
        <f>SUM(C1164:F1164)</f>
      </c>
      <c r="H1164" s="125">
        <v>6000</v>
      </c>
      <c r="I1164" s="125">
        <f>G1164*H1164</f>
      </c>
      <c r="J1164" s="125">
        <f>I1164*0.1</f>
      </c>
      <c r="K1164" s="125">
        <f>SUM(I1164:J1164)</f>
      </c>
      <c r="L1164" s="242"/>
      <c r="M1164" s="175"/>
      <c r="N1164" s="87"/>
      <c r="O1164" s="87"/>
      <c r="P1164" s="87"/>
      <c r="Q1164" s="87"/>
      <c r="R1164" s="87"/>
      <c r="S1164" s="87"/>
      <c r="T1164" s="87"/>
      <c r="U1164" s="87"/>
      <c r="V1164" s="175"/>
      <c r="W1164" s="87"/>
      <c r="X1164" s="87"/>
      <c r="Y1164" s="87"/>
      <c r="Z1164" s="87"/>
      <c r="AA1164" s="87"/>
      <c r="AB1164" s="87"/>
      <c r="AC1164" s="86"/>
      <c r="AD1164" s="87"/>
    </row>
    <row x14ac:dyDescent="0.25" r="1165" customHeight="1" ht="17.25">
      <c r="A1165" s="235">
        <f>A1164</f>
        <v>25569.375</v>
      </c>
      <c r="B1165" s="280" t="s">
        <v>43</v>
      </c>
      <c r="C1165" s="180"/>
      <c r="D1165" s="180">
        <v>45</v>
      </c>
      <c r="E1165" s="180">
        <v>0</v>
      </c>
      <c r="F1165" s="180"/>
      <c r="G1165" s="180">
        <f>SUM(C1165:F1165)</f>
      </c>
      <c r="H1165" s="125">
        <v>6000</v>
      </c>
      <c r="I1165" s="125">
        <f>G1165*H1165</f>
      </c>
      <c r="J1165" s="125">
        <f>I1165*0.1</f>
      </c>
      <c r="K1165" s="125">
        <f>SUM(I1165:J1165)</f>
      </c>
      <c r="L1165" s="242"/>
      <c r="M1165" s="175"/>
      <c r="N1165" s="87"/>
      <c r="O1165" s="87"/>
      <c r="P1165" s="87"/>
      <c r="Q1165" s="87"/>
      <c r="R1165" s="87"/>
      <c r="S1165" s="87"/>
      <c r="T1165" s="87"/>
      <c r="U1165" s="87"/>
      <c r="V1165" s="175"/>
      <c r="W1165" s="87"/>
      <c r="X1165" s="87"/>
      <c r="Y1165" s="87"/>
      <c r="Z1165" s="87"/>
      <c r="AA1165" s="87"/>
      <c r="AB1165" s="87"/>
      <c r="AC1165" s="86"/>
      <c r="AD1165" s="87"/>
    </row>
    <row x14ac:dyDescent="0.25" r="1166" customHeight="1" ht="17.25">
      <c r="A1166" s="235">
        <f>A1165</f>
        <v>25569.375</v>
      </c>
      <c r="B1166" s="280" t="s">
        <v>18</v>
      </c>
      <c r="C1166" s="180"/>
      <c r="D1166" s="180">
        <v>9</v>
      </c>
      <c r="E1166" s="180">
        <v>7</v>
      </c>
      <c r="F1166" s="180">
        <v>6</v>
      </c>
      <c r="G1166" s="180">
        <f>SUM(C1166:F1166)</f>
      </c>
      <c r="H1166" s="125">
        <v>6000</v>
      </c>
      <c r="I1166" s="125">
        <f>G1166*H1166</f>
      </c>
      <c r="J1166" s="125">
        <f>I1166*0.1</f>
      </c>
      <c r="K1166" s="125">
        <f>SUM(I1166:J1166)</f>
      </c>
      <c r="L1166" s="242"/>
      <c r="M1166" s="175"/>
      <c r="N1166" s="87"/>
      <c r="O1166" s="87"/>
      <c r="P1166" s="87"/>
      <c r="Q1166" s="87"/>
      <c r="R1166" s="87"/>
      <c r="S1166" s="87"/>
      <c r="T1166" s="87"/>
      <c r="U1166" s="87"/>
      <c r="V1166" s="175"/>
      <c r="W1166" s="87"/>
      <c r="X1166" s="87"/>
      <c r="Y1166" s="87"/>
      <c r="Z1166" s="87"/>
      <c r="AA1166" s="87"/>
      <c r="AB1166" s="87"/>
      <c r="AC1166" s="86"/>
      <c r="AD1166" s="87"/>
    </row>
    <row x14ac:dyDescent="0.25" r="1167" customHeight="1" ht="17.25">
      <c r="A1167" s="235">
        <f>A1166</f>
        <v>25569.375</v>
      </c>
      <c r="B1167" s="280" t="s">
        <v>82</v>
      </c>
      <c r="C1167" s="188" t="s">
        <v>14</v>
      </c>
      <c r="D1167" s="180">
        <v>25</v>
      </c>
      <c r="E1167" s="180">
        <v>11</v>
      </c>
      <c r="F1167" s="180">
        <v>7</v>
      </c>
      <c r="G1167" s="180">
        <f>SUM(C1167:F1167)</f>
      </c>
      <c r="H1167" s="125">
        <v>5000</v>
      </c>
      <c r="I1167" s="125">
        <f>G1167*H1167</f>
      </c>
      <c r="J1167" s="125">
        <f>I1167*0.1</f>
      </c>
      <c r="K1167" s="125">
        <f>SUM(I1167:J1167)</f>
      </c>
      <c r="L1167" s="242"/>
      <c r="M1167" s="175"/>
      <c r="N1167" s="87"/>
      <c r="O1167" s="87"/>
      <c r="P1167" s="87"/>
      <c r="Q1167" s="87"/>
      <c r="R1167" s="87"/>
      <c r="S1167" s="87"/>
      <c r="T1167" s="87"/>
      <c r="U1167" s="87"/>
      <c r="V1167" s="175"/>
      <c r="W1167" s="87"/>
      <c r="X1167" s="87"/>
      <c r="Y1167" s="87"/>
      <c r="Z1167" s="87"/>
      <c r="AA1167" s="87"/>
      <c r="AB1167" s="87"/>
      <c r="AC1167" s="86"/>
      <c r="AD1167" s="87"/>
    </row>
    <row x14ac:dyDescent="0.25" r="1168" customHeight="1" ht="17.25">
      <c r="A1168" s="235">
        <f>A1167</f>
        <v>25569.375</v>
      </c>
      <c r="B1168" s="280" t="s">
        <v>151</v>
      </c>
      <c r="C1168" s="180"/>
      <c r="D1168" s="180">
        <v>12</v>
      </c>
      <c r="E1168" s="180"/>
      <c r="F1168" s="180"/>
      <c r="G1168" s="180">
        <f>SUM(C1168:F1168)</f>
      </c>
      <c r="H1168" s="125">
        <v>5000</v>
      </c>
      <c r="I1168" s="125">
        <f>G1168*H1168</f>
      </c>
      <c r="J1168" s="125">
        <f>I1168*0.1</f>
      </c>
      <c r="K1168" s="125">
        <f>SUM(I1168:J1168)</f>
      </c>
      <c r="L1168" s="242"/>
      <c r="M1168" s="175"/>
      <c r="N1168" s="87"/>
      <c r="O1168" s="87"/>
      <c r="P1168" s="87"/>
      <c r="Q1168" s="87"/>
      <c r="R1168" s="87"/>
      <c r="S1168" s="87"/>
      <c r="T1168" s="87"/>
      <c r="U1168" s="87"/>
      <c r="V1168" s="175"/>
      <c r="W1168" s="87"/>
      <c r="X1168" s="87"/>
      <c r="Y1168" s="87"/>
      <c r="Z1168" s="87"/>
      <c r="AA1168" s="87"/>
      <c r="AB1168" s="87"/>
      <c r="AC1168" s="86"/>
      <c r="AD1168" s="87"/>
    </row>
    <row x14ac:dyDescent="0.25" r="1169" customHeight="1" ht="17.25">
      <c r="A1169" s="235">
        <f>A1168</f>
        <v>25569.375</v>
      </c>
      <c r="B1169" s="280"/>
      <c r="C1169" s="180"/>
      <c r="D1169" s="180"/>
      <c r="E1169" s="180"/>
      <c r="F1169" s="180"/>
      <c r="G1169" s="180">
        <f>SUM(C1169:F1169)</f>
      </c>
      <c r="H1169" s="125"/>
      <c r="I1169" s="125">
        <f>G1169*H1169</f>
      </c>
      <c r="J1169" s="125">
        <f>I1169*0.1</f>
      </c>
      <c r="K1169" s="125">
        <f>SUM(I1169:J1169)</f>
      </c>
      <c r="L1169" s="242"/>
      <c r="M1169" s="175"/>
      <c r="N1169" s="87"/>
      <c r="O1169" s="87"/>
      <c r="P1169" s="87"/>
      <c r="Q1169" s="87"/>
      <c r="R1169" s="87"/>
      <c r="S1169" s="87"/>
      <c r="T1169" s="87"/>
      <c r="U1169" s="87"/>
      <c r="V1169" s="175"/>
      <c r="W1169" s="87"/>
      <c r="X1169" s="87"/>
      <c r="Y1169" s="87"/>
      <c r="Z1169" s="87"/>
      <c r="AA1169" s="87"/>
      <c r="AB1169" s="87"/>
      <c r="AC1169" s="86"/>
      <c r="AD1169" s="87"/>
    </row>
    <row x14ac:dyDescent="0.25" r="1170" customHeight="1" ht="17.25">
      <c r="A1170" s="235">
        <f>A1169</f>
        <v>25569.375</v>
      </c>
      <c r="B1170" s="280"/>
      <c r="C1170" s="180"/>
      <c r="D1170" s="180"/>
      <c r="E1170" s="180"/>
      <c r="F1170" s="180"/>
      <c r="G1170" s="180">
        <f>SUM(C1170:F1170)</f>
      </c>
      <c r="H1170" s="125"/>
      <c r="I1170" s="125">
        <f>G1170*H1170</f>
      </c>
      <c r="J1170" s="125">
        <f>I1170*0.1</f>
      </c>
      <c r="K1170" s="125">
        <f>SUM(I1170:J1170)</f>
      </c>
      <c r="L1170" s="242"/>
      <c r="M1170" s="175"/>
      <c r="N1170" s="87"/>
      <c r="O1170" s="87"/>
      <c r="P1170" s="87"/>
      <c r="Q1170" s="87"/>
      <c r="R1170" s="87"/>
      <c r="S1170" s="87"/>
      <c r="T1170" s="87"/>
      <c r="U1170" s="87"/>
      <c r="V1170" s="175"/>
      <c r="W1170" s="87"/>
      <c r="X1170" s="87"/>
      <c r="Y1170" s="87"/>
      <c r="Z1170" s="87"/>
      <c r="AA1170" s="87"/>
      <c r="AB1170" s="87"/>
      <c r="AC1170" s="86"/>
      <c r="AD1170" s="87"/>
    </row>
    <row x14ac:dyDescent="0.25" r="1171" customHeight="1" ht="17.25">
      <c r="A1171" s="235">
        <f>A1170</f>
        <v>25569.375</v>
      </c>
      <c r="B1171" s="179"/>
      <c r="C1171" s="180"/>
      <c r="D1171" s="180"/>
      <c r="E1171" s="180"/>
      <c r="F1171" s="180"/>
      <c r="G1171" s="180">
        <f>SUM(C1171:F1171)</f>
      </c>
      <c r="H1171" s="125"/>
      <c r="I1171" s="125">
        <f>G1171*H1171</f>
      </c>
      <c r="J1171" s="125">
        <f>I1171*0.1</f>
      </c>
      <c r="K1171" s="125">
        <f>SUM(I1171:J1171)</f>
      </c>
      <c r="L1171" s="242"/>
      <c r="M1171" s="175"/>
      <c r="N1171" s="87"/>
      <c r="O1171" s="87"/>
      <c r="P1171" s="87"/>
      <c r="Q1171" s="87"/>
      <c r="R1171" s="87"/>
      <c r="S1171" s="87"/>
      <c r="T1171" s="87"/>
      <c r="U1171" s="87"/>
      <c r="V1171" s="175"/>
      <c r="W1171" s="87"/>
      <c r="X1171" s="87"/>
      <c r="Y1171" s="87"/>
      <c r="Z1171" s="87"/>
      <c r="AA1171" s="87"/>
      <c r="AB1171" s="87"/>
      <c r="AC1171" s="86"/>
      <c r="AD1171" s="87"/>
    </row>
    <row x14ac:dyDescent="0.25" r="1172" customHeight="1" ht="17.25">
      <c r="A1172" s="243">
        <f>A1171</f>
        <v>25569.375</v>
      </c>
      <c r="B1172" s="282" t="s">
        <v>155</v>
      </c>
      <c r="C1172" s="191">
        <f>SUM(C1129:C1171)</f>
      </c>
      <c r="D1172" s="191">
        <f>SUM(D1129:D1171)</f>
      </c>
      <c r="E1172" s="191">
        <f>SUM(E1129:E1171)</f>
      </c>
      <c r="F1172" s="191">
        <f>SUM(F1129:F1171)</f>
      </c>
      <c r="G1172" s="191">
        <f>SUM(G1129:G1171)</f>
      </c>
      <c r="H1172" s="201"/>
      <c r="I1172" s="201">
        <f>SUM(I1129:I1171)</f>
      </c>
      <c r="J1172" s="201">
        <f>SUM(J1129:J1171)</f>
      </c>
      <c r="K1172" s="201">
        <f>SUM(K1129:K1171)</f>
      </c>
      <c r="L1172" s="283"/>
      <c r="M1172" s="175"/>
      <c r="N1172" s="87"/>
      <c r="O1172" s="87"/>
      <c r="P1172" s="87"/>
      <c r="Q1172" s="87"/>
      <c r="R1172" s="87"/>
      <c r="S1172" s="87"/>
      <c r="T1172" s="87"/>
      <c r="U1172" s="87"/>
      <c r="V1172" s="175"/>
      <c r="W1172" s="87"/>
      <c r="X1172" s="87"/>
      <c r="Y1172" s="87"/>
      <c r="Z1172" s="87"/>
      <c r="AA1172" s="87"/>
      <c r="AB1172" s="87"/>
      <c r="AC1172" s="86"/>
      <c r="AD1172" s="87"/>
    </row>
    <row x14ac:dyDescent="0.25" r="1173" customHeight="1" ht="17.25">
      <c r="A1173" s="235">
        <f>A1175</f>
        <v>25569.375</v>
      </c>
      <c r="B1173" s="186" t="s">
        <v>113</v>
      </c>
      <c r="C1173" s="180"/>
      <c r="D1173" s="180">
        <v>99</v>
      </c>
      <c r="E1173" s="180">
        <v>89</v>
      </c>
      <c r="F1173" s="180"/>
      <c r="G1173" s="180">
        <f>SUM(C1173:F1173)</f>
      </c>
      <c r="H1173" s="125">
        <v>6500</v>
      </c>
      <c r="I1173" s="125">
        <f>G1173*H1173</f>
      </c>
      <c r="J1173" s="185"/>
      <c r="K1173" s="125">
        <f>SUM(I1173:J1173)</f>
      </c>
      <c r="L1173" s="242"/>
      <c r="M1173" s="175"/>
      <c r="N1173" s="87"/>
      <c r="O1173" s="87"/>
      <c r="P1173" s="87"/>
      <c r="Q1173" s="87"/>
      <c r="R1173" s="87"/>
      <c r="S1173" s="87"/>
      <c r="T1173" s="87"/>
      <c r="U1173" s="87"/>
      <c r="V1173" s="175"/>
      <c r="W1173" s="87"/>
      <c r="X1173" s="87"/>
      <c r="Y1173" s="87"/>
      <c r="Z1173" s="87"/>
      <c r="AA1173" s="87"/>
      <c r="AB1173" s="87"/>
      <c r="AC1173" s="86"/>
      <c r="AD1173" s="87"/>
    </row>
    <row x14ac:dyDescent="0.25" r="1174" customHeight="1" ht="17.25">
      <c r="A1174" s="235">
        <f>A1170</f>
        <v>25569.375</v>
      </c>
      <c r="B1174" s="186" t="s">
        <v>156</v>
      </c>
      <c r="C1174" s="180"/>
      <c r="D1174" s="180">
        <v>10</v>
      </c>
      <c r="E1174" s="180">
        <v>3</v>
      </c>
      <c r="F1174" s="180"/>
      <c r="G1174" s="180">
        <f>SUM(C1174:F1174)</f>
      </c>
      <c r="H1174" s="125">
        <v>6500</v>
      </c>
      <c r="I1174" s="125">
        <f>G1174*H1174</f>
      </c>
      <c r="J1174" s="185"/>
      <c r="K1174" s="125">
        <f>SUM(I1174:J1174)</f>
      </c>
      <c r="L1174" s="242"/>
      <c r="M1174" s="175"/>
      <c r="N1174" s="87"/>
      <c r="O1174" s="87"/>
      <c r="P1174" s="87"/>
      <c r="Q1174" s="87"/>
      <c r="R1174" s="87"/>
      <c r="S1174" s="87"/>
      <c r="T1174" s="87"/>
      <c r="U1174" s="87"/>
      <c r="V1174" s="175"/>
      <c r="W1174" s="87"/>
      <c r="X1174" s="87"/>
      <c r="Y1174" s="87"/>
      <c r="Z1174" s="87"/>
      <c r="AA1174" s="87"/>
      <c r="AB1174" s="87"/>
      <c r="AC1174" s="86"/>
      <c r="AD1174" s="87"/>
    </row>
    <row x14ac:dyDescent="0.25" r="1175" customHeight="1" ht="17.25">
      <c r="A1175" s="235">
        <f>A1176</f>
        <v>25569.375</v>
      </c>
      <c r="B1175" s="186" t="s">
        <v>112</v>
      </c>
      <c r="C1175" s="180"/>
      <c r="D1175" s="180">
        <v>16</v>
      </c>
      <c r="E1175" s="180">
        <v>9</v>
      </c>
      <c r="F1175" s="180"/>
      <c r="G1175" s="180">
        <f>SUM(C1175:F1175)</f>
      </c>
      <c r="H1175" s="125">
        <v>6900</v>
      </c>
      <c r="I1175" s="125">
        <f>G1175*H1175</f>
      </c>
      <c r="J1175" s="185"/>
      <c r="K1175" s="125">
        <f>SUM(I1175:J1175)</f>
      </c>
      <c r="L1175" s="242"/>
      <c r="M1175" s="175"/>
      <c r="N1175" s="87"/>
      <c r="O1175" s="87"/>
      <c r="P1175" s="87"/>
      <c r="Q1175" s="87"/>
      <c r="R1175" s="87"/>
      <c r="S1175" s="87"/>
      <c r="T1175" s="87"/>
      <c r="U1175" s="87"/>
      <c r="V1175" s="175"/>
      <c r="W1175" s="87"/>
      <c r="X1175" s="87"/>
      <c r="Y1175" s="87"/>
      <c r="Z1175" s="87"/>
      <c r="AA1175" s="87"/>
      <c r="AB1175" s="87"/>
      <c r="AC1175" s="86"/>
      <c r="AD1175" s="87"/>
    </row>
    <row x14ac:dyDescent="0.25" r="1176" customHeight="1" ht="17.25">
      <c r="A1176" s="235">
        <f>A1174</f>
        <v>25569.375</v>
      </c>
      <c r="B1176" s="179"/>
      <c r="C1176" s="180"/>
      <c r="D1176" s="180"/>
      <c r="E1176" s="180"/>
      <c r="F1176" s="180"/>
      <c r="G1176" s="180">
        <f>SUM(C1176:F1176)</f>
      </c>
      <c r="H1176" s="125"/>
      <c r="I1176" s="125">
        <f>G1174*H1176</f>
      </c>
      <c r="J1176" s="185"/>
      <c r="K1176" s="125">
        <f>SUM(I1176:J1176)</f>
      </c>
      <c r="L1176" s="242"/>
      <c r="M1176" s="175"/>
      <c r="N1176" s="87"/>
      <c r="O1176" s="87"/>
      <c r="P1176" s="87"/>
      <c r="Q1176" s="87"/>
      <c r="R1176" s="87"/>
      <c r="S1176" s="87"/>
      <c r="T1176" s="87"/>
      <c r="U1176" s="87"/>
      <c r="V1176" s="175"/>
      <c r="W1176" s="87"/>
      <c r="X1176" s="87"/>
      <c r="Y1176" s="87"/>
      <c r="Z1176" s="87"/>
      <c r="AA1176" s="87"/>
      <c r="AB1176" s="87"/>
      <c r="AC1176" s="86"/>
      <c r="AD1176" s="87"/>
    </row>
    <row x14ac:dyDescent="0.25" r="1177" customHeight="1" ht="17.25">
      <c r="A1177" s="235">
        <f>A1176</f>
        <v>25569.375</v>
      </c>
      <c r="B1177" s="179"/>
      <c r="C1177" s="180"/>
      <c r="D1177" s="180"/>
      <c r="E1177" s="180"/>
      <c r="F1177" s="180"/>
      <c r="G1177" s="180">
        <f>SUM(C1177:F1177)</f>
      </c>
      <c r="H1177" s="125"/>
      <c r="I1177" s="125">
        <f>G1177*H1177</f>
      </c>
      <c r="J1177" s="185"/>
      <c r="K1177" s="125">
        <f>SUM(I1177:J1177)</f>
      </c>
      <c r="L1177" s="242"/>
      <c r="M1177" s="175"/>
      <c r="N1177" s="87"/>
      <c r="O1177" s="87"/>
      <c r="P1177" s="87"/>
      <c r="Q1177" s="87"/>
      <c r="R1177" s="87"/>
      <c r="S1177" s="87"/>
      <c r="T1177" s="87"/>
      <c r="U1177" s="87"/>
      <c r="V1177" s="175"/>
      <c r="W1177" s="87"/>
      <c r="X1177" s="87"/>
      <c r="Y1177" s="87"/>
      <c r="Z1177" s="87"/>
      <c r="AA1177" s="87"/>
      <c r="AB1177" s="87"/>
      <c r="AC1177" s="86"/>
      <c r="AD1177" s="87"/>
    </row>
    <row x14ac:dyDescent="0.25" r="1178" customHeight="1" ht="17.25">
      <c r="A1178" s="235">
        <f>A1177</f>
        <v>25569.375</v>
      </c>
      <c r="B1178" s="179"/>
      <c r="C1178" s="180"/>
      <c r="D1178" s="180"/>
      <c r="E1178" s="180"/>
      <c r="F1178" s="180"/>
      <c r="G1178" s="180">
        <f>SUM(C1178:F1178)</f>
      </c>
      <c r="H1178" s="125"/>
      <c r="I1178" s="125">
        <f>G1177*H1178</f>
      </c>
      <c r="J1178" s="185"/>
      <c r="K1178" s="125">
        <f>SUM(I1178:J1178)</f>
      </c>
      <c r="L1178" s="242"/>
      <c r="M1178" s="175"/>
      <c r="N1178" s="87"/>
      <c r="O1178" s="87"/>
      <c r="P1178" s="87"/>
      <c r="Q1178" s="87"/>
      <c r="R1178" s="87"/>
      <c r="S1178" s="87"/>
      <c r="T1178" s="87"/>
      <c r="U1178" s="87"/>
      <c r="V1178" s="175"/>
      <c r="W1178" s="87"/>
      <c r="X1178" s="87"/>
      <c r="Y1178" s="87"/>
      <c r="Z1178" s="87"/>
      <c r="AA1178" s="87"/>
      <c r="AB1178" s="87"/>
      <c r="AC1178" s="86"/>
      <c r="AD1178" s="87"/>
    </row>
    <row x14ac:dyDescent="0.25" r="1179" customHeight="1" ht="17.25">
      <c r="A1179" s="235">
        <f>A1173</f>
        <v>25569.375</v>
      </c>
      <c r="B1179" s="179"/>
      <c r="C1179" s="180"/>
      <c r="D1179" s="180"/>
      <c r="E1179" s="180"/>
      <c r="F1179" s="180"/>
      <c r="G1179" s="180">
        <f>SUM(C1179:F1179)</f>
      </c>
      <c r="H1179" s="125"/>
      <c r="I1179" s="125">
        <f>G1179*H1179</f>
      </c>
      <c r="J1179" s="185"/>
      <c r="K1179" s="125">
        <f>SUM(I1179:J1179)</f>
      </c>
      <c r="L1179" s="242"/>
      <c r="M1179" s="175"/>
      <c r="N1179" s="87"/>
      <c r="O1179" s="87"/>
      <c r="P1179" s="87"/>
      <c r="Q1179" s="87"/>
      <c r="R1179" s="87"/>
      <c r="S1179" s="87"/>
      <c r="T1179" s="87"/>
      <c r="U1179" s="87"/>
      <c r="V1179" s="175"/>
      <c r="W1179" s="87"/>
      <c r="X1179" s="87"/>
      <c r="Y1179" s="87"/>
      <c r="Z1179" s="87"/>
      <c r="AA1179" s="87"/>
      <c r="AB1179" s="87"/>
      <c r="AC1179" s="86"/>
      <c r="AD1179" s="87"/>
    </row>
    <row x14ac:dyDescent="0.25" r="1180" customHeight="1" ht="17.25">
      <c r="A1180" s="235">
        <f>A1179</f>
        <v>25569.375</v>
      </c>
      <c r="B1180" s="179"/>
      <c r="C1180" s="180"/>
      <c r="D1180" s="180"/>
      <c r="E1180" s="180"/>
      <c r="F1180" s="180"/>
      <c r="G1180" s="180">
        <f>SUM(C1180:F1180)</f>
      </c>
      <c r="H1180" s="125"/>
      <c r="I1180" s="125">
        <f>G1179*H1180</f>
      </c>
      <c r="J1180" s="185"/>
      <c r="K1180" s="125">
        <f>SUM(I1180:J1180)</f>
      </c>
      <c r="L1180" s="242"/>
      <c r="M1180" s="175"/>
      <c r="N1180" s="87"/>
      <c r="O1180" s="87"/>
      <c r="P1180" s="87"/>
      <c r="Q1180" s="87"/>
      <c r="R1180" s="87"/>
      <c r="S1180" s="87"/>
      <c r="T1180" s="87"/>
      <c r="U1180" s="87"/>
      <c r="V1180" s="175"/>
      <c r="W1180" s="87"/>
      <c r="X1180" s="87"/>
      <c r="Y1180" s="87"/>
      <c r="Z1180" s="87"/>
      <c r="AA1180" s="87"/>
      <c r="AB1180" s="87"/>
      <c r="AC1180" s="86"/>
      <c r="AD1180" s="87"/>
    </row>
    <row x14ac:dyDescent="0.25" r="1181" customHeight="1" ht="17.25">
      <c r="A1181" s="243">
        <f>A1180</f>
        <v>25569.375</v>
      </c>
      <c r="B1181" s="282" t="s">
        <v>157</v>
      </c>
      <c r="C1181" s="191">
        <f>SUM(C1173:C1180)</f>
      </c>
      <c r="D1181" s="191">
        <f>SUM(D1173:D1180)</f>
      </c>
      <c r="E1181" s="191">
        <f>SUM(E1173:E1180)</f>
      </c>
      <c r="F1181" s="191">
        <f>SUM(F1173:F1180)</f>
      </c>
      <c r="G1181" s="191">
        <f>SUM(G1173:G1180)</f>
      </c>
      <c r="H1181" s="201"/>
      <c r="I1181" s="201">
        <f>SUM(I1173:I1180)</f>
      </c>
      <c r="J1181" s="201"/>
      <c r="K1181" s="202">
        <f>SUM(K1173:K1180)</f>
      </c>
      <c r="L1181" s="242"/>
      <c r="M1181" s="175"/>
      <c r="N1181" s="87"/>
      <c r="O1181" s="87"/>
      <c r="P1181" s="87"/>
      <c r="Q1181" s="87"/>
      <c r="R1181" s="87"/>
      <c r="S1181" s="87"/>
      <c r="T1181" s="87"/>
      <c r="U1181" s="87"/>
      <c r="V1181" s="175"/>
      <c r="W1181" s="87"/>
      <c r="X1181" s="87"/>
      <c r="Y1181" s="87"/>
      <c r="Z1181" s="87"/>
      <c r="AA1181" s="87"/>
      <c r="AB1181" s="87"/>
      <c r="AC1181" s="86"/>
      <c r="AD1181" s="87"/>
    </row>
    <row x14ac:dyDescent="0.25" r="1182" customHeight="1" ht="17.25" hidden="1">
      <c r="A1182" s="272" t="s">
        <v>128</v>
      </c>
      <c r="B1182" s="273" t="s">
        <v>2</v>
      </c>
      <c r="C1182" s="274" t="s">
        <v>129</v>
      </c>
      <c r="D1182" s="274" t="s">
        <v>130</v>
      </c>
      <c r="E1182" s="274" t="s">
        <v>131</v>
      </c>
      <c r="F1182" s="274" t="s">
        <v>132</v>
      </c>
      <c r="G1182" s="274" t="s">
        <v>133</v>
      </c>
      <c r="H1182" s="274" t="s">
        <v>7</v>
      </c>
      <c r="I1182" s="274" t="s">
        <v>134</v>
      </c>
      <c r="J1182" s="274" t="s">
        <v>90</v>
      </c>
      <c r="K1182" s="275" t="s">
        <v>135</v>
      </c>
      <c r="L1182" s="276"/>
      <c r="M1182" s="175"/>
      <c r="N1182" s="87"/>
      <c r="O1182" s="87"/>
      <c r="P1182" s="87"/>
      <c r="Q1182" s="87"/>
      <c r="R1182" s="87"/>
      <c r="S1182" s="87"/>
      <c r="T1182" s="87"/>
      <c r="U1182" s="87"/>
      <c r="V1182" s="175"/>
      <c r="W1182" s="87"/>
      <c r="X1182" s="87"/>
      <c r="Y1182" s="87"/>
      <c r="Z1182" s="87"/>
      <c r="AA1182" s="87"/>
      <c r="AB1182" s="87"/>
      <c r="AC1182" s="86"/>
      <c r="AD1182" s="87"/>
    </row>
    <row x14ac:dyDescent="0.25" r="1183" customHeight="1" ht="17.25">
      <c r="A1183" s="235">
        <f>A1181+1</f>
        <v>25569.375</v>
      </c>
      <c r="B1183" s="179" t="s">
        <v>46</v>
      </c>
      <c r="C1183" s="183" t="s">
        <v>14</v>
      </c>
      <c r="D1183" s="180">
        <v>14</v>
      </c>
      <c r="E1183" s="180"/>
      <c r="F1183" s="180"/>
      <c r="G1183" s="180">
        <f>SUM(C1183:F1183)</f>
      </c>
      <c r="H1183" s="182">
        <v>5000</v>
      </c>
      <c r="I1183" s="125">
        <f>G1183*H1183</f>
      </c>
      <c r="J1183" s="125">
        <f>I1183*0.1</f>
      </c>
      <c r="K1183" s="132">
        <f>SUM(I1183:J1183)</f>
      </c>
      <c r="L1183" s="242"/>
      <c r="M1183" s="175"/>
      <c r="N1183" s="87"/>
      <c r="O1183" s="87"/>
      <c r="P1183" s="87"/>
      <c r="Q1183" s="87"/>
      <c r="R1183" s="87"/>
      <c r="S1183" s="87"/>
      <c r="T1183" s="87"/>
      <c r="U1183" s="87"/>
      <c r="V1183" s="175"/>
      <c r="W1183" s="87"/>
      <c r="X1183" s="87"/>
      <c r="Y1183" s="87"/>
      <c r="Z1183" s="87"/>
      <c r="AA1183" s="87"/>
      <c r="AB1183" s="87"/>
      <c r="AC1183" s="86"/>
      <c r="AD1183" s="87"/>
    </row>
    <row x14ac:dyDescent="0.25" r="1184" customHeight="1" ht="17.25">
      <c r="A1184" s="235">
        <f>A1183</f>
        <v>25569.375</v>
      </c>
      <c r="B1184" s="179" t="s">
        <v>205</v>
      </c>
      <c r="C1184" s="180"/>
      <c r="D1184" s="180">
        <f>103-9</f>
      </c>
      <c r="E1184" s="180">
        <v>0</v>
      </c>
      <c r="F1184" s="180">
        <v>17</v>
      </c>
      <c r="G1184" s="180">
        <f>SUM(C1184:F1184)</f>
      </c>
      <c r="H1184" s="182">
        <v>4300</v>
      </c>
      <c r="I1184" s="125">
        <f>G1184*H1184</f>
      </c>
      <c r="J1184" s="125">
        <f>I1184*0.1</f>
      </c>
      <c r="K1184" s="132">
        <f>SUM(I1184:J1184)</f>
      </c>
      <c r="L1184" s="242"/>
      <c r="M1184" s="175"/>
      <c r="N1184" s="87"/>
      <c r="O1184" s="87"/>
      <c r="P1184" s="87"/>
      <c r="Q1184" s="87"/>
      <c r="R1184" s="87"/>
      <c r="S1184" s="87"/>
      <c r="T1184" s="87"/>
      <c r="U1184" s="87"/>
      <c r="V1184" s="175"/>
      <c r="W1184" s="87"/>
      <c r="X1184" s="87"/>
      <c r="Y1184" s="87"/>
      <c r="Z1184" s="87"/>
      <c r="AA1184" s="87"/>
      <c r="AB1184" s="87"/>
      <c r="AC1184" s="86"/>
      <c r="AD1184" s="87"/>
    </row>
    <row x14ac:dyDescent="0.25" r="1185" customHeight="1" ht="17.25">
      <c r="A1185" s="235">
        <f>A1184</f>
        <v>25569.375</v>
      </c>
      <c r="B1185" s="179" t="s">
        <v>206</v>
      </c>
      <c r="C1185" s="180"/>
      <c r="D1185" s="180">
        <v>9</v>
      </c>
      <c r="E1185" s="180"/>
      <c r="F1185" s="180"/>
      <c r="G1185" s="180">
        <f>SUM(C1185:F1185)</f>
      </c>
      <c r="H1185" s="182">
        <v>5000</v>
      </c>
      <c r="I1185" s="125">
        <f>G1185*H1185</f>
      </c>
      <c r="J1185" s="125">
        <f>I1185*0.1</f>
      </c>
      <c r="K1185" s="132">
        <f>SUM(I1185:J1185)</f>
      </c>
      <c r="L1185" s="242"/>
      <c r="M1185" s="175"/>
      <c r="N1185" s="87"/>
      <c r="O1185" s="87"/>
      <c r="P1185" s="87"/>
      <c r="Q1185" s="87"/>
      <c r="R1185" s="87"/>
      <c r="S1185" s="87"/>
      <c r="T1185" s="87"/>
      <c r="U1185" s="87"/>
      <c r="V1185" s="175"/>
      <c r="W1185" s="87"/>
      <c r="X1185" s="87"/>
      <c r="Y1185" s="87"/>
      <c r="Z1185" s="87"/>
      <c r="AA1185" s="87"/>
      <c r="AB1185" s="87"/>
      <c r="AC1185" s="86"/>
      <c r="AD1185" s="87"/>
    </row>
    <row x14ac:dyDescent="0.25" r="1186" customHeight="1" ht="17.25">
      <c r="A1186" s="235">
        <f>A1184</f>
        <v>25569.375</v>
      </c>
      <c r="B1186" s="179" t="s">
        <v>13</v>
      </c>
      <c r="C1186" s="180"/>
      <c r="D1186" s="180">
        <v>11</v>
      </c>
      <c r="E1186" s="180"/>
      <c r="F1186" s="180"/>
      <c r="G1186" s="180">
        <f>SUM(C1186:F1186)</f>
      </c>
      <c r="H1186" s="125">
        <v>6000</v>
      </c>
      <c r="I1186" s="125">
        <f>G1186*H1186</f>
      </c>
      <c r="J1186" s="125">
        <f>I1186*0.1</f>
      </c>
      <c r="K1186" s="132">
        <f>SUM(I1186:J1186)</f>
      </c>
      <c r="L1186" s="242"/>
      <c r="M1186" s="175"/>
      <c r="N1186" s="87"/>
      <c r="O1186" s="87"/>
      <c r="P1186" s="87"/>
      <c r="Q1186" s="87"/>
      <c r="R1186" s="87"/>
      <c r="S1186" s="87"/>
      <c r="T1186" s="87"/>
      <c r="U1186" s="87"/>
      <c r="V1186" s="175"/>
      <c r="W1186" s="87"/>
      <c r="X1186" s="87"/>
      <c r="Y1186" s="87"/>
      <c r="Z1186" s="87"/>
      <c r="AA1186" s="87"/>
      <c r="AB1186" s="87"/>
      <c r="AC1186" s="86"/>
      <c r="AD1186" s="87"/>
    </row>
    <row x14ac:dyDescent="0.25" r="1187" customHeight="1" ht="17.25">
      <c r="A1187" s="235">
        <f>A1186</f>
        <v>25569.375</v>
      </c>
      <c r="B1187" s="179" t="s">
        <v>58</v>
      </c>
      <c r="C1187" s="183" t="s">
        <v>14</v>
      </c>
      <c r="D1187" s="180">
        <v>16</v>
      </c>
      <c r="E1187" s="180">
        <v>7</v>
      </c>
      <c r="F1187" s="180"/>
      <c r="G1187" s="180">
        <f>SUM(C1187:F1187)</f>
      </c>
      <c r="H1187" s="237">
        <v>5500</v>
      </c>
      <c r="I1187" s="125">
        <f>G1187*H1187</f>
      </c>
      <c r="J1187" s="125">
        <f>I1187*0.1</f>
      </c>
      <c r="K1187" s="132">
        <f>SUM(I1187:J1187)</f>
      </c>
      <c r="L1187" s="242"/>
      <c r="M1187" s="175"/>
      <c r="N1187" s="87"/>
      <c r="O1187" s="87"/>
      <c r="P1187" s="87"/>
      <c r="Q1187" s="87"/>
      <c r="R1187" s="87"/>
      <c r="S1187" s="87"/>
      <c r="T1187" s="87"/>
      <c r="U1187" s="87"/>
      <c r="V1187" s="175"/>
      <c r="W1187" s="87"/>
      <c r="X1187" s="87"/>
      <c r="Y1187" s="87"/>
      <c r="Z1187" s="87"/>
      <c r="AA1187" s="87"/>
      <c r="AB1187" s="87"/>
      <c r="AC1187" s="86"/>
      <c r="AD1187" s="87"/>
    </row>
    <row x14ac:dyDescent="0.25" r="1188" customHeight="1" ht="17.25">
      <c r="A1188" s="235">
        <f>A1187</f>
        <v>25569.375</v>
      </c>
      <c r="B1188" s="179" t="s">
        <v>147</v>
      </c>
      <c r="C1188" s="183">
        <v>10</v>
      </c>
      <c r="D1188" s="180">
        <v>45</v>
      </c>
      <c r="E1188" s="180">
        <v>25</v>
      </c>
      <c r="F1188" s="180">
        <v>16</v>
      </c>
      <c r="G1188" s="180">
        <f>SUM(C1188:F1188)</f>
      </c>
      <c r="H1188" s="125">
        <v>5000</v>
      </c>
      <c r="I1188" s="125">
        <f>G1188*H1188</f>
      </c>
      <c r="J1188" s="125">
        <f>I1188*0.1</f>
      </c>
      <c r="K1188" s="132">
        <f>SUM(I1188:J1188)</f>
      </c>
      <c r="L1188" s="242"/>
      <c r="M1188" s="175"/>
      <c r="N1188" s="87"/>
      <c r="O1188" s="87"/>
      <c r="P1188" s="87"/>
      <c r="Q1188" s="87"/>
      <c r="R1188" s="87"/>
      <c r="S1188" s="87"/>
      <c r="T1188" s="87"/>
      <c r="U1188" s="87"/>
      <c r="V1188" s="175"/>
      <c r="W1188" s="87"/>
      <c r="X1188" s="87"/>
      <c r="Y1188" s="87"/>
      <c r="Z1188" s="87"/>
      <c r="AA1188" s="87"/>
      <c r="AB1188" s="87"/>
      <c r="AC1188" s="86"/>
      <c r="AD1188" s="87"/>
    </row>
    <row x14ac:dyDescent="0.25" r="1189" customHeight="1" ht="17.25">
      <c r="A1189" s="235">
        <f>A1188</f>
        <v>25569.375</v>
      </c>
      <c r="B1189" s="179" t="s">
        <v>27</v>
      </c>
      <c r="C1189" s="180"/>
      <c r="D1189" s="180">
        <v>10</v>
      </c>
      <c r="E1189" s="180">
        <v>10</v>
      </c>
      <c r="F1189" s="180"/>
      <c r="G1189" s="180">
        <f>SUM(C1189:F1189)</f>
      </c>
      <c r="H1189" s="125">
        <v>5500</v>
      </c>
      <c r="I1189" s="125">
        <f>G1189*H1189</f>
      </c>
      <c r="J1189" s="125">
        <f>I1189*0.1</f>
      </c>
      <c r="K1189" s="132">
        <f>SUM(I1189:J1189)</f>
      </c>
      <c r="L1189" s="242"/>
      <c r="M1189" s="175"/>
      <c r="N1189" s="87"/>
      <c r="O1189" s="87"/>
      <c r="P1189" s="87"/>
      <c r="Q1189" s="87"/>
      <c r="R1189" s="87"/>
      <c r="S1189" s="87"/>
      <c r="T1189" s="87"/>
      <c r="U1189" s="87"/>
      <c r="V1189" s="175"/>
      <c r="W1189" s="87"/>
      <c r="X1189" s="87"/>
      <c r="Y1189" s="87"/>
      <c r="Z1189" s="87"/>
      <c r="AA1189" s="87"/>
      <c r="AB1189" s="87"/>
      <c r="AC1189" s="86"/>
      <c r="AD1189" s="87"/>
    </row>
    <row x14ac:dyDescent="0.25" r="1190" customHeight="1" ht="17.25">
      <c r="A1190" s="235">
        <f>A1189</f>
        <v>25569.375</v>
      </c>
      <c r="B1190" s="179" t="s">
        <v>20</v>
      </c>
      <c r="C1190" s="180"/>
      <c r="D1190" s="180">
        <v>61</v>
      </c>
      <c r="E1190" s="180"/>
      <c r="F1190" s="180"/>
      <c r="G1190" s="180">
        <f>SUM(C1190:F1190)</f>
      </c>
      <c r="H1190" s="125">
        <v>5000</v>
      </c>
      <c r="I1190" s="125">
        <f>G1190*H1190</f>
      </c>
      <c r="J1190" s="125">
        <f>I1190*0.1</f>
      </c>
      <c r="K1190" s="132">
        <f>SUM(I1190:J1190)</f>
      </c>
      <c r="L1190" s="242"/>
      <c r="M1190" s="175"/>
      <c r="N1190" s="87"/>
      <c r="O1190" s="87"/>
      <c r="P1190" s="87"/>
      <c r="Q1190" s="87"/>
      <c r="R1190" s="87"/>
      <c r="S1190" s="87"/>
      <c r="T1190" s="87"/>
      <c r="U1190" s="87"/>
      <c r="V1190" s="175"/>
      <c r="W1190" s="87"/>
      <c r="X1190" s="87"/>
      <c r="Y1190" s="87"/>
      <c r="Z1190" s="87"/>
      <c r="AA1190" s="87"/>
      <c r="AB1190" s="87"/>
      <c r="AC1190" s="86"/>
      <c r="AD1190" s="87"/>
    </row>
    <row x14ac:dyDescent="0.25" r="1191" customHeight="1" ht="17.25">
      <c r="A1191" s="235">
        <f>A1190</f>
        <v>25569.375</v>
      </c>
      <c r="B1191" s="179" t="s">
        <v>31</v>
      </c>
      <c r="C1191" s="180"/>
      <c r="D1191" s="180">
        <v>25</v>
      </c>
      <c r="E1191" s="180"/>
      <c r="F1191" s="180"/>
      <c r="G1191" s="180">
        <f>SUM(C1191:F1191)</f>
      </c>
      <c r="H1191" s="125">
        <v>6000</v>
      </c>
      <c r="I1191" s="125">
        <f>G1191*H1191</f>
      </c>
      <c r="J1191" s="125">
        <f>I1191*0.1</f>
      </c>
      <c r="K1191" s="132">
        <f>SUM(I1191:J1191)</f>
      </c>
      <c r="L1191" s="242"/>
      <c r="M1191" s="175"/>
      <c r="N1191" s="87"/>
      <c r="O1191" s="87"/>
      <c r="P1191" s="87"/>
      <c r="Q1191" s="87"/>
      <c r="R1191" s="87"/>
      <c r="S1191" s="87"/>
      <c r="T1191" s="87"/>
      <c r="U1191" s="87"/>
      <c r="V1191" s="175"/>
      <c r="W1191" s="87"/>
      <c r="X1191" s="87"/>
      <c r="Y1191" s="87"/>
      <c r="Z1191" s="87"/>
      <c r="AA1191" s="87"/>
      <c r="AB1191" s="87"/>
      <c r="AC1191" s="86"/>
      <c r="AD1191" s="87"/>
    </row>
    <row x14ac:dyDescent="0.25" r="1192" customHeight="1" ht="17.25">
      <c r="A1192" s="235">
        <f>A1191</f>
        <v>25569.375</v>
      </c>
      <c r="B1192" s="179" t="s">
        <v>71</v>
      </c>
      <c r="C1192" s="180"/>
      <c r="D1192" s="180">
        <v>25</v>
      </c>
      <c r="E1192" s="180"/>
      <c r="F1192" s="180"/>
      <c r="G1192" s="180">
        <f>SUM(C1192:F1192)</f>
      </c>
      <c r="H1192" s="125">
        <v>6000</v>
      </c>
      <c r="I1192" s="125">
        <f>G1192*H1192</f>
      </c>
      <c r="J1192" s="125">
        <f>I1192*0.1</f>
      </c>
      <c r="K1192" s="132">
        <f>SUM(I1192:J1192)</f>
      </c>
      <c r="L1192" s="242"/>
      <c r="M1192" s="175"/>
      <c r="N1192" s="87"/>
      <c r="O1192" s="87"/>
      <c r="P1192" s="87"/>
      <c r="Q1192" s="87"/>
      <c r="R1192" s="87"/>
      <c r="S1192" s="87"/>
      <c r="T1192" s="87"/>
      <c r="U1192" s="87"/>
      <c r="V1192" s="175"/>
      <c r="W1192" s="87"/>
      <c r="X1192" s="87"/>
      <c r="Y1192" s="87"/>
      <c r="Z1192" s="87"/>
      <c r="AA1192" s="87"/>
      <c r="AB1192" s="87"/>
      <c r="AC1192" s="86"/>
      <c r="AD1192" s="87"/>
    </row>
    <row x14ac:dyDescent="0.25" r="1193" customHeight="1" ht="17.25">
      <c r="A1193" s="235">
        <f>A1192</f>
        <v>25569.375</v>
      </c>
      <c r="B1193" s="179" t="s">
        <v>49</v>
      </c>
      <c r="C1193" s="180"/>
      <c r="D1193" s="180">
        <v>15</v>
      </c>
      <c r="E1193" s="180">
        <v>10</v>
      </c>
      <c r="F1193" s="180">
        <v>6</v>
      </c>
      <c r="G1193" s="180">
        <f>SUM(C1193:F1193)</f>
      </c>
      <c r="H1193" s="125">
        <v>6000</v>
      </c>
      <c r="I1193" s="125">
        <f>G1193*H1193</f>
      </c>
      <c r="J1193" s="125">
        <f>I1193*0.1</f>
      </c>
      <c r="K1193" s="132">
        <f>SUM(I1193:J1193)</f>
      </c>
      <c r="L1193" s="242"/>
      <c r="M1193" s="175"/>
      <c r="N1193" s="87"/>
      <c r="O1193" s="87"/>
      <c r="P1193" s="87"/>
      <c r="Q1193" s="87"/>
      <c r="R1193" s="87"/>
      <c r="S1193" s="87"/>
      <c r="T1193" s="87"/>
      <c r="U1193" s="87"/>
      <c r="V1193" s="175"/>
      <c r="W1193" s="87"/>
      <c r="X1193" s="87"/>
      <c r="Y1193" s="87"/>
      <c r="Z1193" s="87"/>
      <c r="AA1193" s="87"/>
      <c r="AB1193" s="87"/>
      <c r="AC1193" s="86"/>
      <c r="AD1193" s="87"/>
    </row>
    <row x14ac:dyDescent="0.25" r="1194" customHeight="1" ht="17.25">
      <c r="A1194" s="235">
        <f>A1193</f>
        <v>25569.375</v>
      </c>
      <c r="B1194" s="184" t="s">
        <v>9</v>
      </c>
      <c r="C1194" s="180"/>
      <c r="D1194" s="180">
        <v>40</v>
      </c>
      <c r="E1194" s="180"/>
      <c r="F1194" s="180"/>
      <c r="G1194" s="180">
        <f>SUM(C1194:F1194)</f>
      </c>
      <c r="H1194" s="125">
        <v>6000</v>
      </c>
      <c r="I1194" s="125">
        <f>G1194*H1194</f>
      </c>
      <c r="J1194" s="125">
        <f>I1194*0.1</f>
      </c>
      <c r="K1194" s="132">
        <f>SUM(I1194:J1194)</f>
      </c>
      <c r="L1194" s="242"/>
      <c r="M1194" s="175"/>
      <c r="N1194" s="87"/>
      <c r="O1194" s="87"/>
      <c r="P1194" s="87"/>
      <c r="Q1194" s="87"/>
      <c r="R1194" s="87"/>
      <c r="S1194" s="87"/>
      <c r="T1194" s="87"/>
      <c r="U1194" s="87"/>
      <c r="V1194" s="175"/>
      <c r="W1194" s="87"/>
      <c r="X1194" s="87"/>
      <c r="Y1194" s="87"/>
      <c r="Z1194" s="87"/>
      <c r="AA1194" s="87"/>
      <c r="AB1194" s="87"/>
      <c r="AC1194" s="86"/>
      <c r="AD1194" s="87"/>
    </row>
    <row x14ac:dyDescent="0.25" r="1195" customHeight="1" ht="17.25">
      <c r="A1195" s="235">
        <f>A1194</f>
        <v>25569.375</v>
      </c>
      <c r="B1195" s="179" t="s">
        <v>78</v>
      </c>
      <c r="C1195" s="180"/>
      <c r="D1195" s="180">
        <v>20</v>
      </c>
      <c r="E1195" s="180"/>
      <c r="F1195" s="180"/>
      <c r="G1195" s="180">
        <f>SUM(C1195:F1195)</f>
      </c>
      <c r="H1195" s="125">
        <v>6500</v>
      </c>
      <c r="I1195" s="125">
        <f>G1195*H1195</f>
      </c>
      <c r="J1195" s="125">
        <f>I1195*0.1</f>
      </c>
      <c r="K1195" s="132">
        <f>SUM(I1195:J1195)</f>
      </c>
      <c r="L1195" s="242"/>
      <c r="M1195" s="175"/>
      <c r="N1195" s="87"/>
      <c r="O1195" s="87"/>
      <c r="P1195" s="87"/>
      <c r="Q1195" s="87"/>
      <c r="R1195" s="87"/>
      <c r="S1195" s="87"/>
      <c r="T1195" s="87"/>
      <c r="U1195" s="87"/>
      <c r="V1195" s="175"/>
      <c r="W1195" s="87"/>
      <c r="X1195" s="87"/>
      <c r="Y1195" s="87"/>
      <c r="Z1195" s="87"/>
      <c r="AA1195" s="87"/>
      <c r="AB1195" s="87"/>
      <c r="AC1195" s="86"/>
      <c r="AD1195" s="87"/>
    </row>
    <row x14ac:dyDescent="0.25" r="1196" customHeight="1" ht="17.25">
      <c r="A1196" s="235">
        <f>A1195</f>
        <v>25569.375</v>
      </c>
      <c r="B1196" s="179" t="s">
        <v>55</v>
      </c>
      <c r="C1196" s="180"/>
      <c r="D1196" s="180">
        <v>10</v>
      </c>
      <c r="E1196" s="180"/>
      <c r="F1196" s="180"/>
      <c r="G1196" s="180">
        <f>SUM(C1196:F1196)</f>
      </c>
      <c r="H1196" s="125">
        <v>6500</v>
      </c>
      <c r="I1196" s="125">
        <f>G1196*H1196</f>
      </c>
      <c r="J1196" s="125">
        <f>I1196*0.1</f>
      </c>
      <c r="K1196" s="132">
        <f>SUM(I1196:J1196)</f>
      </c>
      <c r="L1196" s="242"/>
      <c r="M1196" s="175"/>
      <c r="N1196" s="87"/>
      <c r="O1196" s="87"/>
      <c r="P1196" s="87"/>
      <c r="Q1196" s="87"/>
      <c r="R1196" s="87"/>
      <c r="S1196" s="87"/>
      <c r="T1196" s="87"/>
      <c r="U1196" s="87"/>
      <c r="V1196" s="175"/>
      <c r="W1196" s="87"/>
      <c r="X1196" s="87"/>
      <c r="Y1196" s="87"/>
      <c r="Z1196" s="87"/>
      <c r="AA1196" s="87"/>
      <c r="AB1196" s="87"/>
      <c r="AC1196" s="86"/>
      <c r="AD1196" s="87"/>
    </row>
    <row x14ac:dyDescent="0.25" r="1197" customHeight="1" ht="17.25">
      <c r="A1197" s="235">
        <f>A1196</f>
        <v>25569.375</v>
      </c>
      <c r="B1197" s="279" t="s">
        <v>80</v>
      </c>
      <c r="C1197" s="180"/>
      <c r="D1197" s="180">
        <v>23</v>
      </c>
      <c r="E1197" s="180"/>
      <c r="F1197" s="180"/>
      <c r="G1197" s="180">
        <f>SUM(C1197:F1197)</f>
      </c>
      <c r="H1197" s="125">
        <v>6000</v>
      </c>
      <c r="I1197" s="125">
        <f>G1197*H1197</f>
      </c>
      <c r="J1197" s="185"/>
      <c r="K1197" s="132">
        <f>SUM(I1197:J1197)</f>
      </c>
      <c r="L1197" s="242"/>
      <c r="M1197" s="175"/>
      <c r="N1197" s="87"/>
      <c r="O1197" s="87"/>
      <c r="P1197" s="87"/>
      <c r="Q1197" s="87"/>
      <c r="R1197" s="87"/>
      <c r="S1197" s="87"/>
      <c r="T1197" s="87"/>
      <c r="U1197" s="87"/>
      <c r="V1197" s="175"/>
      <c r="W1197" s="87"/>
      <c r="X1197" s="87"/>
      <c r="Y1197" s="87"/>
      <c r="Z1197" s="87"/>
      <c r="AA1197" s="87"/>
      <c r="AB1197" s="87"/>
      <c r="AC1197" s="86"/>
      <c r="AD1197" s="87"/>
    </row>
    <row x14ac:dyDescent="0.25" r="1198" customHeight="1" ht="17.25">
      <c r="A1198" s="235">
        <f>A1197</f>
        <v>25569.375</v>
      </c>
      <c r="B1198" s="279" t="s">
        <v>67</v>
      </c>
      <c r="C1198" s="180"/>
      <c r="D1198" s="180">
        <v>7</v>
      </c>
      <c r="E1198" s="180">
        <v>6</v>
      </c>
      <c r="F1198" s="180"/>
      <c r="G1198" s="180">
        <f>SUM(C1198:F1198)</f>
      </c>
      <c r="H1198" s="125">
        <v>5500</v>
      </c>
      <c r="I1198" s="125">
        <f>G1198*H1198</f>
      </c>
      <c r="J1198" s="125">
        <f>I1198*0.1</f>
      </c>
      <c r="K1198" s="132">
        <f>SUM(I1198:J1198)</f>
      </c>
      <c r="L1198" s="242"/>
      <c r="M1198" s="175"/>
      <c r="N1198" s="87"/>
      <c r="O1198" s="87"/>
      <c r="P1198" s="87"/>
      <c r="Q1198" s="87"/>
      <c r="R1198" s="87"/>
      <c r="S1198" s="87"/>
      <c r="T1198" s="87"/>
      <c r="U1198" s="87"/>
      <c r="V1198" s="175"/>
      <c r="W1198" s="87"/>
      <c r="X1198" s="87"/>
      <c r="Y1198" s="87"/>
      <c r="Z1198" s="87"/>
      <c r="AA1198" s="87"/>
      <c r="AB1198" s="87"/>
      <c r="AC1198" s="86"/>
      <c r="AD1198" s="87"/>
    </row>
    <row x14ac:dyDescent="0.25" r="1199" customHeight="1" ht="17.25">
      <c r="A1199" s="235">
        <f>A1198</f>
        <v>25569.375</v>
      </c>
      <c r="B1199" s="279" t="s">
        <v>74</v>
      </c>
      <c r="C1199" s="180"/>
      <c r="D1199" s="180">
        <v>28</v>
      </c>
      <c r="E1199" s="180">
        <v>17</v>
      </c>
      <c r="F1199" s="180">
        <v>5</v>
      </c>
      <c r="G1199" s="180">
        <f>SUM(C1199:F1199)</f>
      </c>
      <c r="H1199" s="187">
        <v>5000</v>
      </c>
      <c r="I1199" s="125">
        <f>G1199*H1199</f>
      </c>
      <c r="J1199" s="125">
        <f>I1199*0.1</f>
      </c>
      <c r="K1199" s="132">
        <f>SUM(I1199:J1199)</f>
      </c>
      <c r="L1199" s="242"/>
      <c r="M1199" s="175"/>
      <c r="N1199" s="87"/>
      <c r="O1199" s="87"/>
      <c r="P1199" s="87"/>
      <c r="Q1199" s="87"/>
      <c r="R1199" s="87"/>
      <c r="S1199" s="87"/>
      <c r="T1199" s="87"/>
      <c r="U1199" s="87"/>
      <c r="V1199" s="175"/>
      <c r="W1199" s="87"/>
      <c r="X1199" s="87"/>
      <c r="Y1199" s="87"/>
      <c r="Z1199" s="87"/>
      <c r="AA1199" s="87"/>
      <c r="AB1199" s="87"/>
      <c r="AC1199" s="86"/>
      <c r="AD1199" s="87"/>
    </row>
    <row x14ac:dyDescent="0.25" r="1200" customHeight="1" ht="17.25">
      <c r="A1200" s="235">
        <f>A1199</f>
        <v>25569.375</v>
      </c>
      <c r="B1200" s="280" t="s">
        <v>11</v>
      </c>
      <c r="C1200" s="180"/>
      <c r="D1200" s="180">
        <v>13</v>
      </c>
      <c r="E1200" s="180">
        <v>7</v>
      </c>
      <c r="F1200" s="180"/>
      <c r="G1200" s="180">
        <f>SUM(C1200:F1200)</f>
      </c>
      <c r="H1200" s="125">
        <v>6000</v>
      </c>
      <c r="I1200" s="125">
        <f>G1200*H1200</f>
      </c>
      <c r="J1200" s="125">
        <f>I1200*0.1</f>
      </c>
      <c r="K1200" s="132">
        <f>SUM(I1200:J1200)</f>
      </c>
      <c r="L1200" s="242"/>
      <c r="M1200" s="175"/>
      <c r="N1200" s="87"/>
      <c r="O1200" s="87"/>
      <c r="P1200" s="87"/>
      <c r="Q1200" s="87"/>
      <c r="R1200" s="87"/>
      <c r="S1200" s="87"/>
      <c r="T1200" s="87"/>
      <c r="U1200" s="87"/>
      <c r="V1200" s="175"/>
      <c r="W1200" s="87"/>
      <c r="X1200" s="87"/>
      <c r="Y1200" s="87"/>
      <c r="Z1200" s="87"/>
      <c r="AA1200" s="87"/>
      <c r="AB1200" s="87"/>
      <c r="AC1200" s="86"/>
      <c r="AD1200" s="87"/>
    </row>
    <row x14ac:dyDescent="0.25" r="1201" customHeight="1" ht="17.25">
      <c r="A1201" s="235">
        <f>A1200</f>
        <v>25569.375</v>
      </c>
      <c r="B1201" s="279" t="s">
        <v>22</v>
      </c>
      <c r="C1201" s="180"/>
      <c r="D1201" s="180">
        <v>28</v>
      </c>
      <c r="E1201" s="180"/>
      <c r="F1201" s="180"/>
      <c r="G1201" s="180">
        <f>SUM(C1201:F1201)</f>
      </c>
      <c r="H1201" s="237">
        <v>4800</v>
      </c>
      <c r="I1201" s="125">
        <f>G1201*H1201</f>
      </c>
      <c r="J1201" s="125">
        <f>I1201*0.1</f>
      </c>
      <c r="K1201" s="132">
        <f>SUM(I1201:J1201)</f>
      </c>
      <c r="L1201" s="242"/>
      <c r="M1201" s="175"/>
      <c r="N1201" s="87"/>
      <c r="O1201" s="87"/>
      <c r="P1201" s="87"/>
      <c r="Q1201" s="87"/>
      <c r="R1201" s="87"/>
      <c r="S1201" s="87"/>
      <c r="T1201" s="87"/>
      <c r="U1201" s="87"/>
      <c r="V1201" s="175"/>
      <c r="W1201" s="87"/>
      <c r="X1201" s="87"/>
      <c r="Y1201" s="87"/>
      <c r="Z1201" s="87"/>
      <c r="AA1201" s="87"/>
      <c r="AB1201" s="87"/>
      <c r="AC1201" s="86"/>
      <c r="AD1201" s="87"/>
    </row>
    <row x14ac:dyDescent="0.25" r="1202" customHeight="1" ht="17.25">
      <c r="A1202" s="235">
        <f>A1201</f>
        <v>25569.375</v>
      </c>
      <c r="B1202" s="279" t="s">
        <v>84</v>
      </c>
      <c r="C1202" s="180"/>
      <c r="D1202" s="180">
        <v>16</v>
      </c>
      <c r="E1202" s="180">
        <v>9</v>
      </c>
      <c r="F1202" s="180"/>
      <c r="G1202" s="180">
        <f>SUM(C1202:F1202)</f>
      </c>
      <c r="H1202" s="237">
        <v>4800</v>
      </c>
      <c r="I1202" s="125">
        <f>G1202*H1202</f>
      </c>
      <c r="J1202" s="125">
        <f>I1202*0.1</f>
      </c>
      <c r="K1202" s="132">
        <f>SUM(I1202:J1202)</f>
      </c>
      <c r="L1202" s="242"/>
      <c r="M1202" s="175"/>
      <c r="N1202" s="87"/>
      <c r="O1202" s="87"/>
      <c r="P1202" s="87"/>
      <c r="Q1202" s="87"/>
      <c r="R1202" s="87"/>
      <c r="S1202" s="87"/>
      <c r="T1202" s="87"/>
      <c r="U1202" s="87"/>
      <c r="V1202" s="175"/>
      <c r="W1202" s="87"/>
      <c r="X1202" s="87"/>
      <c r="Y1202" s="87"/>
      <c r="Z1202" s="87"/>
      <c r="AA1202" s="87"/>
      <c r="AB1202" s="87"/>
      <c r="AC1202" s="86"/>
      <c r="AD1202" s="87"/>
    </row>
    <row x14ac:dyDescent="0.25" r="1203" customHeight="1" ht="17.25">
      <c r="A1203" s="235">
        <f>A1202</f>
        <v>25569.375</v>
      </c>
      <c r="B1203" s="280" t="s">
        <v>17</v>
      </c>
      <c r="C1203" s="180"/>
      <c r="D1203" s="180">
        <v>37</v>
      </c>
      <c r="E1203" s="180">
        <v>12</v>
      </c>
      <c r="F1203" s="180"/>
      <c r="G1203" s="180">
        <f>SUM(C1203:F1203)</f>
      </c>
      <c r="H1203" s="125">
        <v>6000</v>
      </c>
      <c r="I1203" s="125">
        <f>G1203*H1203</f>
      </c>
      <c r="J1203" s="185"/>
      <c r="K1203" s="132">
        <f>SUM(I1203:J1203)</f>
      </c>
      <c r="L1203" s="242"/>
      <c r="M1203" s="175"/>
      <c r="N1203" s="87"/>
      <c r="O1203" s="87"/>
      <c r="P1203" s="87"/>
      <c r="Q1203" s="87"/>
      <c r="R1203" s="87"/>
      <c r="S1203" s="87"/>
      <c r="T1203" s="87"/>
      <c r="U1203" s="87"/>
      <c r="V1203" s="175"/>
      <c r="W1203" s="87"/>
      <c r="X1203" s="87"/>
      <c r="Y1203" s="87"/>
      <c r="Z1203" s="87"/>
      <c r="AA1203" s="87"/>
      <c r="AB1203" s="87"/>
      <c r="AC1203" s="86"/>
      <c r="AD1203" s="87"/>
    </row>
    <row x14ac:dyDescent="0.25" r="1204" customHeight="1" ht="17.25">
      <c r="A1204" s="235">
        <f>A1203</f>
        <v>25569.375</v>
      </c>
      <c r="B1204" s="279" t="s">
        <v>29</v>
      </c>
      <c r="C1204" s="188" t="s">
        <v>14</v>
      </c>
      <c r="D1204" s="180">
        <v>13</v>
      </c>
      <c r="E1204" s="180">
        <v>13</v>
      </c>
      <c r="F1204" s="180"/>
      <c r="G1204" s="180">
        <f>SUM(C1204:F1204)</f>
      </c>
      <c r="H1204" s="125">
        <v>5500</v>
      </c>
      <c r="I1204" s="125">
        <f>G1204*H1204</f>
      </c>
      <c r="J1204" s="125">
        <f>I1204*0.1</f>
      </c>
      <c r="K1204" s="132">
        <f>SUM(I1204:J1204)</f>
      </c>
      <c r="L1204" s="242"/>
      <c r="M1204" s="175"/>
      <c r="N1204" s="87"/>
      <c r="O1204" s="87"/>
      <c r="P1204" s="87"/>
      <c r="Q1204" s="87"/>
      <c r="R1204" s="87"/>
      <c r="S1204" s="87"/>
      <c r="T1204" s="87"/>
      <c r="U1204" s="87"/>
      <c r="V1204" s="175"/>
      <c r="W1204" s="87"/>
      <c r="X1204" s="87"/>
      <c r="Y1204" s="87"/>
      <c r="Z1204" s="87"/>
      <c r="AA1204" s="87"/>
      <c r="AB1204" s="87"/>
      <c r="AC1204" s="86"/>
      <c r="AD1204" s="87"/>
    </row>
    <row x14ac:dyDescent="0.25" r="1205" customHeight="1" ht="17.25">
      <c r="A1205" s="235">
        <f>A1204</f>
        <v>25569.375</v>
      </c>
      <c r="B1205" s="279" t="s">
        <v>15</v>
      </c>
      <c r="C1205" s="180"/>
      <c r="D1205" s="180">
        <v>25</v>
      </c>
      <c r="E1205" s="180">
        <v>5</v>
      </c>
      <c r="F1205" s="180"/>
      <c r="G1205" s="180">
        <f>SUM(C1205:F1205)</f>
      </c>
      <c r="H1205" s="237">
        <v>4800</v>
      </c>
      <c r="I1205" s="125">
        <f>G1205*H1205</f>
      </c>
      <c r="J1205" s="125">
        <f>I1205*0.1</f>
      </c>
      <c r="K1205" s="132">
        <f>SUM(I1205:J1205)</f>
      </c>
      <c r="L1205" s="242"/>
      <c r="M1205" s="175"/>
      <c r="N1205" s="87"/>
      <c r="O1205" s="87"/>
      <c r="P1205" s="87"/>
      <c r="Q1205" s="87"/>
      <c r="R1205" s="87"/>
      <c r="S1205" s="87"/>
      <c r="T1205" s="87"/>
      <c r="U1205" s="87"/>
      <c r="V1205" s="175"/>
      <c r="W1205" s="87"/>
      <c r="X1205" s="87"/>
      <c r="Y1205" s="87"/>
      <c r="Z1205" s="87"/>
      <c r="AA1205" s="87"/>
      <c r="AB1205" s="87"/>
      <c r="AC1205" s="86"/>
      <c r="AD1205" s="87"/>
    </row>
    <row x14ac:dyDescent="0.25" r="1206" customHeight="1" ht="17.25">
      <c r="A1206" s="235">
        <f>A1205</f>
        <v>25569.375</v>
      </c>
      <c r="B1206" s="279" t="s">
        <v>21</v>
      </c>
      <c r="C1206" s="188" t="s">
        <v>14</v>
      </c>
      <c r="D1206" s="180">
        <v>13</v>
      </c>
      <c r="E1206" s="180"/>
      <c r="F1206" s="180"/>
      <c r="G1206" s="180">
        <f>SUM(C1206:F1206)</f>
      </c>
      <c r="H1206" s="125">
        <v>5000</v>
      </c>
      <c r="I1206" s="125">
        <f>G1206*H1206</f>
      </c>
      <c r="J1206" s="125">
        <f>I1206*0.1</f>
      </c>
      <c r="K1206" s="132">
        <f>SUM(I1206:J1206)</f>
      </c>
      <c r="L1206" s="242"/>
      <c r="M1206" s="175"/>
      <c r="N1206" s="87"/>
      <c r="O1206" s="87"/>
      <c r="P1206" s="87"/>
      <c r="Q1206" s="87"/>
      <c r="R1206" s="87"/>
      <c r="S1206" s="87"/>
      <c r="T1206" s="87"/>
      <c r="U1206" s="87"/>
      <c r="V1206" s="175"/>
      <c r="W1206" s="87"/>
      <c r="X1206" s="87"/>
      <c r="Y1206" s="87"/>
      <c r="Z1206" s="87"/>
      <c r="AA1206" s="87"/>
      <c r="AB1206" s="87"/>
      <c r="AC1206" s="86"/>
      <c r="AD1206" s="87"/>
    </row>
    <row x14ac:dyDescent="0.25" r="1207" customHeight="1" ht="17.25">
      <c r="A1207" s="235">
        <f>A1206</f>
        <v>25569.375</v>
      </c>
      <c r="B1207" s="279" t="s">
        <v>52</v>
      </c>
      <c r="C1207" s="180"/>
      <c r="D1207" s="180">
        <v>17</v>
      </c>
      <c r="E1207" s="180">
        <v>9</v>
      </c>
      <c r="F1207" s="180"/>
      <c r="G1207" s="180">
        <f>SUM(C1207:F1207)</f>
      </c>
      <c r="H1207" s="125">
        <v>5000</v>
      </c>
      <c r="I1207" s="125">
        <f>G1207*H1207</f>
      </c>
      <c r="J1207" s="125">
        <f>I1207*0.1</f>
      </c>
      <c r="K1207" s="132">
        <f>SUM(I1207:J1207)</f>
      </c>
      <c r="L1207" s="242"/>
      <c r="M1207" s="175"/>
      <c r="N1207" s="87"/>
      <c r="O1207" s="87"/>
      <c r="P1207" s="87"/>
      <c r="Q1207" s="87"/>
      <c r="R1207" s="87"/>
      <c r="S1207" s="87"/>
      <c r="T1207" s="87"/>
      <c r="U1207" s="87"/>
      <c r="V1207" s="175"/>
      <c r="W1207" s="87"/>
      <c r="X1207" s="87"/>
      <c r="Y1207" s="87"/>
      <c r="Z1207" s="87"/>
      <c r="AA1207" s="87"/>
      <c r="AB1207" s="87"/>
      <c r="AC1207" s="86"/>
      <c r="AD1207" s="87"/>
    </row>
    <row x14ac:dyDescent="0.25" r="1208" customHeight="1" ht="17.25">
      <c r="A1208" s="235">
        <f>A1207</f>
        <v>25569.375</v>
      </c>
      <c r="B1208" s="279" t="s">
        <v>61</v>
      </c>
      <c r="C1208" s="180"/>
      <c r="D1208" s="180">
        <v>8</v>
      </c>
      <c r="E1208" s="180"/>
      <c r="F1208" s="180"/>
      <c r="G1208" s="180">
        <f>SUM(C1208:F1208)</f>
      </c>
      <c r="H1208" s="125">
        <v>5000</v>
      </c>
      <c r="I1208" s="125">
        <f>G1208*H1208</f>
      </c>
      <c r="J1208" s="125">
        <f>I1208*0.1</f>
      </c>
      <c r="K1208" s="132">
        <f>SUM(I1208:J1208)</f>
      </c>
      <c r="L1208" s="242"/>
      <c r="M1208" s="175"/>
      <c r="N1208" s="87"/>
      <c r="O1208" s="87"/>
      <c r="P1208" s="87"/>
      <c r="Q1208" s="87"/>
      <c r="R1208" s="87"/>
      <c r="S1208" s="87"/>
      <c r="T1208" s="87"/>
      <c r="U1208" s="87"/>
      <c r="V1208" s="175"/>
      <c r="W1208" s="87"/>
      <c r="X1208" s="87"/>
      <c r="Y1208" s="87"/>
      <c r="Z1208" s="87"/>
      <c r="AA1208" s="87"/>
      <c r="AB1208" s="87"/>
      <c r="AC1208" s="86"/>
      <c r="AD1208" s="87"/>
    </row>
    <row x14ac:dyDescent="0.25" r="1209" customHeight="1" ht="17.25">
      <c r="A1209" s="235">
        <f>A1208</f>
        <v>25569.375</v>
      </c>
      <c r="B1209" s="280" t="s">
        <v>33</v>
      </c>
      <c r="C1209" s="180"/>
      <c r="D1209" s="180">
        <v>10</v>
      </c>
      <c r="E1209" s="180"/>
      <c r="F1209" s="180"/>
      <c r="G1209" s="180">
        <f>SUM(C1209:F1209)</f>
      </c>
      <c r="H1209" s="125">
        <v>5500</v>
      </c>
      <c r="I1209" s="125">
        <f>G1209*H1209</f>
      </c>
      <c r="J1209" s="125">
        <f>I1209*0.1</f>
      </c>
      <c r="K1209" s="132">
        <f>SUM(I1209:J1209)</f>
      </c>
      <c r="L1209" s="242"/>
      <c r="M1209" s="175"/>
      <c r="N1209" s="87"/>
      <c r="O1209" s="87"/>
      <c r="P1209" s="87"/>
      <c r="Q1209" s="87"/>
      <c r="R1209" s="87"/>
      <c r="S1209" s="87"/>
      <c r="T1209" s="87"/>
      <c r="U1209" s="87"/>
      <c r="V1209" s="175"/>
      <c r="W1209" s="87"/>
      <c r="X1209" s="87"/>
      <c r="Y1209" s="87"/>
      <c r="Z1209" s="87"/>
      <c r="AA1209" s="87"/>
      <c r="AB1209" s="87"/>
      <c r="AC1209" s="86"/>
      <c r="AD1209" s="87"/>
    </row>
    <row x14ac:dyDescent="0.25" r="1210" customHeight="1" ht="17.25">
      <c r="A1210" s="235">
        <f>A1209</f>
        <v>25569.375</v>
      </c>
      <c r="B1210" s="279" t="s">
        <v>30</v>
      </c>
      <c r="C1210" s="180"/>
      <c r="D1210" s="180">
        <v>18</v>
      </c>
      <c r="E1210" s="180"/>
      <c r="F1210" s="180"/>
      <c r="G1210" s="180">
        <f>SUM(C1210:F1210)</f>
      </c>
      <c r="H1210" s="125">
        <v>6000</v>
      </c>
      <c r="I1210" s="125">
        <f>G1210*H1210</f>
      </c>
      <c r="J1210" s="125">
        <f>I1210*0.1</f>
      </c>
      <c r="K1210" s="132">
        <f>SUM(I1210:J1210)</f>
      </c>
      <c r="L1210" s="242"/>
      <c r="M1210" s="175"/>
      <c r="N1210" s="87"/>
      <c r="O1210" s="87"/>
      <c r="P1210" s="87"/>
      <c r="Q1210" s="87"/>
      <c r="R1210" s="87"/>
      <c r="S1210" s="87"/>
      <c r="T1210" s="87"/>
      <c r="U1210" s="87"/>
      <c r="V1210" s="175"/>
      <c r="W1210" s="87"/>
      <c r="X1210" s="87"/>
      <c r="Y1210" s="87"/>
      <c r="Z1210" s="87"/>
      <c r="AA1210" s="87"/>
      <c r="AB1210" s="87"/>
      <c r="AC1210" s="86"/>
      <c r="AD1210" s="87"/>
    </row>
    <row x14ac:dyDescent="0.25" r="1211" customHeight="1" ht="17.25">
      <c r="A1211" s="235">
        <f>A1210</f>
        <v>25569.375</v>
      </c>
      <c r="B1211" s="279" t="s">
        <v>28</v>
      </c>
      <c r="C1211" s="188" t="s">
        <v>14</v>
      </c>
      <c r="D1211" s="180">
        <v>20</v>
      </c>
      <c r="E1211" s="180"/>
      <c r="F1211" s="180"/>
      <c r="G1211" s="180">
        <f>SUM(C1211:F1211)</f>
      </c>
      <c r="H1211" s="125">
        <v>5000</v>
      </c>
      <c r="I1211" s="125">
        <f>G1211*H1211</f>
      </c>
      <c r="J1211" s="125">
        <f>I1211*0.1</f>
      </c>
      <c r="K1211" s="132">
        <f>SUM(I1211:J1211)</f>
      </c>
      <c r="L1211" s="242"/>
      <c r="M1211" s="175"/>
      <c r="N1211" s="87"/>
      <c r="O1211" s="87"/>
      <c r="P1211" s="87"/>
      <c r="Q1211" s="87"/>
      <c r="R1211" s="87"/>
      <c r="S1211" s="87"/>
      <c r="T1211" s="87"/>
      <c r="U1211" s="87"/>
      <c r="V1211" s="175"/>
      <c r="W1211" s="87"/>
      <c r="X1211" s="87"/>
      <c r="Y1211" s="87"/>
      <c r="Z1211" s="87"/>
      <c r="AA1211" s="87"/>
      <c r="AB1211" s="87"/>
      <c r="AC1211" s="86"/>
      <c r="AD1211" s="87"/>
    </row>
    <row x14ac:dyDescent="0.25" r="1212" customHeight="1" ht="17.25">
      <c r="A1212" s="235">
        <f>A1211</f>
        <v>25569.375</v>
      </c>
      <c r="B1212" s="179" t="s">
        <v>12</v>
      </c>
      <c r="C1212" s="180"/>
      <c r="D1212" s="180">
        <v>19</v>
      </c>
      <c r="E1212" s="180">
        <v>7</v>
      </c>
      <c r="F1212" s="180"/>
      <c r="G1212" s="180">
        <f>SUM(C1212:F1212)</f>
      </c>
      <c r="H1212" s="125">
        <v>6000</v>
      </c>
      <c r="I1212" s="125">
        <f>G1212*H1212</f>
      </c>
      <c r="J1212" s="125">
        <f>I1212*0.1</f>
      </c>
      <c r="K1212" s="132">
        <f>SUM(I1212:J1212)</f>
      </c>
      <c r="L1212" s="242"/>
      <c r="M1212" s="175"/>
      <c r="N1212" s="87"/>
      <c r="O1212" s="87"/>
      <c r="P1212" s="87"/>
      <c r="Q1212" s="87"/>
      <c r="R1212" s="87"/>
      <c r="S1212" s="87"/>
      <c r="T1212" s="87"/>
      <c r="U1212" s="87"/>
      <c r="V1212" s="175"/>
      <c r="W1212" s="87"/>
      <c r="X1212" s="87"/>
      <c r="Y1212" s="87"/>
      <c r="Z1212" s="87"/>
      <c r="AA1212" s="87"/>
      <c r="AB1212" s="87"/>
      <c r="AC1212" s="86"/>
      <c r="AD1212" s="87"/>
    </row>
    <row x14ac:dyDescent="0.25" r="1213" customHeight="1" ht="17.25">
      <c r="A1213" s="235">
        <f>A1212</f>
        <v>25569.375</v>
      </c>
      <c r="B1213" s="179" t="s">
        <v>100</v>
      </c>
      <c r="C1213" s="180"/>
      <c r="D1213" s="180">
        <v>6</v>
      </c>
      <c r="E1213" s="180"/>
      <c r="F1213" s="180"/>
      <c r="G1213" s="180">
        <f>SUM(C1213:F1213)</f>
      </c>
      <c r="H1213" s="125">
        <v>5500</v>
      </c>
      <c r="I1213" s="125">
        <f>G1213*H1213</f>
      </c>
      <c r="J1213" s="125">
        <f>I1213*0.1</f>
      </c>
      <c r="K1213" s="125">
        <f>SUM(I1213:J1213)</f>
      </c>
      <c r="L1213" s="242"/>
      <c r="M1213" s="175"/>
      <c r="N1213" s="87"/>
      <c r="O1213" s="87"/>
      <c r="P1213" s="87"/>
      <c r="Q1213" s="87"/>
      <c r="R1213" s="87"/>
      <c r="S1213" s="87"/>
      <c r="T1213" s="87"/>
      <c r="U1213" s="87"/>
      <c r="V1213" s="175"/>
      <c r="W1213" s="87"/>
      <c r="X1213" s="87"/>
      <c r="Y1213" s="87"/>
      <c r="Z1213" s="87"/>
      <c r="AA1213" s="87"/>
      <c r="AB1213" s="87"/>
      <c r="AC1213" s="86"/>
      <c r="AD1213" s="87"/>
    </row>
    <row x14ac:dyDescent="0.25" r="1214" customHeight="1" ht="17.25">
      <c r="A1214" s="235">
        <f>A1213</f>
        <v>25569.375</v>
      </c>
      <c r="B1214" s="179" t="s">
        <v>37</v>
      </c>
      <c r="C1214" s="180"/>
      <c r="D1214" s="180">
        <v>5</v>
      </c>
      <c r="E1214" s="180"/>
      <c r="F1214" s="180"/>
      <c r="G1214" s="180">
        <f>SUM(C1214:F1214)</f>
      </c>
      <c r="H1214" s="125">
        <v>6500</v>
      </c>
      <c r="I1214" s="125">
        <f>G1214*H1214</f>
      </c>
      <c r="J1214" s="125">
        <f>I1214*0.1</f>
      </c>
      <c r="K1214" s="125">
        <f>SUM(I1214:J1214)</f>
      </c>
      <c r="L1214" s="242"/>
      <c r="M1214" s="175"/>
      <c r="N1214" s="87"/>
      <c r="O1214" s="87"/>
      <c r="P1214" s="87"/>
      <c r="Q1214" s="87"/>
      <c r="R1214" s="87"/>
      <c r="S1214" s="87"/>
      <c r="T1214" s="87"/>
      <c r="U1214" s="87"/>
      <c r="V1214" s="175"/>
      <c r="W1214" s="87"/>
      <c r="X1214" s="87"/>
      <c r="Y1214" s="87"/>
      <c r="Z1214" s="87"/>
      <c r="AA1214" s="87"/>
      <c r="AB1214" s="87"/>
      <c r="AC1214" s="86"/>
      <c r="AD1214" s="87"/>
    </row>
    <row x14ac:dyDescent="0.25" r="1215" customHeight="1" ht="17.25">
      <c r="A1215" s="235">
        <f>A1214</f>
        <v>25569.375</v>
      </c>
      <c r="B1215" s="186" t="s">
        <v>64</v>
      </c>
      <c r="C1215" s="180"/>
      <c r="D1215" s="180">
        <v>53</v>
      </c>
      <c r="E1215" s="180">
        <v>16</v>
      </c>
      <c r="F1215" s="180"/>
      <c r="G1215" s="180">
        <f>SUM(C1215:F1215)</f>
      </c>
      <c r="H1215" s="182">
        <v>5500</v>
      </c>
      <c r="I1215" s="125">
        <f>G1215*H1215</f>
      </c>
      <c r="J1215" s="125">
        <f>I1215*0.1</f>
      </c>
      <c r="K1215" s="125">
        <f>SUM(I1215:J1215)</f>
      </c>
      <c r="L1215" s="242"/>
      <c r="M1215" s="175"/>
      <c r="N1215" s="87"/>
      <c r="O1215" s="87"/>
      <c r="P1215" s="87"/>
      <c r="Q1215" s="87"/>
      <c r="R1215" s="87"/>
      <c r="S1215" s="87"/>
      <c r="T1215" s="87"/>
      <c r="U1215" s="87"/>
      <c r="V1215" s="175"/>
      <c r="W1215" s="87"/>
      <c r="X1215" s="87"/>
      <c r="Y1215" s="87"/>
      <c r="Z1215" s="87"/>
      <c r="AA1215" s="87"/>
      <c r="AB1215" s="87"/>
      <c r="AC1215" s="86"/>
      <c r="AD1215" s="87"/>
    </row>
    <row x14ac:dyDescent="0.25" r="1216" customHeight="1" ht="17.25">
      <c r="A1216" s="235">
        <f>A1215</f>
        <v>25569.375</v>
      </c>
      <c r="B1216" s="186" t="s">
        <v>25</v>
      </c>
      <c r="C1216" s="180"/>
      <c r="D1216" s="180">
        <v>0</v>
      </c>
      <c r="E1216" s="180"/>
      <c r="F1216" s="180"/>
      <c r="G1216" s="180">
        <f>SUM(C1216:F1216)</f>
      </c>
      <c r="H1216" s="125">
        <v>6000</v>
      </c>
      <c r="I1216" s="125">
        <f>G1216*H1216</f>
      </c>
      <c r="J1216" s="125">
        <f>I1216*0.1</f>
      </c>
      <c r="K1216" s="125">
        <f>SUM(I1216:J1216)</f>
      </c>
      <c r="L1216" s="242"/>
      <c r="M1216" s="175"/>
      <c r="N1216" s="87"/>
      <c r="O1216" s="87"/>
      <c r="P1216" s="87"/>
      <c r="Q1216" s="87"/>
      <c r="R1216" s="87"/>
      <c r="S1216" s="87"/>
      <c r="T1216" s="87"/>
      <c r="U1216" s="87"/>
      <c r="V1216" s="175"/>
      <c r="W1216" s="87"/>
      <c r="X1216" s="87"/>
      <c r="Y1216" s="87"/>
      <c r="Z1216" s="87"/>
      <c r="AA1216" s="87"/>
      <c r="AB1216" s="87"/>
      <c r="AC1216" s="86"/>
      <c r="AD1216" s="87"/>
    </row>
    <row x14ac:dyDescent="0.25" r="1217" customHeight="1" ht="17.25">
      <c r="A1217" s="235">
        <f>A1216</f>
        <v>25569.375</v>
      </c>
      <c r="B1217" s="279" t="s">
        <v>76</v>
      </c>
      <c r="C1217" s="188" t="s">
        <v>14</v>
      </c>
      <c r="D1217" s="180">
        <v>18</v>
      </c>
      <c r="E1217" s="180">
        <v>12</v>
      </c>
      <c r="F1217" s="180">
        <v>5</v>
      </c>
      <c r="G1217" s="180">
        <f>SUM(C1217:F1217)</f>
      </c>
      <c r="H1217" s="125">
        <v>6000</v>
      </c>
      <c r="I1217" s="125">
        <f>G1217*H1217</f>
      </c>
      <c r="J1217" s="125">
        <f>I1217*0.1</f>
      </c>
      <c r="K1217" s="125">
        <f>SUM(I1217:J1217)</f>
      </c>
      <c r="L1217" s="242"/>
      <c r="M1217" s="175"/>
      <c r="N1217" s="87"/>
      <c r="O1217" s="87"/>
      <c r="P1217" s="87"/>
      <c r="Q1217" s="87"/>
      <c r="R1217" s="87"/>
      <c r="S1217" s="87"/>
      <c r="T1217" s="87"/>
      <c r="U1217" s="87"/>
      <c r="V1217" s="175"/>
      <c r="W1217" s="87"/>
      <c r="X1217" s="87"/>
      <c r="Y1217" s="87"/>
      <c r="Z1217" s="87"/>
      <c r="AA1217" s="87"/>
      <c r="AB1217" s="87"/>
      <c r="AC1217" s="86"/>
      <c r="AD1217" s="87"/>
    </row>
    <row x14ac:dyDescent="0.25" r="1218" customHeight="1" ht="17.25">
      <c r="A1218" s="235">
        <f>A1217</f>
        <v>25569.375</v>
      </c>
      <c r="B1218" s="186" t="s">
        <v>149</v>
      </c>
      <c r="C1218" s="180"/>
      <c r="D1218" s="180">
        <v>99</v>
      </c>
      <c r="E1218" s="194">
        <v>35</v>
      </c>
      <c r="F1218" s="180">
        <v>4</v>
      </c>
      <c r="G1218" s="180">
        <f>SUM(C1218:F1218)</f>
      </c>
      <c r="H1218" s="125">
        <v>6000</v>
      </c>
      <c r="I1218" s="125">
        <f>G1218*H1218</f>
      </c>
      <c r="J1218" s="125">
        <f>I1218*0.1</f>
      </c>
      <c r="K1218" s="125">
        <f>SUM(I1218:J1218)</f>
      </c>
      <c r="L1218" s="242"/>
      <c r="M1218" s="175"/>
      <c r="N1218" s="87"/>
      <c r="O1218" s="87"/>
      <c r="P1218" s="87"/>
      <c r="Q1218" s="87"/>
      <c r="R1218" s="87"/>
      <c r="S1218" s="87"/>
      <c r="T1218" s="87"/>
      <c r="U1218" s="87"/>
      <c r="V1218" s="175"/>
      <c r="W1218" s="87"/>
      <c r="X1218" s="87"/>
      <c r="Y1218" s="87"/>
      <c r="Z1218" s="87"/>
      <c r="AA1218" s="87"/>
      <c r="AB1218" s="87"/>
      <c r="AC1218" s="86"/>
      <c r="AD1218" s="87"/>
    </row>
    <row x14ac:dyDescent="0.25" r="1219" customHeight="1" ht="17.25">
      <c r="A1219" s="235">
        <f>A1218</f>
        <v>25569.375</v>
      </c>
      <c r="B1219" s="280" t="s">
        <v>43</v>
      </c>
      <c r="C1219" s="180"/>
      <c r="D1219" s="180">
        <v>45</v>
      </c>
      <c r="E1219" s="180">
        <v>9</v>
      </c>
      <c r="F1219" s="180"/>
      <c r="G1219" s="180">
        <f>SUM(C1219:F1219)</f>
      </c>
      <c r="H1219" s="125">
        <v>6000</v>
      </c>
      <c r="I1219" s="125">
        <f>G1219*H1219</f>
      </c>
      <c r="J1219" s="125">
        <f>I1219*0.1</f>
      </c>
      <c r="K1219" s="125">
        <f>SUM(I1219:J1219)</f>
      </c>
      <c r="L1219" s="242"/>
      <c r="M1219" s="175"/>
      <c r="N1219" s="87"/>
      <c r="O1219" s="87"/>
      <c r="P1219" s="87"/>
      <c r="Q1219" s="87"/>
      <c r="R1219" s="87"/>
      <c r="S1219" s="87"/>
      <c r="T1219" s="87"/>
      <c r="U1219" s="87"/>
      <c r="V1219" s="175"/>
      <c r="W1219" s="87"/>
      <c r="X1219" s="87"/>
      <c r="Y1219" s="87"/>
      <c r="Z1219" s="87"/>
      <c r="AA1219" s="87"/>
      <c r="AB1219" s="87"/>
      <c r="AC1219" s="86"/>
      <c r="AD1219" s="87"/>
    </row>
    <row x14ac:dyDescent="0.25" r="1220" customHeight="1" ht="17.25">
      <c r="A1220" s="235">
        <f>A1219</f>
        <v>25569.375</v>
      </c>
      <c r="B1220" s="280" t="s">
        <v>18</v>
      </c>
      <c r="C1220" s="180"/>
      <c r="D1220" s="180">
        <v>9</v>
      </c>
      <c r="E1220" s="180">
        <v>7</v>
      </c>
      <c r="F1220" s="180">
        <v>6</v>
      </c>
      <c r="G1220" s="180">
        <f>SUM(C1220:F1220)</f>
      </c>
      <c r="H1220" s="125">
        <v>6000</v>
      </c>
      <c r="I1220" s="125">
        <f>G1220*H1220</f>
      </c>
      <c r="J1220" s="125">
        <f>I1220*0.1</f>
      </c>
      <c r="K1220" s="125">
        <f>SUM(I1220:J1220)</f>
      </c>
      <c r="L1220" s="242"/>
      <c r="M1220" s="175"/>
      <c r="N1220" s="87"/>
      <c r="O1220" s="87"/>
      <c r="P1220" s="87"/>
      <c r="Q1220" s="87"/>
      <c r="R1220" s="87"/>
      <c r="S1220" s="87"/>
      <c r="T1220" s="87"/>
      <c r="U1220" s="87"/>
      <c r="V1220" s="175"/>
      <c r="W1220" s="87"/>
      <c r="X1220" s="87"/>
      <c r="Y1220" s="87"/>
      <c r="Z1220" s="87"/>
      <c r="AA1220" s="87"/>
      <c r="AB1220" s="87"/>
      <c r="AC1220" s="86"/>
      <c r="AD1220" s="87"/>
    </row>
    <row x14ac:dyDescent="0.25" r="1221" customHeight="1" ht="17.25">
      <c r="A1221" s="235">
        <f>A1220</f>
        <v>25569.375</v>
      </c>
      <c r="B1221" s="280" t="s">
        <v>82</v>
      </c>
      <c r="C1221" s="188" t="s">
        <v>14</v>
      </c>
      <c r="D1221" s="180">
        <v>25</v>
      </c>
      <c r="E1221" s="180">
        <v>9</v>
      </c>
      <c r="F1221" s="180">
        <v>7</v>
      </c>
      <c r="G1221" s="180">
        <f>SUM(C1221:F1221)</f>
      </c>
      <c r="H1221" s="125">
        <v>5000</v>
      </c>
      <c r="I1221" s="125">
        <f>G1221*H1221</f>
      </c>
      <c r="J1221" s="125">
        <f>I1221*0.1</f>
      </c>
      <c r="K1221" s="125">
        <f>SUM(I1221:J1221)</f>
      </c>
      <c r="L1221" s="242"/>
      <c r="M1221" s="175"/>
      <c r="N1221" s="87"/>
      <c r="O1221" s="87"/>
      <c r="P1221" s="87"/>
      <c r="Q1221" s="87"/>
      <c r="R1221" s="87"/>
      <c r="S1221" s="87"/>
      <c r="T1221" s="87"/>
      <c r="U1221" s="87"/>
      <c r="V1221" s="175"/>
      <c r="W1221" s="87"/>
      <c r="X1221" s="87"/>
      <c r="Y1221" s="87"/>
      <c r="Z1221" s="87"/>
      <c r="AA1221" s="87"/>
      <c r="AB1221" s="87"/>
      <c r="AC1221" s="86"/>
      <c r="AD1221" s="87"/>
    </row>
    <row x14ac:dyDescent="0.25" r="1222" customHeight="1" ht="17.25">
      <c r="A1222" s="235">
        <f>A1221</f>
        <v>25569.375</v>
      </c>
      <c r="B1222" s="280" t="s">
        <v>151</v>
      </c>
      <c r="C1222" s="180"/>
      <c r="D1222" s="180">
        <v>12</v>
      </c>
      <c r="E1222" s="180"/>
      <c r="F1222" s="180"/>
      <c r="G1222" s="180">
        <f>SUM(C1222:F1222)</f>
      </c>
      <c r="H1222" s="125">
        <v>5000</v>
      </c>
      <c r="I1222" s="125">
        <f>G1222*H1222</f>
      </c>
      <c r="J1222" s="125">
        <f>I1222*0.1</f>
      </c>
      <c r="K1222" s="125">
        <f>SUM(I1222:J1222)</f>
      </c>
      <c r="L1222" s="242"/>
      <c r="M1222" s="175"/>
      <c r="N1222" s="87"/>
      <c r="O1222" s="87"/>
      <c r="P1222" s="87"/>
      <c r="Q1222" s="87"/>
      <c r="R1222" s="87"/>
      <c r="S1222" s="87"/>
      <c r="T1222" s="87"/>
      <c r="U1222" s="87"/>
      <c r="V1222" s="175"/>
      <c r="W1222" s="87"/>
      <c r="X1222" s="87"/>
      <c r="Y1222" s="87"/>
      <c r="Z1222" s="87"/>
      <c r="AA1222" s="87"/>
      <c r="AB1222" s="87"/>
      <c r="AC1222" s="86"/>
      <c r="AD1222" s="87"/>
    </row>
    <row x14ac:dyDescent="0.25" r="1223" customHeight="1" ht="17.25">
      <c r="A1223" s="235">
        <f>A1222</f>
        <v>25569.375</v>
      </c>
      <c r="B1223" s="280"/>
      <c r="C1223" s="180"/>
      <c r="D1223" s="180"/>
      <c r="E1223" s="180"/>
      <c r="F1223" s="180"/>
      <c r="G1223" s="180">
        <f>SUM(C1223:F1223)</f>
      </c>
      <c r="H1223" s="125"/>
      <c r="I1223" s="125">
        <f>G1223*H1223</f>
      </c>
      <c r="J1223" s="125">
        <f>I1223*0.1</f>
      </c>
      <c r="K1223" s="125">
        <f>SUM(I1223:J1223)</f>
      </c>
      <c r="L1223" s="242"/>
      <c r="M1223" s="175"/>
      <c r="N1223" s="87"/>
      <c r="O1223" s="87"/>
      <c r="P1223" s="87"/>
      <c r="Q1223" s="87"/>
      <c r="R1223" s="87"/>
      <c r="S1223" s="87"/>
      <c r="T1223" s="87"/>
      <c r="U1223" s="87"/>
      <c r="V1223" s="175"/>
      <c r="W1223" s="87"/>
      <c r="X1223" s="87"/>
      <c r="Y1223" s="87"/>
      <c r="Z1223" s="87"/>
      <c r="AA1223" s="87"/>
      <c r="AB1223" s="87"/>
      <c r="AC1223" s="86"/>
      <c r="AD1223" s="87"/>
    </row>
    <row x14ac:dyDescent="0.25" r="1224" customHeight="1" ht="17.25">
      <c r="A1224" s="235">
        <f>A1223</f>
        <v>25569.375</v>
      </c>
      <c r="B1224" s="280"/>
      <c r="C1224" s="180"/>
      <c r="D1224" s="180"/>
      <c r="E1224" s="180"/>
      <c r="F1224" s="180"/>
      <c r="G1224" s="180">
        <f>SUM(C1224:F1224)</f>
      </c>
      <c r="H1224" s="125"/>
      <c r="I1224" s="125">
        <f>G1224*H1224</f>
      </c>
      <c r="J1224" s="125">
        <f>I1224*0.1</f>
      </c>
      <c r="K1224" s="125">
        <f>SUM(I1224:J1224)</f>
      </c>
      <c r="L1224" s="242"/>
      <c r="M1224" s="175"/>
      <c r="N1224" s="87"/>
      <c r="O1224" s="87"/>
      <c r="P1224" s="87"/>
      <c r="Q1224" s="87"/>
      <c r="R1224" s="87"/>
      <c r="S1224" s="87"/>
      <c r="T1224" s="87"/>
      <c r="U1224" s="87"/>
      <c r="V1224" s="175"/>
      <c r="W1224" s="87"/>
      <c r="X1224" s="87"/>
      <c r="Y1224" s="87"/>
      <c r="Z1224" s="87"/>
      <c r="AA1224" s="87"/>
      <c r="AB1224" s="87"/>
      <c r="AC1224" s="86"/>
      <c r="AD1224" s="87"/>
    </row>
    <row x14ac:dyDescent="0.25" r="1225" customHeight="1" ht="17.25">
      <c r="A1225" s="235">
        <f>A1224</f>
        <v>25569.375</v>
      </c>
      <c r="B1225" s="179"/>
      <c r="C1225" s="180"/>
      <c r="D1225" s="180"/>
      <c r="E1225" s="180"/>
      <c r="F1225" s="180"/>
      <c r="G1225" s="180">
        <f>SUM(C1225:F1225)</f>
      </c>
      <c r="H1225" s="125"/>
      <c r="I1225" s="125">
        <f>G1225*H1225</f>
      </c>
      <c r="J1225" s="125">
        <f>I1225*0.1</f>
      </c>
      <c r="K1225" s="125">
        <f>SUM(I1225:J1225)</f>
      </c>
      <c r="L1225" s="242"/>
      <c r="M1225" s="175"/>
      <c r="N1225" s="87"/>
      <c r="O1225" s="87"/>
      <c r="P1225" s="87"/>
      <c r="Q1225" s="87"/>
      <c r="R1225" s="87"/>
      <c r="S1225" s="87"/>
      <c r="T1225" s="87"/>
      <c r="U1225" s="87"/>
      <c r="V1225" s="175"/>
      <c r="W1225" s="87"/>
      <c r="X1225" s="87"/>
      <c r="Y1225" s="87"/>
      <c r="Z1225" s="87"/>
      <c r="AA1225" s="87"/>
      <c r="AB1225" s="87"/>
      <c r="AC1225" s="86"/>
      <c r="AD1225" s="87"/>
    </row>
    <row x14ac:dyDescent="0.25" r="1226" customHeight="1" ht="17.25">
      <c r="A1226" s="243">
        <f>A1225</f>
        <v>25569.375</v>
      </c>
      <c r="B1226" s="282" t="s">
        <v>155</v>
      </c>
      <c r="C1226" s="191">
        <f>SUM(C1183:C1225)</f>
      </c>
      <c r="D1226" s="191">
        <f>SUM(D1183:D1225)</f>
      </c>
      <c r="E1226" s="191">
        <f>SUM(E1183:E1225)</f>
      </c>
      <c r="F1226" s="191">
        <f>SUM(F1183:F1225)</f>
      </c>
      <c r="G1226" s="191">
        <f>SUM(G1183:G1225)</f>
      </c>
      <c r="H1226" s="201"/>
      <c r="I1226" s="201">
        <f>SUM(I1183:I1225)</f>
      </c>
      <c r="J1226" s="201">
        <f>SUM(J1183:J1225)</f>
      </c>
      <c r="K1226" s="201">
        <f>SUM(K1183:K1225)</f>
      </c>
      <c r="L1226" s="283"/>
      <c r="M1226" s="175"/>
      <c r="N1226" s="87"/>
      <c r="O1226" s="87"/>
      <c r="P1226" s="87"/>
      <c r="Q1226" s="87"/>
      <c r="R1226" s="87"/>
      <c r="S1226" s="87"/>
      <c r="T1226" s="87"/>
      <c r="U1226" s="87"/>
      <c r="V1226" s="175"/>
      <c r="W1226" s="87"/>
      <c r="X1226" s="87"/>
      <c r="Y1226" s="87"/>
      <c r="Z1226" s="87"/>
      <c r="AA1226" s="87"/>
      <c r="AB1226" s="87"/>
      <c r="AC1226" s="86"/>
      <c r="AD1226" s="87"/>
    </row>
    <row x14ac:dyDescent="0.25" r="1227" customHeight="1" ht="17.25">
      <c r="A1227" s="235">
        <f>A1230</f>
        <v>25569.375</v>
      </c>
      <c r="B1227" s="186" t="s">
        <v>113</v>
      </c>
      <c r="C1227" s="180"/>
      <c r="D1227" s="180">
        <v>100</v>
      </c>
      <c r="E1227" s="180">
        <v>71</v>
      </c>
      <c r="F1227" s="180"/>
      <c r="G1227" s="180">
        <f>SUM(C1227:F1227)</f>
      </c>
      <c r="H1227" s="125">
        <v>6500</v>
      </c>
      <c r="I1227" s="125">
        <f>G1227*H1227</f>
      </c>
      <c r="J1227" s="185"/>
      <c r="K1227" s="125">
        <f>SUM(I1227:J1227)</f>
      </c>
      <c r="L1227" s="242"/>
      <c r="M1227" s="175"/>
      <c r="N1227" s="87"/>
      <c r="O1227" s="87"/>
      <c r="P1227" s="87"/>
      <c r="Q1227" s="87"/>
      <c r="R1227" s="87"/>
      <c r="S1227" s="87"/>
      <c r="T1227" s="87"/>
      <c r="U1227" s="87"/>
      <c r="V1227" s="175"/>
      <c r="W1227" s="87"/>
      <c r="X1227" s="87"/>
      <c r="Y1227" s="87"/>
      <c r="Z1227" s="87"/>
      <c r="AA1227" s="87"/>
      <c r="AB1227" s="87"/>
      <c r="AC1227" s="86"/>
      <c r="AD1227" s="87"/>
    </row>
    <row x14ac:dyDescent="0.25" r="1228" customHeight="1" ht="17.25">
      <c r="A1228" s="235">
        <f>A1227</f>
        <v>25569.375</v>
      </c>
      <c r="B1228" s="186" t="s">
        <v>156</v>
      </c>
      <c r="C1228" s="180"/>
      <c r="D1228" s="180">
        <v>11</v>
      </c>
      <c r="E1228" s="180">
        <v>3</v>
      </c>
      <c r="F1228" s="180"/>
      <c r="G1228" s="180">
        <f>SUM(C1228:F1228)</f>
      </c>
      <c r="H1228" s="125">
        <v>6500</v>
      </c>
      <c r="I1228" s="125">
        <f>G1228*H1228</f>
      </c>
      <c r="J1228" s="185"/>
      <c r="K1228" s="125">
        <f>SUM(I1228:J1228)</f>
      </c>
      <c r="L1228" s="242"/>
      <c r="M1228" s="175"/>
      <c r="N1228" s="87"/>
      <c r="O1228" s="87"/>
      <c r="P1228" s="87"/>
      <c r="Q1228" s="87"/>
      <c r="R1228" s="87"/>
      <c r="S1228" s="87"/>
      <c r="T1228" s="87"/>
      <c r="U1228" s="87"/>
      <c r="V1228" s="175"/>
      <c r="W1228" s="87"/>
      <c r="X1228" s="87"/>
      <c r="Y1228" s="87"/>
      <c r="Z1228" s="87"/>
      <c r="AA1228" s="87"/>
      <c r="AB1228" s="87"/>
      <c r="AC1228" s="86"/>
      <c r="AD1228" s="87"/>
    </row>
    <row x14ac:dyDescent="0.25" r="1229" customHeight="1" ht="17.25">
      <c r="A1229" s="235">
        <f>A1224</f>
        <v>25569.375</v>
      </c>
      <c r="B1229" s="186" t="s">
        <v>112</v>
      </c>
      <c r="C1229" s="180"/>
      <c r="D1229" s="180">
        <v>17</v>
      </c>
      <c r="E1229" s="180">
        <v>7</v>
      </c>
      <c r="F1229" s="180"/>
      <c r="G1229" s="180">
        <f>SUM(C1229:F1229)</f>
      </c>
      <c r="H1229" s="125">
        <v>6900</v>
      </c>
      <c r="I1229" s="125">
        <f>G1229*H1229</f>
      </c>
      <c r="J1229" s="185"/>
      <c r="K1229" s="125">
        <f>SUM(I1229:J1229)</f>
      </c>
      <c r="L1229" s="242"/>
      <c r="M1229" s="175"/>
      <c r="N1229" s="87"/>
      <c r="O1229" s="87"/>
      <c r="P1229" s="87"/>
      <c r="Q1229" s="87"/>
      <c r="R1229" s="87"/>
      <c r="S1229" s="87"/>
      <c r="T1229" s="87"/>
      <c r="U1229" s="87"/>
      <c r="V1229" s="175"/>
      <c r="W1229" s="87"/>
      <c r="X1229" s="87"/>
      <c r="Y1229" s="87"/>
      <c r="Z1229" s="87"/>
      <c r="AA1229" s="87"/>
      <c r="AB1229" s="87"/>
      <c r="AC1229" s="86"/>
      <c r="AD1229" s="87"/>
    </row>
    <row x14ac:dyDescent="0.25" r="1230" customHeight="1" ht="17.25">
      <c r="A1230" s="235">
        <f>A1229</f>
        <v>25569.375</v>
      </c>
      <c r="B1230" s="179"/>
      <c r="C1230" s="180"/>
      <c r="D1230" s="180"/>
      <c r="E1230" s="180"/>
      <c r="F1230" s="180"/>
      <c r="G1230" s="180">
        <f>SUM(C1230:F1230)</f>
      </c>
      <c r="H1230" s="125"/>
      <c r="I1230" s="125">
        <f>G1228*H1230</f>
      </c>
      <c r="J1230" s="185"/>
      <c r="K1230" s="125">
        <f>SUM(I1230:J1230)</f>
      </c>
      <c r="L1230" s="242"/>
      <c r="M1230" s="175"/>
      <c r="N1230" s="87"/>
      <c r="O1230" s="87"/>
      <c r="P1230" s="87"/>
      <c r="Q1230" s="87"/>
      <c r="R1230" s="87"/>
      <c r="S1230" s="87"/>
      <c r="T1230" s="87"/>
      <c r="U1230" s="87"/>
      <c r="V1230" s="175"/>
      <c r="W1230" s="87"/>
      <c r="X1230" s="87"/>
      <c r="Y1230" s="87"/>
      <c r="Z1230" s="87"/>
      <c r="AA1230" s="87"/>
      <c r="AB1230" s="87"/>
      <c r="AC1230" s="86"/>
      <c r="AD1230" s="87"/>
    </row>
    <row x14ac:dyDescent="0.25" r="1231" customHeight="1" ht="17.25">
      <c r="A1231" s="235">
        <f>A1230</f>
        <v>25569.375</v>
      </c>
      <c r="B1231" s="179"/>
      <c r="C1231" s="180"/>
      <c r="D1231" s="180"/>
      <c r="E1231" s="180"/>
      <c r="F1231" s="180"/>
      <c r="G1231" s="180">
        <f>SUM(C1231:F1231)</f>
      </c>
      <c r="H1231" s="125"/>
      <c r="I1231" s="125">
        <f>G1231*H1231</f>
      </c>
      <c r="J1231" s="185"/>
      <c r="K1231" s="125">
        <f>SUM(I1231:J1231)</f>
      </c>
      <c r="L1231" s="242"/>
      <c r="M1231" s="175"/>
      <c r="N1231" s="87"/>
      <c r="O1231" s="87"/>
      <c r="P1231" s="87"/>
      <c r="Q1231" s="87"/>
      <c r="R1231" s="87"/>
      <c r="S1231" s="87"/>
      <c r="T1231" s="87"/>
      <c r="U1231" s="87"/>
      <c r="V1231" s="175"/>
      <c r="W1231" s="87"/>
      <c r="X1231" s="87"/>
      <c r="Y1231" s="87"/>
      <c r="Z1231" s="87"/>
      <c r="AA1231" s="87"/>
      <c r="AB1231" s="87"/>
      <c r="AC1231" s="86"/>
      <c r="AD1231" s="87"/>
    </row>
    <row x14ac:dyDescent="0.25" r="1232" customHeight="1" ht="17.25">
      <c r="A1232" s="235">
        <f>A1231</f>
        <v>25569.375</v>
      </c>
      <c r="B1232" s="179"/>
      <c r="C1232" s="180"/>
      <c r="D1232" s="180"/>
      <c r="E1232" s="180"/>
      <c r="F1232" s="180"/>
      <c r="G1232" s="180">
        <f>SUM(C1232:F1232)</f>
      </c>
      <c r="H1232" s="125"/>
      <c r="I1232" s="125">
        <f>G1231*H1232</f>
      </c>
      <c r="J1232" s="185"/>
      <c r="K1232" s="125">
        <f>SUM(I1232:J1232)</f>
      </c>
      <c r="L1232" s="242"/>
      <c r="M1232" s="175"/>
      <c r="N1232" s="87"/>
      <c r="O1232" s="87"/>
      <c r="P1232" s="87"/>
      <c r="Q1232" s="87"/>
      <c r="R1232" s="87"/>
      <c r="S1232" s="87"/>
      <c r="T1232" s="87"/>
      <c r="U1232" s="87"/>
      <c r="V1232" s="175"/>
      <c r="W1232" s="87"/>
      <c r="X1232" s="87"/>
      <c r="Y1232" s="87"/>
      <c r="Z1232" s="87"/>
      <c r="AA1232" s="87"/>
      <c r="AB1232" s="87"/>
      <c r="AC1232" s="86"/>
      <c r="AD1232" s="87"/>
    </row>
    <row x14ac:dyDescent="0.25" r="1233" customHeight="1" ht="17.25">
      <c r="A1233" s="235">
        <f>A1228</f>
        <v>25569.375</v>
      </c>
      <c r="B1233" s="179"/>
      <c r="C1233" s="180"/>
      <c r="D1233" s="180"/>
      <c r="E1233" s="180"/>
      <c r="F1233" s="180"/>
      <c r="G1233" s="180">
        <f>SUM(C1233:F1233)</f>
      </c>
      <c r="H1233" s="125"/>
      <c r="I1233" s="125">
        <f>G1233*H1233</f>
      </c>
      <c r="J1233" s="185"/>
      <c r="K1233" s="125">
        <f>SUM(I1233:J1233)</f>
      </c>
      <c r="L1233" s="242"/>
      <c r="M1233" s="175"/>
      <c r="N1233" s="87"/>
      <c r="O1233" s="87"/>
      <c r="P1233" s="87"/>
      <c r="Q1233" s="87"/>
      <c r="R1233" s="87"/>
      <c r="S1233" s="87"/>
      <c r="T1233" s="87"/>
      <c r="U1233" s="87"/>
      <c r="V1233" s="175"/>
      <c r="W1233" s="87"/>
      <c r="X1233" s="87"/>
      <c r="Y1233" s="87"/>
      <c r="Z1233" s="87"/>
      <c r="AA1233" s="87"/>
      <c r="AB1233" s="87"/>
      <c r="AC1233" s="86"/>
      <c r="AD1233" s="87"/>
    </row>
    <row x14ac:dyDescent="0.25" r="1234" customHeight="1" ht="17.25">
      <c r="A1234" s="235">
        <f>A1233</f>
        <v>25569.375</v>
      </c>
      <c r="B1234" s="179"/>
      <c r="C1234" s="180"/>
      <c r="D1234" s="180"/>
      <c r="E1234" s="180"/>
      <c r="F1234" s="180"/>
      <c r="G1234" s="180">
        <f>SUM(C1234:F1234)</f>
      </c>
      <c r="H1234" s="125"/>
      <c r="I1234" s="125">
        <f>G1233*H1234</f>
      </c>
      <c r="J1234" s="185"/>
      <c r="K1234" s="125">
        <f>SUM(I1234:J1234)</f>
      </c>
      <c r="L1234" s="242"/>
      <c r="M1234" s="175"/>
      <c r="N1234" s="87"/>
      <c r="O1234" s="87"/>
      <c r="P1234" s="87"/>
      <c r="Q1234" s="87"/>
      <c r="R1234" s="87"/>
      <c r="S1234" s="87"/>
      <c r="T1234" s="87"/>
      <c r="U1234" s="87"/>
      <c r="V1234" s="175"/>
      <c r="W1234" s="87"/>
      <c r="X1234" s="87"/>
      <c r="Y1234" s="87"/>
      <c r="Z1234" s="87"/>
      <c r="AA1234" s="87"/>
      <c r="AB1234" s="87"/>
      <c r="AC1234" s="86"/>
      <c r="AD1234" s="87"/>
    </row>
    <row x14ac:dyDescent="0.25" r="1235" customHeight="1" ht="17.25">
      <c r="A1235" s="243">
        <f>A1234</f>
        <v>25569.375</v>
      </c>
      <c r="B1235" s="282" t="s">
        <v>157</v>
      </c>
      <c r="C1235" s="191">
        <f>SUM(C1227:C1234)</f>
      </c>
      <c r="D1235" s="191">
        <f>SUM(D1227:D1234)</f>
      </c>
      <c r="E1235" s="191">
        <f>SUM(E1227:E1234)</f>
      </c>
      <c r="F1235" s="191">
        <f>SUM(F1227:F1234)</f>
      </c>
      <c r="G1235" s="191">
        <f>SUM(G1227:G1234)</f>
      </c>
      <c r="H1235" s="201"/>
      <c r="I1235" s="201">
        <f>SUM(I1227:I1234)</f>
      </c>
      <c r="J1235" s="201"/>
      <c r="K1235" s="202">
        <f>SUM(K1227:K1234)</f>
      </c>
      <c r="L1235" s="242"/>
      <c r="M1235" s="175"/>
      <c r="N1235" s="87"/>
      <c r="O1235" s="87"/>
      <c r="P1235" s="87"/>
      <c r="Q1235" s="87"/>
      <c r="R1235" s="87"/>
      <c r="S1235" s="87"/>
      <c r="T1235" s="87"/>
      <c r="U1235" s="87"/>
      <c r="V1235" s="175"/>
      <c r="W1235" s="87"/>
      <c r="X1235" s="87"/>
      <c r="Y1235" s="87"/>
      <c r="Z1235" s="87"/>
      <c r="AA1235" s="87"/>
      <c r="AB1235" s="87"/>
      <c r="AC1235" s="86"/>
      <c r="AD1235" s="87"/>
    </row>
    <row x14ac:dyDescent="0.25" r="1236" customHeight="1" ht="17.25" hidden="1">
      <c r="A1236" s="272" t="s">
        <v>128</v>
      </c>
      <c r="B1236" s="273" t="s">
        <v>2</v>
      </c>
      <c r="C1236" s="274" t="s">
        <v>129</v>
      </c>
      <c r="D1236" s="274" t="s">
        <v>130</v>
      </c>
      <c r="E1236" s="274" t="s">
        <v>131</v>
      </c>
      <c r="F1236" s="274" t="s">
        <v>132</v>
      </c>
      <c r="G1236" s="274" t="s">
        <v>133</v>
      </c>
      <c r="H1236" s="274" t="s">
        <v>7</v>
      </c>
      <c r="I1236" s="274" t="s">
        <v>134</v>
      </c>
      <c r="J1236" s="274" t="s">
        <v>90</v>
      </c>
      <c r="K1236" s="275" t="s">
        <v>135</v>
      </c>
      <c r="L1236" s="276"/>
      <c r="M1236" s="175"/>
      <c r="N1236" s="87"/>
      <c r="O1236" s="87"/>
      <c r="P1236" s="87"/>
      <c r="Q1236" s="87"/>
      <c r="R1236" s="87"/>
      <c r="S1236" s="87"/>
      <c r="T1236" s="87"/>
      <c r="U1236" s="87"/>
      <c r="V1236" s="175"/>
      <c r="W1236" s="87"/>
      <c r="X1236" s="87"/>
      <c r="Y1236" s="87"/>
      <c r="Z1236" s="87"/>
      <c r="AA1236" s="87"/>
      <c r="AB1236" s="87"/>
      <c r="AC1236" s="86"/>
      <c r="AD1236" s="87"/>
    </row>
    <row x14ac:dyDescent="0.25" r="1237" customHeight="1" ht="17.25">
      <c r="A1237" s="235">
        <f>A1235+1</f>
        <v>25569.375</v>
      </c>
      <c r="B1237" s="179" t="s">
        <v>46</v>
      </c>
      <c r="C1237" s="183" t="s">
        <v>14</v>
      </c>
      <c r="D1237" s="180"/>
      <c r="E1237" s="180"/>
      <c r="F1237" s="180"/>
      <c r="G1237" s="180">
        <f>SUM(C1237:F1237)</f>
      </c>
      <c r="H1237" s="182">
        <v>5000</v>
      </c>
      <c r="I1237" s="125">
        <f>G1237*H1237</f>
      </c>
      <c r="J1237" s="125">
        <f>I1237*0.1</f>
      </c>
      <c r="K1237" s="132">
        <f>SUM(I1237:J1237)</f>
      </c>
      <c r="L1237" s="242"/>
      <c r="M1237" s="175"/>
      <c r="N1237" s="87"/>
      <c r="O1237" s="87"/>
      <c r="P1237" s="87"/>
      <c r="Q1237" s="87"/>
      <c r="R1237" s="87"/>
      <c r="S1237" s="87"/>
      <c r="T1237" s="87"/>
      <c r="U1237" s="87"/>
      <c r="V1237" s="175"/>
      <c r="W1237" s="87"/>
      <c r="X1237" s="87"/>
      <c r="Y1237" s="87"/>
      <c r="Z1237" s="87"/>
      <c r="AA1237" s="87"/>
      <c r="AB1237" s="87"/>
      <c r="AC1237" s="86"/>
      <c r="AD1237" s="87"/>
    </row>
    <row x14ac:dyDescent="0.25" r="1238" customHeight="1" ht="17.25">
      <c r="A1238" s="235">
        <f>A1237</f>
        <v>25569.375</v>
      </c>
      <c r="B1238" s="179" t="s">
        <v>205</v>
      </c>
      <c r="C1238" s="180"/>
      <c r="D1238" s="180">
        <v>15</v>
      </c>
      <c r="E1238" s="180"/>
      <c r="F1238" s="180"/>
      <c r="G1238" s="180">
        <f>SUM(C1238:F1238)</f>
      </c>
      <c r="H1238" s="182">
        <v>4300</v>
      </c>
      <c r="I1238" s="125">
        <f>G1238*H1238</f>
      </c>
      <c r="J1238" s="125">
        <f>I1238*0.1</f>
      </c>
      <c r="K1238" s="132">
        <f>SUM(I1238:J1238)</f>
      </c>
      <c r="L1238" s="242"/>
      <c r="M1238" s="175"/>
      <c r="N1238" s="87"/>
      <c r="O1238" s="87"/>
      <c r="P1238" s="87"/>
      <c r="Q1238" s="87"/>
      <c r="R1238" s="87"/>
      <c r="S1238" s="87"/>
      <c r="T1238" s="87"/>
      <c r="U1238" s="87"/>
      <c r="V1238" s="175"/>
      <c r="W1238" s="87"/>
      <c r="X1238" s="87"/>
      <c r="Y1238" s="87"/>
      <c r="Z1238" s="87"/>
      <c r="AA1238" s="87"/>
      <c r="AB1238" s="87"/>
      <c r="AC1238" s="86"/>
      <c r="AD1238" s="87"/>
    </row>
    <row x14ac:dyDescent="0.25" r="1239" customHeight="1" ht="17.25">
      <c r="A1239" s="235">
        <f>A1238</f>
        <v>25569.375</v>
      </c>
      <c r="B1239" s="179" t="s">
        <v>13</v>
      </c>
      <c r="C1239" s="180"/>
      <c r="D1239" s="180"/>
      <c r="E1239" s="180"/>
      <c r="F1239" s="180"/>
      <c r="G1239" s="180">
        <f>SUM(C1239:F1239)</f>
      </c>
      <c r="H1239" s="125">
        <v>6000</v>
      </c>
      <c r="I1239" s="125">
        <f>G1239*H1239</f>
      </c>
      <c r="J1239" s="125">
        <f>I1239*0.1</f>
      </c>
      <c r="K1239" s="132">
        <f>SUM(I1239:J1239)</f>
      </c>
      <c r="L1239" s="242"/>
      <c r="M1239" s="175"/>
      <c r="N1239" s="87"/>
      <c r="O1239" s="87"/>
      <c r="P1239" s="87"/>
      <c r="Q1239" s="87"/>
      <c r="R1239" s="87"/>
      <c r="S1239" s="87"/>
      <c r="T1239" s="87"/>
      <c r="U1239" s="87"/>
      <c r="V1239" s="175"/>
      <c r="W1239" s="87"/>
      <c r="X1239" s="87"/>
      <c r="Y1239" s="87"/>
      <c r="Z1239" s="87"/>
      <c r="AA1239" s="87"/>
      <c r="AB1239" s="87"/>
      <c r="AC1239" s="86"/>
      <c r="AD1239" s="87"/>
    </row>
    <row x14ac:dyDescent="0.25" r="1240" customHeight="1" ht="17.25">
      <c r="A1240" s="235">
        <f>A1239</f>
        <v>25569.375</v>
      </c>
      <c r="B1240" s="179" t="s">
        <v>58</v>
      </c>
      <c r="C1240" s="183" t="s">
        <v>14</v>
      </c>
      <c r="D1240" s="180">
        <v>10</v>
      </c>
      <c r="E1240" s="180">
        <v>6</v>
      </c>
      <c r="F1240" s="180"/>
      <c r="G1240" s="180">
        <f>SUM(C1240:F1240)</f>
      </c>
      <c r="H1240" s="237">
        <v>5500</v>
      </c>
      <c r="I1240" s="125">
        <f>G1240*H1240</f>
      </c>
      <c r="J1240" s="125">
        <f>I1240*0.1</f>
      </c>
      <c r="K1240" s="132">
        <f>SUM(I1240:J1240)</f>
      </c>
      <c r="L1240" s="242"/>
      <c r="M1240" s="175"/>
      <c r="N1240" s="87"/>
      <c r="O1240" s="87"/>
      <c r="P1240" s="87"/>
      <c r="Q1240" s="87"/>
      <c r="R1240" s="87"/>
      <c r="S1240" s="87"/>
      <c r="T1240" s="87"/>
      <c r="U1240" s="87"/>
      <c r="V1240" s="175"/>
      <c r="W1240" s="87"/>
      <c r="X1240" s="87"/>
      <c r="Y1240" s="87"/>
      <c r="Z1240" s="87"/>
      <c r="AA1240" s="87"/>
      <c r="AB1240" s="87"/>
      <c r="AC1240" s="86"/>
      <c r="AD1240" s="87"/>
    </row>
    <row x14ac:dyDescent="0.25" r="1241" customHeight="1" ht="17.25">
      <c r="A1241" s="235">
        <f>A1240</f>
        <v>25569.375</v>
      </c>
      <c r="B1241" s="179" t="s">
        <v>147</v>
      </c>
      <c r="C1241" s="183">
        <v>5</v>
      </c>
      <c r="D1241" s="180">
        <v>12</v>
      </c>
      <c r="E1241" s="180">
        <v>9</v>
      </c>
      <c r="F1241" s="180"/>
      <c r="G1241" s="180">
        <f>SUM(C1241:F1241)</f>
      </c>
      <c r="H1241" s="125">
        <v>5000</v>
      </c>
      <c r="I1241" s="125">
        <f>G1241*H1241</f>
      </c>
      <c r="J1241" s="125">
        <f>I1241*0.1</f>
      </c>
      <c r="K1241" s="132">
        <f>SUM(I1241:J1241)</f>
      </c>
      <c r="L1241" s="242"/>
      <c r="M1241" s="175"/>
      <c r="N1241" s="87"/>
      <c r="O1241" s="87"/>
      <c r="P1241" s="87"/>
      <c r="Q1241" s="87"/>
      <c r="R1241" s="87"/>
      <c r="S1241" s="87"/>
      <c r="T1241" s="87"/>
      <c r="U1241" s="87"/>
      <c r="V1241" s="175"/>
      <c r="W1241" s="87"/>
      <c r="X1241" s="87"/>
      <c r="Y1241" s="87"/>
      <c r="Z1241" s="87"/>
      <c r="AA1241" s="87"/>
      <c r="AB1241" s="87"/>
      <c r="AC1241" s="86"/>
      <c r="AD1241" s="87"/>
    </row>
    <row x14ac:dyDescent="0.25" r="1242" customHeight="1" ht="17.25">
      <c r="A1242" s="235">
        <f>A1241</f>
        <v>25569.375</v>
      </c>
      <c r="B1242" s="179" t="s">
        <v>27</v>
      </c>
      <c r="C1242" s="180"/>
      <c r="D1242" s="180"/>
      <c r="E1242" s="180"/>
      <c r="F1242" s="180"/>
      <c r="G1242" s="180">
        <f>SUM(C1242:F1242)</f>
      </c>
      <c r="H1242" s="125">
        <v>5500</v>
      </c>
      <c r="I1242" s="125">
        <f>G1242*H1242</f>
      </c>
      <c r="J1242" s="125">
        <f>I1242*0.1</f>
      </c>
      <c r="K1242" s="132">
        <f>SUM(I1242:J1242)</f>
      </c>
      <c r="L1242" s="242"/>
      <c r="M1242" s="175"/>
      <c r="N1242" s="87"/>
      <c r="O1242" s="87"/>
      <c r="P1242" s="87"/>
      <c r="Q1242" s="87"/>
      <c r="R1242" s="87"/>
      <c r="S1242" s="87"/>
      <c r="T1242" s="87"/>
      <c r="U1242" s="87"/>
      <c r="V1242" s="175"/>
      <c r="W1242" s="87"/>
      <c r="X1242" s="87"/>
      <c r="Y1242" s="87"/>
      <c r="Z1242" s="87"/>
      <c r="AA1242" s="87"/>
      <c r="AB1242" s="87"/>
      <c r="AC1242" s="86"/>
      <c r="AD1242" s="87"/>
    </row>
    <row x14ac:dyDescent="0.25" r="1243" customHeight="1" ht="17.25">
      <c r="A1243" s="235">
        <f>A1242</f>
        <v>25569.375</v>
      </c>
      <c r="B1243" s="179" t="s">
        <v>20</v>
      </c>
      <c r="C1243" s="180"/>
      <c r="D1243" s="180"/>
      <c r="E1243" s="180"/>
      <c r="F1243" s="180"/>
      <c r="G1243" s="180">
        <f>SUM(C1243:F1243)</f>
      </c>
      <c r="H1243" s="125">
        <v>5000</v>
      </c>
      <c r="I1243" s="125">
        <f>G1243*H1243</f>
      </c>
      <c r="J1243" s="125">
        <f>I1243*0.1</f>
      </c>
      <c r="K1243" s="132">
        <f>SUM(I1243:J1243)</f>
      </c>
      <c r="L1243" s="242"/>
      <c r="M1243" s="175"/>
      <c r="N1243" s="87"/>
      <c r="O1243" s="87"/>
      <c r="P1243" s="87"/>
      <c r="Q1243" s="87"/>
      <c r="R1243" s="87"/>
      <c r="S1243" s="87"/>
      <c r="T1243" s="87"/>
      <c r="U1243" s="87"/>
      <c r="V1243" s="175"/>
      <c r="W1243" s="87"/>
      <c r="X1243" s="87"/>
      <c r="Y1243" s="87"/>
      <c r="Z1243" s="87"/>
      <c r="AA1243" s="87"/>
      <c r="AB1243" s="87"/>
      <c r="AC1243" s="86"/>
      <c r="AD1243" s="87"/>
    </row>
    <row x14ac:dyDescent="0.25" r="1244" customHeight="1" ht="17.25">
      <c r="A1244" s="235">
        <f>A1243</f>
        <v>25569.375</v>
      </c>
      <c r="B1244" s="179" t="s">
        <v>31</v>
      </c>
      <c r="C1244" s="180"/>
      <c r="D1244" s="180"/>
      <c r="E1244" s="180"/>
      <c r="F1244" s="180"/>
      <c r="G1244" s="180">
        <f>SUM(C1244:F1244)</f>
      </c>
      <c r="H1244" s="125">
        <v>6000</v>
      </c>
      <c r="I1244" s="125">
        <f>G1244*H1244</f>
      </c>
      <c r="J1244" s="125">
        <f>I1244*0.1</f>
      </c>
      <c r="K1244" s="132">
        <f>SUM(I1244:J1244)</f>
      </c>
      <c r="L1244" s="242"/>
      <c r="M1244" s="175"/>
      <c r="N1244" s="87"/>
      <c r="O1244" s="87"/>
      <c r="P1244" s="87"/>
      <c r="Q1244" s="87"/>
      <c r="R1244" s="87"/>
      <c r="S1244" s="87"/>
      <c r="T1244" s="87"/>
      <c r="U1244" s="87"/>
      <c r="V1244" s="175"/>
      <c r="W1244" s="87"/>
      <c r="X1244" s="87"/>
      <c r="Y1244" s="87"/>
      <c r="Z1244" s="87"/>
      <c r="AA1244" s="87"/>
      <c r="AB1244" s="87"/>
      <c r="AC1244" s="86"/>
      <c r="AD1244" s="87"/>
    </row>
    <row x14ac:dyDescent="0.25" r="1245" customHeight="1" ht="17.25">
      <c r="A1245" s="235">
        <f>A1244</f>
        <v>25569.375</v>
      </c>
      <c r="B1245" s="179" t="s">
        <v>71</v>
      </c>
      <c r="C1245" s="180"/>
      <c r="D1245" s="180"/>
      <c r="E1245" s="180"/>
      <c r="F1245" s="180"/>
      <c r="G1245" s="180">
        <f>SUM(C1245:F1245)</f>
      </c>
      <c r="H1245" s="125">
        <v>6000</v>
      </c>
      <c r="I1245" s="125">
        <f>G1245*H1245</f>
      </c>
      <c r="J1245" s="125">
        <f>I1245*0.1</f>
      </c>
      <c r="K1245" s="132">
        <f>SUM(I1245:J1245)</f>
      </c>
      <c r="L1245" s="242"/>
      <c r="M1245" s="175"/>
      <c r="N1245" s="87"/>
      <c r="O1245" s="87"/>
      <c r="P1245" s="87"/>
      <c r="Q1245" s="87"/>
      <c r="R1245" s="87"/>
      <c r="S1245" s="87"/>
      <c r="T1245" s="87"/>
      <c r="U1245" s="87"/>
      <c r="V1245" s="175"/>
      <c r="W1245" s="87"/>
      <c r="X1245" s="87"/>
      <c r="Y1245" s="87"/>
      <c r="Z1245" s="87"/>
      <c r="AA1245" s="87"/>
      <c r="AB1245" s="87"/>
      <c r="AC1245" s="86"/>
      <c r="AD1245" s="87"/>
    </row>
    <row x14ac:dyDescent="0.25" r="1246" customHeight="1" ht="17.25">
      <c r="A1246" s="235">
        <f>A1245</f>
        <v>25569.375</v>
      </c>
      <c r="B1246" s="179" t="s">
        <v>49</v>
      </c>
      <c r="C1246" s="180"/>
      <c r="D1246" s="180">
        <v>8</v>
      </c>
      <c r="E1246" s="180"/>
      <c r="F1246" s="180"/>
      <c r="G1246" s="180">
        <f>SUM(C1246:F1246)</f>
      </c>
      <c r="H1246" s="125">
        <v>6000</v>
      </c>
      <c r="I1246" s="125">
        <f>G1246*H1246</f>
      </c>
      <c r="J1246" s="125">
        <f>I1246*0.1</f>
      </c>
      <c r="K1246" s="132">
        <f>SUM(I1246:J1246)</f>
      </c>
      <c r="L1246" s="242"/>
      <c r="M1246" s="175"/>
      <c r="N1246" s="87"/>
      <c r="O1246" s="87"/>
      <c r="P1246" s="87"/>
      <c r="Q1246" s="87"/>
      <c r="R1246" s="87"/>
      <c r="S1246" s="87"/>
      <c r="T1246" s="87"/>
      <c r="U1246" s="87"/>
      <c r="V1246" s="175"/>
      <c r="W1246" s="87"/>
      <c r="X1246" s="87"/>
      <c r="Y1246" s="87"/>
      <c r="Z1246" s="87"/>
      <c r="AA1246" s="87"/>
      <c r="AB1246" s="87"/>
      <c r="AC1246" s="86"/>
      <c r="AD1246" s="87"/>
    </row>
    <row x14ac:dyDescent="0.25" r="1247" customHeight="1" ht="17.25">
      <c r="A1247" s="235">
        <f>A1246</f>
        <v>25569.375</v>
      </c>
      <c r="B1247" s="184" t="s">
        <v>9</v>
      </c>
      <c r="C1247" s="180"/>
      <c r="D1247" s="180">
        <v>5</v>
      </c>
      <c r="E1247" s="180"/>
      <c r="F1247" s="180"/>
      <c r="G1247" s="180">
        <f>SUM(C1247:F1247)</f>
      </c>
      <c r="H1247" s="125">
        <v>6000</v>
      </c>
      <c r="I1247" s="125">
        <f>G1247*H1247</f>
      </c>
      <c r="J1247" s="125">
        <f>I1247*0.1</f>
      </c>
      <c r="K1247" s="132">
        <f>SUM(I1247:J1247)</f>
      </c>
      <c r="L1247" s="242"/>
      <c r="M1247" s="175"/>
      <c r="N1247" s="87"/>
      <c r="O1247" s="87"/>
      <c r="P1247" s="87"/>
      <c r="Q1247" s="87"/>
      <c r="R1247" s="87"/>
      <c r="S1247" s="87"/>
      <c r="T1247" s="87"/>
      <c r="U1247" s="87"/>
      <c r="V1247" s="175"/>
      <c r="W1247" s="87"/>
      <c r="X1247" s="87"/>
      <c r="Y1247" s="87"/>
      <c r="Z1247" s="87"/>
      <c r="AA1247" s="87"/>
      <c r="AB1247" s="87"/>
      <c r="AC1247" s="86"/>
      <c r="AD1247" s="87"/>
    </row>
    <row x14ac:dyDescent="0.25" r="1248" customHeight="1" ht="17.25">
      <c r="A1248" s="235">
        <f>A1247</f>
        <v>25569.375</v>
      </c>
      <c r="B1248" s="179" t="s">
        <v>78</v>
      </c>
      <c r="C1248" s="180"/>
      <c r="D1248" s="180"/>
      <c r="E1248" s="180"/>
      <c r="F1248" s="180"/>
      <c r="G1248" s="180">
        <f>SUM(C1248:F1248)</f>
      </c>
      <c r="H1248" s="125">
        <v>6500</v>
      </c>
      <c r="I1248" s="125">
        <f>G1248*H1248</f>
      </c>
      <c r="J1248" s="125">
        <f>I1248*0.1</f>
      </c>
      <c r="K1248" s="132">
        <f>SUM(I1248:J1248)</f>
      </c>
      <c r="L1248" s="242"/>
      <c r="M1248" s="175"/>
      <c r="N1248" s="87"/>
      <c r="O1248" s="87"/>
      <c r="P1248" s="87"/>
      <c r="Q1248" s="87"/>
      <c r="R1248" s="87"/>
      <c r="S1248" s="87"/>
      <c r="T1248" s="87"/>
      <c r="U1248" s="87"/>
      <c r="V1248" s="175"/>
      <c r="W1248" s="87"/>
      <c r="X1248" s="87"/>
      <c r="Y1248" s="87"/>
      <c r="Z1248" s="87"/>
      <c r="AA1248" s="87"/>
      <c r="AB1248" s="87"/>
      <c r="AC1248" s="86"/>
      <c r="AD1248" s="87"/>
    </row>
    <row x14ac:dyDescent="0.25" r="1249" customHeight="1" ht="17.25">
      <c r="A1249" s="235">
        <f>A1248</f>
        <v>25569.375</v>
      </c>
      <c r="B1249" s="179" t="s">
        <v>55</v>
      </c>
      <c r="C1249" s="180"/>
      <c r="D1249" s="180"/>
      <c r="E1249" s="180"/>
      <c r="F1249" s="180"/>
      <c r="G1249" s="180">
        <f>SUM(C1249:F1249)</f>
      </c>
      <c r="H1249" s="125">
        <v>6500</v>
      </c>
      <c r="I1249" s="125">
        <f>G1249*H1249</f>
      </c>
      <c r="J1249" s="125">
        <f>I1249*0.1</f>
      </c>
      <c r="K1249" s="132">
        <f>SUM(I1249:J1249)</f>
      </c>
      <c r="L1249" s="242"/>
      <c r="M1249" s="175"/>
      <c r="N1249" s="87"/>
      <c r="O1249" s="87"/>
      <c r="P1249" s="87"/>
      <c r="Q1249" s="87"/>
      <c r="R1249" s="87"/>
      <c r="S1249" s="87"/>
      <c r="T1249" s="87"/>
      <c r="U1249" s="87"/>
      <c r="V1249" s="175"/>
      <c r="W1249" s="87"/>
      <c r="X1249" s="87"/>
      <c r="Y1249" s="87"/>
      <c r="Z1249" s="87"/>
      <c r="AA1249" s="87"/>
      <c r="AB1249" s="87"/>
      <c r="AC1249" s="86"/>
      <c r="AD1249" s="87"/>
    </row>
    <row x14ac:dyDescent="0.25" r="1250" customHeight="1" ht="17.25">
      <c r="A1250" s="235">
        <f>A1249</f>
        <v>25569.375</v>
      </c>
      <c r="B1250" s="279" t="s">
        <v>80</v>
      </c>
      <c r="C1250" s="180"/>
      <c r="D1250" s="180">
        <v>23</v>
      </c>
      <c r="E1250" s="180"/>
      <c r="F1250" s="180"/>
      <c r="G1250" s="180">
        <f>SUM(C1250:F1250)</f>
      </c>
      <c r="H1250" s="125">
        <v>6000</v>
      </c>
      <c r="I1250" s="125">
        <f>G1250*H1250</f>
      </c>
      <c r="J1250" s="185"/>
      <c r="K1250" s="132">
        <f>SUM(I1250:J1250)</f>
      </c>
      <c r="L1250" s="242"/>
      <c r="M1250" s="175"/>
      <c r="N1250" s="87"/>
      <c r="O1250" s="87"/>
      <c r="P1250" s="87"/>
      <c r="Q1250" s="87"/>
      <c r="R1250" s="87"/>
      <c r="S1250" s="87"/>
      <c r="T1250" s="87"/>
      <c r="U1250" s="87"/>
      <c r="V1250" s="175"/>
      <c r="W1250" s="87"/>
      <c r="X1250" s="87"/>
      <c r="Y1250" s="87"/>
      <c r="Z1250" s="87"/>
      <c r="AA1250" s="87"/>
      <c r="AB1250" s="87"/>
      <c r="AC1250" s="86"/>
      <c r="AD1250" s="87"/>
    </row>
    <row x14ac:dyDescent="0.25" r="1251" customHeight="1" ht="17.25">
      <c r="A1251" s="235">
        <f>A1250</f>
        <v>25569.375</v>
      </c>
      <c r="B1251" s="279" t="s">
        <v>67</v>
      </c>
      <c r="C1251" s="180"/>
      <c r="D1251" s="180">
        <v>7</v>
      </c>
      <c r="E1251" s="180">
        <v>6</v>
      </c>
      <c r="F1251" s="180"/>
      <c r="G1251" s="180">
        <f>SUM(C1251:F1251)</f>
      </c>
      <c r="H1251" s="125">
        <v>5500</v>
      </c>
      <c r="I1251" s="125">
        <f>G1251*H1251</f>
      </c>
      <c r="J1251" s="125">
        <f>I1251*0.1</f>
      </c>
      <c r="K1251" s="132">
        <f>SUM(I1251:J1251)</f>
      </c>
      <c r="L1251" s="242"/>
      <c r="M1251" s="175"/>
      <c r="N1251" s="87"/>
      <c r="O1251" s="87"/>
      <c r="P1251" s="87"/>
      <c r="Q1251" s="87"/>
      <c r="R1251" s="87"/>
      <c r="S1251" s="87"/>
      <c r="T1251" s="87"/>
      <c r="U1251" s="87"/>
      <c r="V1251" s="175"/>
      <c r="W1251" s="87"/>
      <c r="X1251" s="87"/>
      <c r="Y1251" s="87"/>
      <c r="Z1251" s="87"/>
      <c r="AA1251" s="87"/>
      <c r="AB1251" s="87"/>
      <c r="AC1251" s="86"/>
      <c r="AD1251" s="87"/>
    </row>
    <row x14ac:dyDescent="0.25" r="1252" customHeight="1" ht="17.25">
      <c r="A1252" s="235">
        <f>A1251</f>
        <v>25569.375</v>
      </c>
      <c r="B1252" s="279" t="s">
        <v>74</v>
      </c>
      <c r="C1252" s="180"/>
      <c r="D1252" s="180">
        <v>0</v>
      </c>
      <c r="E1252" s="180"/>
      <c r="F1252" s="180"/>
      <c r="G1252" s="180">
        <f>SUM(C1252:F1252)</f>
      </c>
      <c r="H1252" s="187">
        <v>5000</v>
      </c>
      <c r="I1252" s="125">
        <f>G1252*H1252</f>
      </c>
      <c r="J1252" s="125">
        <f>I1252*0.1</f>
      </c>
      <c r="K1252" s="132">
        <f>SUM(I1252:J1252)</f>
      </c>
      <c r="L1252" s="242"/>
      <c r="M1252" s="175"/>
      <c r="N1252" s="87"/>
      <c r="O1252" s="87"/>
      <c r="P1252" s="87"/>
      <c r="Q1252" s="87"/>
      <c r="R1252" s="87"/>
      <c r="S1252" s="87"/>
      <c r="T1252" s="87"/>
      <c r="U1252" s="87"/>
      <c r="V1252" s="175"/>
      <c r="W1252" s="87"/>
      <c r="X1252" s="87"/>
      <c r="Y1252" s="87"/>
      <c r="Z1252" s="87"/>
      <c r="AA1252" s="87"/>
      <c r="AB1252" s="87"/>
      <c r="AC1252" s="86"/>
      <c r="AD1252" s="87"/>
    </row>
    <row x14ac:dyDescent="0.25" r="1253" customHeight="1" ht="17.25">
      <c r="A1253" s="235">
        <f>A1252</f>
        <v>25569.375</v>
      </c>
      <c r="B1253" s="280" t="s">
        <v>11</v>
      </c>
      <c r="C1253" s="180"/>
      <c r="D1253" s="180"/>
      <c r="E1253" s="180"/>
      <c r="F1253" s="180"/>
      <c r="G1253" s="180">
        <f>SUM(C1253:F1253)</f>
      </c>
      <c r="H1253" s="125">
        <v>6000</v>
      </c>
      <c r="I1253" s="125">
        <f>G1253*H1253</f>
      </c>
      <c r="J1253" s="125">
        <f>I1253*0.1</f>
      </c>
      <c r="K1253" s="132">
        <f>SUM(I1253:J1253)</f>
      </c>
      <c r="L1253" s="242"/>
      <c r="M1253" s="175"/>
      <c r="N1253" s="87"/>
      <c r="O1253" s="87"/>
      <c r="P1253" s="87"/>
      <c r="Q1253" s="87"/>
      <c r="R1253" s="87"/>
      <c r="S1253" s="87"/>
      <c r="T1253" s="87"/>
      <c r="U1253" s="87"/>
      <c r="V1253" s="175"/>
      <c r="W1253" s="87"/>
      <c r="X1253" s="87"/>
      <c r="Y1253" s="87"/>
      <c r="Z1253" s="87"/>
      <c r="AA1253" s="87"/>
      <c r="AB1253" s="87"/>
      <c r="AC1253" s="86"/>
      <c r="AD1253" s="87"/>
    </row>
    <row x14ac:dyDescent="0.25" r="1254" customHeight="1" ht="17.25">
      <c r="A1254" s="235">
        <f>A1253</f>
        <v>25569.375</v>
      </c>
      <c r="B1254" s="279" t="s">
        <v>22</v>
      </c>
      <c r="C1254" s="180"/>
      <c r="D1254" s="180"/>
      <c r="E1254" s="180"/>
      <c r="F1254" s="180"/>
      <c r="G1254" s="180">
        <f>SUM(C1254:F1254)</f>
      </c>
      <c r="H1254" s="237">
        <v>4800</v>
      </c>
      <c r="I1254" s="125">
        <f>G1254*H1254</f>
      </c>
      <c r="J1254" s="125">
        <f>I1254*0.1</f>
      </c>
      <c r="K1254" s="132">
        <f>SUM(I1254:J1254)</f>
      </c>
      <c r="L1254" s="242"/>
      <c r="M1254" s="175"/>
      <c r="N1254" s="87"/>
      <c r="O1254" s="87"/>
      <c r="P1254" s="87"/>
      <c r="Q1254" s="87"/>
      <c r="R1254" s="87"/>
      <c r="S1254" s="87"/>
      <c r="T1254" s="87"/>
      <c r="U1254" s="87"/>
      <c r="V1254" s="175"/>
      <c r="W1254" s="87"/>
      <c r="X1254" s="87"/>
      <c r="Y1254" s="87"/>
      <c r="Z1254" s="87"/>
      <c r="AA1254" s="87"/>
      <c r="AB1254" s="87"/>
      <c r="AC1254" s="86"/>
      <c r="AD1254" s="87"/>
    </row>
    <row x14ac:dyDescent="0.25" r="1255" customHeight="1" ht="17.25">
      <c r="A1255" s="235">
        <f>A1254</f>
        <v>25569.375</v>
      </c>
      <c r="B1255" s="279" t="s">
        <v>84</v>
      </c>
      <c r="C1255" s="180"/>
      <c r="D1255" s="180"/>
      <c r="E1255" s="180"/>
      <c r="F1255" s="180"/>
      <c r="G1255" s="180">
        <f>SUM(C1255:F1255)</f>
      </c>
      <c r="H1255" s="237">
        <v>4800</v>
      </c>
      <c r="I1255" s="125">
        <f>G1255*H1255</f>
      </c>
      <c r="J1255" s="125">
        <f>I1255*0.1</f>
      </c>
      <c r="K1255" s="132">
        <f>SUM(I1255:J1255)</f>
      </c>
      <c r="L1255" s="242"/>
      <c r="M1255" s="175"/>
      <c r="N1255" s="87"/>
      <c r="O1255" s="87"/>
      <c r="P1255" s="87"/>
      <c r="Q1255" s="87"/>
      <c r="R1255" s="87"/>
      <c r="S1255" s="87"/>
      <c r="T1255" s="87"/>
      <c r="U1255" s="87"/>
      <c r="V1255" s="175"/>
      <c r="W1255" s="87"/>
      <c r="X1255" s="87"/>
      <c r="Y1255" s="87"/>
      <c r="Z1255" s="87"/>
      <c r="AA1255" s="87"/>
      <c r="AB1255" s="87"/>
      <c r="AC1255" s="86"/>
      <c r="AD1255" s="87"/>
    </row>
    <row x14ac:dyDescent="0.25" r="1256" customHeight="1" ht="17.25">
      <c r="A1256" s="235">
        <f>A1255</f>
        <v>25569.375</v>
      </c>
      <c r="B1256" s="280" t="s">
        <v>17</v>
      </c>
      <c r="C1256" s="180"/>
      <c r="D1256" s="180"/>
      <c r="E1256" s="180"/>
      <c r="F1256" s="180"/>
      <c r="G1256" s="180">
        <f>SUM(C1256:F1256)</f>
      </c>
      <c r="H1256" s="125">
        <v>6000</v>
      </c>
      <c r="I1256" s="125">
        <f>G1256*H1256</f>
      </c>
      <c r="J1256" s="185"/>
      <c r="K1256" s="132">
        <f>SUM(I1256:J1256)</f>
      </c>
      <c r="L1256" s="242"/>
      <c r="M1256" s="175"/>
      <c r="N1256" s="87"/>
      <c r="O1256" s="87"/>
      <c r="P1256" s="87"/>
      <c r="Q1256" s="87"/>
      <c r="R1256" s="87"/>
      <c r="S1256" s="87"/>
      <c r="T1256" s="87"/>
      <c r="U1256" s="87"/>
      <c r="V1256" s="175"/>
      <c r="W1256" s="87"/>
      <c r="X1256" s="87"/>
      <c r="Y1256" s="87"/>
      <c r="Z1256" s="87"/>
      <c r="AA1256" s="87"/>
      <c r="AB1256" s="87"/>
      <c r="AC1256" s="86"/>
      <c r="AD1256" s="87"/>
    </row>
    <row x14ac:dyDescent="0.25" r="1257" customHeight="1" ht="17.25">
      <c r="A1257" s="235">
        <f>A1256</f>
        <v>25569.375</v>
      </c>
      <c r="B1257" s="279" t="s">
        <v>29</v>
      </c>
      <c r="C1257" s="188" t="s">
        <v>14</v>
      </c>
      <c r="D1257" s="180">
        <v>13</v>
      </c>
      <c r="E1257" s="180">
        <v>13</v>
      </c>
      <c r="F1257" s="180"/>
      <c r="G1257" s="180">
        <f>SUM(C1257:F1257)</f>
      </c>
      <c r="H1257" s="125">
        <v>5500</v>
      </c>
      <c r="I1257" s="125">
        <f>G1257*H1257</f>
      </c>
      <c r="J1257" s="125">
        <f>I1257*0.1</f>
      </c>
      <c r="K1257" s="132">
        <f>SUM(I1257:J1257)</f>
      </c>
      <c r="L1257" s="242"/>
      <c r="M1257" s="175"/>
      <c r="N1257" s="87"/>
      <c r="O1257" s="87"/>
      <c r="P1257" s="87"/>
      <c r="Q1257" s="87"/>
      <c r="R1257" s="87"/>
      <c r="S1257" s="87"/>
      <c r="T1257" s="87"/>
      <c r="U1257" s="87"/>
      <c r="V1257" s="175"/>
      <c r="W1257" s="87"/>
      <c r="X1257" s="87"/>
      <c r="Y1257" s="87"/>
      <c r="Z1257" s="87"/>
      <c r="AA1257" s="87"/>
      <c r="AB1257" s="87"/>
      <c r="AC1257" s="86"/>
      <c r="AD1257" s="87"/>
    </row>
    <row x14ac:dyDescent="0.25" r="1258" customHeight="1" ht="17.25">
      <c r="A1258" s="235">
        <f>A1257</f>
        <v>25569.375</v>
      </c>
      <c r="B1258" s="279" t="s">
        <v>15</v>
      </c>
      <c r="C1258" s="180"/>
      <c r="D1258" s="180"/>
      <c r="E1258" s="180"/>
      <c r="F1258" s="180"/>
      <c r="G1258" s="180">
        <f>SUM(C1258:F1258)</f>
      </c>
      <c r="H1258" s="237">
        <v>4800</v>
      </c>
      <c r="I1258" s="125">
        <f>G1258*H1258</f>
      </c>
      <c r="J1258" s="125">
        <f>I1258*0.1</f>
      </c>
      <c r="K1258" s="132">
        <f>SUM(I1258:J1258)</f>
      </c>
      <c r="L1258" s="242"/>
      <c r="M1258" s="175"/>
      <c r="N1258" s="87"/>
      <c r="O1258" s="87"/>
      <c r="P1258" s="87"/>
      <c r="Q1258" s="87"/>
      <c r="R1258" s="87"/>
      <c r="S1258" s="87"/>
      <c r="T1258" s="87"/>
      <c r="U1258" s="87"/>
      <c r="V1258" s="175"/>
      <c r="W1258" s="87"/>
      <c r="X1258" s="87"/>
      <c r="Y1258" s="87"/>
      <c r="Z1258" s="87"/>
      <c r="AA1258" s="87"/>
      <c r="AB1258" s="87"/>
      <c r="AC1258" s="86"/>
      <c r="AD1258" s="87"/>
    </row>
    <row x14ac:dyDescent="0.25" r="1259" customHeight="1" ht="17.25">
      <c r="A1259" s="235">
        <f>A1258</f>
        <v>25569.375</v>
      </c>
      <c r="B1259" s="279" t="s">
        <v>21</v>
      </c>
      <c r="C1259" s="188" t="s">
        <v>14</v>
      </c>
      <c r="D1259" s="180">
        <v>13</v>
      </c>
      <c r="E1259" s="180"/>
      <c r="F1259" s="180"/>
      <c r="G1259" s="180">
        <f>SUM(C1259:F1259)</f>
      </c>
      <c r="H1259" s="125">
        <v>5000</v>
      </c>
      <c r="I1259" s="125">
        <f>G1259*H1259</f>
      </c>
      <c r="J1259" s="125">
        <f>I1259*0.1</f>
      </c>
      <c r="K1259" s="132">
        <f>SUM(I1259:J1259)</f>
      </c>
      <c r="L1259" s="242"/>
      <c r="M1259" s="175"/>
      <c r="N1259" s="87"/>
      <c r="O1259" s="87"/>
      <c r="P1259" s="87"/>
      <c r="Q1259" s="87"/>
      <c r="R1259" s="87"/>
      <c r="S1259" s="87"/>
      <c r="T1259" s="87"/>
      <c r="U1259" s="87"/>
      <c r="V1259" s="175"/>
      <c r="W1259" s="87"/>
      <c r="X1259" s="87"/>
      <c r="Y1259" s="87"/>
      <c r="Z1259" s="87"/>
      <c r="AA1259" s="87"/>
      <c r="AB1259" s="87"/>
      <c r="AC1259" s="86"/>
      <c r="AD1259" s="87"/>
    </row>
    <row x14ac:dyDescent="0.25" r="1260" customHeight="1" ht="17.25">
      <c r="A1260" s="235">
        <f>A1259</f>
        <v>25569.375</v>
      </c>
      <c r="B1260" s="279" t="s">
        <v>52</v>
      </c>
      <c r="C1260" s="180"/>
      <c r="D1260" s="180">
        <v>14</v>
      </c>
      <c r="E1260" s="180">
        <v>8</v>
      </c>
      <c r="F1260" s="180"/>
      <c r="G1260" s="180">
        <f>SUM(C1260:F1260)</f>
      </c>
      <c r="H1260" s="125">
        <v>5000</v>
      </c>
      <c r="I1260" s="125">
        <f>G1260*H1260</f>
      </c>
      <c r="J1260" s="125">
        <f>I1260*0.1</f>
      </c>
      <c r="K1260" s="132">
        <f>SUM(I1260:J1260)</f>
      </c>
      <c r="L1260" s="242"/>
      <c r="M1260" s="175"/>
      <c r="N1260" s="87"/>
      <c r="O1260" s="87"/>
      <c r="P1260" s="87"/>
      <c r="Q1260" s="87"/>
      <c r="R1260" s="87"/>
      <c r="S1260" s="87"/>
      <c r="T1260" s="87"/>
      <c r="U1260" s="87"/>
      <c r="V1260" s="175"/>
      <c r="W1260" s="87"/>
      <c r="X1260" s="87"/>
      <c r="Y1260" s="87"/>
      <c r="Z1260" s="87"/>
      <c r="AA1260" s="87"/>
      <c r="AB1260" s="87"/>
      <c r="AC1260" s="86"/>
      <c r="AD1260" s="87"/>
    </row>
    <row x14ac:dyDescent="0.25" r="1261" customHeight="1" ht="17.25">
      <c r="A1261" s="235">
        <f>A1260</f>
        <v>25569.375</v>
      </c>
      <c r="B1261" s="279" t="s">
        <v>61</v>
      </c>
      <c r="C1261" s="180"/>
      <c r="D1261" s="180"/>
      <c r="E1261" s="180"/>
      <c r="F1261" s="180"/>
      <c r="G1261" s="180">
        <f>SUM(C1261:F1261)</f>
      </c>
      <c r="H1261" s="125">
        <v>5000</v>
      </c>
      <c r="I1261" s="125">
        <f>G1261*H1261</f>
      </c>
      <c r="J1261" s="125">
        <f>I1261*0.1</f>
      </c>
      <c r="K1261" s="132">
        <f>SUM(I1261:J1261)</f>
      </c>
      <c r="L1261" s="242"/>
      <c r="M1261" s="175"/>
      <c r="N1261" s="87"/>
      <c r="O1261" s="87"/>
      <c r="P1261" s="87"/>
      <c r="Q1261" s="87"/>
      <c r="R1261" s="87"/>
      <c r="S1261" s="87"/>
      <c r="T1261" s="87"/>
      <c r="U1261" s="87"/>
      <c r="V1261" s="175"/>
      <c r="W1261" s="87"/>
      <c r="X1261" s="87"/>
      <c r="Y1261" s="87"/>
      <c r="Z1261" s="87"/>
      <c r="AA1261" s="87"/>
      <c r="AB1261" s="87"/>
      <c r="AC1261" s="86"/>
      <c r="AD1261" s="87"/>
    </row>
    <row x14ac:dyDescent="0.25" r="1262" customHeight="1" ht="17.25">
      <c r="A1262" s="235">
        <f>A1261</f>
        <v>25569.375</v>
      </c>
      <c r="B1262" s="280" t="s">
        <v>33</v>
      </c>
      <c r="C1262" s="180"/>
      <c r="D1262" s="180"/>
      <c r="E1262" s="180"/>
      <c r="F1262" s="180"/>
      <c r="G1262" s="180">
        <f>SUM(C1262:F1262)</f>
      </c>
      <c r="H1262" s="125">
        <v>5500</v>
      </c>
      <c r="I1262" s="125">
        <f>G1262*H1262</f>
      </c>
      <c r="J1262" s="125">
        <f>I1262*0.1</f>
      </c>
      <c r="K1262" s="132">
        <f>SUM(I1262:J1262)</f>
      </c>
      <c r="L1262" s="242"/>
      <c r="M1262" s="175"/>
      <c r="N1262" s="87"/>
      <c r="O1262" s="87"/>
      <c r="P1262" s="87"/>
      <c r="Q1262" s="87"/>
      <c r="R1262" s="87"/>
      <c r="S1262" s="87"/>
      <c r="T1262" s="87"/>
      <c r="U1262" s="87"/>
      <c r="V1262" s="175"/>
      <c r="W1262" s="87"/>
      <c r="X1262" s="87"/>
      <c r="Y1262" s="87"/>
      <c r="Z1262" s="87"/>
      <c r="AA1262" s="87"/>
      <c r="AB1262" s="87"/>
      <c r="AC1262" s="86"/>
      <c r="AD1262" s="87"/>
    </row>
    <row x14ac:dyDescent="0.25" r="1263" customHeight="1" ht="17.25">
      <c r="A1263" s="235">
        <f>A1262</f>
        <v>25569.375</v>
      </c>
      <c r="B1263" s="279" t="s">
        <v>30</v>
      </c>
      <c r="C1263" s="180"/>
      <c r="D1263" s="180">
        <v>16</v>
      </c>
      <c r="E1263" s="180"/>
      <c r="F1263" s="180"/>
      <c r="G1263" s="180">
        <f>SUM(C1263:F1263)</f>
      </c>
      <c r="H1263" s="125">
        <v>6000</v>
      </c>
      <c r="I1263" s="125">
        <f>G1263*H1263</f>
      </c>
      <c r="J1263" s="125">
        <f>I1263*0.1</f>
      </c>
      <c r="K1263" s="132">
        <f>SUM(I1263:J1263)</f>
      </c>
      <c r="L1263" s="242"/>
      <c r="M1263" s="175"/>
      <c r="N1263" s="87"/>
      <c r="O1263" s="87"/>
      <c r="P1263" s="87"/>
      <c r="Q1263" s="87"/>
      <c r="R1263" s="87"/>
      <c r="S1263" s="87"/>
      <c r="T1263" s="87"/>
      <c r="U1263" s="87"/>
      <c r="V1263" s="175"/>
      <c r="W1263" s="87"/>
      <c r="X1263" s="87"/>
      <c r="Y1263" s="87"/>
      <c r="Z1263" s="87"/>
      <c r="AA1263" s="87"/>
      <c r="AB1263" s="87"/>
      <c r="AC1263" s="86"/>
      <c r="AD1263" s="87"/>
    </row>
    <row x14ac:dyDescent="0.25" r="1264" customHeight="1" ht="17.25">
      <c r="A1264" s="235">
        <f>A1263</f>
        <v>25569.375</v>
      </c>
      <c r="B1264" s="279" t="s">
        <v>28</v>
      </c>
      <c r="C1264" s="188" t="s">
        <v>14</v>
      </c>
      <c r="D1264" s="180">
        <v>20</v>
      </c>
      <c r="E1264" s="180"/>
      <c r="F1264" s="180"/>
      <c r="G1264" s="180">
        <f>SUM(C1264:F1264)</f>
      </c>
      <c r="H1264" s="125">
        <v>5000</v>
      </c>
      <c r="I1264" s="125">
        <f>G1264*H1264</f>
      </c>
      <c r="J1264" s="125">
        <f>I1264*0.1</f>
      </c>
      <c r="K1264" s="132">
        <f>SUM(I1264:J1264)</f>
      </c>
      <c r="L1264" s="242"/>
      <c r="M1264" s="175"/>
      <c r="N1264" s="87"/>
      <c r="O1264" s="87"/>
      <c r="P1264" s="87"/>
      <c r="Q1264" s="87"/>
      <c r="R1264" s="87"/>
      <c r="S1264" s="87"/>
      <c r="T1264" s="87"/>
      <c r="U1264" s="87"/>
      <c r="V1264" s="175"/>
      <c r="W1264" s="87"/>
      <c r="X1264" s="87"/>
      <c r="Y1264" s="87"/>
      <c r="Z1264" s="87"/>
      <c r="AA1264" s="87"/>
      <c r="AB1264" s="87"/>
      <c r="AC1264" s="86"/>
      <c r="AD1264" s="87"/>
    </row>
    <row x14ac:dyDescent="0.25" r="1265" customHeight="1" ht="17.25">
      <c r="A1265" s="235">
        <f>A1264</f>
        <v>25569.375</v>
      </c>
      <c r="B1265" s="179" t="s">
        <v>12</v>
      </c>
      <c r="C1265" s="180"/>
      <c r="D1265" s="180">
        <v>7</v>
      </c>
      <c r="E1265" s="180"/>
      <c r="F1265" s="180"/>
      <c r="G1265" s="180">
        <f>SUM(C1265:F1265)</f>
      </c>
      <c r="H1265" s="125">
        <v>6000</v>
      </c>
      <c r="I1265" s="125">
        <f>G1265*H1265</f>
      </c>
      <c r="J1265" s="125">
        <f>I1265*0.1</f>
      </c>
      <c r="K1265" s="132">
        <f>SUM(I1265:J1265)</f>
      </c>
      <c r="L1265" s="242"/>
      <c r="M1265" s="175"/>
      <c r="N1265" s="87"/>
      <c r="O1265" s="87"/>
      <c r="P1265" s="87"/>
      <c r="Q1265" s="87"/>
      <c r="R1265" s="87"/>
      <c r="S1265" s="87"/>
      <c r="T1265" s="87"/>
      <c r="U1265" s="87"/>
      <c r="V1265" s="175"/>
      <c r="W1265" s="87"/>
      <c r="X1265" s="87"/>
      <c r="Y1265" s="87"/>
      <c r="Z1265" s="87"/>
      <c r="AA1265" s="87"/>
      <c r="AB1265" s="87"/>
      <c r="AC1265" s="86"/>
      <c r="AD1265" s="87"/>
    </row>
    <row x14ac:dyDescent="0.25" r="1266" customHeight="1" ht="17.25">
      <c r="A1266" s="235">
        <f>A1265</f>
        <v>25569.375</v>
      </c>
      <c r="B1266" s="179" t="s">
        <v>100</v>
      </c>
      <c r="C1266" s="180"/>
      <c r="D1266" s="180">
        <v>2</v>
      </c>
      <c r="E1266" s="180"/>
      <c r="F1266" s="180"/>
      <c r="G1266" s="180">
        <f>SUM(C1266:F1266)</f>
      </c>
      <c r="H1266" s="125">
        <v>5500</v>
      </c>
      <c r="I1266" s="125">
        <f>G1266*H1266</f>
      </c>
      <c r="J1266" s="125">
        <f>I1266*0.1</f>
      </c>
      <c r="K1266" s="125">
        <f>SUM(I1266:J1266)</f>
      </c>
      <c r="L1266" s="242"/>
      <c r="M1266" s="175"/>
      <c r="N1266" s="87"/>
      <c r="O1266" s="87"/>
      <c r="P1266" s="87"/>
      <c r="Q1266" s="87"/>
      <c r="R1266" s="87"/>
      <c r="S1266" s="87"/>
      <c r="T1266" s="87"/>
      <c r="U1266" s="87"/>
      <c r="V1266" s="175"/>
      <c r="W1266" s="87"/>
      <c r="X1266" s="87"/>
      <c r="Y1266" s="87"/>
      <c r="Z1266" s="87"/>
      <c r="AA1266" s="87"/>
      <c r="AB1266" s="87"/>
      <c r="AC1266" s="86"/>
      <c r="AD1266" s="87"/>
    </row>
    <row x14ac:dyDescent="0.25" r="1267" customHeight="1" ht="17.25">
      <c r="A1267" s="235">
        <f>A1266</f>
        <v>25569.375</v>
      </c>
      <c r="B1267" s="179" t="s">
        <v>37</v>
      </c>
      <c r="C1267" s="180"/>
      <c r="D1267" s="180">
        <v>5</v>
      </c>
      <c r="E1267" s="180"/>
      <c r="F1267" s="180"/>
      <c r="G1267" s="180">
        <f>SUM(C1267:F1267)</f>
      </c>
      <c r="H1267" s="125">
        <v>6500</v>
      </c>
      <c r="I1267" s="125">
        <f>G1267*H1267</f>
      </c>
      <c r="J1267" s="125">
        <f>I1267*0.1</f>
      </c>
      <c r="K1267" s="125">
        <f>SUM(I1267:J1267)</f>
      </c>
      <c r="L1267" s="242"/>
      <c r="M1267" s="175"/>
      <c r="N1267" s="87"/>
      <c r="O1267" s="87"/>
      <c r="P1267" s="87"/>
      <c r="Q1267" s="87"/>
      <c r="R1267" s="87"/>
      <c r="S1267" s="87"/>
      <c r="T1267" s="87"/>
      <c r="U1267" s="87"/>
      <c r="V1267" s="175"/>
      <c r="W1267" s="87"/>
      <c r="X1267" s="87"/>
      <c r="Y1267" s="87"/>
      <c r="Z1267" s="87"/>
      <c r="AA1267" s="87"/>
      <c r="AB1267" s="87"/>
      <c r="AC1267" s="86"/>
      <c r="AD1267" s="87"/>
    </row>
    <row x14ac:dyDescent="0.25" r="1268" customHeight="1" ht="17.25">
      <c r="A1268" s="235">
        <f>A1267</f>
        <v>25569.375</v>
      </c>
      <c r="B1268" s="186" t="s">
        <v>64</v>
      </c>
      <c r="C1268" s="180"/>
      <c r="D1268" s="180">
        <v>17</v>
      </c>
      <c r="E1268" s="180"/>
      <c r="F1268" s="180"/>
      <c r="G1268" s="180">
        <f>SUM(C1268:F1268)</f>
      </c>
      <c r="H1268" s="182">
        <v>5500</v>
      </c>
      <c r="I1268" s="125">
        <f>G1268*H1268</f>
      </c>
      <c r="J1268" s="125">
        <f>I1268*0.1</f>
      </c>
      <c r="K1268" s="125">
        <f>SUM(I1268:J1268)</f>
      </c>
      <c r="L1268" s="242"/>
      <c r="M1268" s="175"/>
      <c r="N1268" s="87"/>
      <c r="O1268" s="87"/>
      <c r="P1268" s="87"/>
      <c r="Q1268" s="87"/>
      <c r="R1268" s="87"/>
      <c r="S1268" s="87"/>
      <c r="T1268" s="87"/>
      <c r="U1268" s="87"/>
      <c r="V1268" s="175"/>
      <c r="W1268" s="87"/>
      <c r="X1268" s="87"/>
      <c r="Y1268" s="87"/>
      <c r="Z1268" s="87"/>
      <c r="AA1268" s="87"/>
      <c r="AB1268" s="87"/>
      <c r="AC1268" s="86"/>
      <c r="AD1268" s="87"/>
    </row>
    <row x14ac:dyDescent="0.25" r="1269" customHeight="1" ht="17.25">
      <c r="A1269" s="235">
        <f>A1268</f>
        <v>25569.375</v>
      </c>
      <c r="B1269" s="186" t="s">
        <v>25</v>
      </c>
      <c r="C1269" s="180"/>
      <c r="D1269" s="180"/>
      <c r="E1269" s="180"/>
      <c r="F1269" s="180"/>
      <c r="G1269" s="180">
        <f>SUM(C1269:F1269)</f>
      </c>
      <c r="H1269" s="125">
        <v>6000</v>
      </c>
      <c r="I1269" s="125">
        <f>G1269*H1269</f>
      </c>
      <c r="J1269" s="125">
        <f>I1269*0.1</f>
      </c>
      <c r="K1269" s="125">
        <f>SUM(I1269:J1269)</f>
      </c>
      <c r="L1269" s="242"/>
      <c r="M1269" s="175"/>
      <c r="N1269" s="87"/>
      <c r="O1269" s="87"/>
      <c r="P1269" s="87"/>
      <c r="Q1269" s="87"/>
      <c r="R1269" s="87"/>
      <c r="S1269" s="87"/>
      <c r="T1269" s="87"/>
      <c r="U1269" s="87"/>
      <c r="V1269" s="175"/>
      <c r="W1269" s="87"/>
      <c r="X1269" s="87"/>
      <c r="Y1269" s="87"/>
      <c r="Z1269" s="87"/>
      <c r="AA1269" s="87"/>
      <c r="AB1269" s="87"/>
      <c r="AC1269" s="86"/>
      <c r="AD1269" s="87"/>
    </row>
    <row x14ac:dyDescent="0.25" r="1270" customHeight="1" ht="17.25">
      <c r="A1270" s="235">
        <f>A1269</f>
        <v>25569.375</v>
      </c>
      <c r="B1270" s="279" t="s">
        <v>76</v>
      </c>
      <c r="C1270" s="188" t="s">
        <v>14</v>
      </c>
      <c r="D1270" s="180"/>
      <c r="E1270" s="180"/>
      <c r="F1270" s="180"/>
      <c r="G1270" s="180">
        <f>SUM(C1270:F1270)</f>
      </c>
      <c r="H1270" s="125">
        <v>6000</v>
      </c>
      <c r="I1270" s="125">
        <f>G1270*H1270</f>
      </c>
      <c r="J1270" s="125">
        <f>I1270*0.1</f>
      </c>
      <c r="K1270" s="125">
        <f>SUM(I1270:J1270)</f>
      </c>
      <c r="L1270" s="242"/>
      <c r="M1270" s="175"/>
      <c r="N1270" s="87"/>
      <c r="O1270" s="87"/>
      <c r="P1270" s="87"/>
      <c r="Q1270" s="87"/>
      <c r="R1270" s="87"/>
      <c r="S1270" s="87"/>
      <c r="T1270" s="87"/>
      <c r="U1270" s="87"/>
      <c r="V1270" s="175"/>
      <c r="W1270" s="87"/>
      <c r="X1270" s="87"/>
      <c r="Y1270" s="87"/>
      <c r="Z1270" s="87"/>
      <c r="AA1270" s="87"/>
      <c r="AB1270" s="87"/>
      <c r="AC1270" s="86"/>
      <c r="AD1270" s="87"/>
    </row>
    <row x14ac:dyDescent="0.25" r="1271" customHeight="1" ht="17.25">
      <c r="A1271" s="235">
        <f>A1270</f>
        <v>25569.375</v>
      </c>
      <c r="B1271" s="186" t="s">
        <v>149</v>
      </c>
      <c r="C1271" s="180"/>
      <c r="D1271" s="181">
        <v>38</v>
      </c>
      <c r="E1271" s="180"/>
      <c r="F1271" s="180"/>
      <c r="G1271" s="180">
        <f>SUM(C1271:F1271)</f>
      </c>
      <c r="H1271" s="125">
        <v>6000</v>
      </c>
      <c r="I1271" s="125">
        <f>G1271*H1271</f>
      </c>
      <c r="J1271" s="125">
        <f>I1271*0.1</f>
      </c>
      <c r="K1271" s="125">
        <f>SUM(I1271:J1271)</f>
      </c>
      <c r="L1271" s="242"/>
      <c r="M1271" s="175"/>
      <c r="N1271" s="87"/>
      <c r="O1271" s="87"/>
      <c r="P1271" s="87"/>
      <c r="Q1271" s="87"/>
      <c r="R1271" s="87"/>
      <c r="S1271" s="87"/>
      <c r="T1271" s="87"/>
      <c r="U1271" s="87"/>
      <c r="V1271" s="175"/>
      <c r="W1271" s="87"/>
      <c r="X1271" s="87"/>
      <c r="Y1271" s="87"/>
      <c r="Z1271" s="87"/>
      <c r="AA1271" s="87"/>
      <c r="AB1271" s="87"/>
      <c r="AC1271" s="86"/>
      <c r="AD1271" s="87"/>
    </row>
    <row x14ac:dyDescent="0.25" r="1272" customHeight="1" ht="17.25">
      <c r="A1272" s="235">
        <f>A1271</f>
        <v>25569.375</v>
      </c>
      <c r="B1272" s="280" t="s">
        <v>43</v>
      </c>
      <c r="C1272" s="180"/>
      <c r="D1272" s="180"/>
      <c r="E1272" s="180"/>
      <c r="F1272" s="180"/>
      <c r="G1272" s="180">
        <f>SUM(C1272:F1272)</f>
      </c>
      <c r="H1272" s="125">
        <v>6000</v>
      </c>
      <c r="I1272" s="125">
        <f>G1272*H1272</f>
      </c>
      <c r="J1272" s="125">
        <f>I1272*0.1</f>
      </c>
      <c r="K1272" s="125">
        <f>SUM(I1272:J1272)</f>
      </c>
      <c r="L1272" s="242"/>
      <c r="M1272" s="175"/>
      <c r="N1272" s="87"/>
      <c r="O1272" s="87"/>
      <c r="P1272" s="87"/>
      <c r="Q1272" s="87"/>
      <c r="R1272" s="87"/>
      <c r="S1272" s="87"/>
      <c r="T1272" s="87"/>
      <c r="U1272" s="87"/>
      <c r="V1272" s="175"/>
      <c r="W1272" s="87"/>
      <c r="X1272" s="87"/>
      <c r="Y1272" s="87"/>
      <c r="Z1272" s="87"/>
      <c r="AA1272" s="87"/>
      <c r="AB1272" s="87"/>
      <c r="AC1272" s="86"/>
      <c r="AD1272" s="87"/>
    </row>
    <row x14ac:dyDescent="0.25" r="1273" customHeight="1" ht="17.25">
      <c r="A1273" s="235">
        <f>A1272</f>
        <v>25569.375</v>
      </c>
      <c r="B1273" s="280" t="s">
        <v>18</v>
      </c>
      <c r="C1273" s="180"/>
      <c r="D1273" s="180"/>
      <c r="E1273" s="180"/>
      <c r="F1273" s="180"/>
      <c r="G1273" s="180">
        <f>SUM(C1273:F1273)</f>
      </c>
      <c r="H1273" s="125">
        <v>6000</v>
      </c>
      <c r="I1273" s="125">
        <f>G1273*H1273</f>
      </c>
      <c r="J1273" s="125">
        <f>I1273*0.1</f>
      </c>
      <c r="K1273" s="125">
        <f>SUM(I1273:J1273)</f>
      </c>
      <c r="L1273" s="242"/>
      <c r="M1273" s="175"/>
      <c r="N1273" s="87"/>
      <c r="O1273" s="87"/>
      <c r="P1273" s="87"/>
      <c r="Q1273" s="87"/>
      <c r="R1273" s="87"/>
      <c r="S1273" s="87"/>
      <c r="T1273" s="87"/>
      <c r="U1273" s="87"/>
      <c r="V1273" s="175"/>
      <c r="W1273" s="87"/>
      <c r="X1273" s="87"/>
      <c r="Y1273" s="87"/>
      <c r="Z1273" s="87"/>
      <c r="AA1273" s="87"/>
      <c r="AB1273" s="87"/>
      <c r="AC1273" s="86"/>
      <c r="AD1273" s="87"/>
    </row>
    <row x14ac:dyDescent="0.25" r="1274" customHeight="1" ht="17.25">
      <c r="A1274" s="235">
        <f>A1273</f>
        <v>25569.375</v>
      </c>
      <c r="B1274" s="280" t="s">
        <v>82</v>
      </c>
      <c r="C1274" s="188" t="s">
        <v>14</v>
      </c>
      <c r="D1274" s="180"/>
      <c r="E1274" s="180"/>
      <c r="F1274" s="180"/>
      <c r="G1274" s="180">
        <f>SUM(C1274:F1274)</f>
      </c>
      <c r="H1274" s="125">
        <v>5000</v>
      </c>
      <c r="I1274" s="125">
        <f>G1274*H1274</f>
      </c>
      <c r="J1274" s="125">
        <f>I1274*0.1</f>
      </c>
      <c r="K1274" s="125">
        <f>SUM(I1274:J1274)</f>
      </c>
      <c r="L1274" s="242"/>
      <c r="M1274" s="175"/>
      <c r="N1274" s="87"/>
      <c r="O1274" s="87"/>
      <c r="P1274" s="87"/>
      <c r="Q1274" s="87"/>
      <c r="R1274" s="87"/>
      <c r="S1274" s="87"/>
      <c r="T1274" s="87"/>
      <c r="U1274" s="87"/>
      <c r="V1274" s="175"/>
      <c r="W1274" s="87"/>
      <c r="X1274" s="87"/>
      <c r="Y1274" s="87"/>
      <c r="Z1274" s="87"/>
      <c r="AA1274" s="87"/>
      <c r="AB1274" s="87"/>
      <c r="AC1274" s="86"/>
      <c r="AD1274" s="87"/>
    </row>
    <row x14ac:dyDescent="0.25" r="1275" customHeight="1" ht="17.25">
      <c r="A1275" s="235">
        <f>A1274</f>
        <v>25569.375</v>
      </c>
      <c r="B1275" s="280" t="s">
        <v>151</v>
      </c>
      <c r="C1275" s="180"/>
      <c r="D1275" s="180"/>
      <c r="E1275" s="180"/>
      <c r="F1275" s="180"/>
      <c r="G1275" s="180">
        <f>SUM(C1275:F1275)</f>
      </c>
      <c r="H1275" s="125">
        <v>5000</v>
      </c>
      <c r="I1275" s="125">
        <f>G1275*H1275</f>
      </c>
      <c r="J1275" s="125">
        <f>I1275*0.1</f>
      </c>
      <c r="K1275" s="125">
        <f>SUM(I1275:J1275)</f>
      </c>
      <c r="L1275" s="242"/>
      <c r="M1275" s="175"/>
      <c r="N1275" s="87"/>
      <c r="O1275" s="87"/>
      <c r="P1275" s="87"/>
      <c r="Q1275" s="87"/>
      <c r="R1275" s="87"/>
      <c r="S1275" s="87"/>
      <c r="T1275" s="87"/>
      <c r="U1275" s="87"/>
      <c r="V1275" s="175"/>
      <c r="W1275" s="87"/>
      <c r="X1275" s="87"/>
      <c r="Y1275" s="87"/>
      <c r="Z1275" s="87"/>
      <c r="AA1275" s="87"/>
      <c r="AB1275" s="87"/>
      <c r="AC1275" s="86"/>
      <c r="AD1275" s="87"/>
    </row>
    <row x14ac:dyDescent="0.25" r="1276" customHeight="1" ht="17.25">
      <c r="A1276" s="235">
        <f>A1275</f>
        <v>25569.375</v>
      </c>
      <c r="B1276" s="280"/>
      <c r="C1276" s="180"/>
      <c r="D1276" s="180"/>
      <c r="E1276" s="180"/>
      <c r="F1276" s="180"/>
      <c r="G1276" s="180">
        <f>SUM(C1276:F1276)</f>
      </c>
      <c r="H1276" s="125"/>
      <c r="I1276" s="125">
        <f>G1276*H1276</f>
      </c>
      <c r="J1276" s="125">
        <f>I1276*0.1</f>
      </c>
      <c r="K1276" s="125">
        <f>SUM(I1276:J1276)</f>
      </c>
      <c r="L1276" s="242"/>
      <c r="M1276" s="175"/>
      <c r="N1276" s="87"/>
      <c r="O1276" s="87"/>
      <c r="P1276" s="87"/>
      <c r="Q1276" s="87"/>
      <c r="R1276" s="87"/>
      <c r="S1276" s="87"/>
      <c r="T1276" s="87"/>
      <c r="U1276" s="87"/>
      <c r="V1276" s="175"/>
      <c r="W1276" s="87"/>
      <c r="X1276" s="87"/>
      <c r="Y1276" s="87"/>
      <c r="Z1276" s="87"/>
      <c r="AA1276" s="87"/>
      <c r="AB1276" s="87"/>
      <c r="AC1276" s="86"/>
      <c r="AD1276" s="87"/>
    </row>
    <row x14ac:dyDescent="0.25" r="1277" customHeight="1" ht="17.25">
      <c r="A1277" s="235">
        <f>A1276</f>
        <v>25569.375</v>
      </c>
      <c r="B1277" s="280"/>
      <c r="C1277" s="180"/>
      <c r="D1277" s="180"/>
      <c r="E1277" s="180"/>
      <c r="F1277" s="180"/>
      <c r="G1277" s="180">
        <f>SUM(C1277:F1277)</f>
      </c>
      <c r="H1277" s="125"/>
      <c r="I1277" s="125">
        <f>G1277*H1277</f>
      </c>
      <c r="J1277" s="125">
        <f>I1277*0.1</f>
      </c>
      <c r="K1277" s="125">
        <f>SUM(I1277:J1277)</f>
      </c>
      <c r="L1277" s="242"/>
      <c r="M1277" s="175"/>
      <c r="N1277" s="87"/>
      <c r="O1277" s="87"/>
      <c r="P1277" s="87"/>
      <c r="Q1277" s="87"/>
      <c r="R1277" s="87"/>
      <c r="S1277" s="87"/>
      <c r="T1277" s="87"/>
      <c r="U1277" s="87"/>
      <c r="V1277" s="175"/>
      <c r="W1277" s="87"/>
      <c r="X1277" s="87"/>
      <c r="Y1277" s="87"/>
      <c r="Z1277" s="87"/>
      <c r="AA1277" s="87"/>
      <c r="AB1277" s="87"/>
      <c r="AC1277" s="86"/>
      <c r="AD1277" s="87"/>
    </row>
    <row x14ac:dyDescent="0.25" r="1278" customHeight="1" ht="17.25">
      <c r="A1278" s="235">
        <f>A1277</f>
        <v>25569.375</v>
      </c>
      <c r="B1278" s="179"/>
      <c r="C1278" s="180"/>
      <c r="D1278" s="180"/>
      <c r="E1278" s="180"/>
      <c r="F1278" s="180"/>
      <c r="G1278" s="180">
        <f>SUM(C1278:F1278)</f>
      </c>
      <c r="H1278" s="125"/>
      <c r="I1278" s="125">
        <f>G1278*H1278</f>
      </c>
      <c r="J1278" s="125">
        <f>I1278*0.1</f>
      </c>
      <c r="K1278" s="125">
        <f>SUM(I1278:J1278)</f>
      </c>
      <c r="L1278" s="242"/>
      <c r="M1278" s="175"/>
      <c r="N1278" s="87"/>
      <c r="O1278" s="87"/>
      <c r="P1278" s="87"/>
      <c r="Q1278" s="87"/>
      <c r="R1278" s="87"/>
      <c r="S1278" s="87"/>
      <c r="T1278" s="87"/>
      <c r="U1278" s="87"/>
      <c r="V1278" s="175"/>
      <c r="W1278" s="87"/>
      <c r="X1278" s="87"/>
      <c r="Y1278" s="87"/>
      <c r="Z1278" s="87"/>
      <c r="AA1278" s="87"/>
      <c r="AB1278" s="87"/>
      <c r="AC1278" s="86"/>
      <c r="AD1278" s="87"/>
    </row>
    <row x14ac:dyDescent="0.25" r="1279" customHeight="1" ht="17.25">
      <c r="A1279" s="243">
        <f>A1278</f>
        <v>25569.375</v>
      </c>
      <c r="B1279" s="282" t="s">
        <v>155</v>
      </c>
      <c r="C1279" s="191">
        <f>SUM(C1237:C1278)</f>
      </c>
      <c r="D1279" s="191">
        <f>SUM(D1237:D1278)</f>
      </c>
      <c r="E1279" s="191">
        <f>SUM(E1237:E1278)</f>
      </c>
      <c r="F1279" s="191">
        <f>SUM(F1237:F1278)</f>
      </c>
      <c r="G1279" s="191">
        <f>SUM(G1237:G1278)</f>
      </c>
      <c r="H1279" s="201"/>
      <c r="I1279" s="201">
        <f>SUM(I1237:I1278)</f>
      </c>
      <c r="J1279" s="201">
        <f>SUM(J1237:J1278)</f>
      </c>
      <c r="K1279" s="201">
        <f>SUM(K1237:K1278)</f>
      </c>
      <c r="L1279" s="283"/>
      <c r="M1279" s="175"/>
      <c r="N1279" s="87"/>
      <c r="O1279" s="87"/>
      <c r="P1279" s="87"/>
      <c r="Q1279" s="87"/>
      <c r="R1279" s="87"/>
      <c r="S1279" s="87"/>
      <c r="T1279" s="87"/>
      <c r="U1279" s="87"/>
      <c r="V1279" s="175"/>
      <c r="W1279" s="87"/>
      <c r="X1279" s="87"/>
      <c r="Y1279" s="87"/>
      <c r="Z1279" s="87"/>
      <c r="AA1279" s="87"/>
      <c r="AB1279" s="87"/>
      <c r="AC1279" s="86"/>
      <c r="AD1279" s="87"/>
    </row>
    <row x14ac:dyDescent="0.25" r="1280" customHeight="1" ht="17.25">
      <c r="A1280" s="235">
        <f>A1283</f>
        <v>25569.375</v>
      </c>
      <c r="B1280" s="186" t="s">
        <v>113</v>
      </c>
      <c r="C1280" s="180"/>
      <c r="D1280" s="180">
        <v>74</v>
      </c>
      <c r="E1280" s="180"/>
      <c r="F1280" s="180"/>
      <c r="G1280" s="180">
        <f>SUM(C1280:F1280)</f>
      </c>
      <c r="H1280" s="125">
        <v>6500</v>
      </c>
      <c r="I1280" s="125">
        <f>G1280*H1280</f>
      </c>
      <c r="J1280" s="185"/>
      <c r="K1280" s="125">
        <f>SUM(I1280:J1280)</f>
      </c>
      <c r="L1280" s="242"/>
      <c r="M1280" s="175"/>
      <c r="N1280" s="87"/>
      <c r="O1280" s="87"/>
      <c r="P1280" s="87"/>
      <c r="Q1280" s="87"/>
      <c r="R1280" s="87"/>
      <c r="S1280" s="87"/>
      <c r="T1280" s="87"/>
      <c r="U1280" s="87"/>
      <c r="V1280" s="175"/>
      <c r="W1280" s="87"/>
      <c r="X1280" s="87"/>
      <c r="Y1280" s="87"/>
      <c r="Z1280" s="87"/>
      <c r="AA1280" s="87"/>
      <c r="AB1280" s="87"/>
      <c r="AC1280" s="86"/>
      <c r="AD1280" s="87"/>
    </row>
    <row x14ac:dyDescent="0.25" r="1281" customHeight="1" ht="17.25">
      <c r="A1281" s="235">
        <f>A1280</f>
        <v>25569.375</v>
      </c>
      <c r="B1281" s="186" t="s">
        <v>156</v>
      </c>
      <c r="C1281" s="180"/>
      <c r="D1281" s="180">
        <v>6</v>
      </c>
      <c r="E1281" s="180"/>
      <c r="F1281" s="180"/>
      <c r="G1281" s="180">
        <f>SUM(C1281:F1281)</f>
      </c>
      <c r="H1281" s="125">
        <v>6500</v>
      </c>
      <c r="I1281" s="125">
        <f>G1281*H1281</f>
      </c>
      <c r="J1281" s="185"/>
      <c r="K1281" s="125">
        <f>SUM(I1281:J1281)</f>
      </c>
      <c r="L1281" s="242"/>
      <c r="M1281" s="175"/>
      <c r="N1281" s="87"/>
      <c r="O1281" s="87"/>
      <c r="P1281" s="87"/>
      <c r="Q1281" s="87"/>
      <c r="R1281" s="87"/>
      <c r="S1281" s="87"/>
      <c r="T1281" s="87"/>
      <c r="U1281" s="87"/>
      <c r="V1281" s="175"/>
      <c r="W1281" s="87"/>
      <c r="X1281" s="87"/>
      <c r="Y1281" s="87"/>
      <c r="Z1281" s="87"/>
      <c r="AA1281" s="87"/>
      <c r="AB1281" s="87"/>
      <c r="AC1281" s="86"/>
      <c r="AD1281" s="87"/>
    </row>
    <row x14ac:dyDescent="0.25" r="1282" customHeight="1" ht="17.25">
      <c r="A1282" s="235">
        <f>A1277</f>
        <v>25569.375</v>
      </c>
      <c r="B1282" s="186" t="s">
        <v>112</v>
      </c>
      <c r="C1282" s="180"/>
      <c r="D1282" s="180">
        <v>9</v>
      </c>
      <c r="E1282" s="180"/>
      <c r="F1282" s="180"/>
      <c r="G1282" s="180">
        <f>SUM(C1282:F1282)</f>
      </c>
      <c r="H1282" s="125">
        <v>6900</v>
      </c>
      <c r="I1282" s="125">
        <f>G1282*H1282</f>
      </c>
      <c r="J1282" s="185"/>
      <c r="K1282" s="125">
        <f>SUM(I1282:J1282)</f>
      </c>
      <c r="L1282" s="242"/>
      <c r="M1282" s="175"/>
      <c r="N1282" s="87"/>
      <c r="O1282" s="87"/>
      <c r="P1282" s="87"/>
      <c r="Q1282" s="87"/>
      <c r="R1282" s="87"/>
      <c r="S1282" s="87"/>
      <c r="T1282" s="87"/>
      <c r="U1282" s="87"/>
      <c r="V1282" s="175"/>
      <c r="W1282" s="87"/>
      <c r="X1282" s="87"/>
      <c r="Y1282" s="87"/>
      <c r="Z1282" s="87"/>
      <c r="AA1282" s="87"/>
      <c r="AB1282" s="87"/>
      <c r="AC1282" s="86"/>
      <c r="AD1282" s="87"/>
    </row>
    <row x14ac:dyDescent="0.25" r="1283" customHeight="1" ht="17.25">
      <c r="A1283" s="235">
        <f>A1282</f>
        <v>25569.375</v>
      </c>
      <c r="B1283" s="179"/>
      <c r="C1283" s="180"/>
      <c r="D1283" s="180"/>
      <c r="E1283" s="180"/>
      <c r="F1283" s="180"/>
      <c r="G1283" s="180">
        <f>SUM(C1283:F1283)</f>
      </c>
      <c r="H1283" s="125"/>
      <c r="I1283" s="125">
        <f>G1281*H1283</f>
      </c>
      <c r="J1283" s="185"/>
      <c r="K1283" s="125">
        <f>SUM(I1283:J1283)</f>
      </c>
      <c r="L1283" s="242"/>
      <c r="M1283" s="175"/>
      <c r="N1283" s="87"/>
      <c r="O1283" s="87"/>
      <c r="P1283" s="87"/>
      <c r="Q1283" s="87"/>
      <c r="R1283" s="87"/>
      <c r="S1283" s="87"/>
      <c r="T1283" s="87"/>
      <c r="U1283" s="87"/>
      <c r="V1283" s="175"/>
      <c r="W1283" s="87"/>
      <c r="X1283" s="87"/>
      <c r="Y1283" s="87"/>
      <c r="Z1283" s="87"/>
      <c r="AA1283" s="87"/>
      <c r="AB1283" s="87"/>
      <c r="AC1283" s="86"/>
      <c r="AD1283" s="87"/>
    </row>
    <row x14ac:dyDescent="0.25" r="1284" customHeight="1" ht="17.25">
      <c r="A1284" s="235">
        <f>A1283</f>
        <v>25569.375</v>
      </c>
      <c r="B1284" s="179"/>
      <c r="C1284" s="180"/>
      <c r="D1284" s="180"/>
      <c r="E1284" s="180"/>
      <c r="F1284" s="180"/>
      <c r="G1284" s="180">
        <f>SUM(C1284:F1284)</f>
      </c>
      <c r="H1284" s="125"/>
      <c r="I1284" s="125">
        <f>G1284*H1284</f>
      </c>
      <c r="J1284" s="185"/>
      <c r="K1284" s="125">
        <f>SUM(I1284:J1284)</f>
      </c>
      <c r="L1284" s="242"/>
      <c r="M1284" s="175"/>
      <c r="N1284" s="87"/>
      <c r="O1284" s="87"/>
      <c r="P1284" s="87"/>
      <c r="Q1284" s="87"/>
      <c r="R1284" s="87"/>
      <c r="S1284" s="87"/>
      <c r="T1284" s="87"/>
      <c r="U1284" s="87"/>
      <c r="V1284" s="175"/>
      <c r="W1284" s="87"/>
      <c r="X1284" s="87"/>
      <c r="Y1284" s="87"/>
      <c r="Z1284" s="87"/>
      <c r="AA1284" s="87"/>
      <c r="AB1284" s="87"/>
      <c r="AC1284" s="86"/>
      <c r="AD1284" s="87"/>
    </row>
    <row x14ac:dyDescent="0.25" r="1285" customHeight="1" ht="17.25">
      <c r="A1285" s="235">
        <f>A1284</f>
        <v>25569.375</v>
      </c>
      <c r="B1285" s="179"/>
      <c r="C1285" s="180"/>
      <c r="D1285" s="180"/>
      <c r="E1285" s="180"/>
      <c r="F1285" s="180"/>
      <c r="G1285" s="180">
        <f>SUM(C1285:F1285)</f>
      </c>
      <c r="H1285" s="125"/>
      <c r="I1285" s="125">
        <f>G1284*H1285</f>
      </c>
      <c r="J1285" s="185"/>
      <c r="K1285" s="125">
        <f>SUM(I1285:J1285)</f>
      </c>
      <c r="L1285" s="242"/>
      <c r="M1285" s="175"/>
      <c r="N1285" s="87"/>
      <c r="O1285" s="87"/>
      <c r="P1285" s="87"/>
      <c r="Q1285" s="87"/>
      <c r="R1285" s="87"/>
      <c r="S1285" s="87"/>
      <c r="T1285" s="87"/>
      <c r="U1285" s="87"/>
      <c r="V1285" s="175"/>
      <c r="W1285" s="87"/>
      <c r="X1285" s="87"/>
      <c r="Y1285" s="87"/>
      <c r="Z1285" s="87"/>
      <c r="AA1285" s="87"/>
      <c r="AB1285" s="87"/>
      <c r="AC1285" s="86"/>
      <c r="AD1285" s="87"/>
    </row>
    <row x14ac:dyDescent="0.25" r="1286" customHeight="1" ht="17.25">
      <c r="A1286" s="235">
        <f>A1281</f>
        <v>25569.375</v>
      </c>
      <c r="B1286" s="179"/>
      <c r="C1286" s="180"/>
      <c r="D1286" s="180"/>
      <c r="E1286" s="180"/>
      <c r="F1286" s="180"/>
      <c r="G1286" s="180">
        <f>SUM(C1286:F1286)</f>
      </c>
      <c r="H1286" s="125"/>
      <c r="I1286" s="125">
        <f>G1286*H1286</f>
      </c>
      <c r="J1286" s="185"/>
      <c r="K1286" s="125">
        <f>SUM(I1286:J1286)</f>
      </c>
      <c r="L1286" s="242"/>
      <c r="M1286" s="175"/>
      <c r="N1286" s="87"/>
      <c r="O1286" s="87"/>
      <c r="P1286" s="87"/>
      <c r="Q1286" s="87"/>
      <c r="R1286" s="87"/>
      <c r="S1286" s="87"/>
      <c r="T1286" s="87"/>
      <c r="U1286" s="87"/>
      <c r="V1286" s="175"/>
      <c r="W1286" s="87"/>
      <c r="X1286" s="87"/>
      <c r="Y1286" s="87"/>
      <c r="Z1286" s="87"/>
      <c r="AA1286" s="87"/>
      <c r="AB1286" s="87"/>
      <c r="AC1286" s="86"/>
      <c r="AD1286" s="87"/>
    </row>
    <row x14ac:dyDescent="0.25" r="1287" customHeight="1" ht="17.25">
      <c r="A1287" s="235">
        <f>A1286</f>
        <v>25569.375</v>
      </c>
      <c r="B1287" s="179"/>
      <c r="C1287" s="180"/>
      <c r="D1287" s="180"/>
      <c r="E1287" s="180"/>
      <c r="F1287" s="180"/>
      <c r="G1287" s="180">
        <f>SUM(C1287:F1287)</f>
      </c>
      <c r="H1287" s="125"/>
      <c r="I1287" s="125">
        <f>G1286*H1287</f>
      </c>
      <c r="J1287" s="185"/>
      <c r="K1287" s="125">
        <f>SUM(I1287:J1287)</f>
      </c>
      <c r="L1287" s="242"/>
      <c r="M1287" s="175"/>
      <c r="N1287" s="87"/>
      <c r="O1287" s="87"/>
      <c r="P1287" s="87"/>
      <c r="Q1287" s="87"/>
      <c r="R1287" s="87"/>
      <c r="S1287" s="87"/>
      <c r="T1287" s="87"/>
      <c r="U1287" s="87"/>
      <c r="V1287" s="175"/>
      <c r="W1287" s="87"/>
      <c r="X1287" s="87"/>
      <c r="Y1287" s="87"/>
      <c r="Z1287" s="87"/>
      <c r="AA1287" s="87"/>
      <c r="AB1287" s="87"/>
      <c r="AC1287" s="86"/>
      <c r="AD1287" s="87"/>
    </row>
    <row x14ac:dyDescent="0.25" r="1288" customHeight="1" ht="17.25">
      <c r="A1288" s="243">
        <f>A1287</f>
        <v>25569.375</v>
      </c>
      <c r="B1288" s="282" t="s">
        <v>157</v>
      </c>
      <c r="C1288" s="191">
        <f>SUM(C1280:C1287)</f>
      </c>
      <c r="D1288" s="191">
        <f>SUM(D1280:D1287)</f>
      </c>
      <c r="E1288" s="191">
        <f>SUM(E1280:E1287)</f>
      </c>
      <c r="F1288" s="191">
        <f>SUM(F1280:F1287)</f>
      </c>
      <c r="G1288" s="191">
        <f>SUM(G1280:G1287)</f>
      </c>
      <c r="H1288" s="201"/>
      <c r="I1288" s="201">
        <f>SUM(I1280:I1287)</f>
      </c>
      <c r="J1288" s="201"/>
      <c r="K1288" s="202">
        <f>SUM(K1280:K1287)</f>
      </c>
      <c r="L1288" s="242"/>
      <c r="M1288" s="175"/>
      <c r="N1288" s="87"/>
      <c r="O1288" s="87"/>
      <c r="P1288" s="87"/>
      <c r="Q1288" s="87"/>
      <c r="R1288" s="87"/>
      <c r="S1288" s="87"/>
      <c r="T1288" s="87"/>
      <c r="U1288" s="87"/>
      <c r="V1288" s="175"/>
      <c r="W1288" s="87"/>
      <c r="X1288" s="87"/>
      <c r="Y1288" s="87"/>
      <c r="Z1288" s="87"/>
      <c r="AA1288" s="87"/>
      <c r="AB1288" s="87"/>
      <c r="AC1288" s="86"/>
      <c r="AD1288" s="87"/>
    </row>
    <row x14ac:dyDescent="0.25" r="1289" customHeight="1" ht="17.25" hidden="1">
      <c r="A1289" s="272" t="s">
        <v>128</v>
      </c>
      <c r="B1289" s="273" t="s">
        <v>2</v>
      </c>
      <c r="C1289" s="274" t="s">
        <v>129</v>
      </c>
      <c r="D1289" s="274" t="s">
        <v>130</v>
      </c>
      <c r="E1289" s="274" t="s">
        <v>131</v>
      </c>
      <c r="F1289" s="274" t="s">
        <v>132</v>
      </c>
      <c r="G1289" s="274" t="s">
        <v>133</v>
      </c>
      <c r="H1289" s="274" t="s">
        <v>7</v>
      </c>
      <c r="I1289" s="274" t="s">
        <v>134</v>
      </c>
      <c r="J1289" s="274" t="s">
        <v>90</v>
      </c>
      <c r="K1289" s="275" t="s">
        <v>135</v>
      </c>
      <c r="L1289" s="276"/>
      <c r="M1289" s="175"/>
      <c r="N1289" s="87"/>
      <c r="O1289" s="87"/>
      <c r="P1289" s="87"/>
      <c r="Q1289" s="87"/>
      <c r="R1289" s="87"/>
      <c r="S1289" s="87"/>
      <c r="T1289" s="87"/>
      <c r="U1289" s="87"/>
      <c r="V1289" s="175"/>
      <c r="W1289" s="87"/>
      <c r="X1289" s="87"/>
      <c r="Y1289" s="87"/>
      <c r="Z1289" s="87"/>
      <c r="AA1289" s="87"/>
      <c r="AB1289" s="87"/>
      <c r="AC1289" s="86"/>
      <c r="AD1289" s="87"/>
    </row>
    <row x14ac:dyDescent="0.25" r="1290" customHeight="1" ht="17.25">
      <c r="A1290" s="235">
        <f>A1288+1</f>
        <v>25569.375</v>
      </c>
      <c r="B1290" s="179" t="s">
        <v>46</v>
      </c>
      <c r="C1290" s="183" t="s">
        <v>14</v>
      </c>
      <c r="D1290" s="180"/>
      <c r="E1290" s="180"/>
      <c r="F1290" s="180"/>
      <c r="G1290" s="180">
        <f>SUM(C1290:F1290)</f>
      </c>
      <c r="H1290" s="182">
        <v>5000</v>
      </c>
      <c r="I1290" s="125">
        <f>G1290*H1290</f>
      </c>
      <c r="J1290" s="125">
        <f>I1290*0.1</f>
      </c>
      <c r="K1290" s="132">
        <f>SUM(I1290:J1290)</f>
      </c>
      <c r="L1290" s="242"/>
      <c r="M1290" s="175"/>
      <c r="N1290" s="87"/>
      <c r="O1290" s="87"/>
      <c r="P1290" s="87"/>
      <c r="Q1290" s="87"/>
      <c r="R1290" s="87"/>
      <c r="S1290" s="87"/>
      <c r="T1290" s="87"/>
      <c r="U1290" s="87"/>
      <c r="V1290" s="175"/>
      <c r="W1290" s="87"/>
      <c r="X1290" s="87"/>
      <c r="Y1290" s="87"/>
      <c r="Z1290" s="87"/>
      <c r="AA1290" s="87"/>
      <c r="AB1290" s="87"/>
      <c r="AC1290" s="86"/>
      <c r="AD1290" s="87"/>
    </row>
    <row x14ac:dyDescent="0.25" r="1291" customHeight="1" ht="17.25">
      <c r="A1291" s="235">
        <f>A1290</f>
        <v>25569.375</v>
      </c>
      <c r="B1291" s="179" t="s">
        <v>205</v>
      </c>
      <c r="C1291" s="180"/>
      <c r="D1291" s="180"/>
      <c r="E1291" s="180"/>
      <c r="F1291" s="180"/>
      <c r="G1291" s="180">
        <f>SUM(C1291:F1291)</f>
      </c>
      <c r="H1291" s="182">
        <v>4300</v>
      </c>
      <c r="I1291" s="125">
        <f>G1291*H1291</f>
      </c>
      <c r="J1291" s="125">
        <f>I1291*0.1</f>
      </c>
      <c r="K1291" s="132">
        <f>SUM(I1291:J1291)</f>
      </c>
      <c r="L1291" s="242"/>
      <c r="M1291" s="175"/>
      <c r="N1291" s="87"/>
      <c r="O1291" s="87"/>
      <c r="P1291" s="87"/>
      <c r="Q1291" s="87"/>
      <c r="R1291" s="87"/>
      <c r="S1291" s="87"/>
      <c r="T1291" s="87"/>
      <c r="U1291" s="87"/>
      <c r="V1291" s="175"/>
      <c r="W1291" s="87"/>
      <c r="X1291" s="87"/>
      <c r="Y1291" s="87"/>
      <c r="Z1291" s="87"/>
      <c r="AA1291" s="87"/>
      <c r="AB1291" s="87"/>
      <c r="AC1291" s="86"/>
      <c r="AD1291" s="87"/>
    </row>
    <row x14ac:dyDescent="0.25" r="1292" customHeight="1" ht="17.25">
      <c r="A1292" s="235">
        <f>A1291</f>
        <v>25569.375</v>
      </c>
      <c r="B1292" s="179" t="s">
        <v>13</v>
      </c>
      <c r="C1292" s="180"/>
      <c r="D1292" s="180"/>
      <c r="E1292" s="180"/>
      <c r="F1292" s="180"/>
      <c r="G1292" s="180">
        <f>SUM(C1292:F1292)</f>
      </c>
      <c r="H1292" s="125">
        <v>6000</v>
      </c>
      <c r="I1292" s="125">
        <f>G1292*H1292</f>
      </c>
      <c r="J1292" s="125">
        <f>I1292*0.1</f>
      </c>
      <c r="K1292" s="132">
        <f>SUM(I1292:J1292)</f>
      </c>
      <c r="L1292" s="242"/>
      <c r="M1292" s="175"/>
      <c r="N1292" s="87"/>
      <c r="O1292" s="87"/>
      <c r="P1292" s="87"/>
      <c r="Q1292" s="87"/>
      <c r="R1292" s="87"/>
      <c r="S1292" s="87"/>
      <c r="T1292" s="87"/>
      <c r="U1292" s="87"/>
      <c r="V1292" s="175"/>
      <c r="W1292" s="87"/>
      <c r="X1292" s="87"/>
      <c r="Y1292" s="87"/>
      <c r="Z1292" s="87"/>
      <c r="AA1292" s="87"/>
      <c r="AB1292" s="87"/>
      <c r="AC1292" s="86"/>
      <c r="AD1292" s="87"/>
    </row>
    <row x14ac:dyDescent="0.25" r="1293" customHeight="1" ht="17.25">
      <c r="A1293" s="235">
        <f>A1292</f>
        <v>25569.375</v>
      </c>
      <c r="B1293" s="179" t="s">
        <v>58</v>
      </c>
      <c r="C1293" s="183" t="s">
        <v>14</v>
      </c>
      <c r="D1293" s="180"/>
      <c r="E1293" s="180"/>
      <c r="F1293" s="180"/>
      <c r="G1293" s="180">
        <f>SUM(C1293:F1293)</f>
      </c>
      <c r="H1293" s="237">
        <v>5500</v>
      </c>
      <c r="I1293" s="125">
        <f>G1293*H1293</f>
      </c>
      <c r="J1293" s="125">
        <f>I1293*0.1</f>
      </c>
      <c r="K1293" s="132">
        <f>SUM(I1293:J1293)</f>
      </c>
      <c r="L1293" s="242"/>
      <c r="M1293" s="175"/>
      <c r="N1293" s="87"/>
      <c r="O1293" s="87"/>
      <c r="P1293" s="87"/>
      <c r="Q1293" s="87"/>
      <c r="R1293" s="87"/>
      <c r="S1293" s="87"/>
      <c r="T1293" s="87"/>
      <c r="U1293" s="87"/>
      <c r="V1293" s="175"/>
      <c r="W1293" s="87"/>
      <c r="X1293" s="87"/>
      <c r="Y1293" s="87"/>
      <c r="Z1293" s="87"/>
      <c r="AA1293" s="87"/>
      <c r="AB1293" s="87"/>
      <c r="AC1293" s="86"/>
      <c r="AD1293" s="87"/>
    </row>
    <row x14ac:dyDescent="0.25" r="1294" customHeight="1" ht="17.25">
      <c r="A1294" s="235">
        <f>A1293</f>
        <v>25569.375</v>
      </c>
      <c r="B1294" s="179" t="s">
        <v>147</v>
      </c>
      <c r="C1294" s="183"/>
      <c r="D1294" s="180"/>
      <c r="E1294" s="180"/>
      <c r="F1294" s="180"/>
      <c r="G1294" s="180">
        <f>SUM(C1294:F1294)</f>
      </c>
      <c r="H1294" s="125">
        <v>5000</v>
      </c>
      <c r="I1294" s="125">
        <f>G1294*H1294</f>
      </c>
      <c r="J1294" s="125">
        <f>I1294*0.1</f>
      </c>
      <c r="K1294" s="132">
        <f>SUM(I1294:J1294)</f>
      </c>
      <c r="L1294" s="242"/>
      <c r="M1294" s="175"/>
      <c r="N1294" s="87"/>
      <c r="O1294" s="87"/>
      <c r="P1294" s="87"/>
      <c r="Q1294" s="87"/>
      <c r="R1294" s="87"/>
      <c r="S1294" s="87"/>
      <c r="T1294" s="87"/>
      <c r="U1294" s="87"/>
      <c r="V1294" s="175"/>
      <c r="W1294" s="87"/>
      <c r="X1294" s="87"/>
      <c r="Y1294" s="87"/>
      <c r="Z1294" s="87"/>
      <c r="AA1294" s="87"/>
      <c r="AB1294" s="87"/>
      <c r="AC1294" s="86"/>
      <c r="AD1294" s="87"/>
    </row>
    <row x14ac:dyDescent="0.25" r="1295" customHeight="1" ht="17.25">
      <c r="A1295" s="235">
        <f>A1294</f>
        <v>25569.375</v>
      </c>
      <c r="B1295" s="179" t="s">
        <v>27</v>
      </c>
      <c r="C1295" s="180"/>
      <c r="D1295" s="180"/>
      <c r="E1295" s="180"/>
      <c r="F1295" s="180"/>
      <c r="G1295" s="180">
        <f>SUM(C1295:F1295)</f>
      </c>
      <c r="H1295" s="125">
        <v>5500</v>
      </c>
      <c r="I1295" s="125">
        <f>G1295*H1295</f>
      </c>
      <c r="J1295" s="125">
        <f>I1295*0.1</f>
      </c>
      <c r="K1295" s="132">
        <f>SUM(I1295:J1295)</f>
      </c>
      <c r="L1295" s="242"/>
      <c r="M1295" s="175"/>
      <c r="N1295" s="87"/>
      <c r="O1295" s="87"/>
      <c r="P1295" s="87"/>
      <c r="Q1295" s="87"/>
      <c r="R1295" s="87"/>
      <c r="S1295" s="87"/>
      <c r="T1295" s="87"/>
      <c r="U1295" s="87"/>
      <c r="V1295" s="175"/>
      <c r="W1295" s="87"/>
      <c r="X1295" s="87"/>
      <c r="Y1295" s="87"/>
      <c r="Z1295" s="87"/>
      <c r="AA1295" s="87"/>
      <c r="AB1295" s="87"/>
      <c r="AC1295" s="86"/>
      <c r="AD1295" s="87"/>
    </row>
    <row x14ac:dyDescent="0.25" r="1296" customHeight="1" ht="17.25">
      <c r="A1296" s="235">
        <f>A1295</f>
        <v>25569.375</v>
      </c>
      <c r="B1296" s="179" t="s">
        <v>20</v>
      </c>
      <c r="C1296" s="180"/>
      <c r="D1296" s="180"/>
      <c r="E1296" s="180"/>
      <c r="F1296" s="180"/>
      <c r="G1296" s="180">
        <f>SUM(C1296:F1296)</f>
      </c>
      <c r="H1296" s="125">
        <v>5000</v>
      </c>
      <c r="I1296" s="125">
        <f>G1296*H1296</f>
      </c>
      <c r="J1296" s="125">
        <f>I1296*0.1</f>
      </c>
      <c r="K1296" s="132">
        <f>SUM(I1296:J1296)</f>
      </c>
      <c r="L1296" s="242"/>
      <c r="M1296" s="175"/>
      <c r="N1296" s="87"/>
      <c r="O1296" s="87"/>
      <c r="P1296" s="87"/>
      <c r="Q1296" s="87"/>
      <c r="R1296" s="87"/>
      <c r="S1296" s="87"/>
      <c r="T1296" s="87"/>
      <c r="U1296" s="87"/>
      <c r="V1296" s="175"/>
      <c r="W1296" s="87"/>
      <c r="X1296" s="87"/>
      <c r="Y1296" s="87"/>
      <c r="Z1296" s="87"/>
      <c r="AA1296" s="87"/>
      <c r="AB1296" s="87"/>
      <c r="AC1296" s="86"/>
      <c r="AD1296" s="87"/>
    </row>
    <row x14ac:dyDescent="0.25" r="1297" customHeight="1" ht="17.25">
      <c r="A1297" s="235">
        <f>A1296</f>
        <v>25569.375</v>
      </c>
      <c r="B1297" s="179" t="s">
        <v>31</v>
      </c>
      <c r="C1297" s="180"/>
      <c r="D1297" s="180"/>
      <c r="E1297" s="180"/>
      <c r="F1297" s="180"/>
      <c r="G1297" s="180">
        <f>SUM(C1297:F1297)</f>
      </c>
      <c r="H1297" s="125">
        <v>6000</v>
      </c>
      <c r="I1297" s="125">
        <f>G1297*H1297</f>
      </c>
      <c r="J1297" s="125">
        <f>I1297*0.1</f>
      </c>
      <c r="K1297" s="132">
        <f>SUM(I1297:J1297)</f>
      </c>
      <c r="L1297" s="242"/>
      <c r="M1297" s="175"/>
      <c r="N1297" s="87"/>
      <c r="O1297" s="87"/>
      <c r="P1297" s="87"/>
      <c r="Q1297" s="87"/>
      <c r="R1297" s="87"/>
      <c r="S1297" s="87"/>
      <c r="T1297" s="87"/>
      <c r="U1297" s="87"/>
      <c r="V1297" s="175"/>
      <c r="W1297" s="87"/>
      <c r="X1297" s="87"/>
      <c r="Y1297" s="87"/>
      <c r="Z1297" s="87"/>
      <c r="AA1297" s="87"/>
      <c r="AB1297" s="87"/>
      <c r="AC1297" s="86"/>
      <c r="AD1297" s="87"/>
    </row>
    <row x14ac:dyDescent="0.25" r="1298" customHeight="1" ht="17.25">
      <c r="A1298" s="235">
        <f>A1297</f>
        <v>25569.375</v>
      </c>
      <c r="B1298" s="179" t="s">
        <v>71</v>
      </c>
      <c r="C1298" s="180"/>
      <c r="D1298" s="180"/>
      <c r="E1298" s="180"/>
      <c r="F1298" s="180"/>
      <c r="G1298" s="180">
        <f>SUM(C1298:F1298)</f>
      </c>
      <c r="H1298" s="125">
        <v>6000</v>
      </c>
      <c r="I1298" s="125">
        <f>G1298*H1298</f>
      </c>
      <c r="J1298" s="125">
        <f>I1298*0.1</f>
      </c>
      <c r="K1298" s="132">
        <f>SUM(I1298:J1298)</f>
      </c>
      <c r="L1298" s="242"/>
      <c r="M1298" s="175"/>
      <c r="N1298" s="87"/>
      <c r="O1298" s="87"/>
      <c r="P1298" s="87"/>
      <c r="Q1298" s="87"/>
      <c r="R1298" s="87"/>
      <c r="S1298" s="87"/>
      <c r="T1298" s="87"/>
      <c r="U1298" s="87"/>
      <c r="V1298" s="175"/>
      <c r="W1298" s="87"/>
      <c r="X1298" s="87"/>
      <c r="Y1298" s="87"/>
      <c r="Z1298" s="87"/>
      <c r="AA1298" s="87"/>
      <c r="AB1298" s="87"/>
      <c r="AC1298" s="86"/>
      <c r="AD1298" s="87"/>
    </row>
    <row x14ac:dyDescent="0.25" r="1299" customHeight="1" ht="17.25">
      <c r="A1299" s="235">
        <f>A1298</f>
        <v>25569.375</v>
      </c>
      <c r="B1299" s="179" t="s">
        <v>49</v>
      </c>
      <c r="C1299" s="180"/>
      <c r="D1299" s="180"/>
      <c r="E1299" s="180"/>
      <c r="F1299" s="180"/>
      <c r="G1299" s="180">
        <f>SUM(C1299:F1299)</f>
      </c>
      <c r="H1299" s="125">
        <v>6000</v>
      </c>
      <c r="I1299" s="125">
        <f>G1299*H1299</f>
      </c>
      <c r="J1299" s="125">
        <f>I1299*0.1</f>
      </c>
      <c r="K1299" s="132">
        <f>SUM(I1299:J1299)</f>
      </c>
      <c r="L1299" s="242"/>
      <c r="M1299" s="175"/>
      <c r="N1299" s="87"/>
      <c r="O1299" s="87"/>
      <c r="P1299" s="87"/>
      <c r="Q1299" s="87"/>
      <c r="R1299" s="87"/>
      <c r="S1299" s="87"/>
      <c r="T1299" s="87"/>
      <c r="U1299" s="87"/>
      <c r="V1299" s="175"/>
      <c r="W1299" s="87"/>
      <c r="X1299" s="87"/>
      <c r="Y1299" s="87"/>
      <c r="Z1299" s="87"/>
      <c r="AA1299" s="87"/>
      <c r="AB1299" s="87"/>
      <c r="AC1299" s="86"/>
      <c r="AD1299" s="87"/>
    </row>
    <row x14ac:dyDescent="0.25" r="1300" customHeight="1" ht="17.25">
      <c r="A1300" s="235">
        <f>A1299</f>
        <v>25569.375</v>
      </c>
      <c r="B1300" s="184" t="s">
        <v>9</v>
      </c>
      <c r="C1300" s="180"/>
      <c r="D1300" s="180"/>
      <c r="E1300" s="180"/>
      <c r="F1300" s="180"/>
      <c r="G1300" s="180">
        <f>SUM(C1300:F1300)</f>
      </c>
      <c r="H1300" s="125">
        <v>6000</v>
      </c>
      <c r="I1300" s="125">
        <f>G1300*H1300</f>
      </c>
      <c r="J1300" s="125">
        <f>I1300*0.1</f>
      </c>
      <c r="K1300" s="132">
        <f>SUM(I1300:J1300)</f>
      </c>
      <c r="L1300" s="242"/>
      <c r="M1300" s="175"/>
      <c r="N1300" s="87"/>
      <c r="O1300" s="87"/>
      <c r="P1300" s="87"/>
      <c r="Q1300" s="87"/>
      <c r="R1300" s="87"/>
      <c r="S1300" s="87"/>
      <c r="T1300" s="87"/>
      <c r="U1300" s="87"/>
      <c r="V1300" s="175"/>
      <c r="W1300" s="87"/>
      <c r="X1300" s="87"/>
      <c r="Y1300" s="87"/>
      <c r="Z1300" s="87"/>
      <c r="AA1300" s="87"/>
      <c r="AB1300" s="87"/>
      <c r="AC1300" s="86"/>
      <c r="AD1300" s="87"/>
    </row>
    <row x14ac:dyDescent="0.25" r="1301" customHeight="1" ht="17.25">
      <c r="A1301" s="235">
        <f>A1300</f>
        <v>25569.375</v>
      </c>
      <c r="B1301" s="179" t="s">
        <v>78</v>
      </c>
      <c r="C1301" s="180"/>
      <c r="D1301" s="180"/>
      <c r="E1301" s="180"/>
      <c r="F1301" s="180"/>
      <c r="G1301" s="180">
        <f>SUM(C1301:F1301)</f>
      </c>
      <c r="H1301" s="125">
        <v>6500</v>
      </c>
      <c r="I1301" s="125">
        <f>G1301*H1301</f>
      </c>
      <c r="J1301" s="125">
        <f>I1301*0.1</f>
      </c>
      <c r="K1301" s="132">
        <f>SUM(I1301:J1301)</f>
      </c>
      <c r="L1301" s="242"/>
      <c r="M1301" s="175"/>
      <c r="N1301" s="87"/>
      <c r="O1301" s="87"/>
      <c r="P1301" s="87"/>
      <c r="Q1301" s="87"/>
      <c r="R1301" s="87"/>
      <c r="S1301" s="87"/>
      <c r="T1301" s="87"/>
      <c r="U1301" s="87"/>
      <c r="V1301" s="175"/>
      <c r="W1301" s="87"/>
      <c r="X1301" s="87"/>
      <c r="Y1301" s="87"/>
      <c r="Z1301" s="87"/>
      <c r="AA1301" s="87"/>
      <c r="AB1301" s="87"/>
      <c r="AC1301" s="86"/>
      <c r="AD1301" s="87"/>
    </row>
    <row x14ac:dyDescent="0.25" r="1302" customHeight="1" ht="17.25">
      <c r="A1302" s="235">
        <f>A1301</f>
        <v>25569.375</v>
      </c>
      <c r="B1302" s="179" t="s">
        <v>55</v>
      </c>
      <c r="C1302" s="180"/>
      <c r="D1302" s="180"/>
      <c r="E1302" s="180"/>
      <c r="F1302" s="180"/>
      <c r="G1302" s="180">
        <f>SUM(C1302:F1302)</f>
      </c>
      <c r="H1302" s="125">
        <v>6500</v>
      </c>
      <c r="I1302" s="125">
        <f>G1302*H1302</f>
      </c>
      <c r="J1302" s="125">
        <f>I1302*0.1</f>
      </c>
      <c r="K1302" s="132">
        <f>SUM(I1302:J1302)</f>
      </c>
      <c r="L1302" s="242"/>
      <c r="M1302" s="175"/>
      <c r="N1302" s="87"/>
      <c r="O1302" s="87"/>
      <c r="P1302" s="87"/>
      <c r="Q1302" s="87"/>
      <c r="R1302" s="87"/>
      <c r="S1302" s="87"/>
      <c r="T1302" s="87"/>
      <c r="U1302" s="87"/>
      <c r="V1302" s="175"/>
      <c r="W1302" s="87"/>
      <c r="X1302" s="87"/>
      <c r="Y1302" s="87"/>
      <c r="Z1302" s="87"/>
      <c r="AA1302" s="87"/>
      <c r="AB1302" s="87"/>
      <c r="AC1302" s="86"/>
      <c r="AD1302" s="87"/>
    </row>
    <row x14ac:dyDescent="0.25" r="1303" customHeight="1" ht="17.25">
      <c r="A1303" s="235">
        <f>A1302</f>
        <v>25569.375</v>
      </c>
      <c r="B1303" s="279" t="s">
        <v>80</v>
      </c>
      <c r="C1303" s="180"/>
      <c r="D1303" s="180"/>
      <c r="E1303" s="180"/>
      <c r="F1303" s="180"/>
      <c r="G1303" s="180">
        <f>SUM(C1303:F1303)</f>
      </c>
      <c r="H1303" s="125">
        <v>6000</v>
      </c>
      <c r="I1303" s="125">
        <f>G1303*H1303</f>
      </c>
      <c r="J1303" s="185"/>
      <c r="K1303" s="132">
        <f>SUM(I1303:J1303)</f>
      </c>
      <c r="L1303" s="242"/>
      <c r="M1303" s="175"/>
      <c r="N1303" s="87"/>
      <c r="O1303" s="87"/>
      <c r="P1303" s="87"/>
      <c r="Q1303" s="87"/>
      <c r="R1303" s="87"/>
      <c r="S1303" s="87"/>
      <c r="T1303" s="87"/>
      <c r="U1303" s="87"/>
      <c r="V1303" s="175"/>
      <c r="W1303" s="87"/>
      <c r="X1303" s="87"/>
      <c r="Y1303" s="87"/>
      <c r="Z1303" s="87"/>
      <c r="AA1303" s="87"/>
      <c r="AB1303" s="87"/>
      <c r="AC1303" s="86"/>
      <c r="AD1303" s="87"/>
    </row>
    <row x14ac:dyDescent="0.25" r="1304" customHeight="1" ht="17.25">
      <c r="A1304" s="235">
        <f>A1303</f>
        <v>25569.375</v>
      </c>
      <c r="B1304" s="279" t="s">
        <v>67</v>
      </c>
      <c r="C1304" s="180"/>
      <c r="D1304" s="180"/>
      <c r="E1304" s="180"/>
      <c r="F1304" s="180"/>
      <c r="G1304" s="180">
        <f>SUM(C1304:F1304)</f>
      </c>
      <c r="H1304" s="125">
        <v>5500</v>
      </c>
      <c r="I1304" s="125">
        <f>G1304*H1304</f>
      </c>
      <c r="J1304" s="125">
        <f>I1304*0.1</f>
      </c>
      <c r="K1304" s="132">
        <f>SUM(I1304:J1304)</f>
      </c>
      <c r="L1304" s="242"/>
      <c r="M1304" s="175"/>
      <c r="N1304" s="87"/>
      <c r="O1304" s="87"/>
      <c r="P1304" s="87"/>
      <c r="Q1304" s="87"/>
      <c r="R1304" s="87"/>
      <c r="S1304" s="87"/>
      <c r="T1304" s="87"/>
      <c r="U1304" s="87"/>
      <c r="V1304" s="175"/>
      <c r="W1304" s="87"/>
      <c r="X1304" s="87"/>
      <c r="Y1304" s="87"/>
      <c r="Z1304" s="87"/>
      <c r="AA1304" s="87"/>
      <c r="AB1304" s="87"/>
      <c r="AC1304" s="86"/>
      <c r="AD1304" s="87"/>
    </row>
    <row x14ac:dyDescent="0.25" r="1305" customHeight="1" ht="17.25">
      <c r="A1305" s="235">
        <f>A1304</f>
        <v>25569.375</v>
      </c>
      <c r="B1305" s="279" t="s">
        <v>74</v>
      </c>
      <c r="C1305" s="180"/>
      <c r="D1305" s="180"/>
      <c r="E1305" s="180"/>
      <c r="F1305" s="180"/>
      <c r="G1305" s="180">
        <f>SUM(C1305:F1305)</f>
      </c>
      <c r="H1305" s="187">
        <v>5000</v>
      </c>
      <c r="I1305" s="125">
        <f>G1305*H1305</f>
      </c>
      <c r="J1305" s="125">
        <f>I1305*0.1</f>
      </c>
      <c r="K1305" s="132">
        <f>SUM(I1305:J1305)</f>
      </c>
      <c r="L1305" s="242"/>
      <c r="M1305" s="175"/>
      <c r="N1305" s="87"/>
      <c r="O1305" s="87"/>
      <c r="P1305" s="87"/>
      <c r="Q1305" s="87"/>
      <c r="R1305" s="87"/>
      <c r="S1305" s="87"/>
      <c r="T1305" s="87"/>
      <c r="U1305" s="87"/>
      <c r="V1305" s="175"/>
      <c r="W1305" s="87"/>
      <c r="X1305" s="87"/>
      <c r="Y1305" s="87"/>
      <c r="Z1305" s="87"/>
      <c r="AA1305" s="87"/>
      <c r="AB1305" s="87"/>
      <c r="AC1305" s="86"/>
      <c r="AD1305" s="87"/>
    </row>
    <row x14ac:dyDescent="0.25" r="1306" customHeight="1" ht="17.25">
      <c r="A1306" s="235">
        <f>A1305</f>
        <v>25569.375</v>
      </c>
      <c r="B1306" s="280" t="s">
        <v>11</v>
      </c>
      <c r="C1306" s="180"/>
      <c r="D1306" s="180"/>
      <c r="E1306" s="180"/>
      <c r="F1306" s="180"/>
      <c r="G1306" s="180">
        <f>SUM(C1306:F1306)</f>
      </c>
      <c r="H1306" s="125">
        <v>6000</v>
      </c>
      <c r="I1306" s="125">
        <f>G1306*H1306</f>
      </c>
      <c r="J1306" s="125">
        <f>I1306*0.1</f>
      </c>
      <c r="K1306" s="132">
        <f>SUM(I1306:J1306)</f>
      </c>
      <c r="L1306" s="242"/>
      <c r="M1306" s="175"/>
      <c r="N1306" s="87"/>
      <c r="O1306" s="87"/>
      <c r="P1306" s="87"/>
      <c r="Q1306" s="87"/>
      <c r="R1306" s="87"/>
      <c r="S1306" s="87"/>
      <c r="T1306" s="87"/>
      <c r="U1306" s="87"/>
      <c r="V1306" s="175"/>
      <c r="W1306" s="87"/>
      <c r="X1306" s="87"/>
      <c r="Y1306" s="87"/>
      <c r="Z1306" s="87"/>
      <c r="AA1306" s="87"/>
      <c r="AB1306" s="87"/>
      <c r="AC1306" s="86"/>
      <c r="AD1306" s="87"/>
    </row>
    <row x14ac:dyDescent="0.25" r="1307" customHeight="1" ht="17.25">
      <c r="A1307" s="235">
        <f>A1306</f>
        <v>25569.375</v>
      </c>
      <c r="B1307" s="279" t="s">
        <v>22</v>
      </c>
      <c r="C1307" s="180"/>
      <c r="D1307" s="180"/>
      <c r="E1307" s="180"/>
      <c r="F1307" s="180"/>
      <c r="G1307" s="180">
        <f>SUM(C1307:F1307)</f>
      </c>
      <c r="H1307" s="237">
        <v>4800</v>
      </c>
      <c r="I1307" s="125">
        <f>G1307*H1307</f>
      </c>
      <c r="J1307" s="125">
        <f>I1307*0.1</f>
      </c>
      <c r="K1307" s="132">
        <f>SUM(I1307:J1307)</f>
      </c>
      <c r="L1307" s="242"/>
      <c r="M1307" s="175"/>
      <c r="N1307" s="87"/>
      <c r="O1307" s="87"/>
      <c r="P1307" s="87"/>
      <c r="Q1307" s="87"/>
      <c r="R1307" s="87"/>
      <c r="S1307" s="87"/>
      <c r="T1307" s="87"/>
      <c r="U1307" s="87"/>
      <c r="V1307" s="175"/>
      <c r="W1307" s="87"/>
      <c r="X1307" s="87"/>
      <c r="Y1307" s="87"/>
      <c r="Z1307" s="87"/>
      <c r="AA1307" s="87"/>
      <c r="AB1307" s="87"/>
      <c r="AC1307" s="86"/>
      <c r="AD1307" s="87"/>
    </row>
    <row x14ac:dyDescent="0.25" r="1308" customHeight="1" ht="17.25">
      <c r="A1308" s="235">
        <f>A1307</f>
        <v>25569.375</v>
      </c>
      <c r="B1308" s="279" t="s">
        <v>84</v>
      </c>
      <c r="C1308" s="180"/>
      <c r="D1308" s="180"/>
      <c r="E1308" s="180"/>
      <c r="F1308" s="180"/>
      <c r="G1308" s="180">
        <f>SUM(C1308:F1308)</f>
      </c>
      <c r="H1308" s="237">
        <v>4800</v>
      </c>
      <c r="I1308" s="125">
        <f>G1308*H1308</f>
      </c>
      <c r="J1308" s="125">
        <f>I1308*0.1</f>
      </c>
      <c r="K1308" s="132">
        <f>SUM(I1308:J1308)</f>
      </c>
      <c r="L1308" s="242"/>
      <c r="M1308" s="175"/>
      <c r="N1308" s="87"/>
      <c r="O1308" s="87"/>
      <c r="P1308" s="87"/>
      <c r="Q1308" s="87"/>
      <c r="R1308" s="87"/>
      <c r="S1308" s="87"/>
      <c r="T1308" s="87"/>
      <c r="U1308" s="87"/>
      <c r="V1308" s="175"/>
      <c r="W1308" s="87"/>
      <c r="X1308" s="87"/>
      <c r="Y1308" s="87"/>
      <c r="Z1308" s="87"/>
      <c r="AA1308" s="87"/>
      <c r="AB1308" s="87"/>
      <c r="AC1308" s="86"/>
      <c r="AD1308" s="87"/>
    </row>
    <row x14ac:dyDescent="0.25" r="1309" customHeight="1" ht="17.25">
      <c r="A1309" s="235">
        <f>A1308</f>
        <v>25569.375</v>
      </c>
      <c r="B1309" s="280" t="s">
        <v>17</v>
      </c>
      <c r="C1309" s="180"/>
      <c r="D1309" s="180"/>
      <c r="E1309" s="180"/>
      <c r="F1309" s="180"/>
      <c r="G1309" s="180">
        <f>SUM(C1309:F1309)</f>
      </c>
      <c r="H1309" s="125">
        <v>6000</v>
      </c>
      <c r="I1309" s="125">
        <f>G1309*H1309</f>
      </c>
      <c r="J1309" s="185"/>
      <c r="K1309" s="132">
        <f>SUM(I1309:J1309)</f>
      </c>
      <c r="L1309" s="242"/>
      <c r="M1309" s="175"/>
      <c r="N1309" s="87"/>
      <c r="O1309" s="87"/>
      <c r="P1309" s="87"/>
      <c r="Q1309" s="87"/>
      <c r="R1309" s="87"/>
      <c r="S1309" s="87"/>
      <c r="T1309" s="87"/>
      <c r="U1309" s="87"/>
      <c r="V1309" s="175"/>
      <c r="W1309" s="87"/>
      <c r="X1309" s="87"/>
      <c r="Y1309" s="87"/>
      <c r="Z1309" s="87"/>
      <c r="AA1309" s="87"/>
      <c r="AB1309" s="87"/>
      <c r="AC1309" s="86"/>
      <c r="AD1309" s="87"/>
    </row>
    <row x14ac:dyDescent="0.25" r="1310" customHeight="1" ht="17.25">
      <c r="A1310" s="235">
        <f>A1309</f>
        <v>25569.375</v>
      </c>
      <c r="B1310" s="279" t="s">
        <v>29</v>
      </c>
      <c r="C1310" s="188" t="s">
        <v>14</v>
      </c>
      <c r="D1310" s="180"/>
      <c r="E1310" s="180"/>
      <c r="F1310" s="180"/>
      <c r="G1310" s="180">
        <f>SUM(C1310:F1310)</f>
      </c>
      <c r="H1310" s="125">
        <v>5500</v>
      </c>
      <c r="I1310" s="125">
        <f>G1310*H1310</f>
      </c>
      <c r="J1310" s="125">
        <f>I1310*0.1</f>
      </c>
      <c r="K1310" s="132">
        <f>SUM(I1310:J1310)</f>
      </c>
      <c r="L1310" s="242"/>
      <c r="M1310" s="175"/>
      <c r="N1310" s="87"/>
      <c r="O1310" s="87"/>
      <c r="P1310" s="87"/>
      <c r="Q1310" s="87"/>
      <c r="R1310" s="87"/>
      <c r="S1310" s="87"/>
      <c r="T1310" s="87"/>
      <c r="U1310" s="87"/>
      <c r="V1310" s="175"/>
      <c r="W1310" s="87"/>
      <c r="X1310" s="87"/>
      <c r="Y1310" s="87"/>
      <c r="Z1310" s="87"/>
      <c r="AA1310" s="87"/>
      <c r="AB1310" s="87"/>
      <c r="AC1310" s="86"/>
      <c r="AD1310" s="87"/>
    </row>
    <row x14ac:dyDescent="0.25" r="1311" customHeight="1" ht="17.25">
      <c r="A1311" s="235">
        <f>A1310</f>
        <v>25569.375</v>
      </c>
      <c r="B1311" s="279" t="s">
        <v>15</v>
      </c>
      <c r="C1311" s="180"/>
      <c r="D1311" s="180"/>
      <c r="E1311" s="180"/>
      <c r="F1311" s="180"/>
      <c r="G1311" s="180">
        <f>SUM(C1311:F1311)</f>
      </c>
      <c r="H1311" s="237">
        <v>4800</v>
      </c>
      <c r="I1311" s="125">
        <f>G1311*H1311</f>
      </c>
      <c r="J1311" s="125">
        <f>I1311*0.1</f>
      </c>
      <c r="K1311" s="132">
        <f>SUM(I1311:J1311)</f>
      </c>
      <c r="L1311" s="242"/>
      <c r="M1311" s="175"/>
      <c r="N1311" s="87"/>
      <c r="O1311" s="87"/>
      <c r="P1311" s="87"/>
      <c r="Q1311" s="87"/>
      <c r="R1311" s="87"/>
      <c r="S1311" s="87"/>
      <c r="T1311" s="87"/>
      <c r="U1311" s="87"/>
      <c r="V1311" s="175"/>
      <c r="W1311" s="87"/>
      <c r="X1311" s="87"/>
      <c r="Y1311" s="87"/>
      <c r="Z1311" s="87"/>
      <c r="AA1311" s="87"/>
      <c r="AB1311" s="87"/>
      <c r="AC1311" s="86"/>
      <c r="AD1311" s="87"/>
    </row>
    <row x14ac:dyDescent="0.25" r="1312" customHeight="1" ht="17.25">
      <c r="A1312" s="235">
        <f>A1311</f>
        <v>25569.375</v>
      </c>
      <c r="B1312" s="279" t="s">
        <v>21</v>
      </c>
      <c r="C1312" s="188" t="s">
        <v>14</v>
      </c>
      <c r="D1312" s="180"/>
      <c r="E1312" s="180"/>
      <c r="F1312" s="180"/>
      <c r="G1312" s="180">
        <f>SUM(C1312:F1312)</f>
      </c>
      <c r="H1312" s="125">
        <v>5000</v>
      </c>
      <c r="I1312" s="125">
        <f>G1312*H1312</f>
      </c>
      <c r="J1312" s="125">
        <f>I1312*0.1</f>
      </c>
      <c r="K1312" s="132">
        <f>SUM(I1312:J1312)</f>
      </c>
      <c r="L1312" s="242"/>
      <c r="M1312" s="175"/>
      <c r="N1312" s="87"/>
      <c r="O1312" s="87"/>
      <c r="P1312" s="87"/>
      <c r="Q1312" s="87"/>
      <c r="R1312" s="87"/>
      <c r="S1312" s="87"/>
      <c r="T1312" s="87"/>
      <c r="U1312" s="87"/>
      <c r="V1312" s="175"/>
      <c r="W1312" s="87"/>
      <c r="X1312" s="87"/>
      <c r="Y1312" s="87"/>
      <c r="Z1312" s="87"/>
      <c r="AA1312" s="87"/>
      <c r="AB1312" s="87"/>
      <c r="AC1312" s="86"/>
      <c r="AD1312" s="87"/>
    </row>
    <row x14ac:dyDescent="0.25" r="1313" customHeight="1" ht="17.25">
      <c r="A1313" s="235">
        <f>A1312</f>
        <v>25569.375</v>
      </c>
      <c r="B1313" s="279" t="s">
        <v>52</v>
      </c>
      <c r="C1313" s="180"/>
      <c r="D1313" s="180"/>
      <c r="E1313" s="180"/>
      <c r="F1313" s="180"/>
      <c r="G1313" s="180">
        <f>SUM(C1313:F1313)</f>
      </c>
      <c r="H1313" s="125">
        <v>5000</v>
      </c>
      <c r="I1313" s="125">
        <f>G1313*H1313</f>
      </c>
      <c r="J1313" s="125">
        <f>I1313*0.1</f>
      </c>
      <c r="K1313" s="132">
        <f>SUM(I1313:J1313)</f>
      </c>
      <c r="L1313" s="242"/>
      <c r="M1313" s="175"/>
      <c r="N1313" s="87"/>
      <c r="O1313" s="87"/>
      <c r="P1313" s="87"/>
      <c r="Q1313" s="87"/>
      <c r="R1313" s="87"/>
      <c r="S1313" s="87"/>
      <c r="T1313" s="87"/>
      <c r="U1313" s="87"/>
      <c r="V1313" s="175"/>
      <c r="W1313" s="87"/>
      <c r="X1313" s="87"/>
      <c r="Y1313" s="87"/>
      <c r="Z1313" s="87"/>
      <c r="AA1313" s="87"/>
      <c r="AB1313" s="87"/>
      <c r="AC1313" s="86"/>
      <c r="AD1313" s="87"/>
    </row>
    <row x14ac:dyDescent="0.25" r="1314" customHeight="1" ht="17.25">
      <c r="A1314" s="235">
        <f>A1313</f>
        <v>25569.375</v>
      </c>
      <c r="B1314" s="279" t="s">
        <v>61</v>
      </c>
      <c r="C1314" s="180"/>
      <c r="D1314" s="180"/>
      <c r="E1314" s="180"/>
      <c r="F1314" s="180"/>
      <c r="G1314" s="180">
        <f>SUM(C1314:F1314)</f>
      </c>
      <c r="H1314" s="125">
        <v>5000</v>
      </c>
      <c r="I1314" s="125">
        <f>G1314*H1314</f>
      </c>
      <c r="J1314" s="125">
        <f>I1314*0.1</f>
      </c>
      <c r="K1314" s="132">
        <f>SUM(I1314:J1314)</f>
      </c>
      <c r="L1314" s="242"/>
      <c r="M1314" s="175"/>
      <c r="N1314" s="87"/>
      <c r="O1314" s="87"/>
      <c r="P1314" s="87"/>
      <c r="Q1314" s="87"/>
      <c r="R1314" s="87"/>
      <c r="S1314" s="87"/>
      <c r="T1314" s="87"/>
      <c r="U1314" s="87"/>
      <c r="V1314" s="175"/>
      <c r="W1314" s="87"/>
      <c r="X1314" s="87"/>
      <c r="Y1314" s="87"/>
      <c r="Z1314" s="87"/>
      <c r="AA1314" s="87"/>
      <c r="AB1314" s="87"/>
      <c r="AC1314" s="86"/>
      <c r="AD1314" s="87"/>
    </row>
    <row x14ac:dyDescent="0.25" r="1315" customHeight="1" ht="17.25">
      <c r="A1315" s="235">
        <f>A1314</f>
        <v>25569.375</v>
      </c>
      <c r="B1315" s="280" t="s">
        <v>33</v>
      </c>
      <c r="C1315" s="180"/>
      <c r="D1315" s="180"/>
      <c r="E1315" s="180"/>
      <c r="F1315" s="180"/>
      <c r="G1315" s="180">
        <f>SUM(C1315:F1315)</f>
      </c>
      <c r="H1315" s="125">
        <v>5500</v>
      </c>
      <c r="I1315" s="125">
        <f>G1315*H1315</f>
      </c>
      <c r="J1315" s="125">
        <f>I1315*0.1</f>
      </c>
      <c r="K1315" s="132">
        <f>SUM(I1315:J1315)</f>
      </c>
      <c r="L1315" s="242"/>
      <c r="M1315" s="175"/>
      <c r="N1315" s="87"/>
      <c r="O1315" s="87"/>
      <c r="P1315" s="87"/>
      <c r="Q1315" s="87"/>
      <c r="R1315" s="87"/>
      <c r="S1315" s="87"/>
      <c r="T1315" s="87"/>
      <c r="U1315" s="87"/>
      <c r="V1315" s="175"/>
      <c r="W1315" s="87"/>
      <c r="X1315" s="87"/>
      <c r="Y1315" s="87"/>
      <c r="Z1315" s="87"/>
      <c r="AA1315" s="87"/>
      <c r="AB1315" s="87"/>
      <c r="AC1315" s="86"/>
      <c r="AD1315" s="87"/>
    </row>
    <row x14ac:dyDescent="0.25" r="1316" customHeight="1" ht="17.25">
      <c r="A1316" s="235">
        <f>A1315</f>
        <v>25569.375</v>
      </c>
      <c r="B1316" s="279" t="s">
        <v>30</v>
      </c>
      <c r="C1316" s="180"/>
      <c r="D1316" s="180"/>
      <c r="E1316" s="180"/>
      <c r="F1316" s="180"/>
      <c r="G1316" s="180">
        <f>SUM(C1316:F1316)</f>
      </c>
      <c r="H1316" s="125">
        <v>6000</v>
      </c>
      <c r="I1316" s="125">
        <f>G1316*H1316</f>
      </c>
      <c r="J1316" s="125">
        <f>I1316*0.1</f>
      </c>
      <c r="K1316" s="132">
        <f>SUM(I1316:J1316)</f>
      </c>
      <c r="L1316" s="242"/>
      <c r="M1316" s="175"/>
      <c r="N1316" s="87"/>
      <c r="O1316" s="87"/>
      <c r="P1316" s="87"/>
      <c r="Q1316" s="87"/>
      <c r="R1316" s="87"/>
      <c r="S1316" s="87"/>
      <c r="T1316" s="87"/>
      <c r="U1316" s="87"/>
      <c r="V1316" s="175"/>
      <c r="W1316" s="87"/>
      <c r="X1316" s="87"/>
      <c r="Y1316" s="87"/>
      <c r="Z1316" s="87"/>
      <c r="AA1316" s="87"/>
      <c r="AB1316" s="87"/>
      <c r="AC1316" s="86"/>
      <c r="AD1316" s="87"/>
    </row>
    <row x14ac:dyDescent="0.25" r="1317" customHeight="1" ht="17.25">
      <c r="A1317" s="235">
        <f>A1316</f>
        <v>25569.375</v>
      </c>
      <c r="B1317" s="279" t="s">
        <v>28</v>
      </c>
      <c r="C1317" s="188" t="s">
        <v>14</v>
      </c>
      <c r="D1317" s="180"/>
      <c r="E1317" s="180"/>
      <c r="F1317" s="180"/>
      <c r="G1317" s="180">
        <f>SUM(C1317:F1317)</f>
      </c>
      <c r="H1317" s="125">
        <v>5000</v>
      </c>
      <c r="I1317" s="125">
        <f>G1317*H1317</f>
      </c>
      <c r="J1317" s="125">
        <f>I1317*0.1</f>
      </c>
      <c r="K1317" s="132">
        <f>SUM(I1317:J1317)</f>
      </c>
      <c r="L1317" s="242"/>
      <c r="M1317" s="175"/>
      <c r="N1317" s="87"/>
      <c r="O1317" s="87"/>
      <c r="P1317" s="87"/>
      <c r="Q1317" s="87"/>
      <c r="R1317" s="87"/>
      <c r="S1317" s="87"/>
      <c r="T1317" s="87"/>
      <c r="U1317" s="87"/>
      <c r="V1317" s="175"/>
      <c r="W1317" s="87"/>
      <c r="X1317" s="87"/>
      <c r="Y1317" s="87"/>
      <c r="Z1317" s="87"/>
      <c r="AA1317" s="87"/>
      <c r="AB1317" s="87"/>
      <c r="AC1317" s="86"/>
      <c r="AD1317" s="87"/>
    </row>
    <row x14ac:dyDescent="0.25" r="1318" customHeight="1" ht="17.25">
      <c r="A1318" s="235">
        <f>A1317</f>
        <v>25569.375</v>
      </c>
      <c r="B1318" s="179" t="s">
        <v>12</v>
      </c>
      <c r="C1318" s="180"/>
      <c r="D1318" s="180"/>
      <c r="E1318" s="180"/>
      <c r="F1318" s="180"/>
      <c r="G1318" s="180">
        <f>SUM(C1318:F1318)</f>
      </c>
      <c r="H1318" s="125">
        <v>6000</v>
      </c>
      <c r="I1318" s="125">
        <f>G1318*H1318</f>
      </c>
      <c r="J1318" s="125">
        <f>I1318*0.1</f>
      </c>
      <c r="K1318" s="132">
        <f>SUM(I1318:J1318)</f>
      </c>
      <c r="L1318" s="242"/>
      <c r="M1318" s="175"/>
      <c r="N1318" s="87"/>
      <c r="O1318" s="87"/>
      <c r="P1318" s="87"/>
      <c r="Q1318" s="87"/>
      <c r="R1318" s="87"/>
      <c r="S1318" s="87"/>
      <c r="T1318" s="87"/>
      <c r="U1318" s="87"/>
      <c r="V1318" s="175"/>
      <c r="W1318" s="87"/>
      <c r="X1318" s="87"/>
      <c r="Y1318" s="87"/>
      <c r="Z1318" s="87"/>
      <c r="AA1318" s="87"/>
      <c r="AB1318" s="87"/>
      <c r="AC1318" s="86"/>
      <c r="AD1318" s="87"/>
    </row>
    <row x14ac:dyDescent="0.25" r="1319" customHeight="1" ht="17.25">
      <c r="A1319" s="235">
        <f>A1318</f>
        <v>25569.375</v>
      </c>
      <c r="B1319" s="179" t="s">
        <v>100</v>
      </c>
      <c r="C1319" s="180"/>
      <c r="D1319" s="180"/>
      <c r="E1319" s="180"/>
      <c r="F1319" s="180"/>
      <c r="G1319" s="180">
        <f>SUM(C1319:F1319)</f>
      </c>
      <c r="H1319" s="125">
        <v>5500</v>
      </c>
      <c r="I1319" s="125">
        <f>G1319*H1319</f>
      </c>
      <c r="J1319" s="125">
        <f>I1319*0.1</f>
      </c>
      <c r="K1319" s="125">
        <f>SUM(I1319:J1319)</f>
      </c>
      <c r="L1319" s="242"/>
      <c r="M1319" s="175"/>
      <c r="N1319" s="87"/>
      <c r="O1319" s="87"/>
      <c r="P1319" s="87"/>
      <c r="Q1319" s="87"/>
      <c r="R1319" s="87"/>
      <c r="S1319" s="87"/>
      <c r="T1319" s="87"/>
      <c r="U1319" s="87"/>
      <c r="V1319" s="175"/>
      <c r="W1319" s="87"/>
      <c r="X1319" s="87"/>
      <c r="Y1319" s="87"/>
      <c r="Z1319" s="87"/>
      <c r="AA1319" s="87"/>
      <c r="AB1319" s="87"/>
      <c r="AC1319" s="86"/>
      <c r="AD1319" s="87"/>
    </row>
    <row x14ac:dyDescent="0.25" r="1320" customHeight="1" ht="17.25">
      <c r="A1320" s="235">
        <f>A1319</f>
        <v>25569.375</v>
      </c>
      <c r="B1320" s="179" t="s">
        <v>37</v>
      </c>
      <c r="C1320" s="180"/>
      <c r="D1320" s="180"/>
      <c r="E1320" s="180"/>
      <c r="F1320" s="180"/>
      <c r="G1320" s="180">
        <f>SUM(C1320:F1320)</f>
      </c>
      <c r="H1320" s="125">
        <v>6500</v>
      </c>
      <c r="I1320" s="125">
        <f>G1320*H1320</f>
      </c>
      <c r="J1320" s="125">
        <f>I1320*0.1</f>
      </c>
      <c r="K1320" s="125">
        <f>SUM(I1320:J1320)</f>
      </c>
      <c r="L1320" s="242"/>
      <c r="M1320" s="175"/>
      <c r="N1320" s="87"/>
      <c r="O1320" s="87"/>
      <c r="P1320" s="87"/>
      <c r="Q1320" s="87"/>
      <c r="R1320" s="87"/>
      <c r="S1320" s="87"/>
      <c r="T1320" s="87"/>
      <c r="U1320" s="87"/>
      <c r="V1320" s="175"/>
      <c r="W1320" s="87"/>
      <c r="X1320" s="87"/>
      <c r="Y1320" s="87"/>
      <c r="Z1320" s="87"/>
      <c r="AA1320" s="87"/>
      <c r="AB1320" s="87"/>
      <c r="AC1320" s="86"/>
      <c r="AD1320" s="87"/>
    </row>
    <row x14ac:dyDescent="0.25" r="1321" customHeight="1" ht="17.25">
      <c r="A1321" s="235">
        <f>A1320</f>
        <v>25569.375</v>
      </c>
      <c r="B1321" s="186" t="s">
        <v>64</v>
      </c>
      <c r="C1321" s="180"/>
      <c r="D1321" s="180"/>
      <c r="E1321" s="180"/>
      <c r="F1321" s="180"/>
      <c r="G1321" s="180">
        <f>SUM(C1321:F1321)</f>
      </c>
      <c r="H1321" s="182">
        <v>5500</v>
      </c>
      <c r="I1321" s="125">
        <f>G1321*H1321</f>
      </c>
      <c r="J1321" s="125">
        <f>I1321*0.1</f>
      </c>
      <c r="K1321" s="125">
        <f>SUM(I1321:J1321)</f>
      </c>
      <c r="L1321" s="242"/>
      <c r="M1321" s="175"/>
      <c r="N1321" s="87"/>
      <c r="O1321" s="87"/>
      <c r="P1321" s="87"/>
      <c r="Q1321" s="87"/>
      <c r="R1321" s="87"/>
      <c r="S1321" s="87"/>
      <c r="T1321" s="87"/>
      <c r="U1321" s="87"/>
      <c r="V1321" s="175"/>
      <c r="W1321" s="87"/>
      <c r="X1321" s="87"/>
      <c r="Y1321" s="87"/>
      <c r="Z1321" s="87"/>
      <c r="AA1321" s="87"/>
      <c r="AB1321" s="87"/>
      <c r="AC1321" s="86"/>
      <c r="AD1321" s="87"/>
    </row>
    <row x14ac:dyDescent="0.25" r="1322" customHeight="1" ht="17.25">
      <c r="A1322" s="235">
        <f>A1321</f>
        <v>25569.375</v>
      </c>
      <c r="B1322" s="186" t="s">
        <v>25</v>
      </c>
      <c r="C1322" s="180"/>
      <c r="D1322" s="180"/>
      <c r="E1322" s="180"/>
      <c r="F1322" s="180"/>
      <c r="G1322" s="180">
        <f>SUM(C1322:F1322)</f>
      </c>
      <c r="H1322" s="125">
        <v>6000</v>
      </c>
      <c r="I1322" s="125">
        <f>G1322*H1322</f>
      </c>
      <c r="J1322" s="125">
        <f>I1322*0.1</f>
      </c>
      <c r="K1322" s="125">
        <f>SUM(I1322:J1322)</f>
      </c>
      <c r="L1322" s="242"/>
      <c r="M1322" s="175"/>
      <c r="N1322" s="87"/>
      <c r="O1322" s="87"/>
      <c r="P1322" s="87"/>
      <c r="Q1322" s="87"/>
      <c r="R1322" s="87"/>
      <c r="S1322" s="87"/>
      <c r="T1322" s="87"/>
      <c r="U1322" s="87"/>
      <c r="V1322" s="175"/>
      <c r="W1322" s="87"/>
      <c r="X1322" s="87"/>
      <c r="Y1322" s="87"/>
      <c r="Z1322" s="87"/>
      <c r="AA1322" s="87"/>
      <c r="AB1322" s="87"/>
      <c r="AC1322" s="86"/>
      <c r="AD1322" s="87"/>
    </row>
    <row x14ac:dyDescent="0.25" r="1323" customHeight="1" ht="17.25">
      <c r="A1323" s="235">
        <f>A1322</f>
        <v>25569.375</v>
      </c>
      <c r="B1323" s="279" t="s">
        <v>76</v>
      </c>
      <c r="C1323" s="188" t="s">
        <v>14</v>
      </c>
      <c r="D1323" s="180"/>
      <c r="E1323" s="180"/>
      <c r="F1323" s="180"/>
      <c r="G1323" s="180">
        <f>SUM(C1323:F1323)</f>
      </c>
      <c r="H1323" s="125">
        <v>6000</v>
      </c>
      <c r="I1323" s="125">
        <f>G1323*H1323</f>
      </c>
      <c r="J1323" s="125">
        <f>I1323*0.1</f>
      </c>
      <c r="K1323" s="125">
        <f>SUM(I1323:J1323)</f>
      </c>
      <c r="L1323" s="242"/>
      <c r="M1323" s="175"/>
      <c r="N1323" s="87"/>
      <c r="O1323" s="87"/>
      <c r="P1323" s="87"/>
      <c r="Q1323" s="87"/>
      <c r="R1323" s="87"/>
      <c r="S1323" s="87"/>
      <c r="T1323" s="87"/>
      <c r="U1323" s="87"/>
      <c r="V1323" s="175"/>
      <c r="W1323" s="87"/>
      <c r="X1323" s="87"/>
      <c r="Y1323" s="87"/>
      <c r="Z1323" s="87"/>
      <c r="AA1323" s="87"/>
      <c r="AB1323" s="87"/>
      <c r="AC1323" s="86"/>
      <c r="AD1323" s="87"/>
    </row>
    <row x14ac:dyDescent="0.25" r="1324" customHeight="1" ht="17.25">
      <c r="A1324" s="235">
        <f>A1323</f>
        <v>25569.375</v>
      </c>
      <c r="B1324" s="186" t="s">
        <v>149</v>
      </c>
      <c r="C1324" s="180"/>
      <c r="D1324" s="180"/>
      <c r="E1324" s="180"/>
      <c r="F1324" s="180"/>
      <c r="G1324" s="180">
        <f>SUM(C1324:F1324)</f>
      </c>
      <c r="H1324" s="125">
        <v>6000</v>
      </c>
      <c r="I1324" s="125">
        <f>G1324*H1324</f>
      </c>
      <c r="J1324" s="125">
        <f>I1324*0.1</f>
      </c>
      <c r="K1324" s="125">
        <f>SUM(I1324:J1324)</f>
      </c>
      <c r="L1324" s="242"/>
      <c r="M1324" s="175"/>
      <c r="N1324" s="87"/>
      <c r="O1324" s="87"/>
      <c r="P1324" s="87"/>
      <c r="Q1324" s="87"/>
      <c r="R1324" s="87"/>
      <c r="S1324" s="87"/>
      <c r="T1324" s="87"/>
      <c r="U1324" s="87"/>
      <c r="V1324" s="175"/>
      <c r="W1324" s="87"/>
      <c r="X1324" s="87"/>
      <c r="Y1324" s="87"/>
      <c r="Z1324" s="87"/>
      <c r="AA1324" s="87"/>
      <c r="AB1324" s="87"/>
      <c r="AC1324" s="86"/>
      <c r="AD1324" s="87"/>
    </row>
    <row x14ac:dyDescent="0.25" r="1325" customHeight="1" ht="17.25">
      <c r="A1325" s="235">
        <f>A1324</f>
        <v>25569.375</v>
      </c>
      <c r="B1325" s="280" t="s">
        <v>43</v>
      </c>
      <c r="C1325" s="180"/>
      <c r="D1325" s="180"/>
      <c r="E1325" s="180"/>
      <c r="F1325" s="180"/>
      <c r="G1325" s="180">
        <f>SUM(C1325:F1325)</f>
      </c>
      <c r="H1325" s="125">
        <v>6000</v>
      </c>
      <c r="I1325" s="125">
        <f>G1325*H1325</f>
      </c>
      <c r="J1325" s="125">
        <f>I1325*0.1</f>
      </c>
      <c r="K1325" s="125">
        <f>SUM(I1325:J1325)</f>
      </c>
      <c r="L1325" s="242"/>
      <c r="M1325" s="175"/>
      <c r="N1325" s="87"/>
      <c r="O1325" s="87"/>
      <c r="P1325" s="87"/>
      <c r="Q1325" s="87"/>
      <c r="R1325" s="87"/>
      <c r="S1325" s="87"/>
      <c r="T1325" s="87"/>
      <c r="U1325" s="87"/>
      <c r="V1325" s="175"/>
      <c r="W1325" s="87"/>
      <c r="X1325" s="87"/>
      <c r="Y1325" s="87"/>
      <c r="Z1325" s="87"/>
      <c r="AA1325" s="87"/>
      <c r="AB1325" s="87"/>
      <c r="AC1325" s="86"/>
      <c r="AD1325" s="87"/>
    </row>
    <row x14ac:dyDescent="0.25" r="1326" customHeight="1" ht="17.25">
      <c r="A1326" s="235">
        <f>A1325</f>
        <v>25569.375</v>
      </c>
      <c r="B1326" s="280" t="s">
        <v>18</v>
      </c>
      <c r="C1326" s="180"/>
      <c r="D1326" s="180"/>
      <c r="E1326" s="180"/>
      <c r="F1326" s="180"/>
      <c r="G1326" s="180">
        <f>SUM(C1326:F1326)</f>
      </c>
      <c r="H1326" s="125">
        <v>6000</v>
      </c>
      <c r="I1326" s="125">
        <f>G1326*H1326</f>
      </c>
      <c r="J1326" s="125">
        <f>I1326*0.1</f>
      </c>
      <c r="K1326" s="125">
        <f>SUM(I1326:J1326)</f>
      </c>
      <c r="L1326" s="242"/>
      <c r="M1326" s="175"/>
      <c r="N1326" s="87"/>
      <c r="O1326" s="87"/>
      <c r="P1326" s="87"/>
      <c r="Q1326" s="87"/>
      <c r="R1326" s="87"/>
      <c r="S1326" s="87"/>
      <c r="T1326" s="87"/>
      <c r="U1326" s="87"/>
      <c r="V1326" s="175"/>
      <c r="W1326" s="87"/>
      <c r="X1326" s="87"/>
      <c r="Y1326" s="87"/>
      <c r="Z1326" s="87"/>
      <c r="AA1326" s="87"/>
      <c r="AB1326" s="87"/>
      <c r="AC1326" s="86"/>
      <c r="AD1326" s="87"/>
    </row>
    <row x14ac:dyDescent="0.25" r="1327" customHeight="1" ht="17.25">
      <c r="A1327" s="235">
        <f>A1326</f>
        <v>25569.375</v>
      </c>
      <c r="B1327" s="280" t="s">
        <v>82</v>
      </c>
      <c r="C1327" s="188" t="s">
        <v>14</v>
      </c>
      <c r="D1327" s="180"/>
      <c r="E1327" s="180"/>
      <c r="F1327" s="180"/>
      <c r="G1327" s="180">
        <f>SUM(C1327:F1327)</f>
      </c>
      <c r="H1327" s="125">
        <v>5000</v>
      </c>
      <c r="I1327" s="125">
        <f>G1327*H1327</f>
      </c>
      <c r="J1327" s="125">
        <f>I1327*0.1</f>
      </c>
      <c r="K1327" s="125">
        <f>SUM(I1327:J1327)</f>
      </c>
      <c r="L1327" s="242"/>
      <c r="M1327" s="175"/>
      <c r="N1327" s="87"/>
      <c r="O1327" s="87"/>
      <c r="P1327" s="87"/>
      <c r="Q1327" s="87"/>
      <c r="R1327" s="87"/>
      <c r="S1327" s="87"/>
      <c r="T1327" s="87"/>
      <c r="U1327" s="87"/>
      <c r="V1327" s="175"/>
      <c r="W1327" s="87"/>
      <c r="X1327" s="87"/>
      <c r="Y1327" s="87"/>
      <c r="Z1327" s="87"/>
      <c r="AA1327" s="87"/>
      <c r="AB1327" s="87"/>
      <c r="AC1327" s="86"/>
      <c r="AD1327" s="87"/>
    </row>
    <row x14ac:dyDescent="0.25" r="1328" customHeight="1" ht="17.25">
      <c r="A1328" s="235">
        <f>A1327</f>
        <v>25569.375</v>
      </c>
      <c r="B1328" s="280" t="s">
        <v>151</v>
      </c>
      <c r="C1328" s="180"/>
      <c r="D1328" s="180"/>
      <c r="E1328" s="180"/>
      <c r="F1328" s="180"/>
      <c r="G1328" s="180">
        <f>SUM(C1328:F1328)</f>
      </c>
      <c r="H1328" s="125">
        <v>5000</v>
      </c>
      <c r="I1328" s="125">
        <f>G1328*H1328</f>
      </c>
      <c r="J1328" s="125">
        <f>I1328*0.1</f>
      </c>
      <c r="K1328" s="125">
        <f>SUM(I1328:J1328)</f>
      </c>
      <c r="L1328" s="242"/>
      <c r="M1328" s="175"/>
      <c r="N1328" s="87"/>
      <c r="O1328" s="87"/>
      <c r="P1328" s="87"/>
      <c r="Q1328" s="87"/>
      <c r="R1328" s="87"/>
      <c r="S1328" s="87"/>
      <c r="T1328" s="87"/>
      <c r="U1328" s="87"/>
      <c r="V1328" s="175"/>
      <c r="W1328" s="87"/>
      <c r="X1328" s="87"/>
      <c r="Y1328" s="87"/>
      <c r="Z1328" s="87"/>
      <c r="AA1328" s="87"/>
      <c r="AB1328" s="87"/>
      <c r="AC1328" s="86"/>
      <c r="AD1328" s="87"/>
    </row>
    <row x14ac:dyDescent="0.25" r="1329" customHeight="1" ht="17.25">
      <c r="A1329" s="235">
        <f>A1328</f>
        <v>25569.375</v>
      </c>
      <c r="B1329" s="280"/>
      <c r="C1329" s="180"/>
      <c r="D1329" s="180"/>
      <c r="E1329" s="180"/>
      <c r="F1329" s="180"/>
      <c r="G1329" s="180">
        <f>SUM(C1329:F1329)</f>
      </c>
      <c r="H1329" s="125"/>
      <c r="I1329" s="125">
        <f>G1329*H1329</f>
      </c>
      <c r="J1329" s="125">
        <f>I1329*0.1</f>
      </c>
      <c r="K1329" s="125">
        <f>SUM(I1329:J1329)</f>
      </c>
      <c r="L1329" s="242"/>
      <c r="M1329" s="175"/>
      <c r="N1329" s="87"/>
      <c r="O1329" s="87"/>
      <c r="P1329" s="87"/>
      <c r="Q1329" s="87"/>
      <c r="R1329" s="87"/>
      <c r="S1329" s="87"/>
      <c r="T1329" s="87"/>
      <c r="U1329" s="87"/>
      <c r="V1329" s="175"/>
      <c r="W1329" s="87"/>
      <c r="X1329" s="87"/>
      <c r="Y1329" s="87"/>
      <c r="Z1329" s="87"/>
      <c r="AA1329" s="87"/>
      <c r="AB1329" s="87"/>
      <c r="AC1329" s="86"/>
      <c r="AD1329" s="87"/>
    </row>
    <row x14ac:dyDescent="0.25" r="1330" customHeight="1" ht="17.25">
      <c r="A1330" s="235">
        <f>A1329</f>
        <v>25569.375</v>
      </c>
      <c r="B1330" s="280"/>
      <c r="C1330" s="180"/>
      <c r="D1330" s="180"/>
      <c r="E1330" s="180"/>
      <c r="F1330" s="180"/>
      <c r="G1330" s="180">
        <f>SUM(C1330:F1330)</f>
      </c>
      <c r="H1330" s="125"/>
      <c r="I1330" s="125">
        <f>G1330*H1330</f>
      </c>
      <c r="J1330" s="125">
        <f>I1330*0.1</f>
      </c>
      <c r="K1330" s="125">
        <f>SUM(I1330:J1330)</f>
      </c>
      <c r="L1330" s="242"/>
      <c r="M1330" s="175"/>
      <c r="N1330" s="87"/>
      <c r="O1330" s="87"/>
      <c r="P1330" s="87"/>
      <c r="Q1330" s="87"/>
      <c r="R1330" s="87"/>
      <c r="S1330" s="87"/>
      <c r="T1330" s="87"/>
      <c r="U1330" s="87"/>
      <c r="V1330" s="175"/>
      <c r="W1330" s="87"/>
      <c r="X1330" s="87"/>
      <c r="Y1330" s="87"/>
      <c r="Z1330" s="87"/>
      <c r="AA1330" s="87"/>
      <c r="AB1330" s="87"/>
      <c r="AC1330" s="86"/>
      <c r="AD1330" s="87"/>
    </row>
    <row x14ac:dyDescent="0.25" r="1331" customHeight="1" ht="17.25">
      <c r="A1331" s="235">
        <f>A1330</f>
        <v>25569.375</v>
      </c>
      <c r="B1331" s="179"/>
      <c r="C1331" s="180"/>
      <c r="D1331" s="180"/>
      <c r="E1331" s="180"/>
      <c r="F1331" s="180"/>
      <c r="G1331" s="180">
        <f>SUM(C1331:F1331)</f>
      </c>
      <c r="H1331" s="125"/>
      <c r="I1331" s="125">
        <f>G1331*H1331</f>
      </c>
      <c r="J1331" s="125">
        <f>I1331*0.1</f>
      </c>
      <c r="K1331" s="125">
        <f>SUM(I1331:J1331)</f>
      </c>
      <c r="L1331" s="242"/>
      <c r="M1331" s="175"/>
      <c r="N1331" s="87"/>
      <c r="O1331" s="87"/>
      <c r="P1331" s="87"/>
      <c r="Q1331" s="87"/>
      <c r="R1331" s="87"/>
      <c r="S1331" s="87"/>
      <c r="T1331" s="87"/>
      <c r="U1331" s="87"/>
      <c r="V1331" s="175"/>
      <c r="W1331" s="87"/>
      <c r="X1331" s="87"/>
      <c r="Y1331" s="87"/>
      <c r="Z1331" s="87"/>
      <c r="AA1331" s="87"/>
      <c r="AB1331" s="87"/>
      <c r="AC1331" s="86"/>
      <c r="AD1331" s="87"/>
    </row>
    <row x14ac:dyDescent="0.25" r="1332" customHeight="1" ht="17.25">
      <c r="A1332" s="243">
        <f>A1331</f>
        <v>25569.375</v>
      </c>
      <c r="B1332" s="282" t="s">
        <v>155</v>
      </c>
      <c r="C1332" s="191">
        <f>SUM(C1290:C1331)</f>
      </c>
      <c r="D1332" s="191">
        <f>SUM(D1290:D1331)</f>
      </c>
      <c r="E1332" s="191">
        <f>SUM(E1290:E1331)</f>
      </c>
      <c r="F1332" s="191">
        <f>SUM(F1290:F1331)</f>
      </c>
      <c r="G1332" s="191">
        <f>SUM(G1290:G1331)</f>
      </c>
      <c r="H1332" s="201"/>
      <c r="I1332" s="201">
        <f>SUM(I1290:I1331)</f>
      </c>
      <c r="J1332" s="201">
        <f>SUM(J1290:J1331)</f>
      </c>
      <c r="K1332" s="201">
        <f>SUM(K1290:K1331)</f>
      </c>
      <c r="L1332" s="283"/>
      <c r="M1332" s="175"/>
      <c r="N1332" s="87"/>
      <c r="O1332" s="87"/>
      <c r="P1332" s="87"/>
      <c r="Q1332" s="87"/>
      <c r="R1332" s="87"/>
      <c r="S1332" s="87"/>
      <c r="T1332" s="87"/>
      <c r="U1332" s="87"/>
      <c r="V1332" s="175"/>
      <c r="W1332" s="87"/>
      <c r="X1332" s="87"/>
      <c r="Y1332" s="87"/>
      <c r="Z1332" s="87"/>
      <c r="AA1332" s="87"/>
      <c r="AB1332" s="87"/>
      <c r="AC1332" s="86"/>
      <c r="AD1332" s="87"/>
    </row>
    <row x14ac:dyDescent="0.25" r="1333" customHeight="1" ht="17.25">
      <c r="A1333" s="235">
        <f>A1336</f>
        <v>25569.375</v>
      </c>
      <c r="B1333" s="186" t="s">
        <v>113</v>
      </c>
      <c r="C1333" s="180"/>
      <c r="D1333" s="180"/>
      <c r="E1333" s="180"/>
      <c r="F1333" s="180"/>
      <c r="G1333" s="180">
        <f>SUM(C1333:F1333)</f>
      </c>
      <c r="H1333" s="125">
        <v>6500</v>
      </c>
      <c r="I1333" s="125">
        <f>G1333*H1333</f>
      </c>
      <c r="J1333" s="185"/>
      <c r="K1333" s="125">
        <f>SUM(I1333:J1333)</f>
      </c>
      <c r="L1333" s="242"/>
      <c r="M1333" s="175"/>
      <c r="N1333" s="87"/>
      <c r="O1333" s="87"/>
      <c r="P1333" s="87"/>
      <c r="Q1333" s="87"/>
      <c r="R1333" s="87"/>
      <c r="S1333" s="87"/>
      <c r="T1333" s="87"/>
      <c r="U1333" s="87"/>
      <c r="V1333" s="175"/>
      <c r="W1333" s="87"/>
      <c r="X1333" s="87"/>
      <c r="Y1333" s="87"/>
      <c r="Z1333" s="87"/>
      <c r="AA1333" s="87"/>
      <c r="AB1333" s="87"/>
      <c r="AC1333" s="86"/>
      <c r="AD1333" s="87"/>
    </row>
    <row x14ac:dyDescent="0.25" r="1334" customHeight="1" ht="17.25">
      <c r="A1334" s="235">
        <f>A1333</f>
        <v>25569.375</v>
      </c>
      <c r="B1334" s="186" t="s">
        <v>156</v>
      </c>
      <c r="C1334" s="180"/>
      <c r="D1334" s="180"/>
      <c r="E1334" s="180"/>
      <c r="F1334" s="180"/>
      <c r="G1334" s="180">
        <f>SUM(C1334:F1334)</f>
      </c>
      <c r="H1334" s="125">
        <v>6500</v>
      </c>
      <c r="I1334" s="125">
        <f>G1334*H1334</f>
      </c>
      <c r="J1334" s="185"/>
      <c r="K1334" s="125">
        <f>SUM(I1334:J1334)</f>
      </c>
      <c r="L1334" s="242"/>
      <c r="M1334" s="175"/>
      <c r="N1334" s="87"/>
      <c r="O1334" s="87"/>
      <c r="P1334" s="87"/>
      <c r="Q1334" s="87"/>
      <c r="R1334" s="87"/>
      <c r="S1334" s="87"/>
      <c r="T1334" s="87"/>
      <c r="U1334" s="87"/>
      <c r="V1334" s="175"/>
      <c r="W1334" s="87"/>
      <c r="X1334" s="87"/>
      <c r="Y1334" s="87"/>
      <c r="Z1334" s="87"/>
      <c r="AA1334" s="87"/>
      <c r="AB1334" s="87"/>
      <c r="AC1334" s="86"/>
      <c r="AD1334" s="87"/>
    </row>
    <row x14ac:dyDescent="0.25" r="1335" customHeight="1" ht="17.25">
      <c r="A1335" s="235">
        <f>A1330</f>
        <v>25569.375</v>
      </c>
      <c r="B1335" s="186" t="s">
        <v>112</v>
      </c>
      <c r="C1335" s="180"/>
      <c r="D1335" s="180"/>
      <c r="E1335" s="180"/>
      <c r="F1335" s="180"/>
      <c r="G1335" s="180">
        <f>SUM(C1335:F1335)</f>
      </c>
      <c r="H1335" s="125">
        <v>6900</v>
      </c>
      <c r="I1335" s="125">
        <f>G1335*H1335</f>
      </c>
      <c r="J1335" s="185"/>
      <c r="K1335" s="125">
        <f>SUM(I1335:J1335)</f>
      </c>
      <c r="L1335" s="242"/>
      <c r="M1335" s="175"/>
      <c r="N1335" s="87"/>
      <c r="O1335" s="87"/>
      <c r="P1335" s="87"/>
      <c r="Q1335" s="87"/>
      <c r="R1335" s="87"/>
      <c r="S1335" s="87"/>
      <c r="T1335" s="87"/>
      <c r="U1335" s="87"/>
      <c r="V1335" s="175"/>
      <c r="W1335" s="87"/>
      <c r="X1335" s="87"/>
      <c r="Y1335" s="87"/>
      <c r="Z1335" s="87"/>
      <c r="AA1335" s="87"/>
      <c r="AB1335" s="87"/>
      <c r="AC1335" s="86"/>
      <c r="AD1335" s="87"/>
    </row>
    <row x14ac:dyDescent="0.25" r="1336" customHeight="1" ht="17.25">
      <c r="A1336" s="235">
        <f>A1335</f>
        <v>25569.375</v>
      </c>
      <c r="B1336" s="179"/>
      <c r="C1336" s="180"/>
      <c r="D1336" s="180"/>
      <c r="E1336" s="180"/>
      <c r="F1336" s="180"/>
      <c r="G1336" s="180">
        <f>SUM(C1336:F1336)</f>
      </c>
      <c r="H1336" s="125"/>
      <c r="I1336" s="125">
        <f>G1334*H1336</f>
      </c>
      <c r="J1336" s="185"/>
      <c r="K1336" s="125">
        <f>SUM(I1336:J1336)</f>
      </c>
      <c r="L1336" s="242"/>
      <c r="M1336" s="175"/>
      <c r="N1336" s="87"/>
      <c r="O1336" s="87"/>
      <c r="P1336" s="87"/>
      <c r="Q1336" s="87"/>
      <c r="R1336" s="87"/>
      <c r="S1336" s="87"/>
      <c r="T1336" s="87"/>
      <c r="U1336" s="87"/>
      <c r="V1336" s="175"/>
      <c r="W1336" s="87"/>
      <c r="X1336" s="87"/>
      <c r="Y1336" s="87"/>
      <c r="Z1336" s="87"/>
      <c r="AA1336" s="87"/>
      <c r="AB1336" s="87"/>
      <c r="AC1336" s="86"/>
      <c r="AD1336" s="87"/>
    </row>
    <row x14ac:dyDescent="0.25" r="1337" customHeight="1" ht="17.25">
      <c r="A1337" s="235">
        <f>A1336</f>
        <v>25569.375</v>
      </c>
      <c r="B1337" s="179"/>
      <c r="C1337" s="180"/>
      <c r="D1337" s="180"/>
      <c r="E1337" s="180"/>
      <c r="F1337" s="180"/>
      <c r="G1337" s="180">
        <f>SUM(C1337:F1337)</f>
      </c>
      <c r="H1337" s="125"/>
      <c r="I1337" s="125">
        <f>G1337*H1337</f>
      </c>
      <c r="J1337" s="185"/>
      <c r="K1337" s="125">
        <f>SUM(I1337:J1337)</f>
      </c>
      <c r="L1337" s="242"/>
      <c r="M1337" s="175"/>
      <c r="N1337" s="87"/>
      <c r="O1337" s="87"/>
      <c r="P1337" s="87"/>
      <c r="Q1337" s="87"/>
      <c r="R1337" s="87"/>
      <c r="S1337" s="87"/>
      <c r="T1337" s="87"/>
      <c r="U1337" s="87"/>
      <c r="V1337" s="175"/>
      <c r="W1337" s="87"/>
      <c r="X1337" s="87"/>
      <c r="Y1337" s="87"/>
      <c r="Z1337" s="87"/>
      <c r="AA1337" s="87"/>
      <c r="AB1337" s="87"/>
      <c r="AC1337" s="86"/>
      <c r="AD1337" s="87"/>
    </row>
    <row x14ac:dyDescent="0.25" r="1338" customHeight="1" ht="17.25">
      <c r="A1338" s="235">
        <f>A1337</f>
        <v>25569.375</v>
      </c>
      <c r="B1338" s="179"/>
      <c r="C1338" s="180"/>
      <c r="D1338" s="180"/>
      <c r="E1338" s="180"/>
      <c r="F1338" s="180"/>
      <c r="G1338" s="180">
        <f>SUM(C1338:F1338)</f>
      </c>
      <c r="H1338" s="125"/>
      <c r="I1338" s="125">
        <f>G1337*H1338</f>
      </c>
      <c r="J1338" s="185"/>
      <c r="K1338" s="125">
        <f>SUM(I1338:J1338)</f>
      </c>
      <c r="L1338" s="242"/>
      <c r="M1338" s="175"/>
      <c r="N1338" s="87"/>
      <c r="O1338" s="87"/>
      <c r="P1338" s="87"/>
      <c r="Q1338" s="87"/>
      <c r="R1338" s="87"/>
      <c r="S1338" s="87"/>
      <c r="T1338" s="87"/>
      <c r="U1338" s="87"/>
      <c r="V1338" s="175"/>
      <c r="W1338" s="87"/>
      <c r="X1338" s="87"/>
      <c r="Y1338" s="87"/>
      <c r="Z1338" s="87"/>
      <c r="AA1338" s="87"/>
      <c r="AB1338" s="87"/>
      <c r="AC1338" s="86"/>
      <c r="AD1338" s="87"/>
    </row>
    <row x14ac:dyDescent="0.25" r="1339" customHeight="1" ht="17.25">
      <c r="A1339" s="235">
        <f>A1334</f>
        <v>25569.375</v>
      </c>
      <c r="B1339" s="179"/>
      <c r="C1339" s="180"/>
      <c r="D1339" s="180"/>
      <c r="E1339" s="180"/>
      <c r="F1339" s="180"/>
      <c r="G1339" s="180">
        <f>SUM(C1339:F1339)</f>
      </c>
      <c r="H1339" s="125"/>
      <c r="I1339" s="125">
        <f>G1339*H1339</f>
      </c>
      <c r="J1339" s="185"/>
      <c r="K1339" s="125">
        <f>SUM(I1339:J1339)</f>
      </c>
      <c r="L1339" s="242"/>
      <c r="M1339" s="175"/>
      <c r="N1339" s="87"/>
      <c r="O1339" s="87"/>
      <c r="P1339" s="87"/>
      <c r="Q1339" s="87"/>
      <c r="R1339" s="87"/>
      <c r="S1339" s="87"/>
      <c r="T1339" s="87"/>
      <c r="U1339" s="87"/>
      <c r="V1339" s="175"/>
      <c r="W1339" s="87"/>
      <c r="X1339" s="87"/>
      <c r="Y1339" s="87"/>
      <c r="Z1339" s="87"/>
      <c r="AA1339" s="87"/>
      <c r="AB1339" s="87"/>
      <c r="AC1339" s="86"/>
      <c r="AD1339" s="87"/>
    </row>
    <row x14ac:dyDescent="0.25" r="1340" customHeight="1" ht="17.25">
      <c r="A1340" s="235">
        <f>A1339</f>
        <v>25569.375</v>
      </c>
      <c r="B1340" s="179"/>
      <c r="C1340" s="180"/>
      <c r="D1340" s="180"/>
      <c r="E1340" s="180"/>
      <c r="F1340" s="180"/>
      <c r="G1340" s="180">
        <f>SUM(C1340:F1340)</f>
      </c>
      <c r="H1340" s="125"/>
      <c r="I1340" s="125">
        <f>G1339*H1340</f>
      </c>
      <c r="J1340" s="185"/>
      <c r="K1340" s="125">
        <f>SUM(I1340:J1340)</f>
      </c>
      <c r="L1340" s="242"/>
      <c r="M1340" s="175"/>
      <c r="N1340" s="87"/>
      <c r="O1340" s="87"/>
      <c r="P1340" s="87"/>
      <c r="Q1340" s="87"/>
      <c r="R1340" s="87"/>
      <c r="S1340" s="87"/>
      <c r="T1340" s="87"/>
      <c r="U1340" s="87"/>
      <c r="V1340" s="175"/>
      <c r="W1340" s="87"/>
      <c r="X1340" s="87"/>
      <c r="Y1340" s="87"/>
      <c r="Z1340" s="87"/>
      <c r="AA1340" s="87"/>
      <c r="AB1340" s="87"/>
      <c r="AC1340" s="86"/>
      <c r="AD1340" s="87"/>
    </row>
    <row x14ac:dyDescent="0.25" r="1341" customHeight="1" ht="17.25">
      <c r="A1341" s="243">
        <f>A1340</f>
        <v>25569.375</v>
      </c>
      <c r="B1341" s="282" t="s">
        <v>157</v>
      </c>
      <c r="C1341" s="191">
        <f>SUM(C1333:C1340)</f>
      </c>
      <c r="D1341" s="191">
        <f>SUM(D1333:D1340)</f>
      </c>
      <c r="E1341" s="191">
        <f>SUM(E1333:E1340)</f>
      </c>
      <c r="F1341" s="191">
        <f>SUM(F1333:F1340)</f>
      </c>
      <c r="G1341" s="191">
        <f>SUM(G1333:G1340)</f>
      </c>
      <c r="H1341" s="201"/>
      <c r="I1341" s="201">
        <f>SUM(I1333:I1340)</f>
      </c>
      <c r="J1341" s="201"/>
      <c r="K1341" s="202">
        <f>SUM(K1333:K1340)</f>
      </c>
      <c r="L1341" s="242"/>
      <c r="M1341" s="175"/>
      <c r="N1341" s="87"/>
      <c r="O1341" s="87"/>
      <c r="P1341" s="87"/>
      <c r="Q1341" s="87"/>
      <c r="R1341" s="87"/>
      <c r="S1341" s="87"/>
      <c r="T1341" s="87"/>
      <c r="U1341" s="87"/>
      <c r="V1341" s="175"/>
      <c r="W1341" s="87"/>
      <c r="X1341" s="87"/>
      <c r="Y1341" s="87"/>
      <c r="Z1341" s="87"/>
      <c r="AA1341" s="87"/>
      <c r="AB1341" s="87"/>
      <c r="AC1341" s="86"/>
      <c r="AD1341" s="87"/>
    </row>
    <row x14ac:dyDescent="0.25" r="1342" customHeight="1" ht="17.25" hidden="1">
      <c r="A1342" s="272" t="s">
        <v>128</v>
      </c>
      <c r="B1342" s="273" t="s">
        <v>2</v>
      </c>
      <c r="C1342" s="274" t="s">
        <v>129</v>
      </c>
      <c r="D1342" s="274" t="s">
        <v>130</v>
      </c>
      <c r="E1342" s="274" t="s">
        <v>131</v>
      </c>
      <c r="F1342" s="274" t="s">
        <v>132</v>
      </c>
      <c r="G1342" s="274" t="s">
        <v>133</v>
      </c>
      <c r="H1342" s="274" t="s">
        <v>7</v>
      </c>
      <c r="I1342" s="274" t="s">
        <v>134</v>
      </c>
      <c r="J1342" s="274" t="s">
        <v>90</v>
      </c>
      <c r="K1342" s="275" t="s">
        <v>135</v>
      </c>
      <c r="L1342" s="276"/>
      <c r="M1342" s="175"/>
      <c r="N1342" s="87"/>
      <c r="O1342" s="87"/>
      <c r="P1342" s="87"/>
      <c r="Q1342" s="87"/>
      <c r="R1342" s="87"/>
      <c r="S1342" s="87"/>
      <c r="T1342" s="87"/>
      <c r="U1342" s="87"/>
      <c r="V1342" s="175"/>
      <c r="W1342" s="87"/>
      <c r="X1342" s="87"/>
      <c r="Y1342" s="87"/>
      <c r="Z1342" s="87"/>
      <c r="AA1342" s="87"/>
      <c r="AB1342" s="87"/>
      <c r="AC1342" s="86"/>
      <c r="AD1342" s="87"/>
    </row>
    <row x14ac:dyDescent="0.25" r="1343" customHeight="1" ht="17.25">
      <c r="A1343" s="235">
        <f>A1341+1</f>
        <v>25569.375</v>
      </c>
      <c r="B1343" s="179" t="s">
        <v>46</v>
      </c>
      <c r="C1343" s="183" t="s">
        <v>14</v>
      </c>
      <c r="D1343" s="180">
        <v>14</v>
      </c>
      <c r="E1343" s="180">
        <v>6</v>
      </c>
      <c r="F1343" s="180"/>
      <c r="G1343" s="180">
        <f>SUM(C1343:F1343)</f>
      </c>
      <c r="H1343" s="182">
        <v>5000</v>
      </c>
      <c r="I1343" s="125">
        <f>G1343*H1343</f>
      </c>
      <c r="J1343" s="125">
        <f>I1343*0.1</f>
      </c>
      <c r="K1343" s="132">
        <f>SUM(I1343:J1343)</f>
      </c>
      <c r="L1343" s="242"/>
      <c r="M1343" s="175"/>
      <c r="N1343" s="87"/>
      <c r="O1343" s="87"/>
      <c r="P1343" s="87"/>
      <c r="Q1343" s="87"/>
      <c r="R1343" s="87"/>
      <c r="S1343" s="87"/>
      <c r="T1343" s="87"/>
      <c r="U1343" s="87"/>
      <c r="V1343" s="175"/>
      <c r="W1343" s="87"/>
      <c r="X1343" s="87"/>
      <c r="Y1343" s="87"/>
      <c r="Z1343" s="87"/>
      <c r="AA1343" s="87"/>
      <c r="AB1343" s="87"/>
      <c r="AC1343" s="86"/>
      <c r="AD1343" s="87"/>
    </row>
    <row x14ac:dyDescent="0.25" r="1344" customHeight="1" ht="17.25">
      <c r="A1344" s="235">
        <f>A1343</f>
        <v>25569.375</v>
      </c>
      <c r="B1344" s="179" t="s">
        <v>205</v>
      </c>
      <c r="C1344" s="180"/>
      <c r="D1344" s="180">
        <f>113-18</f>
      </c>
      <c r="E1344" s="180">
        <v>30</v>
      </c>
      <c r="F1344" s="180">
        <v>17</v>
      </c>
      <c r="G1344" s="180">
        <f>SUM(C1344:F1344)</f>
      </c>
      <c r="H1344" s="182">
        <v>4300</v>
      </c>
      <c r="I1344" s="125">
        <f>G1344*H1344</f>
      </c>
      <c r="J1344" s="125">
        <f>I1344*0.1</f>
      </c>
      <c r="K1344" s="132">
        <f>SUM(I1344:J1344)</f>
      </c>
      <c r="L1344" s="242"/>
      <c r="M1344" s="175"/>
      <c r="N1344" s="87"/>
      <c r="O1344" s="87"/>
      <c r="P1344" s="87"/>
      <c r="Q1344" s="87"/>
      <c r="R1344" s="87"/>
      <c r="S1344" s="87"/>
      <c r="T1344" s="87"/>
      <c r="U1344" s="87"/>
      <c r="V1344" s="175"/>
      <c r="W1344" s="87"/>
      <c r="X1344" s="87"/>
      <c r="Y1344" s="87"/>
      <c r="Z1344" s="87"/>
      <c r="AA1344" s="87"/>
      <c r="AB1344" s="87"/>
      <c r="AC1344" s="86"/>
      <c r="AD1344" s="87"/>
    </row>
    <row x14ac:dyDescent="0.25" r="1345" customHeight="1" ht="17.25">
      <c r="A1345" s="235">
        <f>A1344</f>
        <v>25569.375</v>
      </c>
      <c r="B1345" s="179" t="s">
        <v>206</v>
      </c>
      <c r="C1345" s="180"/>
      <c r="D1345" s="180">
        <v>18</v>
      </c>
      <c r="E1345" s="180"/>
      <c r="F1345" s="180"/>
      <c r="G1345" s="180">
        <f>SUM(C1345:F1345)</f>
      </c>
      <c r="H1345" s="182">
        <v>5000</v>
      </c>
      <c r="I1345" s="125">
        <f>G1345*H1345</f>
      </c>
      <c r="J1345" s="125">
        <f>I1345*0.1</f>
      </c>
      <c r="K1345" s="132">
        <f>SUM(I1345:J1345)</f>
      </c>
      <c r="L1345" s="242"/>
      <c r="M1345" s="175"/>
      <c r="N1345" s="87"/>
      <c r="O1345" s="87"/>
      <c r="P1345" s="87"/>
      <c r="Q1345" s="87"/>
      <c r="R1345" s="87"/>
      <c r="S1345" s="87"/>
      <c r="T1345" s="87"/>
      <c r="U1345" s="87"/>
      <c r="V1345" s="175"/>
      <c r="W1345" s="87"/>
      <c r="X1345" s="87"/>
      <c r="Y1345" s="87"/>
      <c r="Z1345" s="87"/>
      <c r="AA1345" s="87"/>
      <c r="AB1345" s="87"/>
      <c r="AC1345" s="86"/>
      <c r="AD1345" s="87"/>
    </row>
    <row x14ac:dyDescent="0.25" r="1346" customHeight="1" ht="17.25">
      <c r="A1346" s="235">
        <f>A1344</f>
        <v>25569.375</v>
      </c>
      <c r="B1346" s="179" t="s">
        <v>13</v>
      </c>
      <c r="C1346" s="180"/>
      <c r="D1346" s="180">
        <v>12</v>
      </c>
      <c r="E1346" s="180">
        <v>4</v>
      </c>
      <c r="F1346" s="180"/>
      <c r="G1346" s="180">
        <f>SUM(C1346:F1346)</f>
      </c>
      <c r="H1346" s="125">
        <v>6000</v>
      </c>
      <c r="I1346" s="125">
        <f>G1346*H1346</f>
      </c>
      <c r="J1346" s="125">
        <f>I1346*0.1</f>
      </c>
      <c r="K1346" s="132">
        <f>SUM(I1346:J1346)</f>
      </c>
      <c r="L1346" s="242"/>
      <c r="M1346" s="175"/>
      <c r="N1346" s="87"/>
      <c r="O1346" s="87"/>
      <c r="P1346" s="87"/>
      <c r="Q1346" s="87"/>
      <c r="R1346" s="87"/>
      <c r="S1346" s="87"/>
      <c r="T1346" s="87"/>
      <c r="U1346" s="87"/>
      <c r="V1346" s="175"/>
      <c r="W1346" s="87"/>
      <c r="X1346" s="87"/>
      <c r="Y1346" s="87"/>
      <c r="Z1346" s="87"/>
      <c r="AA1346" s="87"/>
      <c r="AB1346" s="87"/>
      <c r="AC1346" s="86"/>
      <c r="AD1346" s="87"/>
    </row>
    <row x14ac:dyDescent="0.25" r="1347" customHeight="1" ht="17.25">
      <c r="A1347" s="235">
        <f>A1346</f>
        <v>25569.375</v>
      </c>
      <c r="B1347" s="179" t="s">
        <v>58</v>
      </c>
      <c r="C1347" s="183" t="s">
        <v>14</v>
      </c>
      <c r="D1347" s="180">
        <v>15</v>
      </c>
      <c r="E1347" s="180">
        <v>7</v>
      </c>
      <c r="F1347" s="180"/>
      <c r="G1347" s="180">
        <f>SUM(C1347:F1347)</f>
      </c>
      <c r="H1347" s="237">
        <v>5500</v>
      </c>
      <c r="I1347" s="125">
        <f>G1347*H1347</f>
      </c>
      <c r="J1347" s="125">
        <f>I1347*0.1</f>
      </c>
      <c r="K1347" s="132">
        <f>SUM(I1347:J1347)</f>
      </c>
      <c r="L1347" s="242"/>
      <c r="M1347" s="175"/>
      <c r="N1347" s="87"/>
      <c r="O1347" s="87"/>
      <c r="P1347" s="87"/>
      <c r="Q1347" s="87"/>
      <c r="R1347" s="87"/>
      <c r="S1347" s="87"/>
      <c r="T1347" s="87"/>
      <c r="U1347" s="87"/>
      <c r="V1347" s="175"/>
      <c r="W1347" s="87"/>
      <c r="X1347" s="87"/>
      <c r="Y1347" s="87"/>
      <c r="Z1347" s="87"/>
      <c r="AA1347" s="87"/>
      <c r="AB1347" s="87"/>
      <c r="AC1347" s="86"/>
      <c r="AD1347" s="87"/>
    </row>
    <row x14ac:dyDescent="0.25" r="1348" customHeight="1" ht="17.25">
      <c r="A1348" s="235">
        <f>A1347</f>
        <v>25569.375</v>
      </c>
      <c r="B1348" s="179" t="s">
        <v>147</v>
      </c>
      <c r="C1348" s="183">
        <v>0</v>
      </c>
      <c r="D1348" s="180">
        <v>40</v>
      </c>
      <c r="E1348" s="180">
        <v>20</v>
      </c>
      <c r="F1348" s="180">
        <v>16</v>
      </c>
      <c r="G1348" s="180">
        <f>SUM(C1348:F1348)</f>
      </c>
      <c r="H1348" s="125">
        <v>5000</v>
      </c>
      <c r="I1348" s="125">
        <f>G1348*H1348</f>
      </c>
      <c r="J1348" s="125">
        <f>I1348*0.1</f>
      </c>
      <c r="K1348" s="132">
        <f>SUM(I1348:J1348)</f>
      </c>
      <c r="L1348" s="242"/>
      <c r="M1348" s="175"/>
      <c r="N1348" s="87"/>
      <c r="O1348" s="87"/>
      <c r="P1348" s="87"/>
      <c r="Q1348" s="87"/>
      <c r="R1348" s="87"/>
      <c r="S1348" s="87"/>
      <c r="T1348" s="87"/>
      <c r="U1348" s="87"/>
      <c r="V1348" s="175"/>
      <c r="W1348" s="87"/>
      <c r="X1348" s="87"/>
      <c r="Y1348" s="87"/>
      <c r="Z1348" s="87"/>
      <c r="AA1348" s="87"/>
      <c r="AB1348" s="87"/>
      <c r="AC1348" s="86"/>
      <c r="AD1348" s="87"/>
    </row>
    <row x14ac:dyDescent="0.25" r="1349" customHeight="1" ht="17.25">
      <c r="A1349" s="235">
        <f>A1348</f>
        <v>25569.375</v>
      </c>
      <c r="B1349" s="179" t="s">
        <v>27</v>
      </c>
      <c r="C1349" s="180"/>
      <c r="D1349" s="180">
        <v>10</v>
      </c>
      <c r="E1349" s="180">
        <v>10</v>
      </c>
      <c r="F1349" s="180"/>
      <c r="G1349" s="180">
        <f>SUM(C1349:F1349)</f>
      </c>
      <c r="H1349" s="125">
        <v>5500</v>
      </c>
      <c r="I1349" s="125">
        <f>G1349*H1349</f>
      </c>
      <c r="J1349" s="125">
        <f>I1349*0.1</f>
      </c>
      <c r="K1349" s="132">
        <f>SUM(I1349:J1349)</f>
      </c>
      <c r="L1349" s="242"/>
      <c r="M1349" s="175"/>
      <c r="N1349" s="87"/>
      <c r="O1349" s="87"/>
      <c r="P1349" s="87"/>
      <c r="Q1349" s="87"/>
      <c r="R1349" s="87"/>
      <c r="S1349" s="87"/>
      <c r="T1349" s="87"/>
      <c r="U1349" s="87"/>
      <c r="V1349" s="175"/>
      <c r="W1349" s="87"/>
      <c r="X1349" s="87"/>
      <c r="Y1349" s="87"/>
      <c r="Z1349" s="87"/>
      <c r="AA1349" s="87"/>
      <c r="AB1349" s="87"/>
      <c r="AC1349" s="86"/>
      <c r="AD1349" s="87"/>
    </row>
    <row x14ac:dyDescent="0.25" r="1350" customHeight="1" ht="17.25">
      <c r="A1350" s="235">
        <f>A1349</f>
        <v>25569.375</v>
      </c>
      <c r="B1350" s="179" t="s">
        <v>20</v>
      </c>
      <c r="C1350" s="180"/>
      <c r="D1350" s="180">
        <v>61</v>
      </c>
      <c r="E1350" s="180">
        <v>15</v>
      </c>
      <c r="F1350" s="180"/>
      <c r="G1350" s="180">
        <f>SUM(C1350:F1350)</f>
      </c>
      <c r="H1350" s="125">
        <v>5000</v>
      </c>
      <c r="I1350" s="125">
        <f>G1350*H1350</f>
      </c>
      <c r="J1350" s="125">
        <f>I1350*0.1</f>
      </c>
      <c r="K1350" s="132">
        <f>SUM(I1350:J1350)</f>
      </c>
      <c r="L1350" s="242"/>
      <c r="M1350" s="175"/>
      <c r="N1350" s="87"/>
      <c r="O1350" s="87"/>
      <c r="P1350" s="87"/>
      <c r="Q1350" s="87"/>
      <c r="R1350" s="87"/>
      <c r="S1350" s="87"/>
      <c r="T1350" s="87"/>
      <c r="U1350" s="87"/>
      <c r="V1350" s="175"/>
      <c r="W1350" s="87"/>
      <c r="X1350" s="87"/>
      <c r="Y1350" s="87"/>
      <c r="Z1350" s="87"/>
      <c r="AA1350" s="87"/>
      <c r="AB1350" s="87"/>
      <c r="AC1350" s="86"/>
      <c r="AD1350" s="87"/>
    </row>
    <row x14ac:dyDescent="0.25" r="1351" customHeight="1" ht="17.25">
      <c r="A1351" s="235">
        <f>A1350</f>
        <v>25569.375</v>
      </c>
      <c r="B1351" s="179" t="s">
        <v>31</v>
      </c>
      <c r="C1351" s="180"/>
      <c r="D1351" s="180">
        <v>25</v>
      </c>
      <c r="E1351" s="180"/>
      <c r="F1351" s="180"/>
      <c r="G1351" s="180">
        <f>SUM(C1351:F1351)</f>
      </c>
      <c r="H1351" s="125">
        <v>6000</v>
      </c>
      <c r="I1351" s="125">
        <f>G1351*H1351</f>
      </c>
      <c r="J1351" s="125">
        <f>I1351*0.1</f>
      </c>
      <c r="K1351" s="132">
        <f>SUM(I1351:J1351)</f>
      </c>
      <c r="L1351" s="242"/>
      <c r="M1351" s="175"/>
      <c r="N1351" s="87"/>
      <c r="O1351" s="87"/>
      <c r="P1351" s="87"/>
      <c r="Q1351" s="87"/>
      <c r="R1351" s="87"/>
      <c r="S1351" s="87"/>
      <c r="T1351" s="87"/>
      <c r="U1351" s="87"/>
      <c r="V1351" s="175"/>
      <c r="W1351" s="87"/>
      <c r="X1351" s="87"/>
      <c r="Y1351" s="87"/>
      <c r="Z1351" s="87"/>
      <c r="AA1351" s="87"/>
      <c r="AB1351" s="87"/>
      <c r="AC1351" s="86"/>
      <c r="AD1351" s="87"/>
    </row>
    <row x14ac:dyDescent="0.25" r="1352" customHeight="1" ht="17.25">
      <c r="A1352" s="235">
        <f>A1351</f>
        <v>25569.375</v>
      </c>
      <c r="B1352" s="179" t="s">
        <v>71</v>
      </c>
      <c r="C1352" s="180"/>
      <c r="D1352" s="180">
        <v>25</v>
      </c>
      <c r="E1352" s="180"/>
      <c r="F1352" s="180"/>
      <c r="G1352" s="180">
        <f>SUM(C1352:F1352)</f>
      </c>
      <c r="H1352" s="125">
        <v>6000</v>
      </c>
      <c r="I1352" s="125">
        <f>G1352*H1352</f>
      </c>
      <c r="J1352" s="125">
        <f>I1352*0.1</f>
      </c>
      <c r="K1352" s="132">
        <f>SUM(I1352:J1352)</f>
      </c>
      <c r="L1352" s="242"/>
      <c r="M1352" s="175"/>
      <c r="N1352" s="87"/>
      <c r="O1352" s="87"/>
      <c r="P1352" s="87"/>
      <c r="Q1352" s="87"/>
      <c r="R1352" s="87"/>
      <c r="S1352" s="87"/>
      <c r="T1352" s="87"/>
      <c r="U1352" s="87"/>
      <c r="V1352" s="175"/>
      <c r="W1352" s="87"/>
      <c r="X1352" s="87"/>
      <c r="Y1352" s="87"/>
      <c r="Z1352" s="87"/>
      <c r="AA1352" s="87"/>
      <c r="AB1352" s="87"/>
      <c r="AC1352" s="86"/>
      <c r="AD1352" s="87"/>
    </row>
    <row x14ac:dyDescent="0.25" r="1353" customHeight="1" ht="17.25">
      <c r="A1353" s="235">
        <f>A1352</f>
        <v>25569.375</v>
      </c>
      <c r="B1353" s="179" t="s">
        <v>49</v>
      </c>
      <c r="C1353" s="180"/>
      <c r="D1353" s="180">
        <v>15</v>
      </c>
      <c r="E1353" s="180">
        <v>10</v>
      </c>
      <c r="F1353" s="180">
        <v>6</v>
      </c>
      <c r="G1353" s="180">
        <f>SUM(C1353:F1353)</f>
      </c>
      <c r="H1353" s="125">
        <v>6000</v>
      </c>
      <c r="I1353" s="125">
        <f>G1353*H1353</f>
      </c>
      <c r="J1353" s="125">
        <f>I1353*0.1</f>
      </c>
      <c r="K1353" s="132">
        <f>SUM(I1353:J1353)</f>
      </c>
      <c r="L1353" s="242"/>
      <c r="M1353" s="175"/>
      <c r="N1353" s="87"/>
      <c r="O1353" s="87"/>
      <c r="P1353" s="87"/>
      <c r="Q1353" s="87"/>
      <c r="R1353" s="87"/>
      <c r="S1353" s="87"/>
      <c r="T1353" s="87"/>
      <c r="U1353" s="87"/>
      <c r="V1353" s="175"/>
      <c r="W1353" s="87"/>
      <c r="X1353" s="87"/>
      <c r="Y1353" s="87"/>
      <c r="Z1353" s="87"/>
      <c r="AA1353" s="87"/>
      <c r="AB1353" s="87"/>
      <c r="AC1353" s="86"/>
      <c r="AD1353" s="87"/>
    </row>
    <row x14ac:dyDescent="0.25" r="1354" customHeight="1" ht="17.25">
      <c r="A1354" s="235">
        <f>A1353</f>
        <v>25569.375</v>
      </c>
      <c r="B1354" s="184" t="s">
        <v>9</v>
      </c>
      <c r="C1354" s="180"/>
      <c r="D1354" s="180">
        <v>34</v>
      </c>
      <c r="E1354" s="180"/>
      <c r="F1354" s="180"/>
      <c r="G1354" s="180">
        <f>SUM(C1354:F1354)</f>
      </c>
      <c r="H1354" s="125">
        <v>6000</v>
      </c>
      <c r="I1354" s="125">
        <f>G1354*H1354</f>
      </c>
      <c r="J1354" s="125">
        <f>I1354*0.1</f>
      </c>
      <c r="K1354" s="132">
        <f>SUM(I1354:J1354)</f>
      </c>
      <c r="L1354" s="242"/>
      <c r="M1354" s="175"/>
      <c r="N1354" s="87"/>
      <c r="O1354" s="87"/>
      <c r="P1354" s="87"/>
      <c r="Q1354" s="87"/>
      <c r="R1354" s="87"/>
      <c r="S1354" s="87"/>
      <c r="T1354" s="87"/>
      <c r="U1354" s="87"/>
      <c r="V1354" s="175"/>
      <c r="W1354" s="87"/>
      <c r="X1354" s="87"/>
      <c r="Y1354" s="87"/>
      <c r="Z1354" s="87"/>
      <c r="AA1354" s="87"/>
      <c r="AB1354" s="87"/>
      <c r="AC1354" s="86"/>
      <c r="AD1354" s="87"/>
    </row>
    <row x14ac:dyDescent="0.25" r="1355" customHeight="1" ht="17.25">
      <c r="A1355" s="235">
        <f>A1354</f>
        <v>25569.375</v>
      </c>
      <c r="B1355" s="179" t="s">
        <v>78</v>
      </c>
      <c r="C1355" s="180"/>
      <c r="D1355" s="180">
        <v>20</v>
      </c>
      <c r="E1355" s="180"/>
      <c r="F1355" s="180"/>
      <c r="G1355" s="180">
        <f>SUM(C1355:F1355)</f>
      </c>
      <c r="H1355" s="125">
        <v>6500</v>
      </c>
      <c r="I1355" s="125">
        <f>G1355*H1355</f>
      </c>
      <c r="J1355" s="125">
        <f>I1355*0.1</f>
      </c>
      <c r="K1355" s="132">
        <f>SUM(I1355:J1355)</f>
      </c>
      <c r="L1355" s="242"/>
      <c r="M1355" s="175"/>
      <c r="N1355" s="87"/>
      <c r="O1355" s="87"/>
      <c r="P1355" s="87"/>
      <c r="Q1355" s="87"/>
      <c r="R1355" s="87"/>
      <c r="S1355" s="87"/>
      <c r="T1355" s="87"/>
      <c r="U1355" s="87"/>
      <c r="V1355" s="175"/>
      <c r="W1355" s="87"/>
      <c r="X1355" s="87"/>
      <c r="Y1355" s="87"/>
      <c r="Z1355" s="87"/>
      <c r="AA1355" s="87"/>
      <c r="AB1355" s="87"/>
      <c r="AC1355" s="86"/>
      <c r="AD1355" s="87"/>
    </row>
    <row x14ac:dyDescent="0.25" r="1356" customHeight="1" ht="17.25">
      <c r="A1356" s="235">
        <f>A1355</f>
        <v>25569.375</v>
      </c>
      <c r="B1356" s="179" t="s">
        <v>55</v>
      </c>
      <c r="C1356" s="180"/>
      <c r="D1356" s="180">
        <v>10</v>
      </c>
      <c r="E1356" s="180"/>
      <c r="F1356" s="180"/>
      <c r="G1356" s="180">
        <f>SUM(C1356:F1356)</f>
      </c>
      <c r="H1356" s="125">
        <v>6500</v>
      </c>
      <c r="I1356" s="125">
        <f>G1356*H1356</f>
      </c>
      <c r="J1356" s="125">
        <f>I1356*0.1</f>
      </c>
      <c r="K1356" s="132">
        <f>SUM(I1356:J1356)</f>
      </c>
      <c r="L1356" s="242"/>
      <c r="M1356" s="175"/>
      <c r="N1356" s="87"/>
      <c r="O1356" s="87"/>
      <c r="P1356" s="87"/>
      <c r="Q1356" s="87"/>
      <c r="R1356" s="87"/>
      <c r="S1356" s="87"/>
      <c r="T1356" s="87"/>
      <c r="U1356" s="87"/>
      <c r="V1356" s="175"/>
      <c r="W1356" s="87"/>
      <c r="X1356" s="87"/>
      <c r="Y1356" s="87"/>
      <c r="Z1356" s="87"/>
      <c r="AA1356" s="87"/>
      <c r="AB1356" s="87"/>
      <c r="AC1356" s="86"/>
      <c r="AD1356" s="87"/>
    </row>
    <row x14ac:dyDescent="0.25" r="1357" customHeight="1" ht="17.25">
      <c r="A1357" s="235">
        <f>A1356</f>
        <v>25569.375</v>
      </c>
      <c r="B1357" s="279" t="s">
        <v>80</v>
      </c>
      <c r="C1357" s="180"/>
      <c r="D1357" s="180">
        <v>23</v>
      </c>
      <c r="E1357" s="180"/>
      <c r="F1357" s="180"/>
      <c r="G1357" s="180">
        <f>SUM(C1357:F1357)</f>
      </c>
      <c r="H1357" s="125">
        <v>6000</v>
      </c>
      <c r="I1357" s="125">
        <f>G1357*H1357</f>
      </c>
      <c r="J1357" s="185"/>
      <c r="K1357" s="132">
        <f>SUM(I1357:J1357)</f>
      </c>
      <c r="L1357" s="242"/>
      <c r="M1357" s="175"/>
      <c r="N1357" s="87"/>
      <c r="O1357" s="87"/>
      <c r="P1357" s="87"/>
      <c r="Q1357" s="87"/>
      <c r="R1357" s="87"/>
      <c r="S1357" s="87"/>
      <c r="T1357" s="87"/>
      <c r="U1357" s="87"/>
      <c r="V1357" s="175"/>
      <c r="W1357" s="87"/>
      <c r="X1357" s="87"/>
      <c r="Y1357" s="87"/>
      <c r="Z1357" s="87"/>
      <c r="AA1357" s="87"/>
      <c r="AB1357" s="87"/>
      <c r="AC1357" s="86"/>
      <c r="AD1357" s="87"/>
    </row>
    <row x14ac:dyDescent="0.25" r="1358" customHeight="1" ht="17.25">
      <c r="A1358" s="235">
        <f>A1357</f>
        <v>25569.375</v>
      </c>
      <c r="B1358" s="279" t="s">
        <v>67</v>
      </c>
      <c r="C1358" s="180"/>
      <c r="D1358" s="180">
        <v>7</v>
      </c>
      <c r="E1358" s="180">
        <v>6</v>
      </c>
      <c r="F1358" s="180"/>
      <c r="G1358" s="180">
        <f>SUM(C1358:F1358)</f>
      </c>
      <c r="H1358" s="125">
        <v>5500</v>
      </c>
      <c r="I1358" s="125">
        <f>G1358*H1358</f>
      </c>
      <c r="J1358" s="125">
        <f>I1358*0.1</f>
      </c>
      <c r="K1358" s="132">
        <f>SUM(I1358:J1358)</f>
      </c>
      <c r="L1358" s="242"/>
      <c r="M1358" s="175"/>
      <c r="N1358" s="87"/>
      <c r="O1358" s="87"/>
      <c r="P1358" s="87"/>
      <c r="Q1358" s="87"/>
      <c r="R1358" s="87"/>
      <c r="S1358" s="87"/>
      <c r="T1358" s="87"/>
      <c r="U1358" s="87"/>
      <c r="V1358" s="175"/>
      <c r="W1358" s="87"/>
      <c r="X1358" s="87"/>
      <c r="Y1358" s="87"/>
      <c r="Z1358" s="87"/>
      <c r="AA1358" s="87"/>
      <c r="AB1358" s="87"/>
      <c r="AC1358" s="86"/>
      <c r="AD1358" s="87"/>
    </row>
    <row x14ac:dyDescent="0.25" r="1359" customHeight="1" ht="17.25">
      <c r="A1359" s="235">
        <f>A1358</f>
        <v>25569.375</v>
      </c>
      <c r="B1359" s="279" t="s">
        <v>74</v>
      </c>
      <c r="C1359" s="180"/>
      <c r="D1359" s="180">
        <v>26</v>
      </c>
      <c r="E1359" s="180">
        <v>17</v>
      </c>
      <c r="F1359" s="180">
        <v>5</v>
      </c>
      <c r="G1359" s="180">
        <f>SUM(C1359:F1359)</f>
      </c>
      <c r="H1359" s="187">
        <v>5000</v>
      </c>
      <c r="I1359" s="125">
        <f>G1359*H1359</f>
      </c>
      <c r="J1359" s="125">
        <f>I1359*0.1</f>
      </c>
      <c r="K1359" s="132">
        <f>SUM(I1359:J1359)</f>
      </c>
      <c r="L1359" s="242"/>
      <c r="M1359" s="175"/>
      <c r="N1359" s="87"/>
      <c r="O1359" s="87"/>
      <c r="P1359" s="87"/>
      <c r="Q1359" s="87"/>
      <c r="R1359" s="87"/>
      <c r="S1359" s="87"/>
      <c r="T1359" s="87"/>
      <c r="U1359" s="87"/>
      <c r="V1359" s="175"/>
      <c r="W1359" s="87"/>
      <c r="X1359" s="87"/>
      <c r="Y1359" s="87"/>
      <c r="Z1359" s="87"/>
      <c r="AA1359" s="87"/>
      <c r="AB1359" s="87"/>
      <c r="AC1359" s="86"/>
      <c r="AD1359" s="87"/>
    </row>
    <row x14ac:dyDescent="0.25" r="1360" customHeight="1" ht="17.25">
      <c r="A1360" s="235">
        <f>A1359</f>
        <v>25569.375</v>
      </c>
      <c r="B1360" s="280" t="s">
        <v>11</v>
      </c>
      <c r="C1360" s="180"/>
      <c r="D1360" s="180">
        <v>13</v>
      </c>
      <c r="E1360" s="180">
        <v>7</v>
      </c>
      <c r="F1360" s="180"/>
      <c r="G1360" s="180">
        <f>SUM(C1360:F1360)</f>
      </c>
      <c r="H1360" s="125">
        <v>6000</v>
      </c>
      <c r="I1360" s="125">
        <f>G1360*H1360</f>
      </c>
      <c r="J1360" s="125">
        <f>I1360*0.1</f>
      </c>
      <c r="K1360" s="132">
        <f>SUM(I1360:J1360)</f>
      </c>
      <c r="L1360" s="242"/>
      <c r="M1360" s="175"/>
      <c r="N1360" s="87"/>
      <c r="O1360" s="87"/>
      <c r="P1360" s="87"/>
      <c r="Q1360" s="87"/>
      <c r="R1360" s="87"/>
      <c r="S1360" s="87"/>
      <c r="T1360" s="87"/>
      <c r="U1360" s="87"/>
      <c r="V1360" s="175"/>
      <c r="W1360" s="87"/>
      <c r="X1360" s="87"/>
      <c r="Y1360" s="87"/>
      <c r="Z1360" s="87"/>
      <c r="AA1360" s="87"/>
      <c r="AB1360" s="87"/>
      <c r="AC1360" s="86"/>
      <c r="AD1360" s="87"/>
    </row>
    <row x14ac:dyDescent="0.25" r="1361" customHeight="1" ht="17.25">
      <c r="A1361" s="235">
        <f>A1360</f>
        <v>25569.375</v>
      </c>
      <c r="B1361" s="279" t="s">
        <v>22</v>
      </c>
      <c r="C1361" s="180"/>
      <c r="D1361" s="180">
        <v>38</v>
      </c>
      <c r="E1361" s="180"/>
      <c r="F1361" s="180"/>
      <c r="G1361" s="180">
        <f>SUM(C1361:F1361)</f>
      </c>
      <c r="H1361" s="237">
        <v>4800</v>
      </c>
      <c r="I1361" s="125">
        <f>G1361*H1361</f>
      </c>
      <c r="J1361" s="125">
        <f>I1361*0.1</f>
      </c>
      <c r="K1361" s="132">
        <f>SUM(I1361:J1361)</f>
      </c>
      <c r="L1361" s="242"/>
      <c r="M1361" s="175"/>
      <c r="N1361" s="87"/>
      <c r="O1361" s="87"/>
      <c r="P1361" s="87"/>
      <c r="Q1361" s="87"/>
      <c r="R1361" s="87"/>
      <c r="S1361" s="87"/>
      <c r="T1361" s="87"/>
      <c r="U1361" s="87"/>
      <c r="V1361" s="175"/>
      <c r="W1361" s="87"/>
      <c r="X1361" s="87"/>
      <c r="Y1361" s="87"/>
      <c r="Z1361" s="87"/>
      <c r="AA1361" s="87"/>
      <c r="AB1361" s="87"/>
      <c r="AC1361" s="86"/>
      <c r="AD1361" s="87"/>
    </row>
    <row x14ac:dyDescent="0.25" r="1362" customHeight="1" ht="17.25">
      <c r="A1362" s="235">
        <f>A1361</f>
        <v>25569.375</v>
      </c>
      <c r="B1362" s="279" t="s">
        <v>84</v>
      </c>
      <c r="C1362" s="180"/>
      <c r="D1362" s="180">
        <v>16</v>
      </c>
      <c r="E1362" s="180">
        <v>9</v>
      </c>
      <c r="F1362" s="180"/>
      <c r="G1362" s="180">
        <f>SUM(C1362:F1362)</f>
      </c>
      <c r="H1362" s="237">
        <v>4800</v>
      </c>
      <c r="I1362" s="125">
        <f>G1362*H1362</f>
      </c>
      <c r="J1362" s="125">
        <f>I1362*0.1</f>
      </c>
      <c r="K1362" s="132">
        <f>SUM(I1362:J1362)</f>
      </c>
      <c r="L1362" s="242"/>
      <c r="M1362" s="175"/>
      <c r="N1362" s="87"/>
      <c r="O1362" s="87"/>
      <c r="P1362" s="87"/>
      <c r="Q1362" s="87"/>
      <c r="R1362" s="87"/>
      <c r="S1362" s="87"/>
      <c r="T1362" s="87"/>
      <c r="U1362" s="87"/>
      <c r="V1362" s="175"/>
      <c r="W1362" s="87"/>
      <c r="X1362" s="87"/>
      <c r="Y1362" s="87"/>
      <c r="Z1362" s="87"/>
      <c r="AA1362" s="87"/>
      <c r="AB1362" s="87"/>
      <c r="AC1362" s="86"/>
      <c r="AD1362" s="87"/>
    </row>
    <row x14ac:dyDescent="0.25" r="1363" customHeight="1" ht="17.25">
      <c r="A1363" s="235">
        <f>A1362</f>
        <v>25569.375</v>
      </c>
      <c r="B1363" s="280" t="s">
        <v>17</v>
      </c>
      <c r="C1363" s="180"/>
      <c r="D1363" s="180">
        <v>37</v>
      </c>
      <c r="E1363" s="180">
        <v>12</v>
      </c>
      <c r="F1363" s="180"/>
      <c r="G1363" s="180">
        <f>SUM(C1363:F1363)</f>
      </c>
      <c r="H1363" s="125">
        <v>6000</v>
      </c>
      <c r="I1363" s="125">
        <f>G1363*H1363</f>
      </c>
      <c r="J1363" s="185"/>
      <c r="K1363" s="132">
        <f>SUM(I1363:J1363)</f>
      </c>
      <c r="L1363" s="242"/>
      <c r="M1363" s="175"/>
      <c r="N1363" s="87"/>
      <c r="O1363" s="87"/>
      <c r="P1363" s="87"/>
      <c r="Q1363" s="87"/>
      <c r="R1363" s="87"/>
      <c r="S1363" s="87"/>
      <c r="T1363" s="87"/>
      <c r="U1363" s="87"/>
      <c r="V1363" s="175"/>
      <c r="W1363" s="87"/>
      <c r="X1363" s="87"/>
      <c r="Y1363" s="87"/>
      <c r="Z1363" s="87"/>
      <c r="AA1363" s="87"/>
      <c r="AB1363" s="87"/>
      <c r="AC1363" s="86"/>
      <c r="AD1363" s="87"/>
    </row>
    <row x14ac:dyDescent="0.25" r="1364" customHeight="1" ht="17.25">
      <c r="A1364" s="235">
        <f>A1363</f>
        <v>25569.375</v>
      </c>
      <c r="B1364" s="279" t="s">
        <v>29</v>
      </c>
      <c r="C1364" s="188" t="s">
        <v>14</v>
      </c>
      <c r="D1364" s="180">
        <v>14</v>
      </c>
      <c r="E1364" s="180">
        <v>13</v>
      </c>
      <c r="F1364" s="180"/>
      <c r="G1364" s="180">
        <f>SUM(C1364:F1364)</f>
      </c>
      <c r="H1364" s="125">
        <v>5500</v>
      </c>
      <c r="I1364" s="125">
        <f>G1364*H1364</f>
      </c>
      <c r="J1364" s="125">
        <f>I1364*0.1</f>
      </c>
      <c r="K1364" s="132">
        <f>SUM(I1364:J1364)</f>
      </c>
      <c r="L1364" s="242"/>
      <c r="M1364" s="175"/>
      <c r="N1364" s="87"/>
      <c r="O1364" s="87"/>
      <c r="P1364" s="87"/>
      <c r="Q1364" s="87"/>
      <c r="R1364" s="87"/>
      <c r="S1364" s="87"/>
      <c r="T1364" s="87"/>
      <c r="U1364" s="87"/>
      <c r="V1364" s="175"/>
      <c r="W1364" s="87"/>
      <c r="X1364" s="87"/>
      <c r="Y1364" s="87"/>
      <c r="Z1364" s="87"/>
      <c r="AA1364" s="87"/>
      <c r="AB1364" s="87"/>
      <c r="AC1364" s="86"/>
      <c r="AD1364" s="87"/>
    </row>
    <row x14ac:dyDescent="0.25" r="1365" customHeight="1" ht="17.25">
      <c r="A1365" s="235">
        <f>A1364</f>
        <v>25569.375</v>
      </c>
      <c r="B1365" s="279" t="s">
        <v>15</v>
      </c>
      <c r="C1365" s="180"/>
      <c r="D1365" s="180">
        <v>26</v>
      </c>
      <c r="E1365" s="180">
        <v>5</v>
      </c>
      <c r="F1365" s="180"/>
      <c r="G1365" s="180">
        <f>SUM(C1365:F1365)</f>
      </c>
      <c r="H1365" s="237">
        <v>4800</v>
      </c>
      <c r="I1365" s="125">
        <f>G1365*H1365</f>
      </c>
      <c r="J1365" s="125">
        <f>I1365*0.1</f>
      </c>
      <c r="K1365" s="132">
        <f>SUM(I1365:J1365)</f>
      </c>
      <c r="L1365" s="242"/>
      <c r="M1365" s="175"/>
      <c r="N1365" s="87"/>
      <c r="O1365" s="87"/>
      <c r="P1365" s="87"/>
      <c r="Q1365" s="87"/>
      <c r="R1365" s="87"/>
      <c r="S1365" s="87"/>
      <c r="T1365" s="87"/>
      <c r="U1365" s="87"/>
      <c r="V1365" s="175"/>
      <c r="W1365" s="87"/>
      <c r="X1365" s="87"/>
      <c r="Y1365" s="87"/>
      <c r="Z1365" s="87"/>
      <c r="AA1365" s="87"/>
      <c r="AB1365" s="87"/>
      <c r="AC1365" s="86"/>
      <c r="AD1365" s="87"/>
    </row>
    <row x14ac:dyDescent="0.25" r="1366" customHeight="1" ht="17.25">
      <c r="A1366" s="235">
        <f>A1365</f>
        <v>25569.375</v>
      </c>
      <c r="B1366" s="279" t="s">
        <v>21</v>
      </c>
      <c r="C1366" s="188" t="s">
        <v>14</v>
      </c>
      <c r="D1366" s="180">
        <v>13</v>
      </c>
      <c r="E1366" s="180"/>
      <c r="F1366" s="180"/>
      <c r="G1366" s="180">
        <f>SUM(C1366:F1366)</f>
      </c>
      <c r="H1366" s="125">
        <v>5000</v>
      </c>
      <c r="I1366" s="125">
        <f>G1366*H1366</f>
      </c>
      <c r="J1366" s="125">
        <f>I1366*0.1</f>
      </c>
      <c r="K1366" s="132">
        <f>SUM(I1366:J1366)</f>
      </c>
      <c r="L1366" s="242"/>
      <c r="M1366" s="175"/>
      <c r="N1366" s="87"/>
      <c r="O1366" s="87"/>
      <c r="P1366" s="87"/>
      <c r="Q1366" s="87"/>
      <c r="R1366" s="87"/>
      <c r="S1366" s="87"/>
      <c r="T1366" s="87"/>
      <c r="U1366" s="87"/>
      <c r="V1366" s="175"/>
      <c r="W1366" s="87"/>
      <c r="X1366" s="87"/>
      <c r="Y1366" s="87"/>
      <c r="Z1366" s="87"/>
      <c r="AA1366" s="87"/>
      <c r="AB1366" s="87"/>
      <c r="AC1366" s="86"/>
      <c r="AD1366" s="87"/>
    </row>
    <row x14ac:dyDescent="0.25" r="1367" customHeight="1" ht="17.25">
      <c r="A1367" s="235">
        <f>A1366</f>
        <v>25569.375</v>
      </c>
      <c r="B1367" s="279" t="s">
        <v>52</v>
      </c>
      <c r="C1367" s="180"/>
      <c r="D1367" s="180">
        <v>17</v>
      </c>
      <c r="E1367" s="180">
        <v>8</v>
      </c>
      <c r="F1367" s="180"/>
      <c r="G1367" s="180">
        <f>SUM(C1367:F1367)</f>
      </c>
      <c r="H1367" s="125">
        <v>5000</v>
      </c>
      <c r="I1367" s="125">
        <f>G1367*H1367</f>
      </c>
      <c r="J1367" s="125">
        <f>I1367*0.1</f>
      </c>
      <c r="K1367" s="132">
        <f>SUM(I1367:J1367)</f>
      </c>
      <c r="L1367" s="242"/>
      <c r="M1367" s="175"/>
      <c r="N1367" s="87"/>
      <c r="O1367" s="87"/>
      <c r="P1367" s="87"/>
      <c r="Q1367" s="87"/>
      <c r="R1367" s="87"/>
      <c r="S1367" s="87"/>
      <c r="T1367" s="87"/>
      <c r="U1367" s="87"/>
      <c r="V1367" s="175"/>
      <c r="W1367" s="87"/>
      <c r="X1367" s="87"/>
      <c r="Y1367" s="87"/>
      <c r="Z1367" s="87"/>
      <c r="AA1367" s="87"/>
      <c r="AB1367" s="87"/>
      <c r="AC1367" s="86"/>
      <c r="AD1367" s="87"/>
    </row>
    <row x14ac:dyDescent="0.25" r="1368" customHeight="1" ht="17.25">
      <c r="A1368" s="235">
        <f>A1367</f>
        <v>25569.375</v>
      </c>
      <c r="B1368" s="279" t="s">
        <v>61</v>
      </c>
      <c r="C1368" s="180"/>
      <c r="D1368" s="180">
        <v>8</v>
      </c>
      <c r="E1368" s="180"/>
      <c r="F1368" s="180"/>
      <c r="G1368" s="180">
        <f>SUM(C1368:F1368)</f>
      </c>
      <c r="H1368" s="125">
        <v>5000</v>
      </c>
      <c r="I1368" s="125">
        <f>G1368*H1368</f>
      </c>
      <c r="J1368" s="125">
        <f>I1368*0.1</f>
      </c>
      <c r="K1368" s="132">
        <f>SUM(I1368:J1368)</f>
      </c>
      <c r="L1368" s="242"/>
      <c r="M1368" s="175"/>
      <c r="N1368" s="87"/>
      <c r="O1368" s="87"/>
      <c r="P1368" s="87"/>
      <c r="Q1368" s="87"/>
      <c r="R1368" s="87"/>
      <c r="S1368" s="87"/>
      <c r="T1368" s="87"/>
      <c r="U1368" s="87"/>
      <c r="V1368" s="175"/>
      <c r="W1368" s="87"/>
      <c r="X1368" s="87"/>
      <c r="Y1368" s="87"/>
      <c r="Z1368" s="87"/>
      <c r="AA1368" s="87"/>
      <c r="AB1368" s="87"/>
      <c r="AC1368" s="86"/>
      <c r="AD1368" s="87"/>
    </row>
    <row x14ac:dyDescent="0.25" r="1369" customHeight="1" ht="17.25">
      <c r="A1369" s="235">
        <f>A1368</f>
        <v>25569.375</v>
      </c>
      <c r="B1369" s="280" t="s">
        <v>33</v>
      </c>
      <c r="C1369" s="180"/>
      <c r="D1369" s="180">
        <v>11</v>
      </c>
      <c r="E1369" s="180"/>
      <c r="F1369" s="180"/>
      <c r="G1369" s="180">
        <f>SUM(C1369:F1369)</f>
      </c>
      <c r="H1369" s="125">
        <v>5500</v>
      </c>
      <c r="I1369" s="125">
        <f>G1369*H1369</f>
      </c>
      <c r="J1369" s="125">
        <f>I1369*0.1</f>
      </c>
      <c r="K1369" s="132">
        <f>SUM(I1369:J1369)</f>
      </c>
      <c r="L1369" s="242"/>
      <c r="M1369" s="175"/>
      <c r="N1369" s="87"/>
      <c r="O1369" s="87"/>
      <c r="P1369" s="87"/>
      <c r="Q1369" s="87"/>
      <c r="R1369" s="87"/>
      <c r="S1369" s="87"/>
      <c r="T1369" s="87"/>
      <c r="U1369" s="87"/>
      <c r="V1369" s="175"/>
      <c r="W1369" s="87"/>
      <c r="X1369" s="87"/>
      <c r="Y1369" s="87"/>
      <c r="Z1369" s="87"/>
      <c r="AA1369" s="87"/>
      <c r="AB1369" s="87"/>
      <c r="AC1369" s="86"/>
      <c r="AD1369" s="87"/>
    </row>
    <row x14ac:dyDescent="0.25" r="1370" customHeight="1" ht="17.25">
      <c r="A1370" s="235">
        <f>A1369</f>
        <v>25569.375</v>
      </c>
      <c r="B1370" s="279" t="s">
        <v>30</v>
      </c>
      <c r="C1370" s="180"/>
      <c r="D1370" s="180">
        <v>17</v>
      </c>
      <c r="E1370" s="180"/>
      <c r="F1370" s="180"/>
      <c r="G1370" s="180">
        <f>SUM(C1370:F1370)</f>
      </c>
      <c r="H1370" s="125">
        <v>6000</v>
      </c>
      <c r="I1370" s="125">
        <f>G1370*H1370</f>
      </c>
      <c r="J1370" s="125">
        <f>I1370*0.1</f>
      </c>
      <c r="K1370" s="132">
        <f>SUM(I1370:J1370)</f>
      </c>
      <c r="L1370" s="242"/>
      <c r="M1370" s="175"/>
      <c r="N1370" s="87"/>
      <c r="O1370" s="87"/>
      <c r="P1370" s="87"/>
      <c r="Q1370" s="87"/>
      <c r="R1370" s="87"/>
      <c r="S1370" s="87"/>
      <c r="T1370" s="87"/>
      <c r="U1370" s="87"/>
      <c r="V1370" s="175"/>
      <c r="W1370" s="87"/>
      <c r="X1370" s="87"/>
      <c r="Y1370" s="87"/>
      <c r="Z1370" s="87"/>
      <c r="AA1370" s="87"/>
      <c r="AB1370" s="87"/>
      <c r="AC1370" s="86"/>
      <c r="AD1370" s="87"/>
    </row>
    <row x14ac:dyDescent="0.25" r="1371" customHeight="1" ht="17.25">
      <c r="A1371" s="235">
        <f>A1370</f>
        <v>25569.375</v>
      </c>
      <c r="B1371" s="279" t="s">
        <v>28</v>
      </c>
      <c r="C1371" s="188" t="s">
        <v>14</v>
      </c>
      <c r="D1371" s="180">
        <v>20</v>
      </c>
      <c r="E1371" s="180"/>
      <c r="F1371" s="180"/>
      <c r="G1371" s="180">
        <f>SUM(C1371:F1371)</f>
      </c>
      <c r="H1371" s="125">
        <v>5000</v>
      </c>
      <c r="I1371" s="125">
        <f>G1371*H1371</f>
      </c>
      <c r="J1371" s="125">
        <f>I1371*0.1</f>
      </c>
      <c r="K1371" s="132">
        <f>SUM(I1371:J1371)</f>
      </c>
      <c r="L1371" s="242"/>
      <c r="M1371" s="175"/>
      <c r="N1371" s="87"/>
      <c r="O1371" s="87"/>
      <c r="P1371" s="87"/>
      <c r="Q1371" s="87"/>
      <c r="R1371" s="87"/>
      <c r="S1371" s="87"/>
      <c r="T1371" s="87"/>
      <c r="U1371" s="87"/>
      <c r="V1371" s="175"/>
      <c r="W1371" s="87"/>
      <c r="X1371" s="87"/>
      <c r="Y1371" s="87"/>
      <c r="Z1371" s="87"/>
      <c r="AA1371" s="87"/>
      <c r="AB1371" s="87"/>
      <c r="AC1371" s="86"/>
      <c r="AD1371" s="87"/>
    </row>
    <row x14ac:dyDescent="0.25" r="1372" customHeight="1" ht="17.25">
      <c r="A1372" s="235">
        <f>A1371</f>
        <v>25569.375</v>
      </c>
      <c r="B1372" s="179" t="s">
        <v>12</v>
      </c>
      <c r="C1372" s="180"/>
      <c r="D1372" s="180">
        <v>19</v>
      </c>
      <c r="E1372" s="180">
        <v>7</v>
      </c>
      <c r="F1372" s="180"/>
      <c r="G1372" s="180">
        <f>SUM(C1372:F1372)</f>
      </c>
      <c r="H1372" s="125">
        <v>6000</v>
      </c>
      <c r="I1372" s="125">
        <f>G1372*H1372</f>
      </c>
      <c r="J1372" s="125">
        <f>I1372*0.1</f>
      </c>
      <c r="K1372" s="132">
        <f>SUM(I1372:J1372)</f>
      </c>
      <c r="L1372" s="242"/>
      <c r="M1372" s="175"/>
      <c r="N1372" s="87"/>
      <c r="O1372" s="87"/>
      <c r="P1372" s="87"/>
      <c r="Q1372" s="87"/>
      <c r="R1372" s="87"/>
      <c r="S1372" s="87"/>
      <c r="T1372" s="87"/>
      <c r="U1372" s="87"/>
      <c r="V1372" s="175"/>
      <c r="W1372" s="87"/>
      <c r="X1372" s="87"/>
      <c r="Y1372" s="87"/>
      <c r="Z1372" s="87"/>
      <c r="AA1372" s="87"/>
      <c r="AB1372" s="87"/>
      <c r="AC1372" s="86"/>
      <c r="AD1372" s="87"/>
    </row>
    <row x14ac:dyDescent="0.25" r="1373" customHeight="1" ht="17.25">
      <c r="A1373" s="235">
        <f>A1372</f>
        <v>25569.375</v>
      </c>
      <c r="B1373" s="179" t="s">
        <v>100</v>
      </c>
      <c r="C1373" s="180"/>
      <c r="D1373" s="180">
        <v>4</v>
      </c>
      <c r="E1373" s="180"/>
      <c r="F1373" s="180"/>
      <c r="G1373" s="180">
        <f>SUM(C1373:F1373)</f>
      </c>
      <c r="H1373" s="125">
        <v>5500</v>
      </c>
      <c r="I1373" s="125">
        <f>G1373*H1373</f>
      </c>
      <c r="J1373" s="125">
        <f>I1373*0.1</f>
      </c>
      <c r="K1373" s="125">
        <f>SUM(I1373:J1373)</f>
      </c>
      <c r="L1373" s="242"/>
      <c r="M1373" s="175"/>
      <c r="N1373" s="87"/>
      <c r="O1373" s="87"/>
      <c r="P1373" s="87"/>
      <c r="Q1373" s="87"/>
      <c r="R1373" s="87"/>
      <c r="S1373" s="87"/>
      <c r="T1373" s="87"/>
      <c r="U1373" s="87"/>
      <c r="V1373" s="175"/>
      <c r="W1373" s="87"/>
      <c r="X1373" s="87"/>
      <c r="Y1373" s="87"/>
      <c r="Z1373" s="87"/>
      <c r="AA1373" s="87"/>
      <c r="AB1373" s="87"/>
      <c r="AC1373" s="86"/>
      <c r="AD1373" s="87"/>
    </row>
    <row x14ac:dyDescent="0.25" r="1374" customHeight="1" ht="17.25">
      <c r="A1374" s="235">
        <f>A1373</f>
        <v>25569.375</v>
      </c>
      <c r="B1374" s="179" t="s">
        <v>37</v>
      </c>
      <c r="C1374" s="180"/>
      <c r="D1374" s="180">
        <v>5</v>
      </c>
      <c r="E1374" s="180"/>
      <c r="F1374" s="180"/>
      <c r="G1374" s="180">
        <f>SUM(C1374:F1374)</f>
      </c>
      <c r="H1374" s="125">
        <v>6500</v>
      </c>
      <c r="I1374" s="125">
        <f>G1374*H1374</f>
      </c>
      <c r="J1374" s="125">
        <f>I1374*0.1</f>
      </c>
      <c r="K1374" s="125">
        <f>SUM(I1374:J1374)</f>
      </c>
      <c r="L1374" s="242"/>
      <c r="M1374" s="175"/>
      <c r="N1374" s="87"/>
      <c r="O1374" s="87"/>
      <c r="P1374" s="87"/>
      <c r="Q1374" s="87"/>
      <c r="R1374" s="87"/>
      <c r="S1374" s="87"/>
      <c r="T1374" s="87"/>
      <c r="U1374" s="87"/>
      <c r="V1374" s="175"/>
      <c r="W1374" s="87"/>
      <c r="X1374" s="87"/>
      <c r="Y1374" s="87"/>
      <c r="Z1374" s="87"/>
      <c r="AA1374" s="87"/>
      <c r="AB1374" s="87"/>
      <c r="AC1374" s="86"/>
      <c r="AD1374" s="87"/>
    </row>
    <row x14ac:dyDescent="0.25" r="1375" customHeight="1" ht="17.25">
      <c r="A1375" s="235">
        <f>A1374</f>
        <v>25569.375</v>
      </c>
      <c r="B1375" s="186" t="s">
        <v>64</v>
      </c>
      <c r="C1375" s="180"/>
      <c r="D1375" s="180">
        <v>54</v>
      </c>
      <c r="E1375" s="180">
        <v>22</v>
      </c>
      <c r="F1375" s="180"/>
      <c r="G1375" s="180">
        <f>SUM(C1375:F1375)</f>
      </c>
      <c r="H1375" s="182">
        <v>5500</v>
      </c>
      <c r="I1375" s="125">
        <f>G1375*H1375</f>
      </c>
      <c r="J1375" s="125">
        <f>I1375*0.1</f>
      </c>
      <c r="K1375" s="125">
        <f>SUM(I1375:J1375)</f>
      </c>
      <c r="L1375" s="242"/>
      <c r="M1375" s="175"/>
      <c r="N1375" s="87"/>
      <c r="O1375" s="87"/>
      <c r="P1375" s="87"/>
      <c r="Q1375" s="87"/>
      <c r="R1375" s="87"/>
      <c r="S1375" s="87"/>
      <c r="T1375" s="87"/>
      <c r="U1375" s="87"/>
      <c r="V1375" s="175"/>
      <c r="W1375" s="87"/>
      <c r="X1375" s="87"/>
      <c r="Y1375" s="87"/>
      <c r="Z1375" s="87"/>
      <c r="AA1375" s="87"/>
      <c r="AB1375" s="87"/>
      <c r="AC1375" s="86"/>
      <c r="AD1375" s="87"/>
    </row>
    <row x14ac:dyDescent="0.25" r="1376" customHeight="1" ht="17.25">
      <c r="A1376" s="235">
        <f>A1375</f>
        <v>25569.375</v>
      </c>
      <c r="B1376" s="186" t="s">
        <v>25</v>
      </c>
      <c r="C1376" s="180"/>
      <c r="D1376" s="180">
        <v>20</v>
      </c>
      <c r="E1376" s="180"/>
      <c r="F1376" s="180"/>
      <c r="G1376" s="180">
        <f>SUM(C1376:F1376)</f>
      </c>
      <c r="H1376" s="125">
        <v>6000</v>
      </c>
      <c r="I1376" s="125">
        <f>G1376*H1376</f>
      </c>
      <c r="J1376" s="125">
        <f>I1376*0.1</f>
      </c>
      <c r="K1376" s="125">
        <f>SUM(I1376:J1376)</f>
      </c>
      <c r="L1376" s="242"/>
      <c r="M1376" s="175"/>
      <c r="N1376" s="87"/>
      <c r="O1376" s="87"/>
      <c r="P1376" s="87"/>
      <c r="Q1376" s="87"/>
      <c r="R1376" s="87"/>
      <c r="S1376" s="87"/>
      <c r="T1376" s="87"/>
      <c r="U1376" s="87"/>
      <c r="V1376" s="175"/>
      <c r="W1376" s="87"/>
      <c r="X1376" s="87"/>
      <c r="Y1376" s="87"/>
      <c r="Z1376" s="87"/>
      <c r="AA1376" s="87"/>
      <c r="AB1376" s="87"/>
      <c r="AC1376" s="86"/>
      <c r="AD1376" s="87"/>
    </row>
    <row x14ac:dyDescent="0.25" r="1377" customHeight="1" ht="17.25">
      <c r="A1377" s="235">
        <f>A1376</f>
        <v>25569.375</v>
      </c>
      <c r="B1377" s="279" t="s">
        <v>76</v>
      </c>
      <c r="C1377" s="188" t="s">
        <v>14</v>
      </c>
      <c r="D1377" s="180">
        <v>18</v>
      </c>
      <c r="E1377" s="180">
        <v>12</v>
      </c>
      <c r="F1377" s="180">
        <v>5</v>
      </c>
      <c r="G1377" s="180">
        <f>SUM(C1377:F1377)</f>
      </c>
      <c r="H1377" s="125">
        <v>6000</v>
      </c>
      <c r="I1377" s="125">
        <f>G1377*H1377</f>
      </c>
      <c r="J1377" s="125">
        <f>I1377*0.1</f>
      </c>
      <c r="K1377" s="125">
        <f>SUM(I1377:J1377)</f>
      </c>
      <c r="L1377" s="242"/>
      <c r="M1377" s="175"/>
      <c r="N1377" s="87"/>
      <c r="O1377" s="87"/>
      <c r="P1377" s="87"/>
      <c r="Q1377" s="87"/>
      <c r="R1377" s="87"/>
      <c r="S1377" s="87"/>
      <c r="T1377" s="87"/>
      <c r="U1377" s="87"/>
      <c r="V1377" s="175"/>
      <c r="W1377" s="87"/>
      <c r="X1377" s="87"/>
      <c r="Y1377" s="87"/>
      <c r="Z1377" s="87"/>
      <c r="AA1377" s="87"/>
      <c r="AB1377" s="87"/>
      <c r="AC1377" s="86"/>
      <c r="AD1377" s="87"/>
    </row>
    <row x14ac:dyDescent="0.25" r="1378" customHeight="1" ht="17.25">
      <c r="A1378" s="235">
        <f>A1377</f>
        <v>25569.375</v>
      </c>
      <c r="B1378" s="186" t="s">
        <v>149</v>
      </c>
      <c r="C1378" s="180"/>
      <c r="D1378" s="180">
        <v>104</v>
      </c>
      <c r="E1378" s="180">
        <v>36</v>
      </c>
      <c r="F1378" s="180">
        <v>3</v>
      </c>
      <c r="G1378" s="180">
        <f>SUM(C1378:F1378)</f>
      </c>
      <c r="H1378" s="125">
        <v>6000</v>
      </c>
      <c r="I1378" s="125">
        <f>G1378*H1378</f>
      </c>
      <c r="J1378" s="125">
        <f>I1378*0.1</f>
      </c>
      <c r="K1378" s="125">
        <f>SUM(I1378:J1378)</f>
      </c>
      <c r="L1378" s="242"/>
      <c r="M1378" s="175"/>
      <c r="N1378" s="87"/>
      <c r="O1378" s="87"/>
      <c r="P1378" s="87"/>
      <c r="Q1378" s="87"/>
      <c r="R1378" s="87"/>
      <c r="S1378" s="87"/>
      <c r="T1378" s="87"/>
      <c r="U1378" s="87"/>
      <c r="V1378" s="175"/>
      <c r="W1378" s="87"/>
      <c r="X1378" s="87"/>
      <c r="Y1378" s="87"/>
      <c r="Z1378" s="87"/>
      <c r="AA1378" s="87"/>
      <c r="AB1378" s="87"/>
      <c r="AC1378" s="86"/>
      <c r="AD1378" s="87"/>
    </row>
    <row x14ac:dyDescent="0.25" r="1379" customHeight="1" ht="17.25">
      <c r="A1379" s="235">
        <f>A1378</f>
        <v>25569.375</v>
      </c>
      <c r="B1379" s="280" t="s">
        <v>43</v>
      </c>
      <c r="C1379" s="180"/>
      <c r="D1379" s="180">
        <v>44</v>
      </c>
      <c r="E1379" s="180">
        <v>14</v>
      </c>
      <c r="F1379" s="180"/>
      <c r="G1379" s="180">
        <f>SUM(C1379:F1379)</f>
      </c>
      <c r="H1379" s="125">
        <v>6000</v>
      </c>
      <c r="I1379" s="125">
        <f>G1379*H1379</f>
      </c>
      <c r="J1379" s="125">
        <f>I1379*0.1</f>
      </c>
      <c r="K1379" s="125">
        <f>SUM(I1379:J1379)</f>
      </c>
      <c r="L1379" s="242"/>
      <c r="M1379" s="175"/>
      <c r="N1379" s="87"/>
      <c r="O1379" s="87"/>
      <c r="P1379" s="87"/>
      <c r="Q1379" s="87"/>
      <c r="R1379" s="87"/>
      <c r="S1379" s="87"/>
      <c r="T1379" s="87"/>
      <c r="U1379" s="87"/>
      <c r="V1379" s="175"/>
      <c r="W1379" s="87"/>
      <c r="X1379" s="87"/>
      <c r="Y1379" s="87"/>
      <c r="Z1379" s="87"/>
      <c r="AA1379" s="87"/>
      <c r="AB1379" s="87"/>
      <c r="AC1379" s="86"/>
      <c r="AD1379" s="87"/>
    </row>
    <row x14ac:dyDescent="0.25" r="1380" customHeight="1" ht="17.25">
      <c r="A1380" s="235">
        <f>A1379</f>
        <v>25569.375</v>
      </c>
      <c r="B1380" s="280" t="s">
        <v>18</v>
      </c>
      <c r="C1380" s="180"/>
      <c r="D1380" s="180">
        <v>9</v>
      </c>
      <c r="E1380" s="180">
        <v>7</v>
      </c>
      <c r="F1380" s="180">
        <v>6</v>
      </c>
      <c r="G1380" s="180">
        <f>SUM(C1380:F1380)</f>
      </c>
      <c r="H1380" s="125">
        <v>6000</v>
      </c>
      <c r="I1380" s="125">
        <f>G1380*H1380</f>
      </c>
      <c r="J1380" s="125">
        <f>I1380*0.1</f>
      </c>
      <c r="K1380" s="125">
        <f>SUM(I1380:J1380)</f>
      </c>
      <c r="L1380" s="242"/>
      <c r="M1380" s="175"/>
      <c r="N1380" s="87"/>
      <c r="O1380" s="87"/>
      <c r="P1380" s="87"/>
      <c r="Q1380" s="87"/>
      <c r="R1380" s="87"/>
      <c r="S1380" s="87"/>
      <c r="T1380" s="87"/>
      <c r="U1380" s="87"/>
      <c r="V1380" s="175"/>
      <c r="W1380" s="87"/>
      <c r="X1380" s="87"/>
      <c r="Y1380" s="87"/>
      <c r="Z1380" s="87"/>
      <c r="AA1380" s="87"/>
      <c r="AB1380" s="87"/>
      <c r="AC1380" s="86"/>
      <c r="AD1380" s="87"/>
    </row>
    <row x14ac:dyDescent="0.25" r="1381" customHeight="1" ht="17.25">
      <c r="A1381" s="235">
        <f>A1380</f>
        <v>25569.375</v>
      </c>
      <c r="B1381" s="280" t="s">
        <v>82</v>
      </c>
      <c r="C1381" s="188" t="s">
        <v>14</v>
      </c>
      <c r="D1381" s="180">
        <v>25</v>
      </c>
      <c r="E1381" s="180">
        <v>9</v>
      </c>
      <c r="F1381" s="180">
        <v>7</v>
      </c>
      <c r="G1381" s="180">
        <f>SUM(C1381:F1381)</f>
      </c>
      <c r="H1381" s="125">
        <v>5000</v>
      </c>
      <c r="I1381" s="125">
        <f>G1381*H1381</f>
      </c>
      <c r="J1381" s="125">
        <f>I1381*0.1</f>
      </c>
      <c r="K1381" s="125">
        <f>SUM(I1381:J1381)</f>
      </c>
      <c r="L1381" s="242"/>
      <c r="M1381" s="175"/>
      <c r="N1381" s="87"/>
      <c r="O1381" s="87"/>
      <c r="P1381" s="87"/>
      <c r="Q1381" s="87"/>
      <c r="R1381" s="87"/>
      <c r="S1381" s="87"/>
      <c r="T1381" s="87"/>
      <c r="U1381" s="87"/>
      <c r="V1381" s="175"/>
      <c r="W1381" s="87"/>
      <c r="X1381" s="87"/>
      <c r="Y1381" s="87"/>
      <c r="Z1381" s="87"/>
      <c r="AA1381" s="87"/>
      <c r="AB1381" s="87"/>
      <c r="AC1381" s="86"/>
      <c r="AD1381" s="87"/>
    </row>
    <row x14ac:dyDescent="0.25" r="1382" customHeight="1" ht="17.25">
      <c r="A1382" s="235">
        <f>A1381</f>
        <v>25569.375</v>
      </c>
      <c r="B1382" s="280" t="s">
        <v>151</v>
      </c>
      <c r="C1382" s="180"/>
      <c r="D1382" s="180">
        <v>12</v>
      </c>
      <c r="E1382" s="180"/>
      <c r="F1382" s="180"/>
      <c r="G1382" s="180">
        <f>SUM(C1382:F1382)</f>
      </c>
      <c r="H1382" s="125">
        <v>5000</v>
      </c>
      <c r="I1382" s="125">
        <f>G1382*H1382</f>
      </c>
      <c r="J1382" s="125">
        <f>I1382*0.1</f>
      </c>
      <c r="K1382" s="125">
        <f>SUM(I1382:J1382)</f>
      </c>
      <c r="L1382" s="242"/>
      <c r="M1382" s="175"/>
      <c r="N1382" s="87"/>
      <c r="O1382" s="87"/>
      <c r="P1382" s="87"/>
      <c r="Q1382" s="87"/>
      <c r="R1382" s="87"/>
      <c r="S1382" s="87"/>
      <c r="T1382" s="87"/>
      <c r="U1382" s="87"/>
      <c r="V1382" s="175"/>
      <c r="W1382" s="87"/>
      <c r="X1382" s="87"/>
      <c r="Y1382" s="87"/>
      <c r="Z1382" s="87"/>
      <c r="AA1382" s="87"/>
      <c r="AB1382" s="87"/>
      <c r="AC1382" s="86"/>
      <c r="AD1382" s="87"/>
    </row>
    <row x14ac:dyDescent="0.25" r="1383" customHeight="1" ht="17.25">
      <c r="A1383" s="235">
        <f>A1382</f>
        <v>25569.375</v>
      </c>
      <c r="B1383" s="280"/>
      <c r="C1383" s="180"/>
      <c r="D1383" s="180"/>
      <c r="E1383" s="180"/>
      <c r="F1383" s="180"/>
      <c r="G1383" s="180">
        <f>SUM(C1383:F1383)</f>
      </c>
      <c r="H1383" s="125"/>
      <c r="I1383" s="125">
        <f>G1383*H1383</f>
      </c>
      <c r="J1383" s="125">
        <f>I1383*0.1</f>
      </c>
      <c r="K1383" s="125">
        <f>SUM(I1383:J1383)</f>
      </c>
      <c r="L1383" s="242"/>
      <c r="M1383" s="175"/>
      <c r="N1383" s="87"/>
      <c r="O1383" s="87"/>
      <c r="P1383" s="87"/>
      <c r="Q1383" s="87"/>
      <c r="R1383" s="87"/>
      <c r="S1383" s="87"/>
      <c r="T1383" s="87"/>
      <c r="U1383" s="87"/>
      <c r="V1383" s="175"/>
      <c r="W1383" s="87"/>
      <c r="X1383" s="87"/>
      <c r="Y1383" s="87"/>
      <c r="Z1383" s="87"/>
      <c r="AA1383" s="87"/>
      <c r="AB1383" s="87"/>
      <c r="AC1383" s="86"/>
      <c r="AD1383" s="87"/>
    </row>
    <row x14ac:dyDescent="0.25" r="1384" customHeight="1" ht="17.25">
      <c r="A1384" s="235">
        <f>A1383</f>
        <v>25569.375</v>
      </c>
      <c r="B1384" s="280"/>
      <c r="C1384" s="180"/>
      <c r="D1384" s="180"/>
      <c r="E1384" s="180"/>
      <c r="F1384" s="180"/>
      <c r="G1384" s="180">
        <f>SUM(C1384:F1384)</f>
      </c>
      <c r="H1384" s="125"/>
      <c r="I1384" s="125">
        <f>G1384*H1384</f>
      </c>
      <c r="J1384" s="125">
        <f>I1384*0.1</f>
      </c>
      <c r="K1384" s="125">
        <f>SUM(I1384:J1384)</f>
      </c>
      <c r="L1384" s="242"/>
      <c r="M1384" s="175"/>
      <c r="N1384" s="87"/>
      <c r="O1384" s="87"/>
      <c r="P1384" s="87"/>
      <c r="Q1384" s="87"/>
      <c r="R1384" s="87"/>
      <c r="S1384" s="87"/>
      <c r="T1384" s="87"/>
      <c r="U1384" s="87"/>
      <c r="V1384" s="175"/>
      <c r="W1384" s="87"/>
      <c r="X1384" s="87"/>
      <c r="Y1384" s="87"/>
      <c r="Z1384" s="87"/>
      <c r="AA1384" s="87"/>
      <c r="AB1384" s="87"/>
      <c r="AC1384" s="86"/>
      <c r="AD1384" s="87"/>
    </row>
    <row x14ac:dyDescent="0.25" r="1385" customHeight="1" ht="17.25">
      <c r="A1385" s="235">
        <f>A1384</f>
        <v>25569.375</v>
      </c>
      <c r="B1385" s="179"/>
      <c r="C1385" s="180"/>
      <c r="D1385" s="180"/>
      <c r="E1385" s="180"/>
      <c r="F1385" s="180"/>
      <c r="G1385" s="180">
        <f>SUM(C1385:F1385)</f>
      </c>
      <c r="H1385" s="125"/>
      <c r="I1385" s="125">
        <f>G1385*H1385</f>
      </c>
      <c r="J1385" s="125">
        <f>I1385*0.1</f>
      </c>
      <c r="K1385" s="125">
        <f>SUM(I1385:J1385)</f>
      </c>
      <c r="L1385" s="242"/>
      <c r="M1385" s="175"/>
      <c r="N1385" s="87"/>
      <c r="O1385" s="87"/>
      <c r="P1385" s="87"/>
      <c r="Q1385" s="87"/>
      <c r="R1385" s="87"/>
      <c r="S1385" s="87"/>
      <c r="T1385" s="87"/>
      <c r="U1385" s="87"/>
      <c r="V1385" s="175"/>
      <c r="W1385" s="87"/>
      <c r="X1385" s="87"/>
      <c r="Y1385" s="87"/>
      <c r="Z1385" s="87"/>
      <c r="AA1385" s="87"/>
      <c r="AB1385" s="87"/>
      <c r="AC1385" s="86"/>
      <c r="AD1385" s="87"/>
    </row>
    <row x14ac:dyDescent="0.25" r="1386" customHeight="1" ht="17.25">
      <c r="A1386" s="243">
        <f>A1385</f>
        <v>25569.375</v>
      </c>
      <c r="B1386" s="282" t="s">
        <v>155</v>
      </c>
      <c r="C1386" s="191">
        <f>SUM(C1343:C1385)</f>
      </c>
      <c r="D1386" s="191">
        <f>SUM(D1343:D1385)</f>
      </c>
      <c r="E1386" s="191">
        <f>SUM(E1343:E1385)</f>
      </c>
      <c r="F1386" s="191">
        <f>SUM(F1343:F1385)</f>
      </c>
      <c r="G1386" s="191">
        <f>SUM(G1343:G1385)</f>
      </c>
      <c r="H1386" s="201"/>
      <c r="I1386" s="201">
        <f>SUM(I1343:I1385)</f>
      </c>
      <c r="J1386" s="201">
        <f>SUM(J1343:J1385)</f>
      </c>
      <c r="K1386" s="201">
        <f>SUM(K1343:K1385)</f>
      </c>
      <c r="L1386" s="283"/>
      <c r="M1386" s="175"/>
      <c r="N1386" s="87"/>
      <c r="O1386" s="87"/>
      <c r="P1386" s="87"/>
      <c r="Q1386" s="87"/>
      <c r="R1386" s="87"/>
      <c r="S1386" s="87"/>
      <c r="T1386" s="87"/>
      <c r="U1386" s="87"/>
      <c r="V1386" s="175"/>
      <c r="W1386" s="87"/>
      <c r="X1386" s="87"/>
      <c r="Y1386" s="87"/>
      <c r="Z1386" s="87"/>
      <c r="AA1386" s="87"/>
      <c r="AB1386" s="87"/>
      <c r="AC1386" s="86"/>
      <c r="AD1386" s="87"/>
    </row>
    <row x14ac:dyDescent="0.25" r="1387" customHeight="1" ht="17.25">
      <c r="A1387" s="235">
        <f>A1390</f>
        <v>25569.375</v>
      </c>
      <c r="B1387" s="186" t="s">
        <v>113</v>
      </c>
      <c r="C1387" s="180"/>
      <c r="D1387" s="180">
        <v>92</v>
      </c>
      <c r="E1387" s="180">
        <v>75</v>
      </c>
      <c r="F1387" s="180"/>
      <c r="G1387" s="180">
        <f>SUM(C1387:F1387)</f>
      </c>
      <c r="H1387" s="125">
        <v>6500</v>
      </c>
      <c r="I1387" s="125">
        <f>G1387*H1387</f>
      </c>
      <c r="J1387" s="185"/>
      <c r="K1387" s="125">
        <f>SUM(I1387:J1387)</f>
      </c>
      <c r="L1387" s="242"/>
      <c r="M1387" s="175"/>
      <c r="N1387" s="87"/>
      <c r="O1387" s="87"/>
      <c r="P1387" s="87"/>
      <c r="Q1387" s="87"/>
      <c r="R1387" s="87"/>
      <c r="S1387" s="87"/>
      <c r="T1387" s="87"/>
      <c r="U1387" s="87"/>
      <c r="V1387" s="175"/>
      <c r="W1387" s="87"/>
      <c r="X1387" s="87"/>
      <c r="Y1387" s="87"/>
      <c r="Z1387" s="87"/>
      <c r="AA1387" s="87"/>
      <c r="AB1387" s="87"/>
      <c r="AC1387" s="86"/>
      <c r="AD1387" s="87"/>
    </row>
    <row x14ac:dyDescent="0.25" r="1388" customHeight="1" ht="17.25">
      <c r="A1388" s="235">
        <f>A1387</f>
        <v>25569.375</v>
      </c>
      <c r="B1388" s="186" t="s">
        <v>156</v>
      </c>
      <c r="C1388" s="180"/>
      <c r="D1388" s="180">
        <v>10</v>
      </c>
      <c r="E1388" s="180">
        <v>3</v>
      </c>
      <c r="F1388" s="180"/>
      <c r="G1388" s="180">
        <f>SUM(C1388:F1388)</f>
      </c>
      <c r="H1388" s="125">
        <v>6500</v>
      </c>
      <c r="I1388" s="125">
        <f>G1388*H1388</f>
      </c>
      <c r="J1388" s="185"/>
      <c r="K1388" s="125">
        <f>SUM(I1388:J1388)</f>
      </c>
      <c r="L1388" s="242"/>
      <c r="M1388" s="175"/>
      <c r="N1388" s="87"/>
      <c r="O1388" s="87"/>
      <c r="P1388" s="87"/>
      <c r="Q1388" s="87"/>
      <c r="R1388" s="87"/>
      <c r="S1388" s="87"/>
      <c r="T1388" s="87"/>
      <c r="U1388" s="87"/>
      <c r="V1388" s="175"/>
      <c r="W1388" s="87"/>
      <c r="X1388" s="87"/>
      <c r="Y1388" s="87"/>
      <c r="Z1388" s="87"/>
      <c r="AA1388" s="87"/>
      <c r="AB1388" s="87"/>
      <c r="AC1388" s="86"/>
      <c r="AD1388" s="87"/>
    </row>
    <row x14ac:dyDescent="0.25" r="1389" customHeight="1" ht="17.25">
      <c r="A1389" s="235">
        <f>A1384</f>
        <v>25569.375</v>
      </c>
      <c r="B1389" s="186" t="s">
        <v>112</v>
      </c>
      <c r="C1389" s="180"/>
      <c r="D1389" s="180">
        <v>13</v>
      </c>
      <c r="E1389" s="180">
        <v>7</v>
      </c>
      <c r="F1389" s="180"/>
      <c r="G1389" s="180">
        <f>SUM(C1389:F1389)</f>
      </c>
      <c r="H1389" s="125">
        <v>6900</v>
      </c>
      <c r="I1389" s="125">
        <f>G1389*H1389</f>
      </c>
      <c r="J1389" s="185"/>
      <c r="K1389" s="125">
        <f>SUM(I1389:J1389)</f>
      </c>
      <c r="L1389" s="242"/>
      <c r="M1389" s="175"/>
      <c r="N1389" s="87"/>
      <c r="O1389" s="87"/>
      <c r="P1389" s="87"/>
      <c r="Q1389" s="87"/>
      <c r="R1389" s="87"/>
      <c r="S1389" s="87"/>
      <c r="T1389" s="87"/>
      <c r="U1389" s="87"/>
      <c r="V1389" s="175"/>
      <c r="W1389" s="87"/>
      <c r="X1389" s="87"/>
      <c r="Y1389" s="87"/>
      <c r="Z1389" s="87"/>
      <c r="AA1389" s="87"/>
      <c r="AB1389" s="87"/>
      <c r="AC1389" s="86"/>
      <c r="AD1389" s="87"/>
    </row>
    <row x14ac:dyDescent="0.25" r="1390" customHeight="1" ht="17.25">
      <c r="A1390" s="235">
        <f>A1389</f>
        <v>25569.375</v>
      </c>
      <c r="B1390" s="179"/>
      <c r="C1390" s="180"/>
      <c r="D1390" s="180"/>
      <c r="E1390" s="180"/>
      <c r="F1390" s="180"/>
      <c r="G1390" s="180">
        <f>SUM(C1390:F1390)</f>
      </c>
      <c r="H1390" s="125"/>
      <c r="I1390" s="125">
        <f>G1388*H1390</f>
      </c>
      <c r="J1390" s="185"/>
      <c r="K1390" s="125">
        <f>SUM(I1390:J1390)</f>
      </c>
      <c r="L1390" s="242"/>
      <c r="M1390" s="175"/>
      <c r="N1390" s="87"/>
      <c r="O1390" s="87"/>
      <c r="P1390" s="87"/>
      <c r="Q1390" s="87"/>
      <c r="R1390" s="87"/>
      <c r="S1390" s="87"/>
      <c r="T1390" s="87"/>
      <c r="U1390" s="87"/>
      <c r="V1390" s="175"/>
      <c r="W1390" s="87"/>
      <c r="X1390" s="87"/>
      <c r="Y1390" s="87"/>
      <c r="Z1390" s="87"/>
      <c r="AA1390" s="87"/>
      <c r="AB1390" s="87"/>
      <c r="AC1390" s="86"/>
      <c r="AD1390" s="87"/>
    </row>
    <row x14ac:dyDescent="0.25" r="1391" customHeight="1" ht="17.25">
      <c r="A1391" s="235">
        <f>A1390</f>
        <v>25569.375</v>
      </c>
      <c r="B1391" s="179"/>
      <c r="C1391" s="180"/>
      <c r="D1391" s="180"/>
      <c r="E1391" s="180"/>
      <c r="F1391" s="180"/>
      <c r="G1391" s="180">
        <f>SUM(C1391:F1391)</f>
      </c>
      <c r="H1391" s="125"/>
      <c r="I1391" s="125">
        <f>G1391*H1391</f>
      </c>
      <c r="J1391" s="185"/>
      <c r="K1391" s="125">
        <f>SUM(I1391:J1391)</f>
      </c>
      <c r="L1391" s="242"/>
      <c r="M1391" s="175"/>
      <c r="N1391" s="87"/>
      <c r="O1391" s="87"/>
      <c r="P1391" s="87"/>
      <c r="Q1391" s="87"/>
      <c r="R1391" s="87"/>
      <c r="S1391" s="87"/>
      <c r="T1391" s="87"/>
      <c r="U1391" s="87"/>
      <c r="V1391" s="175"/>
      <c r="W1391" s="87"/>
      <c r="X1391" s="87"/>
      <c r="Y1391" s="87"/>
      <c r="Z1391" s="87"/>
      <c r="AA1391" s="87"/>
      <c r="AB1391" s="87"/>
      <c r="AC1391" s="86"/>
      <c r="AD1391" s="87"/>
    </row>
    <row x14ac:dyDescent="0.25" r="1392" customHeight="1" ht="17.25">
      <c r="A1392" s="235">
        <f>A1391</f>
        <v>25569.375</v>
      </c>
      <c r="B1392" s="179"/>
      <c r="C1392" s="180"/>
      <c r="D1392" s="180"/>
      <c r="E1392" s="180"/>
      <c r="F1392" s="180"/>
      <c r="G1392" s="180">
        <f>SUM(C1392:F1392)</f>
      </c>
      <c r="H1392" s="125"/>
      <c r="I1392" s="125">
        <f>G1391*H1392</f>
      </c>
      <c r="J1392" s="185"/>
      <c r="K1392" s="125">
        <f>SUM(I1392:J1392)</f>
      </c>
      <c r="L1392" s="242"/>
      <c r="M1392" s="175"/>
      <c r="N1392" s="87"/>
      <c r="O1392" s="87"/>
      <c r="P1392" s="87"/>
      <c r="Q1392" s="87"/>
      <c r="R1392" s="87"/>
      <c r="S1392" s="87"/>
      <c r="T1392" s="87"/>
      <c r="U1392" s="87"/>
      <c r="V1392" s="175"/>
      <c r="W1392" s="87"/>
      <c r="X1392" s="87"/>
      <c r="Y1392" s="87"/>
      <c r="Z1392" s="87"/>
      <c r="AA1392" s="87"/>
      <c r="AB1392" s="87"/>
      <c r="AC1392" s="86"/>
      <c r="AD1392" s="87"/>
    </row>
    <row x14ac:dyDescent="0.25" r="1393" customHeight="1" ht="17.25">
      <c r="A1393" s="235">
        <f>A1388</f>
        <v>25569.375</v>
      </c>
      <c r="B1393" s="179"/>
      <c r="C1393" s="180"/>
      <c r="D1393" s="180"/>
      <c r="E1393" s="180"/>
      <c r="F1393" s="180"/>
      <c r="G1393" s="180">
        <f>SUM(C1393:F1393)</f>
      </c>
      <c r="H1393" s="125"/>
      <c r="I1393" s="125">
        <f>G1393*H1393</f>
      </c>
      <c r="J1393" s="185"/>
      <c r="K1393" s="125">
        <f>SUM(I1393:J1393)</f>
      </c>
      <c r="L1393" s="242"/>
      <c r="M1393" s="175"/>
      <c r="N1393" s="87"/>
      <c r="O1393" s="87"/>
      <c r="P1393" s="87"/>
      <c r="Q1393" s="87"/>
      <c r="R1393" s="87"/>
      <c r="S1393" s="87"/>
      <c r="T1393" s="87"/>
      <c r="U1393" s="87"/>
      <c r="V1393" s="175"/>
      <c r="W1393" s="87"/>
      <c r="X1393" s="87"/>
      <c r="Y1393" s="87"/>
      <c r="Z1393" s="87"/>
      <c r="AA1393" s="87"/>
      <c r="AB1393" s="87"/>
      <c r="AC1393" s="86"/>
      <c r="AD1393" s="87"/>
    </row>
    <row x14ac:dyDescent="0.25" r="1394" customHeight="1" ht="17.25">
      <c r="A1394" s="235">
        <f>A1393</f>
        <v>25569.375</v>
      </c>
      <c r="B1394" s="179"/>
      <c r="C1394" s="180"/>
      <c r="D1394" s="180"/>
      <c r="E1394" s="180"/>
      <c r="F1394" s="180"/>
      <c r="G1394" s="180">
        <f>SUM(C1394:F1394)</f>
      </c>
      <c r="H1394" s="125"/>
      <c r="I1394" s="125">
        <f>G1393*H1394</f>
      </c>
      <c r="J1394" s="185"/>
      <c r="K1394" s="125">
        <f>SUM(I1394:J1394)</f>
      </c>
      <c r="L1394" s="242"/>
      <c r="M1394" s="175"/>
      <c r="N1394" s="87"/>
      <c r="O1394" s="87"/>
      <c r="P1394" s="87"/>
      <c r="Q1394" s="87"/>
      <c r="R1394" s="87"/>
      <c r="S1394" s="87"/>
      <c r="T1394" s="87"/>
      <c r="U1394" s="87"/>
      <c r="V1394" s="175"/>
      <c r="W1394" s="87"/>
      <c r="X1394" s="87"/>
      <c r="Y1394" s="87"/>
      <c r="Z1394" s="87"/>
      <c r="AA1394" s="87"/>
      <c r="AB1394" s="87"/>
      <c r="AC1394" s="86"/>
      <c r="AD1394" s="87"/>
    </row>
    <row x14ac:dyDescent="0.25" r="1395" customHeight="1" ht="17.25">
      <c r="A1395" s="243">
        <f>A1394</f>
        <v>25569.375</v>
      </c>
      <c r="B1395" s="282" t="s">
        <v>157</v>
      </c>
      <c r="C1395" s="191">
        <f>SUM(C1387:C1394)</f>
      </c>
      <c r="D1395" s="191">
        <f>SUM(D1387:D1394)</f>
      </c>
      <c r="E1395" s="191">
        <f>SUM(E1387:E1394)</f>
      </c>
      <c r="F1395" s="191">
        <f>SUM(F1387:F1394)</f>
      </c>
      <c r="G1395" s="191">
        <f>SUM(G1387:G1394)</f>
      </c>
      <c r="H1395" s="201"/>
      <c r="I1395" s="201">
        <f>SUM(I1387:I1394)</f>
      </c>
      <c r="J1395" s="201"/>
      <c r="K1395" s="202">
        <f>SUM(K1387:K1394)</f>
      </c>
      <c r="L1395" s="242"/>
      <c r="M1395" s="175"/>
      <c r="N1395" s="87"/>
      <c r="O1395" s="87"/>
      <c r="P1395" s="87"/>
      <c r="Q1395" s="87"/>
      <c r="R1395" s="87"/>
      <c r="S1395" s="87"/>
      <c r="T1395" s="87"/>
      <c r="U1395" s="87"/>
      <c r="V1395" s="175"/>
      <c r="W1395" s="87"/>
      <c r="X1395" s="87"/>
      <c r="Y1395" s="87"/>
      <c r="Z1395" s="87"/>
      <c r="AA1395" s="87"/>
      <c r="AB1395" s="87"/>
      <c r="AC1395" s="86"/>
      <c r="AD1395" s="87"/>
    </row>
    <row x14ac:dyDescent="0.25" r="1396" customHeight="1" ht="17.25" hidden="1">
      <c r="A1396" s="272" t="s">
        <v>128</v>
      </c>
      <c r="B1396" s="273" t="s">
        <v>2</v>
      </c>
      <c r="C1396" s="274" t="s">
        <v>129</v>
      </c>
      <c r="D1396" s="274" t="s">
        <v>130</v>
      </c>
      <c r="E1396" s="274" t="s">
        <v>131</v>
      </c>
      <c r="F1396" s="274" t="s">
        <v>132</v>
      </c>
      <c r="G1396" s="274" t="s">
        <v>133</v>
      </c>
      <c r="H1396" s="274" t="s">
        <v>7</v>
      </c>
      <c r="I1396" s="274" t="s">
        <v>134</v>
      </c>
      <c r="J1396" s="274" t="s">
        <v>90</v>
      </c>
      <c r="K1396" s="275" t="s">
        <v>135</v>
      </c>
      <c r="L1396" s="276"/>
      <c r="M1396" s="175"/>
      <c r="N1396" s="87"/>
      <c r="O1396" s="87"/>
      <c r="P1396" s="87"/>
      <c r="Q1396" s="87"/>
      <c r="R1396" s="87"/>
      <c r="S1396" s="87"/>
      <c r="T1396" s="87"/>
      <c r="U1396" s="87"/>
      <c r="V1396" s="175"/>
      <c r="W1396" s="87"/>
      <c r="X1396" s="87"/>
      <c r="Y1396" s="87"/>
      <c r="Z1396" s="87"/>
      <c r="AA1396" s="87"/>
      <c r="AB1396" s="87"/>
      <c r="AC1396" s="86"/>
      <c r="AD1396" s="87"/>
    </row>
    <row x14ac:dyDescent="0.25" r="1397" customHeight="1" ht="17.25">
      <c r="A1397" s="235">
        <f>A1395+1</f>
        <v>25569.375</v>
      </c>
      <c r="B1397" s="179" t="s">
        <v>46</v>
      </c>
      <c r="C1397" s="183" t="s">
        <v>14</v>
      </c>
      <c r="D1397" s="180">
        <v>14</v>
      </c>
      <c r="E1397" s="180">
        <v>6</v>
      </c>
      <c r="F1397" s="180"/>
      <c r="G1397" s="180">
        <f>SUM(C1397:F1397)</f>
      </c>
      <c r="H1397" s="182">
        <v>5000</v>
      </c>
      <c r="I1397" s="125">
        <f>G1397*H1397</f>
      </c>
      <c r="J1397" s="125">
        <f>I1397*0.1</f>
      </c>
      <c r="K1397" s="132">
        <f>SUM(I1397:J1397)</f>
      </c>
      <c r="L1397" s="242"/>
      <c r="M1397" s="175"/>
      <c r="N1397" s="87"/>
      <c r="O1397" s="87"/>
      <c r="P1397" s="87"/>
      <c r="Q1397" s="87"/>
      <c r="R1397" s="87"/>
      <c r="S1397" s="87"/>
      <c r="T1397" s="87"/>
      <c r="U1397" s="87"/>
      <c r="V1397" s="175"/>
      <c r="W1397" s="87"/>
      <c r="X1397" s="87"/>
      <c r="Y1397" s="87"/>
      <c r="Z1397" s="87"/>
      <c r="AA1397" s="87"/>
      <c r="AB1397" s="87"/>
      <c r="AC1397" s="86"/>
      <c r="AD1397" s="87"/>
    </row>
    <row x14ac:dyDescent="0.25" r="1398" customHeight="1" ht="17.25">
      <c r="A1398" s="235">
        <f>A1397</f>
        <v>25569.375</v>
      </c>
      <c r="B1398" s="179" t="s">
        <v>205</v>
      </c>
      <c r="C1398" s="180"/>
      <c r="D1398" s="180">
        <v>95</v>
      </c>
      <c r="E1398" s="180">
        <v>43</v>
      </c>
      <c r="F1398" s="180">
        <v>17</v>
      </c>
      <c r="G1398" s="180">
        <f>SUM(C1398:F1398)</f>
      </c>
      <c r="H1398" s="182">
        <v>4300</v>
      </c>
      <c r="I1398" s="125">
        <f>G1398*H1398</f>
      </c>
      <c r="J1398" s="125">
        <f>I1398*0.1</f>
      </c>
      <c r="K1398" s="132">
        <f>SUM(I1398:J1398)</f>
      </c>
      <c r="L1398" s="242"/>
      <c r="M1398" s="175"/>
      <c r="N1398" s="87"/>
      <c r="O1398" s="87"/>
      <c r="P1398" s="87"/>
      <c r="Q1398" s="87"/>
      <c r="R1398" s="87"/>
      <c r="S1398" s="87"/>
      <c r="T1398" s="87"/>
      <c r="U1398" s="87"/>
      <c r="V1398" s="175"/>
      <c r="W1398" s="87"/>
      <c r="X1398" s="87"/>
      <c r="Y1398" s="87"/>
      <c r="Z1398" s="87"/>
      <c r="AA1398" s="87"/>
      <c r="AB1398" s="87"/>
      <c r="AC1398" s="86"/>
      <c r="AD1398" s="87"/>
    </row>
    <row x14ac:dyDescent="0.25" r="1399" customHeight="1" ht="17.25">
      <c r="A1399" s="235">
        <f>A1398</f>
        <v>25569.375</v>
      </c>
      <c r="B1399" s="179" t="s">
        <v>206</v>
      </c>
      <c r="C1399" s="180"/>
      <c r="D1399" s="180">
        <v>23</v>
      </c>
      <c r="E1399" s="180"/>
      <c r="F1399" s="180"/>
      <c r="G1399" s="180">
        <f>SUM(C1399:F1399)</f>
      </c>
      <c r="H1399" s="182">
        <v>5000</v>
      </c>
      <c r="I1399" s="125">
        <f>G1399*H1399</f>
      </c>
      <c r="J1399" s="125">
        <f>I1399*0.1</f>
      </c>
      <c r="K1399" s="132">
        <f>SUM(I1399:J1399)</f>
      </c>
      <c r="L1399" s="242"/>
      <c r="M1399" s="175"/>
      <c r="N1399" s="87"/>
      <c r="O1399" s="87"/>
      <c r="P1399" s="87"/>
      <c r="Q1399" s="87"/>
      <c r="R1399" s="87"/>
      <c r="S1399" s="87"/>
      <c r="T1399" s="87"/>
      <c r="U1399" s="87"/>
      <c r="V1399" s="175"/>
      <c r="W1399" s="87"/>
      <c r="X1399" s="87"/>
      <c r="Y1399" s="87"/>
      <c r="Z1399" s="87"/>
      <c r="AA1399" s="87"/>
      <c r="AB1399" s="87"/>
      <c r="AC1399" s="86"/>
      <c r="AD1399" s="87"/>
    </row>
    <row x14ac:dyDescent="0.25" r="1400" customHeight="1" ht="17.25">
      <c r="A1400" s="235">
        <f>A1398</f>
        <v>25569.375</v>
      </c>
      <c r="B1400" s="179" t="s">
        <v>13</v>
      </c>
      <c r="C1400" s="180"/>
      <c r="D1400" s="180">
        <v>12</v>
      </c>
      <c r="E1400" s="180">
        <v>4</v>
      </c>
      <c r="F1400" s="180"/>
      <c r="G1400" s="180">
        <f>SUM(C1400:F1400)</f>
      </c>
      <c r="H1400" s="125">
        <v>6000</v>
      </c>
      <c r="I1400" s="125">
        <f>G1400*H1400</f>
      </c>
      <c r="J1400" s="125">
        <f>I1400*0.1</f>
      </c>
      <c r="K1400" s="132">
        <f>SUM(I1400:J1400)</f>
      </c>
      <c r="L1400" s="242"/>
      <c r="M1400" s="175"/>
      <c r="N1400" s="87"/>
      <c r="O1400" s="87"/>
      <c r="P1400" s="87"/>
      <c r="Q1400" s="87"/>
      <c r="R1400" s="87"/>
      <c r="S1400" s="87"/>
      <c r="T1400" s="87"/>
      <c r="U1400" s="87"/>
      <c r="V1400" s="175"/>
      <c r="W1400" s="87"/>
      <c r="X1400" s="87"/>
      <c r="Y1400" s="87"/>
      <c r="Z1400" s="87"/>
      <c r="AA1400" s="87"/>
      <c r="AB1400" s="87"/>
      <c r="AC1400" s="86"/>
      <c r="AD1400" s="87"/>
    </row>
    <row x14ac:dyDescent="0.25" r="1401" customHeight="1" ht="17.25">
      <c r="A1401" s="235">
        <f>A1400</f>
        <v>25569.375</v>
      </c>
      <c r="B1401" s="179" t="s">
        <v>58</v>
      </c>
      <c r="C1401" s="183" t="s">
        <v>14</v>
      </c>
      <c r="D1401" s="180">
        <v>14</v>
      </c>
      <c r="E1401" s="180">
        <v>6</v>
      </c>
      <c r="F1401" s="180"/>
      <c r="G1401" s="180">
        <f>SUM(C1401:F1401)</f>
      </c>
      <c r="H1401" s="237">
        <v>5500</v>
      </c>
      <c r="I1401" s="125">
        <f>G1401*H1401</f>
      </c>
      <c r="J1401" s="125">
        <f>I1401*0.1</f>
      </c>
      <c r="K1401" s="132">
        <f>SUM(I1401:J1401)</f>
      </c>
      <c r="L1401" s="242"/>
      <c r="M1401" s="175"/>
      <c r="N1401" s="87"/>
      <c r="O1401" s="87"/>
      <c r="P1401" s="87"/>
      <c r="Q1401" s="87"/>
      <c r="R1401" s="87"/>
      <c r="S1401" s="87"/>
      <c r="T1401" s="87"/>
      <c r="U1401" s="87"/>
      <c r="V1401" s="175"/>
      <c r="W1401" s="87"/>
      <c r="X1401" s="87"/>
      <c r="Y1401" s="87"/>
      <c r="Z1401" s="87"/>
      <c r="AA1401" s="87"/>
      <c r="AB1401" s="87"/>
      <c r="AC1401" s="86"/>
      <c r="AD1401" s="87"/>
    </row>
    <row x14ac:dyDescent="0.25" r="1402" customHeight="1" ht="17.25">
      <c r="A1402" s="235">
        <f>A1401</f>
        <v>25569.375</v>
      </c>
      <c r="B1402" s="179" t="s">
        <v>147</v>
      </c>
      <c r="C1402" s="183">
        <v>5</v>
      </c>
      <c r="D1402" s="180">
        <v>40</v>
      </c>
      <c r="E1402" s="180">
        <v>25</v>
      </c>
      <c r="F1402" s="180">
        <v>16</v>
      </c>
      <c r="G1402" s="180">
        <f>SUM(C1402:F1402)</f>
      </c>
      <c r="H1402" s="125">
        <v>5000</v>
      </c>
      <c r="I1402" s="125">
        <f>G1402*H1402</f>
      </c>
      <c r="J1402" s="125">
        <f>I1402*0.1</f>
      </c>
      <c r="K1402" s="132">
        <f>SUM(I1402:J1402)</f>
      </c>
      <c r="L1402" s="242"/>
      <c r="M1402" s="175"/>
      <c r="N1402" s="87"/>
      <c r="O1402" s="87"/>
      <c r="P1402" s="87"/>
      <c r="Q1402" s="87"/>
      <c r="R1402" s="87"/>
      <c r="S1402" s="87"/>
      <c r="T1402" s="87"/>
      <c r="U1402" s="87"/>
      <c r="V1402" s="175"/>
      <c r="W1402" s="87"/>
      <c r="X1402" s="87"/>
      <c r="Y1402" s="87"/>
      <c r="Z1402" s="87"/>
      <c r="AA1402" s="87"/>
      <c r="AB1402" s="87"/>
      <c r="AC1402" s="86"/>
      <c r="AD1402" s="87"/>
    </row>
    <row x14ac:dyDescent="0.25" r="1403" customHeight="1" ht="17.25">
      <c r="A1403" s="235">
        <f>A1402</f>
        <v>25569.375</v>
      </c>
      <c r="B1403" s="179" t="s">
        <v>27</v>
      </c>
      <c r="C1403" s="180"/>
      <c r="D1403" s="180">
        <v>10</v>
      </c>
      <c r="E1403" s="180">
        <v>10</v>
      </c>
      <c r="F1403" s="180"/>
      <c r="G1403" s="180">
        <f>SUM(C1403:F1403)</f>
      </c>
      <c r="H1403" s="125">
        <v>5500</v>
      </c>
      <c r="I1403" s="125">
        <f>G1403*H1403</f>
      </c>
      <c r="J1403" s="125">
        <f>I1403*0.1</f>
      </c>
      <c r="K1403" s="132">
        <f>SUM(I1403:J1403)</f>
      </c>
      <c r="L1403" s="242"/>
      <c r="M1403" s="175"/>
      <c r="N1403" s="87"/>
      <c r="O1403" s="87"/>
      <c r="P1403" s="87"/>
      <c r="Q1403" s="87"/>
      <c r="R1403" s="87"/>
      <c r="S1403" s="87"/>
      <c r="T1403" s="87"/>
      <c r="U1403" s="87"/>
      <c r="V1403" s="175"/>
      <c r="W1403" s="87"/>
      <c r="X1403" s="87"/>
      <c r="Y1403" s="87"/>
      <c r="Z1403" s="87"/>
      <c r="AA1403" s="87"/>
      <c r="AB1403" s="87"/>
      <c r="AC1403" s="86"/>
      <c r="AD1403" s="87"/>
    </row>
    <row x14ac:dyDescent="0.25" r="1404" customHeight="1" ht="17.25">
      <c r="A1404" s="235">
        <f>A1403</f>
        <v>25569.375</v>
      </c>
      <c r="B1404" s="179" t="s">
        <v>20</v>
      </c>
      <c r="C1404" s="180"/>
      <c r="D1404" s="180">
        <v>61</v>
      </c>
      <c r="E1404" s="180">
        <v>15</v>
      </c>
      <c r="F1404" s="180"/>
      <c r="G1404" s="180">
        <f>SUM(C1404:F1404)</f>
      </c>
      <c r="H1404" s="125">
        <v>5000</v>
      </c>
      <c r="I1404" s="125">
        <f>G1404*H1404</f>
      </c>
      <c r="J1404" s="125">
        <f>I1404*0.1</f>
      </c>
      <c r="K1404" s="132">
        <f>SUM(I1404:J1404)</f>
      </c>
      <c r="L1404" s="242"/>
      <c r="M1404" s="175"/>
      <c r="N1404" s="87"/>
      <c r="O1404" s="87"/>
      <c r="P1404" s="87"/>
      <c r="Q1404" s="87"/>
      <c r="R1404" s="87"/>
      <c r="S1404" s="87"/>
      <c r="T1404" s="87"/>
      <c r="U1404" s="87"/>
      <c r="V1404" s="175"/>
      <c r="W1404" s="87"/>
      <c r="X1404" s="87"/>
      <c r="Y1404" s="87"/>
      <c r="Z1404" s="87"/>
      <c r="AA1404" s="87"/>
      <c r="AB1404" s="87"/>
      <c r="AC1404" s="86"/>
      <c r="AD1404" s="87"/>
    </row>
    <row x14ac:dyDescent="0.25" r="1405" customHeight="1" ht="17.25">
      <c r="A1405" s="235">
        <f>A1404</f>
        <v>25569.375</v>
      </c>
      <c r="B1405" s="179" t="s">
        <v>31</v>
      </c>
      <c r="C1405" s="180"/>
      <c r="D1405" s="180">
        <v>25</v>
      </c>
      <c r="E1405" s="180"/>
      <c r="F1405" s="180"/>
      <c r="G1405" s="180">
        <f>SUM(C1405:F1405)</f>
      </c>
      <c r="H1405" s="125">
        <v>6000</v>
      </c>
      <c r="I1405" s="125">
        <f>G1405*H1405</f>
      </c>
      <c r="J1405" s="125">
        <f>I1405*0.1</f>
      </c>
      <c r="K1405" s="132">
        <f>SUM(I1405:J1405)</f>
      </c>
      <c r="L1405" s="242"/>
      <c r="M1405" s="175"/>
      <c r="N1405" s="87"/>
      <c r="O1405" s="87"/>
      <c r="P1405" s="87"/>
      <c r="Q1405" s="87"/>
      <c r="R1405" s="87"/>
      <c r="S1405" s="87"/>
      <c r="T1405" s="87"/>
      <c r="U1405" s="87"/>
      <c r="V1405" s="175"/>
      <c r="W1405" s="87"/>
      <c r="X1405" s="87"/>
      <c r="Y1405" s="87"/>
      <c r="Z1405" s="87"/>
      <c r="AA1405" s="87"/>
      <c r="AB1405" s="87"/>
      <c r="AC1405" s="86"/>
      <c r="AD1405" s="87"/>
    </row>
    <row x14ac:dyDescent="0.25" r="1406" customHeight="1" ht="17.25">
      <c r="A1406" s="235">
        <f>A1405</f>
        <v>25569.375</v>
      </c>
      <c r="B1406" s="179" t="s">
        <v>71</v>
      </c>
      <c r="C1406" s="180"/>
      <c r="D1406" s="180">
        <v>25</v>
      </c>
      <c r="E1406" s="180"/>
      <c r="F1406" s="180"/>
      <c r="G1406" s="180">
        <f>SUM(C1406:F1406)</f>
      </c>
      <c r="H1406" s="125">
        <v>6000</v>
      </c>
      <c r="I1406" s="125">
        <f>G1406*H1406</f>
      </c>
      <c r="J1406" s="125">
        <f>I1406*0.1</f>
      </c>
      <c r="K1406" s="132">
        <f>SUM(I1406:J1406)</f>
      </c>
      <c r="L1406" s="242"/>
      <c r="M1406" s="175"/>
      <c r="N1406" s="87"/>
      <c r="O1406" s="87"/>
      <c r="P1406" s="87"/>
      <c r="Q1406" s="87"/>
      <c r="R1406" s="87"/>
      <c r="S1406" s="87"/>
      <c r="T1406" s="87"/>
      <c r="U1406" s="87"/>
      <c r="V1406" s="175"/>
      <c r="W1406" s="87"/>
      <c r="X1406" s="87"/>
      <c r="Y1406" s="87"/>
      <c r="Z1406" s="87"/>
      <c r="AA1406" s="87"/>
      <c r="AB1406" s="87"/>
      <c r="AC1406" s="86"/>
      <c r="AD1406" s="87"/>
    </row>
    <row x14ac:dyDescent="0.25" r="1407" customHeight="1" ht="17.25">
      <c r="A1407" s="235">
        <f>A1406</f>
        <v>25569.375</v>
      </c>
      <c r="B1407" s="179" t="s">
        <v>49</v>
      </c>
      <c r="C1407" s="180"/>
      <c r="D1407" s="180">
        <v>15</v>
      </c>
      <c r="E1407" s="180">
        <v>10</v>
      </c>
      <c r="F1407" s="180">
        <v>6</v>
      </c>
      <c r="G1407" s="180">
        <f>SUM(C1407:F1407)</f>
      </c>
      <c r="H1407" s="125">
        <v>6000</v>
      </c>
      <c r="I1407" s="125">
        <f>G1407*H1407</f>
      </c>
      <c r="J1407" s="125">
        <f>I1407*0.1</f>
      </c>
      <c r="K1407" s="132">
        <f>SUM(I1407:J1407)</f>
      </c>
      <c r="L1407" s="242"/>
      <c r="M1407" s="175"/>
      <c r="N1407" s="87"/>
      <c r="O1407" s="87"/>
      <c r="P1407" s="87"/>
      <c r="Q1407" s="87"/>
      <c r="R1407" s="87"/>
      <c r="S1407" s="87"/>
      <c r="T1407" s="87"/>
      <c r="U1407" s="87"/>
      <c r="V1407" s="175"/>
      <c r="W1407" s="87"/>
      <c r="X1407" s="87"/>
      <c r="Y1407" s="87"/>
      <c r="Z1407" s="87"/>
      <c r="AA1407" s="87"/>
      <c r="AB1407" s="87"/>
      <c r="AC1407" s="86"/>
      <c r="AD1407" s="87"/>
    </row>
    <row x14ac:dyDescent="0.25" r="1408" customHeight="1" ht="17.25">
      <c r="A1408" s="235">
        <f>A1407</f>
        <v>25569.375</v>
      </c>
      <c r="B1408" s="184" t="s">
        <v>9</v>
      </c>
      <c r="C1408" s="180"/>
      <c r="D1408" s="180">
        <v>34</v>
      </c>
      <c r="E1408" s="180"/>
      <c r="F1408" s="180"/>
      <c r="G1408" s="180">
        <f>SUM(C1408:F1408)</f>
      </c>
      <c r="H1408" s="125">
        <v>6000</v>
      </c>
      <c r="I1408" s="125">
        <f>G1408*H1408</f>
      </c>
      <c r="J1408" s="125">
        <f>I1408*0.1</f>
      </c>
      <c r="K1408" s="132">
        <f>SUM(I1408:J1408)</f>
      </c>
      <c r="L1408" s="242"/>
      <c r="M1408" s="175"/>
      <c r="N1408" s="87"/>
      <c r="O1408" s="87"/>
      <c r="P1408" s="87"/>
      <c r="Q1408" s="87"/>
      <c r="R1408" s="87"/>
      <c r="S1408" s="87"/>
      <c r="T1408" s="87"/>
      <c r="U1408" s="87"/>
      <c r="V1408" s="175"/>
      <c r="W1408" s="87"/>
      <c r="X1408" s="87"/>
      <c r="Y1408" s="87"/>
      <c r="Z1408" s="87"/>
      <c r="AA1408" s="87"/>
      <c r="AB1408" s="87"/>
      <c r="AC1408" s="86"/>
      <c r="AD1408" s="87"/>
    </row>
    <row x14ac:dyDescent="0.25" r="1409" customHeight="1" ht="17.25">
      <c r="A1409" s="235">
        <f>A1408</f>
        <v>25569.375</v>
      </c>
      <c r="B1409" s="179" t="s">
        <v>78</v>
      </c>
      <c r="C1409" s="180"/>
      <c r="D1409" s="180">
        <v>20</v>
      </c>
      <c r="E1409" s="180"/>
      <c r="F1409" s="180"/>
      <c r="G1409" s="180">
        <f>SUM(C1409:F1409)</f>
      </c>
      <c r="H1409" s="125">
        <v>6500</v>
      </c>
      <c r="I1409" s="125">
        <f>G1409*H1409</f>
      </c>
      <c r="J1409" s="125">
        <f>I1409*0.1</f>
      </c>
      <c r="K1409" s="132">
        <f>SUM(I1409:J1409)</f>
      </c>
      <c r="L1409" s="242"/>
      <c r="M1409" s="175"/>
      <c r="N1409" s="87"/>
      <c r="O1409" s="87"/>
      <c r="P1409" s="87"/>
      <c r="Q1409" s="87"/>
      <c r="R1409" s="87"/>
      <c r="S1409" s="87"/>
      <c r="T1409" s="87"/>
      <c r="U1409" s="87"/>
      <c r="V1409" s="175"/>
      <c r="W1409" s="87"/>
      <c r="X1409" s="87"/>
      <c r="Y1409" s="87"/>
      <c r="Z1409" s="87"/>
      <c r="AA1409" s="87"/>
      <c r="AB1409" s="87"/>
      <c r="AC1409" s="86"/>
      <c r="AD1409" s="87"/>
    </row>
    <row x14ac:dyDescent="0.25" r="1410" customHeight="1" ht="17.25">
      <c r="A1410" s="235">
        <f>A1409</f>
        <v>25569.375</v>
      </c>
      <c r="B1410" s="179" t="s">
        <v>55</v>
      </c>
      <c r="C1410" s="180"/>
      <c r="D1410" s="180">
        <v>10</v>
      </c>
      <c r="E1410" s="180"/>
      <c r="F1410" s="180"/>
      <c r="G1410" s="180">
        <f>SUM(C1410:F1410)</f>
      </c>
      <c r="H1410" s="125">
        <v>6500</v>
      </c>
      <c r="I1410" s="125">
        <f>G1410*H1410</f>
      </c>
      <c r="J1410" s="125">
        <f>I1410*0.1</f>
      </c>
      <c r="K1410" s="132">
        <f>SUM(I1410:J1410)</f>
      </c>
      <c r="L1410" s="242"/>
      <c r="M1410" s="175"/>
      <c r="N1410" s="87"/>
      <c r="O1410" s="87"/>
      <c r="P1410" s="87"/>
      <c r="Q1410" s="87"/>
      <c r="R1410" s="87"/>
      <c r="S1410" s="87"/>
      <c r="T1410" s="87"/>
      <c r="U1410" s="87"/>
      <c r="V1410" s="175"/>
      <c r="W1410" s="87"/>
      <c r="X1410" s="87"/>
      <c r="Y1410" s="87"/>
      <c r="Z1410" s="87"/>
      <c r="AA1410" s="87"/>
      <c r="AB1410" s="87"/>
      <c r="AC1410" s="86"/>
      <c r="AD1410" s="87"/>
    </row>
    <row x14ac:dyDescent="0.25" r="1411" customHeight="1" ht="17.25">
      <c r="A1411" s="235">
        <f>A1410</f>
        <v>25569.375</v>
      </c>
      <c r="B1411" s="279" t="s">
        <v>80</v>
      </c>
      <c r="C1411" s="180"/>
      <c r="D1411" s="180">
        <v>23</v>
      </c>
      <c r="E1411" s="180"/>
      <c r="F1411" s="180"/>
      <c r="G1411" s="180">
        <f>SUM(C1411:F1411)</f>
      </c>
      <c r="H1411" s="125">
        <v>6000</v>
      </c>
      <c r="I1411" s="125">
        <f>G1411*H1411</f>
      </c>
      <c r="J1411" s="185"/>
      <c r="K1411" s="132">
        <f>SUM(I1411:J1411)</f>
      </c>
      <c r="L1411" s="242"/>
      <c r="M1411" s="175"/>
      <c r="N1411" s="87"/>
      <c r="O1411" s="87"/>
      <c r="P1411" s="87"/>
      <c r="Q1411" s="87"/>
      <c r="R1411" s="87"/>
      <c r="S1411" s="87"/>
      <c r="T1411" s="87"/>
      <c r="U1411" s="87"/>
      <c r="V1411" s="175"/>
      <c r="W1411" s="87"/>
      <c r="X1411" s="87"/>
      <c r="Y1411" s="87"/>
      <c r="Z1411" s="87"/>
      <c r="AA1411" s="87"/>
      <c r="AB1411" s="87"/>
      <c r="AC1411" s="86"/>
      <c r="AD1411" s="87"/>
    </row>
    <row x14ac:dyDescent="0.25" r="1412" customHeight="1" ht="17.25">
      <c r="A1412" s="235">
        <f>A1411</f>
        <v>25569.375</v>
      </c>
      <c r="B1412" s="279" t="s">
        <v>67</v>
      </c>
      <c r="C1412" s="180"/>
      <c r="D1412" s="180">
        <v>7</v>
      </c>
      <c r="E1412" s="180">
        <v>6</v>
      </c>
      <c r="F1412" s="180"/>
      <c r="G1412" s="180">
        <f>SUM(C1412:F1412)</f>
      </c>
      <c r="H1412" s="125">
        <v>5500</v>
      </c>
      <c r="I1412" s="125">
        <f>G1412*H1412</f>
      </c>
      <c r="J1412" s="125">
        <f>I1412*0.1</f>
      </c>
      <c r="K1412" s="132">
        <f>SUM(I1412:J1412)</f>
      </c>
      <c r="L1412" s="242"/>
      <c r="M1412" s="175"/>
      <c r="N1412" s="87"/>
      <c r="O1412" s="87"/>
      <c r="P1412" s="87"/>
      <c r="Q1412" s="87"/>
      <c r="R1412" s="87"/>
      <c r="S1412" s="87"/>
      <c r="T1412" s="87"/>
      <c r="U1412" s="87"/>
      <c r="V1412" s="175"/>
      <c r="W1412" s="87"/>
      <c r="X1412" s="87"/>
      <c r="Y1412" s="87"/>
      <c r="Z1412" s="87"/>
      <c r="AA1412" s="87"/>
      <c r="AB1412" s="87"/>
      <c r="AC1412" s="86"/>
      <c r="AD1412" s="87"/>
    </row>
    <row x14ac:dyDescent="0.25" r="1413" customHeight="1" ht="17.25">
      <c r="A1413" s="235">
        <f>A1412</f>
        <v>25569.375</v>
      </c>
      <c r="B1413" s="279" t="s">
        <v>74</v>
      </c>
      <c r="C1413" s="180"/>
      <c r="D1413" s="180">
        <v>26</v>
      </c>
      <c r="E1413" s="180">
        <v>17</v>
      </c>
      <c r="F1413" s="180">
        <v>5</v>
      </c>
      <c r="G1413" s="180">
        <f>SUM(C1413:F1413)</f>
      </c>
      <c r="H1413" s="187">
        <v>5000</v>
      </c>
      <c r="I1413" s="125">
        <f>G1413*H1413</f>
      </c>
      <c r="J1413" s="125">
        <f>I1413*0.1</f>
      </c>
      <c r="K1413" s="132">
        <f>SUM(I1413:J1413)</f>
      </c>
      <c r="L1413" s="242"/>
      <c r="M1413" s="175"/>
      <c r="N1413" s="87"/>
      <c r="O1413" s="87"/>
      <c r="P1413" s="87"/>
      <c r="Q1413" s="87"/>
      <c r="R1413" s="87"/>
      <c r="S1413" s="87"/>
      <c r="T1413" s="87"/>
      <c r="U1413" s="87"/>
      <c r="V1413" s="175"/>
      <c r="W1413" s="87"/>
      <c r="X1413" s="87"/>
      <c r="Y1413" s="87"/>
      <c r="Z1413" s="87"/>
      <c r="AA1413" s="87"/>
      <c r="AB1413" s="87"/>
      <c r="AC1413" s="86"/>
      <c r="AD1413" s="87"/>
    </row>
    <row x14ac:dyDescent="0.25" r="1414" customHeight="1" ht="17.25">
      <c r="A1414" s="235">
        <f>A1413</f>
        <v>25569.375</v>
      </c>
      <c r="B1414" s="280" t="s">
        <v>11</v>
      </c>
      <c r="C1414" s="180"/>
      <c r="D1414" s="180">
        <v>13</v>
      </c>
      <c r="E1414" s="180">
        <v>7</v>
      </c>
      <c r="F1414" s="180"/>
      <c r="G1414" s="180">
        <f>SUM(C1414:F1414)</f>
      </c>
      <c r="H1414" s="125">
        <v>6000</v>
      </c>
      <c r="I1414" s="125">
        <f>G1414*H1414</f>
      </c>
      <c r="J1414" s="125">
        <f>I1414*0.1</f>
      </c>
      <c r="K1414" s="132">
        <f>SUM(I1414:J1414)</f>
      </c>
      <c r="L1414" s="242"/>
      <c r="M1414" s="175"/>
      <c r="N1414" s="87"/>
      <c r="O1414" s="87"/>
      <c r="P1414" s="87"/>
      <c r="Q1414" s="87"/>
      <c r="R1414" s="87"/>
      <c r="S1414" s="87"/>
      <c r="T1414" s="87"/>
      <c r="U1414" s="87"/>
      <c r="V1414" s="175"/>
      <c r="W1414" s="87"/>
      <c r="X1414" s="87"/>
      <c r="Y1414" s="87"/>
      <c r="Z1414" s="87"/>
      <c r="AA1414" s="87"/>
      <c r="AB1414" s="87"/>
      <c r="AC1414" s="86"/>
      <c r="AD1414" s="87"/>
    </row>
    <row x14ac:dyDescent="0.25" r="1415" customHeight="1" ht="17.25">
      <c r="A1415" s="235">
        <f>A1414</f>
        <v>25569.375</v>
      </c>
      <c r="B1415" s="279" t="s">
        <v>22</v>
      </c>
      <c r="C1415" s="180"/>
      <c r="D1415" s="180">
        <v>37</v>
      </c>
      <c r="E1415" s="180"/>
      <c r="F1415" s="180"/>
      <c r="G1415" s="180">
        <f>SUM(C1415:F1415)</f>
      </c>
      <c r="H1415" s="237">
        <v>4800</v>
      </c>
      <c r="I1415" s="125">
        <f>G1415*H1415</f>
      </c>
      <c r="J1415" s="125">
        <f>I1415*0.1</f>
      </c>
      <c r="K1415" s="132">
        <f>SUM(I1415:J1415)</f>
      </c>
      <c r="L1415" s="242"/>
      <c r="M1415" s="175"/>
      <c r="N1415" s="87"/>
      <c r="O1415" s="87"/>
      <c r="P1415" s="87"/>
      <c r="Q1415" s="87"/>
      <c r="R1415" s="87"/>
      <c r="S1415" s="87"/>
      <c r="T1415" s="87"/>
      <c r="U1415" s="87"/>
      <c r="V1415" s="175"/>
      <c r="W1415" s="87"/>
      <c r="X1415" s="87"/>
      <c r="Y1415" s="87"/>
      <c r="Z1415" s="87"/>
      <c r="AA1415" s="87"/>
      <c r="AB1415" s="87"/>
      <c r="AC1415" s="86"/>
      <c r="AD1415" s="87"/>
    </row>
    <row x14ac:dyDescent="0.25" r="1416" customHeight="1" ht="17.25">
      <c r="A1416" s="235">
        <f>A1415</f>
        <v>25569.375</v>
      </c>
      <c r="B1416" s="279" t="s">
        <v>84</v>
      </c>
      <c r="C1416" s="180"/>
      <c r="D1416" s="180">
        <v>16</v>
      </c>
      <c r="E1416" s="180">
        <v>9</v>
      </c>
      <c r="F1416" s="180"/>
      <c r="G1416" s="180">
        <f>SUM(C1416:F1416)</f>
      </c>
      <c r="H1416" s="237">
        <v>4800</v>
      </c>
      <c r="I1416" s="125">
        <f>G1416*H1416</f>
      </c>
      <c r="J1416" s="125">
        <f>I1416*0.1</f>
      </c>
      <c r="K1416" s="132">
        <f>SUM(I1416:J1416)</f>
      </c>
      <c r="L1416" s="242"/>
      <c r="M1416" s="175"/>
      <c r="N1416" s="87"/>
      <c r="O1416" s="87"/>
      <c r="P1416" s="87"/>
      <c r="Q1416" s="87"/>
      <c r="R1416" s="87"/>
      <c r="S1416" s="87"/>
      <c r="T1416" s="87"/>
      <c r="U1416" s="87"/>
      <c r="V1416" s="175"/>
      <c r="W1416" s="87"/>
      <c r="X1416" s="87"/>
      <c r="Y1416" s="87"/>
      <c r="Z1416" s="87"/>
      <c r="AA1416" s="87"/>
      <c r="AB1416" s="87"/>
      <c r="AC1416" s="86"/>
      <c r="AD1416" s="87"/>
    </row>
    <row x14ac:dyDescent="0.25" r="1417" customHeight="1" ht="17.25">
      <c r="A1417" s="235">
        <f>A1416</f>
        <v>25569.375</v>
      </c>
      <c r="B1417" s="280" t="s">
        <v>17</v>
      </c>
      <c r="C1417" s="180"/>
      <c r="D1417" s="180">
        <v>37</v>
      </c>
      <c r="E1417" s="180">
        <v>12</v>
      </c>
      <c r="F1417" s="180"/>
      <c r="G1417" s="180">
        <f>SUM(C1417:F1417)</f>
      </c>
      <c r="H1417" s="125">
        <v>6000</v>
      </c>
      <c r="I1417" s="125">
        <f>G1417*H1417</f>
      </c>
      <c r="J1417" s="185"/>
      <c r="K1417" s="132">
        <f>SUM(I1417:J1417)</f>
      </c>
      <c r="L1417" s="242"/>
      <c r="M1417" s="175"/>
      <c r="N1417" s="87"/>
      <c r="O1417" s="87"/>
      <c r="P1417" s="87"/>
      <c r="Q1417" s="87"/>
      <c r="R1417" s="87"/>
      <c r="S1417" s="87"/>
      <c r="T1417" s="87"/>
      <c r="U1417" s="87"/>
      <c r="V1417" s="175"/>
      <c r="W1417" s="87"/>
      <c r="X1417" s="87"/>
      <c r="Y1417" s="87"/>
      <c r="Z1417" s="87"/>
      <c r="AA1417" s="87"/>
      <c r="AB1417" s="87"/>
      <c r="AC1417" s="86"/>
      <c r="AD1417" s="87"/>
    </row>
    <row x14ac:dyDescent="0.25" r="1418" customHeight="1" ht="17.25">
      <c r="A1418" s="235">
        <f>A1417</f>
        <v>25569.375</v>
      </c>
      <c r="B1418" s="279" t="s">
        <v>29</v>
      </c>
      <c r="C1418" s="188" t="s">
        <v>14</v>
      </c>
      <c r="D1418" s="180">
        <v>14</v>
      </c>
      <c r="E1418" s="180">
        <v>13</v>
      </c>
      <c r="F1418" s="180"/>
      <c r="G1418" s="180">
        <f>SUM(C1418:F1418)</f>
      </c>
      <c r="H1418" s="125">
        <v>5500</v>
      </c>
      <c r="I1418" s="125">
        <f>G1418*H1418</f>
      </c>
      <c r="J1418" s="125">
        <f>I1418*0.1</f>
      </c>
      <c r="K1418" s="132">
        <f>SUM(I1418:J1418)</f>
      </c>
      <c r="L1418" s="242"/>
      <c r="M1418" s="175"/>
      <c r="N1418" s="87"/>
      <c r="O1418" s="87"/>
      <c r="P1418" s="87"/>
      <c r="Q1418" s="87"/>
      <c r="R1418" s="87"/>
      <c r="S1418" s="87"/>
      <c r="T1418" s="87"/>
      <c r="U1418" s="87"/>
      <c r="V1418" s="175"/>
      <c r="W1418" s="87"/>
      <c r="X1418" s="87"/>
      <c r="Y1418" s="87"/>
      <c r="Z1418" s="87"/>
      <c r="AA1418" s="87"/>
      <c r="AB1418" s="87"/>
      <c r="AC1418" s="86"/>
      <c r="AD1418" s="87"/>
    </row>
    <row x14ac:dyDescent="0.25" r="1419" customHeight="1" ht="17.25">
      <c r="A1419" s="235">
        <f>A1418</f>
        <v>25569.375</v>
      </c>
      <c r="B1419" s="279" t="s">
        <v>15</v>
      </c>
      <c r="C1419" s="180"/>
      <c r="D1419" s="180">
        <v>25</v>
      </c>
      <c r="E1419" s="180">
        <v>5</v>
      </c>
      <c r="F1419" s="180"/>
      <c r="G1419" s="180">
        <f>SUM(C1419:F1419)</f>
      </c>
      <c r="H1419" s="237">
        <v>4800</v>
      </c>
      <c r="I1419" s="125">
        <f>G1419*H1419</f>
      </c>
      <c r="J1419" s="125">
        <f>I1419*0.1</f>
      </c>
      <c r="K1419" s="132">
        <f>SUM(I1419:J1419)</f>
      </c>
      <c r="L1419" s="242"/>
      <c r="M1419" s="175"/>
      <c r="N1419" s="87"/>
      <c r="O1419" s="87"/>
      <c r="P1419" s="87"/>
      <c r="Q1419" s="87"/>
      <c r="R1419" s="87"/>
      <c r="S1419" s="87"/>
      <c r="T1419" s="87"/>
      <c r="U1419" s="87"/>
      <c r="V1419" s="175"/>
      <c r="W1419" s="87"/>
      <c r="X1419" s="87"/>
      <c r="Y1419" s="87"/>
      <c r="Z1419" s="87"/>
      <c r="AA1419" s="87"/>
      <c r="AB1419" s="87"/>
      <c r="AC1419" s="86"/>
      <c r="AD1419" s="87"/>
    </row>
    <row x14ac:dyDescent="0.25" r="1420" customHeight="1" ht="17.25">
      <c r="A1420" s="235">
        <f>A1419</f>
        <v>25569.375</v>
      </c>
      <c r="B1420" s="279" t="s">
        <v>21</v>
      </c>
      <c r="C1420" s="188" t="s">
        <v>14</v>
      </c>
      <c r="D1420" s="180">
        <v>13</v>
      </c>
      <c r="E1420" s="180"/>
      <c r="F1420" s="180"/>
      <c r="G1420" s="180">
        <f>SUM(C1420:F1420)</f>
      </c>
      <c r="H1420" s="125">
        <v>5000</v>
      </c>
      <c r="I1420" s="125">
        <f>G1420*H1420</f>
      </c>
      <c r="J1420" s="125">
        <f>I1420*0.1</f>
      </c>
      <c r="K1420" s="132">
        <f>SUM(I1420:J1420)</f>
      </c>
      <c r="L1420" s="242"/>
      <c r="M1420" s="175"/>
      <c r="N1420" s="87"/>
      <c r="O1420" s="87"/>
      <c r="P1420" s="87"/>
      <c r="Q1420" s="87"/>
      <c r="R1420" s="87"/>
      <c r="S1420" s="87"/>
      <c r="T1420" s="87"/>
      <c r="U1420" s="87"/>
      <c r="V1420" s="175"/>
      <c r="W1420" s="87"/>
      <c r="X1420" s="87"/>
      <c r="Y1420" s="87"/>
      <c r="Z1420" s="87"/>
      <c r="AA1420" s="87"/>
      <c r="AB1420" s="87"/>
      <c r="AC1420" s="86"/>
      <c r="AD1420" s="87"/>
    </row>
    <row x14ac:dyDescent="0.25" r="1421" customHeight="1" ht="17.25">
      <c r="A1421" s="235">
        <f>A1420</f>
        <v>25569.375</v>
      </c>
      <c r="B1421" s="279" t="s">
        <v>52</v>
      </c>
      <c r="C1421" s="180"/>
      <c r="D1421" s="180">
        <v>15</v>
      </c>
      <c r="E1421" s="180">
        <v>8</v>
      </c>
      <c r="F1421" s="180"/>
      <c r="G1421" s="180">
        <f>SUM(C1421:F1421)</f>
      </c>
      <c r="H1421" s="125">
        <v>5000</v>
      </c>
      <c r="I1421" s="125">
        <f>G1421*H1421</f>
      </c>
      <c r="J1421" s="125">
        <f>I1421*0.1</f>
      </c>
      <c r="K1421" s="132">
        <f>SUM(I1421:J1421)</f>
      </c>
      <c r="L1421" s="242"/>
      <c r="M1421" s="175"/>
      <c r="N1421" s="87"/>
      <c r="O1421" s="87"/>
      <c r="P1421" s="87"/>
      <c r="Q1421" s="87"/>
      <c r="R1421" s="87"/>
      <c r="S1421" s="87"/>
      <c r="T1421" s="87"/>
      <c r="U1421" s="87"/>
      <c r="V1421" s="175"/>
      <c r="W1421" s="87"/>
      <c r="X1421" s="87"/>
      <c r="Y1421" s="87"/>
      <c r="Z1421" s="87"/>
      <c r="AA1421" s="87"/>
      <c r="AB1421" s="87"/>
      <c r="AC1421" s="86"/>
      <c r="AD1421" s="87"/>
    </row>
    <row x14ac:dyDescent="0.25" r="1422" customHeight="1" ht="17.25">
      <c r="A1422" s="235">
        <f>A1421</f>
        <v>25569.375</v>
      </c>
      <c r="B1422" s="279" t="s">
        <v>61</v>
      </c>
      <c r="C1422" s="180"/>
      <c r="D1422" s="180">
        <v>8</v>
      </c>
      <c r="E1422" s="180"/>
      <c r="F1422" s="180"/>
      <c r="G1422" s="180">
        <f>SUM(C1422:F1422)</f>
      </c>
      <c r="H1422" s="125">
        <v>5000</v>
      </c>
      <c r="I1422" s="125">
        <f>G1422*H1422</f>
      </c>
      <c r="J1422" s="125">
        <f>I1422*0.1</f>
      </c>
      <c r="K1422" s="132">
        <f>SUM(I1422:J1422)</f>
      </c>
      <c r="L1422" s="242"/>
      <c r="M1422" s="175"/>
      <c r="N1422" s="87"/>
      <c r="O1422" s="87"/>
      <c r="P1422" s="87"/>
      <c r="Q1422" s="87"/>
      <c r="R1422" s="87"/>
      <c r="S1422" s="87"/>
      <c r="T1422" s="87"/>
      <c r="U1422" s="87"/>
      <c r="V1422" s="175"/>
      <c r="W1422" s="87"/>
      <c r="X1422" s="87"/>
      <c r="Y1422" s="87"/>
      <c r="Z1422" s="87"/>
      <c r="AA1422" s="87"/>
      <c r="AB1422" s="87"/>
      <c r="AC1422" s="86"/>
      <c r="AD1422" s="87"/>
    </row>
    <row x14ac:dyDescent="0.25" r="1423" customHeight="1" ht="17.25">
      <c r="A1423" s="235">
        <f>A1422</f>
        <v>25569.375</v>
      </c>
      <c r="B1423" s="280" t="s">
        <v>33</v>
      </c>
      <c r="C1423" s="180"/>
      <c r="D1423" s="180">
        <v>11</v>
      </c>
      <c r="E1423" s="180"/>
      <c r="F1423" s="180"/>
      <c r="G1423" s="180">
        <f>SUM(C1423:F1423)</f>
      </c>
      <c r="H1423" s="125">
        <v>5500</v>
      </c>
      <c r="I1423" s="125">
        <f>G1423*H1423</f>
      </c>
      <c r="J1423" s="125">
        <f>I1423*0.1</f>
      </c>
      <c r="K1423" s="132">
        <f>SUM(I1423:J1423)</f>
      </c>
      <c r="L1423" s="242"/>
      <c r="M1423" s="175"/>
      <c r="N1423" s="87"/>
      <c r="O1423" s="87"/>
      <c r="P1423" s="87"/>
      <c r="Q1423" s="87"/>
      <c r="R1423" s="87"/>
      <c r="S1423" s="87"/>
      <c r="T1423" s="87"/>
      <c r="U1423" s="87"/>
      <c r="V1423" s="175"/>
      <c r="W1423" s="87"/>
      <c r="X1423" s="87"/>
      <c r="Y1423" s="87"/>
      <c r="Z1423" s="87"/>
      <c r="AA1423" s="87"/>
      <c r="AB1423" s="87"/>
      <c r="AC1423" s="86"/>
      <c r="AD1423" s="87"/>
    </row>
    <row x14ac:dyDescent="0.25" r="1424" customHeight="1" ht="17.25">
      <c r="A1424" s="235">
        <f>A1423</f>
        <v>25569.375</v>
      </c>
      <c r="B1424" s="279" t="s">
        <v>30</v>
      </c>
      <c r="C1424" s="180"/>
      <c r="D1424" s="180">
        <v>17</v>
      </c>
      <c r="E1424" s="180"/>
      <c r="F1424" s="180"/>
      <c r="G1424" s="180">
        <f>SUM(C1424:F1424)</f>
      </c>
      <c r="H1424" s="125">
        <v>6000</v>
      </c>
      <c r="I1424" s="125">
        <f>G1424*H1424</f>
      </c>
      <c r="J1424" s="125">
        <f>I1424*0.1</f>
      </c>
      <c r="K1424" s="132">
        <f>SUM(I1424:J1424)</f>
      </c>
      <c r="L1424" s="242"/>
      <c r="M1424" s="175"/>
      <c r="N1424" s="87"/>
      <c r="O1424" s="87"/>
      <c r="P1424" s="87"/>
      <c r="Q1424" s="87"/>
      <c r="R1424" s="87"/>
      <c r="S1424" s="87"/>
      <c r="T1424" s="87"/>
      <c r="U1424" s="87"/>
      <c r="V1424" s="175"/>
      <c r="W1424" s="87"/>
      <c r="X1424" s="87"/>
      <c r="Y1424" s="87"/>
      <c r="Z1424" s="87"/>
      <c r="AA1424" s="87"/>
      <c r="AB1424" s="87"/>
      <c r="AC1424" s="86"/>
      <c r="AD1424" s="87"/>
    </row>
    <row x14ac:dyDescent="0.25" r="1425" customHeight="1" ht="17.25">
      <c r="A1425" s="235">
        <f>A1424</f>
        <v>25569.375</v>
      </c>
      <c r="B1425" s="279" t="s">
        <v>28</v>
      </c>
      <c r="C1425" s="188" t="s">
        <v>14</v>
      </c>
      <c r="D1425" s="180">
        <v>20</v>
      </c>
      <c r="E1425" s="180"/>
      <c r="F1425" s="180"/>
      <c r="G1425" s="180">
        <f>SUM(C1425:F1425)</f>
      </c>
      <c r="H1425" s="125">
        <v>5000</v>
      </c>
      <c r="I1425" s="125">
        <f>G1425*H1425</f>
      </c>
      <c r="J1425" s="125">
        <f>I1425*0.1</f>
      </c>
      <c r="K1425" s="132">
        <f>SUM(I1425:J1425)</f>
      </c>
      <c r="L1425" s="242"/>
      <c r="M1425" s="175"/>
      <c r="N1425" s="87"/>
      <c r="O1425" s="87"/>
      <c r="P1425" s="87"/>
      <c r="Q1425" s="87"/>
      <c r="R1425" s="87"/>
      <c r="S1425" s="87"/>
      <c r="T1425" s="87"/>
      <c r="U1425" s="87"/>
      <c r="V1425" s="175"/>
      <c r="W1425" s="87"/>
      <c r="X1425" s="87"/>
      <c r="Y1425" s="87"/>
      <c r="Z1425" s="87"/>
      <c r="AA1425" s="87"/>
      <c r="AB1425" s="87"/>
      <c r="AC1425" s="86"/>
      <c r="AD1425" s="87"/>
    </row>
    <row x14ac:dyDescent="0.25" r="1426" customHeight="1" ht="17.25">
      <c r="A1426" s="235">
        <f>A1425</f>
        <v>25569.375</v>
      </c>
      <c r="B1426" s="179" t="s">
        <v>12</v>
      </c>
      <c r="C1426" s="180"/>
      <c r="D1426" s="180">
        <v>18</v>
      </c>
      <c r="E1426" s="180">
        <v>6</v>
      </c>
      <c r="F1426" s="180"/>
      <c r="G1426" s="180">
        <f>SUM(C1426:F1426)</f>
      </c>
      <c r="H1426" s="125">
        <v>6000</v>
      </c>
      <c r="I1426" s="125">
        <f>G1426*H1426</f>
      </c>
      <c r="J1426" s="125">
        <f>I1426*0.1</f>
      </c>
      <c r="K1426" s="132">
        <f>SUM(I1426:J1426)</f>
      </c>
      <c r="L1426" s="242"/>
      <c r="M1426" s="175"/>
      <c r="N1426" s="87"/>
      <c r="O1426" s="87"/>
      <c r="P1426" s="87"/>
      <c r="Q1426" s="87"/>
      <c r="R1426" s="87"/>
      <c r="S1426" s="87"/>
      <c r="T1426" s="87"/>
      <c r="U1426" s="87"/>
      <c r="V1426" s="175"/>
      <c r="W1426" s="87"/>
      <c r="X1426" s="87"/>
      <c r="Y1426" s="87"/>
      <c r="Z1426" s="87"/>
      <c r="AA1426" s="87"/>
      <c r="AB1426" s="87"/>
      <c r="AC1426" s="86"/>
      <c r="AD1426" s="87"/>
    </row>
    <row x14ac:dyDescent="0.25" r="1427" customHeight="1" ht="17.25">
      <c r="A1427" s="235">
        <f>A1426</f>
        <v>25569.375</v>
      </c>
      <c r="B1427" s="179" t="s">
        <v>100</v>
      </c>
      <c r="C1427" s="180"/>
      <c r="D1427" s="180">
        <v>6</v>
      </c>
      <c r="E1427" s="180"/>
      <c r="F1427" s="180"/>
      <c r="G1427" s="180">
        <f>SUM(C1427:F1427)</f>
      </c>
      <c r="H1427" s="125">
        <v>5500</v>
      </c>
      <c r="I1427" s="125">
        <f>G1427*H1427</f>
      </c>
      <c r="J1427" s="125">
        <f>I1427*0.1</f>
      </c>
      <c r="K1427" s="125">
        <f>SUM(I1427:J1427)</f>
      </c>
      <c r="L1427" s="242"/>
      <c r="M1427" s="175"/>
      <c r="N1427" s="87"/>
      <c r="O1427" s="87"/>
      <c r="P1427" s="87"/>
      <c r="Q1427" s="87"/>
      <c r="R1427" s="87"/>
      <c r="S1427" s="87"/>
      <c r="T1427" s="87"/>
      <c r="U1427" s="87"/>
      <c r="V1427" s="175"/>
      <c r="W1427" s="87"/>
      <c r="X1427" s="87"/>
      <c r="Y1427" s="87"/>
      <c r="Z1427" s="87"/>
      <c r="AA1427" s="87"/>
      <c r="AB1427" s="87"/>
      <c r="AC1427" s="86"/>
      <c r="AD1427" s="87"/>
    </row>
    <row x14ac:dyDescent="0.25" r="1428" customHeight="1" ht="17.25">
      <c r="A1428" s="235">
        <f>A1427</f>
        <v>25569.375</v>
      </c>
      <c r="B1428" s="179" t="s">
        <v>37</v>
      </c>
      <c r="C1428" s="180"/>
      <c r="D1428" s="180">
        <v>5</v>
      </c>
      <c r="E1428" s="180"/>
      <c r="F1428" s="180"/>
      <c r="G1428" s="180">
        <f>SUM(C1428:F1428)</f>
      </c>
      <c r="H1428" s="125">
        <v>6500</v>
      </c>
      <c r="I1428" s="125">
        <f>G1428*H1428</f>
      </c>
      <c r="J1428" s="125">
        <f>I1428*0.1</f>
      </c>
      <c r="K1428" s="125">
        <f>SUM(I1428:J1428)</f>
      </c>
      <c r="L1428" s="242"/>
      <c r="M1428" s="175"/>
      <c r="N1428" s="87"/>
      <c r="O1428" s="87"/>
      <c r="P1428" s="87"/>
      <c r="Q1428" s="87"/>
      <c r="R1428" s="87"/>
      <c r="S1428" s="87"/>
      <c r="T1428" s="87"/>
      <c r="U1428" s="87"/>
      <c r="V1428" s="175"/>
      <c r="W1428" s="87"/>
      <c r="X1428" s="87"/>
      <c r="Y1428" s="87"/>
      <c r="Z1428" s="87"/>
      <c r="AA1428" s="87"/>
      <c r="AB1428" s="87"/>
      <c r="AC1428" s="86"/>
      <c r="AD1428" s="87"/>
    </row>
    <row x14ac:dyDescent="0.25" r="1429" customHeight="1" ht="17.25">
      <c r="A1429" s="235">
        <f>A1428</f>
        <v>25569.375</v>
      </c>
      <c r="B1429" s="186" t="s">
        <v>64</v>
      </c>
      <c r="C1429" s="180"/>
      <c r="D1429" s="180">
        <v>55</v>
      </c>
      <c r="E1429" s="180">
        <v>18</v>
      </c>
      <c r="F1429" s="180"/>
      <c r="G1429" s="180">
        <f>SUM(C1429:F1429)</f>
      </c>
      <c r="H1429" s="182">
        <v>5500</v>
      </c>
      <c r="I1429" s="125">
        <f>G1429*H1429</f>
      </c>
      <c r="J1429" s="125">
        <f>I1429*0.1</f>
      </c>
      <c r="K1429" s="125">
        <f>SUM(I1429:J1429)</f>
      </c>
      <c r="L1429" s="242"/>
      <c r="M1429" s="175"/>
      <c r="N1429" s="87"/>
      <c r="O1429" s="87"/>
      <c r="P1429" s="87"/>
      <c r="Q1429" s="87"/>
      <c r="R1429" s="87"/>
      <c r="S1429" s="87"/>
      <c r="T1429" s="87"/>
      <c r="U1429" s="87"/>
      <c r="V1429" s="175"/>
      <c r="W1429" s="87"/>
      <c r="X1429" s="87"/>
      <c r="Y1429" s="87"/>
      <c r="Z1429" s="87"/>
      <c r="AA1429" s="87"/>
      <c r="AB1429" s="87"/>
      <c r="AC1429" s="86"/>
      <c r="AD1429" s="87"/>
    </row>
    <row x14ac:dyDescent="0.25" r="1430" customHeight="1" ht="17.25">
      <c r="A1430" s="235">
        <f>A1429</f>
        <v>25569.375</v>
      </c>
      <c r="B1430" s="186" t="s">
        <v>25</v>
      </c>
      <c r="C1430" s="180"/>
      <c r="D1430" s="180">
        <v>20</v>
      </c>
      <c r="E1430" s="180"/>
      <c r="F1430" s="180"/>
      <c r="G1430" s="180">
        <f>SUM(C1430:F1430)</f>
      </c>
      <c r="H1430" s="125">
        <v>6000</v>
      </c>
      <c r="I1430" s="125">
        <f>G1430*H1430</f>
      </c>
      <c r="J1430" s="125">
        <f>I1430*0.1</f>
      </c>
      <c r="K1430" s="125">
        <f>SUM(I1430:J1430)</f>
      </c>
      <c r="L1430" s="242"/>
      <c r="M1430" s="175"/>
      <c r="N1430" s="87"/>
      <c r="O1430" s="87"/>
      <c r="P1430" s="87"/>
      <c r="Q1430" s="87"/>
      <c r="R1430" s="87"/>
      <c r="S1430" s="87"/>
      <c r="T1430" s="87"/>
      <c r="U1430" s="87"/>
      <c r="V1430" s="175"/>
      <c r="W1430" s="87"/>
      <c r="X1430" s="87"/>
      <c r="Y1430" s="87"/>
      <c r="Z1430" s="87"/>
      <c r="AA1430" s="87"/>
      <c r="AB1430" s="87"/>
      <c r="AC1430" s="86"/>
      <c r="AD1430" s="87"/>
    </row>
    <row x14ac:dyDescent="0.25" r="1431" customHeight="1" ht="17.25">
      <c r="A1431" s="235">
        <f>A1430</f>
        <v>25569.375</v>
      </c>
      <c r="B1431" s="279" t="s">
        <v>76</v>
      </c>
      <c r="C1431" s="188" t="s">
        <v>14</v>
      </c>
      <c r="D1431" s="180">
        <v>18</v>
      </c>
      <c r="E1431" s="180">
        <v>12</v>
      </c>
      <c r="F1431" s="180">
        <v>5</v>
      </c>
      <c r="G1431" s="180">
        <f>SUM(C1431:F1431)</f>
      </c>
      <c r="H1431" s="125">
        <v>6000</v>
      </c>
      <c r="I1431" s="125">
        <f>G1431*H1431</f>
      </c>
      <c r="J1431" s="125">
        <f>I1431*0.1</f>
      </c>
      <c r="K1431" s="125">
        <f>SUM(I1431:J1431)</f>
      </c>
      <c r="L1431" s="242"/>
      <c r="M1431" s="175"/>
      <c r="N1431" s="87"/>
      <c r="O1431" s="87"/>
      <c r="P1431" s="87"/>
      <c r="Q1431" s="87"/>
      <c r="R1431" s="87"/>
      <c r="S1431" s="87"/>
      <c r="T1431" s="87"/>
      <c r="U1431" s="87"/>
      <c r="V1431" s="175"/>
      <c r="W1431" s="87"/>
      <c r="X1431" s="87"/>
      <c r="Y1431" s="87"/>
      <c r="Z1431" s="87"/>
      <c r="AA1431" s="87"/>
      <c r="AB1431" s="87"/>
      <c r="AC1431" s="86"/>
      <c r="AD1431" s="87"/>
    </row>
    <row x14ac:dyDescent="0.25" r="1432" customHeight="1" ht="17.25">
      <c r="A1432" s="235">
        <f>A1431</f>
        <v>25569.375</v>
      </c>
      <c r="B1432" s="186" t="s">
        <v>149</v>
      </c>
      <c r="C1432" s="180"/>
      <c r="D1432" s="180">
        <v>108</v>
      </c>
      <c r="E1432" s="180">
        <v>38</v>
      </c>
      <c r="F1432" s="180">
        <v>4</v>
      </c>
      <c r="G1432" s="180">
        <f>SUM(C1432:F1432)</f>
      </c>
      <c r="H1432" s="125">
        <v>6000</v>
      </c>
      <c r="I1432" s="125">
        <f>G1432*H1432</f>
      </c>
      <c r="J1432" s="125">
        <f>I1432*0.1</f>
      </c>
      <c r="K1432" s="125">
        <f>SUM(I1432:J1432)</f>
      </c>
      <c r="L1432" s="242"/>
      <c r="M1432" s="175"/>
      <c r="N1432" s="87"/>
      <c r="O1432" s="87"/>
      <c r="P1432" s="87"/>
      <c r="Q1432" s="87"/>
      <c r="R1432" s="87"/>
      <c r="S1432" s="87"/>
      <c r="T1432" s="87"/>
      <c r="U1432" s="87"/>
      <c r="V1432" s="175"/>
      <c r="W1432" s="87"/>
      <c r="X1432" s="87"/>
      <c r="Y1432" s="87"/>
      <c r="Z1432" s="87"/>
      <c r="AA1432" s="87"/>
      <c r="AB1432" s="87"/>
      <c r="AC1432" s="86"/>
      <c r="AD1432" s="87"/>
    </row>
    <row x14ac:dyDescent="0.25" r="1433" customHeight="1" ht="17.25">
      <c r="A1433" s="235">
        <f>A1432</f>
        <v>25569.375</v>
      </c>
      <c r="B1433" s="280" t="s">
        <v>43</v>
      </c>
      <c r="C1433" s="180"/>
      <c r="D1433" s="180">
        <v>44</v>
      </c>
      <c r="E1433" s="180">
        <v>15</v>
      </c>
      <c r="F1433" s="180"/>
      <c r="G1433" s="180">
        <f>SUM(C1433:F1433)</f>
      </c>
      <c r="H1433" s="125">
        <v>6000</v>
      </c>
      <c r="I1433" s="125">
        <f>G1433*H1433</f>
      </c>
      <c r="J1433" s="125">
        <f>I1433*0.1</f>
      </c>
      <c r="K1433" s="125">
        <f>SUM(I1433:J1433)</f>
      </c>
      <c r="L1433" s="242"/>
      <c r="M1433" s="175"/>
      <c r="N1433" s="87"/>
      <c r="O1433" s="87"/>
      <c r="P1433" s="87"/>
      <c r="Q1433" s="87"/>
      <c r="R1433" s="87"/>
      <c r="S1433" s="87"/>
      <c r="T1433" s="87"/>
      <c r="U1433" s="87"/>
      <c r="V1433" s="175"/>
      <c r="W1433" s="87"/>
      <c r="X1433" s="87"/>
      <c r="Y1433" s="87"/>
      <c r="Z1433" s="87"/>
      <c r="AA1433" s="87"/>
      <c r="AB1433" s="87"/>
      <c r="AC1433" s="86"/>
      <c r="AD1433" s="87"/>
    </row>
    <row x14ac:dyDescent="0.25" r="1434" customHeight="1" ht="17.25">
      <c r="A1434" s="235">
        <f>A1433</f>
        <v>25569.375</v>
      </c>
      <c r="B1434" s="280" t="s">
        <v>18</v>
      </c>
      <c r="C1434" s="180"/>
      <c r="D1434" s="180">
        <v>9</v>
      </c>
      <c r="E1434" s="180">
        <v>7</v>
      </c>
      <c r="F1434" s="180">
        <v>6</v>
      </c>
      <c r="G1434" s="180">
        <f>SUM(C1434:F1434)</f>
      </c>
      <c r="H1434" s="125">
        <v>6000</v>
      </c>
      <c r="I1434" s="125">
        <f>G1434*H1434</f>
      </c>
      <c r="J1434" s="125">
        <f>I1434*0.1</f>
      </c>
      <c r="K1434" s="125">
        <f>SUM(I1434:J1434)</f>
      </c>
      <c r="L1434" s="242"/>
      <c r="M1434" s="175"/>
      <c r="N1434" s="87"/>
      <c r="O1434" s="87"/>
      <c r="P1434" s="87"/>
      <c r="Q1434" s="87"/>
      <c r="R1434" s="87"/>
      <c r="S1434" s="87"/>
      <c r="T1434" s="87"/>
      <c r="U1434" s="87"/>
      <c r="V1434" s="175"/>
      <c r="W1434" s="87"/>
      <c r="X1434" s="87"/>
      <c r="Y1434" s="87"/>
      <c r="Z1434" s="87"/>
      <c r="AA1434" s="87"/>
      <c r="AB1434" s="87"/>
      <c r="AC1434" s="86"/>
      <c r="AD1434" s="87"/>
    </row>
    <row x14ac:dyDescent="0.25" r="1435" customHeight="1" ht="17.25">
      <c r="A1435" s="235">
        <f>A1434</f>
        <v>25569.375</v>
      </c>
      <c r="B1435" s="280" t="s">
        <v>82</v>
      </c>
      <c r="C1435" s="188" t="s">
        <v>14</v>
      </c>
      <c r="D1435" s="180">
        <v>25</v>
      </c>
      <c r="E1435" s="181">
        <v>9</v>
      </c>
      <c r="F1435" s="180">
        <v>7</v>
      </c>
      <c r="G1435" s="180">
        <f>SUM(C1435:F1435)</f>
      </c>
      <c r="H1435" s="125">
        <v>5000</v>
      </c>
      <c r="I1435" s="125">
        <f>G1435*H1435</f>
      </c>
      <c r="J1435" s="125">
        <f>I1435*0.1</f>
      </c>
      <c r="K1435" s="125">
        <f>SUM(I1435:J1435)</f>
      </c>
      <c r="L1435" s="242"/>
      <c r="M1435" s="175"/>
      <c r="N1435" s="87"/>
      <c r="O1435" s="87"/>
      <c r="P1435" s="87"/>
      <c r="Q1435" s="87"/>
      <c r="R1435" s="87"/>
      <c r="S1435" s="87"/>
      <c r="T1435" s="87"/>
      <c r="U1435" s="87"/>
      <c r="V1435" s="175"/>
      <c r="W1435" s="87"/>
      <c r="X1435" s="87"/>
      <c r="Y1435" s="87"/>
      <c r="Z1435" s="87"/>
      <c r="AA1435" s="87"/>
      <c r="AB1435" s="87"/>
      <c r="AC1435" s="86"/>
      <c r="AD1435" s="87"/>
    </row>
    <row x14ac:dyDescent="0.25" r="1436" customHeight="1" ht="17.25">
      <c r="A1436" s="235">
        <f>A1435</f>
        <v>25569.375</v>
      </c>
      <c r="B1436" s="280" t="s">
        <v>151</v>
      </c>
      <c r="C1436" s="180"/>
      <c r="D1436" s="180">
        <v>12</v>
      </c>
      <c r="E1436" s="180"/>
      <c r="F1436" s="180"/>
      <c r="G1436" s="180">
        <f>SUM(C1436:F1436)</f>
      </c>
      <c r="H1436" s="125">
        <v>5000</v>
      </c>
      <c r="I1436" s="125">
        <f>G1436*H1436</f>
      </c>
      <c r="J1436" s="125">
        <f>I1436*0.1</f>
      </c>
      <c r="K1436" s="125">
        <f>SUM(I1436:J1436)</f>
      </c>
      <c r="L1436" s="242"/>
      <c r="M1436" s="175"/>
      <c r="N1436" s="87"/>
      <c r="O1436" s="87"/>
      <c r="P1436" s="87"/>
      <c r="Q1436" s="87"/>
      <c r="R1436" s="87"/>
      <c r="S1436" s="87"/>
      <c r="T1436" s="87"/>
      <c r="U1436" s="87"/>
      <c r="V1436" s="175"/>
      <c r="W1436" s="87"/>
      <c r="X1436" s="87"/>
      <c r="Y1436" s="87"/>
      <c r="Z1436" s="87"/>
      <c r="AA1436" s="87"/>
      <c r="AB1436" s="87"/>
      <c r="AC1436" s="86"/>
      <c r="AD1436" s="87"/>
    </row>
    <row x14ac:dyDescent="0.25" r="1437" customHeight="1" ht="17.25">
      <c r="A1437" s="235">
        <f>A1436</f>
        <v>25569.375</v>
      </c>
      <c r="B1437" s="280"/>
      <c r="C1437" s="180"/>
      <c r="D1437" s="180"/>
      <c r="E1437" s="180"/>
      <c r="F1437" s="180"/>
      <c r="G1437" s="180">
        <f>SUM(C1437:F1437)</f>
      </c>
      <c r="H1437" s="125"/>
      <c r="I1437" s="125">
        <f>G1437*H1437</f>
      </c>
      <c r="J1437" s="125">
        <f>I1437*0.1</f>
      </c>
      <c r="K1437" s="125">
        <f>SUM(I1437:J1437)</f>
      </c>
      <c r="L1437" s="242"/>
      <c r="M1437" s="175"/>
      <c r="N1437" s="87"/>
      <c r="O1437" s="87"/>
      <c r="P1437" s="87"/>
      <c r="Q1437" s="87"/>
      <c r="R1437" s="87"/>
      <c r="S1437" s="87"/>
      <c r="T1437" s="87"/>
      <c r="U1437" s="87"/>
      <c r="V1437" s="175"/>
      <c r="W1437" s="87"/>
      <c r="X1437" s="87"/>
      <c r="Y1437" s="87"/>
      <c r="Z1437" s="87"/>
      <c r="AA1437" s="87"/>
      <c r="AB1437" s="87"/>
      <c r="AC1437" s="86"/>
      <c r="AD1437" s="87"/>
    </row>
    <row x14ac:dyDescent="0.25" r="1438" customHeight="1" ht="17.25">
      <c r="A1438" s="235">
        <f>A1437</f>
        <v>25569.375</v>
      </c>
      <c r="B1438" s="280"/>
      <c r="C1438" s="180"/>
      <c r="D1438" s="180"/>
      <c r="E1438" s="180"/>
      <c r="F1438" s="180"/>
      <c r="G1438" s="180">
        <f>SUM(C1438:F1438)</f>
      </c>
      <c r="H1438" s="125"/>
      <c r="I1438" s="125">
        <f>G1438*H1438</f>
      </c>
      <c r="J1438" s="125">
        <f>I1438*0.1</f>
      </c>
      <c r="K1438" s="125">
        <f>SUM(I1438:J1438)</f>
      </c>
      <c r="L1438" s="242"/>
      <c r="M1438" s="175"/>
      <c r="N1438" s="87"/>
      <c r="O1438" s="87"/>
      <c r="P1438" s="87"/>
      <c r="Q1438" s="87"/>
      <c r="R1438" s="87"/>
      <c r="S1438" s="87"/>
      <c r="T1438" s="87"/>
      <c r="U1438" s="87"/>
      <c r="V1438" s="175"/>
      <c r="W1438" s="87"/>
      <c r="X1438" s="87"/>
      <c r="Y1438" s="87"/>
      <c r="Z1438" s="87"/>
      <c r="AA1438" s="87"/>
      <c r="AB1438" s="87"/>
      <c r="AC1438" s="86"/>
      <c r="AD1438" s="87"/>
    </row>
    <row x14ac:dyDescent="0.25" r="1439" customHeight="1" ht="17.25">
      <c r="A1439" s="235">
        <f>A1438</f>
        <v>25569.375</v>
      </c>
      <c r="B1439" s="179"/>
      <c r="C1439" s="180"/>
      <c r="D1439" s="180"/>
      <c r="E1439" s="180"/>
      <c r="F1439" s="180"/>
      <c r="G1439" s="180">
        <f>SUM(C1439:F1439)</f>
      </c>
      <c r="H1439" s="125"/>
      <c r="I1439" s="125">
        <f>G1439*H1439</f>
      </c>
      <c r="J1439" s="125">
        <f>I1439*0.1</f>
      </c>
      <c r="K1439" s="125">
        <f>SUM(I1439:J1439)</f>
      </c>
      <c r="L1439" s="242"/>
      <c r="M1439" s="175"/>
      <c r="N1439" s="87"/>
      <c r="O1439" s="87"/>
      <c r="P1439" s="87"/>
      <c r="Q1439" s="87"/>
      <c r="R1439" s="87"/>
      <c r="S1439" s="87"/>
      <c r="T1439" s="87"/>
      <c r="U1439" s="87"/>
      <c r="V1439" s="175"/>
      <c r="W1439" s="87"/>
      <c r="X1439" s="87"/>
      <c r="Y1439" s="87"/>
      <c r="Z1439" s="87"/>
      <c r="AA1439" s="87"/>
      <c r="AB1439" s="87"/>
      <c r="AC1439" s="86"/>
      <c r="AD1439" s="87"/>
    </row>
    <row x14ac:dyDescent="0.25" r="1440" customHeight="1" ht="17.25">
      <c r="A1440" s="243">
        <f>A1439</f>
        <v>25569.375</v>
      </c>
      <c r="B1440" s="282" t="s">
        <v>155</v>
      </c>
      <c r="C1440" s="191">
        <f>SUM(C1397:C1439)</f>
      </c>
      <c r="D1440" s="191">
        <f>SUM(D1397:D1439)</f>
      </c>
      <c r="E1440" s="191">
        <f>SUM(E1397:E1439)</f>
      </c>
      <c r="F1440" s="191">
        <f>SUM(F1397:F1439)</f>
      </c>
      <c r="G1440" s="191">
        <f>SUM(G1397:G1439)</f>
      </c>
      <c r="H1440" s="201"/>
      <c r="I1440" s="201">
        <f>SUM(I1397:I1439)</f>
      </c>
      <c r="J1440" s="201">
        <f>SUM(J1397:J1439)</f>
      </c>
      <c r="K1440" s="201">
        <f>SUM(K1397:K1439)</f>
      </c>
      <c r="L1440" s="283"/>
      <c r="M1440" s="175"/>
      <c r="N1440" s="87"/>
      <c r="O1440" s="87"/>
      <c r="P1440" s="87"/>
      <c r="Q1440" s="87"/>
      <c r="R1440" s="87"/>
      <c r="S1440" s="87"/>
      <c r="T1440" s="87"/>
      <c r="U1440" s="87"/>
      <c r="V1440" s="175"/>
      <c r="W1440" s="87"/>
      <c r="X1440" s="87"/>
      <c r="Y1440" s="87"/>
      <c r="Z1440" s="87"/>
      <c r="AA1440" s="87"/>
      <c r="AB1440" s="87"/>
      <c r="AC1440" s="86"/>
      <c r="AD1440" s="87"/>
    </row>
    <row x14ac:dyDescent="0.25" r="1441" customHeight="1" ht="17.25">
      <c r="A1441" s="235">
        <f>A1444</f>
        <v>25569.375</v>
      </c>
      <c r="B1441" s="186" t="s">
        <v>113</v>
      </c>
      <c r="C1441" s="180"/>
      <c r="D1441" s="180">
        <v>104</v>
      </c>
      <c r="E1441" s="180">
        <v>84</v>
      </c>
      <c r="F1441" s="180"/>
      <c r="G1441" s="180">
        <f>SUM(C1441:F1441)</f>
      </c>
      <c r="H1441" s="125">
        <v>6500</v>
      </c>
      <c r="I1441" s="125">
        <f>G1441*H1441</f>
      </c>
      <c r="J1441" s="185"/>
      <c r="K1441" s="125">
        <f>SUM(I1441:J1441)</f>
      </c>
      <c r="L1441" s="242"/>
      <c r="M1441" s="175"/>
      <c r="N1441" s="87"/>
      <c r="O1441" s="87"/>
      <c r="P1441" s="87"/>
      <c r="Q1441" s="87"/>
      <c r="R1441" s="87"/>
      <c r="S1441" s="87"/>
      <c r="T1441" s="87"/>
      <c r="U1441" s="87"/>
      <c r="V1441" s="175"/>
      <c r="W1441" s="87"/>
      <c r="X1441" s="87"/>
      <c r="Y1441" s="87"/>
      <c r="Z1441" s="87"/>
      <c r="AA1441" s="87"/>
      <c r="AB1441" s="87"/>
      <c r="AC1441" s="86"/>
      <c r="AD1441" s="87"/>
    </row>
    <row x14ac:dyDescent="0.25" r="1442" customHeight="1" ht="17.25">
      <c r="A1442" s="235">
        <f>A1441</f>
        <v>25569.375</v>
      </c>
      <c r="B1442" s="186" t="s">
        <v>156</v>
      </c>
      <c r="C1442" s="180"/>
      <c r="D1442" s="180">
        <v>10</v>
      </c>
      <c r="E1442" s="180">
        <v>3</v>
      </c>
      <c r="F1442" s="180"/>
      <c r="G1442" s="180">
        <f>SUM(C1442:F1442)</f>
      </c>
      <c r="H1442" s="125">
        <v>6500</v>
      </c>
      <c r="I1442" s="125">
        <f>G1442*H1442</f>
      </c>
      <c r="J1442" s="185"/>
      <c r="K1442" s="125">
        <f>SUM(I1442:J1442)</f>
      </c>
      <c r="L1442" s="242"/>
      <c r="M1442" s="175"/>
      <c r="N1442" s="87"/>
      <c r="O1442" s="87"/>
      <c r="P1442" s="87"/>
      <c r="Q1442" s="87"/>
      <c r="R1442" s="87"/>
      <c r="S1442" s="87"/>
      <c r="T1442" s="87"/>
      <c r="U1442" s="87"/>
      <c r="V1442" s="175"/>
      <c r="W1442" s="87"/>
      <c r="X1442" s="87"/>
      <c r="Y1442" s="87"/>
      <c r="Z1442" s="87"/>
      <c r="AA1442" s="87"/>
      <c r="AB1442" s="87"/>
      <c r="AC1442" s="86"/>
      <c r="AD1442" s="87"/>
    </row>
    <row x14ac:dyDescent="0.25" r="1443" customHeight="1" ht="17.25">
      <c r="A1443" s="235">
        <f>A1438</f>
        <v>25569.375</v>
      </c>
      <c r="B1443" s="186" t="s">
        <v>112</v>
      </c>
      <c r="C1443" s="180"/>
      <c r="D1443" s="180">
        <v>12</v>
      </c>
      <c r="E1443" s="180">
        <v>7</v>
      </c>
      <c r="F1443" s="180"/>
      <c r="G1443" s="180">
        <f>SUM(C1443:F1443)</f>
      </c>
      <c r="H1443" s="125">
        <v>6900</v>
      </c>
      <c r="I1443" s="125">
        <f>G1443*H1443</f>
      </c>
      <c r="J1443" s="185"/>
      <c r="K1443" s="125">
        <f>SUM(I1443:J1443)</f>
      </c>
      <c r="L1443" s="242"/>
      <c r="M1443" s="175"/>
      <c r="N1443" s="87"/>
      <c r="O1443" s="87"/>
      <c r="P1443" s="87"/>
      <c r="Q1443" s="87"/>
      <c r="R1443" s="87"/>
      <c r="S1443" s="87"/>
      <c r="T1443" s="87"/>
      <c r="U1443" s="87"/>
      <c r="V1443" s="175"/>
      <c r="W1443" s="87"/>
      <c r="X1443" s="87"/>
      <c r="Y1443" s="87"/>
      <c r="Z1443" s="87"/>
      <c r="AA1443" s="87"/>
      <c r="AB1443" s="87"/>
      <c r="AC1443" s="86"/>
      <c r="AD1443" s="87"/>
    </row>
    <row x14ac:dyDescent="0.25" r="1444" customHeight="1" ht="17.25">
      <c r="A1444" s="235">
        <f>A1443</f>
        <v>25569.375</v>
      </c>
      <c r="B1444" s="179"/>
      <c r="C1444" s="180"/>
      <c r="D1444" s="180"/>
      <c r="E1444" s="180"/>
      <c r="F1444" s="180"/>
      <c r="G1444" s="180">
        <f>SUM(C1444:F1444)</f>
      </c>
      <c r="H1444" s="125"/>
      <c r="I1444" s="125">
        <f>G1442*H1444</f>
      </c>
      <c r="J1444" s="185"/>
      <c r="K1444" s="125">
        <f>SUM(I1444:J1444)</f>
      </c>
      <c r="L1444" s="242"/>
      <c r="M1444" s="175"/>
      <c r="N1444" s="87"/>
      <c r="O1444" s="87"/>
      <c r="P1444" s="87"/>
      <c r="Q1444" s="87"/>
      <c r="R1444" s="87"/>
      <c r="S1444" s="87"/>
      <c r="T1444" s="87"/>
      <c r="U1444" s="87"/>
      <c r="V1444" s="175"/>
      <c r="W1444" s="87"/>
      <c r="X1444" s="87"/>
      <c r="Y1444" s="87"/>
      <c r="Z1444" s="87"/>
      <c r="AA1444" s="87"/>
      <c r="AB1444" s="87"/>
      <c r="AC1444" s="86"/>
      <c r="AD1444" s="87"/>
    </row>
    <row x14ac:dyDescent="0.25" r="1445" customHeight="1" ht="17.25">
      <c r="A1445" s="235">
        <f>A1444</f>
        <v>25569.375</v>
      </c>
      <c r="B1445" s="179"/>
      <c r="C1445" s="180"/>
      <c r="D1445" s="180"/>
      <c r="E1445" s="180"/>
      <c r="F1445" s="180"/>
      <c r="G1445" s="180">
        <f>SUM(C1445:F1445)</f>
      </c>
      <c r="H1445" s="125"/>
      <c r="I1445" s="125">
        <f>G1445*H1445</f>
      </c>
      <c r="J1445" s="185"/>
      <c r="K1445" s="125">
        <f>SUM(I1445:J1445)</f>
      </c>
      <c r="L1445" s="242"/>
      <c r="M1445" s="175"/>
      <c r="N1445" s="87"/>
      <c r="O1445" s="87"/>
      <c r="P1445" s="87"/>
      <c r="Q1445" s="87"/>
      <c r="R1445" s="87"/>
      <c r="S1445" s="87"/>
      <c r="T1445" s="87"/>
      <c r="U1445" s="87"/>
      <c r="V1445" s="175"/>
      <c r="W1445" s="87"/>
      <c r="X1445" s="87"/>
      <c r="Y1445" s="87"/>
      <c r="Z1445" s="87"/>
      <c r="AA1445" s="87"/>
      <c r="AB1445" s="87"/>
      <c r="AC1445" s="86"/>
      <c r="AD1445" s="87"/>
    </row>
    <row x14ac:dyDescent="0.25" r="1446" customHeight="1" ht="17.25">
      <c r="A1446" s="235">
        <f>A1445</f>
        <v>25569.375</v>
      </c>
      <c r="B1446" s="179"/>
      <c r="C1446" s="180"/>
      <c r="D1446" s="180"/>
      <c r="E1446" s="180"/>
      <c r="F1446" s="180"/>
      <c r="G1446" s="180">
        <f>SUM(C1446:F1446)</f>
      </c>
      <c r="H1446" s="125"/>
      <c r="I1446" s="125">
        <f>G1445*H1446</f>
      </c>
      <c r="J1446" s="185"/>
      <c r="K1446" s="125">
        <f>SUM(I1446:J1446)</f>
      </c>
      <c r="L1446" s="242"/>
      <c r="M1446" s="175"/>
      <c r="N1446" s="87"/>
      <c r="O1446" s="87"/>
      <c r="P1446" s="87"/>
      <c r="Q1446" s="87"/>
      <c r="R1446" s="87"/>
      <c r="S1446" s="87"/>
      <c r="T1446" s="87"/>
      <c r="U1446" s="87"/>
      <c r="V1446" s="175"/>
      <c r="W1446" s="87"/>
      <c r="X1446" s="87"/>
      <c r="Y1446" s="87"/>
      <c r="Z1446" s="87"/>
      <c r="AA1446" s="87"/>
      <c r="AB1446" s="87"/>
      <c r="AC1446" s="86"/>
      <c r="AD1446" s="87"/>
    </row>
    <row x14ac:dyDescent="0.25" r="1447" customHeight="1" ht="17.25">
      <c r="A1447" s="235">
        <f>A1442</f>
        <v>25569.375</v>
      </c>
      <c r="B1447" s="179"/>
      <c r="C1447" s="180"/>
      <c r="D1447" s="180"/>
      <c r="E1447" s="180"/>
      <c r="F1447" s="180"/>
      <c r="G1447" s="180">
        <f>SUM(C1447:F1447)</f>
      </c>
      <c r="H1447" s="125"/>
      <c r="I1447" s="125">
        <f>G1447*H1447</f>
      </c>
      <c r="J1447" s="185"/>
      <c r="K1447" s="125">
        <f>SUM(I1447:J1447)</f>
      </c>
      <c r="L1447" s="242"/>
      <c r="M1447" s="175"/>
      <c r="N1447" s="87"/>
      <c r="O1447" s="87"/>
      <c r="P1447" s="87"/>
      <c r="Q1447" s="87"/>
      <c r="R1447" s="87"/>
      <c r="S1447" s="87"/>
      <c r="T1447" s="87"/>
      <c r="U1447" s="87"/>
      <c r="V1447" s="175"/>
      <c r="W1447" s="87"/>
      <c r="X1447" s="87"/>
      <c r="Y1447" s="87"/>
      <c r="Z1447" s="87"/>
      <c r="AA1447" s="87"/>
      <c r="AB1447" s="87"/>
      <c r="AC1447" s="86"/>
      <c r="AD1447" s="87"/>
    </row>
    <row x14ac:dyDescent="0.25" r="1448" customHeight="1" ht="17.25">
      <c r="A1448" s="235">
        <f>A1447</f>
        <v>25569.375</v>
      </c>
      <c r="B1448" s="179"/>
      <c r="C1448" s="180"/>
      <c r="D1448" s="180"/>
      <c r="E1448" s="180"/>
      <c r="F1448" s="180"/>
      <c r="G1448" s="180">
        <f>SUM(C1448:F1448)</f>
      </c>
      <c r="H1448" s="125"/>
      <c r="I1448" s="125">
        <f>G1447*H1448</f>
      </c>
      <c r="J1448" s="185"/>
      <c r="K1448" s="125">
        <f>SUM(I1448:J1448)</f>
      </c>
      <c r="L1448" s="242"/>
      <c r="M1448" s="175"/>
      <c r="N1448" s="87"/>
      <c r="O1448" s="87"/>
      <c r="P1448" s="87"/>
      <c r="Q1448" s="87"/>
      <c r="R1448" s="87"/>
      <c r="S1448" s="87"/>
      <c r="T1448" s="87"/>
      <c r="U1448" s="87"/>
      <c r="V1448" s="175"/>
      <c r="W1448" s="87"/>
      <c r="X1448" s="87"/>
      <c r="Y1448" s="87"/>
      <c r="Z1448" s="87"/>
      <c r="AA1448" s="87"/>
      <c r="AB1448" s="87"/>
      <c r="AC1448" s="86"/>
      <c r="AD1448" s="87"/>
    </row>
    <row x14ac:dyDescent="0.25" r="1449" customHeight="1" ht="17.25">
      <c r="A1449" s="243">
        <f>A1448</f>
        <v>25569.375</v>
      </c>
      <c r="B1449" s="282" t="s">
        <v>157</v>
      </c>
      <c r="C1449" s="191">
        <f>SUM(C1441:C1448)</f>
      </c>
      <c r="D1449" s="191">
        <f>SUM(D1441:D1448)</f>
      </c>
      <c r="E1449" s="191">
        <f>SUM(E1441:E1448)</f>
      </c>
      <c r="F1449" s="191">
        <f>SUM(F1441:F1448)</f>
      </c>
      <c r="G1449" s="191">
        <f>SUM(G1441:G1448)</f>
      </c>
      <c r="H1449" s="201"/>
      <c r="I1449" s="201">
        <f>SUM(I1441:I1448)</f>
      </c>
      <c r="J1449" s="201"/>
      <c r="K1449" s="202">
        <f>SUM(K1441:K1448)</f>
      </c>
      <c r="L1449" s="242"/>
      <c r="M1449" s="175"/>
      <c r="N1449" s="87"/>
      <c r="O1449" s="87"/>
      <c r="P1449" s="87"/>
      <c r="Q1449" s="87"/>
      <c r="R1449" s="87"/>
      <c r="S1449" s="87"/>
      <c r="T1449" s="87"/>
      <c r="U1449" s="87"/>
      <c r="V1449" s="175"/>
      <c r="W1449" s="87"/>
      <c r="X1449" s="87"/>
      <c r="Y1449" s="87"/>
      <c r="Z1449" s="87"/>
      <c r="AA1449" s="87"/>
      <c r="AB1449" s="87"/>
      <c r="AC1449" s="86"/>
      <c r="AD1449" s="87"/>
    </row>
    <row x14ac:dyDescent="0.25" r="1450" customHeight="1" ht="17.25" hidden="1">
      <c r="A1450" s="272" t="s">
        <v>128</v>
      </c>
      <c r="B1450" s="273" t="s">
        <v>2</v>
      </c>
      <c r="C1450" s="274" t="s">
        <v>129</v>
      </c>
      <c r="D1450" s="274" t="s">
        <v>130</v>
      </c>
      <c r="E1450" s="274" t="s">
        <v>131</v>
      </c>
      <c r="F1450" s="274" t="s">
        <v>132</v>
      </c>
      <c r="G1450" s="274" t="s">
        <v>133</v>
      </c>
      <c r="H1450" s="274" t="s">
        <v>7</v>
      </c>
      <c r="I1450" s="274" t="s">
        <v>134</v>
      </c>
      <c r="J1450" s="274" t="s">
        <v>90</v>
      </c>
      <c r="K1450" s="275" t="s">
        <v>135</v>
      </c>
      <c r="L1450" s="276"/>
      <c r="M1450" s="175"/>
      <c r="N1450" s="87"/>
      <c r="O1450" s="87"/>
      <c r="P1450" s="87"/>
      <c r="Q1450" s="87"/>
      <c r="R1450" s="87"/>
      <c r="S1450" s="87"/>
      <c r="T1450" s="87"/>
      <c r="U1450" s="87"/>
      <c r="V1450" s="175"/>
      <c r="W1450" s="87"/>
      <c r="X1450" s="87"/>
      <c r="Y1450" s="87"/>
      <c r="Z1450" s="87"/>
      <c r="AA1450" s="87"/>
      <c r="AB1450" s="87"/>
      <c r="AC1450" s="86"/>
      <c r="AD1450" s="87"/>
    </row>
    <row x14ac:dyDescent="0.25" r="1451" customHeight="1" ht="17.25">
      <c r="A1451" s="235">
        <f>A1449+1</f>
        <v>25569.375</v>
      </c>
      <c r="B1451" s="179" t="s">
        <v>46</v>
      </c>
      <c r="C1451" s="183" t="s">
        <v>14</v>
      </c>
      <c r="D1451" s="180">
        <v>14</v>
      </c>
      <c r="E1451" s="180">
        <v>6</v>
      </c>
      <c r="F1451" s="180"/>
      <c r="G1451" s="180">
        <f>SUM(C1451:F1451)</f>
      </c>
      <c r="H1451" s="182">
        <v>5000</v>
      </c>
      <c r="I1451" s="125">
        <f>G1451*H1451</f>
      </c>
      <c r="J1451" s="125">
        <f>I1451*0.1</f>
      </c>
      <c r="K1451" s="132">
        <f>SUM(I1451:J1451)</f>
      </c>
      <c r="L1451" s="242"/>
      <c r="M1451" s="175"/>
      <c r="N1451" s="87"/>
      <c r="O1451" s="87"/>
      <c r="P1451" s="87"/>
      <c r="Q1451" s="87"/>
      <c r="R1451" s="87"/>
      <c r="S1451" s="87"/>
      <c r="T1451" s="87"/>
      <c r="U1451" s="87"/>
      <c r="V1451" s="175"/>
      <c r="W1451" s="87"/>
      <c r="X1451" s="87"/>
      <c r="Y1451" s="87"/>
      <c r="Z1451" s="87"/>
      <c r="AA1451" s="87"/>
      <c r="AB1451" s="87"/>
      <c r="AC1451" s="86"/>
      <c r="AD1451" s="87"/>
    </row>
    <row x14ac:dyDescent="0.25" r="1452" customHeight="1" ht="17.25">
      <c r="A1452" s="235">
        <f>A1451</f>
        <v>25569.375</v>
      </c>
      <c r="B1452" s="179" t="s">
        <v>205</v>
      </c>
      <c r="C1452" s="180"/>
      <c r="D1452" s="180">
        <v>95</v>
      </c>
      <c r="E1452" s="180">
        <v>0</v>
      </c>
      <c r="F1452" s="180">
        <v>17</v>
      </c>
      <c r="G1452" s="180">
        <f>SUM(C1452:F1452)</f>
      </c>
      <c r="H1452" s="182">
        <v>4300</v>
      </c>
      <c r="I1452" s="125">
        <f>G1452*H1452</f>
      </c>
      <c r="J1452" s="125">
        <f>I1452*0.1</f>
      </c>
      <c r="K1452" s="132">
        <f>SUM(I1452:J1452)</f>
      </c>
      <c r="L1452" s="242"/>
      <c r="M1452" s="175"/>
      <c r="N1452" s="87"/>
      <c r="O1452" s="87"/>
      <c r="P1452" s="87"/>
      <c r="Q1452" s="87"/>
      <c r="R1452" s="87"/>
      <c r="S1452" s="87"/>
      <c r="T1452" s="87"/>
      <c r="U1452" s="87"/>
      <c r="V1452" s="175"/>
      <c r="W1452" s="87"/>
      <c r="X1452" s="87"/>
      <c r="Y1452" s="87"/>
      <c r="Z1452" s="87"/>
      <c r="AA1452" s="87"/>
      <c r="AB1452" s="87"/>
      <c r="AC1452" s="86"/>
      <c r="AD1452" s="87"/>
    </row>
    <row x14ac:dyDescent="0.25" r="1453" customHeight="1" ht="17.25">
      <c r="A1453" s="235">
        <f>A1452</f>
        <v>25569.375</v>
      </c>
      <c r="B1453" s="179" t="s">
        <v>206</v>
      </c>
      <c r="C1453" s="180"/>
      <c r="D1453" s="180">
        <v>25</v>
      </c>
      <c r="E1453" s="180"/>
      <c r="F1453" s="180"/>
      <c r="G1453" s="180">
        <f>SUM(C1453:F1453)</f>
      </c>
      <c r="H1453" s="182">
        <v>5000</v>
      </c>
      <c r="I1453" s="125">
        <f>G1453*H1453</f>
      </c>
      <c r="J1453" s="125">
        <f>I1453*0.1</f>
      </c>
      <c r="K1453" s="132">
        <f>SUM(I1453:J1453)</f>
      </c>
      <c r="L1453" s="242"/>
      <c r="M1453" s="175"/>
      <c r="N1453" s="87"/>
      <c r="O1453" s="87"/>
      <c r="P1453" s="87"/>
      <c r="Q1453" s="87"/>
      <c r="R1453" s="87"/>
      <c r="S1453" s="87"/>
      <c r="T1453" s="87"/>
      <c r="U1453" s="87"/>
      <c r="V1453" s="175"/>
      <c r="W1453" s="87"/>
      <c r="X1453" s="87"/>
      <c r="Y1453" s="87"/>
      <c r="Z1453" s="87"/>
      <c r="AA1453" s="87"/>
      <c r="AB1453" s="87"/>
      <c r="AC1453" s="86"/>
      <c r="AD1453" s="87"/>
    </row>
    <row x14ac:dyDescent="0.25" r="1454" customHeight="1" ht="17.25">
      <c r="A1454" s="235">
        <f>A1452</f>
        <v>25569.375</v>
      </c>
      <c r="B1454" s="179" t="s">
        <v>13</v>
      </c>
      <c r="C1454" s="180"/>
      <c r="D1454" s="180">
        <v>12</v>
      </c>
      <c r="E1454" s="180"/>
      <c r="F1454" s="180"/>
      <c r="G1454" s="180">
        <f>SUM(C1454:F1454)</f>
      </c>
      <c r="H1454" s="125">
        <v>6000</v>
      </c>
      <c r="I1454" s="125">
        <f>G1454*H1454</f>
      </c>
      <c r="J1454" s="125">
        <f>I1454*0.1</f>
      </c>
      <c r="K1454" s="132">
        <f>SUM(I1454:J1454)</f>
      </c>
      <c r="L1454" s="242"/>
      <c r="M1454" s="175"/>
      <c r="N1454" s="87"/>
      <c r="O1454" s="87"/>
      <c r="P1454" s="87"/>
      <c r="Q1454" s="87"/>
      <c r="R1454" s="87"/>
      <c r="S1454" s="87"/>
      <c r="T1454" s="87"/>
      <c r="U1454" s="87"/>
      <c r="V1454" s="175"/>
      <c r="W1454" s="87"/>
      <c r="X1454" s="87"/>
      <c r="Y1454" s="87"/>
      <c r="Z1454" s="87"/>
      <c r="AA1454" s="87"/>
      <c r="AB1454" s="87"/>
      <c r="AC1454" s="86"/>
      <c r="AD1454" s="87"/>
    </row>
    <row x14ac:dyDescent="0.25" r="1455" customHeight="1" ht="17.25">
      <c r="A1455" s="235">
        <f>A1454</f>
        <v>25569.375</v>
      </c>
      <c r="B1455" s="179" t="s">
        <v>58</v>
      </c>
      <c r="C1455" s="183" t="s">
        <v>14</v>
      </c>
      <c r="D1455" s="180">
        <v>14</v>
      </c>
      <c r="E1455" s="180">
        <v>6</v>
      </c>
      <c r="F1455" s="180"/>
      <c r="G1455" s="180">
        <f>SUM(C1455:F1455)</f>
      </c>
      <c r="H1455" s="237">
        <v>5500</v>
      </c>
      <c r="I1455" s="125">
        <f>G1455*H1455</f>
      </c>
      <c r="J1455" s="125">
        <f>I1455*0.1</f>
      </c>
      <c r="K1455" s="132">
        <f>SUM(I1455:J1455)</f>
      </c>
      <c r="L1455" s="242"/>
      <c r="M1455" s="175"/>
      <c r="N1455" s="87"/>
      <c r="O1455" s="87"/>
      <c r="P1455" s="87"/>
      <c r="Q1455" s="87"/>
      <c r="R1455" s="87"/>
      <c r="S1455" s="87"/>
      <c r="T1455" s="87"/>
      <c r="U1455" s="87"/>
      <c r="V1455" s="175"/>
      <c r="W1455" s="87"/>
      <c r="X1455" s="87"/>
      <c r="Y1455" s="87"/>
      <c r="Z1455" s="87"/>
      <c r="AA1455" s="87"/>
      <c r="AB1455" s="87"/>
      <c r="AC1455" s="86"/>
      <c r="AD1455" s="87"/>
    </row>
    <row x14ac:dyDescent="0.25" r="1456" customHeight="1" ht="17.25">
      <c r="A1456" s="235">
        <f>A1455</f>
        <v>25569.375</v>
      </c>
      <c r="B1456" s="179" t="s">
        <v>147</v>
      </c>
      <c r="C1456" s="183">
        <v>5</v>
      </c>
      <c r="D1456" s="180">
        <v>40</v>
      </c>
      <c r="E1456" s="180">
        <v>25</v>
      </c>
      <c r="F1456" s="180">
        <v>16</v>
      </c>
      <c r="G1456" s="180">
        <f>SUM(C1456:F1456)</f>
      </c>
      <c r="H1456" s="125">
        <v>5000</v>
      </c>
      <c r="I1456" s="125">
        <f>G1456*H1456</f>
      </c>
      <c r="J1456" s="125">
        <f>I1456*0.1</f>
      </c>
      <c r="K1456" s="132">
        <f>SUM(I1456:J1456)</f>
      </c>
      <c r="L1456" s="242"/>
      <c r="M1456" s="175"/>
      <c r="N1456" s="87"/>
      <c r="O1456" s="87"/>
      <c r="P1456" s="87"/>
      <c r="Q1456" s="87"/>
      <c r="R1456" s="87"/>
      <c r="S1456" s="87"/>
      <c r="T1456" s="87"/>
      <c r="U1456" s="87"/>
      <c r="V1456" s="175"/>
      <c r="W1456" s="87"/>
      <c r="X1456" s="87"/>
      <c r="Y1456" s="87"/>
      <c r="Z1456" s="87"/>
      <c r="AA1456" s="87"/>
      <c r="AB1456" s="87"/>
      <c r="AC1456" s="86"/>
      <c r="AD1456" s="87"/>
    </row>
    <row x14ac:dyDescent="0.25" r="1457" customHeight="1" ht="17.25">
      <c r="A1457" s="235">
        <f>A1456</f>
        <v>25569.375</v>
      </c>
      <c r="B1457" s="179" t="s">
        <v>27</v>
      </c>
      <c r="C1457" s="180"/>
      <c r="D1457" s="180">
        <v>10</v>
      </c>
      <c r="E1457" s="180"/>
      <c r="F1457" s="180"/>
      <c r="G1457" s="180">
        <f>SUM(C1457:F1457)</f>
      </c>
      <c r="H1457" s="125">
        <v>5500</v>
      </c>
      <c r="I1457" s="125">
        <f>G1457*H1457</f>
      </c>
      <c r="J1457" s="125">
        <f>I1457*0.1</f>
      </c>
      <c r="K1457" s="132">
        <f>SUM(I1457:J1457)</f>
      </c>
      <c r="L1457" s="242"/>
      <c r="M1457" s="175"/>
      <c r="N1457" s="87"/>
      <c r="O1457" s="87"/>
      <c r="P1457" s="87"/>
      <c r="Q1457" s="87"/>
      <c r="R1457" s="87"/>
      <c r="S1457" s="87"/>
      <c r="T1457" s="87"/>
      <c r="U1457" s="87"/>
      <c r="V1457" s="175"/>
      <c r="W1457" s="87"/>
      <c r="X1457" s="87"/>
      <c r="Y1457" s="87"/>
      <c r="Z1457" s="87"/>
      <c r="AA1457" s="87"/>
      <c r="AB1457" s="87"/>
      <c r="AC1457" s="86"/>
      <c r="AD1457" s="87"/>
    </row>
    <row x14ac:dyDescent="0.25" r="1458" customHeight="1" ht="17.25">
      <c r="A1458" s="235">
        <f>A1457</f>
        <v>25569.375</v>
      </c>
      <c r="B1458" s="179" t="s">
        <v>20</v>
      </c>
      <c r="C1458" s="180"/>
      <c r="D1458" s="180">
        <v>61</v>
      </c>
      <c r="E1458" s="180">
        <v>6</v>
      </c>
      <c r="F1458" s="180"/>
      <c r="G1458" s="180">
        <f>SUM(C1458:F1458)</f>
      </c>
      <c r="H1458" s="125">
        <v>5000</v>
      </c>
      <c r="I1458" s="125">
        <f>G1458*H1458</f>
      </c>
      <c r="J1458" s="125">
        <f>I1458*0.1</f>
      </c>
      <c r="K1458" s="132">
        <f>SUM(I1458:J1458)</f>
      </c>
      <c r="L1458" s="242"/>
      <c r="M1458" s="175"/>
      <c r="N1458" s="87"/>
      <c r="O1458" s="87"/>
      <c r="P1458" s="87"/>
      <c r="Q1458" s="87"/>
      <c r="R1458" s="87"/>
      <c r="S1458" s="87"/>
      <c r="T1458" s="87"/>
      <c r="U1458" s="87"/>
      <c r="V1458" s="175"/>
      <c r="W1458" s="87"/>
      <c r="X1458" s="87"/>
      <c r="Y1458" s="87"/>
      <c r="Z1458" s="87"/>
      <c r="AA1458" s="87"/>
      <c r="AB1458" s="87"/>
      <c r="AC1458" s="86"/>
      <c r="AD1458" s="87"/>
    </row>
    <row x14ac:dyDescent="0.25" r="1459" customHeight="1" ht="17.25">
      <c r="A1459" s="235">
        <f>A1458</f>
        <v>25569.375</v>
      </c>
      <c r="B1459" s="179" t="s">
        <v>31</v>
      </c>
      <c r="C1459" s="180"/>
      <c r="D1459" s="180">
        <v>25</v>
      </c>
      <c r="E1459" s="180"/>
      <c r="F1459" s="180"/>
      <c r="G1459" s="180">
        <f>SUM(C1459:F1459)</f>
      </c>
      <c r="H1459" s="125">
        <v>6000</v>
      </c>
      <c r="I1459" s="125">
        <f>G1459*H1459</f>
      </c>
      <c r="J1459" s="125">
        <f>I1459*0.1</f>
      </c>
      <c r="K1459" s="132">
        <f>SUM(I1459:J1459)</f>
      </c>
      <c r="L1459" s="242"/>
      <c r="M1459" s="175"/>
      <c r="N1459" s="87"/>
      <c r="O1459" s="87"/>
      <c r="P1459" s="87"/>
      <c r="Q1459" s="87"/>
      <c r="R1459" s="87"/>
      <c r="S1459" s="87"/>
      <c r="T1459" s="87"/>
      <c r="U1459" s="87"/>
      <c r="V1459" s="175"/>
      <c r="W1459" s="87"/>
      <c r="X1459" s="87"/>
      <c r="Y1459" s="87"/>
      <c r="Z1459" s="87"/>
      <c r="AA1459" s="87"/>
      <c r="AB1459" s="87"/>
      <c r="AC1459" s="86"/>
      <c r="AD1459" s="87"/>
    </row>
    <row x14ac:dyDescent="0.25" r="1460" customHeight="1" ht="17.25">
      <c r="A1460" s="235">
        <f>A1459</f>
        <v>25569.375</v>
      </c>
      <c r="B1460" s="179" t="s">
        <v>71</v>
      </c>
      <c r="C1460" s="180"/>
      <c r="D1460" s="180">
        <v>25</v>
      </c>
      <c r="E1460" s="180"/>
      <c r="F1460" s="180"/>
      <c r="G1460" s="180">
        <f>SUM(C1460:F1460)</f>
      </c>
      <c r="H1460" s="125">
        <v>6000</v>
      </c>
      <c r="I1460" s="125">
        <f>G1460*H1460</f>
      </c>
      <c r="J1460" s="125">
        <f>I1460*0.1</f>
      </c>
      <c r="K1460" s="132">
        <f>SUM(I1460:J1460)</f>
      </c>
      <c r="L1460" s="242"/>
      <c r="M1460" s="175"/>
      <c r="N1460" s="87"/>
      <c r="O1460" s="87"/>
      <c r="P1460" s="87"/>
      <c r="Q1460" s="87"/>
      <c r="R1460" s="87"/>
      <c r="S1460" s="87"/>
      <c r="T1460" s="87"/>
      <c r="U1460" s="87"/>
      <c r="V1460" s="175"/>
      <c r="W1460" s="87"/>
      <c r="X1460" s="87"/>
      <c r="Y1460" s="87"/>
      <c r="Z1460" s="87"/>
      <c r="AA1460" s="87"/>
      <c r="AB1460" s="87"/>
      <c r="AC1460" s="86"/>
      <c r="AD1460" s="87"/>
    </row>
    <row x14ac:dyDescent="0.25" r="1461" customHeight="1" ht="17.25">
      <c r="A1461" s="235">
        <f>A1460</f>
        <v>25569.375</v>
      </c>
      <c r="B1461" s="179" t="s">
        <v>49</v>
      </c>
      <c r="C1461" s="180"/>
      <c r="D1461" s="180">
        <v>15</v>
      </c>
      <c r="E1461" s="180">
        <v>10</v>
      </c>
      <c r="F1461" s="180">
        <v>6</v>
      </c>
      <c r="G1461" s="180">
        <f>SUM(C1461:F1461)</f>
      </c>
      <c r="H1461" s="125">
        <v>6000</v>
      </c>
      <c r="I1461" s="125">
        <f>G1461*H1461</f>
      </c>
      <c r="J1461" s="125">
        <f>I1461*0.1</f>
      </c>
      <c r="K1461" s="132">
        <f>SUM(I1461:J1461)</f>
      </c>
      <c r="L1461" s="242"/>
      <c r="M1461" s="175"/>
      <c r="N1461" s="87"/>
      <c r="O1461" s="87"/>
      <c r="P1461" s="87"/>
      <c r="Q1461" s="87"/>
      <c r="R1461" s="87"/>
      <c r="S1461" s="87"/>
      <c r="T1461" s="87"/>
      <c r="U1461" s="87"/>
      <c r="V1461" s="175"/>
      <c r="W1461" s="87"/>
      <c r="X1461" s="87"/>
      <c r="Y1461" s="87"/>
      <c r="Z1461" s="87"/>
      <c r="AA1461" s="87"/>
      <c r="AB1461" s="87"/>
      <c r="AC1461" s="86"/>
      <c r="AD1461" s="87"/>
    </row>
    <row x14ac:dyDescent="0.25" r="1462" customHeight="1" ht="17.25">
      <c r="A1462" s="235">
        <f>A1461</f>
        <v>25569.375</v>
      </c>
      <c r="B1462" s="184" t="s">
        <v>9</v>
      </c>
      <c r="C1462" s="180"/>
      <c r="D1462" s="180">
        <v>39</v>
      </c>
      <c r="E1462" s="180"/>
      <c r="F1462" s="180"/>
      <c r="G1462" s="180">
        <f>SUM(C1462:F1462)</f>
      </c>
      <c r="H1462" s="125">
        <v>6000</v>
      </c>
      <c r="I1462" s="125">
        <f>G1462*H1462</f>
      </c>
      <c r="J1462" s="125">
        <f>I1462*0.1</f>
      </c>
      <c r="K1462" s="132">
        <f>SUM(I1462:J1462)</f>
      </c>
      <c r="L1462" s="242"/>
      <c r="M1462" s="175"/>
      <c r="N1462" s="87"/>
      <c r="O1462" s="87"/>
      <c r="P1462" s="87"/>
      <c r="Q1462" s="87"/>
      <c r="R1462" s="87"/>
      <c r="S1462" s="87"/>
      <c r="T1462" s="87"/>
      <c r="U1462" s="87"/>
      <c r="V1462" s="175"/>
      <c r="W1462" s="87"/>
      <c r="X1462" s="87"/>
      <c r="Y1462" s="87"/>
      <c r="Z1462" s="87"/>
      <c r="AA1462" s="87"/>
      <c r="AB1462" s="87"/>
      <c r="AC1462" s="86"/>
      <c r="AD1462" s="87"/>
    </row>
    <row x14ac:dyDescent="0.25" r="1463" customHeight="1" ht="17.25">
      <c r="A1463" s="235">
        <f>A1462</f>
        <v>25569.375</v>
      </c>
      <c r="B1463" s="179" t="s">
        <v>78</v>
      </c>
      <c r="C1463" s="180"/>
      <c r="D1463" s="180">
        <v>20</v>
      </c>
      <c r="E1463" s="180"/>
      <c r="F1463" s="180"/>
      <c r="G1463" s="180">
        <f>SUM(C1463:F1463)</f>
      </c>
      <c r="H1463" s="125">
        <v>6500</v>
      </c>
      <c r="I1463" s="125">
        <f>G1463*H1463</f>
      </c>
      <c r="J1463" s="125">
        <f>I1463*0.1</f>
      </c>
      <c r="K1463" s="132">
        <f>SUM(I1463:J1463)</f>
      </c>
      <c r="L1463" s="242"/>
      <c r="M1463" s="175"/>
      <c r="N1463" s="87"/>
      <c r="O1463" s="87"/>
      <c r="P1463" s="87"/>
      <c r="Q1463" s="87"/>
      <c r="R1463" s="87"/>
      <c r="S1463" s="87"/>
      <c r="T1463" s="87"/>
      <c r="U1463" s="87"/>
      <c r="V1463" s="175"/>
      <c r="W1463" s="87"/>
      <c r="X1463" s="87"/>
      <c r="Y1463" s="87"/>
      <c r="Z1463" s="87"/>
      <c r="AA1463" s="87"/>
      <c r="AB1463" s="87"/>
      <c r="AC1463" s="86"/>
      <c r="AD1463" s="87"/>
    </row>
    <row x14ac:dyDescent="0.25" r="1464" customHeight="1" ht="17.25">
      <c r="A1464" s="235">
        <f>A1463</f>
        <v>25569.375</v>
      </c>
      <c r="B1464" s="179" t="s">
        <v>55</v>
      </c>
      <c r="C1464" s="180"/>
      <c r="D1464" s="180">
        <v>10</v>
      </c>
      <c r="E1464" s="180"/>
      <c r="F1464" s="180"/>
      <c r="G1464" s="180">
        <f>SUM(C1464:F1464)</f>
      </c>
      <c r="H1464" s="125">
        <v>6500</v>
      </c>
      <c r="I1464" s="125">
        <f>G1464*H1464</f>
      </c>
      <c r="J1464" s="125">
        <f>I1464*0.1</f>
      </c>
      <c r="K1464" s="132">
        <f>SUM(I1464:J1464)</f>
      </c>
      <c r="L1464" s="242"/>
      <c r="M1464" s="175"/>
      <c r="N1464" s="87"/>
      <c r="O1464" s="87"/>
      <c r="P1464" s="87"/>
      <c r="Q1464" s="87"/>
      <c r="R1464" s="87"/>
      <c r="S1464" s="87"/>
      <c r="T1464" s="87"/>
      <c r="U1464" s="87"/>
      <c r="V1464" s="175"/>
      <c r="W1464" s="87"/>
      <c r="X1464" s="87"/>
      <c r="Y1464" s="87"/>
      <c r="Z1464" s="87"/>
      <c r="AA1464" s="87"/>
      <c r="AB1464" s="87"/>
      <c r="AC1464" s="86"/>
      <c r="AD1464" s="87"/>
    </row>
    <row x14ac:dyDescent="0.25" r="1465" customHeight="1" ht="17.25">
      <c r="A1465" s="235">
        <f>A1464</f>
        <v>25569.375</v>
      </c>
      <c r="B1465" s="279" t="s">
        <v>80</v>
      </c>
      <c r="C1465" s="180"/>
      <c r="D1465" s="180">
        <v>23</v>
      </c>
      <c r="E1465" s="180"/>
      <c r="F1465" s="180"/>
      <c r="G1465" s="180">
        <f>SUM(C1465:F1465)</f>
      </c>
      <c r="H1465" s="125">
        <v>6000</v>
      </c>
      <c r="I1465" s="125">
        <f>G1465*H1465</f>
      </c>
      <c r="J1465" s="185"/>
      <c r="K1465" s="132">
        <f>SUM(I1465:J1465)</f>
      </c>
      <c r="L1465" s="242"/>
      <c r="M1465" s="175"/>
      <c r="N1465" s="87"/>
      <c r="O1465" s="87"/>
      <c r="P1465" s="87"/>
      <c r="Q1465" s="87"/>
      <c r="R1465" s="87"/>
      <c r="S1465" s="87"/>
      <c r="T1465" s="87"/>
      <c r="U1465" s="87"/>
      <c r="V1465" s="175"/>
      <c r="W1465" s="87"/>
      <c r="X1465" s="87"/>
      <c r="Y1465" s="87"/>
      <c r="Z1465" s="87"/>
      <c r="AA1465" s="87"/>
      <c r="AB1465" s="87"/>
      <c r="AC1465" s="86"/>
      <c r="AD1465" s="87"/>
    </row>
    <row x14ac:dyDescent="0.25" r="1466" customHeight="1" ht="17.25">
      <c r="A1466" s="235">
        <f>A1465</f>
        <v>25569.375</v>
      </c>
      <c r="B1466" s="279" t="s">
        <v>67</v>
      </c>
      <c r="C1466" s="180"/>
      <c r="D1466" s="180">
        <v>7</v>
      </c>
      <c r="E1466" s="180">
        <v>6</v>
      </c>
      <c r="F1466" s="180"/>
      <c r="G1466" s="180">
        <f>SUM(C1466:F1466)</f>
      </c>
      <c r="H1466" s="125">
        <v>5500</v>
      </c>
      <c r="I1466" s="125">
        <f>G1466*H1466</f>
      </c>
      <c r="J1466" s="125">
        <f>I1466*0.1</f>
      </c>
      <c r="K1466" s="132">
        <f>SUM(I1466:J1466)</f>
      </c>
      <c r="L1466" s="242"/>
      <c r="M1466" s="175"/>
      <c r="N1466" s="87"/>
      <c r="O1466" s="87"/>
      <c r="P1466" s="87"/>
      <c r="Q1466" s="87"/>
      <c r="R1466" s="87"/>
      <c r="S1466" s="87"/>
      <c r="T1466" s="87"/>
      <c r="U1466" s="87"/>
      <c r="V1466" s="175"/>
      <c r="W1466" s="87"/>
      <c r="X1466" s="87"/>
      <c r="Y1466" s="87"/>
      <c r="Z1466" s="87"/>
      <c r="AA1466" s="87"/>
      <c r="AB1466" s="87"/>
      <c r="AC1466" s="86"/>
      <c r="AD1466" s="87"/>
    </row>
    <row x14ac:dyDescent="0.25" r="1467" customHeight="1" ht="17.25">
      <c r="A1467" s="235">
        <f>A1466</f>
        <v>25569.375</v>
      </c>
      <c r="B1467" s="279" t="s">
        <v>74</v>
      </c>
      <c r="C1467" s="180"/>
      <c r="D1467" s="180">
        <v>26</v>
      </c>
      <c r="E1467" s="180">
        <v>21</v>
      </c>
      <c r="F1467" s="180">
        <v>5</v>
      </c>
      <c r="G1467" s="180">
        <f>SUM(C1467:F1467)</f>
      </c>
      <c r="H1467" s="187">
        <v>5000</v>
      </c>
      <c r="I1467" s="125">
        <f>G1467*H1467</f>
      </c>
      <c r="J1467" s="125">
        <f>I1467*0.1</f>
      </c>
      <c r="K1467" s="132">
        <f>SUM(I1467:J1467)</f>
      </c>
      <c r="L1467" s="242"/>
      <c r="M1467" s="175"/>
      <c r="N1467" s="87"/>
      <c r="O1467" s="87"/>
      <c r="P1467" s="87"/>
      <c r="Q1467" s="87"/>
      <c r="R1467" s="87"/>
      <c r="S1467" s="87"/>
      <c r="T1467" s="87"/>
      <c r="U1467" s="87"/>
      <c r="V1467" s="175"/>
      <c r="W1467" s="87"/>
      <c r="X1467" s="87"/>
      <c r="Y1467" s="87"/>
      <c r="Z1467" s="87"/>
      <c r="AA1467" s="87"/>
      <c r="AB1467" s="87"/>
      <c r="AC1467" s="86"/>
      <c r="AD1467" s="87"/>
    </row>
    <row x14ac:dyDescent="0.25" r="1468" customHeight="1" ht="17.25">
      <c r="A1468" s="235">
        <f>A1467</f>
        <v>25569.375</v>
      </c>
      <c r="B1468" s="280" t="s">
        <v>11</v>
      </c>
      <c r="C1468" s="180"/>
      <c r="D1468" s="180">
        <v>13</v>
      </c>
      <c r="E1468" s="180">
        <v>7</v>
      </c>
      <c r="F1468" s="180"/>
      <c r="G1468" s="180">
        <f>SUM(C1468:F1468)</f>
      </c>
      <c r="H1468" s="125">
        <v>6000</v>
      </c>
      <c r="I1468" s="125">
        <f>G1468*H1468</f>
      </c>
      <c r="J1468" s="125">
        <f>I1468*0.1</f>
      </c>
      <c r="K1468" s="132">
        <f>SUM(I1468:J1468)</f>
      </c>
      <c r="L1468" s="242"/>
      <c r="M1468" s="175"/>
      <c r="N1468" s="87"/>
      <c r="O1468" s="87"/>
      <c r="P1468" s="87"/>
      <c r="Q1468" s="87"/>
      <c r="R1468" s="87"/>
      <c r="S1468" s="87"/>
      <c r="T1468" s="87"/>
      <c r="U1468" s="87"/>
      <c r="V1468" s="175"/>
      <c r="W1468" s="87"/>
      <c r="X1468" s="87"/>
      <c r="Y1468" s="87"/>
      <c r="Z1468" s="87"/>
      <c r="AA1468" s="87"/>
      <c r="AB1468" s="87"/>
      <c r="AC1468" s="86"/>
      <c r="AD1468" s="87"/>
    </row>
    <row x14ac:dyDescent="0.25" r="1469" customHeight="1" ht="17.25">
      <c r="A1469" s="235">
        <f>A1468</f>
        <v>25569.375</v>
      </c>
      <c r="B1469" s="279" t="s">
        <v>22</v>
      </c>
      <c r="C1469" s="180"/>
      <c r="D1469" s="180">
        <v>33</v>
      </c>
      <c r="E1469" s="180"/>
      <c r="F1469" s="180"/>
      <c r="G1469" s="180">
        <f>SUM(C1469:F1469)</f>
      </c>
      <c r="H1469" s="237">
        <v>4800</v>
      </c>
      <c r="I1469" s="125">
        <f>G1469*H1469</f>
      </c>
      <c r="J1469" s="125">
        <f>I1469*0.1</f>
      </c>
      <c r="K1469" s="132">
        <f>SUM(I1469:J1469)</f>
      </c>
      <c r="L1469" s="242"/>
      <c r="M1469" s="175"/>
      <c r="N1469" s="87"/>
      <c r="O1469" s="87"/>
      <c r="P1469" s="87"/>
      <c r="Q1469" s="87"/>
      <c r="R1469" s="87"/>
      <c r="S1469" s="87"/>
      <c r="T1469" s="87"/>
      <c r="U1469" s="87"/>
      <c r="V1469" s="175"/>
      <c r="W1469" s="87"/>
      <c r="X1469" s="87"/>
      <c r="Y1469" s="87"/>
      <c r="Z1469" s="87"/>
      <c r="AA1469" s="87"/>
      <c r="AB1469" s="87"/>
      <c r="AC1469" s="86"/>
      <c r="AD1469" s="87"/>
    </row>
    <row x14ac:dyDescent="0.25" r="1470" customHeight="1" ht="17.25">
      <c r="A1470" s="235">
        <f>A1469</f>
        <v>25569.375</v>
      </c>
      <c r="B1470" s="279" t="s">
        <v>84</v>
      </c>
      <c r="C1470" s="180"/>
      <c r="D1470" s="180">
        <v>16</v>
      </c>
      <c r="E1470" s="180">
        <v>9</v>
      </c>
      <c r="F1470" s="180"/>
      <c r="G1470" s="180">
        <f>SUM(C1470:F1470)</f>
      </c>
      <c r="H1470" s="237">
        <v>4800</v>
      </c>
      <c r="I1470" s="125">
        <f>G1470*H1470</f>
      </c>
      <c r="J1470" s="125">
        <f>I1470*0.1</f>
      </c>
      <c r="K1470" s="132">
        <f>SUM(I1470:J1470)</f>
      </c>
      <c r="L1470" s="242"/>
      <c r="M1470" s="175"/>
      <c r="N1470" s="87"/>
      <c r="O1470" s="87"/>
      <c r="P1470" s="87"/>
      <c r="Q1470" s="87"/>
      <c r="R1470" s="87"/>
      <c r="S1470" s="87"/>
      <c r="T1470" s="87"/>
      <c r="U1470" s="87"/>
      <c r="V1470" s="175"/>
      <c r="W1470" s="87"/>
      <c r="X1470" s="87"/>
      <c r="Y1470" s="87"/>
      <c r="Z1470" s="87"/>
      <c r="AA1470" s="87"/>
      <c r="AB1470" s="87"/>
      <c r="AC1470" s="86"/>
      <c r="AD1470" s="87"/>
    </row>
    <row x14ac:dyDescent="0.25" r="1471" customHeight="1" ht="17.25">
      <c r="A1471" s="235">
        <f>A1470</f>
        <v>25569.375</v>
      </c>
      <c r="B1471" s="280" t="s">
        <v>17</v>
      </c>
      <c r="C1471" s="180"/>
      <c r="D1471" s="180">
        <v>37</v>
      </c>
      <c r="E1471" s="180">
        <v>12</v>
      </c>
      <c r="F1471" s="180"/>
      <c r="G1471" s="180">
        <f>SUM(C1471:F1471)</f>
      </c>
      <c r="H1471" s="125">
        <v>6000</v>
      </c>
      <c r="I1471" s="125">
        <f>G1471*H1471</f>
      </c>
      <c r="J1471" s="185"/>
      <c r="K1471" s="132">
        <f>SUM(I1471:J1471)</f>
      </c>
      <c r="L1471" s="242"/>
      <c r="M1471" s="175"/>
      <c r="N1471" s="87"/>
      <c r="O1471" s="87"/>
      <c r="P1471" s="87"/>
      <c r="Q1471" s="87"/>
      <c r="R1471" s="87"/>
      <c r="S1471" s="87"/>
      <c r="T1471" s="87"/>
      <c r="U1471" s="87"/>
      <c r="V1471" s="175"/>
      <c r="W1471" s="87"/>
      <c r="X1471" s="87"/>
      <c r="Y1471" s="87"/>
      <c r="Z1471" s="87"/>
      <c r="AA1471" s="87"/>
      <c r="AB1471" s="87"/>
      <c r="AC1471" s="86"/>
      <c r="AD1471" s="87"/>
    </row>
    <row x14ac:dyDescent="0.25" r="1472" customHeight="1" ht="17.25">
      <c r="A1472" s="235">
        <f>A1471</f>
        <v>25569.375</v>
      </c>
      <c r="B1472" s="279" t="s">
        <v>29</v>
      </c>
      <c r="C1472" s="188" t="s">
        <v>14</v>
      </c>
      <c r="D1472" s="180">
        <v>14</v>
      </c>
      <c r="E1472" s="180">
        <v>13</v>
      </c>
      <c r="F1472" s="180"/>
      <c r="G1472" s="180">
        <f>SUM(C1472:F1472)</f>
      </c>
      <c r="H1472" s="125">
        <v>5500</v>
      </c>
      <c r="I1472" s="125">
        <f>G1472*H1472</f>
      </c>
      <c r="J1472" s="125">
        <f>I1472*0.1</f>
      </c>
      <c r="K1472" s="132">
        <f>SUM(I1472:J1472)</f>
      </c>
      <c r="L1472" s="242"/>
      <c r="M1472" s="175"/>
      <c r="N1472" s="87"/>
      <c r="O1472" s="87"/>
      <c r="P1472" s="87"/>
      <c r="Q1472" s="87"/>
      <c r="R1472" s="87"/>
      <c r="S1472" s="87"/>
      <c r="T1472" s="87"/>
      <c r="U1472" s="87"/>
      <c r="V1472" s="175"/>
      <c r="W1472" s="87"/>
      <c r="X1472" s="87"/>
      <c r="Y1472" s="87"/>
      <c r="Z1472" s="87"/>
      <c r="AA1472" s="87"/>
      <c r="AB1472" s="87"/>
      <c r="AC1472" s="86"/>
      <c r="AD1472" s="87"/>
    </row>
    <row x14ac:dyDescent="0.25" r="1473" customHeight="1" ht="17.25">
      <c r="A1473" s="235">
        <f>A1472</f>
        <v>25569.375</v>
      </c>
      <c r="B1473" s="279" t="s">
        <v>15</v>
      </c>
      <c r="C1473" s="180"/>
      <c r="D1473" s="180">
        <v>19</v>
      </c>
      <c r="E1473" s="180">
        <v>5</v>
      </c>
      <c r="F1473" s="180"/>
      <c r="G1473" s="180">
        <f>SUM(C1473:F1473)</f>
      </c>
      <c r="H1473" s="237">
        <v>4800</v>
      </c>
      <c r="I1473" s="125">
        <f>G1473*H1473</f>
      </c>
      <c r="J1473" s="125">
        <f>I1473*0.1</f>
      </c>
      <c r="K1473" s="132">
        <f>SUM(I1473:J1473)</f>
      </c>
      <c r="L1473" s="242"/>
      <c r="M1473" s="175"/>
      <c r="N1473" s="87"/>
      <c r="O1473" s="87"/>
      <c r="P1473" s="87"/>
      <c r="Q1473" s="87"/>
      <c r="R1473" s="87"/>
      <c r="S1473" s="87"/>
      <c r="T1473" s="87"/>
      <c r="U1473" s="87"/>
      <c r="V1473" s="175"/>
      <c r="W1473" s="87"/>
      <c r="X1473" s="87"/>
      <c r="Y1473" s="87"/>
      <c r="Z1473" s="87"/>
      <c r="AA1473" s="87"/>
      <c r="AB1473" s="87"/>
      <c r="AC1473" s="86"/>
      <c r="AD1473" s="87"/>
    </row>
    <row x14ac:dyDescent="0.25" r="1474" customHeight="1" ht="17.25">
      <c r="A1474" s="235">
        <f>A1473</f>
        <v>25569.375</v>
      </c>
      <c r="B1474" s="279" t="s">
        <v>21</v>
      </c>
      <c r="C1474" s="188" t="s">
        <v>14</v>
      </c>
      <c r="D1474" s="180">
        <v>13</v>
      </c>
      <c r="E1474" s="180"/>
      <c r="F1474" s="180"/>
      <c r="G1474" s="180">
        <f>SUM(C1474:F1474)</f>
      </c>
      <c r="H1474" s="125">
        <v>5000</v>
      </c>
      <c r="I1474" s="125">
        <f>G1474*H1474</f>
      </c>
      <c r="J1474" s="125">
        <f>I1474*0.1</f>
      </c>
      <c r="K1474" s="132">
        <f>SUM(I1474:J1474)</f>
      </c>
      <c r="L1474" s="242"/>
      <c r="M1474" s="175"/>
      <c r="N1474" s="87"/>
      <c r="O1474" s="87"/>
      <c r="P1474" s="87"/>
      <c r="Q1474" s="87"/>
      <c r="R1474" s="87"/>
      <c r="S1474" s="87"/>
      <c r="T1474" s="87"/>
      <c r="U1474" s="87"/>
      <c r="V1474" s="175"/>
      <c r="W1474" s="87"/>
      <c r="X1474" s="87"/>
      <c r="Y1474" s="87"/>
      <c r="Z1474" s="87"/>
      <c r="AA1474" s="87"/>
      <c r="AB1474" s="87"/>
      <c r="AC1474" s="86"/>
      <c r="AD1474" s="87"/>
    </row>
    <row x14ac:dyDescent="0.25" r="1475" customHeight="1" ht="17.25">
      <c r="A1475" s="235">
        <f>A1474</f>
        <v>25569.375</v>
      </c>
      <c r="B1475" s="279" t="s">
        <v>52</v>
      </c>
      <c r="C1475" s="180"/>
      <c r="D1475" s="180">
        <v>16</v>
      </c>
      <c r="E1475" s="180">
        <v>7</v>
      </c>
      <c r="F1475" s="180"/>
      <c r="G1475" s="180">
        <f>SUM(C1475:F1475)</f>
      </c>
      <c r="H1475" s="125">
        <v>5000</v>
      </c>
      <c r="I1475" s="125">
        <f>G1475*H1475</f>
      </c>
      <c r="J1475" s="125">
        <f>I1475*0.1</f>
      </c>
      <c r="K1475" s="132">
        <f>SUM(I1475:J1475)</f>
      </c>
      <c r="L1475" s="242"/>
      <c r="M1475" s="175"/>
      <c r="N1475" s="87"/>
      <c r="O1475" s="87"/>
      <c r="P1475" s="87"/>
      <c r="Q1475" s="87"/>
      <c r="R1475" s="87"/>
      <c r="S1475" s="87"/>
      <c r="T1475" s="87"/>
      <c r="U1475" s="87"/>
      <c r="V1475" s="175"/>
      <c r="W1475" s="87"/>
      <c r="X1475" s="87"/>
      <c r="Y1475" s="87"/>
      <c r="Z1475" s="87"/>
      <c r="AA1475" s="87"/>
      <c r="AB1475" s="87"/>
      <c r="AC1475" s="86"/>
      <c r="AD1475" s="87"/>
    </row>
    <row x14ac:dyDescent="0.25" r="1476" customHeight="1" ht="17.25">
      <c r="A1476" s="235">
        <f>A1475</f>
        <v>25569.375</v>
      </c>
      <c r="B1476" s="279" t="s">
        <v>61</v>
      </c>
      <c r="C1476" s="180"/>
      <c r="D1476" s="180">
        <v>8</v>
      </c>
      <c r="E1476" s="180"/>
      <c r="F1476" s="180"/>
      <c r="G1476" s="180">
        <f>SUM(C1476:F1476)</f>
      </c>
      <c r="H1476" s="125">
        <v>5000</v>
      </c>
      <c r="I1476" s="125">
        <f>G1476*H1476</f>
      </c>
      <c r="J1476" s="125">
        <f>I1476*0.1</f>
      </c>
      <c r="K1476" s="132">
        <f>SUM(I1476:J1476)</f>
      </c>
      <c r="L1476" s="242"/>
      <c r="M1476" s="175"/>
      <c r="N1476" s="87"/>
      <c r="O1476" s="87"/>
      <c r="P1476" s="87"/>
      <c r="Q1476" s="87"/>
      <c r="R1476" s="87"/>
      <c r="S1476" s="87"/>
      <c r="T1476" s="87"/>
      <c r="U1476" s="87"/>
      <c r="V1476" s="175"/>
      <c r="W1476" s="87"/>
      <c r="X1476" s="87"/>
      <c r="Y1476" s="87"/>
      <c r="Z1476" s="87"/>
      <c r="AA1476" s="87"/>
      <c r="AB1476" s="87"/>
      <c r="AC1476" s="86"/>
      <c r="AD1476" s="87"/>
    </row>
    <row x14ac:dyDescent="0.25" r="1477" customHeight="1" ht="17.25">
      <c r="A1477" s="235">
        <f>A1476</f>
        <v>25569.375</v>
      </c>
      <c r="B1477" s="280" t="s">
        <v>33</v>
      </c>
      <c r="C1477" s="180"/>
      <c r="D1477" s="180">
        <v>11</v>
      </c>
      <c r="E1477" s="180"/>
      <c r="F1477" s="180"/>
      <c r="G1477" s="180">
        <f>SUM(C1477:F1477)</f>
      </c>
      <c r="H1477" s="125">
        <v>5500</v>
      </c>
      <c r="I1477" s="125">
        <f>G1477*H1477</f>
      </c>
      <c r="J1477" s="125">
        <f>I1477*0.1</f>
      </c>
      <c r="K1477" s="132">
        <f>SUM(I1477:J1477)</f>
      </c>
      <c r="L1477" s="242"/>
      <c r="M1477" s="175"/>
      <c r="N1477" s="87"/>
      <c r="O1477" s="87"/>
      <c r="P1477" s="87"/>
      <c r="Q1477" s="87"/>
      <c r="R1477" s="87"/>
      <c r="S1477" s="87"/>
      <c r="T1477" s="87"/>
      <c r="U1477" s="87"/>
      <c r="V1477" s="175"/>
      <c r="W1477" s="87"/>
      <c r="X1477" s="87"/>
      <c r="Y1477" s="87"/>
      <c r="Z1477" s="87"/>
      <c r="AA1477" s="87"/>
      <c r="AB1477" s="87"/>
      <c r="AC1477" s="86"/>
      <c r="AD1477" s="87"/>
    </row>
    <row x14ac:dyDescent="0.25" r="1478" customHeight="1" ht="17.25">
      <c r="A1478" s="235">
        <f>A1477</f>
        <v>25569.375</v>
      </c>
      <c r="B1478" s="279" t="s">
        <v>30</v>
      </c>
      <c r="C1478" s="180"/>
      <c r="D1478" s="180">
        <v>18</v>
      </c>
      <c r="E1478" s="180"/>
      <c r="F1478" s="180"/>
      <c r="G1478" s="180">
        <f>SUM(C1478:F1478)</f>
      </c>
      <c r="H1478" s="125">
        <v>6000</v>
      </c>
      <c r="I1478" s="125">
        <f>G1478*H1478</f>
      </c>
      <c r="J1478" s="125">
        <f>I1478*0.1</f>
      </c>
      <c r="K1478" s="132">
        <f>SUM(I1478:J1478)</f>
      </c>
      <c r="L1478" s="242"/>
      <c r="M1478" s="175"/>
      <c r="N1478" s="87"/>
      <c r="O1478" s="87"/>
      <c r="P1478" s="87"/>
      <c r="Q1478" s="87"/>
      <c r="R1478" s="87"/>
      <c r="S1478" s="87"/>
      <c r="T1478" s="87"/>
      <c r="U1478" s="87"/>
      <c r="V1478" s="175"/>
      <c r="W1478" s="87"/>
      <c r="X1478" s="87"/>
      <c r="Y1478" s="87"/>
      <c r="Z1478" s="87"/>
      <c r="AA1478" s="87"/>
      <c r="AB1478" s="87"/>
      <c r="AC1478" s="86"/>
      <c r="AD1478" s="87"/>
    </row>
    <row x14ac:dyDescent="0.25" r="1479" customHeight="1" ht="17.25">
      <c r="A1479" s="235">
        <f>A1478</f>
        <v>25569.375</v>
      </c>
      <c r="B1479" s="279" t="s">
        <v>28</v>
      </c>
      <c r="C1479" s="188" t="s">
        <v>14</v>
      </c>
      <c r="D1479" s="180">
        <v>20</v>
      </c>
      <c r="E1479" s="180"/>
      <c r="F1479" s="180"/>
      <c r="G1479" s="180">
        <f>SUM(C1479:F1479)</f>
      </c>
      <c r="H1479" s="125">
        <v>5000</v>
      </c>
      <c r="I1479" s="125">
        <f>G1479*H1479</f>
      </c>
      <c r="J1479" s="125">
        <f>I1479*0.1</f>
      </c>
      <c r="K1479" s="132">
        <f>SUM(I1479:J1479)</f>
      </c>
      <c r="L1479" s="242"/>
      <c r="M1479" s="175"/>
      <c r="N1479" s="87"/>
      <c r="O1479" s="87"/>
      <c r="P1479" s="87"/>
      <c r="Q1479" s="87"/>
      <c r="R1479" s="87"/>
      <c r="S1479" s="87"/>
      <c r="T1479" s="87"/>
      <c r="U1479" s="87"/>
      <c r="V1479" s="175"/>
      <c r="W1479" s="87"/>
      <c r="X1479" s="87"/>
      <c r="Y1479" s="87"/>
      <c r="Z1479" s="87"/>
      <c r="AA1479" s="87"/>
      <c r="AB1479" s="87"/>
      <c r="AC1479" s="86"/>
      <c r="AD1479" s="87"/>
    </row>
    <row x14ac:dyDescent="0.25" r="1480" customHeight="1" ht="17.25">
      <c r="A1480" s="235">
        <f>A1479</f>
        <v>25569.375</v>
      </c>
      <c r="B1480" s="179" t="s">
        <v>12</v>
      </c>
      <c r="C1480" s="180"/>
      <c r="D1480" s="180">
        <v>18</v>
      </c>
      <c r="E1480" s="180">
        <v>6</v>
      </c>
      <c r="F1480" s="180"/>
      <c r="G1480" s="180">
        <f>SUM(C1480:F1480)</f>
      </c>
      <c r="H1480" s="125">
        <v>6000</v>
      </c>
      <c r="I1480" s="125">
        <f>G1480*H1480</f>
      </c>
      <c r="J1480" s="125">
        <f>I1480*0.1</f>
      </c>
      <c r="K1480" s="132">
        <f>SUM(I1480:J1480)</f>
      </c>
      <c r="L1480" s="242"/>
      <c r="M1480" s="175"/>
      <c r="N1480" s="87"/>
      <c r="O1480" s="87"/>
      <c r="P1480" s="87"/>
      <c r="Q1480" s="87"/>
      <c r="R1480" s="87"/>
      <c r="S1480" s="87"/>
      <c r="T1480" s="87"/>
      <c r="U1480" s="87"/>
      <c r="V1480" s="175"/>
      <c r="W1480" s="87"/>
      <c r="X1480" s="87"/>
      <c r="Y1480" s="87"/>
      <c r="Z1480" s="87"/>
      <c r="AA1480" s="87"/>
      <c r="AB1480" s="87"/>
      <c r="AC1480" s="86"/>
      <c r="AD1480" s="87"/>
    </row>
    <row x14ac:dyDescent="0.25" r="1481" customHeight="1" ht="17.25">
      <c r="A1481" s="235">
        <f>A1480</f>
        <v>25569.375</v>
      </c>
      <c r="B1481" s="179" t="s">
        <v>100</v>
      </c>
      <c r="C1481" s="180"/>
      <c r="D1481" s="180">
        <v>6</v>
      </c>
      <c r="E1481" s="180"/>
      <c r="F1481" s="180"/>
      <c r="G1481" s="180">
        <f>SUM(C1481:F1481)</f>
      </c>
      <c r="H1481" s="125">
        <v>5500</v>
      </c>
      <c r="I1481" s="125">
        <f>G1481*H1481</f>
      </c>
      <c r="J1481" s="125">
        <f>I1481*0.1</f>
      </c>
      <c r="K1481" s="125">
        <f>SUM(I1481:J1481)</f>
      </c>
      <c r="L1481" s="242"/>
      <c r="M1481" s="175"/>
      <c r="N1481" s="87"/>
      <c r="O1481" s="87"/>
      <c r="P1481" s="87"/>
      <c r="Q1481" s="87"/>
      <c r="R1481" s="87"/>
      <c r="S1481" s="87"/>
      <c r="T1481" s="87"/>
      <c r="U1481" s="87"/>
      <c r="V1481" s="175"/>
      <c r="W1481" s="87"/>
      <c r="X1481" s="87"/>
      <c r="Y1481" s="87"/>
      <c r="Z1481" s="87"/>
      <c r="AA1481" s="87"/>
      <c r="AB1481" s="87"/>
      <c r="AC1481" s="86"/>
      <c r="AD1481" s="87"/>
    </row>
    <row x14ac:dyDescent="0.25" r="1482" customHeight="1" ht="17.25">
      <c r="A1482" s="235">
        <f>A1481</f>
        <v>25569.375</v>
      </c>
      <c r="B1482" s="179" t="s">
        <v>37</v>
      </c>
      <c r="C1482" s="180"/>
      <c r="D1482" s="180">
        <v>5</v>
      </c>
      <c r="E1482" s="180"/>
      <c r="F1482" s="180"/>
      <c r="G1482" s="180">
        <f>SUM(C1482:F1482)</f>
      </c>
      <c r="H1482" s="125">
        <v>6500</v>
      </c>
      <c r="I1482" s="125">
        <f>G1482*H1482</f>
      </c>
      <c r="J1482" s="125">
        <f>I1482*0.1</f>
      </c>
      <c r="K1482" s="125">
        <f>SUM(I1482:J1482)</f>
      </c>
      <c r="L1482" s="242"/>
      <c r="M1482" s="175"/>
      <c r="N1482" s="87"/>
      <c r="O1482" s="87"/>
      <c r="P1482" s="87"/>
      <c r="Q1482" s="87"/>
      <c r="R1482" s="87"/>
      <c r="S1482" s="87"/>
      <c r="T1482" s="87"/>
      <c r="U1482" s="87"/>
      <c r="V1482" s="175"/>
      <c r="W1482" s="87"/>
      <c r="X1482" s="87"/>
      <c r="Y1482" s="87"/>
      <c r="Z1482" s="87"/>
      <c r="AA1482" s="87"/>
      <c r="AB1482" s="87"/>
      <c r="AC1482" s="86"/>
      <c r="AD1482" s="87"/>
    </row>
    <row x14ac:dyDescent="0.25" r="1483" customHeight="1" ht="17.25">
      <c r="A1483" s="235">
        <f>A1482</f>
        <v>25569.375</v>
      </c>
      <c r="B1483" s="186" t="s">
        <v>64</v>
      </c>
      <c r="C1483" s="180"/>
      <c r="D1483" s="180">
        <v>55</v>
      </c>
      <c r="E1483" s="180">
        <v>1</v>
      </c>
      <c r="F1483" s="180"/>
      <c r="G1483" s="180">
        <f>SUM(C1483:F1483)</f>
      </c>
      <c r="H1483" s="182">
        <v>5500</v>
      </c>
      <c r="I1483" s="125">
        <f>G1483*H1483</f>
      </c>
      <c r="J1483" s="125">
        <f>I1483*0.1</f>
      </c>
      <c r="K1483" s="125">
        <f>SUM(I1483:J1483)</f>
      </c>
      <c r="L1483" s="242"/>
      <c r="M1483" s="175"/>
      <c r="N1483" s="87"/>
      <c r="O1483" s="87"/>
      <c r="P1483" s="87"/>
      <c r="Q1483" s="87"/>
      <c r="R1483" s="87"/>
      <c r="S1483" s="87"/>
      <c r="T1483" s="87"/>
      <c r="U1483" s="87"/>
      <c r="V1483" s="175"/>
      <c r="W1483" s="87"/>
      <c r="X1483" s="87"/>
      <c r="Y1483" s="87"/>
      <c r="Z1483" s="87"/>
      <c r="AA1483" s="87"/>
      <c r="AB1483" s="87"/>
      <c r="AC1483" s="86"/>
      <c r="AD1483" s="87"/>
    </row>
    <row x14ac:dyDescent="0.25" r="1484" customHeight="1" ht="17.25">
      <c r="A1484" s="235">
        <f>A1483</f>
        <v>25569.375</v>
      </c>
      <c r="B1484" s="186" t="s">
        <v>25</v>
      </c>
      <c r="C1484" s="180"/>
      <c r="D1484" s="180">
        <v>20</v>
      </c>
      <c r="E1484" s="180"/>
      <c r="F1484" s="180"/>
      <c r="G1484" s="180">
        <f>SUM(C1484:F1484)</f>
      </c>
      <c r="H1484" s="125">
        <v>6000</v>
      </c>
      <c r="I1484" s="125">
        <f>G1484*H1484</f>
      </c>
      <c r="J1484" s="125">
        <f>I1484*0.1</f>
      </c>
      <c r="K1484" s="125">
        <f>SUM(I1484:J1484)</f>
      </c>
      <c r="L1484" s="242"/>
      <c r="M1484" s="175"/>
      <c r="N1484" s="87"/>
      <c r="O1484" s="87"/>
      <c r="P1484" s="87"/>
      <c r="Q1484" s="87"/>
      <c r="R1484" s="87"/>
      <c r="S1484" s="87"/>
      <c r="T1484" s="87"/>
      <c r="U1484" s="87"/>
      <c r="V1484" s="175"/>
      <c r="W1484" s="87"/>
      <c r="X1484" s="87"/>
      <c r="Y1484" s="87"/>
      <c r="Z1484" s="87"/>
      <c r="AA1484" s="87"/>
      <c r="AB1484" s="87"/>
      <c r="AC1484" s="86"/>
      <c r="AD1484" s="87"/>
    </row>
    <row x14ac:dyDescent="0.25" r="1485" customHeight="1" ht="17.25">
      <c r="A1485" s="235">
        <f>A1484</f>
        <v>25569.375</v>
      </c>
      <c r="B1485" s="279" t="s">
        <v>76</v>
      </c>
      <c r="C1485" s="188" t="s">
        <v>14</v>
      </c>
      <c r="D1485" s="180">
        <v>18</v>
      </c>
      <c r="E1485" s="180">
        <v>12</v>
      </c>
      <c r="F1485" s="180">
        <v>5</v>
      </c>
      <c r="G1485" s="180">
        <f>SUM(C1485:F1485)</f>
      </c>
      <c r="H1485" s="125">
        <v>6000</v>
      </c>
      <c r="I1485" s="125">
        <f>G1485*H1485</f>
      </c>
      <c r="J1485" s="125">
        <f>I1485*0.1</f>
      </c>
      <c r="K1485" s="125">
        <f>SUM(I1485:J1485)</f>
      </c>
      <c r="L1485" s="242"/>
      <c r="M1485" s="175"/>
      <c r="N1485" s="87"/>
      <c r="O1485" s="87"/>
      <c r="P1485" s="87"/>
      <c r="Q1485" s="87"/>
      <c r="R1485" s="87"/>
      <c r="S1485" s="87"/>
      <c r="T1485" s="87"/>
      <c r="U1485" s="87"/>
      <c r="V1485" s="175"/>
      <c r="W1485" s="87"/>
      <c r="X1485" s="87"/>
      <c r="Y1485" s="87"/>
      <c r="Z1485" s="87"/>
      <c r="AA1485" s="87"/>
      <c r="AB1485" s="87"/>
      <c r="AC1485" s="86"/>
      <c r="AD1485" s="87"/>
    </row>
    <row x14ac:dyDescent="0.25" r="1486" customHeight="1" ht="17.25">
      <c r="A1486" s="235">
        <f>A1485</f>
        <v>25569.375</v>
      </c>
      <c r="B1486" s="186" t="s">
        <v>149</v>
      </c>
      <c r="C1486" s="180"/>
      <c r="D1486" s="180">
        <v>99</v>
      </c>
      <c r="E1486" s="180">
        <v>37</v>
      </c>
      <c r="F1486" s="180">
        <v>1</v>
      </c>
      <c r="G1486" s="180">
        <f>SUM(C1486:F1486)</f>
      </c>
      <c r="H1486" s="125">
        <v>6000</v>
      </c>
      <c r="I1486" s="125">
        <f>G1486*H1486</f>
      </c>
      <c r="J1486" s="125">
        <f>I1486*0.1</f>
      </c>
      <c r="K1486" s="125">
        <f>SUM(I1486:J1486)</f>
      </c>
      <c r="L1486" s="242"/>
      <c r="M1486" s="175"/>
      <c r="N1486" s="87"/>
      <c r="O1486" s="87"/>
      <c r="P1486" s="87"/>
      <c r="Q1486" s="87"/>
      <c r="R1486" s="87"/>
      <c r="S1486" s="87"/>
      <c r="T1486" s="87"/>
      <c r="U1486" s="87"/>
      <c r="V1486" s="175"/>
      <c r="W1486" s="87"/>
      <c r="X1486" s="87"/>
      <c r="Y1486" s="87"/>
      <c r="Z1486" s="87"/>
      <c r="AA1486" s="87"/>
      <c r="AB1486" s="87"/>
      <c r="AC1486" s="86"/>
      <c r="AD1486" s="87"/>
    </row>
    <row x14ac:dyDescent="0.25" r="1487" customHeight="1" ht="17.25">
      <c r="A1487" s="235">
        <f>A1486</f>
        <v>25569.375</v>
      </c>
      <c r="B1487" s="280" t="s">
        <v>43</v>
      </c>
      <c r="C1487" s="180"/>
      <c r="D1487" s="180">
        <v>45</v>
      </c>
      <c r="E1487" s="180">
        <v>8</v>
      </c>
      <c r="F1487" s="180"/>
      <c r="G1487" s="180">
        <f>SUM(C1487:F1487)</f>
      </c>
      <c r="H1487" s="125">
        <v>6000</v>
      </c>
      <c r="I1487" s="125">
        <f>G1487*H1487</f>
      </c>
      <c r="J1487" s="125">
        <f>I1487*0.1</f>
      </c>
      <c r="K1487" s="125">
        <f>SUM(I1487:J1487)</f>
      </c>
      <c r="L1487" s="242"/>
      <c r="M1487" s="175"/>
      <c r="N1487" s="87"/>
      <c r="O1487" s="87"/>
      <c r="P1487" s="87"/>
      <c r="Q1487" s="87"/>
      <c r="R1487" s="87"/>
      <c r="S1487" s="87"/>
      <c r="T1487" s="87"/>
      <c r="U1487" s="87"/>
      <c r="V1487" s="175"/>
      <c r="W1487" s="87"/>
      <c r="X1487" s="87"/>
      <c r="Y1487" s="87"/>
      <c r="Z1487" s="87"/>
      <c r="AA1487" s="87"/>
      <c r="AB1487" s="87"/>
      <c r="AC1487" s="86"/>
      <c r="AD1487" s="87"/>
    </row>
    <row x14ac:dyDescent="0.25" r="1488" customHeight="1" ht="17.25">
      <c r="A1488" s="235">
        <f>A1487</f>
        <v>25569.375</v>
      </c>
      <c r="B1488" s="280" t="s">
        <v>18</v>
      </c>
      <c r="C1488" s="180"/>
      <c r="D1488" s="180">
        <v>9</v>
      </c>
      <c r="E1488" s="180">
        <v>7</v>
      </c>
      <c r="F1488" s="180">
        <v>6</v>
      </c>
      <c r="G1488" s="180">
        <f>SUM(C1488:F1488)</f>
      </c>
      <c r="H1488" s="125">
        <v>6000</v>
      </c>
      <c r="I1488" s="125">
        <f>G1488*H1488</f>
      </c>
      <c r="J1488" s="125">
        <f>I1488*0.1</f>
      </c>
      <c r="K1488" s="125">
        <f>SUM(I1488:J1488)</f>
      </c>
      <c r="L1488" s="242"/>
      <c r="M1488" s="175"/>
      <c r="N1488" s="87"/>
      <c r="O1488" s="87"/>
      <c r="P1488" s="87"/>
      <c r="Q1488" s="87"/>
      <c r="R1488" s="87"/>
      <c r="S1488" s="87"/>
      <c r="T1488" s="87"/>
      <c r="U1488" s="87"/>
      <c r="V1488" s="175"/>
      <c r="W1488" s="87"/>
      <c r="X1488" s="87"/>
      <c r="Y1488" s="87"/>
      <c r="Z1488" s="87"/>
      <c r="AA1488" s="87"/>
      <c r="AB1488" s="87"/>
      <c r="AC1488" s="86"/>
      <c r="AD1488" s="87"/>
    </row>
    <row x14ac:dyDescent="0.25" r="1489" customHeight="1" ht="17.25">
      <c r="A1489" s="235">
        <f>A1488</f>
        <v>25569.375</v>
      </c>
      <c r="B1489" s="280" t="s">
        <v>82</v>
      </c>
      <c r="C1489" s="188" t="s">
        <v>14</v>
      </c>
      <c r="D1489" s="180">
        <v>25</v>
      </c>
      <c r="E1489" s="181">
        <v>11</v>
      </c>
      <c r="F1489" s="180">
        <v>7</v>
      </c>
      <c r="G1489" s="180">
        <f>SUM(C1489:F1489)</f>
      </c>
      <c r="H1489" s="125">
        <v>5000</v>
      </c>
      <c r="I1489" s="125">
        <f>G1489*H1489</f>
      </c>
      <c r="J1489" s="125">
        <f>I1489*0.1</f>
      </c>
      <c r="K1489" s="125">
        <f>SUM(I1489:J1489)</f>
      </c>
      <c r="L1489" s="242"/>
      <c r="M1489" s="175"/>
      <c r="N1489" s="87"/>
      <c r="O1489" s="87"/>
      <c r="P1489" s="87"/>
      <c r="Q1489" s="87"/>
      <c r="R1489" s="87"/>
      <c r="S1489" s="87"/>
      <c r="T1489" s="87"/>
      <c r="U1489" s="87"/>
      <c r="V1489" s="175"/>
      <c r="W1489" s="87"/>
      <c r="X1489" s="87"/>
      <c r="Y1489" s="87"/>
      <c r="Z1489" s="87"/>
      <c r="AA1489" s="87"/>
      <c r="AB1489" s="87"/>
      <c r="AC1489" s="86"/>
      <c r="AD1489" s="87"/>
    </row>
    <row x14ac:dyDescent="0.25" r="1490" customHeight="1" ht="17.25">
      <c r="A1490" s="235">
        <f>A1489</f>
        <v>25569.375</v>
      </c>
      <c r="B1490" s="280" t="s">
        <v>151</v>
      </c>
      <c r="C1490" s="180"/>
      <c r="D1490" s="180">
        <v>12</v>
      </c>
      <c r="E1490" s="180"/>
      <c r="F1490" s="180"/>
      <c r="G1490" s="180">
        <f>SUM(C1490:F1490)</f>
      </c>
      <c r="H1490" s="125">
        <v>5000</v>
      </c>
      <c r="I1490" s="125">
        <f>G1490*H1490</f>
      </c>
      <c r="J1490" s="125">
        <f>I1490*0.1</f>
      </c>
      <c r="K1490" s="125">
        <f>SUM(I1490:J1490)</f>
      </c>
      <c r="L1490" s="242"/>
      <c r="M1490" s="175"/>
      <c r="N1490" s="87"/>
      <c r="O1490" s="87"/>
      <c r="P1490" s="87"/>
      <c r="Q1490" s="87"/>
      <c r="R1490" s="87"/>
      <c r="S1490" s="87"/>
      <c r="T1490" s="87"/>
      <c r="U1490" s="87"/>
      <c r="V1490" s="175"/>
      <c r="W1490" s="87"/>
      <c r="X1490" s="87"/>
      <c r="Y1490" s="87"/>
      <c r="Z1490" s="87"/>
      <c r="AA1490" s="87"/>
      <c r="AB1490" s="87"/>
      <c r="AC1490" s="86"/>
      <c r="AD1490" s="87"/>
    </row>
    <row x14ac:dyDescent="0.25" r="1491" customHeight="1" ht="17.25">
      <c r="A1491" s="235">
        <f>A1490</f>
        <v>25569.375</v>
      </c>
      <c r="B1491" s="280"/>
      <c r="C1491" s="180"/>
      <c r="D1491" s="180"/>
      <c r="E1491" s="180"/>
      <c r="F1491" s="180"/>
      <c r="G1491" s="180">
        <f>SUM(C1491:F1491)</f>
      </c>
      <c r="H1491" s="125"/>
      <c r="I1491" s="125">
        <f>G1491*H1491</f>
      </c>
      <c r="J1491" s="125">
        <f>I1491*0.1</f>
      </c>
      <c r="K1491" s="125">
        <f>SUM(I1491:J1491)</f>
      </c>
      <c r="L1491" s="242"/>
      <c r="M1491" s="175"/>
      <c r="N1491" s="87"/>
      <c r="O1491" s="87"/>
      <c r="P1491" s="87"/>
      <c r="Q1491" s="87"/>
      <c r="R1491" s="87"/>
      <c r="S1491" s="87"/>
      <c r="T1491" s="87"/>
      <c r="U1491" s="87"/>
      <c r="V1491" s="175"/>
      <c r="W1491" s="87"/>
      <c r="X1491" s="87"/>
      <c r="Y1491" s="87"/>
      <c r="Z1491" s="87"/>
      <c r="AA1491" s="87"/>
      <c r="AB1491" s="87"/>
      <c r="AC1491" s="86"/>
      <c r="AD1491" s="87"/>
    </row>
    <row x14ac:dyDescent="0.25" r="1492" customHeight="1" ht="17.25">
      <c r="A1492" s="235">
        <f>A1491</f>
        <v>25569.375</v>
      </c>
      <c r="B1492" s="280"/>
      <c r="C1492" s="180"/>
      <c r="D1492" s="180"/>
      <c r="E1492" s="180"/>
      <c r="F1492" s="180"/>
      <c r="G1492" s="180">
        <f>SUM(C1492:F1492)</f>
      </c>
      <c r="H1492" s="125"/>
      <c r="I1492" s="125">
        <f>G1492*H1492</f>
      </c>
      <c r="J1492" s="125">
        <f>I1492*0.1</f>
      </c>
      <c r="K1492" s="125">
        <f>SUM(I1492:J1492)</f>
      </c>
      <c r="L1492" s="242"/>
      <c r="M1492" s="175"/>
      <c r="N1492" s="87"/>
      <c r="O1492" s="87"/>
      <c r="P1492" s="87"/>
      <c r="Q1492" s="87"/>
      <c r="R1492" s="87"/>
      <c r="S1492" s="87"/>
      <c r="T1492" s="87"/>
      <c r="U1492" s="87"/>
      <c r="V1492" s="175"/>
      <c r="W1492" s="87"/>
      <c r="X1492" s="87"/>
      <c r="Y1492" s="87"/>
      <c r="Z1492" s="87"/>
      <c r="AA1492" s="87"/>
      <c r="AB1492" s="87"/>
      <c r="AC1492" s="86"/>
      <c r="AD1492" s="87"/>
    </row>
    <row x14ac:dyDescent="0.25" r="1493" customHeight="1" ht="17.25">
      <c r="A1493" s="235">
        <f>A1492</f>
        <v>25569.375</v>
      </c>
      <c r="B1493" s="179"/>
      <c r="C1493" s="180"/>
      <c r="D1493" s="180"/>
      <c r="E1493" s="180"/>
      <c r="F1493" s="180"/>
      <c r="G1493" s="180">
        <f>SUM(C1493:F1493)</f>
      </c>
      <c r="H1493" s="125"/>
      <c r="I1493" s="125">
        <f>G1493*H1493</f>
      </c>
      <c r="J1493" s="125">
        <f>I1493*0.1</f>
      </c>
      <c r="K1493" s="125">
        <f>SUM(I1493:J1493)</f>
      </c>
      <c r="L1493" s="242"/>
      <c r="M1493" s="175"/>
      <c r="N1493" s="87"/>
      <c r="O1493" s="87"/>
      <c r="P1493" s="87"/>
      <c r="Q1493" s="87"/>
      <c r="R1493" s="87"/>
      <c r="S1493" s="87"/>
      <c r="T1493" s="87"/>
      <c r="U1493" s="87"/>
      <c r="V1493" s="175"/>
      <c r="W1493" s="87"/>
      <c r="X1493" s="87"/>
      <c r="Y1493" s="87"/>
      <c r="Z1493" s="87"/>
      <c r="AA1493" s="87"/>
      <c r="AB1493" s="87"/>
      <c r="AC1493" s="86"/>
      <c r="AD1493" s="87"/>
    </row>
    <row x14ac:dyDescent="0.25" r="1494" customHeight="1" ht="17.25">
      <c r="A1494" s="243">
        <f>A1493</f>
        <v>25569.375</v>
      </c>
      <c r="B1494" s="282" t="s">
        <v>155</v>
      </c>
      <c r="C1494" s="191">
        <f>SUM(C1451:C1493)</f>
      </c>
      <c r="D1494" s="191">
        <f>SUM(D1451:D1493)</f>
      </c>
      <c r="E1494" s="191">
        <f>SUM(E1451:E1493)</f>
      </c>
      <c r="F1494" s="191">
        <f>SUM(F1451:F1493)</f>
      </c>
      <c r="G1494" s="191">
        <f>SUM(G1451:G1493)</f>
      </c>
      <c r="H1494" s="201"/>
      <c r="I1494" s="201">
        <f>SUM(I1451:I1493)</f>
      </c>
      <c r="J1494" s="201">
        <f>SUM(J1451:J1493)</f>
      </c>
      <c r="K1494" s="201">
        <f>SUM(K1451:K1493)</f>
      </c>
      <c r="L1494" s="283"/>
      <c r="M1494" s="175"/>
      <c r="N1494" s="87"/>
      <c r="O1494" s="87"/>
      <c r="P1494" s="87"/>
      <c r="Q1494" s="87"/>
      <c r="R1494" s="87"/>
      <c r="S1494" s="87"/>
      <c r="T1494" s="87"/>
      <c r="U1494" s="87"/>
      <c r="V1494" s="175"/>
      <c r="W1494" s="87"/>
      <c r="X1494" s="87"/>
      <c r="Y1494" s="87"/>
      <c r="Z1494" s="87"/>
      <c r="AA1494" s="87"/>
      <c r="AB1494" s="87"/>
      <c r="AC1494" s="86"/>
      <c r="AD1494" s="87"/>
    </row>
    <row x14ac:dyDescent="0.25" r="1495" customHeight="1" ht="17.25">
      <c r="A1495" s="235">
        <f>A1498</f>
        <v>25569.375</v>
      </c>
      <c r="B1495" s="186" t="s">
        <v>113</v>
      </c>
      <c r="C1495" s="180"/>
      <c r="D1495" s="180">
        <v>91</v>
      </c>
      <c r="E1495" s="180">
        <v>71</v>
      </c>
      <c r="F1495" s="180"/>
      <c r="G1495" s="180">
        <f>SUM(C1495:F1495)</f>
      </c>
      <c r="H1495" s="125">
        <v>6500</v>
      </c>
      <c r="I1495" s="125">
        <f>G1495*H1495</f>
      </c>
      <c r="J1495" s="185"/>
      <c r="K1495" s="125">
        <f>SUM(I1495:J1495)</f>
      </c>
      <c r="L1495" s="242"/>
      <c r="M1495" s="175"/>
      <c r="N1495" s="87"/>
      <c r="O1495" s="87"/>
      <c r="P1495" s="87"/>
      <c r="Q1495" s="87"/>
      <c r="R1495" s="87"/>
      <c r="S1495" s="87"/>
      <c r="T1495" s="87"/>
      <c r="U1495" s="87"/>
      <c r="V1495" s="175"/>
      <c r="W1495" s="87"/>
      <c r="X1495" s="87"/>
      <c r="Y1495" s="87"/>
      <c r="Z1495" s="87"/>
      <c r="AA1495" s="87"/>
      <c r="AB1495" s="87"/>
      <c r="AC1495" s="86"/>
      <c r="AD1495" s="87"/>
    </row>
    <row x14ac:dyDescent="0.25" r="1496" customHeight="1" ht="17.25">
      <c r="A1496" s="235">
        <f>A1495</f>
        <v>25569.375</v>
      </c>
      <c r="B1496" s="186" t="s">
        <v>156</v>
      </c>
      <c r="C1496" s="180"/>
      <c r="D1496" s="180">
        <v>10</v>
      </c>
      <c r="E1496" s="180">
        <v>3</v>
      </c>
      <c r="F1496" s="180"/>
      <c r="G1496" s="180">
        <f>SUM(C1496:F1496)</f>
      </c>
      <c r="H1496" s="125">
        <v>6500</v>
      </c>
      <c r="I1496" s="125">
        <f>G1496*H1496</f>
      </c>
      <c r="J1496" s="185"/>
      <c r="K1496" s="125">
        <f>SUM(I1496:J1496)</f>
      </c>
      <c r="L1496" s="242"/>
      <c r="M1496" s="175"/>
      <c r="N1496" s="87"/>
      <c r="O1496" s="87"/>
      <c r="P1496" s="87"/>
      <c r="Q1496" s="87"/>
      <c r="R1496" s="87"/>
      <c r="S1496" s="87"/>
      <c r="T1496" s="87"/>
      <c r="U1496" s="87"/>
      <c r="V1496" s="175"/>
      <c r="W1496" s="87"/>
      <c r="X1496" s="87"/>
      <c r="Y1496" s="87"/>
      <c r="Z1496" s="87"/>
      <c r="AA1496" s="87"/>
      <c r="AB1496" s="87"/>
      <c r="AC1496" s="86"/>
      <c r="AD1496" s="87"/>
    </row>
    <row x14ac:dyDescent="0.25" r="1497" customHeight="1" ht="17.25">
      <c r="A1497" s="235">
        <f>A1492</f>
        <v>25569.375</v>
      </c>
      <c r="B1497" s="186" t="s">
        <v>112</v>
      </c>
      <c r="C1497" s="180"/>
      <c r="D1497" s="180">
        <v>12</v>
      </c>
      <c r="E1497" s="180">
        <v>7</v>
      </c>
      <c r="F1497" s="180"/>
      <c r="G1497" s="180">
        <f>SUM(C1497:F1497)</f>
      </c>
      <c r="H1497" s="125">
        <v>6900</v>
      </c>
      <c r="I1497" s="125">
        <f>G1497*H1497</f>
      </c>
      <c r="J1497" s="185"/>
      <c r="K1497" s="125">
        <f>SUM(I1497:J1497)</f>
      </c>
      <c r="L1497" s="242"/>
      <c r="M1497" s="175"/>
      <c r="N1497" s="87"/>
      <c r="O1497" s="87"/>
      <c r="P1497" s="87"/>
      <c r="Q1497" s="87"/>
      <c r="R1497" s="87"/>
      <c r="S1497" s="87"/>
      <c r="T1497" s="87"/>
      <c r="U1497" s="87"/>
      <c r="V1497" s="175"/>
      <c r="W1497" s="87"/>
      <c r="X1497" s="87"/>
      <c r="Y1497" s="87"/>
      <c r="Z1497" s="87"/>
      <c r="AA1497" s="87"/>
      <c r="AB1497" s="87"/>
      <c r="AC1497" s="86"/>
      <c r="AD1497" s="87"/>
    </row>
    <row x14ac:dyDescent="0.25" r="1498" customHeight="1" ht="17.25">
      <c r="A1498" s="235">
        <f>A1497</f>
        <v>25569.375</v>
      </c>
      <c r="B1498" s="179"/>
      <c r="C1498" s="180"/>
      <c r="D1498" s="180"/>
      <c r="E1498" s="180"/>
      <c r="F1498" s="180"/>
      <c r="G1498" s="180">
        <f>SUM(C1498:F1498)</f>
      </c>
      <c r="H1498" s="125"/>
      <c r="I1498" s="125">
        <f>G1496*H1498</f>
      </c>
      <c r="J1498" s="185"/>
      <c r="K1498" s="125">
        <f>SUM(I1498:J1498)</f>
      </c>
      <c r="L1498" s="242"/>
      <c r="M1498" s="175"/>
      <c r="N1498" s="87"/>
      <c r="O1498" s="87"/>
      <c r="P1498" s="87"/>
      <c r="Q1498" s="87"/>
      <c r="R1498" s="87"/>
      <c r="S1498" s="87"/>
      <c r="T1498" s="87"/>
      <c r="U1498" s="87"/>
      <c r="V1498" s="175"/>
      <c r="W1498" s="87"/>
      <c r="X1498" s="87"/>
      <c r="Y1498" s="87"/>
      <c r="Z1498" s="87"/>
      <c r="AA1498" s="87"/>
      <c r="AB1498" s="87"/>
      <c r="AC1498" s="86"/>
      <c r="AD1498" s="87"/>
    </row>
    <row x14ac:dyDescent="0.25" r="1499" customHeight="1" ht="17.25">
      <c r="A1499" s="235">
        <f>A1498</f>
        <v>25569.375</v>
      </c>
      <c r="B1499" s="179"/>
      <c r="C1499" s="180"/>
      <c r="D1499" s="180"/>
      <c r="E1499" s="180"/>
      <c r="F1499" s="180"/>
      <c r="G1499" s="180">
        <f>SUM(C1499:F1499)</f>
      </c>
      <c r="H1499" s="125"/>
      <c r="I1499" s="125">
        <f>G1499*H1499</f>
      </c>
      <c r="J1499" s="185"/>
      <c r="K1499" s="125">
        <f>SUM(I1499:J1499)</f>
      </c>
      <c r="L1499" s="242"/>
      <c r="M1499" s="175"/>
      <c r="N1499" s="87"/>
      <c r="O1499" s="87"/>
      <c r="P1499" s="87"/>
      <c r="Q1499" s="87"/>
      <c r="R1499" s="87"/>
      <c r="S1499" s="87"/>
      <c r="T1499" s="87"/>
      <c r="U1499" s="87"/>
      <c r="V1499" s="175"/>
      <c r="W1499" s="87"/>
      <c r="X1499" s="87"/>
      <c r="Y1499" s="87"/>
      <c r="Z1499" s="87"/>
      <c r="AA1499" s="87"/>
      <c r="AB1499" s="87"/>
      <c r="AC1499" s="86"/>
      <c r="AD1499" s="87"/>
    </row>
    <row x14ac:dyDescent="0.25" r="1500" customHeight="1" ht="17.25">
      <c r="A1500" s="235">
        <f>A1499</f>
        <v>25569.375</v>
      </c>
      <c r="B1500" s="179"/>
      <c r="C1500" s="180"/>
      <c r="D1500" s="180"/>
      <c r="E1500" s="180"/>
      <c r="F1500" s="180"/>
      <c r="G1500" s="180">
        <f>SUM(C1500:F1500)</f>
      </c>
      <c r="H1500" s="125"/>
      <c r="I1500" s="125">
        <f>G1499*H1500</f>
      </c>
      <c r="J1500" s="185"/>
      <c r="K1500" s="125">
        <f>SUM(I1500:J1500)</f>
      </c>
      <c r="L1500" s="242"/>
      <c r="M1500" s="175"/>
      <c r="N1500" s="87"/>
      <c r="O1500" s="87"/>
      <c r="P1500" s="87"/>
      <c r="Q1500" s="87"/>
      <c r="R1500" s="87"/>
      <c r="S1500" s="87"/>
      <c r="T1500" s="87"/>
      <c r="U1500" s="87"/>
      <c r="V1500" s="175"/>
      <c r="W1500" s="87"/>
      <c r="X1500" s="87"/>
      <c r="Y1500" s="87"/>
      <c r="Z1500" s="87"/>
      <c r="AA1500" s="87"/>
      <c r="AB1500" s="87"/>
      <c r="AC1500" s="86"/>
      <c r="AD1500" s="87"/>
    </row>
    <row x14ac:dyDescent="0.25" r="1501" customHeight="1" ht="17.25">
      <c r="A1501" s="235">
        <f>A1496</f>
        <v>25569.375</v>
      </c>
      <c r="B1501" s="179"/>
      <c r="C1501" s="180"/>
      <c r="D1501" s="180"/>
      <c r="E1501" s="180"/>
      <c r="F1501" s="180"/>
      <c r="G1501" s="180">
        <f>SUM(C1501:F1501)</f>
      </c>
      <c r="H1501" s="125"/>
      <c r="I1501" s="125">
        <f>G1501*H1501</f>
      </c>
      <c r="J1501" s="185"/>
      <c r="K1501" s="125">
        <f>SUM(I1501:J1501)</f>
      </c>
      <c r="L1501" s="242"/>
      <c r="M1501" s="175"/>
      <c r="N1501" s="87"/>
      <c r="O1501" s="87"/>
      <c r="P1501" s="87"/>
      <c r="Q1501" s="87"/>
      <c r="R1501" s="87"/>
      <c r="S1501" s="87"/>
      <c r="T1501" s="87"/>
      <c r="U1501" s="87"/>
      <c r="V1501" s="175"/>
      <c r="W1501" s="87"/>
      <c r="X1501" s="87"/>
      <c r="Y1501" s="87"/>
      <c r="Z1501" s="87"/>
      <c r="AA1501" s="87"/>
      <c r="AB1501" s="87"/>
      <c r="AC1501" s="86"/>
      <c r="AD1501" s="87"/>
    </row>
    <row x14ac:dyDescent="0.25" r="1502" customHeight="1" ht="17.25">
      <c r="A1502" s="235">
        <f>A1501</f>
        <v>25569.375</v>
      </c>
      <c r="B1502" s="179"/>
      <c r="C1502" s="180"/>
      <c r="D1502" s="180"/>
      <c r="E1502" s="180"/>
      <c r="F1502" s="180"/>
      <c r="G1502" s="180">
        <f>SUM(C1502:F1502)</f>
      </c>
      <c r="H1502" s="125"/>
      <c r="I1502" s="125">
        <f>G1501*H1502</f>
      </c>
      <c r="J1502" s="185"/>
      <c r="K1502" s="125">
        <f>SUM(I1502:J1502)</f>
      </c>
      <c r="L1502" s="242"/>
      <c r="M1502" s="175"/>
      <c r="N1502" s="87"/>
      <c r="O1502" s="87"/>
      <c r="P1502" s="87"/>
      <c r="Q1502" s="87"/>
      <c r="R1502" s="87"/>
      <c r="S1502" s="87"/>
      <c r="T1502" s="87"/>
      <c r="U1502" s="87"/>
      <c r="V1502" s="175"/>
      <c r="W1502" s="87"/>
      <c r="X1502" s="87"/>
      <c r="Y1502" s="87"/>
      <c r="Z1502" s="87"/>
      <c r="AA1502" s="87"/>
      <c r="AB1502" s="87"/>
      <c r="AC1502" s="86"/>
      <c r="AD1502" s="87"/>
    </row>
    <row x14ac:dyDescent="0.25" r="1503" customHeight="1" ht="17.25">
      <c r="A1503" s="243">
        <f>A1502</f>
        <v>25569.375</v>
      </c>
      <c r="B1503" s="282" t="s">
        <v>157</v>
      </c>
      <c r="C1503" s="191">
        <f>SUM(C1495:C1502)</f>
      </c>
      <c r="D1503" s="191">
        <f>SUM(D1495:D1502)</f>
      </c>
      <c r="E1503" s="191">
        <f>SUM(E1495:E1502)</f>
      </c>
      <c r="F1503" s="191">
        <f>SUM(F1495:F1502)</f>
      </c>
      <c r="G1503" s="191">
        <f>SUM(G1495:G1502)</f>
      </c>
      <c r="H1503" s="201"/>
      <c r="I1503" s="201">
        <f>SUM(I1495:I1502)</f>
      </c>
      <c r="J1503" s="201"/>
      <c r="K1503" s="202">
        <f>SUM(K1495:K1502)</f>
      </c>
      <c r="L1503" s="242"/>
      <c r="M1503" s="175"/>
      <c r="N1503" s="87"/>
      <c r="O1503" s="87"/>
      <c r="P1503" s="87"/>
      <c r="Q1503" s="87"/>
      <c r="R1503" s="87"/>
      <c r="S1503" s="87"/>
      <c r="T1503" s="87"/>
      <c r="U1503" s="87"/>
      <c r="V1503" s="175"/>
      <c r="W1503" s="87"/>
      <c r="X1503" s="87"/>
      <c r="Y1503" s="87"/>
      <c r="Z1503" s="87"/>
      <c r="AA1503" s="87"/>
      <c r="AB1503" s="87"/>
      <c r="AC1503" s="86"/>
      <c r="AD1503" s="87"/>
    </row>
    <row x14ac:dyDescent="0.25" r="1504" customHeight="1" ht="17.25" hidden="1">
      <c r="A1504" s="272" t="s">
        <v>128</v>
      </c>
      <c r="B1504" s="273" t="s">
        <v>2</v>
      </c>
      <c r="C1504" s="274" t="s">
        <v>129</v>
      </c>
      <c r="D1504" s="274" t="s">
        <v>130</v>
      </c>
      <c r="E1504" s="274" t="s">
        <v>131</v>
      </c>
      <c r="F1504" s="274" t="s">
        <v>132</v>
      </c>
      <c r="G1504" s="274" t="s">
        <v>133</v>
      </c>
      <c r="H1504" s="274" t="s">
        <v>7</v>
      </c>
      <c r="I1504" s="274" t="s">
        <v>134</v>
      </c>
      <c r="J1504" s="274" t="s">
        <v>90</v>
      </c>
      <c r="K1504" s="275" t="s">
        <v>135</v>
      </c>
      <c r="L1504" s="276"/>
      <c r="M1504" s="175"/>
      <c r="N1504" s="87"/>
      <c r="O1504" s="87"/>
      <c r="P1504" s="87"/>
      <c r="Q1504" s="87"/>
      <c r="R1504" s="87"/>
      <c r="S1504" s="87"/>
      <c r="T1504" s="87"/>
      <c r="U1504" s="87"/>
      <c r="V1504" s="175"/>
      <c r="W1504" s="87"/>
      <c r="X1504" s="87"/>
      <c r="Y1504" s="87"/>
      <c r="Z1504" s="87"/>
      <c r="AA1504" s="87"/>
      <c r="AB1504" s="87"/>
      <c r="AC1504" s="86"/>
      <c r="AD1504" s="87"/>
    </row>
    <row x14ac:dyDescent="0.25" r="1505" customHeight="1" ht="17.25">
      <c r="A1505" s="235">
        <f>A1503+1</f>
        <v>25569.375</v>
      </c>
      <c r="B1505" s="179" t="s">
        <v>46</v>
      </c>
      <c r="C1505" s="183" t="s">
        <v>14</v>
      </c>
      <c r="D1505" s="180">
        <v>14</v>
      </c>
      <c r="E1505" s="180"/>
      <c r="F1505" s="180"/>
      <c r="G1505" s="180">
        <f>SUM(C1505:F1505)</f>
      </c>
      <c r="H1505" s="182">
        <v>5000</v>
      </c>
      <c r="I1505" s="125">
        <f>G1505*H1505</f>
      </c>
      <c r="J1505" s="125">
        <f>I1505*0.1</f>
      </c>
      <c r="K1505" s="132">
        <f>SUM(I1505:J1505)</f>
      </c>
      <c r="L1505" s="242"/>
      <c r="M1505" s="175"/>
      <c r="N1505" s="87"/>
      <c r="O1505" s="87"/>
      <c r="P1505" s="87"/>
      <c r="Q1505" s="87"/>
      <c r="R1505" s="87"/>
      <c r="S1505" s="87"/>
      <c r="T1505" s="87"/>
      <c r="U1505" s="87"/>
      <c r="V1505" s="175"/>
      <c r="W1505" s="87"/>
      <c r="X1505" s="87"/>
      <c r="Y1505" s="87"/>
      <c r="Z1505" s="87"/>
      <c r="AA1505" s="87"/>
      <c r="AB1505" s="87"/>
      <c r="AC1505" s="86"/>
      <c r="AD1505" s="87"/>
    </row>
    <row x14ac:dyDescent="0.25" r="1506" customHeight="1" ht="17.25">
      <c r="A1506" s="235">
        <f>A1505</f>
        <v>25569.375</v>
      </c>
      <c r="B1506" s="179" t="s">
        <v>205</v>
      </c>
      <c r="C1506" s="180"/>
      <c r="D1506" s="180">
        <f>100-25</f>
      </c>
      <c r="E1506" s="180">
        <v>0</v>
      </c>
      <c r="F1506" s="180">
        <v>17</v>
      </c>
      <c r="G1506" s="180">
        <f>SUM(C1506:F1506)</f>
      </c>
      <c r="H1506" s="182">
        <v>4300</v>
      </c>
      <c r="I1506" s="125">
        <f>G1506*H1506</f>
      </c>
      <c r="J1506" s="125">
        <f>I1506*0.1</f>
      </c>
      <c r="K1506" s="132">
        <f>SUM(I1506:J1506)</f>
      </c>
      <c r="L1506" s="242"/>
      <c r="M1506" s="175"/>
      <c r="N1506" s="87"/>
      <c r="O1506" s="87"/>
      <c r="P1506" s="87"/>
      <c r="Q1506" s="87"/>
      <c r="R1506" s="87"/>
      <c r="S1506" s="87"/>
      <c r="T1506" s="87"/>
      <c r="U1506" s="87"/>
      <c r="V1506" s="175"/>
      <c r="W1506" s="87"/>
      <c r="X1506" s="87"/>
      <c r="Y1506" s="87"/>
      <c r="Z1506" s="87"/>
      <c r="AA1506" s="87"/>
      <c r="AB1506" s="87"/>
      <c r="AC1506" s="86"/>
      <c r="AD1506" s="87"/>
    </row>
    <row x14ac:dyDescent="0.25" r="1507" customHeight="1" ht="17.25">
      <c r="A1507" s="235">
        <f>A1506</f>
        <v>25569.375</v>
      </c>
      <c r="B1507" s="179" t="s">
        <v>206</v>
      </c>
      <c r="C1507" s="180"/>
      <c r="D1507" s="180">
        <v>25</v>
      </c>
      <c r="E1507" s="180"/>
      <c r="F1507" s="180"/>
      <c r="G1507" s="180">
        <f>SUM(C1507:F1507)</f>
      </c>
      <c r="H1507" s="182">
        <v>5000</v>
      </c>
      <c r="I1507" s="125">
        <f>G1507*H1507</f>
      </c>
      <c r="J1507" s="125">
        <f>I1507*0.1</f>
      </c>
      <c r="K1507" s="132">
        <f>SUM(I1507:J1507)</f>
      </c>
      <c r="L1507" s="242"/>
      <c r="M1507" s="175"/>
      <c r="N1507" s="87"/>
      <c r="O1507" s="87"/>
      <c r="P1507" s="87"/>
      <c r="Q1507" s="87"/>
      <c r="R1507" s="87"/>
      <c r="S1507" s="87"/>
      <c r="T1507" s="87"/>
      <c r="U1507" s="87"/>
      <c r="V1507" s="175"/>
      <c r="W1507" s="87"/>
      <c r="X1507" s="87"/>
      <c r="Y1507" s="87"/>
      <c r="Z1507" s="87"/>
      <c r="AA1507" s="87"/>
      <c r="AB1507" s="87"/>
      <c r="AC1507" s="86"/>
      <c r="AD1507" s="87"/>
    </row>
    <row x14ac:dyDescent="0.25" r="1508" customHeight="1" ht="17.25">
      <c r="A1508" s="235">
        <f>A1506</f>
        <v>25569.375</v>
      </c>
      <c r="B1508" s="179" t="s">
        <v>13</v>
      </c>
      <c r="C1508" s="180"/>
      <c r="D1508" s="180">
        <v>12</v>
      </c>
      <c r="E1508" s="180"/>
      <c r="F1508" s="180"/>
      <c r="G1508" s="180">
        <f>SUM(C1508:F1508)</f>
      </c>
      <c r="H1508" s="125">
        <v>6000</v>
      </c>
      <c r="I1508" s="125">
        <f>G1508*H1508</f>
      </c>
      <c r="J1508" s="125">
        <f>I1508*0.1</f>
      </c>
      <c r="K1508" s="132">
        <f>SUM(I1508:J1508)</f>
      </c>
      <c r="L1508" s="242"/>
      <c r="M1508" s="175"/>
      <c r="N1508" s="87"/>
      <c r="O1508" s="87"/>
      <c r="P1508" s="87"/>
      <c r="Q1508" s="87"/>
      <c r="R1508" s="87"/>
      <c r="S1508" s="87"/>
      <c r="T1508" s="87"/>
      <c r="U1508" s="87"/>
      <c r="V1508" s="175"/>
      <c r="W1508" s="87"/>
      <c r="X1508" s="87"/>
      <c r="Y1508" s="87"/>
      <c r="Z1508" s="87"/>
      <c r="AA1508" s="87"/>
      <c r="AB1508" s="87"/>
      <c r="AC1508" s="86"/>
      <c r="AD1508" s="87"/>
    </row>
    <row x14ac:dyDescent="0.25" r="1509" customHeight="1" ht="17.25">
      <c r="A1509" s="235">
        <f>A1508</f>
        <v>25569.375</v>
      </c>
      <c r="B1509" s="179" t="s">
        <v>58</v>
      </c>
      <c r="C1509" s="183" t="s">
        <v>14</v>
      </c>
      <c r="D1509" s="180">
        <v>14</v>
      </c>
      <c r="E1509" s="180">
        <v>6</v>
      </c>
      <c r="F1509" s="180"/>
      <c r="G1509" s="180">
        <f>SUM(C1509:F1509)</f>
      </c>
      <c r="H1509" s="237">
        <v>5500</v>
      </c>
      <c r="I1509" s="125">
        <f>G1509*H1509</f>
      </c>
      <c r="J1509" s="125">
        <f>I1509*0.1</f>
      </c>
      <c r="K1509" s="132">
        <f>SUM(I1509:J1509)</f>
      </c>
      <c r="L1509" s="242"/>
      <c r="M1509" s="175"/>
      <c r="N1509" s="87"/>
      <c r="O1509" s="87"/>
      <c r="P1509" s="87"/>
      <c r="Q1509" s="87"/>
      <c r="R1509" s="87"/>
      <c r="S1509" s="87"/>
      <c r="T1509" s="87"/>
      <c r="U1509" s="87"/>
      <c r="V1509" s="175"/>
      <c r="W1509" s="87"/>
      <c r="X1509" s="87"/>
      <c r="Y1509" s="87"/>
      <c r="Z1509" s="87"/>
      <c r="AA1509" s="87"/>
      <c r="AB1509" s="87"/>
      <c r="AC1509" s="86"/>
      <c r="AD1509" s="87"/>
    </row>
    <row x14ac:dyDescent="0.25" r="1510" customHeight="1" ht="17.25">
      <c r="A1510" s="235">
        <f>A1509</f>
        <v>25569.375</v>
      </c>
      <c r="B1510" s="179" t="s">
        <v>147</v>
      </c>
      <c r="C1510" s="183">
        <v>5</v>
      </c>
      <c r="D1510" s="180">
        <v>40</v>
      </c>
      <c r="E1510" s="180">
        <v>25</v>
      </c>
      <c r="F1510" s="180">
        <v>16</v>
      </c>
      <c r="G1510" s="180">
        <f>SUM(C1510:F1510)</f>
      </c>
      <c r="H1510" s="125">
        <v>5000</v>
      </c>
      <c r="I1510" s="125">
        <f>G1510*H1510</f>
      </c>
      <c r="J1510" s="125">
        <f>I1510*0.1</f>
      </c>
      <c r="K1510" s="132">
        <f>SUM(I1510:J1510)</f>
      </c>
      <c r="L1510" s="242"/>
      <c r="M1510" s="175"/>
      <c r="N1510" s="87"/>
      <c r="O1510" s="87"/>
      <c r="P1510" s="87"/>
      <c r="Q1510" s="87"/>
      <c r="R1510" s="87"/>
      <c r="S1510" s="87"/>
      <c r="T1510" s="87"/>
      <c r="U1510" s="87"/>
      <c r="V1510" s="175"/>
      <c r="W1510" s="87"/>
      <c r="X1510" s="87"/>
      <c r="Y1510" s="87"/>
      <c r="Z1510" s="87"/>
      <c r="AA1510" s="87"/>
      <c r="AB1510" s="87"/>
      <c r="AC1510" s="86"/>
      <c r="AD1510" s="87"/>
    </row>
    <row x14ac:dyDescent="0.25" r="1511" customHeight="1" ht="17.25">
      <c r="A1511" s="235">
        <f>A1510</f>
        <v>25569.375</v>
      </c>
      <c r="B1511" s="179" t="s">
        <v>27</v>
      </c>
      <c r="C1511" s="180"/>
      <c r="D1511" s="180">
        <v>10</v>
      </c>
      <c r="E1511" s="180">
        <v>10</v>
      </c>
      <c r="F1511" s="180"/>
      <c r="G1511" s="180">
        <f>SUM(C1511:F1511)</f>
      </c>
      <c r="H1511" s="125">
        <v>5500</v>
      </c>
      <c r="I1511" s="125">
        <f>G1511*H1511</f>
      </c>
      <c r="J1511" s="125">
        <f>I1511*0.1</f>
      </c>
      <c r="K1511" s="132">
        <f>SUM(I1511:J1511)</f>
      </c>
      <c r="L1511" s="242"/>
      <c r="M1511" s="175"/>
      <c r="N1511" s="87"/>
      <c r="O1511" s="87"/>
      <c r="P1511" s="87"/>
      <c r="Q1511" s="87"/>
      <c r="R1511" s="87"/>
      <c r="S1511" s="87"/>
      <c r="T1511" s="87"/>
      <c r="U1511" s="87"/>
      <c r="V1511" s="175"/>
      <c r="W1511" s="87"/>
      <c r="X1511" s="87"/>
      <c r="Y1511" s="87"/>
      <c r="Z1511" s="87"/>
      <c r="AA1511" s="87"/>
      <c r="AB1511" s="87"/>
      <c r="AC1511" s="86"/>
      <c r="AD1511" s="87"/>
    </row>
    <row x14ac:dyDescent="0.25" r="1512" customHeight="1" ht="17.25">
      <c r="A1512" s="235">
        <f>A1511</f>
        <v>25569.375</v>
      </c>
      <c r="B1512" s="179" t="s">
        <v>20</v>
      </c>
      <c r="C1512" s="180"/>
      <c r="D1512" s="180">
        <v>61</v>
      </c>
      <c r="E1512" s="180">
        <v>0</v>
      </c>
      <c r="F1512" s="180"/>
      <c r="G1512" s="180">
        <f>SUM(C1512:F1512)</f>
      </c>
      <c r="H1512" s="125">
        <v>5000</v>
      </c>
      <c r="I1512" s="125">
        <f>G1512*H1512</f>
      </c>
      <c r="J1512" s="125">
        <f>I1512*0.1</f>
      </c>
      <c r="K1512" s="132">
        <f>SUM(I1512:J1512)</f>
      </c>
      <c r="L1512" s="242"/>
      <c r="M1512" s="175"/>
      <c r="N1512" s="87"/>
      <c r="O1512" s="87"/>
      <c r="P1512" s="87"/>
      <c r="Q1512" s="87"/>
      <c r="R1512" s="87"/>
      <c r="S1512" s="87"/>
      <c r="T1512" s="87"/>
      <c r="U1512" s="87"/>
      <c r="V1512" s="175"/>
      <c r="W1512" s="87"/>
      <c r="X1512" s="87"/>
      <c r="Y1512" s="87"/>
      <c r="Z1512" s="87"/>
      <c r="AA1512" s="87"/>
      <c r="AB1512" s="87"/>
      <c r="AC1512" s="86"/>
      <c r="AD1512" s="87"/>
    </row>
    <row x14ac:dyDescent="0.25" r="1513" customHeight="1" ht="17.25">
      <c r="A1513" s="235">
        <f>A1512</f>
        <v>25569.375</v>
      </c>
      <c r="B1513" s="179" t="s">
        <v>31</v>
      </c>
      <c r="C1513" s="180"/>
      <c r="D1513" s="180">
        <v>25</v>
      </c>
      <c r="E1513" s="180"/>
      <c r="F1513" s="180"/>
      <c r="G1513" s="180">
        <f>SUM(C1513:F1513)</f>
      </c>
      <c r="H1513" s="125">
        <v>6000</v>
      </c>
      <c r="I1513" s="125">
        <f>G1513*H1513</f>
      </c>
      <c r="J1513" s="125">
        <f>I1513*0.1</f>
      </c>
      <c r="K1513" s="132">
        <f>SUM(I1513:J1513)</f>
      </c>
      <c r="L1513" s="242"/>
      <c r="M1513" s="175"/>
      <c r="N1513" s="87"/>
      <c r="O1513" s="87"/>
      <c r="P1513" s="87"/>
      <c r="Q1513" s="87"/>
      <c r="R1513" s="87"/>
      <c r="S1513" s="87"/>
      <c r="T1513" s="87"/>
      <c r="U1513" s="87"/>
      <c r="V1513" s="175"/>
      <c r="W1513" s="87"/>
      <c r="X1513" s="87"/>
      <c r="Y1513" s="87"/>
      <c r="Z1513" s="87"/>
      <c r="AA1513" s="87"/>
      <c r="AB1513" s="87"/>
      <c r="AC1513" s="86"/>
      <c r="AD1513" s="87"/>
    </row>
    <row x14ac:dyDescent="0.25" r="1514" customHeight="1" ht="17.25">
      <c r="A1514" s="235">
        <f>A1513</f>
        <v>25569.375</v>
      </c>
      <c r="B1514" s="179" t="s">
        <v>71</v>
      </c>
      <c r="C1514" s="180"/>
      <c r="D1514" s="180">
        <v>25</v>
      </c>
      <c r="E1514" s="180"/>
      <c r="F1514" s="180"/>
      <c r="G1514" s="180">
        <f>SUM(C1514:F1514)</f>
      </c>
      <c r="H1514" s="125">
        <v>6000</v>
      </c>
      <c r="I1514" s="125">
        <f>G1514*H1514</f>
      </c>
      <c r="J1514" s="125">
        <f>I1514*0.1</f>
      </c>
      <c r="K1514" s="132">
        <f>SUM(I1514:J1514)</f>
      </c>
      <c r="L1514" s="242"/>
      <c r="M1514" s="175"/>
      <c r="N1514" s="87"/>
      <c r="O1514" s="87"/>
      <c r="P1514" s="87"/>
      <c r="Q1514" s="87"/>
      <c r="R1514" s="87"/>
      <c r="S1514" s="87"/>
      <c r="T1514" s="87"/>
      <c r="U1514" s="87"/>
      <c r="V1514" s="175"/>
      <c r="W1514" s="87"/>
      <c r="X1514" s="87"/>
      <c r="Y1514" s="87"/>
      <c r="Z1514" s="87"/>
      <c r="AA1514" s="87"/>
      <c r="AB1514" s="87"/>
      <c r="AC1514" s="86"/>
      <c r="AD1514" s="87"/>
    </row>
    <row x14ac:dyDescent="0.25" r="1515" customHeight="1" ht="17.25">
      <c r="A1515" s="235">
        <f>A1514</f>
        <v>25569.375</v>
      </c>
      <c r="B1515" s="179" t="s">
        <v>49</v>
      </c>
      <c r="C1515" s="180"/>
      <c r="D1515" s="180">
        <v>15</v>
      </c>
      <c r="E1515" s="180">
        <v>10</v>
      </c>
      <c r="F1515" s="180">
        <v>6</v>
      </c>
      <c r="G1515" s="180">
        <f>SUM(C1515:F1515)</f>
      </c>
      <c r="H1515" s="125">
        <v>6000</v>
      </c>
      <c r="I1515" s="125">
        <f>G1515*H1515</f>
      </c>
      <c r="J1515" s="125">
        <f>I1515*0.1</f>
      </c>
      <c r="K1515" s="132">
        <f>SUM(I1515:J1515)</f>
      </c>
      <c r="L1515" s="242"/>
      <c r="M1515" s="175"/>
      <c r="N1515" s="87"/>
      <c r="O1515" s="87"/>
      <c r="P1515" s="87"/>
      <c r="Q1515" s="87"/>
      <c r="R1515" s="87"/>
      <c r="S1515" s="87"/>
      <c r="T1515" s="87"/>
      <c r="U1515" s="87"/>
      <c r="V1515" s="175"/>
      <c r="W1515" s="87"/>
      <c r="X1515" s="87"/>
      <c r="Y1515" s="87"/>
      <c r="Z1515" s="87"/>
      <c r="AA1515" s="87"/>
      <c r="AB1515" s="87"/>
      <c r="AC1515" s="86"/>
      <c r="AD1515" s="87"/>
    </row>
    <row x14ac:dyDescent="0.25" r="1516" customHeight="1" ht="17.25">
      <c r="A1516" s="235">
        <f>A1515</f>
        <v>25569.375</v>
      </c>
      <c r="B1516" s="184" t="s">
        <v>9</v>
      </c>
      <c r="C1516" s="180"/>
      <c r="D1516" s="180">
        <v>36</v>
      </c>
      <c r="E1516" s="180"/>
      <c r="F1516" s="180"/>
      <c r="G1516" s="180">
        <f>SUM(C1516:F1516)</f>
      </c>
      <c r="H1516" s="125">
        <v>6000</v>
      </c>
      <c r="I1516" s="125">
        <f>G1516*H1516</f>
      </c>
      <c r="J1516" s="125">
        <f>I1516*0.1</f>
      </c>
      <c r="K1516" s="132">
        <f>SUM(I1516:J1516)</f>
      </c>
      <c r="L1516" s="242"/>
      <c r="M1516" s="175"/>
      <c r="N1516" s="87"/>
      <c r="O1516" s="87"/>
      <c r="P1516" s="87"/>
      <c r="Q1516" s="87"/>
      <c r="R1516" s="87"/>
      <c r="S1516" s="87"/>
      <c r="T1516" s="87"/>
      <c r="U1516" s="87"/>
      <c r="V1516" s="175"/>
      <c r="W1516" s="87"/>
      <c r="X1516" s="87"/>
      <c r="Y1516" s="87"/>
      <c r="Z1516" s="87"/>
      <c r="AA1516" s="87"/>
      <c r="AB1516" s="87"/>
      <c r="AC1516" s="86"/>
      <c r="AD1516" s="87"/>
    </row>
    <row x14ac:dyDescent="0.25" r="1517" customHeight="1" ht="17.25">
      <c r="A1517" s="235">
        <f>A1516</f>
        <v>25569.375</v>
      </c>
      <c r="B1517" s="179" t="s">
        <v>78</v>
      </c>
      <c r="C1517" s="180"/>
      <c r="D1517" s="180">
        <v>20</v>
      </c>
      <c r="E1517" s="180"/>
      <c r="F1517" s="180"/>
      <c r="G1517" s="180">
        <f>SUM(C1517:F1517)</f>
      </c>
      <c r="H1517" s="125">
        <v>6500</v>
      </c>
      <c r="I1517" s="125">
        <f>G1517*H1517</f>
      </c>
      <c r="J1517" s="125">
        <f>I1517*0.1</f>
      </c>
      <c r="K1517" s="132">
        <f>SUM(I1517:J1517)</f>
      </c>
      <c r="L1517" s="242"/>
      <c r="M1517" s="175"/>
      <c r="N1517" s="87"/>
      <c r="O1517" s="87"/>
      <c r="P1517" s="87"/>
      <c r="Q1517" s="87"/>
      <c r="R1517" s="87"/>
      <c r="S1517" s="87"/>
      <c r="T1517" s="87"/>
      <c r="U1517" s="87"/>
      <c r="V1517" s="175"/>
      <c r="W1517" s="87"/>
      <c r="X1517" s="87"/>
      <c r="Y1517" s="87"/>
      <c r="Z1517" s="87"/>
      <c r="AA1517" s="87"/>
      <c r="AB1517" s="87"/>
      <c r="AC1517" s="86"/>
      <c r="AD1517" s="87"/>
    </row>
    <row x14ac:dyDescent="0.25" r="1518" customHeight="1" ht="17.25">
      <c r="A1518" s="235">
        <f>A1517</f>
        <v>25569.375</v>
      </c>
      <c r="B1518" s="179" t="s">
        <v>55</v>
      </c>
      <c r="C1518" s="180"/>
      <c r="D1518" s="180">
        <v>10</v>
      </c>
      <c r="E1518" s="180"/>
      <c r="F1518" s="180"/>
      <c r="G1518" s="180">
        <f>SUM(C1518:F1518)</f>
      </c>
      <c r="H1518" s="125">
        <v>6500</v>
      </c>
      <c r="I1518" s="125">
        <f>G1518*H1518</f>
      </c>
      <c r="J1518" s="125">
        <f>I1518*0.1</f>
      </c>
      <c r="K1518" s="132">
        <f>SUM(I1518:J1518)</f>
      </c>
      <c r="L1518" s="242"/>
      <c r="M1518" s="175"/>
      <c r="N1518" s="87"/>
      <c r="O1518" s="87"/>
      <c r="P1518" s="87"/>
      <c r="Q1518" s="87"/>
      <c r="R1518" s="87"/>
      <c r="S1518" s="87"/>
      <c r="T1518" s="87"/>
      <c r="U1518" s="87"/>
      <c r="V1518" s="175"/>
      <c r="W1518" s="87"/>
      <c r="X1518" s="87"/>
      <c r="Y1518" s="87"/>
      <c r="Z1518" s="87"/>
      <c r="AA1518" s="87"/>
      <c r="AB1518" s="87"/>
      <c r="AC1518" s="86"/>
      <c r="AD1518" s="87"/>
    </row>
    <row x14ac:dyDescent="0.25" r="1519" customHeight="1" ht="17.25">
      <c r="A1519" s="235">
        <f>A1518</f>
        <v>25569.375</v>
      </c>
      <c r="B1519" s="279" t="s">
        <v>80</v>
      </c>
      <c r="C1519" s="180"/>
      <c r="D1519" s="180">
        <v>23</v>
      </c>
      <c r="E1519" s="180"/>
      <c r="F1519" s="180"/>
      <c r="G1519" s="180">
        <f>SUM(C1519:F1519)</f>
      </c>
      <c r="H1519" s="125">
        <v>6000</v>
      </c>
      <c r="I1519" s="125">
        <f>G1519*H1519</f>
      </c>
      <c r="J1519" s="185"/>
      <c r="K1519" s="132">
        <f>SUM(I1519:J1519)</f>
      </c>
      <c r="L1519" s="242"/>
      <c r="M1519" s="175"/>
      <c r="N1519" s="87"/>
      <c r="O1519" s="87"/>
      <c r="P1519" s="87"/>
      <c r="Q1519" s="87"/>
      <c r="R1519" s="87"/>
      <c r="S1519" s="87"/>
      <c r="T1519" s="87"/>
      <c r="U1519" s="87"/>
      <c r="V1519" s="175"/>
      <c r="W1519" s="87"/>
      <c r="X1519" s="87"/>
      <c r="Y1519" s="87"/>
      <c r="Z1519" s="87"/>
      <c r="AA1519" s="87"/>
      <c r="AB1519" s="87"/>
      <c r="AC1519" s="86"/>
      <c r="AD1519" s="87"/>
    </row>
    <row x14ac:dyDescent="0.25" r="1520" customHeight="1" ht="17.25">
      <c r="A1520" s="235">
        <f>A1519</f>
        <v>25569.375</v>
      </c>
      <c r="B1520" s="279" t="s">
        <v>67</v>
      </c>
      <c r="C1520" s="180"/>
      <c r="D1520" s="180">
        <v>7</v>
      </c>
      <c r="E1520" s="180">
        <v>6</v>
      </c>
      <c r="F1520" s="180"/>
      <c r="G1520" s="180">
        <f>SUM(C1520:F1520)</f>
      </c>
      <c r="H1520" s="125">
        <v>5500</v>
      </c>
      <c r="I1520" s="125">
        <f>G1520*H1520</f>
      </c>
      <c r="J1520" s="125">
        <f>I1520*0.1</f>
      </c>
      <c r="K1520" s="132">
        <f>SUM(I1520:J1520)</f>
      </c>
      <c r="L1520" s="242"/>
      <c r="M1520" s="175"/>
      <c r="N1520" s="87"/>
      <c r="O1520" s="87"/>
      <c r="P1520" s="87"/>
      <c r="Q1520" s="87"/>
      <c r="R1520" s="87"/>
      <c r="S1520" s="87"/>
      <c r="T1520" s="87"/>
      <c r="U1520" s="87"/>
      <c r="V1520" s="175"/>
      <c r="W1520" s="87"/>
      <c r="X1520" s="87"/>
      <c r="Y1520" s="87"/>
      <c r="Z1520" s="87"/>
      <c r="AA1520" s="87"/>
      <c r="AB1520" s="87"/>
      <c r="AC1520" s="86"/>
      <c r="AD1520" s="87"/>
    </row>
    <row x14ac:dyDescent="0.25" r="1521" customHeight="1" ht="17.25">
      <c r="A1521" s="235">
        <f>A1520</f>
        <v>25569.375</v>
      </c>
      <c r="B1521" s="279" t="s">
        <v>74</v>
      </c>
      <c r="C1521" s="180"/>
      <c r="D1521" s="180">
        <v>26</v>
      </c>
      <c r="E1521" s="180">
        <v>21</v>
      </c>
      <c r="F1521" s="180">
        <v>5</v>
      </c>
      <c r="G1521" s="180">
        <f>SUM(C1521:F1521)</f>
      </c>
      <c r="H1521" s="187">
        <v>5000</v>
      </c>
      <c r="I1521" s="125">
        <f>G1521*H1521</f>
      </c>
      <c r="J1521" s="125">
        <f>I1521*0.1</f>
      </c>
      <c r="K1521" s="132">
        <f>SUM(I1521:J1521)</f>
      </c>
      <c r="L1521" s="242"/>
      <c r="M1521" s="175"/>
      <c r="N1521" s="87"/>
      <c r="O1521" s="87"/>
      <c r="P1521" s="87"/>
      <c r="Q1521" s="87"/>
      <c r="R1521" s="87"/>
      <c r="S1521" s="87"/>
      <c r="T1521" s="87"/>
      <c r="U1521" s="87"/>
      <c r="V1521" s="175"/>
      <c r="W1521" s="87"/>
      <c r="X1521" s="87"/>
      <c r="Y1521" s="87"/>
      <c r="Z1521" s="87"/>
      <c r="AA1521" s="87"/>
      <c r="AB1521" s="87"/>
      <c r="AC1521" s="86"/>
      <c r="AD1521" s="87"/>
    </row>
    <row x14ac:dyDescent="0.25" r="1522" customHeight="1" ht="17.25">
      <c r="A1522" s="235">
        <f>A1521</f>
        <v>25569.375</v>
      </c>
      <c r="B1522" s="280" t="s">
        <v>11</v>
      </c>
      <c r="C1522" s="180"/>
      <c r="D1522" s="180">
        <v>13</v>
      </c>
      <c r="E1522" s="180">
        <v>7</v>
      </c>
      <c r="F1522" s="180"/>
      <c r="G1522" s="180">
        <f>SUM(C1522:F1522)</f>
      </c>
      <c r="H1522" s="125">
        <v>6000</v>
      </c>
      <c r="I1522" s="125">
        <f>G1522*H1522</f>
      </c>
      <c r="J1522" s="125">
        <f>I1522*0.1</f>
      </c>
      <c r="K1522" s="132">
        <f>SUM(I1522:J1522)</f>
      </c>
      <c r="L1522" s="242"/>
      <c r="M1522" s="175"/>
      <c r="N1522" s="87"/>
      <c r="O1522" s="87"/>
      <c r="P1522" s="87"/>
      <c r="Q1522" s="87"/>
      <c r="R1522" s="87"/>
      <c r="S1522" s="87"/>
      <c r="T1522" s="87"/>
      <c r="U1522" s="87"/>
      <c r="V1522" s="175"/>
      <c r="W1522" s="87"/>
      <c r="X1522" s="87"/>
      <c r="Y1522" s="87"/>
      <c r="Z1522" s="87"/>
      <c r="AA1522" s="87"/>
      <c r="AB1522" s="87"/>
      <c r="AC1522" s="86"/>
      <c r="AD1522" s="87"/>
    </row>
    <row x14ac:dyDescent="0.25" r="1523" customHeight="1" ht="17.25">
      <c r="A1523" s="235">
        <f>A1522</f>
        <v>25569.375</v>
      </c>
      <c r="B1523" s="279" t="s">
        <v>22</v>
      </c>
      <c r="C1523" s="180"/>
      <c r="D1523" s="181">
        <v>29</v>
      </c>
      <c r="E1523" s="180"/>
      <c r="F1523" s="180"/>
      <c r="G1523" s="180">
        <f>SUM(C1523:F1523)</f>
      </c>
      <c r="H1523" s="237">
        <v>4800</v>
      </c>
      <c r="I1523" s="125">
        <f>G1523*H1523</f>
      </c>
      <c r="J1523" s="125">
        <f>I1523*0.1</f>
      </c>
      <c r="K1523" s="132">
        <f>SUM(I1523:J1523)</f>
      </c>
      <c r="L1523" s="242"/>
      <c r="M1523" s="175"/>
      <c r="N1523" s="87"/>
      <c r="O1523" s="87"/>
      <c r="P1523" s="87"/>
      <c r="Q1523" s="87"/>
      <c r="R1523" s="87"/>
      <c r="S1523" s="87"/>
      <c r="T1523" s="87"/>
      <c r="U1523" s="87"/>
      <c r="V1523" s="175"/>
      <c r="W1523" s="87"/>
      <c r="X1523" s="87"/>
      <c r="Y1523" s="87"/>
      <c r="Z1523" s="87"/>
      <c r="AA1523" s="87"/>
      <c r="AB1523" s="87"/>
      <c r="AC1523" s="86"/>
      <c r="AD1523" s="87"/>
    </row>
    <row x14ac:dyDescent="0.25" r="1524" customHeight="1" ht="17.25">
      <c r="A1524" s="235">
        <f>A1523</f>
        <v>25569.375</v>
      </c>
      <c r="B1524" s="279" t="s">
        <v>84</v>
      </c>
      <c r="C1524" s="180"/>
      <c r="D1524" s="180">
        <v>16</v>
      </c>
      <c r="E1524" s="180">
        <v>9</v>
      </c>
      <c r="F1524" s="180"/>
      <c r="G1524" s="180">
        <f>SUM(C1524:F1524)</f>
      </c>
      <c r="H1524" s="237">
        <v>4800</v>
      </c>
      <c r="I1524" s="125">
        <f>G1524*H1524</f>
      </c>
      <c r="J1524" s="125">
        <f>I1524*0.1</f>
      </c>
      <c r="K1524" s="132">
        <f>SUM(I1524:J1524)</f>
      </c>
      <c r="L1524" s="242"/>
      <c r="M1524" s="175"/>
      <c r="N1524" s="87"/>
      <c r="O1524" s="87"/>
      <c r="P1524" s="87"/>
      <c r="Q1524" s="87"/>
      <c r="R1524" s="87"/>
      <c r="S1524" s="87"/>
      <c r="T1524" s="87"/>
      <c r="U1524" s="87"/>
      <c r="V1524" s="175"/>
      <c r="W1524" s="87"/>
      <c r="X1524" s="87"/>
      <c r="Y1524" s="87"/>
      <c r="Z1524" s="87"/>
      <c r="AA1524" s="87"/>
      <c r="AB1524" s="87"/>
      <c r="AC1524" s="86"/>
      <c r="AD1524" s="87"/>
    </row>
    <row x14ac:dyDescent="0.25" r="1525" customHeight="1" ht="17.25">
      <c r="A1525" s="235">
        <f>A1524</f>
        <v>25569.375</v>
      </c>
      <c r="B1525" s="280" t="s">
        <v>17</v>
      </c>
      <c r="C1525" s="180"/>
      <c r="D1525" s="180">
        <v>37</v>
      </c>
      <c r="E1525" s="180">
        <v>12</v>
      </c>
      <c r="F1525" s="180"/>
      <c r="G1525" s="180">
        <f>SUM(C1525:F1525)</f>
      </c>
      <c r="H1525" s="125">
        <v>6000</v>
      </c>
      <c r="I1525" s="125">
        <f>G1525*H1525</f>
      </c>
      <c r="J1525" s="185"/>
      <c r="K1525" s="132">
        <f>SUM(I1525:J1525)</f>
      </c>
      <c r="L1525" s="242"/>
      <c r="M1525" s="175"/>
      <c r="N1525" s="87"/>
      <c r="O1525" s="87"/>
      <c r="P1525" s="87"/>
      <c r="Q1525" s="87"/>
      <c r="R1525" s="87"/>
      <c r="S1525" s="87"/>
      <c r="T1525" s="87"/>
      <c r="U1525" s="87"/>
      <c r="V1525" s="175"/>
      <c r="W1525" s="87"/>
      <c r="X1525" s="87"/>
      <c r="Y1525" s="87"/>
      <c r="Z1525" s="87"/>
      <c r="AA1525" s="87"/>
      <c r="AB1525" s="87"/>
      <c r="AC1525" s="86"/>
      <c r="AD1525" s="87"/>
    </row>
    <row x14ac:dyDescent="0.25" r="1526" customHeight="1" ht="17.25">
      <c r="A1526" s="235">
        <f>A1525</f>
        <v>25569.375</v>
      </c>
      <c r="B1526" s="279" t="s">
        <v>29</v>
      </c>
      <c r="C1526" s="188" t="s">
        <v>14</v>
      </c>
      <c r="D1526" s="180">
        <v>14</v>
      </c>
      <c r="E1526" s="180">
        <v>13</v>
      </c>
      <c r="F1526" s="180"/>
      <c r="G1526" s="180">
        <f>SUM(C1526:F1526)</f>
      </c>
      <c r="H1526" s="125">
        <v>5500</v>
      </c>
      <c r="I1526" s="125">
        <f>G1526*H1526</f>
      </c>
      <c r="J1526" s="125">
        <f>I1526*0.1</f>
      </c>
      <c r="K1526" s="132">
        <f>SUM(I1526:J1526)</f>
      </c>
      <c r="L1526" s="242"/>
      <c r="M1526" s="175"/>
      <c r="N1526" s="87"/>
      <c r="O1526" s="87"/>
      <c r="P1526" s="87"/>
      <c r="Q1526" s="87"/>
      <c r="R1526" s="87"/>
      <c r="S1526" s="87"/>
      <c r="T1526" s="87"/>
      <c r="U1526" s="87"/>
      <c r="V1526" s="175"/>
      <c r="W1526" s="87"/>
      <c r="X1526" s="87"/>
      <c r="Y1526" s="87"/>
      <c r="Z1526" s="87"/>
      <c r="AA1526" s="87"/>
      <c r="AB1526" s="87"/>
      <c r="AC1526" s="86"/>
      <c r="AD1526" s="87"/>
    </row>
    <row x14ac:dyDescent="0.25" r="1527" customHeight="1" ht="17.25">
      <c r="A1527" s="235">
        <f>A1526</f>
        <v>25569.375</v>
      </c>
      <c r="B1527" s="279" t="s">
        <v>15</v>
      </c>
      <c r="C1527" s="180"/>
      <c r="D1527" s="180">
        <v>24</v>
      </c>
      <c r="E1527" s="194">
        <v>5</v>
      </c>
      <c r="F1527" s="180"/>
      <c r="G1527" s="180">
        <f>SUM(C1527:F1527)</f>
      </c>
      <c r="H1527" s="237">
        <v>4800</v>
      </c>
      <c r="I1527" s="125">
        <f>G1527*H1527</f>
      </c>
      <c r="J1527" s="125">
        <f>I1527*0.1</f>
      </c>
      <c r="K1527" s="132">
        <f>SUM(I1527:J1527)</f>
      </c>
      <c r="L1527" s="242"/>
      <c r="M1527" s="175"/>
      <c r="N1527" s="87"/>
      <c r="O1527" s="87"/>
      <c r="P1527" s="87"/>
      <c r="Q1527" s="87"/>
      <c r="R1527" s="87"/>
      <c r="S1527" s="87"/>
      <c r="T1527" s="87"/>
      <c r="U1527" s="87"/>
      <c r="V1527" s="175"/>
      <c r="W1527" s="87"/>
      <c r="X1527" s="87"/>
      <c r="Y1527" s="87"/>
      <c r="Z1527" s="87"/>
      <c r="AA1527" s="87"/>
      <c r="AB1527" s="87"/>
      <c r="AC1527" s="86"/>
      <c r="AD1527" s="87"/>
    </row>
    <row x14ac:dyDescent="0.25" r="1528" customHeight="1" ht="17.25">
      <c r="A1528" s="235">
        <f>A1527</f>
        <v>25569.375</v>
      </c>
      <c r="B1528" s="279" t="s">
        <v>21</v>
      </c>
      <c r="C1528" s="188" t="s">
        <v>14</v>
      </c>
      <c r="D1528" s="180">
        <v>13</v>
      </c>
      <c r="E1528" s="180"/>
      <c r="F1528" s="180"/>
      <c r="G1528" s="180">
        <f>SUM(C1528:F1528)</f>
      </c>
      <c r="H1528" s="125">
        <v>5000</v>
      </c>
      <c r="I1528" s="125">
        <f>G1528*H1528</f>
      </c>
      <c r="J1528" s="125">
        <f>I1528*0.1</f>
      </c>
      <c r="K1528" s="132">
        <f>SUM(I1528:J1528)</f>
      </c>
      <c r="L1528" s="242"/>
      <c r="M1528" s="175"/>
      <c r="N1528" s="87"/>
      <c r="O1528" s="87"/>
      <c r="P1528" s="87"/>
      <c r="Q1528" s="87"/>
      <c r="R1528" s="87"/>
      <c r="S1528" s="87"/>
      <c r="T1528" s="87"/>
      <c r="U1528" s="87"/>
      <c r="V1528" s="175"/>
      <c r="W1528" s="87"/>
      <c r="X1528" s="87"/>
      <c r="Y1528" s="87"/>
      <c r="Z1528" s="87"/>
      <c r="AA1528" s="87"/>
      <c r="AB1528" s="87"/>
      <c r="AC1528" s="86"/>
      <c r="AD1528" s="87"/>
    </row>
    <row x14ac:dyDescent="0.25" r="1529" customHeight="1" ht="17.25">
      <c r="A1529" s="235">
        <f>A1528</f>
        <v>25569.375</v>
      </c>
      <c r="B1529" s="279" t="s">
        <v>52</v>
      </c>
      <c r="C1529" s="180"/>
      <c r="D1529" s="180">
        <v>17</v>
      </c>
      <c r="E1529" s="180">
        <v>8</v>
      </c>
      <c r="F1529" s="180"/>
      <c r="G1529" s="180">
        <f>SUM(C1529:F1529)</f>
      </c>
      <c r="H1529" s="125">
        <v>5000</v>
      </c>
      <c r="I1529" s="125">
        <f>G1529*H1529</f>
      </c>
      <c r="J1529" s="125">
        <f>I1529*0.1</f>
      </c>
      <c r="K1529" s="132">
        <f>SUM(I1529:J1529)</f>
      </c>
      <c r="L1529" s="242"/>
      <c r="M1529" s="175"/>
      <c r="N1529" s="87"/>
      <c r="O1529" s="87"/>
      <c r="P1529" s="87"/>
      <c r="Q1529" s="87"/>
      <c r="R1529" s="87"/>
      <c r="S1529" s="87"/>
      <c r="T1529" s="87"/>
      <c r="U1529" s="87"/>
      <c r="V1529" s="175"/>
      <c r="W1529" s="87"/>
      <c r="X1529" s="87"/>
      <c r="Y1529" s="87"/>
      <c r="Z1529" s="87"/>
      <c r="AA1529" s="87"/>
      <c r="AB1529" s="87"/>
      <c r="AC1529" s="86"/>
      <c r="AD1529" s="87"/>
    </row>
    <row x14ac:dyDescent="0.25" r="1530" customHeight="1" ht="17.25">
      <c r="A1530" s="235">
        <f>A1529</f>
        <v>25569.375</v>
      </c>
      <c r="B1530" s="279" t="s">
        <v>61</v>
      </c>
      <c r="C1530" s="180"/>
      <c r="D1530" s="180">
        <v>7</v>
      </c>
      <c r="E1530" s="180"/>
      <c r="F1530" s="180"/>
      <c r="G1530" s="180">
        <f>SUM(C1530:F1530)</f>
      </c>
      <c r="H1530" s="125">
        <v>5000</v>
      </c>
      <c r="I1530" s="125">
        <f>G1530*H1530</f>
      </c>
      <c r="J1530" s="125">
        <f>I1530*0.1</f>
      </c>
      <c r="K1530" s="132">
        <f>SUM(I1530:J1530)</f>
      </c>
      <c r="L1530" s="242"/>
      <c r="M1530" s="175"/>
      <c r="N1530" s="87"/>
      <c r="O1530" s="87"/>
      <c r="P1530" s="87"/>
      <c r="Q1530" s="87"/>
      <c r="R1530" s="87"/>
      <c r="S1530" s="87"/>
      <c r="T1530" s="87"/>
      <c r="U1530" s="87"/>
      <c r="V1530" s="175"/>
      <c r="W1530" s="87"/>
      <c r="X1530" s="87"/>
      <c r="Y1530" s="87"/>
      <c r="Z1530" s="87"/>
      <c r="AA1530" s="87"/>
      <c r="AB1530" s="87"/>
      <c r="AC1530" s="86"/>
      <c r="AD1530" s="87"/>
    </row>
    <row x14ac:dyDescent="0.25" r="1531" customHeight="1" ht="17.25">
      <c r="A1531" s="235">
        <f>A1530</f>
        <v>25569.375</v>
      </c>
      <c r="B1531" s="280" t="s">
        <v>33</v>
      </c>
      <c r="C1531" s="180"/>
      <c r="D1531" s="180">
        <v>11</v>
      </c>
      <c r="E1531" s="180"/>
      <c r="F1531" s="180"/>
      <c r="G1531" s="180">
        <f>SUM(C1531:F1531)</f>
      </c>
      <c r="H1531" s="125">
        <v>5500</v>
      </c>
      <c r="I1531" s="125">
        <f>G1531*H1531</f>
      </c>
      <c r="J1531" s="125">
        <f>I1531*0.1</f>
      </c>
      <c r="K1531" s="132">
        <f>SUM(I1531:J1531)</f>
      </c>
      <c r="L1531" s="242"/>
      <c r="M1531" s="175"/>
      <c r="N1531" s="87"/>
      <c r="O1531" s="87"/>
      <c r="P1531" s="87"/>
      <c r="Q1531" s="87"/>
      <c r="R1531" s="87"/>
      <c r="S1531" s="87"/>
      <c r="T1531" s="87"/>
      <c r="U1531" s="87"/>
      <c r="V1531" s="175"/>
      <c r="W1531" s="87"/>
      <c r="X1531" s="87"/>
      <c r="Y1531" s="87"/>
      <c r="Z1531" s="87"/>
      <c r="AA1531" s="87"/>
      <c r="AB1531" s="87"/>
      <c r="AC1531" s="86"/>
      <c r="AD1531" s="87"/>
    </row>
    <row x14ac:dyDescent="0.25" r="1532" customHeight="1" ht="17.25">
      <c r="A1532" s="235">
        <f>A1531</f>
        <v>25569.375</v>
      </c>
      <c r="B1532" s="279" t="s">
        <v>30</v>
      </c>
      <c r="C1532" s="180"/>
      <c r="D1532" s="180">
        <v>18</v>
      </c>
      <c r="E1532" s="180"/>
      <c r="F1532" s="180"/>
      <c r="G1532" s="180">
        <f>SUM(C1532:F1532)</f>
      </c>
      <c r="H1532" s="125">
        <v>6000</v>
      </c>
      <c r="I1532" s="125">
        <f>G1532*H1532</f>
      </c>
      <c r="J1532" s="125">
        <f>I1532*0.1</f>
      </c>
      <c r="K1532" s="132">
        <f>SUM(I1532:J1532)</f>
      </c>
      <c r="L1532" s="242"/>
      <c r="M1532" s="175"/>
      <c r="N1532" s="87"/>
      <c r="O1532" s="87"/>
      <c r="P1532" s="87"/>
      <c r="Q1532" s="87"/>
      <c r="R1532" s="87"/>
      <c r="S1532" s="87"/>
      <c r="T1532" s="87"/>
      <c r="U1532" s="87"/>
      <c r="V1532" s="175"/>
      <c r="W1532" s="87"/>
      <c r="X1532" s="87"/>
      <c r="Y1532" s="87"/>
      <c r="Z1532" s="87"/>
      <c r="AA1532" s="87"/>
      <c r="AB1532" s="87"/>
      <c r="AC1532" s="86"/>
      <c r="AD1532" s="87"/>
    </row>
    <row x14ac:dyDescent="0.25" r="1533" customHeight="1" ht="17.25">
      <c r="A1533" s="235">
        <f>A1532</f>
        <v>25569.375</v>
      </c>
      <c r="B1533" s="279" t="s">
        <v>28</v>
      </c>
      <c r="C1533" s="188" t="s">
        <v>14</v>
      </c>
      <c r="D1533" s="180">
        <v>20</v>
      </c>
      <c r="E1533" s="180"/>
      <c r="F1533" s="180"/>
      <c r="G1533" s="180">
        <f>SUM(C1533:F1533)</f>
      </c>
      <c r="H1533" s="125">
        <v>5000</v>
      </c>
      <c r="I1533" s="125">
        <f>G1533*H1533</f>
      </c>
      <c r="J1533" s="125">
        <f>I1533*0.1</f>
      </c>
      <c r="K1533" s="132">
        <f>SUM(I1533:J1533)</f>
      </c>
      <c r="L1533" s="242"/>
      <c r="M1533" s="175"/>
      <c r="N1533" s="87"/>
      <c r="O1533" s="87"/>
      <c r="P1533" s="87"/>
      <c r="Q1533" s="87"/>
      <c r="R1533" s="87"/>
      <c r="S1533" s="87"/>
      <c r="T1533" s="87"/>
      <c r="U1533" s="87"/>
      <c r="V1533" s="175"/>
      <c r="W1533" s="87"/>
      <c r="X1533" s="87"/>
      <c r="Y1533" s="87"/>
      <c r="Z1533" s="87"/>
      <c r="AA1533" s="87"/>
      <c r="AB1533" s="87"/>
      <c r="AC1533" s="86"/>
      <c r="AD1533" s="87"/>
    </row>
    <row x14ac:dyDescent="0.25" r="1534" customHeight="1" ht="17.25">
      <c r="A1534" s="235">
        <f>A1533</f>
        <v>25569.375</v>
      </c>
      <c r="B1534" s="179" t="s">
        <v>12</v>
      </c>
      <c r="C1534" s="180"/>
      <c r="D1534" s="180">
        <v>18</v>
      </c>
      <c r="E1534" s="180">
        <v>6</v>
      </c>
      <c r="F1534" s="180"/>
      <c r="G1534" s="180">
        <f>SUM(C1534:F1534)</f>
      </c>
      <c r="H1534" s="125">
        <v>6000</v>
      </c>
      <c r="I1534" s="125">
        <f>G1534*H1534</f>
      </c>
      <c r="J1534" s="125">
        <f>I1534*0.1</f>
      </c>
      <c r="K1534" s="132">
        <f>SUM(I1534:J1534)</f>
      </c>
      <c r="L1534" s="242"/>
      <c r="M1534" s="175"/>
      <c r="N1534" s="87"/>
      <c r="O1534" s="87"/>
      <c r="P1534" s="87"/>
      <c r="Q1534" s="87"/>
      <c r="R1534" s="87"/>
      <c r="S1534" s="87"/>
      <c r="T1534" s="87"/>
      <c r="U1534" s="87"/>
      <c r="V1534" s="175"/>
      <c r="W1534" s="87"/>
      <c r="X1534" s="87"/>
      <c r="Y1534" s="87"/>
      <c r="Z1534" s="87"/>
      <c r="AA1534" s="87"/>
      <c r="AB1534" s="87"/>
      <c r="AC1534" s="86"/>
      <c r="AD1534" s="87"/>
    </row>
    <row x14ac:dyDescent="0.25" r="1535" customHeight="1" ht="17.25">
      <c r="A1535" s="235">
        <f>A1534</f>
        <v>25569.375</v>
      </c>
      <c r="B1535" s="179" t="s">
        <v>100</v>
      </c>
      <c r="C1535" s="180"/>
      <c r="D1535" s="180">
        <v>6</v>
      </c>
      <c r="E1535" s="180"/>
      <c r="F1535" s="180"/>
      <c r="G1535" s="180">
        <f>SUM(C1535:F1535)</f>
      </c>
      <c r="H1535" s="125">
        <v>5500</v>
      </c>
      <c r="I1535" s="125">
        <f>G1535*H1535</f>
      </c>
      <c r="J1535" s="125">
        <f>I1535*0.1</f>
      </c>
      <c r="K1535" s="125">
        <f>SUM(I1535:J1535)</f>
      </c>
      <c r="L1535" s="242"/>
      <c r="M1535" s="175"/>
      <c r="N1535" s="87"/>
      <c r="O1535" s="87"/>
      <c r="P1535" s="87"/>
      <c r="Q1535" s="87"/>
      <c r="R1535" s="87"/>
      <c r="S1535" s="87"/>
      <c r="T1535" s="87"/>
      <c r="U1535" s="87"/>
      <c r="V1535" s="175"/>
      <c r="W1535" s="87"/>
      <c r="X1535" s="87"/>
      <c r="Y1535" s="87"/>
      <c r="Z1535" s="87"/>
      <c r="AA1535" s="87"/>
      <c r="AB1535" s="87"/>
      <c r="AC1535" s="86"/>
      <c r="AD1535" s="87"/>
    </row>
    <row x14ac:dyDescent="0.25" r="1536" customHeight="1" ht="17.25">
      <c r="A1536" s="235">
        <f>A1535</f>
        <v>25569.375</v>
      </c>
      <c r="B1536" s="179" t="s">
        <v>37</v>
      </c>
      <c r="C1536" s="180"/>
      <c r="D1536" s="180">
        <v>5</v>
      </c>
      <c r="E1536" s="180"/>
      <c r="F1536" s="180"/>
      <c r="G1536" s="180">
        <f>SUM(C1536:F1536)</f>
      </c>
      <c r="H1536" s="125">
        <v>6500</v>
      </c>
      <c r="I1536" s="125">
        <f>G1536*H1536</f>
      </c>
      <c r="J1536" s="125">
        <f>I1536*0.1</f>
      </c>
      <c r="K1536" s="125">
        <f>SUM(I1536:J1536)</f>
      </c>
      <c r="L1536" s="242"/>
      <c r="M1536" s="175"/>
      <c r="N1536" s="87"/>
      <c r="O1536" s="87"/>
      <c r="P1536" s="87"/>
      <c r="Q1536" s="87"/>
      <c r="R1536" s="87"/>
      <c r="S1536" s="87"/>
      <c r="T1536" s="87"/>
      <c r="U1536" s="87"/>
      <c r="V1536" s="175"/>
      <c r="W1536" s="87"/>
      <c r="X1536" s="87"/>
      <c r="Y1536" s="87"/>
      <c r="Z1536" s="87"/>
      <c r="AA1536" s="87"/>
      <c r="AB1536" s="87"/>
      <c r="AC1536" s="86"/>
      <c r="AD1536" s="87"/>
    </row>
    <row x14ac:dyDescent="0.25" r="1537" customHeight="1" ht="17.25">
      <c r="A1537" s="235">
        <f>A1536</f>
        <v>25569.375</v>
      </c>
      <c r="B1537" s="186" t="s">
        <v>64</v>
      </c>
      <c r="C1537" s="180"/>
      <c r="D1537" s="284">
        <v>51</v>
      </c>
      <c r="E1537" s="284">
        <v>10</v>
      </c>
      <c r="F1537" s="180"/>
      <c r="G1537" s="180">
        <f>SUM(C1537:F1537)</f>
      </c>
      <c r="H1537" s="182">
        <v>5500</v>
      </c>
      <c r="I1537" s="125">
        <f>G1537*H1537</f>
      </c>
      <c r="J1537" s="125">
        <f>I1537*0.1</f>
      </c>
      <c r="K1537" s="125">
        <f>SUM(I1537:J1537)</f>
      </c>
      <c r="L1537" s="242"/>
      <c r="M1537" s="175"/>
      <c r="N1537" s="87"/>
      <c r="O1537" s="87"/>
      <c r="P1537" s="87"/>
      <c r="Q1537" s="87"/>
      <c r="R1537" s="87"/>
      <c r="S1537" s="87"/>
      <c r="T1537" s="87"/>
      <c r="U1537" s="87"/>
      <c r="V1537" s="175"/>
      <c r="W1537" s="87"/>
      <c r="X1537" s="87"/>
      <c r="Y1537" s="87"/>
      <c r="Z1537" s="87"/>
      <c r="AA1537" s="87"/>
      <c r="AB1537" s="87"/>
      <c r="AC1537" s="86"/>
      <c r="AD1537" s="87"/>
    </row>
    <row x14ac:dyDescent="0.25" r="1538" customHeight="1" ht="17.25">
      <c r="A1538" s="235">
        <f>A1537</f>
        <v>25569.375</v>
      </c>
      <c r="B1538" s="186" t="s">
        <v>25</v>
      </c>
      <c r="C1538" s="180"/>
      <c r="D1538" s="180">
        <v>20</v>
      </c>
      <c r="E1538" s="180"/>
      <c r="F1538" s="180"/>
      <c r="G1538" s="180">
        <f>SUM(C1538:F1538)</f>
      </c>
      <c r="H1538" s="125">
        <v>6000</v>
      </c>
      <c r="I1538" s="125">
        <f>G1538*H1538</f>
      </c>
      <c r="J1538" s="125">
        <f>I1538*0.1</f>
      </c>
      <c r="K1538" s="125">
        <f>SUM(I1538:J1538)</f>
      </c>
      <c r="L1538" s="242"/>
      <c r="M1538" s="175"/>
      <c r="N1538" s="87"/>
      <c r="O1538" s="87"/>
      <c r="P1538" s="87"/>
      <c r="Q1538" s="87"/>
      <c r="R1538" s="87"/>
      <c r="S1538" s="87"/>
      <c r="T1538" s="87"/>
      <c r="U1538" s="87"/>
      <c r="V1538" s="175"/>
      <c r="W1538" s="87"/>
      <c r="X1538" s="87"/>
      <c r="Y1538" s="87"/>
      <c r="Z1538" s="87"/>
      <c r="AA1538" s="87"/>
      <c r="AB1538" s="87"/>
      <c r="AC1538" s="86"/>
      <c r="AD1538" s="87"/>
    </row>
    <row x14ac:dyDescent="0.25" r="1539" customHeight="1" ht="17.25">
      <c r="A1539" s="235">
        <f>A1538</f>
        <v>25569.375</v>
      </c>
      <c r="B1539" s="279" t="s">
        <v>76</v>
      </c>
      <c r="C1539" s="188" t="s">
        <v>14</v>
      </c>
      <c r="D1539" s="180">
        <v>18</v>
      </c>
      <c r="E1539" s="180">
        <v>12</v>
      </c>
      <c r="F1539" s="180">
        <v>5</v>
      </c>
      <c r="G1539" s="180">
        <f>SUM(C1539:F1539)</f>
      </c>
      <c r="H1539" s="125">
        <v>6000</v>
      </c>
      <c r="I1539" s="125">
        <f>G1539*H1539</f>
      </c>
      <c r="J1539" s="125">
        <f>I1539*0.1</f>
      </c>
      <c r="K1539" s="125">
        <f>SUM(I1539:J1539)</f>
      </c>
      <c r="L1539" s="242"/>
      <c r="M1539" s="175"/>
      <c r="N1539" s="87"/>
      <c r="O1539" s="87"/>
      <c r="P1539" s="87"/>
      <c r="Q1539" s="87"/>
      <c r="R1539" s="87"/>
      <c r="S1539" s="87"/>
      <c r="T1539" s="87"/>
      <c r="U1539" s="87"/>
      <c r="V1539" s="175"/>
      <c r="W1539" s="87"/>
      <c r="X1539" s="87"/>
      <c r="Y1539" s="87"/>
      <c r="Z1539" s="87"/>
      <c r="AA1539" s="87"/>
      <c r="AB1539" s="87"/>
      <c r="AC1539" s="86"/>
      <c r="AD1539" s="87"/>
    </row>
    <row x14ac:dyDescent="0.25" r="1540" customHeight="1" ht="17.25">
      <c r="A1540" s="235">
        <f>A1539</f>
        <v>25569.375</v>
      </c>
      <c r="B1540" s="186" t="s">
        <v>149</v>
      </c>
      <c r="C1540" s="180"/>
      <c r="D1540" s="180"/>
      <c r="E1540" s="180"/>
      <c r="F1540" s="180">
        <v>7</v>
      </c>
      <c r="G1540" s="180">
        <f>SUM(C1540:F1540)</f>
      </c>
      <c r="H1540" s="125">
        <v>6000</v>
      </c>
      <c r="I1540" s="125">
        <f>G1540*H1540</f>
      </c>
      <c r="J1540" s="125">
        <f>I1540*0.1</f>
      </c>
      <c r="K1540" s="125">
        <f>SUM(I1540:J1540)</f>
      </c>
      <c r="L1540" s="242"/>
      <c r="M1540" s="175"/>
      <c r="N1540" s="87"/>
      <c r="O1540" s="87"/>
      <c r="P1540" s="87"/>
      <c r="Q1540" s="87"/>
      <c r="R1540" s="87"/>
      <c r="S1540" s="87"/>
      <c r="T1540" s="87"/>
      <c r="U1540" s="87"/>
      <c r="V1540" s="175"/>
      <c r="W1540" s="87"/>
      <c r="X1540" s="87"/>
      <c r="Y1540" s="87"/>
      <c r="Z1540" s="87"/>
      <c r="AA1540" s="87"/>
      <c r="AB1540" s="87"/>
      <c r="AC1540" s="86"/>
      <c r="AD1540" s="87"/>
    </row>
    <row x14ac:dyDescent="0.25" r="1541" customHeight="1" ht="17.25">
      <c r="A1541" s="235">
        <f>A1540</f>
        <v>25569.375</v>
      </c>
      <c r="B1541" s="280" t="s">
        <v>43</v>
      </c>
      <c r="C1541" s="180"/>
      <c r="D1541" s="180">
        <v>44</v>
      </c>
      <c r="E1541" s="180"/>
      <c r="F1541" s="180"/>
      <c r="G1541" s="180">
        <f>SUM(C1541:F1541)</f>
      </c>
      <c r="H1541" s="125">
        <v>6000</v>
      </c>
      <c r="I1541" s="125">
        <f>G1541*H1541</f>
      </c>
      <c r="J1541" s="125">
        <f>I1541*0.1</f>
      </c>
      <c r="K1541" s="125">
        <f>SUM(I1541:J1541)</f>
      </c>
      <c r="L1541" s="242"/>
      <c r="M1541" s="175"/>
      <c r="N1541" s="87"/>
      <c r="O1541" s="87"/>
      <c r="P1541" s="87"/>
      <c r="Q1541" s="87"/>
      <c r="R1541" s="87"/>
      <c r="S1541" s="87"/>
      <c r="T1541" s="87"/>
      <c r="U1541" s="87"/>
      <c r="V1541" s="175"/>
      <c r="W1541" s="87"/>
      <c r="X1541" s="87"/>
      <c r="Y1541" s="87"/>
      <c r="Z1541" s="87"/>
      <c r="AA1541" s="87"/>
      <c r="AB1541" s="87"/>
      <c r="AC1541" s="86"/>
      <c r="AD1541" s="87"/>
    </row>
    <row x14ac:dyDescent="0.25" r="1542" customHeight="1" ht="17.25">
      <c r="A1542" s="235">
        <f>A1541</f>
        <v>25569.375</v>
      </c>
      <c r="B1542" s="280" t="s">
        <v>18</v>
      </c>
      <c r="C1542" s="180"/>
      <c r="D1542" s="180">
        <v>9</v>
      </c>
      <c r="E1542" s="180">
        <v>7</v>
      </c>
      <c r="F1542" s="180">
        <v>6</v>
      </c>
      <c r="G1542" s="180">
        <f>SUM(C1542:F1542)</f>
      </c>
      <c r="H1542" s="125">
        <v>6000</v>
      </c>
      <c r="I1542" s="125">
        <f>G1542*H1542</f>
      </c>
      <c r="J1542" s="125">
        <f>I1542*0.1</f>
      </c>
      <c r="K1542" s="125">
        <f>SUM(I1542:J1542)</f>
      </c>
      <c r="L1542" s="242"/>
      <c r="M1542" s="175"/>
      <c r="N1542" s="87"/>
      <c r="O1542" s="87"/>
      <c r="P1542" s="87"/>
      <c r="Q1542" s="87"/>
      <c r="R1542" s="87"/>
      <c r="S1542" s="87"/>
      <c r="T1542" s="87"/>
      <c r="U1542" s="87"/>
      <c r="V1542" s="175"/>
      <c r="W1542" s="87"/>
      <c r="X1542" s="87"/>
      <c r="Y1542" s="87"/>
      <c r="Z1542" s="87"/>
      <c r="AA1542" s="87"/>
      <c r="AB1542" s="87"/>
      <c r="AC1542" s="86"/>
      <c r="AD1542" s="87"/>
    </row>
    <row x14ac:dyDescent="0.25" r="1543" customHeight="1" ht="17.25">
      <c r="A1543" s="235">
        <f>A1542</f>
        <v>25569.375</v>
      </c>
      <c r="B1543" s="280" t="s">
        <v>82</v>
      </c>
      <c r="C1543" s="188" t="s">
        <v>14</v>
      </c>
      <c r="D1543" s="180">
        <v>25</v>
      </c>
      <c r="E1543" s="181">
        <v>9</v>
      </c>
      <c r="F1543" s="180">
        <v>7</v>
      </c>
      <c r="G1543" s="180">
        <f>SUM(C1543:F1543)</f>
      </c>
      <c r="H1543" s="125">
        <v>5000</v>
      </c>
      <c r="I1543" s="125">
        <f>G1543*H1543</f>
      </c>
      <c r="J1543" s="125">
        <f>I1543*0.1</f>
      </c>
      <c r="K1543" s="125">
        <f>SUM(I1543:J1543)</f>
      </c>
      <c r="L1543" s="242"/>
      <c r="M1543" s="175"/>
      <c r="N1543" s="87"/>
      <c r="O1543" s="87"/>
      <c r="P1543" s="87"/>
      <c r="Q1543" s="87"/>
      <c r="R1543" s="87"/>
      <c r="S1543" s="87"/>
      <c r="T1543" s="87"/>
      <c r="U1543" s="87"/>
      <c r="V1543" s="175"/>
      <c r="W1543" s="87"/>
      <c r="X1543" s="87"/>
      <c r="Y1543" s="87"/>
      <c r="Z1543" s="87"/>
      <c r="AA1543" s="87"/>
      <c r="AB1543" s="87"/>
      <c r="AC1543" s="86"/>
      <c r="AD1543" s="87"/>
    </row>
    <row x14ac:dyDescent="0.25" r="1544" customHeight="1" ht="17.25">
      <c r="A1544" s="235">
        <f>A1543</f>
        <v>25569.375</v>
      </c>
      <c r="B1544" s="280" t="s">
        <v>151</v>
      </c>
      <c r="C1544" s="180"/>
      <c r="D1544" s="180">
        <v>12</v>
      </c>
      <c r="E1544" s="180"/>
      <c r="F1544" s="180"/>
      <c r="G1544" s="180">
        <f>SUM(C1544:F1544)</f>
      </c>
      <c r="H1544" s="125">
        <v>5000</v>
      </c>
      <c r="I1544" s="125">
        <f>G1544*H1544</f>
      </c>
      <c r="J1544" s="125">
        <f>I1544*0.1</f>
      </c>
      <c r="K1544" s="125">
        <f>SUM(I1544:J1544)</f>
      </c>
      <c r="L1544" s="242"/>
      <c r="M1544" s="175"/>
      <c r="N1544" s="87"/>
      <c r="O1544" s="87"/>
      <c r="P1544" s="87"/>
      <c r="Q1544" s="87"/>
      <c r="R1544" s="87"/>
      <c r="S1544" s="87"/>
      <c r="T1544" s="87"/>
      <c r="U1544" s="87"/>
      <c r="V1544" s="175"/>
      <c r="W1544" s="87"/>
      <c r="X1544" s="87"/>
      <c r="Y1544" s="87"/>
      <c r="Z1544" s="87"/>
      <c r="AA1544" s="87"/>
      <c r="AB1544" s="87"/>
      <c r="AC1544" s="86"/>
      <c r="AD1544" s="87"/>
    </row>
    <row x14ac:dyDescent="0.25" r="1545" customHeight="1" ht="17.25">
      <c r="A1545" s="235">
        <f>A1544</f>
        <v>25569.375</v>
      </c>
      <c r="B1545" s="280"/>
      <c r="C1545" s="180"/>
      <c r="D1545" s="180"/>
      <c r="E1545" s="180"/>
      <c r="F1545" s="180"/>
      <c r="G1545" s="180">
        <f>SUM(C1545:F1545)</f>
      </c>
      <c r="H1545" s="125"/>
      <c r="I1545" s="125">
        <f>G1545*H1545</f>
      </c>
      <c r="J1545" s="125">
        <f>I1545*0.1</f>
      </c>
      <c r="K1545" s="125">
        <f>SUM(I1545:J1545)</f>
      </c>
      <c r="L1545" s="242"/>
      <c r="M1545" s="175"/>
      <c r="N1545" s="87"/>
      <c r="O1545" s="87"/>
      <c r="P1545" s="87"/>
      <c r="Q1545" s="87"/>
      <c r="R1545" s="87"/>
      <c r="S1545" s="87"/>
      <c r="T1545" s="87"/>
      <c r="U1545" s="87"/>
      <c r="V1545" s="175"/>
      <c r="W1545" s="87"/>
      <c r="X1545" s="87"/>
      <c r="Y1545" s="87"/>
      <c r="Z1545" s="87"/>
      <c r="AA1545" s="87"/>
      <c r="AB1545" s="87"/>
      <c r="AC1545" s="86"/>
      <c r="AD1545" s="87"/>
    </row>
    <row x14ac:dyDescent="0.25" r="1546" customHeight="1" ht="17.25">
      <c r="A1546" s="235">
        <f>A1545</f>
        <v>25569.375</v>
      </c>
      <c r="B1546" s="280"/>
      <c r="C1546" s="180"/>
      <c r="D1546" s="180"/>
      <c r="E1546" s="180"/>
      <c r="F1546" s="180"/>
      <c r="G1546" s="180">
        <f>SUM(C1546:F1546)</f>
      </c>
      <c r="H1546" s="125"/>
      <c r="I1546" s="125">
        <f>G1546*H1546</f>
      </c>
      <c r="J1546" s="125">
        <f>I1546*0.1</f>
      </c>
      <c r="K1546" s="125">
        <f>SUM(I1546:J1546)</f>
      </c>
      <c r="L1546" s="242"/>
      <c r="M1546" s="175"/>
      <c r="N1546" s="87"/>
      <c r="O1546" s="87"/>
      <c r="P1546" s="87"/>
      <c r="Q1546" s="87"/>
      <c r="R1546" s="87"/>
      <c r="S1546" s="87"/>
      <c r="T1546" s="87"/>
      <c r="U1546" s="87"/>
      <c r="V1546" s="175"/>
      <c r="W1546" s="87"/>
      <c r="X1546" s="87"/>
      <c r="Y1546" s="87"/>
      <c r="Z1546" s="87"/>
      <c r="AA1546" s="87"/>
      <c r="AB1546" s="87"/>
      <c r="AC1546" s="86"/>
      <c r="AD1546" s="87"/>
    </row>
    <row x14ac:dyDescent="0.25" r="1547" customHeight="1" ht="17.25">
      <c r="A1547" s="235">
        <f>A1546</f>
        <v>25569.375</v>
      </c>
      <c r="B1547" s="179"/>
      <c r="C1547" s="180"/>
      <c r="D1547" s="180"/>
      <c r="E1547" s="180"/>
      <c r="F1547" s="180"/>
      <c r="G1547" s="180">
        <f>SUM(C1547:F1547)</f>
      </c>
      <c r="H1547" s="125"/>
      <c r="I1547" s="125">
        <f>G1547*H1547</f>
      </c>
      <c r="J1547" s="125">
        <f>I1547*0.1</f>
      </c>
      <c r="K1547" s="125">
        <f>SUM(I1547:J1547)</f>
      </c>
      <c r="L1547" s="242"/>
      <c r="M1547" s="175"/>
      <c r="N1547" s="87"/>
      <c r="O1547" s="87"/>
      <c r="P1547" s="87"/>
      <c r="Q1547" s="87"/>
      <c r="R1547" s="87"/>
      <c r="S1547" s="87"/>
      <c r="T1547" s="87"/>
      <c r="U1547" s="87"/>
      <c r="V1547" s="175"/>
      <c r="W1547" s="87"/>
      <c r="X1547" s="87"/>
      <c r="Y1547" s="87"/>
      <c r="Z1547" s="87"/>
      <c r="AA1547" s="87"/>
      <c r="AB1547" s="87"/>
      <c r="AC1547" s="86"/>
      <c r="AD1547" s="87"/>
    </row>
    <row x14ac:dyDescent="0.25" r="1548" customHeight="1" ht="17.25">
      <c r="A1548" s="243">
        <f>A1547</f>
        <v>25569.375</v>
      </c>
      <c r="B1548" s="282" t="s">
        <v>155</v>
      </c>
      <c r="C1548" s="191">
        <f>SUM(C1505:C1547)</f>
      </c>
      <c r="D1548" s="191">
        <f>SUM(D1505:D1547)</f>
      </c>
      <c r="E1548" s="191">
        <f>SUM(E1505:E1547)</f>
      </c>
      <c r="F1548" s="191">
        <f>SUM(F1505:F1547)</f>
      </c>
      <c r="G1548" s="191">
        <f>SUM(G1505:G1547)</f>
      </c>
      <c r="H1548" s="201"/>
      <c r="I1548" s="201">
        <f>SUM(I1505:I1547)</f>
      </c>
      <c r="J1548" s="201">
        <f>SUM(J1505:J1547)</f>
      </c>
      <c r="K1548" s="201">
        <f>SUM(K1505:K1547)</f>
      </c>
      <c r="L1548" s="283"/>
      <c r="M1548" s="175"/>
      <c r="N1548" s="87"/>
      <c r="O1548" s="87"/>
      <c r="P1548" s="87"/>
      <c r="Q1548" s="87"/>
      <c r="R1548" s="87"/>
      <c r="S1548" s="87"/>
      <c r="T1548" s="87"/>
      <c r="U1548" s="87"/>
      <c r="V1548" s="175"/>
      <c r="W1548" s="87"/>
      <c r="X1548" s="87"/>
      <c r="Y1548" s="87"/>
      <c r="Z1548" s="87"/>
      <c r="AA1548" s="87"/>
      <c r="AB1548" s="87"/>
      <c r="AC1548" s="86"/>
      <c r="AD1548" s="87"/>
    </row>
    <row x14ac:dyDescent="0.25" r="1549" customHeight="1" ht="17.25">
      <c r="A1549" s="235">
        <f>A1552</f>
        <v>25569.375</v>
      </c>
      <c r="B1549" s="186" t="s">
        <v>113</v>
      </c>
      <c r="C1549" s="180"/>
      <c r="D1549" s="180">
        <v>91</v>
      </c>
      <c r="E1549" s="180">
        <v>75</v>
      </c>
      <c r="F1549" s="180"/>
      <c r="G1549" s="180">
        <f>SUM(C1549:F1549)</f>
      </c>
      <c r="H1549" s="125">
        <v>6500</v>
      </c>
      <c r="I1549" s="125">
        <f>G1549*H1549</f>
      </c>
      <c r="J1549" s="185"/>
      <c r="K1549" s="125">
        <f>SUM(I1549:J1549)</f>
      </c>
      <c r="L1549" s="242"/>
      <c r="M1549" s="175"/>
      <c r="N1549" s="87"/>
      <c r="O1549" s="87"/>
      <c r="P1549" s="87"/>
      <c r="Q1549" s="87"/>
      <c r="R1549" s="87"/>
      <c r="S1549" s="87"/>
      <c r="T1549" s="87"/>
      <c r="U1549" s="87"/>
      <c r="V1549" s="175"/>
      <c r="W1549" s="87"/>
      <c r="X1549" s="87"/>
      <c r="Y1549" s="87"/>
      <c r="Z1549" s="87"/>
      <c r="AA1549" s="87"/>
      <c r="AB1549" s="87"/>
      <c r="AC1549" s="86"/>
      <c r="AD1549" s="87"/>
    </row>
    <row x14ac:dyDescent="0.25" r="1550" customHeight="1" ht="17.25">
      <c r="A1550" s="235">
        <f>A1549</f>
        <v>25569.375</v>
      </c>
      <c r="B1550" s="186" t="s">
        <v>156</v>
      </c>
      <c r="C1550" s="180"/>
      <c r="D1550" s="180">
        <v>10</v>
      </c>
      <c r="E1550" s="180">
        <v>3</v>
      </c>
      <c r="F1550" s="180"/>
      <c r="G1550" s="180">
        <f>SUM(C1550:F1550)</f>
      </c>
      <c r="H1550" s="125">
        <v>6500</v>
      </c>
      <c r="I1550" s="125">
        <f>G1550*H1550</f>
      </c>
      <c r="J1550" s="185"/>
      <c r="K1550" s="125">
        <f>SUM(I1550:J1550)</f>
      </c>
      <c r="L1550" s="242"/>
      <c r="M1550" s="175"/>
      <c r="N1550" s="87"/>
      <c r="O1550" s="87"/>
      <c r="P1550" s="87"/>
      <c r="Q1550" s="87"/>
      <c r="R1550" s="87"/>
      <c r="S1550" s="87"/>
      <c r="T1550" s="87"/>
      <c r="U1550" s="87"/>
      <c r="V1550" s="175"/>
      <c r="W1550" s="87"/>
      <c r="X1550" s="87"/>
      <c r="Y1550" s="87"/>
      <c r="Z1550" s="87"/>
      <c r="AA1550" s="87"/>
      <c r="AB1550" s="87"/>
      <c r="AC1550" s="86"/>
      <c r="AD1550" s="87"/>
    </row>
    <row x14ac:dyDescent="0.25" r="1551" customHeight="1" ht="17.25">
      <c r="A1551" s="235">
        <f>A1546</f>
        <v>25569.375</v>
      </c>
      <c r="B1551" s="186" t="s">
        <v>112</v>
      </c>
      <c r="C1551" s="180"/>
      <c r="D1551" s="180">
        <v>11</v>
      </c>
      <c r="E1551" s="180">
        <v>7</v>
      </c>
      <c r="F1551" s="180"/>
      <c r="G1551" s="180">
        <f>SUM(C1551:F1551)</f>
      </c>
      <c r="H1551" s="125">
        <v>6900</v>
      </c>
      <c r="I1551" s="125">
        <f>G1551*H1551</f>
      </c>
      <c r="J1551" s="185"/>
      <c r="K1551" s="125">
        <f>SUM(I1551:J1551)</f>
      </c>
      <c r="L1551" s="242"/>
      <c r="M1551" s="175"/>
      <c r="N1551" s="87"/>
      <c r="O1551" s="87"/>
      <c r="P1551" s="87"/>
      <c r="Q1551" s="87"/>
      <c r="R1551" s="87"/>
      <c r="S1551" s="87"/>
      <c r="T1551" s="87"/>
      <c r="U1551" s="87"/>
      <c r="V1551" s="175"/>
      <c r="W1551" s="87"/>
      <c r="X1551" s="87"/>
      <c r="Y1551" s="87"/>
      <c r="Z1551" s="87"/>
      <c r="AA1551" s="87"/>
      <c r="AB1551" s="87"/>
      <c r="AC1551" s="86"/>
      <c r="AD1551" s="87"/>
    </row>
    <row x14ac:dyDescent="0.25" r="1552" customHeight="1" ht="17.25">
      <c r="A1552" s="235">
        <f>A1551</f>
        <v>25569.375</v>
      </c>
      <c r="B1552" s="179"/>
      <c r="C1552" s="180"/>
      <c r="D1552" s="180"/>
      <c r="E1552" s="180"/>
      <c r="F1552" s="180"/>
      <c r="G1552" s="180">
        <f>SUM(C1552:F1552)</f>
      </c>
      <c r="H1552" s="125"/>
      <c r="I1552" s="125">
        <f>G1550*H1552</f>
      </c>
      <c r="J1552" s="185"/>
      <c r="K1552" s="125">
        <f>SUM(I1552:J1552)</f>
      </c>
      <c r="L1552" s="242"/>
      <c r="M1552" s="175"/>
      <c r="N1552" s="87"/>
      <c r="O1552" s="87"/>
      <c r="P1552" s="87"/>
      <c r="Q1552" s="87"/>
      <c r="R1552" s="87"/>
      <c r="S1552" s="87"/>
      <c r="T1552" s="87"/>
      <c r="U1552" s="87"/>
      <c r="V1552" s="175"/>
      <c r="W1552" s="87"/>
      <c r="X1552" s="87"/>
      <c r="Y1552" s="87"/>
      <c r="Z1552" s="87"/>
      <c r="AA1552" s="87"/>
      <c r="AB1552" s="87"/>
      <c r="AC1552" s="86"/>
      <c r="AD1552" s="87"/>
    </row>
    <row x14ac:dyDescent="0.25" r="1553" customHeight="1" ht="17.25">
      <c r="A1553" s="235">
        <f>A1552</f>
        <v>25569.375</v>
      </c>
      <c r="B1553" s="179"/>
      <c r="C1553" s="180"/>
      <c r="D1553" s="180"/>
      <c r="E1553" s="180"/>
      <c r="F1553" s="180"/>
      <c r="G1553" s="180">
        <f>SUM(C1553:F1553)</f>
      </c>
      <c r="H1553" s="125"/>
      <c r="I1553" s="125">
        <f>G1553*H1553</f>
      </c>
      <c r="J1553" s="185"/>
      <c r="K1553" s="125">
        <f>SUM(I1553:J1553)</f>
      </c>
      <c r="L1553" s="242"/>
      <c r="M1553" s="175"/>
      <c r="N1553" s="87"/>
      <c r="O1553" s="87"/>
      <c r="P1553" s="87"/>
      <c r="Q1553" s="87"/>
      <c r="R1553" s="87"/>
      <c r="S1553" s="87"/>
      <c r="T1553" s="87"/>
      <c r="U1553" s="87"/>
      <c r="V1553" s="175"/>
      <c r="W1553" s="87"/>
      <c r="X1553" s="87"/>
      <c r="Y1553" s="87"/>
      <c r="Z1553" s="87"/>
      <c r="AA1553" s="87"/>
      <c r="AB1553" s="87"/>
      <c r="AC1553" s="86"/>
      <c r="AD1553" s="87"/>
    </row>
    <row x14ac:dyDescent="0.25" r="1554" customHeight="1" ht="17.25">
      <c r="A1554" s="235">
        <f>A1553</f>
        <v>25569.375</v>
      </c>
      <c r="B1554" s="179"/>
      <c r="C1554" s="180"/>
      <c r="D1554" s="180"/>
      <c r="E1554" s="180"/>
      <c r="F1554" s="180"/>
      <c r="G1554" s="180">
        <f>SUM(C1554:F1554)</f>
      </c>
      <c r="H1554" s="125"/>
      <c r="I1554" s="125">
        <f>G1553*H1554</f>
      </c>
      <c r="J1554" s="185"/>
      <c r="K1554" s="125">
        <f>SUM(I1554:J1554)</f>
      </c>
      <c r="L1554" s="242"/>
      <c r="M1554" s="175"/>
      <c r="N1554" s="87"/>
      <c r="O1554" s="87"/>
      <c r="P1554" s="87"/>
      <c r="Q1554" s="87"/>
      <c r="R1554" s="87"/>
      <c r="S1554" s="87"/>
      <c r="T1554" s="87"/>
      <c r="U1554" s="87"/>
      <c r="V1554" s="175"/>
      <c r="W1554" s="87"/>
      <c r="X1554" s="87"/>
      <c r="Y1554" s="87"/>
      <c r="Z1554" s="87"/>
      <c r="AA1554" s="87"/>
      <c r="AB1554" s="87"/>
      <c r="AC1554" s="86"/>
      <c r="AD1554" s="87"/>
    </row>
    <row x14ac:dyDescent="0.25" r="1555" customHeight="1" ht="17.25">
      <c r="A1555" s="235">
        <f>A1550</f>
        <v>25569.375</v>
      </c>
      <c r="B1555" s="179"/>
      <c r="C1555" s="180"/>
      <c r="D1555" s="180"/>
      <c r="E1555" s="180"/>
      <c r="F1555" s="180"/>
      <c r="G1555" s="180">
        <f>SUM(C1555:F1555)</f>
      </c>
      <c r="H1555" s="125"/>
      <c r="I1555" s="125">
        <f>G1555*H1555</f>
      </c>
      <c r="J1555" s="185"/>
      <c r="K1555" s="125">
        <f>SUM(I1555:J1555)</f>
      </c>
      <c r="L1555" s="242"/>
      <c r="M1555" s="175"/>
      <c r="N1555" s="87"/>
      <c r="O1555" s="87"/>
      <c r="P1555" s="87"/>
      <c r="Q1555" s="87"/>
      <c r="R1555" s="87"/>
      <c r="S1555" s="87"/>
      <c r="T1555" s="87"/>
      <c r="U1555" s="87"/>
      <c r="V1555" s="175"/>
      <c r="W1555" s="87"/>
      <c r="X1555" s="87"/>
      <c r="Y1555" s="87"/>
      <c r="Z1555" s="87"/>
      <c r="AA1555" s="87"/>
      <c r="AB1555" s="87"/>
      <c r="AC1555" s="86"/>
      <c r="AD1555" s="87"/>
    </row>
    <row x14ac:dyDescent="0.25" r="1556" customHeight="1" ht="17.25">
      <c r="A1556" s="235">
        <f>A1555</f>
        <v>25569.375</v>
      </c>
      <c r="B1556" s="179"/>
      <c r="C1556" s="180"/>
      <c r="D1556" s="180"/>
      <c r="E1556" s="180"/>
      <c r="F1556" s="180"/>
      <c r="G1556" s="180">
        <f>SUM(C1556:F1556)</f>
      </c>
      <c r="H1556" s="125"/>
      <c r="I1556" s="125">
        <f>G1555*H1556</f>
      </c>
      <c r="J1556" s="185"/>
      <c r="K1556" s="125">
        <f>SUM(I1556:J1556)</f>
      </c>
      <c r="L1556" s="242"/>
      <c r="M1556" s="175"/>
      <c r="N1556" s="87"/>
      <c r="O1556" s="87"/>
      <c r="P1556" s="87"/>
      <c r="Q1556" s="87"/>
      <c r="R1556" s="87"/>
      <c r="S1556" s="87"/>
      <c r="T1556" s="87"/>
      <c r="U1556" s="87"/>
      <c r="V1556" s="175"/>
      <c r="W1556" s="87"/>
      <c r="X1556" s="87"/>
      <c r="Y1556" s="87"/>
      <c r="Z1556" s="87"/>
      <c r="AA1556" s="87"/>
      <c r="AB1556" s="87"/>
      <c r="AC1556" s="86"/>
      <c r="AD1556" s="87"/>
    </row>
    <row x14ac:dyDescent="0.25" r="1557" customHeight="1" ht="27">
      <c r="A1557" s="243">
        <f>A1556</f>
        <v>25569.375</v>
      </c>
      <c r="B1557" s="282" t="s">
        <v>157</v>
      </c>
      <c r="C1557" s="191">
        <f>SUM(C1549:C1556)</f>
      </c>
      <c r="D1557" s="191">
        <f>SUM(D1549:D1556)</f>
      </c>
      <c r="E1557" s="191">
        <f>SUM(E1549:E1556)</f>
      </c>
      <c r="F1557" s="191">
        <f>SUM(F1549:F1556)</f>
      </c>
      <c r="G1557" s="191">
        <f>SUM(G1549:G1556)</f>
      </c>
      <c r="H1557" s="201"/>
      <c r="I1557" s="201">
        <f>SUM(I1549:I1556)</f>
      </c>
      <c r="J1557" s="201"/>
      <c r="K1557" s="202">
        <f>SUM(K1549:K1556)</f>
      </c>
      <c r="L1557" s="242"/>
      <c r="M1557" s="175"/>
      <c r="N1557" s="87"/>
      <c r="O1557" s="87"/>
      <c r="P1557" s="87"/>
      <c r="Q1557" s="87"/>
      <c r="R1557" s="87"/>
      <c r="S1557" s="87"/>
      <c r="T1557" s="87"/>
      <c r="U1557" s="87"/>
      <c r="V1557" s="175"/>
      <c r="W1557" s="87"/>
      <c r="X1557" s="87"/>
      <c r="Y1557" s="87"/>
      <c r="Z1557" s="87"/>
      <c r="AA1557" s="87"/>
      <c r="AB1557" s="87"/>
      <c r="AC1557" s="86"/>
      <c r="AD1557" s="87"/>
    </row>
    <row x14ac:dyDescent="0.25" r="1558" customHeight="1" ht="17.25">
      <c r="A1558" s="229"/>
      <c r="B1558" s="86"/>
      <c r="C1558" s="87"/>
      <c r="D1558" s="87"/>
      <c r="E1558" s="87"/>
      <c r="F1558" s="87"/>
      <c r="G1558" s="87"/>
      <c r="H1558" s="87"/>
      <c r="I1558" s="87"/>
      <c r="J1558" s="87"/>
      <c r="K1558" s="220"/>
      <c r="L1558" s="86"/>
      <c r="M1558" s="175"/>
      <c r="N1558" s="87"/>
      <c r="O1558" s="87"/>
      <c r="P1558" s="87"/>
      <c r="Q1558" s="87"/>
      <c r="R1558" s="87"/>
      <c r="S1558" s="87"/>
      <c r="T1558" s="87"/>
      <c r="U1558" s="87"/>
      <c r="V1558" s="175"/>
      <c r="W1558" s="87"/>
      <c r="X1558" s="87"/>
      <c r="Y1558" s="87"/>
      <c r="Z1558" s="87"/>
      <c r="AA1558" s="87"/>
      <c r="AB1558" s="87"/>
      <c r="AC1558" s="86"/>
      <c r="AD1558" s="87"/>
    </row>
    <row x14ac:dyDescent="0.25" r="1559" customHeight="1" ht="17.25">
      <c r="A1559" s="229"/>
      <c r="B1559" s="86"/>
      <c r="C1559" s="87"/>
      <c r="D1559" s="87"/>
      <c r="E1559" s="87"/>
      <c r="F1559" s="87"/>
      <c r="G1559" s="87"/>
      <c r="H1559" s="87"/>
      <c r="I1559" s="87"/>
      <c r="J1559" s="87"/>
      <c r="K1559" s="251"/>
      <c r="L1559" s="86"/>
      <c r="M1559" s="175"/>
      <c r="N1559" s="87"/>
      <c r="O1559" s="87"/>
      <c r="P1559" s="87"/>
      <c r="Q1559" s="87"/>
      <c r="R1559" s="87"/>
      <c r="S1559" s="87"/>
      <c r="T1559" s="87"/>
      <c r="U1559" s="87"/>
      <c r="V1559" s="175"/>
      <c r="W1559" s="87"/>
      <c r="X1559" s="87"/>
      <c r="Y1559" s="87"/>
      <c r="Z1559" s="87"/>
      <c r="AA1559" s="87"/>
      <c r="AB1559" s="87"/>
      <c r="AC1559" s="86"/>
      <c r="AD1559" s="87"/>
    </row>
    <row x14ac:dyDescent="0.25" r="1560" customHeight="1" ht="17.25">
      <c r="A1560" s="229"/>
      <c r="B1560" s="86"/>
      <c r="C1560" s="87"/>
      <c r="D1560" s="87"/>
      <c r="E1560" s="87"/>
      <c r="F1560" s="87"/>
      <c r="G1560" s="87"/>
      <c r="H1560" s="87"/>
      <c r="I1560" s="148"/>
      <c r="J1560" s="87"/>
      <c r="K1560" s="285">
        <f>SUBTOTAL(9,K7:K1559)</f>
      </c>
      <c r="L1560" s="86"/>
      <c r="M1560" s="175"/>
      <c r="N1560" s="87"/>
      <c r="O1560" s="87"/>
      <c r="P1560" s="87"/>
      <c r="Q1560" s="87"/>
      <c r="R1560" s="87"/>
      <c r="S1560" s="87"/>
      <c r="T1560" s="87"/>
      <c r="U1560" s="87"/>
      <c r="V1560" s="175"/>
      <c r="W1560" s="87"/>
      <c r="X1560" s="87"/>
      <c r="Y1560" s="87"/>
      <c r="Z1560" s="87"/>
      <c r="AA1560" s="87"/>
      <c r="AB1560" s="87"/>
      <c r="AC1560" s="86"/>
      <c r="AD1560" s="87"/>
    </row>
  </sheetData>
  <mergeCells count="3">
    <mergeCell ref="A1:K1"/>
    <mergeCell ref="T1:U1"/>
    <mergeCell ref="T2:U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>
      <pane state="frozen" activePane="bottomLeft" topLeftCell="A3" ySplit="2" xSplit="0"/>
    </sheetView>
  </sheetViews>
  <sheetFormatPr defaultRowHeight="15" x14ac:dyDescent="0.25"/>
  <cols>
    <col min="1" max="1" style="160" width="9.576428571428572" customWidth="1" bestFit="1"/>
    <col min="2" max="2" style="99" width="6.719285714285714" customWidth="1" bestFit="1"/>
    <col min="3" max="3" style="133" width="11.290714285714287" customWidth="1" bestFit="1"/>
    <col min="4" max="4" style="133" width="10.290714285714287" customWidth="1" bestFit="1"/>
    <col min="5" max="5" style="208" width="7.576428571428571" customWidth="1" bestFit="1"/>
    <col min="6" max="6" style="162" width="9.290714285714287" customWidth="1" bestFit="1"/>
    <col min="7" max="7" style="98" width="7.719285714285714" customWidth="1" bestFit="1"/>
    <col min="8" max="8" style="99" width="11.719285714285713" customWidth="1" bestFit="1"/>
    <col min="9" max="9" style="99" width="11.290714285714287" customWidth="1" bestFit="1"/>
    <col min="10" max="10" style="161" width="7.719285714285714" customWidth="1" bestFit="1"/>
    <col min="11" max="11" style="98" width="7.719285714285714" customWidth="1" bestFit="1"/>
    <col min="12" max="12" style="98" width="7.719285714285714" customWidth="1" bestFit="1"/>
    <col min="13" max="13" style="98" width="7.719285714285714" customWidth="1" bestFit="1"/>
    <col min="14" max="14" style="98" width="7.719285714285714" customWidth="1" bestFit="1"/>
    <col min="15" max="15" style="98" width="7.719285714285714" customWidth="1" bestFit="1"/>
    <col min="16" max="16" style="98" width="7.719285714285714" customWidth="1" bestFit="1"/>
    <col min="17" max="17" style="98" width="7.719285714285714" customWidth="1" bestFit="1"/>
    <col min="18" max="18" style="98" width="7.719285714285714" customWidth="1" bestFit="1"/>
    <col min="19" max="19" style="98" width="7.719285714285714" customWidth="1" bestFit="1"/>
    <col min="20" max="20" style="98" width="7.719285714285714" customWidth="1" bestFit="1"/>
    <col min="21" max="21" style="98" width="7.719285714285714" customWidth="1" bestFit="1"/>
    <col min="22" max="22" style="98" width="7.719285714285714" customWidth="1" bestFit="1"/>
    <col min="23" max="23" style="98" width="7.719285714285714" customWidth="1" bestFit="1"/>
    <col min="24" max="24" style="98" width="7.719285714285714" customWidth="1" bestFit="1"/>
    <col min="25" max="25" style="98" width="7.719285714285714" customWidth="1" bestFit="1"/>
    <col min="26" max="26" style="98" width="7.719285714285714" customWidth="1" bestFit="1"/>
  </cols>
  <sheetData>
    <row x14ac:dyDescent="0.25" r="1" customHeight="1" ht="18">
      <c r="A1" s="134" t="s">
        <v>115</v>
      </c>
      <c r="B1" s="135" t="s">
        <v>116</v>
      </c>
      <c r="C1" s="136" t="s">
        <v>117</v>
      </c>
      <c r="D1" s="136" t="s">
        <v>118</v>
      </c>
      <c r="E1" s="137" t="s">
        <v>119</v>
      </c>
      <c r="F1" s="138" t="s">
        <v>120</v>
      </c>
      <c r="G1" s="253"/>
      <c r="H1" s="254"/>
      <c r="I1" s="254"/>
      <c r="J1" s="255"/>
      <c r="K1" s="253"/>
      <c r="L1" s="253"/>
      <c r="M1" s="253"/>
      <c r="N1" s="253"/>
      <c r="O1" s="253"/>
      <c r="P1" s="253"/>
      <c r="Q1" s="253"/>
      <c r="R1" s="253"/>
      <c r="S1" s="253"/>
      <c r="T1" s="253"/>
      <c r="U1" s="253"/>
      <c r="V1" s="253"/>
      <c r="W1" s="253"/>
      <c r="X1" s="253"/>
      <c r="Y1" s="253"/>
      <c r="Z1" s="253"/>
    </row>
    <row x14ac:dyDescent="0.25" r="2" customHeight="1" ht="18">
      <c r="A2" s="140">
        <v>45322</v>
      </c>
      <c r="B2" s="141">
        <f>A2</f>
      </c>
      <c r="C2" s="142">
        <v>4008149</v>
      </c>
      <c r="D2" s="142"/>
      <c r="E2" s="143"/>
      <c r="F2" s="144">
        <f>C34/D34</f>
      </c>
      <c r="G2" s="86"/>
      <c r="H2" s="256"/>
      <c r="I2" s="87"/>
      <c r="J2" s="159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</row>
    <row x14ac:dyDescent="0.25" r="3" customHeight="1" ht="18">
      <c r="A3" s="140">
        <f>A2+1</f>
        <v>25569.375</v>
      </c>
      <c r="B3" s="141">
        <f>A3</f>
      </c>
      <c r="C3" s="142">
        <v>4342614</v>
      </c>
      <c r="D3" s="142">
        <f>GETPIVOTDATA("매출합계",'2월매출'!$M$3,"날 짜",DATE(2024,2,1))</f>
      </c>
      <c r="E3" s="143">
        <f>C2/D3</f>
      </c>
      <c r="F3" s="142"/>
      <c r="G3" s="86"/>
      <c r="H3" s="257"/>
      <c r="I3" s="87"/>
      <c r="J3" s="159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</row>
    <row x14ac:dyDescent="0.25" r="4" customHeight="1" ht="18">
      <c r="A4" s="140">
        <f>A3+1</f>
        <v>25569.375</v>
      </c>
      <c r="B4" s="141">
        <f>A4</f>
      </c>
      <c r="C4" s="142">
        <v>4673016</v>
      </c>
      <c r="D4" s="142">
        <f>GETPIVOTDATA("매출합계",'2월매출'!$M$3,"날 짜",DATE(2024,2,2))</f>
      </c>
      <c r="E4" s="143">
        <f>C3/D4</f>
      </c>
      <c r="F4" s="142"/>
      <c r="G4" s="258"/>
      <c r="H4" s="259"/>
      <c r="I4" s="259"/>
      <c r="J4" s="260"/>
      <c r="K4" s="258"/>
      <c r="L4" s="258"/>
      <c r="M4" s="258"/>
      <c r="N4" s="258"/>
      <c r="O4" s="258"/>
      <c r="P4" s="258"/>
      <c r="Q4" s="258"/>
      <c r="R4" s="258"/>
      <c r="S4" s="258"/>
      <c r="T4" s="258"/>
      <c r="U4" s="258"/>
      <c r="V4" s="258"/>
      <c r="W4" s="258"/>
      <c r="X4" s="258"/>
      <c r="Y4" s="258"/>
      <c r="Z4" s="258"/>
    </row>
    <row x14ac:dyDescent="0.25" r="5" customHeight="1" ht="18">
      <c r="A5" s="140">
        <f>A4+1</f>
        <v>25569.375</v>
      </c>
      <c r="B5" s="141">
        <f>A5</f>
      </c>
      <c r="C5" s="142">
        <v>3629320</v>
      </c>
      <c r="D5" s="142">
        <f>GETPIVOTDATA("매출합계",'2월매출'!$M$3,"날 짜",DATE(2024,2,3))</f>
      </c>
      <c r="E5" s="143">
        <f>C4/D5</f>
      </c>
      <c r="F5" s="142"/>
      <c r="G5" s="258"/>
      <c r="H5" s="259"/>
      <c r="I5" s="259"/>
      <c r="J5" s="260"/>
      <c r="K5" s="258"/>
      <c r="L5" s="258"/>
      <c r="M5" s="258"/>
      <c r="N5" s="258"/>
      <c r="O5" s="258"/>
      <c r="P5" s="258"/>
      <c r="Q5" s="258"/>
      <c r="R5" s="258"/>
      <c r="S5" s="258"/>
      <c r="T5" s="258"/>
      <c r="U5" s="258"/>
      <c r="V5" s="258"/>
      <c r="W5" s="258"/>
      <c r="X5" s="258"/>
      <c r="Y5" s="258"/>
      <c r="Z5" s="258"/>
    </row>
    <row x14ac:dyDescent="0.25" r="6" customHeight="1" ht="18">
      <c r="A6" s="140">
        <f>A5+1</f>
        <v>25569.375</v>
      </c>
      <c r="B6" s="141">
        <f>A6</f>
      </c>
      <c r="C6" s="142">
        <v>10900</v>
      </c>
      <c r="D6" s="142">
        <f>GETPIVOTDATA("매출합계",'2월매출'!$M$3,"날 짜",DATE(2024,2,4))</f>
      </c>
      <c r="E6" s="143"/>
      <c r="F6" s="142"/>
      <c r="G6" s="86"/>
      <c r="H6" s="261">
        <f>SUM(C2:C6)</f>
      </c>
      <c r="I6" s="261">
        <f>SUM(D2:D6)</f>
      </c>
      <c r="J6" s="262">
        <f>H6/I6</f>
      </c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</row>
    <row x14ac:dyDescent="0.25" r="7" customHeight="1" ht="18">
      <c r="A7" s="140">
        <f>A6+1</f>
        <v>25569.375</v>
      </c>
      <c r="B7" s="141">
        <f>A7</f>
      </c>
      <c r="C7" s="142">
        <v>4128882</v>
      </c>
      <c r="D7" s="142">
        <f>GETPIVOTDATA("매출합계",'2월매출'!$M$3,"날 짜",DATE(2024,2,5))</f>
      </c>
      <c r="E7" s="143">
        <f>C5/D7</f>
      </c>
      <c r="F7" s="142"/>
      <c r="G7" s="86"/>
      <c r="H7" s="87"/>
      <c r="I7" s="87"/>
      <c r="J7" s="159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</row>
    <row x14ac:dyDescent="0.25" r="8" customHeight="1" ht="18">
      <c r="A8" s="140">
        <f>A7+1</f>
        <v>25569.375</v>
      </c>
      <c r="B8" s="141">
        <f>A8</f>
      </c>
      <c r="C8" s="142">
        <v>5161394</v>
      </c>
      <c r="D8" s="142">
        <f>GETPIVOTDATA("매출합계",'2월매출'!$M$3,"날 짜",DATE(2024,2,6))</f>
      </c>
      <c r="E8" s="143">
        <f>C7/D8</f>
      </c>
      <c r="F8" s="142"/>
      <c r="G8" s="86"/>
      <c r="H8" s="87"/>
      <c r="I8" s="87"/>
      <c r="J8" s="159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</row>
    <row x14ac:dyDescent="0.25" r="9" customHeight="1" ht="18">
      <c r="A9" s="140">
        <f>A8+1</f>
        <v>25569.375</v>
      </c>
      <c r="B9" s="141">
        <f>A9</f>
      </c>
      <c r="C9" s="142">
        <v>4290360</v>
      </c>
      <c r="D9" s="142">
        <f>GETPIVOTDATA("매출합계",'2월매출'!$M$3,"날 짜",DATE(2024,2,7))</f>
      </c>
      <c r="E9" s="143">
        <f>C8/D9</f>
      </c>
      <c r="F9" s="142"/>
      <c r="G9" s="86"/>
      <c r="H9" s="87"/>
      <c r="I9" s="87"/>
      <c r="J9" s="159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</row>
    <row x14ac:dyDescent="0.25" r="10" customHeight="1" ht="18">
      <c r="A10" s="140">
        <f>A9+1</f>
        <v>25569.375</v>
      </c>
      <c r="B10" s="141">
        <f>A10</f>
      </c>
      <c r="C10" s="142">
        <v>940620</v>
      </c>
      <c r="D10" s="142">
        <f>GETPIVOTDATA("매출합계",'2월매출'!$M$3,"날 짜",DATE(2024,2,8))</f>
      </c>
      <c r="E10" s="143">
        <f>C9/D10</f>
      </c>
      <c r="F10" s="142"/>
      <c r="G10" s="86"/>
      <c r="H10" s="87"/>
      <c r="I10" s="87"/>
      <c r="J10" s="159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</row>
    <row x14ac:dyDescent="0.25" r="11" customHeight="1" ht="18">
      <c r="A11" s="140">
        <f>A10+1</f>
        <v>25569.375</v>
      </c>
      <c r="B11" s="141">
        <f>A11</f>
      </c>
      <c r="C11" s="142">
        <v>0</v>
      </c>
      <c r="D11" s="142">
        <f>GETPIVOTDATA("매출합계",'2월매출'!$M$3,"날 짜",DATE(2024,2,9))</f>
      </c>
      <c r="E11" s="143"/>
      <c r="F11" s="142"/>
      <c r="G11" s="86"/>
      <c r="H11" s="87"/>
      <c r="I11" s="87"/>
      <c r="J11" s="159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</row>
    <row x14ac:dyDescent="0.25" r="12" customHeight="1" ht="18">
      <c r="A12" s="140">
        <f>A11+1</f>
        <v>25569.375</v>
      </c>
      <c r="B12" s="141">
        <f>A12</f>
      </c>
      <c r="C12" s="142">
        <v>0</v>
      </c>
      <c r="D12" s="142">
        <f>GETPIVOTDATA("매출합계",'2월매출'!$M$3,"날 짜",DATE(2024,2,10))</f>
      </c>
      <c r="E12" s="143"/>
      <c r="F12" s="142"/>
      <c r="G12" s="86"/>
      <c r="H12" s="87"/>
      <c r="I12" s="87"/>
      <c r="J12" s="159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</row>
    <row x14ac:dyDescent="0.25" r="13" customHeight="1" ht="18">
      <c r="A13" s="140">
        <f>A12+1</f>
        <v>25569.375</v>
      </c>
      <c r="B13" s="141">
        <f>A13</f>
      </c>
      <c r="C13" s="142">
        <v>0</v>
      </c>
      <c r="D13" s="142">
        <f>GETPIVOTDATA("매출합계",'2월매출'!$M$3,"날 짜",DATE(2024,2,11))</f>
      </c>
      <c r="E13" s="143"/>
      <c r="F13" s="142"/>
      <c r="G13" s="86"/>
      <c r="H13" s="261">
        <f>SUM(C7:C13)</f>
      </c>
      <c r="I13" s="261">
        <f>SUM(D7:D13)</f>
      </c>
      <c r="J13" s="262">
        <f>H13/I13</f>
      </c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</row>
    <row x14ac:dyDescent="0.25" r="14" customHeight="1" ht="18">
      <c r="A14" s="140">
        <f>A13+1</f>
        <v>25569.375</v>
      </c>
      <c r="B14" s="141">
        <f>A14</f>
      </c>
      <c r="C14" s="142">
        <v>3298680</v>
      </c>
      <c r="D14" s="142">
        <f>GETPIVOTDATA("매출합계",'2월매출'!$M$3,"날 짜",DATE(2024,2,12))</f>
      </c>
      <c r="E14" s="143">
        <f>C10/D14</f>
      </c>
      <c r="F14" s="142"/>
      <c r="G14" s="86"/>
      <c r="H14" s="87"/>
      <c r="I14" s="87"/>
      <c r="J14" s="159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</row>
    <row x14ac:dyDescent="0.25" r="15" customHeight="1" ht="18">
      <c r="A15" s="140">
        <f>A14+1</f>
        <v>25569.375</v>
      </c>
      <c r="B15" s="141">
        <f>A15</f>
      </c>
      <c r="C15" s="142">
        <v>7723925</v>
      </c>
      <c r="D15" s="142">
        <f>GETPIVOTDATA("매출합계",'2월매출'!$M$3,"날 짜",DATE(2024,2,13))</f>
      </c>
      <c r="E15" s="143">
        <f>C14/D15</f>
      </c>
      <c r="F15" s="142"/>
      <c r="G15" s="86"/>
      <c r="H15" s="87"/>
      <c r="I15" s="87"/>
      <c r="J15" s="159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</row>
    <row x14ac:dyDescent="0.25" r="16" customHeight="1" ht="18">
      <c r="A16" s="140">
        <f>A15+1</f>
        <v>25569.375</v>
      </c>
      <c r="B16" s="141">
        <f>A16</f>
      </c>
      <c r="C16" s="142">
        <v>3640342</v>
      </c>
      <c r="D16" s="142">
        <f>GETPIVOTDATA("매출합계",'2월매출'!$M$3,"날 짜",DATE(2024,2,14))</f>
      </c>
      <c r="E16" s="143">
        <f>C15/D16</f>
      </c>
      <c r="F16" s="142"/>
      <c r="G16" s="86"/>
      <c r="H16" s="87"/>
      <c r="I16" s="87"/>
      <c r="J16" s="159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</row>
    <row x14ac:dyDescent="0.25" r="17" customHeight="1" ht="18">
      <c r="A17" s="140">
        <f>A16+1</f>
        <v>25569.375</v>
      </c>
      <c r="B17" s="141">
        <f>A17</f>
      </c>
      <c r="C17" s="142">
        <v>5682165</v>
      </c>
      <c r="D17" s="142">
        <f>GETPIVOTDATA("매출합계",'2월매출'!$M$3,"날 짜",DATE(2024,2,15))</f>
      </c>
      <c r="E17" s="143">
        <f>C16/D17</f>
      </c>
      <c r="F17" s="142"/>
      <c r="G17" s="86"/>
      <c r="H17" s="261"/>
      <c r="I17" s="87"/>
      <c r="J17" s="159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</row>
    <row x14ac:dyDescent="0.25" r="18" customHeight="1" ht="18">
      <c r="A18" s="140">
        <f>A17+1</f>
        <v>25569.375</v>
      </c>
      <c r="B18" s="141">
        <f>A18</f>
      </c>
      <c r="C18" s="142">
        <v>2823142</v>
      </c>
      <c r="D18" s="142">
        <f>GETPIVOTDATA("매출합계",'2월매출'!$M$3,"날 짜",DATE(2024,2,16))</f>
      </c>
      <c r="E18" s="143">
        <f>C17/D18</f>
      </c>
      <c r="F18" s="142"/>
      <c r="G18" s="86"/>
      <c r="H18" s="87"/>
      <c r="I18" s="87"/>
      <c r="J18" s="159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</row>
    <row x14ac:dyDescent="0.25" r="19" customHeight="1" ht="18">
      <c r="A19" s="140">
        <f>A18+1</f>
        <v>25569.375</v>
      </c>
      <c r="B19" s="141">
        <f>A19</f>
      </c>
      <c r="C19" s="142">
        <v>3083960</v>
      </c>
      <c r="D19" s="142">
        <f>GETPIVOTDATA("매출합계",'2월매출'!$M$3,"날 짜",DATE(2024,2,17))</f>
      </c>
      <c r="E19" s="143">
        <f>C18/D19</f>
      </c>
      <c r="F19" s="142"/>
      <c r="G19" s="86"/>
      <c r="H19" s="262"/>
      <c r="I19" s="87"/>
      <c r="J19" s="159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</row>
    <row x14ac:dyDescent="0.25" r="20" customHeight="1" ht="18">
      <c r="A20" s="140">
        <f>A19+1</f>
        <v>25569.375</v>
      </c>
      <c r="B20" s="141">
        <f>A20</f>
      </c>
      <c r="C20" s="142">
        <v>0</v>
      </c>
      <c r="D20" s="142">
        <f>GETPIVOTDATA("매출합계",'2월매출'!$M$3,"날 짜",DATE(2024,2,18))</f>
      </c>
      <c r="E20" s="143"/>
      <c r="F20" s="142"/>
      <c r="G20" s="86"/>
      <c r="H20" s="261">
        <f>SUM(C14:C20)</f>
      </c>
      <c r="I20" s="261">
        <f>SUM(D14:D20)</f>
      </c>
      <c r="J20" s="262">
        <f>H20/I20</f>
      </c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</row>
    <row x14ac:dyDescent="0.25" r="21" customHeight="1" ht="18">
      <c r="A21" s="140">
        <f>A20+1</f>
        <v>25569.375</v>
      </c>
      <c r="B21" s="141">
        <f>A21</f>
      </c>
      <c r="C21" s="142">
        <v>4543001</v>
      </c>
      <c r="D21" s="142">
        <f>GETPIVOTDATA("매출합계",'2월매출'!$M$3,"날 짜",DATE(2024,2,19))</f>
      </c>
      <c r="E21" s="143">
        <f>C19/D21</f>
      </c>
      <c r="F21" s="142"/>
      <c r="G21" s="86"/>
      <c r="H21" s="87"/>
      <c r="I21" s="87"/>
      <c r="J21" s="159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</row>
    <row x14ac:dyDescent="0.25" r="22" customHeight="1" ht="18">
      <c r="A22" s="140">
        <f>A21+1</f>
        <v>25569.375</v>
      </c>
      <c r="B22" s="141">
        <f>A22</f>
      </c>
      <c r="C22" s="142">
        <v>4089560</v>
      </c>
      <c r="D22" s="142">
        <f>GETPIVOTDATA("매출합계",'2월매출'!$M$3,"날 짜",DATE(2024,2,20))</f>
      </c>
      <c r="E22" s="143">
        <f>C21/D22</f>
      </c>
      <c r="F22" s="142"/>
      <c r="G22" s="86"/>
      <c r="H22" s="87"/>
      <c r="I22" s="87"/>
      <c r="J22" s="15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</row>
    <row x14ac:dyDescent="0.25" r="23" customHeight="1" ht="18">
      <c r="A23" s="140">
        <f>A22+1</f>
        <v>25569.375</v>
      </c>
      <c r="B23" s="141">
        <f>A23</f>
      </c>
      <c r="C23" s="142">
        <v>7519497</v>
      </c>
      <c r="D23" s="142">
        <f>GETPIVOTDATA("매출합계",'2월매출'!$M$3,"날 짜",DATE(2024,2,21))</f>
      </c>
      <c r="E23" s="143">
        <f>C22/D23</f>
      </c>
      <c r="F23" s="142"/>
      <c r="G23" s="86"/>
      <c r="H23" s="87"/>
      <c r="I23" s="87"/>
      <c r="J23" s="159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</row>
    <row x14ac:dyDescent="0.25" r="24" customHeight="1" ht="18">
      <c r="A24" s="140">
        <f>A23+1</f>
        <v>25569.375</v>
      </c>
      <c r="B24" s="141">
        <f>A24</f>
      </c>
      <c r="C24" s="142">
        <v>3825660</v>
      </c>
      <c r="D24" s="142">
        <f>GETPIVOTDATA("매출합계",'2월매출'!$M$3,"날 짜",DATE(2024,2,22))</f>
      </c>
      <c r="E24" s="143">
        <f>C23/D24</f>
      </c>
      <c r="F24" s="142"/>
      <c r="G24" s="86"/>
      <c r="H24" s="87"/>
      <c r="I24" s="87"/>
      <c r="J24" s="159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</row>
    <row x14ac:dyDescent="0.25" r="25" customHeight="1" ht="18">
      <c r="A25" s="140">
        <f>A24+1</f>
        <v>25569.375</v>
      </c>
      <c r="B25" s="141">
        <f>A25</f>
      </c>
      <c r="C25" s="142">
        <v>2318276</v>
      </c>
      <c r="D25" s="142">
        <f>GETPIVOTDATA("매출합계",'2월매출'!$M$3,"날 짜",DATE(2024,2,23))</f>
      </c>
      <c r="E25" s="143">
        <f>C24/D25</f>
      </c>
      <c r="F25" s="142"/>
      <c r="G25" s="86"/>
      <c r="H25" s="87"/>
      <c r="I25" s="87"/>
      <c r="J25" s="159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</row>
    <row x14ac:dyDescent="0.25" r="26" customHeight="1" ht="18">
      <c r="A26" s="140">
        <f>A25+1</f>
        <v>25569.375</v>
      </c>
      <c r="B26" s="141">
        <f>A26</f>
      </c>
      <c r="C26" s="142">
        <v>3549500</v>
      </c>
      <c r="D26" s="142">
        <f>GETPIVOTDATA("매출합계",'2월매출'!$M$3,"날 짜",DATE(2024,2,24))</f>
      </c>
      <c r="E26" s="143">
        <f>C25/D26</f>
      </c>
      <c r="F26" s="142"/>
      <c r="G26" s="86"/>
      <c r="H26" s="87"/>
      <c r="I26" s="87"/>
      <c r="J26" s="159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</row>
    <row x14ac:dyDescent="0.25" r="27" customHeight="1" ht="18">
      <c r="A27" s="140">
        <f>A26+1</f>
        <v>25569.375</v>
      </c>
      <c r="B27" s="141">
        <f>A27</f>
      </c>
      <c r="C27" s="142">
        <v>0</v>
      </c>
      <c r="D27" s="142">
        <f>GETPIVOTDATA("매출합계",'2월매출'!$M$3,"날 짜",DATE(2024,2,25))</f>
      </c>
      <c r="E27" s="143"/>
      <c r="F27" s="142"/>
      <c r="G27" s="86"/>
      <c r="H27" s="261">
        <f>SUM(C21:C27)</f>
      </c>
      <c r="I27" s="261">
        <f>SUM(D21:D27)</f>
      </c>
      <c r="J27" s="262">
        <f>H27/I27</f>
      </c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</row>
    <row x14ac:dyDescent="0.25" r="28" customHeight="1" ht="18">
      <c r="A28" s="140">
        <f>A27+1</f>
        <v>25569.375</v>
      </c>
      <c r="B28" s="141">
        <f>A28</f>
      </c>
      <c r="C28" s="142">
        <v>4158048</v>
      </c>
      <c r="D28" s="142">
        <f>GETPIVOTDATA("매출합계",'2월매출'!$M$3,"날 짜",DATE(2024,2,26))</f>
      </c>
      <c r="E28" s="143">
        <f>C26/D28</f>
      </c>
      <c r="F28" s="142"/>
      <c r="G28" s="86"/>
      <c r="H28" s="87"/>
      <c r="I28" s="87"/>
      <c r="J28" s="159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</row>
    <row x14ac:dyDescent="0.25" r="29" customHeight="1" ht="18">
      <c r="A29" s="140">
        <f>A28+1</f>
        <v>25569.375</v>
      </c>
      <c r="B29" s="141">
        <f>A29</f>
      </c>
      <c r="C29" s="142">
        <v>4053538</v>
      </c>
      <c r="D29" s="142">
        <f>GETPIVOTDATA("매출합계",'2월매출'!$M$3,"날 짜",DATE(2024,2,27))</f>
      </c>
      <c r="E29" s="143">
        <f>C28/D29</f>
      </c>
      <c r="F29" s="142"/>
      <c r="G29" s="86"/>
      <c r="H29" s="87"/>
      <c r="I29" s="87"/>
      <c r="J29" s="159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</row>
    <row x14ac:dyDescent="0.25" r="30" customHeight="1" ht="18">
      <c r="A30" s="140">
        <f>A29+1</f>
        <v>25569.375</v>
      </c>
      <c r="B30" s="141">
        <f>A30</f>
      </c>
      <c r="C30" s="142">
        <v>4019209</v>
      </c>
      <c r="D30" s="142">
        <f>GETPIVOTDATA("매출합계",'2월매출'!$M$3,"날 짜",DATE(2024,2,28))</f>
      </c>
      <c r="E30" s="143">
        <f>C29/D30</f>
      </c>
      <c r="F30" s="142"/>
      <c r="G30" s="86"/>
      <c r="H30" s="87"/>
      <c r="I30" s="87"/>
      <c r="J30" s="159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</row>
    <row x14ac:dyDescent="0.25" r="31" customHeight="1" ht="18">
      <c r="A31" s="140">
        <f>A30+1</f>
        <v>25569.375</v>
      </c>
      <c r="B31" s="141">
        <f>A31</f>
      </c>
      <c r="C31" s="142"/>
      <c r="D31" s="142">
        <f>GETPIVOTDATA("매출합계",'2월매출'!$M$3,"날 짜",DATE(2024,2,29))</f>
      </c>
      <c r="E31" s="143">
        <f>C30/D31</f>
      </c>
      <c r="F31" s="142"/>
      <c r="G31" s="86"/>
      <c r="H31" s="261">
        <f>SUM(C28:C31)</f>
      </c>
      <c r="I31" s="261">
        <f>SUM(D28:D31)</f>
      </c>
      <c r="J31" s="262">
        <f>H31/I31</f>
      </c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</row>
    <row x14ac:dyDescent="0.25" r="32" customHeight="1" ht="18">
      <c r="A32" s="140"/>
      <c r="B32" s="141"/>
      <c r="C32" s="142"/>
      <c r="D32" s="142"/>
      <c r="E32" s="143"/>
      <c r="F32" s="142"/>
      <c r="G32" s="86"/>
      <c r="H32" s="87"/>
      <c r="I32" s="87"/>
      <c r="J32" s="159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</row>
    <row x14ac:dyDescent="0.25" r="33" customHeight="1" ht="18">
      <c r="A33" s="140"/>
      <c r="B33" s="141"/>
      <c r="C33" s="142"/>
      <c r="D33" s="142"/>
      <c r="E33" s="143"/>
      <c r="F33" s="152"/>
      <c r="G33" s="86"/>
      <c r="H33" s="87"/>
      <c r="I33" s="87"/>
      <c r="J33" s="159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</row>
    <row x14ac:dyDescent="0.25" r="34" customHeight="1" ht="18">
      <c r="A34" s="140" t="s">
        <v>91</v>
      </c>
      <c r="B34" s="141"/>
      <c r="C34" s="142">
        <f>SUM(C2:C33)</f>
      </c>
      <c r="D34" s="142">
        <f>SUM(D2:D33)</f>
      </c>
      <c r="E34" s="142"/>
      <c r="F34" s="142"/>
      <c r="G34" s="86"/>
      <c r="H34" s="87"/>
      <c r="I34" s="87"/>
      <c r="J34" s="159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</row>
    <row x14ac:dyDescent="0.25" r="35" customHeight="1" ht="18">
      <c r="A35" s="153"/>
      <c r="B35" s="154"/>
      <c r="C35" s="155"/>
      <c r="D35" s="155"/>
      <c r="E35" s="155"/>
      <c r="F35" s="155"/>
      <c r="G35" s="86"/>
      <c r="H35" s="87"/>
      <c r="I35" s="87"/>
      <c r="J35" s="159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</row>
    <row x14ac:dyDescent="0.25" r="36" customHeight="1" ht="18">
      <c r="A36" s="153"/>
      <c r="B36" s="154"/>
      <c r="C36" s="155"/>
      <c r="D36" s="155"/>
      <c r="E36" s="155"/>
      <c r="F36" s="155"/>
      <c r="G36" s="86"/>
      <c r="H36" s="87"/>
      <c r="I36" s="87"/>
      <c r="J36" s="159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</row>
    <row x14ac:dyDescent="0.25" r="37" customHeight="1" ht="18">
      <c r="A37" s="153"/>
      <c r="B37" s="154"/>
      <c r="C37" s="155"/>
      <c r="D37" s="155"/>
      <c r="E37" s="155"/>
      <c r="F37" s="155"/>
      <c r="G37" s="263"/>
      <c r="H37" s="157"/>
      <c r="I37" s="157"/>
      <c r="J37" s="264"/>
      <c r="K37" s="263"/>
      <c r="L37" s="263"/>
      <c r="M37" s="263"/>
      <c r="N37" s="263"/>
      <c r="O37" s="263"/>
      <c r="P37" s="263"/>
      <c r="Q37" s="263"/>
      <c r="R37" s="263"/>
      <c r="S37" s="263"/>
      <c r="T37" s="263"/>
      <c r="U37" s="263"/>
      <c r="V37" s="263"/>
      <c r="W37" s="263"/>
      <c r="X37" s="263"/>
      <c r="Y37" s="263"/>
      <c r="Z37" s="263"/>
    </row>
    <row x14ac:dyDescent="0.25" r="38" customHeight="1" ht="18">
      <c r="A38" s="153"/>
      <c r="B38" s="154"/>
      <c r="C38" s="155"/>
      <c r="D38" s="155"/>
      <c r="E38" s="155"/>
      <c r="F38" s="155"/>
      <c r="G38" s="263"/>
      <c r="H38" s="157"/>
      <c r="I38" s="157"/>
      <c r="J38" s="264"/>
      <c r="K38" s="263"/>
      <c r="L38" s="263"/>
      <c r="M38" s="263"/>
      <c r="N38" s="263"/>
      <c r="O38" s="263"/>
      <c r="P38" s="263"/>
      <c r="Q38" s="263"/>
      <c r="R38" s="263"/>
      <c r="S38" s="263"/>
      <c r="T38" s="263"/>
      <c r="U38" s="263"/>
      <c r="V38" s="263"/>
      <c r="W38" s="263"/>
      <c r="X38" s="263"/>
      <c r="Y38" s="263"/>
      <c r="Z38" s="263"/>
    </row>
    <row x14ac:dyDescent="0.25" r="39" customHeight="1" ht="18">
      <c r="A39" s="153"/>
      <c r="B39" s="154"/>
      <c r="C39" s="155"/>
      <c r="D39" s="155"/>
      <c r="E39" s="155"/>
      <c r="F39" s="155"/>
      <c r="G39" s="263"/>
      <c r="H39" s="157"/>
      <c r="I39" s="157"/>
      <c r="J39" s="264"/>
      <c r="K39" s="263"/>
      <c r="L39" s="263"/>
      <c r="M39" s="263"/>
      <c r="N39" s="263"/>
      <c r="O39" s="263"/>
      <c r="P39" s="263"/>
      <c r="Q39" s="263"/>
      <c r="R39" s="263"/>
      <c r="S39" s="263"/>
      <c r="T39" s="263"/>
      <c r="U39" s="263"/>
      <c r="V39" s="263"/>
      <c r="W39" s="263"/>
      <c r="X39" s="263"/>
      <c r="Y39" s="263"/>
      <c r="Z39" s="263"/>
    </row>
    <row x14ac:dyDescent="0.25" r="40" customHeight="1" ht="18">
      <c r="A40" s="153"/>
      <c r="B40" s="154"/>
      <c r="C40" s="155"/>
      <c r="D40" s="155"/>
      <c r="E40" s="155"/>
      <c r="F40" s="155"/>
      <c r="G40" s="263"/>
      <c r="H40" s="157"/>
      <c r="I40" s="157"/>
      <c r="J40" s="264"/>
      <c r="K40" s="263"/>
      <c r="L40" s="263"/>
      <c r="M40" s="263"/>
      <c r="N40" s="263"/>
      <c r="O40" s="263"/>
      <c r="P40" s="263"/>
      <c r="Q40" s="263"/>
      <c r="R40" s="263"/>
      <c r="S40" s="263"/>
      <c r="T40" s="263"/>
      <c r="U40" s="263"/>
      <c r="V40" s="263"/>
      <c r="W40" s="263"/>
      <c r="X40" s="263"/>
      <c r="Y40" s="263"/>
      <c r="Z40" s="263"/>
    </row>
    <row x14ac:dyDescent="0.25" r="41" customHeight="1" ht="18">
      <c r="A41" s="153"/>
      <c r="B41" s="154"/>
      <c r="C41" s="155"/>
      <c r="D41" s="155"/>
      <c r="E41" s="155"/>
      <c r="F41" s="155"/>
      <c r="G41" s="263"/>
      <c r="H41" s="157"/>
      <c r="I41" s="157"/>
      <c r="J41" s="264"/>
      <c r="K41" s="263"/>
      <c r="L41" s="263"/>
      <c r="M41" s="263"/>
      <c r="N41" s="263"/>
      <c r="O41" s="263"/>
      <c r="P41" s="263"/>
      <c r="Q41" s="263"/>
      <c r="R41" s="263"/>
      <c r="S41" s="263"/>
      <c r="T41" s="263"/>
      <c r="U41" s="263"/>
      <c r="V41" s="263"/>
      <c r="W41" s="263"/>
      <c r="X41" s="263"/>
      <c r="Y41" s="263"/>
      <c r="Z41" s="263"/>
    </row>
    <row x14ac:dyDescent="0.25" r="42" customHeight="1" ht="18">
      <c r="A42" s="153"/>
      <c r="B42" s="154"/>
      <c r="C42" s="155"/>
      <c r="D42" s="155"/>
      <c r="E42" s="155"/>
      <c r="F42" s="155"/>
      <c r="G42" s="263"/>
      <c r="H42" s="157"/>
      <c r="I42" s="157"/>
      <c r="J42" s="264"/>
      <c r="K42" s="263"/>
      <c r="L42" s="263"/>
      <c r="M42" s="263"/>
      <c r="N42" s="263"/>
      <c r="O42" s="263"/>
      <c r="P42" s="263"/>
      <c r="Q42" s="263"/>
      <c r="R42" s="263"/>
      <c r="S42" s="263"/>
      <c r="T42" s="263"/>
      <c r="U42" s="263"/>
      <c r="V42" s="263"/>
      <c r="W42" s="263"/>
      <c r="X42" s="263"/>
      <c r="Y42" s="263"/>
      <c r="Z42" s="263"/>
    </row>
    <row x14ac:dyDescent="0.25" r="43" customHeight="1" ht="18">
      <c r="A43" s="153"/>
      <c r="B43" s="154"/>
      <c r="C43" s="155"/>
      <c r="D43" s="155"/>
      <c r="E43" s="155"/>
      <c r="F43" s="155"/>
      <c r="G43" s="263"/>
      <c r="H43" s="157"/>
      <c r="I43" s="157"/>
      <c r="J43" s="264"/>
      <c r="K43" s="263"/>
      <c r="L43" s="263"/>
      <c r="M43" s="263"/>
      <c r="N43" s="263"/>
      <c r="O43" s="263"/>
      <c r="P43" s="263"/>
      <c r="Q43" s="263"/>
      <c r="R43" s="263"/>
      <c r="S43" s="263"/>
      <c r="T43" s="263"/>
      <c r="U43" s="263"/>
      <c r="V43" s="263"/>
      <c r="W43" s="263"/>
      <c r="X43" s="263"/>
      <c r="Y43" s="263"/>
      <c r="Z43" s="263"/>
    </row>
    <row x14ac:dyDescent="0.25" r="44" customHeight="1" ht="18">
      <c r="A44" s="153"/>
      <c r="B44" s="154"/>
      <c r="C44" s="155"/>
      <c r="D44" s="155"/>
      <c r="E44" s="155"/>
      <c r="F44" s="155"/>
      <c r="G44" s="263"/>
      <c r="H44" s="157"/>
      <c r="I44" s="157"/>
      <c r="J44" s="264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263"/>
      <c r="V44" s="263"/>
      <c r="W44" s="263"/>
      <c r="X44" s="263"/>
      <c r="Y44" s="263"/>
      <c r="Z44" s="263"/>
    </row>
    <row x14ac:dyDescent="0.25" r="45" customHeight="1" ht="18">
      <c r="A45" s="153"/>
      <c r="B45" s="154"/>
      <c r="C45" s="155"/>
      <c r="D45" s="155"/>
      <c r="E45" s="155"/>
      <c r="F45" s="155"/>
      <c r="G45" s="263"/>
      <c r="H45" s="157"/>
      <c r="I45" s="157"/>
      <c r="J45" s="264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263"/>
      <c r="V45" s="263"/>
      <c r="W45" s="263"/>
      <c r="X45" s="263"/>
      <c r="Y45" s="263"/>
      <c r="Z45" s="263"/>
    </row>
    <row x14ac:dyDescent="0.25" r="46" customHeight="1" ht="18">
      <c r="A46" s="153"/>
      <c r="B46" s="154"/>
      <c r="C46" s="155"/>
      <c r="D46" s="155"/>
      <c r="E46" s="155"/>
      <c r="F46" s="155"/>
      <c r="G46" s="263"/>
      <c r="H46" s="157"/>
      <c r="I46" s="157"/>
      <c r="J46" s="264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263"/>
      <c r="V46" s="263"/>
      <c r="W46" s="263"/>
      <c r="X46" s="263"/>
      <c r="Y46" s="263"/>
      <c r="Z46" s="263"/>
    </row>
    <row x14ac:dyDescent="0.25" r="47" customHeight="1" ht="18">
      <c r="A47" s="153"/>
      <c r="B47" s="154"/>
      <c r="C47" s="155"/>
      <c r="D47" s="155"/>
      <c r="E47" s="155"/>
      <c r="F47" s="155"/>
      <c r="G47" s="263"/>
      <c r="H47" s="157"/>
      <c r="I47" s="157"/>
      <c r="J47" s="264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263"/>
      <c r="V47" s="263"/>
      <c r="W47" s="263"/>
      <c r="X47" s="263"/>
      <c r="Y47" s="263"/>
      <c r="Z47" s="263"/>
    </row>
    <row x14ac:dyDescent="0.25" r="48" customHeight="1" ht="18">
      <c r="A48" s="153"/>
      <c r="B48" s="154"/>
      <c r="C48" s="155"/>
      <c r="D48" s="155"/>
      <c r="E48" s="155"/>
      <c r="F48" s="155"/>
      <c r="G48" s="263"/>
      <c r="H48" s="157"/>
      <c r="I48" s="157"/>
      <c r="J48" s="264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263"/>
      <c r="V48" s="263"/>
      <c r="W48" s="263"/>
      <c r="X48" s="263"/>
      <c r="Y48" s="263"/>
      <c r="Z48" s="263"/>
    </row>
    <row x14ac:dyDescent="0.25" r="49" customHeight="1" ht="18">
      <c r="A49" s="153"/>
      <c r="B49" s="154"/>
      <c r="C49" s="155"/>
      <c r="D49" s="155"/>
      <c r="E49" s="155"/>
      <c r="F49" s="155"/>
      <c r="G49" s="263"/>
      <c r="H49" s="157"/>
      <c r="I49" s="157"/>
      <c r="J49" s="264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263"/>
      <c r="V49" s="263"/>
      <c r="W49" s="263"/>
      <c r="X49" s="263"/>
      <c r="Y49" s="263"/>
      <c r="Z49" s="263"/>
    </row>
    <row x14ac:dyDescent="0.25" r="50" customHeight="1" ht="18">
      <c r="A50" s="153"/>
      <c r="B50" s="154"/>
      <c r="C50" s="155"/>
      <c r="D50" s="155"/>
      <c r="E50" s="155"/>
      <c r="F50" s="155"/>
      <c r="G50" s="263"/>
      <c r="H50" s="157"/>
      <c r="I50" s="157"/>
      <c r="J50" s="264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263"/>
      <c r="V50" s="263"/>
      <c r="W50" s="263"/>
      <c r="X50" s="263"/>
      <c r="Y50" s="263"/>
      <c r="Z50" s="263"/>
    </row>
    <row x14ac:dyDescent="0.25" r="51" customHeight="1" ht="18">
      <c r="A51" s="153"/>
      <c r="B51" s="154"/>
      <c r="C51" s="155"/>
      <c r="D51" s="155"/>
      <c r="E51" s="155"/>
      <c r="F51" s="155"/>
      <c r="G51" s="263"/>
      <c r="H51" s="157"/>
      <c r="I51" s="157"/>
      <c r="J51" s="264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263"/>
      <c r="V51" s="263"/>
      <c r="W51" s="263"/>
      <c r="X51" s="263"/>
      <c r="Y51" s="263"/>
      <c r="Z51" s="263"/>
    </row>
    <row x14ac:dyDescent="0.25" r="52" customHeight="1" ht="18">
      <c r="A52" s="153"/>
      <c r="B52" s="154"/>
      <c r="C52" s="155"/>
      <c r="D52" s="155"/>
      <c r="E52" s="155"/>
      <c r="F52" s="155"/>
      <c r="G52" s="263"/>
      <c r="H52" s="157"/>
      <c r="I52" s="157"/>
      <c r="J52" s="264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263"/>
      <c r="V52" s="263"/>
      <c r="W52" s="263"/>
      <c r="X52" s="263"/>
      <c r="Y52" s="263"/>
      <c r="Z52" s="263"/>
    </row>
    <row x14ac:dyDescent="0.25" r="53" customHeight="1" ht="18">
      <c r="A53" s="153"/>
      <c r="B53" s="154"/>
      <c r="C53" s="155"/>
      <c r="D53" s="155"/>
      <c r="E53" s="155"/>
      <c r="F53" s="155"/>
      <c r="G53" s="263"/>
      <c r="H53" s="157"/>
      <c r="I53" s="157"/>
      <c r="J53" s="264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263"/>
      <c r="V53" s="263"/>
      <c r="W53" s="263"/>
      <c r="X53" s="263"/>
      <c r="Y53" s="263"/>
      <c r="Z53" s="263"/>
    </row>
    <row x14ac:dyDescent="0.25" r="54" customHeight="1" ht="18">
      <c r="A54" s="153"/>
      <c r="B54" s="154"/>
      <c r="C54" s="155"/>
      <c r="D54" s="155"/>
      <c r="E54" s="155"/>
      <c r="F54" s="155"/>
      <c r="G54" s="263"/>
      <c r="H54" s="157"/>
      <c r="I54" s="157"/>
      <c r="J54" s="264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263"/>
      <c r="V54" s="263"/>
      <c r="W54" s="263"/>
      <c r="X54" s="263"/>
      <c r="Y54" s="263"/>
      <c r="Z54" s="263"/>
    </row>
    <row x14ac:dyDescent="0.25" r="55" customHeight="1" ht="18">
      <c r="A55" s="153"/>
      <c r="B55" s="154"/>
      <c r="C55" s="155"/>
      <c r="D55" s="155"/>
      <c r="E55" s="155"/>
      <c r="F55" s="155"/>
      <c r="G55" s="263"/>
      <c r="H55" s="157"/>
      <c r="I55" s="157"/>
      <c r="J55" s="264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263"/>
      <c r="V55" s="263"/>
      <c r="W55" s="263"/>
      <c r="X55" s="263"/>
      <c r="Y55" s="263"/>
      <c r="Z55" s="263"/>
    </row>
    <row x14ac:dyDescent="0.25" r="56" customHeight="1" ht="18">
      <c r="A56" s="153"/>
      <c r="B56" s="154"/>
      <c r="C56" s="155"/>
      <c r="D56" s="155"/>
      <c r="E56" s="155"/>
      <c r="F56" s="155"/>
      <c r="G56" s="263"/>
      <c r="H56" s="157"/>
      <c r="I56" s="157"/>
      <c r="J56" s="264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263"/>
      <c r="V56" s="263"/>
      <c r="W56" s="263"/>
      <c r="X56" s="263"/>
      <c r="Y56" s="263"/>
      <c r="Z56" s="263"/>
    </row>
    <row x14ac:dyDescent="0.25" r="57" customHeight="1" ht="18">
      <c r="A57" s="153"/>
      <c r="B57" s="154"/>
      <c r="C57" s="155"/>
      <c r="D57" s="155"/>
      <c r="E57" s="155"/>
      <c r="F57" s="155"/>
      <c r="G57" s="263"/>
      <c r="H57" s="157"/>
      <c r="I57" s="157"/>
      <c r="J57" s="264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263"/>
      <c r="V57" s="263"/>
      <c r="W57" s="263"/>
      <c r="X57" s="263"/>
      <c r="Y57" s="263"/>
      <c r="Z57" s="263"/>
    </row>
    <row x14ac:dyDescent="0.25" r="58" customHeight="1" ht="18">
      <c r="A58" s="153"/>
      <c r="B58" s="154"/>
      <c r="C58" s="155"/>
      <c r="D58" s="155"/>
      <c r="E58" s="155"/>
      <c r="F58" s="155"/>
      <c r="G58" s="263"/>
      <c r="H58" s="157"/>
      <c r="I58" s="157"/>
      <c r="J58" s="264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263"/>
      <c r="V58" s="263"/>
      <c r="W58" s="263"/>
      <c r="X58" s="263"/>
      <c r="Y58" s="263"/>
      <c r="Z58" s="263"/>
    </row>
    <row x14ac:dyDescent="0.25" r="59" customHeight="1" ht="18">
      <c r="A59" s="153"/>
      <c r="B59" s="154"/>
      <c r="C59" s="155"/>
      <c r="D59" s="155"/>
      <c r="E59" s="155"/>
      <c r="F59" s="155"/>
      <c r="G59" s="263"/>
      <c r="H59" s="157"/>
      <c r="I59" s="157"/>
      <c r="J59" s="264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263"/>
      <c r="V59" s="263"/>
      <c r="W59" s="263"/>
      <c r="X59" s="263"/>
      <c r="Y59" s="263"/>
      <c r="Z59" s="263"/>
    </row>
    <row x14ac:dyDescent="0.25" r="60" customHeight="1" ht="18">
      <c r="A60" s="153"/>
      <c r="B60" s="154"/>
      <c r="C60" s="155"/>
      <c r="D60" s="155"/>
      <c r="E60" s="155"/>
      <c r="F60" s="155"/>
      <c r="G60" s="263"/>
      <c r="H60" s="157"/>
      <c r="I60" s="157"/>
      <c r="J60" s="264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263"/>
      <c r="V60" s="263"/>
      <c r="W60" s="263"/>
      <c r="X60" s="263"/>
      <c r="Y60" s="263"/>
      <c r="Z60" s="263"/>
    </row>
    <row x14ac:dyDescent="0.25" r="61" customHeight="1" ht="18">
      <c r="A61" s="153"/>
      <c r="B61" s="154"/>
      <c r="C61" s="155"/>
      <c r="D61" s="155"/>
      <c r="E61" s="155"/>
      <c r="F61" s="155"/>
      <c r="G61" s="263"/>
      <c r="H61" s="157"/>
      <c r="I61" s="157"/>
      <c r="J61" s="264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263"/>
      <c r="V61" s="263"/>
      <c r="W61" s="263"/>
      <c r="X61" s="263"/>
      <c r="Y61" s="263"/>
      <c r="Z61" s="263"/>
    </row>
    <row x14ac:dyDescent="0.25" r="62" customHeight="1" ht="18">
      <c r="A62" s="153"/>
      <c r="B62" s="154"/>
      <c r="C62" s="155"/>
      <c r="D62" s="155"/>
      <c r="E62" s="155"/>
      <c r="F62" s="155"/>
      <c r="G62" s="263"/>
      <c r="H62" s="157"/>
      <c r="I62" s="157"/>
      <c r="J62" s="264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263"/>
      <c r="V62" s="263"/>
      <c r="W62" s="263"/>
      <c r="X62" s="263"/>
      <c r="Y62" s="263"/>
      <c r="Z62" s="263"/>
    </row>
    <row x14ac:dyDescent="0.25" r="63" customHeight="1" ht="18">
      <c r="A63" s="153"/>
      <c r="B63" s="154"/>
      <c r="C63" s="155"/>
      <c r="D63" s="155"/>
      <c r="E63" s="155"/>
      <c r="F63" s="155"/>
      <c r="G63" s="263"/>
      <c r="H63" s="157"/>
      <c r="I63" s="157"/>
      <c r="J63" s="264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263"/>
      <c r="V63" s="263"/>
      <c r="W63" s="263"/>
      <c r="X63" s="263"/>
      <c r="Y63" s="263"/>
      <c r="Z63" s="263"/>
    </row>
    <row x14ac:dyDescent="0.25" r="64" customHeight="1" ht="18">
      <c r="A64" s="153"/>
      <c r="B64" s="154"/>
      <c r="C64" s="155"/>
      <c r="D64" s="155"/>
      <c r="E64" s="155"/>
      <c r="F64" s="155"/>
      <c r="G64" s="263"/>
      <c r="H64" s="157"/>
      <c r="I64" s="157"/>
      <c r="J64" s="264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263"/>
      <c r="V64" s="263"/>
      <c r="W64" s="263"/>
      <c r="X64" s="263"/>
      <c r="Y64" s="263"/>
      <c r="Z64" s="263"/>
    </row>
    <row x14ac:dyDescent="0.25" r="65" customHeight="1" ht="18">
      <c r="A65" s="153"/>
      <c r="B65" s="154"/>
      <c r="C65" s="155"/>
      <c r="D65" s="155"/>
      <c r="E65" s="155"/>
      <c r="F65" s="155"/>
      <c r="G65" s="263"/>
      <c r="H65" s="157"/>
      <c r="I65" s="157"/>
      <c r="J65" s="264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263"/>
      <c r="V65" s="263"/>
      <c r="W65" s="263"/>
      <c r="X65" s="263"/>
      <c r="Y65" s="263"/>
      <c r="Z65" s="263"/>
    </row>
    <row x14ac:dyDescent="0.25" r="66" customHeight="1" ht="18">
      <c r="A66" s="153"/>
      <c r="B66" s="154"/>
      <c r="C66" s="155"/>
      <c r="D66" s="155"/>
      <c r="E66" s="155"/>
      <c r="F66" s="155"/>
      <c r="G66" s="86"/>
      <c r="H66" s="87"/>
      <c r="I66" s="87"/>
      <c r="J66" s="159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</row>
    <row x14ac:dyDescent="0.25" r="67" customHeight="1" ht="18">
      <c r="A67" s="153"/>
      <c r="B67" s="154"/>
      <c r="C67" s="155"/>
      <c r="D67" s="155"/>
      <c r="E67" s="155"/>
      <c r="F67" s="155"/>
      <c r="G67" s="86"/>
      <c r="H67" s="87"/>
      <c r="I67" s="87"/>
      <c r="J67" s="159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</row>
    <row x14ac:dyDescent="0.25" r="68" customHeight="1" ht="18">
      <c r="A68" s="153"/>
      <c r="B68" s="154"/>
      <c r="C68" s="155"/>
      <c r="D68" s="155"/>
      <c r="E68" s="155"/>
      <c r="F68" s="155"/>
      <c r="G68" s="86"/>
      <c r="H68" s="87"/>
      <c r="I68" s="87"/>
      <c r="J68" s="159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</row>
    <row x14ac:dyDescent="0.25" r="69" customHeight="1" ht="18">
      <c r="A69" s="153"/>
      <c r="B69" s="154"/>
      <c r="C69" s="155"/>
      <c r="D69" s="155"/>
      <c r="E69" s="155"/>
      <c r="F69" s="155"/>
      <c r="G69" s="86"/>
      <c r="H69" s="87"/>
      <c r="I69" s="87"/>
      <c r="J69" s="159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</row>
    <row x14ac:dyDescent="0.25" r="70" customHeight="1" ht="18">
      <c r="A70" s="153"/>
      <c r="B70" s="154"/>
      <c r="C70" s="155"/>
      <c r="D70" s="155"/>
      <c r="E70" s="155"/>
      <c r="F70" s="155"/>
      <c r="G70" s="86"/>
      <c r="H70" s="87"/>
      <c r="I70" s="87"/>
      <c r="J70" s="159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</row>
    <row x14ac:dyDescent="0.25" r="71" customHeight="1" ht="18">
      <c r="A71" s="153"/>
      <c r="B71" s="154"/>
      <c r="C71" s="155"/>
      <c r="D71" s="155"/>
      <c r="E71" s="155"/>
      <c r="F71" s="155"/>
      <c r="G71" s="86"/>
      <c r="H71" s="87"/>
      <c r="I71" s="87"/>
      <c r="J71" s="159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</row>
    <row x14ac:dyDescent="0.25" r="72" customHeight="1" ht="18">
      <c r="A72" s="153"/>
      <c r="B72" s="154"/>
      <c r="C72" s="155"/>
      <c r="D72" s="155"/>
      <c r="E72" s="155"/>
      <c r="F72" s="155"/>
      <c r="G72" s="86"/>
      <c r="H72" s="87"/>
      <c r="I72" s="87"/>
      <c r="J72" s="159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</row>
    <row x14ac:dyDescent="0.25" r="73" customHeight="1" ht="18">
      <c r="A73" s="153"/>
      <c r="B73" s="154"/>
      <c r="C73" s="155"/>
      <c r="D73" s="155"/>
      <c r="E73" s="155"/>
      <c r="F73" s="155"/>
      <c r="G73" s="86"/>
      <c r="H73" s="87"/>
      <c r="I73" s="87"/>
      <c r="J73" s="159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</row>
    <row x14ac:dyDescent="0.25" r="74" customHeight="1" ht="18">
      <c r="A74" s="153"/>
      <c r="B74" s="154"/>
      <c r="C74" s="155"/>
      <c r="D74" s="155"/>
      <c r="E74" s="155"/>
      <c r="F74" s="155"/>
      <c r="G74" s="86"/>
      <c r="H74" s="87"/>
      <c r="I74" s="87"/>
      <c r="J74" s="159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</row>
    <row x14ac:dyDescent="0.25" r="75" customHeight="1" ht="18">
      <c r="A75" s="153"/>
      <c r="B75" s="154"/>
      <c r="C75" s="155"/>
      <c r="D75" s="155"/>
      <c r="E75" s="155"/>
      <c r="F75" s="155"/>
      <c r="G75" s="86"/>
      <c r="H75" s="87"/>
      <c r="I75" s="87"/>
      <c r="J75" s="159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</row>
    <row x14ac:dyDescent="0.25" r="76" customHeight="1" ht="18">
      <c r="A76" s="153"/>
      <c r="B76" s="154"/>
      <c r="C76" s="155"/>
      <c r="D76" s="155"/>
      <c r="E76" s="155"/>
      <c r="F76" s="155"/>
      <c r="G76" s="86"/>
      <c r="H76" s="87"/>
      <c r="I76" s="87"/>
      <c r="J76" s="159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</row>
    <row x14ac:dyDescent="0.25" r="77" customHeight="1" ht="18">
      <c r="A77" s="153"/>
      <c r="B77" s="154"/>
      <c r="C77" s="155"/>
      <c r="D77" s="155"/>
      <c r="E77" s="155"/>
      <c r="F77" s="155"/>
      <c r="G77" s="86"/>
      <c r="H77" s="87"/>
      <c r="I77" s="87"/>
      <c r="J77" s="159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</row>
    <row x14ac:dyDescent="0.25" r="78" customHeight="1" ht="18">
      <c r="A78" s="153"/>
      <c r="B78" s="154"/>
      <c r="C78" s="155"/>
      <c r="D78" s="155"/>
      <c r="E78" s="155"/>
      <c r="F78" s="155"/>
      <c r="G78" s="86"/>
      <c r="H78" s="87"/>
      <c r="I78" s="87"/>
      <c r="J78" s="159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</row>
    <row x14ac:dyDescent="0.25" r="79" customHeight="1" ht="18">
      <c r="A79" s="153"/>
      <c r="B79" s="154"/>
      <c r="C79" s="155"/>
      <c r="D79" s="155"/>
      <c r="E79" s="155"/>
      <c r="F79" s="155"/>
      <c r="G79" s="86"/>
      <c r="H79" s="87"/>
      <c r="I79" s="87"/>
      <c r="J79" s="159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</row>
    <row x14ac:dyDescent="0.25" r="80" customHeight="1" ht="18">
      <c r="A80" s="153"/>
      <c r="B80" s="154"/>
      <c r="C80" s="155"/>
      <c r="D80" s="155"/>
      <c r="E80" s="155"/>
      <c r="F80" s="155"/>
      <c r="G80" s="86"/>
      <c r="H80" s="87"/>
      <c r="I80" s="87"/>
      <c r="J80" s="159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</row>
    <row x14ac:dyDescent="0.25" r="81" customHeight="1" ht="18">
      <c r="A81" s="153"/>
      <c r="B81" s="154"/>
      <c r="C81" s="155"/>
      <c r="D81" s="155"/>
      <c r="E81" s="155"/>
      <c r="F81" s="155"/>
      <c r="G81" s="86"/>
      <c r="H81" s="87"/>
      <c r="I81" s="87"/>
      <c r="J81" s="159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</row>
    <row x14ac:dyDescent="0.25" r="82" customHeight="1" ht="18">
      <c r="A82" s="153"/>
      <c r="B82" s="154"/>
      <c r="C82" s="155"/>
      <c r="D82" s="155"/>
      <c r="E82" s="155"/>
      <c r="F82" s="155"/>
      <c r="G82" s="86"/>
      <c r="H82" s="87"/>
      <c r="I82" s="87"/>
      <c r="J82" s="159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</row>
    <row x14ac:dyDescent="0.25" r="83" customHeight="1" ht="18">
      <c r="A83" s="153"/>
      <c r="B83" s="154"/>
      <c r="C83" s="155"/>
      <c r="D83" s="155"/>
      <c r="E83" s="155"/>
      <c r="F83" s="155"/>
      <c r="G83" s="86"/>
      <c r="H83" s="87"/>
      <c r="I83" s="87"/>
      <c r="J83" s="159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</row>
    <row x14ac:dyDescent="0.25" r="84" customHeight="1" ht="18">
      <c r="A84" s="153"/>
      <c r="B84" s="154"/>
      <c r="C84" s="155"/>
      <c r="D84" s="155"/>
      <c r="E84" s="155"/>
      <c r="F84" s="155"/>
      <c r="G84" s="86"/>
      <c r="H84" s="87"/>
      <c r="I84" s="87"/>
      <c r="J84" s="159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</row>
    <row x14ac:dyDescent="0.25" r="85" customHeight="1" ht="18">
      <c r="A85" s="153"/>
      <c r="B85" s="154"/>
      <c r="C85" s="155"/>
      <c r="D85" s="155"/>
      <c r="E85" s="155"/>
      <c r="F85" s="155"/>
      <c r="G85" s="86"/>
      <c r="H85" s="87"/>
      <c r="I85" s="87"/>
      <c r="J85" s="159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</row>
    <row x14ac:dyDescent="0.25" r="86" customHeight="1" ht="18">
      <c r="A86" s="153"/>
      <c r="B86" s="154"/>
      <c r="C86" s="155"/>
      <c r="D86" s="155"/>
      <c r="E86" s="155"/>
      <c r="F86" s="155"/>
      <c r="G86" s="86"/>
      <c r="H86" s="87"/>
      <c r="I86" s="87"/>
      <c r="J86" s="159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</row>
    <row x14ac:dyDescent="0.25" r="87" customHeight="1" ht="18">
      <c r="A87" s="153"/>
      <c r="B87" s="154"/>
      <c r="C87" s="155"/>
      <c r="D87" s="155"/>
      <c r="E87" s="155"/>
      <c r="F87" s="155"/>
      <c r="G87" s="86"/>
      <c r="H87" s="87"/>
      <c r="I87" s="87"/>
      <c r="J87" s="159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</row>
    <row x14ac:dyDescent="0.25" r="88" customHeight="1" ht="18">
      <c r="A88" s="153"/>
      <c r="B88" s="154"/>
      <c r="C88" s="155"/>
      <c r="D88" s="155"/>
      <c r="E88" s="155"/>
      <c r="F88" s="155"/>
      <c r="G88" s="86"/>
      <c r="H88" s="87"/>
      <c r="I88" s="87"/>
      <c r="J88" s="159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</row>
    <row x14ac:dyDescent="0.25" r="89" customHeight="1" ht="18">
      <c r="A89" s="153"/>
      <c r="B89" s="154"/>
      <c r="C89" s="155"/>
      <c r="D89" s="155"/>
      <c r="E89" s="155"/>
      <c r="F89" s="155"/>
      <c r="G89" s="86"/>
      <c r="H89" s="87"/>
      <c r="I89" s="87"/>
      <c r="J89" s="159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</row>
    <row x14ac:dyDescent="0.25" r="90" customHeight="1" ht="18">
      <c r="A90" s="153"/>
      <c r="B90" s="154"/>
      <c r="C90" s="155"/>
      <c r="D90" s="155"/>
      <c r="E90" s="155"/>
      <c r="F90" s="155"/>
      <c r="G90" s="86"/>
      <c r="H90" s="87"/>
      <c r="I90" s="87"/>
      <c r="J90" s="159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</row>
    <row x14ac:dyDescent="0.25" r="91" customHeight="1" ht="18">
      <c r="A91" s="153"/>
      <c r="B91" s="154"/>
      <c r="C91" s="155"/>
      <c r="D91" s="155"/>
      <c r="E91" s="155"/>
      <c r="F91" s="155"/>
      <c r="G91" s="86"/>
      <c r="H91" s="87"/>
      <c r="I91" s="87"/>
      <c r="J91" s="159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</row>
    <row x14ac:dyDescent="0.25" r="92" customHeight="1" ht="18">
      <c r="A92" s="153"/>
      <c r="B92" s="154"/>
      <c r="C92" s="155"/>
      <c r="D92" s="155"/>
      <c r="E92" s="155"/>
      <c r="F92" s="155"/>
      <c r="G92" s="86"/>
      <c r="H92" s="87"/>
      <c r="I92" s="87"/>
      <c r="J92" s="159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</row>
    <row x14ac:dyDescent="0.25" r="93" customHeight="1" ht="18">
      <c r="A93" s="153"/>
      <c r="B93" s="154"/>
      <c r="C93" s="155"/>
      <c r="D93" s="155"/>
      <c r="E93" s="155"/>
      <c r="F93" s="155"/>
      <c r="G93" s="86"/>
      <c r="H93" s="87"/>
      <c r="I93" s="87"/>
      <c r="J93" s="159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</row>
    <row x14ac:dyDescent="0.25" r="94" customHeight="1" ht="18">
      <c r="A94" s="153"/>
      <c r="B94" s="154"/>
      <c r="C94" s="155"/>
      <c r="D94" s="155"/>
      <c r="E94" s="155"/>
      <c r="F94" s="155"/>
      <c r="G94" s="86"/>
      <c r="H94" s="87"/>
      <c r="I94" s="87"/>
      <c r="J94" s="159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</row>
    <row x14ac:dyDescent="0.25" r="95" customHeight="1" ht="18">
      <c r="A95" s="153"/>
      <c r="B95" s="154"/>
      <c r="C95" s="155"/>
      <c r="D95" s="155"/>
      <c r="E95" s="155"/>
      <c r="F95" s="155"/>
      <c r="G95" s="86"/>
      <c r="H95" s="87"/>
      <c r="I95" s="87"/>
      <c r="J95" s="159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</row>
    <row x14ac:dyDescent="0.25" r="96" customHeight="1" ht="18">
      <c r="A96" s="153"/>
      <c r="B96" s="154"/>
      <c r="C96" s="155"/>
      <c r="D96" s="155"/>
      <c r="E96" s="155"/>
      <c r="F96" s="155"/>
      <c r="G96" s="86"/>
      <c r="H96" s="87"/>
      <c r="I96" s="87"/>
      <c r="J96" s="159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</row>
    <row x14ac:dyDescent="0.25" r="97" customHeight="1" ht="18">
      <c r="A97" s="153"/>
      <c r="B97" s="154"/>
      <c r="C97" s="155"/>
      <c r="D97" s="155"/>
      <c r="E97" s="155"/>
      <c r="F97" s="155"/>
      <c r="G97" s="86"/>
      <c r="H97" s="87"/>
      <c r="I97" s="87"/>
      <c r="J97" s="159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</row>
    <row x14ac:dyDescent="0.25" r="98" customHeight="1" ht="18">
      <c r="A98" s="153"/>
      <c r="B98" s="154"/>
      <c r="C98" s="155"/>
      <c r="D98" s="155"/>
      <c r="E98" s="155"/>
      <c r="F98" s="155"/>
      <c r="G98" s="86"/>
      <c r="H98" s="87"/>
      <c r="I98" s="87"/>
      <c r="J98" s="159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</row>
    <row x14ac:dyDescent="0.25" r="99" customHeight="1" ht="18">
      <c r="A99" s="153"/>
      <c r="B99" s="154"/>
      <c r="C99" s="155"/>
      <c r="D99" s="155"/>
      <c r="E99" s="155"/>
      <c r="F99" s="155"/>
      <c r="G99" s="86"/>
      <c r="H99" s="87"/>
      <c r="I99" s="87"/>
      <c r="J99" s="159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</row>
    <row x14ac:dyDescent="0.25" r="100" customHeight="1" ht="18">
      <c r="A100" s="153"/>
      <c r="B100" s="154"/>
      <c r="C100" s="155"/>
      <c r="D100" s="155"/>
      <c r="E100" s="155"/>
      <c r="F100" s="155"/>
      <c r="G100" s="86"/>
      <c r="H100" s="87"/>
      <c r="I100" s="87"/>
      <c r="J100" s="159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</row>
    <row x14ac:dyDescent="0.25" r="101" customHeight="1" ht="18">
      <c r="A101" s="153"/>
      <c r="B101" s="154"/>
      <c r="C101" s="155"/>
      <c r="D101" s="155"/>
      <c r="E101" s="155"/>
      <c r="F101" s="155"/>
      <c r="G101" s="86"/>
      <c r="H101" s="87"/>
      <c r="I101" s="87"/>
      <c r="J101" s="159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</row>
    <row x14ac:dyDescent="0.25" r="102" customHeight="1" ht="18">
      <c r="A102" s="153"/>
      <c r="B102" s="154"/>
      <c r="C102" s="155"/>
      <c r="D102" s="155"/>
      <c r="E102" s="155"/>
      <c r="F102" s="155"/>
      <c r="G102" s="86"/>
      <c r="H102" s="87"/>
      <c r="I102" s="87"/>
      <c r="J102" s="159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</row>
    <row x14ac:dyDescent="0.25" r="103" customHeight="1" ht="16.5">
      <c r="A103" s="153"/>
      <c r="B103" s="154"/>
      <c r="C103" s="155"/>
      <c r="D103" s="155"/>
      <c r="E103" s="155"/>
      <c r="F103" s="155"/>
      <c r="G103" s="86"/>
      <c r="H103" s="87"/>
      <c r="I103" s="87"/>
      <c r="J103" s="159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</row>
    <row x14ac:dyDescent="0.25" r="104" customHeight="1" ht="16.5">
      <c r="A104" s="153"/>
      <c r="B104" s="154"/>
      <c r="C104" s="155"/>
      <c r="D104" s="155"/>
      <c r="E104" s="155"/>
      <c r="F104" s="155"/>
      <c r="G104" s="86"/>
      <c r="H104" s="87"/>
      <c r="I104" s="87"/>
      <c r="J104" s="159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</row>
    <row x14ac:dyDescent="0.25" r="105" customHeight="1" ht="16.5">
      <c r="A105" s="153"/>
      <c r="B105" s="154"/>
      <c r="C105" s="155"/>
      <c r="D105" s="155"/>
      <c r="E105" s="155"/>
      <c r="F105" s="155"/>
      <c r="G105" s="86"/>
      <c r="H105" s="87"/>
      <c r="I105" s="87"/>
      <c r="J105" s="159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</row>
    <row x14ac:dyDescent="0.25" r="106" customHeight="1" ht="16.5">
      <c r="A106" s="153"/>
      <c r="B106" s="154"/>
      <c r="C106" s="155"/>
      <c r="D106" s="155"/>
      <c r="E106" s="155"/>
      <c r="F106" s="155"/>
      <c r="G106" s="86"/>
      <c r="H106" s="87"/>
      <c r="I106" s="87"/>
      <c r="J106" s="159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</row>
    <row x14ac:dyDescent="0.25" r="107" customHeight="1" ht="16.5">
      <c r="A107" s="156"/>
      <c r="B107" s="157"/>
      <c r="C107" s="155"/>
      <c r="D107" s="155"/>
      <c r="E107" s="155"/>
      <c r="F107" s="155"/>
      <c r="G107" s="86"/>
      <c r="H107" s="87"/>
      <c r="I107" s="87"/>
      <c r="J107" s="159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</row>
    <row x14ac:dyDescent="0.25" r="108" customHeight="1" ht="16.5">
      <c r="A108" s="156"/>
      <c r="B108" s="157"/>
      <c r="C108" s="155"/>
      <c r="D108" s="155"/>
      <c r="E108" s="155"/>
      <c r="F108" s="155"/>
      <c r="G108" s="86"/>
      <c r="H108" s="87"/>
      <c r="I108" s="87"/>
      <c r="J108" s="159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</row>
    <row x14ac:dyDescent="0.25" r="109" customHeight="1" ht="16.5">
      <c r="A109" s="156"/>
      <c r="B109" s="157"/>
      <c r="C109" s="155"/>
      <c r="D109" s="155"/>
      <c r="E109" s="155"/>
      <c r="F109" s="155"/>
      <c r="G109" s="86"/>
      <c r="H109" s="87"/>
      <c r="I109" s="87"/>
      <c r="J109" s="159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</row>
    <row x14ac:dyDescent="0.25" r="110" customHeight="1" ht="16.5">
      <c r="A110" s="156"/>
      <c r="B110" s="157"/>
      <c r="C110" s="155"/>
      <c r="D110" s="155"/>
      <c r="E110" s="155"/>
      <c r="F110" s="155"/>
      <c r="G110" s="86"/>
      <c r="H110" s="87"/>
      <c r="I110" s="87"/>
      <c r="J110" s="159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</row>
    <row x14ac:dyDescent="0.25" r="111" customHeight="1" ht="16.5">
      <c r="A111" s="156"/>
      <c r="B111" s="157"/>
      <c r="C111" s="155"/>
      <c r="D111" s="155"/>
      <c r="E111" s="155"/>
      <c r="F111" s="155"/>
      <c r="G111" s="86"/>
      <c r="H111" s="87"/>
      <c r="I111" s="87"/>
      <c r="J111" s="159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</row>
    <row x14ac:dyDescent="0.25" r="112" customHeight="1" ht="16.5">
      <c r="A112" s="156"/>
      <c r="B112" s="157"/>
      <c r="C112" s="155"/>
      <c r="D112" s="155"/>
      <c r="E112" s="155"/>
      <c r="F112" s="155"/>
      <c r="G112" s="86"/>
      <c r="H112" s="87"/>
      <c r="I112" s="87"/>
      <c r="J112" s="159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</row>
    <row x14ac:dyDescent="0.25" r="113" customHeight="1" ht="16.5">
      <c r="A113" s="156"/>
      <c r="B113" s="157"/>
      <c r="C113" s="155"/>
      <c r="D113" s="155"/>
      <c r="E113" s="155"/>
      <c r="F113" s="155"/>
      <c r="G113" s="86"/>
      <c r="H113" s="87"/>
      <c r="I113" s="87"/>
      <c r="J113" s="159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</row>
    <row x14ac:dyDescent="0.25" r="114" customHeight="1" ht="16.5">
      <c r="A114" s="156"/>
      <c r="B114" s="157"/>
      <c r="C114" s="155"/>
      <c r="D114" s="155"/>
      <c r="E114" s="155"/>
      <c r="F114" s="155"/>
      <c r="G114" s="86"/>
      <c r="H114" s="87"/>
      <c r="I114" s="87"/>
      <c r="J114" s="159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</row>
    <row x14ac:dyDescent="0.25" r="115" customHeight="1" ht="16.5">
      <c r="A115" s="156"/>
      <c r="B115" s="157"/>
      <c r="C115" s="155"/>
      <c r="D115" s="155"/>
      <c r="E115" s="155"/>
      <c r="F115" s="155"/>
      <c r="G115" s="86"/>
      <c r="H115" s="87"/>
      <c r="I115" s="87"/>
      <c r="J115" s="159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</row>
    <row x14ac:dyDescent="0.25" r="116" customHeight="1" ht="16.5">
      <c r="A116" s="156"/>
      <c r="B116" s="157"/>
      <c r="C116" s="155"/>
      <c r="D116" s="155"/>
      <c r="E116" s="155"/>
      <c r="F116" s="155"/>
      <c r="G116" s="86"/>
      <c r="H116" s="87"/>
      <c r="I116" s="87"/>
      <c r="J116" s="159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</row>
    <row x14ac:dyDescent="0.25" r="117" customHeight="1" ht="16.5">
      <c r="A117" s="156"/>
      <c r="B117" s="157"/>
      <c r="C117" s="155"/>
      <c r="D117" s="155"/>
      <c r="E117" s="155"/>
      <c r="F117" s="155"/>
      <c r="G117" s="86"/>
      <c r="H117" s="87"/>
      <c r="I117" s="87"/>
      <c r="J117" s="159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</row>
    <row x14ac:dyDescent="0.25" r="118" customHeight="1" ht="16.5">
      <c r="A118" s="156"/>
      <c r="B118" s="157"/>
      <c r="C118" s="155"/>
      <c r="D118" s="155"/>
      <c r="E118" s="155"/>
      <c r="F118" s="155"/>
      <c r="G118" s="86"/>
      <c r="H118" s="87"/>
      <c r="I118" s="87"/>
      <c r="J118" s="159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</row>
    <row x14ac:dyDescent="0.25" r="119" customHeight="1" ht="16.5">
      <c r="A119" s="156"/>
      <c r="B119" s="157"/>
      <c r="C119" s="155"/>
      <c r="D119" s="155"/>
      <c r="E119" s="155"/>
      <c r="F119" s="155"/>
      <c r="G119" s="86"/>
      <c r="H119" s="87"/>
      <c r="I119" s="87"/>
      <c r="J119" s="159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</row>
    <row x14ac:dyDescent="0.25" r="120" customHeight="1" ht="16.5">
      <c r="A120" s="156"/>
      <c r="B120" s="157"/>
      <c r="C120" s="155"/>
      <c r="D120" s="155"/>
      <c r="E120" s="155"/>
      <c r="F120" s="155"/>
      <c r="G120" s="86"/>
      <c r="H120" s="87"/>
      <c r="I120" s="87"/>
      <c r="J120" s="159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</row>
    <row x14ac:dyDescent="0.25" r="121" customHeight="1" ht="16.5">
      <c r="A121" s="156"/>
      <c r="B121" s="157"/>
      <c r="C121" s="155"/>
      <c r="D121" s="155"/>
      <c r="E121" s="155"/>
      <c r="F121" s="155"/>
      <c r="G121" s="86"/>
      <c r="H121" s="87"/>
      <c r="I121" s="87"/>
      <c r="J121" s="159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</row>
    <row x14ac:dyDescent="0.25" r="122" customHeight="1" ht="16.5">
      <c r="A122" s="156"/>
      <c r="B122" s="157"/>
      <c r="C122" s="155"/>
      <c r="D122" s="155"/>
      <c r="E122" s="155"/>
      <c r="F122" s="155"/>
      <c r="G122" s="86"/>
      <c r="H122" s="87"/>
      <c r="I122" s="87"/>
      <c r="J122" s="159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</row>
    <row x14ac:dyDescent="0.25" r="123" customHeight="1" ht="16.5">
      <c r="A123" s="156"/>
      <c r="B123" s="157"/>
      <c r="C123" s="155"/>
      <c r="D123" s="155"/>
      <c r="E123" s="155"/>
      <c r="F123" s="155"/>
      <c r="G123" s="86"/>
      <c r="H123" s="87"/>
      <c r="I123" s="87"/>
      <c r="J123" s="159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</row>
    <row x14ac:dyDescent="0.25" r="124" customHeight="1" ht="16.5">
      <c r="A124" s="156"/>
      <c r="B124" s="157"/>
      <c r="C124" s="155"/>
      <c r="D124" s="155"/>
      <c r="E124" s="155"/>
      <c r="F124" s="155"/>
      <c r="G124" s="86"/>
      <c r="H124" s="87"/>
      <c r="I124" s="87"/>
      <c r="J124" s="159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</row>
    <row x14ac:dyDescent="0.25" r="125" customHeight="1" ht="16.5">
      <c r="A125" s="156"/>
      <c r="B125" s="157"/>
      <c r="C125" s="155"/>
      <c r="D125" s="155"/>
      <c r="E125" s="155"/>
      <c r="F125" s="155"/>
      <c r="G125" s="86"/>
      <c r="H125" s="87"/>
      <c r="I125" s="87"/>
      <c r="J125" s="159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</row>
    <row x14ac:dyDescent="0.25" r="126" customHeight="1" ht="16.5">
      <c r="A126" s="156"/>
      <c r="B126" s="157"/>
      <c r="C126" s="155"/>
      <c r="D126" s="155"/>
      <c r="E126" s="155"/>
      <c r="F126" s="155"/>
      <c r="G126" s="86"/>
      <c r="H126" s="87"/>
      <c r="I126" s="87"/>
      <c r="J126" s="159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</row>
    <row x14ac:dyDescent="0.25" r="127" customHeight="1" ht="16.5">
      <c r="A127" s="156"/>
      <c r="B127" s="157"/>
      <c r="C127" s="155"/>
      <c r="D127" s="155"/>
      <c r="E127" s="155"/>
      <c r="F127" s="155"/>
      <c r="G127" s="86"/>
      <c r="H127" s="87"/>
      <c r="I127" s="87"/>
      <c r="J127" s="159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</row>
    <row x14ac:dyDescent="0.25" r="128" customHeight="1" ht="16.5">
      <c r="A128" s="156"/>
      <c r="B128" s="157"/>
      <c r="C128" s="155"/>
      <c r="D128" s="155"/>
      <c r="E128" s="155"/>
      <c r="F128" s="155"/>
      <c r="G128" s="86"/>
      <c r="H128" s="87"/>
      <c r="I128" s="87"/>
      <c r="J128" s="159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</row>
    <row x14ac:dyDescent="0.25" r="129" customHeight="1" ht="16.5">
      <c r="A129" s="156"/>
      <c r="B129" s="157"/>
      <c r="C129" s="155"/>
      <c r="D129" s="155"/>
      <c r="E129" s="155"/>
      <c r="F129" s="155"/>
      <c r="G129" s="86"/>
      <c r="H129" s="87"/>
      <c r="I129" s="87"/>
      <c r="J129" s="159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</row>
    <row x14ac:dyDescent="0.25" r="130" customHeight="1" ht="16.5">
      <c r="A130" s="156"/>
      <c r="B130" s="157"/>
      <c r="C130" s="155"/>
      <c r="D130" s="155"/>
      <c r="E130" s="155"/>
      <c r="F130" s="155"/>
      <c r="G130" s="86"/>
      <c r="H130" s="87"/>
      <c r="I130" s="87"/>
      <c r="J130" s="159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</row>
    <row x14ac:dyDescent="0.25" r="131" customHeight="1" ht="16.5">
      <c r="A131" s="156"/>
      <c r="B131" s="157"/>
      <c r="C131" s="155"/>
      <c r="D131" s="155"/>
      <c r="E131" s="155"/>
      <c r="F131" s="155"/>
      <c r="G131" s="86"/>
      <c r="H131" s="87"/>
      <c r="I131" s="87"/>
      <c r="J131" s="159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</row>
    <row x14ac:dyDescent="0.25" r="132" customHeight="1" ht="16.5">
      <c r="A132" s="156"/>
      <c r="B132" s="157"/>
      <c r="C132" s="155"/>
      <c r="D132" s="155"/>
      <c r="E132" s="155"/>
      <c r="F132" s="155"/>
      <c r="G132" s="86"/>
      <c r="H132" s="87"/>
      <c r="I132" s="87"/>
      <c r="J132" s="159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</row>
    <row x14ac:dyDescent="0.25" r="133" customHeight="1" ht="16.5">
      <c r="A133" s="156"/>
      <c r="B133" s="157"/>
      <c r="C133" s="155"/>
      <c r="D133" s="155"/>
      <c r="E133" s="155"/>
      <c r="F133" s="155"/>
      <c r="G133" s="86"/>
      <c r="H133" s="87"/>
      <c r="I133" s="87"/>
      <c r="J133" s="159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</row>
    <row x14ac:dyDescent="0.25" r="134" customHeight="1" ht="16.5">
      <c r="A134" s="156"/>
      <c r="B134" s="157"/>
      <c r="C134" s="155"/>
      <c r="D134" s="155"/>
      <c r="E134" s="155"/>
      <c r="F134" s="155"/>
      <c r="G134" s="86"/>
      <c r="H134" s="87"/>
      <c r="I134" s="87"/>
      <c r="J134" s="159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</row>
    <row x14ac:dyDescent="0.25" r="135" customHeight="1" ht="16.5">
      <c r="A135" s="156"/>
      <c r="B135" s="157"/>
      <c r="C135" s="155"/>
      <c r="D135" s="155"/>
      <c r="E135" s="155"/>
      <c r="F135" s="155"/>
      <c r="G135" s="86"/>
      <c r="H135" s="87"/>
      <c r="I135" s="87"/>
      <c r="J135" s="159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</row>
    <row x14ac:dyDescent="0.25" r="136" customHeight="1" ht="16.5">
      <c r="A136" s="156"/>
      <c r="B136" s="157"/>
      <c r="C136" s="155"/>
      <c r="D136" s="155"/>
      <c r="E136" s="155"/>
      <c r="F136" s="155"/>
      <c r="G136" s="86"/>
      <c r="H136" s="87"/>
      <c r="I136" s="87"/>
      <c r="J136" s="159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</row>
    <row x14ac:dyDescent="0.25" r="137" customHeight="1" ht="16.5">
      <c r="A137" s="156"/>
      <c r="B137" s="157"/>
      <c r="C137" s="155"/>
      <c r="D137" s="155"/>
      <c r="E137" s="155"/>
      <c r="F137" s="155"/>
      <c r="G137" s="86"/>
      <c r="H137" s="87"/>
      <c r="I137" s="87"/>
      <c r="J137" s="159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</row>
    <row x14ac:dyDescent="0.25" r="138" customHeight="1" ht="16.5">
      <c r="A138" s="156"/>
      <c r="B138" s="157"/>
      <c r="C138" s="155"/>
      <c r="D138" s="155"/>
      <c r="E138" s="155"/>
      <c r="F138" s="155"/>
      <c r="G138" s="86"/>
      <c r="H138" s="87"/>
      <c r="I138" s="87"/>
      <c r="J138" s="159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</row>
    <row x14ac:dyDescent="0.25" r="139" customHeight="1" ht="16.5">
      <c r="A139" s="156"/>
      <c r="B139" s="157"/>
      <c r="C139" s="155"/>
      <c r="D139" s="155"/>
      <c r="E139" s="155"/>
      <c r="F139" s="155"/>
      <c r="G139" s="86"/>
      <c r="H139" s="87"/>
      <c r="I139" s="87"/>
      <c r="J139" s="159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</row>
    <row x14ac:dyDescent="0.25" r="140" customHeight="1" ht="16.5">
      <c r="A140" s="156"/>
      <c r="B140" s="157"/>
      <c r="C140" s="155"/>
      <c r="D140" s="155"/>
      <c r="E140" s="155"/>
      <c r="F140" s="155"/>
      <c r="G140" s="86"/>
      <c r="H140" s="87"/>
      <c r="I140" s="87"/>
      <c r="J140" s="159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</row>
    <row x14ac:dyDescent="0.25" r="141" customHeight="1" ht="16.5">
      <c r="A141" s="156"/>
      <c r="B141" s="157"/>
      <c r="C141" s="155"/>
      <c r="D141" s="155"/>
      <c r="E141" s="155"/>
      <c r="F141" s="155"/>
      <c r="G141" s="86"/>
      <c r="H141" s="87"/>
      <c r="I141" s="87"/>
      <c r="J141" s="159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</row>
    <row x14ac:dyDescent="0.25" r="142" customHeight="1" ht="16.5">
      <c r="A142" s="156"/>
      <c r="B142" s="157"/>
      <c r="C142" s="155"/>
      <c r="D142" s="155"/>
      <c r="E142" s="155"/>
      <c r="F142" s="155"/>
      <c r="G142" s="86"/>
      <c r="H142" s="87"/>
      <c r="I142" s="87"/>
      <c r="J142" s="159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</row>
    <row x14ac:dyDescent="0.25" r="143" customHeight="1" ht="16.5">
      <c r="A143" s="156"/>
      <c r="B143" s="157"/>
      <c r="C143" s="155"/>
      <c r="D143" s="155"/>
      <c r="E143" s="155"/>
      <c r="F143" s="155"/>
      <c r="G143" s="86"/>
      <c r="H143" s="87"/>
      <c r="I143" s="87"/>
      <c r="J143" s="159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</row>
    <row x14ac:dyDescent="0.25" r="144" customHeight="1" ht="16.5">
      <c r="A144" s="156"/>
      <c r="B144" s="157"/>
      <c r="C144" s="155"/>
      <c r="D144" s="155"/>
      <c r="E144" s="155"/>
      <c r="F144" s="155"/>
      <c r="G144" s="86"/>
      <c r="H144" s="87"/>
      <c r="I144" s="87"/>
      <c r="J144" s="159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</row>
    <row x14ac:dyDescent="0.25" r="145" customHeight="1" ht="16.5">
      <c r="A145" s="156"/>
      <c r="B145" s="157"/>
      <c r="C145" s="155"/>
      <c r="D145" s="155"/>
      <c r="E145" s="155"/>
      <c r="F145" s="155"/>
      <c r="G145" s="86"/>
      <c r="H145" s="87"/>
      <c r="I145" s="87"/>
      <c r="J145" s="159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</row>
    <row x14ac:dyDescent="0.25" r="146" customHeight="1" ht="16.5">
      <c r="A146" s="156"/>
      <c r="B146" s="157"/>
      <c r="C146" s="155"/>
      <c r="D146" s="155"/>
      <c r="E146" s="155"/>
      <c r="F146" s="155"/>
      <c r="G146" s="86"/>
      <c r="H146" s="87"/>
      <c r="I146" s="87"/>
      <c r="J146" s="159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</row>
    <row x14ac:dyDescent="0.25" r="147" customHeight="1" ht="16.5">
      <c r="A147" s="156"/>
      <c r="B147" s="157"/>
      <c r="C147" s="155"/>
      <c r="D147" s="155"/>
      <c r="E147" s="155"/>
      <c r="F147" s="155"/>
      <c r="G147" s="86"/>
      <c r="H147" s="87"/>
      <c r="I147" s="87"/>
      <c r="J147" s="159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</row>
    <row x14ac:dyDescent="0.25" r="148" customHeight="1" ht="16.5">
      <c r="A148" s="156"/>
      <c r="B148" s="157"/>
      <c r="C148" s="155"/>
      <c r="D148" s="155"/>
      <c r="E148" s="155"/>
      <c r="F148" s="155"/>
      <c r="G148" s="86"/>
      <c r="H148" s="87"/>
      <c r="I148" s="87"/>
      <c r="J148" s="159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</row>
    <row x14ac:dyDescent="0.25" r="149" customHeight="1" ht="16.5">
      <c r="A149" s="156"/>
      <c r="B149" s="157"/>
      <c r="C149" s="155"/>
      <c r="D149" s="155"/>
      <c r="E149" s="155"/>
      <c r="F149" s="155"/>
      <c r="G149" s="86"/>
      <c r="H149" s="87"/>
      <c r="I149" s="87"/>
      <c r="J149" s="159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</row>
    <row x14ac:dyDescent="0.25" r="150" customHeight="1" ht="16.5">
      <c r="A150" s="156"/>
      <c r="B150" s="157"/>
      <c r="C150" s="155"/>
      <c r="D150" s="155"/>
      <c r="E150" s="155"/>
      <c r="F150" s="155"/>
      <c r="G150" s="86"/>
      <c r="H150" s="87"/>
      <c r="I150" s="87"/>
      <c r="J150" s="159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</row>
    <row x14ac:dyDescent="0.25" r="151" customHeight="1" ht="16.5">
      <c r="A151" s="156"/>
      <c r="B151" s="157"/>
      <c r="C151" s="155"/>
      <c r="D151" s="155"/>
      <c r="E151" s="155"/>
      <c r="F151" s="155"/>
      <c r="G151" s="86"/>
      <c r="H151" s="87"/>
      <c r="I151" s="87"/>
      <c r="J151" s="159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</row>
    <row x14ac:dyDescent="0.25" r="152" customHeight="1" ht="16.5">
      <c r="A152" s="156"/>
      <c r="B152" s="157"/>
      <c r="C152" s="155"/>
      <c r="D152" s="155"/>
      <c r="E152" s="155"/>
      <c r="F152" s="155"/>
      <c r="G152" s="86"/>
      <c r="H152" s="87"/>
      <c r="I152" s="87"/>
      <c r="J152" s="159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</row>
    <row x14ac:dyDescent="0.25" r="153" customHeight="1" ht="16.5">
      <c r="A153" s="156"/>
      <c r="B153" s="157"/>
      <c r="C153" s="155"/>
      <c r="D153" s="155"/>
      <c r="E153" s="155"/>
      <c r="F153" s="155"/>
      <c r="G153" s="86"/>
      <c r="H153" s="87"/>
      <c r="I153" s="87"/>
      <c r="J153" s="159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</row>
    <row x14ac:dyDescent="0.25" r="154" customHeight="1" ht="16.5">
      <c r="A154" s="156"/>
      <c r="B154" s="157"/>
      <c r="C154" s="155"/>
      <c r="D154" s="155"/>
      <c r="E154" s="155"/>
      <c r="F154" s="155"/>
      <c r="G154" s="86"/>
      <c r="H154" s="87"/>
      <c r="I154" s="87"/>
      <c r="J154" s="159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</row>
    <row x14ac:dyDescent="0.25" r="155" customHeight="1" ht="16.5">
      <c r="A155" s="156"/>
      <c r="B155" s="157"/>
      <c r="C155" s="155"/>
      <c r="D155" s="155"/>
      <c r="E155" s="155"/>
      <c r="F155" s="155"/>
      <c r="G155" s="86"/>
      <c r="H155" s="87"/>
      <c r="I155" s="87"/>
      <c r="J155" s="159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</row>
    <row x14ac:dyDescent="0.25" r="156" customHeight="1" ht="16.5">
      <c r="A156" s="156"/>
      <c r="B156" s="157"/>
      <c r="C156" s="155"/>
      <c r="D156" s="155"/>
      <c r="E156" s="155"/>
      <c r="F156" s="155"/>
      <c r="G156" s="86"/>
      <c r="H156" s="87"/>
      <c r="I156" s="87"/>
      <c r="J156" s="159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</row>
    <row x14ac:dyDescent="0.25" r="157" customHeight="1" ht="16.5">
      <c r="A157" s="156"/>
      <c r="B157" s="157"/>
      <c r="C157" s="155"/>
      <c r="D157" s="155"/>
      <c r="E157" s="155"/>
      <c r="F157" s="155"/>
      <c r="G157" s="86"/>
      <c r="H157" s="87"/>
      <c r="I157" s="87"/>
      <c r="J157" s="159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</row>
    <row x14ac:dyDescent="0.25" r="158" customHeight="1" ht="16.5">
      <c r="A158" s="156"/>
      <c r="B158" s="157"/>
      <c r="C158" s="155"/>
      <c r="D158" s="155"/>
      <c r="E158" s="155"/>
      <c r="F158" s="155"/>
      <c r="G158" s="86"/>
      <c r="H158" s="87"/>
      <c r="I158" s="87"/>
      <c r="J158" s="159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</row>
    <row x14ac:dyDescent="0.25" r="159" customHeight="1" ht="16.5">
      <c r="A159" s="156"/>
      <c r="B159" s="157"/>
      <c r="C159" s="155"/>
      <c r="D159" s="155"/>
      <c r="E159" s="155"/>
      <c r="F159" s="155"/>
      <c r="G159" s="86"/>
      <c r="H159" s="87"/>
      <c r="I159" s="87"/>
      <c r="J159" s="159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</row>
    <row x14ac:dyDescent="0.25" r="160" customHeight="1" ht="16.5">
      <c r="A160" s="156"/>
      <c r="B160" s="157"/>
      <c r="C160" s="155"/>
      <c r="D160" s="155"/>
      <c r="E160" s="155"/>
      <c r="F160" s="155"/>
      <c r="G160" s="86"/>
      <c r="H160" s="87"/>
      <c r="I160" s="87"/>
      <c r="J160" s="159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</row>
    <row x14ac:dyDescent="0.25" r="161" customHeight="1" ht="16.5">
      <c r="A161" s="156"/>
      <c r="B161" s="157"/>
      <c r="C161" s="155"/>
      <c r="D161" s="155"/>
      <c r="E161" s="155"/>
      <c r="F161" s="155"/>
      <c r="G161" s="86"/>
      <c r="H161" s="87"/>
      <c r="I161" s="87"/>
      <c r="J161" s="159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</row>
    <row x14ac:dyDescent="0.25" r="162" customHeight="1" ht="16.5">
      <c r="A162" s="156"/>
      <c r="B162" s="157"/>
      <c r="C162" s="155"/>
      <c r="D162" s="155"/>
      <c r="E162" s="155"/>
      <c r="F162" s="155"/>
      <c r="G162" s="86"/>
      <c r="H162" s="87"/>
      <c r="I162" s="87"/>
      <c r="J162" s="159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</row>
    <row x14ac:dyDescent="0.25" r="163" customHeight="1" ht="16.5">
      <c r="A163" s="156"/>
      <c r="B163" s="157"/>
      <c r="C163" s="155"/>
      <c r="D163" s="155"/>
      <c r="E163" s="155"/>
      <c r="F163" s="155"/>
      <c r="G163" s="86"/>
      <c r="H163" s="87"/>
      <c r="I163" s="87"/>
      <c r="J163" s="159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</row>
    <row x14ac:dyDescent="0.25" r="164" customHeight="1" ht="16.5">
      <c r="A164" s="156"/>
      <c r="B164" s="157"/>
      <c r="C164" s="155"/>
      <c r="D164" s="155"/>
      <c r="E164" s="155"/>
      <c r="F164" s="155"/>
      <c r="G164" s="86"/>
      <c r="H164" s="87"/>
      <c r="I164" s="87"/>
      <c r="J164" s="159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</row>
    <row x14ac:dyDescent="0.25" r="165" customHeight="1" ht="16.5">
      <c r="A165" s="156"/>
      <c r="B165" s="157"/>
      <c r="C165" s="155"/>
      <c r="D165" s="155"/>
      <c r="E165" s="155"/>
      <c r="F165" s="155"/>
      <c r="G165" s="86"/>
      <c r="H165" s="87"/>
      <c r="I165" s="87"/>
      <c r="J165" s="159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</row>
    <row x14ac:dyDescent="0.25" r="166" customHeight="1" ht="16.5">
      <c r="A166" s="156"/>
      <c r="B166" s="157"/>
      <c r="C166" s="155"/>
      <c r="D166" s="155"/>
      <c r="E166" s="155"/>
      <c r="F166" s="155"/>
      <c r="G166" s="86"/>
      <c r="H166" s="87"/>
      <c r="I166" s="87"/>
      <c r="J166" s="159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</row>
    <row x14ac:dyDescent="0.25" r="167" customHeight="1" ht="16.5">
      <c r="A167" s="156"/>
      <c r="B167" s="157"/>
      <c r="C167" s="155"/>
      <c r="D167" s="155"/>
      <c r="E167" s="155"/>
      <c r="F167" s="155"/>
      <c r="G167" s="86"/>
      <c r="H167" s="87"/>
      <c r="I167" s="87"/>
      <c r="J167" s="159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</row>
    <row x14ac:dyDescent="0.25" r="168" customHeight="1" ht="16.5">
      <c r="A168" s="156"/>
      <c r="B168" s="157"/>
      <c r="C168" s="155"/>
      <c r="D168" s="155"/>
      <c r="E168" s="155"/>
      <c r="F168" s="155"/>
      <c r="G168" s="86"/>
      <c r="H168" s="87"/>
      <c r="I168" s="87"/>
      <c r="J168" s="159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</row>
    <row x14ac:dyDescent="0.25" r="169" customHeight="1" ht="16.5">
      <c r="A169" s="156"/>
      <c r="B169" s="157"/>
      <c r="C169" s="155"/>
      <c r="D169" s="155"/>
      <c r="E169" s="155"/>
      <c r="F169" s="155"/>
      <c r="G169" s="86"/>
      <c r="H169" s="87"/>
      <c r="I169" s="87"/>
      <c r="J169" s="159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</row>
    <row x14ac:dyDescent="0.25" r="170" customHeight="1" ht="16.5">
      <c r="A170" s="156"/>
      <c r="B170" s="157"/>
      <c r="C170" s="155"/>
      <c r="D170" s="155"/>
      <c r="E170" s="155"/>
      <c r="F170" s="155"/>
      <c r="G170" s="86"/>
      <c r="H170" s="87"/>
      <c r="I170" s="87"/>
      <c r="J170" s="159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</row>
    <row x14ac:dyDescent="0.25" r="171" customHeight="1" ht="16.5">
      <c r="A171" s="156"/>
      <c r="B171" s="157"/>
      <c r="C171" s="155"/>
      <c r="D171" s="155"/>
      <c r="E171" s="155"/>
      <c r="F171" s="155"/>
      <c r="G171" s="86"/>
      <c r="H171" s="87"/>
      <c r="I171" s="87"/>
      <c r="J171" s="159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</row>
    <row x14ac:dyDescent="0.25" r="172" customHeight="1" ht="16.5">
      <c r="A172" s="156"/>
      <c r="B172" s="157"/>
      <c r="C172" s="155"/>
      <c r="D172" s="155"/>
      <c r="E172" s="155"/>
      <c r="F172" s="155"/>
      <c r="G172" s="86"/>
      <c r="H172" s="87"/>
      <c r="I172" s="87"/>
      <c r="J172" s="159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</row>
    <row x14ac:dyDescent="0.25" r="173" customHeight="1" ht="16.5">
      <c r="A173" s="156"/>
      <c r="B173" s="157"/>
      <c r="C173" s="155"/>
      <c r="D173" s="155"/>
      <c r="E173" s="155"/>
      <c r="F173" s="155"/>
      <c r="G173" s="86"/>
      <c r="H173" s="87"/>
      <c r="I173" s="87"/>
      <c r="J173" s="159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</row>
    <row x14ac:dyDescent="0.25" r="174" customHeight="1" ht="16.5">
      <c r="A174" s="156"/>
      <c r="B174" s="157"/>
      <c r="C174" s="155"/>
      <c r="D174" s="155"/>
      <c r="E174" s="155"/>
      <c r="F174" s="155"/>
      <c r="G174" s="86"/>
      <c r="H174" s="87"/>
      <c r="I174" s="87"/>
      <c r="J174" s="159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</row>
    <row x14ac:dyDescent="0.25" r="175" customHeight="1" ht="16.5">
      <c r="A175" s="156"/>
      <c r="B175" s="157"/>
      <c r="C175" s="155"/>
      <c r="D175" s="155"/>
      <c r="E175" s="155"/>
      <c r="F175" s="155"/>
      <c r="G175" s="86"/>
      <c r="H175" s="87"/>
      <c r="I175" s="87"/>
      <c r="J175" s="159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</row>
    <row x14ac:dyDescent="0.25" r="176" customHeight="1" ht="16.5">
      <c r="A176" s="156"/>
      <c r="B176" s="157"/>
      <c r="C176" s="155"/>
      <c r="D176" s="155"/>
      <c r="E176" s="155"/>
      <c r="F176" s="155"/>
      <c r="G176" s="86"/>
      <c r="H176" s="87"/>
      <c r="I176" s="87"/>
      <c r="J176" s="159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</row>
    <row x14ac:dyDescent="0.25" r="177" customHeight="1" ht="16.5">
      <c r="A177" s="156"/>
      <c r="B177" s="157"/>
      <c r="C177" s="155"/>
      <c r="D177" s="155"/>
      <c r="E177" s="155"/>
      <c r="F177" s="155"/>
      <c r="G177" s="86"/>
      <c r="H177" s="87"/>
      <c r="I177" s="87"/>
      <c r="J177" s="159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</row>
    <row x14ac:dyDescent="0.25" r="178" customHeight="1" ht="16.5">
      <c r="A178" s="156"/>
      <c r="B178" s="157"/>
      <c r="C178" s="155"/>
      <c r="D178" s="155"/>
      <c r="E178" s="155"/>
      <c r="F178" s="155"/>
      <c r="G178" s="86"/>
      <c r="H178" s="87"/>
      <c r="I178" s="87"/>
      <c r="J178" s="159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</row>
    <row x14ac:dyDescent="0.25" r="179" customHeight="1" ht="16.5">
      <c r="A179" s="156"/>
      <c r="B179" s="157"/>
      <c r="C179" s="155"/>
      <c r="D179" s="155"/>
      <c r="E179" s="155"/>
      <c r="F179" s="155"/>
      <c r="G179" s="86"/>
      <c r="H179" s="87"/>
      <c r="I179" s="87"/>
      <c r="J179" s="159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</row>
    <row x14ac:dyDescent="0.25" r="180" customHeight="1" ht="16.5">
      <c r="A180" s="156"/>
      <c r="B180" s="157"/>
      <c r="C180" s="155"/>
      <c r="D180" s="155"/>
      <c r="E180" s="155"/>
      <c r="F180" s="155"/>
      <c r="G180" s="86"/>
      <c r="H180" s="87"/>
      <c r="I180" s="87"/>
      <c r="J180" s="159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</row>
    <row x14ac:dyDescent="0.25" r="181" customHeight="1" ht="16.5">
      <c r="A181" s="156"/>
      <c r="B181" s="157"/>
      <c r="C181" s="155"/>
      <c r="D181" s="155"/>
      <c r="E181" s="155"/>
      <c r="F181" s="155"/>
      <c r="G181" s="86"/>
      <c r="H181" s="87"/>
      <c r="I181" s="87"/>
      <c r="J181" s="159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</row>
    <row x14ac:dyDescent="0.25" r="182" customHeight="1" ht="16.5">
      <c r="A182" s="156"/>
      <c r="B182" s="157"/>
      <c r="C182" s="155"/>
      <c r="D182" s="155"/>
      <c r="E182" s="155"/>
      <c r="F182" s="155"/>
      <c r="G182" s="86"/>
      <c r="H182" s="87"/>
      <c r="I182" s="87"/>
      <c r="J182" s="159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</row>
    <row x14ac:dyDescent="0.25" r="183" customHeight="1" ht="16.5">
      <c r="A183" s="156"/>
      <c r="B183" s="157"/>
      <c r="C183" s="155"/>
      <c r="D183" s="155"/>
      <c r="E183" s="155"/>
      <c r="F183" s="155"/>
      <c r="G183" s="86"/>
      <c r="H183" s="87"/>
      <c r="I183" s="87"/>
      <c r="J183" s="159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</row>
    <row x14ac:dyDescent="0.25" r="184" customHeight="1" ht="16.5">
      <c r="A184" s="156"/>
      <c r="B184" s="157"/>
      <c r="C184" s="155"/>
      <c r="D184" s="155"/>
      <c r="E184" s="155"/>
      <c r="F184" s="155"/>
      <c r="G184" s="86"/>
      <c r="H184" s="87"/>
      <c r="I184" s="87"/>
      <c r="J184" s="159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</row>
    <row x14ac:dyDescent="0.25" r="185" customHeight="1" ht="16.5">
      <c r="A185" s="156"/>
      <c r="B185" s="157"/>
      <c r="C185" s="155"/>
      <c r="D185" s="155"/>
      <c r="E185" s="155"/>
      <c r="F185" s="155"/>
      <c r="G185" s="86"/>
      <c r="H185" s="87"/>
      <c r="I185" s="87"/>
      <c r="J185" s="159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</row>
    <row x14ac:dyDescent="0.25" r="186" customHeight="1" ht="16.5">
      <c r="A186" s="156"/>
      <c r="B186" s="157"/>
      <c r="C186" s="155"/>
      <c r="D186" s="155"/>
      <c r="E186" s="155"/>
      <c r="F186" s="155"/>
      <c r="G186" s="86"/>
      <c r="H186" s="87"/>
      <c r="I186" s="87"/>
      <c r="J186" s="159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</row>
    <row x14ac:dyDescent="0.25" r="187" customHeight="1" ht="16.5">
      <c r="A187" s="156"/>
      <c r="B187" s="157"/>
      <c r="C187" s="155"/>
      <c r="D187" s="155"/>
      <c r="E187" s="155"/>
      <c r="F187" s="155"/>
      <c r="G187" s="86"/>
      <c r="H187" s="87"/>
      <c r="I187" s="87"/>
      <c r="J187" s="159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</row>
    <row x14ac:dyDescent="0.25" r="188" customHeight="1" ht="16.5">
      <c r="A188" s="156"/>
      <c r="B188" s="157"/>
      <c r="C188" s="155"/>
      <c r="D188" s="155"/>
      <c r="E188" s="155"/>
      <c r="F188" s="155"/>
      <c r="G188" s="86"/>
      <c r="H188" s="87"/>
      <c r="I188" s="87"/>
      <c r="J188" s="159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</row>
    <row x14ac:dyDescent="0.25" r="189" customHeight="1" ht="16.5">
      <c r="A189" s="156"/>
      <c r="B189" s="157"/>
      <c r="C189" s="155"/>
      <c r="D189" s="155"/>
      <c r="E189" s="155"/>
      <c r="F189" s="155"/>
      <c r="G189" s="86"/>
      <c r="H189" s="87"/>
      <c r="I189" s="87"/>
      <c r="J189" s="159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</row>
    <row x14ac:dyDescent="0.25" r="190" customHeight="1" ht="16.5">
      <c r="A190" s="156"/>
      <c r="B190" s="157"/>
      <c r="C190" s="155"/>
      <c r="D190" s="155"/>
      <c r="E190" s="155"/>
      <c r="F190" s="155"/>
      <c r="G190" s="86"/>
      <c r="H190" s="87"/>
      <c r="I190" s="87"/>
      <c r="J190" s="159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</row>
    <row x14ac:dyDescent="0.25" r="191" customHeight="1" ht="16.5">
      <c r="A191" s="156"/>
      <c r="B191" s="157"/>
      <c r="C191" s="155"/>
      <c r="D191" s="155"/>
      <c r="E191" s="155"/>
      <c r="F191" s="155"/>
      <c r="G191" s="86"/>
      <c r="H191" s="87"/>
      <c r="I191" s="87"/>
      <c r="J191" s="159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</row>
    <row x14ac:dyDescent="0.25" r="192" customHeight="1" ht="16.5">
      <c r="A192" s="156"/>
      <c r="B192" s="157"/>
      <c r="C192" s="155"/>
      <c r="D192" s="155"/>
      <c r="E192" s="155"/>
      <c r="F192" s="155"/>
      <c r="G192" s="86"/>
      <c r="H192" s="87"/>
      <c r="I192" s="87"/>
      <c r="J192" s="159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</row>
    <row x14ac:dyDescent="0.25" r="193" customHeight="1" ht="16.5">
      <c r="A193" s="156"/>
      <c r="B193" s="157"/>
      <c r="C193" s="155"/>
      <c r="D193" s="155"/>
      <c r="E193" s="155"/>
      <c r="F193" s="155"/>
      <c r="G193" s="86"/>
      <c r="H193" s="87"/>
      <c r="I193" s="87"/>
      <c r="J193" s="159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</row>
    <row x14ac:dyDescent="0.25" r="194" customHeight="1" ht="16.5">
      <c r="A194" s="156"/>
      <c r="B194" s="157"/>
      <c r="C194" s="155"/>
      <c r="D194" s="155"/>
      <c r="E194" s="155"/>
      <c r="F194" s="155"/>
      <c r="G194" s="86"/>
      <c r="H194" s="87"/>
      <c r="I194" s="87"/>
      <c r="J194" s="159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</row>
    <row x14ac:dyDescent="0.25" r="195" customHeight="1" ht="16.5">
      <c r="A195" s="156"/>
      <c r="B195" s="157"/>
      <c r="C195" s="155"/>
      <c r="D195" s="155"/>
      <c r="E195" s="155"/>
      <c r="F195" s="155"/>
      <c r="G195" s="86"/>
      <c r="H195" s="87"/>
      <c r="I195" s="87"/>
      <c r="J195" s="159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</row>
    <row x14ac:dyDescent="0.25" r="196" customHeight="1" ht="16.5">
      <c r="A196" s="156"/>
      <c r="B196" s="157"/>
      <c r="C196" s="155"/>
      <c r="D196" s="155"/>
      <c r="E196" s="155"/>
      <c r="F196" s="155"/>
      <c r="G196" s="86"/>
      <c r="H196" s="87"/>
      <c r="I196" s="87"/>
      <c r="J196" s="159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</row>
    <row x14ac:dyDescent="0.25" r="197" customHeight="1" ht="16.5">
      <c r="A197" s="156"/>
      <c r="B197" s="157"/>
      <c r="C197" s="155"/>
      <c r="D197" s="155"/>
      <c r="E197" s="155"/>
      <c r="F197" s="155"/>
      <c r="G197" s="86"/>
      <c r="H197" s="87"/>
      <c r="I197" s="87"/>
      <c r="J197" s="159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</row>
    <row x14ac:dyDescent="0.25" r="198" customHeight="1" ht="16.5">
      <c r="A198" s="156"/>
      <c r="B198" s="157"/>
      <c r="C198" s="155"/>
      <c r="D198" s="155"/>
      <c r="E198" s="155"/>
      <c r="F198" s="155"/>
      <c r="G198" s="86"/>
      <c r="H198" s="87"/>
      <c r="I198" s="87"/>
      <c r="J198" s="159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</row>
    <row x14ac:dyDescent="0.25" r="199" customHeight="1" ht="16.5">
      <c r="A199" s="156"/>
      <c r="B199" s="157"/>
      <c r="C199" s="155"/>
      <c r="D199" s="155"/>
      <c r="E199" s="155"/>
      <c r="F199" s="155"/>
      <c r="G199" s="86"/>
      <c r="H199" s="87"/>
      <c r="I199" s="87"/>
      <c r="J199" s="159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</row>
    <row x14ac:dyDescent="0.25" r="200" customHeight="1" ht="16.5">
      <c r="A200" s="156"/>
      <c r="B200" s="157"/>
      <c r="C200" s="155"/>
      <c r="D200" s="155"/>
      <c r="E200" s="155"/>
      <c r="F200" s="155"/>
      <c r="G200" s="86"/>
      <c r="H200" s="87"/>
      <c r="I200" s="87"/>
      <c r="J200" s="159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</row>
    <row x14ac:dyDescent="0.25" r="201" customHeight="1" ht="16.5">
      <c r="A201" s="156"/>
      <c r="B201" s="157"/>
      <c r="C201" s="155"/>
      <c r="D201" s="155"/>
      <c r="E201" s="155"/>
      <c r="F201" s="155"/>
      <c r="G201" s="86"/>
      <c r="H201" s="87"/>
      <c r="I201" s="87"/>
      <c r="J201" s="159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</row>
    <row x14ac:dyDescent="0.25" r="202" customHeight="1" ht="16.5">
      <c r="A202" s="156"/>
      <c r="B202" s="157"/>
      <c r="C202" s="155"/>
      <c r="D202" s="155"/>
      <c r="E202" s="155"/>
      <c r="F202" s="155"/>
      <c r="G202" s="86"/>
      <c r="H202" s="87"/>
      <c r="I202" s="87"/>
      <c r="J202" s="159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</row>
    <row x14ac:dyDescent="0.25" r="203" customHeight="1" ht="16.5">
      <c r="A203" s="156"/>
      <c r="B203" s="157"/>
      <c r="C203" s="155"/>
      <c r="D203" s="155"/>
      <c r="E203" s="155"/>
      <c r="F203" s="155"/>
      <c r="G203" s="86"/>
      <c r="H203" s="87"/>
      <c r="I203" s="87"/>
      <c r="J203" s="159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</row>
    <row x14ac:dyDescent="0.25" r="204" customHeight="1" ht="16.5">
      <c r="A204" s="156"/>
      <c r="B204" s="157"/>
      <c r="C204" s="155"/>
      <c r="D204" s="155"/>
      <c r="E204" s="155"/>
      <c r="F204" s="155"/>
      <c r="G204" s="86"/>
      <c r="H204" s="87"/>
      <c r="I204" s="87"/>
      <c r="J204" s="159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</row>
    <row x14ac:dyDescent="0.25" r="205" customHeight="1" ht="16.5">
      <c r="A205" s="156"/>
      <c r="B205" s="157"/>
      <c r="C205" s="155"/>
      <c r="D205" s="155"/>
      <c r="E205" s="155"/>
      <c r="F205" s="155"/>
      <c r="G205" s="86"/>
      <c r="H205" s="87"/>
      <c r="I205" s="87"/>
      <c r="J205" s="159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</row>
    <row x14ac:dyDescent="0.25" r="206" customHeight="1" ht="16.5">
      <c r="A206" s="156"/>
      <c r="B206" s="157"/>
      <c r="C206" s="155"/>
      <c r="D206" s="155"/>
      <c r="E206" s="155"/>
      <c r="F206" s="155"/>
      <c r="G206" s="86"/>
      <c r="H206" s="87"/>
      <c r="I206" s="87"/>
      <c r="J206" s="159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</row>
    <row x14ac:dyDescent="0.25" r="207" customHeight="1" ht="16.5">
      <c r="A207" s="156"/>
      <c r="B207" s="157"/>
      <c r="C207" s="155"/>
      <c r="D207" s="155"/>
      <c r="E207" s="155"/>
      <c r="F207" s="155"/>
      <c r="G207" s="86"/>
      <c r="H207" s="87"/>
      <c r="I207" s="87"/>
      <c r="J207" s="159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</row>
    <row x14ac:dyDescent="0.25" r="208" customHeight="1" ht="16.5">
      <c r="A208" s="156"/>
      <c r="B208" s="157"/>
      <c r="C208" s="155"/>
      <c r="D208" s="155"/>
      <c r="E208" s="155"/>
      <c r="F208" s="155"/>
      <c r="G208" s="86"/>
      <c r="H208" s="87"/>
      <c r="I208" s="87"/>
      <c r="J208" s="159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</row>
    <row x14ac:dyDescent="0.25" r="209" customHeight="1" ht="16.5">
      <c r="A209" s="156"/>
      <c r="B209" s="157"/>
      <c r="C209" s="155"/>
      <c r="D209" s="155"/>
      <c r="E209" s="155"/>
      <c r="F209" s="155"/>
      <c r="G209" s="86"/>
      <c r="H209" s="87"/>
      <c r="I209" s="87"/>
      <c r="J209" s="159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</row>
    <row x14ac:dyDescent="0.25" r="210" customHeight="1" ht="16.5">
      <c r="A210" s="156"/>
      <c r="B210" s="157"/>
      <c r="C210" s="155"/>
      <c r="D210" s="155"/>
      <c r="E210" s="155"/>
      <c r="F210" s="155"/>
      <c r="G210" s="86"/>
      <c r="H210" s="87"/>
      <c r="I210" s="87"/>
      <c r="J210" s="159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</row>
    <row x14ac:dyDescent="0.25" r="211" customHeight="1" ht="16.5">
      <c r="A211" s="156"/>
      <c r="B211" s="157"/>
      <c r="C211" s="155"/>
      <c r="D211" s="155"/>
      <c r="E211" s="155"/>
      <c r="F211" s="155"/>
      <c r="G211" s="86"/>
      <c r="H211" s="87"/>
      <c r="I211" s="87"/>
      <c r="J211" s="159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</row>
    <row x14ac:dyDescent="0.25" r="212" customHeight="1" ht="16.5">
      <c r="A212" s="156"/>
      <c r="B212" s="157"/>
      <c r="C212" s="155"/>
      <c r="D212" s="155"/>
      <c r="E212" s="155"/>
      <c r="F212" s="155"/>
      <c r="G212" s="86"/>
      <c r="H212" s="87"/>
      <c r="I212" s="87"/>
      <c r="J212" s="159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</row>
    <row x14ac:dyDescent="0.25" r="213" customHeight="1" ht="16.5">
      <c r="A213" s="156"/>
      <c r="B213" s="157"/>
      <c r="C213" s="155"/>
      <c r="D213" s="155"/>
      <c r="E213" s="155"/>
      <c r="F213" s="155"/>
      <c r="G213" s="86"/>
      <c r="H213" s="87"/>
      <c r="I213" s="87"/>
      <c r="J213" s="159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</row>
    <row x14ac:dyDescent="0.25" r="214" customHeight="1" ht="16.5">
      <c r="A214" s="156"/>
      <c r="B214" s="157"/>
      <c r="C214" s="155"/>
      <c r="D214" s="155"/>
      <c r="E214" s="155"/>
      <c r="F214" s="155"/>
      <c r="G214" s="86"/>
      <c r="H214" s="87"/>
      <c r="I214" s="87"/>
      <c r="J214" s="159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</row>
    <row x14ac:dyDescent="0.25" r="215" customHeight="1" ht="16.5">
      <c r="A215" s="156"/>
      <c r="B215" s="157"/>
      <c r="C215" s="155"/>
      <c r="D215" s="155"/>
      <c r="E215" s="155"/>
      <c r="F215" s="155"/>
      <c r="G215" s="86"/>
      <c r="H215" s="87"/>
      <c r="I215" s="87"/>
      <c r="J215" s="159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</row>
    <row x14ac:dyDescent="0.25" r="216" customHeight="1" ht="16.5">
      <c r="A216" s="156"/>
      <c r="B216" s="157"/>
      <c r="C216" s="155"/>
      <c r="D216" s="155"/>
      <c r="E216" s="155"/>
      <c r="F216" s="155"/>
      <c r="G216" s="86"/>
      <c r="H216" s="87"/>
      <c r="I216" s="87"/>
      <c r="J216" s="159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</row>
    <row x14ac:dyDescent="0.25" r="217" customHeight="1" ht="16.5">
      <c r="A217" s="156"/>
      <c r="B217" s="157"/>
      <c r="C217" s="155"/>
      <c r="D217" s="155"/>
      <c r="E217" s="155"/>
      <c r="F217" s="155"/>
      <c r="G217" s="86"/>
      <c r="H217" s="87"/>
      <c r="I217" s="87"/>
      <c r="J217" s="159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</row>
    <row x14ac:dyDescent="0.25" r="218" customHeight="1" ht="16.5">
      <c r="A218" s="156"/>
      <c r="B218" s="157"/>
      <c r="C218" s="155"/>
      <c r="D218" s="155"/>
      <c r="E218" s="155"/>
      <c r="F218" s="155"/>
      <c r="G218" s="86"/>
      <c r="H218" s="87"/>
      <c r="I218" s="87"/>
      <c r="J218" s="159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</row>
    <row x14ac:dyDescent="0.25" r="219" customHeight="1" ht="16.5">
      <c r="A219" s="156"/>
      <c r="B219" s="157"/>
      <c r="C219" s="155"/>
      <c r="D219" s="155"/>
      <c r="E219" s="155"/>
      <c r="F219" s="155"/>
      <c r="G219" s="86"/>
      <c r="H219" s="87"/>
      <c r="I219" s="87"/>
      <c r="J219" s="159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</row>
    <row x14ac:dyDescent="0.25" r="220" customHeight="1" ht="16.5">
      <c r="A220" s="156"/>
      <c r="B220" s="157"/>
      <c r="C220" s="155"/>
      <c r="D220" s="155"/>
      <c r="E220" s="155"/>
      <c r="F220" s="155"/>
      <c r="G220" s="86"/>
      <c r="H220" s="87"/>
      <c r="I220" s="87"/>
      <c r="J220" s="159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</row>
    <row x14ac:dyDescent="0.25" r="221" customHeight="1" ht="16.5">
      <c r="A221" s="156"/>
      <c r="B221" s="157"/>
      <c r="C221" s="155"/>
      <c r="D221" s="155"/>
      <c r="E221" s="155"/>
      <c r="F221" s="155"/>
      <c r="G221" s="86"/>
      <c r="H221" s="87"/>
      <c r="I221" s="87"/>
      <c r="J221" s="159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</row>
    <row x14ac:dyDescent="0.25" r="222" customHeight="1" ht="16.5">
      <c r="A222" s="156"/>
      <c r="B222" s="157"/>
      <c r="C222" s="155"/>
      <c r="D222" s="155"/>
      <c r="E222" s="155"/>
      <c r="F222" s="155"/>
      <c r="G222" s="86"/>
      <c r="H222" s="87"/>
      <c r="I222" s="87"/>
      <c r="J222" s="159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</row>
    <row x14ac:dyDescent="0.25" r="223" customHeight="1" ht="16.5">
      <c r="A223" s="156"/>
      <c r="B223" s="157"/>
      <c r="C223" s="155"/>
      <c r="D223" s="155"/>
      <c r="E223" s="155"/>
      <c r="F223" s="155"/>
      <c r="G223" s="86"/>
      <c r="H223" s="87"/>
      <c r="I223" s="87"/>
      <c r="J223" s="159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</row>
    <row x14ac:dyDescent="0.25" r="224" customHeight="1" ht="16.5">
      <c r="A224" s="156"/>
      <c r="B224" s="157"/>
      <c r="C224" s="155"/>
      <c r="D224" s="155"/>
      <c r="E224" s="155"/>
      <c r="F224" s="155"/>
      <c r="G224" s="86"/>
      <c r="H224" s="87"/>
      <c r="I224" s="87"/>
      <c r="J224" s="159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</row>
    <row x14ac:dyDescent="0.25" r="225" customHeight="1" ht="16.5">
      <c r="A225" s="156"/>
      <c r="B225" s="157"/>
      <c r="C225" s="155"/>
      <c r="D225" s="155"/>
      <c r="E225" s="155"/>
      <c r="F225" s="155"/>
      <c r="G225" s="86"/>
      <c r="H225" s="87"/>
      <c r="I225" s="87"/>
      <c r="J225" s="159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</row>
    <row x14ac:dyDescent="0.25" r="226" customHeight="1" ht="16.5">
      <c r="A226" s="156"/>
      <c r="B226" s="157"/>
      <c r="C226" s="155"/>
      <c r="D226" s="155"/>
      <c r="E226" s="155"/>
      <c r="F226" s="155"/>
      <c r="G226" s="86"/>
      <c r="H226" s="87"/>
      <c r="I226" s="87"/>
      <c r="J226" s="159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</row>
    <row x14ac:dyDescent="0.25" r="227" customHeight="1" ht="16.5">
      <c r="A227" s="156"/>
      <c r="B227" s="157"/>
      <c r="C227" s="155"/>
      <c r="D227" s="155"/>
      <c r="E227" s="155"/>
      <c r="F227" s="155"/>
      <c r="G227" s="86"/>
      <c r="H227" s="87"/>
      <c r="I227" s="87"/>
      <c r="J227" s="159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</row>
    <row x14ac:dyDescent="0.25" r="228" customHeight="1" ht="16.5">
      <c r="A228" s="156"/>
      <c r="B228" s="157"/>
      <c r="C228" s="155"/>
      <c r="D228" s="155"/>
      <c r="E228" s="155"/>
      <c r="F228" s="155"/>
      <c r="G228" s="86"/>
      <c r="H228" s="87"/>
      <c r="I228" s="87"/>
      <c r="J228" s="159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</row>
    <row x14ac:dyDescent="0.25" r="229" customHeight="1" ht="16.5">
      <c r="A229" s="156"/>
      <c r="B229" s="157"/>
      <c r="C229" s="155"/>
      <c r="D229" s="155"/>
      <c r="E229" s="155"/>
      <c r="F229" s="155"/>
      <c r="G229" s="86"/>
      <c r="H229" s="87"/>
      <c r="I229" s="87"/>
      <c r="J229" s="159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</row>
    <row x14ac:dyDescent="0.25" r="230" customHeight="1" ht="16.5">
      <c r="A230" s="156"/>
      <c r="B230" s="157"/>
      <c r="C230" s="155"/>
      <c r="D230" s="155"/>
      <c r="E230" s="155"/>
      <c r="F230" s="155"/>
      <c r="G230" s="86"/>
      <c r="H230" s="87"/>
      <c r="I230" s="87"/>
      <c r="J230" s="159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</row>
    <row x14ac:dyDescent="0.25" r="231" customHeight="1" ht="16.5">
      <c r="A231" s="156"/>
      <c r="B231" s="157"/>
      <c r="C231" s="155"/>
      <c r="D231" s="155"/>
      <c r="E231" s="155"/>
      <c r="F231" s="155"/>
      <c r="G231" s="86"/>
      <c r="H231" s="87"/>
      <c r="I231" s="87"/>
      <c r="J231" s="159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</row>
    <row x14ac:dyDescent="0.25" r="232" customHeight="1" ht="16.5">
      <c r="A232" s="156"/>
      <c r="B232" s="157"/>
      <c r="C232" s="155"/>
      <c r="D232" s="155"/>
      <c r="E232" s="155"/>
      <c r="F232" s="155"/>
      <c r="G232" s="86"/>
      <c r="H232" s="87"/>
      <c r="I232" s="87"/>
      <c r="J232" s="159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</row>
    <row x14ac:dyDescent="0.25" r="233" customHeight="1" ht="16.5">
      <c r="A233" s="156"/>
      <c r="B233" s="157"/>
      <c r="C233" s="155"/>
      <c r="D233" s="155"/>
      <c r="E233" s="155"/>
      <c r="F233" s="155"/>
      <c r="G233" s="86"/>
      <c r="H233" s="87"/>
      <c r="I233" s="87"/>
      <c r="J233" s="159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</row>
    <row x14ac:dyDescent="0.25" r="234" customHeight="1" ht="16.5">
      <c r="A234" s="156"/>
      <c r="B234" s="157"/>
      <c r="C234" s="155"/>
      <c r="D234" s="155"/>
      <c r="E234" s="155"/>
      <c r="F234" s="155"/>
      <c r="G234" s="86"/>
      <c r="H234" s="87"/>
      <c r="I234" s="87"/>
      <c r="J234" s="159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</row>
    <row x14ac:dyDescent="0.25" r="235" customHeight="1" ht="16.5">
      <c r="A235" s="156"/>
      <c r="B235" s="157"/>
      <c r="C235" s="155"/>
      <c r="D235" s="155"/>
      <c r="E235" s="155"/>
      <c r="F235" s="155"/>
      <c r="G235" s="86"/>
      <c r="H235" s="87"/>
      <c r="I235" s="87"/>
      <c r="J235" s="159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</row>
    <row x14ac:dyDescent="0.25" r="236" customHeight="1" ht="16.5">
      <c r="A236" s="156"/>
      <c r="B236" s="157"/>
      <c r="C236" s="155"/>
      <c r="D236" s="155"/>
      <c r="E236" s="155"/>
      <c r="F236" s="155"/>
      <c r="G236" s="86"/>
      <c r="H236" s="87"/>
      <c r="I236" s="87"/>
      <c r="J236" s="159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</row>
    <row x14ac:dyDescent="0.25" r="237" customHeight="1" ht="16.5">
      <c r="A237" s="156"/>
      <c r="B237" s="157"/>
      <c r="C237" s="155"/>
      <c r="D237" s="155"/>
      <c r="E237" s="155"/>
      <c r="F237" s="155"/>
      <c r="G237" s="86"/>
      <c r="H237" s="87"/>
      <c r="I237" s="87"/>
      <c r="J237" s="159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</row>
    <row x14ac:dyDescent="0.25" r="238" customHeight="1" ht="16.5">
      <c r="A238" s="156"/>
      <c r="B238" s="157"/>
      <c r="C238" s="155"/>
      <c r="D238" s="155"/>
      <c r="E238" s="155"/>
      <c r="F238" s="155"/>
      <c r="G238" s="86"/>
      <c r="H238" s="87"/>
      <c r="I238" s="87"/>
      <c r="J238" s="159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</row>
    <row x14ac:dyDescent="0.25" r="239" customHeight="1" ht="16.5">
      <c r="A239" s="156"/>
      <c r="B239" s="157"/>
      <c r="C239" s="155"/>
      <c r="D239" s="155"/>
      <c r="E239" s="155"/>
      <c r="F239" s="155"/>
      <c r="G239" s="86"/>
      <c r="H239" s="87"/>
      <c r="I239" s="87"/>
      <c r="J239" s="159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</row>
    <row x14ac:dyDescent="0.25" r="240" customHeight="1" ht="16.5">
      <c r="A240" s="156"/>
      <c r="B240" s="157"/>
      <c r="C240" s="155"/>
      <c r="D240" s="155"/>
      <c r="E240" s="155"/>
      <c r="F240" s="155"/>
      <c r="G240" s="86"/>
      <c r="H240" s="87"/>
      <c r="I240" s="87"/>
      <c r="J240" s="159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</row>
    <row x14ac:dyDescent="0.25" r="241" customHeight="1" ht="16.5">
      <c r="A241" s="156"/>
      <c r="B241" s="157"/>
      <c r="C241" s="155"/>
      <c r="D241" s="155"/>
      <c r="E241" s="155"/>
      <c r="F241" s="155"/>
      <c r="G241" s="86"/>
      <c r="H241" s="87"/>
      <c r="I241" s="87"/>
      <c r="J241" s="159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</row>
    <row x14ac:dyDescent="0.25" r="242" customHeight="1" ht="16.5">
      <c r="A242" s="156"/>
      <c r="B242" s="157"/>
      <c r="C242" s="155"/>
      <c r="D242" s="155"/>
      <c r="E242" s="155"/>
      <c r="F242" s="155"/>
      <c r="G242" s="86"/>
      <c r="H242" s="87"/>
      <c r="I242" s="87"/>
      <c r="J242" s="159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</row>
    <row x14ac:dyDescent="0.25" r="243" customHeight="1" ht="16.5">
      <c r="A243" s="156"/>
      <c r="B243" s="157"/>
      <c r="C243" s="155"/>
      <c r="D243" s="155"/>
      <c r="E243" s="155"/>
      <c r="F243" s="155"/>
      <c r="G243" s="86"/>
      <c r="H243" s="87"/>
      <c r="I243" s="87"/>
      <c r="J243" s="159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</row>
    <row x14ac:dyDescent="0.25" r="244" customHeight="1" ht="16.5">
      <c r="A244" s="156"/>
      <c r="B244" s="157"/>
      <c r="C244" s="155"/>
      <c r="D244" s="155"/>
      <c r="E244" s="155"/>
      <c r="F244" s="155"/>
      <c r="G244" s="86"/>
      <c r="H244" s="87"/>
      <c r="I244" s="87"/>
      <c r="J244" s="159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</row>
    <row x14ac:dyDescent="0.25" r="245" customHeight="1" ht="16.5">
      <c r="A245" s="156"/>
      <c r="B245" s="157"/>
      <c r="C245" s="155"/>
      <c r="D245" s="155"/>
      <c r="E245" s="155"/>
      <c r="F245" s="155"/>
      <c r="G245" s="86"/>
      <c r="H245" s="87"/>
      <c r="I245" s="87"/>
      <c r="J245" s="159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</row>
    <row x14ac:dyDescent="0.25" r="246" customHeight="1" ht="16.5">
      <c r="A246" s="156"/>
      <c r="B246" s="157"/>
      <c r="C246" s="155"/>
      <c r="D246" s="155"/>
      <c r="E246" s="155"/>
      <c r="F246" s="155"/>
      <c r="G246" s="86"/>
      <c r="H246" s="87"/>
      <c r="I246" s="87"/>
      <c r="J246" s="159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</row>
    <row x14ac:dyDescent="0.25" r="247" customHeight="1" ht="16.5">
      <c r="A247" s="156"/>
      <c r="B247" s="157"/>
      <c r="C247" s="155"/>
      <c r="D247" s="155"/>
      <c r="E247" s="155"/>
      <c r="F247" s="155"/>
      <c r="G247" s="86"/>
      <c r="H247" s="87"/>
      <c r="I247" s="87"/>
      <c r="J247" s="159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</row>
    <row x14ac:dyDescent="0.25" r="248" customHeight="1" ht="16.5">
      <c r="A248" s="156"/>
      <c r="B248" s="157"/>
      <c r="C248" s="155"/>
      <c r="D248" s="155"/>
      <c r="E248" s="155"/>
      <c r="F248" s="155"/>
      <c r="G248" s="86"/>
      <c r="H248" s="87"/>
      <c r="I248" s="87"/>
      <c r="J248" s="159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</row>
    <row x14ac:dyDescent="0.25" r="249" customHeight="1" ht="16.5">
      <c r="A249" s="156"/>
      <c r="B249" s="157"/>
      <c r="C249" s="155"/>
      <c r="D249" s="155"/>
      <c r="E249" s="155"/>
      <c r="F249" s="155"/>
      <c r="G249" s="86"/>
      <c r="H249" s="87"/>
      <c r="I249" s="87"/>
      <c r="J249" s="159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</row>
    <row x14ac:dyDescent="0.25" r="250" customHeight="1" ht="16.5">
      <c r="A250" s="156"/>
      <c r="B250" s="157"/>
      <c r="C250" s="155"/>
      <c r="D250" s="155"/>
      <c r="E250" s="155"/>
      <c r="F250" s="155"/>
      <c r="G250" s="86"/>
      <c r="H250" s="87"/>
      <c r="I250" s="87"/>
      <c r="J250" s="159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</row>
    <row x14ac:dyDescent="0.25" r="251" customHeight="1" ht="16.5">
      <c r="A251" s="156"/>
      <c r="B251" s="157"/>
      <c r="C251" s="155"/>
      <c r="D251" s="155"/>
      <c r="E251" s="155"/>
      <c r="F251" s="155"/>
      <c r="G251" s="86"/>
      <c r="H251" s="87"/>
      <c r="I251" s="87"/>
      <c r="J251" s="159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</row>
    <row x14ac:dyDescent="0.25" r="252" customHeight="1" ht="16.5">
      <c r="A252" s="156"/>
      <c r="B252" s="157"/>
      <c r="C252" s="155"/>
      <c r="D252" s="155"/>
      <c r="E252" s="155"/>
      <c r="F252" s="155"/>
      <c r="G252" s="86"/>
      <c r="H252" s="87"/>
      <c r="I252" s="87"/>
      <c r="J252" s="159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</row>
    <row x14ac:dyDescent="0.25" r="253" customHeight="1" ht="16.5">
      <c r="A253" s="156"/>
      <c r="B253" s="157"/>
      <c r="C253" s="155"/>
      <c r="D253" s="155"/>
      <c r="E253" s="155"/>
      <c r="F253" s="155"/>
      <c r="G253" s="86"/>
      <c r="H253" s="87"/>
      <c r="I253" s="87"/>
      <c r="J253" s="159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</row>
    <row x14ac:dyDescent="0.25" r="254" customHeight="1" ht="16.5">
      <c r="A254" s="156"/>
      <c r="B254" s="157"/>
      <c r="C254" s="155"/>
      <c r="D254" s="155"/>
      <c r="E254" s="155"/>
      <c r="F254" s="155"/>
      <c r="G254" s="86"/>
      <c r="H254" s="87"/>
      <c r="I254" s="87"/>
      <c r="J254" s="159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</row>
    <row x14ac:dyDescent="0.25" r="255" customHeight="1" ht="16.5">
      <c r="A255" s="156"/>
      <c r="B255" s="157"/>
      <c r="C255" s="155"/>
      <c r="D255" s="155"/>
      <c r="E255" s="155"/>
      <c r="F255" s="155"/>
      <c r="G255" s="86"/>
      <c r="H255" s="87"/>
      <c r="I255" s="87"/>
      <c r="J255" s="159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</row>
    <row x14ac:dyDescent="0.25" r="256" customHeight="1" ht="16.5">
      <c r="A256" s="156"/>
      <c r="B256" s="157"/>
      <c r="C256" s="155"/>
      <c r="D256" s="155"/>
      <c r="E256" s="155"/>
      <c r="F256" s="155"/>
      <c r="G256" s="86"/>
      <c r="H256" s="87"/>
      <c r="I256" s="87"/>
      <c r="J256" s="159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</row>
    <row x14ac:dyDescent="0.25" r="257" customHeight="1" ht="16.5">
      <c r="A257" s="156"/>
      <c r="B257" s="157"/>
      <c r="C257" s="155"/>
      <c r="D257" s="155"/>
      <c r="E257" s="155"/>
      <c r="F257" s="155"/>
      <c r="G257" s="86"/>
      <c r="H257" s="87"/>
      <c r="I257" s="87"/>
      <c r="J257" s="159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</row>
    <row x14ac:dyDescent="0.25" r="258" customHeight="1" ht="16.5">
      <c r="A258" s="156"/>
      <c r="B258" s="157"/>
      <c r="C258" s="155"/>
      <c r="D258" s="155"/>
      <c r="E258" s="155"/>
      <c r="F258" s="155"/>
      <c r="G258" s="86"/>
      <c r="H258" s="87"/>
      <c r="I258" s="87"/>
      <c r="J258" s="159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</row>
    <row x14ac:dyDescent="0.25" r="259" customHeight="1" ht="16.5">
      <c r="A259" s="156"/>
      <c r="B259" s="157"/>
      <c r="C259" s="155"/>
      <c r="D259" s="155"/>
      <c r="E259" s="155"/>
      <c r="F259" s="155"/>
      <c r="G259" s="86"/>
      <c r="H259" s="87"/>
      <c r="I259" s="87"/>
      <c r="J259" s="159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</row>
    <row x14ac:dyDescent="0.25" r="260" customHeight="1" ht="16.5">
      <c r="A260" s="156"/>
      <c r="B260" s="157"/>
      <c r="C260" s="155"/>
      <c r="D260" s="155"/>
      <c r="E260" s="155"/>
      <c r="F260" s="155"/>
      <c r="G260" s="86"/>
      <c r="H260" s="87"/>
      <c r="I260" s="87"/>
      <c r="J260" s="159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</row>
    <row x14ac:dyDescent="0.25" r="261" customHeight="1" ht="16.5">
      <c r="A261" s="156"/>
      <c r="B261" s="157"/>
      <c r="C261" s="155"/>
      <c r="D261" s="155"/>
      <c r="E261" s="155"/>
      <c r="F261" s="155"/>
      <c r="G261" s="86"/>
      <c r="H261" s="87"/>
      <c r="I261" s="87"/>
      <c r="J261" s="159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</row>
    <row x14ac:dyDescent="0.25" r="262" customHeight="1" ht="16.5">
      <c r="A262" s="156"/>
      <c r="B262" s="157"/>
      <c r="C262" s="155"/>
      <c r="D262" s="155"/>
      <c r="E262" s="155"/>
      <c r="F262" s="155"/>
      <c r="G262" s="86"/>
      <c r="H262" s="87"/>
      <c r="I262" s="87"/>
      <c r="J262" s="159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</row>
    <row x14ac:dyDescent="0.25" r="263" customHeight="1" ht="16.5">
      <c r="A263" s="156"/>
      <c r="B263" s="157"/>
      <c r="C263" s="155"/>
      <c r="D263" s="155"/>
      <c r="E263" s="155"/>
      <c r="F263" s="155"/>
      <c r="G263" s="86"/>
      <c r="H263" s="87"/>
      <c r="I263" s="87"/>
      <c r="J263" s="159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</row>
    <row x14ac:dyDescent="0.25" r="264" customHeight="1" ht="16.5">
      <c r="A264" s="156"/>
      <c r="B264" s="157"/>
      <c r="C264" s="155"/>
      <c r="D264" s="155"/>
      <c r="E264" s="155"/>
      <c r="F264" s="155"/>
      <c r="G264" s="86"/>
      <c r="H264" s="87"/>
      <c r="I264" s="87"/>
      <c r="J264" s="159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</row>
    <row x14ac:dyDescent="0.25" r="265" customHeight="1" ht="16.5">
      <c r="A265" s="156"/>
      <c r="B265" s="157"/>
      <c r="C265" s="155"/>
      <c r="D265" s="155"/>
      <c r="E265" s="155"/>
      <c r="F265" s="155"/>
      <c r="G265" s="86"/>
      <c r="H265" s="87"/>
      <c r="I265" s="87"/>
      <c r="J265" s="159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</row>
    <row x14ac:dyDescent="0.25" r="266" customHeight="1" ht="16.5">
      <c r="A266" s="156"/>
      <c r="B266" s="157"/>
      <c r="C266" s="155"/>
      <c r="D266" s="155"/>
      <c r="E266" s="155"/>
      <c r="F266" s="155"/>
      <c r="G266" s="86"/>
      <c r="H266" s="87"/>
      <c r="I266" s="87"/>
      <c r="J266" s="159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</row>
    <row x14ac:dyDescent="0.25" r="267" customHeight="1" ht="16.5">
      <c r="A267" s="156"/>
      <c r="B267" s="157"/>
      <c r="C267" s="155"/>
      <c r="D267" s="155"/>
      <c r="E267" s="155"/>
      <c r="F267" s="155"/>
      <c r="G267" s="86"/>
      <c r="H267" s="87"/>
      <c r="I267" s="87"/>
      <c r="J267" s="159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</row>
    <row x14ac:dyDescent="0.25" r="268" customHeight="1" ht="16.5">
      <c r="A268" s="156"/>
      <c r="B268" s="157"/>
      <c r="C268" s="155"/>
      <c r="D268" s="155"/>
      <c r="E268" s="155"/>
      <c r="F268" s="155"/>
      <c r="G268" s="86"/>
      <c r="H268" s="87"/>
      <c r="I268" s="87"/>
      <c r="J268" s="159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</row>
    <row x14ac:dyDescent="0.25" r="269" customHeight="1" ht="16.5">
      <c r="A269" s="156"/>
      <c r="B269" s="157"/>
      <c r="C269" s="155"/>
      <c r="D269" s="155"/>
      <c r="E269" s="155"/>
      <c r="F269" s="155"/>
      <c r="G269" s="86"/>
      <c r="H269" s="87"/>
      <c r="I269" s="87"/>
      <c r="J269" s="159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</row>
    <row x14ac:dyDescent="0.25" r="270" customHeight="1" ht="16.5">
      <c r="A270" s="156"/>
      <c r="B270" s="157"/>
      <c r="C270" s="155"/>
      <c r="D270" s="155"/>
      <c r="E270" s="155"/>
      <c r="F270" s="155"/>
      <c r="G270" s="86"/>
      <c r="H270" s="87"/>
      <c r="I270" s="87"/>
      <c r="J270" s="159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</row>
    <row x14ac:dyDescent="0.25" r="271" customHeight="1" ht="16.5">
      <c r="A271" s="156"/>
      <c r="B271" s="157"/>
      <c r="C271" s="155"/>
      <c r="D271" s="155"/>
      <c r="E271" s="155"/>
      <c r="F271" s="155"/>
      <c r="G271" s="86"/>
      <c r="H271" s="87"/>
      <c r="I271" s="87"/>
      <c r="J271" s="159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</row>
    <row x14ac:dyDescent="0.25" r="272" customHeight="1" ht="16.5">
      <c r="A272" s="156"/>
      <c r="B272" s="157"/>
      <c r="C272" s="155"/>
      <c r="D272" s="155"/>
      <c r="E272" s="155"/>
      <c r="F272" s="155"/>
      <c r="G272" s="86"/>
      <c r="H272" s="87"/>
      <c r="I272" s="87"/>
      <c r="J272" s="159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</row>
    <row x14ac:dyDescent="0.25" r="273" customHeight="1" ht="16.5">
      <c r="A273" s="156"/>
      <c r="B273" s="157"/>
      <c r="C273" s="155"/>
      <c r="D273" s="155"/>
      <c r="E273" s="155"/>
      <c r="F273" s="155"/>
      <c r="G273" s="86"/>
      <c r="H273" s="87"/>
      <c r="I273" s="87"/>
      <c r="J273" s="159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</row>
    <row x14ac:dyDescent="0.25" r="274" customHeight="1" ht="16.5">
      <c r="A274" s="156"/>
      <c r="B274" s="157"/>
      <c r="C274" s="155"/>
      <c r="D274" s="155"/>
      <c r="E274" s="155"/>
      <c r="F274" s="155"/>
      <c r="G274" s="86"/>
      <c r="H274" s="87"/>
      <c r="I274" s="87"/>
      <c r="J274" s="159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</row>
    <row x14ac:dyDescent="0.25" r="275" customHeight="1" ht="16.5">
      <c r="A275" s="156"/>
      <c r="B275" s="157"/>
      <c r="C275" s="155"/>
      <c r="D275" s="155"/>
      <c r="E275" s="155"/>
      <c r="F275" s="155"/>
      <c r="G275" s="86"/>
      <c r="H275" s="87"/>
      <c r="I275" s="87"/>
      <c r="J275" s="159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</row>
    <row x14ac:dyDescent="0.25" r="276" customHeight="1" ht="16.5">
      <c r="A276" s="156"/>
      <c r="B276" s="157"/>
      <c r="C276" s="155"/>
      <c r="D276" s="155"/>
      <c r="E276" s="155"/>
      <c r="F276" s="155"/>
      <c r="G276" s="86"/>
      <c r="H276" s="87"/>
      <c r="I276" s="87"/>
      <c r="J276" s="159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</row>
    <row x14ac:dyDescent="0.25" r="277" customHeight="1" ht="16.5">
      <c r="A277" s="156"/>
      <c r="B277" s="157"/>
      <c r="C277" s="155"/>
      <c r="D277" s="155"/>
      <c r="E277" s="155"/>
      <c r="F277" s="155"/>
      <c r="G277" s="86"/>
      <c r="H277" s="87"/>
      <c r="I277" s="87"/>
      <c r="J277" s="159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</row>
    <row x14ac:dyDescent="0.25" r="278" customHeight="1" ht="16.5">
      <c r="A278" s="156"/>
      <c r="B278" s="157"/>
      <c r="C278" s="155"/>
      <c r="D278" s="155"/>
      <c r="E278" s="155"/>
      <c r="F278" s="155"/>
      <c r="G278" s="86"/>
      <c r="H278" s="87"/>
      <c r="I278" s="87"/>
      <c r="J278" s="159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</row>
    <row x14ac:dyDescent="0.25" r="279" customHeight="1" ht="16.5">
      <c r="A279" s="156"/>
      <c r="B279" s="157"/>
      <c r="C279" s="155"/>
      <c r="D279" s="155"/>
      <c r="E279" s="155"/>
      <c r="F279" s="155"/>
      <c r="G279" s="86"/>
      <c r="H279" s="87"/>
      <c r="I279" s="87"/>
      <c r="J279" s="159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</row>
    <row x14ac:dyDescent="0.25" r="280" customHeight="1" ht="16.5">
      <c r="A280" s="156"/>
      <c r="B280" s="157"/>
      <c r="C280" s="155"/>
      <c r="D280" s="155"/>
      <c r="E280" s="155"/>
      <c r="F280" s="155"/>
      <c r="G280" s="86"/>
      <c r="H280" s="87"/>
      <c r="I280" s="87"/>
      <c r="J280" s="159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</row>
    <row x14ac:dyDescent="0.25" r="281" customHeight="1" ht="16.5">
      <c r="A281" s="156"/>
      <c r="B281" s="157"/>
      <c r="C281" s="155"/>
      <c r="D281" s="155"/>
      <c r="E281" s="155"/>
      <c r="F281" s="155"/>
      <c r="G281" s="86"/>
      <c r="H281" s="87"/>
      <c r="I281" s="87"/>
      <c r="J281" s="159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</row>
    <row x14ac:dyDescent="0.25" r="282" customHeight="1" ht="16.5">
      <c r="A282" s="156"/>
      <c r="B282" s="157"/>
      <c r="C282" s="155"/>
      <c r="D282" s="155"/>
      <c r="E282" s="155"/>
      <c r="F282" s="155"/>
      <c r="G282" s="86"/>
      <c r="H282" s="87"/>
      <c r="I282" s="87"/>
      <c r="J282" s="159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</row>
    <row x14ac:dyDescent="0.25" r="283" customHeight="1" ht="16.5">
      <c r="A283" s="156"/>
      <c r="B283" s="157"/>
      <c r="C283" s="155"/>
      <c r="D283" s="155"/>
      <c r="E283" s="155"/>
      <c r="F283" s="155"/>
      <c r="G283" s="86"/>
      <c r="H283" s="87"/>
      <c r="I283" s="87"/>
      <c r="J283" s="159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</row>
    <row x14ac:dyDescent="0.25" r="284" customHeight="1" ht="16.5">
      <c r="A284" s="156"/>
      <c r="B284" s="157"/>
      <c r="C284" s="155"/>
      <c r="D284" s="155"/>
      <c r="E284" s="155"/>
      <c r="F284" s="155"/>
      <c r="G284" s="86"/>
      <c r="H284" s="87"/>
      <c r="I284" s="87"/>
      <c r="J284" s="159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</row>
    <row x14ac:dyDescent="0.25" r="285" customHeight="1" ht="16.5">
      <c r="A285" s="156"/>
      <c r="B285" s="157"/>
      <c r="C285" s="155"/>
      <c r="D285" s="155"/>
      <c r="E285" s="155"/>
      <c r="F285" s="155"/>
      <c r="G285" s="86"/>
      <c r="H285" s="87"/>
      <c r="I285" s="87"/>
      <c r="J285" s="159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</row>
    <row x14ac:dyDescent="0.25" r="286" customHeight="1" ht="16.5">
      <c r="A286" s="156"/>
      <c r="B286" s="157"/>
      <c r="C286" s="155"/>
      <c r="D286" s="155"/>
      <c r="E286" s="155"/>
      <c r="F286" s="155"/>
      <c r="G286" s="86"/>
      <c r="H286" s="87"/>
      <c r="I286" s="87"/>
      <c r="J286" s="159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</row>
    <row x14ac:dyDescent="0.25" r="287" customHeight="1" ht="16.5">
      <c r="A287" s="156"/>
      <c r="B287" s="157"/>
      <c r="C287" s="155"/>
      <c r="D287" s="155"/>
      <c r="E287" s="155"/>
      <c r="F287" s="155"/>
      <c r="G287" s="86"/>
      <c r="H287" s="87"/>
      <c r="I287" s="87"/>
      <c r="J287" s="159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</row>
    <row x14ac:dyDescent="0.25" r="288" customHeight="1" ht="16.5">
      <c r="A288" s="156"/>
      <c r="B288" s="157"/>
      <c r="C288" s="155"/>
      <c r="D288" s="155"/>
      <c r="E288" s="155"/>
      <c r="F288" s="155"/>
      <c r="G288" s="86"/>
      <c r="H288" s="87"/>
      <c r="I288" s="87"/>
      <c r="J288" s="159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</row>
    <row x14ac:dyDescent="0.25" r="289" customHeight="1" ht="16.5">
      <c r="A289" s="156"/>
      <c r="B289" s="157"/>
      <c r="C289" s="155"/>
      <c r="D289" s="155"/>
      <c r="E289" s="155"/>
      <c r="F289" s="155"/>
      <c r="G289" s="86"/>
      <c r="H289" s="87"/>
      <c r="I289" s="87"/>
      <c r="J289" s="159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</row>
    <row x14ac:dyDescent="0.25" r="290" customHeight="1" ht="16.5">
      <c r="A290" s="156"/>
      <c r="B290" s="157"/>
      <c r="C290" s="155"/>
      <c r="D290" s="155"/>
      <c r="E290" s="155"/>
      <c r="F290" s="155"/>
      <c r="G290" s="86"/>
      <c r="H290" s="87"/>
      <c r="I290" s="87"/>
      <c r="J290" s="159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</row>
    <row x14ac:dyDescent="0.25" r="291" customHeight="1" ht="16.5">
      <c r="A291" s="156"/>
      <c r="B291" s="157"/>
      <c r="C291" s="155"/>
      <c r="D291" s="155"/>
      <c r="E291" s="155"/>
      <c r="F291" s="155"/>
      <c r="G291" s="86"/>
      <c r="H291" s="87"/>
      <c r="I291" s="87"/>
      <c r="J291" s="159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</row>
    <row x14ac:dyDescent="0.25" r="292" customHeight="1" ht="16.5">
      <c r="A292" s="156"/>
      <c r="B292" s="157"/>
      <c r="C292" s="155"/>
      <c r="D292" s="155"/>
      <c r="E292" s="155"/>
      <c r="F292" s="155"/>
      <c r="G292" s="86"/>
      <c r="H292" s="87"/>
      <c r="I292" s="87"/>
      <c r="J292" s="159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</row>
    <row x14ac:dyDescent="0.25" r="293" customHeight="1" ht="16.5">
      <c r="A293" s="156"/>
      <c r="B293" s="157"/>
      <c r="C293" s="155"/>
      <c r="D293" s="155"/>
      <c r="E293" s="155"/>
      <c r="F293" s="155"/>
      <c r="G293" s="86"/>
      <c r="H293" s="87"/>
      <c r="I293" s="87"/>
      <c r="J293" s="159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</row>
    <row x14ac:dyDescent="0.25" r="294" customHeight="1" ht="16.5">
      <c r="A294" s="156"/>
      <c r="B294" s="157"/>
      <c r="C294" s="155"/>
      <c r="D294" s="155"/>
      <c r="E294" s="155"/>
      <c r="F294" s="155"/>
      <c r="G294" s="86"/>
      <c r="H294" s="87"/>
      <c r="I294" s="87"/>
      <c r="J294" s="159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</row>
    <row x14ac:dyDescent="0.25" r="295" customHeight="1" ht="16.5">
      <c r="A295" s="156"/>
      <c r="B295" s="157"/>
      <c r="C295" s="155"/>
      <c r="D295" s="155"/>
      <c r="E295" s="155"/>
      <c r="F295" s="155"/>
      <c r="G295" s="86"/>
      <c r="H295" s="87"/>
      <c r="I295" s="87"/>
      <c r="J295" s="159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</row>
    <row x14ac:dyDescent="0.25" r="296" customHeight="1" ht="16.5">
      <c r="A296" s="156"/>
      <c r="B296" s="157"/>
      <c r="C296" s="155"/>
      <c r="D296" s="155"/>
      <c r="E296" s="155"/>
      <c r="F296" s="155"/>
      <c r="G296" s="86"/>
      <c r="H296" s="87"/>
      <c r="I296" s="87"/>
      <c r="J296" s="159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</row>
    <row x14ac:dyDescent="0.25" r="297" customHeight="1" ht="16.5">
      <c r="A297" s="156"/>
      <c r="B297" s="157"/>
      <c r="C297" s="155"/>
      <c r="D297" s="155"/>
      <c r="E297" s="155"/>
      <c r="F297" s="155"/>
      <c r="G297" s="86"/>
      <c r="H297" s="87"/>
      <c r="I297" s="87"/>
      <c r="J297" s="159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</row>
    <row x14ac:dyDescent="0.25" r="298" customHeight="1" ht="16.5">
      <c r="A298" s="156"/>
      <c r="B298" s="157"/>
      <c r="C298" s="155"/>
      <c r="D298" s="155"/>
      <c r="E298" s="155"/>
      <c r="F298" s="155"/>
      <c r="G298" s="86"/>
      <c r="H298" s="87"/>
      <c r="I298" s="87"/>
      <c r="J298" s="159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</row>
    <row x14ac:dyDescent="0.25" r="299" customHeight="1" ht="16.5">
      <c r="A299" s="156"/>
      <c r="B299" s="157"/>
      <c r="C299" s="155"/>
      <c r="D299" s="155"/>
      <c r="E299" s="155"/>
      <c r="F299" s="155"/>
      <c r="G299" s="86"/>
      <c r="H299" s="87"/>
      <c r="I299" s="87"/>
      <c r="J299" s="159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</row>
    <row x14ac:dyDescent="0.25" r="300" customHeight="1" ht="16.5">
      <c r="A300" s="156"/>
      <c r="B300" s="157"/>
      <c r="C300" s="155"/>
      <c r="D300" s="155"/>
      <c r="E300" s="155"/>
      <c r="F300" s="155"/>
      <c r="G300" s="86"/>
      <c r="H300" s="87"/>
      <c r="I300" s="87"/>
      <c r="J300" s="159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</row>
    <row x14ac:dyDescent="0.25" r="301" customHeight="1" ht="16.5">
      <c r="A301" s="156"/>
      <c r="B301" s="157"/>
      <c r="C301" s="155"/>
      <c r="D301" s="155"/>
      <c r="E301" s="155"/>
      <c r="F301" s="155"/>
      <c r="G301" s="86"/>
      <c r="H301" s="87"/>
      <c r="I301" s="87"/>
      <c r="J301" s="159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</row>
    <row x14ac:dyDescent="0.25" r="302" customHeight="1" ht="16.5">
      <c r="A302" s="156"/>
      <c r="B302" s="157"/>
      <c r="C302" s="155"/>
      <c r="D302" s="155"/>
      <c r="E302" s="155"/>
      <c r="F302" s="155"/>
      <c r="G302" s="86"/>
      <c r="H302" s="87"/>
      <c r="I302" s="87"/>
      <c r="J302" s="159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</row>
    <row x14ac:dyDescent="0.25" r="303" customHeight="1" ht="16.5">
      <c r="A303" s="156"/>
      <c r="B303" s="157"/>
      <c r="C303" s="155"/>
      <c r="D303" s="155"/>
      <c r="E303" s="155"/>
      <c r="F303" s="155"/>
      <c r="G303" s="86"/>
      <c r="H303" s="87"/>
      <c r="I303" s="87"/>
      <c r="J303" s="159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</row>
    <row x14ac:dyDescent="0.25" r="304" customHeight="1" ht="16.5">
      <c r="A304" s="156"/>
      <c r="B304" s="157"/>
      <c r="C304" s="155"/>
      <c r="D304" s="155"/>
      <c r="E304" s="155"/>
      <c r="F304" s="155"/>
      <c r="G304" s="86"/>
      <c r="H304" s="87"/>
      <c r="I304" s="87"/>
      <c r="J304" s="159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</row>
    <row x14ac:dyDescent="0.25" r="305" customHeight="1" ht="16.5">
      <c r="A305" s="156"/>
      <c r="B305" s="157"/>
      <c r="C305" s="155"/>
      <c r="D305" s="155"/>
      <c r="E305" s="155"/>
      <c r="F305" s="155"/>
      <c r="G305" s="86"/>
      <c r="H305" s="87"/>
      <c r="I305" s="87"/>
      <c r="J305" s="159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</row>
    <row x14ac:dyDescent="0.25" r="306" customHeight="1" ht="16.5">
      <c r="A306" s="156"/>
      <c r="B306" s="157"/>
      <c r="C306" s="155"/>
      <c r="D306" s="155"/>
      <c r="E306" s="155"/>
      <c r="F306" s="155"/>
      <c r="G306" s="86"/>
      <c r="H306" s="87"/>
      <c r="I306" s="87"/>
      <c r="J306" s="159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</row>
    <row x14ac:dyDescent="0.25" r="307" customHeight="1" ht="16.5">
      <c r="A307" s="156"/>
      <c r="B307" s="157"/>
      <c r="C307" s="155"/>
      <c r="D307" s="155"/>
      <c r="E307" s="155"/>
      <c r="F307" s="155"/>
      <c r="G307" s="86"/>
      <c r="H307" s="87"/>
      <c r="I307" s="87"/>
      <c r="J307" s="159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</row>
    <row x14ac:dyDescent="0.25" r="308" customHeight="1" ht="16.5">
      <c r="A308" s="156"/>
      <c r="B308" s="157"/>
      <c r="C308" s="155"/>
      <c r="D308" s="155"/>
      <c r="E308" s="155"/>
      <c r="F308" s="155"/>
      <c r="G308" s="86"/>
      <c r="H308" s="87"/>
      <c r="I308" s="87"/>
      <c r="J308" s="159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</row>
    <row x14ac:dyDescent="0.25" r="309" customHeight="1" ht="16.5">
      <c r="A309" s="156"/>
      <c r="B309" s="157"/>
      <c r="C309" s="155"/>
      <c r="D309" s="155"/>
      <c r="E309" s="155"/>
      <c r="F309" s="155"/>
      <c r="G309" s="86"/>
      <c r="H309" s="87"/>
      <c r="I309" s="87"/>
      <c r="J309" s="159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</row>
    <row x14ac:dyDescent="0.25" r="310" customHeight="1" ht="16.5">
      <c r="A310" s="156"/>
      <c r="B310" s="157"/>
      <c r="C310" s="155"/>
      <c r="D310" s="155"/>
      <c r="E310" s="155"/>
      <c r="F310" s="155"/>
      <c r="G310" s="86"/>
      <c r="H310" s="87"/>
      <c r="I310" s="87"/>
      <c r="J310" s="159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</row>
    <row x14ac:dyDescent="0.25" r="311" customHeight="1" ht="16.5">
      <c r="A311" s="156"/>
      <c r="B311" s="157"/>
      <c r="C311" s="155"/>
      <c r="D311" s="155"/>
      <c r="E311" s="155"/>
      <c r="F311" s="155"/>
      <c r="G311" s="86"/>
      <c r="H311" s="87"/>
      <c r="I311" s="87"/>
      <c r="J311" s="159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</row>
    <row x14ac:dyDescent="0.25" r="312" customHeight="1" ht="16.5">
      <c r="A312" s="156"/>
      <c r="B312" s="157"/>
      <c r="C312" s="155"/>
      <c r="D312" s="155"/>
      <c r="E312" s="155"/>
      <c r="F312" s="155"/>
      <c r="G312" s="86"/>
      <c r="H312" s="87"/>
      <c r="I312" s="87"/>
      <c r="J312" s="159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</row>
    <row x14ac:dyDescent="0.25" r="313" customHeight="1" ht="16.5">
      <c r="A313" s="156"/>
      <c r="B313" s="157"/>
      <c r="C313" s="155"/>
      <c r="D313" s="155"/>
      <c r="E313" s="155"/>
      <c r="F313" s="155"/>
      <c r="G313" s="86"/>
      <c r="H313" s="87"/>
      <c r="I313" s="87"/>
      <c r="J313" s="159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</row>
    <row x14ac:dyDescent="0.25" r="314" customHeight="1" ht="16.5">
      <c r="A314" s="156"/>
      <c r="B314" s="157"/>
      <c r="C314" s="155"/>
      <c r="D314" s="155"/>
      <c r="E314" s="155"/>
      <c r="F314" s="155"/>
      <c r="G314" s="86"/>
      <c r="H314" s="87"/>
      <c r="I314" s="87"/>
      <c r="J314" s="159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</row>
    <row x14ac:dyDescent="0.25" r="315" customHeight="1" ht="16.5">
      <c r="A315" s="156"/>
      <c r="B315" s="157"/>
      <c r="C315" s="155"/>
      <c r="D315" s="155"/>
      <c r="E315" s="155"/>
      <c r="F315" s="155"/>
      <c r="G315" s="86"/>
      <c r="H315" s="87"/>
      <c r="I315" s="87"/>
      <c r="J315" s="159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</row>
    <row x14ac:dyDescent="0.25" r="316" customHeight="1" ht="16.5">
      <c r="A316" s="156"/>
      <c r="B316" s="157"/>
      <c r="C316" s="155"/>
      <c r="D316" s="155"/>
      <c r="E316" s="155"/>
      <c r="F316" s="155"/>
      <c r="G316" s="86"/>
      <c r="H316" s="87"/>
      <c r="I316" s="87"/>
      <c r="J316" s="159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</row>
    <row x14ac:dyDescent="0.25" r="317" customHeight="1" ht="16.5">
      <c r="A317" s="156"/>
      <c r="B317" s="157"/>
      <c r="C317" s="155"/>
      <c r="D317" s="155"/>
      <c r="E317" s="155"/>
      <c r="F317" s="155"/>
      <c r="G317" s="86"/>
      <c r="H317" s="87"/>
      <c r="I317" s="87"/>
      <c r="J317" s="159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</row>
    <row x14ac:dyDescent="0.25" r="318" customHeight="1" ht="16.5">
      <c r="A318" s="156"/>
      <c r="B318" s="157"/>
      <c r="C318" s="155"/>
      <c r="D318" s="155"/>
      <c r="E318" s="155"/>
      <c r="F318" s="155"/>
      <c r="G318" s="86"/>
      <c r="H318" s="87"/>
      <c r="I318" s="87"/>
      <c r="J318" s="159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</row>
    <row x14ac:dyDescent="0.25" r="319" customHeight="1" ht="16.5">
      <c r="A319" s="156"/>
      <c r="B319" s="157"/>
      <c r="C319" s="155"/>
      <c r="D319" s="155"/>
      <c r="E319" s="155"/>
      <c r="F319" s="155"/>
      <c r="G319" s="86"/>
      <c r="H319" s="87"/>
      <c r="I319" s="87"/>
      <c r="J319" s="159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</row>
    <row x14ac:dyDescent="0.25" r="320" customHeight="1" ht="16.5">
      <c r="A320" s="156"/>
      <c r="B320" s="157"/>
      <c r="C320" s="155"/>
      <c r="D320" s="155"/>
      <c r="E320" s="155"/>
      <c r="F320" s="155"/>
      <c r="G320" s="86"/>
      <c r="H320" s="87"/>
      <c r="I320" s="87"/>
      <c r="J320" s="159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</row>
    <row x14ac:dyDescent="0.25" r="321" customHeight="1" ht="16.5">
      <c r="A321" s="156"/>
      <c r="B321" s="157"/>
      <c r="C321" s="155"/>
      <c r="D321" s="155"/>
      <c r="E321" s="155"/>
      <c r="F321" s="155"/>
      <c r="G321" s="86"/>
      <c r="H321" s="87"/>
      <c r="I321" s="87"/>
      <c r="J321" s="159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</row>
    <row x14ac:dyDescent="0.25" r="322" customHeight="1" ht="16.5">
      <c r="A322" s="156"/>
      <c r="B322" s="157"/>
      <c r="C322" s="155"/>
      <c r="D322" s="155"/>
      <c r="E322" s="155"/>
      <c r="F322" s="155"/>
      <c r="G322" s="86"/>
      <c r="H322" s="87"/>
      <c r="I322" s="87"/>
      <c r="J322" s="159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</row>
    <row x14ac:dyDescent="0.25" r="323" customHeight="1" ht="16.5">
      <c r="A323" s="156"/>
      <c r="B323" s="157"/>
      <c r="C323" s="155"/>
      <c r="D323" s="155"/>
      <c r="E323" s="155"/>
      <c r="F323" s="155"/>
      <c r="G323" s="86"/>
      <c r="H323" s="87"/>
      <c r="I323" s="87"/>
      <c r="J323" s="159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</row>
    <row x14ac:dyDescent="0.25" r="324" customHeight="1" ht="16.5">
      <c r="A324" s="156"/>
      <c r="B324" s="157"/>
      <c r="C324" s="155"/>
      <c r="D324" s="155"/>
      <c r="E324" s="155"/>
      <c r="F324" s="155"/>
      <c r="G324" s="86"/>
      <c r="H324" s="87"/>
      <c r="I324" s="87"/>
      <c r="J324" s="159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</row>
    <row x14ac:dyDescent="0.25" r="325" customHeight="1" ht="16.5">
      <c r="A325" s="156"/>
      <c r="B325" s="157"/>
      <c r="C325" s="155"/>
      <c r="D325" s="155"/>
      <c r="E325" s="155"/>
      <c r="F325" s="155"/>
      <c r="G325" s="86"/>
      <c r="H325" s="87"/>
      <c r="I325" s="87"/>
      <c r="J325" s="159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</row>
    <row x14ac:dyDescent="0.25" r="326" customHeight="1" ht="16.5">
      <c r="A326" s="156"/>
      <c r="B326" s="157"/>
      <c r="C326" s="155"/>
      <c r="D326" s="155"/>
      <c r="E326" s="155"/>
      <c r="F326" s="155"/>
      <c r="G326" s="86"/>
      <c r="H326" s="87"/>
      <c r="I326" s="87"/>
      <c r="J326" s="159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</row>
    <row x14ac:dyDescent="0.25" r="327" customHeight="1" ht="16.5">
      <c r="A327" s="156"/>
      <c r="B327" s="157"/>
      <c r="C327" s="155"/>
      <c r="D327" s="155"/>
      <c r="E327" s="155"/>
      <c r="F327" s="155"/>
      <c r="G327" s="86"/>
      <c r="H327" s="87"/>
      <c r="I327" s="87"/>
      <c r="J327" s="159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</row>
    <row x14ac:dyDescent="0.25" r="328" customHeight="1" ht="16.5">
      <c r="A328" s="156"/>
      <c r="B328" s="157"/>
      <c r="C328" s="155"/>
      <c r="D328" s="155"/>
      <c r="E328" s="155"/>
      <c r="F328" s="155"/>
      <c r="G328" s="86"/>
      <c r="H328" s="87"/>
      <c r="I328" s="87"/>
      <c r="J328" s="159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</row>
    <row x14ac:dyDescent="0.25" r="329" customHeight="1" ht="16.5">
      <c r="A329" s="156"/>
      <c r="B329" s="157"/>
      <c r="C329" s="155"/>
      <c r="D329" s="155"/>
      <c r="E329" s="155"/>
      <c r="F329" s="155"/>
      <c r="G329" s="86"/>
      <c r="H329" s="87"/>
      <c r="I329" s="87"/>
      <c r="J329" s="159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</row>
    <row x14ac:dyDescent="0.25" r="330" customHeight="1" ht="16.5">
      <c r="A330" s="156"/>
      <c r="B330" s="157"/>
      <c r="C330" s="155"/>
      <c r="D330" s="155"/>
      <c r="E330" s="155"/>
      <c r="F330" s="155"/>
      <c r="G330" s="86"/>
      <c r="H330" s="87"/>
      <c r="I330" s="87"/>
      <c r="J330" s="159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</row>
    <row x14ac:dyDescent="0.25" r="331" customHeight="1" ht="16.5">
      <c r="A331" s="156"/>
      <c r="B331" s="157"/>
      <c r="C331" s="155"/>
      <c r="D331" s="155"/>
      <c r="E331" s="155"/>
      <c r="F331" s="155"/>
      <c r="G331" s="86"/>
      <c r="H331" s="87"/>
      <c r="I331" s="87"/>
      <c r="J331" s="159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</row>
    <row x14ac:dyDescent="0.25" r="332" customHeight="1" ht="16.5">
      <c r="A332" s="156"/>
      <c r="B332" s="157"/>
      <c r="C332" s="155"/>
      <c r="D332" s="155"/>
      <c r="E332" s="155"/>
      <c r="F332" s="155"/>
      <c r="G332" s="86"/>
      <c r="H332" s="87"/>
      <c r="I332" s="87"/>
      <c r="J332" s="159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</row>
    <row x14ac:dyDescent="0.25" r="333" customHeight="1" ht="16.5">
      <c r="A333" s="156"/>
      <c r="B333" s="157"/>
      <c r="C333" s="155"/>
      <c r="D333" s="155"/>
      <c r="E333" s="155"/>
      <c r="F333" s="155"/>
      <c r="G333" s="86"/>
      <c r="H333" s="87"/>
      <c r="I333" s="87"/>
      <c r="J333" s="159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</row>
    <row x14ac:dyDescent="0.25" r="334" customHeight="1" ht="16.5">
      <c r="A334" s="156"/>
      <c r="B334" s="157"/>
      <c r="C334" s="155"/>
      <c r="D334" s="155"/>
      <c r="E334" s="155"/>
      <c r="F334" s="155"/>
      <c r="G334" s="86"/>
      <c r="H334" s="87"/>
      <c r="I334" s="87"/>
      <c r="J334" s="159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</row>
    <row x14ac:dyDescent="0.25" r="335" customHeight="1" ht="16.5">
      <c r="A335" s="156"/>
      <c r="B335" s="157"/>
      <c r="C335" s="155"/>
      <c r="D335" s="155"/>
      <c r="E335" s="155"/>
      <c r="F335" s="155"/>
      <c r="G335" s="86"/>
      <c r="H335" s="87"/>
      <c r="I335" s="87"/>
      <c r="J335" s="159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</row>
    <row x14ac:dyDescent="0.25" r="336" customHeight="1" ht="16.5">
      <c r="A336" s="156"/>
      <c r="B336" s="157"/>
      <c r="C336" s="155"/>
      <c r="D336" s="155"/>
      <c r="E336" s="155"/>
      <c r="F336" s="155"/>
      <c r="G336" s="86"/>
      <c r="H336" s="87"/>
      <c r="I336" s="87"/>
      <c r="J336" s="159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</row>
    <row x14ac:dyDescent="0.25" r="337" customHeight="1" ht="16.5">
      <c r="A337" s="156"/>
      <c r="B337" s="157"/>
      <c r="C337" s="155"/>
      <c r="D337" s="155"/>
      <c r="E337" s="155"/>
      <c r="F337" s="155"/>
      <c r="G337" s="86"/>
      <c r="H337" s="87"/>
      <c r="I337" s="87"/>
      <c r="J337" s="159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</row>
    <row x14ac:dyDescent="0.25" r="338" customHeight="1" ht="16.5">
      <c r="A338" s="156"/>
      <c r="B338" s="157"/>
      <c r="C338" s="155"/>
      <c r="D338" s="155"/>
      <c r="E338" s="155"/>
      <c r="F338" s="155"/>
      <c r="G338" s="86"/>
      <c r="H338" s="87"/>
      <c r="I338" s="87"/>
      <c r="J338" s="159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</row>
    <row x14ac:dyDescent="0.25" r="339" customHeight="1" ht="16.5">
      <c r="A339" s="156"/>
      <c r="B339" s="157"/>
      <c r="C339" s="155"/>
      <c r="D339" s="155"/>
      <c r="E339" s="155"/>
      <c r="F339" s="155"/>
      <c r="G339" s="86"/>
      <c r="H339" s="87"/>
      <c r="I339" s="87"/>
      <c r="J339" s="159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</row>
    <row x14ac:dyDescent="0.25" r="340" customHeight="1" ht="16.5">
      <c r="A340" s="156"/>
      <c r="B340" s="157"/>
      <c r="C340" s="155"/>
      <c r="D340" s="155"/>
      <c r="E340" s="155"/>
      <c r="F340" s="155"/>
      <c r="G340" s="86"/>
      <c r="H340" s="87"/>
      <c r="I340" s="87"/>
      <c r="J340" s="159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</row>
    <row x14ac:dyDescent="0.25" r="341" customHeight="1" ht="16.5">
      <c r="A341" s="156"/>
      <c r="B341" s="157"/>
      <c r="C341" s="155"/>
      <c r="D341" s="155"/>
      <c r="E341" s="155"/>
      <c r="F341" s="155"/>
      <c r="G341" s="86"/>
      <c r="H341" s="87"/>
      <c r="I341" s="87"/>
      <c r="J341" s="159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</row>
    <row x14ac:dyDescent="0.25" r="342" customHeight="1" ht="16.5">
      <c r="A342" s="156"/>
      <c r="B342" s="157"/>
      <c r="C342" s="155"/>
      <c r="D342" s="155"/>
      <c r="E342" s="155"/>
      <c r="F342" s="155"/>
      <c r="G342" s="86"/>
      <c r="H342" s="87"/>
      <c r="I342" s="87"/>
      <c r="J342" s="159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</row>
    <row x14ac:dyDescent="0.25" r="343" customHeight="1" ht="16.5">
      <c r="A343" s="156"/>
      <c r="B343" s="157"/>
      <c r="C343" s="155"/>
      <c r="D343" s="155"/>
      <c r="E343" s="155"/>
      <c r="F343" s="155"/>
      <c r="G343" s="86"/>
      <c r="H343" s="87"/>
      <c r="I343" s="87"/>
      <c r="J343" s="159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</row>
    <row x14ac:dyDescent="0.25" r="344" customHeight="1" ht="16.5">
      <c r="A344" s="156"/>
      <c r="B344" s="157"/>
      <c r="C344" s="155"/>
      <c r="D344" s="155"/>
      <c r="E344" s="155"/>
      <c r="F344" s="155"/>
      <c r="G344" s="86"/>
      <c r="H344" s="87"/>
      <c r="I344" s="87"/>
      <c r="J344" s="159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</row>
    <row x14ac:dyDescent="0.25" r="345" customHeight="1" ht="16.5">
      <c r="A345" s="156"/>
      <c r="B345" s="157"/>
      <c r="C345" s="155"/>
      <c r="D345" s="155"/>
      <c r="E345" s="155"/>
      <c r="F345" s="155"/>
      <c r="G345" s="86"/>
      <c r="H345" s="87"/>
      <c r="I345" s="87"/>
      <c r="J345" s="159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</row>
    <row x14ac:dyDescent="0.25" r="346" customHeight="1" ht="16.5">
      <c r="A346" s="156"/>
      <c r="B346" s="157"/>
      <c r="C346" s="155"/>
      <c r="D346" s="155"/>
      <c r="E346" s="155"/>
      <c r="F346" s="155"/>
      <c r="G346" s="86"/>
      <c r="H346" s="87"/>
      <c r="I346" s="87"/>
      <c r="J346" s="159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</row>
    <row x14ac:dyDescent="0.25" r="347" customHeight="1" ht="16.5">
      <c r="A347" s="156"/>
      <c r="B347" s="157"/>
      <c r="C347" s="155"/>
      <c r="D347" s="155"/>
      <c r="E347" s="155"/>
      <c r="F347" s="155"/>
      <c r="G347" s="86"/>
      <c r="H347" s="87"/>
      <c r="I347" s="87"/>
      <c r="J347" s="159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</row>
    <row x14ac:dyDescent="0.25" r="348" customHeight="1" ht="16.5">
      <c r="A348" s="156"/>
      <c r="B348" s="157"/>
      <c r="C348" s="155"/>
      <c r="D348" s="155"/>
      <c r="E348" s="155"/>
      <c r="F348" s="155"/>
      <c r="G348" s="86"/>
      <c r="H348" s="87"/>
      <c r="I348" s="87"/>
      <c r="J348" s="159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</row>
    <row x14ac:dyDescent="0.25" r="349" customHeight="1" ht="16.5">
      <c r="A349" s="156"/>
      <c r="B349" s="157"/>
      <c r="C349" s="155"/>
      <c r="D349" s="155"/>
      <c r="E349" s="155"/>
      <c r="F349" s="155"/>
      <c r="G349" s="86"/>
      <c r="H349" s="87"/>
      <c r="I349" s="87"/>
      <c r="J349" s="159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</row>
    <row x14ac:dyDescent="0.25" r="350" customHeight="1" ht="16.5">
      <c r="A350" s="156"/>
      <c r="B350" s="157"/>
      <c r="C350" s="155"/>
      <c r="D350" s="155"/>
      <c r="E350" s="155"/>
      <c r="F350" s="155"/>
      <c r="G350" s="86"/>
      <c r="H350" s="87"/>
      <c r="I350" s="87"/>
      <c r="J350" s="159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</row>
    <row x14ac:dyDescent="0.25" r="351" customHeight="1" ht="16.5">
      <c r="A351" s="156"/>
      <c r="B351" s="157"/>
      <c r="C351" s="155"/>
      <c r="D351" s="155"/>
      <c r="E351" s="155"/>
      <c r="F351" s="155"/>
      <c r="G351" s="86"/>
      <c r="H351" s="87"/>
      <c r="I351" s="87"/>
      <c r="J351" s="159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</row>
    <row x14ac:dyDescent="0.25" r="352" customHeight="1" ht="16.5">
      <c r="A352" s="156"/>
      <c r="B352" s="157"/>
      <c r="C352" s="155"/>
      <c r="D352" s="155"/>
      <c r="E352" s="155"/>
      <c r="F352" s="155"/>
      <c r="G352" s="86"/>
      <c r="H352" s="87"/>
      <c r="I352" s="87"/>
      <c r="J352" s="159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</row>
    <row x14ac:dyDescent="0.25" r="353" customHeight="1" ht="16.5">
      <c r="A353" s="156"/>
      <c r="B353" s="157"/>
      <c r="C353" s="155"/>
      <c r="D353" s="155"/>
      <c r="E353" s="155"/>
      <c r="F353" s="155"/>
      <c r="G353" s="86"/>
      <c r="H353" s="87"/>
      <c r="I353" s="87"/>
      <c r="J353" s="159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</row>
    <row x14ac:dyDescent="0.25" r="354" customHeight="1" ht="16.5">
      <c r="A354" s="156"/>
      <c r="B354" s="157"/>
      <c r="C354" s="155"/>
      <c r="D354" s="155"/>
      <c r="E354" s="155"/>
      <c r="F354" s="155"/>
      <c r="G354" s="86"/>
      <c r="H354" s="87"/>
      <c r="I354" s="87"/>
      <c r="J354" s="159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</row>
    <row x14ac:dyDescent="0.25" r="355" customHeight="1" ht="16.5">
      <c r="A355" s="156"/>
      <c r="B355" s="157"/>
      <c r="C355" s="155"/>
      <c r="D355" s="155"/>
      <c r="E355" s="155"/>
      <c r="F355" s="155"/>
      <c r="G355" s="86"/>
      <c r="H355" s="87"/>
      <c r="I355" s="87"/>
      <c r="J355" s="159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</row>
    <row x14ac:dyDescent="0.25" r="356" customHeight="1" ht="16.5">
      <c r="A356" s="156"/>
      <c r="B356" s="157"/>
      <c r="C356" s="155"/>
      <c r="D356" s="155"/>
      <c r="E356" s="155"/>
      <c r="F356" s="155"/>
      <c r="G356" s="86"/>
      <c r="H356" s="87"/>
      <c r="I356" s="87"/>
      <c r="J356" s="159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</row>
    <row x14ac:dyDescent="0.25" r="357" customHeight="1" ht="16.5">
      <c r="A357" s="156"/>
      <c r="B357" s="157"/>
      <c r="C357" s="155"/>
      <c r="D357" s="155"/>
      <c r="E357" s="155"/>
      <c r="F357" s="155"/>
      <c r="G357" s="86"/>
      <c r="H357" s="87"/>
      <c r="I357" s="87"/>
      <c r="J357" s="159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</row>
    <row x14ac:dyDescent="0.25" r="358" customHeight="1" ht="16.5">
      <c r="A358" s="156"/>
      <c r="B358" s="157"/>
      <c r="C358" s="155"/>
      <c r="D358" s="155"/>
      <c r="E358" s="155"/>
      <c r="F358" s="155"/>
      <c r="G358" s="86"/>
      <c r="H358" s="87"/>
      <c r="I358" s="87"/>
      <c r="J358" s="159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</row>
    <row x14ac:dyDescent="0.25" r="359" customHeight="1" ht="16.5">
      <c r="A359" s="156"/>
      <c r="B359" s="157"/>
      <c r="C359" s="155"/>
      <c r="D359" s="155"/>
      <c r="E359" s="155"/>
      <c r="F359" s="155"/>
      <c r="G359" s="86"/>
      <c r="H359" s="87"/>
      <c r="I359" s="87"/>
      <c r="J359" s="159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</row>
    <row x14ac:dyDescent="0.25" r="360" customHeight="1" ht="16.5">
      <c r="A360" s="156"/>
      <c r="B360" s="157"/>
      <c r="C360" s="155"/>
      <c r="D360" s="155"/>
      <c r="E360" s="155"/>
      <c r="F360" s="155"/>
      <c r="G360" s="86"/>
      <c r="H360" s="87"/>
      <c r="I360" s="87"/>
      <c r="J360" s="159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</row>
    <row x14ac:dyDescent="0.25" r="361" customHeight="1" ht="16.5">
      <c r="A361" s="156"/>
      <c r="B361" s="157"/>
      <c r="C361" s="155"/>
      <c r="D361" s="155"/>
      <c r="E361" s="155"/>
      <c r="F361" s="155"/>
      <c r="G361" s="86"/>
      <c r="H361" s="87"/>
      <c r="I361" s="87"/>
      <c r="J361" s="159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</row>
    <row x14ac:dyDescent="0.25" r="362" customHeight="1" ht="16.5">
      <c r="A362" s="156"/>
      <c r="B362" s="157"/>
      <c r="C362" s="155"/>
      <c r="D362" s="155"/>
      <c r="E362" s="155"/>
      <c r="F362" s="155"/>
      <c r="G362" s="86"/>
      <c r="H362" s="87"/>
      <c r="I362" s="87"/>
      <c r="J362" s="159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</row>
    <row x14ac:dyDescent="0.25" r="363" customHeight="1" ht="16.5">
      <c r="A363" s="156"/>
      <c r="B363" s="157"/>
      <c r="C363" s="155"/>
      <c r="D363" s="155"/>
      <c r="E363" s="155"/>
      <c r="F363" s="155"/>
      <c r="G363" s="86"/>
      <c r="H363" s="87"/>
      <c r="I363" s="87"/>
      <c r="J363" s="159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</row>
    <row x14ac:dyDescent="0.25" r="364" customHeight="1" ht="16.5">
      <c r="A364" s="156"/>
      <c r="B364" s="157"/>
      <c r="C364" s="155"/>
      <c r="D364" s="155"/>
      <c r="E364" s="155"/>
      <c r="F364" s="155"/>
      <c r="G364" s="86"/>
      <c r="H364" s="87"/>
      <c r="I364" s="87"/>
      <c r="J364" s="159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</row>
    <row x14ac:dyDescent="0.25" r="365" customHeight="1" ht="16.5">
      <c r="A365" s="156"/>
      <c r="B365" s="157"/>
      <c r="C365" s="155"/>
      <c r="D365" s="155"/>
      <c r="E365" s="155"/>
      <c r="F365" s="155"/>
      <c r="G365" s="86"/>
      <c r="H365" s="87"/>
      <c r="I365" s="87"/>
      <c r="J365" s="159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</row>
    <row x14ac:dyDescent="0.25" r="366" customHeight="1" ht="16.5">
      <c r="A366" s="156"/>
      <c r="B366" s="157"/>
      <c r="C366" s="155"/>
      <c r="D366" s="155"/>
      <c r="E366" s="155"/>
      <c r="F366" s="155"/>
      <c r="G366" s="86"/>
      <c r="H366" s="87"/>
      <c r="I366" s="87"/>
      <c r="J366" s="159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</row>
    <row x14ac:dyDescent="0.25" r="367" customHeight="1" ht="16.5">
      <c r="A367" s="156"/>
      <c r="B367" s="157"/>
      <c r="C367" s="155"/>
      <c r="D367" s="155"/>
      <c r="E367" s="155"/>
      <c r="F367" s="155"/>
      <c r="G367" s="86"/>
      <c r="H367" s="87"/>
      <c r="I367" s="87"/>
      <c r="J367" s="159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</row>
    <row x14ac:dyDescent="0.25" r="368" customHeight="1" ht="16.5">
      <c r="A368" s="156"/>
      <c r="B368" s="157"/>
      <c r="C368" s="155"/>
      <c r="D368" s="155"/>
      <c r="E368" s="155"/>
      <c r="F368" s="155"/>
      <c r="G368" s="86"/>
      <c r="H368" s="87"/>
      <c r="I368" s="87"/>
      <c r="J368" s="159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</row>
    <row x14ac:dyDescent="0.25" r="369" customHeight="1" ht="16.5">
      <c r="A369" s="156"/>
      <c r="B369" s="157"/>
      <c r="C369" s="155"/>
      <c r="D369" s="155"/>
      <c r="E369" s="155"/>
      <c r="F369" s="155"/>
      <c r="G369" s="86"/>
      <c r="H369" s="87"/>
      <c r="I369" s="87"/>
      <c r="J369" s="159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</row>
    <row x14ac:dyDescent="0.25" r="370" customHeight="1" ht="16.5">
      <c r="A370" s="156"/>
      <c r="B370" s="157"/>
      <c r="C370" s="155"/>
      <c r="D370" s="155"/>
      <c r="E370" s="155"/>
      <c r="F370" s="155"/>
      <c r="G370" s="86"/>
      <c r="H370" s="87"/>
      <c r="I370" s="87"/>
      <c r="J370" s="159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</row>
    <row x14ac:dyDescent="0.25" r="371" customHeight="1" ht="16.5">
      <c r="A371" s="156"/>
      <c r="B371" s="157"/>
      <c r="C371" s="155"/>
      <c r="D371" s="155"/>
      <c r="E371" s="155"/>
      <c r="F371" s="155"/>
      <c r="G371" s="86"/>
      <c r="H371" s="87"/>
      <c r="I371" s="87"/>
      <c r="J371" s="159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</row>
    <row x14ac:dyDescent="0.25" r="372" customHeight="1" ht="16.5">
      <c r="A372" s="156"/>
      <c r="B372" s="157"/>
      <c r="C372" s="155"/>
      <c r="D372" s="155"/>
      <c r="E372" s="155"/>
      <c r="F372" s="155"/>
      <c r="G372" s="86"/>
      <c r="H372" s="87"/>
      <c r="I372" s="87"/>
      <c r="J372" s="159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</row>
    <row x14ac:dyDescent="0.25" r="373" customHeight="1" ht="16.5">
      <c r="A373" s="156"/>
      <c r="B373" s="157"/>
      <c r="C373" s="155"/>
      <c r="D373" s="155"/>
      <c r="E373" s="155"/>
      <c r="F373" s="155"/>
      <c r="G373" s="86"/>
      <c r="H373" s="87"/>
      <c r="I373" s="87"/>
      <c r="J373" s="159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</row>
    <row x14ac:dyDescent="0.25" r="374" customHeight="1" ht="16.5">
      <c r="A374" s="156"/>
      <c r="B374" s="157"/>
      <c r="C374" s="155"/>
      <c r="D374" s="155"/>
      <c r="E374" s="155"/>
      <c r="F374" s="155"/>
      <c r="G374" s="86"/>
      <c r="H374" s="87"/>
      <c r="I374" s="87"/>
      <c r="J374" s="159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</row>
    <row x14ac:dyDescent="0.25" r="375" customHeight="1" ht="16.5">
      <c r="A375" s="156"/>
      <c r="B375" s="157"/>
      <c r="C375" s="155"/>
      <c r="D375" s="155"/>
      <c r="E375" s="155"/>
      <c r="F375" s="155"/>
      <c r="G375" s="86"/>
      <c r="H375" s="87"/>
      <c r="I375" s="87"/>
      <c r="J375" s="159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</row>
    <row x14ac:dyDescent="0.25" r="376" customHeight="1" ht="16.5">
      <c r="A376" s="156"/>
      <c r="B376" s="157"/>
      <c r="C376" s="155"/>
      <c r="D376" s="155"/>
      <c r="E376" s="155"/>
      <c r="F376" s="155"/>
      <c r="G376" s="86"/>
      <c r="H376" s="87"/>
      <c r="I376" s="87"/>
      <c r="J376" s="159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</row>
    <row x14ac:dyDescent="0.25" r="377" customHeight="1" ht="16.5">
      <c r="A377" s="156"/>
      <c r="B377" s="157"/>
      <c r="C377" s="155"/>
      <c r="D377" s="155"/>
      <c r="E377" s="155"/>
      <c r="F377" s="155"/>
      <c r="G377" s="86"/>
      <c r="H377" s="87"/>
      <c r="I377" s="87"/>
      <c r="J377" s="159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</row>
    <row x14ac:dyDescent="0.25" r="378" customHeight="1" ht="16.5">
      <c r="A378" s="156"/>
      <c r="B378" s="157"/>
      <c r="C378" s="155"/>
      <c r="D378" s="155"/>
      <c r="E378" s="155"/>
      <c r="F378" s="155"/>
      <c r="G378" s="86"/>
      <c r="H378" s="87"/>
      <c r="I378" s="87"/>
      <c r="J378" s="159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</row>
    <row x14ac:dyDescent="0.25" r="379" customHeight="1" ht="16.5">
      <c r="A379" s="156"/>
      <c r="B379" s="157"/>
      <c r="C379" s="155"/>
      <c r="D379" s="155"/>
      <c r="E379" s="155"/>
      <c r="F379" s="155"/>
      <c r="G379" s="86"/>
      <c r="H379" s="87"/>
      <c r="I379" s="87"/>
      <c r="J379" s="159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</row>
    <row x14ac:dyDescent="0.25" r="380" customHeight="1" ht="16.5">
      <c r="A380" s="156"/>
      <c r="B380" s="157"/>
      <c r="C380" s="155"/>
      <c r="D380" s="155"/>
      <c r="E380" s="155"/>
      <c r="F380" s="155"/>
      <c r="G380" s="86"/>
      <c r="H380" s="87"/>
      <c r="I380" s="87"/>
      <c r="J380" s="159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</row>
    <row x14ac:dyDescent="0.25" r="381" customHeight="1" ht="16.5">
      <c r="A381" s="156"/>
      <c r="B381" s="157"/>
      <c r="C381" s="155"/>
      <c r="D381" s="155"/>
      <c r="E381" s="155"/>
      <c r="F381" s="155"/>
      <c r="G381" s="86"/>
      <c r="H381" s="87"/>
      <c r="I381" s="87"/>
      <c r="J381" s="159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</row>
    <row x14ac:dyDescent="0.25" r="382" customHeight="1" ht="16.5">
      <c r="A382" s="156"/>
      <c r="B382" s="157"/>
      <c r="C382" s="155"/>
      <c r="D382" s="155"/>
      <c r="E382" s="155"/>
      <c r="F382" s="155"/>
      <c r="G382" s="86"/>
      <c r="H382" s="87"/>
      <c r="I382" s="87"/>
      <c r="J382" s="159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</row>
    <row x14ac:dyDescent="0.25" r="383" customHeight="1" ht="16.5">
      <c r="A383" s="156"/>
      <c r="B383" s="157"/>
      <c r="C383" s="155"/>
      <c r="D383" s="155"/>
      <c r="E383" s="155"/>
      <c r="F383" s="155"/>
      <c r="G383" s="86"/>
      <c r="H383" s="87"/>
      <c r="I383" s="87"/>
      <c r="J383" s="159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</row>
    <row x14ac:dyDescent="0.25" r="384" customHeight="1" ht="16.5">
      <c r="A384" s="156"/>
      <c r="B384" s="157"/>
      <c r="C384" s="155"/>
      <c r="D384" s="155"/>
      <c r="E384" s="155"/>
      <c r="F384" s="155"/>
      <c r="G384" s="86"/>
      <c r="H384" s="87"/>
      <c r="I384" s="87"/>
      <c r="J384" s="159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</row>
    <row x14ac:dyDescent="0.25" r="385" customHeight="1" ht="16.5">
      <c r="A385" s="156"/>
      <c r="B385" s="157"/>
      <c r="C385" s="155"/>
      <c r="D385" s="155"/>
      <c r="E385" s="155"/>
      <c r="F385" s="155"/>
      <c r="G385" s="86"/>
      <c r="H385" s="87"/>
      <c r="I385" s="87"/>
      <c r="J385" s="159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</row>
    <row x14ac:dyDescent="0.25" r="386" customHeight="1" ht="16.5">
      <c r="A386" s="156"/>
      <c r="B386" s="157"/>
      <c r="C386" s="155"/>
      <c r="D386" s="155"/>
      <c r="E386" s="155"/>
      <c r="F386" s="155"/>
      <c r="G386" s="86"/>
      <c r="H386" s="87"/>
      <c r="I386" s="87"/>
      <c r="J386" s="159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</row>
    <row x14ac:dyDescent="0.25" r="387" customHeight="1" ht="16.5">
      <c r="A387" s="156"/>
      <c r="B387" s="157"/>
      <c r="C387" s="155"/>
      <c r="D387" s="155"/>
      <c r="E387" s="155"/>
      <c r="F387" s="155"/>
      <c r="G387" s="86"/>
      <c r="H387" s="87"/>
      <c r="I387" s="87"/>
      <c r="J387" s="159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</row>
    <row x14ac:dyDescent="0.25" r="388" customHeight="1" ht="16.5">
      <c r="A388" s="156"/>
      <c r="B388" s="157"/>
      <c r="C388" s="155"/>
      <c r="D388" s="155"/>
      <c r="E388" s="155"/>
      <c r="F388" s="155"/>
      <c r="G388" s="86"/>
      <c r="H388" s="87"/>
      <c r="I388" s="87"/>
      <c r="J388" s="159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</row>
    <row x14ac:dyDescent="0.25" r="389" customHeight="1" ht="16.5">
      <c r="A389" s="156"/>
      <c r="B389" s="157"/>
      <c r="C389" s="155"/>
      <c r="D389" s="155"/>
      <c r="E389" s="155"/>
      <c r="F389" s="155"/>
      <c r="G389" s="86"/>
      <c r="H389" s="87"/>
      <c r="I389" s="87"/>
      <c r="J389" s="159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</row>
    <row x14ac:dyDescent="0.25" r="390" customHeight="1" ht="16.5">
      <c r="A390" s="156"/>
      <c r="B390" s="157"/>
      <c r="C390" s="155"/>
      <c r="D390" s="155"/>
      <c r="E390" s="155"/>
      <c r="F390" s="155"/>
      <c r="G390" s="86"/>
      <c r="H390" s="87"/>
      <c r="I390" s="87"/>
      <c r="J390" s="159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</row>
    <row x14ac:dyDescent="0.25" r="391" customHeight="1" ht="16.5">
      <c r="A391" s="156"/>
      <c r="B391" s="157"/>
      <c r="C391" s="155"/>
      <c r="D391" s="155"/>
      <c r="E391" s="155"/>
      <c r="F391" s="155"/>
      <c r="G391" s="86"/>
      <c r="H391" s="87"/>
      <c r="I391" s="87"/>
      <c r="J391" s="159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</row>
    <row x14ac:dyDescent="0.25" r="392" customHeight="1" ht="16.5">
      <c r="A392" s="156"/>
      <c r="B392" s="157"/>
      <c r="C392" s="155"/>
      <c r="D392" s="155"/>
      <c r="E392" s="155"/>
      <c r="F392" s="155"/>
      <c r="G392" s="86"/>
      <c r="H392" s="87"/>
      <c r="I392" s="87"/>
      <c r="J392" s="159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</row>
    <row x14ac:dyDescent="0.25" r="393" customHeight="1" ht="16.5">
      <c r="A393" s="156"/>
      <c r="B393" s="157"/>
      <c r="C393" s="155"/>
      <c r="D393" s="155"/>
      <c r="E393" s="155"/>
      <c r="F393" s="155"/>
      <c r="G393" s="86"/>
      <c r="H393" s="87"/>
      <c r="I393" s="87"/>
      <c r="J393" s="159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</row>
    <row x14ac:dyDescent="0.25" r="394" customHeight="1" ht="16.5">
      <c r="A394" s="156"/>
      <c r="B394" s="157"/>
      <c r="C394" s="155"/>
      <c r="D394" s="155"/>
      <c r="E394" s="155"/>
      <c r="F394" s="155"/>
      <c r="G394" s="86"/>
      <c r="H394" s="87"/>
      <c r="I394" s="87"/>
      <c r="J394" s="159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</row>
    <row x14ac:dyDescent="0.25" r="395" customHeight="1" ht="16.5">
      <c r="A395" s="156"/>
      <c r="B395" s="157"/>
      <c r="C395" s="155"/>
      <c r="D395" s="155"/>
      <c r="E395" s="155"/>
      <c r="F395" s="155"/>
      <c r="G395" s="86"/>
      <c r="H395" s="87"/>
      <c r="I395" s="87"/>
      <c r="J395" s="159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</row>
    <row x14ac:dyDescent="0.25" r="396" customHeight="1" ht="16.5">
      <c r="A396" s="156"/>
      <c r="B396" s="157"/>
      <c r="C396" s="155"/>
      <c r="D396" s="155"/>
      <c r="E396" s="155"/>
      <c r="F396" s="155"/>
      <c r="G396" s="86"/>
      <c r="H396" s="87"/>
      <c r="I396" s="87"/>
      <c r="J396" s="159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</row>
    <row x14ac:dyDescent="0.25" r="397" customHeight="1" ht="16.5">
      <c r="A397" s="156"/>
      <c r="B397" s="157"/>
      <c r="C397" s="155"/>
      <c r="D397" s="155"/>
      <c r="E397" s="155"/>
      <c r="F397" s="155"/>
      <c r="G397" s="86"/>
      <c r="H397" s="87"/>
      <c r="I397" s="87"/>
      <c r="J397" s="159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</row>
    <row x14ac:dyDescent="0.25" r="398" customHeight="1" ht="16.5">
      <c r="A398" s="156"/>
      <c r="B398" s="157"/>
      <c r="C398" s="155"/>
      <c r="D398" s="155"/>
      <c r="E398" s="155"/>
      <c r="F398" s="155"/>
      <c r="G398" s="86"/>
      <c r="H398" s="87"/>
      <c r="I398" s="87"/>
      <c r="J398" s="159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</row>
    <row x14ac:dyDescent="0.25" r="399" customHeight="1" ht="16.5">
      <c r="A399" s="156"/>
      <c r="B399" s="157"/>
      <c r="C399" s="155"/>
      <c r="D399" s="155"/>
      <c r="E399" s="155"/>
      <c r="F399" s="155"/>
      <c r="G399" s="86"/>
      <c r="H399" s="87"/>
      <c r="I399" s="87"/>
      <c r="J399" s="159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</row>
    <row x14ac:dyDescent="0.25" r="400" customHeight="1" ht="16.5">
      <c r="A400" s="156"/>
      <c r="B400" s="157"/>
      <c r="C400" s="155"/>
      <c r="D400" s="155"/>
      <c r="E400" s="155"/>
      <c r="F400" s="155"/>
      <c r="G400" s="86"/>
      <c r="H400" s="87"/>
      <c r="I400" s="87"/>
      <c r="J400" s="159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</row>
    <row x14ac:dyDescent="0.25" r="401" customHeight="1" ht="16.5">
      <c r="A401" s="156"/>
      <c r="B401" s="157"/>
      <c r="C401" s="155"/>
      <c r="D401" s="155"/>
      <c r="E401" s="155"/>
      <c r="F401" s="155"/>
      <c r="G401" s="86"/>
      <c r="H401" s="87"/>
      <c r="I401" s="87"/>
      <c r="J401" s="159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</row>
    <row x14ac:dyDescent="0.25" r="402" customHeight="1" ht="16.5">
      <c r="A402" s="156"/>
      <c r="B402" s="157"/>
      <c r="C402" s="155"/>
      <c r="D402" s="155"/>
      <c r="E402" s="155"/>
      <c r="F402" s="155"/>
      <c r="G402" s="86"/>
      <c r="H402" s="87"/>
      <c r="I402" s="87"/>
      <c r="J402" s="159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</row>
    <row x14ac:dyDescent="0.25" r="403" customHeight="1" ht="16.5">
      <c r="A403" s="156"/>
      <c r="B403" s="157"/>
      <c r="C403" s="155"/>
      <c r="D403" s="155"/>
      <c r="E403" s="155"/>
      <c r="F403" s="155"/>
      <c r="G403" s="86"/>
      <c r="H403" s="87"/>
      <c r="I403" s="87"/>
      <c r="J403" s="159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</row>
    <row x14ac:dyDescent="0.25" r="404" customHeight="1" ht="16.5">
      <c r="A404" s="156"/>
      <c r="B404" s="157"/>
      <c r="C404" s="155"/>
      <c r="D404" s="155"/>
      <c r="E404" s="155"/>
      <c r="F404" s="155"/>
      <c r="G404" s="86"/>
      <c r="H404" s="87"/>
      <c r="I404" s="87"/>
      <c r="J404" s="159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</row>
    <row x14ac:dyDescent="0.25" r="405" customHeight="1" ht="16.5">
      <c r="A405" s="156"/>
      <c r="B405" s="157"/>
      <c r="C405" s="155"/>
      <c r="D405" s="155"/>
      <c r="E405" s="155"/>
      <c r="F405" s="155"/>
      <c r="G405" s="86"/>
      <c r="H405" s="87"/>
      <c r="I405" s="87"/>
      <c r="J405" s="159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</row>
    <row x14ac:dyDescent="0.25" r="406" customHeight="1" ht="16.5">
      <c r="A406" s="156"/>
      <c r="B406" s="157"/>
      <c r="C406" s="155"/>
      <c r="D406" s="155"/>
      <c r="E406" s="155"/>
      <c r="F406" s="155"/>
      <c r="G406" s="86"/>
      <c r="H406" s="87"/>
      <c r="I406" s="87"/>
      <c r="J406" s="159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</row>
    <row x14ac:dyDescent="0.25" r="407" customHeight="1" ht="16.5">
      <c r="A407" s="156"/>
      <c r="B407" s="157"/>
      <c r="C407" s="155"/>
      <c r="D407" s="155"/>
      <c r="E407" s="155"/>
      <c r="F407" s="155"/>
      <c r="G407" s="86"/>
      <c r="H407" s="87"/>
      <c r="I407" s="87"/>
      <c r="J407" s="159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</row>
    <row x14ac:dyDescent="0.25" r="408" customHeight="1" ht="16.5">
      <c r="A408" s="156"/>
      <c r="B408" s="157"/>
      <c r="C408" s="155"/>
      <c r="D408" s="155"/>
      <c r="E408" s="155"/>
      <c r="F408" s="155"/>
      <c r="G408" s="86"/>
      <c r="H408" s="87"/>
      <c r="I408" s="87"/>
      <c r="J408" s="159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</row>
    <row x14ac:dyDescent="0.25" r="409" customHeight="1" ht="16.5">
      <c r="A409" s="156"/>
      <c r="B409" s="157"/>
      <c r="C409" s="155"/>
      <c r="D409" s="155"/>
      <c r="E409" s="155"/>
      <c r="F409" s="155"/>
      <c r="G409" s="86"/>
      <c r="H409" s="87"/>
      <c r="I409" s="87"/>
      <c r="J409" s="159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</row>
    <row x14ac:dyDescent="0.25" r="410" customHeight="1" ht="16.5">
      <c r="A410" s="156"/>
      <c r="B410" s="157"/>
      <c r="C410" s="155"/>
      <c r="D410" s="155"/>
      <c r="E410" s="155"/>
      <c r="F410" s="155"/>
      <c r="G410" s="86"/>
      <c r="H410" s="87"/>
      <c r="I410" s="87"/>
      <c r="J410" s="159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</row>
    <row x14ac:dyDescent="0.25" r="411" customHeight="1" ht="16.5">
      <c r="A411" s="156"/>
      <c r="B411" s="157"/>
      <c r="C411" s="155"/>
      <c r="D411" s="155"/>
      <c r="E411" s="155"/>
      <c r="F411" s="155"/>
      <c r="G411" s="86"/>
      <c r="H411" s="87"/>
      <c r="I411" s="87"/>
      <c r="J411" s="159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</row>
    <row x14ac:dyDescent="0.25" r="412" customHeight="1" ht="16.5">
      <c r="A412" s="156"/>
      <c r="B412" s="157"/>
      <c r="C412" s="155"/>
      <c r="D412" s="155"/>
      <c r="E412" s="155"/>
      <c r="F412" s="155"/>
      <c r="G412" s="86"/>
      <c r="H412" s="87"/>
      <c r="I412" s="87"/>
      <c r="J412" s="159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</row>
    <row x14ac:dyDescent="0.25" r="413" customHeight="1" ht="16.5">
      <c r="A413" s="156"/>
      <c r="B413" s="157"/>
      <c r="C413" s="155"/>
      <c r="D413" s="155"/>
      <c r="E413" s="155"/>
      <c r="F413" s="155"/>
      <c r="G413" s="86"/>
      <c r="H413" s="87"/>
      <c r="I413" s="87"/>
      <c r="J413" s="159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</row>
    <row x14ac:dyDescent="0.25" r="414" customHeight="1" ht="16.5">
      <c r="A414" s="156"/>
      <c r="B414" s="157"/>
      <c r="C414" s="155"/>
      <c r="D414" s="155"/>
      <c r="E414" s="155"/>
      <c r="F414" s="155"/>
      <c r="G414" s="86"/>
      <c r="H414" s="87"/>
      <c r="I414" s="87"/>
      <c r="J414" s="159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</row>
    <row x14ac:dyDescent="0.25" r="415" customHeight="1" ht="16.5">
      <c r="A415" s="156"/>
      <c r="B415" s="157"/>
      <c r="C415" s="155"/>
      <c r="D415" s="155"/>
      <c r="E415" s="155"/>
      <c r="F415" s="155"/>
      <c r="G415" s="86"/>
      <c r="H415" s="87"/>
      <c r="I415" s="87"/>
      <c r="J415" s="159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</row>
    <row x14ac:dyDescent="0.25" r="416" customHeight="1" ht="16.5">
      <c r="A416" s="156"/>
      <c r="B416" s="157"/>
      <c r="C416" s="155"/>
      <c r="D416" s="155"/>
      <c r="E416" s="155"/>
      <c r="F416" s="155"/>
      <c r="G416" s="86"/>
      <c r="H416" s="87"/>
      <c r="I416" s="87"/>
      <c r="J416" s="159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</row>
    <row x14ac:dyDescent="0.25" r="417" customHeight="1" ht="16.5">
      <c r="A417" s="156"/>
      <c r="B417" s="157"/>
      <c r="C417" s="155"/>
      <c r="D417" s="155"/>
      <c r="E417" s="155"/>
      <c r="F417" s="155"/>
      <c r="G417" s="86"/>
      <c r="H417" s="87"/>
      <c r="I417" s="87"/>
      <c r="J417" s="159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</row>
    <row x14ac:dyDescent="0.25" r="418" customHeight="1" ht="16.5">
      <c r="A418" s="156"/>
      <c r="B418" s="157"/>
      <c r="C418" s="155"/>
      <c r="D418" s="155"/>
      <c r="E418" s="155"/>
      <c r="F418" s="155"/>
      <c r="G418" s="86"/>
      <c r="H418" s="87"/>
      <c r="I418" s="87"/>
      <c r="J418" s="159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</row>
    <row x14ac:dyDescent="0.25" r="419" customHeight="1" ht="16.5">
      <c r="A419" s="156"/>
      <c r="B419" s="157"/>
      <c r="C419" s="155"/>
      <c r="D419" s="155"/>
      <c r="E419" s="155"/>
      <c r="F419" s="155"/>
      <c r="G419" s="86"/>
      <c r="H419" s="87"/>
      <c r="I419" s="87"/>
      <c r="J419" s="159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</row>
    <row x14ac:dyDescent="0.25" r="420" customHeight="1" ht="16.5">
      <c r="A420" s="156"/>
      <c r="B420" s="157"/>
      <c r="C420" s="155"/>
      <c r="D420" s="155"/>
      <c r="E420" s="155"/>
      <c r="F420" s="155"/>
      <c r="G420" s="86"/>
      <c r="H420" s="87"/>
      <c r="I420" s="87"/>
      <c r="J420" s="159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</row>
    <row x14ac:dyDescent="0.25" r="421" customHeight="1" ht="16.5">
      <c r="A421" s="156"/>
      <c r="B421" s="157"/>
      <c r="C421" s="155"/>
      <c r="D421" s="155"/>
      <c r="E421" s="155"/>
      <c r="F421" s="155"/>
      <c r="G421" s="86"/>
      <c r="H421" s="87"/>
      <c r="I421" s="87"/>
      <c r="J421" s="159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</row>
    <row x14ac:dyDescent="0.25" r="422" customHeight="1" ht="16.5">
      <c r="A422" s="156"/>
      <c r="B422" s="157"/>
      <c r="C422" s="155"/>
      <c r="D422" s="155"/>
      <c r="E422" s="155"/>
      <c r="F422" s="155"/>
      <c r="G422" s="86"/>
      <c r="H422" s="87"/>
      <c r="I422" s="87"/>
      <c r="J422" s="159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</row>
    <row x14ac:dyDescent="0.25" r="423" customHeight="1" ht="16.5">
      <c r="A423" s="156"/>
      <c r="B423" s="157"/>
      <c r="C423" s="155"/>
      <c r="D423" s="155"/>
      <c r="E423" s="155"/>
      <c r="F423" s="155"/>
      <c r="G423" s="86"/>
      <c r="H423" s="87"/>
      <c r="I423" s="87"/>
      <c r="J423" s="159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</row>
    <row x14ac:dyDescent="0.25" r="424" customHeight="1" ht="16.5">
      <c r="A424" s="156"/>
      <c r="B424" s="157"/>
      <c r="C424" s="155"/>
      <c r="D424" s="155"/>
      <c r="E424" s="155"/>
      <c r="F424" s="155"/>
      <c r="G424" s="86"/>
      <c r="H424" s="87"/>
      <c r="I424" s="87"/>
      <c r="J424" s="159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</row>
    <row x14ac:dyDescent="0.25" r="425" customHeight="1" ht="16.5">
      <c r="A425" s="156"/>
      <c r="B425" s="157"/>
      <c r="C425" s="155"/>
      <c r="D425" s="155"/>
      <c r="E425" s="155"/>
      <c r="F425" s="155"/>
      <c r="G425" s="86"/>
      <c r="H425" s="87"/>
      <c r="I425" s="87"/>
      <c r="J425" s="159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</row>
    <row x14ac:dyDescent="0.25" r="426" customHeight="1" ht="16.5">
      <c r="A426" s="156"/>
      <c r="B426" s="157"/>
      <c r="C426" s="155"/>
      <c r="D426" s="155"/>
      <c r="E426" s="155"/>
      <c r="F426" s="155"/>
      <c r="G426" s="86"/>
      <c r="H426" s="87"/>
      <c r="I426" s="87"/>
      <c r="J426" s="159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</row>
    <row x14ac:dyDescent="0.25" r="427" customHeight="1" ht="16.5">
      <c r="A427" s="156"/>
      <c r="B427" s="157"/>
      <c r="C427" s="155"/>
      <c r="D427" s="155"/>
      <c r="E427" s="155"/>
      <c r="F427" s="155"/>
      <c r="G427" s="86"/>
      <c r="H427" s="87"/>
      <c r="I427" s="87"/>
      <c r="J427" s="159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</row>
    <row x14ac:dyDescent="0.25" r="428" customHeight="1" ht="16.5">
      <c r="A428" s="156"/>
      <c r="B428" s="157"/>
      <c r="C428" s="155"/>
      <c r="D428" s="155"/>
      <c r="E428" s="155"/>
      <c r="F428" s="155"/>
      <c r="G428" s="86"/>
      <c r="H428" s="87"/>
      <c r="I428" s="87"/>
      <c r="J428" s="159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</row>
    <row x14ac:dyDescent="0.25" r="429" customHeight="1" ht="16.5">
      <c r="A429" s="156"/>
      <c r="B429" s="157"/>
      <c r="C429" s="155"/>
      <c r="D429" s="155"/>
      <c r="E429" s="155"/>
      <c r="F429" s="155"/>
      <c r="G429" s="86"/>
      <c r="H429" s="87"/>
      <c r="I429" s="87"/>
      <c r="J429" s="159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</row>
    <row x14ac:dyDescent="0.25" r="430" customHeight="1" ht="16.5">
      <c r="A430" s="156"/>
      <c r="B430" s="157"/>
      <c r="C430" s="155"/>
      <c r="D430" s="155"/>
      <c r="E430" s="155"/>
      <c r="F430" s="155"/>
      <c r="G430" s="86"/>
      <c r="H430" s="87"/>
      <c r="I430" s="87"/>
      <c r="J430" s="159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</row>
    <row x14ac:dyDescent="0.25" r="431" customHeight="1" ht="16.5">
      <c r="A431" s="156"/>
      <c r="B431" s="157"/>
      <c r="C431" s="155"/>
      <c r="D431" s="155"/>
      <c r="E431" s="155"/>
      <c r="F431" s="155"/>
      <c r="G431" s="86"/>
      <c r="H431" s="87"/>
      <c r="I431" s="87"/>
      <c r="J431" s="159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</row>
    <row x14ac:dyDescent="0.25" r="432" customHeight="1" ht="16.5">
      <c r="A432" s="156"/>
      <c r="B432" s="157"/>
      <c r="C432" s="155"/>
      <c r="D432" s="155"/>
      <c r="E432" s="155"/>
      <c r="F432" s="155"/>
      <c r="G432" s="86"/>
      <c r="H432" s="87"/>
      <c r="I432" s="87"/>
      <c r="J432" s="159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</row>
    <row x14ac:dyDescent="0.25" r="433" customHeight="1" ht="16.5">
      <c r="A433" s="156"/>
      <c r="B433" s="157"/>
      <c r="C433" s="155"/>
      <c r="D433" s="155"/>
      <c r="E433" s="155"/>
      <c r="F433" s="155"/>
      <c r="G433" s="86"/>
      <c r="H433" s="87"/>
      <c r="I433" s="87"/>
      <c r="J433" s="159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</row>
    <row x14ac:dyDescent="0.25" r="434" customHeight="1" ht="16.5">
      <c r="A434" s="156"/>
      <c r="B434" s="157"/>
      <c r="C434" s="155"/>
      <c r="D434" s="155"/>
      <c r="E434" s="155"/>
      <c r="F434" s="155"/>
      <c r="G434" s="86"/>
      <c r="H434" s="87"/>
      <c r="I434" s="87"/>
      <c r="J434" s="159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</row>
    <row x14ac:dyDescent="0.25" r="435" customHeight="1" ht="16.5">
      <c r="A435" s="156"/>
      <c r="B435" s="157"/>
      <c r="C435" s="155"/>
      <c r="D435" s="155"/>
      <c r="E435" s="155"/>
      <c r="F435" s="155"/>
      <c r="G435" s="86"/>
      <c r="H435" s="87"/>
      <c r="I435" s="87"/>
      <c r="J435" s="159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</row>
    <row x14ac:dyDescent="0.25" r="436" customHeight="1" ht="16.5">
      <c r="A436" s="156"/>
      <c r="B436" s="157"/>
      <c r="C436" s="155"/>
      <c r="D436" s="155"/>
      <c r="E436" s="155"/>
      <c r="F436" s="155"/>
      <c r="G436" s="86"/>
      <c r="H436" s="87"/>
      <c r="I436" s="87"/>
      <c r="J436" s="159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</row>
    <row x14ac:dyDescent="0.25" r="437" customHeight="1" ht="16.5">
      <c r="A437" s="156"/>
      <c r="B437" s="157"/>
      <c r="C437" s="155"/>
      <c r="D437" s="155"/>
      <c r="E437" s="155"/>
      <c r="F437" s="155"/>
      <c r="G437" s="86"/>
      <c r="H437" s="87"/>
      <c r="I437" s="87"/>
      <c r="J437" s="159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</row>
    <row x14ac:dyDescent="0.25" r="438" customHeight="1" ht="16.5">
      <c r="A438" s="156"/>
      <c r="B438" s="157"/>
      <c r="C438" s="155"/>
      <c r="D438" s="155"/>
      <c r="E438" s="155"/>
      <c r="F438" s="155"/>
      <c r="G438" s="86"/>
      <c r="H438" s="87"/>
      <c r="I438" s="87"/>
      <c r="J438" s="159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</row>
    <row x14ac:dyDescent="0.25" r="439" customHeight="1" ht="16.5">
      <c r="A439" s="156"/>
      <c r="B439" s="157"/>
      <c r="C439" s="155"/>
      <c r="D439" s="155"/>
      <c r="E439" s="155"/>
      <c r="F439" s="155"/>
      <c r="G439" s="86"/>
      <c r="H439" s="87"/>
      <c r="I439" s="87"/>
      <c r="J439" s="159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</row>
    <row x14ac:dyDescent="0.25" r="440" customHeight="1" ht="16.5">
      <c r="A440" s="156"/>
      <c r="B440" s="157"/>
      <c r="C440" s="155"/>
      <c r="D440" s="155"/>
      <c r="E440" s="155"/>
      <c r="F440" s="155"/>
      <c r="G440" s="86"/>
      <c r="H440" s="87"/>
      <c r="I440" s="87"/>
      <c r="J440" s="159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</row>
    <row x14ac:dyDescent="0.25" r="441" customHeight="1" ht="16.5">
      <c r="A441" s="156"/>
      <c r="B441" s="157"/>
      <c r="C441" s="155"/>
      <c r="D441" s="155"/>
      <c r="E441" s="155"/>
      <c r="F441" s="155"/>
      <c r="G441" s="86"/>
      <c r="H441" s="87"/>
      <c r="I441" s="87"/>
      <c r="J441" s="159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</row>
    <row x14ac:dyDescent="0.25" r="442" customHeight="1" ht="16.5">
      <c r="A442" s="156"/>
      <c r="B442" s="157"/>
      <c r="C442" s="155"/>
      <c r="D442" s="155"/>
      <c r="E442" s="155"/>
      <c r="F442" s="155"/>
      <c r="G442" s="86"/>
      <c r="H442" s="87"/>
      <c r="I442" s="87"/>
      <c r="J442" s="159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</row>
    <row x14ac:dyDescent="0.25" r="443" customHeight="1" ht="16.5">
      <c r="A443" s="156"/>
      <c r="B443" s="157"/>
      <c r="C443" s="155"/>
      <c r="D443" s="155"/>
      <c r="E443" s="155"/>
      <c r="F443" s="155"/>
      <c r="G443" s="86"/>
      <c r="H443" s="87"/>
      <c r="I443" s="87"/>
      <c r="J443" s="159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</row>
    <row x14ac:dyDescent="0.25" r="444" customHeight="1" ht="16.5">
      <c r="A444" s="156"/>
      <c r="B444" s="157"/>
      <c r="C444" s="155"/>
      <c r="D444" s="155"/>
      <c r="E444" s="155"/>
      <c r="F444" s="155"/>
      <c r="G444" s="86"/>
      <c r="H444" s="87"/>
      <c r="I444" s="87"/>
      <c r="J444" s="159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</row>
    <row x14ac:dyDescent="0.25" r="445" customHeight="1" ht="16.5">
      <c r="A445" s="156"/>
      <c r="B445" s="157"/>
      <c r="C445" s="155"/>
      <c r="D445" s="155"/>
      <c r="E445" s="155"/>
      <c r="F445" s="155"/>
      <c r="G445" s="86"/>
      <c r="H445" s="87"/>
      <c r="I445" s="87"/>
      <c r="J445" s="159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</row>
    <row x14ac:dyDescent="0.25" r="446" customHeight="1" ht="16.5">
      <c r="A446" s="156"/>
      <c r="B446" s="157"/>
      <c r="C446" s="155"/>
      <c r="D446" s="155"/>
      <c r="E446" s="155"/>
      <c r="F446" s="155"/>
      <c r="G446" s="86"/>
      <c r="H446" s="87"/>
      <c r="I446" s="87"/>
      <c r="J446" s="159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</row>
    <row x14ac:dyDescent="0.25" r="447" customHeight="1" ht="16.5">
      <c r="A447" s="156"/>
      <c r="B447" s="157"/>
      <c r="C447" s="155"/>
      <c r="D447" s="155"/>
      <c r="E447" s="155"/>
      <c r="F447" s="155"/>
      <c r="G447" s="86"/>
      <c r="H447" s="87"/>
      <c r="I447" s="87"/>
      <c r="J447" s="159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</row>
    <row x14ac:dyDescent="0.25" r="448" customHeight="1" ht="16.5">
      <c r="A448" s="156"/>
      <c r="B448" s="157"/>
      <c r="C448" s="155"/>
      <c r="D448" s="155"/>
      <c r="E448" s="155"/>
      <c r="F448" s="155"/>
      <c r="G448" s="86"/>
      <c r="H448" s="87"/>
      <c r="I448" s="87"/>
      <c r="J448" s="159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</row>
    <row x14ac:dyDescent="0.25" r="449" customHeight="1" ht="16.5">
      <c r="A449" s="156"/>
      <c r="B449" s="157"/>
      <c r="C449" s="155"/>
      <c r="D449" s="155"/>
      <c r="E449" s="155"/>
      <c r="F449" s="155"/>
      <c r="G449" s="86"/>
      <c r="H449" s="87"/>
      <c r="I449" s="87"/>
      <c r="J449" s="159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</row>
    <row x14ac:dyDescent="0.25" r="450" customHeight="1" ht="16.5">
      <c r="A450" s="156"/>
      <c r="B450" s="157"/>
      <c r="C450" s="155"/>
      <c r="D450" s="155"/>
      <c r="E450" s="155"/>
      <c r="F450" s="155"/>
      <c r="G450" s="86"/>
      <c r="H450" s="87"/>
      <c r="I450" s="87"/>
      <c r="J450" s="159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</row>
    <row x14ac:dyDescent="0.25" r="451" customHeight="1" ht="16.5">
      <c r="A451" s="156"/>
      <c r="B451" s="157"/>
      <c r="C451" s="155"/>
      <c r="D451" s="155"/>
      <c r="E451" s="155"/>
      <c r="F451" s="155"/>
      <c r="G451" s="86"/>
      <c r="H451" s="87"/>
      <c r="I451" s="87"/>
      <c r="J451" s="159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</row>
    <row x14ac:dyDescent="0.25" r="452" customHeight="1" ht="16.5">
      <c r="A452" s="156"/>
      <c r="B452" s="157"/>
      <c r="C452" s="155"/>
      <c r="D452" s="155"/>
      <c r="E452" s="155"/>
      <c r="F452" s="155"/>
      <c r="G452" s="86"/>
      <c r="H452" s="87"/>
      <c r="I452" s="87"/>
      <c r="J452" s="159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</row>
    <row x14ac:dyDescent="0.25" r="453" customHeight="1" ht="16.5">
      <c r="A453" s="156"/>
      <c r="B453" s="157"/>
      <c r="C453" s="155"/>
      <c r="D453" s="155"/>
      <c r="E453" s="155"/>
      <c r="F453" s="155"/>
      <c r="G453" s="86"/>
      <c r="H453" s="87"/>
      <c r="I453" s="87"/>
      <c r="J453" s="159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</row>
    <row x14ac:dyDescent="0.25" r="454" customHeight="1" ht="16.5">
      <c r="A454" s="156"/>
      <c r="B454" s="157"/>
      <c r="C454" s="155"/>
      <c r="D454" s="155"/>
      <c r="E454" s="155"/>
      <c r="F454" s="155"/>
      <c r="G454" s="86"/>
      <c r="H454" s="87"/>
      <c r="I454" s="87"/>
      <c r="J454" s="159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</row>
    <row x14ac:dyDescent="0.25" r="455" customHeight="1" ht="16.5">
      <c r="A455" s="156"/>
      <c r="B455" s="157"/>
      <c r="C455" s="155"/>
      <c r="D455" s="155"/>
      <c r="E455" s="155"/>
      <c r="F455" s="155"/>
      <c r="G455" s="86"/>
      <c r="H455" s="87"/>
      <c r="I455" s="87"/>
      <c r="J455" s="159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</row>
    <row x14ac:dyDescent="0.25" r="456" customHeight="1" ht="16.5">
      <c r="A456" s="156"/>
      <c r="B456" s="157"/>
      <c r="C456" s="155"/>
      <c r="D456" s="155"/>
      <c r="E456" s="155"/>
      <c r="F456" s="155"/>
      <c r="G456" s="86"/>
      <c r="H456" s="87"/>
      <c r="I456" s="87"/>
      <c r="J456" s="159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</row>
    <row x14ac:dyDescent="0.25" r="457" customHeight="1" ht="16.5">
      <c r="A457" s="156"/>
      <c r="B457" s="157"/>
      <c r="C457" s="155"/>
      <c r="D457" s="155"/>
      <c r="E457" s="155"/>
      <c r="F457" s="155"/>
      <c r="G457" s="86"/>
      <c r="H457" s="87"/>
      <c r="I457" s="87"/>
      <c r="J457" s="159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</row>
    <row x14ac:dyDescent="0.25" r="458" customHeight="1" ht="16.5">
      <c r="A458" s="156"/>
      <c r="B458" s="157"/>
      <c r="C458" s="155"/>
      <c r="D458" s="155"/>
      <c r="E458" s="155"/>
      <c r="F458" s="155"/>
      <c r="G458" s="86"/>
      <c r="H458" s="87"/>
      <c r="I458" s="87"/>
      <c r="J458" s="159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</row>
    <row x14ac:dyDescent="0.25" r="459" customHeight="1" ht="16.5">
      <c r="A459" s="156"/>
      <c r="B459" s="157"/>
      <c r="C459" s="155"/>
      <c r="D459" s="155"/>
      <c r="E459" s="155"/>
      <c r="F459" s="155"/>
      <c r="G459" s="86"/>
      <c r="H459" s="87"/>
      <c r="I459" s="87"/>
      <c r="J459" s="159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</row>
    <row x14ac:dyDescent="0.25" r="460" customHeight="1" ht="16.5">
      <c r="A460" s="156"/>
      <c r="B460" s="157"/>
      <c r="C460" s="155"/>
      <c r="D460" s="155"/>
      <c r="E460" s="155"/>
      <c r="F460" s="155"/>
      <c r="G460" s="86"/>
      <c r="H460" s="87"/>
      <c r="I460" s="87"/>
      <c r="J460" s="159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</row>
    <row x14ac:dyDescent="0.25" r="461" customHeight="1" ht="16.5">
      <c r="A461" s="156"/>
      <c r="B461" s="157"/>
      <c r="C461" s="155"/>
      <c r="D461" s="155"/>
      <c r="E461" s="155"/>
      <c r="F461" s="155"/>
      <c r="G461" s="86"/>
      <c r="H461" s="87"/>
      <c r="I461" s="87"/>
      <c r="J461" s="159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</row>
    <row x14ac:dyDescent="0.25" r="462" customHeight="1" ht="16.5">
      <c r="A462" s="156"/>
      <c r="B462" s="157"/>
      <c r="C462" s="155"/>
      <c r="D462" s="155"/>
      <c r="E462" s="155"/>
      <c r="F462" s="155"/>
      <c r="G462" s="86"/>
      <c r="H462" s="87"/>
      <c r="I462" s="87"/>
      <c r="J462" s="159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</row>
    <row x14ac:dyDescent="0.25" r="463" customHeight="1" ht="16.5">
      <c r="A463" s="156"/>
      <c r="B463" s="157"/>
      <c r="C463" s="155"/>
      <c r="D463" s="155"/>
      <c r="E463" s="155"/>
      <c r="F463" s="155"/>
      <c r="G463" s="86"/>
      <c r="H463" s="87"/>
      <c r="I463" s="87"/>
      <c r="J463" s="159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</row>
    <row x14ac:dyDescent="0.25" r="464" customHeight="1" ht="16.5">
      <c r="A464" s="156"/>
      <c r="B464" s="157"/>
      <c r="C464" s="155"/>
      <c r="D464" s="155"/>
      <c r="E464" s="155"/>
      <c r="F464" s="155"/>
      <c r="G464" s="86"/>
      <c r="H464" s="87"/>
      <c r="I464" s="87"/>
      <c r="J464" s="159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</row>
    <row x14ac:dyDescent="0.25" r="465" customHeight="1" ht="16.5">
      <c r="A465" s="156"/>
      <c r="B465" s="157"/>
      <c r="C465" s="155"/>
      <c r="D465" s="155"/>
      <c r="E465" s="155"/>
      <c r="F465" s="155"/>
      <c r="G465" s="86"/>
      <c r="H465" s="87"/>
      <c r="I465" s="87"/>
      <c r="J465" s="159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</row>
    <row x14ac:dyDescent="0.25" r="466" customHeight="1" ht="16.5">
      <c r="A466" s="156"/>
      <c r="B466" s="157"/>
      <c r="C466" s="155"/>
      <c r="D466" s="155"/>
      <c r="E466" s="155"/>
      <c r="F466" s="155"/>
      <c r="G466" s="86"/>
      <c r="H466" s="87"/>
      <c r="I466" s="87"/>
      <c r="J466" s="159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</row>
    <row x14ac:dyDescent="0.25" r="467" customHeight="1" ht="16.5">
      <c r="A467" s="156"/>
      <c r="B467" s="157"/>
      <c r="C467" s="155"/>
      <c r="D467" s="155"/>
      <c r="E467" s="155"/>
      <c r="F467" s="155"/>
      <c r="G467" s="86"/>
      <c r="H467" s="87"/>
      <c r="I467" s="87"/>
      <c r="J467" s="159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</row>
    <row x14ac:dyDescent="0.25" r="468" customHeight="1" ht="16.5">
      <c r="A468" s="156"/>
      <c r="B468" s="157"/>
      <c r="C468" s="155"/>
      <c r="D468" s="155"/>
      <c r="E468" s="155"/>
      <c r="F468" s="155"/>
      <c r="G468" s="86"/>
      <c r="H468" s="87"/>
      <c r="I468" s="87"/>
      <c r="J468" s="159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</row>
    <row x14ac:dyDescent="0.25" r="469" customHeight="1" ht="16.5">
      <c r="A469" s="156"/>
      <c r="B469" s="157"/>
      <c r="C469" s="155"/>
      <c r="D469" s="155"/>
      <c r="E469" s="155"/>
      <c r="F469" s="155"/>
      <c r="G469" s="86"/>
      <c r="H469" s="87"/>
      <c r="I469" s="87"/>
      <c r="J469" s="159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</row>
    <row x14ac:dyDescent="0.25" r="470" customHeight="1" ht="16.5">
      <c r="A470" s="156"/>
      <c r="B470" s="157"/>
      <c r="C470" s="155"/>
      <c r="D470" s="155"/>
      <c r="E470" s="155"/>
      <c r="F470" s="155"/>
      <c r="G470" s="86"/>
      <c r="H470" s="87"/>
      <c r="I470" s="87"/>
      <c r="J470" s="159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</row>
    <row x14ac:dyDescent="0.25" r="471" customHeight="1" ht="16.5">
      <c r="A471" s="156"/>
      <c r="B471" s="157"/>
      <c r="C471" s="155"/>
      <c r="D471" s="155"/>
      <c r="E471" s="155"/>
      <c r="F471" s="155"/>
      <c r="G471" s="86"/>
      <c r="H471" s="87"/>
      <c r="I471" s="87"/>
      <c r="J471" s="159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</row>
    <row x14ac:dyDescent="0.25" r="472" customHeight="1" ht="16.5">
      <c r="A472" s="156"/>
      <c r="B472" s="157"/>
      <c r="C472" s="155"/>
      <c r="D472" s="155"/>
      <c r="E472" s="155"/>
      <c r="F472" s="155"/>
      <c r="G472" s="86"/>
      <c r="H472" s="87"/>
      <c r="I472" s="87"/>
      <c r="J472" s="159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</row>
    <row x14ac:dyDescent="0.25" r="473" customHeight="1" ht="16.5">
      <c r="A473" s="156"/>
      <c r="B473" s="157"/>
      <c r="C473" s="155"/>
      <c r="D473" s="155"/>
      <c r="E473" s="155"/>
      <c r="F473" s="155"/>
      <c r="G473" s="86"/>
      <c r="H473" s="87"/>
      <c r="I473" s="87"/>
      <c r="J473" s="159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</row>
    <row x14ac:dyDescent="0.25" r="474" customHeight="1" ht="16.5">
      <c r="A474" s="156"/>
      <c r="B474" s="157"/>
      <c r="C474" s="155"/>
      <c r="D474" s="155"/>
      <c r="E474" s="155"/>
      <c r="F474" s="155"/>
      <c r="G474" s="86"/>
      <c r="H474" s="87"/>
      <c r="I474" s="87"/>
      <c r="J474" s="159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</row>
    <row x14ac:dyDescent="0.25" r="475" customHeight="1" ht="16.5">
      <c r="A475" s="156"/>
      <c r="B475" s="157"/>
      <c r="C475" s="155"/>
      <c r="D475" s="155"/>
      <c r="E475" s="155"/>
      <c r="F475" s="155"/>
      <c r="G475" s="86"/>
      <c r="H475" s="87"/>
      <c r="I475" s="87"/>
      <c r="J475" s="159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</row>
    <row x14ac:dyDescent="0.25" r="476" customHeight="1" ht="16.5">
      <c r="A476" s="156"/>
      <c r="B476" s="157"/>
      <c r="C476" s="155"/>
      <c r="D476" s="155"/>
      <c r="E476" s="155"/>
      <c r="F476" s="155"/>
      <c r="G476" s="86"/>
      <c r="H476" s="87"/>
      <c r="I476" s="87"/>
      <c r="J476" s="159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</row>
    <row x14ac:dyDescent="0.25" r="477" customHeight="1" ht="16.5">
      <c r="A477" s="156"/>
      <c r="B477" s="157"/>
      <c r="C477" s="155"/>
      <c r="D477" s="155"/>
      <c r="E477" s="155"/>
      <c r="F477" s="155"/>
      <c r="G477" s="86"/>
      <c r="H477" s="87"/>
      <c r="I477" s="87"/>
      <c r="J477" s="159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</row>
    <row x14ac:dyDescent="0.25" r="478" customHeight="1" ht="16.5">
      <c r="A478" s="156"/>
      <c r="B478" s="157"/>
      <c r="C478" s="155"/>
      <c r="D478" s="155"/>
      <c r="E478" s="155"/>
      <c r="F478" s="155"/>
      <c r="G478" s="86"/>
      <c r="H478" s="87"/>
      <c r="I478" s="87"/>
      <c r="J478" s="159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</row>
    <row x14ac:dyDescent="0.25" r="479" customHeight="1" ht="16.5">
      <c r="A479" s="156"/>
      <c r="B479" s="157"/>
      <c r="C479" s="155"/>
      <c r="D479" s="155"/>
      <c r="E479" s="155"/>
      <c r="F479" s="155"/>
      <c r="G479" s="86"/>
      <c r="H479" s="87"/>
      <c r="I479" s="87"/>
      <c r="J479" s="159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</row>
    <row x14ac:dyDescent="0.25" r="480" customHeight="1" ht="16.5">
      <c r="A480" s="156"/>
      <c r="B480" s="157"/>
      <c r="C480" s="155"/>
      <c r="D480" s="155"/>
      <c r="E480" s="155"/>
      <c r="F480" s="155"/>
      <c r="G480" s="86"/>
      <c r="H480" s="87"/>
      <c r="I480" s="87"/>
      <c r="J480" s="159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</row>
    <row x14ac:dyDescent="0.25" r="481" customHeight="1" ht="16.5">
      <c r="A481" s="156"/>
      <c r="B481" s="157"/>
      <c r="C481" s="155"/>
      <c r="D481" s="155"/>
      <c r="E481" s="155"/>
      <c r="F481" s="155"/>
      <c r="G481" s="86"/>
      <c r="H481" s="87"/>
      <c r="I481" s="87"/>
      <c r="J481" s="159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</row>
    <row x14ac:dyDescent="0.25" r="482" customHeight="1" ht="16.5">
      <c r="A482" s="156"/>
      <c r="B482" s="157"/>
      <c r="C482" s="155"/>
      <c r="D482" s="155"/>
      <c r="E482" s="155"/>
      <c r="F482" s="155"/>
      <c r="G482" s="86"/>
      <c r="H482" s="87"/>
      <c r="I482" s="87"/>
      <c r="J482" s="159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</row>
    <row x14ac:dyDescent="0.25" r="483" customHeight="1" ht="16.5">
      <c r="A483" s="156"/>
      <c r="B483" s="157"/>
      <c r="C483" s="155"/>
      <c r="D483" s="155"/>
      <c r="E483" s="155"/>
      <c r="F483" s="155"/>
      <c r="G483" s="86"/>
      <c r="H483" s="87"/>
      <c r="I483" s="87"/>
      <c r="J483" s="159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</row>
    <row x14ac:dyDescent="0.25" r="484" customHeight="1" ht="16.5">
      <c r="A484" s="156"/>
      <c r="B484" s="157"/>
      <c r="C484" s="155"/>
      <c r="D484" s="155"/>
      <c r="E484" s="155"/>
      <c r="F484" s="155"/>
      <c r="G484" s="86"/>
      <c r="H484" s="87"/>
      <c r="I484" s="87"/>
      <c r="J484" s="159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</row>
    <row x14ac:dyDescent="0.25" r="485" customHeight="1" ht="16.5">
      <c r="A485" s="156"/>
      <c r="B485" s="157"/>
      <c r="C485" s="155"/>
      <c r="D485" s="155"/>
      <c r="E485" s="155"/>
      <c r="F485" s="155"/>
      <c r="G485" s="86"/>
      <c r="H485" s="87"/>
      <c r="I485" s="87"/>
      <c r="J485" s="159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</row>
    <row x14ac:dyDescent="0.25" r="486" customHeight="1" ht="16.5">
      <c r="A486" s="156"/>
      <c r="B486" s="157"/>
      <c r="C486" s="155"/>
      <c r="D486" s="155"/>
      <c r="E486" s="155"/>
      <c r="F486" s="155"/>
      <c r="G486" s="86"/>
      <c r="H486" s="87"/>
      <c r="I486" s="87"/>
      <c r="J486" s="159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</row>
    <row x14ac:dyDescent="0.25" r="487" customHeight="1" ht="16.5">
      <c r="A487" s="156"/>
      <c r="B487" s="157"/>
      <c r="C487" s="155"/>
      <c r="D487" s="155"/>
      <c r="E487" s="155"/>
      <c r="F487" s="155"/>
      <c r="G487" s="86"/>
      <c r="H487" s="87"/>
      <c r="I487" s="87"/>
      <c r="J487" s="159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</row>
    <row x14ac:dyDescent="0.25" r="488" customHeight="1" ht="16.5">
      <c r="A488" s="156"/>
      <c r="B488" s="157"/>
      <c r="C488" s="155"/>
      <c r="D488" s="155"/>
      <c r="E488" s="155"/>
      <c r="F488" s="155"/>
      <c r="G488" s="86"/>
      <c r="H488" s="87"/>
      <c r="I488" s="87"/>
      <c r="J488" s="159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</row>
    <row x14ac:dyDescent="0.25" r="489" customHeight="1" ht="16.5">
      <c r="A489" s="156"/>
      <c r="B489" s="157"/>
      <c r="C489" s="155"/>
      <c r="D489" s="155"/>
      <c r="E489" s="155"/>
      <c r="F489" s="155"/>
      <c r="G489" s="86"/>
      <c r="H489" s="87"/>
      <c r="I489" s="87"/>
      <c r="J489" s="159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</row>
    <row x14ac:dyDescent="0.25" r="490" customHeight="1" ht="16.5">
      <c r="A490" s="156"/>
      <c r="B490" s="157"/>
      <c r="C490" s="155"/>
      <c r="D490" s="155"/>
      <c r="E490" s="155"/>
      <c r="F490" s="155"/>
      <c r="G490" s="86"/>
      <c r="H490" s="87"/>
      <c r="I490" s="87"/>
      <c r="J490" s="159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</row>
    <row x14ac:dyDescent="0.25" r="491" customHeight="1" ht="16.5">
      <c r="A491" s="156"/>
      <c r="B491" s="157"/>
      <c r="C491" s="155"/>
      <c r="D491" s="155"/>
      <c r="E491" s="155"/>
      <c r="F491" s="155"/>
      <c r="G491" s="86"/>
      <c r="H491" s="87"/>
      <c r="I491" s="87"/>
      <c r="J491" s="159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</row>
    <row x14ac:dyDescent="0.25" r="492" customHeight="1" ht="16.5">
      <c r="A492" s="156"/>
      <c r="B492" s="157"/>
      <c r="C492" s="155"/>
      <c r="D492" s="155"/>
      <c r="E492" s="155"/>
      <c r="F492" s="155"/>
      <c r="G492" s="86"/>
      <c r="H492" s="87"/>
      <c r="I492" s="87"/>
      <c r="J492" s="159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</row>
    <row x14ac:dyDescent="0.25" r="493" customHeight="1" ht="16.5">
      <c r="A493" s="156"/>
      <c r="B493" s="157"/>
      <c r="C493" s="155"/>
      <c r="D493" s="155"/>
      <c r="E493" s="155"/>
      <c r="F493" s="155"/>
      <c r="G493" s="86"/>
      <c r="H493" s="87"/>
      <c r="I493" s="87"/>
      <c r="J493" s="159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</row>
    <row x14ac:dyDescent="0.25" r="494" customHeight="1" ht="16.5">
      <c r="A494" s="156"/>
      <c r="B494" s="157"/>
      <c r="C494" s="155"/>
      <c r="D494" s="155"/>
      <c r="E494" s="155"/>
      <c r="F494" s="155"/>
      <c r="G494" s="86"/>
      <c r="H494" s="87"/>
      <c r="I494" s="87"/>
      <c r="J494" s="159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</row>
    <row x14ac:dyDescent="0.25" r="495" customHeight="1" ht="16.5">
      <c r="A495" s="156"/>
      <c r="B495" s="157"/>
      <c r="C495" s="155"/>
      <c r="D495" s="155"/>
      <c r="E495" s="155"/>
      <c r="F495" s="155"/>
      <c r="G495" s="86"/>
      <c r="H495" s="87"/>
      <c r="I495" s="87"/>
      <c r="J495" s="159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</row>
    <row x14ac:dyDescent="0.25" r="496" customHeight="1" ht="16.5">
      <c r="A496" s="156"/>
      <c r="B496" s="157"/>
      <c r="C496" s="155"/>
      <c r="D496" s="155"/>
      <c r="E496" s="155"/>
      <c r="F496" s="155"/>
      <c r="G496" s="86"/>
      <c r="H496" s="87"/>
      <c r="I496" s="87"/>
      <c r="J496" s="159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</row>
    <row x14ac:dyDescent="0.25" r="497" customHeight="1" ht="16.5">
      <c r="A497" s="156"/>
      <c r="B497" s="157"/>
      <c r="C497" s="155"/>
      <c r="D497" s="155"/>
      <c r="E497" s="155"/>
      <c r="F497" s="155"/>
      <c r="G497" s="86"/>
      <c r="H497" s="87"/>
      <c r="I497" s="87"/>
      <c r="J497" s="159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</row>
    <row x14ac:dyDescent="0.25" r="498" customHeight="1" ht="16.5">
      <c r="A498" s="156"/>
      <c r="B498" s="157"/>
      <c r="C498" s="155"/>
      <c r="D498" s="155"/>
      <c r="E498" s="155"/>
      <c r="F498" s="155"/>
      <c r="G498" s="86"/>
      <c r="H498" s="87"/>
      <c r="I498" s="87"/>
      <c r="J498" s="159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</row>
    <row x14ac:dyDescent="0.25" r="499" customHeight="1" ht="16.5">
      <c r="A499" s="156"/>
      <c r="B499" s="157"/>
      <c r="C499" s="155"/>
      <c r="D499" s="155"/>
      <c r="E499" s="155"/>
      <c r="F499" s="155"/>
      <c r="G499" s="86"/>
      <c r="H499" s="87"/>
      <c r="I499" s="87"/>
      <c r="J499" s="159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</row>
    <row x14ac:dyDescent="0.25" r="500" customHeight="1" ht="16.5">
      <c r="A500" s="156"/>
      <c r="B500" s="157"/>
      <c r="C500" s="155"/>
      <c r="D500" s="155"/>
      <c r="E500" s="155"/>
      <c r="F500" s="155"/>
      <c r="G500" s="86"/>
      <c r="H500" s="87"/>
      <c r="I500" s="87"/>
      <c r="J500" s="159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</row>
    <row x14ac:dyDescent="0.25" r="501" customHeight="1" ht="16.5">
      <c r="A501" s="156"/>
      <c r="B501" s="157"/>
      <c r="C501" s="155"/>
      <c r="D501" s="155"/>
      <c r="E501" s="155"/>
      <c r="F501" s="155"/>
      <c r="G501" s="86"/>
      <c r="H501" s="87"/>
      <c r="I501" s="87"/>
      <c r="J501" s="159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</row>
    <row x14ac:dyDescent="0.25" r="502" customHeight="1" ht="16.5">
      <c r="A502" s="156"/>
      <c r="B502" s="157"/>
      <c r="C502" s="155"/>
      <c r="D502" s="155"/>
      <c r="E502" s="155"/>
      <c r="F502" s="155"/>
      <c r="G502" s="86"/>
      <c r="H502" s="87"/>
      <c r="I502" s="87"/>
      <c r="J502" s="159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</row>
    <row x14ac:dyDescent="0.25" r="503" customHeight="1" ht="16.5">
      <c r="A503" s="156"/>
      <c r="B503" s="157"/>
      <c r="C503" s="155"/>
      <c r="D503" s="155"/>
      <c r="E503" s="155"/>
      <c r="F503" s="155"/>
      <c r="G503" s="86"/>
      <c r="H503" s="87"/>
      <c r="I503" s="87"/>
      <c r="J503" s="159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</row>
    <row x14ac:dyDescent="0.25" r="504" customHeight="1" ht="16.5">
      <c r="A504" s="156"/>
      <c r="B504" s="157"/>
      <c r="C504" s="155"/>
      <c r="D504" s="155"/>
      <c r="E504" s="155"/>
      <c r="F504" s="155"/>
      <c r="G504" s="86"/>
      <c r="H504" s="87"/>
      <c r="I504" s="87"/>
      <c r="J504" s="159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</row>
    <row x14ac:dyDescent="0.25" r="505" customHeight="1" ht="16.5">
      <c r="A505" s="156"/>
      <c r="B505" s="157"/>
      <c r="C505" s="155"/>
      <c r="D505" s="155"/>
      <c r="E505" s="155"/>
      <c r="F505" s="155"/>
      <c r="G505" s="86"/>
      <c r="H505" s="87"/>
      <c r="I505" s="87"/>
      <c r="J505" s="159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</row>
    <row x14ac:dyDescent="0.25" r="506" customHeight="1" ht="16.5">
      <c r="A506" s="156"/>
      <c r="B506" s="157"/>
      <c r="C506" s="155"/>
      <c r="D506" s="155"/>
      <c r="E506" s="155"/>
      <c r="F506" s="155"/>
      <c r="G506" s="86"/>
      <c r="H506" s="87"/>
      <c r="I506" s="87"/>
      <c r="J506" s="159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</row>
    <row x14ac:dyDescent="0.25" r="507" customHeight="1" ht="16.5">
      <c r="A507" s="156"/>
      <c r="B507" s="157"/>
      <c r="C507" s="155"/>
      <c r="D507" s="155"/>
      <c r="E507" s="155"/>
      <c r="F507" s="155"/>
      <c r="G507" s="86"/>
      <c r="H507" s="87"/>
      <c r="I507" s="87"/>
      <c r="J507" s="159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</row>
    <row x14ac:dyDescent="0.25" r="508" customHeight="1" ht="16.5">
      <c r="A508" s="156"/>
      <c r="B508" s="157"/>
      <c r="C508" s="155"/>
      <c r="D508" s="155"/>
      <c r="E508" s="155"/>
      <c r="F508" s="155"/>
      <c r="G508" s="86"/>
      <c r="H508" s="87"/>
      <c r="I508" s="87"/>
      <c r="J508" s="159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</row>
    <row x14ac:dyDescent="0.25" r="509" customHeight="1" ht="16.5">
      <c r="A509" s="156"/>
      <c r="B509" s="157"/>
      <c r="C509" s="155"/>
      <c r="D509" s="155"/>
      <c r="E509" s="155"/>
      <c r="F509" s="155"/>
      <c r="G509" s="86"/>
      <c r="H509" s="87"/>
      <c r="I509" s="87"/>
      <c r="J509" s="159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</row>
    <row x14ac:dyDescent="0.25" r="510" customHeight="1" ht="16.5">
      <c r="A510" s="156"/>
      <c r="B510" s="157"/>
      <c r="C510" s="155"/>
      <c r="D510" s="155"/>
      <c r="E510" s="155"/>
      <c r="F510" s="155"/>
      <c r="G510" s="86"/>
      <c r="H510" s="87"/>
      <c r="I510" s="87"/>
      <c r="J510" s="159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</row>
    <row x14ac:dyDescent="0.25" r="511" customHeight="1" ht="16.5">
      <c r="A511" s="156"/>
      <c r="B511" s="157"/>
      <c r="C511" s="155"/>
      <c r="D511" s="155"/>
      <c r="E511" s="155"/>
      <c r="F511" s="155"/>
      <c r="G511" s="86"/>
      <c r="H511" s="87"/>
      <c r="I511" s="87"/>
      <c r="J511" s="159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</row>
    <row x14ac:dyDescent="0.25" r="512" customHeight="1" ht="16.5">
      <c r="A512" s="156"/>
      <c r="B512" s="157"/>
      <c r="C512" s="155"/>
      <c r="D512" s="155"/>
      <c r="E512" s="155"/>
      <c r="F512" s="155"/>
      <c r="G512" s="86"/>
      <c r="H512" s="87"/>
      <c r="I512" s="87"/>
      <c r="J512" s="159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</row>
    <row x14ac:dyDescent="0.25" r="513" customHeight="1" ht="16.5">
      <c r="A513" s="156"/>
      <c r="B513" s="157"/>
      <c r="C513" s="155"/>
      <c r="D513" s="155"/>
      <c r="E513" s="155"/>
      <c r="F513" s="155"/>
      <c r="G513" s="86"/>
      <c r="H513" s="87"/>
      <c r="I513" s="87"/>
      <c r="J513" s="159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</row>
    <row x14ac:dyDescent="0.25" r="514" customHeight="1" ht="16.5">
      <c r="A514" s="156"/>
      <c r="B514" s="157"/>
      <c r="C514" s="155"/>
      <c r="D514" s="155"/>
      <c r="E514" s="155"/>
      <c r="F514" s="155"/>
      <c r="G514" s="86"/>
      <c r="H514" s="87"/>
      <c r="I514" s="87"/>
      <c r="J514" s="159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</row>
    <row x14ac:dyDescent="0.25" r="515" customHeight="1" ht="16.5">
      <c r="A515" s="156"/>
      <c r="B515" s="157"/>
      <c r="C515" s="155"/>
      <c r="D515" s="155"/>
      <c r="E515" s="155"/>
      <c r="F515" s="155"/>
      <c r="G515" s="86"/>
      <c r="H515" s="87"/>
      <c r="I515" s="87"/>
      <c r="J515" s="159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</row>
    <row x14ac:dyDescent="0.25" r="516" customHeight="1" ht="16.5">
      <c r="A516" s="156"/>
      <c r="B516" s="157"/>
      <c r="C516" s="155"/>
      <c r="D516" s="155"/>
      <c r="E516" s="155"/>
      <c r="F516" s="155"/>
      <c r="G516" s="86"/>
      <c r="H516" s="87"/>
      <c r="I516" s="87"/>
      <c r="J516" s="159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</row>
    <row x14ac:dyDescent="0.25" r="517" customHeight="1" ht="16.5">
      <c r="A517" s="156"/>
      <c r="B517" s="157"/>
      <c r="C517" s="155"/>
      <c r="D517" s="155"/>
      <c r="E517" s="155"/>
      <c r="F517" s="155"/>
      <c r="G517" s="86"/>
      <c r="H517" s="87"/>
      <c r="I517" s="87"/>
      <c r="J517" s="159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</row>
    <row x14ac:dyDescent="0.25" r="518" customHeight="1" ht="16.5">
      <c r="A518" s="156"/>
      <c r="B518" s="157"/>
      <c r="C518" s="155"/>
      <c r="D518" s="155"/>
      <c r="E518" s="155"/>
      <c r="F518" s="155"/>
      <c r="G518" s="86"/>
      <c r="H518" s="87"/>
      <c r="I518" s="87"/>
      <c r="J518" s="159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</row>
    <row x14ac:dyDescent="0.25" r="519" customHeight="1" ht="16.5">
      <c r="A519" s="156"/>
      <c r="B519" s="157"/>
      <c r="C519" s="155"/>
      <c r="D519" s="155"/>
      <c r="E519" s="155"/>
      <c r="F519" s="155"/>
      <c r="G519" s="86"/>
      <c r="H519" s="87"/>
      <c r="I519" s="87"/>
      <c r="J519" s="159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</row>
    <row x14ac:dyDescent="0.25" r="520" customHeight="1" ht="16.5">
      <c r="A520" s="156"/>
      <c r="B520" s="157"/>
      <c r="C520" s="155"/>
      <c r="D520" s="155"/>
      <c r="E520" s="155"/>
      <c r="F520" s="155"/>
      <c r="G520" s="86"/>
      <c r="H520" s="87"/>
      <c r="I520" s="87"/>
      <c r="J520" s="159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</row>
    <row x14ac:dyDescent="0.25" r="521" customHeight="1" ht="16.5">
      <c r="A521" s="156"/>
      <c r="B521" s="157"/>
      <c r="C521" s="155"/>
      <c r="D521" s="155"/>
      <c r="E521" s="155"/>
      <c r="F521" s="155"/>
      <c r="G521" s="86"/>
      <c r="H521" s="87"/>
      <c r="I521" s="87"/>
      <c r="J521" s="159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</row>
    <row x14ac:dyDescent="0.25" r="522" customHeight="1" ht="16.5">
      <c r="A522" s="156"/>
      <c r="B522" s="157"/>
      <c r="C522" s="155"/>
      <c r="D522" s="155"/>
      <c r="E522" s="155"/>
      <c r="F522" s="155"/>
      <c r="G522" s="86"/>
      <c r="H522" s="87"/>
      <c r="I522" s="87"/>
      <c r="J522" s="159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</row>
    <row x14ac:dyDescent="0.25" r="523" customHeight="1" ht="16.5">
      <c r="A523" s="156"/>
      <c r="B523" s="157"/>
      <c r="C523" s="155"/>
      <c r="D523" s="155"/>
      <c r="E523" s="155"/>
      <c r="F523" s="155"/>
      <c r="G523" s="86"/>
      <c r="H523" s="87"/>
      <c r="I523" s="87"/>
      <c r="J523" s="159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</row>
    <row x14ac:dyDescent="0.25" r="524" customHeight="1" ht="16.5">
      <c r="A524" s="156"/>
      <c r="B524" s="157"/>
      <c r="C524" s="155"/>
      <c r="D524" s="155"/>
      <c r="E524" s="155"/>
      <c r="F524" s="155"/>
      <c r="G524" s="86"/>
      <c r="H524" s="87"/>
      <c r="I524" s="87"/>
      <c r="J524" s="159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</row>
    <row x14ac:dyDescent="0.25" r="525" customHeight="1" ht="16.5">
      <c r="A525" s="156"/>
      <c r="B525" s="157"/>
      <c r="C525" s="155"/>
      <c r="D525" s="155"/>
      <c r="E525" s="155"/>
      <c r="F525" s="155"/>
      <c r="G525" s="86"/>
      <c r="H525" s="87"/>
      <c r="I525" s="87"/>
      <c r="J525" s="159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</row>
    <row x14ac:dyDescent="0.25" r="526" customHeight="1" ht="16.5">
      <c r="A526" s="156"/>
      <c r="B526" s="157"/>
      <c r="C526" s="155"/>
      <c r="D526" s="155"/>
      <c r="E526" s="155"/>
      <c r="F526" s="155"/>
      <c r="G526" s="86"/>
      <c r="H526" s="87"/>
      <c r="I526" s="87"/>
      <c r="J526" s="159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</row>
    <row x14ac:dyDescent="0.25" r="527" customHeight="1" ht="16.5">
      <c r="A527" s="156"/>
      <c r="B527" s="157"/>
      <c r="C527" s="155"/>
      <c r="D527" s="155"/>
      <c r="E527" s="155"/>
      <c r="F527" s="155"/>
      <c r="G527" s="86"/>
      <c r="H527" s="87"/>
      <c r="I527" s="87"/>
      <c r="J527" s="159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</row>
    <row x14ac:dyDescent="0.25" r="528" customHeight="1" ht="16.5">
      <c r="A528" s="156"/>
      <c r="B528" s="157"/>
      <c r="C528" s="155"/>
      <c r="D528" s="155"/>
      <c r="E528" s="155"/>
      <c r="F528" s="155"/>
      <c r="G528" s="86"/>
      <c r="H528" s="87"/>
      <c r="I528" s="87"/>
      <c r="J528" s="159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</row>
    <row x14ac:dyDescent="0.25" r="529" customHeight="1" ht="16.5">
      <c r="A529" s="156"/>
      <c r="B529" s="157"/>
      <c r="C529" s="155"/>
      <c r="D529" s="155"/>
      <c r="E529" s="155"/>
      <c r="F529" s="155"/>
      <c r="G529" s="86"/>
      <c r="H529" s="87"/>
      <c r="I529" s="87"/>
      <c r="J529" s="159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</row>
    <row x14ac:dyDescent="0.25" r="530" customHeight="1" ht="16.5">
      <c r="A530" s="156"/>
      <c r="B530" s="157"/>
      <c r="C530" s="155"/>
      <c r="D530" s="155"/>
      <c r="E530" s="155"/>
      <c r="F530" s="155"/>
      <c r="G530" s="86"/>
      <c r="H530" s="87"/>
      <c r="I530" s="87"/>
      <c r="J530" s="159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</row>
    <row x14ac:dyDescent="0.25" r="531" customHeight="1" ht="16.5">
      <c r="A531" s="156"/>
      <c r="B531" s="157"/>
      <c r="C531" s="155"/>
      <c r="D531" s="155"/>
      <c r="E531" s="155"/>
      <c r="F531" s="155"/>
      <c r="G531" s="86"/>
      <c r="H531" s="87"/>
      <c r="I531" s="87"/>
      <c r="J531" s="159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</row>
    <row x14ac:dyDescent="0.25" r="532" customHeight="1" ht="16.5">
      <c r="A532" s="156"/>
      <c r="B532" s="157"/>
      <c r="C532" s="155"/>
      <c r="D532" s="155"/>
      <c r="E532" s="155"/>
      <c r="F532" s="155"/>
      <c r="G532" s="86"/>
      <c r="H532" s="87"/>
      <c r="I532" s="87"/>
      <c r="J532" s="159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</row>
    <row x14ac:dyDescent="0.25" r="533" customHeight="1" ht="16.5">
      <c r="A533" s="156"/>
      <c r="B533" s="157"/>
      <c r="C533" s="155"/>
      <c r="D533" s="155"/>
      <c r="E533" s="155"/>
      <c r="F533" s="155"/>
      <c r="G533" s="86"/>
      <c r="H533" s="87"/>
      <c r="I533" s="87"/>
      <c r="J533" s="159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</row>
    <row x14ac:dyDescent="0.25" r="534" customHeight="1" ht="16.5">
      <c r="A534" s="156"/>
      <c r="B534" s="157"/>
      <c r="C534" s="155"/>
      <c r="D534" s="155"/>
      <c r="E534" s="155"/>
      <c r="F534" s="155"/>
      <c r="G534" s="86"/>
      <c r="H534" s="87"/>
      <c r="I534" s="87"/>
      <c r="J534" s="159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</row>
    <row x14ac:dyDescent="0.25" r="535" customHeight="1" ht="16.5">
      <c r="A535" s="156"/>
      <c r="B535" s="157"/>
      <c r="C535" s="155"/>
      <c r="D535" s="155"/>
      <c r="E535" s="155"/>
      <c r="F535" s="155"/>
      <c r="G535" s="86"/>
      <c r="H535" s="87"/>
      <c r="I535" s="87"/>
      <c r="J535" s="159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</row>
    <row x14ac:dyDescent="0.25" r="536" customHeight="1" ht="16.5">
      <c r="A536" s="156"/>
      <c r="B536" s="157"/>
      <c r="C536" s="155"/>
      <c r="D536" s="155"/>
      <c r="E536" s="155"/>
      <c r="F536" s="155"/>
      <c r="G536" s="86"/>
      <c r="H536" s="87"/>
      <c r="I536" s="87"/>
      <c r="J536" s="159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</row>
    <row x14ac:dyDescent="0.25" r="537" customHeight="1" ht="16.5">
      <c r="A537" s="156"/>
      <c r="B537" s="157"/>
      <c r="C537" s="155"/>
      <c r="D537" s="155"/>
      <c r="E537" s="155"/>
      <c r="F537" s="155"/>
      <c r="G537" s="86"/>
      <c r="H537" s="87"/>
      <c r="I537" s="87"/>
      <c r="J537" s="159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</row>
    <row x14ac:dyDescent="0.25" r="538" customHeight="1" ht="16.5">
      <c r="A538" s="156"/>
      <c r="B538" s="157"/>
      <c r="C538" s="155"/>
      <c r="D538" s="155"/>
      <c r="E538" s="155"/>
      <c r="F538" s="155"/>
      <c r="G538" s="86"/>
      <c r="H538" s="87"/>
      <c r="I538" s="87"/>
      <c r="J538" s="159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</row>
    <row x14ac:dyDescent="0.25" r="539" customHeight="1" ht="16.5">
      <c r="A539" s="156"/>
      <c r="B539" s="157"/>
      <c r="C539" s="155"/>
      <c r="D539" s="155"/>
      <c r="E539" s="155"/>
      <c r="F539" s="155"/>
      <c r="G539" s="86"/>
      <c r="H539" s="87"/>
      <c r="I539" s="87"/>
      <c r="J539" s="159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</row>
    <row x14ac:dyDescent="0.25" r="540" customHeight="1" ht="16.5">
      <c r="A540" s="156"/>
      <c r="B540" s="157"/>
      <c r="C540" s="155"/>
      <c r="D540" s="155"/>
      <c r="E540" s="155"/>
      <c r="F540" s="155"/>
      <c r="G540" s="86"/>
      <c r="H540" s="87"/>
      <c r="I540" s="87"/>
      <c r="J540" s="159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</row>
    <row x14ac:dyDescent="0.25" r="541" customHeight="1" ht="16.5">
      <c r="A541" s="156"/>
      <c r="B541" s="157"/>
      <c r="C541" s="155"/>
      <c r="D541" s="155"/>
      <c r="E541" s="155"/>
      <c r="F541" s="155"/>
      <c r="G541" s="86"/>
      <c r="H541" s="87"/>
      <c r="I541" s="87"/>
      <c r="J541" s="159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</row>
    <row x14ac:dyDescent="0.25" r="542" customHeight="1" ht="16.5">
      <c r="A542" s="156"/>
      <c r="B542" s="157"/>
      <c r="C542" s="155"/>
      <c r="D542" s="155"/>
      <c r="E542" s="155"/>
      <c r="F542" s="155"/>
      <c r="G542" s="86"/>
      <c r="H542" s="87"/>
      <c r="I542" s="87"/>
      <c r="J542" s="159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</row>
    <row x14ac:dyDescent="0.25" r="543" customHeight="1" ht="16.5">
      <c r="A543" s="156"/>
      <c r="B543" s="157"/>
      <c r="C543" s="155"/>
      <c r="D543" s="155"/>
      <c r="E543" s="155"/>
      <c r="F543" s="155"/>
      <c r="G543" s="86"/>
      <c r="H543" s="87"/>
      <c r="I543" s="87"/>
      <c r="J543" s="159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</row>
    <row x14ac:dyDescent="0.25" r="544" customHeight="1" ht="16.5">
      <c r="A544" s="156"/>
      <c r="B544" s="157"/>
      <c r="C544" s="155"/>
      <c r="D544" s="155"/>
      <c r="E544" s="155"/>
      <c r="F544" s="155"/>
      <c r="G544" s="86"/>
      <c r="H544" s="87"/>
      <c r="I544" s="87"/>
      <c r="J544" s="159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</row>
    <row x14ac:dyDescent="0.25" r="545" customHeight="1" ht="16.5">
      <c r="A545" s="156"/>
      <c r="B545" s="157"/>
      <c r="C545" s="155"/>
      <c r="D545" s="155"/>
      <c r="E545" s="155"/>
      <c r="F545" s="155"/>
      <c r="G545" s="86"/>
      <c r="H545" s="87"/>
      <c r="I545" s="87"/>
      <c r="J545" s="159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</row>
    <row x14ac:dyDescent="0.25" r="546" customHeight="1" ht="16.5">
      <c r="A546" s="156"/>
      <c r="B546" s="157"/>
      <c r="C546" s="155"/>
      <c r="D546" s="155"/>
      <c r="E546" s="155"/>
      <c r="F546" s="155"/>
      <c r="G546" s="86"/>
      <c r="H546" s="87"/>
      <c r="I546" s="87"/>
      <c r="J546" s="159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</row>
    <row x14ac:dyDescent="0.25" r="547" customHeight="1" ht="16.5">
      <c r="A547" s="156"/>
      <c r="B547" s="157"/>
      <c r="C547" s="155"/>
      <c r="D547" s="155"/>
      <c r="E547" s="155"/>
      <c r="F547" s="155"/>
      <c r="G547" s="86"/>
      <c r="H547" s="87"/>
      <c r="I547" s="87"/>
      <c r="J547" s="159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</row>
    <row x14ac:dyDescent="0.25" r="548" customHeight="1" ht="16.5">
      <c r="A548" s="156"/>
      <c r="B548" s="157"/>
      <c r="C548" s="155"/>
      <c r="D548" s="155"/>
      <c r="E548" s="155"/>
      <c r="F548" s="155"/>
      <c r="G548" s="86"/>
      <c r="H548" s="87"/>
      <c r="I548" s="87"/>
      <c r="J548" s="159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</row>
    <row x14ac:dyDescent="0.25" r="549" customHeight="1" ht="16.5">
      <c r="A549" s="156"/>
      <c r="B549" s="157"/>
      <c r="C549" s="155"/>
      <c r="D549" s="155"/>
      <c r="E549" s="155"/>
      <c r="F549" s="155"/>
      <c r="G549" s="86"/>
      <c r="H549" s="87"/>
      <c r="I549" s="87"/>
      <c r="J549" s="159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</row>
    <row x14ac:dyDescent="0.25" r="550" customHeight="1" ht="16.5">
      <c r="A550" s="156"/>
      <c r="B550" s="157"/>
      <c r="C550" s="155"/>
      <c r="D550" s="155"/>
      <c r="E550" s="155"/>
      <c r="F550" s="155"/>
      <c r="G550" s="86"/>
      <c r="H550" s="87"/>
      <c r="I550" s="87"/>
      <c r="J550" s="159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</row>
    <row x14ac:dyDescent="0.25" r="551" customHeight="1" ht="16.5">
      <c r="A551" s="156"/>
      <c r="B551" s="157"/>
      <c r="C551" s="155"/>
      <c r="D551" s="155"/>
      <c r="E551" s="155"/>
      <c r="F551" s="155"/>
      <c r="G551" s="86"/>
      <c r="H551" s="87"/>
      <c r="I551" s="87"/>
      <c r="J551" s="159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</row>
    <row x14ac:dyDescent="0.25" r="552" customHeight="1" ht="16.5">
      <c r="A552" s="156"/>
      <c r="B552" s="157"/>
      <c r="C552" s="155"/>
      <c r="D552" s="155"/>
      <c r="E552" s="155"/>
      <c r="F552" s="155"/>
      <c r="G552" s="86"/>
      <c r="H552" s="87"/>
      <c r="I552" s="87"/>
      <c r="J552" s="159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</row>
    <row x14ac:dyDescent="0.25" r="553" customHeight="1" ht="16.5">
      <c r="A553" s="156"/>
      <c r="B553" s="157"/>
      <c r="C553" s="155"/>
      <c r="D553" s="155"/>
      <c r="E553" s="155"/>
      <c r="F553" s="155"/>
      <c r="G553" s="86"/>
      <c r="H553" s="87"/>
      <c r="I553" s="87"/>
      <c r="J553" s="159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</row>
    <row x14ac:dyDescent="0.25" r="554" customHeight="1" ht="16.5">
      <c r="A554" s="156"/>
      <c r="B554" s="157"/>
      <c r="C554" s="155"/>
      <c r="D554" s="155"/>
      <c r="E554" s="155"/>
      <c r="F554" s="155"/>
      <c r="G554" s="86"/>
      <c r="H554" s="87"/>
      <c r="I554" s="87"/>
      <c r="J554" s="159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</row>
    <row x14ac:dyDescent="0.25" r="555" customHeight="1" ht="16.5">
      <c r="A555" s="156"/>
      <c r="B555" s="157"/>
      <c r="C555" s="155"/>
      <c r="D555" s="155"/>
      <c r="E555" s="155"/>
      <c r="F555" s="155"/>
      <c r="G555" s="86"/>
      <c r="H555" s="87"/>
      <c r="I555" s="87"/>
      <c r="J555" s="159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</row>
    <row x14ac:dyDescent="0.25" r="556" customHeight="1" ht="16.5">
      <c r="A556" s="156"/>
      <c r="B556" s="157"/>
      <c r="C556" s="155"/>
      <c r="D556" s="155"/>
      <c r="E556" s="155"/>
      <c r="F556" s="155"/>
      <c r="G556" s="86"/>
      <c r="H556" s="87"/>
      <c r="I556" s="87"/>
      <c r="J556" s="159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</row>
    <row x14ac:dyDescent="0.25" r="557" customHeight="1" ht="16.5">
      <c r="A557" s="156"/>
      <c r="B557" s="157"/>
      <c r="C557" s="155"/>
      <c r="D557" s="155"/>
      <c r="E557" s="155"/>
      <c r="F557" s="155"/>
      <c r="G557" s="86"/>
      <c r="H557" s="87"/>
      <c r="I557" s="87"/>
      <c r="J557" s="159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</row>
    <row x14ac:dyDescent="0.25" r="558" customHeight="1" ht="16.5">
      <c r="A558" s="156"/>
      <c r="B558" s="157"/>
      <c r="C558" s="155"/>
      <c r="D558" s="155"/>
      <c r="E558" s="155"/>
      <c r="F558" s="155"/>
      <c r="G558" s="86"/>
      <c r="H558" s="87"/>
      <c r="I558" s="87"/>
      <c r="J558" s="159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</row>
    <row x14ac:dyDescent="0.25" r="559" customHeight="1" ht="16.5">
      <c r="A559" s="156"/>
      <c r="B559" s="157"/>
      <c r="C559" s="155"/>
      <c r="D559" s="155"/>
      <c r="E559" s="155"/>
      <c r="F559" s="155"/>
      <c r="G559" s="86"/>
      <c r="H559" s="87"/>
      <c r="I559" s="87"/>
      <c r="J559" s="159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</row>
    <row x14ac:dyDescent="0.25" r="560" customHeight="1" ht="16.5">
      <c r="A560" s="156"/>
      <c r="B560" s="157"/>
      <c r="C560" s="155"/>
      <c r="D560" s="155"/>
      <c r="E560" s="155"/>
      <c r="F560" s="155"/>
      <c r="G560" s="86"/>
      <c r="H560" s="87"/>
      <c r="I560" s="87"/>
      <c r="J560" s="159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</row>
    <row x14ac:dyDescent="0.25" r="561" customHeight="1" ht="16.5">
      <c r="A561" s="156"/>
      <c r="B561" s="157"/>
      <c r="C561" s="155"/>
      <c r="D561" s="155"/>
      <c r="E561" s="155"/>
      <c r="F561" s="155"/>
      <c r="G561" s="86"/>
      <c r="H561" s="87"/>
      <c r="I561" s="87"/>
      <c r="J561" s="159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</row>
    <row x14ac:dyDescent="0.25" r="562" customHeight="1" ht="16.5">
      <c r="A562" s="156"/>
      <c r="B562" s="157"/>
      <c r="C562" s="155"/>
      <c r="D562" s="155"/>
      <c r="E562" s="155"/>
      <c r="F562" s="155"/>
      <c r="G562" s="86"/>
      <c r="H562" s="87"/>
      <c r="I562" s="87"/>
      <c r="J562" s="159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</row>
    <row x14ac:dyDescent="0.25" r="563" customHeight="1" ht="16.5">
      <c r="A563" s="156"/>
      <c r="B563" s="157"/>
      <c r="C563" s="155"/>
      <c r="D563" s="155"/>
      <c r="E563" s="155"/>
      <c r="F563" s="155"/>
      <c r="G563" s="86"/>
      <c r="H563" s="87"/>
      <c r="I563" s="87"/>
      <c r="J563" s="159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</row>
    <row x14ac:dyDescent="0.25" r="564" customHeight="1" ht="16.5">
      <c r="A564" s="156"/>
      <c r="B564" s="157"/>
      <c r="C564" s="155"/>
      <c r="D564" s="155"/>
      <c r="E564" s="155"/>
      <c r="F564" s="155"/>
      <c r="G564" s="86"/>
      <c r="H564" s="87"/>
      <c r="I564" s="87"/>
      <c r="J564" s="159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</row>
    <row x14ac:dyDescent="0.25" r="565" customHeight="1" ht="16.5">
      <c r="A565" s="156"/>
      <c r="B565" s="157"/>
      <c r="C565" s="155"/>
      <c r="D565" s="155"/>
      <c r="E565" s="155"/>
      <c r="F565" s="155"/>
      <c r="G565" s="86"/>
      <c r="H565" s="87"/>
      <c r="I565" s="87"/>
      <c r="J565" s="159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</row>
    <row x14ac:dyDescent="0.25" r="566" customHeight="1" ht="16.5">
      <c r="A566" s="156"/>
      <c r="B566" s="157"/>
      <c r="C566" s="155"/>
      <c r="D566" s="155"/>
      <c r="E566" s="155"/>
      <c r="F566" s="155"/>
      <c r="G566" s="86"/>
      <c r="H566" s="87"/>
      <c r="I566" s="87"/>
      <c r="J566" s="159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</row>
    <row x14ac:dyDescent="0.25" r="567" customHeight="1" ht="16.5">
      <c r="A567" s="156"/>
      <c r="B567" s="157"/>
      <c r="C567" s="155"/>
      <c r="D567" s="155"/>
      <c r="E567" s="155"/>
      <c r="F567" s="155"/>
      <c r="G567" s="86"/>
      <c r="H567" s="87"/>
      <c r="I567" s="87"/>
      <c r="J567" s="159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</row>
    <row x14ac:dyDescent="0.25" r="568" customHeight="1" ht="16.5">
      <c r="A568" s="156"/>
      <c r="B568" s="157"/>
      <c r="C568" s="155"/>
      <c r="D568" s="155"/>
      <c r="E568" s="155"/>
      <c r="F568" s="155"/>
      <c r="G568" s="86"/>
      <c r="H568" s="87"/>
      <c r="I568" s="87"/>
      <c r="J568" s="159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</row>
    <row x14ac:dyDescent="0.25" r="569" customHeight="1" ht="16.5">
      <c r="A569" s="156"/>
      <c r="B569" s="157"/>
      <c r="C569" s="155"/>
      <c r="D569" s="155"/>
      <c r="E569" s="155"/>
      <c r="F569" s="155"/>
      <c r="G569" s="86"/>
      <c r="H569" s="87"/>
      <c r="I569" s="87"/>
      <c r="J569" s="159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</row>
    <row x14ac:dyDescent="0.25" r="570" customHeight="1" ht="16.5">
      <c r="A570" s="156"/>
      <c r="B570" s="157"/>
      <c r="C570" s="155"/>
      <c r="D570" s="155"/>
      <c r="E570" s="155"/>
      <c r="F570" s="155"/>
      <c r="G570" s="86"/>
      <c r="H570" s="87"/>
      <c r="I570" s="87"/>
      <c r="J570" s="159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</row>
    <row x14ac:dyDescent="0.25" r="571" customHeight="1" ht="16.5">
      <c r="A571" s="156"/>
      <c r="B571" s="157"/>
      <c r="C571" s="155"/>
      <c r="D571" s="155"/>
      <c r="E571" s="155"/>
      <c r="F571" s="155"/>
      <c r="G571" s="86"/>
      <c r="H571" s="87"/>
      <c r="I571" s="87"/>
      <c r="J571" s="159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</row>
    <row x14ac:dyDescent="0.25" r="572" customHeight="1" ht="16.5">
      <c r="A572" s="156"/>
      <c r="B572" s="157"/>
      <c r="C572" s="155"/>
      <c r="D572" s="155"/>
      <c r="E572" s="155"/>
      <c r="F572" s="155"/>
      <c r="G572" s="86"/>
      <c r="H572" s="87"/>
      <c r="I572" s="87"/>
      <c r="J572" s="159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</row>
    <row x14ac:dyDescent="0.25" r="573" customHeight="1" ht="16.5">
      <c r="A573" s="156"/>
      <c r="B573" s="157"/>
      <c r="C573" s="155"/>
      <c r="D573" s="155"/>
      <c r="E573" s="155"/>
      <c r="F573" s="155"/>
      <c r="G573" s="86"/>
      <c r="H573" s="87"/>
      <c r="I573" s="87"/>
      <c r="J573" s="159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</row>
    <row x14ac:dyDescent="0.25" r="574" customHeight="1" ht="16.5">
      <c r="A574" s="156"/>
      <c r="B574" s="157"/>
      <c r="C574" s="155"/>
      <c r="D574" s="155"/>
      <c r="E574" s="155"/>
      <c r="F574" s="155"/>
      <c r="G574" s="86"/>
      <c r="H574" s="87"/>
      <c r="I574" s="87"/>
      <c r="J574" s="159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</row>
    <row x14ac:dyDescent="0.25" r="575" customHeight="1" ht="16.5">
      <c r="A575" s="156"/>
      <c r="B575" s="157"/>
      <c r="C575" s="155"/>
      <c r="D575" s="155"/>
      <c r="E575" s="155"/>
      <c r="F575" s="155"/>
      <c r="G575" s="86"/>
      <c r="H575" s="87"/>
      <c r="I575" s="87"/>
      <c r="J575" s="159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</row>
    <row x14ac:dyDescent="0.25" r="576" customHeight="1" ht="16.5">
      <c r="A576" s="156"/>
      <c r="B576" s="157"/>
      <c r="C576" s="155"/>
      <c r="D576" s="155"/>
      <c r="E576" s="155"/>
      <c r="F576" s="155"/>
      <c r="G576" s="86"/>
      <c r="H576" s="87"/>
      <c r="I576" s="87"/>
      <c r="J576" s="159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</row>
    <row x14ac:dyDescent="0.25" r="577" customHeight="1" ht="16.5">
      <c r="A577" s="156"/>
      <c r="B577" s="157"/>
      <c r="C577" s="155"/>
      <c r="D577" s="155"/>
      <c r="E577" s="155"/>
      <c r="F577" s="155"/>
      <c r="G577" s="86"/>
      <c r="H577" s="87"/>
      <c r="I577" s="87"/>
      <c r="J577" s="159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</row>
    <row x14ac:dyDescent="0.25" r="578" customHeight="1" ht="16.5">
      <c r="A578" s="156"/>
      <c r="B578" s="157"/>
      <c r="C578" s="155"/>
      <c r="D578" s="155"/>
      <c r="E578" s="155"/>
      <c r="F578" s="155"/>
      <c r="G578" s="86"/>
      <c r="H578" s="87"/>
      <c r="I578" s="87"/>
      <c r="J578" s="159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</row>
    <row x14ac:dyDescent="0.25" r="579" customHeight="1" ht="16.5">
      <c r="A579" s="156"/>
      <c r="B579" s="157"/>
      <c r="C579" s="155"/>
      <c r="D579" s="155"/>
      <c r="E579" s="155"/>
      <c r="F579" s="155"/>
      <c r="G579" s="86"/>
      <c r="H579" s="87"/>
      <c r="I579" s="87"/>
      <c r="J579" s="159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</row>
    <row x14ac:dyDescent="0.25" r="580" customHeight="1" ht="16.5">
      <c r="A580" s="156"/>
      <c r="B580" s="157"/>
      <c r="C580" s="155"/>
      <c r="D580" s="155"/>
      <c r="E580" s="155"/>
      <c r="F580" s="155"/>
      <c r="G580" s="86"/>
      <c r="H580" s="87"/>
      <c r="I580" s="87"/>
      <c r="J580" s="159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</row>
    <row x14ac:dyDescent="0.25" r="581" customHeight="1" ht="16.5">
      <c r="A581" s="156"/>
      <c r="B581" s="157"/>
      <c r="C581" s="155"/>
      <c r="D581" s="155"/>
      <c r="E581" s="155"/>
      <c r="F581" s="155"/>
      <c r="G581" s="86"/>
      <c r="H581" s="87"/>
      <c r="I581" s="87"/>
      <c r="J581" s="159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</row>
    <row x14ac:dyDescent="0.25" r="582" customHeight="1" ht="16.5">
      <c r="A582" s="156"/>
      <c r="B582" s="157"/>
      <c r="C582" s="155"/>
      <c r="D582" s="155"/>
      <c r="E582" s="155"/>
      <c r="F582" s="155"/>
      <c r="G582" s="86"/>
      <c r="H582" s="87"/>
      <c r="I582" s="87"/>
      <c r="J582" s="159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</row>
    <row x14ac:dyDescent="0.25" r="583" customHeight="1" ht="16.5">
      <c r="A583" s="156"/>
      <c r="B583" s="157"/>
      <c r="C583" s="155"/>
      <c r="D583" s="155"/>
      <c r="E583" s="155"/>
      <c r="F583" s="155"/>
      <c r="G583" s="86"/>
      <c r="H583" s="87"/>
      <c r="I583" s="87"/>
      <c r="J583" s="159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</row>
    <row x14ac:dyDescent="0.25" r="584" customHeight="1" ht="16.5">
      <c r="A584" s="156"/>
      <c r="B584" s="157"/>
      <c r="C584" s="155"/>
      <c r="D584" s="155"/>
      <c r="E584" s="155"/>
      <c r="F584" s="155"/>
      <c r="G584" s="86"/>
      <c r="H584" s="87"/>
      <c r="I584" s="87"/>
      <c r="J584" s="159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</row>
    <row x14ac:dyDescent="0.25" r="585" customHeight="1" ht="16.5">
      <c r="A585" s="156"/>
      <c r="B585" s="157"/>
      <c r="C585" s="155"/>
      <c r="D585" s="155"/>
      <c r="E585" s="155"/>
      <c r="F585" s="155"/>
      <c r="G585" s="86"/>
      <c r="H585" s="87"/>
      <c r="I585" s="87"/>
      <c r="J585" s="159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</row>
    <row x14ac:dyDescent="0.25" r="586" customHeight="1" ht="16.5">
      <c r="A586" s="156"/>
      <c r="B586" s="157"/>
      <c r="C586" s="155"/>
      <c r="D586" s="155"/>
      <c r="E586" s="155"/>
      <c r="F586" s="155"/>
      <c r="G586" s="86"/>
      <c r="H586" s="87"/>
      <c r="I586" s="87"/>
      <c r="J586" s="159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</row>
    <row x14ac:dyDescent="0.25" r="587" customHeight="1" ht="16.5">
      <c r="A587" s="156"/>
      <c r="B587" s="157"/>
      <c r="C587" s="155"/>
      <c r="D587" s="155"/>
      <c r="E587" s="155"/>
      <c r="F587" s="155"/>
      <c r="G587" s="86"/>
      <c r="H587" s="87"/>
      <c r="I587" s="87"/>
      <c r="J587" s="159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</row>
    <row x14ac:dyDescent="0.25" r="588" customHeight="1" ht="16.5">
      <c r="A588" s="156"/>
      <c r="B588" s="157"/>
      <c r="C588" s="155"/>
      <c r="D588" s="155"/>
      <c r="E588" s="155"/>
      <c r="F588" s="155"/>
      <c r="G588" s="86"/>
      <c r="H588" s="87"/>
      <c r="I588" s="87"/>
      <c r="J588" s="159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</row>
    <row x14ac:dyDescent="0.25" r="589" customHeight="1" ht="16.5">
      <c r="A589" s="156"/>
      <c r="B589" s="157"/>
      <c r="C589" s="155"/>
      <c r="D589" s="155"/>
      <c r="E589" s="155"/>
      <c r="F589" s="155"/>
      <c r="G589" s="86"/>
      <c r="H589" s="87"/>
      <c r="I589" s="87"/>
      <c r="J589" s="159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</row>
    <row x14ac:dyDescent="0.25" r="590" customHeight="1" ht="16.5">
      <c r="A590" s="156"/>
      <c r="B590" s="157"/>
      <c r="C590" s="155"/>
      <c r="D590" s="155"/>
      <c r="E590" s="155"/>
      <c r="F590" s="155"/>
      <c r="G590" s="86"/>
      <c r="H590" s="87"/>
      <c r="I590" s="87"/>
      <c r="J590" s="159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</row>
    <row x14ac:dyDescent="0.25" r="591" customHeight="1" ht="16.5">
      <c r="A591" s="156"/>
      <c r="B591" s="157"/>
      <c r="C591" s="155"/>
      <c r="D591" s="155"/>
      <c r="E591" s="155"/>
      <c r="F591" s="155"/>
      <c r="G591" s="86"/>
      <c r="H591" s="87"/>
      <c r="I591" s="87"/>
      <c r="J591" s="159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</row>
    <row x14ac:dyDescent="0.25" r="592" customHeight="1" ht="16.5">
      <c r="A592" s="156"/>
      <c r="B592" s="157"/>
      <c r="C592" s="155"/>
      <c r="D592" s="155"/>
      <c r="E592" s="155"/>
      <c r="F592" s="155"/>
      <c r="G592" s="86"/>
      <c r="H592" s="87"/>
      <c r="I592" s="87"/>
      <c r="J592" s="159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</row>
    <row x14ac:dyDescent="0.25" r="593" customHeight="1" ht="16.5">
      <c r="A593" s="156"/>
      <c r="B593" s="157"/>
      <c r="C593" s="155"/>
      <c r="D593" s="155"/>
      <c r="E593" s="155"/>
      <c r="F593" s="155"/>
      <c r="G593" s="86"/>
      <c r="H593" s="87"/>
      <c r="I593" s="87"/>
      <c r="J593" s="159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</row>
    <row x14ac:dyDescent="0.25" r="594" customHeight="1" ht="16.5">
      <c r="A594" s="156"/>
      <c r="B594" s="157"/>
      <c r="C594" s="155"/>
      <c r="D594" s="155"/>
      <c r="E594" s="155"/>
      <c r="F594" s="155"/>
      <c r="G594" s="86"/>
      <c r="H594" s="87"/>
      <c r="I594" s="87"/>
      <c r="J594" s="159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</row>
    <row x14ac:dyDescent="0.25" r="595" customHeight="1" ht="16.5">
      <c r="A595" s="156"/>
      <c r="B595" s="157"/>
      <c r="C595" s="155"/>
      <c r="D595" s="155"/>
      <c r="E595" s="155"/>
      <c r="F595" s="155"/>
      <c r="G595" s="86"/>
      <c r="H595" s="87"/>
      <c r="I595" s="87"/>
      <c r="J595" s="159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</row>
    <row x14ac:dyDescent="0.25" r="596" customHeight="1" ht="16.5">
      <c r="A596" s="156"/>
      <c r="B596" s="157"/>
      <c r="C596" s="155"/>
      <c r="D596" s="155"/>
      <c r="E596" s="155"/>
      <c r="F596" s="155"/>
      <c r="G596" s="86"/>
      <c r="H596" s="87"/>
      <c r="I596" s="87"/>
      <c r="J596" s="159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</row>
    <row x14ac:dyDescent="0.25" r="597" customHeight="1" ht="16.5">
      <c r="A597" s="156"/>
      <c r="B597" s="157"/>
      <c r="C597" s="155"/>
      <c r="D597" s="155"/>
      <c r="E597" s="155"/>
      <c r="F597" s="155"/>
      <c r="G597" s="86"/>
      <c r="H597" s="87"/>
      <c r="I597" s="87"/>
      <c r="J597" s="159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</row>
    <row x14ac:dyDescent="0.25" r="598" customHeight="1" ht="16.5">
      <c r="A598" s="156"/>
      <c r="B598" s="157"/>
      <c r="C598" s="155"/>
      <c r="D598" s="155"/>
      <c r="E598" s="155"/>
      <c r="F598" s="155"/>
      <c r="G598" s="86"/>
      <c r="H598" s="87"/>
      <c r="I598" s="87"/>
      <c r="J598" s="159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</row>
    <row x14ac:dyDescent="0.25" r="599" customHeight="1" ht="16.5">
      <c r="A599" s="156"/>
      <c r="B599" s="157"/>
      <c r="C599" s="155"/>
      <c r="D599" s="155"/>
      <c r="E599" s="155"/>
      <c r="F599" s="155"/>
      <c r="G599" s="86"/>
      <c r="H599" s="87"/>
      <c r="I599" s="87"/>
      <c r="J599" s="159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</row>
    <row x14ac:dyDescent="0.25" r="600" customHeight="1" ht="16.5">
      <c r="A600" s="156"/>
      <c r="B600" s="157"/>
      <c r="C600" s="155"/>
      <c r="D600" s="155"/>
      <c r="E600" s="155"/>
      <c r="F600" s="155"/>
      <c r="G600" s="86"/>
      <c r="H600" s="87"/>
      <c r="I600" s="87"/>
      <c r="J600" s="159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</row>
    <row x14ac:dyDescent="0.25" r="601" customHeight="1" ht="16.5">
      <c r="A601" s="156"/>
      <c r="B601" s="157"/>
      <c r="C601" s="155"/>
      <c r="D601" s="155"/>
      <c r="E601" s="155"/>
      <c r="F601" s="155"/>
      <c r="G601" s="86"/>
      <c r="H601" s="87"/>
      <c r="I601" s="87"/>
      <c r="J601" s="159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</row>
    <row x14ac:dyDescent="0.25" r="602" customHeight="1" ht="16.5">
      <c r="A602" s="156"/>
      <c r="B602" s="157"/>
      <c r="C602" s="155"/>
      <c r="D602" s="155"/>
      <c r="E602" s="155"/>
      <c r="F602" s="155"/>
      <c r="G602" s="86"/>
      <c r="H602" s="87"/>
      <c r="I602" s="87"/>
      <c r="J602" s="159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</row>
    <row x14ac:dyDescent="0.25" r="603" customHeight="1" ht="16.5">
      <c r="A603" s="156"/>
      <c r="B603" s="157"/>
      <c r="C603" s="155"/>
      <c r="D603" s="155"/>
      <c r="E603" s="155"/>
      <c r="F603" s="155"/>
      <c r="G603" s="86"/>
      <c r="H603" s="87"/>
      <c r="I603" s="87"/>
      <c r="J603" s="159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</row>
    <row x14ac:dyDescent="0.25" r="604" customHeight="1" ht="16.5">
      <c r="A604" s="156"/>
      <c r="B604" s="157"/>
      <c r="C604" s="155"/>
      <c r="D604" s="155"/>
      <c r="E604" s="155"/>
      <c r="F604" s="155"/>
      <c r="G604" s="86"/>
      <c r="H604" s="87"/>
      <c r="I604" s="87"/>
      <c r="J604" s="159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</row>
    <row x14ac:dyDescent="0.25" r="605" customHeight="1" ht="16.5">
      <c r="A605" s="156"/>
      <c r="B605" s="157"/>
      <c r="C605" s="155"/>
      <c r="D605" s="155"/>
      <c r="E605" s="155"/>
      <c r="F605" s="155"/>
      <c r="G605" s="86"/>
      <c r="H605" s="87"/>
      <c r="I605" s="87"/>
      <c r="J605" s="159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</row>
    <row x14ac:dyDescent="0.25" r="606" customHeight="1" ht="16.5">
      <c r="A606" s="156"/>
      <c r="B606" s="157"/>
      <c r="C606" s="155"/>
      <c r="D606" s="155"/>
      <c r="E606" s="155"/>
      <c r="F606" s="155"/>
      <c r="G606" s="86"/>
      <c r="H606" s="87"/>
      <c r="I606" s="87"/>
      <c r="J606" s="159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</row>
    <row x14ac:dyDescent="0.25" r="607" customHeight="1" ht="16.5">
      <c r="A607" s="156"/>
      <c r="B607" s="157"/>
      <c r="C607" s="155"/>
      <c r="D607" s="155"/>
      <c r="E607" s="155"/>
      <c r="F607" s="155"/>
      <c r="G607" s="86"/>
      <c r="H607" s="87"/>
      <c r="I607" s="87"/>
      <c r="J607" s="159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</row>
    <row x14ac:dyDescent="0.25" r="608" customHeight="1" ht="16.5">
      <c r="A608" s="156"/>
      <c r="B608" s="157"/>
      <c r="C608" s="155"/>
      <c r="D608" s="155"/>
      <c r="E608" s="155"/>
      <c r="F608" s="155"/>
      <c r="G608" s="86"/>
      <c r="H608" s="87"/>
      <c r="I608" s="87"/>
      <c r="J608" s="159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</row>
    <row x14ac:dyDescent="0.25" r="609" customHeight="1" ht="16.5">
      <c r="A609" s="156"/>
      <c r="B609" s="157"/>
      <c r="C609" s="155"/>
      <c r="D609" s="155"/>
      <c r="E609" s="155"/>
      <c r="F609" s="155"/>
      <c r="G609" s="86"/>
      <c r="H609" s="87"/>
      <c r="I609" s="87"/>
      <c r="J609" s="159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</row>
    <row x14ac:dyDescent="0.25" r="610" customHeight="1" ht="16.5">
      <c r="A610" s="156"/>
      <c r="B610" s="157"/>
      <c r="C610" s="155"/>
      <c r="D610" s="155"/>
      <c r="E610" s="155"/>
      <c r="F610" s="155"/>
      <c r="G610" s="86"/>
      <c r="H610" s="87"/>
      <c r="I610" s="87"/>
      <c r="J610" s="159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</row>
    <row x14ac:dyDescent="0.25" r="611" customHeight="1" ht="16.5">
      <c r="A611" s="156"/>
      <c r="B611" s="157"/>
      <c r="C611" s="155"/>
      <c r="D611" s="155"/>
      <c r="E611" s="155"/>
      <c r="F611" s="155"/>
      <c r="G611" s="86"/>
      <c r="H611" s="87"/>
      <c r="I611" s="87"/>
      <c r="J611" s="159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</row>
    <row x14ac:dyDescent="0.25" r="612" customHeight="1" ht="16.5">
      <c r="A612" s="156"/>
      <c r="B612" s="157"/>
      <c r="C612" s="155"/>
      <c r="D612" s="155"/>
      <c r="E612" s="155"/>
      <c r="F612" s="155"/>
      <c r="G612" s="86"/>
      <c r="H612" s="87"/>
      <c r="I612" s="87"/>
      <c r="J612" s="159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</row>
    <row x14ac:dyDescent="0.25" r="613" customHeight="1" ht="16.5">
      <c r="A613" s="156"/>
      <c r="B613" s="157"/>
      <c r="C613" s="155"/>
      <c r="D613" s="155"/>
      <c r="E613" s="155"/>
      <c r="F613" s="155"/>
      <c r="G613" s="86"/>
      <c r="H613" s="87"/>
      <c r="I613" s="87"/>
      <c r="J613" s="159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</row>
    <row x14ac:dyDescent="0.25" r="614" customHeight="1" ht="16.5">
      <c r="A614" s="156"/>
      <c r="B614" s="157"/>
      <c r="C614" s="155"/>
      <c r="D614" s="155"/>
      <c r="E614" s="155"/>
      <c r="F614" s="155"/>
      <c r="G614" s="86"/>
      <c r="H614" s="87"/>
      <c r="I614" s="87"/>
      <c r="J614" s="159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</row>
    <row x14ac:dyDescent="0.25" r="615" customHeight="1" ht="16.5">
      <c r="A615" s="156"/>
      <c r="B615" s="157"/>
      <c r="C615" s="155"/>
      <c r="D615" s="155"/>
      <c r="E615" s="155"/>
      <c r="F615" s="155"/>
      <c r="G615" s="86"/>
      <c r="H615" s="87"/>
      <c r="I615" s="87"/>
      <c r="J615" s="159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</row>
    <row x14ac:dyDescent="0.25" r="616" customHeight="1" ht="16.5">
      <c r="A616" s="156"/>
      <c r="B616" s="157"/>
      <c r="C616" s="155"/>
      <c r="D616" s="155"/>
      <c r="E616" s="155"/>
      <c r="F616" s="155"/>
      <c r="G616" s="86"/>
      <c r="H616" s="87"/>
      <c r="I616" s="87"/>
      <c r="J616" s="159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</row>
    <row x14ac:dyDescent="0.25" r="617" customHeight="1" ht="16.5">
      <c r="A617" s="156"/>
      <c r="B617" s="157"/>
      <c r="C617" s="155"/>
      <c r="D617" s="155"/>
      <c r="E617" s="155"/>
      <c r="F617" s="155"/>
      <c r="G617" s="86"/>
      <c r="H617" s="87"/>
      <c r="I617" s="87"/>
      <c r="J617" s="159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</row>
    <row x14ac:dyDescent="0.25" r="618" customHeight="1" ht="16.5">
      <c r="A618" s="156"/>
      <c r="B618" s="157"/>
      <c r="C618" s="155"/>
      <c r="D618" s="155"/>
      <c r="E618" s="155"/>
      <c r="F618" s="155"/>
      <c r="G618" s="86"/>
      <c r="H618" s="87"/>
      <c r="I618" s="87"/>
      <c r="J618" s="159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</row>
    <row x14ac:dyDescent="0.25" r="619" customHeight="1" ht="16.5">
      <c r="A619" s="156"/>
      <c r="B619" s="157"/>
      <c r="C619" s="155"/>
      <c r="D619" s="155"/>
      <c r="E619" s="155"/>
      <c r="F619" s="155"/>
      <c r="G619" s="86"/>
      <c r="H619" s="87"/>
      <c r="I619" s="87"/>
      <c r="J619" s="159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</row>
    <row x14ac:dyDescent="0.25" r="620" customHeight="1" ht="16.5">
      <c r="A620" s="156"/>
      <c r="B620" s="157"/>
      <c r="C620" s="155"/>
      <c r="D620" s="155"/>
      <c r="E620" s="155"/>
      <c r="F620" s="155"/>
      <c r="G620" s="86"/>
      <c r="H620" s="87"/>
      <c r="I620" s="87"/>
      <c r="J620" s="159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</row>
    <row x14ac:dyDescent="0.25" r="621" customHeight="1" ht="16.5">
      <c r="A621" s="156"/>
      <c r="B621" s="157"/>
      <c r="C621" s="155"/>
      <c r="D621" s="155"/>
      <c r="E621" s="155"/>
      <c r="F621" s="155"/>
      <c r="G621" s="86"/>
      <c r="H621" s="87"/>
      <c r="I621" s="87"/>
      <c r="J621" s="159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</row>
    <row x14ac:dyDescent="0.25" r="622" customHeight="1" ht="16.5">
      <c r="A622" s="156"/>
      <c r="B622" s="157"/>
      <c r="C622" s="155"/>
      <c r="D622" s="155"/>
      <c r="E622" s="155"/>
      <c r="F622" s="155"/>
      <c r="G622" s="86"/>
      <c r="H622" s="87"/>
      <c r="I622" s="87"/>
      <c r="J622" s="159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</row>
    <row x14ac:dyDescent="0.25" r="623" customHeight="1" ht="16.5">
      <c r="A623" s="156"/>
      <c r="B623" s="157"/>
      <c r="C623" s="155"/>
      <c r="D623" s="155"/>
      <c r="E623" s="155"/>
      <c r="F623" s="155"/>
      <c r="G623" s="86"/>
      <c r="H623" s="87"/>
      <c r="I623" s="87"/>
      <c r="J623" s="159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</row>
    <row x14ac:dyDescent="0.25" r="624" customHeight="1" ht="16.5">
      <c r="A624" s="156"/>
      <c r="B624" s="157"/>
      <c r="C624" s="155"/>
      <c r="D624" s="155"/>
      <c r="E624" s="155"/>
      <c r="F624" s="155"/>
      <c r="G624" s="86"/>
      <c r="H624" s="87"/>
      <c r="I624" s="87"/>
      <c r="J624" s="159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</row>
    <row x14ac:dyDescent="0.25" r="625" customHeight="1" ht="16.5">
      <c r="A625" s="156"/>
      <c r="B625" s="157"/>
      <c r="C625" s="155"/>
      <c r="D625" s="155"/>
      <c r="E625" s="155"/>
      <c r="F625" s="155"/>
      <c r="G625" s="86"/>
      <c r="H625" s="87"/>
      <c r="I625" s="87"/>
      <c r="J625" s="159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</row>
    <row x14ac:dyDescent="0.25" r="626" customHeight="1" ht="16.5">
      <c r="A626" s="156"/>
      <c r="B626" s="157"/>
      <c r="C626" s="155"/>
      <c r="D626" s="155"/>
      <c r="E626" s="155"/>
      <c r="F626" s="155"/>
      <c r="G626" s="86"/>
      <c r="H626" s="87"/>
      <c r="I626" s="87"/>
      <c r="J626" s="159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</row>
    <row x14ac:dyDescent="0.25" r="627" customHeight="1" ht="16.5">
      <c r="A627" s="156"/>
      <c r="B627" s="157"/>
      <c r="C627" s="155"/>
      <c r="D627" s="155"/>
      <c r="E627" s="155"/>
      <c r="F627" s="155"/>
      <c r="G627" s="86"/>
      <c r="H627" s="87"/>
      <c r="I627" s="87"/>
      <c r="J627" s="159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</row>
    <row x14ac:dyDescent="0.25" r="628" customHeight="1" ht="16.5">
      <c r="A628" s="156"/>
      <c r="B628" s="157"/>
      <c r="C628" s="155"/>
      <c r="D628" s="155"/>
      <c r="E628" s="155"/>
      <c r="F628" s="155"/>
      <c r="G628" s="86"/>
      <c r="H628" s="87"/>
      <c r="I628" s="87"/>
      <c r="J628" s="159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</row>
    <row x14ac:dyDescent="0.25" r="629" customHeight="1" ht="16.5">
      <c r="A629" s="156"/>
      <c r="B629" s="157"/>
      <c r="C629" s="155"/>
      <c r="D629" s="155"/>
      <c r="E629" s="155"/>
      <c r="F629" s="155"/>
      <c r="G629" s="86"/>
      <c r="H629" s="87"/>
      <c r="I629" s="87"/>
      <c r="J629" s="159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</row>
    <row x14ac:dyDescent="0.25" r="630" customHeight="1" ht="16.5">
      <c r="A630" s="156"/>
      <c r="B630" s="157"/>
      <c r="C630" s="155"/>
      <c r="D630" s="155"/>
      <c r="E630" s="155"/>
      <c r="F630" s="155"/>
      <c r="G630" s="86"/>
      <c r="H630" s="87"/>
      <c r="I630" s="87"/>
      <c r="J630" s="159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</row>
    <row x14ac:dyDescent="0.25" r="631" customHeight="1" ht="16.5">
      <c r="A631" s="156"/>
      <c r="B631" s="157"/>
      <c r="C631" s="155"/>
      <c r="D631" s="155"/>
      <c r="E631" s="155"/>
      <c r="F631" s="155"/>
      <c r="G631" s="86"/>
      <c r="H631" s="87"/>
      <c r="I631" s="87"/>
      <c r="J631" s="159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</row>
    <row x14ac:dyDescent="0.25" r="632" customHeight="1" ht="16.5">
      <c r="A632" s="156"/>
      <c r="B632" s="157"/>
      <c r="C632" s="155"/>
      <c r="D632" s="155"/>
      <c r="E632" s="155"/>
      <c r="F632" s="155"/>
      <c r="G632" s="86"/>
      <c r="H632" s="87"/>
      <c r="I632" s="87"/>
      <c r="J632" s="159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</row>
    <row x14ac:dyDescent="0.25" r="633" customHeight="1" ht="16.5">
      <c r="A633" s="156"/>
      <c r="B633" s="157"/>
      <c r="C633" s="155"/>
      <c r="D633" s="155"/>
      <c r="E633" s="155"/>
      <c r="F633" s="155"/>
      <c r="G633" s="86"/>
      <c r="H633" s="87"/>
      <c r="I633" s="87"/>
      <c r="J633" s="159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</row>
    <row x14ac:dyDescent="0.25" r="634" customHeight="1" ht="16.5">
      <c r="A634" s="156"/>
      <c r="B634" s="157"/>
      <c r="C634" s="155"/>
      <c r="D634" s="155"/>
      <c r="E634" s="155"/>
      <c r="F634" s="155"/>
      <c r="G634" s="86"/>
      <c r="H634" s="87"/>
      <c r="I634" s="87"/>
      <c r="J634" s="159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</row>
    <row x14ac:dyDescent="0.25" r="635" customHeight="1" ht="16.5">
      <c r="A635" s="156"/>
      <c r="B635" s="157"/>
      <c r="C635" s="155"/>
      <c r="D635" s="155"/>
      <c r="E635" s="155"/>
      <c r="F635" s="155"/>
      <c r="G635" s="86"/>
      <c r="H635" s="87"/>
      <c r="I635" s="87"/>
      <c r="J635" s="159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</row>
    <row x14ac:dyDescent="0.25" r="636" customHeight="1" ht="16.5">
      <c r="A636" s="156"/>
      <c r="B636" s="157"/>
      <c r="C636" s="155"/>
      <c r="D636" s="155"/>
      <c r="E636" s="155"/>
      <c r="F636" s="155"/>
      <c r="G636" s="86"/>
      <c r="H636" s="87"/>
      <c r="I636" s="87"/>
      <c r="J636" s="159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</row>
    <row x14ac:dyDescent="0.25" r="637" customHeight="1" ht="16.5">
      <c r="A637" s="156"/>
      <c r="B637" s="157"/>
      <c r="C637" s="155"/>
      <c r="D637" s="155"/>
      <c r="E637" s="155"/>
      <c r="F637" s="155"/>
      <c r="G637" s="86"/>
      <c r="H637" s="87"/>
      <c r="I637" s="87"/>
      <c r="J637" s="159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</row>
    <row x14ac:dyDescent="0.25" r="638" customHeight="1" ht="16.5">
      <c r="A638" s="156"/>
      <c r="B638" s="157"/>
      <c r="C638" s="155"/>
      <c r="D638" s="155"/>
      <c r="E638" s="155"/>
      <c r="F638" s="155"/>
      <c r="G638" s="86"/>
      <c r="H638" s="87"/>
      <c r="I638" s="87"/>
      <c r="J638" s="159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</row>
    <row x14ac:dyDescent="0.25" r="639" customHeight="1" ht="16.5">
      <c r="A639" s="156"/>
      <c r="B639" s="157"/>
      <c r="C639" s="155"/>
      <c r="D639" s="155"/>
      <c r="E639" s="155"/>
      <c r="F639" s="155"/>
      <c r="G639" s="86"/>
      <c r="H639" s="87"/>
      <c r="I639" s="87"/>
      <c r="J639" s="159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</row>
    <row x14ac:dyDescent="0.25" r="640" customHeight="1" ht="16.5">
      <c r="A640" s="156"/>
      <c r="B640" s="157"/>
      <c r="C640" s="155"/>
      <c r="D640" s="155"/>
      <c r="E640" s="155"/>
      <c r="F640" s="155"/>
      <c r="G640" s="86"/>
      <c r="H640" s="87"/>
      <c r="I640" s="87"/>
      <c r="J640" s="159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</row>
    <row x14ac:dyDescent="0.25" r="641" customHeight="1" ht="16.5">
      <c r="A641" s="156"/>
      <c r="B641" s="157"/>
      <c r="C641" s="155"/>
      <c r="D641" s="155"/>
      <c r="E641" s="155"/>
      <c r="F641" s="155"/>
      <c r="G641" s="86"/>
      <c r="H641" s="87"/>
      <c r="I641" s="87"/>
      <c r="J641" s="159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</row>
    <row x14ac:dyDescent="0.25" r="642" customHeight="1" ht="16.5">
      <c r="A642" s="156"/>
      <c r="B642" s="157"/>
      <c r="C642" s="155"/>
      <c r="D642" s="155"/>
      <c r="E642" s="155"/>
      <c r="F642" s="155"/>
      <c r="G642" s="86"/>
      <c r="H642" s="87"/>
      <c r="I642" s="87"/>
      <c r="J642" s="159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</row>
    <row x14ac:dyDescent="0.25" r="643" customHeight="1" ht="16.5">
      <c r="A643" s="156"/>
      <c r="B643" s="157"/>
      <c r="C643" s="155"/>
      <c r="D643" s="155"/>
      <c r="E643" s="155"/>
      <c r="F643" s="155"/>
      <c r="G643" s="86"/>
      <c r="H643" s="87"/>
      <c r="I643" s="87"/>
      <c r="J643" s="159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</row>
    <row x14ac:dyDescent="0.25" r="644" customHeight="1" ht="16.5">
      <c r="A644" s="156"/>
      <c r="B644" s="157"/>
      <c r="C644" s="155"/>
      <c r="D644" s="155"/>
      <c r="E644" s="155"/>
      <c r="F644" s="155"/>
      <c r="G644" s="86"/>
      <c r="H644" s="87"/>
      <c r="I644" s="87"/>
      <c r="J644" s="159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</row>
    <row x14ac:dyDescent="0.25" r="645" customHeight="1" ht="16.5">
      <c r="A645" s="156"/>
      <c r="B645" s="157"/>
      <c r="C645" s="155"/>
      <c r="D645" s="155"/>
      <c r="E645" s="155"/>
      <c r="F645" s="155"/>
      <c r="G645" s="86"/>
      <c r="H645" s="87"/>
      <c r="I645" s="87"/>
      <c r="J645" s="159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</row>
    <row x14ac:dyDescent="0.25" r="646" customHeight="1" ht="16.5">
      <c r="A646" s="156"/>
      <c r="B646" s="157"/>
      <c r="C646" s="155"/>
      <c r="D646" s="155"/>
      <c r="E646" s="155"/>
      <c r="F646" s="155"/>
      <c r="G646" s="86"/>
      <c r="H646" s="87"/>
      <c r="I646" s="87"/>
      <c r="J646" s="159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</row>
    <row x14ac:dyDescent="0.25" r="647" customHeight="1" ht="16.5">
      <c r="A647" s="156"/>
      <c r="B647" s="157"/>
      <c r="C647" s="155"/>
      <c r="D647" s="155"/>
      <c r="E647" s="155"/>
      <c r="F647" s="155"/>
      <c r="G647" s="86"/>
      <c r="H647" s="87"/>
      <c r="I647" s="87"/>
      <c r="J647" s="159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</row>
    <row x14ac:dyDescent="0.25" r="648" customHeight="1" ht="16.5">
      <c r="A648" s="156"/>
      <c r="B648" s="157"/>
      <c r="C648" s="155"/>
      <c r="D648" s="155"/>
      <c r="E648" s="155"/>
      <c r="F648" s="155"/>
      <c r="G648" s="86"/>
      <c r="H648" s="87"/>
      <c r="I648" s="87"/>
      <c r="J648" s="159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</row>
    <row x14ac:dyDescent="0.25" r="649" customHeight="1" ht="16.5">
      <c r="A649" s="156"/>
      <c r="B649" s="157"/>
      <c r="C649" s="155"/>
      <c r="D649" s="155"/>
      <c r="E649" s="155"/>
      <c r="F649" s="155"/>
      <c r="G649" s="86"/>
      <c r="H649" s="87"/>
      <c r="I649" s="87"/>
      <c r="J649" s="159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</row>
    <row x14ac:dyDescent="0.25" r="650" customHeight="1" ht="16.5">
      <c r="A650" s="156"/>
      <c r="B650" s="157"/>
      <c r="C650" s="155"/>
      <c r="D650" s="155"/>
      <c r="E650" s="155"/>
      <c r="F650" s="155"/>
      <c r="G650" s="86"/>
      <c r="H650" s="87"/>
      <c r="I650" s="87"/>
      <c r="J650" s="159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</row>
    <row x14ac:dyDescent="0.25" r="651" customHeight="1" ht="16.5">
      <c r="A651" s="156"/>
      <c r="B651" s="157"/>
      <c r="C651" s="155"/>
      <c r="D651" s="155"/>
      <c r="E651" s="155"/>
      <c r="F651" s="155"/>
      <c r="G651" s="86"/>
      <c r="H651" s="87"/>
      <c r="I651" s="87"/>
      <c r="J651" s="159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</row>
    <row x14ac:dyDescent="0.25" r="652" customHeight="1" ht="16.5">
      <c r="A652" s="156"/>
      <c r="B652" s="157"/>
      <c r="C652" s="155"/>
      <c r="D652" s="155"/>
      <c r="E652" s="155"/>
      <c r="F652" s="155"/>
      <c r="G652" s="86"/>
      <c r="H652" s="87"/>
      <c r="I652" s="87"/>
      <c r="J652" s="159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</row>
    <row x14ac:dyDescent="0.25" r="653" customHeight="1" ht="16.5">
      <c r="A653" s="156"/>
      <c r="B653" s="157"/>
      <c r="C653" s="155"/>
      <c r="D653" s="155"/>
      <c r="E653" s="155"/>
      <c r="F653" s="155"/>
      <c r="G653" s="86"/>
      <c r="H653" s="87"/>
      <c r="I653" s="87"/>
      <c r="J653" s="159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</row>
    <row x14ac:dyDescent="0.25" r="654" customHeight="1" ht="16.5">
      <c r="A654" s="156"/>
      <c r="B654" s="157"/>
      <c r="C654" s="155"/>
      <c r="D654" s="155"/>
      <c r="E654" s="155"/>
      <c r="F654" s="155"/>
      <c r="G654" s="86"/>
      <c r="H654" s="87"/>
      <c r="I654" s="87"/>
      <c r="J654" s="159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</row>
    <row x14ac:dyDescent="0.25" r="655" customHeight="1" ht="16.5">
      <c r="A655" s="156"/>
      <c r="B655" s="157"/>
      <c r="C655" s="155"/>
      <c r="D655" s="155"/>
      <c r="E655" s="155"/>
      <c r="F655" s="155"/>
      <c r="G655" s="86"/>
      <c r="H655" s="87"/>
      <c r="I655" s="87"/>
      <c r="J655" s="159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</row>
    <row x14ac:dyDescent="0.25" r="656" customHeight="1" ht="16.5">
      <c r="A656" s="156"/>
      <c r="B656" s="157"/>
      <c r="C656" s="155"/>
      <c r="D656" s="155"/>
      <c r="E656" s="155"/>
      <c r="F656" s="155"/>
      <c r="G656" s="86"/>
      <c r="H656" s="87"/>
      <c r="I656" s="87"/>
      <c r="J656" s="159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</row>
    <row x14ac:dyDescent="0.25" r="657" customHeight="1" ht="16.5">
      <c r="A657" s="156"/>
      <c r="B657" s="157"/>
      <c r="C657" s="155"/>
      <c r="D657" s="155"/>
      <c r="E657" s="155"/>
      <c r="F657" s="155"/>
      <c r="G657" s="86"/>
      <c r="H657" s="87"/>
      <c r="I657" s="87"/>
      <c r="J657" s="159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</row>
    <row x14ac:dyDescent="0.25" r="658" customHeight="1" ht="16.5">
      <c r="A658" s="156"/>
      <c r="B658" s="157"/>
      <c r="C658" s="155"/>
      <c r="D658" s="155"/>
      <c r="E658" s="155"/>
      <c r="F658" s="155"/>
      <c r="G658" s="86"/>
      <c r="H658" s="87"/>
      <c r="I658" s="87"/>
      <c r="J658" s="159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</row>
    <row x14ac:dyDescent="0.25" r="659" customHeight="1" ht="16.5">
      <c r="A659" s="156"/>
      <c r="B659" s="157"/>
      <c r="C659" s="155"/>
      <c r="D659" s="155"/>
      <c r="E659" s="155"/>
      <c r="F659" s="155"/>
      <c r="G659" s="86"/>
      <c r="H659" s="87"/>
      <c r="I659" s="87"/>
      <c r="J659" s="159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</row>
    <row x14ac:dyDescent="0.25" r="660" customHeight="1" ht="16.5">
      <c r="A660" s="156"/>
      <c r="B660" s="157"/>
      <c r="C660" s="155"/>
      <c r="D660" s="155"/>
      <c r="E660" s="155"/>
      <c r="F660" s="155"/>
      <c r="G660" s="86"/>
      <c r="H660" s="87"/>
      <c r="I660" s="87"/>
      <c r="J660" s="159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</row>
    <row x14ac:dyDescent="0.25" r="661" customHeight="1" ht="16.5">
      <c r="A661" s="156"/>
      <c r="B661" s="157"/>
      <c r="C661" s="155"/>
      <c r="D661" s="155"/>
      <c r="E661" s="155"/>
      <c r="F661" s="155"/>
      <c r="G661" s="86"/>
      <c r="H661" s="87"/>
      <c r="I661" s="87"/>
      <c r="J661" s="159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</row>
    <row x14ac:dyDescent="0.25" r="662" customHeight="1" ht="16.5">
      <c r="A662" s="156"/>
      <c r="B662" s="157"/>
      <c r="C662" s="155"/>
      <c r="D662" s="155"/>
      <c r="E662" s="155"/>
      <c r="F662" s="155"/>
      <c r="G662" s="86"/>
      <c r="H662" s="87"/>
      <c r="I662" s="87"/>
      <c r="J662" s="159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</row>
    <row x14ac:dyDescent="0.25" r="663" customHeight="1" ht="16.5">
      <c r="A663" s="156"/>
      <c r="B663" s="157"/>
      <c r="C663" s="155"/>
      <c r="D663" s="155"/>
      <c r="E663" s="155"/>
      <c r="F663" s="155"/>
      <c r="G663" s="86"/>
      <c r="H663" s="87"/>
      <c r="I663" s="87"/>
      <c r="J663" s="159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</row>
    <row x14ac:dyDescent="0.25" r="664" customHeight="1" ht="16.5">
      <c r="A664" s="156"/>
      <c r="B664" s="157"/>
      <c r="C664" s="155"/>
      <c r="D664" s="155"/>
      <c r="E664" s="155"/>
      <c r="F664" s="155"/>
      <c r="G664" s="86"/>
      <c r="H664" s="87"/>
      <c r="I664" s="87"/>
      <c r="J664" s="159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</row>
    <row x14ac:dyDescent="0.25" r="665" customHeight="1" ht="16.5">
      <c r="A665" s="156"/>
      <c r="B665" s="157"/>
      <c r="C665" s="155"/>
      <c r="D665" s="155"/>
      <c r="E665" s="155"/>
      <c r="F665" s="155"/>
      <c r="G665" s="86"/>
      <c r="H665" s="87"/>
      <c r="I665" s="87"/>
      <c r="J665" s="159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</row>
    <row x14ac:dyDescent="0.25" r="666" customHeight="1" ht="16.5">
      <c r="A666" s="156"/>
      <c r="B666" s="157"/>
      <c r="C666" s="155"/>
      <c r="D666" s="155"/>
      <c r="E666" s="155"/>
      <c r="F666" s="155"/>
      <c r="G666" s="86"/>
      <c r="H666" s="87"/>
      <c r="I666" s="87"/>
      <c r="J666" s="159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</row>
    <row x14ac:dyDescent="0.25" r="667" customHeight="1" ht="16.5">
      <c r="A667" s="156"/>
      <c r="B667" s="157"/>
      <c r="C667" s="155"/>
      <c r="D667" s="155"/>
      <c r="E667" s="155"/>
      <c r="F667" s="155"/>
      <c r="G667" s="86"/>
      <c r="H667" s="87"/>
      <c r="I667" s="87"/>
      <c r="J667" s="159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</row>
    <row x14ac:dyDescent="0.25" r="668" customHeight="1" ht="16.5">
      <c r="A668" s="156"/>
      <c r="B668" s="157"/>
      <c r="C668" s="155"/>
      <c r="D668" s="155"/>
      <c r="E668" s="155"/>
      <c r="F668" s="155"/>
      <c r="G668" s="86"/>
      <c r="H668" s="87"/>
      <c r="I668" s="87"/>
      <c r="J668" s="159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</row>
    <row x14ac:dyDescent="0.25" r="669" customHeight="1" ht="16.5">
      <c r="A669" s="156"/>
      <c r="B669" s="157"/>
      <c r="C669" s="155"/>
      <c r="D669" s="155"/>
      <c r="E669" s="155"/>
      <c r="F669" s="155"/>
      <c r="G669" s="86"/>
      <c r="H669" s="87"/>
      <c r="I669" s="87"/>
      <c r="J669" s="159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</row>
    <row x14ac:dyDescent="0.25" r="670" customHeight="1" ht="16.5">
      <c r="A670" s="156"/>
      <c r="B670" s="157"/>
      <c r="C670" s="155"/>
      <c r="D670" s="155"/>
      <c r="E670" s="155"/>
      <c r="F670" s="155"/>
      <c r="G670" s="86"/>
      <c r="H670" s="87"/>
      <c r="I670" s="87"/>
      <c r="J670" s="159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</row>
    <row x14ac:dyDescent="0.25" r="671" customHeight="1" ht="16.5">
      <c r="A671" s="156"/>
      <c r="B671" s="157"/>
      <c r="C671" s="155"/>
      <c r="D671" s="155"/>
      <c r="E671" s="155"/>
      <c r="F671" s="155"/>
      <c r="G671" s="86"/>
      <c r="H671" s="87"/>
      <c r="I671" s="87"/>
      <c r="J671" s="159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</row>
    <row x14ac:dyDescent="0.25" r="672" customHeight="1" ht="16.5">
      <c r="A672" s="156"/>
      <c r="B672" s="157"/>
      <c r="C672" s="155"/>
      <c r="D672" s="155"/>
      <c r="E672" s="155"/>
      <c r="F672" s="155"/>
      <c r="G672" s="86"/>
      <c r="H672" s="87"/>
      <c r="I672" s="87"/>
      <c r="J672" s="159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</row>
    <row x14ac:dyDescent="0.25" r="673" customHeight="1" ht="16.5">
      <c r="A673" s="156"/>
      <c r="B673" s="157"/>
      <c r="C673" s="155"/>
      <c r="D673" s="155"/>
      <c r="E673" s="155"/>
      <c r="F673" s="155"/>
      <c r="G673" s="86"/>
      <c r="H673" s="87"/>
      <c r="I673" s="87"/>
      <c r="J673" s="159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</row>
    <row x14ac:dyDescent="0.25" r="674" customHeight="1" ht="16.5">
      <c r="A674" s="156"/>
      <c r="B674" s="157"/>
      <c r="C674" s="155"/>
      <c r="D674" s="155"/>
      <c r="E674" s="155"/>
      <c r="F674" s="155"/>
      <c r="G674" s="86"/>
      <c r="H674" s="87"/>
      <c r="I674" s="87"/>
      <c r="J674" s="159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</row>
    <row x14ac:dyDescent="0.25" r="675" customHeight="1" ht="16.5">
      <c r="A675" s="156"/>
      <c r="B675" s="157"/>
      <c r="C675" s="155"/>
      <c r="D675" s="155"/>
      <c r="E675" s="155"/>
      <c r="F675" s="155"/>
      <c r="G675" s="86"/>
      <c r="H675" s="87"/>
      <c r="I675" s="87"/>
      <c r="J675" s="159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</row>
    <row x14ac:dyDescent="0.25" r="676" customHeight="1" ht="16.5">
      <c r="A676" s="156"/>
      <c r="B676" s="157"/>
      <c r="C676" s="155"/>
      <c r="D676" s="155"/>
      <c r="E676" s="155"/>
      <c r="F676" s="155"/>
      <c r="G676" s="86"/>
      <c r="H676" s="87"/>
      <c r="I676" s="87"/>
      <c r="J676" s="159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</row>
    <row x14ac:dyDescent="0.25" r="677" customHeight="1" ht="16.5">
      <c r="A677" s="156"/>
      <c r="B677" s="157"/>
      <c r="C677" s="155"/>
      <c r="D677" s="155"/>
      <c r="E677" s="155"/>
      <c r="F677" s="155"/>
      <c r="G677" s="86"/>
      <c r="H677" s="87"/>
      <c r="I677" s="87"/>
      <c r="J677" s="159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</row>
    <row x14ac:dyDescent="0.25" r="678" customHeight="1" ht="16.5">
      <c r="A678" s="156"/>
      <c r="B678" s="157"/>
      <c r="C678" s="155"/>
      <c r="D678" s="155"/>
      <c r="E678" s="155"/>
      <c r="F678" s="155"/>
      <c r="G678" s="86"/>
      <c r="H678" s="87"/>
      <c r="I678" s="87"/>
      <c r="J678" s="159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</row>
    <row x14ac:dyDescent="0.25" r="679" customHeight="1" ht="16.5">
      <c r="A679" s="156"/>
      <c r="B679" s="157"/>
      <c r="C679" s="155"/>
      <c r="D679" s="155"/>
      <c r="E679" s="155"/>
      <c r="F679" s="155"/>
      <c r="G679" s="86"/>
      <c r="H679" s="87"/>
      <c r="I679" s="87"/>
      <c r="J679" s="159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</row>
    <row x14ac:dyDescent="0.25" r="680" customHeight="1" ht="16.5">
      <c r="A680" s="156"/>
      <c r="B680" s="157"/>
      <c r="C680" s="155"/>
      <c r="D680" s="155"/>
      <c r="E680" s="155"/>
      <c r="F680" s="155"/>
      <c r="G680" s="86"/>
      <c r="H680" s="87"/>
      <c r="I680" s="87"/>
      <c r="J680" s="159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</row>
    <row x14ac:dyDescent="0.25" r="681" customHeight="1" ht="16.5">
      <c r="A681" s="156"/>
      <c r="B681" s="157"/>
      <c r="C681" s="155"/>
      <c r="D681" s="155"/>
      <c r="E681" s="155"/>
      <c r="F681" s="155"/>
      <c r="G681" s="86"/>
      <c r="H681" s="87"/>
      <c r="I681" s="87"/>
      <c r="J681" s="159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</row>
    <row x14ac:dyDescent="0.25" r="682" customHeight="1" ht="16.5">
      <c r="A682" s="156"/>
      <c r="B682" s="157"/>
      <c r="C682" s="155"/>
      <c r="D682" s="155"/>
      <c r="E682" s="155"/>
      <c r="F682" s="155"/>
      <c r="G682" s="86"/>
      <c r="H682" s="87"/>
      <c r="I682" s="87"/>
      <c r="J682" s="159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</row>
    <row x14ac:dyDescent="0.25" r="683" customHeight="1" ht="16.5">
      <c r="A683" s="156"/>
      <c r="B683" s="157"/>
      <c r="C683" s="155"/>
      <c r="D683" s="155"/>
      <c r="E683" s="155"/>
      <c r="F683" s="155"/>
      <c r="G683" s="86"/>
      <c r="H683" s="87"/>
      <c r="I683" s="87"/>
      <c r="J683" s="159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</row>
    <row x14ac:dyDescent="0.25" r="684" customHeight="1" ht="16.5">
      <c r="A684" s="156"/>
      <c r="B684" s="157"/>
      <c r="C684" s="155"/>
      <c r="D684" s="155"/>
      <c r="E684" s="155"/>
      <c r="F684" s="155"/>
      <c r="G684" s="86"/>
      <c r="H684" s="87"/>
      <c r="I684" s="87"/>
      <c r="J684" s="159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</row>
    <row x14ac:dyDescent="0.25" r="685" customHeight="1" ht="16.5">
      <c r="A685" s="156"/>
      <c r="B685" s="157"/>
      <c r="C685" s="155"/>
      <c r="D685" s="155"/>
      <c r="E685" s="155"/>
      <c r="F685" s="155"/>
      <c r="G685" s="86"/>
      <c r="H685" s="87"/>
      <c r="I685" s="87"/>
      <c r="J685" s="159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</row>
    <row x14ac:dyDescent="0.25" r="686" customHeight="1" ht="16.5">
      <c r="A686" s="156"/>
      <c r="B686" s="157"/>
      <c r="C686" s="155"/>
      <c r="D686" s="155"/>
      <c r="E686" s="155"/>
      <c r="F686" s="155"/>
      <c r="G686" s="86"/>
      <c r="H686" s="87"/>
      <c r="I686" s="87"/>
      <c r="J686" s="159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</row>
    <row x14ac:dyDescent="0.25" r="687" customHeight="1" ht="16.5">
      <c r="A687" s="156"/>
      <c r="B687" s="157"/>
      <c r="C687" s="155"/>
      <c r="D687" s="155"/>
      <c r="E687" s="155"/>
      <c r="F687" s="155"/>
      <c r="G687" s="86"/>
      <c r="H687" s="87"/>
      <c r="I687" s="87"/>
      <c r="J687" s="159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</row>
    <row x14ac:dyDescent="0.25" r="688" customHeight="1" ht="16.5">
      <c r="A688" s="156"/>
      <c r="B688" s="157"/>
      <c r="C688" s="155"/>
      <c r="D688" s="155"/>
      <c r="E688" s="155"/>
      <c r="F688" s="155"/>
      <c r="G688" s="86"/>
      <c r="H688" s="87"/>
      <c r="I688" s="87"/>
      <c r="J688" s="159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</row>
    <row x14ac:dyDescent="0.25" r="689" customHeight="1" ht="16.5">
      <c r="A689" s="156"/>
      <c r="B689" s="157"/>
      <c r="C689" s="155"/>
      <c r="D689" s="155"/>
      <c r="E689" s="155"/>
      <c r="F689" s="155"/>
      <c r="G689" s="86"/>
      <c r="H689" s="87"/>
      <c r="I689" s="87"/>
      <c r="J689" s="159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</row>
    <row x14ac:dyDescent="0.25" r="690" customHeight="1" ht="16.5">
      <c r="A690" s="156"/>
      <c r="B690" s="157"/>
      <c r="C690" s="155"/>
      <c r="D690" s="155"/>
      <c r="E690" s="155"/>
      <c r="F690" s="155"/>
      <c r="G690" s="86"/>
      <c r="H690" s="87"/>
      <c r="I690" s="87"/>
      <c r="J690" s="159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</row>
    <row x14ac:dyDescent="0.25" r="691" customHeight="1" ht="16.5">
      <c r="A691" s="156"/>
      <c r="B691" s="157"/>
      <c r="C691" s="155"/>
      <c r="D691" s="155"/>
      <c r="E691" s="155"/>
      <c r="F691" s="155"/>
      <c r="G691" s="86"/>
      <c r="H691" s="87"/>
      <c r="I691" s="87"/>
      <c r="J691" s="159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</row>
    <row x14ac:dyDescent="0.25" r="692" customHeight="1" ht="16.5">
      <c r="A692" s="156"/>
      <c r="B692" s="157"/>
      <c r="C692" s="155"/>
      <c r="D692" s="155"/>
      <c r="E692" s="155"/>
      <c r="F692" s="155"/>
      <c r="G692" s="86"/>
      <c r="H692" s="87"/>
      <c r="I692" s="87"/>
      <c r="J692" s="159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</row>
    <row x14ac:dyDescent="0.25" r="693" customHeight="1" ht="16.5">
      <c r="A693" s="156"/>
      <c r="B693" s="157"/>
      <c r="C693" s="155"/>
      <c r="D693" s="155"/>
      <c r="E693" s="155"/>
      <c r="F693" s="155"/>
      <c r="G693" s="86"/>
      <c r="H693" s="87"/>
      <c r="I693" s="87"/>
      <c r="J693" s="159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</row>
    <row x14ac:dyDescent="0.25" r="694" customHeight="1" ht="16.5">
      <c r="A694" s="156"/>
      <c r="B694" s="157"/>
      <c r="C694" s="155"/>
      <c r="D694" s="155"/>
      <c r="E694" s="155"/>
      <c r="F694" s="155"/>
      <c r="G694" s="86"/>
      <c r="H694" s="87"/>
      <c r="I694" s="87"/>
      <c r="J694" s="159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</row>
    <row x14ac:dyDescent="0.25" r="695" customHeight="1" ht="16.5">
      <c r="A695" s="156"/>
      <c r="B695" s="157"/>
      <c r="C695" s="155"/>
      <c r="D695" s="155"/>
      <c r="E695" s="155"/>
      <c r="F695" s="155"/>
      <c r="G695" s="86"/>
      <c r="H695" s="87"/>
      <c r="I695" s="87"/>
      <c r="J695" s="159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</row>
    <row x14ac:dyDescent="0.25" r="696" customHeight="1" ht="16.5">
      <c r="A696" s="156"/>
      <c r="B696" s="157"/>
      <c r="C696" s="155"/>
      <c r="D696" s="155"/>
      <c r="E696" s="155"/>
      <c r="F696" s="155"/>
      <c r="G696" s="86"/>
      <c r="H696" s="87"/>
      <c r="I696" s="87"/>
      <c r="J696" s="159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</row>
    <row x14ac:dyDescent="0.25" r="697" customHeight="1" ht="16.5">
      <c r="A697" s="156"/>
      <c r="B697" s="157"/>
      <c r="C697" s="155"/>
      <c r="D697" s="155"/>
      <c r="E697" s="155"/>
      <c r="F697" s="155"/>
      <c r="G697" s="86"/>
      <c r="H697" s="87"/>
      <c r="I697" s="87"/>
      <c r="J697" s="159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</row>
    <row x14ac:dyDescent="0.25" r="698" customHeight="1" ht="16.5">
      <c r="A698" s="156"/>
      <c r="B698" s="157"/>
      <c r="C698" s="155"/>
      <c r="D698" s="155"/>
      <c r="E698" s="155"/>
      <c r="F698" s="155"/>
      <c r="G698" s="86"/>
      <c r="H698" s="87"/>
      <c r="I698" s="87"/>
      <c r="J698" s="159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</row>
    <row x14ac:dyDescent="0.25" r="699" customHeight="1" ht="16.5">
      <c r="A699" s="156"/>
      <c r="B699" s="157"/>
      <c r="C699" s="155"/>
      <c r="D699" s="155"/>
      <c r="E699" s="155"/>
      <c r="F699" s="155"/>
      <c r="G699" s="86"/>
      <c r="H699" s="87"/>
      <c r="I699" s="87"/>
      <c r="J699" s="159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</row>
    <row x14ac:dyDescent="0.25" r="700" customHeight="1" ht="16.5">
      <c r="A700" s="156"/>
      <c r="B700" s="157"/>
      <c r="C700" s="155"/>
      <c r="D700" s="155"/>
      <c r="E700" s="155"/>
      <c r="F700" s="155"/>
      <c r="G700" s="86"/>
      <c r="H700" s="87"/>
      <c r="I700" s="87"/>
      <c r="J700" s="159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</row>
    <row x14ac:dyDescent="0.25" r="701" customHeight="1" ht="16.5">
      <c r="A701" s="156"/>
      <c r="B701" s="157"/>
      <c r="C701" s="155"/>
      <c r="D701" s="155"/>
      <c r="E701" s="155"/>
      <c r="F701" s="155"/>
      <c r="G701" s="86"/>
      <c r="H701" s="87"/>
      <c r="I701" s="87"/>
      <c r="J701" s="159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</row>
    <row x14ac:dyDescent="0.25" r="702" customHeight="1" ht="16.5">
      <c r="A702" s="156"/>
      <c r="B702" s="157"/>
      <c r="C702" s="155"/>
      <c r="D702" s="155"/>
      <c r="E702" s="155"/>
      <c r="F702" s="155"/>
      <c r="G702" s="86"/>
      <c r="H702" s="87"/>
      <c r="I702" s="87"/>
      <c r="J702" s="159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</row>
    <row x14ac:dyDescent="0.25" r="703" customHeight="1" ht="16.5">
      <c r="A703" s="156"/>
      <c r="B703" s="157"/>
      <c r="C703" s="155"/>
      <c r="D703" s="155"/>
      <c r="E703" s="155"/>
      <c r="F703" s="155"/>
      <c r="G703" s="86"/>
      <c r="H703" s="87"/>
      <c r="I703" s="87"/>
      <c r="J703" s="159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</row>
    <row x14ac:dyDescent="0.25" r="704" customHeight="1" ht="16.5">
      <c r="A704" s="156"/>
      <c r="B704" s="157"/>
      <c r="C704" s="155"/>
      <c r="D704" s="155"/>
      <c r="E704" s="155"/>
      <c r="F704" s="155"/>
      <c r="G704" s="86"/>
      <c r="H704" s="87"/>
      <c r="I704" s="87"/>
      <c r="J704" s="159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</row>
    <row x14ac:dyDescent="0.25" r="705" customHeight="1" ht="16.5">
      <c r="A705" s="156"/>
      <c r="B705" s="157"/>
      <c r="C705" s="155"/>
      <c r="D705" s="155"/>
      <c r="E705" s="155"/>
      <c r="F705" s="155"/>
      <c r="G705" s="86"/>
      <c r="H705" s="87"/>
      <c r="I705" s="87"/>
      <c r="J705" s="159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</row>
    <row x14ac:dyDescent="0.25" r="706" customHeight="1" ht="16.5">
      <c r="A706" s="156"/>
      <c r="B706" s="157"/>
      <c r="C706" s="155"/>
      <c r="D706" s="155"/>
      <c r="E706" s="155"/>
      <c r="F706" s="155"/>
      <c r="G706" s="86"/>
      <c r="H706" s="87"/>
      <c r="I706" s="87"/>
      <c r="J706" s="159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</row>
    <row x14ac:dyDescent="0.25" r="707" customHeight="1" ht="16.5">
      <c r="A707" s="156"/>
      <c r="B707" s="157"/>
      <c r="C707" s="155"/>
      <c r="D707" s="155"/>
      <c r="E707" s="155"/>
      <c r="F707" s="155"/>
      <c r="G707" s="86"/>
      <c r="H707" s="87"/>
      <c r="I707" s="87"/>
      <c r="J707" s="159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</row>
    <row x14ac:dyDescent="0.25" r="708" customHeight="1" ht="16.5">
      <c r="A708" s="156"/>
      <c r="B708" s="157"/>
      <c r="C708" s="155"/>
      <c r="D708" s="155"/>
      <c r="E708" s="155"/>
      <c r="F708" s="155"/>
      <c r="G708" s="86"/>
      <c r="H708" s="87"/>
      <c r="I708" s="87"/>
      <c r="J708" s="159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</row>
    <row x14ac:dyDescent="0.25" r="709" customHeight="1" ht="16.5">
      <c r="A709" s="156"/>
      <c r="B709" s="157"/>
      <c r="C709" s="155"/>
      <c r="D709" s="155"/>
      <c r="E709" s="155"/>
      <c r="F709" s="155"/>
      <c r="G709" s="86"/>
      <c r="H709" s="87"/>
      <c r="I709" s="87"/>
      <c r="J709" s="159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</row>
    <row x14ac:dyDescent="0.25" r="710" customHeight="1" ht="16.5">
      <c r="A710" s="156"/>
      <c r="B710" s="157"/>
      <c r="C710" s="155"/>
      <c r="D710" s="155"/>
      <c r="E710" s="155"/>
      <c r="F710" s="155"/>
      <c r="G710" s="86"/>
      <c r="H710" s="87"/>
      <c r="I710" s="87"/>
      <c r="J710" s="159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</row>
    <row x14ac:dyDescent="0.25" r="711" customHeight="1" ht="16.5">
      <c r="A711" s="156"/>
      <c r="B711" s="157"/>
      <c r="C711" s="155"/>
      <c r="D711" s="155"/>
      <c r="E711" s="155"/>
      <c r="F711" s="155"/>
      <c r="G711" s="86"/>
      <c r="H711" s="87"/>
      <c r="I711" s="87"/>
      <c r="J711" s="159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</row>
    <row x14ac:dyDescent="0.25" r="712" customHeight="1" ht="16.5">
      <c r="A712" s="156"/>
      <c r="B712" s="157"/>
      <c r="C712" s="155"/>
      <c r="D712" s="155"/>
      <c r="E712" s="155"/>
      <c r="F712" s="155"/>
      <c r="G712" s="86"/>
      <c r="H712" s="87"/>
      <c r="I712" s="87"/>
      <c r="J712" s="159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</row>
    <row x14ac:dyDescent="0.25" r="713" customHeight="1" ht="16.5">
      <c r="A713" s="156"/>
      <c r="B713" s="157"/>
      <c r="C713" s="155"/>
      <c r="D713" s="155"/>
      <c r="E713" s="155"/>
      <c r="F713" s="155"/>
      <c r="G713" s="86"/>
      <c r="H713" s="87"/>
      <c r="I713" s="87"/>
      <c r="J713" s="159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</row>
    <row x14ac:dyDescent="0.25" r="714" customHeight="1" ht="16.5">
      <c r="A714" s="156"/>
      <c r="B714" s="157"/>
      <c r="C714" s="155"/>
      <c r="D714" s="155"/>
      <c r="E714" s="155"/>
      <c r="F714" s="155"/>
      <c r="G714" s="86"/>
      <c r="H714" s="87"/>
      <c r="I714" s="87"/>
      <c r="J714" s="159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</row>
    <row x14ac:dyDescent="0.25" r="715" customHeight="1" ht="16.5">
      <c r="A715" s="156"/>
      <c r="B715" s="157"/>
      <c r="C715" s="155"/>
      <c r="D715" s="155"/>
      <c r="E715" s="155"/>
      <c r="F715" s="155"/>
      <c r="G715" s="86"/>
      <c r="H715" s="87"/>
      <c r="I715" s="87"/>
      <c r="J715" s="159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</row>
    <row x14ac:dyDescent="0.25" r="716" customHeight="1" ht="16.5">
      <c r="A716" s="156"/>
      <c r="B716" s="157"/>
      <c r="C716" s="155"/>
      <c r="D716" s="155"/>
      <c r="E716" s="155"/>
      <c r="F716" s="155"/>
      <c r="G716" s="86"/>
      <c r="H716" s="87"/>
      <c r="I716" s="87"/>
      <c r="J716" s="159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</row>
    <row x14ac:dyDescent="0.25" r="717" customHeight="1" ht="16.5">
      <c r="A717" s="156"/>
      <c r="B717" s="157"/>
      <c r="C717" s="155"/>
      <c r="D717" s="155"/>
      <c r="E717" s="155"/>
      <c r="F717" s="155"/>
      <c r="G717" s="86"/>
      <c r="H717" s="87"/>
      <c r="I717" s="87"/>
      <c r="J717" s="159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</row>
    <row x14ac:dyDescent="0.25" r="718" customHeight="1" ht="16.5">
      <c r="A718" s="156"/>
      <c r="B718" s="157"/>
      <c r="C718" s="155"/>
      <c r="D718" s="155"/>
      <c r="E718" s="155"/>
      <c r="F718" s="155"/>
      <c r="G718" s="86"/>
      <c r="H718" s="87"/>
      <c r="I718" s="87"/>
      <c r="J718" s="159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</row>
    <row x14ac:dyDescent="0.25" r="719" customHeight="1" ht="16.5">
      <c r="A719" s="156"/>
      <c r="B719" s="157"/>
      <c r="C719" s="155"/>
      <c r="D719" s="155"/>
      <c r="E719" s="155"/>
      <c r="F719" s="155"/>
      <c r="G719" s="86"/>
      <c r="H719" s="87"/>
      <c r="I719" s="87"/>
      <c r="J719" s="159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</row>
    <row x14ac:dyDescent="0.25" r="720" customHeight="1" ht="16.5">
      <c r="A720" s="156"/>
      <c r="B720" s="157"/>
      <c r="C720" s="155"/>
      <c r="D720" s="155"/>
      <c r="E720" s="155"/>
      <c r="F720" s="155"/>
      <c r="G720" s="86"/>
      <c r="H720" s="87"/>
      <c r="I720" s="87"/>
      <c r="J720" s="159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</row>
    <row x14ac:dyDescent="0.25" r="721" customHeight="1" ht="16.5">
      <c r="A721" s="156"/>
      <c r="B721" s="157"/>
      <c r="C721" s="155"/>
      <c r="D721" s="155"/>
      <c r="E721" s="155"/>
      <c r="F721" s="155"/>
      <c r="G721" s="86"/>
      <c r="H721" s="87"/>
      <c r="I721" s="87"/>
      <c r="J721" s="159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</row>
    <row x14ac:dyDescent="0.25" r="722" customHeight="1" ht="16.5">
      <c r="A722" s="156"/>
      <c r="B722" s="157"/>
      <c r="C722" s="155"/>
      <c r="D722" s="155"/>
      <c r="E722" s="155"/>
      <c r="F722" s="155"/>
      <c r="G722" s="86"/>
      <c r="H722" s="87"/>
      <c r="I722" s="87"/>
      <c r="J722" s="159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</row>
    <row x14ac:dyDescent="0.25" r="723" customHeight="1" ht="16.5">
      <c r="A723" s="156"/>
      <c r="B723" s="157"/>
      <c r="C723" s="155"/>
      <c r="D723" s="155"/>
      <c r="E723" s="155"/>
      <c r="F723" s="155"/>
      <c r="G723" s="86"/>
      <c r="H723" s="87"/>
      <c r="I723" s="87"/>
      <c r="J723" s="159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</row>
    <row x14ac:dyDescent="0.25" r="724" customHeight="1" ht="16.5">
      <c r="A724" s="156"/>
      <c r="B724" s="157"/>
      <c r="C724" s="155"/>
      <c r="D724" s="155"/>
      <c r="E724" s="155"/>
      <c r="F724" s="155"/>
      <c r="G724" s="86"/>
      <c r="H724" s="87"/>
      <c r="I724" s="87"/>
      <c r="J724" s="159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</row>
    <row x14ac:dyDescent="0.25" r="725" customHeight="1" ht="16.5">
      <c r="A725" s="156"/>
      <c r="B725" s="157"/>
      <c r="C725" s="155"/>
      <c r="D725" s="155"/>
      <c r="E725" s="155"/>
      <c r="F725" s="155"/>
      <c r="G725" s="86"/>
      <c r="H725" s="87"/>
      <c r="I725" s="87"/>
      <c r="J725" s="159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</row>
    <row x14ac:dyDescent="0.25" r="726" customHeight="1" ht="16.5">
      <c r="A726" s="156"/>
      <c r="B726" s="157"/>
      <c r="C726" s="155"/>
      <c r="D726" s="155"/>
      <c r="E726" s="155"/>
      <c r="F726" s="155"/>
      <c r="G726" s="86"/>
      <c r="H726" s="87"/>
      <c r="I726" s="87"/>
      <c r="J726" s="159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</row>
    <row x14ac:dyDescent="0.25" r="727" customHeight="1" ht="16.5">
      <c r="A727" s="156"/>
      <c r="B727" s="157"/>
      <c r="C727" s="155"/>
      <c r="D727" s="155"/>
      <c r="E727" s="155"/>
      <c r="F727" s="155"/>
      <c r="G727" s="86"/>
      <c r="H727" s="87"/>
      <c r="I727" s="87"/>
      <c r="J727" s="159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</row>
    <row x14ac:dyDescent="0.25" r="728" customHeight="1" ht="16.5">
      <c r="A728" s="156"/>
      <c r="B728" s="157"/>
      <c r="C728" s="155"/>
      <c r="D728" s="155"/>
      <c r="E728" s="155"/>
      <c r="F728" s="155"/>
      <c r="G728" s="86"/>
      <c r="H728" s="87"/>
      <c r="I728" s="87"/>
      <c r="J728" s="159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</row>
    <row x14ac:dyDescent="0.25" r="729" customHeight="1" ht="16.5">
      <c r="A729" s="156"/>
      <c r="B729" s="157"/>
      <c r="C729" s="155"/>
      <c r="D729" s="155"/>
      <c r="E729" s="155"/>
      <c r="F729" s="155"/>
      <c r="G729" s="86"/>
      <c r="H729" s="87"/>
      <c r="I729" s="87"/>
      <c r="J729" s="159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</row>
    <row x14ac:dyDescent="0.25" r="730" customHeight="1" ht="16.5">
      <c r="A730" s="156"/>
      <c r="B730" s="157"/>
      <c r="C730" s="155"/>
      <c r="D730" s="155"/>
      <c r="E730" s="155"/>
      <c r="F730" s="155"/>
      <c r="G730" s="86"/>
      <c r="H730" s="87"/>
      <c r="I730" s="87"/>
      <c r="J730" s="159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</row>
    <row x14ac:dyDescent="0.25" r="731" customHeight="1" ht="16.5">
      <c r="A731" s="156"/>
      <c r="B731" s="157"/>
      <c r="C731" s="155"/>
      <c r="D731" s="155"/>
      <c r="E731" s="155"/>
      <c r="F731" s="155"/>
      <c r="G731" s="86"/>
      <c r="H731" s="87"/>
      <c r="I731" s="87"/>
      <c r="J731" s="159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</row>
    <row x14ac:dyDescent="0.25" r="732" customHeight="1" ht="16.5">
      <c r="A732" s="156"/>
      <c r="B732" s="157"/>
      <c r="C732" s="155"/>
      <c r="D732" s="155"/>
      <c r="E732" s="155"/>
      <c r="F732" s="155"/>
      <c r="G732" s="86"/>
      <c r="H732" s="87"/>
      <c r="I732" s="87"/>
      <c r="J732" s="159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</row>
    <row x14ac:dyDescent="0.25" r="733" customHeight="1" ht="16.5">
      <c r="A733" s="156"/>
      <c r="B733" s="157"/>
      <c r="C733" s="155"/>
      <c r="D733" s="155"/>
      <c r="E733" s="155"/>
      <c r="F733" s="155"/>
      <c r="G733" s="86"/>
      <c r="H733" s="87"/>
      <c r="I733" s="87"/>
      <c r="J733" s="159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</row>
    <row x14ac:dyDescent="0.25" r="734" customHeight="1" ht="16.5">
      <c r="A734" s="156"/>
      <c r="B734" s="157"/>
      <c r="C734" s="155"/>
      <c r="D734" s="155"/>
      <c r="E734" s="155"/>
      <c r="F734" s="155"/>
      <c r="G734" s="86"/>
      <c r="H734" s="87"/>
      <c r="I734" s="87"/>
      <c r="J734" s="159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</row>
    <row x14ac:dyDescent="0.25" r="735" customHeight="1" ht="16.5">
      <c r="A735" s="156"/>
      <c r="B735" s="157"/>
      <c r="C735" s="155"/>
      <c r="D735" s="155"/>
      <c r="E735" s="155"/>
      <c r="F735" s="155"/>
      <c r="G735" s="86"/>
      <c r="H735" s="87"/>
      <c r="I735" s="87"/>
      <c r="J735" s="159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</row>
    <row x14ac:dyDescent="0.25" r="736" customHeight="1" ht="16.5">
      <c r="A736" s="156"/>
      <c r="B736" s="157"/>
      <c r="C736" s="155"/>
      <c r="D736" s="155"/>
      <c r="E736" s="155"/>
      <c r="F736" s="155"/>
      <c r="G736" s="86"/>
      <c r="H736" s="87"/>
      <c r="I736" s="87"/>
      <c r="J736" s="159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</row>
    <row x14ac:dyDescent="0.25" r="737" customHeight="1" ht="16.5">
      <c r="A737" s="156"/>
      <c r="B737" s="157"/>
      <c r="C737" s="155"/>
      <c r="D737" s="155"/>
      <c r="E737" s="155"/>
      <c r="F737" s="155"/>
      <c r="G737" s="86"/>
      <c r="H737" s="87"/>
      <c r="I737" s="87"/>
      <c r="J737" s="159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</row>
    <row x14ac:dyDescent="0.25" r="738" customHeight="1" ht="16.5">
      <c r="A738" s="156"/>
      <c r="B738" s="157"/>
      <c r="C738" s="155"/>
      <c r="D738" s="155"/>
      <c r="E738" s="155"/>
      <c r="F738" s="155"/>
      <c r="G738" s="86"/>
      <c r="H738" s="87"/>
      <c r="I738" s="87"/>
      <c r="J738" s="159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</row>
    <row x14ac:dyDescent="0.25" r="739" customHeight="1" ht="16.5">
      <c r="A739" s="156"/>
      <c r="B739" s="157"/>
      <c r="C739" s="155"/>
      <c r="D739" s="155"/>
      <c r="E739" s="155"/>
      <c r="F739" s="155"/>
      <c r="G739" s="86"/>
      <c r="H739" s="87"/>
      <c r="I739" s="87"/>
      <c r="J739" s="159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</row>
    <row x14ac:dyDescent="0.25" r="740" customHeight="1" ht="16.5">
      <c r="A740" s="156"/>
      <c r="B740" s="157"/>
      <c r="C740" s="155"/>
      <c r="D740" s="155"/>
      <c r="E740" s="155"/>
      <c r="F740" s="155"/>
      <c r="G740" s="86"/>
      <c r="H740" s="87"/>
      <c r="I740" s="87"/>
      <c r="J740" s="159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</row>
    <row x14ac:dyDescent="0.25" r="741" customHeight="1" ht="16.5">
      <c r="A741" s="156"/>
      <c r="B741" s="157"/>
      <c r="C741" s="155"/>
      <c r="D741" s="155"/>
      <c r="E741" s="155"/>
      <c r="F741" s="155"/>
      <c r="G741" s="86"/>
      <c r="H741" s="87"/>
      <c r="I741" s="87"/>
      <c r="J741" s="159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</row>
    <row x14ac:dyDescent="0.25" r="742" customHeight="1" ht="16.5">
      <c r="A742" s="156"/>
      <c r="B742" s="157"/>
      <c r="C742" s="155"/>
      <c r="D742" s="155"/>
      <c r="E742" s="155"/>
      <c r="F742" s="155"/>
      <c r="G742" s="86"/>
      <c r="H742" s="87"/>
      <c r="I742" s="87"/>
      <c r="J742" s="159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</row>
    <row x14ac:dyDescent="0.25" r="743" customHeight="1" ht="16.5">
      <c r="A743" s="156"/>
      <c r="B743" s="157"/>
      <c r="C743" s="155"/>
      <c r="D743" s="155"/>
      <c r="E743" s="155"/>
      <c r="F743" s="155"/>
      <c r="G743" s="86"/>
      <c r="H743" s="87"/>
      <c r="I743" s="87"/>
      <c r="J743" s="159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</row>
    <row x14ac:dyDescent="0.25" r="744" customHeight="1" ht="16.5">
      <c r="A744" s="156"/>
      <c r="B744" s="157"/>
      <c r="C744" s="155"/>
      <c r="D744" s="155"/>
      <c r="E744" s="155"/>
      <c r="F744" s="155"/>
      <c r="G744" s="86"/>
      <c r="H744" s="87"/>
      <c r="I744" s="87"/>
      <c r="J744" s="159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</row>
    <row x14ac:dyDescent="0.25" r="745" customHeight="1" ht="16.5">
      <c r="A745" s="156"/>
      <c r="B745" s="157"/>
      <c r="C745" s="155"/>
      <c r="D745" s="155"/>
      <c r="E745" s="155"/>
      <c r="F745" s="155"/>
      <c r="G745" s="86"/>
      <c r="H745" s="87"/>
      <c r="I745" s="87"/>
      <c r="J745" s="159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</row>
    <row x14ac:dyDescent="0.25" r="746" customHeight="1" ht="16.5">
      <c r="A746" s="156"/>
      <c r="B746" s="157"/>
      <c r="C746" s="155"/>
      <c r="D746" s="155"/>
      <c r="E746" s="155"/>
      <c r="F746" s="155"/>
      <c r="G746" s="86"/>
      <c r="H746" s="87"/>
      <c r="I746" s="87"/>
      <c r="J746" s="159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</row>
    <row x14ac:dyDescent="0.25" r="747" customHeight="1" ht="16.5">
      <c r="A747" s="156"/>
      <c r="B747" s="157"/>
      <c r="C747" s="155"/>
      <c r="D747" s="155"/>
      <c r="E747" s="155"/>
      <c r="F747" s="155"/>
      <c r="G747" s="86"/>
      <c r="H747" s="87"/>
      <c r="I747" s="87"/>
      <c r="J747" s="159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</row>
    <row x14ac:dyDescent="0.25" r="748" customHeight="1" ht="16.5">
      <c r="A748" s="156"/>
      <c r="B748" s="157"/>
      <c r="C748" s="155"/>
      <c r="D748" s="155"/>
      <c r="E748" s="155"/>
      <c r="F748" s="155"/>
      <c r="G748" s="86"/>
      <c r="H748" s="87"/>
      <c r="I748" s="87"/>
      <c r="J748" s="159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</row>
    <row x14ac:dyDescent="0.25" r="749" customHeight="1" ht="16.5">
      <c r="A749" s="156"/>
      <c r="B749" s="157"/>
      <c r="C749" s="155"/>
      <c r="D749" s="155"/>
      <c r="E749" s="155"/>
      <c r="F749" s="155"/>
      <c r="G749" s="86"/>
      <c r="H749" s="87"/>
      <c r="I749" s="87"/>
      <c r="J749" s="159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</row>
    <row x14ac:dyDescent="0.25" r="750" customHeight="1" ht="16.5">
      <c r="A750" s="156"/>
      <c r="B750" s="157"/>
      <c r="C750" s="155"/>
      <c r="D750" s="155"/>
      <c r="E750" s="155"/>
      <c r="F750" s="155"/>
      <c r="G750" s="86"/>
      <c r="H750" s="87"/>
      <c r="I750" s="87"/>
      <c r="J750" s="159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</row>
    <row x14ac:dyDescent="0.25" r="751" customHeight="1" ht="16.5">
      <c r="A751" s="156"/>
      <c r="B751" s="157"/>
      <c r="C751" s="155"/>
      <c r="D751" s="155"/>
      <c r="E751" s="155"/>
      <c r="F751" s="155"/>
      <c r="G751" s="86"/>
      <c r="H751" s="87"/>
      <c r="I751" s="87"/>
      <c r="J751" s="159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</row>
    <row x14ac:dyDescent="0.25" r="752" customHeight="1" ht="16.5">
      <c r="A752" s="156"/>
      <c r="B752" s="157"/>
      <c r="C752" s="155"/>
      <c r="D752" s="155"/>
      <c r="E752" s="155"/>
      <c r="F752" s="155"/>
      <c r="G752" s="86"/>
      <c r="H752" s="87"/>
      <c r="I752" s="87"/>
      <c r="J752" s="159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</row>
    <row x14ac:dyDescent="0.25" r="753" customHeight="1" ht="16.5">
      <c r="A753" s="156"/>
      <c r="B753" s="157"/>
      <c r="C753" s="155"/>
      <c r="D753" s="155"/>
      <c r="E753" s="155"/>
      <c r="F753" s="155"/>
      <c r="G753" s="86"/>
      <c r="H753" s="87"/>
      <c r="I753" s="87"/>
      <c r="J753" s="159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</row>
    <row x14ac:dyDescent="0.25" r="754" customHeight="1" ht="16.5">
      <c r="A754" s="156"/>
      <c r="B754" s="157"/>
      <c r="C754" s="155"/>
      <c r="D754" s="155"/>
      <c r="E754" s="155"/>
      <c r="F754" s="155"/>
      <c r="G754" s="86"/>
      <c r="H754" s="87"/>
      <c r="I754" s="87"/>
      <c r="J754" s="159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</row>
    <row x14ac:dyDescent="0.25" r="755" customHeight="1" ht="16.5">
      <c r="A755" s="156"/>
      <c r="B755" s="157"/>
      <c r="C755" s="155"/>
      <c r="D755" s="155"/>
      <c r="E755" s="155"/>
      <c r="F755" s="155"/>
      <c r="G755" s="86"/>
      <c r="H755" s="87"/>
      <c r="I755" s="87"/>
      <c r="J755" s="159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</row>
    <row x14ac:dyDescent="0.25" r="756" customHeight="1" ht="16.5">
      <c r="A756" s="156"/>
      <c r="B756" s="157"/>
      <c r="C756" s="155"/>
      <c r="D756" s="155"/>
      <c r="E756" s="155"/>
      <c r="F756" s="155"/>
      <c r="G756" s="86"/>
      <c r="H756" s="87"/>
      <c r="I756" s="87"/>
      <c r="J756" s="159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</row>
    <row x14ac:dyDescent="0.25" r="757" customHeight="1" ht="16.5">
      <c r="A757" s="156"/>
      <c r="B757" s="157"/>
      <c r="C757" s="155"/>
      <c r="D757" s="155"/>
      <c r="E757" s="155"/>
      <c r="F757" s="155"/>
      <c r="G757" s="86"/>
      <c r="H757" s="87"/>
      <c r="I757" s="87"/>
      <c r="J757" s="159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</row>
    <row x14ac:dyDescent="0.25" r="758" customHeight="1" ht="16.5">
      <c r="A758" s="156"/>
      <c r="B758" s="157"/>
      <c r="C758" s="155"/>
      <c r="D758" s="155"/>
      <c r="E758" s="155"/>
      <c r="F758" s="155"/>
      <c r="G758" s="86"/>
      <c r="H758" s="87"/>
      <c r="I758" s="87"/>
      <c r="J758" s="159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</row>
    <row x14ac:dyDescent="0.25" r="759" customHeight="1" ht="16.5">
      <c r="A759" s="156"/>
      <c r="B759" s="157"/>
      <c r="C759" s="155"/>
      <c r="D759" s="155"/>
      <c r="E759" s="155"/>
      <c r="F759" s="155"/>
      <c r="G759" s="86"/>
      <c r="H759" s="87"/>
      <c r="I759" s="87"/>
      <c r="J759" s="159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</row>
    <row x14ac:dyDescent="0.25" r="760" customHeight="1" ht="16.5">
      <c r="A760" s="156"/>
      <c r="B760" s="157"/>
      <c r="C760" s="155"/>
      <c r="D760" s="155"/>
      <c r="E760" s="155"/>
      <c r="F760" s="155"/>
      <c r="G760" s="86"/>
      <c r="H760" s="87"/>
      <c r="I760" s="87"/>
      <c r="J760" s="159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</row>
    <row x14ac:dyDescent="0.25" r="761" customHeight="1" ht="16.5">
      <c r="A761" s="156"/>
      <c r="B761" s="157"/>
      <c r="C761" s="155"/>
      <c r="D761" s="155"/>
      <c r="E761" s="155"/>
      <c r="F761" s="155"/>
      <c r="G761" s="86"/>
      <c r="H761" s="87"/>
      <c r="I761" s="87"/>
      <c r="J761" s="159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</row>
    <row x14ac:dyDescent="0.25" r="762" customHeight="1" ht="16.5">
      <c r="A762" s="156"/>
      <c r="B762" s="157"/>
      <c r="C762" s="155"/>
      <c r="D762" s="155"/>
      <c r="E762" s="155"/>
      <c r="F762" s="155"/>
      <c r="G762" s="86"/>
      <c r="H762" s="87"/>
      <c r="I762" s="87"/>
      <c r="J762" s="159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</row>
    <row x14ac:dyDescent="0.25" r="763" customHeight="1" ht="16.5">
      <c r="A763" s="156"/>
      <c r="B763" s="157"/>
      <c r="C763" s="155"/>
      <c r="D763" s="155"/>
      <c r="E763" s="155"/>
      <c r="F763" s="155"/>
      <c r="G763" s="86"/>
      <c r="H763" s="87"/>
      <c r="I763" s="87"/>
      <c r="J763" s="159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</row>
    <row x14ac:dyDescent="0.25" r="764" customHeight="1" ht="16.5">
      <c r="A764" s="156"/>
      <c r="B764" s="157"/>
      <c r="C764" s="155"/>
      <c r="D764" s="155"/>
      <c r="E764" s="155"/>
      <c r="F764" s="155"/>
      <c r="G764" s="86"/>
      <c r="H764" s="87"/>
      <c r="I764" s="87"/>
      <c r="J764" s="159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</row>
    <row x14ac:dyDescent="0.25" r="765" customHeight="1" ht="16.5">
      <c r="A765" s="156"/>
      <c r="B765" s="157"/>
      <c r="C765" s="155"/>
      <c r="D765" s="155"/>
      <c r="E765" s="155"/>
      <c r="F765" s="155"/>
      <c r="G765" s="86"/>
      <c r="H765" s="87"/>
      <c r="I765" s="87"/>
      <c r="J765" s="159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</row>
    <row x14ac:dyDescent="0.25" r="766" customHeight="1" ht="16.5">
      <c r="A766" s="156"/>
      <c r="B766" s="157"/>
      <c r="C766" s="155"/>
      <c r="D766" s="155"/>
      <c r="E766" s="155"/>
      <c r="F766" s="155"/>
      <c r="G766" s="86"/>
      <c r="H766" s="87"/>
      <c r="I766" s="87"/>
      <c r="J766" s="159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</row>
    <row x14ac:dyDescent="0.25" r="767" customHeight="1" ht="16.5">
      <c r="A767" s="156"/>
      <c r="B767" s="157"/>
      <c r="C767" s="155"/>
      <c r="D767" s="155"/>
      <c r="E767" s="155"/>
      <c r="F767" s="155"/>
      <c r="G767" s="86"/>
      <c r="H767" s="87"/>
      <c r="I767" s="87"/>
      <c r="J767" s="159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</row>
    <row x14ac:dyDescent="0.25" r="768" customHeight="1" ht="16.5">
      <c r="A768" s="156"/>
      <c r="B768" s="157"/>
      <c r="C768" s="155"/>
      <c r="D768" s="155"/>
      <c r="E768" s="155"/>
      <c r="F768" s="155"/>
      <c r="G768" s="86"/>
      <c r="H768" s="87"/>
      <c r="I768" s="87"/>
      <c r="J768" s="159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</row>
    <row x14ac:dyDescent="0.25" r="769" customHeight="1" ht="16.5">
      <c r="A769" s="156"/>
      <c r="B769" s="157"/>
      <c r="C769" s="155"/>
      <c r="D769" s="155"/>
      <c r="E769" s="155"/>
      <c r="F769" s="155"/>
      <c r="G769" s="86"/>
      <c r="H769" s="87"/>
      <c r="I769" s="87"/>
      <c r="J769" s="159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</row>
    <row x14ac:dyDescent="0.25" r="770" customHeight="1" ht="16.5">
      <c r="A770" s="156"/>
      <c r="B770" s="157"/>
      <c r="C770" s="155"/>
      <c r="D770" s="155"/>
      <c r="E770" s="155"/>
      <c r="F770" s="155"/>
      <c r="G770" s="86"/>
      <c r="H770" s="87"/>
      <c r="I770" s="87"/>
      <c r="J770" s="159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</row>
    <row x14ac:dyDescent="0.25" r="771" customHeight="1" ht="16.5">
      <c r="A771" s="156"/>
      <c r="B771" s="157"/>
      <c r="C771" s="155"/>
      <c r="D771" s="155"/>
      <c r="E771" s="155"/>
      <c r="F771" s="155"/>
      <c r="G771" s="86"/>
      <c r="H771" s="87"/>
      <c r="I771" s="87"/>
      <c r="J771" s="159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</row>
    <row x14ac:dyDescent="0.25" r="772" customHeight="1" ht="16.5">
      <c r="A772" s="156"/>
      <c r="B772" s="157"/>
      <c r="C772" s="155"/>
      <c r="D772" s="155"/>
      <c r="E772" s="155"/>
      <c r="F772" s="155"/>
      <c r="G772" s="86"/>
      <c r="H772" s="87"/>
      <c r="I772" s="87"/>
      <c r="J772" s="159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</row>
    <row x14ac:dyDescent="0.25" r="773" customHeight="1" ht="16.5">
      <c r="A773" s="156"/>
      <c r="B773" s="157"/>
      <c r="C773" s="155"/>
      <c r="D773" s="155"/>
      <c r="E773" s="155"/>
      <c r="F773" s="155"/>
      <c r="G773" s="86"/>
      <c r="H773" s="87"/>
      <c r="I773" s="87"/>
      <c r="J773" s="159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</row>
    <row x14ac:dyDescent="0.25" r="774" customHeight="1" ht="16.5">
      <c r="A774" s="156"/>
      <c r="B774" s="157"/>
      <c r="C774" s="155"/>
      <c r="D774" s="155"/>
      <c r="E774" s="155"/>
      <c r="F774" s="155"/>
      <c r="G774" s="86"/>
      <c r="H774" s="87"/>
      <c r="I774" s="87"/>
      <c r="J774" s="159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</row>
    <row x14ac:dyDescent="0.25" r="775" customHeight="1" ht="16.5">
      <c r="A775" s="156"/>
      <c r="B775" s="157"/>
      <c r="C775" s="155"/>
      <c r="D775" s="155"/>
      <c r="E775" s="155"/>
      <c r="F775" s="155"/>
      <c r="G775" s="86"/>
      <c r="H775" s="87"/>
      <c r="I775" s="87"/>
      <c r="J775" s="159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</row>
    <row x14ac:dyDescent="0.25" r="776" customHeight="1" ht="16.5">
      <c r="A776" s="156"/>
      <c r="B776" s="157"/>
      <c r="C776" s="155"/>
      <c r="D776" s="155"/>
      <c r="E776" s="155"/>
      <c r="F776" s="155"/>
      <c r="G776" s="86"/>
      <c r="H776" s="87"/>
      <c r="I776" s="87"/>
      <c r="J776" s="159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</row>
    <row x14ac:dyDescent="0.25" r="777" customHeight="1" ht="16.5">
      <c r="A777" s="156"/>
      <c r="B777" s="157"/>
      <c r="C777" s="155"/>
      <c r="D777" s="155"/>
      <c r="E777" s="155"/>
      <c r="F777" s="155"/>
      <c r="G777" s="86"/>
      <c r="H777" s="87"/>
      <c r="I777" s="87"/>
      <c r="J777" s="159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</row>
    <row x14ac:dyDescent="0.25" r="778" customHeight="1" ht="16.5">
      <c r="A778" s="156"/>
      <c r="B778" s="157"/>
      <c r="C778" s="155"/>
      <c r="D778" s="155"/>
      <c r="E778" s="155"/>
      <c r="F778" s="155"/>
      <c r="G778" s="86"/>
      <c r="H778" s="87"/>
      <c r="I778" s="87"/>
      <c r="J778" s="159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</row>
    <row x14ac:dyDescent="0.25" r="779" customHeight="1" ht="16.5">
      <c r="A779" s="156"/>
      <c r="B779" s="157"/>
      <c r="C779" s="155"/>
      <c r="D779" s="155"/>
      <c r="E779" s="155"/>
      <c r="F779" s="155"/>
      <c r="G779" s="86"/>
      <c r="H779" s="87"/>
      <c r="I779" s="87"/>
      <c r="J779" s="159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</row>
    <row x14ac:dyDescent="0.25" r="780" customHeight="1" ht="16.5">
      <c r="A780" s="156"/>
      <c r="B780" s="157"/>
      <c r="C780" s="155"/>
      <c r="D780" s="155"/>
      <c r="E780" s="155"/>
      <c r="F780" s="155"/>
      <c r="G780" s="86"/>
      <c r="H780" s="87"/>
      <c r="I780" s="87"/>
      <c r="J780" s="159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</row>
    <row x14ac:dyDescent="0.25" r="781" customHeight="1" ht="16.5">
      <c r="A781" s="156"/>
      <c r="B781" s="157"/>
      <c r="C781" s="155"/>
      <c r="D781" s="155"/>
      <c r="E781" s="155"/>
      <c r="F781" s="155"/>
      <c r="G781" s="86"/>
      <c r="H781" s="87"/>
      <c r="I781" s="87"/>
      <c r="J781" s="159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</row>
    <row x14ac:dyDescent="0.25" r="782" customHeight="1" ht="16.5">
      <c r="A782" s="156"/>
      <c r="B782" s="157"/>
      <c r="C782" s="155"/>
      <c r="D782" s="155"/>
      <c r="E782" s="155"/>
      <c r="F782" s="155"/>
      <c r="G782" s="86"/>
      <c r="H782" s="87"/>
      <c r="I782" s="87"/>
      <c r="J782" s="159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</row>
    <row x14ac:dyDescent="0.25" r="783" customHeight="1" ht="16.5">
      <c r="A783" s="156"/>
      <c r="B783" s="157"/>
      <c r="C783" s="155"/>
      <c r="D783" s="155"/>
      <c r="E783" s="155"/>
      <c r="F783" s="155"/>
      <c r="G783" s="86"/>
      <c r="H783" s="87"/>
      <c r="I783" s="87"/>
      <c r="J783" s="159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</row>
    <row x14ac:dyDescent="0.25" r="784" customHeight="1" ht="16.5">
      <c r="A784" s="156"/>
      <c r="B784" s="157"/>
      <c r="C784" s="155"/>
      <c r="D784" s="155"/>
      <c r="E784" s="155"/>
      <c r="F784" s="155"/>
      <c r="G784" s="86"/>
      <c r="H784" s="87"/>
      <c r="I784" s="87"/>
      <c r="J784" s="159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</row>
    <row x14ac:dyDescent="0.25" r="785" customHeight="1" ht="16.5">
      <c r="A785" s="156"/>
      <c r="B785" s="157"/>
      <c r="C785" s="155"/>
      <c r="D785" s="155"/>
      <c r="E785" s="155"/>
      <c r="F785" s="155"/>
      <c r="G785" s="86"/>
      <c r="H785" s="87"/>
      <c r="I785" s="87"/>
      <c r="J785" s="159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</row>
    <row x14ac:dyDescent="0.25" r="786" customHeight="1" ht="16.5">
      <c r="A786" s="156"/>
      <c r="B786" s="157"/>
      <c r="C786" s="155"/>
      <c r="D786" s="155"/>
      <c r="E786" s="155"/>
      <c r="F786" s="155"/>
      <c r="G786" s="86"/>
      <c r="H786" s="87"/>
      <c r="I786" s="87"/>
      <c r="J786" s="159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</row>
    <row x14ac:dyDescent="0.25" r="787" customHeight="1" ht="16.5">
      <c r="A787" s="156"/>
      <c r="B787" s="157"/>
      <c r="C787" s="155"/>
      <c r="D787" s="155"/>
      <c r="E787" s="155"/>
      <c r="F787" s="155"/>
      <c r="G787" s="86"/>
      <c r="H787" s="87"/>
      <c r="I787" s="87"/>
      <c r="J787" s="159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</row>
    <row x14ac:dyDescent="0.25" r="788" customHeight="1" ht="16.5">
      <c r="A788" s="156"/>
      <c r="B788" s="157"/>
      <c r="C788" s="155"/>
      <c r="D788" s="155"/>
      <c r="E788" s="155"/>
      <c r="F788" s="155"/>
      <c r="G788" s="86"/>
      <c r="H788" s="87"/>
      <c r="I788" s="87"/>
      <c r="J788" s="159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</row>
    <row x14ac:dyDescent="0.25" r="789" customHeight="1" ht="16.5">
      <c r="A789" s="156"/>
      <c r="B789" s="157"/>
      <c r="C789" s="155"/>
      <c r="D789" s="155"/>
      <c r="E789" s="155"/>
      <c r="F789" s="155"/>
      <c r="G789" s="86"/>
      <c r="H789" s="87"/>
      <c r="I789" s="87"/>
      <c r="J789" s="159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</row>
    <row x14ac:dyDescent="0.25" r="790" customHeight="1" ht="16.5">
      <c r="A790" s="156"/>
      <c r="B790" s="157"/>
      <c r="C790" s="155"/>
      <c r="D790" s="155"/>
      <c r="E790" s="155"/>
      <c r="F790" s="155"/>
      <c r="G790" s="86"/>
      <c r="H790" s="87"/>
      <c r="I790" s="87"/>
      <c r="J790" s="159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</row>
    <row x14ac:dyDescent="0.25" r="791" customHeight="1" ht="16.5">
      <c r="A791" s="156"/>
      <c r="B791" s="157"/>
      <c r="C791" s="155"/>
      <c r="D791" s="155"/>
      <c r="E791" s="155"/>
      <c r="F791" s="155"/>
      <c r="G791" s="86"/>
      <c r="H791" s="87"/>
      <c r="I791" s="87"/>
      <c r="J791" s="159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</row>
    <row x14ac:dyDescent="0.25" r="792" customHeight="1" ht="16.5">
      <c r="A792" s="156"/>
      <c r="B792" s="157"/>
      <c r="C792" s="155"/>
      <c r="D792" s="155"/>
      <c r="E792" s="155"/>
      <c r="F792" s="155"/>
      <c r="G792" s="86"/>
      <c r="H792" s="87"/>
      <c r="I792" s="87"/>
      <c r="J792" s="159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</row>
    <row x14ac:dyDescent="0.25" r="793" customHeight="1" ht="16.5">
      <c r="A793" s="156"/>
      <c r="B793" s="157"/>
      <c r="C793" s="155"/>
      <c r="D793" s="155"/>
      <c r="E793" s="155"/>
      <c r="F793" s="155"/>
      <c r="G793" s="86"/>
      <c r="H793" s="87"/>
      <c r="I793" s="87"/>
      <c r="J793" s="159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</row>
    <row x14ac:dyDescent="0.25" r="794" customHeight="1" ht="16.5">
      <c r="A794" s="156"/>
      <c r="B794" s="157"/>
      <c r="C794" s="155"/>
      <c r="D794" s="155"/>
      <c r="E794" s="155"/>
      <c r="F794" s="155"/>
      <c r="G794" s="86"/>
      <c r="H794" s="87"/>
      <c r="I794" s="87"/>
      <c r="J794" s="159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</row>
    <row x14ac:dyDescent="0.25" r="795" customHeight="1" ht="16.5">
      <c r="A795" s="156"/>
      <c r="B795" s="157"/>
      <c r="C795" s="155"/>
      <c r="D795" s="155"/>
      <c r="E795" s="155"/>
      <c r="F795" s="155"/>
      <c r="G795" s="86"/>
      <c r="H795" s="87"/>
      <c r="I795" s="87"/>
      <c r="J795" s="159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</row>
    <row x14ac:dyDescent="0.25" r="796" customHeight="1" ht="16.5">
      <c r="A796" s="156"/>
      <c r="B796" s="157"/>
      <c r="C796" s="155"/>
      <c r="D796" s="155"/>
      <c r="E796" s="155"/>
      <c r="F796" s="155"/>
      <c r="G796" s="86"/>
      <c r="H796" s="87"/>
      <c r="I796" s="87"/>
      <c r="J796" s="159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</row>
    <row x14ac:dyDescent="0.25" r="797" customHeight="1" ht="16.5">
      <c r="A797" s="156"/>
      <c r="B797" s="157"/>
      <c r="C797" s="155"/>
      <c r="D797" s="155"/>
      <c r="E797" s="155"/>
      <c r="F797" s="155"/>
      <c r="G797" s="86"/>
      <c r="H797" s="87"/>
      <c r="I797" s="87"/>
      <c r="J797" s="159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</row>
    <row x14ac:dyDescent="0.25" r="798" customHeight="1" ht="16.5">
      <c r="A798" s="156"/>
      <c r="B798" s="157"/>
      <c r="C798" s="155"/>
      <c r="D798" s="155"/>
      <c r="E798" s="155"/>
      <c r="F798" s="155"/>
      <c r="G798" s="86"/>
      <c r="H798" s="87"/>
      <c r="I798" s="87"/>
      <c r="J798" s="159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</row>
    <row x14ac:dyDescent="0.25" r="799" customHeight="1" ht="16.5">
      <c r="A799" s="156"/>
      <c r="B799" s="157"/>
      <c r="C799" s="155"/>
      <c r="D799" s="155"/>
      <c r="E799" s="155"/>
      <c r="F799" s="155"/>
      <c r="G799" s="86"/>
      <c r="H799" s="87"/>
      <c r="I799" s="87"/>
      <c r="J799" s="159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</row>
    <row x14ac:dyDescent="0.25" r="800" customHeight="1" ht="16.5">
      <c r="A800" s="156"/>
      <c r="B800" s="157"/>
      <c r="C800" s="155"/>
      <c r="D800" s="155"/>
      <c r="E800" s="155"/>
      <c r="F800" s="155"/>
      <c r="G800" s="86"/>
      <c r="H800" s="87"/>
      <c r="I800" s="87"/>
      <c r="J800" s="159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</row>
    <row x14ac:dyDescent="0.25" r="801" customHeight="1" ht="16.5">
      <c r="A801" s="156"/>
      <c r="B801" s="157"/>
      <c r="C801" s="155"/>
      <c r="D801" s="155"/>
      <c r="E801" s="155"/>
      <c r="F801" s="155"/>
      <c r="G801" s="86"/>
      <c r="H801" s="87"/>
      <c r="I801" s="87"/>
      <c r="J801" s="159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</row>
    <row x14ac:dyDescent="0.25" r="802" customHeight="1" ht="16.5">
      <c r="A802" s="156"/>
      <c r="B802" s="157"/>
      <c r="C802" s="155"/>
      <c r="D802" s="155"/>
      <c r="E802" s="155"/>
      <c r="F802" s="155"/>
      <c r="G802" s="86"/>
      <c r="H802" s="87"/>
      <c r="I802" s="87"/>
      <c r="J802" s="159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</row>
    <row x14ac:dyDescent="0.25" r="803" customHeight="1" ht="16.5">
      <c r="A803" s="156"/>
      <c r="B803" s="157"/>
      <c r="C803" s="155"/>
      <c r="D803" s="155"/>
      <c r="E803" s="155"/>
      <c r="F803" s="155"/>
      <c r="G803" s="86"/>
      <c r="H803" s="87"/>
      <c r="I803" s="87"/>
      <c r="J803" s="159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</row>
    <row x14ac:dyDescent="0.25" r="804" customHeight="1" ht="16.5">
      <c r="A804" s="156"/>
      <c r="B804" s="157"/>
      <c r="C804" s="155"/>
      <c r="D804" s="155"/>
      <c r="E804" s="155"/>
      <c r="F804" s="155"/>
      <c r="G804" s="86"/>
      <c r="H804" s="87"/>
      <c r="I804" s="87"/>
      <c r="J804" s="159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</row>
    <row x14ac:dyDescent="0.25" r="805" customHeight="1" ht="16.5">
      <c r="A805" s="156"/>
      <c r="B805" s="157"/>
      <c r="C805" s="155"/>
      <c r="D805" s="155"/>
      <c r="E805" s="155"/>
      <c r="F805" s="155"/>
      <c r="G805" s="86"/>
      <c r="H805" s="87"/>
      <c r="I805" s="87"/>
      <c r="J805" s="159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</row>
    <row x14ac:dyDescent="0.25" r="806" customHeight="1" ht="16.5">
      <c r="A806" s="156"/>
      <c r="B806" s="157"/>
      <c r="C806" s="155"/>
      <c r="D806" s="155"/>
      <c r="E806" s="155"/>
      <c r="F806" s="155"/>
      <c r="G806" s="86"/>
      <c r="H806" s="87"/>
      <c r="I806" s="87"/>
      <c r="J806" s="159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</row>
    <row x14ac:dyDescent="0.25" r="807" customHeight="1" ht="16.5">
      <c r="A807" s="156"/>
      <c r="B807" s="157"/>
      <c r="C807" s="155"/>
      <c r="D807" s="155"/>
      <c r="E807" s="155"/>
      <c r="F807" s="155"/>
      <c r="G807" s="86"/>
      <c r="H807" s="87"/>
      <c r="I807" s="87"/>
      <c r="J807" s="159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</row>
    <row x14ac:dyDescent="0.25" r="808" customHeight="1" ht="16.5">
      <c r="A808" s="156"/>
      <c r="B808" s="157"/>
      <c r="C808" s="155"/>
      <c r="D808" s="155"/>
      <c r="E808" s="155"/>
      <c r="F808" s="155"/>
      <c r="G808" s="86"/>
      <c r="H808" s="87"/>
      <c r="I808" s="87"/>
      <c r="J808" s="159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</row>
    <row x14ac:dyDescent="0.25" r="809" customHeight="1" ht="16.5">
      <c r="A809" s="156"/>
      <c r="B809" s="157"/>
      <c r="C809" s="155"/>
      <c r="D809" s="155"/>
      <c r="E809" s="155"/>
      <c r="F809" s="155"/>
      <c r="G809" s="86"/>
      <c r="H809" s="87"/>
      <c r="I809" s="87"/>
      <c r="J809" s="159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</row>
    <row x14ac:dyDescent="0.25" r="810" customHeight="1" ht="16.5">
      <c r="A810" s="156"/>
      <c r="B810" s="157"/>
      <c r="C810" s="155"/>
      <c r="D810" s="155"/>
      <c r="E810" s="155"/>
      <c r="F810" s="155"/>
      <c r="G810" s="86"/>
      <c r="H810" s="87"/>
      <c r="I810" s="87"/>
      <c r="J810" s="159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</row>
    <row x14ac:dyDescent="0.25" r="811" customHeight="1" ht="16.5">
      <c r="A811" s="156"/>
      <c r="B811" s="157"/>
      <c r="C811" s="155"/>
      <c r="D811" s="155"/>
      <c r="E811" s="155"/>
      <c r="F811" s="155"/>
      <c r="G811" s="86"/>
      <c r="H811" s="87"/>
      <c r="I811" s="87"/>
      <c r="J811" s="159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</row>
    <row x14ac:dyDescent="0.25" r="812" customHeight="1" ht="16.5">
      <c r="A812" s="156"/>
      <c r="B812" s="157"/>
      <c r="C812" s="155"/>
      <c r="D812" s="155"/>
      <c r="E812" s="155"/>
      <c r="F812" s="155"/>
      <c r="G812" s="86"/>
      <c r="H812" s="87"/>
      <c r="I812" s="87"/>
      <c r="J812" s="159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</row>
    <row x14ac:dyDescent="0.25" r="813" customHeight="1" ht="16.5">
      <c r="A813" s="156"/>
      <c r="B813" s="157"/>
      <c r="C813" s="155"/>
      <c r="D813" s="155"/>
      <c r="E813" s="155"/>
      <c r="F813" s="155"/>
      <c r="G813" s="86"/>
      <c r="H813" s="87"/>
      <c r="I813" s="87"/>
      <c r="J813" s="159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</row>
    <row x14ac:dyDescent="0.25" r="814" customHeight="1" ht="16.5">
      <c r="A814" s="156"/>
      <c r="B814" s="157"/>
      <c r="C814" s="155"/>
      <c r="D814" s="155"/>
      <c r="E814" s="155"/>
      <c r="F814" s="155"/>
      <c r="G814" s="86"/>
      <c r="H814" s="87"/>
      <c r="I814" s="87"/>
      <c r="J814" s="159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</row>
    <row x14ac:dyDescent="0.25" r="815" customHeight="1" ht="16.5">
      <c r="A815" s="156"/>
      <c r="B815" s="157"/>
      <c r="C815" s="155"/>
      <c r="D815" s="155"/>
      <c r="E815" s="155"/>
      <c r="F815" s="155"/>
      <c r="G815" s="86"/>
      <c r="H815" s="87"/>
      <c r="I815" s="87"/>
      <c r="J815" s="159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</row>
    <row x14ac:dyDescent="0.25" r="816" customHeight="1" ht="16.5">
      <c r="A816" s="156"/>
      <c r="B816" s="157"/>
      <c r="C816" s="155"/>
      <c r="D816" s="155"/>
      <c r="E816" s="155"/>
      <c r="F816" s="155"/>
      <c r="G816" s="86"/>
      <c r="H816" s="87"/>
      <c r="I816" s="87"/>
      <c r="J816" s="159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</row>
    <row x14ac:dyDescent="0.25" r="817" customHeight="1" ht="16.5">
      <c r="A817" s="156"/>
      <c r="B817" s="157"/>
      <c r="C817" s="155"/>
      <c r="D817" s="155"/>
      <c r="E817" s="155"/>
      <c r="F817" s="155"/>
      <c r="G817" s="86"/>
      <c r="H817" s="87"/>
      <c r="I817" s="87"/>
      <c r="J817" s="159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</row>
    <row x14ac:dyDescent="0.25" r="818" customHeight="1" ht="16.5">
      <c r="A818" s="156"/>
      <c r="B818" s="157"/>
      <c r="C818" s="155"/>
      <c r="D818" s="155"/>
      <c r="E818" s="155"/>
      <c r="F818" s="155"/>
      <c r="G818" s="86"/>
      <c r="H818" s="87"/>
      <c r="I818" s="87"/>
      <c r="J818" s="159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</row>
    <row x14ac:dyDescent="0.25" r="819" customHeight="1" ht="16.5">
      <c r="A819" s="156"/>
      <c r="B819" s="157"/>
      <c r="C819" s="155"/>
      <c r="D819" s="155"/>
      <c r="E819" s="155"/>
      <c r="F819" s="155"/>
      <c r="G819" s="86"/>
      <c r="H819" s="87"/>
      <c r="I819" s="87"/>
      <c r="J819" s="159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</row>
    <row x14ac:dyDescent="0.25" r="820" customHeight="1" ht="16.5">
      <c r="A820" s="156"/>
      <c r="B820" s="157"/>
      <c r="C820" s="155"/>
      <c r="D820" s="155"/>
      <c r="E820" s="155"/>
      <c r="F820" s="155"/>
      <c r="G820" s="86"/>
      <c r="H820" s="87"/>
      <c r="I820" s="87"/>
      <c r="J820" s="159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</row>
    <row x14ac:dyDescent="0.25" r="821" customHeight="1" ht="16.5">
      <c r="A821" s="156"/>
      <c r="B821" s="157"/>
      <c r="C821" s="155"/>
      <c r="D821" s="155"/>
      <c r="E821" s="155"/>
      <c r="F821" s="155"/>
      <c r="G821" s="86"/>
      <c r="H821" s="87"/>
      <c r="I821" s="87"/>
      <c r="J821" s="159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</row>
    <row x14ac:dyDescent="0.25" r="822" customHeight="1" ht="16.5">
      <c r="A822" s="156"/>
      <c r="B822" s="157"/>
      <c r="C822" s="155"/>
      <c r="D822" s="155"/>
      <c r="E822" s="155"/>
      <c r="F822" s="155"/>
      <c r="G822" s="86"/>
      <c r="H822" s="87"/>
      <c r="I822" s="87"/>
      <c r="J822" s="159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</row>
    <row x14ac:dyDescent="0.25" r="823" customHeight="1" ht="16.5">
      <c r="A823" s="156"/>
      <c r="B823" s="157"/>
      <c r="C823" s="155"/>
      <c r="D823" s="155"/>
      <c r="E823" s="155"/>
      <c r="F823" s="155"/>
      <c r="G823" s="86"/>
      <c r="H823" s="87"/>
      <c r="I823" s="87"/>
      <c r="J823" s="159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</row>
    <row x14ac:dyDescent="0.25" r="824" customHeight="1" ht="16.5">
      <c r="A824" s="156"/>
      <c r="B824" s="157"/>
      <c r="C824" s="155"/>
      <c r="D824" s="155"/>
      <c r="E824" s="155"/>
      <c r="F824" s="155"/>
      <c r="G824" s="86"/>
      <c r="H824" s="87"/>
      <c r="I824" s="87"/>
      <c r="J824" s="159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</row>
    <row x14ac:dyDescent="0.25" r="825" customHeight="1" ht="16.5">
      <c r="A825" s="156"/>
      <c r="B825" s="157"/>
      <c r="C825" s="155"/>
      <c r="D825" s="155"/>
      <c r="E825" s="155"/>
      <c r="F825" s="155"/>
      <c r="G825" s="86"/>
      <c r="H825" s="87"/>
      <c r="I825" s="87"/>
      <c r="J825" s="159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</row>
    <row x14ac:dyDescent="0.25" r="826" customHeight="1" ht="16.5">
      <c r="A826" s="156"/>
      <c r="B826" s="157"/>
      <c r="C826" s="155"/>
      <c r="D826" s="155"/>
      <c r="E826" s="155"/>
      <c r="F826" s="155"/>
      <c r="G826" s="86"/>
      <c r="H826" s="87"/>
      <c r="I826" s="87"/>
      <c r="J826" s="159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</row>
    <row x14ac:dyDescent="0.25" r="827" customHeight="1" ht="16.5">
      <c r="A827" s="156"/>
      <c r="B827" s="157"/>
      <c r="C827" s="155"/>
      <c r="D827" s="155"/>
      <c r="E827" s="155"/>
      <c r="F827" s="155"/>
      <c r="G827" s="86"/>
      <c r="H827" s="87"/>
      <c r="I827" s="87"/>
      <c r="J827" s="159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</row>
    <row x14ac:dyDescent="0.25" r="828" customHeight="1" ht="16.5">
      <c r="A828" s="156"/>
      <c r="B828" s="157"/>
      <c r="C828" s="155"/>
      <c r="D828" s="155"/>
      <c r="E828" s="155"/>
      <c r="F828" s="155"/>
      <c r="G828" s="86"/>
      <c r="H828" s="87"/>
      <c r="I828" s="87"/>
      <c r="J828" s="159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</row>
    <row x14ac:dyDescent="0.25" r="829" customHeight="1" ht="16.5">
      <c r="A829" s="156"/>
      <c r="B829" s="157"/>
      <c r="C829" s="155"/>
      <c r="D829" s="155"/>
      <c r="E829" s="155"/>
      <c r="F829" s="155"/>
      <c r="G829" s="86"/>
      <c r="H829" s="87"/>
      <c r="I829" s="87"/>
      <c r="J829" s="159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</row>
    <row x14ac:dyDescent="0.25" r="830" customHeight="1" ht="16.5">
      <c r="A830" s="156"/>
      <c r="B830" s="157"/>
      <c r="C830" s="155"/>
      <c r="D830" s="155"/>
      <c r="E830" s="155"/>
      <c r="F830" s="155"/>
      <c r="G830" s="86"/>
      <c r="H830" s="87"/>
      <c r="I830" s="87"/>
      <c r="J830" s="159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</row>
    <row x14ac:dyDescent="0.25" r="831" customHeight="1" ht="16.5">
      <c r="A831" s="156"/>
      <c r="B831" s="157"/>
      <c r="C831" s="155"/>
      <c r="D831" s="155"/>
      <c r="E831" s="155"/>
      <c r="F831" s="155"/>
      <c r="G831" s="86"/>
      <c r="H831" s="87"/>
      <c r="I831" s="87"/>
      <c r="J831" s="159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</row>
    <row x14ac:dyDescent="0.25" r="832" customHeight="1" ht="16.5">
      <c r="A832" s="156"/>
      <c r="B832" s="157"/>
      <c r="C832" s="155"/>
      <c r="D832" s="155"/>
      <c r="E832" s="155"/>
      <c r="F832" s="155"/>
      <c r="G832" s="86"/>
      <c r="H832" s="87"/>
      <c r="I832" s="87"/>
      <c r="J832" s="159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</row>
    <row x14ac:dyDescent="0.25" r="833" customHeight="1" ht="16.5">
      <c r="A833" s="156"/>
      <c r="B833" s="157"/>
      <c r="C833" s="155"/>
      <c r="D833" s="155"/>
      <c r="E833" s="155"/>
      <c r="F833" s="155"/>
      <c r="G833" s="86"/>
      <c r="H833" s="87"/>
      <c r="I833" s="87"/>
      <c r="J833" s="159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</row>
    <row x14ac:dyDescent="0.25" r="834" customHeight="1" ht="16.5">
      <c r="A834" s="156"/>
      <c r="B834" s="157"/>
      <c r="C834" s="155"/>
      <c r="D834" s="155"/>
      <c r="E834" s="155"/>
      <c r="F834" s="155"/>
      <c r="G834" s="86"/>
      <c r="H834" s="87"/>
      <c r="I834" s="87"/>
      <c r="J834" s="159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</row>
    <row x14ac:dyDescent="0.25" r="835" customHeight="1" ht="16.5">
      <c r="A835" s="156"/>
      <c r="B835" s="157"/>
      <c r="C835" s="155"/>
      <c r="D835" s="155"/>
      <c r="E835" s="155"/>
      <c r="F835" s="155"/>
      <c r="G835" s="86"/>
      <c r="H835" s="87"/>
      <c r="I835" s="87"/>
      <c r="J835" s="159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</row>
    <row x14ac:dyDescent="0.25" r="836" customHeight="1" ht="16.5">
      <c r="A836" s="156"/>
      <c r="B836" s="157"/>
      <c r="C836" s="155"/>
      <c r="D836" s="155"/>
      <c r="E836" s="155"/>
      <c r="F836" s="155"/>
      <c r="G836" s="86"/>
      <c r="H836" s="87"/>
      <c r="I836" s="87"/>
      <c r="J836" s="159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</row>
    <row x14ac:dyDescent="0.25" r="837" customHeight="1" ht="16.5">
      <c r="A837" s="156"/>
      <c r="B837" s="157"/>
      <c r="C837" s="155"/>
      <c r="D837" s="155"/>
      <c r="E837" s="155"/>
      <c r="F837" s="155"/>
      <c r="G837" s="86"/>
      <c r="H837" s="87"/>
      <c r="I837" s="87"/>
      <c r="J837" s="159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</row>
    <row x14ac:dyDescent="0.25" r="838" customHeight="1" ht="16.5">
      <c r="A838" s="156"/>
      <c r="B838" s="157"/>
      <c r="C838" s="155"/>
      <c r="D838" s="155"/>
      <c r="E838" s="155"/>
      <c r="F838" s="155"/>
      <c r="G838" s="86"/>
      <c r="H838" s="87"/>
      <c r="I838" s="87"/>
      <c r="J838" s="159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</row>
    <row x14ac:dyDescent="0.25" r="839" customHeight="1" ht="16.5">
      <c r="A839" s="156"/>
      <c r="B839" s="157"/>
      <c r="C839" s="155"/>
      <c r="D839" s="155"/>
      <c r="E839" s="155"/>
      <c r="F839" s="155"/>
      <c r="G839" s="86"/>
      <c r="H839" s="87"/>
      <c r="I839" s="87"/>
      <c r="J839" s="159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</row>
    <row x14ac:dyDescent="0.25" r="840" customHeight="1" ht="16.5">
      <c r="A840" s="156"/>
      <c r="B840" s="157"/>
      <c r="C840" s="155"/>
      <c r="D840" s="155"/>
      <c r="E840" s="155"/>
      <c r="F840" s="155"/>
      <c r="G840" s="86"/>
      <c r="H840" s="87"/>
      <c r="I840" s="87"/>
      <c r="J840" s="159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</row>
    <row x14ac:dyDescent="0.25" r="841" customHeight="1" ht="16.5">
      <c r="A841" s="156"/>
      <c r="B841" s="157"/>
      <c r="C841" s="155"/>
      <c r="D841" s="155"/>
      <c r="E841" s="155"/>
      <c r="F841" s="155"/>
      <c r="G841" s="86"/>
      <c r="H841" s="87"/>
      <c r="I841" s="87"/>
      <c r="J841" s="159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</row>
    <row x14ac:dyDescent="0.25" r="842" customHeight="1" ht="16.5">
      <c r="A842" s="156"/>
      <c r="B842" s="157"/>
      <c r="C842" s="155"/>
      <c r="D842" s="155"/>
      <c r="E842" s="155"/>
      <c r="F842" s="155"/>
      <c r="G842" s="86"/>
      <c r="H842" s="87"/>
      <c r="I842" s="87"/>
      <c r="J842" s="159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</row>
    <row x14ac:dyDescent="0.25" r="843" customHeight="1" ht="16.5">
      <c r="A843" s="156"/>
      <c r="B843" s="157"/>
      <c r="C843" s="155"/>
      <c r="D843" s="155"/>
      <c r="E843" s="155"/>
      <c r="F843" s="155"/>
      <c r="G843" s="86"/>
      <c r="H843" s="87"/>
      <c r="I843" s="87"/>
      <c r="J843" s="159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</row>
    <row x14ac:dyDescent="0.25" r="844" customHeight="1" ht="16.5">
      <c r="A844" s="156"/>
      <c r="B844" s="157"/>
      <c r="C844" s="155"/>
      <c r="D844" s="155"/>
      <c r="E844" s="155"/>
      <c r="F844" s="155"/>
      <c r="G844" s="86"/>
      <c r="H844" s="87"/>
      <c r="I844" s="87"/>
      <c r="J844" s="159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</row>
    <row x14ac:dyDescent="0.25" r="845" customHeight="1" ht="16.5">
      <c r="A845" s="156"/>
      <c r="B845" s="157"/>
      <c r="C845" s="155"/>
      <c r="D845" s="155"/>
      <c r="E845" s="155"/>
      <c r="F845" s="155"/>
      <c r="G845" s="86"/>
      <c r="H845" s="87"/>
      <c r="I845" s="87"/>
      <c r="J845" s="159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</row>
    <row x14ac:dyDescent="0.25" r="846" customHeight="1" ht="16.5">
      <c r="A846" s="156"/>
      <c r="B846" s="157"/>
      <c r="C846" s="155"/>
      <c r="D846" s="155"/>
      <c r="E846" s="155"/>
      <c r="F846" s="155"/>
      <c r="G846" s="86"/>
      <c r="H846" s="87"/>
      <c r="I846" s="87"/>
      <c r="J846" s="159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</row>
    <row x14ac:dyDescent="0.25" r="847" customHeight="1" ht="16.5">
      <c r="A847" s="156"/>
      <c r="B847" s="157"/>
      <c r="C847" s="155"/>
      <c r="D847" s="155"/>
      <c r="E847" s="155"/>
      <c r="F847" s="155"/>
      <c r="G847" s="86"/>
      <c r="H847" s="87"/>
      <c r="I847" s="87"/>
      <c r="J847" s="159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</row>
    <row x14ac:dyDescent="0.25" r="848" customHeight="1" ht="16.5">
      <c r="A848" s="156"/>
      <c r="B848" s="157"/>
      <c r="C848" s="155"/>
      <c r="D848" s="155"/>
      <c r="E848" s="155"/>
      <c r="F848" s="155"/>
      <c r="G848" s="86"/>
      <c r="H848" s="87"/>
      <c r="I848" s="87"/>
      <c r="J848" s="159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</row>
    <row x14ac:dyDescent="0.25" r="849" customHeight="1" ht="16.5">
      <c r="A849" s="156"/>
      <c r="B849" s="157"/>
      <c r="C849" s="155"/>
      <c r="D849" s="155"/>
      <c r="E849" s="155"/>
      <c r="F849" s="155"/>
      <c r="G849" s="86"/>
      <c r="H849" s="87"/>
      <c r="I849" s="87"/>
      <c r="J849" s="159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</row>
    <row x14ac:dyDescent="0.25" r="850" customHeight="1" ht="16.5">
      <c r="A850" s="156"/>
      <c r="B850" s="157"/>
      <c r="C850" s="155"/>
      <c r="D850" s="155"/>
      <c r="E850" s="155"/>
      <c r="F850" s="155"/>
      <c r="G850" s="86"/>
      <c r="H850" s="87"/>
      <c r="I850" s="87"/>
      <c r="J850" s="159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</row>
    <row x14ac:dyDescent="0.25" r="851" customHeight="1" ht="16.5">
      <c r="A851" s="156"/>
      <c r="B851" s="157"/>
      <c r="C851" s="155"/>
      <c r="D851" s="155"/>
      <c r="E851" s="155"/>
      <c r="F851" s="155"/>
      <c r="G851" s="86"/>
      <c r="H851" s="87"/>
      <c r="I851" s="87"/>
      <c r="J851" s="159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</row>
    <row x14ac:dyDescent="0.25" r="852" customHeight="1" ht="16.5">
      <c r="A852" s="156"/>
      <c r="B852" s="157"/>
      <c r="C852" s="155"/>
      <c r="D852" s="155"/>
      <c r="E852" s="155"/>
      <c r="F852" s="155"/>
      <c r="G852" s="86"/>
      <c r="H852" s="87"/>
      <c r="I852" s="87"/>
      <c r="J852" s="159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</row>
    <row x14ac:dyDescent="0.25" r="853" customHeight="1" ht="16.5">
      <c r="A853" s="156"/>
      <c r="B853" s="157"/>
      <c r="C853" s="155"/>
      <c r="D853" s="155"/>
      <c r="E853" s="155"/>
      <c r="F853" s="155"/>
      <c r="G853" s="86"/>
      <c r="H853" s="87"/>
      <c r="I853" s="87"/>
      <c r="J853" s="159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</row>
    <row x14ac:dyDescent="0.25" r="854" customHeight="1" ht="16.5">
      <c r="A854" s="156"/>
      <c r="B854" s="157"/>
      <c r="C854" s="155"/>
      <c r="D854" s="155"/>
      <c r="E854" s="155"/>
      <c r="F854" s="155"/>
      <c r="G854" s="86"/>
      <c r="H854" s="87"/>
      <c r="I854" s="87"/>
      <c r="J854" s="159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</row>
    <row x14ac:dyDescent="0.25" r="855" customHeight="1" ht="16.5">
      <c r="A855" s="156"/>
      <c r="B855" s="157"/>
      <c r="C855" s="155"/>
      <c r="D855" s="155"/>
      <c r="E855" s="155"/>
      <c r="F855" s="155"/>
      <c r="G855" s="86"/>
      <c r="H855" s="87"/>
      <c r="I855" s="87"/>
      <c r="J855" s="159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</row>
    <row x14ac:dyDescent="0.25" r="856" customHeight="1" ht="16.5">
      <c r="A856" s="156"/>
      <c r="B856" s="157"/>
      <c r="C856" s="155"/>
      <c r="D856" s="155"/>
      <c r="E856" s="155"/>
      <c r="F856" s="155"/>
      <c r="G856" s="86"/>
      <c r="H856" s="87"/>
      <c r="I856" s="87"/>
      <c r="J856" s="159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</row>
    <row x14ac:dyDescent="0.25" r="857" customHeight="1" ht="16.5">
      <c r="A857" s="156"/>
      <c r="B857" s="157"/>
      <c r="C857" s="155"/>
      <c r="D857" s="155"/>
      <c r="E857" s="155"/>
      <c r="F857" s="155"/>
      <c r="G857" s="86"/>
      <c r="H857" s="87"/>
      <c r="I857" s="87"/>
      <c r="J857" s="159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</row>
    <row x14ac:dyDescent="0.25" r="858" customHeight="1" ht="16.5">
      <c r="A858" s="156"/>
      <c r="B858" s="157"/>
      <c r="C858" s="155"/>
      <c r="D858" s="155"/>
      <c r="E858" s="155"/>
      <c r="F858" s="155"/>
      <c r="G858" s="86"/>
      <c r="H858" s="87"/>
      <c r="I858" s="87"/>
      <c r="J858" s="159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</row>
    <row x14ac:dyDescent="0.25" r="859" customHeight="1" ht="16.5">
      <c r="A859" s="156"/>
      <c r="B859" s="157"/>
      <c r="C859" s="155"/>
      <c r="D859" s="155"/>
      <c r="E859" s="155"/>
      <c r="F859" s="155"/>
      <c r="G859" s="86"/>
      <c r="H859" s="87"/>
      <c r="I859" s="87"/>
      <c r="J859" s="159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</row>
    <row x14ac:dyDescent="0.25" r="860" customHeight="1" ht="16.5">
      <c r="A860" s="156"/>
      <c r="B860" s="157"/>
      <c r="C860" s="155"/>
      <c r="D860" s="155"/>
      <c r="E860" s="155"/>
      <c r="F860" s="155"/>
      <c r="G860" s="86"/>
      <c r="H860" s="87"/>
      <c r="I860" s="87"/>
      <c r="J860" s="159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</row>
    <row x14ac:dyDescent="0.25" r="861" customHeight="1" ht="16.5">
      <c r="A861" s="156"/>
      <c r="B861" s="157"/>
      <c r="C861" s="155"/>
      <c r="D861" s="155"/>
      <c r="E861" s="155"/>
      <c r="F861" s="155"/>
      <c r="G861" s="86"/>
      <c r="H861" s="87"/>
      <c r="I861" s="87"/>
      <c r="J861" s="159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</row>
    <row x14ac:dyDescent="0.25" r="862" customHeight="1" ht="16.5">
      <c r="A862" s="156"/>
      <c r="B862" s="157"/>
      <c r="C862" s="155"/>
      <c r="D862" s="155"/>
      <c r="E862" s="155"/>
      <c r="F862" s="155"/>
      <c r="G862" s="86"/>
      <c r="H862" s="87"/>
      <c r="I862" s="87"/>
      <c r="J862" s="159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</row>
    <row x14ac:dyDescent="0.25" r="863" customHeight="1" ht="16.5">
      <c r="A863" s="156"/>
      <c r="B863" s="157"/>
      <c r="C863" s="155"/>
      <c r="D863" s="155"/>
      <c r="E863" s="155"/>
      <c r="F863" s="155"/>
      <c r="G863" s="86"/>
      <c r="H863" s="87"/>
      <c r="I863" s="87"/>
      <c r="J863" s="159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</row>
    <row x14ac:dyDescent="0.25" r="864" customHeight="1" ht="16.5">
      <c r="A864" s="156"/>
      <c r="B864" s="157"/>
      <c r="C864" s="155"/>
      <c r="D864" s="155"/>
      <c r="E864" s="155"/>
      <c r="F864" s="155"/>
      <c r="G864" s="86"/>
      <c r="H864" s="87"/>
      <c r="I864" s="87"/>
      <c r="J864" s="159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</row>
    <row x14ac:dyDescent="0.25" r="865" customHeight="1" ht="16.5">
      <c r="A865" s="156"/>
      <c r="B865" s="157"/>
      <c r="C865" s="155"/>
      <c r="D865" s="155"/>
      <c r="E865" s="155"/>
      <c r="F865" s="155"/>
      <c r="G865" s="86"/>
      <c r="H865" s="87"/>
      <c r="I865" s="87"/>
      <c r="J865" s="159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</row>
    <row x14ac:dyDescent="0.25" r="866" customHeight="1" ht="16.5">
      <c r="A866" s="156"/>
      <c r="B866" s="157"/>
      <c r="C866" s="155"/>
      <c r="D866" s="155"/>
      <c r="E866" s="155"/>
      <c r="F866" s="155"/>
      <c r="G866" s="86"/>
      <c r="H866" s="87"/>
      <c r="I866" s="87"/>
      <c r="J866" s="159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</row>
    <row x14ac:dyDescent="0.25" r="867" customHeight="1" ht="16.5">
      <c r="A867" s="156"/>
      <c r="B867" s="157"/>
      <c r="C867" s="155"/>
      <c r="D867" s="155"/>
      <c r="E867" s="155"/>
      <c r="F867" s="155"/>
      <c r="G867" s="86"/>
      <c r="H867" s="87"/>
      <c r="I867" s="87"/>
      <c r="J867" s="159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</row>
    <row x14ac:dyDescent="0.25" r="868" customHeight="1" ht="16.5">
      <c r="A868" s="156"/>
      <c r="B868" s="157"/>
      <c r="C868" s="155"/>
      <c r="D868" s="155"/>
      <c r="E868" s="155"/>
      <c r="F868" s="155"/>
      <c r="G868" s="86"/>
      <c r="H868" s="87"/>
      <c r="I868" s="87"/>
      <c r="J868" s="159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</row>
    <row x14ac:dyDescent="0.25" r="869" customHeight="1" ht="16.5">
      <c r="A869" s="156"/>
      <c r="B869" s="157"/>
      <c r="C869" s="155"/>
      <c r="D869" s="155"/>
      <c r="E869" s="155"/>
      <c r="F869" s="155"/>
      <c r="G869" s="86"/>
      <c r="H869" s="87"/>
      <c r="I869" s="87"/>
      <c r="J869" s="159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</row>
    <row x14ac:dyDescent="0.25" r="870" customHeight="1" ht="16.5">
      <c r="A870" s="156"/>
      <c r="B870" s="157"/>
      <c r="C870" s="155"/>
      <c r="D870" s="155"/>
      <c r="E870" s="155"/>
      <c r="F870" s="155"/>
      <c r="G870" s="86"/>
      <c r="H870" s="87"/>
      <c r="I870" s="87"/>
      <c r="J870" s="159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</row>
    <row x14ac:dyDescent="0.25" r="871" customHeight="1" ht="16.5">
      <c r="A871" s="156"/>
      <c r="B871" s="157"/>
      <c r="C871" s="155"/>
      <c r="D871" s="155"/>
      <c r="E871" s="155"/>
      <c r="F871" s="155"/>
      <c r="G871" s="86"/>
      <c r="H871" s="87"/>
      <c r="I871" s="87"/>
      <c r="J871" s="159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</row>
    <row x14ac:dyDescent="0.25" r="872" customHeight="1" ht="16.5">
      <c r="A872" s="156"/>
      <c r="B872" s="157"/>
      <c r="C872" s="155"/>
      <c r="D872" s="155"/>
      <c r="E872" s="155"/>
      <c r="F872" s="155"/>
      <c r="G872" s="86"/>
      <c r="H872" s="87"/>
      <c r="I872" s="87"/>
      <c r="J872" s="159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</row>
    <row x14ac:dyDescent="0.25" r="873" customHeight="1" ht="16.5">
      <c r="A873" s="156"/>
      <c r="B873" s="157"/>
      <c r="C873" s="155"/>
      <c r="D873" s="155"/>
      <c r="E873" s="155"/>
      <c r="F873" s="155"/>
      <c r="G873" s="86"/>
      <c r="H873" s="87"/>
      <c r="I873" s="87"/>
      <c r="J873" s="159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</row>
    <row x14ac:dyDescent="0.25" r="874" customHeight="1" ht="16.5">
      <c r="A874" s="156"/>
      <c r="B874" s="157"/>
      <c r="C874" s="155"/>
      <c r="D874" s="155"/>
      <c r="E874" s="155"/>
      <c r="F874" s="155"/>
      <c r="G874" s="86"/>
      <c r="H874" s="87"/>
      <c r="I874" s="87"/>
      <c r="J874" s="159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</row>
    <row x14ac:dyDescent="0.25" r="875" customHeight="1" ht="16.5">
      <c r="A875" s="156"/>
      <c r="B875" s="157"/>
      <c r="C875" s="155"/>
      <c r="D875" s="155"/>
      <c r="E875" s="155"/>
      <c r="F875" s="155"/>
      <c r="G875" s="86"/>
      <c r="H875" s="87"/>
      <c r="I875" s="87"/>
      <c r="J875" s="159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</row>
    <row x14ac:dyDescent="0.25" r="876" customHeight="1" ht="16.5">
      <c r="A876" s="156"/>
      <c r="B876" s="157"/>
      <c r="C876" s="155"/>
      <c r="D876" s="155"/>
      <c r="E876" s="155"/>
      <c r="F876" s="155"/>
      <c r="G876" s="86"/>
      <c r="H876" s="87"/>
      <c r="I876" s="87"/>
      <c r="J876" s="159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</row>
    <row x14ac:dyDescent="0.25" r="877" customHeight="1" ht="16.5">
      <c r="A877" s="156"/>
      <c r="B877" s="157"/>
      <c r="C877" s="155"/>
      <c r="D877" s="155"/>
      <c r="E877" s="155"/>
      <c r="F877" s="155"/>
      <c r="G877" s="86"/>
      <c r="H877" s="87"/>
      <c r="I877" s="87"/>
      <c r="J877" s="159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</row>
    <row x14ac:dyDescent="0.25" r="878" customHeight="1" ht="16.5">
      <c r="A878" s="156"/>
      <c r="B878" s="157"/>
      <c r="C878" s="155"/>
      <c r="D878" s="155"/>
      <c r="E878" s="155"/>
      <c r="F878" s="155"/>
      <c r="G878" s="86"/>
      <c r="H878" s="87"/>
      <c r="I878" s="87"/>
      <c r="J878" s="159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</row>
    <row x14ac:dyDescent="0.25" r="879" customHeight="1" ht="16.5">
      <c r="A879" s="156"/>
      <c r="B879" s="157"/>
      <c r="C879" s="155"/>
      <c r="D879" s="155"/>
      <c r="E879" s="155"/>
      <c r="F879" s="155"/>
      <c r="G879" s="86"/>
      <c r="H879" s="87"/>
      <c r="I879" s="87"/>
      <c r="J879" s="159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</row>
    <row x14ac:dyDescent="0.25" r="880" customHeight="1" ht="16.5">
      <c r="A880" s="156"/>
      <c r="B880" s="157"/>
      <c r="C880" s="155"/>
      <c r="D880" s="155"/>
      <c r="E880" s="155"/>
      <c r="F880" s="155"/>
      <c r="G880" s="86"/>
      <c r="H880" s="87"/>
      <c r="I880" s="87"/>
      <c r="J880" s="159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</row>
    <row x14ac:dyDescent="0.25" r="881" customHeight="1" ht="16.5">
      <c r="A881" s="156"/>
      <c r="B881" s="157"/>
      <c r="C881" s="155"/>
      <c r="D881" s="155"/>
      <c r="E881" s="155"/>
      <c r="F881" s="155"/>
      <c r="G881" s="86"/>
      <c r="H881" s="87"/>
      <c r="I881" s="87"/>
      <c r="J881" s="159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</row>
    <row x14ac:dyDescent="0.25" r="882" customHeight="1" ht="16.5">
      <c r="A882" s="156"/>
      <c r="B882" s="157"/>
      <c r="C882" s="155"/>
      <c r="D882" s="155"/>
      <c r="E882" s="155"/>
      <c r="F882" s="155"/>
      <c r="G882" s="86"/>
      <c r="H882" s="87"/>
      <c r="I882" s="87"/>
      <c r="J882" s="159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</row>
    <row x14ac:dyDescent="0.25" r="883" customHeight="1" ht="16.5">
      <c r="A883" s="156"/>
      <c r="B883" s="157"/>
      <c r="C883" s="155"/>
      <c r="D883" s="155"/>
      <c r="E883" s="155"/>
      <c r="F883" s="155"/>
      <c r="G883" s="86"/>
      <c r="H883" s="87"/>
      <c r="I883" s="87"/>
      <c r="J883" s="159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</row>
    <row x14ac:dyDescent="0.25" r="884" customHeight="1" ht="16.5">
      <c r="A884" s="156"/>
      <c r="B884" s="157"/>
      <c r="C884" s="155"/>
      <c r="D884" s="155"/>
      <c r="E884" s="155"/>
      <c r="F884" s="155"/>
      <c r="G884" s="86"/>
      <c r="H884" s="87"/>
      <c r="I884" s="87"/>
      <c r="J884" s="159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</row>
    <row x14ac:dyDescent="0.25" r="885" customHeight="1" ht="16.5">
      <c r="A885" s="156"/>
      <c r="B885" s="157"/>
      <c r="C885" s="155"/>
      <c r="D885" s="155"/>
      <c r="E885" s="155"/>
      <c r="F885" s="155"/>
      <c r="G885" s="86"/>
      <c r="H885" s="87"/>
      <c r="I885" s="87"/>
      <c r="J885" s="159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</row>
    <row x14ac:dyDescent="0.25" r="886" customHeight="1" ht="16.5">
      <c r="A886" s="156"/>
      <c r="B886" s="157"/>
      <c r="C886" s="155"/>
      <c r="D886" s="155"/>
      <c r="E886" s="155"/>
      <c r="F886" s="155"/>
      <c r="G886" s="86"/>
      <c r="H886" s="87"/>
      <c r="I886" s="87"/>
      <c r="J886" s="159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</row>
    <row x14ac:dyDescent="0.25" r="887" customHeight="1" ht="16.5">
      <c r="A887" s="156"/>
      <c r="B887" s="157"/>
      <c r="C887" s="155"/>
      <c r="D887" s="155"/>
      <c r="E887" s="155"/>
      <c r="F887" s="155"/>
      <c r="G887" s="86"/>
      <c r="H887" s="87"/>
      <c r="I887" s="87"/>
      <c r="J887" s="159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</row>
    <row x14ac:dyDescent="0.25" r="888" customHeight="1" ht="16.5">
      <c r="A888" s="156"/>
      <c r="B888" s="157"/>
      <c r="C888" s="155"/>
      <c r="D888" s="155"/>
      <c r="E888" s="155"/>
      <c r="F888" s="155"/>
      <c r="G888" s="86"/>
      <c r="H888" s="87"/>
      <c r="I888" s="87"/>
      <c r="J888" s="159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</row>
    <row x14ac:dyDescent="0.25" r="889" customHeight="1" ht="16.5">
      <c r="A889" s="156"/>
      <c r="B889" s="157"/>
      <c r="C889" s="155"/>
      <c r="D889" s="155"/>
      <c r="E889" s="155"/>
      <c r="F889" s="155"/>
      <c r="G889" s="86"/>
      <c r="H889" s="87"/>
      <c r="I889" s="87"/>
      <c r="J889" s="159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</row>
    <row x14ac:dyDescent="0.25" r="890" customHeight="1" ht="16.5">
      <c r="A890" s="156"/>
      <c r="B890" s="157"/>
      <c r="C890" s="155"/>
      <c r="D890" s="155"/>
      <c r="E890" s="155"/>
      <c r="F890" s="155"/>
      <c r="G890" s="86"/>
      <c r="H890" s="87"/>
      <c r="I890" s="87"/>
      <c r="J890" s="159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</row>
    <row x14ac:dyDescent="0.25" r="891" customHeight="1" ht="16.5">
      <c r="A891" s="156"/>
      <c r="B891" s="157"/>
      <c r="C891" s="155"/>
      <c r="D891" s="155"/>
      <c r="E891" s="155"/>
      <c r="F891" s="155"/>
      <c r="G891" s="86"/>
      <c r="H891" s="87"/>
      <c r="I891" s="87"/>
      <c r="J891" s="159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</row>
    <row x14ac:dyDescent="0.25" r="892" customHeight="1" ht="16.5">
      <c r="A892" s="156"/>
      <c r="B892" s="157"/>
      <c r="C892" s="155"/>
      <c r="D892" s="155"/>
      <c r="E892" s="155"/>
      <c r="F892" s="155"/>
      <c r="G892" s="86"/>
      <c r="H892" s="87"/>
      <c r="I892" s="87"/>
      <c r="J892" s="159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</row>
    <row x14ac:dyDescent="0.25" r="893" customHeight="1" ht="16.5">
      <c r="A893" s="156"/>
      <c r="B893" s="157"/>
      <c r="C893" s="155"/>
      <c r="D893" s="155"/>
      <c r="E893" s="155"/>
      <c r="F893" s="155"/>
      <c r="G893" s="86"/>
      <c r="H893" s="87"/>
      <c r="I893" s="87"/>
      <c r="J893" s="159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</row>
    <row x14ac:dyDescent="0.25" r="894" customHeight="1" ht="16.5">
      <c r="A894" s="156"/>
      <c r="B894" s="157"/>
      <c r="C894" s="155"/>
      <c r="D894" s="155"/>
      <c r="E894" s="155"/>
      <c r="F894" s="155"/>
      <c r="G894" s="86"/>
      <c r="H894" s="87"/>
      <c r="I894" s="87"/>
      <c r="J894" s="159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</row>
    <row x14ac:dyDescent="0.25" r="895" customHeight="1" ht="16.5">
      <c r="A895" s="156"/>
      <c r="B895" s="157"/>
      <c r="C895" s="155"/>
      <c r="D895" s="155"/>
      <c r="E895" s="155"/>
      <c r="F895" s="155"/>
      <c r="G895" s="86"/>
      <c r="H895" s="87"/>
      <c r="I895" s="87"/>
      <c r="J895" s="159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</row>
    <row x14ac:dyDescent="0.25" r="896" customHeight="1" ht="16.5">
      <c r="A896" s="156"/>
      <c r="B896" s="157"/>
      <c r="C896" s="155"/>
      <c r="D896" s="155"/>
      <c r="E896" s="155"/>
      <c r="F896" s="155"/>
      <c r="G896" s="86"/>
      <c r="H896" s="87"/>
      <c r="I896" s="87"/>
      <c r="J896" s="159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</row>
    <row x14ac:dyDescent="0.25" r="897" customHeight="1" ht="16.5">
      <c r="A897" s="156"/>
      <c r="B897" s="157"/>
      <c r="C897" s="155"/>
      <c r="D897" s="155"/>
      <c r="E897" s="155"/>
      <c r="F897" s="155"/>
      <c r="G897" s="86"/>
      <c r="H897" s="87"/>
      <c r="I897" s="87"/>
      <c r="J897" s="159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</row>
    <row x14ac:dyDescent="0.25" r="898" customHeight="1" ht="16.5">
      <c r="A898" s="156"/>
      <c r="B898" s="157"/>
      <c r="C898" s="155"/>
      <c r="D898" s="155"/>
      <c r="E898" s="155"/>
      <c r="F898" s="155"/>
      <c r="G898" s="86"/>
      <c r="H898" s="87"/>
      <c r="I898" s="87"/>
      <c r="J898" s="159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</row>
    <row x14ac:dyDescent="0.25" r="899" customHeight="1" ht="16.5">
      <c r="A899" s="156"/>
      <c r="B899" s="157"/>
      <c r="C899" s="155"/>
      <c r="D899" s="155"/>
      <c r="E899" s="155"/>
      <c r="F899" s="155"/>
      <c r="G899" s="86"/>
      <c r="H899" s="87"/>
      <c r="I899" s="87"/>
      <c r="J899" s="159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</row>
    <row x14ac:dyDescent="0.25" r="900" customHeight="1" ht="16.5">
      <c r="A900" s="156"/>
      <c r="B900" s="157"/>
      <c r="C900" s="155"/>
      <c r="D900" s="155"/>
      <c r="E900" s="155"/>
      <c r="F900" s="155"/>
      <c r="G900" s="86"/>
      <c r="H900" s="87"/>
      <c r="I900" s="87"/>
      <c r="J900" s="159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</row>
    <row x14ac:dyDescent="0.25" r="901" customHeight="1" ht="16.5">
      <c r="A901" s="156"/>
      <c r="B901" s="157"/>
      <c r="C901" s="155"/>
      <c r="D901" s="155"/>
      <c r="E901" s="155"/>
      <c r="F901" s="155"/>
      <c r="G901" s="86"/>
      <c r="H901" s="87"/>
      <c r="I901" s="87"/>
      <c r="J901" s="159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</row>
    <row x14ac:dyDescent="0.25" r="902" customHeight="1" ht="16.5">
      <c r="A902" s="156"/>
      <c r="B902" s="157"/>
      <c r="C902" s="155"/>
      <c r="D902" s="155"/>
      <c r="E902" s="155"/>
      <c r="F902" s="155"/>
      <c r="G902" s="86"/>
      <c r="H902" s="87"/>
      <c r="I902" s="87"/>
      <c r="J902" s="159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</row>
    <row x14ac:dyDescent="0.25" r="903" customHeight="1" ht="16.5">
      <c r="A903" s="156"/>
      <c r="B903" s="157"/>
      <c r="C903" s="155"/>
      <c r="D903" s="155"/>
      <c r="E903" s="155"/>
      <c r="F903" s="155"/>
      <c r="G903" s="86"/>
      <c r="H903" s="87"/>
      <c r="I903" s="87"/>
      <c r="J903" s="159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</row>
    <row x14ac:dyDescent="0.25" r="904" customHeight="1" ht="16.5">
      <c r="A904" s="156"/>
      <c r="B904" s="157"/>
      <c r="C904" s="155"/>
      <c r="D904" s="155"/>
      <c r="E904" s="155"/>
      <c r="F904" s="155"/>
      <c r="G904" s="86"/>
      <c r="H904" s="87"/>
      <c r="I904" s="87"/>
      <c r="J904" s="159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</row>
    <row x14ac:dyDescent="0.25" r="905" customHeight="1" ht="16.5">
      <c r="A905" s="156"/>
      <c r="B905" s="157"/>
      <c r="C905" s="155"/>
      <c r="D905" s="155"/>
      <c r="E905" s="155"/>
      <c r="F905" s="155"/>
      <c r="G905" s="86"/>
      <c r="H905" s="87"/>
      <c r="I905" s="87"/>
      <c r="J905" s="159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</row>
    <row x14ac:dyDescent="0.25" r="906" customHeight="1" ht="16.5">
      <c r="A906" s="156"/>
      <c r="B906" s="157"/>
      <c r="C906" s="155"/>
      <c r="D906" s="155"/>
      <c r="E906" s="155"/>
      <c r="F906" s="155"/>
      <c r="G906" s="86"/>
      <c r="H906" s="87"/>
      <c r="I906" s="87"/>
      <c r="J906" s="159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</row>
    <row x14ac:dyDescent="0.25" r="907" customHeight="1" ht="16.5">
      <c r="A907" s="156"/>
      <c r="B907" s="157"/>
      <c r="C907" s="155"/>
      <c r="D907" s="155"/>
      <c r="E907" s="155"/>
      <c r="F907" s="155"/>
      <c r="G907" s="86"/>
      <c r="H907" s="87"/>
      <c r="I907" s="87"/>
      <c r="J907" s="159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</row>
    <row x14ac:dyDescent="0.25" r="908" customHeight="1" ht="16.5">
      <c r="A908" s="156"/>
      <c r="B908" s="157"/>
      <c r="C908" s="155"/>
      <c r="D908" s="155"/>
      <c r="E908" s="155"/>
      <c r="F908" s="155"/>
      <c r="G908" s="86"/>
      <c r="H908" s="87"/>
      <c r="I908" s="87"/>
      <c r="J908" s="159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</row>
    <row x14ac:dyDescent="0.25" r="909" customHeight="1" ht="16.5">
      <c r="A909" s="156"/>
      <c r="B909" s="157"/>
      <c r="C909" s="155"/>
      <c r="D909" s="155"/>
      <c r="E909" s="155"/>
      <c r="F909" s="155"/>
      <c r="G909" s="86"/>
      <c r="H909" s="87"/>
      <c r="I909" s="87"/>
      <c r="J909" s="159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</row>
    <row x14ac:dyDescent="0.25" r="910" customHeight="1" ht="16.5">
      <c r="A910" s="156"/>
      <c r="B910" s="157"/>
      <c r="C910" s="155"/>
      <c r="D910" s="155"/>
      <c r="E910" s="155"/>
      <c r="F910" s="155"/>
      <c r="G910" s="86"/>
      <c r="H910" s="87"/>
      <c r="I910" s="87"/>
      <c r="J910" s="159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</row>
    <row x14ac:dyDescent="0.25" r="911" customHeight="1" ht="16.5">
      <c r="A911" s="156"/>
      <c r="B911" s="157"/>
      <c r="C911" s="155"/>
      <c r="D911" s="155"/>
      <c r="E911" s="155"/>
      <c r="F911" s="155"/>
      <c r="G911" s="86"/>
      <c r="H911" s="87"/>
      <c r="I911" s="87"/>
      <c r="J911" s="159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</row>
    <row x14ac:dyDescent="0.25" r="912" customHeight="1" ht="16.5">
      <c r="A912" s="156"/>
      <c r="B912" s="157"/>
      <c r="C912" s="155"/>
      <c r="D912" s="155"/>
      <c r="E912" s="155"/>
      <c r="F912" s="155"/>
      <c r="G912" s="86"/>
      <c r="H912" s="87"/>
      <c r="I912" s="87"/>
      <c r="J912" s="159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</row>
    <row x14ac:dyDescent="0.25" r="913" customHeight="1" ht="16.5">
      <c r="A913" s="156"/>
      <c r="B913" s="157"/>
      <c r="C913" s="155"/>
      <c r="D913" s="155"/>
      <c r="E913" s="155"/>
      <c r="F913" s="155"/>
      <c r="G913" s="86"/>
      <c r="H913" s="87"/>
      <c r="I913" s="87"/>
      <c r="J913" s="159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</row>
    <row x14ac:dyDescent="0.25" r="914" customHeight="1" ht="16.5">
      <c r="A914" s="156"/>
      <c r="B914" s="157"/>
      <c r="C914" s="155"/>
      <c r="D914" s="155"/>
      <c r="E914" s="155"/>
      <c r="F914" s="155"/>
      <c r="G914" s="86"/>
      <c r="H914" s="87"/>
      <c r="I914" s="87"/>
      <c r="J914" s="159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</row>
    <row x14ac:dyDescent="0.25" r="915" customHeight="1" ht="16.5">
      <c r="A915" s="156"/>
      <c r="B915" s="157"/>
      <c r="C915" s="155"/>
      <c r="D915" s="155"/>
      <c r="E915" s="155"/>
      <c r="F915" s="155"/>
      <c r="G915" s="86"/>
      <c r="H915" s="87"/>
      <c r="I915" s="87"/>
      <c r="J915" s="159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</row>
    <row x14ac:dyDescent="0.25" r="916" customHeight="1" ht="16.5">
      <c r="A916" s="156"/>
      <c r="B916" s="157"/>
      <c r="C916" s="155"/>
      <c r="D916" s="155"/>
      <c r="E916" s="155"/>
      <c r="F916" s="155"/>
      <c r="G916" s="86"/>
      <c r="H916" s="87"/>
      <c r="I916" s="87"/>
      <c r="J916" s="159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</row>
    <row x14ac:dyDescent="0.25" r="917" customHeight="1" ht="16.5">
      <c r="A917" s="156"/>
      <c r="B917" s="157"/>
      <c r="C917" s="155"/>
      <c r="D917" s="155"/>
      <c r="E917" s="155"/>
      <c r="F917" s="155"/>
      <c r="G917" s="86"/>
      <c r="H917" s="87"/>
      <c r="I917" s="87"/>
      <c r="J917" s="159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</row>
    <row x14ac:dyDescent="0.25" r="918" customHeight="1" ht="16.5">
      <c r="A918" s="156"/>
      <c r="B918" s="157"/>
      <c r="C918" s="155"/>
      <c r="D918" s="155"/>
      <c r="E918" s="155"/>
      <c r="F918" s="155"/>
      <c r="G918" s="86"/>
      <c r="H918" s="87"/>
      <c r="I918" s="87"/>
      <c r="J918" s="159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</row>
    <row x14ac:dyDescent="0.25" r="919" customHeight="1" ht="16.5">
      <c r="A919" s="156"/>
      <c r="B919" s="157"/>
      <c r="C919" s="155"/>
      <c r="D919" s="155"/>
      <c r="E919" s="155"/>
      <c r="F919" s="155"/>
      <c r="G919" s="86"/>
      <c r="H919" s="87"/>
      <c r="I919" s="87"/>
      <c r="J919" s="159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</row>
    <row x14ac:dyDescent="0.25" r="920" customHeight="1" ht="16.5">
      <c r="A920" s="156"/>
      <c r="B920" s="157"/>
      <c r="C920" s="155"/>
      <c r="D920" s="155"/>
      <c r="E920" s="155"/>
      <c r="F920" s="155"/>
      <c r="G920" s="86"/>
      <c r="H920" s="87"/>
      <c r="I920" s="87"/>
      <c r="J920" s="159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</row>
    <row x14ac:dyDescent="0.25" r="921" customHeight="1" ht="16.5">
      <c r="A921" s="156"/>
      <c r="B921" s="157"/>
      <c r="C921" s="155"/>
      <c r="D921" s="155"/>
      <c r="E921" s="155"/>
      <c r="F921" s="155"/>
      <c r="G921" s="86"/>
      <c r="H921" s="87"/>
      <c r="I921" s="87"/>
      <c r="J921" s="159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</row>
    <row x14ac:dyDescent="0.25" r="922" customHeight="1" ht="16.5">
      <c r="A922" s="156"/>
      <c r="B922" s="157"/>
      <c r="C922" s="155"/>
      <c r="D922" s="155"/>
      <c r="E922" s="155"/>
      <c r="F922" s="155"/>
      <c r="G922" s="86"/>
      <c r="H922" s="87"/>
      <c r="I922" s="87"/>
      <c r="J922" s="159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</row>
    <row x14ac:dyDescent="0.25" r="923" customHeight="1" ht="16.5">
      <c r="A923" s="156"/>
      <c r="B923" s="157"/>
      <c r="C923" s="155"/>
      <c r="D923" s="155"/>
      <c r="E923" s="155"/>
      <c r="F923" s="155"/>
      <c r="G923" s="86"/>
      <c r="H923" s="87"/>
      <c r="I923" s="87"/>
      <c r="J923" s="159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</row>
    <row x14ac:dyDescent="0.25" r="924" customHeight="1" ht="16.5">
      <c r="A924" s="156"/>
      <c r="B924" s="157"/>
      <c r="C924" s="155"/>
      <c r="D924" s="155"/>
      <c r="E924" s="155"/>
      <c r="F924" s="155"/>
      <c r="G924" s="86"/>
      <c r="H924" s="87"/>
      <c r="I924" s="87"/>
      <c r="J924" s="159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</row>
    <row x14ac:dyDescent="0.25" r="925" customHeight="1" ht="16.5">
      <c r="A925" s="156"/>
      <c r="B925" s="157"/>
      <c r="C925" s="155"/>
      <c r="D925" s="155"/>
      <c r="E925" s="155"/>
      <c r="F925" s="155"/>
      <c r="G925" s="86"/>
      <c r="H925" s="87"/>
      <c r="I925" s="87"/>
      <c r="J925" s="159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</row>
    <row x14ac:dyDescent="0.25" r="926" customHeight="1" ht="16.5">
      <c r="A926" s="156"/>
      <c r="B926" s="157"/>
      <c r="C926" s="155"/>
      <c r="D926" s="155"/>
      <c r="E926" s="155"/>
      <c r="F926" s="155"/>
      <c r="G926" s="86"/>
      <c r="H926" s="87"/>
      <c r="I926" s="87"/>
      <c r="J926" s="159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</row>
    <row x14ac:dyDescent="0.25" r="927" customHeight="1" ht="16.5">
      <c r="A927" s="156"/>
      <c r="B927" s="157"/>
      <c r="C927" s="155"/>
      <c r="D927" s="155"/>
      <c r="E927" s="155"/>
      <c r="F927" s="155"/>
      <c r="G927" s="86"/>
      <c r="H927" s="87"/>
      <c r="I927" s="87"/>
      <c r="J927" s="159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</row>
    <row x14ac:dyDescent="0.25" r="928" customHeight="1" ht="16.5">
      <c r="A928" s="156"/>
      <c r="B928" s="157"/>
      <c r="C928" s="155"/>
      <c r="D928" s="155"/>
      <c r="E928" s="155"/>
      <c r="F928" s="155"/>
      <c r="G928" s="86"/>
      <c r="H928" s="87"/>
      <c r="I928" s="87"/>
      <c r="J928" s="159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</row>
    <row x14ac:dyDescent="0.25" r="929" customHeight="1" ht="16.5">
      <c r="A929" s="156"/>
      <c r="B929" s="157"/>
      <c r="C929" s="155"/>
      <c r="D929" s="155"/>
      <c r="E929" s="155"/>
      <c r="F929" s="155"/>
      <c r="G929" s="86"/>
      <c r="H929" s="87"/>
      <c r="I929" s="87"/>
      <c r="J929" s="159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</row>
    <row x14ac:dyDescent="0.25" r="930" customHeight="1" ht="16.5">
      <c r="A930" s="156"/>
      <c r="B930" s="157"/>
      <c r="C930" s="155"/>
      <c r="D930" s="155"/>
      <c r="E930" s="155"/>
      <c r="F930" s="155"/>
      <c r="G930" s="86"/>
      <c r="H930" s="87"/>
      <c r="I930" s="87"/>
      <c r="J930" s="159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</row>
    <row x14ac:dyDescent="0.25" r="931" customHeight="1" ht="16.5">
      <c r="A931" s="156"/>
      <c r="B931" s="157"/>
      <c r="C931" s="155"/>
      <c r="D931" s="155"/>
      <c r="E931" s="155"/>
      <c r="F931" s="155"/>
      <c r="G931" s="86"/>
      <c r="H931" s="87"/>
      <c r="I931" s="87"/>
      <c r="J931" s="159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</row>
    <row x14ac:dyDescent="0.25" r="932" customHeight="1" ht="16.5">
      <c r="A932" s="156"/>
      <c r="B932" s="157"/>
      <c r="C932" s="155"/>
      <c r="D932" s="155"/>
      <c r="E932" s="155"/>
      <c r="F932" s="155"/>
      <c r="G932" s="86"/>
      <c r="H932" s="87"/>
      <c r="I932" s="87"/>
      <c r="J932" s="159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</row>
    <row x14ac:dyDescent="0.25" r="933" customHeight="1" ht="16.5">
      <c r="A933" s="156"/>
      <c r="B933" s="157"/>
      <c r="C933" s="155"/>
      <c r="D933" s="155"/>
      <c r="E933" s="155"/>
      <c r="F933" s="155"/>
      <c r="G933" s="86"/>
      <c r="H933" s="87"/>
      <c r="I933" s="87"/>
      <c r="J933" s="159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</row>
    <row x14ac:dyDescent="0.25" r="934" customHeight="1" ht="16.5">
      <c r="A934" s="156"/>
      <c r="B934" s="157"/>
      <c r="C934" s="155"/>
      <c r="D934" s="155"/>
      <c r="E934" s="155"/>
      <c r="F934" s="155"/>
      <c r="G934" s="86"/>
      <c r="H934" s="87"/>
      <c r="I934" s="87"/>
      <c r="J934" s="159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</row>
    <row x14ac:dyDescent="0.25" r="935" customHeight="1" ht="16.5">
      <c r="A935" s="156"/>
      <c r="B935" s="157"/>
      <c r="C935" s="155"/>
      <c r="D935" s="155"/>
      <c r="E935" s="155"/>
      <c r="F935" s="155"/>
      <c r="G935" s="86"/>
      <c r="H935" s="87"/>
      <c r="I935" s="87"/>
      <c r="J935" s="159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</row>
    <row x14ac:dyDescent="0.25" r="936" customHeight="1" ht="16.5">
      <c r="A936" s="156"/>
      <c r="B936" s="157"/>
      <c r="C936" s="155"/>
      <c r="D936" s="155"/>
      <c r="E936" s="155"/>
      <c r="F936" s="155"/>
      <c r="G936" s="86"/>
      <c r="H936" s="87"/>
      <c r="I936" s="87"/>
      <c r="J936" s="159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</row>
    <row x14ac:dyDescent="0.25" r="937" customHeight="1" ht="16.5">
      <c r="A937" s="156"/>
      <c r="B937" s="157"/>
      <c r="C937" s="155"/>
      <c r="D937" s="155"/>
      <c r="E937" s="155"/>
      <c r="F937" s="155"/>
      <c r="G937" s="86"/>
      <c r="H937" s="87"/>
      <c r="I937" s="87"/>
      <c r="J937" s="159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</row>
    <row x14ac:dyDescent="0.25" r="938" customHeight="1" ht="16.5">
      <c r="A938" s="156"/>
      <c r="B938" s="157"/>
      <c r="C938" s="155"/>
      <c r="D938" s="155"/>
      <c r="E938" s="155"/>
      <c r="F938" s="155"/>
      <c r="G938" s="86"/>
      <c r="H938" s="87"/>
      <c r="I938" s="87"/>
      <c r="J938" s="159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</row>
    <row x14ac:dyDescent="0.25" r="939" customHeight="1" ht="16.5">
      <c r="A939" s="156"/>
      <c r="B939" s="157"/>
      <c r="C939" s="155"/>
      <c r="D939" s="155"/>
      <c r="E939" s="155"/>
      <c r="F939" s="155"/>
      <c r="G939" s="86"/>
      <c r="H939" s="87"/>
      <c r="I939" s="87"/>
      <c r="J939" s="159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</row>
    <row x14ac:dyDescent="0.25" r="940" customHeight="1" ht="16.5">
      <c r="A940" s="156"/>
      <c r="B940" s="157"/>
      <c r="C940" s="155"/>
      <c r="D940" s="155"/>
      <c r="E940" s="155"/>
      <c r="F940" s="155"/>
      <c r="G940" s="86"/>
      <c r="H940" s="87"/>
      <c r="I940" s="87"/>
      <c r="J940" s="159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</row>
    <row x14ac:dyDescent="0.25" r="941" customHeight="1" ht="16.5">
      <c r="A941" s="156"/>
      <c r="B941" s="157"/>
      <c r="C941" s="155"/>
      <c r="D941" s="155"/>
      <c r="E941" s="155"/>
      <c r="F941" s="155"/>
      <c r="G941" s="86"/>
      <c r="H941" s="87"/>
      <c r="I941" s="87"/>
      <c r="J941" s="159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</row>
    <row x14ac:dyDescent="0.25" r="942" customHeight="1" ht="16.5">
      <c r="A942" s="156"/>
      <c r="B942" s="157"/>
      <c r="C942" s="155"/>
      <c r="D942" s="155"/>
      <c r="E942" s="155"/>
      <c r="F942" s="155"/>
      <c r="G942" s="86"/>
      <c r="H942" s="87"/>
      <c r="I942" s="87"/>
      <c r="J942" s="159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</row>
    <row x14ac:dyDescent="0.25" r="943" customHeight="1" ht="16.5">
      <c r="A943" s="156"/>
      <c r="B943" s="157"/>
      <c r="C943" s="155"/>
      <c r="D943" s="155"/>
      <c r="E943" s="155"/>
      <c r="F943" s="155"/>
      <c r="G943" s="86"/>
      <c r="H943" s="87"/>
      <c r="I943" s="87"/>
      <c r="J943" s="159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</row>
    <row x14ac:dyDescent="0.25" r="944" customHeight="1" ht="16.5">
      <c r="A944" s="156"/>
      <c r="B944" s="157"/>
      <c r="C944" s="155"/>
      <c r="D944" s="155"/>
      <c r="E944" s="155"/>
      <c r="F944" s="155"/>
      <c r="G944" s="86"/>
      <c r="H944" s="87"/>
      <c r="I944" s="87"/>
      <c r="J944" s="159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</row>
    <row x14ac:dyDescent="0.25" r="945" customHeight="1" ht="16.5">
      <c r="A945" s="156"/>
      <c r="B945" s="157"/>
      <c r="C945" s="155"/>
      <c r="D945" s="155"/>
      <c r="E945" s="155"/>
      <c r="F945" s="155"/>
      <c r="G945" s="86"/>
      <c r="H945" s="87"/>
      <c r="I945" s="87"/>
      <c r="J945" s="159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</row>
    <row x14ac:dyDescent="0.25" r="946" customHeight="1" ht="16.5">
      <c r="A946" s="156"/>
      <c r="B946" s="157"/>
      <c r="C946" s="155"/>
      <c r="D946" s="155"/>
      <c r="E946" s="155"/>
      <c r="F946" s="155"/>
      <c r="G946" s="86"/>
      <c r="H946" s="87"/>
      <c r="I946" s="87"/>
      <c r="J946" s="159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</row>
    <row x14ac:dyDescent="0.25" r="947" customHeight="1" ht="16.5">
      <c r="A947" s="156"/>
      <c r="B947" s="157"/>
      <c r="C947" s="155"/>
      <c r="D947" s="155"/>
      <c r="E947" s="155"/>
      <c r="F947" s="155"/>
      <c r="G947" s="86"/>
      <c r="H947" s="87"/>
      <c r="I947" s="87"/>
      <c r="J947" s="159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</row>
    <row x14ac:dyDescent="0.25" r="948" customHeight="1" ht="16.5">
      <c r="A948" s="156"/>
      <c r="B948" s="157"/>
      <c r="C948" s="155"/>
      <c r="D948" s="155"/>
      <c r="E948" s="155"/>
      <c r="F948" s="155"/>
      <c r="G948" s="86"/>
      <c r="H948" s="87"/>
      <c r="I948" s="87"/>
      <c r="J948" s="159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</row>
    <row x14ac:dyDescent="0.25" r="949" customHeight="1" ht="16.5">
      <c r="A949" s="156"/>
      <c r="B949" s="157"/>
      <c r="C949" s="155"/>
      <c r="D949" s="155"/>
      <c r="E949" s="155"/>
      <c r="F949" s="155"/>
      <c r="G949" s="86"/>
      <c r="H949" s="87"/>
      <c r="I949" s="87"/>
      <c r="J949" s="159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</row>
    <row x14ac:dyDescent="0.25" r="950" customHeight="1" ht="16.5">
      <c r="A950" s="156"/>
      <c r="B950" s="157"/>
      <c r="C950" s="155"/>
      <c r="D950" s="155"/>
      <c r="E950" s="155"/>
      <c r="F950" s="155"/>
      <c r="G950" s="86"/>
      <c r="H950" s="87"/>
      <c r="I950" s="87"/>
      <c r="J950" s="159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</row>
    <row x14ac:dyDescent="0.25" r="951" customHeight="1" ht="16.5">
      <c r="A951" s="156"/>
      <c r="B951" s="157"/>
      <c r="C951" s="155"/>
      <c r="D951" s="155"/>
      <c r="E951" s="155"/>
      <c r="F951" s="155"/>
      <c r="G951" s="86"/>
      <c r="H951" s="87"/>
      <c r="I951" s="87"/>
      <c r="J951" s="159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</row>
    <row x14ac:dyDescent="0.25" r="952" customHeight="1" ht="16.5">
      <c r="A952" s="156"/>
      <c r="B952" s="157"/>
      <c r="C952" s="155"/>
      <c r="D952" s="155"/>
      <c r="E952" s="155"/>
      <c r="F952" s="155"/>
      <c r="G952" s="86"/>
      <c r="H952" s="87"/>
      <c r="I952" s="87"/>
      <c r="J952" s="159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</row>
    <row x14ac:dyDescent="0.25" r="953" customHeight="1" ht="16.5">
      <c r="A953" s="156"/>
      <c r="B953" s="157"/>
      <c r="C953" s="155"/>
      <c r="D953" s="155"/>
      <c r="E953" s="155"/>
      <c r="F953" s="155"/>
      <c r="G953" s="86"/>
      <c r="H953" s="87"/>
      <c r="I953" s="87"/>
      <c r="J953" s="159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</row>
    <row x14ac:dyDescent="0.25" r="954" customHeight="1" ht="16.5">
      <c r="A954" s="156"/>
      <c r="B954" s="157"/>
      <c r="C954" s="155"/>
      <c r="D954" s="155"/>
      <c r="E954" s="155"/>
      <c r="F954" s="155"/>
      <c r="G954" s="86"/>
      <c r="H954" s="87"/>
      <c r="I954" s="87"/>
      <c r="J954" s="159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</row>
    <row x14ac:dyDescent="0.25" r="955" customHeight="1" ht="16.5">
      <c r="A955" s="156"/>
      <c r="B955" s="157"/>
      <c r="C955" s="155"/>
      <c r="D955" s="155"/>
      <c r="E955" s="155"/>
      <c r="F955" s="155"/>
      <c r="G955" s="86"/>
      <c r="H955" s="87"/>
      <c r="I955" s="87"/>
      <c r="J955" s="159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</row>
    <row x14ac:dyDescent="0.25" r="956" customHeight="1" ht="16.5">
      <c r="A956" s="156"/>
      <c r="B956" s="157"/>
      <c r="C956" s="155"/>
      <c r="D956" s="155"/>
      <c r="E956" s="155"/>
      <c r="F956" s="155"/>
      <c r="G956" s="86"/>
      <c r="H956" s="87"/>
      <c r="I956" s="87"/>
      <c r="J956" s="159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</row>
    <row x14ac:dyDescent="0.25" r="957" customHeight="1" ht="16.5">
      <c r="A957" s="156"/>
      <c r="B957" s="157"/>
      <c r="C957" s="155"/>
      <c r="D957" s="155"/>
      <c r="E957" s="155"/>
      <c r="F957" s="155"/>
      <c r="G957" s="86"/>
      <c r="H957" s="87"/>
      <c r="I957" s="87"/>
      <c r="J957" s="159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</row>
    <row x14ac:dyDescent="0.25" r="958" customHeight="1" ht="16.5">
      <c r="A958" s="156"/>
      <c r="B958" s="157"/>
      <c r="C958" s="155"/>
      <c r="D958" s="155"/>
      <c r="E958" s="155"/>
      <c r="F958" s="155"/>
      <c r="G958" s="86"/>
      <c r="H958" s="87"/>
      <c r="I958" s="87"/>
      <c r="J958" s="159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</row>
    <row x14ac:dyDescent="0.25" r="959" customHeight="1" ht="16.5">
      <c r="A959" s="156"/>
      <c r="B959" s="157"/>
      <c r="C959" s="155"/>
      <c r="D959" s="155"/>
      <c r="E959" s="155"/>
      <c r="F959" s="155"/>
      <c r="G959" s="86"/>
      <c r="H959" s="87"/>
      <c r="I959" s="87"/>
      <c r="J959" s="159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</row>
    <row x14ac:dyDescent="0.25" r="960" customHeight="1" ht="16.5">
      <c r="A960" s="156"/>
      <c r="B960" s="157"/>
      <c r="C960" s="155"/>
      <c r="D960" s="155"/>
      <c r="E960" s="155"/>
      <c r="F960" s="155"/>
      <c r="G960" s="86"/>
      <c r="H960" s="87"/>
      <c r="I960" s="87"/>
      <c r="J960" s="159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</row>
    <row x14ac:dyDescent="0.25" r="961" customHeight="1" ht="16.5">
      <c r="A961" s="156"/>
      <c r="B961" s="157"/>
      <c r="C961" s="155"/>
      <c r="D961" s="155"/>
      <c r="E961" s="155"/>
      <c r="F961" s="155"/>
      <c r="G961" s="86"/>
      <c r="H961" s="87"/>
      <c r="I961" s="87"/>
      <c r="J961" s="159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</row>
    <row x14ac:dyDescent="0.25" r="962" customHeight="1" ht="16.5">
      <c r="A962" s="156"/>
      <c r="B962" s="157"/>
      <c r="C962" s="155"/>
      <c r="D962" s="155"/>
      <c r="E962" s="155"/>
      <c r="F962" s="155"/>
      <c r="G962" s="86"/>
      <c r="H962" s="87"/>
      <c r="I962" s="87"/>
      <c r="J962" s="159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</row>
    <row x14ac:dyDescent="0.25" r="963" customHeight="1" ht="16.5">
      <c r="A963" s="156"/>
      <c r="B963" s="157"/>
      <c r="C963" s="155"/>
      <c r="D963" s="155"/>
      <c r="E963" s="155"/>
      <c r="F963" s="155"/>
      <c r="G963" s="86"/>
      <c r="H963" s="87"/>
      <c r="I963" s="87"/>
      <c r="J963" s="159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</row>
    <row x14ac:dyDescent="0.25" r="964" customHeight="1" ht="16.5">
      <c r="A964" s="156"/>
      <c r="B964" s="157"/>
      <c r="C964" s="155"/>
      <c r="D964" s="155"/>
      <c r="E964" s="155"/>
      <c r="F964" s="155"/>
      <c r="G964" s="86"/>
      <c r="H964" s="87"/>
      <c r="I964" s="87"/>
      <c r="J964" s="159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</row>
    <row x14ac:dyDescent="0.25" r="965" customHeight="1" ht="16.5">
      <c r="A965" s="156"/>
      <c r="B965" s="157"/>
      <c r="C965" s="155"/>
      <c r="D965" s="155"/>
      <c r="E965" s="155"/>
      <c r="F965" s="155"/>
      <c r="G965" s="86"/>
      <c r="H965" s="87"/>
      <c r="I965" s="87"/>
      <c r="J965" s="159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</row>
    <row x14ac:dyDescent="0.25" r="966" customHeight="1" ht="16.5">
      <c r="A966" s="156"/>
      <c r="B966" s="157"/>
      <c r="C966" s="155"/>
      <c r="D966" s="155"/>
      <c r="E966" s="155"/>
      <c r="F966" s="155"/>
      <c r="G966" s="86"/>
      <c r="H966" s="87"/>
      <c r="I966" s="87"/>
      <c r="J966" s="159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</row>
    <row x14ac:dyDescent="0.25" r="967" customHeight="1" ht="16.5">
      <c r="A967" s="156"/>
      <c r="B967" s="157"/>
      <c r="C967" s="155"/>
      <c r="D967" s="155"/>
      <c r="E967" s="155"/>
      <c r="F967" s="155"/>
      <c r="G967" s="86"/>
      <c r="H967" s="87"/>
      <c r="I967" s="87"/>
      <c r="J967" s="159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</row>
    <row x14ac:dyDescent="0.25" r="968" customHeight="1" ht="16.5">
      <c r="A968" s="156"/>
      <c r="B968" s="157"/>
      <c r="C968" s="155"/>
      <c r="D968" s="155"/>
      <c r="E968" s="155"/>
      <c r="F968" s="155"/>
      <c r="G968" s="86"/>
      <c r="H968" s="87"/>
      <c r="I968" s="87"/>
      <c r="J968" s="159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</row>
    <row x14ac:dyDescent="0.25" r="969" customHeight="1" ht="16.5">
      <c r="A969" s="156"/>
      <c r="B969" s="157"/>
      <c r="C969" s="155"/>
      <c r="D969" s="155"/>
      <c r="E969" s="155"/>
      <c r="F969" s="155"/>
      <c r="G969" s="86"/>
      <c r="H969" s="87"/>
      <c r="I969" s="87"/>
      <c r="J969" s="159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</row>
    <row x14ac:dyDescent="0.25" r="970" customHeight="1" ht="16.5">
      <c r="A970" s="156"/>
      <c r="B970" s="157"/>
      <c r="C970" s="155"/>
      <c r="D970" s="155"/>
      <c r="E970" s="155"/>
      <c r="F970" s="155"/>
      <c r="G970" s="86"/>
      <c r="H970" s="87"/>
      <c r="I970" s="87"/>
      <c r="J970" s="159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</row>
    <row x14ac:dyDescent="0.25" r="971" customHeight="1" ht="16.5">
      <c r="A971" s="156"/>
      <c r="B971" s="157"/>
      <c r="C971" s="155"/>
      <c r="D971" s="155"/>
      <c r="E971" s="155"/>
      <c r="F971" s="155"/>
      <c r="G971" s="86"/>
      <c r="H971" s="87"/>
      <c r="I971" s="87"/>
      <c r="J971" s="159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</row>
    <row x14ac:dyDescent="0.25" r="972" customHeight="1" ht="16.5">
      <c r="A972" s="156"/>
      <c r="B972" s="157"/>
      <c r="C972" s="155"/>
      <c r="D972" s="155"/>
      <c r="E972" s="155"/>
      <c r="F972" s="155"/>
      <c r="G972" s="86"/>
      <c r="H972" s="87"/>
      <c r="I972" s="87"/>
      <c r="J972" s="159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</row>
    <row x14ac:dyDescent="0.25" r="973" customHeight="1" ht="16.5">
      <c r="A973" s="156"/>
      <c r="B973" s="157"/>
      <c r="C973" s="155"/>
      <c r="D973" s="155"/>
      <c r="E973" s="155"/>
      <c r="F973" s="155"/>
      <c r="G973" s="86"/>
      <c r="H973" s="87"/>
      <c r="I973" s="87"/>
      <c r="J973" s="159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</row>
    <row x14ac:dyDescent="0.25" r="974" customHeight="1" ht="16.5">
      <c r="A974" s="156"/>
      <c r="B974" s="157"/>
      <c r="C974" s="155"/>
      <c r="D974" s="155"/>
      <c r="E974" s="155"/>
      <c r="F974" s="155"/>
      <c r="G974" s="86"/>
      <c r="H974" s="87"/>
      <c r="I974" s="87"/>
      <c r="J974" s="159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</row>
    <row x14ac:dyDescent="0.25" r="975" customHeight="1" ht="16.5">
      <c r="A975" s="156"/>
      <c r="B975" s="157"/>
      <c r="C975" s="155"/>
      <c r="D975" s="155"/>
      <c r="E975" s="155"/>
      <c r="F975" s="155"/>
      <c r="G975" s="86"/>
      <c r="H975" s="87"/>
      <c r="I975" s="87"/>
      <c r="J975" s="159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</row>
    <row x14ac:dyDescent="0.25" r="976" customHeight="1" ht="16.5">
      <c r="A976" s="156"/>
      <c r="B976" s="157"/>
      <c r="C976" s="155"/>
      <c r="D976" s="155"/>
      <c r="E976" s="155"/>
      <c r="F976" s="155"/>
      <c r="G976" s="86"/>
      <c r="H976" s="87"/>
      <c r="I976" s="87"/>
      <c r="J976" s="159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</row>
    <row x14ac:dyDescent="0.25" r="977" customHeight="1" ht="16.5">
      <c r="A977" s="156"/>
      <c r="B977" s="157"/>
      <c r="C977" s="155"/>
      <c r="D977" s="155"/>
      <c r="E977" s="155"/>
      <c r="F977" s="155"/>
      <c r="G977" s="86"/>
      <c r="H977" s="87"/>
      <c r="I977" s="87"/>
      <c r="J977" s="159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</row>
    <row x14ac:dyDescent="0.25" r="978" customHeight="1" ht="16.5">
      <c r="A978" s="156"/>
      <c r="B978" s="157"/>
      <c r="C978" s="155"/>
      <c r="D978" s="155"/>
      <c r="E978" s="155"/>
      <c r="F978" s="155"/>
      <c r="G978" s="86"/>
      <c r="H978" s="87"/>
      <c r="I978" s="87"/>
      <c r="J978" s="159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</row>
    <row x14ac:dyDescent="0.25" r="979" customHeight="1" ht="16.5">
      <c r="A979" s="156"/>
      <c r="B979" s="157"/>
      <c r="C979" s="155"/>
      <c r="D979" s="155"/>
      <c r="E979" s="155"/>
      <c r="F979" s="155"/>
      <c r="G979" s="86"/>
      <c r="H979" s="87"/>
      <c r="I979" s="87"/>
      <c r="J979" s="159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</row>
    <row x14ac:dyDescent="0.25" r="980" customHeight="1" ht="16.5">
      <c r="A980" s="156"/>
      <c r="B980" s="157"/>
      <c r="C980" s="155"/>
      <c r="D980" s="155"/>
      <c r="E980" s="155"/>
      <c r="F980" s="155"/>
      <c r="G980" s="86"/>
      <c r="H980" s="87"/>
      <c r="I980" s="87"/>
      <c r="J980" s="159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</row>
    <row x14ac:dyDescent="0.25" r="981" customHeight="1" ht="16.5">
      <c r="A981" s="156"/>
      <c r="B981" s="157"/>
      <c r="C981" s="155"/>
      <c r="D981" s="155"/>
      <c r="E981" s="155"/>
      <c r="F981" s="155"/>
      <c r="G981" s="86"/>
      <c r="H981" s="87"/>
      <c r="I981" s="87"/>
      <c r="J981" s="159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</row>
    <row x14ac:dyDescent="0.25" r="982" customHeight="1" ht="16.5">
      <c r="A982" s="156"/>
      <c r="B982" s="157"/>
      <c r="C982" s="155"/>
      <c r="D982" s="155"/>
      <c r="E982" s="155"/>
      <c r="F982" s="155"/>
      <c r="G982" s="86"/>
      <c r="H982" s="87"/>
      <c r="I982" s="87"/>
      <c r="J982" s="159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</row>
    <row x14ac:dyDescent="0.25" r="983" customHeight="1" ht="16.5">
      <c r="A983" s="156"/>
      <c r="B983" s="157"/>
      <c r="C983" s="155"/>
      <c r="D983" s="155"/>
      <c r="E983" s="155"/>
      <c r="F983" s="155"/>
      <c r="G983" s="86"/>
      <c r="H983" s="87"/>
      <c r="I983" s="87"/>
      <c r="J983" s="159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</row>
    <row x14ac:dyDescent="0.25" r="984" customHeight="1" ht="16.5">
      <c r="A984" s="156"/>
      <c r="B984" s="157"/>
      <c r="C984" s="155"/>
      <c r="D984" s="155"/>
      <c r="E984" s="155"/>
      <c r="F984" s="155"/>
      <c r="G984" s="86"/>
      <c r="H984" s="87"/>
      <c r="I984" s="87"/>
      <c r="J984" s="159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</row>
    <row x14ac:dyDescent="0.25" r="985" customHeight="1" ht="16.5">
      <c r="A985" s="156"/>
      <c r="B985" s="157"/>
      <c r="C985" s="155"/>
      <c r="D985" s="155"/>
      <c r="E985" s="155"/>
      <c r="F985" s="155"/>
      <c r="G985" s="86"/>
      <c r="H985" s="87"/>
      <c r="I985" s="87"/>
      <c r="J985" s="159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</row>
    <row x14ac:dyDescent="0.25" r="986" customHeight="1" ht="16.5">
      <c r="A986" s="156"/>
      <c r="B986" s="157"/>
      <c r="C986" s="155"/>
      <c r="D986" s="155"/>
      <c r="E986" s="155"/>
      <c r="F986" s="155"/>
      <c r="G986" s="86"/>
      <c r="H986" s="87"/>
      <c r="I986" s="87"/>
      <c r="J986" s="159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</row>
    <row x14ac:dyDescent="0.25" r="987" customHeight="1" ht="16.5">
      <c r="A987" s="156"/>
      <c r="B987" s="157"/>
      <c r="C987" s="155"/>
      <c r="D987" s="155"/>
      <c r="E987" s="155"/>
      <c r="F987" s="155"/>
      <c r="G987" s="86"/>
      <c r="H987" s="87"/>
      <c r="I987" s="87"/>
      <c r="J987" s="159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</row>
    <row x14ac:dyDescent="0.25" r="988" customHeight="1" ht="16.5">
      <c r="A988" s="156"/>
      <c r="B988" s="157"/>
      <c r="C988" s="155"/>
      <c r="D988" s="155"/>
      <c r="E988" s="155"/>
      <c r="F988" s="155"/>
      <c r="G988" s="86"/>
      <c r="H988" s="87"/>
      <c r="I988" s="87"/>
      <c r="J988" s="159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</row>
    <row x14ac:dyDescent="0.25" r="989" customHeight="1" ht="16.5">
      <c r="A989" s="156"/>
      <c r="B989" s="157"/>
      <c r="C989" s="155"/>
      <c r="D989" s="155"/>
      <c r="E989" s="155"/>
      <c r="F989" s="155"/>
      <c r="G989" s="86"/>
      <c r="H989" s="87"/>
      <c r="I989" s="87"/>
      <c r="J989" s="159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</row>
    <row x14ac:dyDescent="0.25" r="990" customHeight="1" ht="16.5">
      <c r="A990" s="156"/>
      <c r="B990" s="157"/>
      <c r="C990" s="155"/>
      <c r="D990" s="155"/>
      <c r="E990" s="155"/>
      <c r="F990" s="155"/>
      <c r="G990" s="86"/>
      <c r="H990" s="87"/>
      <c r="I990" s="87"/>
      <c r="J990" s="159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</row>
    <row x14ac:dyDescent="0.25" r="991" customHeight="1" ht="16.5">
      <c r="A991" s="156"/>
      <c r="B991" s="157"/>
      <c r="C991" s="155"/>
      <c r="D991" s="155"/>
      <c r="E991" s="155"/>
      <c r="F991" s="155"/>
      <c r="G991" s="86"/>
      <c r="H991" s="87"/>
      <c r="I991" s="87"/>
      <c r="J991" s="159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</row>
    <row x14ac:dyDescent="0.25" r="992" customHeight="1" ht="16.5">
      <c r="A992" s="156"/>
      <c r="B992" s="157"/>
      <c r="C992" s="155"/>
      <c r="D992" s="155"/>
      <c r="E992" s="155"/>
      <c r="F992" s="155"/>
      <c r="G992" s="86"/>
      <c r="H992" s="87"/>
      <c r="I992" s="87"/>
      <c r="J992" s="159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</row>
    <row x14ac:dyDescent="0.25" r="993" customHeight="1" ht="16.5">
      <c r="A993" s="156"/>
      <c r="B993" s="157"/>
      <c r="C993" s="155"/>
      <c r="D993" s="155"/>
      <c r="E993" s="155"/>
      <c r="F993" s="155"/>
      <c r="G993" s="86"/>
      <c r="H993" s="87"/>
      <c r="I993" s="87"/>
      <c r="J993" s="159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</row>
    <row x14ac:dyDescent="0.25" r="994" customHeight="1" ht="16.5">
      <c r="A994" s="156"/>
      <c r="B994" s="157"/>
      <c r="C994" s="155"/>
      <c r="D994" s="155"/>
      <c r="E994" s="155"/>
      <c r="F994" s="155"/>
      <c r="G994" s="86"/>
      <c r="H994" s="87"/>
      <c r="I994" s="87"/>
      <c r="J994" s="159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</row>
    <row x14ac:dyDescent="0.25" r="995" customHeight="1" ht="16.5">
      <c r="A995" s="156"/>
      <c r="B995" s="157"/>
      <c r="C995" s="155"/>
      <c r="D995" s="155"/>
      <c r="E995" s="155"/>
      <c r="F995" s="155"/>
      <c r="G995" s="86"/>
      <c r="H995" s="87"/>
      <c r="I995" s="87"/>
      <c r="J995" s="159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</row>
    <row x14ac:dyDescent="0.25" r="996" customHeight="1" ht="16.5">
      <c r="A996" s="156"/>
      <c r="B996" s="157"/>
      <c r="C996" s="155"/>
      <c r="D996" s="155"/>
      <c r="E996" s="155"/>
      <c r="F996" s="155"/>
      <c r="G996" s="86"/>
      <c r="H996" s="87"/>
      <c r="I996" s="87"/>
      <c r="J996" s="159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</row>
    <row x14ac:dyDescent="0.25" r="997" customHeight="1" ht="16.5">
      <c r="A997" s="156"/>
      <c r="B997" s="157"/>
      <c r="C997" s="155"/>
      <c r="D997" s="155"/>
      <c r="E997" s="155"/>
      <c r="F997" s="155"/>
      <c r="G997" s="86"/>
      <c r="H997" s="87"/>
      <c r="I997" s="87"/>
      <c r="J997" s="159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</row>
    <row x14ac:dyDescent="0.25" r="998" customHeight="1" ht="16.5">
      <c r="A998" s="156"/>
      <c r="B998" s="157"/>
      <c r="C998" s="155"/>
      <c r="D998" s="155"/>
      <c r="E998" s="155"/>
      <c r="F998" s="155"/>
      <c r="G998" s="86"/>
      <c r="H998" s="87"/>
      <c r="I998" s="87"/>
      <c r="J998" s="159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</row>
    <row x14ac:dyDescent="0.25" r="999" customHeight="1" ht="16.5">
      <c r="A999" s="156"/>
      <c r="B999" s="157"/>
      <c r="C999" s="155"/>
      <c r="D999" s="155"/>
      <c r="E999" s="155"/>
      <c r="F999" s="155"/>
      <c r="G999" s="86"/>
      <c r="H999" s="87"/>
      <c r="I999" s="87"/>
      <c r="J999" s="159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</row>
    <row x14ac:dyDescent="0.25" r="1000" customHeight="1" ht="16.5">
      <c r="A1000" s="156"/>
      <c r="B1000" s="157"/>
      <c r="C1000" s="155"/>
      <c r="D1000" s="155"/>
      <c r="E1000" s="155"/>
      <c r="F1000" s="155"/>
      <c r="G1000" s="86"/>
      <c r="H1000" s="87"/>
      <c r="I1000" s="87"/>
      <c r="J1000" s="159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2160"/>
  <sheetViews>
    <sheetView workbookViewId="0"/>
  </sheetViews>
  <sheetFormatPr defaultRowHeight="15" x14ac:dyDescent="0.25"/>
  <cols>
    <col min="1" max="1" style="252" width="12.576428571428572" customWidth="1" bestFit="1"/>
    <col min="2" max="2" style="98" width="14.862142857142858" customWidth="1" bestFit="1"/>
    <col min="3" max="3" style="99" width="12.43357142857143" customWidth="1" bestFit="1"/>
    <col min="4" max="4" style="99" width="12.43357142857143" customWidth="1" bestFit="1"/>
    <col min="5" max="5" style="99" width="12.43357142857143" customWidth="1" bestFit="1"/>
    <col min="6" max="6" style="99" width="12.43357142857143" customWidth="1" bestFit="1"/>
    <col min="7" max="7" style="99" width="12.43357142857143" customWidth="1" bestFit="1"/>
    <col min="8" max="8" style="99" width="12.43357142857143" customWidth="1" bestFit="1"/>
    <col min="9" max="9" style="99" width="12.576428571428572" customWidth="1" bestFit="1"/>
    <col min="10" max="10" style="99" width="11.43357142857143" customWidth="1" bestFit="1"/>
    <col min="11" max="11" style="99" width="12.576428571428572" customWidth="1" bestFit="1"/>
    <col min="12" max="12" style="252" width="15.719285714285713" customWidth="1" bestFit="1"/>
    <col min="13" max="13" style="99" width="16.290714285714284" customWidth="1" bestFit="1"/>
    <col min="14" max="14" style="99" width="9.43357142857143" customWidth="1" bestFit="1"/>
    <col min="15" max="15" style="99" width="8.290714285714287" customWidth="1" bestFit="1"/>
    <col min="16" max="16" style="99" width="8.290714285714287" customWidth="1" bestFit="1"/>
    <col min="17" max="17" style="99" width="9.43357142857143" customWidth="1" bestFit="1"/>
    <col min="18" max="18" style="99" width="17.005" customWidth="1" bestFit="1"/>
    <col min="19" max="19" style="99" width="13.576428571428572" customWidth="1" bestFit="1"/>
    <col min="20" max="20" style="99" width="14.862142857142858" customWidth="1" bestFit="1"/>
    <col min="21" max="21" style="196" width="12.43357142857143" customWidth="1" bestFit="1"/>
    <col min="22" max="22" style="99" width="15.576428571428572" customWidth="1" bestFit="1"/>
    <col min="23" max="23" style="99" width="14.862142857142858" customWidth="1" bestFit="1"/>
    <col min="24" max="24" style="99" width="13.576428571428572" customWidth="1" bestFit="1"/>
    <col min="25" max="25" style="99" width="14.862142857142858" customWidth="1" bestFit="1"/>
    <col min="26" max="26" style="99" width="9.43357142857143" customWidth="1" bestFit="1"/>
    <col min="27" max="27" style="99" width="13.576428571428572" customWidth="1" bestFit="1"/>
    <col min="28" max="28" style="98" width="8.147857142857141" customWidth="1" bestFit="1"/>
    <col min="29" max="29" style="99" width="13.576428571428572" customWidth="1" bestFit="1"/>
  </cols>
  <sheetData>
    <row x14ac:dyDescent="0.25" r="1" customHeight="1" ht="17.25">
      <c r="A1" s="221" t="s">
        <v>189</v>
      </c>
      <c r="B1" s="215"/>
      <c r="C1" s="213"/>
      <c r="D1" s="213"/>
      <c r="E1" s="213"/>
      <c r="F1" s="213"/>
      <c r="G1" s="213"/>
      <c r="H1" s="213"/>
      <c r="I1" s="213"/>
      <c r="J1" s="213"/>
      <c r="K1" s="214"/>
      <c r="L1" s="224" t="s">
        <v>2</v>
      </c>
      <c r="M1" s="169" t="s">
        <v>126</v>
      </c>
      <c r="N1" s="87"/>
      <c r="O1" s="87"/>
      <c r="P1" s="87"/>
      <c r="Q1" s="87"/>
      <c r="R1" s="225" t="s">
        <v>190</v>
      </c>
      <c r="S1" s="171">
        <f>S2/GETPIVOTDATA("매출합계",$L$3)</f>
      </c>
      <c r="T1" s="171"/>
      <c r="U1" s="175"/>
      <c r="V1" s="146" t="s">
        <v>191</v>
      </c>
      <c r="W1" s="87"/>
      <c r="X1" s="87"/>
      <c r="Y1" s="87"/>
      <c r="Z1" s="87"/>
      <c r="AA1" s="87"/>
      <c r="AB1" s="86"/>
      <c r="AC1" s="87"/>
    </row>
    <row x14ac:dyDescent="0.25" r="2" customHeight="1" ht="17.45">
      <c r="A2" s="226" t="s">
        <v>128</v>
      </c>
      <c r="B2" s="173" t="s">
        <v>2</v>
      </c>
      <c r="C2" s="174" t="s">
        <v>129</v>
      </c>
      <c r="D2" s="174" t="s">
        <v>130</v>
      </c>
      <c r="E2" s="174" t="s">
        <v>131</v>
      </c>
      <c r="F2" s="174" t="s">
        <v>132</v>
      </c>
      <c r="G2" s="174" t="s">
        <v>133</v>
      </c>
      <c r="H2" s="174" t="s">
        <v>7</v>
      </c>
      <c r="I2" s="174" t="s">
        <v>134</v>
      </c>
      <c r="J2" s="174" t="s">
        <v>90</v>
      </c>
      <c r="K2" s="174" t="s">
        <v>135</v>
      </c>
      <c r="L2" s="229"/>
      <c r="M2" s="87"/>
      <c r="N2" s="87"/>
      <c r="O2" s="87"/>
      <c r="P2" s="87"/>
      <c r="Q2" s="87"/>
      <c r="R2" s="230" t="s">
        <v>192</v>
      </c>
      <c r="S2" s="177">
        <v>112812003.8</v>
      </c>
      <c r="T2" s="177"/>
      <c r="U2" s="175"/>
      <c r="V2" s="231" t="s">
        <v>155</v>
      </c>
      <c r="W2" s="232"/>
      <c r="X2" s="232"/>
      <c r="Y2" s="234"/>
      <c r="Z2" s="231" t="s">
        <v>157</v>
      </c>
      <c r="AA2" s="232"/>
      <c r="AB2" s="233"/>
      <c r="AC2" s="234"/>
    </row>
    <row x14ac:dyDescent="0.25" r="3" customHeight="1" ht="17.45">
      <c r="A3" s="235">
        <v>45352</v>
      </c>
      <c r="B3" s="179" t="s">
        <v>46</v>
      </c>
      <c r="C3" s="183" t="s">
        <v>14</v>
      </c>
      <c r="D3" s="180"/>
      <c r="E3" s="180"/>
      <c r="F3" s="180"/>
      <c r="G3" s="180">
        <f>SUM(C3:F3)</f>
      </c>
      <c r="H3" s="237">
        <v>5500</v>
      </c>
      <c r="I3" s="125">
        <f>G3*H3</f>
      </c>
      <c r="J3" s="125">
        <f>I3*0.1</f>
      </c>
      <c r="K3" s="125">
        <f>SUM(I3:J3)</f>
      </c>
      <c r="L3" s="224" t="s">
        <v>138</v>
      </c>
      <c r="M3" s="169" t="s">
        <v>193</v>
      </c>
      <c r="N3" s="169" t="s">
        <v>194</v>
      </c>
      <c r="O3" s="169" t="s">
        <v>195</v>
      </c>
      <c r="P3" s="169" t="s">
        <v>196</v>
      </c>
      <c r="Q3" s="169" t="s">
        <v>184</v>
      </c>
      <c r="R3" s="169" t="s">
        <v>144</v>
      </c>
      <c r="S3" s="169" t="s">
        <v>186</v>
      </c>
      <c r="T3" s="169" t="s">
        <v>146</v>
      </c>
      <c r="U3" s="168" t="s">
        <v>138</v>
      </c>
      <c r="V3" s="216" t="s">
        <v>143</v>
      </c>
      <c r="W3" s="169" t="s">
        <v>185</v>
      </c>
      <c r="X3" s="169" t="s">
        <v>145</v>
      </c>
      <c r="Y3" s="169" t="s">
        <v>197</v>
      </c>
      <c r="Z3" s="216" t="s">
        <v>143</v>
      </c>
      <c r="AA3" s="169" t="s">
        <v>185</v>
      </c>
      <c r="AB3" s="217" t="s">
        <v>145</v>
      </c>
      <c r="AC3" s="169" t="s">
        <v>197</v>
      </c>
    </row>
    <row x14ac:dyDescent="0.25" r="4" customHeight="1" ht="17.45">
      <c r="A4" s="235">
        <f>A3</f>
        <v>25569.375</v>
      </c>
      <c r="B4" s="179" t="s">
        <v>137</v>
      </c>
      <c r="C4" s="180"/>
      <c r="D4" s="180"/>
      <c r="E4" s="180"/>
      <c r="F4" s="180"/>
      <c r="G4" s="180">
        <f>SUM(C4:F4)</f>
      </c>
      <c r="H4" s="237">
        <v>4500</v>
      </c>
      <c r="I4" s="125">
        <f>G4*H4</f>
      </c>
      <c r="J4" s="125">
        <f>I4*0.1</f>
      </c>
      <c r="K4" s="125">
        <f>SUM(I4:J4)</f>
      </c>
      <c r="L4" s="224">
        <v>45352</v>
      </c>
      <c r="M4" s="169">
        <v>5</v>
      </c>
      <c r="N4" s="169">
        <v>285</v>
      </c>
      <c r="O4" s="169">
        <v>66</v>
      </c>
      <c r="P4" s="169">
        <v>21</v>
      </c>
      <c r="Q4" s="169">
        <v>377</v>
      </c>
      <c r="R4" s="169">
        <v>2165000</v>
      </c>
      <c r="S4" s="169">
        <v>190700</v>
      </c>
      <c r="T4" s="169">
        <v>2355700</v>
      </c>
      <c r="U4" s="168">
        <v>45352</v>
      </c>
      <c r="V4" s="216">
        <v>377</v>
      </c>
      <c r="W4" s="169">
        <v>2165000</v>
      </c>
      <c r="X4" s="169">
        <v>190700</v>
      </c>
      <c r="Y4" s="169">
        <v>2355700</v>
      </c>
      <c r="Z4" s="169">
        <v>0</v>
      </c>
      <c r="AA4" s="169">
        <v>0</v>
      </c>
      <c r="AB4" s="169"/>
      <c r="AC4" s="169">
        <v>0</v>
      </c>
    </row>
    <row x14ac:dyDescent="0.25" r="5" customHeight="1" ht="17.45">
      <c r="A5" s="235">
        <f>A4</f>
        <v>25569.375</v>
      </c>
      <c r="B5" s="179" t="s">
        <v>178</v>
      </c>
      <c r="C5" s="180"/>
      <c r="D5" s="180"/>
      <c r="E5" s="180"/>
      <c r="F5" s="180"/>
      <c r="G5" s="180">
        <f>SUBTOTAL(9,C5:F5)</f>
      </c>
      <c r="H5" s="182">
        <v>5000</v>
      </c>
      <c r="I5" s="125">
        <f>G5*H5</f>
      </c>
      <c r="J5" s="125">
        <f>I5*0.1</f>
      </c>
      <c r="K5" s="125">
        <f>SUM(I5:J5)</f>
      </c>
      <c r="L5" s="224">
        <v>45353</v>
      </c>
      <c r="M5" s="169">
        <v>9</v>
      </c>
      <c r="N5" s="169">
        <v>187</v>
      </c>
      <c r="O5" s="169">
        <v>50</v>
      </c>
      <c r="P5" s="169">
        <v>21</v>
      </c>
      <c r="Q5" s="169">
        <v>267</v>
      </c>
      <c r="R5" s="169">
        <v>1522900</v>
      </c>
      <c r="S5" s="169">
        <v>124150</v>
      </c>
      <c r="T5" s="169">
        <v>1647050</v>
      </c>
      <c r="U5" s="168">
        <v>45353</v>
      </c>
      <c r="V5" s="216">
        <v>245</v>
      </c>
      <c r="W5" s="169">
        <v>1379500</v>
      </c>
      <c r="X5" s="169">
        <v>124150</v>
      </c>
      <c r="Y5" s="169">
        <v>1503650</v>
      </c>
      <c r="Z5" s="169">
        <v>22</v>
      </c>
      <c r="AA5" s="169">
        <v>143400</v>
      </c>
      <c r="AB5" s="169"/>
      <c r="AC5" s="169">
        <v>143400</v>
      </c>
    </row>
    <row x14ac:dyDescent="0.25" r="6" customHeight="1" ht="17.45">
      <c r="A6" s="235">
        <f>A5</f>
        <v>25569.375</v>
      </c>
      <c r="B6" s="179" t="s">
        <v>13</v>
      </c>
      <c r="C6" s="180"/>
      <c r="D6" s="180"/>
      <c r="E6" s="180"/>
      <c r="F6" s="180"/>
      <c r="G6" s="180">
        <f>SUM(C6:F6)</f>
      </c>
      <c r="H6" s="125">
        <v>6000</v>
      </c>
      <c r="I6" s="125">
        <f>G6*H6</f>
      </c>
      <c r="J6" s="125">
        <f>I6*0.1</f>
      </c>
      <c r="K6" s="125">
        <f>SUM(I6:J6)</f>
      </c>
      <c r="L6" s="224">
        <v>45354</v>
      </c>
      <c r="M6" s="169">
        <v>0</v>
      </c>
      <c r="N6" s="169"/>
      <c r="O6" s="169"/>
      <c r="P6" s="169"/>
      <c r="Q6" s="169">
        <v>0</v>
      </c>
      <c r="R6" s="169">
        <v>0</v>
      </c>
      <c r="S6" s="169">
        <v>0</v>
      </c>
      <c r="T6" s="169">
        <v>0</v>
      </c>
      <c r="U6" s="168">
        <v>45354</v>
      </c>
      <c r="V6" s="216">
        <v>0</v>
      </c>
      <c r="W6" s="169">
        <v>0</v>
      </c>
      <c r="X6" s="169">
        <v>0</v>
      </c>
      <c r="Y6" s="169">
        <v>0</v>
      </c>
      <c r="Z6" s="169">
        <v>0</v>
      </c>
      <c r="AA6" s="169">
        <v>0</v>
      </c>
      <c r="AB6" s="169"/>
      <c r="AC6" s="169">
        <v>0</v>
      </c>
    </row>
    <row x14ac:dyDescent="0.25" r="7" customHeight="1" ht="17.45">
      <c r="A7" s="235">
        <f>A6</f>
        <v>25569.375</v>
      </c>
      <c r="B7" s="179" t="s">
        <v>58</v>
      </c>
      <c r="C7" s="183" t="s">
        <v>14</v>
      </c>
      <c r="D7" s="180">
        <v>10</v>
      </c>
      <c r="E7" s="180">
        <v>6</v>
      </c>
      <c r="F7" s="180"/>
      <c r="G7" s="180">
        <f>SUM(C7:F7)</f>
      </c>
      <c r="H7" s="182">
        <v>5500</v>
      </c>
      <c r="I7" s="125">
        <f>G7*H7</f>
      </c>
      <c r="J7" s="125">
        <f>I7*0.1</f>
      </c>
      <c r="K7" s="125">
        <f>SUM(I7:J7)</f>
      </c>
      <c r="L7" s="224">
        <v>45355</v>
      </c>
      <c r="M7" s="169">
        <v>5</v>
      </c>
      <c r="N7" s="169">
        <v>1079</v>
      </c>
      <c r="O7" s="169">
        <v>300</v>
      </c>
      <c r="P7" s="169">
        <v>66</v>
      </c>
      <c r="Q7" s="169">
        <v>1450</v>
      </c>
      <c r="R7" s="169">
        <v>8118700</v>
      </c>
      <c r="S7" s="169">
        <v>697550</v>
      </c>
      <c r="T7" s="169">
        <v>8816250</v>
      </c>
      <c r="U7" s="168">
        <v>45355</v>
      </c>
      <c r="V7" s="216">
        <v>1372</v>
      </c>
      <c r="W7" s="169">
        <v>7610500</v>
      </c>
      <c r="X7" s="169">
        <v>697550</v>
      </c>
      <c r="Y7" s="169">
        <v>8308050</v>
      </c>
      <c r="Z7" s="169">
        <v>78</v>
      </c>
      <c r="AA7" s="169">
        <v>508200</v>
      </c>
      <c r="AB7" s="169"/>
      <c r="AC7" s="169">
        <v>508200</v>
      </c>
    </row>
    <row x14ac:dyDescent="0.25" r="8" customHeight="1" ht="17.45">
      <c r="A8" s="235">
        <f>A7</f>
        <v>25569.375</v>
      </c>
      <c r="B8" s="179" t="s">
        <v>147</v>
      </c>
      <c r="C8" s="183">
        <v>5</v>
      </c>
      <c r="D8" s="180">
        <v>15</v>
      </c>
      <c r="E8" s="180">
        <v>15</v>
      </c>
      <c r="F8" s="180">
        <v>15</v>
      </c>
      <c r="G8" s="180">
        <f>SUM(C8:F8)</f>
      </c>
      <c r="H8" s="125">
        <v>5000</v>
      </c>
      <c r="I8" s="125">
        <f>G8*H8</f>
      </c>
      <c r="J8" s="125">
        <f>I8*0.1</f>
      </c>
      <c r="K8" s="125">
        <f>SUM(I8:J8)</f>
      </c>
      <c r="L8" s="224">
        <v>45356</v>
      </c>
      <c r="M8" s="169">
        <v>5</v>
      </c>
      <c r="N8" s="169">
        <v>1080</v>
      </c>
      <c r="O8" s="169">
        <v>341</v>
      </c>
      <c r="P8" s="169">
        <v>65</v>
      </c>
      <c r="Q8" s="169">
        <v>1491</v>
      </c>
      <c r="R8" s="169">
        <v>8382400</v>
      </c>
      <c r="S8" s="169">
        <v>699150</v>
      </c>
      <c r="T8" s="169">
        <v>9081550</v>
      </c>
      <c r="U8" s="168">
        <v>45356</v>
      </c>
      <c r="V8" s="216">
        <v>1380</v>
      </c>
      <c r="W8" s="169">
        <v>7654500</v>
      </c>
      <c r="X8" s="169">
        <v>699150</v>
      </c>
      <c r="Y8" s="169">
        <v>8353650</v>
      </c>
      <c r="Z8" s="169">
        <v>111</v>
      </c>
      <c r="AA8" s="169">
        <v>727900</v>
      </c>
      <c r="AB8" s="169"/>
      <c r="AC8" s="169">
        <v>727900</v>
      </c>
    </row>
    <row x14ac:dyDescent="0.25" r="9" customHeight="1" ht="17.45">
      <c r="A9" s="235">
        <f>A8</f>
        <v>25569.375</v>
      </c>
      <c r="B9" s="179" t="s">
        <v>27</v>
      </c>
      <c r="C9" s="180"/>
      <c r="D9" s="180"/>
      <c r="E9" s="180"/>
      <c r="F9" s="180"/>
      <c r="G9" s="180">
        <f>SUM(C9:F9)</f>
      </c>
      <c r="H9" s="125">
        <v>5500</v>
      </c>
      <c r="I9" s="125">
        <f>G9*H9</f>
      </c>
      <c r="J9" s="125">
        <f>I9*0.1</f>
      </c>
      <c r="K9" s="125">
        <f>SUM(I9:J9)</f>
      </c>
      <c r="L9" s="224">
        <v>45357</v>
      </c>
      <c r="M9" s="169">
        <v>5</v>
      </c>
      <c r="N9" s="169">
        <v>1079</v>
      </c>
      <c r="O9" s="169">
        <v>305</v>
      </c>
      <c r="P9" s="169">
        <v>71</v>
      </c>
      <c r="Q9" s="169">
        <v>1460</v>
      </c>
      <c r="R9" s="169">
        <v>8213200</v>
      </c>
      <c r="S9" s="169">
        <v>676470</v>
      </c>
      <c r="T9" s="169">
        <v>8889670</v>
      </c>
      <c r="U9" s="168">
        <v>45357</v>
      </c>
      <c r="V9" s="216">
        <v>1335</v>
      </c>
      <c r="W9" s="169">
        <v>7392700</v>
      </c>
      <c r="X9" s="169">
        <v>676470</v>
      </c>
      <c r="Y9" s="169">
        <v>8069170</v>
      </c>
      <c r="Z9" s="169">
        <v>125</v>
      </c>
      <c r="AA9" s="169">
        <v>820500</v>
      </c>
      <c r="AB9" s="169"/>
      <c r="AC9" s="169">
        <v>820500</v>
      </c>
    </row>
    <row x14ac:dyDescent="0.25" r="10" customHeight="1" ht="17.45">
      <c r="A10" s="235">
        <f>A9</f>
        <v>25569.375</v>
      </c>
      <c r="B10" s="179" t="s">
        <v>20</v>
      </c>
      <c r="C10" s="180"/>
      <c r="D10" s="180"/>
      <c r="E10" s="180"/>
      <c r="F10" s="180"/>
      <c r="G10" s="180">
        <f>SUM(C10:F10)</f>
      </c>
      <c r="H10" s="237">
        <v>5500</v>
      </c>
      <c r="I10" s="125">
        <f>G10*H10</f>
      </c>
      <c r="J10" s="125">
        <f>I10*0.1</f>
      </c>
      <c r="K10" s="125">
        <f>SUM(I10:J10)</f>
      </c>
      <c r="L10" s="224">
        <v>45358</v>
      </c>
      <c r="M10" s="169">
        <v>5</v>
      </c>
      <c r="N10" s="169">
        <v>1128</v>
      </c>
      <c r="O10" s="169">
        <v>350</v>
      </c>
      <c r="P10" s="169">
        <v>70</v>
      </c>
      <c r="Q10" s="169">
        <v>1553</v>
      </c>
      <c r="R10" s="169">
        <v>8765300</v>
      </c>
      <c r="S10" s="169">
        <v>726300</v>
      </c>
      <c r="T10" s="169">
        <v>9491600</v>
      </c>
      <c r="U10" s="168">
        <v>45358</v>
      </c>
      <c r="V10" s="216">
        <v>1422</v>
      </c>
      <c r="W10" s="169">
        <v>7905000</v>
      </c>
      <c r="X10" s="169">
        <v>726300</v>
      </c>
      <c r="Y10" s="169">
        <v>8631300</v>
      </c>
      <c r="Z10" s="169">
        <v>131</v>
      </c>
      <c r="AA10" s="169">
        <v>860300</v>
      </c>
      <c r="AB10" s="169"/>
      <c r="AC10" s="169">
        <v>860300</v>
      </c>
    </row>
    <row x14ac:dyDescent="0.25" r="11" customHeight="1" ht="17.45">
      <c r="A11" s="235">
        <f>A10</f>
        <v>25569.375</v>
      </c>
      <c r="B11" s="179" t="s">
        <v>31</v>
      </c>
      <c r="C11" s="180"/>
      <c r="D11" s="180"/>
      <c r="E11" s="180"/>
      <c r="F11" s="180"/>
      <c r="G11" s="180">
        <f>SUM(C11:F11)</f>
      </c>
      <c r="H11" s="125">
        <v>6000</v>
      </c>
      <c r="I11" s="125">
        <f>G11*H11</f>
      </c>
      <c r="J11" s="125">
        <f>I11*0.1</f>
      </c>
      <c r="K11" s="125">
        <f>SUM(I11:J11)</f>
      </c>
      <c r="L11" s="224">
        <v>45359</v>
      </c>
      <c r="M11" s="169">
        <v>5</v>
      </c>
      <c r="N11" s="169">
        <v>1103</v>
      </c>
      <c r="O11" s="169">
        <v>296</v>
      </c>
      <c r="P11" s="169">
        <v>66</v>
      </c>
      <c r="Q11" s="169">
        <v>1470</v>
      </c>
      <c r="R11" s="169">
        <v>8263900</v>
      </c>
      <c r="S11" s="169">
        <v>692860</v>
      </c>
      <c r="T11" s="169">
        <v>8956760</v>
      </c>
      <c r="U11" s="168">
        <v>45359</v>
      </c>
      <c r="V11" s="216">
        <v>1341</v>
      </c>
      <c r="W11" s="169">
        <v>7416600</v>
      </c>
      <c r="X11" s="169">
        <v>692860</v>
      </c>
      <c r="Y11" s="169">
        <v>8109460</v>
      </c>
      <c r="Z11" s="169">
        <v>129</v>
      </c>
      <c r="AA11" s="169">
        <v>847300</v>
      </c>
      <c r="AB11" s="169"/>
      <c r="AC11" s="169">
        <v>847300</v>
      </c>
    </row>
    <row x14ac:dyDescent="0.25" r="12" customHeight="1" ht="17.45">
      <c r="A12" s="235">
        <f>A11</f>
        <v>25569.375</v>
      </c>
      <c r="B12" s="179" t="s">
        <v>71</v>
      </c>
      <c r="C12" s="180"/>
      <c r="D12" s="180"/>
      <c r="E12" s="180"/>
      <c r="F12" s="180"/>
      <c r="G12" s="180">
        <f>SUM(C12:F12)</f>
      </c>
      <c r="H12" s="125">
        <v>6000</v>
      </c>
      <c r="I12" s="125">
        <f>G12*H12</f>
      </c>
      <c r="J12" s="125">
        <f>I12*0.1</f>
      </c>
      <c r="K12" s="125">
        <f>SUM(I12:J12)</f>
      </c>
      <c r="L12" s="224">
        <v>45360</v>
      </c>
      <c r="M12" s="169">
        <v>5</v>
      </c>
      <c r="N12" s="169">
        <v>346</v>
      </c>
      <c r="O12" s="169">
        <v>65</v>
      </c>
      <c r="P12" s="169">
        <v>11</v>
      </c>
      <c r="Q12" s="169">
        <v>427</v>
      </c>
      <c r="R12" s="169">
        <v>2434500</v>
      </c>
      <c r="S12" s="169">
        <v>180650</v>
      </c>
      <c r="T12" s="169">
        <v>2615150</v>
      </c>
      <c r="U12" s="168">
        <v>45360</v>
      </c>
      <c r="V12" s="216">
        <v>367</v>
      </c>
      <c r="W12" s="169">
        <v>2040500</v>
      </c>
      <c r="X12" s="169">
        <v>180650</v>
      </c>
      <c r="Y12" s="169">
        <v>2221150</v>
      </c>
      <c r="Z12" s="169">
        <v>60</v>
      </c>
      <c r="AA12" s="169">
        <v>394000</v>
      </c>
      <c r="AB12" s="169"/>
      <c r="AC12" s="169">
        <v>394000</v>
      </c>
    </row>
    <row x14ac:dyDescent="0.25" r="13" customHeight="1" ht="17.45">
      <c r="A13" s="235">
        <f>A12</f>
        <v>25569.375</v>
      </c>
      <c r="B13" s="184" t="s">
        <v>49</v>
      </c>
      <c r="C13" s="180"/>
      <c r="D13" s="180">
        <v>9</v>
      </c>
      <c r="E13" s="180">
        <v>8</v>
      </c>
      <c r="F13" s="180"/>
      <c r="G13" s="180">
        <f>SUM(C13:F13)</f>
      </c>
      <c r="H13" s="182">
        <v>6000</v>
      </c>
      <c r="I13" s="125">
        <f>G13*H13</f>
      </c>
      <c r="J13" s="125">
        <f>I13*0.1</f>
      </c>
      <c r="K13" s="125">
        <f>SUM(I13:J13)</f>
      </c>
      <c r="L13" s="224">
        <v>45361</v>
      </c>
      <c r="M13" s="169">
        <v>0</v>
      </c>
      <c r="N13" s="169"/>
      <c r="O13" s="169"/>
      <c r="P13" s="169"/>
      <c r="Q13" s="169">
        <v>0</v>
      </c>
      <c r="R13" s="169">
        <v>0</v>
      </c>
      <c r="S13" s="169">
        <v>0</v>
      </c>
      <c r="T13" s="169">
        <v>0</v>
      </c>
      <c r="U13" s="168">
        <v>45361</v>
      </c>
      <c r="V13" s="216">
        <v>0</v>
      </c>
      <c r="W13" s="169">
        <v>0</v>
      </c>
      <c r="X13" s="169">
        <v>0</v>
      </c>
      <c r="Y13" s="169">
        <v>0</v>
      </c>
      <c r="Z13" s="169">
        <v>0</v>
      </c>
      <c r="AA13" s="169">
        <v>0</v>
      </c>
      <c r="AB13" s="169"/>
      <c r="AC13" s="169">
        <v>0</v>
      </c>
    </row>
    <row x14ac:dyDescent="0.25" r="14" customHeight="1" ht="17.45">
      <c r="A14" s="235">
        <f>A13</f>
        <v>25569.375</v>
      </c>
      <c r="B14" s="179" t="s">
        <v>9</v>
      </c>
      <c r="C14" s="180"/>
      <c r="D14" s="180">
        <v>42</v>
      </c>
      <c r="E14" s="180"/>
      <c r="F14" s="180"/>
      <c r="G14" s="180">
        <f>SUM(C14:F14)</f>
      </c>
      <c r="H14" s="125">
        <v>6000</v>
      </c>
      <c r="I14" s="125">
        <f>G14*H14</f>
      </c>
      <c r="J14" s="125">
        <f>I14*0.1</f>
      </c>
      <c r="K14" s="125">
        <f>SUM(I14:J14)</f>
      </c>
      <c r="L14" s="224">
        <v>45362</v>
      </c>
      <c r="M14" s="169">
        <v>0</v>
      </c>
      <c r="N14" s="169">
        <v>1103</v>
      </c>
      <c r="O14" s="169">
        <v>327</v>
      </c>
      <c r="P14" s="169">
        <v>63</v>
      </c>
      <c r="Q14" s="169">
        <v>1493</v>
      </c>
      <c r="R14" s="169">
        <v>8395400</v>
      </c>
      <c r="S14" s="169">
        <v>702860</v>
      </c>
      <c r="T14" s="169">
        <v>9098260</v>
      </c>
      <c r="U14" s="168">
        <v>45362</v>
      </c>
      <c r="V14" s="216">
        <v>1393</v>
      </c>
      <c r="W14" s="169">
        <v>7740600</v>
      </c>
      <c r="X14" s="169">
        <v>702860</v>
      </c>
      <c r="Y14" s="169">
        <v>8443460</v>
      </c>
      <c r="Z14" s="169">
        <v>100</v>
      </c>
      <c r="AA14" s="169">
        <v>654800</v>
      </c>
      <c r="AB14" s="169"/>
      <c r="AC14" s="169">
        <v>654800</v>
      </c>
    </row>
    <row x14ac:dyDescent="0.25" r="15" customHeight="1" ht="17.45">
      <c r="A15" s="235">
        <f>A14</f>
        <v>25569.375</v>
      </c>
      <c r="B15" s="179" t="s">
        <v>78</v>
      </c>
      <c r="C15" s="180"/>
      <c r="D15" s="180"/>
      <c r="E15" s="180"/>
      <c r="F15" s="180"/>
      <c r="G15" s="180">
        <f>SUM(C15:F15)</f>
      </c>
      <c r="H15" s="125">
        <v>6500</v>
      </c>
      <c r="I15" s="125">
        <f>G15*H15</f>
      </c>
      <c r="J15" s="125">
        <f>I15*0.1</f>
      </c>
      <c r="K15" s="125">
        <f>SUM(I15:J15)</f>
      </c>
      <c r="L15" s="224">
        <v>45363</v>
      </c>
      <c r="M15" s="169">
        <v>10</v>
      </c>
      <c r="N15" s="169">
        <v>1106</v>
      </c>
      <c r="O15" s="169">
        <v>344</v>
      </c>
      <c r="P15" s="169">
        <v>64</v>
      </c>
      <c r="Q15" s="169">
        <v>1524</v>
      </c>
      <c r="R15" s="169">
        <v>8586100</v>
      </c>
      <c r="S15" s="169">
        <v>707470</v>
      </c>
      <c r="T15" s="169">
        <v>9293570</v>
      </c>
      <c r="U15" s="168">
        <v>45363</v>
      </c>
      <c r="V15" s="216">
        <v>1402</v>
      </c>
      <c r="W15" s="169">
        <v>7786700</v>
      </c>
      <c r="X15" s="169">
        <v>707470</v>
      </c>
      <c r="Y15" s="169">
        <v>8494170</v>
      </c>
      <c r="Z15" s="169">
        <v>122</v>
      </c>
      <c r="AA15" s="169">
        <v>799400</v>
      </c>
      <c r="AB15" s="169"/>
      <c r="AC15" s="169">
        <v>799400</v>
      </c>
    </row>
    <row x14ac:dyDescent="0.25" r="16" customHeight="1" ht="17.45">
      <c r="A16" s="235">
        <f>A15</f>
        <v>25569.375</v>
      </c>
      <c r="B16" s="179" t="s">
        <v>55</v>
      </c>
      <c r="C16" s="180"/>
      <c r="D16" s="180"/>
      <c r="E16" s="180"/>
      <c r="F16" s="180"/>
      <c r="G16" s="180">
        <f>SUM(C16:F16)</f>
      </c>
      <c r="H16" s="125">
        <v>6500</v>
      </c>
      <c r="I16" s="125">
        <f>G16*H16</f>
      </c>
      <c r="J16" s="125">
        <f>I16*0.1</f>
      </c>
      <c r="K16" s="125">
        <f>SUM(I16:J16)</f>
      </c>
      <c r="L16" s="224">
        <v>45364</v>
      </c>
      <c r="M16" s="169">
        <v>10</v>
      </c>
      <c r="N16" s="169">
        <v>1108</v>
      </c>
      <c r="O16" s="169">
        <v>340</v>
      </c>
      <c r="P16" s="169">
        <v>63</v>
      </c>
      <c r="Q16" s="169">
        <v>1521</v>
      </c>
      <c r="R16" s="169">
        <v>8548400</v>
      </c>
      <c r="S16" s="169">
        <v>696550</v>
      </c>
      <c r="T16" s="169">
        <v>9244950</v>
      </c>
      <c r="U16" s="168">
        <v>45364</v>
      </c>
      <c r="V16" s="216">
        <v>1388</v>
      </c>
      <c r="W16" s="169">
        <v>7677500</v>
      </c>
      <c r="X16" s="169">
        <v>696550</v>
      </c>
      <c r="Y16" s="169">
        <v>8374050</v>
      </c>
      <c r="Z16" s="169">
        <v>133</v>
      </c>
      <c r="AA16" s="169">
        <v>870900</v>
      </c>
      <c r="AB16" s="169"/>
      <c r="AC16" s="169">
        <v>870900</v>
      </c>
    </row>
    <row x14ac:dyDescent="0.25" r="17" customHeight="1" ht="17.45">
      <c r="A17" s="235">
        <f>A16</f>
        <v>25569.375</v>
      </c>
      <c r="B17" s="179" t="s">
        <v>80</v>
      </c>
      <c r="C17" s="180"/>
      <c r="D17" s="180">
        <v>23</v>
      </c>
      <c r="E17" s="180"/>
      <c r="F17" s="180"/>
      <c r="G17" s="180">
        <f>SUM(C17:F17)</f>
      </c>
      <c r="H17" s="125">
        <v>6000</v>
      </c>
      <c r="I17" s="125">
        <f>G17*H17</f>
      </c>
      <c r="J17" s="185"/>
      <c r="K17" s="125">
        <f>SUM(I17:J17)</f>
      </c>
      <c r="L17" s="224">
        <v>45365</v>
      </c>
      <c r="M17" s="169">
        <v>10</v>
      </c>
      <c r="N17" s="169">
        <v>1092</v>
      </c>
      <c r="O17" s="169">
        <v>337</v>
      </c>
      <c r="P17" s="169">
        <v>64</v>
      </c>
      <c r="Q17" s="169">
        <v>1503</v>
      </c>
      <c r="R17" s="169">
        <v>8440500</v>
      </c>
      <c r="S17" s="169">
        <v>700700</v>
      </c>
      <c r="T17" s="169">
        <v>9141200</v>
      </c>
      <c r="U17" s="168">
        <v>45365</v>
      </c>
      <c r="V17" s="216">
        <v>1380</v>
      </c>
      <c r="W17" s="169">
        <v>7635000</v>
      </c>
      <c r="X17" s="169">
        <v>700700</v>
      </c>
      <c r="Y17" s="169">
        <v>8335700</v>
      </c>
      <c r="Z17" s="169">
        <v>123</v>
      </c>
      <c r="AA17" s="169">
        <v>805500</v>
      </c>
      <c r="AB17" s="169"/>
      <c r="AC17" s="169">
        <v>805500</v>
      </c>
    </row>
    <row x14ac:dyDescent="0.25" r="18" customHeight="1" ht="17.45">
      <c r="A18" s="235">
        <f>A17</f>
        <v>25569.375</v>
      </c>
      <c r="B18" s="179" t="s">
        <v>67</v>
      </c>
      <c r="C18" s="180"/>
      <c r="D18" s="180">
        <v>7</v>
      </c>
      <c r="E18" s="180">
        <v>6</v>
      </c>
      <c r="F18" s="180"/>
      <c r="G18" s="180">
        <f>SUM(C18:F18)</f>
      </c>
      <c r="H18" s="182">
        <v>5500</v>
      </c>
      <c r="I18" s="125">
        <f>G18*H18</f>
      </c>
      <c r="J18" s="125">
        <f>I18*0.1</f>
      </c>
      <c r="K18" s="125">
        <f>SUM(I18:J18)</f>
      </c>
      <c r="L18" s="224">
        <v>45366</v>
      </c>
      <c r="M18" s="169">
        <v>10</v>
      </c>
      <c r="N18" s="169">
        <v>1064</v>
      </c>
      <c r="O18" s="169">
        <v>307</v>
      </c>
      <c r="P18" s="169">
        <v>41</v>
      </c>
      <c r="Q18" s="169">
        <v>1422</v>
      </c>
      <c r="R18" s="169">
        <v>8048000</v>
      </c>
      <c r="S18" s="169">
        <v>669500</v>
      </c>
      <c r="T18" s="169">
        <v>8717500</v>
      </c>
      <c r="U18" s="168">
        <v>45366</v>
      </c>
      <c r="V18" s="216">
        <v>1288</v>
      </c>
      <c r="W18" s="169">
        <v>7169000</v>
      </c>
      <c r="X18" s="169">
        <v>669500</v>
      </c>
      <c r="Y18" s="169">
        <v>7838500</v>
      </c>
      <c r="Z18" s="169">
        <v>134</v>
      </c>
      <c r="AA18" s="169">
        <v>879000</v>
      </c>
      <c r="AB18" s="169"/>
      <c r="AC18" s="169">
        <v>879000</v>
      </c>
    </row>
    <row x14ac:dyDescent="0.25" r="19" customHeight="1" ht="17.45">
      <c r="A19" s="235">
        <f>A18</f>
        <v>25569.375</v>
      </c>
      <c r="B19" s="186" t="s">
        <v>74</v>
      </c>
      <c r="C19" s="180"/>
      <c r="D19" s="180"/>
      <c r="E19" s="180"/>
      <c r="F19" s="180"/>
      <c r="G19" s="180">
        <f>SUM(C19:F19)</f>
      </c>
      <c r="H19" s="187">
        <v>5000</v>
      </c>
      <c r="I19" s="125">
        <f>G19*H19</f>
      </c>
      <c r="J19" s="125">
        <f>I19*0.1</f>
      </c>
      <c r="K19" s="125">
        <f>SUM(I19:J19)</f>
      </c>
      <c r="L19" s="224">
        <v>45367</v>
      </c>
      <c r="M19" s="169">
        <v>10</v>
      </c>
      <c r="N19" s="169">
        <v>325</v>
      </c>
      <c r="O19" s="169">
        <v>43</v>
      </c>
      <c r="P19" s="169">
        <v>6</v>
      </c>
      <c r="Q19" s="169">
        <v>384</v>
      </c>
      <c r="R19" s="169">
        <v>2239600</v>
      </c>
      <c r="S19" s="169">
        <v>154550</v>
      </c>
      <c r="T19" s="169">
        <v>2394150</v>
      </c>
      <c r="U19" s="168">
        <v>45367</v>
      </c>
      <c r="V19" s="216">
        <v>323</v>
      </c>
      <c r="W19" s="169">
        <v>1839500</v>
      </c>
      <c r="X19" s="169">
        <v>154550</v>
      </c>
      <c r="Y19" s="169">
        <v>1994050</v>
      </c>
      <c r="Z19" s="169">
        <v>61</v>
      </c>
      <c r="AA19" s="169">
        <v>400100</v>
      </c>
      <c r="AB19" s="169"/>
      <c r="AC19" s="169">
        <v>400100</v>
      </c>
    </row>
    <row x14ac:dyDescent="0.25" r="20" customHeight="1" ht="17.45">
      <c r="A20" s="235">
        <f>A19</f>
        <v>25569.375</v>
      </c>
      <c r="B20" s="179" t="s">
        <v>11</v>
      </c>
      <c r="C20" s="180"/>
      <c r="D20" s="180"/>
      <c r="E20" s="180"/>
      <c r="F20" s="180"/>
      <c r="G20" s="180">
        <f>SUM(C20:F20)</f>
      </c>
      <c r="H20" s="125">
        <v>6000</v>
      </c>
      <c r="I20" s="125">
        <f>G20*H20</f>
      </c>
      <c r="J20" s="125">
        <f>I20*0.1</f>
      </c>
      <c r="K20" s="125">
        <f>SUM(I20:J20)</f>
      </c>
      <c r="L20" s="224">
        <v>45368</v>
      </c>
      <c r="M20" s="169">
        <v>0</v>
      </c>
      <c r="N20" s="169"/>
      <c r="O20" s="169"/>
      <c r="P20" s="169"/>
      <c r="Q20" s="169">
        <v>0</v>
      </c>
      <c r="R20" s="169">
        <v>0</v>
      </c>
      <c r="S20" s="169">
        <v>0</v>
      </c>
      <c r="T20" s="169">
        <v>0</v>
      </c>
      <c r="U20" s="168">
        <v>45368</v>
      </c>
      <c r="V20" s="216">
        <v>0</v>
      </c>
      <c r="W20" s="169">
        <v>0</v>
      </c>
      <c r="X20" s="169">
        <v>0</v>
      </c>
      <c r="Y20" s="169">
        <v>0</v>
      </c>
      <c r="Z20" s="169">
        <v>0</v>
      </c>
      <c r="AA20" s="169">
        <v>0</v>
      </c>
      <c r="AB20" s="169"/>
      <c r="AC20" s="169">
        <v>0</v>
      </c>
    </row>
    <row x14ac:dyDescent="0.25" r="21" customHeight="1" ht="17.45">
      <c r="A21" s="235">
        <f>A20</f>
        <v>25569.375</v>
      </c>
      <c r="B21" s="179" t="s">
        <v>22</v>
      </c>
      <c r="C21" s="180"/>
      <c r="D21" s="180"/>
      <c r="E21" s="180"/>
      <c r="F21" s="180"/>
      <c r="G21" s="180">
        <f>SUM(C21:F21)</f>
      </c>
      <c r="H21" s="182">
        <v>4800</v>
      </c>
      <c r="I21" s="125">
        <f>G21*H21</f>
      </c>
      <c r="J21" s="125">
        <f>I21*0.1</f>
      </c>
      <c r="K21" s="125">
        <f>SUM(I21:J21)</f>
      </c>
      <c r="L21" s="224">
        <v>45369</v>
      </c>
      <c r="M21" s="169">
        <v>0</v>
      </c>
      <c r="N21" s="169">
        <v>1103</v>
      </c>
      <c r="O21" s="169">
        <v>293</v>
      </c>
      <c r="P21" s="169">
        <v>66</v>
      </c>
      <c r="Q21" s="169">
        <v>1462</v>
      </c>
      <c r="R21" s="169">
        <v>8271700</v>
      </c>
      <c r="S21" s="169">
        <v>676150</v>
      </c>
      <c r="T21" s="169">
        <v>8947850</v>
      </c>
      <c r="U21" s="168">
        <v>45369</v>
      </c>
      <c r="V21" s="216">
        <v>1354</v>
      </c>
      <c r="W21" s="169">
        <v>7566100</v>
      </c>
      <c r="X21" s="169">
        <v>676150</v>
      </c>
      <c r="Y21" s="169">
        <v>8242250</v>
      </c>
      <c r="Z21" s="169">
        <v>108</v>
      </c>
      <c r="AA21" s="169">
        <v>705600</v>
      </c>
      <c r="AB21" s="169"/>
      <c r="AC21" s="169">
        <v>705600</v>
      </c>
    </row>
    <row x14ac:dyDescent="0.25" r="22" customHeight="1" ht="17.45">
      <c r="A22" s="235">
        <f>A21</f>
        <v>25569.375</v>
      </c>
      <c r="B22" s="186" t="s">
        <v>84</v>
      </c>
      <c r="C22" s="180"/>
      <c r="D22" s="180"/>
      <c r="E22" s="180"/>
      <c r="F22" s="180"/>
      <c r="G22" s="180">
        <f>SUM(C22:F22)</f>
      </c>
      <c r="H22" s="182">
        <v>4800</v>
      </c>
      <c r="I22" s="125">
        <f>G22*H22</f>
      </c>
      <c r="J22" s="125">
        <f>I22*0.1</f>
      </c>
      <c r="K22" s="125">
        <f>SUM(I22:J22)</f>
      </c>
      <c r="L22" s="224">
        <v>45370</v>
      </c>
      <c r="M22" s="169">
        <v>10</v>
      </c>
      <c r="N22" s="169">
        <v>1151</v>
      </c>
      <c r="O22" s="169">
        <v>344</v>
      </c>
      <c r="P22" s="169">
        <v>64</v>
      </c>
      <c r="Q22" s="169">
        <v>1569</v>
      </c>
      <c r="R22" s="169">
        <v>8879100</v>
      </c>
      <c r="S22" s="169">
        <v>708710</v>
      </c>
      <c r="T22" s="169">
        <v>9587810</v>
      </c>
      <c r="U22" s="168">
        <v>45370</v>
      </c>
      <c r="V22" s="216">
        <v>1435</v>
      </c>
      <c r="W22" s="169">
        <v>8002100</v>
      </c>
      <c r="X22" s="169">
        <v>708710</v>
      </c>
      <c r="Y22" s="169">
        <v>8710810</v>
      </c>
      <c r="Z22" s="169">
        <v>134</v>
      </c>
      <c r="AA22" s="169">
        <v>877000</v>
      </c>
      <c r="AB22" s="169"/>
      <c r="AC22" s="169">
        <v>877000</v>
      </c>
    </row>
    <row x14ac:dyDescent="0.25" r="23" customHeight="1" ht="17.45">
      <c r="A23" s="235">
        <f>A22</f>
        <v>25569.375</v>
      </c>
      <c r="B23" s="179" t="s">
        <v>17</v>
      </c>
      <c r="C23" s="180"/>
      <c r="D23" s="180">
        <v>10</v>
      </c>
      <c r="E23" s="180">
        <v>10</v>
      </c>
      <c r="F23" s="180"/>
      <c r="G23" s="180">
        <f>SUM(C23:F23)</f>
      </c>
      <c r="H23" s="125">
        <v>6000</v>
      </c>
      <c r="I23" s="125">
        <f>G23*H23</f>
      </c>
      <c r="J23" s="185"/>
      <c r="K23" s="125">
        <f>SUM(I23:J23)</f>
      </c>
      <c r="L23" s="224">
        <v>45371</v>
      </c>
      <c r="M23" s="169">
        <v>10</v>
      </c>
      <c r="N23" s="169">
        <v>1117</v>
      </c>
      <c r="O23" s="169">
        <v>344</v>
      </c>
      <c r="P23" s="169">
        <v>65</v>
      </c>
      <c r="Q23" s="169">
        <v>1536</v>
      </c>
      <c r="R23" s="169">
        <v>8667200</v>
      </c>
      <c r="S23" s="169">
        <v>711190</v>
      </c>
      <c r="T23" s="169">
        <v>9378390</v>
      </c>
      <c r="U23" s="168">
        <v>45371</v>
      </c>
      <c r="V23" s="216">
        <v>1413</v>
      </c>
      <c r="W23" s="169">
        <v>7861300</v>
      </c>
      <c r="X23" s="169">
        <v>711190</v>
      </c>
      <c r="Y23" s="169">
        <v>8572490</v>
      </c>
      <c r="Z23" s="169">
        <v>123</v>
      </c>
      <c r="AA23" s="169">
        <v>805900</v>
      </c>
      <c r="AB23" s="169"/>
      <c r="AC23" s="169">
        <v>805900</v>
      </c>
    </row>
    <row x14ac:dyDescent="0.25" r="24" customHeight="1" ht="17.45">
      <c r="A24" s="235">
        <f>A23</f>
        <v>25569.375</v>
      </c>
      <c r="B24" s="179" t="s">
        <v>29</v>
      </c>
      <c r="C24" s="188" t="s">
        <v>14</v>
      </c>
      <c r="D24" s="180"/>
      <c r="E24" s="180"/>
      <c r="F24" s="180"/>
      <c r="G24" s="180">
        <f>SUM(C24:F24)</f>
      </c>
      <c r="H24" s="125">
        <v>5500</v>
      </c>
      <c r="I24" s="125">
        <f>G24*H24</f>
      </c>
      <c r="J24" s="125">
        <f>I24*0.1</f>
      </c>
      <c r="K24" s="125">
        <f>SUM(I24:J24)</f>
      </c>
      <c r="L24" s="224">
        <v>45372</v>
      </c>
      <c r="M24" s="169">
        <v>10</v>
      </c>
      <c r="N24" s="169">
        <v>1131</v>
      </c>
      <c r="O24" s="169">
        <v>316</v>
      </c>
      <c r="P24" s="169">
        <v>64</v>
      </c>
      <c r="Q24" s="169">
        <v>1521</v>
      </c>
      <c r="R24" s="169">
        <v>8592600</v>
      </c>
      <c r="S24" s="169">
        <v>694590</v>
      </c>
      <c r="T24" s="169">
        <v>9287190</v>
      </c>
      <c r="U24" s="168">
        <v>45372</v>
      </c>
      <c r="V24" s="216">
        <v>1383</v>
      </c>
      <c r="W24" s="169">
        <v>7688400</v>
      </c>
      <c r="X24" s="169">
        <v>694590</v>
      </c>
      <c r="Y24" s="169">
        <v>8382990</v>
      </c>
      <c r="Z24" s="169">
        <v>138</v>
      </c>
      <c r="AA24" s="169">
        <v>904200</v>
      </c>
      <c r="AB24" s="169"/>
      <c r="AC24" s="169">
        <v>904200</v>
      </c>
    </row>
    <row x14ac:dyDescent="0.25" r="25" customHeight="1" ht="17.45">
      <c r="A25" s="235">
        <f>A24</f>
        <v>25569.375</v>
      </c>
      <c r="B25" s="179" t="s">
        <v>15</v>
      </c>
      <c r="C25" s="180"/>
      <c r="D25" s="180"/>
      <c r="E25" s="180"/>
      <c r="F25" s="180"/>
      <c r="G25" s="180">
        <f>SUM(C25:F25)</f>
      </c>
      <c r="H25" s="182">
        <v>4800</v>
      </c>
      <c r="I25" s="125">
        <f>G25*H25</f>
      </c>
      <c r="J25" s="125">
        <f>I25*0.1</f>
      </c>
      <c r="K25" s="125">
        <f>SUM(I25:J25)</f>
      </c>
      <c r="L25" s="224">
        <v>45373</v>
      </c>
      <c r="M25" s="169">
        <v>10</v>
      </c>
      <c r="N25" s="169">
        <v>1022</v>
      </c>
      <c r="O25" s="169">
        <v>267</v>
      </c>
      <c r="P25" s="169">
        <v>49</v>
      </c>
      <c r="Q25" s="169">
        <v>1348</v>
      </c>
      <c r="R25" s="169">
        <v>7641300</v>
      </c>
      <c r="S25" s="169">
        <v>629990</v>
      </c>
      <c r="T25" s="169">
        <v>8271290</v>
      </c>
      <c r="U25" s="168">
        <v>45373</v>
      </c>
      <c r="V25" s="216">
        <v>1223</v>
      </c>
      <c r="W25" s="169">
        <v>6821600</v>
      </c>
      <c r="X25" s="169">
        <v>629990</v>
      </c>
      <c r="Y25" s="169">
        <v>7451590</v>
      </c>
      <c r="Z25" s="169">
        <v>125</v>
      </c>
      <c r="AA25" s="169">
        <v>819700</v>
      </c>
      <c r="AB25" s="169"/>
      <c r="AC25" s="169">
        <v>819700</v>
      </c>
    </row>
    <row x14ac:dyDescent="0.25" r="26" customHeight="1" ht="17.45">
      <c r="A26" s="235">
        <f>A25</f>
        <v>25569.375</v>
      </c>
      <c r="B26" s="179" t="s">
        <v>21</v>
      </c>
      <c r="C26" s="188" t="s">
        <v>14</v>
      </c>
      <c r="D26" s="180">
        <v>13</v>
      </c>
      <c r="E26" s="180"/>
      <c r="F26" s="180"/>
      <c r="G26" s="180">
        <f>SUM(C26:F26)</f>
      </c>
      <c r="H26" s="237">
        <v>5500</v>
      </c>
      <c r="I26" s="125">
        <f>G26*H26</f>
      </c>
      <c r="J26" s="125">
        <f>I26*0.1</f>
      </c>
      <c r="K26" s="125">
        <f>SUM(I26:J26)</f>
      </c>
      <c r="L26" s="224">
        <v>45374</v>
      </c>
      <c r="M26" s="169">
        <v>10</v>
      </c>
      <c r="N26" s="169">
        <v>362</v>
      </c>
      <c r="O26" s="169">
        <v>52</v>
      </c>
      <c r="P26" s="169">
        <v>6</v>
      </c>
      <c r="Q26" s="169">
        <v>430</v>
      </c>
      <c r="R26" s="169">
        <v>2491500</v>
      </c>
      <c r="S26" s="169">
        <v>174800</v>
      </c>
      <c r="T26" s="169">
        <v>2666300</v>
      </c>
      <c r="U26" s="168">
        <v>45374</v>
      </c>
      <c r="V26" s="216">
        <v>367</v>
      </c>
      <c r="W26" s="169">
        <v>2078000</v>
      </c>
      <c r="X26" s="169">
        <v>174800</v>
      </c>
      <c r="Y26" s="169">
        <v>2252800</v>
      </c>
      <c r="Z26" s="169">
        <v>63</v>
      </c>
      <c r="AA26" s="169">
        <v>413500</v>
      </c>
      <c r="AB26" s="169"/>
      <c r="AC26" s="169">
        <v>413500</v>
      </c>
    </row>
    <row x14ac:dyDescent="0.25" r="27" customHeight="1" ht="17.45">
      <c r="A27" s="235">
        <f>A26</f>
        <v>25569.375</v>
      </c>
      <c r="B27" s="179" t="s">
        <v>52</v>
      </c>
      <c r="C27" s="180"/>
      <c r="D27" s="180">
        <v>16</v>
      </c>
      <c r="E27" s="180">
        <v>8</v>
      </c>
      <c r="F27" s="180"/>
      <c r="G27" s="180">
        <f>SUM(C27:F27)</f>
      </c>
      <c r="H27" s="237">
        <v>5500</v>
      </c>
      <c r="I27" s="125">
        <f>G27*H27</f>
      </c>
      <c r="J27" s="125">
        <f>I27*0.1</f>
      </c>
      <c r="K27" s="125">
        <f>SUM(I27:J27)</f>
      </c>
      <c r="L27" s="224">
        <v>45375</v>
      </c>
      <c r="M27" s="169">
        <v>0</v>
      </c>
      <c r="N27" s="169"/>
      <c r="O27" s="169"/>
      <c r="P27" s="169"/>
      <c r="Q27" s="169">
        <v>0</v>
      </c>
      <c r="R27" s="169">
        <v>0</v>
      </c>
      <c r="S27" s="169">
        <v>0</v>
      </c>
      <c r="T27" s="169">
        <v>0</v>
      </c>
      <c r="U27" s="168">
        <v>45375</v>
      </c>
      <c r="V27" s="216">
        <v>0</v>
      </c>
      <c r="W27" s="169">
        <v>0</v>
      </c>
      <c r="X27" s="169">
        <v>0</v>
      </c>
      <c r="Y27" s="169">
        <v>0</v>
      </c>
      <c r="Z27" s="169">
        <v>0</v>
      </c>
      <c r="AA27" s="169">
        <v>0</v>
      </c>
      <c r="AB27" s="169"/>
      <c r="AC27" s="169">
        <v>0</v>
      </c>
    </row>
    <row x14ac:dyDescent="0.25" r="28" customHeight="1" ht="17.45">
      <c r="A28" s="235">
        <f>A27</f>
        <v>25569.375</v>
      </c>
      <c r="B28" s="186" t="s">
        <v>61</v>
      </c>
      <c r="C28" s="180"/>
      <c r="D28" s="180"/>
      <c r="E28" s="180"/>
      <c r="F28" s="180"/>
      <c r="G28" s="180">
        <f>SUM(C28:F28)</f>
      </c>
      <c r="H28" s="237">
        <v>5500</v>
      </c>
      <c r="I28" s="125">
        <f>G28*H28</f>
      </c>
      <c r="J28" s="125">
        <f>I28*0.1</f>
      </c>
      <c r="K28" s="125">
        <f>SUM(I28:J28)</f>
      </c>
      <c r="L28" s="224">
        <v>45376</v>
      </c>
      <c r="M28" s="169">
        <v>0</v>
      </c>
      <c r="N28" s="169">
        <v>1154</v>
      </c>
      <c r="O28" s="169">
        <v>308</v>
      </c>
      <c r="P28" s="169">
        <v>59</v>
      </c>
      <c r="Q28" s="169">
        <v>1521</v>
      </c>
      <c r="R28" s="169">
        <v>8588900</v>
      </c>
      <c r="S28" s="169">
        <v>727120</v>
      </c>
      <c r="T28" s="169">
        <v>9316020</v>
      </c>
      <c r="U28" s="168">
        <v>45376</v>
      </c>
      <c r="V28" s="216">
        <v>1399</v>
      </c>
      <c r="W28" s="169">
        <v>7788700</v>
      </c>
      <c r="X28" s="169">
        <v>727120</v>
      </c>
      <c r="Y28" s="169">
        <v>8515820</v>
      </c>
      <c r="Z28" s="169">
        <v>122</v>
      </c>
      <c r="AA28" s="169">
        <v>800200</v>
      </c>
      <c r="AB28" s="169"/>
      <c r="AC28" s="169">
        <v>800200</v>
      </c>
    </row>
    <row x14ac:dyDescent="0.25" r="29" customHeight="1" ht="17.45">
      <c r="A29" s="235">
        <f>A28</f>
        <v>25569.375</v>
      </c>
      <c r="B29" s="179" t="s">
        <v>33</v>
      </c>
      <c r="C29" s="180"/>
      <c r="D29" s="180"/>
      <c r="E29" s="180"/>
      <c r="F29" s="180"/>
      <c r="G29" s="180">
        <f>SUM(C29:F29)</f>
      </c>
      <c r="H29" s="182">
        <v>5500</v>
      </c>
      <c r="I29" s="125">
        <f>G29*H29</f>
      </c>
      <c r="J29" s="125">
        <f>I29*0.1</f>
      </c>
      <c r="K29" s="125">
        <f>SUM(I29:J29)</f>
      </c>
      <c r="L29" s="224">
        <v>45377</v>
      </c>
      <c r="M29" s="169">
        <v>10</v>
      </c>
      <c r="N29" s="169">
        <v>1154</v>
      </c>
      <c r="O29" s="169">
        <v>327</v>
      </c>
      <c r="P29" s="169">
        <v>60</v>
      </c>
      <c r="Q29" s="169">
        <v>1551</v>
      </c>
      <c r="R29" s="169">
        <v>8830500</v>
      </c>
      <c r="S29" s="169">
        <v>723060</v>
      </c>
      <c r="T29" s="169">
        <v>9553560</v>
      </c>
      <c r="U29" s="168">
        <v>45377</v>
      </c>
      <c r="V29" s="216">
        <v>1404</v>
      </c>
      <c r="W29" s="169">
        <v>7865400</v>
      </c>
      <c r="X29" s="169">
        <v>723060</v>
      </c>
      <c r="Y29" s="169">
        <v>8588460</v>
      </c>
      <c r="Z29" s="169">
        <v>147</v>
      </c>
      <c r="AA29" s="169">
        <v>965100</v>
      </c>
      <c r="AB29" s="169"/>
      <c r="AC29" s="169">
        <v>965100</v>
      </c>
    </row>
    <row x14ac:dyDescent="0.25" r="30" customHeight="1" ht="17.45">
      <c r="A30" s="235">
        <f>A29</f>
        <v>25569.375</v>
      </c>
      <c r="B30" s="179" t="s">
        <v>30</v>
      </c>
      <c r="C30" s="180"/>
      <c r="D30" s="180">
        <v>13</v>
      </c>
      <c r="E30" s="180"/>
      <c r="F30" s="180"/>
      <c r="G30" s="180">
        <f>SUM(C30:F30)</f>
      </c>
      <c r="H30" s="125">
        <v>6000</v>
      </c>
      <c r="I30" s="125">
        <f>G30*H30</f>
      </c>
      <c r="J30" s="125">
        <f>I30*0.1</f>
      </c>
      <c r="K30" s="125">
        <f>SUM(I30:J30)</f>
      </c>
      <c r="L30" s="224">
        <v>45378</v>
      </c>
      <c r="M30" s="169">
        <v>10</v>
      </c>
      <c r="N30" s="169">
        <v>1136</v>
      </c>
      <c r="O30" s="169">
        <v>316</v>
      </c>
      <c r="P30" s="169">
        <v>59</v>
      </c>
      <c r="Q30" s="169">
        <v>1521</v>
      </c>
      <c r="R30" s="169">
        <v>8615600</v>
      </c>
      <c r="S30" s="169">
        <v>725930</v>
      </c>
      <c r="T30" s="169">
        <v>9341530</v>
      </c>
      <c r="U30" s="168">
        <v>45378</v>
      </c>
      <c r="V30" s="216">
        <v>1387</v>
      </c>
      <c r="W30" s="169">
        <v>7735400</v>
      </c>
      <c r="X30" s="169">
        <v>725930</v>
      </c>
      <c r="Y30" s="169">
        <v>8461330</v>
      </c>
      <c r="Z30" s="169">
        <v>134</v>
      </c>
      <c r="AA30" s="169">
        <v>880200</v>
      </c>
      <c r="AB30" s="169"/>
      <c r="AC30" s="169">
        <v>880200</v>
      </c>
    </row>
    <row x14ac:dyDescent="0.25" r="31" customHeight="1" ht="17.45">
      <c r="A31" s="235">
        <f>A30</f>
        <v>25569.375</v>
      </c>
      <c r="B31" s="179" t="s">
        <v>28</v>
      </c>
      <c r="C31" s="188" t="s">
        <v>14</v>
      </c>
      <c r="D31" s="180">
        <v>20</v>
      </c>
      <c r="E31" s="180"/>
      <c r="F31" s="180"/>
      <c r="G31" s="180">
        <f>SUM(C31:F31)</f>
      </c>
      <c r="H31" s="237">
        <v>5500</v>
      </c>
      <c r="I31" s="125">
        <f>G31*H31</f>
      </c>
      <c r="J31" s="125">
        <f>I31*0.1</f>
      </c>
      <c r="K31" s="125">
        <f>SUM(I31:J31)</f>
      </c>
      <c r="L31" s="224">
        <v>45379</v>
      </c>
      <c r="M31" s="169">
        <v>10</v>
      </c>
      <c r="N31" s="169">
        <v>1125</v>
      </c>
      <c r="O31" s="169">
        <v>304</v>
      </c>
      <c r="P31" s="169">
        <v>60</v>
      </c>
      <c r="Q31" s="169">
        <v>1499</v>
      </c>
      <c r="R31" s="169">
        <v>8489200</v>
      </c>
      <c r="S31" s="169">
        <v>721650</v>
      </c>
      <c r="T31" s="169">
        <v>9210850</v>
      </c>
      <c r="U31" s="168">
        <v>45379</v>
      </c>
      <c r="V31" s="216">
        <v>1365</v>
      </c>
      <c r="W31" s="169">
        <v>7609800</v>
      </c>
      <c r="X31" s="169">
        <v>721650</v>
      </c>
      <c r="Y31" s="169">
        <v>8331450</v>
      </c>
      <c r="Z31" s="169">
        <v>134</v>
      </c>
      <c r="AA31" s="169">
        <v>879400</v>
      </c>
      <c r="AB31" s="169"/>
      <c r="AC31" s="169">
        <v>879400</v>
      </c>
    </row>
    <row x14ac:dyDescent="0.25" r="32" customHeight="1" ht="17.45">
      <c r="A32" s="235">
        <f>A31</f>
        <v>25569.375</v>
      </c>
      <c r="B32" s="179" t="s">
        <v>12</v>
      </c>
      <c r="C32" s="180"/>
      <c r="D32" s="180">
        <v>18</v>
      </c>
      <c r="E32" s="180">
        <v>6</v>
      </c>
      <c r="F32" s="180"/>
      <c r="G32" s="180">
        <f>SUM(C32:F32)</f>
      </c>
      <c r="H32" s="125">
        <v>6000</v>
      </c>
      <c r="I32" s="125">
        <f>G32*H32</f>
      </c>
      <c r="J32" s="125">
        <f>I32*0.1</f>
      </c>
      <c r="K32" s="125">
        <f>SUM(I32:J32)</f>
      </c>
      <c r="L32" s="224">
        <v>45380</v>
      </c>
      <c r="M32" s="169">
        <v>10</v>
      </c>
      <c r="N32" s="169">
        <v>903</v>
      </c>
      <c r="O32" s="169">
        <v>270</v>
      </c>
      <c r="P32" s="169">
        <v>43</v>
      </c>
      <c r="Q32" s="169">
        <v>1226</v>
      </c>
      <c r="R32" s="169">
        <v>6970600</v>
      </c>
      <c r="S32" s="169">
        <v>577050</v>
      </c>
      <c r="T32" s="169">
        <v>7547650</v>
      </c>
      <c r="U32" s="168">
        <v>45380</v>
      </c>
      <c r="V32" s="216">
        <v>1080</v>
      </c>
      <c r="W32" s="169">
        <v>6012000</v>
      </c>
      <c r="X32" s="169">
        <v>577050</v>
      </c>
      <c r="Y32" s="169">
        <v>6589050</v>
      </c>
      <c r="Z32" s="169">
        <v>146</v>
      </c>
      <c r="AA32" s="169">
        <v>958600</v>
      </c>
      <c r="AB32" s="169"/>
      <c r="AC32" s="169">
        <v>958600</v>
      </c>
    </row>
    <row x14ac:dyDescent="0.25" r="33" customHeight="1" ht="17.45">
      <c r="A33" s="235">
        <f>A32</f>
        <v>25569.375</v>
      </c>
      <c r="B33" s="179" t="s">
        <v>100</v>
      </c>
      <c r="C33" s="180"/>
      <c r="D33" s="180"/>
      <c r="E33" s="180"/>
      <c r="F33" s="180"/>
      <c r="G33" s="180">
        <f>SUM(C33:F33)</f>
      </c>
      <c r="H33" s="182">
        <v>5500</v>
      </c>
      <c r="I33" s="125">
        <f>G33*H33</f>
      </c>
      <c r="J33" s="125">
        <f>I33*0.1</f>
      </c>
      <c r="K33" s="125">
        <f>SUM(I33:J33)</f>
      </c>
      <c r="L33" s="224">
        <v>45381</v>
      </c>
      <c r="M33" s="169">
        <v>10</v>
      </c>
      <c r="N33" s="169">
        <v>290</v>
      </c>
      <c r="O33" s="169">
        <v>52</v>
      </c>
      <c r="P33" s="169">
        <v>8</v>
      </c>
      <c r="Q33" s="169">
        <v>360</v>
      </c>
      <c r="R33" s="169">
        <v>2133900</v>
      </c>
      <c r="S33" s="169">
        <v>154950</v>
      </c>
      <c r="T33" s="169">
        <v>2288850</v>
      </c>
      <c r="U33" s="168">
        <v>45381</v>
      </c>
      <c r="V33" s="216">
        <v>327</v>
      </c>
      <c r="W33" s="169">
        <v>1897500</v>
      </c>
      <c r="X33" s="169">
        <v>175950</v>
      </c>
      <c r="Y33" s="169">
        <v>2073450</v>
      </c>
      <c r="Z33" s="169">
        <v>68</v>
      </c>
      <c r="AA33" s="169">
        <v>446400</v>
      </c>
      <c r="AB33" s="169"/>
      <c r="AC33" s="169">
        <v>446400</v>
      </c>
    </row>
    <row x14ac:dyDescent="0.25" r="34" customHeight="1" ht="17.45">
      <c r="A34" s="235">
        <f>A33</f>
        <v>25569.375</v>
      </c>
      <c r="B34" s="186" t="s">
        <v>37</v>
      </c>
      <c r="C34" s="180"/>
      <c r="D34" s="180">
        <v>5</v>
      </c>
      <c r="E34" s="180"/>
      <c r="F34" s="180"/>
      <c r="G34" s="180">
        <f>SUM(C34:F34)</f>
      </c>
      <c r="H34" s="125">
        <v>6500</v>
      </c>
      <c r="I34" s="125">
        <f>G34*H34</f>
      </c>
      <c r="J34" s="125">
        <f>I34*0.1</f>
      </c>
      <c r="K34" s="125">
        <f>SUM(I34:J34)</f>
      </c>
      <c r="L34" s="224">
        <v>45382</v>
      </c>
      <c r="M34" s="169">
        <v>0</v>
      </c>
      <c r="N34" s="169"/>
      <c r="O34" s="169"/>
      <c r="P34" s="169"/>
      <c r="Q34" s="169">
        <v>0</v>
      </c>
      <c r="R34" s="169">
        <v>0</v>
      </c>
      <c r="S34" s="169">
        <v>0</v>
      </c>
      <c r="T34" s="169">
        <v>0</v>
      </c>
      <c r="U34" s="168">
        <v>45382</v>
      </c>
      <c r="V34" s="216">
        <v>0</v>
      </c>
      <c r="W34" s="169">
        <v>0</v>
      </c>
      <c r="X34" s="169">
        <v>0</v>
      </c>
      <c r="Y34" s="169">
        <v>0</v>
      </c>
      <c r="Z34" s="169">
        <v>0</v>
      </c>
      <c r="AA34" s="169">
        <v>0</v>
      </c>
      <c r="AB34" s="169"/>
      <c r="AC34" s="169">
        <v>0</v>
      </c>
    </row>
    <row x14ac:dyDescent="0.25" r="35" customHeight="1" ht="17.45">
      <c r="A35" s="235">
        <f>A34</f>
        <v>25569.375</v>
      </c>
      <c r="B35" s="186" t="s">
        <v>64</v>
      </c>
      <c r="C35" s="180"/>
      <c r="D35" s="180">
        <v>13</v>
      </c>
      <c r="E35" s="180"/>
      <c r="F35" s="180"/>
      <c r="G35" s="180">
        <f>SUM(C35:F35)</f>
      </c>
      <c r="H35" s="182">
        <v>5500</v>
      </c>
      <c r="I35" s="125">
        <f>G35*H35</f>
      </c>
      <c r="J35" s="125">
        <f>I35*0.1</f>
      </c>
      <c r="K35" s="125">
        <f>SUM(I35:J35)</f>
      </c>
      <c r="L35" s="224" t="s">
        <v>150</v>
      </c>
      <c r="M35" s="169">
        <v>194</v>
      </c>
      <c r="N35" s="169">
        <v>23733</v>
      </c>
      <c r="O35" s="169">
        <v>6664</v>
      </c>
      <c r="P35" s="169">
        <v>1295</v>
      </c>
      <c r="Q35" s="169">
        <v>31886</v>
      </c>
      <c r="R35" s="169">
        <v>180296000</v>
      </c>
      <c r="S35" s="169">
        <v>14844650</v>
      </c>
      <c r="T35" s="169">
        <v>195140650</v>
      </c>
      <c r="U35" s="168" t="s">
        <v>150</v>
      </c>
      <c r="V35" s="216">
        <v>29150</v>
      </c>
      <c r="W35" s="169">
        <v>162338900</v>
      </c>
      <c r="X35" s="169">
        <v>14865650</v>
      </c>
      <c r="Y35" s="169">
        <v>177204550</v>
      </c>
      <c r="Z35" s="169">
        <v>2771</v>
      </c>
      <c r="AA35" s="169">
        <v>18167100</v>
      </c>
      <c r="AB35" s="169"/>
      <c r="AC35" s="169">
        <v>18167100</v>
      </c>
    </row>
    <row x14ac:dyDescent="0.25" r="36" customHeight="1" ht="17.45">
      <c r="A36" s="235">
        <f>A35</f>
        <v>25569.375</v>
      </c>
      <c r="B36" s="179" t="s">
        <v>25</v>
      </c>
      <c r="C36" s="180"/>
      <c r="D36" s="180"/>
      <c r="E36" s="180"/>
      <c r="F36" s="180"/>
      <c r="G36" s="180">
        <f>SUM(C36:F36)</f>
      </c>
      <c r="H36" s="125">
        <v>6000</v>
      </c>
      <c r="I36" s="125">
        <f>G36*H36</f>
      </c>
      <c r="J36" s="125">
        <f>I36*0.1</f>
      </c>
      <c r="K36" s="125">
        <f>SUM(I36:J36)</f>
      </c>
      <c r="L36" s="229"/>
      <c r="M36" s="87"/>
      <c r="N36" s="87"/>
      <c r="O36" s="87"/>
      <c r="P36" s="87"/>
      <c r="Q36" s="87"/>
      <c r="R36" s="87"/>
      <c r="S36" s="87"/>
      <c r="T36" s="87"/>
      <c r="U36" s="175"/>
      <c r="V36" s="87"/>
      <c r="W36" s="87"/>
      <c r="X36" s="87"/>
      <c r="Y36" s="87"/>
      <c r="Z36" s="87"/>
      <c r="AA36" s="87"/>
      <c r="AB36" s="86"/>
      <c r="AC36" s="87"/>
    </row>
    <row x14ac:dyDescent="0.25" r="37" customHeight="1" ht="17.45">
      <c r="A37" s="235">
        <f>A36</f>
        <v>25569.375</v>
      </c>
      <c r="B37" s="186" t="s">
        <v>76</v>
      </c>
      <c r="C37" s="188" t="s">
        <v>14</v>
      </c>
      <c r="D37" s="180"/>
      <c r="E37" s="180"/>
      <c r="F37" s="180"/>
      <c r="G37" s="180">
        <f>SUM(C37:F37)</f>
      </c>
      <c r="H37" s="125">
        <v>6000</v>
      </c>
      <c r="I37" s="125">
        <f>G37*H37</f>
      </c>
      <c r="J37" s="125">
        <f>I37*0.1</f>
      </c>
      <c r="K37" s="125">
        <f>SUM(I37:J37)</f>
      </c>
      <c r="L37" s="229"/>
      <c r="M37" s="87"/>
      <c r="N37" s="87"/>
      <c r="O37" s="87"/>
      <c r="P37" s="87"/>
      <c r="Q37" s="87"/>
      <c r="R37" s="87"/>
      <c r="S37" s="87"/>
      <c r="T37" s="87"/>
      <c r="U37" s="175"/>
      <c r="V37" s="87"/>
      <c r="W37" s="87"/>
      <c r="X37" s="87"/>
      <c r="Y37" s="87"/>
      <c r="Z37" s="87"/>
      <c r="AA37" s="87"/>
      <c r="AB37" s="86"/>
      <c r="AC37" s="87"/>
    </row>
    <row x14ac:dyDescent="0.25" r="38" customHeight="1" ht="17.45">
      <c r="A38" s="235">
        <f>A37</f>
        <v>25569.375</v>
      </c>
      <c r="B38" s="186" t="s">
        <v>149</v>
      </c>
      <c r="C38" s="180"/>
      <c r="D38" s="181">
        <v>62</v>
      </c>
      <c r="E38" s="180"/>
      <c r="F38" s="180"/>
      <c r="G38" s="180">
        <f>SUM(C38:F38)</f>
      </c>
      <c r="H38" s="125">
        <v>6000</v>
      </c>
      <c r="I38" s="125">
        <f>G38*H38</f>
      </c>
      <c r="J38" s="125">
        <f>I38*0.1</f>
      </c>
      <c r="K38" s="125">
        <f>SUM(I38:J38)</f>
      </c>
      <c r="L38" s="229"/>
      <c r="M38" s="87"/>
      <c r="N38" s="87"/>
      <c r="O38" s="87"/>
      <c r="P38" s="87"/>
      <c r="Q38" s="87"/>
      <c r="R38" s="87"/>
      <c r="S38" s="87"/>
      <c r="T38" s="87"/>
      <c r="U38" s="175"/>
      <c r="V38" s="87"/>
      <c r="W38" s="87"/>
      <c r="X38" s="87"/>
      <c r="Y38" s="87"/>
      <c r="Z38" s="87"/>
      <c r="AA38" s="87"/>
      <c r="AB38" s="86"/>
      <c r="AC38" s="87"/>
    </row>
    <row x14ac:dyDescent="0.25" r="39" customHeight="1" ht="17.45">
      <c r="A39" s="235">
        <f>A38</f>
        <v>25569.375</v>
      </c>
      <c r="B39" s="186" t="s">
        <v>43</v>
      </c>
      <c r="C39" s="180"/>
      <c r="D39" s="180"/>
      <c r="E39" s="180"/>
      <c r="F39" s="180"/>
      <c r="G39" s="180">
        <f>SUM(C39:F39)</f>
      </c>
      <c r="H39" s="125">
        <v>6000</v>
      </c>
      <c r="I39" s="125">
        <f>G39*H39</f>
      </c>
      <c r="J39" s="125">
        <f>I39*0.1</f>
      </c>
      <c r="K39" s="125">
        <f>SUM(I39:J39)</f>
      </c>
      <c r="L39" s="229"/>
      <c r="M39" s="87"/>
      <c r="N39" s="87"/>
      <c r="O39" s="87"/>
      <c r="P39" s="87"/>
      <c r="Q39" s="87"/>
      <c r="R39" s="87"/>
      <c r="S39" s="87"/>
      <c r="T39" s="87"/>
      <c r="U39" s="175"/>
      <c r="V39" s="87"/>
      <c r="W39" s="87"/>
      <c r="X39" s="87"/>
      <c r="Y39" s="87"/>
      <c r="Z39" s="87"/>
      <c r="AA39" s="87"/>
      <c r="AB39" s="86"/>
      <c r="AC39" s="87"/>
    </row>
    <row x14ac:dyDescent="0.25" r="40" customHeight="1" ht="17.45">
      <c r="A40" s="235">
        <f>A39</f>
        <v>25569.375</v>
      </c>
      <c r="B40" s="186" t="s">
        <v>18</v>
      </c>
      <c r="C40" s="180"/>
      <c r="D40" s="180">
        <v>9</v>
      </c>
      <c r="E40" s="180">
        <v>7</v>
      </c>
      <c r="F40" s="180">
        <v>6</v>
      </c>
      <c r="G40" s="180">
        <f>SUM(C40:F40)</f>
      </c>
      <c r="H40" s="125">
        <v>6000</v>
      </c>
      <c r="I40" s="125">
        <f>G40*H40</f>
      </c>
      <c r="J40" s="125">
        <f>I40*0.1</f>
      </c>
      <c r="K40" s="125">
        <f>SUM(I40:J40)</f>
      </c>
      <c r="L40" s="229"/>
      <c r="M40" s="87"/>
      <c r="N40" s="87"/>
      <c r="O40" s="87"/>
      <c r="P40" s="87"/>
      <c r="Q40" s="87"/>
      <c r="R40" s="87"/>
      <c r="S40" s="87"/>
      <c r="T40" s="87"/>
      <c r="U40" s="175"/>
      <c r="V40" s="87"/>
      <c r="W40" s="87"/>
      <c r="X40" s="87"/>
      <c r="Y40" s="87"/>
      <c r="Z40" s="87"/>
      <c r="AA40" s="87"/>
      <c r="AB40" s="86"/>
      <c r="AC40" s="87"/>
    </row>
    <row x14ac:dyDescent="0.25" r="41" customHeight="1" ht="17.45">
      <c r="A41" s="235">
        <f>A40</f>
        <v>25569.375</v>
      </c>
      <c r="B41" s="186" t="s">
        <v>82</v>
      </c>
      <c r="C41" s="188" t="s">
        <v>14</v>
      </c>
      <c r="D41" s="180"/>
      <c r="E41" s="180"/>
      <c r="F41" s="180"/>
      <c r="G41" s="180">
        <f>SUM(C41:F41)</f>
      </c>
      <c r="H41" s="125">
        <v>5000</v>
      </c>
      <c r="I41" s="125">
        <f>G41*H41</f>
      </c>
      <c r="J41" s="125">
        <f>I41*0.1</f>
      </c>
      <c r="K41" s="125">
        <f>SUM(I41:J41)</f>
      </c>
      <c r="L41" s="229"/>
      <c r="M41" s="87"/>
      <c r="N41" s="87"/>
      <c r="O41" s="87"/>
      <c r="P41" s="87"/>
      <c r="Q41" s="87"/>
      <c r="R41" s="87"/>
      <c r="S41" s="87"/>
      <c r="T41" s="87"/>
      <c r="U41" s="175"/>
      <c r="V41" s="87"/>
      <c r="W41" s="87"/>
      <c r="X41" s="87"/>
      <c r="Y41" s="87"/>
      <c r="Z41" s="87"/>
      <c r="AA41" s="87"/>
      <c r="AB41" s="86"/>
      <c r="AC41" s="87"/>
    </row>
    <row x14ac:dyDescent="0.25" r="42" customHeight="1" ht="17.45">
      <c r="A42" s="235">
        <f>A41</f>
        <v>25569.375</v>
      </c>
      <c r="B42" s="186" t="s">
        <v>151</v>
      </c>
      <c r="C42" s="180"/>
      <c r="D42" s="180"/>
      <c r="E42" s="180"/>
      <c r="F42" s="180"/>
      <c r="G42" s="180">
        <f>SUM(C42:F42)</f>
      </c>
      <c r="H42" s="125">
        <v>5000</v>
      </c>
      <c r="I42" s="125">
        <f>G42*H42</f>
      </c>
      <c r="J42" s="125">
        <f>I42*0.1</f>
      </c>
      <c r="K42" s="125">
        <f>SUM(I42:J42)</f>
      </c>
      <c r="L42" s="229"/>
      <c r="M42" s="87"/>
      <c r="N42" s="87"/>
      <c r="O42" s="87"/>
      <c r="P42" s="87"/>
      <c r="Q42" s="87"/>
      <c r="R42" s="87"/>
      <c r="S42" s="87"/>
      <c r="T42" s="87"/>
      <c r="U42" s="175"/>
      <c r="V42" s="87"/>
      <c r="W42" s="87"/>
      <c r="X42" s="87"/>
      <c r="Y42" s="87"/>
      <c r="Z42" s="87"/>
      <c r="AA42" s="87"/>
      <c r="AB42" s="86"/>
      <c r="AC42" s="87"/>
    </row>
    <row x14ac:dyDescent="0.25" r="43" customHeight="1" ht="17.45">
      <c r="A43" s="235">
        <f>A39</f>
        <v>25569.375</v>
      </c>
      <c r="B43" s="186" t="s">
        <v>105</v>
      </c>
      <c r="C43" s="180"/>
      <c r="D43" s="180"/>
      <c r="E43" s="180"/>
      <c r="F43" s="180"/>
      <c r="G43" s="180">
        <f>SUM(C43:F43)</f>
      </c>
      <c r="H43" s="125">
        <v>7000</v>
      </c>
      <c r="I43" s="125">
        <f>G43*H43</f>
      </c>
      <c r="J43" s="125"/>
      <c r="K43" s="125">
        <f>SUM(I43:J43)</f>
      </c>
      <c r="L43" s="229"/>
      <c r="M43" s="87"/>
      <c r="N43" s="87"/>
      <c r="O43" s="87"/>
      <c r="P43" s="87"/>
      <c r="Q43" s="87"/>
      <c r="R43" s="87"/>
      <c r="S43" s="87"/>
      <c r="T43" s="87"/>
      <c r="U43" s="175"/>
      <c r="V43" s="87"/>
      <c r="W43" s="87"/>
      <c r="X43" s="87"/>
      <c r="Y43" s="87"/>
      <c r="Z43" s="87"/>
      <c r="AA43" s="87"/>
      <c r="AB43" s="86"/>
      <c r="AC43" s="87"/>
    </row>
    <row x14ac:dyDescent="0.25" r="44" customHeight="1" ht="17.45">
      <c r="A44" s="235">
        <f>A39</f>
        <v>25569.375</v>
      </c>
      <c r="B44" s="186" t="s">
        <v>23</v>
      </c>
      <c r="C44" s="180"/>
      <c r="D44" s="180"/>
      <c r="E44" s="180"/>
      <c r="F44" s="180"/>
      <c r="G44" s="180">
        <f>SUM(C44:F44)</f>
      </c>
      <c r="H44" s="125">
        <v>6000</v>
      </c>
      <c r="I44" s="125">
        <f>G44*H44</f>
      </c>
      <c r="J44" s="125">
        <f>I44*0.1</f>
      </c>
      <c r="K44" s="125">
        <f>SUM(I44:J44)</f>
      </c>
      <c r="L44" s="229"/>
      <c r="M44" s="87"/>
      <c r="N44" s="87"/>
      <c r="O44" s="87"/>
      <c r="P44" s="87"/>
      <c r="Q44" s="87"/>
      <c r="R44" s="87"/>
      <c r="S44" s="87"/>
      <c r="T44" s="87"/>
      <c r="U44" s="175"/>
      <c r="V44" s="87"/>
      <c r="W44" s="87"/>
      <c r="X44" s="87"/>
      <c r="Y44" s="87"/>
      <c r="Z44" s="87"/>
      <c r="AA44" s="87"/>
      <c r="AB44" s="86"/>
      <c r="AC44" s="87"/>
    </row>
    <row x14ac:dyDescent="0.25" r="45" customHeight="1" ht="17.45">
      <c r="A45" s="235">
        <f>A44</f>
        <v>25569.375</v>
      </c>
      <c r="B45" s="186" t="s">
        <v>40</v>
      </c>
      <c r="C45" s="180"/>
      <c r="D45" s="180"/>
      <c r="E45" s="180"/>
      <c r="F45" s="180"/>
      <c r="G45" s="180">
        <f>SUM(C45:F45)</f>
      </c>
      <c r="H45" s="125">
        <v>6500</v>
      </c>
      <c r="I45" s="125">
        <f>G45*H45</f>
      </c>
      <c r="J45" s="125">
        <f>I45*0.1</f>
      </c>
      <c r="K45" s="125">
        <f>SUM(I45:J45)</f>
      </c>
      <c r="L45" s="229"/>
      <c r="M45" s="87"/>
      <c r="N45" s="87"/>
      <c r="O45" s="87"/>
      <c r="P45" s="87"/>
      <c r="Q45" s="87"/>
      <c r="R45" s="87"/>
      <c r="S45" s="87"/>
      <c r="T45" s="87"/>
      <c r="U45" s="175"/>
      <c r="V45" s="87"/>
      <c r="W45" s="87"/>
      <c r="X45" s="87"/>
      <c r="Y45" s="87"/>
      <c r="Z45" s="87"/>
      <c r="AA45" s="87"/>
      <c r="AB45" s="86"/>
      <c r="AC45" s="87"/>
    </row>
    <row x14ac:dyDescent="0.25" r="46" customHeight="1" ht="17.45">
      <c r="A46" s="235">
        <f>A42</f>
        <v>25569.375</v>
      </c>
      <c r="B46" s="186"/>
      <c r="C46" s="180"/>
      <c r="D46" s="180"/>
      <c r="E46" s="180"/>
      <c r="F46" s="180"/>
      <c r="G46" s="180">
        <f>SUM(C46:F46)</f>
      </c>
      <c r="H46" s="125"/>
      <c r="I46" s="125">
        <f>G46*H46</f>
      </c>
      <c r="J46" s="125">
        <f>I46*0.1</f>
      </c>
      <c r="K46" s="125">
        <f>SUM(I46:J46)</f>
      </c>
      <c r="L46" s="229"/>
      <c r="M46" s="87"/>
      <c r="N46" s="87"/>
      <c r="O46" s="87"/>
      <c r="P46" s="87"/>
      <c r="Q46" s="87"/>
      <c r="R46" s="87"/>
      <c r="S46" s="87"/>
      <c r="T46" s="87"/>
      <c r="U46" s="175"/>
      <c r="V46" s="87"/>
      <c r="W46" s="87"/>
      <c r="X46" s="87"/>
      <c r="Y46" s="87"/>
      <c r="Z46" s="87"/>
      <c r="AA46" s="87"/>
      <c r="AB46" s="86"/>
      <c r="AC46" s="87"/>
    </row>
    <row x14ac:dyDescent="0.25" r="47" customHeight="1" ht="17.45">
      <c r="A47" s="235">
        <f>A42</f>
        <v>25569.375</v>
      </c>
      <c r="B47" s="186"/>
      <c r="C47" s="180"/>
      <c r="D47" s="180"/>
      <c r="E47" s="180"/>
      <c r="F47" s="180"/>
      <c r="G47" s="180">
        <f>SUM(C47:F47)</f>
      </c>
      <c r="H47" s="125"/>
      <c r="I47" s="125">
        <f>G47*H47</f>
      </c>
      <c r="J47" s="125">
        <f>I47*0.1</f>
      </c>
      <c r="K47" s="125">
        <f>SUM(I47:J47)</f>
      </c>
      <c r="L47" s="229"/>
      <c r="M47" s="87"/>
      <c r="N47" s="87"/>
      <c r="O47" s="87"/>
      <c r="P47" s="87"/>
      <c r="Q47" s="87"/>
      <c r="R47" s="87"/>
      <c r="S47" s="87"/>
      <c r="T47" s="87"/>
      <c r="U47" s="175"/>
      <c r="V47" s="87"/>
      <c r="W47" s="87"/>
      <c r="X47" s="87"/>
      <c r="Y47" s="87"/>
      <c r="Z47" s="87"/>
      <c r="AA47" s="87"/>
      <c r="AB47" s="86"/>
      <c r="AC47" s="87"/>
    </row>
    <row x14ac:dyDescent="0.25" r="48" customHeight="1" ht="17.45">
      <c r="A48" s="235">
        <f>A47</f>
        <v>25569.375</v>
      </c>
      <c r="B48" s="179"/>
      <c r="C48" s="180"/>
      <c r="D48" s="180"/>
      <c r="E48" s="180"/>
      <c r="F48" s="180"/>
      <c r="G48" s="180">
        <f>SUM(C48:F48)</f>
      </c>
      <c r="H48" s="125"/>
      <c r="I48" s="125">
        <f>G48*H48</f>
      </c>
      <c r="J48" s="125">
        <v>0</v>
      </c>
      <c r="K48" s="125">
        <f>SUM(I48:J48)</f>
      </c>
      <c r="L48" s="229"/>
      <c r="M48" s="87"/>
      <c r="N48" s="87"/>
      <c r="O48" s="87"/>
      <c r="P48" s="87"/>
      <c r="Q48" s="87"/>
      <c r="R48" s="87"/>
      <c r="S48" s="87"/>
      <c r="T48" s="87"/>
      <c r="U48" s="175"/>
      <c r="V48" s="87"/>
      <c r="W48" s="87"/>
      <c r="X48" s="87"/>
      <c r="Y48" s="87"/>
      <c r="Z48" s="87"/>
      <c r="AA48" s="87"/>
      <c r="AB48" s="86"/>
      <c r="AC48" s="87"/>
    </row>
    <row x14ac:dyDescent="0.25" r="49" customHeight="1" ht="17.45">
      <c r="A49" s="243">
        <f>A48</f>
        <v>25569.375</v>
      </c>
      <c r="B49" s="190" t="s">
        <v>155</v>
      </c>
      <c r="C49" s="191">
        <f>SUM(C3:C48)</f>
      </c>
      <c r="D49" s="191">
        <f>SUM(D3:D48)</f>
      </c>
      <c r="E49" s="191">
        <f>SUM(E3:E48)</f>
      </c>
      <c r="F49" s="191">
        <f>SUM(F3:F48)</f>
      </c>
      <c r="G49" s="191">
        <f>SUM(G3:G48)</f>
      </c>
      <c r="H49" s="191"/>
      <c r="I49" s="191">
        <f>SUM(I3:I48)</f>
      </c>
      <c r="J49" s="191">
        <f>SUM(J3:J48)</f>
      </c>
      <c r="K49" s="191">
        <f>SUM(K3:K48)</f>
      </c>
      <c r="L49" s="229"/>
      <c r="M49" s="87"/>
      <c r="N49" s="87"/>
      <c r="O49" s="87"/>
      <c r="P49" s="87"/>
      <c r="Q49" s="87"/>
      <c r="R49" s="87"/>
      <c r="S49" s="87"/>
      <c r="T49" s="87"/>
      <c r="U49" s="175"/>
      <c r="V49" s="87"/>
      <c r="W49" s="87"/>
      <c r="X49" s="87"/>
      <c r="Y49" s="87"/>
      <c r="Z49" s="87"/>
      <c r="AA49" s="87"/>
      <c r="AB49" s="86"/>
      <c r="AC49" s="87"/>
    </row>
    <row x14ac:dyDescent="0.25" r="50" customHeight="1" ht="17.45">
      <c r="A50" s="235">
        <f>A49</f>
        <v>25569.375</v>
      </c>
      <c r="B50" s="186" t="s">
        <v>113</v>
      </c>
      <c r="C50" s="180"/>
      <c r="D50" s="180"/>
      <c r="E50" s="180"/>
      <c r="F50" s="180"/>
      <c r="G50" s="180">
        <f>SUM(C50:F50)</f>
      </c>
      <c r="H50" s="125">
        <v>6500</v>
      </c>
      <c r="I50" s="125">
        <f>G50*H50</f>
      </c>
      <c r="J50" s="185"/>
      <c r="K50" s="125">
        <f>SUM(I50:J50)</f>
      </c>
      <c r="L50" s="229"/>
      <c r="M50" s="87"/>
      <c r="N50" s="87"/>
      <c r="O50" s="87"/>
      <c r="P50" s="87"/>
      <c r="Q50" s="87"/>
      <c r="R50" s="87"/>
      <c r="S50" s="87"/>
      <c r="T50" s="87"/>
      <c r="U50" s="175"/>
      <c r="V50" s="87"/>
      <c r="W50" s="87"/>
      <c r="X50" s="87"/>
      <c r="Y50" s="87"/>
      <c r="Z50" s="87"/>
      <c r="AA50" s="87"/>
      <c r="AB50" s="86"/>
      <c r="AC50" s="87"/>
    </row>
    <row x14ac:dyDescent="0.25" r="51" customHeight="1" ht="17.45">
      <c r="A51" s="235">
        <f>A50</f>
        <v>25569.375</v>
      </c>
      <c r="B51" s="186" t="s">
        <v>156</v>
      </c>
      <c r="C51" s="180"/>
      <c r="D51" s="180"/>
      <c r="E51" s="180"/>
      <c r="F51" s="180"/>
      <c r="G51" s="180">
        <f>SUM(C51:F51)</f>
      </c>
      <c r="H51" s="125">
        <v>6500</v>
      </c>
      <c r="I51" s="125">
        <f>G51*H51</f>
      </c>
      <c r="J51" s="185"/>
      <c r="K51" s="125">
        <f>SUM(I51:J51)</f>
      </c>
      <c r="L51" s="229"/>
      <c r="M51" s="87"/>
      <c r="N51" s="87"/>
      <c r="O51" s="87"/>
      <c r="P51" s="87"/>
      <c r="Q51" s="87"/>
      <c r="R51" s="87"/>
      <c r="S51" s="87"/>
      <c r="T51" s="87"/>
      <c r="U51" s="175"/>
      <c r="V51" s="87"/>
      <c r="W51" s="87"/>
      <c r="X51" s="87"/>
      <c r="Y51" s="87"/>
      <c r="Z51" s="87"/>
      <c r="AA51" s="87"/>
      <c r="AB51" s="86"/>
      <c r="AC51" s="87"/>
    </row>
    <row x14ac:dyDescent="0.25" r="52" customHeight="1" ht="17.45">
      <c r="A52" s="235">
        <f>A51</f>
        <v>25569.375</v>
      </c>
      <c r="B52" s="186" t="s">
        <v>112</v>
      </c>
      <c r="C52" s="180"/>
      <c r="D52" s="180"/>
      <c r="E52" s="180"/>
      <c r="F52" s="180"/>
      <c r="G52" s="180">
        <f>SUM(C52:F52)</f>
      </c>
      <c r="H52" s="125">
        <v>6900</v>
      </c>
      <c r="I52" s="125">
        <f>G52*H52</f>
      </c>
      <c r="J52" s="185"/>
      <c r="K52" s="125">
        <f>SUM(I52:J52)</f>
      </c>
      <c r="L52" s="229"/>
      <c r="M52" s="87"/>
      <c r="N52" s="87"/>
      <c r="O52" s="87"/>
      <c r="P52" s="87"/>
      <c r="Q52" s="87"/>
      <c r="R52" s="87"/>
      <c r="S52" s="87"/>
      <c r="T52" s="87"/>
      <c r="U52" s="175"/>
      <c r="V52" s="87"/>
      <c r="W52" s="87"/>
      <c r="X52" s="87"/>
      <c r="Y52" s="87"/>
      <c r="Z52" s="87"/>
      <c r="AA52" s="87"/>
      <c r="AB52" s="86"/>
      <c r="AC52" s="87"/>
    </row>
    <row x14ac:dyDescent="0.25" r="53" customHeight="1" ht="17.45">
      <c r="A53" s="235">
        <f>A52</f>
        <v>25569.375</v>
      </c>
      <c r="B53" s="179"/>
      <c r="C53" s="180"/>
      <c r="D53" s="180"/>
      <c r="E53" s="180"/>
      <c r="F53" s="180"/>
      <c r="G53" s="180">
        <f>SUM(C53:F53)</f>
      </c>
      <c r="H53" s="125"/>
      <c r="I53" s="125">
        <f>G53*H53</f>
      </c>
      <c r="J53" s="185"/>
      <c r="K53" s="125">
        <f>SUM(I53:J53)</f>
      </c>
      <c r="L53" s="229"/>
      <c r="M53" s="87"/>
      <c r="N53" s="87"/>
      <c r="O53" s="87"/>
      <c r="P53" s="87"/>
      <c r="Q53" s="87"/>
      <c r="R53" s="87"/>
      <c r="S53" s="87"/>
      <c r="T53" s="87"/>
      <c r="U53" s="175"/>
      <c r="V53" s="87"/>
      <c r="W53" s="87"/>
      <c r="X53" s="87"/>
      <c r="Y53" s="87"/>
      <c r="Z53" s="87"/>
      <c r="AA53" s="87"/>
      <c r="AB53" s="86"/>
      <c r="AC53" s="87"/>
    </row>
    <row x14ac:dyDescent="0.25" r="54" customHeight="1" ht="17.45">
      <c r="A54" s="235">
        <f>A53</f>
        <v>25569.375</v>
      </c>
      <c r="B54" s="179"/>
      <c r="C54" s="180"/>
      <c r="D54" s="180"/>
      <c r="E54" s="180"/>
      <c r="F54" s="180"/>
      <c r="G54" s="180">
        <f>SUM(C54:F54)</f>
      </c>
      <c r="H54" s="125"/>
      <c r="I54" s="125">
        <f>G54*H54</f>
      </c>
      <c r="J54" s="185"/>
      <c r="K54" s="125">
        <f>SUM(I54:J54)</f>
      </c>
      <c r="L54" s="229"/>
      <c r="M54" s="87"/>
      <c r="N54" s="87"/>
      <c r="O54" s="87"/>
      <c r="P54" s="87"/>
      <c r="Q54" s="87"/>
      <c r="R54" s="87"/>
      <c r="S54" s="87"/>
      <c r="T54" s="87"/>
      <c r="U54" s="175"/>
      <c r="V54" s="87"/>
      <c r="W54" s="87"/>
      <c r="X54" s="87"/>
      <c r="Y54" s="87"/>
      <c r="Z54" s="87"/>
      <c r="AA54" s="87"/>
      <c r="AB54" s="86"/>
      <c r="AC54" s="87"/>
    </row>
    <row x14ac:dyDescent="0.25" r="55" customHeight="1" ht="17.45">
      <c r="A55" s="235">
        <f>A54</f>
        <v>25569.375</v>
      </c>
      <c r="B55" s="179"/>
      <c r="C55" s="180"/>
      <c r="D55" s="180"/>
      <c r="E55" s="180"/>
      <c r="F55" s="180"/>
      <c r="G55" s="180">
        <f>SUM(C55:F55)</f>
      </c>
      <c r="H55" s="125"/>
      <c r="I55" s="125">
        <f>G55*H55</f>
      </c>
      <c r="J55" s="185"/>
      <c r="K55" s="125">
        <f>SUM(I55:J55)</f>
      </c>
      <c r="L55" s="229"/>
      <c r="M55" s="87"/>
      <c r="N55" s="87"/>
      <c r="O55" s="87"/>
      <c r="P55" s="87"/>
      <c r="Q55" s="87"/>
      <c r="R55" s="87"/>
      <c r="S55" s="87"/>
      <c r="T55" s="87"/>
      <c r="U55" s="175"/>
      <c r="V55" s="87"/>
      <c r="W55" s="87"/>
      <c r="X55" s="87"/>
      <c r="Y55" s="87"/>
      <c r="Z55" s="87"/>
      <c r="AA55" s="87"/>
      <c r="AB55" s="86"/>
      <c r="AC55" s="87"/>
    </row>
    <row x14ac:dyDescent="0.25" r="56" customHeight="1" ht="17.45">
      <c r="A56" s="235">
        <f>A55</f>
        <v>25569.375</v>
      </c>
      <c r="B56" s="179"/>
      <c r="C56" s="180"/>
      <c r="D56" s="180"/>
      <c r="E56" s="180"/>
      <c r="F56" s="180"/>
      <c r="G56" s="180">
        <f>SUM(C56:F56)</f>
      </c>
      <c r="H56" s="125"/>
      <c r="I56" s="125">
        <f>G56*H56</f>
      </c>
      <c r="J56" s="185"/>
      <c r="K56" s="125">
        <f>SUM(I56:J56)</f>
      </c>
      <c r="L56" s="229"/>
      <c r="M56" s="87"/>
      <c r="N56" s="87"/>
      <c r="O56" s="87"/>
      <c r="P56" s="87"/>
      <c r="Q56" s="87"/>
      <c r="R56" s="87"/>
      <c r="S56" s="87"/>
      <c r="T56" s="87"/>
      <c r="U56" s="175"/>
      <c r="V56" s="87"/>
      <c r="W56" s="87"/>
      <c r="X56" s="87"/>
      <c r="Y56" s="87"/>
      <c r="Z56" s="87"/>
      <c r="AA56" s="87"/>
      <c r="AB56" s="86"/>
      <c r="AC56" s="87"/>
    </row>
    <row x14ac:dyDescent="0.25" r="57" customHeight="1" ht="17.45">
      <c r="A57" s="235">
        <f>A56</f>
        <v>25569.375</v>
      </c>
      <c r="B57" s="179"/>
      <c r="C57" s="180"/>
      <c r="D57" s="180"/>
      <c r="E57" s="180"/>
      <c r="F57" s="180"/>
      <c r="G57" s="180">
        <f>SUM(C57:F57)</f>
      </c>
      <c r="H57" s="125"/>
      <c r="I57" s="125">
        <f>G57*H57</f>
      </c>
      <c r="J57" s="185"/>
      <c r="K57" s="125">
        <f>SUM(I57:J57)</f>
      </c>
      <c r="L57" s="229"/>
      <c r="M57" s="87"/>
      <c r="N57" s="87"/>
      <c r="O57" s="87"/>
      <c r="P57" s="87"/>
      <c r="Q57" s="87"/>
      <c r="R57" s="87"/>
      <c r="S57" s="87"/>
      <c r="T57" s="87"/>
      <c r="U57" s="175"/>
      <c r="V57" s="87"/>
      <c r="W57" s="87"/>
      <c r="X57" s="87"/>
      <c r="Y57" s="87"/>
      <c r="Z57" s="87"/>
      <c r="AA57" s="87"/>
      <c r="AB57" s="86"/>
      <c r="AC57" s="87"/>
    </row>
    <row x14ac:dyDescent="0.25" r="58" customHeight="1" ht="17.45">
      <c r="A58" s="243">
        <f>A57</f>
        <v>25569.375</v>
      </c>
      <c r="B58" s="190" t="s">
        <v>157</v>
      </c>
      <c r="C58" s="191">
        <f>SUM(C50:C57)</f>
      </c>
      <c r="D58" s="191">
        <f>SUM(D50:D57)</f>
      </c>
      <c r="E58" s="191">
        <f>SUM(E50:E57)</f>
      </c>
      <c r="F58" s="191">
        <f>SUM(F50:F57)</f>
      </c>
      <c r="G58" s="191">
        <f>SUM(G50:G57)</f>
      </c>
      <c r="H58" s="201"/>
      <c r="I58" s="201">
        <f>SUM(I50:I57)</f>
      </c>
      <c r="J58" s="201"/>
      <c r="K58" s="202">
        <f>SUM(K50:K57)</f>
      </c>
      <c r="L58" s="229"/>
      <c r="M58" s="87"/>
      <c r="N58" s="87"/>
      <c r="O58" s="87"/>
      <c r="P58" s="87"/>
      <c r="Q58" s="87"/>
      <c r="R58" s="87"/>
      <c r="S58" s="87"/>
      <c r="T58" s="87"/>
      <c r="U58" s="175"/>
      <c r="V58" s="87"/>
      <c r="W58" s="87"/>
      <c r="X58" s="87"/>
      <c r="Y58" s="87"/>
      <c r="Z58" s="87"/>
      <c r="AA58" s="87"/>
      <c r="AB58" s="86"/>
      <c r="AC58" s="87"/>
    </row>
    <row x14ac:dyDescent="0.25" r="59" customHeight="1" ht="17.25" hidden="1">
      <c r="A59" s="226" t="s">
        <v>128</v>
      </c>
      <c r="B59" s="173" t="s">
        <v>2</v>
      </c>
      <c r="C59" s="174" t="s">
        <v>129</v>
      </c>
      <c r="D59" s="174" t="s">
        <v>130</v>
      </c>
      <c r="E59" s="174" t="s">
        <v>131</v>
      </c>
      <c r="F59" s="174" t="s">
        <v>132</v>
      </c>
      <c r="G59" s="174" t="s">
        <v>133</v>
      </c>
      <c r="H59" s="174" t="s">
        <v>7</v>
      </c>
      <c r="I59" s="174" t="s">
        <v>134</v>
      </c>
      <c r="J59" s="174" t="s">
        <v>90</v>
      </c>
      <c r="K59" s="174" t="s">
        <v>135</v>
      </c>
      <c r="L59" s="229"/>
      <c r="M59" s="87"/>
      <c r="N59" s="87"/>
      <c r="O59" s="87"/>
      <c r="P59" s="87"/>
      <c r="Q59" s="87"/>
      <c r="R59" s="87"/>
      <c r="S59" s="87"/>
      <c r="T59" s="87"/>
      <c r="U59" s="175"/>
      <c r="V59" s="87"/>
      <c r="W59" s="87"/>
      <c r="X59" s="87"/>
      <c r="Y59" s="87"/>
      <c r="Z59" s="87"/>
      <c r="AA59" s="87"/>
      <c r="AB59" s="86"/>
      <c r="AC59" s="87"/>
    </row>
    <row x14ac:dyDescent="0.25" r="60" customHeight="1" ht="17.45">
      <c r="A60" s="235">
        <f>A58+1</f>
        <v>25569.375</v>
      </c>
      <c r="B60" s="179" t="s">
        <v>46</v>
      </c>
      <c r="C60" s="183" t="s">
        <v>14</v>
      </c>
      <c r="D60" s="180"/>
      <c r="E60" s="180"/>
      <c r="F60" s="180"/>
      <c r="G60" s="180">
        <f>SUM(C60:F60)</f>
      </c>
      <c r="H60" s="237">
        <v>5500</v>
      </c>
      <c r="I60" s="125">
        <f>G60*H60</f>
      </c>
      <c r="J60" s="125">
        <f>I60*0.1</f>
      </c>
      <c r="K60" s="125">
        <f>SUM(I60:J60)</f>
      </c>
      <c r="L60" s="229"/>
      <c r="M60" s="87"/>
      <c r="N60" s="87"/>
      <c r="O60" s="87"/>
      <c r="P60" s="87"/>
      <c r="Q60" s="87"/>
      <c r="R60" s="87"/>
      <c r="S60" s="87"/>
      <c r="T60" s="87"/>
      <c r="U60" s="175"/>
      <c r="V60" s="87"/>
      <c r="W60" s="87"/>
      <c r="X60" s="87"/>
      <c r="Y60" s="87"/>
      <c r="Z60" s="87"/>
      <c r="AA60" s="87"/>
      <c r="AB60" s="86"/>
      <c r="AC60" s="87"/>
    </row>
    <row x14ac:dyDescent="0.25" r="61" customHeight="1" ht="17.45">
      <c r="A61" s="235">
        <f>A60</f>
        <v>25569.375</v>
      </c>
      <c r="B61" s="179" t="s">
        <v>137</v>
      </c>
      <c r="C61" s="180"/>
      <c r="D61" s="180"/>
      <c r="E61" s="180"/>
      <c r="F61" s="180"/>
      <c r="G61" s="180">
        <f>SUM(C61:F61)</f>
      </c>
      <c r="H61" s="237">
        <v>4500</v>
      </c>
      <c r="I61" s="125">
        <f>G61*H61</f>
      </c>
      <c r="J61" s="125">
        <f>I61*0.1</f>
      </c>
      <c r="K61" s="125">
        <f>SUM(I61:J61)</f>
      </c>
      <c r="L61" s="229"/>
      <c r="M61" s="87"/>
      <c r="N61" s="87"/>
      <c r="O61" s="87"/>
      <c r="P61" s="87"/>
      <c r="Q61" s="87"/>
      <c r="R61" s="87"/>
      <c r="S61" s="87"/>
      <c r="T61" s="87"/>
      <c r="U61" s="175"/>
      <c r="V61" s="87"/>
      <c r="W61" s="87"/>
      <c r="X61" s="87"/>
      <c r="Y61" s="87"/>
      <c r="Z61" s="87"/>
      <c r="AA61" s="87"/>
      <c r="AB61" s="86"/>
      <c r="AC61" s="87"/>
    </row>
    <row x14ac:dyDescent="0.25" r="62" customHeight="1" ht="17.45">
      <c r="A62" s="235">
        <f>A61</f>
        <v>25569.375</v>
      </c>
      <c r="B62" s="179" t="s">
        <v>178</v>
      </c>
      <c r="C62" s="180"/>
      <c r="D62" s="180"/>
      <c r="E62" s="180"/>
      <c r="F62" s="180"/>
      <c r="G62" s="180">
        <f>SUBTOTAL(9,C62:F62)</f>
      </c>
      <c r="H62" s="182">
        <v>5000</v>
      </c>
      <c r="I62" s="125">
        <f>G62*H62</f>
      </c>
      <c r="J62" s="125">
        <f>I62*0.1</f>
      </c>
      <c r="K62" s="125">
        <f>SUM(I62:J62)</f>
      </c>
      <c r="L62" s="229"/>
      <c r="M62" s="87"/>
      <c r="N62" s="87"/>
      <c r="O62" s="87"/>
      <c r="P62" s="87"/>
      <c r="Q62" s="87"/>
      <c r="R62" s="87"/>
      <c r="S62" s="87"/>
      <c r="T62" s="87"/>
      <c r="U62" s="175"/>
      <c r="V62" s="87"/>
      <c r="W62" s="87"/>
      <c r="X62" s="87"/>
      <c r="Y62" s="87"/>
      <c r="Z62" s="87"/>
      <c r="AA62" s="87"/>
      <c r="AB62" s="86"/>
      <c r="AC62" s="87"/>
    </row>
    <row x14ac:dyDescent="0.25" r="63" customHeight="1" ht="17.45">
      <c r="A63" s="235">
        <f>A62</f>
        <v>25569.375</v>
      </c>
      <c r="B63" s="179" t="s">
        <v>13</v>
      </c>
      <c r="C63" s="180"/>
      <c r="D63" s="180"/>
      <c r="E63" s="180"/>
      <c r="F63" s="180"/>
      <c r="G63" s="180">
        <f>SUM(C63:F63)</f>
      </c>
      <c r="H63" s="125">
        <v>6000</v>
      </c>
      <c r="I63" s="125">
        <f>G63*H63</f>
      </c>
      <c r="J63" s="125">
        <f>I63*0.1</f>
      </c>
      <c r="K63" s="125">
        <f>SUM(I63:J63)</f>
      </c>
      <c r="L63" s="229"/>
      <c r="M63" s="87"/>
      <c r="N63" s="87"/>
      <c r="O63" s="87"/>
      <c r="P63" s="87"/>
      <c r="Q63" s="87"/>
      <c r="R63" s="87"/>
      <c r="S63" s="87"/>
      <c r="T63" s="87"/>
      <c r="U63" s="175"/>
      <c r="V63" s="87"/>
      <c r="W63" s="87"/>
      <c r="X63" s="87"/>
      <c r="Y63" s="87"/>
      <c r="Z63" s="87"/>
      <c r="AA63" s="87"/>
      <c r="AB63" s="86"/>
      <c r="AC63" s="87"/>
    </row>
    <row x14ac:dyDescent="0.25" r="64" customHeight="1" ht="17.45">
      <c r="A64" s="235">
        <f>A63</f>
        <v>25569.375</v>
      </c>
      <c r="B64" s="179" t="s">
        <v>58</v>
      </c>
      <c r="C64" s="183">
        <v>4</v>
      </c>
      <c r="D64" s="180">
        <v>6</v>
      </c>
      <c r="E64" s="180"/>
      <c r="F64" s="180"/>
      <c r="G64" s="180">
        <f>SUM(C64:F64)</f>
      </c>
      <c r="H64" s="182">
        <v>5500</v>
      </c>
      <c r="I64" s="125">
        <f>G64*H64</f>
      </c>
      <c r="J64" s="125">
        <f>I64*0.1</f>
      </c>
      <c r="K64" s="125">
        <f>SUM(I64:J64)</f>
      </c>
      <c r="L64" s="229"/>
      <c r="M64" s="87"/>
      <c r="N64" s="87"/>
      <c r="O64" s="87"/>
      <c r="P64" s="87"/>
      <c r="Q64" s="87"/>
      <c r="R64" s="87"/>
      <c r="S64" s="87"/>
      <c r="T64" s="87"/>
      <c r="U64" s="175"/>
      <c r="V64" s="87"/>
      <c r="W64" s="87"/>
      <c r="X64" s="87"/>
      <c r="Y64" s="87"/>
      <c r="Z64" s="87"/>
      <c r="AA64" s="87"/>
      <c r="AB64" s="86"/>
      <c r="AC64" s="87"/>
    </row>
    <row x14ac:dyDescent="0.25" r="65" customHeight="1" ht="17.45">
      <c r="A65" s="235">
        <f>A64</f>
        <v>25569.375</v>
      </c>
      <c r="B65" s="179" t="s">
        <v>147</v>
      </c>
      <c r="C65" s="183">
        <v>5</v>
      </c>
      <c r="D65" s="180">
        <v>15</v>
      </c>
      <c r="E65" s="180">
        <v>15</v>
      </c>
      <c r="F65" s="180">
        <v>15</v>
      </c>
      <c r="G65" s="180">
        <f>SUM(C65:F65)</f>
      </c>
      <c r="H65" s="125">
        <v>5000</v>
      </c>
      <c r="I65" s="125">
        <f>G65*H65</f>
      </c>
      <c r="J65" s="125">
        <f>I65*0.1</f>
      </c>
      <c r="K65" s="125">
        <f>SUM(I65:J65)</f>
      </c>
      <c r="L65" s="229"/>
      <c r="M65" s="87"/>
      <c r="N65" s="87"/>
      <c r="O65" s="87"/>
      <c r="P65" s="87"/>
      <c r="Q65" s="87"/>
      <c r="R65" s="87"/>
      <c r="S65" s="87"/>
      <c r="T65" s="87"/>
      <c r="U65" s="175"/>
      <c r="V65" s="87"/>
      <c r="W65" s="87"/>
      <c r="X65" s="87"/>
      <c r="Y65" s="87"/>
      <c r="Z65" s="87"/>
      <c r="AA65" s="87"/>
      <c r="AB65" s="86"/>
      <c r="AC65" s="87"/>
    </row>
    <row x14ac:dyDescent="0.25" r="66" customHeight="1" ht="17.45">
      <c r="A66" s="235">
        <f>A65</f>
        <v>25569.375</v>
      </c>
      <c r="B66" s="179" t="s">
        <v>27</v>
      </c>
      <c r="C66" s="180"/>
      <c r="D66" s="180"/>
      <c r="E66" s="180"/>
      <c r="F66" s="180"/>
      <c r="G66" s="180">
        <f>SUM(C66:F66)</f>
      </c>
      <c r="H66" s="125">
        <v>5500</v>
      </c>
      <c r="I66" s="125">
        <f>G66*H66</f>
      </c>
      <c r="J66" s="125">
        <f>I66*0.1</f>
      </c>
      <c r="K66" s="125">
        <f>SUM(I66:J66)</f>
      </c>
      <c r="L66" s="229"/>
      <c r="M66" s="87"/>
      <c r="N66" s="87"/>
      <c r="O66" s="87"/>
      <c r="P66" s="87"/>
      <c r="Q66" s="87"/>
      <c r="R66" s="87"/>
      <c r="S66" s="87"/>
      <c r="T66" s="87"/>
      <c r="U66" s="175"/>
      <c r="V66" s="87"/>
      <c r="W66" s="87"/>
      <c r="X66" s="87"/>
      <c r="Y66" s="87"/>
      <c r="Z66" s="87"/>
      <c r="AA66" s="87"/>
      <c r="AB66" s="86"/>
      <c r="AC66" s="87"/>
    </row>
    <row x14ac:dyDescent="0.25" r="67" customHeight="1" ht="17.45">
      <c r="A67" s="235">
        <f>A66</f>
        <v>25569.375</v>
      </c>
      <c r="B67" s="179" t="s">
        <v>20</v>
      </c>
      <c r="C67" s="180"/>
      <c r="D67" s="180"/>
      <c r="E67" s="180"/>
      <c r="F67" s="180"/>
      <c r="G67" s="180">
        <f>SUM(C67:F67)</f>
      </c>
      <c r="H67" s="237">
        <v>5500</v>
      </c>
      <c r="I67" s="125">
        <f>G67*H67</f>
      </c>
      <c r="J67" s="125">
        <f>I67*0.1</f>
      </c>
      <c r="K67" s="125">
        <f>SUM(I67:J67)</f>
      </c>
      <c r="L67" s="229"/>
      <c r="M67" s="87"/>
      <c r="N67" s="87"/>
      <c r="O67" s="87"/>
      <c r="P67" s="87"/>
      <c r="Q67" s="87"/>
      <c r="R67" s="87"/>
      <c r="S67" s="87"/>
      <c r="T67" s="87"/>
      <c r="U67" s="175"/>
      <c r="V67" s="87"/>
      <c r="W67" s="87"/>
      <c r="X67" s="87"/>
      <c r="Y67" s="87"/>
      <c r="Z67" s="87"/>
      <c r="AA67" s="87"/>
      <c r="AB67" s="86"/>
      <c r="AC67" s="87"/>
    </row>
    <row x14ac:dyDescent="0.25" r="68" customHeight="1" ht="17.45">
      <c r="A68" s="235">
        <f>A67</f>
        <v>25569.375</v>
      </c>
      <c r="B68" s="179" t="s">
        <v>31</v>
      </c>
      <c r="C68" s="180"/>
      <c r="D68" s="180"/>
      <c r="E68" s="180"/>
      <c r="F68" s="180"/>
      <c r="G68" s="180">
        <f>SUM(C68:F68)</f>
      </c>
      <c r="H68" s="125">
        <v>6000</v>
      </c>
      <c r="I68" s="125">
        <f>G68*H68</f>
      </c>
      <c r="J68" s="125">
        <f>I68*0.1</f>
      </c>
      <c r="K68" s="125">
        <f>SUM(I68:J68)</f>
      </c>
      <c r="L68" s="229"/>
      <c r="M68" s="87"/>
      <c r="N68" s="87"/>
      <c r="O68" s="87"/>
      <c r="P68" s="87"/>
      <c r="Q68" s="87"/>
      <c r="R68" s="87"/>
      <c r="S68" s="87"/>
      <c r="T68" s="87"/>
      <c r="U68" s="175"/>
      <c r="V68" s="87"/>
      <c r="W68" s="87"/>
      <c r="X68" s="87"/>
      <c r="Y68" s="87"/>
      <c r="Z68" s="87"/>
      <c r="AA68" s="87"/>
      <c r="AB68" s="86"/>
      <c r="AC68" s="87"/>
    </row>
    <row x14ac:dyDescent="0.25" r="69" customHeight="1" ht="17.45">
      <c r="A69" s="235">
        <f>A68</f>
        <v>25569.375</v>
      </c>
      <c r="B69" s="179" t="s">
        <v>71</v>
      </c>
      <c r="C69" s="180"/>
      <c r="D69" s="180"/>
      <c r="E69" s="180"/>
      <c r="F69" s="180"/>
      <c r="G69" s="180">
        <f>SUM(C69:F69)</f>
      </c>
      <c r="H69" s="125">
        <v>6000</v>
      </c>
      <c r="I69" s="125">
        <f>G69*H69</f>
      </c>
      <c r="J69" s="125">
        <f>I69*0.1</f>
      </c>
      <c r="K69" s="125">
        <f>SUM(I69:J69)</f>
      </c>
      <c r="L69" s="229"/>
      <c r="M69" s="87"/>
      <c r="N69" s="87"/>
      <c r="O69" s="87"/>
      <c r="P69" s="87"/>
      <c r="Q69" s="87"/>
      <c r="R69" s="87"/>
      <c r="S69" s="87"/>
      <c r="T69" s="87"/>
      <c r="U69" s="175"/>
      <c r="V69" s="87"/>
      <c r="W69" s="87"/>
      <c r="X69" s="87"/>
      <c r="Y69" s="87"/>
      <c r="Z69" s="87"/>
      <c r="AA69" s="87"/>
      <c r="AB69" s="86"/>
      <c r="AC69" s="87"/>
    </row>
    <row x14ac:dyDescent="0.25" r="70" customHeight="1" ht="17.45">
      <c r="A70" s="235">
        <f>A69</f>
        <v>25569.375</v>
      </c>
      <c r="B70" s="184" t="s">
        <v>49</v>
      </c>
      <c r="C70" s="180"/>
      <c r="D70" s="180">
        <v>11</v>
      </c>
      <c r="E70" s="180"/>
      <c r="F70" s="180"/>
      <c r="G70" s="180">
        <f>SUM(C70:F70)</f>
      </c>
      <c r="H70" s="182">
        <v>6000</v>
      </c>
      <c r="I70" s="125">
        <f>G70*H70</f>
      </c>
      <c r="J70" s="125">
        <f>I70*0.1</f>
      </c>
      <c r="K70" s="125">
        <f>SUM(I70:J70)</f>
      </c>
      <c r="L70" s="229"/>
      <c r="M70" s="87"/>
      <c r="N70" s="87"/>
      <c r="O70" s="87"/>
      <c r="P70" s="87"/>
      <c r="Q70" s="87"/>
      <c r="R70" s="87"/>
      <c r="S70" s="87"/>
      <c r="T70" s="87"/>
      <c r="U70" s="175"/>
      <c r="V70" s="87"/>
      <c r="W70" s="87"/>
      <c r="X70" s="87"/>
      <c r="Y70" s="87"/>
      <c r="Z70" s="87"/>
      <c r="AA70" s="87"/>
      <c r="AB70" s="86"/>
      <c r="AC70" s="87"/>
    </row>
    <row x14ac:dyDescent="0.25" r="71" customHeight="1" ht="17.45">
      <c r="A71" s="235">
        <f>A70</f>
        <v>25569.375</v>
      </c>
      <c r="B71" s="179" t="s">
        <v>9</v>
      </c>
      <c r="C71" s="180"/>
      <c r="D71" s="180">
        <v>5</v>
      </c>
      <c r="E71" s="180"/>
      <c r="F71" s="180"/>
      <c r="G71" s="180">
        <f>SUM(C71:F71)</f>
      </c>
      <c r="H71" s="125">
        <v>6000</v>
      </c>
      <c r="I71" s="125">
        <f>G71*H71</f>
      </c>
      <c r="J71" s="125">
        <f>I71*0.1</f>
      </c>
      <c r="K71" s="125">
        <f>SUM(I71:J71)</f>
      </c>
      <c r="L71" s="229"/>
      <c r="M71" s="87"/>
      <c r="N71" s="87"/>
      <c r="O71" s="87"/>
      <c r="P71" s="87"/>
      <c r="Q71" s="87"/>
      <c r="R71" s="87"/>
      <c r="S71" s="87"/>
      <c r="T71" s="87"/>
      <c r="U71" s="175"/>
      <c r="V71" s="87"/>
      <c r="W71" s="87"/>
      <c r="X71" s="87"/>
      <c r="Y71" s="87"/>
      <c r="Z71" s="87"/>
      <c r="AA71" s="87"/>
      <c r="AB71" s="86"/>
      <c r="AC71" s="87"/>
    </row>
    <row x14ac:dyDescent="0.25" r="72" customHeight="1" ht="17.45">
      <c r="A72" s="235">
        <f>A71</f>
        <v>25569.375</v>
      </c>
      <c r="B72" s="179" t="s">
        <v>78</v>
      </c>
      <c r="C72" s="180"/>
      <c r="D72" s="180"/>
      <c r="E72" s="180"/>
      <c r="F72" s="180"/>
      <c r="G72" s="180">
        <f>SUM(C72:F72)</f>
      </c>
      <c r="H72" s="125">
        <v>6500</v>
      </c>
      <c r="I72" s="125">
        <f>G72*H72</f>
      </c>
      <c r="J72" s="125">
        <f>I72*0.1</f>
      </c>
      <c r="K72" s="125">
        <f>SUM(I72:J72)</f>
      </c>
      <c r="L72" s="229"/>
      <c r="M72" s="87"/>
      <c r="N72" s="87"/>
      <c r="O72" s="87"/>
      <c r="P72" s="87"/>
      <c r="Q72" s="87"/>
      <c r="R72" s="87"/>
      <c r="S72" s="87"/>
      <c r="T72" s="87"/>
      <c r="U72" s="175"/>
      <c r="V72" s="87"/>
      <c r="W72" s="87"/>
      <c r="X72" s="87"/>
      <c r="Y72" s="87"/>
      <c r="Z72" s="87"/>
      <c r="AA72" s="87"/>
      <c r="AB72" s="86"/>
      <c r="AC72" s="87"/>
    </row>
    <row x14ac:dyDescent="0.25" r="73" customHeight="1" ht="17.45">
      <c r="A73" s="235">
        <f>A72</f>
        <v>25569.375</v>
      </c>
      <c r="B73" s="179" t="s">
        <v>55</v>
      </c>
      <c r="C73" s="180"/>
      <c r="D73" s="180"/>
      <c r="E73" s="180"/>
      <c r="F73" s="180"/>
      <c r="G73" s="180">
        <f>SUM(C73:F73)</f>
      </c>
      <c r="H73" s="125">
        <v>6500</v>
      </c>
      <c r="I73" s="125">
        <f>G73*H73</f>
      </c>
      <c r="J73" s="125">
        <f>I73*0.1</f>
      </c>
      <c r="K73" s="125">
        <f>SUM(I73:J73)</f>
      </c>
      <c r="L73" s="229"/>
      <c r="M73" s="87"/>
      <c r="N73" s="87"/>
      <c r="O73" s="87"/>
      <c r="P73" s="87"/>
      <c r="Q73" s="87"/>
      <c r="R73" s="87"/>
      <c r="S73" s="87"/>
      <c r="T73" s="87"/>
      <c r="U73" s="175"/>
      <c r="V73" s="87"/>
      <c r="W73" s="87"/>
      <c r="X73" s="87"/>
      <c r="Y73" s="87"/>
      <c r="Z73" s="87"/>
      <c r="AA73" s="87"/>
      <c r="AB73" s="86"/>
      <c r="AC73" s="87"/>
    </row>
    <row x14ac:dyDescent="0.25" r="74" customHeight="1" ht="17.45">
      <c r="A74" s="235">
        <f>A73</f>
        <v>25569.375</v>
      </c>
      <c r="B74" s="179" t="s">
        <v>80</v>
      </c>
      <c r="C74" s="180"/>
      <c r="D74" s="180">
        <v>23</v>
      </c>
      <c r="E74" s="180"/>
      <c r="F74" s="180"/>
      <c r="G74" s="180">
        <f>SUM(C74:F74)</f>
      </c>
      <c r="H74" s="125">
        <v>6000</v>
      </c>
      <c r="I74" s="125">
        <f>G74*H74</f>
      </c>
      <c r="J74" s="185"/>
      <c r="K74" s="125">
        <f>SUM(I74:J74)</f>
      </c>
      <c r="L74" s="229"/>
      <c r="M74" s="87"/>
      <c r="N74" s="87"/>
      <c r="O74" s="87"/>
      <c r="P74" s="87"/>
      <c r="Q74" s="87"/>
      <c r="R74" s="87"/>
      <c r="S74" s="87"/>
      <c r="T74" s="87"/>
      <c r="U74" s="175"/>
      <c r="V74" s="87"/>
      <c r="W74" s="87"/>
      <c r="X74" s="87"/>
      <c r="Y74" s="87"/>
      <c r="Z74" s="87"/>
      <c r="AA74" s="87"/>
      <c r="AB74" s="86"/>
      <c r="AC74" s="87"/>
    </row>
    <row x14ac:dyDescent="0.25" r="75" customHeight="1" ht="17.45">
      <c r="A75" s="235">
        <f>A74</f>
        <v>25569.375</v>
      </c>
      <c r="B75" s="179" t="s">
        <v>67</v>
      </c>
      <c r="C75" s="180"/>
      <c r="D75" s="180">
        <v>7</v>
      </c>
      <c r="E75" s="180">
        <v>6</v>
      </c>
      <c r="F75" s="180"/>
      <c r="G75" s="180">
        <f>SUM(C75:F75)</f>
      </c>
      <c r="H75" s="182">
        <v>5500</v>
      </c>
      <c r="I75" s="125">
        <f>G75*H75</f>
      </c>
      <c r="J75" s="125">
        <f>I75*0.1</f>
      </c>
      <c r="K75" s="125">
        <f>SUM(I75:J75)</f>
      </c>
      <c r="L75" s="229"/>
      <c r="M75" s="87"/>
      <c r="N75" s="87"/>
      <c r="O75" s="87"/>
      <c r="P75" s="87"/>
      <c r="Q75" s="87"/>
      <c r="R75" s="87"/>
      <c r="S75" s="87"/>
      <c r="T75" s="87"/>
      <c r="U75" s="175"/>
      <c r="V75" s="87"/>
      <c r="W75" s="87"/>
      <c r="X75" s="87"/>
      <c r="Y75" s="87"/>
      <c r="Z75" s="87"/>
      <c r="AA75" s="87"/>
      <c r="AB75" s="86"/>
      <c r="AC75" s="87"/>
    </row>
    <row x14ac:dyDescent="0.25" r="76" customHeight="1" ht="17.45">
      <c r="A76" s="235">
        <f>A75</f>
        <v>25569.375</v>
      </c>
      <c r="B76" s="186" t="s">
        <v>74</v>
      </c>
      <c r="C76" s="180"/>
      <c r="D76" s="180"/>
      <c r="E76" s="180"/>
      <c r="F76" s="180"/>
      <c r="G76" s="180">
        <f>SUM(C76:F76)</f>
      </c>
      <c r="H76" s="187">
        <v>5000</v>
      </c>
      <c r="I76" s="125">
        <f>G76*H76</f>
      </c>
      <c r="J76" s="125">
        <f>I76*0.1</f>
      </c>
      <c r="K76" s="125">
        <f>SUM(I76:J76)</f>
      </c>
      <c r="L76" s="229"/>
      <c r="M76" s="87"/>
      <c r="N76" s="87"/>
      <c r="O76" s="87"/>
      <c r="P76" s="87"/>
      <c r="Q76" s="87"/>
      <c r="R76" s="87"/>
      <c r="S76" s="87"/>
      <c r="T76" s="87"/>
      <c r="U76" s="175"/>
      <c r="V76" s="87"/>
      <c r="W76" s="87"/>
      <c r="X76" s="87"/>
      <c r="Y76" s="87"/>
      <c r="Z76" s="87"/>
      <c r="AA76" s="87"/>
      <c r="AB76" s="86"/>
      <c r="AC76" s="87"/>
    </row>
    <row x14ac:dyDescent="0.25" r="77" customHeight="1" ht="17.45">
      <c r="A77" s="235">
        <f>A76</f>
        <v>25569.375</v>
      </c>
      <c r="B77" s="179" t="s">
        <v>11</v>
      </c>
      <c r="C77" s="180"/>
      <c r="D77" s="180"/>
      <c r="E77" s="180"/>
      <c r="F77" s="180"/>
      <c r="G77" s="180">
        <f>SUM(C77:F77)</f>
      </c>
      <c r="H77" s="125">
        <v>6000</v>
      </c>
      <c r="I77" s="125">
        <f>G77*H77</f>
      </c>
      <c r="J77" s="125">
        <f>I77*0.1</f>
      </c>
      <c r="K77" s="125">
        <f>SUM(I77:J77)</f>
      </c>
      <c r="L77" s="229"/>
      <c r="M77" s="87"/>
      <c r="N77" s="87"/>
      <c r="O77" s="87"/>
      <c r="P77" s="87"/>
      <c r="Q77" s="87"/>
      <c r="R77" s="87"/>
      <c r="S77" s="87"/>
      <c r="T77" s="87"/>
      <c r="U77" s="175"/>
      <c r="V77" s="87"/>
      <c r="W77" s="87"/>
      <c r="X77" s="87"/>
      <c r="Y77" s="87"/>
      <c r="Z77" s="87"/>
      <c r="AA77" s="87"/>
      <c r="AB77" s="86"/>
      <c r="AC77" s="87"/>
    </row>
    <row x14ac:dyDescent="0.25" r="78" customHeight="1" ht="17.45">
      <c r="A78" s="235">
        <f>A77</f>
        <v>25569.375</v>
      </c>
      <c r="B78" s="179" t="s">
        <v>22</v>
      </c>
      <c r="C78" s="180"/>
      <c r="D78" s="180"/>
      <c r="E78" s="180"/>
      <c r="F78" s="180"/>
      <c r="G78" s="180">
        <f>SUM(C78:F78)</f>
      </c>
      <c r="H78" s="182">
        <v>4800</v>
      </c>
      <c r="I78" s="125">
        <f>G78*H78</f>
      </c>
      <c r="J78" s="125">
        <f>I78*0.1</f>
      </c>
      <c r="K78" s="125">
        <f>SUM(I78:J78)</f>
      </c>
      <c r="L78" s="229"/>
      <c r="M78" s="87"/>
      <c r="N78" s="87"/>
      <c r="O78" s="87"/>
      <c r="P78" s="87"/>
      <c r="Q78" s="87"/>
      <c r="R78" s="87"/>
      <c r="S78" s="87"/>
      <c r="T78" s="87"/>
      <c r="U78" s="175"/>
      <c r="V78" s="87"/>
      <c r="W78" s="87"/>
      <c r="X78" s="87"/>
      <c r="Y78" s="87"/>
      <c r="Z78" s="87"/>
      <c r="AA78" s="87"/>
      <c r="AB78" s="86"/>
      <c r="AC78" s="87"/>
    </row>
    <row x14ac:dyDescent="0.25" r="79" customHeight="1" ht="17.45">
      <c r="A79" s="235">
        <f>A78</f>
        <v>25569.375</v>
      </c>
      <c r="B79" s="186" t="s">
        <v>84</v>
      </c>
      <c r="C79" s="180"/>
      <c r="D79" s="180"/>
      <c r="E79" s="180"/>
      <c r="F79" s="180"/>
      <c r="G79" s="180">
        <f>SUM(C79:F79)</f>
      </c>
      <c r="H79" s="182">
        <v>4800</v>
      </c>
      <c r="I79" s="125">
        <f>G79*H79</f>
      </c>
      <c r="J79" s="125">
        <f>I79*0.1</f>
      </c>
      <c r="K79" s="125">
        <f>SUM(I79:J79)</f>
      </c>
      <c r="L79" s="229"/>
      <c r="M79" s="87"/>
      <c r="N79" s="87"/>
      <c r="O79" s="87"/>
      <c r="P79" s="87"/>
      <c r="Q79" s="87"/>
      <c r="R79" s="87"/>
      <c r="S79" s="87"/>
      <c r="T79" s="87"/>
      <c r="U79" s="175"/>
      <c r="V79" s="87"/>
      <c r="W79" s="87"/>
      <c r="X79" s="87"/>
      <c r="Y79" s="87"/>
      <c r="Z79" s="87"/>
      <c r="AA79" s="87"/>
      <c r="AB79" s="86"/>
      <c r="AC79" s="87"/>
    </row>
    <row x14ac:dyDescent="0.25" r="80" customHeight="1" ht="17.45">
      <c r="A80" s="235">
        <f>A79</f>
        <v>25569.375</v>
      </c>
      <c r="B80" s="179" t="s">
        <v>17</v>
      </c>
      <c r="C80" s="180"/>
      <c r="D80" s="180"/>
      <c r="E80" s="180"/>
      <c r="F80" s="180"/>
      <c r="G80" s="180">
        <f>SUM(C80:F80)</f>
      </c>
      <c r="H80" s="125">
        <v>6000</v>
      </c>
      <c r="I80" s="125">
        <f>G80*H80</f>
      </c>
      <c r="J80" s="185"/>
      <c r="K80" s="125">
        <f>SUM(I80:J80)</f>
      </c>
      <c r="L80" s="229"/>
      <c r="M80" s="87"/>
      <c r="N80" s="87"/>
      <c r="O80" s="87"/>
      <c r="P80" s="87"/>
      <c r="Q80" s="87"/>
      <c r="R80" s="87"/>
      <c r="S80" s="87"/>
      <c r="T80" s="87"/>
      <c r="U80" s="175"/>
      <c r="V80" s="87"/>
      <c r="W80" s="87"/>
      <c r="X80" s="87"/>
      <c r="Y80" s="87"/>
      <c r="Z80" s="87"/>
      <c r="AA80" s="87"/>
      <c r="AB80" s="86"/>
      <c r="AC80" s="87"/>
    </row>
    <row x14ac:dyDescent="0.25" r="81" customHeight="1" ht="17.45">
      <c r="A81" s="235">
        <f>A80</f>
        <v>25569.375</v>
      </c>
      <c r="B81" s="179" t="s">
        <v>29</v>
      </c>
      <c r="C81" s="188" t="s">
        <v>14</v>
      </c>
      <c r="D81" s="180">
        <v>14</v>
      </c>
      <c r="E81" s="180">
        <v>14</v>
      </c>
      <c r="F81" s="180"/>
      <c r="G81" s="180">
        <f>SUM(C81:F81)</f>
      </c>
      <c r="H81" s="125">
        <v>5500</v>
      </c>
      <c r="I81" s="125">
        <f>G81*H81</f>
      </c>
      <c r="J81" s="125">
        <f>I81*0.1</f>
      </c>
      <c r="K81" s="125">
        <f>SUM(I81:J81)</f>
      </c>
      <c r="L81" s="229"/>
      <c r="M81" s="87"/>
      <c r="N81" s="87"/>
      <c r="O81" s="87"/>
      <c r="P81" s="87"/>
      <c r="Q81" s="87"/>
      <c r="R81" s="87"/>
      <c r="S81" s="87"/>
      <c r="T81" s="87"/>
      <c r="U81" s="175"/>
      <c r="V81" s="87"/>
      <c r="W81" s="87"/>
      <c r="X81" s="87"/>
      <c r="Y81" s="87"/>
      <c r="Z81" s="87"/>
      <c r="AA81" s="87"/>
      <c r="AB81" s="86"/>
      <c r="AC81" s="87"/>
    </row>
    <row x14ac:dyDescent="0.25" r="82" customHeight="1" ht="17.45">
      <c r="A82" s="235">
        <f>A81</f>
        <v>25569.375</v>
      </c>
      <c r="B82" s="179" t="s">
        <v>15</v>
      </c>
      <c r="C82" s="180"/>
      <c r="D82" s="180"/>
      <c r="E82" s="180"/>
      <c r="F82" s="180"/>
      <c r="G82" s="180">
        <f>SUM(C82:F82)</f>
      </c>
      <c r="H82" s="182">
        <v>4800</v>
      </c>
      <c r="I82" s="125">
        <f>G82*H82</f>
      </c>
      <c r="J82" s="125">
        <f>I82*0.1</f>
      </c>
      <c r="K82" s="125">
        <f>SUM(I82:J82)</f>
      </c>
      <c r="L82" s="229"/>
      <c r="M82" s="87"/>
      <c r="N82" s="87"/>
      <c r="O82" s="87"/>
      <c r="P82" s="87"/>
      <c r="Q82" s="87"/>
      <c r="R82" s="87"/>
      <c r="S82" s="87"/>
      <c r="T82" s="87"/>
      <c r="U82" s="175"/>
      <c r="V82" s="87"/>
      <c r="W82" s="87"/>
      <c r="X82" s="87"/>
      <c r="Y82" s="87"/>
      <c r="Z82" s="87"/>
      <c r="AA82" s="87"/>
      <c r="AB82" s="86"/>
      <c r="AC82" s="87"/>
    </row>
    <row x14ac:dyDescent="0.25" r="83" customHeight="1" ht="17.45">
      <c r="A83" s="235">
        <f>A82</f>
        <v>25569.375</v>
      </c>
      <c r="B83" s="179" t="s">
        <v>21</v>
      </c>
      <c r="C83" s="188" t="s">
        <v>14</v>
      </c>
      <c r="D83" s="180">
        <v>13</v>
      </c>
      <c r="E83" s="180"/>
      <c r="F83" s="180"/>
      <c r="G83" s="180">
        <f>SUM(C83:F83)</f>
      </c>
      <c r="H83" s="237">
        <v>5500</v>
      </c>
      <c r="I83" s="125">
        <f>G83*H83</f>
      </c>
      <c r="J83" s="125">
        <f>I83*0.1</f>
      </c>
      <c r="K83" s="125">
        <f>SUM(I83:J83)</f>
      </c>
      <c r="L83" s="229"/>
      <c r="M83" s="87"/>
      <c r="N83" s="87"/>
      <c r="O83" s="87"/>
      <c r="P83" s="87"/>
      <c r="Q83" s="87"/>
      <c r="R83" s="87"/>
      <c r="S83" s="87"/>
      <c r="T83" s="87"/>
      <c r="U83" s="175"/>
      <c r="V83" s="87"/>
      <c r="W83" s="87"/>
      <c r="X83" s="87"/>
      <c r="Y83" s="87"/>
      <c r="Z83" s="87"/>
      <c r="AA83" s="87"/>
      <c r="AB83" s="86"/>
      <c r="AC83" s="87"/>
    </row>
    <row x14ac:dyDescent="0.25" r="84" customHeight="1" ht="17.45">
      <c r="A84" s="235">
        <f>A83</f>
        <v>25569.375</v>
      </c>
      <c r="B84" s="179" t="s">
        <v>52</v>
      </c>
      <c r="C84" s="180"/>
      <c r="D84" s="180">
        <v>14</v>
      </c>
      <c r="E84" s="180">
        <v>8</v>
      </c>
      <c r="F84" s="180"/>
      <c r="G84" s="180">
        <f>SUM(C84:F84)</f>
      </c>
      <c r="H84" s="237">
        <v>5500</v>
      </c>
      <c r="I84" s="125">
        <f>G84*H84</f>
      </c>
      <c r="J84" s="125">
        <f>I84*0.1</f>
      </c>
      <c r="K84" s="125">
        <f>SUM(I84:J84)</f>
      </c>
      <c r="L84" s="229"/>
      <c r="M84" s="87"/>
      <c r="N84" s="87"/>
      <c r="O84" s="87"/>
      <c r="P84" s="87"/>
      <c r="Q84" s="87"/>
      <c r="R84" s="87"/>
      <c r="S84" s="87"/>
      <c r="T84" s="87"/>
      <c r="U84" s="175"/>
      <c r="V84" s="87"/>
      <c r="W84" s="87"/>
      <c r="X84" s="87"/>
      <c r="Y84" s="87"/>
      <c r="Z84" s="87"/>
      <c r="AA84" s="87"/>
      <c r="AB84" s="86"/>
      <c r="AC84" s="87"/>
    </row>
    <row x14ac:dyDescent="0.25" r="85" customHeight="1" ht="17.45">
      <c r="A85" s="235">
        <f>A84</f>
        <v>25569.375</v>
      </c>
      <c r="B85" s="186" t="s">
        <v>61</v>
      </c>
      <c r="C85" s="180"/>
      <c r="D85" s="180"/>
      <c r="E85" s="180"/>
      <c r="F85" s="180"/>
      <c r="G85" s="180">
        <f>SUM(C85:F85)</f>
      </c>
      <c r="H85" s="237">
        <v>5500</v>
      </c>
      <c r="I85" s="125">
        <f>G85*H85</f>
      </c>
      <c r="J85" s="125">
        <f>I85*0.1</f>
      </c>
      <c r="K85" s="125">
        <f>SUM(I85:J85)</f>
      </c>
      <c r="L85" s="229"/>
      <c r="M85" s="87"/>
      <c r="N85" s="87"/>
      <c r="O85" s="87"/>
      <c r="P85" s="87"/>
      <c r="Q85" s="87"/>
      <c r="R85" s="87"/>
      <c r="S85" s="87"/>
      <c r="T85" s="87"/>
      <c r="U85" s="175"/>
      <c r="V85" s="87"/>
      <c r="W85" s="87"/>
      <c r="X85" s="87"/>
      <c r="Y85" s="87"/>
      <c r="Z85" s="87"/>
      <c r="AA85" s="87"/>
      <c r="AB85" s="86"/>
      <c r="AC85" s="87"/>
    </row>
    <row x14ac:dyDescent="0.25" r="86" customHeight="1" ht="17.45">
      <c r="A86" s="235">
        <f>A85</f>
        <v>25569.375</v>
      </c>
      <c r="B86" s="179" t="s">
        <v>33</v>
      </c>
      <c r="C86" s="180"/>
      <c r="D86" s="180"/>
      <c r="E86" s="180"/>
      <c r="F86" s="180"/>
      <c r="G86" s="180">
        <f>SUM(C86:F86)</f>
      </c>
      <c r="H86" s="182">
        <v>5500</v>
      </c>
      <c r="I86" s="125">
        <f>G86*H86</f>
      </c>
      <c r="J86" s="125">
        <f>I86*0.1</f>
      </c>
      <c r="K86" s="125">
        <f>SUM(I86:J86)</f>
      </c>
      <c r="L86" s="229"/>
      <c r="M86" s="87"/>
      <c r="N86" s="87"/>
      <c r="O86" s="87"/>
      <c r="P86" s="87"/>
      <c r="Q86" s="87"/>
      <c r="R86" s="87"/>
      <c r="S86" s="87"/>
      <c r="T86" s="87"/>
      <c r="U86" s="175"/>
      <c r="V86" s="87"/>
      <c r="W86" s="87"/>
      <c r="X86" s="87"/>
      <c r="Y86" s="87"/>
      <c r="Z86" s="87"/>
      <c r="AA86" s="87"/>
      <c r="AB86" s="86"/>
      <c r="AC86" s="87"/>
    </row>
    <row x14ac:dyDescent="0.25" r="87" customHeight="1" ht="17.45">
      <c r="A87" s="235">
        <f>A86</f>
        <v>25569.375</v>
      </c>
      <c r="B87" s="179" t="s">
        <v>30</v>
      </c>
      <c r="C87" s="180"/>
      <c r="D87" s="180">
        <v>14</v>
      </c>
      <c r="E87" s="180"/>
      <c r="F87" s="180"/>
      <c r="G87" s="180">
        <f>SUM(C87:F87)</f>
      </c>
      <c r="H87" s="125">
        <v>6000</v>
      </c>
      <c r="I87" s="125">
        <f>G87*H87</f>
      </c>
      <c r="J87" s="125">
        <f>I87*0.1</f>
      </c>
      <c r="K87" s="125">
        <f>SUM(I87:J87)</f>
      </c>
      <c r="L87" s="229"/>
      <c r="M87" s="87"/>
      <c r="N87" s="87"/>
      <c r="O87" s="87"/>
      <c r="P87" s="87"/>
      <c r="Q87" s="87"/>
      <c r="R87" s="87"/>
      <c r="S87" s="87"/>
      <c r="T87" s="87"/>
      <c r="U87" s="175"/>
      <c r="V87" s="87"/>
      <c r="W87" s="87"/>
      <c r="X87" s="87"/>
      <c r="Y87" s="87"/>
      <c r="Z87" s="87"/>
      <c r="AA87" s="87"/>
      <c r="AB87" s="86"/>
      <c r="AC87" s="87"/>
    </row>
    <row x14ac:dyDescent="0.25" r="88" customHeight="1" ht="17.45">
      <c r="A88" s="235">
        <f>A87</f>
        <v>25569.375</v>
      </c>
      <c r="B88" s="179" t="s">
        <v>28</v>
      </c>
      <c r="C88" s="188" t="s">
        <v>14</v>
      </c>
      <c r="D88" s="180"/>
      <c r="E88" s="180"/>
      <c r="F88" s="180"/>
      <c r="G88" s="180">
        <f>SUM(C88:F88)</f>
      </c>
      <c r="H88" s="237">
        <v>5500</v>
      </c>
      <c r="I88" s="125">
        <f>G88*H88</f>
      </c>
      <c r="J88" s="125">
        <f>I88*0.1</f>
      </c>
      <c r="K88" s="125">
        <f>SUM(I88:J88)</f>
      </c>
      <c r="L88" s="229"/>
      <c r="M88" s="87"/>
      <c r="N88" s="87"/>
      <c r="O88" s="87"/>
      <c r="P88" s="87"/>
      <c r="Q88" s="87"/>
      <c r="R88" s="87"/>
      <c r="S88" s="87"/>
      <c r="T88" s="87"/>
      <c r="U88" s="175"/>
      <c r="V88" s="87"/>
      <c r="W88" s="87"/>
      <c r="X88" s="87"/>
      <c r="Y88" s="87"/>
      <c r="Z88" s="87"/>
      <c r="AA88" s="87"/>
      <c r="AB88" s="86"/>
      <c r="AC88" s="87"/>
    </row>
    <row x14ac:dyDescent="0.25" r="89" customHeight="1" ht="17.45">
      <c r="A89" s="235">
        <f>A88</f>
        <v>25569.375</v>
      </c>
      <c r="B89" s="179" t="s">
        <v>12</v>
      </c>
      <c r="C89" s="180"/>
      <c r="D89" s="180">
        <v>7</v>
      </c>
      <c r="E89" s="180"/>
      <c r="F89" s="180"/>
      <c r="G89" s="180">
        <f>SUM(C89:F89)</f>
      </c>
      <c r="H89" s="125">
        <v>6000</v>
      </c>
      <c r="I89" s="125">
        <f>G89*H89</f>
      </c>
      <c r="J89" s="125">
        <f>I89*0.1</f>
      </c>
      <c r="K89" s="125">
        <f>SUM(I89:J89)</f>
      </c>
      <c r="L89" s="229"/>
      <c r="M89" s="87"/>
      <c r="N89" s="87"/>
      <c r="O89" s="87"/>
      <c r="P89" s="87"/>
      <c r="Q89" s="87"/>
      <c r="R89" s="87"/>
      <c r="S89" s="87"/>
      <c r="T89" s="87"/>
      <c r="U89" s="175"/>
      <c r="V89" s="87"/>
      <c r="W89" s="87"/>
      <c r="X89" s="87"/>
      <c r="Y89" s="87"/>
      <c r="Z89" s="87"/>
      <c r="AA89" s="87"/>
      <c r="AB89" s="86"/>
      <c r="AC89" s="87"/>
    </row>
    <row x14ac:dyDescent="0.25" r="90" customHeight="1" ht="17.45">
      <c r="A90" s="235">
        <f>A89</f>
        <v>25569.375</v>
      </c>
      <c r="B90" s="179" t="s">
        <v>100</v>
      </c>
      <c r="C90" s="180"/>
      <c r="D90" s="180"/>
      <c r="E90" s="180"/>
      <c r="F90" s="180"/>
      <c r="G90" s="180">
        <f>SUM(C90:F90)</f>
      </c>
      <c r="H90" s="182">
        <v>5500</v>
      </c>
      <c r="I90" s="125">
        <f>G90*H90</f>
      </c>
      <c r="J90" s="125">
        <f>I90*0.1</f>
      </c>
      <c r="K90" s="125">
        <f>SUM(I90:J90)</f>
      </c>
      <c r="L90" s="229"/>
      <c r="M90" s="87"/>
      <c r="N90" s="87"/>
      <c r="O90" s="87"/>
      <c r="P90" s="87"/>
      <c r="Q90" s="87"/>
      <c r="R90" s="87"/>
      <c r="S90" s="87"/>
      <c r="T90" s="87"/>
      <c r="U90" s="175"/>
      <c r="V90" s="87"/>
      <c r="W90" s="87"/>
      <c r="X90" s="87"/>
      <c r="Y90" s="87"/>
      <c r="Z90" s="87"/>
      <c r="AA90" s="87"/>
      <c r="AB90" s="86"/>
      <c r="AC90" s="87"/>
    </row>
    <row x14ac:dyDescent="0.25" r="91" customHeight="1" ht="17.45">
      <c r="A91" s="235">
        <f>A90</f>
        <v>25569.375</v>
      </c>
      <c r="B91" s="186" t="s">
        <v>37</v>
      </c>
      <c r="C91" s="180"/>
      <c r="D91" s="180">
        <v>5</v>
      </c>
      <c r="E91" s="180"/>
      <c r="F91" s="180"/>
      <c r="G91" s="180">
        <f>SUM(C91:F91)</f>
      </c>
      <c r="H91" s="125">
        <v>6500</v>
      </c>
      <c r="I91" s="125">
        <f>G91*H91</f>
      </c>
      <c r="J91" s="125">
        <f>I91*0.1</f>
      </c>
      <c r="K91" s="125">
        <f>SUM(I91:J91)</f>
      </c>
      <c r="L91" s="229"/>
      <c r="M91" s="87"/>
      <c r="N91" s="87"/>
      <c r="O91" s="87"/>
      <c r="P91" s="87"/>
      <c r="Q91" s="87"/>
      <c r="R91" s="87"/>
      <c r="S91" s="87"/>
      <c r="T91" s="87"/>
      <c r="U91" s="175"/>
      <c r="V91" s="87"/>
      <c r="W91" s="87"/>
      <c r="X91" s="87"/>
      <c r="Y91" s="87"/>
      <c r="Z91" s="87"/>
      <c r="AA91" s="87"/>
      <c r="AB91" s="86"/>
      <c r="AC91" s="87"/>
    </row>
    <row x14ac:dyDescent="0.25" r="92" customHeight="1" ht="17.45">
      <c r="A92" s="235">
        <f>A91</f>
        <v>25569.375</v>
      </c>
      <c r="B92" s="186" t="s">
        <v>64</v>
      </c>
      <c r="C92" s="180"/>
      <c r="D92" s="180"/>
      <c r="E92" s="180"/>
      <c r="F92" s="180"/>
      <c r="G92" s="180">
        <f>SUM(C92:F92)</f>
      </c>
      <c r="H92" s="182">
        <v>5500</v>
      </c>
      <c r="I92" s="125">
        <f>G92*H92</f>
      </c>
      <c r="J92" s="125">
        <f>I92*0.1</f>
      </c>
      <c r="K92" s="125">
        <f>SUM(I92:J92)</f>
      </c>
      <c r="L92" s="229"/>
      <c r="M92" s="87"/>
      <c r="N92" s="87"/>
      <c r="O92" s="87"/>
      <c r="P92" s="87"/>
      <c r="Q92" s="87"/>
      <c r="R92" s="87"/>
      <c r="S92" s="87"/>
      <c r="T92" s="87"/>
      <c r="U92" s="175"/>
      <c r="V92" s="87"/>
      <c r="W92" s="87"/>
      <c r="X92" s="87"/>
      <c r="Y92" s="87"/>
      <c r="Z92" s="87"/>
      <c r="AA92" s="87"/>
      <c r="AB92" s="86"/>
      <c r="AC92" s="87"/>
    </row>
    <row x14ac:dyDescent="0.25" r="93" customHeight="1" ht="17.45">
      <c r="A93" s="235">
        <f>A92</f>
        <v>25569.375</v>
      </c>
      <c r="B93" s="179" t="s">
        <v>25</v>
      </c>
      <c r="C93" s="180"/>
      <c r="D93" s="180"/>
      <c r="E93" s="180"/>
      <c r="F93" s="180"/>
      <c r="G93" s="180">
        <f>SUM(C93:F93)</f>
      </c>
      <c r="H93" s="125">
        <v>6000</v>
      </c>
      <c r="I93" s="125">
        <f>G93*H93</f>
      </c>
      <c r="J93" s="125">
        <f>I93*0.1</f>
      </c>
      <c r="K93" s="125">
        <f>SUM(I93:J93)</f>
      </c>
      <c r="L93" s="229"/>
      <c r="M93" s="87"/>
      <c r="N93" s="87"/>
      <c r="O93" s="87"/>
      <c r="P93" s="87"/>
      <c r="Q93" s="87"/>
      <c r="R93" s="87"/>
      <c r="S93" s="87"/>
      <c r="T93" s="87"/>
      <c r="U93" s="175"/>
      <c r="V93" s="87"/>
      <c r="W93" s="87"/>
      <c r="X93" s="87"/>
      <c r="Y93" s="87"/>
      <c r="Z93" s="87"/>
      <c r="AA93" s="87"/>
      <c r="AB93" s="86"/>
      <c r="AC93" s="87"/>
    </row>
    <row x14ac:dyDescent="0.25" r="94" customHeight="1" ht="17.45">
      <c r="A94" s="235">
        <f>A93</f>
        <v>25569.375</v>
      </c>
      <c r="B94" s="186" t="s">
        <v>76</v>
      </c>
      <c r="C94" s="188" t="s">
        <v>14</v>
      </c>
      <c r="D94" s="180"/>
      <c r="E94" s="180"/>
      <c r="F94" s="180"/>
      <c r="G94" s="180">
        <f>SUM(C94:F94)</f>
      </c>
      <c r="H94" s="125">
        <v>6000</v>
      </c>
      <c r="I94" s="125">
        <f>G94*H94</f>
      </c>
      <c r="J94" s="125">
        <f>I94*0.1</f>
      </c>
      <c r="K94" s="125">
        <f>SUM(I94:J94)</f>
      </c>
      <c r="L94" s="229"/>
      <c r="M94" s="87"/>
      <c r="N94" s="87"/>
      <c r="O94" s="87"/>
      <c r="P94" s="87"/>
      <c r="Q94" s="87"/>
      <c r="R94" s="87"/>
      <c r="S94" s="87"/>
      <c r="T94" s="87"/>
      <c r="U94" s="175"/>
      <c r="V94" s="87"/>
      <c r="W94" s="87"/>
      <c r="X94" s="87"/>
      <c r="Y94" s="87"/>
      <c r="Z94" s="87"/>
      <c r="AA94" s="87"/>
      <c r="AB94" s="86"/>
      <c r="AC94" s="87"/>
    </row>
    <row x14ac:dyDescent="0.25" r="95" customHeight="1" ht="17.45">
      <c r="A95" s="235">
        <f>A94</f>
        <v>25569.375</v>
      </c>
      <c r="B95" s="186" t="s">
        <v>149</v>
      </c>
      <c r="C95" s="180"/>
      <c r="D95" s="181">
        <v>24</v>
      </c>
      <c r="E95" s="180"/>
      <c r="F95" s="180"/>
      <c r="G95" s="180">
        <f>SUM(C95:F95)</f>
      </c>
      <c r="H95" s="125">
        <v>6000</v>
      </c>
      <c r="I95" s="125">
        <f>G95*H95</f>
      </c>
      <c r="J95" s="125">
        <f>I95*0.1</f>
      </c>
      <c r="K95" s="125">
        <f>SUM(I95:J95)</f>
      </c>
      <c r="L95" s="229"/>
      <c r="M95" s="87"/>
      <c r="N95" s="87"/>
      <c r="O95" s="87"/>
      <c r="P95" s="87"/>
      <c r="Q95" s="87"/>
      <c r="R95" s="87"/>
      <c r="S95" s="87"/>
      <c r="T95" s="87"/>
      <c r="U95" s="175"/>
      <c r="V95" s="87"/>
      <c r="W95" s="87"/>
      <c r="X95" s="87"/>
      <c r="Y95" s="87"/>
      <c r="Z95" s="87"/>
      <c r="AA95" s="87"/>
      <c r="AB95" s="86"/>
      <c r="AC95" s="87"/>
    </row>
    <row x14ac:dyDescent="0.25" r="96" customHeight="1" ht="17.45">
      <c r="A96" s="235">
        <f>A95</f>
        <v>25569.375</v>
      </c>
      <c r="B96" s="186" t="s">
        <v>43</v>
      </c>
      <c r="C96" s="180"/>
      <c r="D96" s="180"/>
      <c r="E96" s="180"/>
      <c r="F96" s="180"/>
      <c r="G96" s="180">
        <f>SUM(C96:F96)</f>
      </c>
      <c r="H96" s="125">
        <v>6000</v>
      </c>
      <c r="I96" s="125">
        <f>G96*H96</f>
      </c>
      <c r="J96" s="125">
        <f>I96*0.1</f>
      </c>
      <c r="K96" s="125">
        <f>SUM(I96:J96)</f>
      </c>
      <c r="L96" s="229"/>
      <c r="M96" s="87"/>
      <c r="N96" s="87"/>
      <c r="O96" s="87"/>
      <c r="P96" s="87"/>
      <c r="Q96" s="87"/>
      <c r="R96" s="87"/>
      <c r="S96" s="87"/>
      <c r="T96" s="87"/>
      <c r="U96" s="175"/>
      <c r="V96" s="87"/>
      <c r="W96" s="87"/>
      <c r="X96" s="87"/>
      <c r="Y96" s="87"/>
      <c r="Z96" s="87"/>
      <c r="AA96" s="87"/>
      <c r="AB96" s="86"/>
      <c r="AC96" s="87"/>
    </row>
    <row x14ac:dyDescent="0.25" r="97" customHeight="1" ht="17.45">
      <c r="A97" s="235">
        <f>A96</f>
        <v>25569.375</v>
      </c>
      <c r="B97" s="186" t="s">
        <v>18</v>
      </c>
      <c r="C97" s="180"/>
      <c r="D97" s="180">
        <v>7</v>
      </c>
      <c r="E97" s="180">
        <v>7</v>
      </c>
      <c r="F97" s="180">
        <v>6</v>
      </c>
      <c r="G97" s="180">
        <f>SUM(C97:F97)</f>
      </c>
      <c r="H97" s="125">
        <v>6000</v>
      </c>
      <c r="I97" s="125">
        <f>G97*H97</f>
      </c>
      <c r="J97" s="125">
        <f>I97*0.1</f>
      </c>
      <c r="K97" s="125">
        <f>SUM(I97:J97)</f>
      </c>
      <c r="L97" s="229"/>
      <c r="M97" s="87"/>
      <c r="N97" s="87"/>
      <c r="O97" s="87"/>
      <c r="P97" s="87"/>
      <c r="Q97" s="87"/>
      <c r="R97" s="87"/>
      <c r="S97" s="87"/>
      <c r="T97" s="87"/>
      <c r="U97" s="175"/>
      <c r="V97" s="87"/>
      <c r="W97" s="87"/>
      <c r="X97" s="87"/>
      <c r="Y97" s="87"/>
      <c r="Z97" s="87"/>
      <c r="AA97" s="87"/>
      <c r="AB97" s="86"/>
      <c r="AC97" s="87"/>
    </row>
    <row x14ac:dyDescent="0.25" r="98" customHeight="1" ht="17.45">
      <c r="A98" s="235">
        <f>A97</f>
        <v>25569.375</v>
      </c>
      <c r="B98" s="186" t="s">
        <v>82</v>
      </c>
      <c r="C98" s="188" t="s">
        <v>14</v>
      </c>
      <c r="D98" s="180"/>
      <c r="E98" s="180"/>
      <c r="F98" s="180"/>
      <c r="G98" s="180">
        <f>SUM(C98:F98)</f>
      </c>
      <c r="H98" s="125">
        <v>5000</v>
      </c>
      <c r="I98" s="125">
        <f>G98*H98</f>
      </c>
      <c r="J98" s="125">
        <f>I98*0.1</f>
      </c>
      <c r="K98" s="125">
        <f>SUM(I98:J98)</f>
      </c>
      <c r="L98" s="229"/>
      <c r="M98" s="87"/>
      <c r="N98" s="87"/>
      <c r="O98" s="87"/>
      <c r="P98" s="87"/>
      <c r="Q98" s="87"/>
      <c r="R98" s="87"/>
      <c r="S98" s="87"/>
      <c r="T98" s="87"/>
      <c r="U98" s="175"/>
      <c r="V98" s="87"/>
      <c r="W98" s="87"/>
      <c r="X98" s="87"/>
      <c r="Y98" s="87"/>
      <c r="Z98" s="87"/>
      <c r="AA98" s="87"/>
      <c r="AB98" s="86"/>
      <c r="AC98" s="87"/>
    </row>
    <row x14ac:dyDescent="0.25" r="99" customHeight="1" ht="17.45">
      <c r="A99" s="235">
        <f>A98</f>
        <v>25569.375</v>
      </c>
      <c r="B99" s="186" t="s">
        <v>151</v>
      </c>
      <c r="C99" s="180"/>
      <c r="D99" s="180"/>
      <c r="E99" s="180"/>
      <c r="F99" s="180"/>
      <c r="G99" s="180">
        <f>SUM(C99:F99)</f>
      </c>
      <c r="H99" s="125">
        <v>5000</v>
      </c>
      <c r="I99" s="125">
        <f>G99*H99</f>
      </c>
      <c r="J99" s="125">
        <f>I99*0.1</f>
      </c>
      <c r="K99" s="125">
        <f>SUM(I99:J99)</f>
      </c>
      <c r="L99" s="229"/>
      <c r="M99" s="87"/>
      <c r="N99" s="87"/>
      <c r="O99" s="87"/>
      <c r="P99" s="87"/>
      <c r="Q99" s="87"/>
      <c r="R99" s="87"/>
      <c r="S99" s="87"/>
      <c r="T99" s="87"/>
      <c r="U99" s="175"/>
      <c r="V99" s="87"/>
      <c r="W99" s="87"/>
      <c r="X99" s="87"/>
      <c r="Y99" s="87"/>
      <c r="Z99" s="87"/>
      <c r="AA99" s="87"/>
      <c r="AB99" s="86"/>
      <c r="AC99" s="87"/>
    </row>
    <row x14ac:dyDescent="0.25" r="100" customHeight="1" ht="17.45">
      <c r="A100" s="235">
        <f>A96</f>
        <v>25569.375</v>
      </c>
      <c r="B100" s="186" t="s">
        <v>105</v>
      </c>
      <c r="C100" s="180"/>
      <c r="D100" s="180"/>
      <c r="E100" s="180"/>
      <c r="F100" s="180"/>
      <c r="G100" s="180">
        <f>SUM(C100:F100)</f>
      </c>
      <c r="H100" s="125">
        <v>7000</v>
      </c>
      <c r="I100" s="125">
        <f>G100*H100</f>
      </c>
      <c r="J100" s="125"/>
      <c r="K100" s="125">
        <f>SUM(I100:J100)</f>
      </c>
      <c r="L100" s="229"/>
      <c r="M100" s="87"/>
      <c r="N100" s="87"/>
      <c r="O100" s="87"/>
      <c r="P100" s="87"/>
      <c r="Q100" s="87"/>
      <c r="R100" s="87"/>
      <c r="S100" s="87"/>
      <c r="T100" s="87"/>
      <c r="U100" s="175"/>
      <c r="V100" s="87"/>
      <c r="W100" s="87"/>
      <c r="X100" s="87"/>
      <c r="Y100" s="87"/>
      <c r="Z100" s="87"/>
      <c r="AA100" s="87"/>
      <c r="AB100" s="86"/>
      <c r="AC100" s="87"/>
    </row>
    <row x14ac:dyDescent="0.25" r="101" customHeight="1" ht="17.45">
      <c r="A101" s="235">
        <f>A96</f>
        <v>25569.375</v>
      </c>
      <c r="B101" s="186" t="s">
        <v>23</v>
      </c>
      <c r="C101" s="180"/>
      <c r="D101" s="180"/>
      <c r="E101" s="180"/>
      <c r="F101" s="180"/>
      <c r="G101" s="180">
        <f>SUM(C101:F101)</f>
      </c>
      <c r="H101" s="125">
        <v>6000</v>
      </c>
      <c r="I101" s="125">
        <f>G101*H101</f>
      </c>
      <c r="J101" s="125">
        <f>I101*0.1</f>
      </c>
      <c r="K101" s="125">
        <f>SUM(I101:J101)</f>
      </c>
      <c r="L101" s="229"/>
      <c r="M101" s="87"/>
      <c r="N101" s="87"/>
      <c r="O101" s="87"/>
      <c r="P101" s="87"/>
      <c r="Q101" s="87"/>
      <c r="R101" s="87"/>
      <c r="S101" s="87"/>
      <c r="T101" s="87"/>
      <c r="U101" s="175"/>
      <c r="V101" s="87"/>
      <c r="W101" s="87"/>
      <c r="X101" s="87"/>
      <c r="Y101" s="87"/>
      <c r="Z101" s="87"/>
      <c r="AA101" s="87"/>
      <c r="AB101" s="86"/>
      <c r="AC101" s="87"/>
    </row>
    <row x14ac:dyDescent="0.25" r="102" customHeight="1" ht="17.45">
      <c r="A102" s="235">
        <f>A101</f>
        <v>25569.375</v>
      </c>
      <c r="B102" s="186" t="s">
        <v>40</v>
      </c>
      <c r="C102" s="180"/>
      <c r="D102" s="180"/>
      <c r="E102" s="180"/>
      <c r="F102" s="180"/>
      <c r="G102" s="180">
        <f>SUM(C102:F102)</f>
      </c>
      <c r="H102" s="125">
        <v>6500</v>
      </c>
      <c r="I102" s="125">
        <f>G102*H102</f>
      </c>
      <c r="J102" s="125">
        <f>I102*0.1</f>
      </c>
      <c r="K102" s="125">
        <f>SUM(I102:J102)</f>
      </c>
      <c r="L102" s="229"/>
      <c r="M102" s="87"/>
      <c r="N102" s="87"/>
      <c r="O102" s="87"/>
      <c r="P102" s="87"/>
      <c r="Q102" s="87"/>
      <c r="R102" s="87"/>
      <c r="S102" s="87"/>
      <c r="T102" s="87"/>
      <c r="U102" s="175"/>
      <c r="V102" s="87"/>
      <c r="W102" s="87"/>
      <c r="X102" s="87"/>
      <c r="Y102" s="87"/>
      <c r="Z102" s="87"/>
      <c r="AA102" s="87"/>
      <c r="AB102" s="86"/>
      <c r="AC102" s="87"/>
    </row>
    <row x14ac:dyDescent="0.25" r="103" customHeight="1" ht="17.45">
      <c r="A103" s="235">
        <f>A99</f>
        <v>25569.375</v>
      </c>
      <c r="B103" s="186"/>
      <c r="C103" s="180"/>
      <c r="D103" s="180"/>
      <c r="E103" s="180"/>
      <c r="F103" s="180"/>
      <c r="G103" s="180">
        <f>SUM(C103:F103)</f>
      </c>
      <c r="H103" s="125"/>
      <c r="I103" s="125">
        <f>G103*H103</f>
      </c>
      <c r="J103" s="125">
        <f>I103*0.1</f>
      </c>
      <c r="K103" s="125">
        <f>SUM(I103:J103)</f>
      </c>
      <c r="L103" s="229"/>
      <c r="M103" s="87"/>
      <c r="N103" s="87"/>
      <c r="O103" s="87"/>
      <c r="P103" s="87"/>
      <c r="Q103" s="87"/>
      <c r="R103" s="87"/>
      <c r="S103" s="87"/>
      <c r="T103" s="87"/>
      <c r="U103" s="175"/>
      <c r="V103" s="87"/>
      <c r="W103" s="87"/>
      <c r="X103" s="87"/>
      <c r="Y103" s="87"/>
      <c r="Z103" s="87"/>
      <c r="AA103" s="87"/>
      <c r="AB103" s="86"/>
      <c r="AC103" s="87"/>
    </row>
    <row x14ac:dyDescent="0.25" r="104" customHeight="1" ht="17.45">
      <c r="A104" s="235">
        <f>A99</f>
        <v>25569.375</v>
      </c>
      <c r="B104" s="186"/>
      <c r="C104" s="180"/>
      <c r="D104" s="180"/>
      <c r="E104" s="180"/>
      <c r="F104" s="180"/>
      <c r="G104" s="180">
        <f>SUM(C104:F104)</f>
      </c>
      <c r="H104" s="125"/>
      <c r="I104" s="125">
        <f>G104*H104</f>
      </c>
      <c r="J104" s="125">
        <f>I104*0.1</f>
      </c>
      <c r="K104" s="125">
        <f>SUM(I104:J104)</f>
      </c>
      <c r="L104" s="229"/>
      <c r="M104" s="87"/>
      <c r="N104" s="87"/>
      <c r="O104" s="87"/>
      <c r="P104" s="87"/>
      <c r="Q104" s="87"/>
      <c r="R104" s="87"/>
      <c r="S104" s="87"/>
      <c r="T104" s="87"/>
      <c r="U104" s="175"/>
      <c r="V104" s="87"/>
      <c r="W104" s="87"/>
      <c r="X104" s="87"/>
      <c r="Y104" s="87"/>
      <c r="Z104" s="87"/>
      <c r="AA104" s="87"/>
      <c r="AB104" s="86"/>
      <c r="AC104" s="87"/>
    </row>
    <row x14ac:dyDescent="0.25" r="105" customHeight="1" ht="17.45">
      <c r="A105" s="235">
        <f>A104</f>
        <v>25569.375</v>
      </c>
      <c r="B105" s="179"/>
      <c r="C105" s="180"/>
      <c r="D105" s="180"/>
      <c r="E105" s="180"/>
      <c r="F105" s="180"/>
      <c r="G105" s="180">
        <f>SUM(C105:F105)</f>
      </c>
      <c r="H105" s="125"/>
      <c r="I105" s="125">
        <f>G105*H105</f>
      </c>
      <c r="J105" s="125">
        <v>0</v>
      </c>
      <c r="K105" s="125">
        <f>SUM(I105:J105)</f>
      </c>
      <c r="L105" s="229"/>
      <c r="M105" s="87"/>
      <c r="N105" s="87"/>
      <c r="O105" s="87"/>
      <c r="P105" s="87"/>
      <c r="Q105" s="87"/>
      <c r="R105" s="87"/>
      <c r="S105" s="87"/>
      <c r="T105" s="87"/>
      <c r="U105" s="175"/>
      <c r="V105" s="87"/>
      <c r="W105" s="87"/>
      <c r="X105" s="87"/>
      <c r="Y105" s="87"/>
      <c r="Z105" s="87"/>
      <c r="AA105" s="87"/>
      <c r="AB105" s="86"/>
      <c r="AC105" s="87"/>
    </row>
    <row x14ac:dyDescent="0.25" r="106" customHeight="1" ht="17.45">
      <c r="A106" s="243">
        <f>A105</f>
        <v>25569.375</v>
      </c>
      <c r="B106" s="190" t="s">
        <v>155</v>
      </c>
      <c r="C106" s="191">
        <f>SUM(C60:C105)</f>
      </c>
      <c r="D106" s="191">
        <f>SUM(D60:D105)</f>
      </c>
      <c r="E106" s="191">
        <f>SUM(E60:E105)</f>
      </c>
      <c r="F106" s="191">
        <f>SUM(F60:F105)</f>
      </c>
      <c r="G106" s="191">
        <f>SUM(G60:G105)</f>
      </c>
      <c r="H106" s="191"/>
      <c r="I106" s="191">
        <f>SUM(I60:I105)</f>
      </c>
      <c r="J106" s="191">
        <f>SUM(J60:J105)</f>
      </c>
      <c r="K106" s="191">
        <f>SUM(K60:K105)</f>
      </c>
      <c r="L106" s="229"/>
      <c r="M106" s="87"/>
      <c r="N106" s="87"/>
      <c r="O106" s="87"/>
      <c r="P106" s="87"/>
      <c r="Q106" s="87"/>
      <c r="R106" s="87"/>
      <c r="S106" s="87"/>
      <c r="T106" s="87"/>
      <c r="U106" s="175"/>
      <c r="V106" s="87"/>
      <c r="W106" s="87"/>
      <c r="X106" s="87"/>
      <c r="Y106" s="87"/>
      <c r="Z106" s="87"/>
      <c r="AA106" s="87"/>
      <c r="AB106" s="86"/>
      <c r="AC106" s="87"/>
    </row>
    <row x14ac:dyDescent="0.25" r="107" customHeight="1" ht="17.45">
      <c r="A107" s="235">
        <f>A106</f>
        <v>25569.375</v>
      </c>
      <c r="B107" s="186" t="s">
        <v>113</v>
      </c>
      <c r="C107" s="180"/>
      <c r="D107" s="180">
        <v>19</v>
      </c>
      <c r="E107" s="180"/>
      <c r="F107" s="180"/>
      <c r="G107" s="180">
        <f>SUM(C107:F107)</f>
      </c>
      <c r="H107" s="125">
        <v>6500</v>
      </c>
      <c r="I107" s="125">
        <f>G107*H107</f>
      </c>
      <c r="J107" s="185"/>
      <c r="K107" s="125">
        <f>SUM(I107:J107)</f>
      </c>
      <c r="L107" s="229"/>
      <c r="M107" s="87"/>
      <c r="N107" s="87"/>
      <c r="O107" s="87"/>
      <c r="P107" s="87"/>
      <c r="Q107" s="87"/>
      <c r="R107" s="87"/>
      <c r="S107" s="87"/>
      <c r="T107" s="87"/>
      <c r="U107" s="175"/>
      <c r="V107" s="87"/>
      <c r="W107" s="87"/>
      <c r="X107" s="87"/>
      <c r="Y107" s="87"/>
      <c r="Z107" s="87"/>
      <c r="AA107" s="87"/>
      <c r="AB107" s="86"/>
      <c r="AC107" s="87"/>
    </row>
    <row x14ac:dyDescent="0.25" r="108" customHeight="1" ht="17.45">
      <c r="A108" s="235">
        <f>A107</f>
        <v>25569.375</v>
      </c>
      <c r="B108" s="186" t="s">
        <v>156</v>
      </c>
      <c r="C108" s="180"/>
      <c r="D108" s="180">
        <v>2</v>
      </c>
      <c r="E108" s="180"/>
      <c r="F108" s="180"/>
      <c r="G108" s="180">
        <f>SUM(C108:F108)</f>
      </c>
      <c r="H108" s="125">
        <v>6500</v>
      </c>
      <c r="I108" s="125">
        <f>G108*H108</f>
      </c>
      <c r="J108" s="185"/>
      <c r="K108" s="125">
        <f>SUM(I108:J108)</f>
      </c>
      <c r="L108" s="229"/>
      <c r="M108" s="87"/>
      <c r="N108" s="87"/>
      <c r="O108" s="87"/>
      <c r="P108" s="87"/>
      <c r="Q108" s="87"/>
      <c r="R108" s="87"/>
      <c r="S108" s="87"/>
      <c r="T108" s="87"/>
      <c r="U108" s="175"/>
      <c r="V108" s="87"/>
      <c r="W108" s="87"/>
      <c r="X108" s="87"/>
      <c r="Y108" s="87"/>
      <c r="Z108" s="87"/>
      <c r="AA108" s="87"/>
      <c r="AB108" s="86"/>
      <c r="AC108" s="87"/>
    </row>
    <row x14ac:dyDescent="0.25" r="109" customHeight="1" ht="17.45">
      <c r="A109" s="235">
        <f>A108</f>
        <v>25569.375</v>
      </c>
      <c r="B109" s="186" t="s">
        <v>112</v>
      </c>
      <c r="C109" s="180"/>
      <c r="D109" s="180">
        <v>1</v>
      </c>
      <c r="E109" s="180"/>
      <c r="F109" s="180"/>
      <c r="G109" s="180">
        <f>SUM(C109:F109)</f>
      </c>
      <c r="H109" s="125">
        <v>6900</v>
      </c>
      <c r="I109" s="125">
        <f>G109*H109</f>
      </c>
      <c r="J109" s="185"/>
      <c r="K109" s="125">
        <f>SUM(I109:J109)</f>
      </c>
      <c r="L109" s="229"/>
      <c r="M109" s="87"/>
      <c r="N109" s="87"/>
      <c r="O109" s="87"/>
      <c r="P109" s="87"/>
      <c r="Q109" s="87"/>
      <c r="R109" s="87"/>
      <c r="S109" s="87"/>
      <c r="T109" s="87"/>
      <c r="U109" s="175"/>
      <c r="V109" s="87"/>
      <c r="W109" s="87"/>
      <c r="X109" s="87"/>
      <c r="Y109" s="87"/>
      <c r="Z109" s="87"/>
      <c r="AA109" s="87"/>
      <c r="AB109" s="86"/>
      <c r="AC109" s="87"/>
    </row>
    <row x14ac:dyDescent="0.25" r="110" customHeight="1" ht="17.45">
      <c r="A110" s="235">
        <f>A109</f>
        <v>25569.375</v>
      </c>
      <c r="B110" s="179"/>
      <c r="C110" s="180"/>
      <c r="D110" s="180"/>
      <c r="E110" s="180"/>
      <c r="F110" s="180"/>
      <c r="G110" s="180">
        <f>SUM(C110:F110)</f>
      </c>
      <c r="H110" s="125"/>
      <c r="I110" s="125">
        <f>G110*H110</f>
      </c>
      <c r="J110" s="185"/>
      <c r="K110" s="125">
        <f>SUM(I110:J110)</f>
      </c>
      <c r="L110" s="229"/>
      <c r="M110" s="87"/>
      <c r="N110" s="87"/>
      <c r="O110" s="87"/>
      <c r="P110" s="87"/>
      <c r="Q110" s="87"/>
      <c r="R110" s="87"/>
      <c r="S110" s="87"/>
      <c r="T110" s="87"/>
      <c r="U110" s="175"/>
      <c r="V110" s="87"/>
      <c r="W110" s="87"/>
      <c r="X110" s="87"/>
      <c r="Y110" s="87"/>
      <c r="Z110" s="87"/>
      <c r="AA110" s="87"/>
      <c r="AB110" s="86"/>
      <c r="AC110" s="87"/>
    </row>
    <row x14ac:dyDescent="0.25" r="111" customHeight="1" ht="17.45">
      <c r="A111" s="235">
        <f>A110</f>
        <v>25569.375</v>
      </c>
      <c r="B111" s="179"/>
      <c r="C111" s="180"/>
      <c r="D111" s="180"/>
      <c r="E111" s="180"/>
      <c r="F111" s="180"/>
      <c r="G111" s="180">
        <f>SUM(C111:F111)</f>
      </c>
      <c r="H111" s="125"/>
      <c r="I111" s="125">
        <f>G111*H111</f>
      </c>
      <c r="J111" s="185"/>
      <c r="K111" s="125">
        <f>SUM(I111:J111)</f>
      </c>
      <c r="L111" s="229"/>
      <c r="M111" s="87"/>
      <c r="N111" s="87"/>
      <c r="O111" s="87"/>
      <c r="P111" s="87"/>
      <c r="Q111" s="87"/>
      <c r="R111" s="87"/>
      <c r="S111" s="87"/>
      <c r="T111" s="87"/>
      <c r="U111" s="175"/>
      <c r="V111" s="87"/>
      <c r="W111" s="87"/>
      <c r="X111" s="87"/>
      <c r="Y111" s="87"/>
      <c r="Z111" s="87"/>
      <c r="AA111" s="87"/>
      <c r="AB111" s="86"/>
      <c r="AC111" s="87"/>
    </row>
    <row x14ac:dyDescent="0.25" r="112" customHeight="1" ht="17.45">
      <c r="A112" s="235">
        <f>A111</f>
        <v>25569.375</v>
      </c>
      <c r="B112" s="179"/>
      <c r="C112" s="180"/>
      <c r="D112" s="180"/>
      <c r="E112" s="180"/>
      <c r="F112" s="180"/>
      <c r="G112" s="180">
        <f>SUM(C112:F112)</f>
      </c>
      <c r="H112" s="125"/>
      <c r="I112" s="125">
        <f>G112*H112</f>
      </c>
      <c r="J112" s="185"/>
      <c r="K112" s="125">
        <f>SUM(I112:J112)</f>
      </c>
      <c r="L112" s="229"/>
      <c r="M112" s="87"/>
      <c r="N112" s="87"/>
      <c r="O112" s="87"/>
      <c r="P112" s="87"/>
      <c r="Q112" s="87"/>
      <c r="R112" s="87"/>
      <c r="S112" s="87"/>
      <c r="T112" s="87"/>
      <c r="U112" s="175"/>
      <c r="V112" s="87"/>
      <c r="W112" s="87"/>
      <c r="X112" s="87"/>
      <c r="Y112" s="87"/>
      <c r="Z112" s="87"/>
      <c r="AA112" s="87"/>
      <c r="AB112" s="86"/>
      <c r="AC112" s="87"/>
    </row>
    <row x14ac:dyDescent="0.25" r="113" customHeight="1" ht="17.45">
      <c r="A113" s="235">
        <f>A112</f>
        <v>25569.375</v>
      </c>
      <c r="B113" s="179"/>
      <c r="C113" s="180"/>
      <c r="D113" s="180"/>
      <c r="E113" s="180"/>
      <c r="F113" s="180"/>
      <c r="G113" s="180">
        <f>SUM(C113:F113)</f>
      </c>
      <c r="H113" s="125"/>
      <c r="I113" s="125">
        <f>G113*H113</f>
      </c>
      <c r="J113" s="185"/>
      <c r="K113" s="125">
        <f>SUM(I113:J113)</f>
      </c>
      <c r="L113" s="229"/>
      <c r="M113" s="87"/>
      <c r="N113" s="87"/>
      <c r="O113" s="87"/>
      <c r="P113" s="87"/>
      <c r="Q113" s="87"/>
      <c r="R113" s="87"/>
      <c r="S113" s="87"/>
      <c r="T113" s="87"/>
      <c r="U113" s="175"/>
      <c r="V113" s="87"/>
      <c r="W113" s="87"/>
      <c r="X113" s="87"/>
      <c r="Y113" s="87"/>
      <c r="Z113" s="87"/>
      <c r="AA113" s="87"/>
      <c r="AB113" s="86"/>
      <c r="AC113" s="87"/>
    </row>
    <row x14ac:dyDescent="0.25" r="114" customHeight="1" ht="17.45">
      <c r="A114" s="235">
        <f>A113</f>
        <v>25569.375</v>
      </c>
      <c r="B114" s="179"/>
      <c r="C114" s="180"/>
      <c r="D114" s="180"/>
      <c r="E114" s="180"/>
      <c r="F114" s="180"/>
      <c r="G114" s="180">
        <f>SUM(C114:F114)</f>
      </c>
      <c r="H114" s="125"/>
      <c r="I114" s="125">
        <f>G114*H114</f>
      </c>
      <c r="J114" s="185"/>
      <c r="K114" s="125">
        <f>SUM(I114:J114)</f>
      </c>
      <c r="L114" s="229"/>
      <c r="M114" s="87"/>
      <c r="N114" s="87"/>
      <c r="O114" s="87"/>
      <c r="P114" s="87"/>
      <c r="Q114" s="87"/>
      <c r="R114" s="87"/>
      <c r="S114" s="87"/>
      <c r="T114" s="87"/>
      <c r="U114" s="175"/>
      <c r="V114" s="87"/>
      <c r="W114" s="87"/>
      <c r="X114" s="87"/>
      <c r="Y114" s="87"/>
      <c r="Z114" s="87"/>
      <c r="AA114" s="87"/>
      <c r="AB114" s="86"/>
      <c r="AC114" s="87"/>
    </row>
    <row x14ac:dyDescent="0.25" r="115" customHeight="1" ht="17.45">
      <c r="A115" s="243">
        <f>A114</f>
        <v>25569.375</v>
      </c>
      <c r="B115" s="190" t="s">
        <v>157</v>
      </c>
      <c r="C115" s="191">
        <f>SUM(C107:C114)</f>
      </c>
      <c r="D115" s="191">
        <f>SUM(D107:D114)</f>
      </c>
      <c r="E115" s="191">
        <f>SUM(E107:E114)</f>
      </c>
      <c r="F115" s="191">
        <f>SUM(F107:F114)</f>
      </c>
      <c r="G115" s="191">
        <f>SUM(G107:G114)</f>
      </c>
      <c r="H115" s="201"/>
      <c r="I115" s="201">
        <f>SUM(I107:I114)</f>
      </c>
      <c r="J115" s="201"/>
      <c r="K115" s="202">
        <f>SUM(K107:K114)</f>
      </c>
      <c r="L115" s="229"/>
      <c r="M115" s="87"/>
      <c r="N115" s="87"/>
      <c r="O115" s="87"/>
      <c r="P115" s="87"/>
      <c r="Q115" s="87"/>
      <c r="R115" s="87"/>
      <c r="S115" s="87"/>
      <c r="T115" s="87"/>
      <c r="U115" s="175"/>
      <c r="V115" s="87"/>
      <c r="W115" s="87"/>
      <c r="X115" s="87"/>
      <c r="Y115" s="87"/>
      <c r="Z115" s="87"/>
      <c r="AA115" s="87"/>
      <c r="AB115" s="86"/>
      <c r="AC115" s="87"/>
    </row>
    <row x14ac:dyDescent="0.25" r="116" customHeight="1" ht="17.25" hidden="1">
      <c r="A116" s="226" t="s">
        <v>128</v>
      </c>
      <c r="B116" s="173" t="s">
        <v>2</v>
      </c>
      <c r="C116" s="174" t="s">
        <v>129</v>
      </c>
      <c r="D116" s="174" t="s">
        <v>130</v>
      </c>
      <c r="E116" s="174" t="s">
        <v>131</v>
      </c>
      <c r="F116" s="174" t="s">
        <v>132</v>
      </c>
      <c r="G116" s="174" t="s">
        <v>133</v>
      </c>
      <c r="H116" s="174" t="s">
        <v>7</v>
      </c>
      <c r="I116" s="174" t="s">
        <v>134</v>
      </c>
      <c r="J116" s="174" t="s">
        <v>90</v>
      </c>
      <c r="K116" s="174" t="s">
        <v>135</v>
      </c>
      <c r="L116" s="229"/>
      <c r="M116" s="87"/>
      <c r="N116" s="87"/>
      <c r="O116" s="87"/>
      <c r="P116" s="87"/>
      <c r="Q116" s="87"/>
      <c r="R116" s="87"/>
      <c r="S116" s="87"/>
      <c r="T116" s="87"/>
      <c r="U116" s="175"/>
      <c r="V116" s="87"/>
      <c r="W116" s="87"/>
      <c r="X116" s="87"/>
      <c r="Y116" s="87"/>
      <c r="Z116" s="87"/>
      <c r="AA116" s="87"/>
      <c r="AB116" s="86"/>
      <c r="AC116" s="87"/>
    </row>
    <row x14ac:dyDescent="0.25" r="117" customHeight="1" ht="17.45">
      <c r="A117" s="235">
        <f>A115+1</f>
        <v>25569.375</v>
      </c>
      <c r="B117" s="179" t="s">
        <v>46</v>
      </c>
      <c r="C117" s="183" t="s">
        <v>14</v>
      </c>
      <c r="D117" s="180"/>
      <c r="E117" s="180"/>
      <c r="F117" s="180"/>
      <c r="G117" s="180">
        <f>SUM(C117:F117)</f>
      </c>
      <c r="H117" s="237">
        <v>5500</v>
      </c>
      <c r="I117" s="125">
        <f>G117*H117</f>
      </c>
      <c r="J117" s="125">
        <f>I117*0.1</f>
      </c>
      <c r="K117" s="125">
        <f>SUM(I117:J117)</f>
      </c>
      <c r="L117" s="229"/>
      <c r="M117" s="87"/>
      <c r="N117" s="87"/>
      <c r="O117" s="87"/>
      <c r="P117" s="87"/>
      <c r="Q117" s="87"/>
      <c r="R117" s="87"/>
      <c r="S117" s="87"/>
      <c r="T117" s="87"/>
      <c r="U117" s="175"/>
      <c r="V117" s="87"/>
      <c r="W117" s="87"/>
      <c r="X117" s="87"/>
      <c r="Y117" s="87"/>
      <c r="Z117" s="87"/>
      <c r="AA117" s="87"/>
      <c r="AB117" s="86"/>
      <c r="AC117" s="87"/>
    </row>
    <row x14ac:dyDescent="0.25" r="118" customHeight="1" ht="17.45">
      <c r="A118" s="235">
        <f>A117</f>
        <v>25569.375</v>
      </c>
      <c r="B118" s="179" t="s">
        <v>137</v>
      </c>
      <c r="C118" s="180"/>
      <c r="D118" s="180"/>
      <c r="E118" s="180"/>
      <c r="F118" s="180"/>
      <c r="G118" s="180">
        <f>SUM(C118:F118)</f>
      </c>
      <c r="H118" s="237">
        <v>4500</v>
      </c>
      <c r="I118" s="125">
        <f>G118*H118</f>
      </c>
      <c r="J118" s="125">
        <f>I118*0.1</f>
      </c>
      <c r="K118" s="125">
        <f>SUM(I118:J118)</f>
      </c>
      <c r="L118" s="229"/>
      <c r="M118" s="87"/>
      <c r="N118" s="87"/>
      <c r="O118" s="87"/>
      <c r="P118" s="87"/>
      <c r="Q118" s="87"/>
      <c r="R118" s="87"/>
      <c r="S118" s="87"/>
      <c r="T118" s="87"/>
      <c r="U118" s="175"/>
      <c r="V118" s="87"/>
      <c r="W118" s="87"/>
      <c r="X118" s="87"/>
      <c r="Y118" s="87"/>
      <c r="Z118" s="87"/>
      <c r="AA118" s="87"/>
      <c r="AB118" s="86"/>
      <c r="AC118" s="87"/>
    </row>
    <row x14ac:dyDescent="0.25" r="119" customHeight="1" ht="17.45">
      <c r="A119" s="235">
        <f>A118</f>
        <v>25569.375</v>
      </c>
      <c r="B119" s="179" t="s">
        <v>178</v>
      </c>
      <c r="C119" s="180"/>
      <c r="D119" s="180"/>
      <c r="E119" s="180"/>
      <c r="F119" s="180"/>
      <c r="G119" s="180">
        <f>SUBTOTAL(9,C119:F119)</f>
      </c>
      <c r="H119" s="182">
        <v>5000</v>
      </c>
      <c r="I119" s="125">
        <f>G119*H119</f>
      </c>
      <c r="J119" s="125">
        <f>I119*0.1</f>
      </c>
      <c r="K119" s="125">
        <f>SUM(I119:J119)</f>
      </c>
      <c r="L119" s="229"/>
      <c r="M119" s="87"/>
      <c r="N119" s="87"/>
      <c r="O119" s="87"/>
      <c r="P119" s="87"/>
      <c r="Q119" s="87"/>
      <c r="R119" s="87"/>
      <c r="S119" s="87"/>
      <c r="T119" s="87"/>
      <c r="U119" s="175"/>
      <c r="V119" s="87"/>
      <c r="W119" s="87"/>
      <c r="X119" s="87"/>
      <c r="Y119" s="87"/>
      <c r="Z119" s="87"/>
      <c r="AA119" s="87"/>
      <c r="AB119" s="86"/>
      <c r="AC119" s="87"/>
    </row>
    <row x14ac:dyDescent="0.25" r="120" customHeight="1" ht="17.45">
      <c r="A120" s="235">
        <f>A119</f>
        <v>25569.375</v>
      </c>
      <c r="B120" s="179" t="s">
        <v>13</v>
      </c>
      <c r="C120" s="180"/>
      <c r="D120" s="180"/>
      <c r="E120" s="180"/>
      <c r="F120" s="180"/>
      <c r="G120" s="180">
        <f>SUM(C120:F120)</f>
      </c>
      <c r="H120" s="125">
        <v>6000</v>
      </c>
      <c r="I120" s="125">
        <f>G120*H120</f>
      </c>
      <c r="J120" s="125">
        <f>I120*0.1</f>
      </c>
      <c r="K120" s="125">
        <f>SUM(I120:J120)</f>
      </c>
      <c r="L120" s="229"/>
      <c r="M120" s="87"/>
      <c r="N120" s="87"/>
      <c r="O120" s="87"/>
      <c r="P120" s="87"/>
      <c r="Q120" s="87"/>
      <c r="R120" s="87"/>
      <c r="S120" s="87"/>
      <c r="T120" s="87"/>
      <c r="U120" s="175"/>
      <c r="V120" s="87"/>
      <c r="W120" s="87"/>
      <c r="X120" s="87"/>
      <c r="Y120" s="87"/>
      <c r="Z120" s="87"/>
      <c r="AA120" s="87"/>
      <c r="AB120" s="86"/>
      <c r="AC120" s="87"/>
    </row>
    <row x14ac:dyDescent="0.25" r="121" customHeight="1" ht="17.45">
      <c r="A121" s="235">
        <f>A120</f>
        <v>25569.375</v>
      </c>
      <c r="B121" s="179" t="s">
        <v>58</v>
      </c>
      <c r="C121" s="183" t="s">
        <v>14</v>
      </c>
      <c r="D121" s="180"/>
      <c r="E121" s="180"/>
      <c r="F121" s="180"/>
      <c r="G121" s="180">
        <f>SUM(C121:F121)</f>
      </c>
      <c r="H121" s="182">
        <v>5500</v>
      </c>
      <c r="I121" s="125">
        <f>G121*H121</f>
      </c>
      <c r="J121" s="125">
        <f>I121*0.1</f>
      </c>
      <c r="K121" s="125">
        <f>SUM(I121:J121)</f>
      </c>
      <c r="L121" s="229"/>
      <c r="M121" s="87"/>
      <c r="N121" s="87"/>
      <c r="O121" s="87"/>
      <c r="P121" s="87"/>
      <c r="Q121" s="87"/>
      <c r="R121" s="87"/>
      <c r="S121" s="87"/>
      <c r="T121" s="87"/>
      <c r="U121" s="175"/>
      <c r="V121" s="87"/>
      <c r="W121" s="87"/>
      <c r="X121" s="87"/>
      <c r="Y121" s="87"/>
      <c r="Z121" s="87"/>
      <c r="AA121" s="87"/>
      <c r="AB121" s="86"/>
      <c r="AC121" s="87"/>
    </row>
    <row x14ac:dyDescent="0.25" r="122" customHeight="1" ht="17.45">
      <c r="A122" s="235">
        <f>A121</f>
        <v>25569.375</v>
      </c>
      <c r="B122" s="179" t="s">
        <v>147</v>
      </c>
      <c r="C122" s="183"/>
      <c r="D122" s="180"/>
      <c r="E122" s="180"/>
      <c r="F122" s="180"/>
      <c r="G122" s="180">
        <f>SUM(C122:F122)</f>
      </c>
      <c r="H122" s="125">
        <v>5000</v>
      </c>
      <c r="I122" s="125">
        <f>G122*H122</f>
      </c>
      <c r="J122" s="125">
        <f>I122*0.1</f>
      </c>
      <c r="K122" s="125">
        <f>SUM(I122:J122)</f>
      </c>
      <c r="L122" s="229"/>
      <c r="M122" s="87"/>
      <c r="N122" s="87"/>
      <c r="O122" s="87"/>
      <c r="P122" s="87"/>
      <c r="Q122" s="87"/>
      <c r="R122" s="87"/>
      <c r="S122" s="87"/>
      <c r="T122" s="87"/>
      <c r="U122" s="175"/>
      <c r="V122" s="87"/>
      <c r="W122" s="87"/>
      <c r="X122" s="87"/>
      <c r="Y122" s="87"/>
      <c r="Z122" s="87"/>
      <c r="AA122" s="87"/>
      <c r="AB122" s="86"/>
      <c r="AC122" s="87"/>
    </row>
    <row x14ac:dyDescent="0.25" r="123" customHeight="1" ht="17.45">
      <c r="A123" s="235">
        <f>A122</f>
        <v>25569.375</v>
      </c>
      <c r="B123" s="179" t="s">
        <v>27</v>
      </c>
      <c r="C123" s="180"/>
      <c r="D123" s="180"/>
      <c r="E123" s="180"/>
      <c r="F123" s="180"/>
      <c r="G123" s="180">
        <f>SUM(C123:F123)</f>
      </c>
      <c r="H123" s="125">
        <v>5500</v>
      </c>
      <c r="I123" s="125">
        <f>G123*H123</f>
      </c>
      <c r="J123" s="125">
        <f>I123*0.1</f>
      </c>
      <c r="K123" s="125">
        <f>SUM(I123:J123)</f>
      </c>
      <c r="L123" s="229"/>
      <c r="M123" s="87"/>
      <c r="N123" s="87"/>
      <c r="O123" s="87"/>
      <c r="P123" s="87"/>
      <c r="Q123" s="87"/>
      <c r="R123" s="87"/>
      <c r="S123" s="87"/>
      <c r="T123" s="87"/>
      <c r="U123" s="175"/>
      <c r="V123" s="87"/>
      <c r="W123" s="87"/>
      <c r="X123" s="87"/>
      <c r="Y123" s="87"/>
      <c r="Z123" s="87"/>
      <c r="AA123" s="87"/>
      <c r="AB123" s="86"/>
      <c r="AC123" s="87"/>
    </row>
    <row x14ac:dyDescent="0.25" r="124" customHeight="1" ht="17.45">
      <c r="A124" s="235">
        <f>A123</f>
        <v>25569.375</v>
      </c>
      <c r="B124" s="179" t="s">
        <v>20</v>
      </c>
      <c r="C124" s="180"/>
      <c r="D124" s="180"/>
      <c r="E124" s="180"/>
      <c r="F124" s="180"/>
      <c r="G124" s="180">
        <f>SUM(C124:F124)</f>
      </c>
      <c r="H124" s="237">
        <v>5500</v>
      </c>
      <c r="I124" s="125">
        <f>G124*H124</f>
      </c>
      <c r="J124" s="125">
        <f>I124*0.1</f>
      </c>
      <c r="K124" s="125">
        <f>SUM(I124:J124)</f>
      </c>
      <c r="L124" s="229"/>
      <c r="M124" s="87"/>
      <c r="N124" s="87"/>
      <c r="O124" s="87"/>
      <c r="P124" s="87"/>
      <c r="Q124" s="87"/>
      <c r="R124" s="87"/>
      <c r="S124" s="87"/>
      <c r="T124" s="87"/>
      <c r="U124" s="175"/>
      <c r="V124" s="87"/>
      <c r="W124" s="87"/>
      <c r="X124" s="87"/>
      <c r="Y124" s="87"/>
      <c r="Z124" s="87"/>
      <c r="AA124" s="87"/>
      <c r="AB124" s="86"/>
      <c r="AC124" s="87"/>
    </row>
    <row x14ac:dyDescent="0.25" r="125" customHeight="1" ht="17.45">
      <c r="A125" s="235">
        <f>A124</f>
        <v>25569.375</v>
      </c>
      <c r="B125" s="179" t="s">
        <v>31</v>
      </c>
      <c r="C125" s="180"/>
      <c r="D125" s="180"/>
      <c r="E125" s="180"/>
      <c r="F125" s="180"/>
      <c r="G125" s="180">
        <f>SUM(C125:F125)</f>
      </c>
      <c r="H125" s="125">
        <v>6000</v>
      </c>
      <c r="I125" s="125">
        <f>G125*H125</f>
      </c>
      <c r="J125" s="125">
        <f>I125*0.1</f>
      </c>
      <c r="K125" s="125">
        <f>SUM(I125:J125)</f>
      </c>
      <c r="L125" s="229"/>
      <c r="M125" s="87"/>
      <c r="N125" s="87"/>
      <c r="O125" s="87"/>
      <c r="P125" s="87"/>
      <c r="Q125" s="87"/>
      <c r="R125" s="87"/>
      <c r="S125" s="87"/>
      <c r="T125" s="87"/>
      <c r="U125" s="175"/>
      <c r="V125" s="87"/>
      <c r="W125" s="87"/>
      <c r="X125" s="87"/>
      <c r="Y125" s="87"/>
      <c r="Z125" s="87"/>
      <c r="AA125" s="87"/>
      <c r="AB125" s="86"/>
      <c r="AC125" s="87"/>
    </row>
    <row x14ac:dyDescent="0.25" r="126" customHeight="1" ht="17.45">
      <c r="A126" s="235">
        <f>A125</f>
        <v>25569.375</v>
      </c>
      <c r="B126" s="179" t="s">
        <v>71</v>
      </c>
      <c r="C126" s="180"/>
      <c r="D126" s="180"/>
      <c r="E126" s="180"/>
      <c r="F126" s="180"/>
      <c r="G126" s="180">
        <f>SUM(C126:F126)</f>
      </c>
      <c r="H126" s="125">
        <v>6000</v>
      </c>
      <c r="I126" s="125">
        <f>G126*H126</f>
      </c>
      <c r="J126" s="125">
        <f>I126*0.1</f>
      </c>
      <c r="K126" s="125">
        <f>SUM(I126:J126)</f>
      </c>
      <c r="L126" s="229"/>
      <c r="M126" s="87"/>
      <c r="N126" s="87"/>
      <c r="O126" s="87"/>
      <c r="P126" s="87"/>
      <c r="Q126" s="87"/>
      <c r="R126" s="87"/>
      <c r="S126" s="87"/>
      <c r="T126" s="87"/>
      <c r="U126" s="175"/>
      <c r="V126" s="87"/>
      <c r="W126" s="87"/>
      <c r="X126" s="87"/>
      <c r="Y126" s="87"/>
      <c r="Z126" s="87"/>
      <c r="AA126" s="87"/>
      <c r="AB126" s="86"/>
      <c r="AC126" s="87"/>
    </row>
    <row x14ac:dyDescent="0.25" r="127" customHeight="1" ht="17.45">
      <c r="A127" s="235">
        <f>A126</f>
        <v>25569.375</v>
      </c>
      <c r="B127" s="184" t="s">
        <v>49</v>
      </c>
      <c r="C127" s="180"/>
      <c r="D127" s="180"/>
      <c r="E127" s="180"/>
      <c r="F127" s="180"/>
      <c r="G127" s="180">
        <f>SUM(C127:F127)</f>
      </c>
      <c r="H127" s="182">
        <v>6000</v>
      </c>
      <c r="I127" s="125">
        <f>G127*H127</f>
      </c>
      <c r="J127" s="125">
        <f>I127*0.1</f>
      </c>
      <c r="K127" s="125">
        <f>SUM(I127:J127)</f>
      </c>
      <c r="L127" s="229"/>
      <c r="M127" s="87"/>
      <c r="N127" s="87"/>
      <c r="O127" s="87"/>
      <c r="P127" s="87"/>
      <c r="Q127" s="87"/>
      <c r="R127" s="87"/>
      <c r="S127" s="87"/>
      <c r="T127" s="87"/>
      <c r="U127" s="175"/>
      <c r="V127" s="87"/>
      <c r="W127" s="87"/>
      <c r="X127" s="87"/>
      <c r="Y127" s="87"/>
      <c r="Z127" s="87"/>
      <c r="AA127" s="87"/>
      <c r="AB127" s="86"/>
      <c r="AC127" s="87"/>
    </row>
    <row x14ac:dyDescent="0.25" r="128" customHeight="1" ht="17.45">
      <c r="A128" s="235">
        <f>A127</f>
        <v>25569.375</v>
      </c>
      <c r="B128" s="179" t="s">
        <v>9</v>
      </c>
      <c r="C128" s="180"/>
      <c r="D128" s="180"/>
      <c r="E128" s="180"/>
      <c r="F128" s="180"/>
      <c r="G128" s="180">
        <f>SUM(C128:F128)</f>
      </c>
      <c r="H128" s="125">
        <v>6000</v>
      </c>
      <c r="I128" s="125">
        <f>G128*H128</f>
      </c>
      <c r="J128" s="125">
        <f>I128*0.1</f>
      </c>
      <c r="K128" s="125">
        <f>SUM(I128:J128)</f>
      </c>
      <c r="L128" s="229"/>
      <c r="M128" s="87"/>
      <c r="N128" s="87"/>
      <c r="O128" s="87"/>
      <c r="P128" s="87"/>
      <c r="Q128" s="87"/>
      <c r="R128" s="87"/>
      <c r="S128" s="87"/>
      <c r="T128" s="87"/>
      <c r="U128" s="175"/>
      <c r="V128" s="87"/>
      <c r="W128" s="87"/>
      <c r="X128" s="87"/>
      <c r="Y128" s="87"/>
      <c r="Z128" s="87"/>
      <c r="AA128" s="87"/>
      <c r="AB128" s="86"/>
      <c r="AC128" s="87"/>
    </row>
    <row x14ac:dyDescent="0.25" r="129" customHeight="1" ht="17.45">
      <c r="A129" s="235">
        <f>A128</f>
        <v>25569.375</v>
      </c>
      <c r="B129" s="179" t="s">
        <v>78</v>
      </c>
      <c r="C129" s="180"/>
      <c r="D129" s="180"/>
      <c r="E129" s="180"/>
      <c r="F129" s="180"/>
      <c r="G129" s="180">
        <f>SUM(C129:F129)</f>
      </c>
      <c r="H129" s="125">
        <v>6500</v>
      </c>
      <c r="I129" s="125">
        <f>G129*H129</f>
      </c>
      <c r="J129" s="125">
        <f>I129*0.1</f>
      </c>
      <c r="K129" s="125">
        <f>SUM(I129:J129)</f>
      </c>
      <c r="L129" s="229"/>
      <c r="M129" s="87"/>
      <c r="N129" s="87"/>
      <c r="O129" s="87"/>
      <c r="P129" s="87"/>
      <c r="Q129" s="87"/>
      <c r="R129" s="87"/>
      <c r="S129" s="87"/>
      <c r="T129" s="87"/>
      <c r="U129" s="175"/>
      <c r="V129" s="87"/>
      <c r="W129" s="87"/>
      <c r="X129" s="87"/>
      <c r="Y129" s="87"/>
      <c r="Z129" s="87"/>
      <c r="AA129" s="87"/>
      <c r="AB129" s="86"/>
      <c r="AC129" s="87"/>
    </row>
    <row x14ac:dyDescent="0.25" r="130" customHeight="1" ht="17.45">
      <c r="A130" s="235">
        <f>A129</f>
        <v>25569.375</v>
      </c>
      <c r="B130" s="179" t="s">
        <v>55</v>
      </c>
      <c r="C130" s="180"/>
      <c r="D130" s="180"/>
      <c r="E130" s="180"/>
      <c r="F130" s="180"/>
      <c r="G130" s="180">
        <f>SUM(C130:F130)</f>
      </c>
      <c r="H130" s="125">
        <v>6500</v>
      </c>
      <c r="I130" s="125">
        <f>G130*H130</f>
      </c>
      <c r="J130" s="125">
        <f>I130*0.1</f>
      </c>
      <c r="K130" s="125">
        <f>SUM(I130:J130)</f>
      </c>
      <c r="L130" s="229"/>
      <c r="M130" s="87"/>
      <c r="N130" s="87"/>
      <c r="O130" s="87"/>
      <c r="P130" s="87"/>
      <c r="Q130" s="87"/>
      <c r="R130" s="87"/>
      <c r="S130" s="87"/>
      <c r="T130" s="87"/>
      <c r="U130" s="175"/>
      <c r="V130" s="87"/>
      <c r="W130" s="87"/>
      <c r="X130" s="87"/>
      <c r="Y130" s="87"/>
      <c r="Z130" s="87"/>
      <c r="AA130" s="87"/>
      <c r="AB130" s="86"/>
      <c r="AC130" s="87"/>
    </row>
    <row x14ac:dyDescent="0.25" r="131" customHeight="1" ht="17.45">
      <c r="A131" s="235">
        <f>A130</f>
        <v>25569.375</v>
      </c>
      <c r="B131" s="179" t="s">
        <v>80</v>
      </c>
      <c r="C131" s="180"/>
      <c r="D131" s="180"/>
      <c r="E131" s="180"/>
      <c r="F131" s="180"/>
      <c r="G131" s="180">
        <f>SUM(C131:F131)</f>
      </c>
      <c r="H131" s="125">
        <v>6000</v>
      </c>
      <c r="I131" s="125">
        <f>G131*H131</f>
      </c>
      <c r="J131" s="185"/>
      <c r="K131" s="125">
        <f>SUM(I131:J131)</f>
      </c>
      <c r="L131" s="229"/>
      <c r="M131" s="87"/>
      <c r="N131" s="87"/>
      <c r="O131" s="87"/>
      <c r="P131" s="87"/>
      <c r="Q131" s="87"/>
      <c r="R131" s="87"/>
      <c r="S131" s="87"/>
      <c r="T131" s="87"/>
      <c r="U131" s="175"/>
      <c r="V131" s="87"/>
      <c r="W131" s="87"/>
      <c r="X131" s="87"/>
      <c r="Y131" s="87"/>
      <c r="Z131" s="87"/>
      <c r="AA131" s="87"/>
      <c r="AB131" s="86"/>
      <c r="AC131" s="87"/>
    </row>
    <row x14ac:dyDescent="0.25" r="132" customHeight="1" ht="17.45">
      <c r="A132" s="235">
        <f>A131</f>
        <v>25569.375</v>
      </c>
      <c r="B132" s="179" t="s">
        <v>67</v>
      </c>
      <c r="C132" s="180"/>
      <c r="D132" s="180"/>
      <c r="E132" s="180"/>
      <c r="F132" s="180"/>
      <c r="G132" s="180">
        <f>SUM(C132:F132)</f>
      </c>
      <c r="H132" s="182">
        <v>5500</v>
      </c>
      <c r="I132" s="125">
        <f>G132*H132</f>
      </c>
      <c r="J132" s="125">
        <f>I132*0.1</f>
      </c>
      <c r="K132" s="125">
        <f>SUM(I132:J132)</f>
      </c>
      <c r="L132" s="229"/>
      <c r="M132" s="87"/>
      <c r="N132" s="87"/>
      <c r="O132" s="87"/>
      <c r="P132" s="87"/>
      <c r="Q132" s="87"/>
      <c r="R132" s="87"/>
      <c r="S132" s="87"/>
      <c r="T132" s="87"/>
      <c r="U132" s="175"/>
      <c r="V132" s="87"/>
      <c r="W132" s="87"/>
      <c r="X132" s="87"/>
      <c r="Y132" s="87"/>
      <c r="Z132" s="87"/>
      <c r="AA132" s="87"/>
      <c r="AB132" s="86"/>
      <c r="AC132" s="87"/>
    </row>
    <row x14ac:dyDescent="0.25" r="133" customHeight="1" ht="17.45">
      <c r="A133" s="235">
        <f>A132</f>
        <v>25569.375</v>
      </c>
      <c r="B133" s="186" t="s">
        <v>74</v>
      </c>
      <c r="C133" s="180"/>
      <c r="D133" s="180"/>
      <c r="E133" s="180"/>
      <c r="F133" s="180"/>
      <c r="G133" s="180">
        <f>SUM(C133:F133)</f>
      </c>
      <c r="H133" s="187">
        <v>5000</v>
      </c>
      <c r="I133" s="125">
        <f>G133*H133</f>
      </c>
      <c r="J133" s="125">
        <f>I133*0.1</f>
      </c>
      <c r="K133" s="125">
        <f>SUM(I133:J133)</f>
      </c>
      <c r="L133" s="229"/>
      <c r="M133" s="87"/>
      <c r="N133" s="87"/>
      <c r="O133" s="87"/>
      <c r="P133" s="87"/>
      <c r="Q133" s="87"/>
      <c r="R133" s="87"/>
      <c r="S133" s="87"/>
      <c r="T133" s="87"/>
      <c r="U133" s="175"/>
      <c r="V133" s="87"/>
      <c r="W133" s="87"/>
      <c r="X133" s="87"/>
      <c r="Y133" s="87"/>
      <c r="Z133" s="87"/>
      <c r="AA133" s="87"/>
      <c r="AB133" s="86"/>
      <c r="AC133" s="87"/>
    </row>
    <row x14ac:dyDescent="0.25" r="134" customHeight="1" ht="17.45">
      <c r="A134" s="235">
        <f>A133</f>
        <v>25569.375</v>
      </c>
      <c r="B134" s="179" t="s">
        <v>11</v>
      </c>
      <c r="C134" s="180"/>
      <c r="D134" s="180"/>
      <c r="E134" s="180"/>
      <c r="F134" s="180"/>
      <c r="G134" s="180">
        <f>SUM(C134:F134)</f>
      </c>
      <c r="H134" s="125">
        <v>6000</v>
      </c>
      <c r="I134" s="125">
        <f>G134*H134</f>
      </c>
      <c r="J134" s="125">
        <f>I134*0.1</f>
      </c>
      <c r="K134" s="125">
        <f>SUM(I134:J134)</f>
      </c>
      <c r="L134" s="229"/>
      <c r="M134" s="87"/>
      <c r="N134" s="87"/>
      <c r="O134" s="87"/>
      <c r="P134" s="87"/>
      <c r="Q134" s="87"/>
      <c r="R134" s="87"/>
      <c r="S134" s="87"/>
      <c r="T134" s="87"/>
      <c r="U134" s="175"/>
      <c r="V134" s="87"/>
      <c r="W134" s="87"/>
      <c r="X134" s="87"/>
      <c r="Y134" s="87"/>
      <c r="Z134" s="87"/>
      <c r="AA134" s="87"/>
      <c r="AB134" s="86"/>
      <c r="AC134" s="87"/>
    </row>
    <row x14ac:dyDescent="0.25" r="135" customHeight="1" ht="17.45">
      <c r="A135" s="235">
        <f>A134</f>
        <v>25569.375</v>
      </c>
      <c r="B135" s="179" t="s">
        <v>22</v>
      </c>
      <c r="C135" s="180"/>
      <c r="D135" s="180"/>
      <c r="E135" s="180"/>
      <c r="F135" s="180"/>
      <c r="G135" s="180">
        <f>SUM(C135:F135)</f>
      </c>
      <c r="H135" s="182">
        <v>4800</v>
      </c>
      <c r="I135" s="125">
        <f>G135*H135</f>
      </c>
      <c r="J135" s="125">
        <f>I135*0.1</f>
      </c>
      <c r="K135" s="125">
        <f>SUM(I135:J135)</f>
      </c>
      <c r="L135" s="229"/>
      <c r="M135" s="87"/>
      <c r="N135" s="87"/>
      <c r="O135" s="87"/>
      <c r="P135" s="87"/>
      <c r="Q135" s="87"/>
      <c r="R135" s="87"/>
      <c r="S135" s="87"/>
      <c r="T135" s="87"/>
      <c r="U135" s="175"/>
      <c r="V135" s="87"/>
      <c r="W135" s="87"/>
      <c r="X135" s="87"/>
      <c r="Y135" s="87"/>
      <c r="Z135" s="87"/>
      <c r="AA135" s="87"/>
      <c r="AB135" s="86"/>
      <c r="AC135" s="87"/>
    </row>
    <row x14ac:dyDescent="0.25" r="136" customHeight="1" ht="17.45">
      <c r="A136" s="235">
        <f>A135</f>
        <v>25569.375</v>
      </c>
      <c r="B136" s="186" t="s">
        <v>84</v>
      </c>
      <c r="C136" s="180"/>
      <c r="D136" s="180"/>
      <c r="E136" s="180"/>
      <c r="F136" s="180"/>
      <c r="G136" s="180">
        <f>SUM(C136:F136)</f>
      </c>
      <c r="H136" s="182">
        <v>4800</v>
      </c>
      <c r="I136" s="125">
        <f>G136*H136</f>
      </c>
      <c r="J136" s="125">
        <f>I136*0.1</f>
      </c>
      <c r="K136" s="125">
        <f>SUM(I136:J136)</f>
      </c>
      <c r="L136" s="229"/>
      <c r="M136" s="87"/>
      <c r="N136" s="87"/>
      <c r="O136" s="87"/>
      <c r="P136" s="87"/>
      <c r="Q136" s="87"/>
      <c r="R136" s="87"/>
      <c r="S136" s="87"/>
      <c r="T136" s="87"/>
      <c r="U136" s="175"/>
      <c r="V136" s="87"/>
      <c r="W136" s="87"/>
      <c r="X136" s="87"/>
      <c r="Y136" s="87"/>
      <c r="Z136" s="87"/>
      <c r="AA136" s="87"/>
      <c r="AB136" s="86"/>
      <c r="AC136" s="87"/>
    </row>
    <row x14ac:dyDescent="0.25" r="137" customHeight="1" ht="17.45">
      <c r="A137" s="235">
        <f>A136</f>
        <v>25569.375</v>
      </c>
      <c r="B137" s="179" t="s">
        <v>17</v>
      </c>
      <c r="C137" s="180"/>
      <c r="D137" s="180"/>
      <c r="E137" s="180"/>
      <c r="F137" s="180"/>
      <c r="G137" s="180">
        <f>SUM(C137:F137)</f>
      </c>
      <c r="H137" s="125">
        <v>6000</v>
      </c>
      <c r="I137" s="125">
        <f>G137*H137</f>
      </c>
      <c r="J137" s="185"/>
      <c r="K137" s="125">
        <f>SUM(I137:J137)</f>
      </c>
      <c r="L137" s="229"/>
      <c r="M137" s="87"/>
      <c r="N137" s="87"/>
      <c r="O137" s="87"/>
      <c r="P137" s="87"/>
      <c r="Q137" s="87"/>
      <c r="R137" s="87"/>
      <c r="S137" s="87"/>
      <c r="T137" s="87"/>
      <c r="U137" s="175"/>
      <c r="V137" s="87"/>
      <c r="W137" s="87"/>
      <c r="X137" s="87"/>
      <c r="Y137" s="87"/>
      <c r="Z137" s="87"/>
      <c r="AA137" s="87"/>
      <c r="AB137" s="86"/>
      <c r="AC137" s="87"/>
    </row>
    <row x14ac:dyDescent="0.25" r="138" customHeight="1" ht="17.45">
      <c r="A138" s="235">
        <f>A137</f>
        <v>25569.375</v>
      </c>
      <c r="B138" s="179" t="s">
        <v>29</v>
      </c>
      <c r="C138" s="188" t="s">
        <v>14</v>
      </c>
      <c r="D138" s="180"/>
      <c r="E138" s="180"/>
      <c r="F138" s="180"/>
      <c r="G138" s="180">
        <f>SUM(C138:F138)</f>
      </c>
      <c r="H138" s="125">
        <v>5500</v>
      </c>
      <c r="I138" s="125">
        <f>G138*H138</f>
      </c>
      <c r="J138" s="125">
        <f>I138*0.1</f>
      </c>
      <c r="K138" s="125">
        <f>SUM(I138:J138)</f>
      </c>
      <c r="L138" s="229"/>
      <c r="M138" s="87"/>
      <c r="N138" s="87"/>
      <c r="O138" s="87"/>
      <c r="P138" s="87"/>
      <c r="Q138" s="87"/>
      <c r="R138" s="87"/>
      <c r="S138" s="87"/>
      <c r="T138" s="87"/>
      <c r="U138" s="175"/>
      <c r="V138" s="87"/>
      <c r="W138" s="87"/>
      <c r="X138" s="87"/>
      <c r="Y138" s="87"/>
      <c r="Z138" s="87"/>
      <c r="AA138" s="87"/>
      <c r="AB138" s="86"/>
      <c r="AC138" s="87"/>
    </row>
    <row x14ac:dyDescent="0.25" r="139" customHeight="1" ht="17.45">
      <c r="A139" s="235">
        <f>A138</f>
        <v>25569.375</v>
      </c>
      <c r="B139" s="179" t="s">
        <v>15</v>
      </c>
      <c r="C139" s="180"/>
      <c r="D139" s="180"/>
      <c r="E139" s="180"/>
      <c r="F139" s="180"/>
      <c r="G139" s="180">
        <f>SUM(C139:F139)</f>
      </c>
      <c r="H139" s="182">
        <v>4800</v>
      </c>
      <c r="I139" s="125">
        <f>G139*H139</f>
      </c>
      <c r="J139" s="125">
        <f>I139*0.1</f>
      </c>
      <c r="K139" s="125">
        <f>SUM(I139:J139)</f>
      </c>
      <c r="L139" s="229"/>
      <c r="M139" s="87"/>
      <c r="N139" s="87"/>
      <c r="O139" s="87"/>
      <c r="P139" s="87"/>
      <c r="Q139" s="87"/>
      <c r="R139" s="87"/>
      <c r="S139" s="87"/>
      <c r="T139" s="87"/>
      <c r="U139" s="175"/>
      <c r="V139" s="87"/>
      <c r="W139" s="87"/>
      <c r="X139" s="87"/>
      <c r="Y139" s="87"/>
      <c r="Z139" s="87"/>
      <c r="AA139" s="87"/>
      <c r="AB139" s="86"/>
      <c r="AC139" s="87"/>
    </row>
    <row x14ac:dyDescent="0.25" r="140" customHeight="1" ht="17.45">
      <c r="A140" s="235">
        <f>A139</f>
        <v>25569.375</v>
      </c>
      <c r="B140" s="179" t="s">
        <v>21</v>
      </c>
      <c r="C140" s="188" t="s">
        <v>14</v>
      </c>
      <c r="D140" s="180"/>
      <c r="E140" s="180"/>
      <c r="F140" s="180"/>
      <c r="G140" s="180">
        <f>SUM(C140:F140)</f>
      </c>
      <c r="H140" s="237">
        <v>5500</v>
      </c>
      <c r="I140" s="125">
        <f>G140*H140</f>
      </c>
      <c r="J140" s="125">
        <f>I140*0.1</f>
      </c>
      <c r="K140" s="125">
        <f>SUM(I140:J140)</f>
      </c>
      <c r="L140" s="229"/>
      <c r="M140" s="87"/>
      <c r="N140" s="87"/>
      <c r="O140" s="87"/>
      <c r="P140" s="87"/>
      <c r="Q140" s="87"/>
      <c r="R140" s="87"/>
      <c r="S140" s="87"/>
      <c r="T140" s="87"/>
      <c r="U140" s="175"/>
      <c r="V140" s="87"/>
      <c r="W140" s="87"/>
      <c r="X140" s="87"/>
      <c r="Y140" s="87"/>
      <c r="Z140" s="87"/>
      <c r="AA140" s="87"/>
      <c r="AB140" s="86"/>
      <c r="AC140" s="87"/>
    </row>
    <row x14ac:dyDescent="0.25" r="141" customHeight="1" ht="17.45">
      <c r="A141" s="235">
        <f>A140</f>
        <v>25569.375</v>
      </c>
      <c r="B141" s="179" t="s">
        <v>52</v>
      </c>
      <c r="C141" s="180"/>
      <c r="D141" s="180"/>
      <c r="E141" s="180"/>
      <c r="F141" s="180"/>
      <c r="G141" s="180">
        <f>SUM(C141:F141)</f>
      </c>
      <c r="H141" s="237">
        <v>5500</v>
      </c>
      <c r="I141" s="125">
        <f>G141*H141</f>
      </c>
      <c r="J141" s="125">
        <f>I141*0.1</f>
      </c>
      <c r="K141" s="125">
        <f>SUM(I141:J141)</f>
      </c>
      <c r="L141" s="229"/>
      <c r="M141" s="87"/>
      <c r="N141" s="87"/>
      <c r="O141" s="87"/>
      <c r="P141" s="87"/>
      <c r="Q141" s="87"/>
      <c r="R141" s="87"/>
      <c r="S141" s="87"/>
      <c r="T141" s="87"/>
      <c r="U141" s="175"/>
      <c r="V141" s="87"/>
      <c r="W141" s="87"/>
      <c r="X141" s="87"/>
      <c r="Y141" s="87"/>
      <c r="Z141" s="87"/>
      <c r="AA141" s="87"/>
      <c r="AB141" s="86"/>
      <c r="AC141" s="87"/>
    </row>
    <row x14ac:dyDescent="0.25" r="142" customHeight="1" ht="17.45">
      <c r="A142" s="235">
        <f>A141</f>
        <v>25569.375</v>
      </c>
      <c r="B142" s="186" t="s">
        <v>61</v>
      </c>
      <c r="C142" s="180"/>
      <c r="D142" s="180"/>
      <c r="E142" s="180"/>
      <c r="F142" s="180"/>
      <c r="G142" s="180">
        <f>SUM(C142:F142)</f>
      </c>
      <c r="H142" s="237">
        <v>5500</v>
      </c>
      <c r="I142" s="125">
        <f>G142*H142</f>
      </c>
      <c r="J142" s="125">
        <f>I142*0.1</f>
      </c>
      <c r="K142" s="125">
        <f>SUM(I142:J142)</f>
      </c>
      <c r="L142" s="229"/>
      <c r="M142" s="87"/>
      <c r="N142" s="87"/>
      <c r="O142" s="87"/>
      <c r="P142" s="87"/>
      <c r="Q142" s="87"/>
      <c r="R142" s="87"/>
      <c r="S142" s="87"/>
      <c r="T142" s="87"/>
      <c r="U142" s="175"/>
      <c r="V142" s="87"/>
      <c r="W142" s="87"/>
      <c r="X142" s="87"/>
      <c r="Y142" s="87"/>
      <c r="Z142" s="87"/>
      <c r="AA142" s="87"/>
      <c r="AB142" s="86"/>
      <c r="AC142" s="87"/>
    </row>
    <row x14ac:dyDescent="0.25" r="143" customHeight="1" ht="17.45">
      <c r="A143" s="235">
        <f>A142</f>
        <v>25569.375</v>
      </c>
      <c r="B143" s="179" t="s">
        <v>33</v>
      </c>
      <c r="C143" s="180"/>
      <c r="D143" s="180"/>
      <c r="E143" s="180"/>
      <c r="F143" s="180"/>
      <c r="G143" s="180">
        <f>SUM(C143:F143)</f>
      </c>
      <c r="H143" s="182">
        <v>5500</v>
      </c>
      <c r="I143" s="125">
        <f>G143*H143</f>
      </c>
      <c r="J143" s="125">
        <f>I143*0.1</f>
      </c>
      <c r="K143" s="125">
        <f>SUM(I143:J143)</f>
      </c>
      <c r="L143" s="229"/>
      <c r="M143" s="87"/>
      <c r="N143" s="87"/>
      <c r="O143" s="87"/>
      <c r="P143" s="87"/>
      <c r="Q143" s="87"/>
      <c r="R143" s="87"/>
      <c r="S143" s="87"/>
      <c r="T143" s="87"/>
      <c r="U143" s="175"/>
      <c r="V143" s="87"/>
      <c r="W143" s="87"/>
      <c r="X143" s="87"/>
      <c r="Y143" s="87"/>
      <c r="Z143" s="87"/>
      <c r="AA143" s="87"/>
      <c r="AB143" s="86"/>
      <c r="AC143" s="87"/>
    </row>
    <row x14ac:dyDescent="0.25" r="144" customHeight="1" ht="17.45">
      <c r="A144" s="235">
        <f>A143</f>
        <v>25569.375</v>
      </c>
      <c r="B144" s="179" t="s">
        <v>30</v>
      </c>
      <c r="C144" s="180"/>
      <c r="D144" s="180"/>
      <c r="E144" s="180"/>
      <c r="F144" s="180"/>
      <c r="G144" s="180">
        <f>SUM(C144:F144)</f>
      </c>
      <c r="H144" s="125">
        <v>6000</v>
      </c>
      <c r="I144" s="125">
        <f>G144*H144</f>
      </c>
      <c r="J144" s="125">
        <f>I144*0.1</f>
      </c>
      <c r="K144" s="125">
        <f>SUM(I144:J144)</f>
      </c>
      <c r="L144" s="229"/>
      <c r="M144" s="87"/>
      <c r="N144" s="87"/>
      <c r="O144" s="87"/>
      <c r="P144" s="87"/>
      <c r="Q144" s="87"/>
      <c r="R144" s="87"/>
      <c r="S144" s="87"/>
      <c r="T144" s="87"/>
      <c r="U144" s="175"/>
      <c r="V144" s="87"/>
      <c r="W144" s="87"/>
      <c r="X144" s="87"/>
      <c r="Y144" s="87"/>
      <c r="Z144" s="87"/>
      <c r="AA144" s="87"/>
      <c r="AB144" s="86"/>
      <c r="AC144" s="87"/>
    </row>
    <row x14ac:dyDescent="0.25" r="145" customHeight="1" ht="17.45">
      <c r="A145" s="235">
        <f>A144</f>
        <v>25569.375</v>
      </c>
      <c r="B145" s="179" t="s">
        <v>28</v>
      </c>
      <c r="C145" s="188" t="s">
        <v>14</v>
      </c>
      <c r="D145" s="180"/>
      <c r="E145" s="180"/>
      <c r="F145" s="180"/>
      <c r="G145" s="180">
        <f>SUM(C145:F145)</f>
      </c>
      <c r="H145" s="237">
        <v>5500</v>
      </c>
      <c r="I145" s="125">
        <f>G145*H145</f>
      </c>
      <c r="J145" s="125">
        <f>I145*0.1</f>
      </c>
      <c r="K145" s="125">
        <f>SUM(I145:J145)</f>
      </c>
      <c r="L145" s="229"/>
      <c r="M145" s="87"/>
      <c r="N145" s="87"/>
      <c r="O145" s="87"/>
      <c r="P145" s="87"/>
      <c r="Q145" s="87"/>
      <c r="R145" s="87"/>
      <c r="S145" s="87"/>
      <c r="T145" s="87"/>
      <c r="U145" s="175"/>
      <c r="V145" s="87"/>
      <c r="W145" s="87"/>
      <c r="X145" s="87"/>
      <c r="Y145" s="87"/>
      <c r="Z145" s="87"/>
      <c r="AA145" s="87"/>
      <c r="AB145" s="86"/>
      <c r="AC145" s="87"/>
    </row>
    <row x14ac:dyDescent="0.25" r="146" customHeight="1" ht="17.45">
      <c r="A146" s="235">
        <f>A145</f>
        <v>25569.375</v>
      </c>
      <c r="B146" s="179" t="s">
        <v>12</v>
      </c>
      <c r="C146" s="180"/>
      <c r="D146" s="180"/>
      <c r="E146" s="180"/>
      <c r="F146" s="180"/>
      <c r="G146" s="180">
        <f>SUM(C146:F146)</f>
      </c>
      <c r="H146" s="125">
        <v>6000</v>
      </c>
      <c r="I146" s="125">
        <f>G146*H146</f>
      </c>
      <c r="J146" s="125">
        <f>I146*0.1</f>
      </c>
      <c r="K146" s="125">
        <f>SUM(I146:J146)</f>
      </c>
      <c r="L146" s="229"/>
      <c r="M146" s="87"/>
      <c r="N146" s="87"/>
      <c r="O146" s="87"/>
      <c r="P146" s="87"/>
      <c r="Q146" s="87"/>
      <c r="R146" s="87"/>
      <c r="S146" s="87"/>
      <c r="T146" s="87"/>
      <c r="U146" s="175"/>
      <c r="V146" s="87"/>
      <c r="W146" s="87"/>
      <c r="X146" s="87"/>
      <c r="Y146" s="87"/>
      <c r="Z146" s="87"/>
      <c r="AA146" s="87"/>
      <c r="AB146" s="86"/>
      <c r="AC146" s="87"/>
    </row>
    <row x14ac:dyDescent="0.25" r="147" customHeight="1" ht="17.45">
      <c r="A147" s="235">
        <f>A146</f>
        <v>25569.375</v>
      </c>
      <c r="B147" s="179" t="s">
        <v>100</v>
      </c>
      <c r="C147" s="180"/>
      <c r="D147" s="180"/>
      <c r="E147" s="180"/>
      <c r="F147" s="180"/>
      <c r="G147" s="180">
        <f>SUM(C147:F147)</f>
      </c>
      <c r="H147" s="182">
        <v>5500</v>
      </c>
      <c r="I147" s="125">
        <f>G147*H147</f>
      </c>
      <c r="J147" s="125">
        <f>I147*0.1</f>
      </c>
      <c r="K147" s="125">
        <f>SUM(I147:J147)</f>
      </c>
      <c r="L147" s="229"/>
      <c r="M147" s="87"/>
      <c r="N147" s="87"/>
      <c r="O147" s="87"/>
      <c r="P147" s="87"/>
      <c r="Q147" s="87"/>
      <c r="R147" s="87"/>
      <c r="S147" s="87"/>
      <c r="T147" s="87"/>
      <c r="U147" s="175"/>
      <c r="V147" s="87"/>
      <c r="W147" s="87"/>
      <c r="X147" s="87"/>
      <c r="Y147" s="87"/>
      <c r="Z147" s="87"/>
      <c r="AA147" s="87"/>
      <c r="AB147" s="86"/>
      <c r="AC147" s="87"/>
    </row>
    <row x14ac:dyDescent="0.25" r="148" customHeight="1" ht="17.45">
      <c r="A148" s="235">
        <f>A147</f>
        <v>25569.375</v>
      </c>
      <c r="B148" s="186" t="s">
        <v>37</v>
      </c>
      <c r="C148" s="180"/>
      <c r="D148" s="180"/>
      <c r="E148" s="180"/>
      <c r="F148" s="180"/>
      <c r="G148" s="180">
        <f>SUM(C148:F148)</f>
      </c>
      <c r="H148" s="125">
        <v>6500</v>
      </c>
      <c r="I148" s="125">
        <f>G148*H148</f>
      </c>
      <c r="J148" s="125">
        <f>I148*0.1</f>
      </c>
      <c r="K148" s="125">
        <f>SUM(I148:J148)</f>
      </c>
      <c r="L148" s="229"/>
      <c r="M148" s="87"/>
      <c r="N148" s="87"/>
      <c r="O148" s="87"/>
      <c r="P148" s="87"/>
      <c r="Q148" s="87"/>
      <c r="R148" s="87"/>
      <c r="S148" s="87"/>
      <c r="T148" s="87"/>
      <c r="U148" s="175"/>
      <c r="V148" s="87"/>
      <c r="W148" s="87"/>
      <c r="X148" s="87"/>
      <c r="Y148" s="87"/>
      <c r="Z148" s="87"/>
      <c r="AA148" s="87"/>
      <c r="AB148" s="86"/>
      <c r="AC148" s="87"/>
    </row>
    <row x14ac:dyDescent="0.25" r="149" customHeight="1" ht="17.45">
      <c r="A149" s="235">
        <f>A148</f>
        <v>25569.375</v>
      </c>
      <c r="B149" s="186" t="s">
        <v>64</v>
      </c>
      <c r="C149" s="180"/>
      <c r="D149" s="180"/>
      <c r="E149" s="180"/>
      <c r="F149" s="180"/>
      <c r="G149" s="180">
        <f>SUM(C149:F149)</f>
      </c>
      <c r="H149" s="182">
        <v>5500</v>
      </c>
      <c r="I149" s="125">
        <f>G149*H149</f>
      </c>
      <c r="J149" s="125">
        <f>I149*0.1</f>
      </c>
      <c r="K149" s="125">
        <f>SUM(I149:J149)</f>
      </c>
      <c r="L149" s="229"/>
      <c r="M149" s="87"/>
      <c r="N149" s="87"/>
      <c r="O149" s="87"/>
      <c r="P149" s="87"/>
      <c r="Q149" s="87"/>
      <c r="R149" s="87"/>
      <c r="S149" s="87"/>
      <c r="T149" s="87"/>
      <c r="U149" s="175"/>
      <c r="V149" s="87"/>
      <c r="W149" s="87"/>
      <c r="X149" s="87"/>
      <c r="Y149" s="87"/>
      <c r="Z149" s="87"/>
      <c r="AA149" s="87"/>
      <c r="AB149" s="86"/>
      <c r="AC149" s="87"/>
    </row>
    <row x14ac:dyDescent="0.25" r="150" customHeight="1" ht="17.45">
      <c r="A150" s="235">
        <f>A149</f>
        <v>25569.375</v>
      </c>
      <c r="B150" s="179" t="s">
        <v>25</v>
      </c>
      <c r="C150" s="180"/>
      <c r="D150" s="180"/>
      <c r="E150" s="180"/>
      <c r="F150" s="180"/>
      <c r="G150" s="180">
        <f>SUM(C150:F150)</f>
      </c>
      <c r="H150" s="125">
        <v>6000</v>
      </c>
      <c r="I150" s="125">
        <f>G150*H150</f>
      </c>
      <c r="J150" s="125">
        <f>I150*0.1</f>
      </c>
      <c r="K150" s="125">
        <f>SUM(I150:J150)</f>
      </c>
      <c r="L150" s="229"/>
      <c r="M150" s="87"/>
      <c r="N150" s="87"/>
      <c r="O150" s="87"/>
      <c r="P150" s="87"/>
      <c r="Q150" s="87"/>
      <c r="R150" s="87"/>
      <c r="S150" s="87"/>
      <c r="T150" s="87"/>
      <c r="U150" s="175"/>
      <c r="V150" s="87"/>
      <c r="W150" s="87"/>
      <c r="X150" s="87"/>
      <c r="Y150" s="87"/>
      <c r="Z150" s="87"/>
      <c r="AA150" s="87"/>
      <c r="AB150" s="86"/>
      <c r="AC150" s="87"/>
    </row>
    <row x14ac:dyDescent="0.25" r="151" customHeight="1" ht="17.45">
      <c r="A151" s="235">
        <f>A150</f>
        <v>25569.375</v>
      </c>
      <c r="B151" s="186" t="s">
        <v>76</v>
      </c>
      <c r="C151" s="188" t="s">
        <v>14</v>
      </c>
      <c r="D151" s="180"/>
      <c r="E151" s="180"/>
      <c r="F151" s="180"/>
      <c r="G151" s="180">
        <f>SUM(C151:F151)</f>
      </c>
      <c r="H151" s="125">
        <v>6000</v>
      </c>
      <c r="I151" s="125">
        <f>G151*H151</f>
      </c>
      <c r="J151" s="125">
        <f>I151*0.1</f>
      </c>
      <c r="K151" s="125">
        <f>SUM(I151:J151)</f>
      </c>
      <c r="L151" s="229"/>
      <c r="M151" s="87"/>
      <c r="N151" s="87"/>
      <c r="O151" s="87"/>
      <c r="P151" s="87"/>
      <c r="Q151" s="87"/>
      <c r="R151" s="87"/>
      <c r="S151" s="87"/>
      <c r="T151" s="87"/>
      <c r="U151" s="175"/>
      <c r="V151" s="87"/>
      <c r="W151" s="87"/>
      <c r="X151" s="87"/>
      <c r="Y151" s="87"/>
      <c r="Z151" s="87"/>
      <c r="AA151" s="87"/>
      <c r="AB151" s="86"/>
      <c r="AC151" s="87"/>
    </row>
    <row x14ac:dyDescent="0.25" r="152" customHeight="1" ht="17.45">
      <c r="A152" s="235">
        <f>A151</f>
        <v>25569.375</v>
      </c>
      <c r="B152" s="186" t="s">
        <v>149</v>
      </c>
      <c r="C152" s="180"/>
      <c r="D152" s="181"/>
      <c r="E152" s="180"/>
      <c r="F152" s="180"/>
      <c r="G152" s="180">
        <f>SUM(C152:F152)</f>
      </c>
      <c r="H152" s="125">
        <v>6000</v>
      </c>
      <c r="I152" s="125">
        <f>G152*H152</f>
      </c>
      <c r="J152" s="125">
        <f>I152*0.1</f>
      </c>
      <c r="K152" s="125">
        <f>SUM(I152:J152)</f>
      </c>
      <c r="L152" s="229"/>
      <c r="M152" s="87"/>
      <c r="N152" s="87"/>
      <c r="O152" s="87"/>
      <c r="P152" s="87"/>
      <c r="Q152" s="87"/>
      <c r="R152" s="87"/>
      <c r="S152" s="87"/>
      <c r="T152" s="87"/>
      <c r="U152" s="175"/>
      <c r="V152" s="87"/>
      <c r="W152" s="87"/>
      <c r="X152" s="87"/>
      <c r="Y152" s="87"/>
      <c r="Z152" s="87"/>
      <c r="AA152" s="87"/>
      <c r="AB152" s="86"/>
      <c r="AC152" s="87"/>
    </row>
    <row x14ac:dyDescent="0.25" r="153" customHeight="1" ht="17.45">
      <c r="A153" s="235">
        <f>A152</f>
        <v>25569.375</v>
      </c>
      <c r="B153" s="186" t="s">
        <v>43</v>
      </c>
      <c r="C153" s="180"/>
      <c r="D153" s="180"/>
      <c r="E153" s="180"/>
      <c r="F153" s="180"/>
      <c r="G153" s="180">
        <f>SUM(C153:F153)</f>
      </c>
      <c r="H153" s="125">
        <v>6000</v>
      </c>
      <c r="I153" s="125">
        <f>G153*H153</f>
      </c>
      <c r="J153" s="125">
        <f>I153*0.1</f>
      </c>
      <c r="K153" s="125">
        <f>SUM(I153:J153)</f>
      </c>
      <c r="L153" s="229"/>
      <c r="M153" s="87"/>
      <c r="N153" s="87"/>
      <c r="O153" s="87"/>
      <c r="P153" s="87"/>
      <c r="Q153" s="87"/>
      <c r="R153" s="87"/>
      <c r="S153" s="87"/>
      <c r="T153" s="87"/>
      <c r="U153" s="175"/>
      <c r="V153" s="87"/>
      <c r="W153" s="87"/>
      <c r="X153" s="87"/>
      <c r="Y153" s="87"/>
      <c r="Z153" s="87"/>
      <c r="AA153" s="87"/>
      <c r="AB153" s="86"/>
      <c r="AC153" s="87"/>
    </row>
    <row x14ac:dyDescent="0.25" r="154" customHeight="1" ht="17.45">
      <c r="A154" s="235">
        <f>A153</f>
        <v>25569.375</v>
      </c>
      <c r="B154" s="186" t="s">
        <v>18</v>
      </c>
      <c r="C154" s="180"/>
      <c r="D154" s="180"/>
      <c r="E154" s="180"/>
      <c r="F154" s="180"/>
      <c r="G154" s="180">
        <f>SUM(C154:F154)</f>
      </c>
      <c r="H154" s="125">
        <v>6000</v>
      </c>
      <c r="I154" s="125">
        <f>G154*H154</f>
      </c>
      <c r="J154" s="125">
        <f>I154*0.1</f>
      </c>
      <c r="K154" s="125">
        <f>SUM(I154:J154)</f>
      </c>
      <c r="L154" s="229"/>
      <c r="M154" s="87"/>
      <c r="N154" s="87"/>
      <c r="O154" s="87"/>
      <c r="P154" s="87"/>
      <c r="Q154" s="87"/>
      <c r="R154" s="87"/>
      <c r="S154" s="87"/>
      <c r="T154" s="87"/>
      <c r="U154" s="175"/>
      <c r="V154" s="87"/>
      <c r="W154" s="87"/>
      <c r="X154" s="87"/>
      <c r="Y154" s="87"/>
      <c r="Z154" s="87"/>
      <c r="AA154" s="87"/>
      <c r="AB154" s="86"/>
      <c r="AC154" s="87"/>
    </row>
    <row x14ac:dyDescent="0.25" r="155" customHeight="1" ht="17.45">
      <c r="A155" s="235">
        <f>A154</f>
        <v>25569.375</v>
      </c>
      <c r="B155" s="186" t="s">
        <v>82</v>
      </c>
      <c r="C155" s="188" t="s">
        <v>14</v>
      </c>
      <c r="D155" s="180"/>
      <c r="E155" s="180"/>
      <c r="F155" s="180"/>
      <c r="G155" s="180">
        <f>SUM(C155:F155)</f>
      </c>
      <c r="H155" s="125">
        <v>5000</v>
      </c>
      <c r="I155" s="125">
        <f>G155*H155</f>
      </c>
      <c r="J155" s="125">
        <f>I155*0.1</f>
      </c>
      <c r="K155" s="125">
        <f>SUM(I155:J155)</f>
      </c>
      <c r="L155" s="229"/>
      <c r="M155" s="87"/>
      <c r="N155" s="87"/>
      <c r="O155" s="87"/>
      <c r="P155" s="87"/>
      <c r="Q155" s="87"/>
      <c r="R155" s="87"/>
      <c r="S155" s="87"/>
      <c r="T155" s="87"/>
      <c r="U155" s="175"/>
      <c r="V155" s="87"/>
      <c r="W155" s="87"/>
      <c r="X155" s="87"/>
      <c r="Y155" s="87"/>
      <c r="Z155" s="87"/>
      <c r="AA155" s="87"/>
      <c r="AB155" s="86"/>
      <c r="AC155" s="87"/>
    </row>
    <row x14ac:dyDescent="0.25" r="156" customHeight="1" ht="17.45">
      <c r="A156" s="235">
        <f>A155</f>
        <v>25569.375</v>
      </c>
      <c r="B156" s="186" t="s">
        <v>151</v>
      </c>
      <c r="C156" s="180"/>
      <c r="D156" s="180"/>
      <c r="E156" s="180"/>
      <c r="F156" s="180"/>
      <c r="G156" s="180">
        <f>SUM(C156:F156)</f>
      </c>
      <c r="H156" s="125">
        <v>5000</v>
      </c>
      <c r="I156" s="125">
        <f>G156*H156</f>
      </c>
      <c r="J156" s="125">
        <f>I156*0.1</f>
      </c>
      <c r="K156" s="125">
        <f>SUM(I156:J156)</f>
      </c>
      <c r="L156" s="229"/>
      <c r="M156" s="87"/>
      <c r="N156" s="87"/>
      <c r="O156" s="87"/>
      <c r="P156" s="87"/>
      <c r="Q156" s="87"/>
      <c r="R156" s="87"/>
      <c r="S156" s="87"/>
      <c r="T156" s="87"/>
      <c r="U156" s="175"/>
      <c r="V156" s="87"/>
      <c r="W156" s="87"/>
      <c r="X156" s="87"/>
      <c r="Y156" s="87"/>
      <c r="Z156" s="87"/>
      <c r="AA156" s="87"/>
      <c r="AB156" s="86"/>
      <c r="AC156" s="87"/>
    </row>
    <row x14ac:dyDescent="0.25" r="157" customHeight="1" ht="17.45">
      <c r="A157" s="235">
        <f>A153</f>
        <v>25569.375</v>
      </c>
      <c r="B157" s="186" t="s">
        <v>105</v>
      </c>
      <c r="C157" s="180"/>
      <c r="D157" s="180"/>
      <c r="E157" s="180"/>
      <c r="F157" s="180"/>
      <c r="G157" s="180">
        <f>SUM(C157:F157)</f>
      </c>
      <c r="H157" s="125">
        <v>7000</v>
      </c>
      <c r="I157" s="125">
        <f>G157*H157</f>
      </c>
      <c r="J157" s="125"/>
      <c r="K157" s="125">
        <f>SUM(I157:J157)</f>
      </c>
      <c r="L157" s="229"/>
      <c r="M157" s="87"/>
      <c r="N157" s="87"/>
      <c r="O157" s="87"/>
      <c r="P157" s="87"/>
      <c r="Q157" s="87"/>
      <c r="R157" s="87"/>
      <c r="S157" s="87"/>
      <c r="T157" s="87"/>
      <c r="U157" s="175"/>
      <c r="V157" s="87"/>
      <c r="W157" s="87"/>
      <c r="X157" s="87"/>
      <c r="Y157" s="87"/>
      <c r="Z157" s="87"/>
      <c r="AA157" s="87"/>
      <c r="AB157" s="86"/>
      <c r="AC157" s="87"/>
    </row>
    <row x14ac:dyDescent="0.25" r="158" customHeight="1" ht="17.45">
      <c r="A158" s="235">
        <f>A153</f>
        <v>25569.375</v>
      </c>
      <c r="B158" s="186" t="s">
        <v>23</v>
      </c>
      <c r="C158" s="180"/>
      <c r="D158" s="180"/>
      <c r="E158" s="180"/>
      <c r="F158" s="180"/>
      <c r="G158" s="180">
        <f>SUM(C158:F158)</f>
      </c>
      <c r="H158" s="125">
        <v>6000</v>
      </c>
      <c r="I158" s="125">
        <f>G158*H158</f>
      </c>
      <c r="J158" s="125">
        <f>I158*0.1</f>
      </c>
      <c r="K158" s="125">
        <f>SUM(I158:J158)</f>
      </c>
      <c r="L158" s="229"/>
      <c r="M158" s="87"/>
      <c r="N158" s="87"/>
      <c r="O158" s="87"/>
      <c r="P158" s="87"/>
      <c r="Q158" s="87"/>
      <c r="R158" s="87"/>
      <c r="S158" s="87"/>
      <c r="T158" s="87"/>
      <c r="U158" s="175"/>
      <c r="V158" s="87"/>
      <c r="W158" s="87"/>
      <c r="X158" s="87"/>
      <c r="Y158" s="87"/>
      <c r="Z158" s="87"/>
      <c r="AA158" s="87"/>
      <c r="AB158" s="86"/>
      <c r="AC158" s="87"/>
    </row>
    <row x14ac:dyDescent="0.25" r="159" customHeight="1" ht="17.45">
      <c r="A159" s="235">
        <f>A158</f>
        <v>25569.375</v>
      </c>
      <c r="B159" s="186" t="s">
        <v>40</v>
      </c>
      <c r="C159" s="180"/>
      <c r="D159" s="180"/>
      <c r="E159" s="180"/>
      <c r="F159" s="180"/>
      <c r="G159" s="180">
        <f>SUM(C159:F159)</f>
      </c>
      <c r="H159" s="125">
        <v>6500</v>
      </c>
      <c r="I159" s="125">
        <f>G159*H159</f>
      </c>
      <c r="J159" s="125">
        <f>I159*0.1</f>
      </c>
      <c r="K159" s="125">
        <f>SUM(I159:J159)</f>
      </c>
      <c r="L159" s="229"/>
      <c r="M159" s="87"/>
      <c r="N159" s="87"/>
      <c r="O159" s="87"/>
      <c r="P159" s="87"/>
      <c r="Q159" s="87"/>
      <c r="R159" s="87"/>
      <c r="S159" s="87"/>
      <c r="T159" s="87"/>
      <c r="U159" s="175"/>
      <c r="V159" s="87"/>
      <c r="W159" s="87"/>
      <c r="X159" s="87"/>
      <c r="Y159" s="87"/>
      <c r="Z159" s="87"/>
      <c r="AA159" s="87"/>
      <c r="AB159" s="86"/>
      <c r="AC159" s="87"/>
    </row>
    <row x14ac:dyDescent="0.25" r="160" customHeight="1" ht="17.45">
      <c r="A160" s="235">
        <f>A156</f>
        <v>25569.375</v>
      </c>
      <c r="B160" s="186"/>
      <c r="C160" s="180"/>
      <c r="D160" s="180"/>
      <c r="E160" s="180"/>
      <c r="F160" s="180"/>
      <c r="G160" s="180">
        <f>SUM(C160:F160)</f>
      </c>
      <c r="H160" s="125"/>
      <c r="I160" s="125">
        <f>G160*H160</f>
      </c>
      <c r="J160" s="125">
        <f>I160*0.1</f>
      </c>
      <c r="K160" s="125">
        <f>SUM(I160:J160)</f>
      </c>
      <c r="L160" s="229"/>
      <c r="M160" s="87"/>
      <c r="N160" s="87"/>
      <c r="O160" s="87"/>
      <c r="P160" s="87"/>
      <c r="Q160" s="87"/>
      <c r="R160" s="87"/>
      <c r="S160" s="87"/>
      <c r="T160" s="87"/>
      <c r="U160" s="175"/>
      <c r="V160" s="87"/>
      <c r="W160" s="87"/>
      <c r="X160" s="87"/>
      <c r="Y160" s="87"/>
      <c r="Z160" s="87"/>
      <c r="AA160" s="87"/>
      <c r="AB160" s="86"/>
      <c r="AC160" s="87"/>
    </row>
    <row x14ac:dyDescent="0.25" r="161" customHeight="1" ht="17.45">
      <c r="A161" s="235">
        <f>A156</f>
        <v>25569.375</v>
      </c>
      <c r="B161" s="186"/>
      <c r="C161" s="180"/>
      <c r="D161" s="180"/>
      <c r="E161" s="180"/>
      <c r="F161" s="180"/>
      <c r="G161" s="180">
        <f>SUM(C161:F161)</f>
      </c>
      <c r="H161" s="125"/>
      <c r="I161" s="125">
        <f>G161*H161</f>
      </c>
      <c r="J161" s="125">
        <f>I161*0.1</f>
      </c>
      <c r="K161" s="125">
        <f>SUM(I161:J161)</f>
      </c>
      <c r="L161" s="229"/>
      <c r="M161" s="87"/>
      <c r="N161" s="87"/>
      <c r="O161" s="87"/>
      <c r="P161" s="87"/>
      <c r="Q161" s="87"/>
      <c r="R161" s="87"/>
      <c r="S161" s="87"/>
      <c r="T161" s="87"/>
      <c r="U161" s="175"/>
      <c r="V161" s="87"/>
      <c r="W161" s="87"/>
      <c r="X161" s="87"/>
      <c r="Y161" s="87"/>
      <c r="Z161" s="87"/>
      <c r="AA161" s="87"/>
      <c r="AB161" s="86"/>
      <c r="AC161" s="87"/>
    </row>
    <row x14ac:dyDescent="0.25" r="162" customHeight="1" ht="17.45">
      <c r="A162" s="235">
        <f>A161</f>
        <v>25569.375</v>
      </c>
      <c r="B162" s="179"/>
      <c r="C162" s="180"/>
      <c r="D162" s="180"/>
      <c r="E162" s="180"/>
      <c r="F162" s="180"/>
      <c r="G162" s="180">
        <f>SUM(C162:F162)</f>
      </c>
      <c r="H162" s="125"/>
      <c r="I162" s="125">
        <f>G162*H162</f>
      </c>
      <c r="J162" s="125">
        <v>0</v>
      </c>
      <c r="K162" s="125">
        <f>SUM(I162:J162)</f>
      </c>
      <c r="L162" s="229"/>
      <c r="M162" s="87"/>
      <c r="N162" s="87"/>
      <c r="O162" s="87"/>
      <c r="P162" s="87"/>
      <c r="Q162" s="87"/>
      <c r="R162" s="87"/>
      <c r="S162" s="87"/>
      <c r="T162" s="87"/>
      <c r="U162" s="175"/>
      <c r="V162" s="87"/>
      <c r="W162" s="87"/>
      <c r="X162" s="87"/>
      <c r="Y162" s="87"/>
      <c r="Z162" s="87"/>
      <c r="AA162" s="87"/>
      <c r="AB162" s="86"/>
      <c r="AC162" s="87"/>
    </row>
    <row x14ac:dyDescent="0.25" r="163" customHeight="1" ht="17.45">
      <c r="A163" s="243">
        <f>A162</f>
        <v>25569.375</v>
      </c>
      <c r="B163" s="190" t="s">
        <v>155</v>
      </c>
      <c r="C163" s="191">
        <f>SUM(C117:C162)</f>
      </c>
      <c r="D163" s="191">
        <f>SUM(D117:D162)</f>
      </c>
      <c r="E163" s="191">
        <f>SUM(E117:E162)</f>
      </c>
      <c r="F163" s="191">
        <f>SUM(F117:F162)</f>
      </c>
      <c r="G163" s="191">
        <f>SUM(G117:G162)</f>
      </c>
      <c r="H163" s="191"/>
      <c r="I163" s="191">
        <f>SUM(I117:I162)</f>
      </c>
      <c r="J163" s="191">
        <f>SUM(J117:J162)</f>
      </c>
      <c r="K163" s="191">
        <f>SUM(K117:K162)</f>
      </c>
      <c r="L163" s="229"/>
      <c r="M163" s="87"/>
      <c r="N163" s="87"/>
      <c r="O163" s="87"/>
      <c r="P163" s="87"/>
      <c r="Q163" s="87"/>
      <c r="R163" s="87"/>
      <c r="S163" s="87"/>
      <c r="T163" s="87"/>
      <c r="U163" s="175"/>
      <c r="V163" s="87"/>
      <c r="W163" s="87"/>
      <c r="X163" s="87"/>
      <c r="Y163" s="87"/>
      <c r="Z163" s="87"/>
      <c r="AA163" s="87"/>
      <c r="AB163" s="86"/>
      <c r="AC163" s="87"/>
    </row>
    <row x14ac:dyDescent="0.25" r="164" customHeight="1" ht="17.45">
      <c r="A164" s="235">
        <f>A163</f>
        <v>25569.375</v>
      </c>
      <c r="B164" s="186" t="s">
        <v>113</v>
      </c>
      <c r="C164" s="180"/>
      <c r="D164" s="180"/>
      <c r="E164" s="180"/>
      <c r="F164" s="180"/>
      <c r="G164" s="180">
        <f>SUM(C164:F164)</f>
      </c>
      <c r="H164" s="125">
        <v>6500</v>
      </c>
      <c r="I164" s="125">
        <f>G164*H164</f>
      </c>
      <c r="J164" s="185"/>
      <c r="K164" s="125">
        <f>SUM(I164:J164)</f>
      </c>
      <c r="L164" s="229"/>
      <c r="M164" s="87"/>
      <c r="N164" s="87"/>
      <c r="O164" s="87"/>
      <c r="P164" s="87"/>
      <c r="Q164" s="87"/>
      <c r="R164" s="87"/>
      <c r="S164" s="87"/>
      <c r="T164" s="87"/>
      <c r="U164" s="175"/>
      <c r="V164" s="87"/>
      <c r="W164" s="87"/>
      <c r="X164" s="87"/>
      <c r="Y164" s="87"/>
      <c r="Z164" s="87"/>
      <c r="AA164" s="87"/>
      <c r="AB164" s="86"/>
      <c r="AC164" s="87"/>
    </row>
    <row x14ac:dyDescent="0.25" r="165" customHeight="1" ht="17.45">
      <c r="A165" s="235">
        <f>A164</f>
        <v>25569.375</v>
      </c>
      <c r="B165" s="186" t="s">
        <v>156</v>
      </c>
      <c r="C165" s="180"/>
      <c r="D165" s="180"/>
      <c r="E165" s="180"/>
      <c r="F165" s="180"/>
      <c r="G165" s="180">
        <f>SUM(C165:F165)</f>
      </c>
      <c r="H165" s="125">
        <v>6500</v>
      </c>
      <c r="I165" s="125">
        <f>G165*H165</f>
      </c>
      <c r="J165" s="185"/>
      <c r="K165" s="125">
        <f>SUM(I165:J165)</f>
      </c>
      <c r="L165" s="229"/>
      <c r="M165" s="87"/>
      <c r="N165" s="87"/>
      <c r="O165" s="87"/>
      <c r="P165" s="87"/>
      <c r="Q165" s="87"/>
      <c r="R165" s="87"/>
      <c r="S165" s="87"/>
      <c r="T165" s="87"/>
      <c r="U165" s="175"/>
      <c r="V165" s="87"/>
      <c r="W165" s="87"/>
      <c r="X165" s="87"/>
      <c r="Y165" s="87"/>
      <c r="Z165" s="87"/>
      <c r="AA165" s="87"/>
      <c r="AB165" s="86"/>
      <c r="AC165" s="87"/>
    </row>
    <row x14ac:dyDescent="0.25" r="166" customHeight="1" ht="17.45">
      <c r="A166" s="235">
        <f>A165</f>
        <v>25569.375</v>
      </c>
      <c r="B166" s="186" t="s">
        <v>112</v>
      </c>
      <c r="C166" s="180"/>
      <c r="D166" s="180"/>
      <c r="E166" s="180"/>
      <c r="F166" s="180"/>
      <c r="G166" s="180">
        <f>SUM(C166:F166)</f>
      </c>
      <c r="H166" s="125">
        <v>6900</v>
      </c>
      <c r="I166" s="125">
        <f>G166*H166</f>
      </c>
      <c r="J166" s="185"/>
      <c r="K166" s="125">
        <f>SUM(I166:J166)</f>
      </c>
      <c r="L166" s="229"/>
      <c r="M166" s="87"/>
      <c r="N166" s="87"/>
      <c r="O166" s="87"/>
      <c r="P166" s="87"/>
      <c r="Q166" s="87"/>
      <c r="R166" s="87"/>
      <c r="S166" s="87"/>
      <c r="T166" s="87"/>
      <c r="U166" s="175"/>
      <c r="V166" s="87"/>
      <c r="W166" s="87"/>
      <c r="X166" s="87"/>
      <c r="Y166" s="87"/>
      <c r="Z166" s="87"/>
      <c r="AA166" s="87"/>
      <c r="AB166" s="86"/>
      <c r="AC166" s="87"/>
    </row>
    <row x14ac:dyDescent="0.25" r="167" customHeight="1" ht="17.45">
      <c r="A167" s="235">
        <f>A166</f>
        <v>25569.375</v>
      </c>
      <c r="B167" s="179"/>
      <c r="C167" s="180"/>
      <c r="D167" s="180"/>
      <c r="E167" s="180"/>
      <c r="F167" s="180"/>
      <c r="G167" s="180">
        <f>SUM(C167:F167)</f>
      </c>
      <c r="H167" s="125"/>
      <c r="I167" s="125">
        <f>G167*H167</f>
      </c>
      <c r="J167" s="185"/>
      <c r="K167" s="125">
        <f>SUM(I167:J167)</f>
      </c>
      <c r="L167" s="229"/>
      <c r="M167" s="87"/>
      <c r="N167" s="87"/>
      <c r="O167" s="87"/>
      <c r="P167" s="87"/>
      <c r="Q167" s="87"/>
      <c r="R167" s="87"/>
      <c r="S167" s="87"/>
      <c r="T167" s="87"/>
      <c r="U167" s="175"/>
      <c r="V167" s="87"/>
      <c r="W167" s="87"/>
      <c r="X167" s="87"/>
      <c r="Y167" s="87"/>
      <c r="Z167" s="87"/>
      <c r="AA167" s="87"/>
      <c r="AB167" s="86"/>
      <c r="AC167" s="87"/>
    </row>
    <row x14ac:dyDescent="0.25" r="168" customHeight="1" ht="17.45">
      <c r="A168" s="235">
        <f>A167</f>
        <v>25569.375</v>
      </c>
      <c r="B168" s="179"/>
      <c r="C168" s="180"/>
      <c r="D168" s="180"/>
      <c r="E168" s="180"/>
      <c r="F168" s="180"/>
      <c r="G168" s="180">
        <f>SUM(C168:F168)</f>
      </c>
      <c r="H168" s="125"/>
      <c r="I168" s="125">
        <f>G168*H168</f>
      </c>
      <c r="J168" s="185"/>
      <c r="K168" s="125">
        <f>SUM(I168:J168)</f>
      </c>
      <c r="L168" s="229"/>
      <c r="M168" s="87"/>
      <c r="N168" s="87"/>
      <c r="O168" s="87"/>
      <c r="P168" s="87"/>
      <c r="Q168" s="87"/>
      <c r="R168" s="87"/>
      <c r="S168" s="87"/>
      <c r="T168" s="87"/>
      <c r="U168" s="175"/>
      <c r="V168" s="87"/>
      <c r="W168" s="87"/>
      <c r="X168" s="87"/>
      <c r="Y168" s="87"/>
      <c r="Z168" s="87"/>
      <c r="AA168" s="87"/>
      <c r="AB168" s="86"/>
      <c r="AC168" s="87"/>
    </row>
    <row x14ac:dyDescent="0.25" r="169" customHeight="1" ht="17.45">
      <c r="A169" s="235">
        <f>A168</f>
        <v>25569.375</v>
      </c>
      <c r="B169" s="179"/>
      <c r="C169" s="180"/>
      <c r="D169" s="180"/>
      <c r="E169" s="180"/>
      <c r="F169" s="180"/>
      <c r="G169" s="180">
        <f>SUM(C169:F169)</f>
      </c>
      <c r="H169" s="125"/>
      <c r="I169" s="125">
        <f>G169*H169</f>
      </c>
      <c r="J169" s="185"/>
      <c r="K169" s="125">
        <f>SUM(I169:J169)</f>
      </c>
      <c r="L169" s="229"/>
      <c r="M169" s="87"/>
      <c r="N169" s="87"/>
      <c r="O169" s="87"/>
      <c r="P169" s="87"/>
      <c r="Q169" s="87"/>
      <c r="R169" s="87"/>
      <c r="S169" s="87"/>
      <c r="T169" s="87"/>
      <c r="U169" s="175"/>
      <c r="V169" s="87"/>
      <c r="W169" s="87"/>
      <c r="X169" s="87"/>
      <c r="Y169" s="87"/>
      <c r="Z169" s="87"/>
      <c r="AA169" s="87"/>
      <c r="AB169" s="86"/>
      <c r="AC169" s="87"/>
    </row>
    <row x14ac:dyDescent="0.25" r="170" customHeight="1" ht="17.45">
      <c r="A170" s="235">
        <f>A169</f>
        <v>25569.375</v>
      </c>
      <c r="B170" s="179"/>
      <c r="C170" s="180"/>
      <c r="D170" s="180"/>
      <c r="E170" s="180"/>
      <c r="F170" s="180"/>
      <c r="G170" s="180">
        <f>SUM(C170:F170)</f>
      </c>
      <c r="H170" s="125"/>
      <c r="I170" s="125">
        <f>G170*H170</f>
      </c>
      <c r="J170" s="185"/>
      <c r="K170" s="125">
        <f>SUM(I170:J170)</f>
      </c>
      <c r="L170" s="229"/>
      <c r="M170" s="87"/>
      <c r="N170" s="87"/>
      <c r="O170" s="87"/>
      <c r="P170" s="87"/>
      <c r="Q170" s="87"/>
      <c r="R170" s="87"/>
      <c r="S170" s="87"/>
      <c r="T170" s="87"/>
      <c r="U170" s="175"/>
      <c r="V170" s="87"/>
      <c r="W170" s="87"/>
      <c r="X170" s="87"/>
      <c r="Y170" s="87"/>
      <c r="Z170" s="87"/>
      <c r="AA170" s="87"/>
      <c r="AB170" s="86"/>
      <c r="AC170" s="87"/>
    </row>
    <row x14ac:dyDescent="0.25" r="171" customHeight="1" ht="17.45">
      <c r="A171" s="235">
        <f>A170</f>
        <v>25569.375</v>
      </c>
      <c r="B171" s="179"/>
      <c r="C171" s="180"/>
      <c r="D171" s="180"/>
      <c r="E171" s="180"/>
      <c r="F171" s="180"/>
      <c r="G171" s="180">
        <f>SUM(C171:F171)</f>
      </c>
      <c r="H171" s="125"/>
      <c r="I171" s="125">
        <f>G171*H171</f>
      </c>
      <c r="J171" s="185"/>
      <c r="K171" s="125">
        <f>SUM(I171:J171)</f>
      </c>
      <c r="L171" s="229"/>
      <c r="M171" s="87"/>
      <c r="N171" s="87"/>
      <c r="O171" s="87"/>
      <c r="P171" s="87"/>
      <c r="Q171" s="87"/>
      <c r="R171" s="87"/>
      <c r="S171" s="87"/>
      <c r="T171" s="87"/>
      <c r="U171" s="175"/>
      <c r="V171" s="87"/>
      <c r="W171" s="87"/>
      <c r="X171" s="87"/>
      <c r="Y171" s="87"/>
      <c r="Z171" s="87"/>
      <c r="AA171" s="87"/>
      <c r="AB171" s="86"/>
      <c r="AC171" s="87"/>
    </row>
    <row x14ac:dyDescent="0.25" r="172" customHeight="1" ht="17.45">
      <c r="A172" s="243">
        <f>A171</f>
        <v>25569.375</v>
      </c>
      <c r="B172" s="190" t="s">
        <v>157</v>
      </c>
      <c r="C172" s="191">
        <f>SUM(C164:C171)</f>
      </c>
      <c r="D172" s="191">
        <f>SUM(D164:D171)</f>
      </c>
      <c r="E172" s="191">
        <f>SUM(E164:E171)</f>
      </c>
      <c r="F172" s="191">
        <f>SUM(F164:F171)</f>
      </c>
      <c r="G172" s="191">
        <f>SUM(G164:G171)</f>
      </c>
      <c r="H172" s="201"/>
      <c r="I172" s="201">
        <f>SUM(I164:I171)</f>
      </c>
      <c r="J172" s="201"/>
      <c r="K172" s="202">
        <f>SUM(K164:K171)</f>
      </c>
      <c r="L172" s="229"/>
      <c r="M172" s="87"/>
      <c r="N172" s="87"/>
      <c r="O172" s="87"/>
      <c r="P172" s="87"/>
      <c r="Q172" s="87"/>
      <c r="R172" s="87"/>
      <c r="S172" s="87"/>
      <c r="T172" s="87"/>
      <c r="U172" s="175"/>
      <c r="V172" s="87"/>
      <c r="W172" s="87"/>
      <c r="X172" s="87"/>
      <c r="Y172" s="87"/>
      <c r="Z172" s="87"/>
      <c r="AA172" s="87"/>
      <c r="AB172" s="86"/>
      <c r="AC172" s="87"/>
    </row>
    <row x14ac:dyDescent="0.25" r="173" customHeight="1" ht="17.25" hidden="1">
      <c r="A173" s="226" t="s">
        <v>128</v>
      </c>
      <c r="B173" s="173" t="s">
        <v>2</v>
      </c>
      <c r="C173" s="174" t="s">
        <v>129</v>
      </c>
      <c r="D173" s="174" t="s">
        <v>130</v>
      </c>
      <c r="E173" s="174" t="s">
        <v>131</v>
      </c>
      <c r="F173" s="174" t="s">
        <v>132</v>
      </c>
      <c r="G173" s="174" t="s">
        <v>133</v>
      </c>
      <c r="H173" s="174" t="s">
        <v>7</v>
      </c>
      <c r="I173" s="174" t="s">
        <v>134</v>
      </c>
      <c r="J173" s="174" t="s">
        <v>90</v>
      </c>
      <c r="K173" s="174" t="s">
        <v>135</v>
      </c>
      <c r="L173" s="229"/>
      <c r="M173" s="87"/>
      <c r="N173" s="87"/>
      <c r="O173" s="87"/>
      <c r="P173" s="87"/>
      <c r="Q173" s="87"/>
      <c r="R173" s="87"/>
      <c r="S173" s="87"/>
      <c r="T173" s="87"/>
      <c r="U173" s="175"/>
      <c r="V173" s="87"/>
      <c r="W173" s="87"/>
      <c r="X173" s="87"/>
      <c r="Y173" s="87"/>
      <c r="Z173" s="87"/>
      <c r="AA173" s="87"/>
      <c r="AB173" s="86"/>
      <c r="AC173" s="87"/>
    </row>
    <row x14ac:dyDescent="0.25" r="174" customHeight="1" ht="17.45">
      <c r="A174" s="235">
        <f>A172+1</f>
        <v>25569.375</v>
      </c>
      <c r="B174" s="179" t="s">
        <v>46</v>
      </c>
      <c r="C174" s="183" t="s">
        <v>14</v>
      </c>
      <c r="D174" s="180">
        <v>14</v>
      </c>
      <c r="E174" s="180">
        <v>6</v>
      </c>
      <c r="F174" s="180"/>
      <c r="G174" s="180">
        <f>SUM(C174:F174)</f>
      </c>
      <c r="H174" s="237">
        <v>5500</v>
      </c>
      <c r="I174" s="125">
        <f>G174*H174</f>
      </c>
      <c r="J174" s="125">
        <f>I174*0.1</f>
      </c>
      <c r="K174" s="125">
        <f>SUM(I174:J174)</f>
      </c>
      <c r="L174" s="229"/>
      <c r="M174" s="87"/>
      <c r="N174" s="87"/>
      <c r="O174" s="87"/>
      <c r="P174" s="87"/>
      <c r="Q174" s="87"/>
      <c r="R174" s="87"/>
      <c r="S174" s="87"/>
      <c r="T174" s="87"/>
      <c r="U174" s="175"/>
      <c r="V174" s="87"/>
      <c r="W174" s="87"/>
      <c r="X174" s="87"/>
      <c r="Y174" s="87"/>
      <c r="Z174" s="87"/>
      <c r="AA174" s="87"/>
      <c r="AB174" s="86"/>
      <c r="AC174" s="87"/>
    </row>
    <row x14ac:dyDescent="0.25" r="175" customHeight="1" ht="17.45">
      <c r="A175" s="235">
        <f>A174</f>
        <v>25569.375</v>
      </c>
      <c r="B175" s="179" t="s">
        <v>137</v>
      </c>
      <c r="C175" s="180"/>
      <c r="D175" s="180">
        <f>118-24</f>
      </c>
      <c r="E175" s="180">
        <v>20</v>
      </c>
      <c r="F175" s="180">
        <v>17</v>
      </c>
      <c r="G175" s="180">
        <f>SUM(C175:F175)</f>
      </c>
      <c r="H175" s="237">
        <v>4500</v>
      </c>
      <c r="I175" s="125">
        <f>G175*H175</f>
      </c>
      <c r="J175" s="125">
        <f>I175*0.1</f>
      </c>
      <c r="K175" s="125">
        <f>SUM(I175:J175)</f>
      </c>
      <c r="L175" s="229"/>
      <c r="M175" s="87"/>
      <c r="N175" s="87"/>
      <c r="O175" s="87"/>
      <c r="P175" s="87"/>
      <c r="Q175" s="87"/>
      <c r="R175" s="87"/>
      <c r="S175" s="87"/>
      <c r="T175" s="87"/>
      <c r="U175" s="175"/>
      <c r="V175" s="87"/>
      <c r="W175" s="87"/>
      <c r="X175" s="87"/>
      <c r="Y175" s="87"/>
      <c r="Z175" s="87"/>
      <c r="AA175" s="87"/>
      <c r="AB175" s="86"/>
      <c r="AC175" s="87"/>
    </row>
    <row x14ac:dyDescent="0.25" r="176" customHeight="1" ht="17.45">
      <c r="A176" s="235">
        <f>A175</f>
        <v>25569.375</v>
      </c>
      <c r="B176" s="179" t="s">
        <v>178</v>
      </c>
      <c r="C176" s="180"/>
      <c r="D176" s="180">
        <v>24</v>
      </c>
      <c r="E176" s="180"/>
      <c r="F176" s="180"/>
      <c r="G176" s="180">
        <f>SUBTOTAL(9,C176:F176)</f>
      </c>
      <c r="H176" s="182">
        <v>5000</v>
      </c>
      <c r="I176" s="125">
        <f>G176*H176</f>
      </c>
      <c r="J176" s="125">
        <f>I176*0.1</f>
      </c>
      <c r="K176" s="125">
        <f>SUM(I176:J176)</f>
      </c>
      <c r="L176" s="229"/>
      <c r="M176" s="87"/>
      <c r="N176" s="87"/>
      <c r="O176" s="87"/>
      <c r="P176" s="87"/>
      <c r="Q176" s="87"/>
      <c r="R176" s="87"/>
      <c r="S176" s="87"/>
      <c r="T176" s="87"/>
      <c r="U176" s="175"/>
      <c r="V176" s="87"/>
      <c r="W176" s="87"/>
      <c r="X176" s="87"/>
      <c r="Y176" s="87"/>
      <c r="Z176" s="87"/>
      <c r="AA176" s="87"/>
      <c r="AB176" s="86"/>
      <c r="AC176" s="87"/>
    </row>
    <row x14ac:dyDescent="0.25" r="177" customHeight="1" ht="17.45">
      <c r="A177" s="235">
        <f>A176</f>
        <v>25569.375</v>
      </c>
      <c r="B177" s="179" t="s">
        <v>13</v>
      </c>
      <c r="C177" s="180"/>
      <c r="D177" s="180">
        <v>12</v>
      </c>
      <c r="E177" s="180">
        <v>4</v>
      </c>
      <c r="F177" s="180"/>
      <c r="G177" s="180">
        <f>SUM(C177:F177)</f>
      </c>
      <c r="H177" s="125">
        <v>6000</v>
      </c>
      <c r="I177" s="125">
        <f>G177*H177</f>
      </c>
      <c r="J177" s="125">
        <f>I177*0.1</f>
      </c>
      <c r="K177" s="125">
        <f>SUM(I177:J177)</f>
      </c>
      <c r="L177" s="229"/>
      <c r="M177" s="87"/>
      <c r="N177" s="87"/>
      <c r="O177" s="87"/>
      <c r="P177" s="87"/>
      <c r="Q177" s="87"/>
      <c r="R177" s="87"/>
      <c r="S177" s="87"/>
      <c r="T177" s="87"/>
      <c r="U177" s="175"/>
      <c r="V177" s="87"/>
      <c r="W177" s="87"/>
      <c r="X177" s="87"/>
      <c r="Y177" s="87"/>
      <c r="Z177" s="87"/>
      <c r="AA177" s="87"/>
      <c r="AB177" s="86"/>
      <c r="AC177" s="87"/>
    </row>
    <row x14ac:dyDescent="0.25" r="178" customHeight="1" ht="17.45">
      <c r="A178" s="235">
        <f>A177</f>
        <v>25569.375</v>
      </c>
      <c r="B178" s="179" t="s">
        <v>58</v>
      </c>
      <c r="C178" s="183" t="s">
        <v>14</v>
      </c>
      <c r="D178" s="180">
        <v>14</v>
      </c>
      <c r="E178" s="180">
        <v>7</v>
      </c>
      <c r="F178" s="180"/>
      <c r="G178" s="180">
        <f>SUM(C178:F178)</f>
      </c>
      <c r="H178" s="182">
        <v>5500</v>
      </c>
      <c r="I178" s="125">
        <f>G178*H178</f>
      </c>
      <c r="J178" s="125">
        <f>I178*0.1</f>
      </c>
      <c r="K178" s="125">
        <f>SUM(I178:J178)</f>
      </c>
      <c r="L178" s="229"/>
      <c r="M178" s="87"/>
      <c r="N178" s="87"/>
      <c r="O178" s="87"/>
      <c r="P178" s="87"/>
      <c r="Q178" s="87"/>
      <c r="R178" s="87"/>
      <c r="S178" s="87"/>
      <c r="T178" s="87"/>
      <c r="U178" s="175"/>
      <c r="V178" s="87"/>
      <c r="W178" s="87"/>
      <c r="X178" s="87"/>
      <c r="Y178" s="87"/>
      <c r="Z178" s="87"/>
      <c r="AA178" s="87"/>
      <c r="AB178" s="86"/>
      <c r="AC178" s="87"/>
    </row>
    <row x14ac:dyDescent="0.25" r="179" customHeight="1" ht="17.45">
      <c r="A179" s="235">
        <f>A178</f>
        <v>25569.375</v>
      </c>
      <c r="B179" s="179" t="s">
        <v>147</v>
      </c>
      <c r="C179" s="183">
        <v>5</v>
      </c>
      <c r="D179" s="180">
        <v>40</v>
      </c>
      <c r="E179" s="180">
        <v>25</v>
      </c>
      <c r="F179" s="180">
        <v>16</v>
      </c>
      <c r="G179" s="180">
        <f>SUM(C179:F179)</f>
      </c>
      <c r="H179" s="125">
        <v>5000</v>
      </c>
      <c r="I179" s="125">
        <f>G179*H179</f>
      </c>
      <c r="J179" s="125">
        <f>I179*0.1</f>
      </c>
      <c r="K179" s="125">
        <f>SUM(I179:J179)</f>
      </c>
      <c r="L179" s="229"/>
      <c r="M179" s="87"/>
      <c r="N179" s="87"/>
      <c r="O179" s="87"/>
      <c r="P179" s="87"/>
      <c r="Q179" s="87"/>
      <c r="R179" s="87"/>
      <c r="S179" s="87"/>
      <c r="T179" s="87"/>
      <c r="U179" s="175"/>
      <c r="V179" s="87"/>
      <c r="W179" s="87"/>
      <c r="X179" s="87"/>
      <c r="Y179" s="87"/>
      <c r="Z179" s="87"/>
      <c r="AA179" s="87"/>
      <c r="AB179" s="86"/>
      <c r="AC179" s="87"/>
    </row>
    <row x14ac:dyDescent="0.25" r="180" customHeight="1" ht="17.45">
      <c r="A180" s="235">
        <f>A179</f>
        <v>25569.375</v>
      </c>
      <c r="B180" s="179" t="s">
        <v>27</v>
      </c>
      <c r="C180" s="180"/>
      <c r="D180" s="180">
        <v>10</v>
      </c>
      <c r="E180" s="180">
        <v>10</v>
      </c>
      <c r="F180" s="180"/>
      <c r="G180" s="180">
        <f>SUM(C180:F180)</f>
      </c>
      <c r="H180" s="125">
        <v>5500</v>
      </c>
      <c r="I180" s="125">
        <f>G180*H180</f>
      </c>
      <c r="J180" s="125">
        <f>I180*0.1</f>
      </c>
      <c r="K180" s="125">
        <f>SUM(I180:J180)</f>
      </c>
      <c r="L180" s="229"/>
      <c r="M180" s="87"/>
      <c r="N180" s="87"/>
      <c r="O180" s="87"/>
      <c r="P180" s="87"/>
      <c r="Q180" s="87"/>
      <c r="R180" s="87"/>
      <c r="S180" s="87"/>
      <c r="T180" s="87"/>
      <c r="U180" s="175"/>
      <c r="V180" s="87"/>
      <c r="W180" s="87"/>
      <c r="X180" s="87"/>
      <c r="Y180" s="87"/>
      <c r="Z180" s="87"/>
      <c r="AA180" s="87"/>
      <c r="AB180" s="86"/>
      <c r="AC180" s="87"/>
    </row>
    <row x14ac:dyDescent="0.25" r="181" customHeight="1" ht="17.45">
      <c r="A181" s="235">
        <f>A180</f>
        <v>25569.375</v>
      </c>
      <c r="B181" s="179" t="s">
        <v>20</v>
      </c>
      <c r="C181" s="180"/>
      <c r="D181" s="180">
        <v>61</v>
      </c>
      <c r="E181" s="180"/>
      <c r="F181" s="180"/>
      <c r="G181" s="180">
        <f>SUM(C181:F181)</f>
      </c>
      <c r="H181" s="237">
        <v>5500</v>
      </c>
      <c r="I181" s="125">
        <f>G181*H181</f>
      </c>
      <c r="J181" s="125">
        <f>I181*0.1</f>
      </c>
      <c r="K181" s="125">
        <f>SUM(I181:J181)</f>
      </c>
      <c r="L181" s="229"/>
      <c r="M181" s="87"/>
      <c r="N181" s="87"/>
      <c r="O181" s="87"/>
      <c r="P181" s="87"/>
      <c r="Q181" s="87"/>
      <c r="R181" s="87"/>
      <c r="S181" s="87"/>
      <c r="T181" s="87"/>
      <c r="U181" s="175"/>
      <c r="V181" s="87"/>
      <c r="W181" s="87"/>
      <c r="X181" s="87"/>
      <c r="Y181" s="87"/>
      <c r="Z181" s="87"/>
      <c r="AA181" s="87"/>
      <c r="AB181" s="86"/>
      <c r="AC181" s="87"/>
    </row>
    <row x14ac:dyDescent="0.25" r="182" customHeight="1" ht="17.45">
      <c r="A182" s="235">
        <f>A181</f>
        <v>25569.375</v>
      </c>
      <c r="B182" s="179" t="s">
        <v>31</v>
      </c>
      <c r="C182" s="180"/>
      <c r="D182" s="180">
        <v>25</v>
      </c>
      <c r="E182" s="180"/>
      <c r="F182" s="180"/>
      <c r="G182" s="180">
        <f>SUM(C182:F182)</f>
      </c>
      <c r="H182" s="125">
        <v>6000</v>
      </c>
      <c r="I182" s="125">
        <f>G182*H182</f>
      </c>
      <c r="J182" s="125">
        <f>I182*0.1</f>
      </c>
      <c r="K182" s="125">
        <f>SUM(I182:J182)</f>
      </c>
      <c r="L182" s="229"/>
      <c r="M182" s="87"/>
      <c r="N182" s="87"/>
      <c r="O182" s="87"/>
      <c r="P182" s="87"/>
      <c r="Q182" s="87"/>
      <c r="R182" s="87"/>
      <c r="S182" s="87"/>
      <c r="T182" s="87"/>
      <c r="U182" s="175"/>
      <c r="V182" s="87"/>
      <c r="W182" s="87"/>
      <c r="X182" s="87"/>
      <c r="Y182" s="87"/>
      <c r="Z182" s="87"/>
      <c r="AA182" s="87"/>
      <c r="AB182" s="86"/>
      <c r="AC182" s="87"/>
    </row>
    <row x14ac:dyDescent="0.25" r="183" customHeight="1" ht="17.45">
      <c r="A183" s="235">
        <f>A182</f>
        <v>25569.375</v>
      </c>
      <c r="B183" s="179" t="s">
        <v>71</v>
      </c>
      <c r="C183" s="180"/>
      <c r="D183" s="180">
        <v>25</v>
      </c>
      <c r="E183" s="180"/>
      <c r="F183" s="180"/>
      <c r="G183" s="180">
        <f>SUM(C183:F183)</f>
      </c>
      <c r="H183" s="125">
        <v>6000</v>
      </c>
      <c r="I183" s="125">
        <f>G183*H183</f>
      </c>
      <c r="J183" s="125">
        <f>I183*0.1</f>
      </c>
      <c r="K183" s="125">
        <f>SUM(I183:J183)</f>
      </c>
      <c r="L183" s="229"/>
      <c r="M183" s="87"/>
      <c r="N183" s="87"/>
      <c r="O183" s="87"/>
      <c r="P183" s="87"/>
      <c r="Q183" s="87"/>
      <c r="R183" s="87"/>
      <c r="S183" s="87"/>
      <c r="T183" s="87"/>
      <c r="U183" s="175"/>
      <c r="V183" s="87"/>
      <c r="W183" s="87"/>
      <c r="X183" s="87"/>
      <c r="Y183" s="87"/>
      <c r="Z183" s="87"/>
      <c r="AA183" s="87"/>
      <c r="AB183" s="86"/>
      <c r="AC183" s="87"/>
    </row>
    <row x14ac:dyDescent="0.25" r="184" customHeight="1" ht="17.45">
      <c r="A184" s="235">
        <f>A183</f>
        <v>25569.375</v>
      </c>
      <c r="B184" s="184" t="s">
        <v>49</v>
      </c>
      <c r="C184" s="180"/>
      <c r="D184" s="180">
        <v>13</v>
      </c>
      <c r="E184" s="180">
        <v>10</v>
      </c>
      <c r="F184" s="180">
        <v>6</v>
      </c>
      <c r="G184" s="180">
        <f>SUM(C184:F184)</f>
      </c>
      <c r="H184" s="182">
        <v>6000</v>
      </c>
      <c r="I184" s="125">
        <f>G184*H184</f>
      </c>
      <c r="J184" s="125">
        <f>I184*0.1</f>
      </c>
      <c r="K184" s="125">
        <f>SUM(I184:J184)</f>
      </c>
      <c r="L184" s="229"/>
      <c r="M184" s="87"/>
      <c r="N184" s="87"/>
      <c r="O184" s="87"/>
      <c r="P184" s="87"/>
      <c r="Q184" s="87"/>
      <c r="R184" s="87"/>
      <c r="S184" s="87"/>
      <c r="T184" s="87"/>
      <c r="U184" s="175"/>
      <c r="V184" s="87"/>
      <c r="W184" s="87"/>
      <c r="X184" s="87"/>
      <c r="Y184" s="87"/>
      <c r="Z184" s="87"/>
      <c r="AA184" s="87"/>
      <c r="AB184" s="86"/>
      <c r="AC184" s="87"/>
    </row>
    <row x14ac:dyDescent="0.25" r="185" customHeight="1" ht="17.45">
      <c r="A185" s="235">
        <f>A184</f>
        <v>25569.375</v>
      </c>
      <c r="B185" s="179" t="s">
        <v>9</v>
      </c>
      <c r="C185" s="180"/>
      <c r="D185" s="180">
        <v>38</v>
      </c>
      <c r="E185" s="180"/>
      <c r="F185" s="180"/>
      <c r="G185" s="180">
        <f>SUM(C185:F185)</f>
      </c>
      <c r="H185" s="125">
        <v>6000</v>
      </c>
      <c r="I185" s="125">
        <f>G185*H185</f>
      </c>
      <c r="J185" s="125">
        <f>I185*0.1</f>
      </c>
      <c r="K185" s="125">
        <f>SUM(I185:J185)</f>
      </c>
      <c r="L185" s="229"/>
      <c r="M185" s="87"/>
      <c r="N185" s="87"/>
      <c r="O185" s="87"/>
      <c r="P185" s="87"/>
      <c r="Q185" s="87"/>
      <c r="R185" s="87"/>
      <c r="S185" s="87"/>
      <c r="T185" s="87"/>
      <c r="U185" s="175"/>
      <c r="V185" s="87"/>
      <c r="W185" s="87"/>
      <c r="X185" s="87"/>
      <c r="Y185" s="87"/>
      <c r="Z185" s="87"/>
      <c r="AA185" s="87"/>
      <c r="AB185" s="86"/>
      <c r="AC185" s="87"/>
    </row>
    <row x14ac:dyDescent="0.25" r="186" customHeight="1" ht="17.45">
      <c r="A186" s="235">
        <f>A185</f>
        <v>25569.375</v>
      </c>
      <c r="B186" s="179" t="s">
        <v>78</v>
      </c>
      <c r="C186" s="180"/>
      <c r="D186" s="180">
        <v>20</v>
      </c>
      <c r="E186" s="180"/>
      <c r="F186" s="180"/>
      <c r="G186" s="180">
        <f>SUM(C186:F186)</f>
      </c>
      <c r="H186" s="125">
        <v>6500</v>
      </c>
      <c r="I186" s="125">
        <f>G186*H186</f>
      </c>
      <c r="J186" s="125">
        <f>I186*0.1</f>
      </c>
      <c r="K186" s="125">
        <f>SUM(I186:J186)</f>
      </c>
      <c r="L186" s="229"/>
      <c r="M186" s="87"/>
      <c r="N186" s="87"/>
      <c r="O186" s="87"/>
      <c r="P186" s="87"/>
      <c r="Q186" s="87"/>
      <c r="R186" s="87"/>
      <c r="S186" s="87"/>
      <c r="T186" s="87"/>
      <c r="U186" s="175"/>
      <c r="V186" s="87"/>
      <c r="W186" s="87"/>
      <c r="X186" s="87"/>
      <c r="Y186" s="87"/>
      <c r="Z186" s="87"/>
      <c r="AA186" s="87"/>
      <c r="AB186" s="86"/>
      <c r="AC186" s="87"/>
    </row>
    <row x14ac:dyDescent="0.25" r="187" customHeight="1" ht="17.45">
      <c r="A187" s="235">
        <f>A186</f>
        <v>25569.375</v>
      </c>
      <c r="B187" s="179" t="s">
        <v>55</v>
      </c>
      <c r="C187" s="180"/>
      <c r="D187" s="180">
        <v>10</v>
      </c>
      <c r="E187" s="180"/>
      <c r="F187" s="180"/>
      <c r="G187" s="180">
        <f>SUM(C187:F187)</f>
      </c>
      <c r="H187" s="125">
        <v>6500</v>
      </c>
      <c r="I187" s="125">
        <f>G187*H187</f>
      </c>
      <c r="J187" s="125">
        <f>I187*0.1</f>
      </c>
      <c r="K187" s="125">
        <f>SUM(I187:J187)</f>
      </c>
      <c r="L187" s="229"/>
      <c r="M187" s="87"/>
      <c r="N187" s="87"/>
      <c r="O187" s="87"/>
      <c r="P187" s="87"/>
      <c r="Q187" s="87"/>
      <c r="R187" s="87"/>
      <c r="S187" s="87"/>
      <c r="T187" s="87"/>
      <c r="U187" s="175"/>
      <c r="V187" s="87"/>
      <c r="W187" s="87"/>
      <c r="X187" s="87"/>
      <c r="Y187" s="87"/>
      <c r="Z187" s="87"/>
      <c r="AA187" s="87"/>
      <c r="AB187" s="86"/>
      <c r="AC187" s="87"/>
    </row>
    <row x14ac:dyDescent="0.25" r="188" customHeight="1" ht="17.45">
      <c r="A188" s="235">
        <f>A187</f>
        <v>25569.375</v>
      </c>
      <c r="B188" s="179" t="s">
        <v>80</v>
      </c>
      <c r="C188" s="180"/>
      <c r="D188" s="180">
        <v>23</v>
      </c>
      <c r="E188" s="180"/>
      <c r="F188" s="180"/>
      <c r="G188" s="180">
        <f>SUM(C188:F188)</f>
      </c>
      <c r="H188" s="125">
        <v>6000</v>
      </c>
      <c r="I188" s="125">
        <f>G188*H188</f>
      </c>
      <c r="J188" s="185"/>
      <c r="K188" s="125">
        <f>SUM(I188:J188)</f>
      </c>
      <c r="L188" s="229"/>
      <c r="M188" s="87"/>
      <c r="N188" s="87"/>
      <c r="O188" s="87"/>
      <c r="P188" s="87"/>
      <c r="Q188" s="87"/>
      <c r="R188" s="87"/>
      <c r="S188" s="87"/>
      <c r="T188" s="87"/>
      <c r="U188" s="175"/>
      <c r="V188" s="87"/>
      <c r="W188" s="87"/>
      <c r="X188" s="87"/>
      <c r="Y188" s="87"/>
      <c r="Z188" s="87"/>
      <c r="AA188" s="87"/>
      <c r="AB188" s="86"/>
      <c r="AC188" s="87"/>
    </row>
    <row x14ac:dyDescent="0.25" r="189" customHeight="1" ht="17.45">
      <c r="A189" s="235">
        <f>A188</f>
        <v>25569.375</v>
      </c>
      <c r="B189" s="179" t="s">
        <v>67</v>
      </c>
      <c r="C189" s="180"/>
      <c r="D189" s="180">
        <v>7</v>
      </c>
      <c r="E189" s="180">
        <v>6</v>
      </c>
      <c r="F189" s="180"/>
      <c r="G189" s="180">
        <f>SUM(C189:F189)</f>
      </c>
      <c r="H189" s="182">
        <v>5500</v>
      </c>
      <c r="I189" s="125">
        <f>G189*H189</f>
      </c>
      <c r="J189" s="125">
        <f>I189*0.1</f>
      </c>
      <c r="K189" s="125">
        <f>SUM(I189:J189)</f>
      </c>
      <c r="L189" s="229"/>
      <c r="M189" s="87"/>
      <c r="N189" s="87"/>
      <c r="O189" s="87"/>
      <c r="P189" s="87"/>
      <c r="Q189" s="87"/>
      <c r="R189" s="87"/>
      <c r="S189" s="87"/>
      <c r="T189" s="87"/>
      <c r="U189" s="175"/>
      <c r="V189" s="87"/>
      <c r="W189" s="87"/>
      <c r="X189" s="87"/>
      <c r="Y189" s="87"/>
      <c r="Z189" s="87"/>
      <c r="AA189" s="87"/>
      <c r="AB189" s="86"/>
      <c r="AC189" s="87"/>
    </row>
    <row x14ac:dyDescent="0.25" r="190" customHeight="1" ht="17.45">
      <c r="A190" s="235">
        <f>A189</f>
        <v>25569.375</v>
      </c>
      <c r="B190" s="186" t="s">
        <v>74</v>
      </c>
      <c r="C190" s="180"/>
      <c r="D190" s="180">
        <v>26</v>
      </c>
      <c r="E190" s="180">
        <v>21</v>
      </c>
      <c r="F190" s="180">
        <v>5</v>
      </c>
      <c r="G190" s="180">
        <f>SUM(C190:F190)</f>
      </c>
      <c r="H190" s="187">
        <v>5000</v>
      </c>
      <c r="I190" s="125">
        <f>G190*H190</f>
      </c>
      <c r="J190" s="125">
        <f>I190*0.1</f>
      </c>
      <c r="K190" s="125">
        <f>SUM(I190:J190)</f>
      </c>
      <c r="L190" s="229"/>
      <c r="M190" s="87"/>
      <c r="N190" s="87"/>
      <c r="O190" s="87"/>
      <c r="P190" s="87"/>
      <c r="Q190" s="87"/>
      <c r="R190" s="87"/>
      <c r="S190" s="87"/>
      <c r="T190" s="87"/>
      <c r="U190" s="175"/>
      <c r="V190" s="87"/>
      <c r="W190" s="87"/>
      <c r="X190" s="87"/>
      <c r="Y190" s="87"/>
      <c r="Z190" s="87"/>
      <c r="AA190" s="87"/>
      <c r="AB190" s="86"/>
      <c r="AC190" s="87"/>
    </row>
    <row x14ac:dyDescent="0.25" r="191" customHeight="1" ht="17.45">
      <c r="A191" s="235">
        <f>A190</f>
        <v>25569.375</v>
      </c>
      <c r="B191" s="179" t="s">
        <v>11</v>
      </c>
      <c r="C191" s="180"/>
      <c r="D191" s="180">
        <v>13</v>
      </c>
      <c r="E191" s="180">
        <v>7</v>
      </c>
      <c r="F191" s="180"/>
      <c r="G191" s="180">
        <f>SUM(C191:F191)</f>
      </c>
      <c r="H191" s="125">
        <v>6000</v>
      </c>
      <c r="I191" s="125">
        <f>G191*H191</f>
      </c>
      <c r="J191" s="125">
        <f>I191*0.1</f>
      </c>
      <c r="K191" s="125">
        <f>SUM(I191:J191)</f>
      </c>
      <c r="L191" s="229"/>
      <c r="M191" s="87"/>
      <c r="N191" s="87"/>
      <c r="O191" s="87"/>
      <c r="P191" s="87"/>
      <c r="Q191" s="87"/>
      <c r="R191" s="87"/>
      <c r="S191" s="87"/>
      <c r="T191" s="87"/>
      <c r="U191" s="175"/>
      <c r="V191" s="87"/>
      <c r="W191" s="87"/>
      <c r="X191" s="87"/>
      <c r="Y191" s="87"/>
      <c r="Z191" s="87"/>
      <c r="AA191" s="87"/>
      <c r="AB191" s="86"/>
      <c r="AC191" s="87"/>
    </row>
    <row x14ac:dyDescent="0.25" r="192" customHeight="1" ht="17.45">
      <c r="A192" s="235">
        <f>A191</f>
        <v>25569.375</v>
      </c>
      <c r="B192" s="179" t="s">
        <v>22</v>
      </c>
      <c r="C192" s="180"/>
      <c r="D192" s="180">
        <v>39</v>
      </c>
      <c r="E192" s="180"/>
      <c r="F192" s="180"/>
      <c r="G192" s="180">
        <f>SUM(C192:F192)</f>
      </c>
      <c r="H192" s="182">
        <v>4800</v>
      </c>
      <c r="I192" s="125">
        <f>G192*H192</f>
      </c>
      <c r="J192" s="125">
        <f>I192*0.1</f>
      </c>
      <c r="K192" s="125">
        <f>SUM(I192:J192)</f>
      </c>
      <c r="L192" s="229"/>
      <c r="M192" s="87"/>
      <c r="N192" s="87"/>
      <c r="O192" s="87"/>
      <c r="P192" s="87"/>
      <c r="Q192" s="87"/>
      <c r="R192" s="87"/>
      <c r="S192" s="87"/>
      <c r="T192" s="87"/>
      <c r="U192" s="175"/>
      <c r="V192" s="87"/>
      <c r="W192" s="87"/>
      <c r="X192" s="87"/>
      <c r="Y192" s="87"/>
      <c r="Z192" s="87"/>
      <c r="AA192" s="87"/>
      <c r="AB192" s="86"/>
      <c r="AC192" s="87"/>
    </row>
    <row x14ac:dyDescent="0.25" r="193" customHeight="1" ht="17.45">
      <c r="A193" s="235">
        <f>A192</f>
        <v>25569.375</v>
      </c>
      <c r="B193" s="186" t="s">
        <v>84</v>
      </c>
      <c r="C193" s="180"/>
      <c r="D193" s="180">
        <v>16</v>
      </c>
      <c r="E193" s="180">
        <v>9</v>
      </c>
      <c r="F193" s="180"/>
      <c r="G193" s="180">
        <f>SUM(C193:F193)</f>
      </c>
      <c r="H193" s="182">
        <v>4800</v>
      </c>
      <c r="I193" s="125">
        <f>G193*H193</f>
      </c>
      <c r="J193" s="125">
        <f>I193*0.1</f>
      </c>
      <c r="K193" s="125">
        <f>SUM(I193:J193)</f>
      </c>
      <c r="L193" s="229"/>
      <c r="M193" s="87"/>
      <c r="N193" s="87"/>
      <c r="O193" s="87"/>
      <c r="P193" s="87"/>
      <c r="Q193" s="87"/>
      <c r="R193" s="87"/>
      <c r="S193" s="87"/>
      <c r="T193" s="87"/>
      <c r="U193" s="175"/>
      <c r="V193" s="87"/>
      <c r="W193" s="87"/>
      <c r="X193" s="87"/>
      <c r="Y193" s="87"/>
      <c r="Z193" s="87"/>
      <c r="AA193" s="87"/>
      <c r="AB193" s="86"/>
      <c r="AC193" s="87"/>
    </row>
    <row x14ac:dyDescent="0.25" r="194" customHeight="1" ht="17.45">
      <c r="A194" s="235">
        <f>A193</f>
        <v>25569.375</v>
      </c>
      <c r="B194" s="179" t="s">
        <v>17</v>
      </c>
      <c r="C194" s="180"/>
      <c r="D194" s="180">
        <v>37</v>
      </c>
      <c r="E194" s="180">
        <v>12</v>
      </c>
      <c r="F194" s="180"/>
      <c r="G194" s="180">
        <f>SUM(C194:F194)</f>
      </c>
      <c r="H194" s="125">
        <v>6000</v>
      </c>
      <c r="I194" s="125">
        <f>G194*H194</f>
      </c>
      <c r="J194" s="185"/>
      <c r="K194" s="125">
        <f>SUM(I194:J194)</f>
      </c>
      <c r="L194" s="229"/>
      <c r="M194" s="87"/>
      <c r="N194" s="87"/>
      <c r="O194" s="87"/>
      <c r="P194" s="87"/>
      <c r="Q194" s="87"/>
      <c r="R194" s="87"/>
      <c r="S194" s="87"/>
      <c r="T194" s="87"/>
      <c r="U194" s="175"/>
      <c r="V194" s="87"/>
      <c r="W194" s="87"/>
      <c r="X194" s="87"/>
      <c r="Y194" s="87"/>
      <c r="Z194" s="87"/>
      <c r="AA194" s="87"/>
      <c r="AB194" s="86"/>
      <c r="AC194" s="87"/>
    </row>
    <row x14ac:dyDescent="0.25" r="195" customHeight="1" ht="17.45">
      <c r="A195" s="235">
        <f>A194</f>
        <v>25569.375</v>
      </c>
      <c r="B195" s="179" t="s">
        <v>29</v>
      </c>
      <c r="C195" s="188" t="s">
        <v>14</v>
      </c>
      <c r="D195" s="180">
        <v>15</v>
      </c>
      <c r="E195" s="180">
        <v>14</v>
      </c>
      <c r="F195" s="180"/>
      <c r="G195" s="180">
        <f>SUM(C195:F195)</f>
      </c>
      <c r="H195" s="125">
        <v>5500</v>
      </c>
      <c r="I195" s="125">
        <f>G195*H195</f>
      </c>
      <c r="J195" s="125">
        <f>I195*0.1</f>
      </c>
      <c r="K195" s="125">
        <f>SUM(I195:J195)</f>
      </c>
      <c r="L195" s="229"/>
      <c r="M195" s="87"/>
      <c r="N195" s="87"/>
      <c r="O195" s="87"/>
      <c r="P195" s="87"/>
      <c r="Q195" s="87"/>
      <c r="R195" s="87"/>
      <c r="S195" s="87"/>
      <c r="T195" s="87"/>
      <c r="U195" s="175"/>
      <c r="V195" s="87"/>
      <c r="W195" s="87"/>
      <c r="X195" s="87"/>
      <c r="Y195" s="87"/>
      <c r="Z195" s="87"/>
      <c r="AA195" s="87"/>
      <c r="AB195" s="86"/>
      <c r="AC195" s="87"/>
    </row>
    <row x14ac:dyDescent="0.25" r="196" customHeight="1" ht="17.45">
      <c r="A196" s="235">
        <f>A195</f>
        <v>25569.375</v>
      </c>
      <c r="B196" s="179" t="s">
        <v>15</v>
      </c>
      <c r="C196" s="180"/>
      <c r="D196" s="180">
        <v>21</v>
      </c>
      <c r="E196" s="180">
        <v>5</v>
      </c>
      <c r="F196" s="180"/>
      <c r="G196" s="180">
        <f>SUM(C196:F196)</f>
      </c>
      <c r="H196" s="182">
        <v>4800</v>
      </c>
      <c r="I196" s="125">
        <f>G196*H196</f>
      </c>
      <c r="J196" s="125">
        <f>I196*0.1</f>
      </c>
      <c r="K196" s="125">
        <f>SUM(I196:J196)</f>
      </c>
      <c r="L196" s="229"/>
      <c r="M196" s="87"/>
      <c r="N196" s="87"/>
      <c r="O196" s="87"/>
      <c r="P196" s="87"/>
      <c r="Q196" s="87"/>
      <c r="R196" s="87"/>
      <c r="S196" s="87"/>
      <c r="T196" s="87"/>
      <c r="U196" s="175"/>
      <c r="V196" s="87"/>
      <c r="W196" s="87"/>
      <c r="X196" s="87"/>
      <c r="Y196" s="87"/>
      <c r="Z196" s="87"/>
      <c r="AA196" s="87"/>
      <c r="AB196" s="86"/>
      <c r="AC196" s="87"/>
    </row>
    <row x14ac:dyDescent="0.25" r="197" customHeight="1" ht="17.45">
      <c r="A197" s="235">
        <f>A196</f>
        <v>25569.375</v>
      </c>
      <c r="B197" s="179" t="s">
        <v>21</v>
      </c>
      <c r="C197" s="188" t="s">
        <v>14</v>
      </c>
      <c r="D197" s="180">
        <v>13</v>
      </c>
      <c r="E197" s="180"/>
      <c r="F197" s="180"/>
      <c r="G197" s="180">
        <f>SUM(C197:F197)</f>
      </c>
      <c r="H197" s="237">
        <v>5500</v>
      </c>
      <c r="I197" s="125">
        <f>G197*H197</f>
      </c>
      <c r="J197" s="125">
        <f>I197*0.1</f>
      </c>
      <c r="K197" s="125">
        <f>SUM(I197:J197)</f>
      </c>
      <c r="L197" s="229"/>
      <c r="M197" s="87"/>
      <c r="N197" s="87"/>
      <c r="O197" s="87"/>
      <c r="P197" s="87"/>
      <c r="Q197" s="87"/>
      <c r="R197" s="87"/>
      <c r="S197" s="87"/>
      <c r="T197" s="87"/>
      <c r="U197" s="175"/>
      <c r="V197" s="87"/>
      <c r="W197" s="87"/>
      <c r="X197" s="87"/>
      <c r="Y197" s="87"/>
      <c r="Z197" s="87"/>
      <c r="AA197" s="87"/>
      <c r="AB197" s="86"/>
      <c r="AC197" s="87"/>
    </row>
    <row x14ac:dyDescent="0.25" r="198" customHeight="1" ht="17.45">
      <c r="A198" s="235">
        <f>A197</f>
        <v>25569.375</v>
      </c>
      <c r="B198" s="179" t="s">
        <v>52</v>
      </c>
      <c r="C198" s="180"/>
      <c r="D198" s="180">
        <v>16</v>
      </c>
      <c r="E198" s="180">
        <v>8</v>
      </c>
      <c r="F198" s="180"/>
      <c r="G198" s="180">
        <f>SUM(C198:F198)</f>
      </c>
      <c r="H198" s="237">
        <v>5500</v>
      </c>
      <c r="I198" s="125">
        <f>G198*H198</f>
      </c>
      <c r="J198" s="125">
        <f>I198*0.1</f>
      </c>
      <c r="K198" s="125">
        <f>SUM(I198:J198)</f>
      </c>
      <c r="L198" s="229"/>
      <c r="M198" s="87"/>
      <c r="N198" s="87"/>
      <c r="O198" s="87"/>
      <c r="P198" s="87"/>
      <c r="Q198" s="87"/>
      <c r="R198" s="87"/>
      <c r="S198" s="87"/>
      <c r="T198" s="87"/>
      <c r="U198" s="175"/>
      <c r="V198" s="87"/>
      <c r="W198" s="87"/>
      <c r="X198" s="87"/>
      <c r="Y198" s="87"/>
      <c r="Z198" s="87"/>
      <c r="AA198" s="87"/>
      <c r="AB198" s="86"/>
      <c r="AC198" s="87"/>
    </row>
    <row x14ac:dyDescent="0.25" r="199" customHeight="1" ht="17.45">
      <c r="A199" s="235">
        <f>A198</f>
        <v>25569.375</v>
      </c>
      <c r="B199" s="186" t="s">
        <v>61</v>
      </c>
      <c r="C199" s="180"/>
      <c r="D199" s="180">
        <v>9</v>
      </c>
      <c r="E199" s="180"/>
      <c r="F199" s="180"/>
      <c r="G199" s="180">
        <f>SUM(C199:F199)</f>
      </c>
      <c r="H199" s="237">
        <v>5500</v>
      </c>
      <c r="I199" s="125">
        <f>G199*H199</f>
      </c>
      <c r="J199" s="125">
        <f>I199*0.1</f>
      </c>
      <c r="K199" s="125">
        <f>SUM(I199:J199)</f>
      </c>
      <c r="L199" s="229"/>
      <c r="M199" s="87"/>
      <c r="N199" s="87"/>
      <c r="O199" s="87"/>
      <c r="P199" s="87"/>
      <c r="Q199" s="87"/>
      <c r="R199" s="87"/>
      <c r="S199" s="87"/>
      <c r="T199" s="87"/>
      <c r="U199" s="175"/>
      <c r="V199" s="87"/>
      <c r="W199" s="87"/>
      <c r="X199" s="87"/>
      <c r="Y199" s="87"/>
      <c r="Z199" s="87"/>
      <c r="AA199" s="87"/>
      <c r="AB199" s="86"/>
      <c r="AC199" s="87"/>
    </row>
    <row x14ac:dyDescent="0.25" r="200" customHeight="1" ht="17.45">
      <c r="A200" s="235">
        <f>A199</f>
        <v>25569.375</v>
      </c>
      <c r="B200" s="179" t="s">
        <v>33</v>
      </c>
      <c r="C200" s="180"/>
      <c r="D200" s="180">
        <v>12</v>
      </c>
      <c r="E200" s="180"/>
      <c r="F200" s="180"/>
      <c r="G200" s="180">
        <f>SUM(C200:F200)</f>
      </c>
      <c r="H200" s="182">
        <v>5500</v>
      </c>
      <c r="I200" s="125">
        <f>G200*H200</f>
      </c>
      <c r="J200" s="125">
        <f>I200*0.1</f>
      </c>
      <c r="K200" s="125">
        <f>SUM(I200:J200)</f>
      </c>
      <c r="L200" s="229"/>
      <c r="M200" s="87"/>
      <c r="N200" s="87"/>
      <c r="O200" s="87"/>
      <c r="P200" s="87"/>
      <c r="Q200" s="87"/>
      <c r="R200" s="87"/>
      <c r="S200" s="87"/>
      <c r="T200" s="87"/>
      <c r="U200" s="175"/>
      <c r="V200" s="87"/>
      <c r="W200" s="87"/>
      <c r="X200" s="87"/>
      <c r="Y200" s="87"/>
      <c r="Z200" s="87"/>
      <c r="AA200" s="87"/>
      <c r="AB200" s="86"/>
      <c r="AC200" s="87"/>
    </row>
    <row x14ac:dyDescent="0.25" r="201" customHeight="1" ht="17.45">
      <c r="A201" s="235">
        <f>A200</f>
        <v>25569.375</v>
      </c>
      <c r="B201" s="179" t="s">
        <v>30</v>
      </c>
      <c r="C201" s="180"/>
      <c r="D201" s="180">
        <v>18</v>
      </c>
      <c r="E201" s="180"/>
      <c r="F201" s="180"/>
      <c r="G201" s="180">
        <f>SUM(C201:F201)</f>
      </c>
      <c r="H201" s="125">
        <v>6000</v>
      </c>
      <c r="I201" s="125">
        <f>G201*H201</f>
      </c>
      <c r="J201" s="125">
        <f>I201*0.1</f>
      </c>
      <c r="K201" s="125">
        <f>SUM(I201:J201)</f>
      </c>
      <c r="L201" s="229"/>
      <c r="M201" s="87"/>
      <c r="N201" s="87"/>
      <c r="O201" s="87"/>
      <c r="P201" s="87"/>
      <c r="Q201" s="87"/>
      <c r="R201" s="87"/>
      <c r="S201" s="87"/>
      <c r="T201" s="87"/>
      <c r="U201" s="175"/>
      <c r="V201" s="87"/>
      <c r="W201" s="87"/>
      <c r="X201" s="87"/>
      <c r="Y201" s="87"/>
      <c r="Z201" s="87"/>
      <c r="AA201" s="87"/>
      <c r="AB201" s="86"/>
      <c r="AC201" s="87"/>
    </row>
    <row x14ac:dyDescent="0.25" r="202" customHeight="1" ht="17.45">
      <c r="A202" s="235">
        <f>A201</f>
        <v>25569.375</v>
      </c>
      <c r="B202" s="179" t="s">
        <v>28</v>
      </c>
      <c r="C202" s="188" t="s">
        <v>14</v>
      </c>
      <c r="D202" s="180">
        <v>20</v>
      </c>
      <c r="E202" s="180"/>
      <c r="F202" s="180"/>
      <c r="G202" s="180">
        <f>SUM(C202:F202)</f>
      </c>
      <c r="H202" s="237">
        <v>5500</v>
      </c>
      <c r="I202" s="125">
        <f>G202*H202</f>
      </c>
      <c r="J202" s="125">
        <f>I202*0.1</f>
      </c>
      <c r="K202" s="125">
        <f>SUM(I202:J202)</f>
      </c>
      <c r="L202" s="229"/>
      <c r="M202" s="87"/>
      <c r="N202" s="87"/>
      <c r="O202" s="87"/>
      <c r="P202" s="87"/>
      <c r="Q202" s="87"/>
      <c r="R202" s="87"/>
      <c r="S202" s="87"/>
      <c r="T202" s="87"/>
      <c r="U202" s="175"/>
      <c r="V202" s="87"/>
      <c r="W202" s="87"/>
      <c r="X202" s="87"/>
      <c r="Y202" s="87"/>
      <c r="Z202" s="87"/>
      <c r="AA202" s="87"/>
      <c r="AB202" s="86"/>
      <c r="AC202" s="87"/>
    </row>
    <row x14ac:dyDescent="0.25" r="203" customHeight="1" ht="17.45">
      <c r="A203" s="235">
        <f>A202</f>
        <v>25569.375</v>
      </c>
      <c r="B203" s="179" t="s">
        <v>12</v>
      </c>
      <c r="C203" s="180"/>
      <c r="D203" s="180">
        <v>18</v>
      </c>
      <c r="E203" s="180">
        <v>6</v>
      </c>
      <c r="F203" s="180"/>
      <c r="G203" s="180">
        <f>SUM(C203:F203)</f>
      </c>
      <c r="H203" s="125">
        <v>6000</v>
      </c>
      <c r="I203" s="125">
        <f>G203*H203</f>
      </c>
      <c r="J203" s="125">
        <f>I203*0.1</f>
      </c>
      <c r="K203" s="125">
        <f>SUM(I203:J203)</f>
      </c>
      <c r="L203" s="229"/>
      <c r="M203" s="87"/>
      <c r="N203" s="87"/>
      <c r="O203" s="87"/>
      <c r="P203" s="87"/>
      <c r="Q203" s="87"/>
      <c r="R203" s="87"/>
      <c r="S203" s="87"/>
      <c r="T203" s="87"/>
      <c r="U203" s="175"/>
      <c r="V203" s="87"/>
      <c r="W203" s="87"/>
      <c r="X203" s="87"/>
      <c r="Y203" s="87"/>
      <c r="Z203" s="87"/>
      <c r="AA203" s="87"/>
      <c r="AB203" s="86"/>
      <c r="AC203" s="87"/>
    </row>
    <row x14ac:dyDescent="0.25" r="204" customHeight="1" ht="17.45">
      <c r="A204" s="235">
        <f>A203</f>
        <v>25569.375</v>
      </c>
      <c r="B204" s="179" t="s">
        <v>100</v>
      </c>
      <c r="C204" s="180"/>
      <c r="D204" s="180">
        <v>4</v>
      </c>
      <c r="E204" s="180"/>
      <c r="F204" s="180"/>
      <c r="G204" s="180">
        <f>SUM(C204:F204)</f>
      </c>
      <c r="H204" s="182">
        <v>5500</v>
      </c>
      <c r="I204" s="125">
        <f>G204*H204</f>
      </c>
      <c r="J204" s="125">
        <f>I204*0.1</f>
      </c>
      <c r="K204" s="125">
        <f>SUM(I204:J204)</f>
      </c>
      <c r="L204" s="229"/>
      <c r="M204" s="87"/>
      <c r="N204" s="87"/>
      <c r="O204" s="87"/>
      <c r="P204" s="87"/>
      <c r="Q204" s="87"/>
      <c r="R204" s="87"/>
      <c r="S204" s="87"/>
      <c r="T204" s="87"/>
      <c r="U204" s="175"/>
      <c r="V204" s="87"/>
      <c r="W204" s="87"/>
      <c r="X204" s="87"/>
      <c r="Y204" s="87"/>
      <c r="Z204" s="87"/>
      <c r="AA204" s="87"/>
      <c r="AB204" s="86"/>
      <c r="AC204" s="87"/>
    </row>
    <row x14ac:dyDescent="0.25" r="205" customHeight="1" ht="17.45">
      <c r="A205" s="235">
        <f>A204</f>
        <v>25569.375</v>
      </c>
      <c r="B205" s="186" t="s">
        <v>37</v>
      </c>
      <c r="C205" s="180"/>
      <c r="D205" s="180">
        <v>5</v>
      </c>
      <c r="E205" s="180"/>
      <c r="F205" s="180"/>
      <c r="G205" s="180">
        <f>SUM(C205:F205)</f>
      </c>
      <c r="H205" s="125">
        <v>6500</v>
      </c>
      <c r="I205" s="125">
        <f>G205*H205</f>
      </c>
      <c r="J205" s="125">
        <f>I205*0.1</f>
      </c>
      <c r="K205" s="125">
        <f>SUM(I205:J205)</f>
      </c>
      <c r="L205" s="229"/>
      <c r="M205" s="87"/>
      <c r="N205" s="87"/>
      <c r="O205" s="87"/>
      <c r="P205" s="87"/>
      <c r="Q205" s="87"/>
      <c r="R205" s="87"/>
      <c r="S205" s="87"/>
      <c r="T205" s="87"/>
      <c r="U205" s="175"/>
      <c r="V205" s="87"/>
      <c r="W205" s="87"/>
      <c r="X205" s="87"/>
      <c r="Y205" s="87"/>
      <c r="Z205" s="87"/>
      <c r="AA205" s="87"/>
      <c r="AB205" s="86"/>
      <c r="AC205" s="87"/>
    </row>
    <row x14ac:dyDescent="0.25" r="206" customHeight="1" ht="17.45">
      <c r="A206" s="235">
        <f>A205</f>
        <v>25569.375</v>
      </c>
      <c r="B206" s="186" t="s">
        <v>64</v>
      </c>
      <c r="C206" s="180"/>
      <c r="D206" s="180">
        <v>52</v>
      </c>
      <c r="E206" s="180">
        <v>14</v>
      </c>
      <c r="F206" s="180"/>
      <c r="G206" s="180">
        <f>SUM(C206:F206)</f>
      </c>
      <c r="H206" s="182">
        <v>5500</v>
      </c>
      <c r="I206" s="125">
        <f>G206*H206</f>
      </c>
      <c r="J206" s="125">
        <f>I206*0.1</f>
      </c>
      <c r="K206" s="125">
        <f>SUM(I206:J206)</f>
      </c>
      <c r="L206" s="229"/>
      <c r="M206" s="87"/>
      <c r="N206" s="87"/>
      <c r="O206" s="87"/>
      <c r="P206" s="87"/>
      <c r="Q206" s="87"/>
      <c r="R206" s="87"/>
      <c r="S206" s="87"/>
      <c r="T206" s="87"/>
      <c r="U206" s="175"/>
      <c r="V206" s="87"/>
      <c r="W206" s="87"/>
      <c r="X206" s="87"/>
      <c r="Y206" s="87"/>
      <c r="Z206" s="87"/>
      <c r="AA206" s="87"/>
      <c r="AB206" s="86"/>
      <c r="AC206" s="87"/>
    </row>
    <row x14ac:dyDescent="0.25" r="207" customHeight="1" ht="17.45">
      <c r="A207" s="235">
        <f>A206</f>
        <v>25569.375</v>
      </c>
      <c r="B207" s="179" t="s">
        <v>25</v>
      </c>
      <c r="C207" s="180"/>
      <c r="D207" s="180">
        <v>20</v>
      </c>
      <c r="E207" s="180"/>
      <c r="F207" s="180"/>
      <c r="G207" s="180">
        <f>SUM(C207:F207)</f>
      </c>
      <c r="H207" s="125">
        <v>6000</v>
      </c>
      <c r="I207" s="125">
        <f>G207*H207</f>
      </c>
      <c r="J207" s="125">
        <f>I207*0.1</f>
      </c>
      <c r="K207" s="125">
        <f>SUM(I207:J207)</f>
      </c>
      <c r="L207" s="229"/>
      <c r="M207" s="87"/>
      <c r="N207" s="87"/>
      <c r="O207" s="87"/>
      <c r="P207" s="87"/>
      <c r="Q207" s="87"/>
      <c r="R207" s="87"/>
      <c r="S207" s="87"/>
      <c r="T207" s="87"/>
      <c r="U207" s="175"/>
      <c r="V207" s="87"/>
      <c r="W207" s="87"/>
      <c r="X207" s="87"/>
      <c r="Y207" s="87"/>
      <c r="Z207" s="87"/>
      <c r="AA207" s="87"/>
      <c r="AB207" s="86"/>
      <c r="AC207" s="87"/>
    </row>
    <row x14ac:dyDescent="0.25" r="208" customHeight="1" ht="17.45">
      <c r="A208" s="235">
        <f>A207</f>
        <v>25569.375</v>
      </c>
      <c r="B208" s="186" t="s">
        <v>76</v>
      </c>
      <c r="C208" s="188" t="s">
        <v>14</v>
      </c>
      <c r="D208" s="180">
        <v>18</v>
      </c>
      <c r="E208" s="180">
        <v>12</v>
      </c>
      <c r="F208" s="180">
        <v>5</v>
      </c>
      <c r="G208" s="180">
        <f>SUM(C208:F208)</f>
      </c>
      <c r="H208" s="125">
        <v>6000</v>
      </c>
      <c r="I208" s="125">
        <f>G208*H208</f>
      </c>
      <c r="J208" s="125">
        <f>I208*0.1</f>
      </c>
      <c r="K208" s="125">
        <f>SUM(I208:J208)</f>
      </c>
      <c r="L208" s="229"/>
      <c r="M208" s="87"/>
      <c r="N208" s="87"/>
      <c r="O208" s="87"/>
      <c r="P208" s="87"/>
      <c r="Q208" s="87"/>
      <c r="R208" s="87"/>
      <c r="S208" s="87"/>
      <c r="T208" s="87"/>
      <c r="U208" s="175"/>
      <c r="V208" s="87"/>
      <c r="W208" s="87"/>
      <c r="X208" s="87"/>
      <c r="Y208" s="87"/>
      <c r="Z208" s="87"/>
      <c r="AA208" s="87"/>
      <c r="AB208" s="86"/>
      <c r="AC208" s="87"/>
    </row>
    <row x14ac:dyDescent="0.25" r="209" customHeight="1" ht="17.45">
      <c r="A209" s="235">
        <f>A208</f>
        <v>25569.375</v>
      </c>
      <c r="B209" s="186" t="s">
        <v>149</v>
      </c>
      <c r="C209" s="180"/>
      <c r="D209" s="181">
        <v>94</v>
      </c>
      <c r="E209" s="180">
        <v>30</v>
      </c>
      <c r="F209" s="180">
        <v>4</v>
      </c>
      <c r="G209" s="180">
        <f>SUM(C209:F209)</f>
      </c>
      <c r="H209" s="125">
        <v>6000</v>
      </c>
      <c r="I209" s="125">
        <f>G209*H209</f>
      </c>
      <c r="J209" s="125">
        <f>I209*0.1</f>
      </c>
      <c r="K209" s="125">
        <f>SUM(I209:J209)</f>
      </c>
      <c r="L209" s="229"/>
      <c r="M209" s="87"/>
      <c r="N209" s="87"/>
      <c r="O209" s="87"/>
      <c r="P209" s="87"/>
      <c r="Q209" s="87"/>
      <c r="R209" s="87"/>
      <c r="S209" s="87"/>
      <c r="T209" s="87"/>
      <c r="U209" s="175"/>
      <c r="V209" s="87"/>
      <c r="W209" s="87"/>
      <c r="X209" s="87"/>
      <c r="Y209" s="87"/>
      <c r="Z209" s="87"/>
      <c r="AA209" s="87"/>
      <c r="AB209" s="86"/>
      <c r="AC209" s="87"/>
    </row>
    <row x14ac:dyDescent="0.25" r="210" customHeight="1" ht="17.45">
      <c r="A210" s="235">
        <f>A209</f>
        <v>25569.375</v>
      </c>
      <c r="B210" s="186" t="s">
        <v>43</v>
      </c>
      <c r="C210" s="180"/>
      <c r="D210" s="180">
        <v>44</v>
      </c>
      <c r="E210" s="180">
        <v>16</v>
      </c>
      <c r="F210" s="180"/>
      <c r="G210" s="180">
        <f>SUM(C210:F210)</f>
      </c>
      <c r="H210" s="125">
        <v>6000</v>
      </c>
      <c r="I210" s="125">
        <f>G210*H210</f>
      </c>
      <c r="J210" s="125">
        <f>I210*0.1</f>
      </c>
      <c r="K210" s="125">
        <f>SUM(I210:J210)</f>
      </c>
      <c r="L210" s="229"/>
      <c r="M210" s="87"/>
      <c r="N210" s="87"/>
      <c r="O210" s="87"/>
      <c r="P210" s="87"/>
      <c r="Q210" s="87"/>
      <c r="R210" s="87"/>
      <c r="S210" s="87"/>
      <c r="T210" s="87"/>
      <c r="U210" s="175"/>
      <c r="V210" s="87"/>
      <c r="W210" s="87"/>
      <c r="X210" s="87"/>
      <c r="Y210" s="87"/>
      <c r="Z210" s="87"/>
      <c r="AA210" s="87"/>
      <c r="AB210" s="86"/>
      <c r="AC210" s="87"/>
    </row>
    <row x14ac:dyDescent="0.25" r="211" customHeight="1" ht="17.45">
      <c r="A211" s="235">
        <f>A210</f>
        <v>25569.375</v>
      </c>
      <c r="B211" s="186" t="s">
        <v>18</v>
      </c>
      <c r="C211" s="180"/>
      <c r="D211" s="180">
        <v>9</v>
      </c>
      <c r="E211" s="180">
        <v>7</v>
      </c>
      <c r="F211" s="180">
        <v>6</v>
      </c>
      <c r="G211" s="180">
        <f>SUM(C211:F211)</f>
      </c>
      <c r="H211" s="125">
        <v>6000</v>
      </c>
      <c r="I211" s="125">
        <f>G211*H211</f>
      </c>
      <c r="J211" s="125">
        <f>I211*0.1</f>
      </c>
      <c r="K211" s="125">
        <f>SUM(I211:J211)</f>
      </c>
      <c r="L211" s="229"/>
      <c r="M211" s="87"/>
      <c r="N211" s="87"/>
      <c r="O211" s="87"/>
      <c r="P211" s="87"/>
      <c r="Q211" s="87"/>
      <c r="R211" s="87"/>
      <c r="S211" s="87"/>
      <c r="T211" s="87"/>
      <c r="U211" s="175"/>
      <c r="V211" s="87"/>
      <c r="W211" s="87"/>
      <c r="X211" s="87"/>
      <c r="Y211" s="87"/>
      <c r="Z211" s="87"/>
      <c r="AA211" s="87"/>
      <c r="AB211" s="86"/>
      <c r="AC211" s="87"/>
    </row>
    <row x14ac:dyDescent="0.25" r="212" customHeight="1" ht="17.45">
      <c r="A212" s="235">
        <f>A211</f>
        <v>25569.375</v>
      </c>
      <c r="B212" s="186" t="s">
        <v>82</v>
      </c>
      <c r="C212" s="188" t="s">
        <v>14</v>
      </c>
      <c r="D212" s="180">
        <v>25</v>
      </c>
      <c r="E212" s="180">
        <v>9</v>
      </c>
      <c r="F212" s="180">
        <v>7</v>
      </c>
      <c r="G212" s="180">
        <f>SUM(C212:F212)</f>
      </c>
      <c r="H212" s="125">
        <v>5000</v>
      </c>
      <c r="I212" s="125">
        <f>G212*H212</f>
      </c>
      <c r="J212" s="125">
        <f>I212*0.1</f>
      </c>
      <c r="K212" s="125">
        <f>SUM(I212:J212)</f>
      </c>
      <c r="L212" s="229"/>
      <c r="M212" s="87"/>
      <c r="N212" s="87"/>
      <c r="O212" s="87"/>
      <c r="P212" s="87"/>
      <c r="Q212" s="87"/>
      <c r="R212" s="87"/>
      <c r="S212" s="87"/>
      <c r="T212" s="87"/>
      <c r="U212" s="175"/>
      <c r="V212" s="87"/>
      <c r="W212" s="87"/>
      <c r="X212" s="87"/>
      <c r="Y212" s="87"/>
      <c r="Z212" s="87"/>
      <c r="AA212" s="87"/>
      <c r="AB212" s="86"/>
      <c r="AC212" s="87"/>
    </row>
    <row x14ac:dyDescent="0.25" r="213" customHeight="1" ht="17.45">
      <c r="A213" s="235">
        <f>A212</f>
        <v>25569.375</v>
      </c>
      <c r="B213" s="186" t="s">
        <v>151</v>
      </c>
      <c r="C213" s="180"/>
      <c r="D213" s="180">
        <v>12</v>
      </c>
      <c r="E213" s="180"/>
      <c r="F213" s="180"/>
      <c r="G213" s="180">
        <f>SUM(C213:F213)</f>
      </c>
      <c r="H213" s="125">
        <v>5000</v>
      </c>
      <c r="I213" s="125">
        <f>G213*H213</f>
      </c>
      <c r="J213" s="125">
        <f>I213*0.1</f>
      </c>
      <c r="K213" s="125">
        <f>SUM(I213:J213)</f>
      </c>
      <c r="L213" s="229"/>
      <c r="M213" s="87"/>
      <c r="N213" s="87"/>
      <c r="O213" s="87"/>
      <c r="P213" s="87"/>
      <c r="Q213" s="87"/>
      <c r="R213" s="87"/>
      <c r="S213" s="87"/>
      <c r="T213" s="87"/>
      <c r="U213" s="175"/>
      <c r="V213" s="87"/>
      <c r="W213" s="87"/>
      <c r="X213" s="87"/>
      <c r="Y213" s="87"/>
      <c r="Z213" s="87"/>
      <c r="AA213" s="87"/>
      <c r="AB213" s="86"/>
      <c r="AC213" s="87"/>
    </row>
    <row x14ac:dyDescent="0.25" r="214" customHeight="1" ht="17.45">
      <c r="A214" s="235">
        <f>A210</f>
        <v>25569.375</v>
      </c>
      <c r="B214" s="186" t="s">
        <v>105</v>
      </c>
      <c r="C214" s="180"/>
      <c r="D214" s="180">
        <v>29</v>
      </c>
      <c r="E214" s="180"/>
      <c r="F214" s="180"/>
      <c r="G214" s="180">
        <f>SUM(C214:F214)</f>
      </c>
      <c r="H214" s="125">
        <v>7000</v>
      </c>
      <c r="I214" s="125">
        <f>G214*H214</f>
      </c>
      <c r="J214" s="125"/>
      <c r="K214" s="125">
        <f>SUM(I214:J214)</f>
      </c>
      <c r="L214" s="229"/>
      <c r="M214" s="87"/>
      <c r="N214" s="87"/>
      <c r="O214" s="87"/>
      <c r="P214" s="87"/>
      <c r="Q214" s="87"/>
      <c r="R214" s="87"/>
      <c r="S214" s="87"/>
      <c r="T214" s="87"/>
      <c r="U214" s="175"/>
      <c r="V214" s="87"/>
      <c r="W214" s="87"/>
      <c r="X214" s="87"/>
      <c r="Y214" s="87"/>
      <c r="Z214" s="87"/>
      <c r="AA214" s="87"/>
      <c r="AB214" s="86"/>
      <c r="AC214" s="87"/>
    </row>
    <row x14ac:dyDescent="0.25" r="215" customHeight="1" ht="17.45">
      <c r="A215" s="235">
        <f>A210</f>
        <v>25569.375</v>
      </c>
      <c r="B215" s="186" t="s">
        <v>23</v>
      </c>
      <c r="C215" s="180"/>
      <c r="D215" s="180">
        <v>13</v>
      </c>
      <c r="E215" s="180"/>
      <c r="F215" s="180"/>
      <c r="G215" s="180">
        <f>SUM(C215:F215)</f>
      </c>
      <c r="H215" s="125">
        <v>6000</v>
      </c>
      <c r="I215" s="125">
        <f>G215*H215</f>
      </c>
      <c r="J215" s="125">
        <f>I215*0.1</f>
      </c>
      <c r="K215" s="125">
        <f>SUM(I215:J215)</f>
      </c>
      <c r="L215" s="229"/>
      <c r="M215" s="87"/>
      <c r="N215" s="87"/>
      <c r="O215" s="87"/>
      <c r="P215" s="87"/>
      <c r="Q215" s="87"/>
      <c r="R215" s="87"/>
      <c r="S215" s="87"/>
      <c r="T215" s="87"/>
      <c r="U215" s="175"/>
      <c r="V215" s="87"/>
      <c r="W215" s="87"/>
      <c r="X215" s="87"/>
      <c r="Y215" s="87"/>
      <c r="Z215" s="87"/>
      <c r="AA215" s="87"/>
      <c r="AB215" s="86"/>
      <c r="AC215" s="87"/>
    </row>
    <row x14ac:dyDescent="0.25" r="216" customHeight="1" ht="17.45">
      <c r="A216" s="235">
        <f>A215</f>
        <v>25569.375</v>
      </c>
      <c r="B216" s="186" t="s">
        <v>40</v>
      </c>
      <c r="C216" s="180"/>
      <c r="D216" s="180">
        <v>15</v>
      </c>
      <c r="E216" s="180"/>
      <c r="F216" s="180"/>
      <c r="G216" s="180">
        <f>SUM(C216:F216)</f>
      </c>
      <c r="H216" s="125">
        <v>6500</v>
      </c>
      <c r="I216" s="125">
        <f>G216*H216</f>
      </c>
      <c r="J216" s="125">
        <f>I216*0.1</f>
      </c>
      <c r="K216" s="125">
        <f>SUM(I216:J216)</f>
      </c>
      <c r="L216" s="229"/>
      <c r="M216" s="87"/>
      <c r="N216" s="87"/>
      <c r="O216" s="87"/>
      <c r="P216" s="87"/>
      <c r="Q216" s="87"/>
      <c r="R216" s="87"/>
      <c r="S216" s="87"/>
      <c r="T216" s="87"/>
      <c r="U216" s="175"/>
      <c r="V216" s="87"/>
      <c r="W216" s="87"/>
      <c r="X216" s="87"/>
      <c r="Y216" s="87"/>
      <c r="Z216" s="87"/>
      <c r="AA216" s="87"/>
      <c r="AB216" s="86"/>
      <c r="AC216" s="87"/>
    </row>
    <row x14ac:dyDescent="0.25" r="217" customHeight="1" ht="17.45">
      <c r="A217" s="235">
        <f>A213</f>
        <v>25569.375</v>
      </c>
      <c r="B217" s="186"/>
      <c r="C217" s="180"/>
      <c r="D217" s="180"/>
      <c r="E217" s="180"/>
      <c r="F217" s="180"/>
      <c r="G217" s="180">
        <f>SUM(C217:F217)</f>
      </c>
      <c r="H217" s="125"/>
      <c r="I217" s="125">
        <f>G217*H217</f>
      </c>
      <c r="J217" s="125">
        <f>I217*0.1</f>
      </c>
      <c r="K217" s="125">
        <f>SUM(I217:J217)</f>
      </c>
      <c r="L217" s="229"/>
      <c r="M217" s="87"/>
      <c r="N217" s="87"/>
      <c r="O217" s="87"/>
      <c r="P217" s="87"/>
      <c r="Q217" s="87"/>
      <c r="R217" s="87"/>
      <c r="S217" s="87"/>
      <c r="T217" s="87"/>
      <c r="U217" s="175"/>
      <c r="V217" s="87"/>
      <c r="W217" s="87"/>
      <c r="X217" s="87"/>
      <c r="Y217" s="87"/>
      <c r="Z217" s="87"/>
      <c r="AA217" s="87"/>
      <c r="AB217" s="86"/>
      <c r="AC217" s="87"/>
    </row>
    <row x14ac:dyDescent="0.25" r="218" customHeight="1" ht="17.45">
      <c r="A218" s="235">
        <f>A213</f>
        <v>25569.375</v>
      </c>
      <c r="B218" s="186"/>
      <c r="C218" s="180"/>
      <c r="D218" s="180"/>
      <c r="E218" s="180"/>
      <c r="F218" s="180"/>
      <c r="G218" s="180">
        <f>SUM(C218:F218)</f>
      </c>
      <c r="H218" s="125"/>
      <c r="I218" s="125">
        <f>G218*H218</f>
      </c>
      <c r="J218" s="125">
        <f>I218*0.1</f>
      </c>
      <c r="K218" s="125">
        <f>SUM(I218:J218)</f>
      </c>
      <c r="L218" s="229"/>
      <c r="M218" s="87"/>
      <c r="N218" s="87"/>
      <c r="O218" s="87"/>
      <c r="P218" s="87"/>
      <c r="Q218" s="87"/>
      <c r="R218" s="87"/>
      <c r="S218" s="87"/>
      <c r="T218" s="87"/>
      <c r="U218" s="175"/>
      <c r="V218" s="87"/>
      <c r="W218" s="87"/>
      <c r="X218" s="87"/>
      <c r="Y218" s="87"/>
      <c r="Z218" s="87"/>
      <c r="AA218" s="87"/>
      <c r="AB218" s="86"/>
      <c r="AC218" s="87"/>
    </row>
    <row x14ac:dyDescent="0.25" r="219" customHeight="1" ht="17.45">
      <c r="A219" s="235">
        <f>A218</f>
        <v>25569.375</v>
      </c>
      <c r="B219" s="179"/>
      <c r="C219" s="180"/>
      <c r="D219" s="180"/>
      <c r="E219" s="180"/>
      <c r="F219" s="180"/>
      <c r="G219" s="180">
        <f>SUM(C219:F219)</f>
      </c>
      <c r="H219" s="125"/>
      <c r="I219" s="125">
        <f>G219*H219</f>
      </c>
      <c r="J219" s="125">
        <v>0</v>
      </c>
      <c r="K219" s="125">
        <f>SUM(I219:J219)</f>
      </c>
      <c r="L219" s="229"/>
      <c r="M219" s="87"/>
      <c r="N219" s="87"/>
      <c r="O219" s="87"/>
      <c r="P219" s="87"/>
      <c r="Q219" s="87"/>
      <c r="R219" s="87"/>
      <c r="S219" s="87"/>
      <c r="T219" s="87"/>
      <c r="U219" s="175"/>
      <c r="V219" s="87"/>
      <c r="W219" s="87"/>
      <c r="X219" s="87"/>
      <c r="Y219" s="87"/>
      <c r="Z219" s="87"/>
      <c r="AA219" s="87"/>
      <c r="AB219" s="86"/>
      <c r="AC219" s="87"/>
    </row>
    <row x14ac:dyDescent="0.25" r="220" customHeight="1" ht="17.45">
      <c r="A220" s="243">
        <f>A219</f>
        <v>25569.375</v>
      </c>
      <c r="B220" s="190" t="s">
        <v>155</v>
      </c>
      <c r="C220" s="191">
        <f>SUM(C174:C219)</f>
      </c>
      <c r="D220" s="191">
        <f>SUM(D174:D219)</f>
      </c>
      <c r="E220" s="191">
        <f>SUM(E174:E219)</f>
      </c>
      <c r="F220" s="191">
        <f>SUM(F174:F219)</f>
      </c>
      <c r="G220" s="191">
        <f>SUM(G174:G219)</f>
      </c>
      <c r="H220" s="191"/>
      <c r="I220" s="191">
        <f>SUM(I174:I219)</f>
      </c>
      <c r="J220" s="191">
        <f>SUM(J174:J219)</f>
      </c>
      <c r="K220" s="191">
        <f>SUM(K174:K219)</f>
      </c>
      <c r="L220" s="229"/>
      <c r="M220" s="87"/>
      <c r="N220" s="87"/>
      <c r="O220" s="87"/>
      <c r="P220" s="87"/>
      <c r="Q220" s="87"/>
      <c r="R220" s="87"/>
      <c r="S220" s="87"/>
      <c r="T220" s="87"/>
      <c r="U220" s="175"/>
      <c r="V220" s="87"/>
      <c r="W220" s="87"/>
      <c r="X220" s="87"/>
      <c r="Y220" s="87"/>
      <c r="Z220" s="87"/>
      <c r="AA220" s="87"/>
      <c r="AB220" s="86"/>
      <c r="AC220" s="87"/>
    </row>
    <row x14ac:dyDescent="0.25" r="221" customHeight="1" ht="17.45">
      <c r="A221" s="235">
        <f>A220</f>
        <v>25569.375</v>
      </c>
      <c r="B221" s="186" t="s">
        <v>113</v>
      </c>
      <c r="C221" s="180"/>
      <c r="D221" s="180">
        <v>33</v>
      </c>
      <c r="E221" s="180">
        <v>37</v>
      </c>
      <c r="F221" s="180"/>
      <c r="G221" s="180">
        <f>SUM(C221:F221)</f>
      </c>
      <c r="H221" s="125">
        <v>6500</v>
      </c>
      <c r="I221" s="125">
        <f>G221*H221</f>
      </c>
      <c r="J221" s="185"/>
      <c r="K221" s="125">
        <f>SUM(I221:J221)</f>
      </c>
      <c r="L221" s="229"/>
      <c r="M221" s="87"/>
      <c r="N221" s="87"/>
      <c r="O221" s="87"/>
      <c r="P221" s="87"/>
      <c r="Q221" s="87"/>
      <c r="R221" s="87"/>
      <c r="S221" s="87"/>
      <c r="T221" s="87"/>
      <c r="U221" s="175"/>
      <c r="V221" s="87"/>
      <c r="W221" s="87"/>
      <c r="X221" s="87"/>
      <c r="Y221" s="87"/>
      <c r="Z221" s="87"/>
      <c r="AA221" s="87"/>
      <c r="AB221" s="86"/>
      <c r="AC221" s="87"/>
    </row>
    <row x14ac:dyDescent="0.25" r="222" customHeight="1" ht="17.45">
      <c r="A222" s="235">
        <f>A221</f>
        <v>25569.375</v>
      </c>
      <c r="B222" s="186" t="s">
        <v>156</v>
      </c>
      <c r="C222" s="180"/>
      <c r="D222" s="180">
        <v>2</v>
      </c>
      <c r="E222" s="180">
        <v>3</v>
      </c>
      <c r="F222" s="180"/>
      <c r="G222" s="180">
        <f>SUM(C222:F222)</f>
      </c>
      <c r="H222" s="125">
        <v>6500</v>
      </c>
      <c r="I222" s="125">
        <f>G222*H222</f>
      </c>
      <c r="J222" s="185"/>
      <c r="K222" s="125">
        <f>SUM(I222:J222)</f>
      </c>
      <c r="L222" s="229"/>
      <c r="M222" s="87"/>
      <c r="N222" s="87"/>
      <c r="O222" s="87"/>
      <c r="P222" s="87"/>
      <c r="Q222" s="87"/>
      <c r="R222" s="87"/>
      <c r="S222" s="87"/>
      <c r="T222" s="87"/>
      <c r="U222" s="175"/>
      <c r="V222" s="87"/>
      <c r="W222" s="87"/>
      <c r="X222" s="87"/>
      <c r="Y222" s="87"/>
      <c r="Z222" s="87"/>
      <c r="AA222" s="87"/>
      <c r="AB222" s="86"/>
      <c r="AC222" s="87"/>
    </row>
    <row x14ac:dyDescent="0.25" r="223" customHeight="1" ht="17.45">
      <c r="A223" s="235">
        <f>A222</f>
        <v>25569.375</v>
      </c>
      <c r="B223" s="186" t="s">
        <v>112</v>
      </c>
      <c r="C223" s="180"/>
      <c r="D223" s="180">
        <v>1</v>
      </c>
      <c r="E223" s="180">
        <v>2</v>
      </c>
      <c r="F223" s="180"/>
      <c r="G223" s="180">
        <f>SUM(C223:F223)</f>
      </c>
      <c r="H223" s="125">
        <v>6900</v>
      </c>
      <c r="I223" s="125">
        <f>G223*H223</f>
      </c>
      <c r="J223" s="185"/>
      <c r="K223" s="125">
        <f>SUM(I223:J223)</f>
      </c>
      <c r="L223" s="229"/>
      <c r="M223" s="87"/>
      <c r="N223" s="87"/>
      <c r="O223" s="87"/>
      <c r="P223" s="87"/>
      <c r="Q223" s="87"/>
      <c r="R223" s="87"/>
      <c r="S223" s="87"/>
      <c r="T223" s="87"/>
      <c r="U223" s="175"/>
      <c r="V223" s="87"/>
      <c r="W223" s="87"/>
      <c r="X223" s="87"/>
      <c r="Y223" s="87"/>
      <c r="Z223" s="87"/>
      <c r="AA223" s="87"/>
      <c r="AB223" s="86"/>
      <c r="AC223" s="87"/>
    </row>
    <row x14ac:dyDescent="0.25" r="224" customHeight="1" ht="17.45">
      <c r="A224" s="235">
        <f>A223</f>
        <v>25569.375</v>
      </c>
      <c r="B224" s="179"/>
      <c r="C224" s="180"/>
      <c r="D224" s="180"/>
      <c r="E224" s="180"/>
      <c r="F224" s="180"/>
      <c r="G224" s="180">
        <f>SUM(C224:F224)</f>
      </c>
      <c r="H224" s="125"/>
      <c r="I224" s="125">
        <f>G224*H224</f>
      </c>
      <c r="J224" s="185"/>
      <c r="K224" s="125">
        <f>SUM(I224:J224)</f>
      </c>
      <c r="L224" s="229"/>
      <c r="M224" s="87"/>
      <c r="N224" s="87"/>
      <c r="O224" s="87"/>
      <c r="P224" s="87"/>
      <c r="Q224" s="87"/>
      <c r="R224" s="87"/>
      <c r="S224" s="87"/>
      <c r="T224" s="87"/>
      <c r="U224" s="175"/>
      <c r="V224" s="87"/>
      <c r="W224" s="87"/>
      <c r="X224" s="87"/>
      <c r="Y224" s="87"/>
      <c r="Z224" s="87"/>
      <c r="AA224" s="87"/>
      <c r="AB224" s="86"/>
      <c r="AC224" s="87"/>
    </row>
    <row x14ac:dyDescent="0.25" r="225" customHeight="1" ht="17.45">
      <c r="A225" s="235">
        <f>A224</f>
        <v>25569.375</v>
      </c>
      <c r="B225" s="179"/>
      <c r="C225" s="180"/>
      <c r="D225" s="180"/>
      <c r="E225" s="180"/>
      <c r="F225" s="180"/>
      <c r="G225" s="180">
        <f>SUM(C225:F225)</f>
      </c>
      <c r="H225" s="125"/>
      <c r="I225" s="125">
        <f>G225*H225</f>
      </c>
      <c r="J225" s="185"/>
      <c r="K225" s="125">
        <f>SUM(I225:J225)</f>
      </c>
      <c r="L225" s="229"/>
      <c r="M225" s="87"/>
      <c r="N225" s="87"/>
      <c r="O225" s="87"/>
      <c r="P225" s="87"/>
      <c r="Q225" s="87"/>
      <c r="R225" s="87"/>
      <c r="S225" s="87"/>
      <c r="T225" s="87"/>
      <c r="U225" s="175"/>
      <c r="V225" s="87"/>
      <c r="W225" s="87"/>
      <c r="X225" s="87"/>
      <c r="Y225" s="87"/>
      <c r="Z225" s="87"/>
      <c r="AA225" s="87"/>
      <c r="AB225" s="86"/>
      <c r="AC225" s="87"/>
    </row>
    <row x14ac:dyDescent="0.25" r="226" customHeight="1" ht="17.45">
      <c r="A226" s="235">
        <f>A225</f>
        <v>25569.375</v>
      </c>
      <c r="B226" s="179"/>
      <c r="C226" s="180"/>
      <c r="D226" s="180"/>
      <c r="E226" s="180"/>
      <c r="F226" s="180"/>
      <c r="G226" s="180">
        <f>SUM(C226:F226)</f>
      </c>
      <c r="H226" s="125"/>
      <c r="I226" s="125">
        <f>G226*H226</f>
      </c>
      <c r="J226" s="185"/>
      <c r="K226" s="125">
        <f>SUM(I226:J226)</f>
      </c>
      <c r="L226" s="229"/>
      <c r="M226" s="87"/>
      <c r="N226" s="87"/>
      <c r="O226" s="87"/>
      <c r="P226" s="87"/>
      <c r="Q226" s="87"/>
      <c r="R226" s="87"/>
      <c r="S226" s="87"/>
      <c r="T226" s="87"/>
      <c r="U226" s="175"/>
      <c r="V226" s="87"/>
      <c r="W226" s="87"/>
      <c r="X226" s="87"/>
      <c r="Y226" s="87"/>
      <c r="Z226" s="87"/>
      <c r="AA226" s="87"/>
      <c r="AB226" s="86"/>
      <c r="AC226" s="87"/>
    </row>
    <row x14ac:dyDescent="0.25" r="227" customHeight="1" ht="17.45">
      <c r="A227" s="235">
        <f>A226</f>
        <v>25569.375</v>
      </c>
      <c r="B227" s="179"/>
      <c r="C227" s="180"/>
      <c r="D227" s="180"/>
      <c r="E227" s="180"/>
      <c r="F227" s="180"/>
      <c r="G227" s="180">
        <f>SUM(C227:F227)</f>
      </c>
      <c r="H227" s="125"/>
      <c r="I227" s="125">
        <f>G227*H227</f>
      </c>
      <c r="J227" s="185"/>
      <c r="K227" s="125">
        <f>SUM(I227:J227)</f>
      </c>
      <c r="L227" s="229"/>
      <c r="M227" s="87"/>
      <c r="N227" s="87"/>
      <c r="O227" s="87"/>
      <c r="P227" s="87"/>
      <c r="Q227" s="87"/>
      <c r="R227" s="87"/>
      <c r="S227" s="87"/>
      <c r="T227" s="87"/>
      <c r="U227" s="175"/>
      <c r="V227" s="87"/>
      <c r="W227" s="87"/>
      <c r="X227" s="87"/>
      <c r="Y227" s="87"/>
      <c r="Z227" s="87"/>
      <c r="AA227" s="87"/>
      <c r="AB227" s="86"/>
      <c r="AC227" s="87"/>
    </row>
    <row x14ac:dyDescent="0.25" r="228" customHeight="1" ht="17.45">
      <c r="A228" s="235">
        <f>A227</f>
        <v>25569.375</v>
      </c>
      <c r="B228" s="179"/>
      <c r="C228" s="180"/>
      <c r="D228" s="180"/>
      <c r="E228" s="180"/>
      <c r="F228" s="180"/>
      <c r="G228" s="180">
        <f>SUM(C228:F228)</f>
      </c>
      <c r="H228" s="125"/>
      <c r="I228" s="125">
        <f>G228*H228</f>
      </c>
      <c r="J228" s="185"/>
      <c r="K228" s="125">
        <f>SUM(I228:J228)</f>
      </c>
      <c r="L228" s="229"/>
      <c r="M228" s="87"/>
      <c r="N228" s="87"/>
      <c r="O228" s="87"/>
      <c r="P228" s="87"/>
      <c r="Q228" s="87"/>
      <c r="R228" s="87"/>
      <c r="S228" s="87"/>
      <c r="T228" s="87"/>
      <c r="U228" s="175"/>
      <c r="V228" s="87"/>
      <c r="W228" s="87"/>
      <c r="X228" s="87"/>
      <c r="Y228" s="87"/>
      <c r="Z228" s="87"/>
      <c r="AA228" s="87"/>
      <c r="AB228" s="86"/>
      <c r="AC228" s="87"/>
    </row>
    <row x14ac:dyDescent="0.25" r="229" customHeight="1" ht="17.45">
      <c r="A229" s="243">
        <f>A228</f>
        <v>25569.375</v>
      </c>
      <c r="B229" s="190" t="s">
        <v>157</v>
      </c>
      <c r="C229" s="191">
        <f>SUM(C221:C228)</f>
      </c>
      <c r="D229" s="191">
        <f>SUM(D221:D228)</f>
      </c>
      <c r="E229" s="191">
        <f>SUM(E221:E228)</f>
      </c>
      <c r="F229" s="191">
        <f>SUM(F221:F228)</f>
      </c>
      <c r="G229" s="191">
        <f>SUM(G221:G228)</f>
      </c>
      <c r="H229" s="201"/>
      <c r="I229" s="201">
        <f>SUM(I221:I228)</f>
      </c>
      <c r="J229" s="201"/>
      <c r="K229" s="202">
        <f>SUM(K221:K228)</f>
      </c>
      <c r="L229" s="229"/>
      <c r="M229" s="87"/>
      <c r="N229" s="87"/>
      <c r="O229" s="87"/>
      <c r="P229" s="87"/>
      <c r="Q229" s="87"/>
      <c r="R229" s="87"/>
      <c r="S229" s="87"/>
      <c r="T229" s="87"/>
      <c r="U229" s="175"/>
      <c r="V229" s="87"/>
      <c r="W229" s="87"/>
      <c r="X229" s="87"/>
      <c r="Y229" s="87"/>
      <c r="Z229" s="87"/>
      <c r="AA229" s="87"/>
      <c r="AB229" s="86"/>
      <c r="AC229" s="87"/>
    </row>
    <row x14ac:dyDescent="0.25" r="230" customHeight="1" ht="17.25" hidden="1">
      <c r="A230" s="226" t="s">
        <v>128</v>
      </c>
      <c r="B230" s="173" t="s">
        <v>2</v>
      </c>
      <c r="C230" s="174" t="s">
        <v>129</v>
      </c>
      <c r="D230" s="174" t="s">
        <v>130</v>
      </c>
      <c r="E230" s="174" t="s">
        <v>131</v>
      </c>
      <c r="F230" s="174" t="s">
        <v>132</v>
      </c>
      <c r="G230" s="174" t="s">
        <v>133</v>
      </c>
      <c r="H230" s="174" t="s">
        <v>7</v>
      </c>
      <c r="I230" s="174" t="s">
        <v>134</v>
      </c>
      <c r="J230" s="174" t="s">
        <v>90</v>
      </c>
      <c r="K230" s="174" t="s">
        <v>135</v>
      </c>
      <c r="L230" s="229"/>
      <c r="M230" s="87"/>
      <c r="N230" s="87"/>
      <c r="O230" s="87"/>
      <c r="P230" s="87"/>
      <c r="Q230" s="87"/>
      <c r="R230" s="87"/>
      <c r="S230" s="87"/>
      <c r="T230" s="87"/>
      <c r="U230" s="175"/>
      <c r="V230" s="87"/>
      <c r="W230" s="87"/>
      <c r="X230" s="87"/>
      <c r="Y230" s="87"/>
      <c r="Z230" s="87"/>
      <c r="AA230" s="87"/>
      <c r="AB230" s="86"/>
      <c r="AC230" s="87"/>
    </row>
    <row x14ac:dyDescent="0.25" r="231" customHeight="1" ht="17.45">
      <c r="A231" s="235">
        <f>A229+1</f>
        <v>25569.375</v>
      </c>
      <c r="B231" s="179" t="s">
        <v>46</v>
      </c>
      <c r="C231" s="183" t="s">
        <v>14</v>
      </c>
      <c r="D231" s="180">
        <v>14</v>
      </c>
      <c r="E231" s="180">
        <v>6</v>
      </c>
      <c r="F231" s="180"/>
      <c r="G231" s="180">
        <f>SUM(C231:F231)</f>
      </c>
      <c r="H231" s="237">
        <v>5500</v>
      </c>
      <c r="I231" s="125">
        <f>G231*H231</f>
      </c>
      <c r="J231" s="125">
        <f>I231*0.1</f>
      </c>
      <c r="K231" s="125">
        <f>SUM(I231:J231)</f>
      </c>
      <c r="L231" s="229"/>
      <c r="M231" s="87"/>
      <c r="N231" s="87"/>
      <c r="O231" s="87"/>
      <c r="P231" s="87"/>
      <c r="Q231" s="87"/>
      <c r="R231" s="87"/>
      <c r="S231" s="87"/>
      <c r="T231" s="87"/>
      <c r="U231" s="175"/>
      <c r="V231" s="87"/>
      <c r="W231" s="87"/>
      <c r="X231" s="87"/>
      <c r="Y231" s="87"/>
      <c r="Z231" s="87"/>
      <c r="AA231" s="87"/>
      <c r="AB231" s="86"/>
      <c r="AC231" s="87"/>
    </row>
    <row x14ac:dyDescent="0.25" r="232" customHeight="1" ht="17.45">
      <c r="A232" s="235">
        <f>A231</f>
        <v>25569.375</v>
      </c>
      <c r="B232" s="179" t="s">
        <v>137</v>
      </c>
      <c r="C232" s="180"/>
      <c r="D232" s="180">
        <f>118-30</f>
      </c>
      <c r="E232" s="180">
        <v>22</v>
      </c>
      <c r="F232" s="180">
        <v>17</v>
      </c>
      <c r="G232" s="180">
        <f>SUM(C232:F232)</f>
      </c>
      <c r="H232" s="237">
        <v>4500</v>
      </c>
      <c r="I232" s="125">
        <f>G232*H232</f>
      </c>
      <c r="J232" s="125">
        <f>I232*0.1</f>
      </c>
      <c r="K232" s="125">
        <f>SUM(I232:J232)</f>
      </c>
      <c r="L232" s="229"/>
      <c r="M232" s="87"/>
      <c r="N232" s="87"/>
      <c r="O232" s="87"/>
      <c r="P232" s="87"/>
      <c r="Q232" s="87"/>
      <c r="R232" s="87"/>
      <c r="S232" s="87"/>
      <c r="T232" s="87"/>
      <c r="U232" s="175"/>
      <c r="V232" s="87"/>
      <c r="W232" s="87"/>
      <c r="X232" s="87"/>
      <c r="Y232" s="87"/>
      <c r="Z232" s="87"/>
      <c r="AA232" s="87"/>
      <c r="AB232" s="86"/>
      <c r="AC232" s="87"/>
    </row>
    <row x14ac:dyDescent="0.25" r="233" customHeight="1" ht="17.45">
      <c r="A233" s="235">
        <f>A232</f>
        <v>25569.375</v>
      </c>
      <c r="B233" s="179" t="s">
        <v>178</v>
      </c>
      <c r="C233" s="180"/>
      <c r="D233" s="180">
        <v>30</v>
      </c>
      <c r="E233" s="180"/>
      <c r="F233" s="180"/>
      <c r="G233" s="180">
        <f>SUBTOTAL(9,C233:F233)</f>
      </c>
      <c r="H233" s="182">
        <v>5000</v>
      </c>
      <c r="I233" s="125">
        <f>G233*H233</f>
      </c>
      <c r="J233" s="125">
        <f>I233*0.1</f>
      </c>
      <c r="K233" s="125">
        <f>SUM(I233:J233)</f>
      </c>
      <c r="L233" s="229"/>
      <c r="M233" s="87"/>
      <c r="N233" s="87"/>
      <c r="O233" s="87"/>
      <c r="P233" s="87"/>
      <c r="Q233" s="87"/>
      <c r="R233" s="87"/>
      <c r="S233" s="87"/>
      <c r="T233" s="87"/>
      <c r="U233" s="175"/>
      <c r="V233" s="87"/>
      <c r="W233" s="87"/>
      <c r="X233" s="87"/>
      <c r="Y233" s="87"/>
      <c r="Z233" s="87"/>
      <c r="AA233" s="87"/>
      <c r="AB233" s="86"/>
      <c r="AC233" s="87"/>
    </row>
    <row x14ac:dyDescent="0.25" r="234" customHeight="1" ht="17.45">
      <c r="A234" s="235">
        <f>A233</f>
        <v>25569.375</v>
      </c>
      <c r="B234" s="179" t="s">
        <v>13</v>
      </c>
      <c r="C234" s="180"/>
      <c r="D234" s="180">
        <v>12</v>
      </c>
      <c r="E234" s="180">
        <v>4</v>
      </c>
      <c r="F234" s="180"/>
      <c r="G234" s="180">
        <f>SUM(C234:F234)</f>
      </c>
      <c r="H234" s="125">
        <v>6000</v>
      </c>
      <c r="I234" s="125">
        <f>G234*H234</f>
      </c>
      <c r="J234" s="125">
        <f>I234*0.1</f>
      </c>
      <c r="K234" s="125">
        <f>SUM(I234:J234)</f>
      </c>
      <c r="L234" s="229"/>
      <c r="M234" s="87"/>
      <c r="N234" s="87"/>
      <c r="O234" s="87"/>
      <c r="P234" s="87"/>
      <c r="Q234" s="87"/>
      <c r="R234" s="87"/>
      <c r="S234" s="87"/>
      <c r="T234" s="87"/>
      <c r="U234" s="175"/>
      <c r="V234" s="87"/>
      <c r="W234" s="87"/>
      <c r="X234" s="87"/>
      <c r="Y234" s="87"/>
      <c r="Z234" s="87"/>
      <c r="AA234" s="87"/>
      <c r="AB234" s="86"/>
      <c r="AC234" s="87"/>
    </row>
    <row x14ac:dyDescent="0.25" r="235" customHeight="1" ht="17.45">
      <c r="A235" s="235">
        <f>A234</f>
        <v>25569.375</v>
      </c>
      <c r="B235" s="179" t="s">
        <v>58</v>
      </c>
      <c r="C235" s="183" t="s">
        <v>14</v>
      </c>
      <c r="D235" s="180">
        <v>13</v>
      </c>
      <c r="E235" s="180">
        <v>7</v>
      </c>
      <c r="F235" s="180"/>
      <c r="G235" s="180">
        <f>SUM(C235:F235)</f>
      </c>
      <c r="H235" s="182">
        <v>5500</v>
      </c>
      <c r="I235" s="125">
        <f>G235*H235</f>
      </c>
      <c r="J235" s="125">
        <f>I235*0.1</f>
      </c>
      <c r="K235" s="125">
        <f>SUM(I235:J235)</f>
      </c>
      <c r="L235" s="229"/>
      <c r="M235" s="87"/>
      <c r="N235" s="87"/>
      <c r="O235" s="87"/>
      <c r="P235" s="87"/>
      <c r="Q235" s="87"/>
      <c r="R235" s="87"/>
      <c r="S235" s="87"/>
      <c r="T235" s="87"/>
      <c r="U235" s="175"/>
      <c r="V235" s="87"/>
      <c r="W235" s="87"/>
      <c r="X235" s="87"/>
      <c r="Y235" s="87"/>
      <c r="Z235" s="87"/>
      <c r="AA235" s="87"/>
      <c r="AB235" s="86"/>
      <c r="AC235" s="87"/>
    </row>
    <row x14ac:dyDescent="0.25" r="236" customHeight="1" ht="17.45">
      <c r="A236" s="235">
        <f>A235</f>
        <v>25569.375</v>
      </c>
      <c r="B236" s="179" t="s">
        <v>147</v>
      </c>
      <c r="C236" s="183">
        <v>5</v>
      </c>
      <c r="D236" s="180">
        <v>40</v>
      </c>
      <c r="E236" s="180">
        <v>25</v>
      </c>
      <c r="F236" s="180">
        <v>16</v>
      </c>
      <c r="G236" s="180">
        <f>SUM(C236:F236)</f>
      </c>
      <c r="H236" s="125">
        <v>5000</v>
      </c>
      <c r="I236" s="125">
        <f>G236*H236</f>
      </c>
      <c r="J236" s="125">
        <f>I236*0.1</f>
      </c>
      <c r="K236" s="125">
        <f>SUM(I236:J236)</f>
      </c>
      <c r="L236" s="229"/>
      <c r="M236" s="87"/>
      <c r="N236" s="87"/>
      <c r="O236" s="87"/>
      <c r="P236" s="87"/>
      <c r="Q236" s="87"/>
      <c r="R236" s="87"/>
      <c r="S236" s="87"/>
      <c r="T236" s="87"/>
      <c r="U236" s="175"/>
      <c r="V236" s="87"/>
      <c r="W236" s="87"/>
      <c r="X236" s="87"/>
      <c r="Y236" s="87"/>
      <c r="Z236" s="87"/>
      <c r="AA236" s="87"/>
      <c r="AB236" s="86"/>
      <c r="AC236" s="87"/>
    </row>
    <row x14ac:dyDescent="0.25" r="237" customHeight="1" ht="17.45">
      <c r="A237" s="235">
        <f>A236</f>
        <v>25569.375</v>
      </c>
      <c r="B237" s="179" t="s">
        <v>27</v>
      </c>
      <c r="C237" s="180"/>
      <c r="D237" s="180">
        <v>10</v>
      </c>
      <c r="E237" s="180">
        <v>10</v>
      </c>
      <c r="F237" s="180"/>
      <c r="G237" s="180">
        <f>SUM(C237:F237)</f>
      </c>
      <c r="H237" s="125">
        <v>5500</v>
      </c>
      <c r="I237" s="125">
        <f>G237*H237</f>
      </c>
      <c r="J237" s="125">
        <f>I237*0.1</f>
      </c>
      <c r="K237" s="125">
        <f>SUM(I237:J237)</f>
      </c>
      <c r="L237" s="229"/>
      <c r="M237" s="87"/>
      <c r="N237" s="87"/>
      <c r="O237" s="87"/>
      <c r="P237" s="87"/>
      <c r="Q237" s="87"/>
      <c r="R237" s="87"/>
      <c r="S237" s="87"/>
      <c r="T237" s="87"/>
      <c r="U237" s="175"/>
      <c r="V237" s="87"/>
      <c r="W237" s="87"/>
      <c r="X237" s="87"/>
      <c r="Y237" s="87"/>
      <c r="Z237" s="87"/>
      <c r="AA237" s="87"/>
      <c r="AB237" s="86"/>
      <c r="AC237" s="87"/>
    </row>
    <row x14ac:dyDescent="0.25" r="238" customHeight="1" ht="17.45">
      <c r="A238" s="235">
        <f>A237</f>
        <v>25569.375</v>
      </c>
      <c r="B238" s="179" t="s">
        <v>20</v>
      </c>
      <c r="C238" s="180"/>
      <c r="D238" s="180">
        <v>61</v>
      </c>
      <c r="E238" s="180">
        <v>15</v>
      </c>
      <c r="F238" s="180"/>
      <c r="G238" s="180">
        <f>SUM(C238:F238)</f>
      </c>
      <c r="H238" s="237">
        <v>5500</v>
      </c>
      <c r="I238" s="125">
        <f>G238*H238</f>
      </c>
      <c r="J238" s="125">
        <f>I238*0.1</f>
      </c>
      <c r="K238" s="125">
        <f>SUM(I238:J238)</f>
      </c>
      <c r="L238" s="229"/>
      <c r="M238" s="87"/>
      <c r="N238" s="87"/>
      <c r="O238" s="87"/>
      <c r="P238" s="87"/>
      <c r="Q238" s="87"/>
      <c r="R238" s="87"/>
      <c r="S238" s="87"/>
      <c r="T238" s="87"/>
      <c r="U238" s="175"/>
      <c r="V238" s="87"/>
      <c r="W238" s="87"/>
      <c r="X238" s="87"/>
      <c r="Y238" s="87"/>
      <c r="Z238" s="87"/>
      <c r="AA238" s="87"/>
      <c r="AB238" s="86"/>
      <c r="AC238" s="87"/>
    </row>
    <row x14ac:dyDescent="0.25" r="239" customHeight="1" ht="17.45">
      <c r="A239" s="235">
        <f>A238</f>
        <v>25569.375</v>
      </c>
      <c r="B239" s="179" t="s">
        <v>31</v>
      </c>
      <c r="C239" s="180"/>
      <c r="D239" s="180">
        <v>25</v>
      </c>
      <c r="E239" s="180"/>
      <c r="F239" s="180"/>
      <c r="G239" s="180">
        <f>SUM(C239:F239)</f>
      </c>
      <c r="H239" s="125">
        <v>6000</v>
      </c>
      <c r="I239" s="125">
        <f>G239*H239</f>
      </c>
      <c r="J239" s="125">
        <f>I239*0.1</f>
      </c>
      <c r="K239" s="125">
        <f>SUM(I239:J239)</f>
      </c>
      <c r="L239" s="229"/>
      <c r="M239" s="87"/>
      <c r="N239" s="87"/>
      <c r="O239" s="87"/>
      <c r="P239" s="87"/>
      <c r="Q239" s="87"/>
      <c r="R239" s="87"/>
      <c r="S239" s="87"/>
      <c r="T239" s="87"/>
      <c r="U239" s="175"/>
      <c r="V239" s="87"/>
      <c r="W239" s="87"/>
      <c r="X239" s="87"/>
      <c r="Y239" s="87"/>
      <c r="Z239" s="87"/>
      <c r="AA239" s="87"/>
      <c r="AB239" s="86"/>
      <c r="AC239" s="87"/>
    </row>
    <row x14ac:dyDescent="0.25" r="240" customHeight="1" ht="17.45">
      <c r="A240" s="235">
        <f>A239</f>
        <v>25569.375</v>
      </c>
      <c r="B240" s="179" t="s">
        <v>71</v>
      </c>
      <c r="C240" s="180"/>
      <c r="D240" s="180">
        <v>25</v>
      </c>
      <c r="E240" s="180"/>
      <c r="F240" s="180"/>
      <c r="G240" s="180">
        <f>SUM(C240:F240)</f>
      </c>
      <c r="H240" s="125">
        <v>6000</v>
      </c>
      <c r="I240" s="125">
        <f>G240*H240</f>
      </c>
      <c r="J240" s="125">
        <f>I240*0.1</f>
      </c>
      <c r="K240" s="125">
        <f>SUM(I240:J240)</f>
      </c>
      <c r="L240" s="229"/>
      <c r="M240" s="87"/>
      <c r="N240" s="87"/>
      <c r="O240" s="87"/>
      <c r="P240" s="87"/>
      <c r="Q240" s="87"/>
      <c r="R240" s="87"/>
      <c r="S240" s="87"/>
      <c r="T240" s="87"/>
      <c r="U240" s="175"/>
      <c r="V240" s="87"/>
      <c r="W240" s="87"/>
      <c r="X240" s="87"/>
      <c r="Y240" s="87"/>
      <c r="Z240" s="87"/>
      <c r="AA240" s="87"/>
      <c r="AB240" s="86"/>
      <c r="AC240" s="87"/>
    </row>
    <row x14ac:dyDescent="0.25" r="241" customHeight="1" ht="17.45">
      <c r="A241" s="235">
        <f>A240</f>
        <v>25569.375</v>
      </c>
      <c r="B241" s="184" t="s">
        <v>49</v>
      </c>
      <c r="C241" s="180"/>
      <c r="D241" s="180">
        <v>13</v>
      </c>
      <c r="E241" s="180">
        <v>10</v>
      </c>
      <c r="F241" s="180">
        <v>6</v>
      </c>
      <c r="G241" s="180">
        <f>SUM(C241:F241)</f>
      </c>
      <c r="H241" s="182">
        <v>6000</v>
      </c>
      <c r="I241" s="125">
        <f>G241*H241</f>
      </c>
      <c r="J241" s="125">
        <f>I241*0.1</f>
      </c>
      <c r="K241" s="125">
        <f>SUM(I241:J241)</f>
      </c>
      <c r="L241" s="229"/>
      <c r="M241" s="87"/>
      <c r="N241" s="87"/>
      <c r="O241" s="87"/>
      <c r="P241" s="87"/>
      <c r="Q241" s="87"/>
      <c r="R241" s="87"/>
      <c r="S241" s="87"/>
      <c r="T241" s="87"/>
      <c r="U241" s="175"/>
      <c r="V241" s="87"/>
      <c r="W241" s="87"/>
      <c r="X241" s="87"/>
      <c r="Y241" s="87"/>
      <c r="Z241" s="87"/>
      <c r="AA241" s="87"/>
      <c r="AB241" s="86"/>
      <c r="AC241" s="87"/>
    </row>
    <row x14ac:dyDescent="0.25" r="242" customHeight="1" ht="17.45">
      <c r="A242" s="235">
        <f>A241</f>
        <v>25569.375</v>
      </c>
      <c r="B242" s="179" t="s">
        <v>9</v>
      </c>
      <c r="C242" s="180"/>
      <c r="D242" s="180">
        <v>34</v>
      </c>
      <c r="E242" s="180"/>
      <c r="F242" s="180"/>
      <c r="G242" s="180">
        <f>SUM(C242:F242)</f>
      </c>
      <c r="H242" s="125">
        <v>6000</v>
      </c>
      <c r="I242" s="125">
        <f>G242*H242</f>
      </c>
      <c r="J242" s="125">
        <f>I242*0.1</f>
      </c>
      <c r="K242" s="125">
        <f>SUM(I242:J242)</f>
      </c>
      <c r="L242" s="229"/>
      <c r="M242" s="87"/>
      <c r="N242" s="87"/>
      <c r="O242" s="87"/>
      <c r="P242" s="87"/>
      <c r="Q242" s="87"/>
      <c r="R242" s="87"/>
      <c r="S242" s="87"/>
      <c r="T242" s="87"/>
      <c r="U242" s="175"/>
      <c r="V242" s="87"/>
      <c r="W242" s="87"/>
      <c r="X242" s="87"/>
      <c r="Y242" s="87"/>
      <c r="Z242" s="87"/>
      <c r="AA242" s="87"/>
      <c r="AB242" s="86"/>
      <c r="AC242" s="87"/>
    </row>
    <row x14ac:dyDescent="0.25" r="243" customHeight="1" ht="17.45">
      <c r="A243" s="235">
        <f>A242</f>
        <v>25569.375</v>
      </c>
      <c r="B243" s="179" t="s">
        <v>78</v>
      </c>
      <c r="C243" s="180"/>
      <c r="D243" s="180">
        <v>20</v>
      </c>
      <c r="E243" s="180"/>
      <c r="F243" s="180"/>
      <c r="G243" s="180">
        <f>SUM(C243:F243)</f>
      </c>
      <c r="H243" s="125">
        <v>6500</v>
      </c>
      <c r="I243" s="125">
        <f>G243*H243</f>
      </c>
      <c r="J243" s="125">
        <f>I243*0.1</f>
      </c>
      <c r="K243" s="125">
        <f>SUM(I243:J243)</f>
      </c>
      <c r="L243" s="229"/>
      <c r="M243" s="87"/>
      <c r="N243" s="87"/>
      <c r="O243" s="87"/>
      <c r="P243" s="87"/>
      <c r="Q243" s="87"/>
      <c r="R243" s="87"/>
      <c r="S243" s="87"/>
      <c r="T243" s="87"/>
      <c r="U243" s="175"/>
      <c r="V243" s="87"/>
      <c r="W243" s="87"/>
      <c r="X243" s="87"/>
      <c r="Y243" s="87"/>
      <c r="Z243" s="87"/>
      <c r="AA243" s="87"/>
      <c r="AB243" s="86"/>
      <c r="AC243" s="87"/>
    </row>
    <row x14ac:dyDescent="0.25" r="244" customHeight="1" ht="17.45">
      <c r="A244" s="235">
        <f>A243</f>
        <v>25569.375</v>
      </c>
      <c r="B244" s="179" t="s">
        <v>55</v>
      </c>
      <c r="C244" s="180"/>
      <c r="D244" s="180">
        <v>10</v>
      </c>
      <c r="E244" s="180"/>
      <c r="F244" s="180"/>
      <c r="G244" s="180">
        <f>SUM(C244:F244)</f>
      </c>
      <c r="H244" s="125">
        <v>6500</v>
      </c>
      <c r="I244" s="125">
        <f>G244*H244</f>
      </c>
      <c r="J244" s="125">
        <f>I244*0.1</f>
      </c>
      <c r="K244" s="125">
        <f>SUM(I244:J244)</f>
      </c>
      <c r="L244" s="229"/>
      <c r="M244" s="87"/>
      <c r="N244" s="87"/>
      <c r="O244" s="87"/>
      <c r="P244" s="87"/>
      <c r="Q244" s="87"/>
      <c r="R244" s="87"/>
      <c r="S244" s="87"/>
      <c r="T244" s="87"/>
      <c r="U244" s="175"/>
      <c r="V244" s="87"/>
      <c r="W244" s="87"/>
      <c r="X244" s="87"/>
      <c r="Y244" s="87"/>
      <c r="Z244" s="87"/>
      <c r="AA244" s="87"/>
      <c r="AB244" s="86"/>
      <c r="AC244" s="87"/>
    </row>
    <row x14ac:dyDescent="0.25" r="245" customHeight="1" ht="17.45">
      <c r="A245" s="235">
        <f>A244</f>
        <v>25569.375</v>
      </c>
      <c r="B245" s="179" t="s">
        <v>80</v>
      </c>
      <c r="C245" s="180"/>
      <c r="D245" s="180">
        <v>23</v>
      </c>
      <c r="E245" s="180"/>
      <c r="F245" s="180"/>
      <c r="G245" s="180">
        <f>SUM(C245:F245)</f>
      </c>
      <c r="H245" s="125">
        <v>6000</v>
      </c>
      <c r="I245" s="125">
        <f>G245*H245</f>
      </c>
      <c r="J245" s="185"/>
      <c r="K245" s="125">
        <f>SUM(I245:J245)</f>
      </c>
      <c r="L245" s="229"/>
      <c r="M245" s="87"/>
      <c r="N245" s="87"/>
      <c r="O245" s="87"/>
      <c r="P245" s="87"/>
      <c r="Q245" s="87"/>
      <c r="R245" s="87"/>
      <c r="S245" s="87"/>
      <c r="T245" s="87"/>
      <c r="U245" s="175"/>
      <c r="V245" s="87"/>
      <c r="W245" s="87"/>
      <c r="X245" s="87"/>
      <c r="Y245" s="87"/>
      <c r="Z245" s="87"/>
      <c r="AA245" s="87"/>
      <c r="AB245" s="86"/>
      <c r="AC245" s="87"/>
    </row>
    <row x14ac:dyDescent="0.25" r="246" customHeight="1" ht="17.45">
      <c r="A246" s="235">
        <f>A245</f>
        <v>25569.375</v>
      </c>
      <c r="B246" s="179" t="s">
        <v>67</v>
      </c>
      <c r="C246" s="180"/>
      <c r="D246" s="180">
        <v>7</v>
      </c>
      <c r="E246" s="180">
        <v>6</v>
      </c>
      <c r="F246" s="180"/>
      <c r="G246" s="180">
        <f>SUM(C246:F246)</f>
      </c>
      <c r="H246" s="182">
        <v>5500</v>
      </c>
      <c r="I246" s="125">
        <f>G246*H246</f>
      </c>
      <c r="J246" s="125">
        <f>I246*0.1</f>
      </c>
      <c r="K246" s="125">
        <f>SUM(I246:J246)</f>
      </c>
      <c r="L246" s="229"/>
      <c r="M246" s="87"/>
      <c r="N246" s="87"/>
      <c r="O246" s="87"/>
      <c r="P246" s="87"/>
      <c r="Q246" s="87"/>
      <c r="R246" s="87"/>
      <c r="S246" s="87"/>
      <c r="T246" s="87"/>
      <c r="U246" s="175"/>
      <c r="V246" s="87"/>
      <c r="W246" s="87"/>
      <c r="X246" s="87"/>
      <c r="Y246" s="87"/>
      <c r="Z246" s="87"/>
      <c r="AA246" s="87"/>
      <c r="AB246" s="86"/>
      <c r="AC246" s="87"/>
    </row>
    <row x14ac:dyDescent="0.25" r="247" customHeight="1" ht="17.45">
      <c r="A247" s="235">
        <f>A246</f>
        <v>25569.375</v>
      </c>
      <c r="B247" s="186" t="s">
        <v>74</v>
      </c>
      <c r="C247" s="180"/>
      <c r="D247" s="180">
        <v>27</v>
      </c>
      <c r="E247" s="180">
        <v>22</v>
      </c>
      <c r="F247" s="180">
        <v>5</v>
      </c>
      <c r="G247" s="180">
        <f>SUM(C247:F247)</f>
      </c>
      <c r="H247" s="187">
        <v>5000</v>
      </c>
      <c r="I247" s="125">
        <f>G247*H247</f>
      </c>
      <c r="J247" s="125">
        <f>I247*0.1</f>
      </c>
      <c r="K247" s="125">
        <f>SUM(I247:J247)</f>
      </c>
      <c r="L247" s="229"/>
      <c r="M247" s="87"/>
      <c r="N247" s="87"/>
      <c r="O247" s="87"/>
      <c r="P247" s="87"/>
      <c r="Q247" s="87"/>
      <c r="R247" s="87"/>
      <c r="S247" s="87"/>
      <c r="T247" s="87"/>
      <c r="U247" s="175"/>
      <c r="V247" s="87"/>
      <c r="W247" s="87"/>
      <c r="X247" s="87"/>
      <c r="Y247" s="87"/>
      <c r="Z247" s="87"/>
      <c r="AA247" s="87"/>
      <c r="AB247" s="86"/>
      <c r="AC247" s="87"/>
    </row>
    <row x14ac:dyDescent="0.25" r="248" customHeight="1" ht="17.45">
      <c r="A248" s="235">
        <f>A247</f>
        <v>25569.375</v>
      </c>
      <c r="B248" s="179" t="s">
        <v>11</v>
      </c>
      <c r="C248" s="180"/>
      <c r="D248" s="180">
        <v>13</v>
      </c>
      <c r="E248" s="180">
        <v>7</v>
      </c>
      <c r="F248" s="180"/>
      <c r="G248" s="180">
        <f>SUM(C248:F248)</f>
      </c>
      <c r="H248" s="125">
        <v>6000</v>
      </c>
      <c r="I248" s="125">
        <f>G248*H248</f>
      </c>
      <c r="J248" s="125">
        <f>I248*0.1</f>
      </c>
      <c r="K248" s="125">
        <f>SUM(I248:J248)</f>
      </c>
      <c r="L248" s="229"/>
      <c r="M248" s="87"/>
      <c r="N248" s="87"/>
      <c r="O248" s="87"/>
      <c r="P248" s="87"/>
      <c r="Q248" s="87"/>
      <c r="R248" s="87"/>
      <c r="S248" s="87"/>
      <c r="T248" s="87"/>
      <c r="U248" s="175"/>
      <c r="V248" s="87"/>
      <c r="W248" s="87"/>
      <c r="X248" s="87"/>
      <c r="Y248" s="87"/>
      <c r="Z248" s="87"/>
      <c r="AA248" s="87"/>
      <c r="AB248" s="86"/>
      <c r="AC248" s="87"/>
    </row>
    <row x14ac:dyDescent="0.25" r="249" customHeight="1" ht="17.45">
      <c r="A249" s="235">
        <f>A248</f>
        <v>25569.375</v>
      </c>
      <c r="B249" s="179" t="s">
        <v>22</v>
      </c>
      <c r="C249" s="180"/>
      <c r="D249" s="180">
        <v>30</v>
      </c>
      <c r="E249" s="180"/>
      <c r="F249" s="180"/>
      <c r="G249" s="180">
        <f>SUM(C249:F249)</f>
      </c>
      <c r="H249" s="182">
        <v>4800</v>
      </c>
      <c r="I249" s="125">
        <f>G249*H249</f>
      </c>
      <c r="J249" s="125">
        <f>I249*0.1</f>
      </c>
      <c r="K249" s="125">
        <f>SUM(I249:J249)</f>
      </c>
      <c r="L249" s="229"/>
      <c r="M249" s="87"/>
      <c r="N249" s="87"/>
      <c r="O249" s="87"/>
      <c r="P249" s="87"/>
      <c r="Q249" s="87"/>
      <c r="R249" s="87"/>
      <c r="S249" s="87"/>
      <c r="T249" s="87"/>
      <c r="U249" s="175"/>
      <c r="V249" s="87"/>
      <c r="W249" s="87"/>
      <c r="X249" s="87"/>
      <c r="Y249" s="87"/>
      <c r="Z249" s="87"/>
      <c r="AA249" s="87"/>
      <c r="AB249" s="86"/>
      <c r="AC249" s="87"/>
    </row>
    <row x14ac:dyDescent="0.25" r="250" customHeight="1" ht="17.45">
      <c r="A250" s="235">
        <f>A249</f>
        <v>25569.375</v>
      </c>
      <c r="B250" s="186" t="s">
        <v>84</v>
      </c>
      <c r="C250" s="180"/>
      <c r="D250" s="180">
        <v>16</v>
      </c>
      <c r="E250" s="180">
        <v>9</v>
      </c>
      <c r="F250" s="180"/>
      <c r="G250" s="180">
        <f>SUM(C250:F250)</f>
      </c>
      <c r="H250" s="182">
        <v>4800</v>
      </c>
      <c r="I250" s="125">
        <f>G250*H250</f>
      </c>
      <c r="J250" s="125">
        <f>I250*0.1</f>
      </c>
      <c r="K250" s="125">
        <f>SUM(I250:J250)</f>
      </c>
      <c r="L250" s="229"/>
      <c r="M250" s="87"/>
      <c r="N250" s="87"/>
      <c r="O250" s="87"/>
      <c r="P250" s="87"/>
      <c r="Q250" s="87"/>
      <c r="R250" s="87"/>
      <c r="S250" s="87"/>
      <c r="T250" s="87"/>
      <c r="U250" s="175"/>
      <c r="V250" s="87"/>
      <c r="W250" s="87"/>
      <c r="X250" s="87"/>
      <c r="Y250" s="87"/>
      <c r="Z250" s="87"/>
      <c r="AA250" s="87"/>
      <c r="AB250" s="86"/>
      <c r="AC250" s="87"/>
    </row>
    <row x14ac:dyDescent="0.25" r="251" customHeight="1" ht="17.45">
      <c r="A251" s="235">
        <f>A250</f>
        <v>25569.375</v>
      </c>
      <c r="B251" s="179" t="s">
        <v>17</v>
      </c>
      <c r="C251" s="180"/>
      <c r="D251" s="180">
        <v>37</v>
      </c>
      <c r="E251" s="180">
        <v>12</v>
      </c>
      <c r="F251" s="180"/>
      <c r="G251" s="180">
        <f>SUM(C251:F251)</f>
      </c>
      <c r="H251" s="125">
        <v>6000</v>
      </c>
      <c r="I251" s="125">
        <f>G251*H251</f>
      </c>
      <c r="J251" s="185"/>
      <c r="K251" s="125">
        <f>SUM(I251:J251)</f>
      </c>
      <c r="L251" s="229"/>
      <c r="M251" s="87"/>
      <c r="N251" s="87"/>
      <c r="O251" s="87"/>
      <c r="P251" s="87"/>
      <c r="Q251" s="87"/>
      <c r="R251" s="87"/>
      <c r="S251" s="87"/>
      <c r="T251" s="87"/>
      <c r="U251" s="175"/>
      <c r="V251" s="87"/>
      <c r="W251" s="87"/>
      <c r="X251" s="87"/>
      <c r="Y251" s="87"/>
      <c r="Z251" s="87"/>
      <c r="AA251" s="87"/>
      <c r="AB251" s="86"/>
      <c r="AC251" s="87"/>
    </row>
    <row x14ac:dyDescent="0.25" r="252" customHeight="1" ht="17.45">
      <c r="A252" s="235">
        <f>A251</f>
        <v>25569.375</v>
      </c>
      <c r="B252" s="179" t="s">
        <v>29</v>
      </c>
      <c r="C252" s="188" t="s">
        <v>14</v>
      </c>
      <c r="D252" s="180">
        <v>15</v>
      </c>
      <c r="E252" s="180">
        <v>14</v>
      </c>
      <c r="F252" s="180"/>
      <c r="G252" s="180">
        <f>SUM(C252:F252)</f>
      </c>
      <c r="H252" s="125">
        <v>5500</v>
      </c>
      <c r="I252" s="125">
        <f>G252*H252</f>
      </c>
      <c r="J252" s="125">
        <f>I252*0.1</f>
      </c>
      <c r="K252" s="125">
        <f>SUM(I252:J252)</f>
      </c>
      <c r="L252" s="229"/>
      <c r="M252" s="87"/>
      <c r="N252" s="87"/>
      <c r="O252" s="87"/>
      <c r="P252" s="87"/>
      <c r="Q252" s="87"/>
      <c r="R252" s="87"/>
      <c r="S252" s="87"/>
      <c r="T252" s="87"/>
      <c r="U252" s="175"/>
      <c r="V252" s="87"/>
      <c r="W252" s="87"/>
      <c r="X252" s="87"/>
      <c r="Y252" s="87"/>
      <c r="Z252" s="87"/>
      <c r="AA252" s="87"/>
      <c r="AB252" s="86"/>
      <c r="AC252" s="87"/>
    </row>
    <row x14ac:dyDescent="0.25" r="253" customHeight="1" ht="17.45">
      <c r="A253" s="235">
        <f>A252</f>
        <v>25569.375</v>
      </c>
      <c r="B253" s="179" t="s">
        <v>15</v>
      </c>
      <c r="C253" s="180"/>
      <c r="D253" s="180">
        <v>20</v>
      </c>
      <c r="E253" s="180">
        <v>5</v>
      </c>
      <c r="F253" s="180"/>
      <c r="G253" s="180">
        <f>SUM(C253:F253)</f>
      </c>
      <c r="H253" s="182">
        <v>4800</v>
      </c>
      <c r="I253" s="125">
        <f>G253*H253</f>
      </c>
      <c r="J253" s="125">
        <f>I253*0.1</f>
      </c>
      <c r="K253" s="125">
        <f>SUM(I253:J253)</f>
      </c>
      <c r="L253" s="229"/>
      <c r="M253" s="87"/>
      <c r="N253" s="87"/>
      <c r="O253" s="87"/>
      <c r="P253" s="87"/>
      <c r="Q253" s="87"/>
      <c r="R253" s="87"/>
      <c r="S253" s="87"/>
      <c r="T253" s="87"/>
      <c r="U253" s="175"/>
      <c r="V253" s="87"/>
      <c r="W253" s="87"/>
      <c r="X253" s="87"/>
      <c r="Y253" s="87"/>
      <c r="Z253" s="87"/>
      <c r="AA253" s="87"/>
      <c r="AB253" s="86"/>
      <c r="AC253" s="87"/>
    </row>
    <row x14ac:dyDescent="0.25" r="254" customHeight="1" ht="17.45">
      <c r="A254" s="235">
        <f>A253</f>
        <v>25569.375</v>
      </c>
      <c r="B254" s="179" t="s">
        <v>21</v>
      </c>
      <c r="C254" s="188" t="s">
        <v>14</v>
      </c>
      <c r="D254" s="180">
        <v>13</v>
      </c>
      <c r="E254" s="180"/>
      <c r="F254" s="180"/>
      <c r="G254" s="180">
        <f>SUM(C254:F254)</f>
      </c>
      <c r="H254" s="237">
        <v>5500</v>
      </c>
      <c r="I254" s="125">
        <f>G254*H254</f>
      </c>
      <c r="J254" s="125">
        <f>I254*0.1</f>
      </c>
      <c r="K254" s="125">
        <f>SUM(I254:J254)</f>
      </c>
      <c r="L254" s="229"/>
      <c r="M254" s="87"/>
      <c r="N254" s="87"/>
      <c r="O254" s="87"/>
      <c r="P254" s="87"/>
      <c r="Q254" s="87"/>
      <c r="R254" s="87"/>
      <c r="S254" s="87"/>
      <c r="T254" s="87"/>
      <c r="U254" s="175"/>
      <c r="V254" s="87"/>
      <c r="W254" s="87"/>
      <c r="X254" s="87"/>
      <c r="Y254" s="87"/>
      <c r="Z254" s="87"/>
      <c r="AA254" s="87"/>
      <c r="AB254" s="86"/>
      <c r="AC254" s="87"/>
    </row>
    <row x14ac:dyDescent="0.25" r="255" customHeight="1" ht="17.45">
      <c r="A255" s="235">
        <f>A254</f>
        <v>25569.375</v>
      </c>
      <c r="B255" s="179" t="s">
        <v>52</v>
      </c>
      <c r="C255" s="180"/>
      <c r="D255" s="180">
        <v>16</v>
      </c>
      <c r="E255" s="180">
        <v>8</v>
      </c>
      <c r="F255" s="180"/>
      <c r="G255" s="180">
        <f>SUM(C255:F255)</f>
      </c>
      <c r="H255" s="237">
        <v>5500</v>
      </c>
      <c r="I255" s="125">
        <f>G255*H255</f>
      </c>
      <c r="J255" s="125">
        <f>I255*0.1</f>
      </c>
      <c r="K255" s="125">
        <f>SUM(I255:J255)</f>
      </c>
      <c r="L255" s="229"/>
      <c r="M255" s="87"/>
      <c r="N255" s="87"/>
      <c r="O255" s="87"/>
      <c r="P255" s="87"/>
      <c r="Q255" s="87"/>
      <c r="R255" s="87"/>
      <c r="S255" s="87"/>
      <c r="T255" s="87"/>
      <c r="U255" s="175"/>
      <c r="V255" s="87"/>
      <c r="W255" s="87"/>
      <c r="X255" s="87"/>
      <c r="Y255" s="87"/>
      <c r="Z255" s="87"/>
      <c r="AA255" s="87"/>
      <c r="AB255" s="86"/>
      <c r="AC255" s="87"/>
    </row>
    <row x14ac:dyDescent="0.25" r="256" customHeight="1" ht="17.45">
      <c r="A256" s="235">
        <f>A255</f>
        <v>25569.375</v>
      </c>
      <c r="B256" s="186" t="s">
        <v>61</v>
      </c>
      <c r="C256" s="180"/>
      <c r="D256" s="180">
        <v>7</v>
      </c>
      <c r="E256" s="180"/>
      <c r="F256" s="180"/>
      <c r="G256" s="180">
        <f>SUM(C256:F256)</f>
      </c>
      <c r="H256" s="237">
        <v>5500</v>
      </c>
      <c r="I256" s="125">
        <f>G256*H256</f>
      </c>
      <c r="J256" s="125">
        <f>I256*0.1</f>
      </c>
      <c r="K256" s="125">
        <f>SUM(I256:J256)</f>
      </c>
      <c r="L256" s="229"/>
      <c r="M256" s="87"/>
      <c r="N256" s="87"/>
      <c r="O256" s="87"/>
      <c r="P256" s="87"/>
      <c r="Q256" s="87"/>
      <c r="R256" s="87"/>
      <c r="S256" s="87"/>
      <c r="T256" s="87"/>
      <c r="U256" s="175"/>
      <c r="V256" s="87"/>
      <c r="W256" s="87"/>
      <c r="X256" s="87"/>
      <c r="Y256" s="87"/>
      <c r="Z256" s="87"/>
      <c r="AA256" s="87"/>
      <c r="AB256" s="86"/>
      <c r="AC256" s="87"/>
    </row>
    <row x14ac:dyDescent="0.25" r="257" customHeight="1" ht="17.45">
      <c r="A257" s="235">
        <f>A256</f>
        <v>25569.375</v>
      </c>
      <c r="B257" s="179" t="s">
        <v>33</v>
      </c>
      <c r="C257" s="180"/>
      <c r="D257" s="180">
        <v>12</v>
      </c>
      <c r="E257" s="180"/>
      <c r="F257" s="180"/>
      <c r="G257" s="180">
        <f>SUM(C257:F257)</f>
      </c>
      <c r="H257" s="182">
        <v>5500</v>
      </c>
      <c r="I257" s="125">
        <f>G257*H257</f>
      </c>
      <c r="J257" s="125">
        <f>I257*0.1</f>
      </c>
      <c r="K257" s="125">
        <f>SUM(I257:J257)</f>
      </c>
      <c r="L257" s="229"/>
      <c r="M257" s="87"/>
      <c r="N257" s="87"/>
      <c r="O257" s="87"/>
      <c r="P257" s="87"/>
      <c r="Q257" s="87"/>
      <c r="R257" s="87"/>
      <c r="S257" s="87"/>
      <c r="T257" s="87"/>
      <c r="U257" s="175"/>
      <c r="V257" s="87"/>
      <c r="W257" s="87"/>
      <c r="X257" s="87"/>
      <c r="Y257" s="87"/>
      <c r="Z257" s="87"/>
      <c r="AA257" s="87"/>
      <c r="AB257" s="86"/>
      <c r="AC257" s="87"/>
    </row>
    <row x14ac:dyDescent="0.25" r="258" customHeight="1" ht="17.45">
      <c r="A258" s="235">
        <f>A257</f>
        <v>25569.375</v>
      </c>
      <c r="B258" s="179" t="s">
        <v>30</v>
      </c>
      <c r="C258" s="180"/>
      <c r="D258" s="180">
        <v>18</v>
      </c>
      <c r="E258" s="180"/>
      <c r="F258" s="180"/>
      <c r="G258" s="180">
        <f>SUM(C258:F258)</f>
      </c>
      <c r="H258" s="125">
        <v>6000</v>
      </c>
      <c r="I258" s="125">
        <f>G258*H258</f>
      </c>
      <c r="J258" s="125">
        <f>I258*0.1</f>
      </c>
      <c r="K258" s="125">
        <f>SUM(I258:J258)</f>
      </c>
      <c r="L258" s="229"/>
      <c r="M258" s="87"/>
      <c r="N258" s="87"/>
      <c r="O258" s="87"/>
      <c r="P258" s="87"/>
      <c r="Q258" s="87"/>
      <c r="R258" s="87"/>
      <c r="S258" s="87"/>
      <c r="T258" s="87"/>
      <c r="U258" s="175"/>
      <c r="V258" s="87"/>
      <c r="W258" s="87"/>
      <c r="X258" s="87"/>
      <c r="Y258" s="87"/>
      <c r="Z258" s="87"/>
      <c r="AA258" s="87"/>
      <c r="AB258" s="86"/>
      <c r="AC258" s="87"/>
    </row>
    <row x14ac:dyDescent="0.25" r="259" customHeight="1" ht="17.45">
      <c r="A259" s="235">
        <f>A258</f>
        <v>25569.375</v>
      </c>
      <c r="B259" s="179" t="s">
        <v>28</v>
      </c>
      <c r="C259" s="188" t="s">
        <v>14</v>
      </c>
      <c r="D259" s="180">
        <v>20</v>
      </c>
      <c r="E259" s="180"/>
      <c r="F259" s="180"/>
      <c r="G259" s="180">
        <f>SUM(C259:F259)</f>
      </c>
      <c r="H259" s="237">
        <v>5500</v>
      </c>
      <c r="I259" s="125">
        <f>G259*H259</f>
      </c>
      <c r="J259" s="125">
        <f>I259*0.1</f>
      </c>
      <c r="K259" s="125">
        <f>SUM(I259:J259)</f>
      </c>
      <c r="L259" s="229"/>
      <c r="M259" s="87"/>
      <c r="N259" s="87"/>
      <c r="O259" s="87"/>
      <c r="P259" s="87"/>
      <c r="Q259" s="87"/>
      <c r="R259" s="87"/>
      <c r="S259" s="87"/>
      <c r="T259" s="87"/>
      <c r="U259" s="175"/>
      <c r="V259" s="87"/>
      <c r="W259" s="87"/>
      <c r="X259" s="87"/>
      <c r="Y259" s="87"/>
      <c r="Z259" s="87"/>
      <c r="AA259" s="87"/>
      <c r="AB259" s="86"/>
      <c r="AC259" s="87"/>
    </row>
    <row x14ac:dyDescent="0.25" r="260" customHeight="1" ht="17.45">
      <c r="A260" s="235">
        <f>A259</f>
        <v>25569.375</v>
      </c>
      <c r="B260" s="179" t="s">
        <v>12</v>
      </c>
      <c r="C260" s="180"/>
      <c r="D260" s="180">
        <v>17</v>
      </c>
      <c r="E260" s="180"/>
      <c r="F260" s="180"/>
      <c r="G260" s="180">
        <f>SUM(C260:F260)</f>
      </c>
      <c r="H260" s="125">
        <v>6000</v>
      </c>
      <c r="I260" s="125">
        <f>G260*H260</f>
      </c>
      <c r="J260" s="125">
        <f>I260*0.1</f>
      </c>
      <c r="K260" s="125">
        <f>SUM(I260:J260)</f>
      </c>
      <c r="L260" s="229"/>
      <c r="M260" s="87"/>
      <c r="N260" s="87"/>
      <c r="O260" s="87"/>
      <c r="P260" s="87"/>
      <c r="Q260" s="87"/>
      <c r="R260" s="87"/>
      <c r="S260" s="87"/>
      <c r="T260" s="87"/>
      <c r="U260" s="175"/>
      <c r="V260" s="87"/>
      <c r="W260" s="87"/>
      <c r="X260" s="87"/>
      <c r="Y260" s="87"/>
      <c r="Z260" s="87"/>
      <c r="AA260" s="87"/>
      <c r="AB260" s="86"/>
      <c r="AC260" s="87"/>
    </row>
    <row x14ac:dyDescent="0.25" r="261" customHeight="1" ht="17.45">
      <c r="A261" s="235">
        <f>A260</f>
        <v>25569.375</v>
      </c>
      <c r="B261" s="179" t="s">
        <v>100</v>
      </c>
      <c r="C261" s="180"/>
      <c r="D261" s="180">
        <v>5</v>
      </c>
      <c r="E261" s="180"/>
      <c r="F261" s="180"/>
      <c r="G261" s="180">
        <f>SUM(C261:F261)</f>
      </c>
      <c r="H261" s="182">
        <v>5500</v>
      </c>
      <c r="I261" s="125">
        <f>G261*H261</f>
      </c>
      <c r="J261" s="125">
        <f>I261*0.1</f>
      </c>
      <c r="K261" s="125">
        <f>SUM(I261:J261)</f>
      </c>
      <c r="L261" s="229"/>
      <c r="M261" s="87"/>
      <c r="N261" s="87"/>
      <c r="O261" s="87"/>
      <c r="P261" s="87"/>
      <c r="Q261" s="87"/>
      <c r="R261" s="87"/>
      <c r="S261" s="87"/>
      <c r="T261" s="87"/>
      <c r="U261" s="175"/>
      <c r="V261" s="87"/>
      <c r="W261" s="87"/>
      <c r="X261" s="87"/>
      <c r="Y261" s="87"/>
      <c r="Z261" s="87"/>
      <c r="AA261" s="87"/>
      <c r="AB261" s="86"/>
      <c r="AC261" s="87"/>
    </row>
    <row x14ac:dyDescent="0.25" r="262" customHeight="1" ht="17.45">
      <c r="A262" s="235">
        <f>A261</f>
        <v>25569.375</v>
      </c>
      <c r="B262" s="186" t="s">
        <v>37</v>
      </c>
      <c r="C262" s="180"/>
      <c r="D262" s="180">
        <v>5</v>
      </c>
      <c r="E262" s="180"/>
      <c r="F262" s="180"/>
      <c r="G262" s="180">
        <f>SUM(C262:F262)</f>
      </c>
      <c r="H262" s="125">
        <v>6500</v>
      </c>
      <c r="I262" s="125">
        <f>G262*H262</f>
      </c>
      <c r="J262" s="125">
        <f>I262*0.1</f>
      </c>
      <c r="K262" s="125">
        <f>SUM(I262:J262)</f>
      </c>
      <c r="L262" s="229"/>
      <c r="M262" s="87"/>
      <c r="N262" s="87"/>
      <c r="O262" s="87"/>
      <c r="P262" s="87"/>
      <c r="Q262" s="87"/>
      <c r="R262" s="87"/>
      <c r="S262" s="87"/>
      <c r="T262" s="87"/>
      <c r="U262" s="175"/>
      <c r="V262" s="87"/>
      <c r="W262" s="87"/>
      <c r="X262" s="87"/>
      <c r="Y262" s="87"/>
      <c r="Z262" s="87"/>
      <c r="AA262" s="87"/>
      <c r="AB262" s="86"/>
      <c r="AC262" s="87"/>
    </row>
    <row x14ac:dyDescent="0.25" r="263" customHeight="1" ht="17.45">
      <c r="A263" s="235">
        <f>A262</f>
        <v>25569.375</v>
      </c>
      <c r="B263" s="186" t="s">
        <v>64</v>
      </c>
      <c r="C263" s="180"/>
      <c r="D263" s="180">
        <v>54</v>
      </c>
      <c r="E263" s="180">
        <v>29</v>
      </c>
      <c r="F263" s="180"/>
      <c r="G263" s="180">
        <f>SUM(C263:F263)</f>
      </c>
      <c r="H263" s="182">
        <v>5500</v>
      </c>
      <c r="I263" s="125">
        <f>G263*H263</f>
      </c>
      <c r="J263" s="125">
        <f>I263*0.1</f>
      </c>
      <c r="K263" s="125">
        <f>SUM(I263:J263)</f>
      </c>
      <c r="L263" s="229"/>
      <c r="M263" s="87"/>
      <c r="N263" s="87"/>
      <c r="O263" s="87"/>
      <c r="P263" s="87"/>
      <c r="Q263" s="87"/>
      <c r="R263" s="87"/>
      <c r="S263" s="87"/>
      <c r="T263" s="87"/>
      <c r="U263" s="175"/>
      <c r="V263" s="87"/>
      <c r="W263" s="87"/>
      <c r="X263" s="87"/>
      <c r="Y263" s="87"/>
      <c r="Z263" s="87"/>
      <c r="AA263" s="87"/>
      <c r="AB263" s="86"/>
      <c r="AC263" s="87"/>
    </row>
    <row x14ac:dyDescent="0.25" r="264" customHeight="1" ht="17.45">
      <c r="A264" s="235">
        <f>A263</f>
        <v>25569.375</v>
      </c>
      <c r="B264" s="179" t="s">
        <v>25</v>
      </c>
      <c r="C264" s="180"/>
      <c r="D264" s="180">
        <v>20</v>
      </c>
      <c r="E264" s="180"/>
      <c r="F264" s="180"/>
      <c r="G264" s="180">
        <f>SUM(C264:F264)</f>
      </c>
      <c r="H264" s="125">
        <v>6000</v>
      </c>
      <c r="I264" s="125">
        <f>G264*H264</f>
      </c>
      <c r="J264" s="125">
        <f>I264*0.1</f>
      </c>
      <c r="K264" s="125">
        <f>SUM(I264:J264)</f>
      </c>
      <c r="L264" s="229"/>
      <c r="M264" s="87"/>
      <c r="N264" s="87"/>
      <c r="O264" s="87"/>
      <c r="P264" s="87"/>
      <c r="Q264" s="87"/>
      <c r="R264" s="87"/>
      <c r="S264" s="87"/>
      <c r="T264" s="87"/>
      <c r="U264" s="175"/>
      <c r="V264" s="87"/>
      <c r="W264" s="87"/>
      <c r="X264" s="87"/>
      <c r="Y264" s="87"/>
      <c r="Z264" s="87"/>
      <c r="AA264" s="87"/>
      <c r="AB264" s="86"/>
      <c r="AC264" s="87"/>
    </row>
    <row x14ac:dyDescent="0.25" r="265" customHeight="1" ht="17.45">
      <c r="A265" s="235">
        <f>A264</f>
        <v>25569.375</v>
      </c>
      <c r="B265" s="186" t="s">
        <v>76</v>
      </c>
      <c r="C265" s="188" t="s">
        <v>14</v>
      </c>
      <c r="D265" s="180">
        <v>18</v>
      </c>
      <c r="E265" s="180">
        <v>12</v>
      </c>
      <c r="F265" s="180">
        <v>5</v>
      </c>
      <c r="G265" s="180">
        <f>SUM(C265:F265)</f>
      </c>
      <c r="H265" s="125">
        <v>6000</v>
      </c>
      <c r="I265" s="125">
        <f>G265*H265</f>
      </c>
      <c r="J265" s="125">
        <f>I265*0.1</f>
      </c>
      <c r="K265" s="125">
        <f>SUM(I265:J265)</f>
      </c>
      <c r="L265" s="229"/>
      <c r="M265" s="87"/>
      <c r="N265" s="87"/>
      <c r="O265" s="87"/>
      <c r="P265" s="87"/>
      <c r="Q265" s="87"/>
      <c r="R265" s="87"/>
      <c r="S265" s="87"/>
      <c r="T265" s="87"/>
      <c r="U265" s="175"/>
      <c r="V265" s="87"/>
      <c r="W265" s="87"/>
      <c r="X265" s="87"/>
      <c r="Y265" s="87"/>
      <c r="Z265" s="87"/>
      <c r="AA265" s="87"/>
      <c r="AB265" s="86"/>
      <c r="AC265" s="87"/>
    </row>
    <row x14ac:dyDescent="0.25" r="266" customHeight="1" ht="17.45">
      <c r="A266" s="235">
        <f>A265</f>
        <v>25569.375</v>
      </c>
      <c r="B266" s="186" t="s">
        <v>149</v>
      </c>
      <c r="C266" s="180"/>
      <c r="D266" s="181">
        <v>91</v>
      </c>
      <c r="E266" s="180">
        <v>31</v>
      </c>
      <c r="F266" s="180">
        <v>3</v>
      </c>
      <c r="G266" s="180">
        <f>SUM(C266:F266)</f>
      </c>
      <c r="H266" s="125">
        <v>6000</v>
      </c>
      <c r="I266" s="125">
        <f>G266*H266</f>
      </c>
      <c r="J266" s="125">
        <f>I266*0.1</f>
      </c>
      <c r="K266" s="125">
        <f>SUM(I266:J266)</f>
      </c>
      <c r="L266" s="229"/>
      <c r="M266" s="87"/>
      <c r="N266" s="87"/>
      <c r="O266" s="87"/>
      <c r="P266" s="87"/>
      <c r="Q266" s="87"/>
      <c r="R266" s="87"/>
      <c r="S266" s="87"/>
      <c r="T266" s="87"/>
      <c r="U266" s="175"/>
      <c r="V266" s="87"/>
      <c r="W266" s="87"/>
      <c r="X266" s="87"/>
      <c r="Y266" s="87"/>
      <c r="Z266" s="87"/>
      <c r="AA266" s="87"/>
      <c r="AB266" s="86"/>
      <c r="AC266" s="87"/>
    </row>
    <row x14ac:dyDescent="0.25" r="267" customHeight="1" ht="17.45">
      <c r="A267" s="235">
        <f>A266</f>
        <v>25569.375</v>
      </c>
      <c r="B267" s="186" t="s">
        <v>43</v>
      </c>
      <c r="C267" s="180"/>
      <c r="D267" s="180">
        <v>41</v>
      </c>
      <c r="E267" s="180">
        <v>10</v>
      </c>
      <c r="F267" s="180"/>
      <c r="G267" s="180">
        <f>SUM(C267:F267)</f>
      </c>
      <c r="H267" s="125">
        <v>6000</v>
      </c>
      <c r="I267" s="125">
        <f>G267*H267</f>
      </c>
      <c r="J267" s="125">
        <f>I267*0.1</f>
      </c>
      <c r="K267" s="125">
        <f>SUM(I267:J267)</f>
      </c>
      <c r="L267" s="229"/>
      <c r="M267" s="87"/>
      <c r="N267" s="87"/>
      <c r="O267" s="87"/>
      <c r="P267" s="87"/>
      <c r="Q267" s="87"/>
      <c r="R267" s="87"/>
      <c r="S267" s="87"/>
      <c r="T267" s="87"/>
      <c r="U267" s="175"/>
      <c r="V267" s="87"/>
      <c r="W267" s="87"/>
      <c r="X267" s="87"/>
      <c r="Y267" s="87"/>
      <c r="Z267" s="87"/>
      <c r="AA267" s="87"/>
      <c r="AB267" s="86"/>
      <c r="AC267" s="87"/>
    </row>
    <row x14ac:dyDescent="0.25" r="268" customHeight="1" ht="17.45">
      <c r="A268" s="235">
        <f>A267</f>
        <v>25569.375</v>
      </c>
      <c r="B268" s="186" t="s">
        <v>18</v>
      </c>
      <c r="C268" s="180"/>
      <c r="D268" s="180">
        <v>9</v>
      </c>
      <c r="E268" s="180">
        <v>7</v>
      </c>
      <c r="F268" s="180">
        <v>6</v>
      </c>
      <c r="G268" s="180">
        <f>SUM(C268:F268)</f>
      </c>
      <c r="H268" s="125">
        <v>6000</v>
      </c>
      <c r="I268" s="125">
        <f>G268*H268</f>
      </c>
      <c r="J268" s="125">
        <f>I268*0.1</f>
      </c>
      <c r="K268" s="125">
        <f>SUM(I268:J268)</f>
      </c>
      <c r="L268" s="229"/>
      <c r="M268" s="87"/>
      <c r="N268" s="87"/>
      <c r="O268" s="87"/>
      <c r="P268" s="87"/>
      <c r="Q268" s="87"/>
      <c r="R268" s="87"/>
      <c r="S268" s="87"/>
      <c r="T268" s="87"/>
      <c r="U268" s="175"/>
      <c r="V268" s="87"/>
      <c r="W268" s="87"/>
      <c r="X268" s="87"/>
      <c r="Y268" s="87"/>
      <c r="Z268" s="87"/>
      <c r="AA268" s="87"/>
      <c r="AB268" s="86"/>
      <c r="AC268" s="87"/>
    </row>
    <row x14ac:dyDescent="0.25" r="269" customHeight="1" ht="17.45">
      <c r="A269" s="235">
        <f>A268</f>
        <v>25569.375</v>
      </c>
      <c r="B269" s="186" t="s">
        <v>82</v>
      </c>
      <c r="C269" s="188" t="s">
        <v>14</v>
      </c>
      <c r="D269" s="180">
        <v>25</v>
      </c>
      <c r="E269" s="180">
        <v>12</v>
      </c>
      <c r="F269" s="180">
        <v>7</v>
      </c>
      <c r="G269" s="180">
        <f>SUM(C269:F269)</f>
      </c>
      <c r="H269" s="125">
        <v>5000</v>
      </c>
      <c r="I269" s="125">
        <f>G269*H269</f>
      </c>
      <c r="J269" s="125">
        <f>I269*0.1</f>
      </c>
      <c r="K269" s="125">
        <f>SUM(I269:J269)</f>
      </c>
      <c r="L269" s="229"/>
      <c r="M269" s="87"/>
      <c r="N269" s="87"/>
      <c r="O269" s="87"/>
      <c r="P269" s="87"/>
      <c r="Q269" s="87"/>
      <c r="R269" s="87"/>
      <c r="S269" s="87"/>
      <c r="T269" s="87"/>
      <c r="U269" s="175"/>
      <c r="V269" s="87"/>
      <c r="W269" s="87"/>
      <c r="X269" s="87"/>
      <c r="Y269" s="87"/>
      <c r="Z269" s="87"/>
      <c r="AA269" s="87"/>
      <c r="AB269" s="86"/>
      <c r="AC269" s="87"/>
    </row>
    <row x14ac:dyDescent="0.25" r="270" customHeight="1" ht="17.45">
      <c r="A270" s="235">
        <f>A269</f>
        <v>25569.375</v>
      </c>
      <c r="B270" s="186" t="s">
        <v>151</v>
      </c>
      <c r="C270" s="180"/>
      <c r="D270" s="180">
        <v>12</v>
      </c>
      <c r="E270" s="180"/>
      <c r="F270" s="180"/>
      <c r="G270" s="180">
        <f>SUM(C270:F270)</f>
      </c>
      <c r="H270" s="125">
        <v>5000</v>
      </c>
      <c r="I270" s="125">
        <f>G270*H270</f>
      </c>
      <c r="J270" s="125">
        <f>I270*0.1</f>
      </c>
      <c r="K270" s="125">
        <f>SUM(I270:J270)</f>
      </c>
      <c r="L270" s="229"/>
      <c r="M270" s="87"/>
      <c r="N270" s="87"/>
      <c r="O270" s="87"/>
      <c r="P270" s="87"/>
      <c r="Q270" s="87"/>
      <c r="R270" s="87"/>
      <c r="S270" s="87"/>
      <c r="T270" s="87"/>
      <c r="U270" s="175"/>
      <c r="V270" s="87"/>
      <c r="W270" s="87"/>
      <c r="X270" s="87"/>
      <c r="Y270" s="87"/>
      <c r="Z270" s="87"/>
      <c r="AA270" s="87"/>
      <c r="AB270" s="86"/>
      <c r="AC270" s="87"/>
    </row>
    <row x14ac:dyDescent="0.25" r="271" customHeight="1" ht="17.45">
      <c r="A271" s="235">
        <f>A267</f>
        <v>25569.375</v>
      </c>
      <c r="B271" s="186" t="s">
        <v>105</v>
      </c>
      <c r="C271" s="180"/>
      <c r="D271" s="180">
        <v>33</v>
      </c>
      <c r="E271" s="180"/>
      <c r="F271" s="180"/>
      <c r="G271" s="180">
        <f>SUM(C271:F271)</f>
      </c>
      <c r="H271" s="125">
        <v>7000</v>
      </c>
      <c r="I271" s="125">
        <f>G271*H271</f>
      </c>
      <c r="J271" s="125"/>
      <c r="K271" s="125">
        <f>SUM(I271:J271)</f>
      </c>
      <c r="L271" s="229"/>
      <c r="M271" s="87"/>
      <c r="N271" s="87"/>
      <c r="O271" s="87"/>
      <c r="P271" s="87"/>
      <c r="Q271" s="87"/>
      <c r="R271" s="87"/>
      <c r="S271" s="87"/>
      <c r="T271" s="87"/>
      <c r="U271" s="175"/>
      <c r="V271" s="87"/>
      <c r="W271" s="87"/>
      <c r="X271" s="87"/>
      <c r="Y271" s="87"/>
      <c r="Z271" s="87"/>
      <c r="AA271" s="87"/>
      <c r="AB271" s="86"/>
      <c r="AC271" s="87"/>
    </row>
    <row x14ac:dyDescent="0.25" r="272" customHeight="1" ht="17.45">
      <c r="A272" s="235">
        <f>A267</f>
        <v>25569.375</v>
      </c>
      <c r="B272" s="186" t="s">
        <v>23</v>
      </c>
      <c r="C272" s="180"/>
      <c r="D272" s="180">
        <v>13</v>
      </c>
      <c r="E272" s="180"/>
      <c r="F272" s="180"/>
      <c r="G272" s="180">
        <f>SUM(C272:F272)</f>
      </c>
      <c r="H272" s="125">
        <v>6000</v>
      </c>
      <c r="I272" s="125">
        <f>G272*H272</f>
      </c>
      <c r="J272" s="125">
        <f>I272*0.1</f>
      </c>
      <c r="K272" s="125">
        <f>SUM(I272:J272)</f>
      </c>
      <c r="L272" s="229"/>
      <c r="M272" s="87"/>
      <c r="N272" s="87"/>
      <c r="O272" s="87"/>
      <c r="P272" s="87"/>
      <c r="Q272" s="87"/>
      <c r="R272" s="87"/>
      <c r="S272" s="87"/>
      <c r="T272" s="87"/>
      <c r="U272" s="175"/>
      <c r="V272" s="87"/>
      <c r="W272" s="87"/>
      <c r="X272" s="87"/>
      <c r="Y272" s="87"/>
      <c r="Z272" s="87"/>
      <c r="AA272" s="87"/>
      <c r="AB272" s="86"/>
      <c r="AC272" s="87"/>
    </row>
    <row x14ac:dyDescent="0.25" r="273" customHeight="1" ht="17.45">
      <c r="A273" s="235">
        <f>A272</f>
        <v>25569.375</v>
      </c>
      <c r="B273" s="186" t="s">
        <v>40</v>
      </c>
      <c r="C273" s="180"/>
      <c r="D273" s="180">
        <v>15</v>
      </c>
      <c r="E273" s="180"/>
      <c r="F273" s="180"/>
      <c r="G273" s="180">
        <f>SUM(C273:F273)</f>
      </c>
      <c r="H273" s="125">
        <v>6500</v>
      </c>
      <c r="I273" s="125">
        <f>G273*H273</f>
      </c>
      <c r="J273" s="125">
        <f>I273*0.1</f>
      </c>
      <c r="K273" s="125">
        <f>SUM(I273:J273)</f>
      </c>
      <c r="L273" s="229"/>
      <c r="M273" s="87"/>
      <c r="N273" s="87"/>
      <c r="O273" s="87"/>
      <c r="P273" s="87"/>
      <c r="Q273" s="87"/>
      <c r="R273" s="87"/>
      <c r="S273" s="87"/>
      <c r="T273" s="87"/>
      <c r="U273" s="175"/>
      <c r="V273" s="87"/>
      <c r="W273" s="87"/>
      <c r="X273" s="87"/>
      <c r="Y273" s="87"/>
      <c r="Z273" s="87"/>
      <c r="AA273" s="87"/>
      <c r="AB273" s="86"/>
      <c r="AC273" s="87"/>
    </row>
    <row x14ac:dyDescent="0.25" r="274" customHeight="1" ht="17.45">
      <c r="A274" s="235">
        <f>A270</f>
        <v>25569.375</v>
      </c>
      <c r="B274" s="186"/>
      <c r="C274" s="180"/>
      <c r="D274" s="180"/>
      <c r="E274" s="180"/>
      <c r="F274" s="180"/>
      <c r="G274" s="180">
        <f>SUM(C274:F274)</f>
      </c>
      <c r="H274" s="125"/>
      <c r="I274" s="125">
        <f>G274*H274</f>
      </c>
      <c r="J274" s="125">
        <f>I274*0.1</f>
      </c>
      <c r="K274" s="125">
        <f>SUM(I274:J274)</f>
      </c>
      <c r="L274" s="229"/>
      <c r="M274" s="87"/>
      <c r="N274" s="87"/>
      <c r="O274" s="87"/>
      <c r="P274" s="87"/>
      <c r="Q274" s="87"/>
      <c r="R274" s="87"/>
      <c r="S274" s="87"/>
      <c r="T274" s="87"/>
      <c r="U274" s="175"/>
      <c r="V274" s="87"/>
      <c r="W274" s="87"/>
      <c r="X274" s="87"/>
      <c r="Y274" s="87"/>
      <c r="Z274" s="87"/>
      <c r="AA274" s="87"/>
      <c r="AB274" s="86"/>
      <c r="AC274" s="87"/>
    </row>
    <row x14ac:dyDescent="0.25" r="275" customHeight="1" ht="17.45">
      <c r="A275" s="235">
        <f>A270</f>
        <v>25569.375</v>
      </c>
      <c r="B275" s="186"/>
      <c r="C275" s="180"/>
      <c r="D275" s="180"/>
      <c r="E275" s="180"/>
      <c r="F275" s="180"/>
      <c r="G275" s="180">
        <f>SUM(C275:F275)</f>
      </c>
      <c r="H275" s="125"/>
      <c r="I275" s="125">
        <f>G275*H275</f>
      </c>
      <c r="J275" s="125">
        <f>I275*0.1</f>
      </c>
      <c r="K275" s="125">
        <f>SUM(I275:J275)</f>
      </c>
      <c r="L275" s="229"/>
      <c r="M275" s="87"/>
      <c r="N275" s="87"/>
      <c r="O275" s="87"/>
      <c r="P275" s="87"/>
      <c r="Q275" s="87"/>
      <c r="R275" s="87"/>
      <c r="S275" s="87"/>
      <c r="T275" s="87"/>
      <c r="U275" s="175"/>
      <c r="V275" s="87"/>
      <c r="W275" s="87"/>
      <c r="X275" s="87"/>
      <c r="Y275" s="87"/>
      <c r="Z275" s="87"/>
      <c r="AA275" s="87"/>
      <c r="AB275" s="86"/>
      <c r="AC275" s="87"/>
    </row>
    <row x14ac:dyDescent="0.25" r="276" customHeight="1" ht="17.45">
      <c r="A276" s="235">
        <f>A275</f>
        <v>25569.375</v>
      </c>
      <c r="B276" s="179"/>
      <c r="C276" s="180"/>
      <c r="D276" s="180"/>
      <c r="E276" s="180"/>
      <c r="F276" s="180"/>
      <c r="G276" s="180">
        <f>SUM(C276:F276)</f>
      </c>
      <c r="H276" s="125"/>
      <c r="I276" s="125">
        <f>G276*H276</f>
      </c>
      <c r="J276" s="125">
        <v>0</v>
      </c>
      <c r="K276" s="125">
        <f>SUM(I276:J276)</f>
      </c>
      <c r="L276" s="229"/>
      <c r="M276" s="87"/>
      <c r="N276" s="87"/>
      <c r="O276" s="87"/>
      <c r="P276" s="87"/>
      <c r="Q276" s="87"/>
      <c r="R276" s="87"/>
      <c r="S276" s="87"/>
      <c r="T276" s="87"/>
      <c r="U276" s="175"/>
      <c r="V276" s="87"/>
      <c r="W276" s="87"/>
      <c r="X276" s="87"/>
      <c r="Y276" s="87"/>
      <c r="Z276" s="87"/>
      <c r="AA276" s="87"/>
      <c r="AB276" s="86"/>
      <c r="AC276" s="87"/>
    </row>
    <row x14ac:dyDescent="0.25" r="277" customHeight="1" ht="17.45">
      <c r="A277" s="243">
        <f>A276</f>
        <v>25569.375</v>
      </c>
      <c r="B277" s="190" t="s">
        <v>155</v>
      </c>
      <c r="C277" s="191">
        <f>SUM(C231:C276)</f>
      </c>
      <c r="D277" s="191">
        <f>SUM(D231:D276)</f>
      </c>
      <c r="E277" s="191">
        <f>SUM(E231:E276)</f>
      </c>
      <c r="F277" s="191">
        <f>SUM(F231:F276)</f>
      </c>
      <c r="G277" s="191">
        <f>SUM(G231:G276)</f>
      </c>
      <c r="H277" s="191"/>
      <c r="I277" s="191">
        <f>SUM(I231:I276)</f>
      </c>
      <c r="J277" s="191">
        <f>SUM(J231:J276)</f>
      </c>
      <c r="K277" s="191">
        <f>SUM(K231:K276)</f>
      </c>
      <c r="L277" s="229"/>
      <c r="M277" s="87"/>
      <c r="N277" s="87"/>
      <c r="O277" s="87"/>
      <c r="P277" s="87"/>
      <c r="Q277" s="87"/>
      <c r="R277" s="87"/>
      <c r="S277" s="87"/>
      <c r="T277" s="87"/>
      <c r="U277" s="175"/>
      <c r="V277" s="87"/>
      <c r="W277" s="87"/>
      <c r="X277" s="87"/>
      <c r="Y277" s="87"/>
      <c r="Z277" s="87"/>
      <c r="AA277" s="87"/>
      <c r="AB277" s="86"/>
      <c r="AC277" s="87"/>
    </row>
    <row x14ac:dyDescent="0.25" r="278" customHeight="1" ht="17.45">
      <c r="A278" s="235">
        <f>A277</f>
        <v>25569.375</v>
      </c>
      <c r="B278" s="186" t="s">
        <v>113</v>
      </c>
      <c r="C278" s="180"/>
      <c r="D278" s="180">
        <v>41</v>
      </c>
      <c r="E278" s="180">
        <v>46</v>
      </c>
      <c r="F278" s="180"/>
      <c r="G278" s="180">
        <f>SUM(C278:F278)</f>
      </c>
      <c r="H278" s="125">
        <v>6500</v>
      </c>
      <c r="I278" s="125">
        <f>G278*H278</f>
      </c>
      <c r="J278" s="185"/>
      <c r="K278" s="125">
        <f>SUM(I278:J278)</f>
      </c>
      <c r="L278" s="229"/>
      <c r="M278" s="87"/>
      <c r="N278" s="87"/>
      <c r="O278" s="87"/>
      <c r="P278" s="87"/>
      <c r="Q278" s="87"/>
      <c r="R278" s="87"/>
      <c r="S278" s="87"/>
      <c r="T278" s="87"/>
      <c r="U278" s="175"/>
      <c r="V278" s="87"/>
      <c r="W278" s="87"/>
      <c r="X278" s="87"/>
      <c r="Y278" s="87"/>
      <c r="Z278" s="87"/>
      <c r="AA278" s="87"/>
      <c r="AB278" s="86"/>
      <c r="AC278" s="87"/>
    </row>
    <row x14ac:dyDescent="0.25" r="279" customHeight="1" ht="17.45">
      <c r="A279" s="235">
        <f>A278</f>
        <v>25569.375</v>
      </c>
      <c r="B279" s="186" t="s">
        <v>156</v>
      </c>
      <c r="C279" s="180"/>
      <c r="D279" s="180">
        <v>4</v>
      </c>
      <c r="E279" s="180">
        <v>4</v>
      </c>
      <c r="F279" s="180"/>
      <c r="G279" s="180">
        <f>SUM(C279:F279)</f>
      </c>
      <c r="H279" s="125">
        <v>6500</v>
      </c>
      <c r="I279" s="125">
        <f>G279*H279</f>
      </c>
      <c r="J279" s="185"/>
      <c r="K279" s="125">
        <f>SUM(I279:J279)</f>
      </c>
      <c r="L279" s="229"/>
      <c r="M279" s="87"/>
      <c r="N279" s="87"/>
      <c r="O279" s="87"/>
      <c r="P279" s="87"/>
      <c r="Q279" s="87"/>
      <c r="R279" s="87"/>
      <c r="S279" s="87"/>
      <c r="T279" s="87"/>
      <c r="U279" s="175"/>
      <c r="V279" s="87"/>
      <c r="W279" s="87"/>
      <c r="X279" s="87"/>
      <c r="Y279" s="87"/>
      <c r="Z279" s="87"/>
      <c r="AA279" s="87"/>
      <c r="AB279" s="86"/>
      <c r="AC279" s="87"/>
    </row>
    <row x14ac:dyDescent="0.25" r="280" customHeight="1" ht="17.45">
      <c r="A280" s="235">
        <f>A279</f>
        <v>25569.375</v>
      </c>
      <c r="B280" s="186" t="s">
        <v>112</v>
      </c>
      <c r="C280" s="180"/>
      <c r="D280" s="180">
        <v>8</v>
      </c>
      <c r="E280" s="180">
        <v>8</v>
      </c>
      <c r="F280" s="180"/>
      <c r="G280" s="180">
        <f>SUM(C280:F280)</f>
      </c>
      <c r="H280" s="125">
        <v>6900</v>
      </c>
      <c r="I280" s="125">
        <f>G280*H280</f>
      </c>
      <c r="J280" s="185"/>
      <c r="K280" s="125">
        <f>SUM(I280:J280)</f>
      </c>
      <c r="L280" s="229"/>
      <c r="M280" s="87"/>
      <c r="N280" s="87"/>
      <c r="O280" s="87"/>
      <c r="P280" s="87"/>
      <c r="Q280" s="87"/>
      <c r="R280" s="87"/>
      <c r="S280" s="87"/>
      <c r="T280" s="87"/>
      <c r="U280" s="175"/>
      <c r="V280" s="87"/>
      <c r="W280" s="87"/>
      <c r="X280" s="87"/>
      <c r="Y280" s="87"/>
      <c r="Z280" s="87"/>
      <c r="AA280" s="87"/>
      <c r="AB280" s="86"/>
      <c r="AC280" s="87"/>
    </row>
    <row x14ac:dyDescent="0.25" r="281" customHeight="1" ht="17.45">
      <c r="A281" s="235">
        <f>A280</f>
        <v>25569.375</v>
      </c>
      <c r="B281" s="179"/>
      <c r="C281" s="180"/>
      <c r="D281" s="180"/>
      <c r="E281" s="180"/>
      <c r="F281" s="180"/>
      <c r="G281" s="180">
        <f>SUM(C281:F281)</f>
      </c>
      <c r="H281" s="125"/>
      <c r="I281" s="125">
        <f>G281*H281</f>
      </c>
      <c r="J281" s="185"/>
      <c r="K281" s="125">
        <f>SUM(I281:J281)</f>
      </c>
      <c r="L281" s="229"/>
      <c r="M281" s="87"/>
      <c r="N281" s="87"/>
      <c r="O281" s="87"/>
      <c r="P281" s="87"/>
      <c r="Q281" s="87"/>
      <c r="R281" s="87"/>
      <c r="S281" s="87"/>
      <c r="T281" s="87"/>
      <c r="U281" s="175"/>
      <c r="V281" s="87"/>
      <c r="W281" s="87"/>
      <c r="X281" s="87"/>
      <c r="Y281" s="87"/>
      <c r="Z281" s="87"/>
      <c r="AA281" s="87"/>
      <c r="AB281" s="86"/>
      <c r="AC281" s="87"/>
    </row>
    <row x14ac:dyDescent="0.25" r="282" customHeight="1" ht="17.45">
      <c r="A282" s="235">
        <f>A281</f>
        <v>25569.375</v>
      </c>
      <c r="B282" s="179"/>
      <c r="C282" s="180"/>
      <c r="D282" s="180"/>
      <c r="E282" s="180"/>
      <c r="F282" s="180"/>
      <c r="G282" s="180">
        <f>SUM(C282:F282)</f>
      </c>
      <c r="H282" s="125"/>
      <c r="I282" s="125">
        <f>G282*H282</f>
      </c>
      <c r="J282" s="185"/>
      <c r="K282" s="125">
        <f>SUM(I282:J282)</f>
      </c>
      <c r="L282" s="229"/>
      <c r="M282" s="87"/>
      <c r="N282" s="87"/>
      <c r="O282" s="87"/>
      <c r="P282" s="87"/>
      <c r="Q282" s="87"/>
      <c r="R282" s="87"/>
      <c r="S282" s="87"/>
      <c r="T282" s="87"/>
      <c r="U282" s="175"/>
      <c r="V282" s="87"/>
      <c r="W282" s="87"/>
      <c r="X282" s="87"/>
      <c r="Y282" s="87"/>
      <c r="Z282" s="87"/>
      <c r="AA282" s="87"/>
      <c r="AB282" s="86"/>
      <c r="AC282" s="87"/>
    </row>
    <row x14ac:dyDescent="0.25" r="283" customHeight="1" ht="17.45">
      <c r="A283" s="235">
        <f>A282</f>
        <v>25569.375</v>
      </c>
      <c r="B283" s="179"/>
      <c r="C283" s="180"/>
      <c r="D283" s="180"/>
      <c r="E283" s="180"/>
      <c r="F283" s="180"/>
      <c r="G283" s="180">
        <f>SUM(C283:F283)</f>
      </c>
      <c r="H283" s="125"/>
      <c r="I283" s="125">
        <f>G283*H283</f>
      </c>
      <c r="J283" s="185"/>
      <c r="K283" s="125">
        <f>SUM(I283:J283)</f>
      </c>
      <c r="L283" s="229"/>
      <c r="M283" s="87"/>
      <c r="N283" s="87"/>
      <c r="O283" s="87"/>
      <c r="P283" s="87"/>
      <c r="Q283" s="87"/>
      <c r="R283" s="87"/>
      <c r="S283" s="87"/>
      <c r="T283" s="87"/>
      <c r="U283" s="175"/>
      <c r="V283" s="87"/>
      <c r="W283" s="87"/>
      <c r="X283" s="87"/>
      <c r="Y283" s="87"/>
      <c r="Z283" s="87"/>
      <c r="AA283" s="87"/>
      <c r="AB283" s="86"/>
      <c r="AC283" s="87"/>
    </row>
    <row x14ac:dyDescent="0.25" r="284" customHeight="1" ht="17.45">
      <c r="A284" s="235">
        <f>A283</f>
        <v>25569.375</v>
      </c>
      <c r="B284" s="179"/>
      <c r="C284" s="180"/>
      <c r="D284" s="180"/>
      <c r="E284" s="180"/>
      <c r="F284" s="180"/>
      <c r="G284" s="180">
        <f>SUM(C284:F284)</f>
      </c>
      <c r="H284" s="125"/>
      <c r="I284" s="125">
        <f>G284*H284</f>
      </c>
      <c r="J284" s="185"/>
      <c r="K284" s="125">
        <f>SUM(I284:J284)</f>
      </c>
      <c r="L284" s="229"/>
      <c r="M284" s="87"/>
      <c r="N284" s="87"/>
      <c r="O284" s="87"/>
      <c r="P284" s="87"/>
      <c r="Q284" s="87"/>
      <c r="R284" s="87"/>
      <c r="S284" s="87"/>
      <c r="T284" s="87"/>
      <c r="U284" s="175"/>
      <c r="V284" s="87"/>
      <c r="W284" s="87"/>
      <c r="X284" s="87"/>
      <c r="Y284" s="87"/>
      <c r="Z284" s="87"/>
      <c r="AA284" s="87"/>
      <c r="AB284" s="86"/>
      <c r="AC284" s="87"/>
    </row>
    <row x14ac:dyDescent="0.25" r="285" customHeight="1" ht="17.45">
      <c r="A285" s="235">
        <f>A284</f>
        <v>25569.375</v>
      </c>
      <c r="B285" s="179"/>
      <c r="C285" s="180"/>
      <c r="D285" s="180"/>
      <c r="E285" s="180"/>
      <c r="F285" s="180"/>
      <c r="G285" s="180">
        <f>SUM(C285:F285)</f>
      </c>
      <c r="H285" s="125"/>
      <c r="I285" s="125">
        <f>G285*H285</f>
      </c>
      <c r="J285" s="185"/>
      <c r="K285" s="125">
        <f>SUM(I285:J285)</f>
      </c>
      <c r="L285" s="229"/>
      <c r="M285" s="87"/>
      <c r="N285" s="87"/>
      <c r="O285" s="87"/>
      <c r="P285" s="87"/>
      <c r="Q285" s="87"/>
      <c r="R285" s="87"/>
      <c r="S285" s="87"/>
      <c r="T285" s="87"/>
      <c r="U285" s="175"/>
      <c r="V285" s="87"/>
      <c r="W285" s="87"/>
      <c r="X285" s="87"/>
      <c r="Y285" s="87"/>
      <c r="Z285" s="87"/>
      <c r="AA285" s="87"/>
      <c r="AB285" s="86"/>
      <c r="AC285" s="87"/>
    </row>
    <row x14ac:dyDescent="0.25" r="286" customHeight="1" ht="17.45">
      <c r="A286" s="243">
        <f>A285</f>
        <v>25569.375</v>
      </c>
      <c r="B286" s="190" t="s">
        <v>157</v>
      </c>
      <c r="C286" s="191">
        <f>SUM(C278:C285)</f>
      </c>
      <c r="D286" s="191">
        <f>SUM(D278:D285)</f>
      </c>
      <c r="E286" s="191">
        <f>SUM(E278:E285)</f>
      </c>
      <c r="F286" s="191">
        <f>SUM(F278:F285)</f>
      </c>
      <c r="G286" s="191">
        <f>SUM(G278:G285)</f>
      </c>
      <c r="H286" s="201"/>
      <c r="I286" s="201">
        <f>SUM(I278:I285)</f>
      </c>
      <c r="J286" s="201"/>
      <c r="K286" s="202">
        <f>SUM(K278:K285)</f>
      </c>
      <c r="L286" s="229"/>
      <c r="M286" s="87"/>
      <c r="N286" s="87"/>
      <c r="O286" s="87"/>
      <c r="P286" s="87"/>
      <c r="Q286" s="87"/>
      <c r="R286" s="87"/>
      <c r="S286" s="87"/>
      <c r="T286" s="87"/>
      <c r="U286" s="175"/>
      <c r="V286" s="87"/>
      <c r="W286" s="87"/>
      <c r="X286" s="87"/>
      <c r="Y286" s="87"/>
      <c r="Z286" s="87"/>
      <c r="AA286" s="87"/>
      <c r="AB286" s="86"/>
      <c r="AC286" s="87"/>
    </row>
    <row x14ac:dyDescent="0.25" r="287" customHeight="1" ht="17.25" hidden="1">
      <c r="A287" s="226" t="s">
        <v>128</v>
      </c>
      <c r="B287" s="173" t="s">
        <v>2</v>
      </c>
      <c r="C287" s="174" t="s">
        <v>129</v>
      </c>
      <c r="D287" s="174" t="s">
        <v>130</v>
      </c>
      <c r="E287" s="174" t="s">
        <v>131</v>
      </c>
      <c r="F287" s="174" t="s">
        <v>132</v>
      </c>
      <c r="G287" s="174" t="s">
        <v>133</v>
      </c>
      <c r="H287" s="174" t="s">
        <v>7</v>
      </c>
      <c r="I287" s="174" t="s">
        <v>134</v>
      </c>
      <c r="J287" s="174" t="s">
        <v>90</v>
      </c>
      <c r="K287" s="174" t="s">
        <v>135</v>
      </c>
      <c r="L287" s="229"/>
      <c r="M287" s="87"/>
      <c r="N287" s="87"/>
      <c r="O287" s="87"/>
      <c r="P287" s="87"/>
      <c r="Q287" s="87"/>
      <c r="R287" s="87"/>
      <c r="S287" s="87"/>
      <c r="T287" s="87"/>
      <c r="U287" s="175"/>
      <c r="V287" s="87"/>
      <c r="W287" s="87"/>
      <c r="X287" s="87"/>
      <c r="Y287" s="87"/>
      <c r="Z287" s="87"/>
      <c r="AA287" s="87"/>
      <c r="AB287" s="86"/>
      <c r="AC287" s="87"/>
    </row>
    <row x14ac:dyDescent="0.25" r="288" customHeight="1" ht="17.45">
      <c r="A288" s="235">
        <f>A286+1</f>
        <v>25569.375</v>
      </c>
      <c r="B288" s="179" t="s">
        <v>46</v>
      </c>
      <c r="C288" s="183" t="s">
        <v>14</v>
      </c>
      <c r="D288" s="180">
        <v>14</v>
      </c>
      <c r="E288" s="180">
        <v>6</v>
      </c>
      <c r="F288" s="180"/>
      <c r="G288" s="180">
        <f>SUM(C288:F288)</f>
      </c>
      <c r="H288" s="237">
        <v>5500</v>
      </c>
      <c r="I288" s="125">
        <f>G288*H288</f>
      </c>
      <c r="J288" s="125">
        <f>I288*0.1</f>
      </c>
      <c r="K288" s="125">
        <f>SUM(I288:J288)</f>
      </c>
      <c r="L288" s="229"/>
      <c r="M288" s="87"/>
      <c r="N288" s="87"/>
      <c r="O288" s="87"/>
      <c r="P288" s="87"/>
      <c r="Q288" s="87"/>
      <c r="R288" s="87"/>
      <c r="S288" s="87"/>
      <c r="T288" s="87"/>
      <c r="U288" s="175"/>
      <c r="V288" s="87"/>
      <c r="W288" s="87"/>
      <c r="X288" s="87"/>
      <c r="Y288" s="87"/>
      <c r="Z288" s="87"/>
      <c r="AA288" s="87"/>
      <c r="AB288" s="86"/>
      <c r="AC288" s="87"/>
    </row>
    <row x14ac:dyDescent="0.25" r="289" customHeight="1" ht="17.45">
      <c r="A289" s="235">
        <f>A288</f>
        <v>25569.375</v>
      </c>
      <c r="B289" s="179" t="s">
        <v>137</v>
      </c>
      <c r="C289" s="180"/>
      <c r="D289" s="180">
        <f>130-32</f>
      </c>
      <c r="E289" s="180">
        <v>13</v>
      </c>
      <c r="F289" s="180">
        <v>17</v>
      </c>
      <c r="G289" s="180">
        <f>SUM(C289:F289)</f>
      </c>
      <c r="H289" s="237">
        <v>4500</v>
      </c>
      <c r="I289" s="125">
        <f>G289*H289</f>
      </c>
      <c r="J289" s="125">
        <f>I289*0.1</f>
      </c>
      <c r="K289" s="125">
        <f>SUM(I289:J289)</f>
      </c>
      <c r="L289" s="229"/>
      <c r="M289" s="87"/>
      <c r="N289" s="87"/>
      <c r="O289" s="87"/>
      <c r="P289" s="87"/>
      <c r="Q289" s="87"/>
      <c r="R289" s="87"/>
      <c r="S289" s="87"/>
      <c r="T289" s="87"/>
      <c r="U289" s="175"/>
      <c r="V289" s="87"/>
      <c r="W289" s="87"/>
      <c r="X289" s="87"/>
      <c r="Y289" s="87"/>
      <c r="Z289" s="87"/>
      <c r="AA289" s="87"/>
      <c r="AB289" s="86"/>
      <c r="AC289" s="87"/>
    </row>
    <row x14ac:dyDescent="0.25" r="290" customHeight="1" ht="17.45">
      <c r="A290" s="235">
        <f>A289</f>
        <v>25569.375</v>
      </c>
      <c r="B290" s="179" t="s">
        <v>178</v>
      </c>
      <c r="C290" s="180"/>
      <c r="D290" s="180">
        <v>32</v>
      </c>
      <c r="E290" s="180"/>
      <c r="F290" s="180"/>
      <c r="G290" s="180">
        <f>SUBTOTAL(9,C290:F290)</f>
      </c>
      <c r="H290" s="182">
        <v>5000</v>
      </c>
      <c r="I290" s="125">
        <f>G290*H290</f>
      </c>
      <c r="J290" s="125">
        <f>I290*0.1</f>
      </c>
      <c r="K290" s="125">
        <f>SUM(I290:J290)</f>
      </c>
      <c r="L290" s="229"/>
      <c r="M290" s="87"/>
      <c r="N290" s="87"/>
      <c r="O290" s="87"/>
      <c r="P290" s="87"/>
      <c r="Q290" s="87"/>
      <c r="R290" s="87"/>
      <c r="S290" s="87"/>
      <c r="T290" s="87"/>
      <c r="U290" s="175"/>
      <c r="V290" s="87"/>
      <c r="W290" s="87"/>
      <c r="X290" s="87"/>
      <c r="Y290" s="87"/>
      <c r="Z290" s="87"/>
      <c r="AA290" s="87"/>
      <c r="AB290" s="86"/>
      <c r="AC290" s="87"/>
    </row>
    <row x14ac:dyDescent="0.25" r="291" customHeight="1" ht="17.45">
      <c r="A291" s="235">
        <f>A290</f>
        <v>25569.375</v>
      </c>
      <c r="B291" s="179" t="s">
        <v>13</v>
      </c>
      <c r="C291" s="180"/>
      <c r="D291" s="180">
        <v>12</v>
      </c>
      <c r="E291" s="180"/>
      <c r="F291" s="180"/>
      <c r="G291" s="180">
        <f>SUM(C291:F291)</f>
      </c>
      <c r="H291" s="125">
        <v>6000</v>
      </c>
      <c r="I291" s="125">
        <f>G291*H291</f>
      </c>
      <c r="J291" s="125">
        <f>I291*0.1</f>
      </c>
      <c r="K291" s="125">
        <f>SUM(I291:J291)</f>
      </c>
      <c r="L291" s="229"/>
      <c r="M291" s="87"/>
      <c r="N291" s="87"/>
      <c r="O291" s="87"/>
      <c r="P291" s="87"/>
      <c r="Q291" s="87"/>
      <c r="R291" s="87"/>
      <c r="S291" s="87"/>
      <c r="T291" s="87"/>
      <c r="U291" s="175"/>
      <c r="V291" s="87"/>
      <c r="W291" s="87"/>
      <c r="X291" s="87"/>
      <c r="Y291" s="87"/>
      <c r="Z291" s="87"/>
      <c r="AA291" s="87"/>
      <c r="AB291" s="86"/>
      <c r="AC291" s="87"/>
    </row>
    <row x14ac:dyDescent="0.25" r="292" customHeight="1" ht="17.45">
      <c r="A292" s="235">
        <f>A291</f>
        <v>25569.375</v>
      </c>
      <c r="B292" s="179" t="s">
        <v>58</v>
      </c>
      <c r="C292" s="183" t="s">
        <v>14</v>
      </c>
      <c r="D292" s="180">
        <v>14</v>
      </c>
      <c r="E292" s="180">
        <v>7</v>
      </c>
      <c r="F292" s="180"/>
      <c r="G292" s="180">
        <f>SUM(C292:F292)</f>
      </c>
      <c r="H292" s="182">
        <v>5500</v>
      </c>
      <c r="I292" s="125">
        <f>G292*H292</f>
      </c>
      <c r="J292" s="125">
        <f>I292*0.1</f>
      </c>
      <c r="K292" s="125">
        <f>SUM(I292:J292)</f>
      </c>
      <c r="L292" s="229"/>
      <c r="M292" s="87"/>
      <c r="N292" s="87"/>
      <c r="O292" s="87"/>
      <c r="P292" s="87"/>
      <c r="Q292" s="87"/>
      <c r="R292" s="87"/>
      <c r="S292" s="87"/>
      <c r="T292" s="87"/>
      <c r="U292" s="175"/>
      <c r="V292" s="87"/>
      <c r="W292" s="87"/>
      <c r="X292" s="87"/>
      <c r="Y292" s="87"/>
      <c r="Z292" s="87"/>
      <c r="AA292" s="87"/>
      <c r="AB292" s="86"/>
      <c r="AC292" s="87"/>
    </row>
    <row x14ac:dyDescent="0.25" r="293" customHeight="1" ht="17.45">
      <c r="A293" s="235">
        <f>A292</f>
        <v>25569.375</v>
      </c>
      <c r="B293" s="179" t="s">
        <v>147</v>
      </c>
      <c r="C293" s="183">
        <v>5</v>
      </c>
      <c r="D293" s="180">
        <v>40</v>
      </c>
      <c r="E293" s="180">
        <v>25</v>
      </c>
      <c r="F293" s="180">
        <v>16</v>
      </c>
      <c r="G293" s="180">
        <f>SUM(C293:F293)</f>
      </c>
      <c r="H293" s="125">
        <v>5000</v>
      </c>
      <c r="I293" s="125">
        <f>G293*H293</f>
      </c>
      <c r="J293" s="125">
        <f>I293*0.1</f>
      </c>
      <c r="K293" s="125">
        <f>SUM(I293:J293)</f>
      </c>
      <c r="L293" s="229"/>
      <c r="M293" s="87"/>
      <c r="N293" s="87"/>
      <c r="O293" s="87"/>
      <c r="P293" s="87"/>
      <c r="Q293" s="87"/>
      <c r="R293" s="87"/>
      <c r="S293" s="87"/>
      <c r="T293" s="87"/>
      <c r="U293" s="175"/>
      <c r="V293" s="87"/>
      <c r="W293" s="87"/>
      <c r="X293" s="87"/>
      <c r="Y293" s="87"/>
      <c r="Z293" s="87"/>
      <c r="AA293" s="87"/>
      <c r="AB293" s="86"/>
      <c r="AC293" s="87"/>
    </row>
    <row x14ac:dyDescent="0.25" r="294" customHeight="1" ht="17.45">
      <c r="A294" s="235">
        <f>A293</f>
        <v>25569.375</v>
      </c>
      <c r="B294" s="179" t="s">
        <v>27</v>
      </c>
      <c r="C294" s="180"/>
      <c r="D294" s="180">
        <v>10</v>
      </c>
      <c r="E294" s="180"/>
      <c r="F294" s="180"/>
      <c r="G294" s="180">
        <f>SUM(C294:F294)</f>
      </c>
      <c r="H294" s="125">
        <v>5500</v>
      </c>
      <c r="I294" s="125">
        <f>G294*H294</f>
      </c>
      <c r="J294" s="125">
        <f>I294*0.1</f>
      </c>
      <c r="K294" s="125">
        <f>SUM(I294:J294)</f>
      </c>
      <c r="L294" s="229"/>
      <c r="M294" s="87"/>
      <c r="N294" s="87"/>
      <c r="O294" s="87"/>
      <c r="P294" s="87"/>
      <c r="Q294" s="87"/>
      <c r="R294" s="87"/>
      <c r="S294" s="87"/>
      <c r="T294" s="87"/>
      <c r="U294" s="175"/>
      <c r="V294" s="87"/>
      <c r="W294" s="87"/>
      <c r="X294" s="87"/>
      <c r="Y294" s="87"/>
      <c r="Z294" s="87"/>
      <c r="AA294" s="87"/>
      <c r="AB294" s="86"/>
      <c r="AC294" s="87"/>
    </row>
    <row x14ac:dyDescent="0.25" r="295" customHeight="1" ht="17.45">
      <c r="A295" s="235">
        <f>A294</f>
        <v>25569.375</v>
      </c>
      <c r="B295" s="179" t="s">
        <v>20</v>
      </c>
      <c r="C295" s="180"/>
      <c r="D295" s="180">
        <v>61</v>
      </c>
      <c r="E295" s="180">
        <v>15</v>
      </c>
      <c r="F295" s="180"/>
      <c r="G295" s="180">
        <f>SUM(C295:F295)</f>
      </c>
      <c r="H295" s="237">
        <v>5500</v>
      </c>
      <c r="I295" s="125">
        <f>G295*H295</f>
      </c>
      <c r="J295" s="125">
        <f>I295*0.1</f>
      </c>
      <c r="K295" s="125">
        <f>SUM(I295:J295)</f>
      </c>
      <c r="L295" s="229"/>
      <c r="M295" s="87"/>
      <c r="N295" s="87"/>
      <c r="O295" s="87"/>
      <c r="P295" s="87"/>
      <c r="Q295" s="87"/>
      <c r="R295" s="87"/>
      <c r="S295" s="87"/>
      <c r="T295" s="87"/>
      <c r="U295" s="175"/>
      <c r="V295" s="87"/>
      <c r="W295" s="87"/>
      <c r="X295" s="87"/>
      <c r="Y295" s="87"/>
      <c r="Z295" s="87"/>
      <c r="AA295" s="87"/>
      <c r="AB295" s="86"/>
      <c r="AC295" s="87"/>
    </row>
    <row x14ac:dyDescent="0.25" r="296" customHeight="1" ht="17.45">
      <c r="A296" s="235">
        <f>A295</f>
        <v>25569.375</v>
      </c>
      <c r="B296" s="179" t="s">
        <v>31</v>
      </c>
      <c r="C296" s="180"/>
      <c r="D296" s="180">
        <v>25</v>
      </c>
      <c r="E296" s="180"/>
      <c r="F296" s="180"/>
      <c r="G296" s="180">
        <f>SUM(C296:F296)</f>
      </c>
      <c r="H296" s="125">
        <v>6000</v>
      </c>
      <c r="I296" s="125">
        <f>G296*H296</f>
      </c>
      <c r="J296" s="125">
        <f>I296*0.1</f>
      </c>
      <c r="K296" s="125">
        <f>SUM(I296:J296)</f>
      </c>
      <c r="L296" s="229"/>
      <c r="M296" s="87"/>
      <c r="N296" s="87"/>
      <c r="O296" s="87"/>
      <c r="P296" s="87"/>
      <c r="Q296" s="87"/>
      <c r="R296" s="87"/>
      <c r="S296" s="87"/>
      <c r="T296" s="87"/>
      <c r="U296" s="175"/>
      <c r="V296" s="87"/>
      <c r="W296" s="87"/>
      <c r="X296" s="87"/>
      <c r="Y296" s="87"/>
      <c r="Z296" s="87"/>
      <c r="AA296" s="87"/>
      <c r="AB296" s="86"/>
      <c r="AC296" s="87"/>
    </row>
    <row x14ac:dyDescent="0.25" r="297" customHeight="1" ht="17.45">
      <c r="A297" s="235">
        <f>A296</f>
        <v>25569.375</v>
      </c>
      <c r="B297" s="179" t="s">
        <v>71</v>
      </c>
      <c r="C297" s="180"/>
      <c r="D297" s="180">
        <v>25</v>
      </c>
      <c r="E297" s="180"/>
      <c r="F297" s="180"/>
      <c r="G297" s="180">
        <f>SUM(C297:F297)</f>
      </c>
      <c r="H297" s="125">
        <v>6000</v>
      </c>
      <c r="I297" s="125">
        <f>G297*H297</f>
      </c>
      <c r="J297" s="125">
        <f>I297*0.1</f>
      </c>
      <c r="K297" s="125">
        <f>SUM(I297:J297)</f>
      </c>
      <c r="L297" s="229"/>
      <c r="M297" s="87"/>
      <c r="N297" s="87"/>
      <c r="O297" s="87"/>
      <c r="P297" s="87"/>
      <c r="Q297" s="87"/>
      <c r="R297" s="87"/>
      <c r="S297" s="87"/>
      <c r="T297" s="87"/>
      <c r="U297" s="175"/>
      <c r="V297" s="87"/>
      <c r="W297" s="87"/>
      <c r="X297" s="87"/>
      <c r="Y297" s="87"/>
      <c r="Z297" s="87"/>
      <c r="AA297" s="87"/>
      <c r="AB297" s="86"/>
      <c r="AC297" s="87"/>
    </row>
    <row x14ac:dyDescent="0.25" r="298" customHeight="1" ht="17.45">
      <c r="A298" s="235">
        <f>A297</f>
        <v>25569.375</v>
      </c>
      <c r="B298" s="184" t="s">
        <v>49</v>
      </c>
      <c r="C298" s="180"/>
      <c r="D298" s="180">
        <v>13</v>
      </c>
      <c r="E298" s="180">
        <v>10</v>
      </c>
      <c r="F298" s="180">
        <v>6</v>
      </c>
      <c r="G298" s="180">
        <f>SUM(C298:F298)</f>
      </c>
      <c r="H298" s="182">
        <v>6000</v>
      </c>
      <c r="I298" s="125">
        <f>G298*H298</f>
      </c>
      <c r="J298" s="125">
        <f>I298*0.1</f>
      </c>
      <c r="K298" s="125">
        <f>SUM(I298:J298)</f>
      </c>
      <c r="L298" s="229"/>
      <c r="M298" s="87"/>
      <c r="N298" s="87"/>
      <c r="O298" s="87"/>
      <c r="P298" s="87"/>
      <c r="Q298" s="87"/>
      <c r="R298" s="87"/>
      <c r="S298" s="87"/>
      <c r="T298" s="87"/>
      <c r="U298" s="175"/>
      <c r="V298" s="87"/>
      <c r="W298" s="87"/>
      <c r="X298" s="87"/>
      <c r="Y298" s="87"/>
      <c r="Z298" s="87"/>
      <c r="AA298" s="87"/>
      <c r="AB298" s="86"/>
      <c r="AC298" s="87"/>
    </row>
    <row x14ac:dyDescent="0.25" r="299" customHeight="1" ht="17.45">
      <c r="A299" s="235">
        <f>A298</f>
        <v>25569.375</v>
      </c>
      <c r="B299" s="179" t="s">
        <v>9</v>
      </c>
      <c r="C299" s="180"/>
      <c r="D299" s="180">
        <v>18</v>
      </c>
      <c r="E299" s="180"/>
      <c r="F299" s="180"/>
      <c r="G299" s="180">
        <f>SUM(C299:F299)</f>
      </c>
      <c r="H299" s="125">
        <v>6000</v>
      </c>
      <c r="I299" s="125">
        <f>G299*H299</f>
      </c>
      <c r="J299" s="125">
        <f>I299*0.1</f>
      </c>
      <c r="K299" s="125">
        <f>SUM(I299:J299)</f>
      </c>
      <c r="L299" s="229"/>
      <c r="M299" s="87"/>
      <c r="N299" s="87"/>
      <c r="O299" s="87"/>
      <c r="P299" s="87"/>
      <c r="Q299" s="87"/>
      <c r="R299" s="87"/>
      <c r="S299" s="87"/>
      <c r="T299" s="87"/>
      <c r="U299" s="175"/>
      <c r="V299" s="87"/>
      <c r="W299" s="87"/>
      <c r="X299" s="87"/>
      <c r="Y299" s="87"/>
      <c r="Z299" s="87"/>
      <c r="AA299" s="87"/>
      <c r="AB299" s="86"/>
      <c r="AC299" s="87"/>
    </row>
    <row x14ac:dyDescent="0.25" r="300" customHeight="1" ht="17.45">
      <c r="A300" s="235">
        <f>A299</f>
        <v>25569.375</v>
      </c>
      <c r="B300" s="179" t="s">
        <v>78</v>
      </c>
      <c r="C300" s="180"/>
      <c r="D300" s="180">
        <v>20</v>
      </c>
      <c r="E300" s="180"/>
      <c r="F300" s="180"/>
      <c r="G300" s="180">
        <f>SUM(C300:F300)</f>
      </c>
      <c r="H300" s="125">
        <v>6500</v>
      </c>
      <c r="I300" s="125">
        <f>G300*H300</f>
      </c>
      <c r="J300" s="125">
        <f>I300*0.1</f>
      </c>
      <c r="K300" s="125">
        <f>SUM(I300:J300)</f>
      </c>
      <c r="L300" s="229"/>
      <c r="M300" s="87"/>
      <c r="N300" s="87"/>
      <c r="O300" s="87"/>
      <c r="P300" s="87"/>
      <c r="Q300" s="87"/>
      <c r="R300" s="87"/>
      <c r="S300" s="87"/>
      <c r="T300" s="87"/>
      <c r="U300" s="175"/>
      <c r="V300" s="87"/>
      <c r="W300" s="87"/>
      <c r="X300" s="87"/>
      <c r="Y300" s="87"/>
      <c r="Z300" s="87"/>
      <c r="AA300" s="87"/>
      <c r="AB300" s="86"/>
      <c r="AC300" s="87"/>
    </row>
    <row x14ac:dyDescent="0.25" r="301" customHeight="1" ht="17.45">
      <c r="A301" s="235">
        <f>A300</f>
        <v>25569.375</v>
      </c>
      <c r="B301" s="179" t="s">
        <v>55</v>
      </c>
      <c r="C301" s="180"/>
      <c r="D301" s="180">
        <v>10</v>
      </c>
      <c r="E301" s="180"/>
      <c r="F301" s="180"/>
      <c r="G301" s="180">
        <f>SUM(C301:F301)</f>
      </c>
      <c r="H301" s="125">
        <v>6500</v>
      </c>
      <c r="I301" s="125">
        <f>G301*H301</f>
      </c>
      <c r="J301" s="125">
        <f>I301*0.1</f>
      </c>
      <c r="K301" s="125">
        <f>SUM(I301:J301)</f>
      </c>
      <c r="L301" s="229"/>
      <c r="M301" s="87"/>
      <c r="N301" s="87"/>
      <c r="O301" s="87"/>
      <c r="P301" s="87"/>
      <c r="Q301" s="87"/>
      <c r="R301" s="87"/>
      <c r="S301" s="87"/>
      <c r="T301" s="87"/>
      <c r="U301" s="175"/>
      <c r="V301" s="87"/>
      <c r="W301" s="87"/>
      <c r="X301" s="87"/>
      <c r="Y301" s="87"/>
      <c r="Z301" s="87"/>
      <c r="AA301" s="87"/>
      <c r="AB301" s="86"/>
      <c r="AC301" s="87"/>
    </row>
    <row x14ac:dyDescent="0.25" r="302" customHeight="1" ht="17.45">
      <c r="A302" s="235">
        <f>A301</f>
        <v>25569.375</v>
      </c>
      <c r="B302" s="179" t="s">
        <v>80</v>
      </c>
      <c r="C302" s="180"/>
      <c r="D302" s="180">
        <v>23</v>
      </c>
      <c r="E302" s="180"/>
      <c r="F302" s="180"/>
      <c r="G302" s="180">
        <f>SUM(C302:F302)</f>
      </c>
      <c r="H302" s="125">
        <v>6000</v>
      </c>
      <c r="I302" s="125">
        <f>G302*H302</f>
      </c>
      <c r="J302" s="185"/>
      <c r="K302" s="125">
        <f>SUM(I302:J302)</f>
      </c>
      <c r="L302" s="229"/>
      <c r="M302" s="87"/>
      <c r="N302" s="87"/>
      <c r="O302" s="87"/>
      <c r="P302" s="87"/>
      <c r="Q302" s="87"/>
      <c r="R302" s="87"/>
      <c r="S302" s="87"/>
      <c r="T302" s="87"/>
      <c r="U302" s="175"/>
      <c r="V302" s="87"/>
      <c r="W302" s="87"/>
      <c r="X302" s="87"/>
      <c r="Y302" s="87"/>
      <c r="Z302" s="87"/>
      <c r="AA302" s="87"/>
      <c r="AB302" s="86"/>
      <c r="AC302" s="87"/>
    </row>
    <row x14ac:dyDescent="0.25" r="303" customHeight="1" ht="17.45">
      <c r="A303" s="235">
        <f>A302</f>
        <v>25569.375</v>
      </c>
      <c r="B303" s="179" t="s">
        <v>67</v>
      </c>
      <c r="C303" s="180"/>
      <c r="D303" s="180">
        <v>7</v>
      </c>
      <c r="E303" s="180">
        <v>6</v>
      </c>
      <c r="F303" s="180"/>
      <c r="G303" s="180">
        <f>SUM(C303:F303)</f>
      </c>
      <c r="H303" s="182">
        <v>5500</v>
      </c>
      <c r="I303" s="125">
        <f>G303*H303</f>
      </c>
      <c r="J303" s="125">
        <f>I303*0.1</f>
      </c>
      <c r="K303" s="125">
        <f>SUM(I303:J303)</f>
      </c>
      <c r="L303" s="229"/>
      <c r="M303" s="87"/>
      <c r="N303" s="87"/>
      <c r="O303" s="87"/>
      <c r="P303" s="87"/>
      <c r="Q303" s="87"/>
      <c r="R303" s="87"/>
      <c r="S303" s="87"/>
      <c r="T303" s="87"/>
      <c r="U303" s="175"/>
      <c r="V303" s="87"/>
      <c r="W303" s="87"/>
      <c r="X303" s="87"/>
      <c r="Y303" s="87"/>
      <c r="Z303" s="87"/>
      <c r="AA303" s="87"/>
      <c r="AB303" s="86"/>
      <c r="AC303" s="87"/>
    </row>
    <row x14ac:dyDescent="0.25" r="304" customHeight="1" ht="17.45">
      <c r="A304" s="235">
        <f>A303</f>
        <v>25569.375</v>
      </c>
      <c r="B304" s="186" t="s">
        <v>74</v>
      </c>
      <c r="C304" s="180"/>
      <c r="D304" s="180">
        <v>27</v>
      </c>
      <c r="E304" s="180">
        <v>22</v>
      </c>
      <c r="F304" s="180">
        <v>5</v>
      </c>
      <c r="G304" s="180">
        <f>SUM(C304:F304)</f>
      </c>
      <c r="H304" s="187">
        <v>5000</v>
      </c>
      <c r="I304" s="125">
        <f>G304*H304</f>
      </c>
      <c r="J304" s="125">
        <f>I304*0.1</f>
      </c>
      <c r="K304" s="125">
        <f>SUM(I304:J304)</f>
      </c>
      <c r="L304" s="229"/>
      <c r="M304" s="87"/>
      <c r="N304" s="87"/>
      <c r="O304" s="87"/>
      <c r="P304" s="87"/>
      <c r="Q304" s="87"/>
      <c r="R304" s="87"/>
      <c r="S304" s="87"/>
      <c r="T304" s="87"/>
      <c r="U304" s="175"/>
      <c r="V304" s="87"/>
      <c r="W304" s="87"/>
      <c r="X304" s="87"/>
      <c r="Y304" s="87"/>
      <c r="Z304" s="87"/>
      <c r="AA304" s="87"/>
      <c r="AB304" s="86"/>
      <c r="AC304" s="87"/>
    </row>
    <row x14ac:dyDescent="0.25" r="305" customHeight="1" ht="17.45">
      <c r="A305" s="235">
        <f>A304</f>
        <v>25569.375</v>
      </c>
      <c r="B305" s="179" t="s">
        <v>11</v>
      </c>
      <c r="C305" s="180"/>
      <c r="D305" s="180">
        <v>13</v>
      </c>
      <c r="E305" s="180">
        <v>7</v>
      </c>
      <c r="F305" s="180"/>
      <c r="G305" s="180">
        <f>SUM(C305:F305)</f>
      </c>
      <c r="H305" s="125">
        <v>6000</v>
      </c>
      <c r="I305" s="125">
        <f>G305*H305</f>
      </c>
      <c r="J305" s="125">
        <f>I305*0.1</f>
      </c>
      <c r="K305" s="125">
        <f>SUM(I305:J305)</f>
      </c>
      <c r="L305" s="229"/>
      <c r="M305" s="87"/>
      <c r="N305" s="87"/>
      <c r="O305" s="87"/>
      <c r="P305" s="87"/>
      <c r="Q305" s="87"/>
      <c r="R305" s="87"/>
      <c r="S305" s="87"/>
      <c r="T305" s="87"/>
      <c r="U305" s="175"/>
      <c r="V305" s="87"/>
      <c r="W305" s="87"/>
      <c r="X305" s="87"/>
      <c r="Y305" s="87"/>
      <c r="Z305" s="87"/>
      <c r="AA305" s="87"/>
      <c r="AB305" s="86"/>
      <c r="AC305" s="87"/>
    </row>
    <row x14ac:dyDescent="0.25" r="306" customHeight="1" ht="17.45">
      <c r="A306" s="235">
        <f>A305</f>
        <v>25569.375</v>
      </c>
      <c r="B306" s="179" t="s">
        <v>22</v>
      </c>
      <c r="C306" s="180"/>
      <c r="D306" s="180">
        <v>34</v>
      </c>
      <c r="E306" s="180"/>
      <c r="F306" s="180"/>
      <c r="G306" s="180">
        <f>SUM(C306:F306)</f>
      </c>
      <c r="H306" s="182">
        <v>4800</v>
      </c>
      <c r="I306" s="125">
        <f>G306*H306</f>
      </c>
      <c r="J306" s="125">
        <f>I306*0.1</f>
      </c>
      <c r="K306" s="125">
        <f>SUM(I306:J306)</f>
      </c>
      <c r="L306" s="229"/>
      <c r="M306" s="87"/>
      <c r="N306" s="87"/>
      <c r="O306" s="87"/>
      <c r="P306" s="87"/>
      <c r="Q306" s="87"/>
      <c r="R306" s="87"/>
      <c r="S306" s="87"/>
      <c r="T306" s="87"/>
      <c r="U306" s="175"/>
      <c r="V306" s="87"/>
      <c r="W306" s="87"/>
      <c r="X306" s="87"/>
      <c r="Y306" s="87"/>
      <c r="Z306" s="87"/>
      <c r="AA306" s="87"/>
      <c r="AB306" s="86"/>
      <c r="AC306" s="87"/>
    </row>
    <row x14ac:dyDescent="0.25" r="307" customHeight="1" ht="17.45">
      <c r="A307" s="235">
        <f>A306</f>
        <v>25569.375</v>
      </c>
      <c r="B307" s="186" t="s">
        <v>84</v>
      </c>
      <c r="C307" s="180"/>
      <c r="D307" s="180">
        <v>16</v>
      </c>
      <c r="E307" s="180">
        <v>9</v>
      </c>
      <c r="F307" s="180"/>
      <c r="G307" s="180">
        <f>SUM(C307:F307)</f>
      </c>
      <c r="H307" s="182">
        <v>4800</v>
      </c>
      <c r="I307" s="125">
        <f>G307*H307</f>
      </c>
      <c r="J307" s="125">
        <f>I307*0.1</f>
      </c>
      <c r="K307" s="125">
        <f>SUM(I307:J307)</f>
      </c>
      <c r="L307" s="229"/>
      <c r="M307" s="87"/>
      <c r="N307" s="87"/>
      <c r="O307" s="87"/>
      <c r="P307" s="87"/>
      <c r="Q307" s="87"/>
      <c r="R307" s="87"/>
      <c r="S307" s="87"/>
      <c r="T307" s="87"/>
      <c r="U307" s="175"/>
      <c r="V307" s="87"/>
      <c r="W307" s="87"/>
      <c r="X307" s="87"/>
      <c r="Y307" s="87"/>
      <c r="Z307" s="87"/>
      <c r="AA307" s="87"/>
      <c r="AB307" s="86"/>
      <c r="AC307" s="87"/>
    </row>
    <row x14ac:dyDescent="0.25" r="308" customHeight="1" ht="17.45">
      <c r="A308" s="235">
        <f>A307</f>
        <v>25569.375</v>
      </c>
      <c r="B308" s="179" t="s">
        <v>17</v>
      </c>
      <c r="C308" s="180"/>
      <c r="D308" s="180">
        <v>37</v>
      </c>
      <c r="E308" s="180">
        <v>12</v>
      </c>
      <c r="F308" s="180"/>
      <c r="G308" s="180">
        <f>SUM(C308:F308)</f>
      </c>
      <c r="H308" s="125">
        <v>6000</v>
      </c>
      <c r="I308" s="125">
        <f>G308*H308</f>
      </c>
      <c r="J308" s="185"/>
      <c r="K308" s="125">
        <f>SUM(I308:J308)</f>
      </c>
      <c r="L308" s="229"/>
      <c r="M308" s="87"/>
      <c r="N308" s="87"/>
      <c r="O308" s="87"/>
      <c r="P308" s="87"/>
      <c r="Q308" s="87"/>
      <c r="R308" s="87"/>
      <c r="S308" s="87"/>
      <c r="T308" s="87"/>
      <c r="U308" s="175"/>
      <c r="V308" s="87"/>
      <c r="W308" s="87"/>
      <c r="X308" s="87"/>
      <c r="Y308" s="87"/>
      <c r="Z308" s="87"/>
      <c r="AA308" s="87"/>
      <c r="AB308" s="86"/>
      <c r="AC308" s="87"/>
    </row>
    <row x14ac:dyDescent="0.25" r="309" customHeight="1" ht="17.45">
      <c r="A309" s="235">
        <f>A308</f>
        <v>25569.375</v>
      </c>
      <c r="B309" s="179" t="s">
        <v>29</v>
      </c>
      <c r="C309" s="188" t="s">
        <v>14</v>
      </c>
      <c r="D309" s="180">
        <v>15</v>
      </c>
      <c r="E309" s="180">
        <v>14</v>
      </c>
      <c r="F309" s="180"/>
      <c r="G309" s="180">
        <f>SUM(C309:F309)</f>
      </c>
      <c r="H309" s="125">
        <v>5500</v>
      </c>
      <c r="I309" s="125">
        <f>G309*H309</f>
      </c>
      <c r="J309" s="125">
        <f>I309*0.1</f>
      </c>
      <c r="K309" s="125">
        <f>SUM(I309:J309)</f>
      </c>
      <c r="L309" s="229"/>
      <c r="M309" s="87"/>
      <c r="N309" s="87"/>
      <c r="O309" s="87"/>
      <c r="P309" s="87"/>
      <c r="Q309" s="87"/>
      <c r="R309" s="87"/>
      <c r="S309" s="87"/>
      <c r="T309" s="87"/>
      <c r="U309" s="175"/>
      <c r="V309" s="87"/>
      <c r="W309" s="87"/>
      <c r="X309" s="87"/>
      <c r="Y309" s="87"/>
      <c r="Z309" s="87"/>
      <c r="AA309" s="87"/>
      <c r="AB309" s="86"/>
      <c r="AC309" s="87"/>
    </row>
    <row x14ac:dyDescent="0.25" r="310" customHeight="1" ht="17.45">
      <c r="A310" s="235">
        <f>A309</f>
        <v>25569.375</v>
      </c>
      <c r="B310" s="179" t="s">
        <v>15</v>
      </c>
      <c r="C310" s="180"/>
      <c r="D310" s="180">
        <v>20</v>
      </c>
      <c r="E310" s="180">
        <v>5</v>
      </c>
      <c r="F310" s="180"/>
      <c r="G310" s="180">
        <f>SUM(C310:F310)</f>
      </c>
      <c r="H310" s="182">
        <v>4800</v>
      </c>
      <c r="I310" s="125">
        <f>G310*H310</f>
      </c>
      <c r="J310" s="125">
        <f>I310*0.1</f>
      </c>
      <c r="K310" s="125">
        <f>SUM(I310:J310)</f>
      </c>
      <c r="L310" s="229"/>
      <c r="M310" s="87"/>
      <c r="N310" s="87"/>
      <c r="O310" s="87"/>
      <c r="P310" s="87"/>
      <c r="Q310" s="87"/>
      <c r="R310" s="87"/>
      <c r="S310" s="87"/>
      <c r="T310" s="87"/>
      <c r="U310" s="175"/>
      <c r="V310" s="87"/>
      <c r="W310" s="87"/>
      <c r="X310" s="87"/>
      <c r="Y310" s="87"/>
      <c r="Z310" s="87"/>
      <c r="AA310" s="87"/>
      <c r="AB310" s="86"/>
      <c r="AC310" s="87"/>
    </row>
    <row x14ac:dyDescent="0.25" r="311" customHeight="1" ht="17.45">
      <c r="A311" s="235">
        <f>A310</f>
        <v>25569.375</v>
      </c>
      <c r="B311" s="179" t="s">
        <v>21</v>
      </c>
      <c r="C311" s="188" t="s">
        <v>14</v>
      </c>
      <c r="D311" s="180">
        <v>13</v>
      </c>
      <c r="E311" s="180"/>
      <c r="F311" s="180"/>
      <c r="G311" s="180">
        <f>SUM(C311:F311)</f>
      </c>
      <c r="H311" s="237">
        <v>5500</v>
      </c>
      <c r="I311" s="125">
        <f>G311*H311</f>
      </c>
      <c r="J311" s="125">
        <f>I311*0.1</f>
      </c>
      <c r="K311" s="125">
        <f>SUM(I311:J311)</f>
      </c>
      <c r="L311" s="229"/>
      <c r="M311" s="87"/>
      <c r="N311" s="87"/>
      <c r="O311" s="87"/>
      <c r="P311" s="87"/>
      <c r="Q311" s="87"/>
      <c r="R311" s="87"/>
      <c r="S311" s="87"/>
      <c r="T311" s="87"/>
      <c r="U311" s="175"/>
      <c r="V311" s="87"/>
      <c r="W311" s="87"/>
      <c r="X311" s="87"/>
      <c r="Y311" s="87"/>
      <c r="Z311" s="87"/>
      <c r="AA311" s="87"/>
      <c r="AB311" s="86"/>
      <c r="AC311" s="87"/>
    </row>
    <row x14ac:dyDescent="0.25" r="312" customHeight="1" ht="17.45">
      <c r="A312" s="235">
        <f>A311</f>
        <v>25569.375</v>
      </c>
      <c r="B312" s="179" t="s">
        <v>52</v>
      </c>
      <c r="C312" s="180"/>
      <c r="D312" s="180">
        <v>14</v>
      </c>
      <c r="E312" s="180">
        <v>7</v>
      </c>
      <c r="F312" s="180"/>
      <c r="G312" s="180">
        <f>SUM(C312:F312)</f>
      </c>
      <c r="H312" s="237">
        <v>5500</v>
      </c>
      <c r="I312" s="125">
        <f>G312*H312</f>
      </c>
      <c r="J312" s="125">
        <f>I312*0.1</f>
      </c>
      <c r="K312" s="125">
        <f>SUM(I312:J312)</f>
      </c>
      <c r="L312" s="229"/>
      <c r="M312" s="87"/>
      <c r="N312" s="87"/>
      <c r="O312" s="87"/>
      <c r="P312" s="87"/>
      <c r="Q312" s="87"/>
      <c r="R312" s="87"/>
      <c r="S312" s="87"/>
      <c r="T312" s="87"/>
      <c r="U312" s="175"/>
      <c r="V312" s="87"/>
      <c r="W312" s="87"/>
      <c r="X312" s="87"/>
      <c r="Y312" s="87"/>
      <c r="Z312" s="87"/>
      <c r="AA312" s="87"/>
      <c r="AB312" s="86"/>
      <c r="AC312" s="87"/>
    </row>
    <row x14ac:dyDescent="0.25" r="313" customHeight="1" ht="17.45">
      <c r="A313" s="235">
        <f>A312</f>
        <v>25569.375</v>
      </c>
      <c r="B313" s="186" t="s">
        <v>61</v>
      </c>
      <c r="C313" s="180"/>
      <c r="D313" s="180">
        <v>7</v>
      </c>
      <c r="E313" s="180"/>
      <c r="F313" s="180"/>
      <c r="G313" s="180">
        <f>SUM(C313:F313)</f>
      </c>
      <c r="H313" s="237">
        <v>5500</v>
      </c>
      <c r="I313" s="125">
        <f>G313*H313</f>
      </c>
      <c r="J313" s="125">
        <f>I313*0.1</f>
      </c>
      <c r="K313" s="125">
        <f>SUM(I313:J313)</f>
      </c>
      <c r="L313" s="229"/>
      <c r="M313" s="87"/>
      <c r="N313" s="87"/>
      <c r="O313" s="87"/>
      <c r="P313" s="87"/>
      <c r="Q313" s="87"/>
      <c r="R313" s="87"/>
      <c r="S313" s="87"/>
      <c r="T313" s="87"/>
      <c r="U313" s="175"/>
      <c r="V313" s="87"/>
      <c r="W313" s="87"/>
      <c r="X313" s="87"/>
      <c r="Y313" s="87"/>
      <c r="Z313" s="87"/>
      <c r="AA313" s="87"/>
      <c r="AB313" s="86"/>
      <c r="AC313" s="87"/>
    </row>
    <row x14ac:dyDescent="0.25" r="314" customHeight="1" ht="17.45">
      <c r="A314" s="235">
        <f>A313</f>
        <v>25569.375</v>
      </c>
      <c r="B314" s="179" t="s">
        <v>33</v>
      </c>
      <c r="C314" s="180"/>
      <c r="D314" s="180">
        <v>12</v>
      </c>
      <c r="E314" s="180"/>
      <c r="F314" s="180"/>
      <c r="G314" s="180">
        <f>SUM(C314:F314)</f>
      </c>
      <c r="H314" s="182">
        <v>5500</v>
      </c>
      <c r="I314" s="125">
        <f>G314*H314</f>
      </c>
      <c r="J314" s="125">
        <f>I314*0.1</f>
      </c>
      <c r="K314" s="125">
        <f>SUM(I314:J314)</f>
      </c>
      <c r="L314" s="229"/>
      <c r="M314" s="87"/>
      <c r="N314" s="87"/>
      <c r="O314" s="87"/>
      <c r="P314" s="87"/>
      <c r="Q314" s="87"/>
      <c r="R314" s="87"/>
      <c r="S314" s="87"/>
      <c r="T314" s="87"/>
      <c r="U314" s="175"/>
      <c r="V314" s="87"/>
      <c r="W314" s="87"/>
      <c r="X314" s="87"/>
      <c r="Y314" s="87"/>
      <c r="Z314" s="87"/>
      <c r="AA314" s="87"/>
      <c r="AB314" s="86"/>
      <c r="AC314" s="87"/>
    </row>
    <row x14ac:dyDescent="0.25" r="315" customHeight="1" ht="17.45">
      <c r="A315" s="235">
        <f>A314</f>
        <v>25569.375</v>
      </c>
      <c r="B315" s="179" t="s">
        <v>30</v>
      </c>
      <c r="C315" s="180"/>
      <c r="D315" s="180">
        <v>17</v>
      </c>
      <c r="E315" s="180"/>
      <c r="F315" s="180"/>
      <c r="G315" s="180">
        <f>SUM(C315:F315)</f>
      </c>
      <c r="H315" s="125">
        <v>6000</v>
      </c>
      <c r="I315" s="125">
        <f>G315*H315</f>
      </c>
      <c r="J315" s="125">
        <f>I315*0.1</f>
      </c>
      <c r="K315" s="125">
        <f>SUM(I315:J315)</f>
      </c>
      <c r="L315" s="229"/>
      <c r="M315" s="87"/>
      <c r="N315" s="87"/>
      <c r="O315" s="87"/>
      <c r="P315" s="87"/>
      <c r="Q315" s="87"/>
      <c r="R315" s="87"/>
      <c r="S315" s="87"/>
      <c r="T315" s="87"/>
      <c r="U315" s="175"/>
      <c r="V315" s="87"/>
      <c r="W315" s="87"/>
      <c r="X315" s="87"/>
      <c r="Y315" s="87"/>
      <c r="Z315" s="87"/>
      <c r="AA315" s="87"/>
      <c r="AB315" s="86"/>
      <c r="AC315" s="87"/>
    </row>
    <row x14ac:dyDescent="0.25" r="316" customHeight="1" ht="17.45">
      <c r="A316" s="235">
        <f>A315</f>
        <v>25569.375</v>
      </c>
      <c r="B316" s="179" t="s">
        <v>28</v>
      </c>
      <c r="C316" s="188" t="s">
        <v>14</v>
      </c>
      <c r="D316" s="180">
        <v>20</v>
      </c>
      <c r="E316" s="180"/>
      <c r="F316" s="180"/>
      <c r="G316" s="180">
        <f>SUM(C316:F316)</f>
      </c>
      <c r="H316" s="237">
        <v>5500</v>
      </c>
      <c r="I316" s="125">
        <f>G316*H316</f>
      </c>
      <c r="J316" s="125">
        <f>I316*0.1</f>
      </c>
      <c r="K316" s="125">
        <f>SUM(I316:J316)</f>
      </c>
      <c r="L316" s="229"/>
      <c r="M316" s="87"/>
      <c r="N316" s="87"/>
      <c r="O316" s="87"/>
      <c r="P316" s="87"/>
      <c r="Q316" s="87"/>
      <c r="R316" s="87"/>
      <c r="S316" s="87"/>
      <c r="T316" s="87"/>
      <c r="U316" s="175"/>
      <c r="V316" s="87"/>
      <c r="W316" s="87"/>
      <c r="X316" s="87"/>
      <c r="Y316" s="87"/>
      <c r="Z316" s="87"/>
      <c r="AA316" s="87"/>
      <c r="AB316" s="86"/>
      <c r="AC316" s="87"/>
    </row>
    <row x14ac:dyDescent="0.25" r="317" customHeight="1" ht="17.45">
      <c r="A317" s="235">
        <f>A316</f>
        <v>25569.375</v>
      </c>
      <c r="B317" s="179" t="s">
        <v>12</v>
      </c>
      <c r="C317" s="180"/>
      <c r="D317" s="180">
        <v>17</v>
      </c>
      <c r="E317" s="180">
        <v>6</v>
      </c>
      <c r="F317" s="180"/>
      <c r="G317" s="180">
        <f>SUM(C317:F317)</f>
      </c>
      <c r="H317" s="125">
        <v>6000</v>
      </c>
      <c r="I317" s="125">
        <f>G317*H317</f>
      </c>
      <c r="J317" s="125">
        <f>I317*0.1</f>
      </c>
      <c r="K317" s="125">
        <f>SUM(I317:J317)</f>
      </c>
      <c r="L317" s="229"/>
      <c r="M317" s="87"/>
      <c r="N317" s="87"/>
      <c r="O317" s="87"/>
      <c r="P317" s="87"/>
      <c r="Q317" s="87"/>
      <c r="R317" s="87"/>
      <c r="S317" s="87"/>
      <c r="T317" s="87"/>
      <c r="U317" s="175"/>
      <c r="V317" s="87"/>
      <c r="W317" s="87"/>
      <c r="X317" s="87"/>
      <c r="Y317" s="87"/>
      <c r="Z317" s="87"/>
      <c r="AA317" s="87"/>
      <c r="AB317" s="86"/>
      <c r="AC317" s="87"/>
    </row>
    <row x14ac:dyDescent="0.25" r="318" customHeight="1" ht="17.45">
      <c r="A318" s="235">
        <f>A317</f>
        <v>25569.375</v>
      </c>
      <c r="B318" s="179" t="s">
        <v>100</v>
      </c>
      <c r="C318" s="180"/>
      <c r="D318" s="180">
        <v>5</v>
      </c>
      <c r="E318" s="180"/>
      <c r="F318" s="180"/>
      <c r="G318" s="180">
        <f>SUM(C318:F318)</f>
      </c>
      <c r="H318" s="182">
        <v>5500</v>
      </c>
      <c r="I318" s="125">
        <f>G318*H318</f>
      </c>
      <c r="J318" s="125">
        <f>I318*0.1</f>
      </c>
      <c r="K318" s="125">
        <f>SUM(I318:J318)</f>
      </c>
      <c r="L318" s="229"/>
      <c r="M318" s="87"/>
      <c r="N318" s="87"/>
      <c r="O318" s="87"/>
      <c r="P318" s="87"/>
      <c r="Q318" s="87"/>
      <c r="R318" s="87"/>
      <c r="S318" s="87"/>
      <c r="T318" s="87"/>
      <c r="U318" s="175"/>
      <c r="V318" s="87"/>
      <c r="W318" s="87"/>
      <c r="X318" s="87"/>
      <c r="Y318" s="87"/>
      <c r="Z318" s="87"/>
      <c r="AA318" s="87"/>
      <c r="AB318" s="86"/>
      <c r="AC318" s="87"/>
    </row>
    <row x14ac:dyDescent="0.25" r="319" customHeight="1" ht="17.45">
      <c r="A319" s="235">
        <f>A318</f>
        <v>25569.375</v>
      </c>
      <c r="B319" s="186" t="s">
        <v>37</v>
      </c>
      <c r="C319" s="180"/>
      <c r="D319" s="180">
        <v>5</v>
      </c>
      <c r="E319" s="180"/>
      <c r="F319" s="180"/>
      <c r="G319" s="180">
        <f>SUM(C319:F319)</f>
      </c>
      <c r="H319" s="125">
        <v>6500</v>
      </c>
      <c r="I319" s="125">
        <f>G319*H319</f>
      </c>
      <c r="J319" s="125">
        <f>I319*0.1</f>
      </c>
      <c r="K319" s="125">
        <f>SUM(I319:J319)</f>
      </c>
      <c r="L319" s="229"/>
      <c r="M319" s="87"/>
      <c r="N319" s="87"/>
      <c r="O319" s="87"/>
      <c r="P319" s="87"/>
      <c r="Q319" s="87"/>
      <c r="R319" s="87"/>
      <c r="S319" s="87"/>
      <c r="T319" s="87"/>
      <c r="U319" s="175"/>
      <c r="V319" s="87"/>
      <c r="W319" s="87"/>
      <c r="X319" s="87"/>
      <c r="Y319" s="87"/>
      <c r="Z319" s="87"/>
      <c r="AA319" s="87"/>
      <c r="AB319" s="86"/>
      <c r="AC319" s="87"/>
    </row>
    <row x14ac:dyDescent="0.25" r="320" customHeight="1" ht="17.45">
      <c r="A320" s="235">
        <f>A319</f>
        <v>25569.375</v>
      </c>
      <c r="B320" s="186" t="s">
        <v>64</v>
      </c>
      <c r="C320" s="180"/>
      <c r="D320" s="180">
        <v>47</v>
      </c>
      <c r="E320" s="180">
        <v>9</v>
      </c>
      <c r="F320" s="180"/>
      <c r="G320" s="180">
        <f>SUM(C320:F320)</f>
      </c>
      <c r="H320" s="182">
        <v>5500</v>
      </c>
      <c r="I320" s="125">
        <f>G320*H320</f>
      </c>
      <c r="J320" s="125">
        <f>I320*0.1</f>
      </c>
      <c r="K320" s="125">
        <f>SUM(I320:J320)</f>
      </c>
      <c r="L320" s="229"/>
      <c r="M320" s="87"/>
      <c r="N320" s="87"/>
      <c r="O320" s="87"/>
      <c r="P320" s="87"/>
      <c r="Q320" s="87"/>
      <c r="R320" s="87"/>
      <c r="S320" s="87"/>
      <c r="T320" s="87"/>
      <c r="U320" s="175"/>
      <c r="V320" s="87"/>
      <c r="W320" s="87"/>
      <c r="X320" s="87"/>
      <c r="Y320" s="87"/>
      <c r="Z320" s="87"/>
      <c r="AA320" s="87"/>
      <c r="AB320" s="86"/>
      <c r="AC320" s="87"/>
    </row>
    <row x14ac:dyDescent="0.25" r="321" customHeight="1" ht="17.45">
      <c r="A321" s="235">
        <f>A320</f>
        <v>25569.375</v>
      </c>
      <c r="B321" s="179" t="s">
        <v>25</v>
      </c>
      <c r="C321" s="180"/>
      <c r="D321" s="180">
        <v>20</v>
      </c>
      <c r="E321" s="180"/>
      <c r="F321" s="180"/>
      <c r="G321" s="180">
        <f>SUM(C321:F321)</f>
      </c>
      <c r="H321" s="125">
        <v>6000</v>
      </c>
      <c r="I321" s="125">
        <f>G321*H321</f>
      </c>
      <c r="J321" s="125">
        <f>I321*0.1</f>
      </c>
      <c r="K321" s="125">
        <f>SUM(I321:J321)</f>
      </c>
      <c r="L321" s="229"/>
      <c r="M321" s="87"/>
      <c r="N321" s="87"/>
      <c r="O321" s="87"/>
      <c r="P321" s="87"/>
      <c r="Q321" s="87"/>
      <c r="R321" s="87"/>
      <c r="S321" s="87"/>
      <c r="T321" s="87"/>
      <c r="U321" s="175"/>
      <c r="V321" s="87"/>
      <c r="W321" s="87"/>
      <c r="X321" s="87"/>
      <c r="Y321" s="87"/>
      <c r="Z321" s="87"/>
      <c r="AA321" s="87"/>
      <c r="AB321" s="86"/>
      <c r="AC321" s="87"/>
    </row>
    <row x14ac:dyDescent="0.25" r="322" customHeight="1" ht="17.45">
      <c r="A322" s="235">
        <f>A321</f>
        <v>25569.375</v>
      </c>
      <c r="B322" s="186" t="s">
        <v>76</v>
      </c>
      <c r="C322" s="188" t="s">
        <v>14</v>
      </c>
      <c r="D322" s="180">
        <v>18</v>
      </c>
      <c r="E322" s="180">
        <v>12</v>
      </c>
      <c r="F322" s="180">
        <v>5</v>
      </c>
      <c r="G322" s="180">
        <f>SUM(C322:F322)</f>
      </c>
      <c r="H322" s="125">
        <v>6000</v>
      </c>
      <c r="I322" s="125">
        <f>G322*H322</f>
      </c>
      <c r="J322" s="125">
        <f>I322*0.1</f>
      </c>
      <c r="K322" s="125">
        <f>SUM(I322:J322)</f>
      </c>
      <c r="L322" s="229"/>
      <c r="M322" s="87"/>
      <c r="N322" s="87"/>
      <c r="O322" s="87"/>
      <c r="P322" s="87"/>
      <c r="Q322" s="87"/>
      <c r="R322" s="87"/>
      <c r="S322" s="87"/>
      <c r="T322" s="87"/>
      <c r="U322" s="175"/>
      <c r="V322" s="87"/>
      <c r="W322" s="87"/>
      <c r="X322" s="87"/>
      <c r="Y322" s="87"/>
      <c r="Z322" s="87"/>
      <c r="AA322" s="87"/>
      <c r="AB322" s="86"/>
      <c r="AC322" s="87"/>
    </row>
    <row x14ac:dyDescent="0.25" r="323" customHeight="1" ht="17.45">
      <c r="A323" s="235">
        <f>A322</f>
        <v>25569.375</v>
      </c>
      <c r="B323" s="186" t="s">
        <v>149</v>
      </c>
      <c r="C323" s="180"/>
      <c r="D323" s="181">
        <v>100</v>
      </c>
      <c r="E323" s="180">
        <v>30</v>
      </c>
      <c r="F323" s="180">
        <v>9</v>
      </c>
      <c r="G323" s="180">
        <f>SUM(C323:F323)</f>
      </c>
      <c r="H323" s="125">
        <v>6000</v>
      </c>
      <c r="I323" s="125">
        <f>G323*H323</f>
      </c>
      <c r="J323" s="125">
        <f>I323*0.1</f>
      </c>
      <c r="K323" s="125">
        <f>SUM(I323:J323)</f>
      </c>
      <c r="L323" s="229"/>
      <c r="M323" s="87"/>
      <c r="N323" s="87"/>
      <c r="O323" s="87"/>
      <c r="P323" s="87"/>
      <c r="Q323" s="87"/>
      <c r="R323" s="87"/>
      <c r="S323" s="87"/>
      <c r="T323" s="87"/>
      <c r="U323" s="175"/>
      <c r="V323" s="87"/>
      <c r="W323" s="87"/>
      <c r="X323" s="87"/>
      <c r="Y323" s="87"/>
      <c r="Z323" s="87"/>
      <c r="AA323" s="87"/>
      <c r="AB323" s="86"/>
      <c r="AC323" s="87"/>
    </row>
    <row x14ac:dyDescent="0.25" r="324" customHeight="1" ht="17.45">
      <c r="A324" s="235">
        <f>A323</f>
        <v>25569.375</v>
      </c>
      <c r="B324" s="186" t="s">
        <v>43</v>
      </c>
      <c r="C324" s="180"/>
      <c r="D324" s="180">
        <v>40</v>
      </c>
      <c r="E324" s="180">
        <v>9</v>
      </c>
      <c r="F324" s="180"/>
      <c r="G324" s="180">
        <f>SUM(C324:F324)</f>
      </c>
      <c r="H324" s="125">
        <v>6000</v>
      </c>
      <c r="I324" s="125">
        <f>G324*H324</f>
      </c>
      <c r="J324" s="125">
        <f>I324*0.1</f>
      </c>
      <c r="K324" s="125">
        <f>SUM(I324:J324)</f>
      </c>
      <c r="L324" s="229"/>
      <c r="M324" s="87"/>
      <c r="N324" s="87"/>
      <c r="O324" s="87"/>
      <c r="P324" s="87"/>
      <c r="Q324" s="87"/>
      <c r="R324" s="87"/>
      <c r="S324" s="87"/>
      <c r="T324" s="87"/>
      <c r="U324" s="175"/>
      <c r="V324" s="87"/>
      <c r="W324" s="87"/>
      <c r="X324" s="87"/>
      <c r="Y324" s="87"/>
      <c r="Z324" s="87"/>
      <c r="AA324" s="87"/>
      <c r="AB324" s="86"/>
      <c r="AC324" s="87"/>
    </row>
    <row x14ac:dyDescent="0.25" r="325" customHeight="1" ht="17.45">
      <c r="A325" s="235">
        <f>A324</f>
        <v>25569.375</v>
      </c>
      <c r="B325" s="186" t="s">
        <v>18</v>
      </c>
      <c r="C325" s="180"/>
      <c r="D325" s="180">
        <v>9</v>
      </c>
      <c r="E325" s="180">
        <v>7</v>
      </c>
      <c r="F325" s="180">
        <v>6</v>
      </c>
      <c r="G325" s="180">
        <f>SUM(C325:F325)</f>
      </c>
      <c r="H325" s="125">
        <v>6000</v>
      </c>
      <c r="I325" s="125">
        <f>G325*H325</f>
      </c>
      <c r="J325" s="125">
        <f>I325*0.1</f>
      </c>
      <c r="K325" s="125">
        <f>SUM(I325:J325)</f>
      </c>
      <c r="L325" s="229"/>
      <c r="M325" s="87"/>
      <c r="N325" s="87"/>
      <c r="O325" s="87"/>
      <c r="P325" s="87"/>
      <c r="Q325" s="87"/>
      <c r="R325" s="87"/>
      <c r="S325" s="87"/>
      <c r="T325" s="87"/>
      <c r="U325" s="175"/>
      <c r="V325" s="87"/>
      <c r="W325" s="87"/>
      <c r="X325" s="87"/>
      <c r="Y325" s="87"/>
      <c r="Z325" s="87"/>
      <c r="AA325" s="87"/>
      <c r="AB325" s="86"/>
      <c r="AC325" s="87"/>
    </row>
    <row x14ac:dyDescent="0.25" r="326" customHeight="1" ht="17.45">
      <c r="A326" s="235">
        <f>A325</f>
        <v>25569.375</v>
      </c>
      <c r="B326" s="186" t="s">
        <v>82</v>
      </c>
      <c r="C326" s="188" t="s">
        <v>14</v>
      </c>
      <c r="D326" s="180">
        <v>25</v>
      </c>
      <c r="E326" s="180">
        <v>9</v>
      </c>
      <c r="F326" s="180">
        <v>7</v>
      </c>
      <c r="G326" s="180">
        <f>SUM(C326:F326)</f>
      </c>
      <c r="H326" s="125">
        <v>5000</v>
      </c>
      <c r="I326" s="125">
        <f>G326*H326</f>
      </c>
      <c r="J326" s="125">
        <f>I326*0.1</f>
      </c>
      <c r="K326" s="125">
        <f>SUM(I326:J326)</f>
      </c>
      <c r="L326" s="229"/>
      <c r="M326" s="87"/>
      <c r="N326" s="87"/>
      <c r="O326" s="87"/>
      <c r="P326" s="87"/>
      <c r="Q326" s="87"/>
      <c r="R326" s="87"/>
      <c r="S326" s="87"/>
      <c r="T326" s="87"/>
      <c r="U326" s="175"/>
      <c r="V326" s="87"/>
      <c r="W326" s="87"/>
      <c r="X326" s="87"/>
      <c r="Y326" s="87"/>
      <c r="Z326" s="87"/>
      <c r="AA326" s="87"/>
      <c r="AB326" s="86"/>
      <c r="AC326" s="87"/>
    </row>
    <row x14ac:dyDescent="0.25" r="327" customHeight="1" ht="17.45">
      <c r="A327" s="235">
        <f>A326</f>
        <v>25569.375</v>
      </c>
      <c r="B327" s="186" t="s">
        <v>151</v>
      </c>
      <c r="C327" s="180"/>
      <c r="D327" s="180">
        <v>12</v>
      </c>
      <c r="E327" s="180"/>
      <c r="F327" s="180"/>
      <c r="G327" s="180">
        <f>SUM(C327:F327)</f>
      </c>
      <c r="H327" s="125">
        <v>5000</v>
      </c>
      <c r="I327" s="125">
        <f>G327*H327</f>
      </c>
      <c r="J327" s="125">
        <f>I327*0.1</f>
      </c>
      <c r="K327" s="125">
        <f>SUM(I327:J327)</f>
      </c>
      <c r="L327" s="229"/>
      <c r="M327" s="87"/>
      <c r="N327" s="87"/>
      <c r="O327" s="87"/>
      <c r="P327" s="87"/>
      <c r="Q327" s="87"/>
      <c r="R327" s="87"/>
      <c r="S327" s="87"/>
      <c r="T327" s="87"/>
      <c r="U327" s="175"/>
      <c r="V327" s="87"/>
      <c r="W327" s="87"/>
      <c r="X327" s="87"/>
      <c r="Y327" s="87"/>
      <c r="Z327" s="87"/>
      <c r="AA327" s="87"/>
      <c r="AB327" s="86"/>
      <c r="AC327" s="87"/>
    </row>
    <row x14ac:dyDescent="0.25" r="328" customHeight="1" ht="17.45">
      <c r="A328" s="235">
        <f>A324</f>
        <v>25569.375</v>
      </c>
      <c r="B328" s="186" t="s">
        <v>105</v>
      </c>
      <c r="C328" s="180"/>
      <c r="D328" s="180">
        <v>28</v>
      </c>
      <c r="E328" s="180"/>
      <c r="F328" s="180"/>
      <c r="G328" s="180">
        <f>SUM(C328:F328)</f>
      </c>
      <c r="H328" s="125">
        <v>7000</v>
      </c>
      <c r="I328" s="125">
        <f>G328*H328</f>
      </c>
      <c r="J328" s="125"/>
      <c r="K328" s="125">
        <f>SUM(I328:J328)</f>
      </c>
      <c r="L328" s="229"/>
      <c r="M328" s="87"/>
      <c r="N328" s="87"/>
      <c r="O328" s="87"/>
      <c r="P328" s="87"/>
      <c r="Q328" s="87"/>
      <c r="R328" s="87"/>
      <c r="S328" s="87"/>
      <c r="T328" s="87"/>
      <c r="U328" s="175"/>
      <c r="V328" s="87"/>
      <c r="W328" s="87"/>
      <c r="X328" s="87"/>
      <c r="Y328" s="87"/>
      <c r="Z328" s="87"/>
      <c r="AA328" s="87"/>
      <c r="AB328" s="86"/>
      <c r="AC328" s="87"/>
    </row>
    <row x14ac:dyDescent="0.25" r="329" customHeight="1" ht="17.45">
      <c r="A329" s="235">
        <f>A324</f>
        <v>25569.375</v>
      </c>
      <c r="B329" s="186" t="s">
        <v>23</v>
      </c>
      <c r="C329" s="180"/>
      <c r="D329" s="180">
        <v>13</v>
      </c>
      <c r="E329" s="180"/>
      <c r="F329" s="180"/>
      <c r="G329" s="180">
        <f>SUM(C329:F329)</f>
      </c>
      <c r="H329" s="125">
        <v>6000</v>
      </c>
      <c r="I329" s="125">
        <f>G329*H329</f>
      </c>
      <c r="J329" s="125">
        <f>I329*0.1</f>
      </c>
      <c r="K329" s="125">
        <f>SUM(I329:J329)</f>
      </c>
      <c r="L329" s="229"/>
      <c r="M329" s="87"/>
      <c r="N329" s="87"/>
      <c r="O329" s="87"/>
      <c r="P329" s="87"/>
      <c r="Q329" s="87"/>
      <c r="R329" s="87"/>
      <c r="S329" s="87"/>
      <c r="T329" s="87"/>
      <c r="U329" s="175"/>
      <c r="V329" s="87"/>
      <c r="W329" s="87"/>
      <c r="X329" s="87"/>
      <c r="Y329" s="87"/>
      <c r="Z329" s="87"/>
      <c r="AA329" s="87"/>
      <c r="AB329" s="86"/>
      <c r="AC329" s="87"/>
    </row>
    <row x14ac:dyDescent="0.25" r="330" customHeight="1" ht="17.45">
      <c r="A330" s="235">
        <f>A329</f>
        <v>25569.375</v>
      </c>
      <c r="B330" s="186" t="s">
        <v>40</v>
      </c>
      <c r="C330" s="180"/>
      <c r="D330" s="180">
        <v>13</v>
      </c>
      <c r="E330" s="180"/>
      <c r="F330" s="180"/>
      <c r="G330" s="180">
        <f>SUM(C330:F330)</f>
      </c>
      <c r="H330" s="125">
        <v>6500</v>
      </c>
      <c r="I330" s="125">
        <f>G330*H330</f>
      </c>
      <c r="J330" s="125">
        <f>I330*0.1</f>
      </c>
      <c r="K330" s="125">
        <f>SUM(I330:J330)</f>
      </c>
      <c r="L330" s="229"/>
      <c r="M330" s="87"/>
      <c r="N330" s="87"/>
      <c r="O330" s="87"/>
      <c r="P330" s="87"/>
      <c r="Q330" s="87"/>
      <c r="R330" s="87"/>
      <c r="S330" s="87"/>
      <c r="T330" s="87"/>
      <c r="U330" s="175"/>
      <c r="V330" s="87"/>
      <c r="W330" s="87"/>
      <c r="X330" s="87"/>
      <c r="Y330" s="87"/>
      <c r="Z330" s="87"/>
      <c r="AA330" s="87"/>
      <c r="AB330" s="86"/>
      <c r="AC330" s="87"/>
    </row>
    <row x14ac:dyDescent="0.25" r="331" customHeight="1" ht="17.45">
      <c r="A331" s="235">
        <f>A327</f>
        <v>25569.375</v>
      </c>
      <c r="B331" s="186"/>
      <c r="C331" s="180"/>
      <c r="D331" s="180"/>
      <c r="E331" s="180"/>
      <c r="F331" s="180"/>
      <c r="G331" s="180">
        <f>SUM(C331:F331)</f>
      </c>
      <c r="H331" s="125"/>
      <c r="I331" s="125">
        <f>G331*H331</f>
      </c>
      <c r="J331" s="125">
        <f>I331*0.1</f>
      </c>
      <c r="K331" s="125">
        <f>SUM(I331:J331)</f>
      </c>
      <c r="L331" s="229"/>
      <c r="M331" s="87"/>
      <c r="N331" s="87"/>
      <c r="O331" s="87"/>
      <c r="P331" s="87"/>
      <c r="Q331" s="87"/>
      <c r="R331" s="87"/>
      <c r="S331" s="87"/>
      <c r="T331" s="87"/>
      <c r="U331" s="175"/>
      <c r="V331" s="87"/>
      <c r="W331" s="87"/>
      <c r="X331" s="87"/>
      <c r="Y331" s="87"/>
      <c r="Z331" s="87"/>
      <c r="AA331" s="87"/>
      <c r="AB331" s="86"/>
      <c r="AC331" s="87"/>
    </row>
    <row x14ac:dyDescent="0.25" r="332" customHeight="1" ht="17.45">
      <c r="A332" s="235">
        <f>A327</f>
        <v>25569.375</v>
      </c>
      <c r="B332" s="186"/>
      <c r="C332" s="180"/>
      <c r="D332" s="180"/>
      <c r="E332" s="180"/>
      <c r="F332" s="180"/>
      <c r="G332" s="180">
        <f>SUM(C332:F332)</f>
      </c>
      <c r="H332" s="125"/>
      <c r="I332" s="125">
        <f>G332*H332</f>
      </c>
      <c r="J332" s="125">
        <f>I332*0.1</f>
      </c>
      <c r="K332" s="125">
        <f>SUM(I332:J332)</f>
      </c>
      <c r="L332" s="229"/>
      <c r="M332" s="87"/>
      <c r="N332" s="87"/>
      <c r="O332" s="87"/>
      <c r="P332" s="87"/>
      <c r="Q332" s="87"/>
      <c r="R332" s="87"/>
      <c r="S332" s="87"/>
      <c r="T332" s="87"/>
      <c r="U332" s="175"/>
      <c r="V332" s="87"/>
      <c r="W332" s="87"/>
      <c r="X332" s="87"/>
      <c r="Y332" s="87"/>
      <c r="Z332" s="87"/>
      <c r="AA332" s="87"/>
      <c r="AB332" s="86"/>
      <c r="AC332" s="87"/>
    </row>
    <row x14ac:dyDescent="0.25" r="333" customHeight="1" ht="17.45">
      <c r="A333" s="235">
        <f>A332</f>
        <v>25569.375</v>
      </c>
      <c r="B333" s="179"/>
      <c r="C333" s="180"/>
      <c r="D333" s="180"/>
      <c r="E333" s="180"/>
      <c r="F333" s="180"/>
      <c r="G333" s="180">
        <f>SUM(C333:F333)</f>
      </c>
      <c r="H333" s="125"/>
      <c r="I333" s="125">
        <f>G333*H333</f>
      </c>
      <c r="J333" s="125">
        <v>0</v>
      </c>
      <c r="K333" s="125">
        <f>SUM(I333:J333)</f>
      </c>
      <c r="L333" s="229"/>
      <c r="M333" s="87"/>
      <c r="N333" s="87"/>
      <c r="O333" s="87"/>
      <c r="P333" s="87"/>
      <c r="Q333" s="87"/>
      <c r="R333" s="87"/>
      <c r="S333" s="87"/>
      <c r="T333" s="87"/>
      <c r="U333" s="175"/>
      <c r="V333" s="87"/>
      <c r="W333" s="87"/>
      <c r="X333" s="87"/>
      <c r="Y333" s="87"/>
      <c r="Z333" s="87"/>
      <c r="AA333" s="87"/>
      <c r="AB333" s="86"/>
      <c r="AC333" s="87"/>
    </row>
    <row x14ac:dyDescent="0.25" r="334" customHeight="1" ht="17.45">
      <c r="A334" s="243">
        <f>A333</f>
        <v>25569.375</v>
      </c>
      <c r="B334" s="190" t="s">
        <v>155</v>
      </c>
      <c r="C334" s="191">
        <f>SUM(C288:C333)</f>
      </c>
      <c r="D334" s="191">
        <f>SUM(D288:D333)</f>
      </c>
      <c r="E334" s="191">
        <f>SUM(E288:E333)</f>
      </c>
      <c r="F334" s="191">
        <f>SUM(F288:F333)</f>
      </c>
      <c r="G334" s="191">
        <f>SUM(G288:G333)</f>
      </c>
      <c r="H334" s="191"/>
      <c r="I334" s="191">
        <f>SUM(I288:I333)</f>
      </c>
      <c r="J334" s="191">
        <f>SUM(J288:J333)</f>
      </c>
      <c r="K334" s="191">
        <f>SUM(K288:K333)</f>
      </c>
      <c r="L334" s="229"/>
      <c r="M334" s="87"/>
      <c r="N334" s="87"/>
      <c r="O334" s="87"/>
      <c r="P334" s="87"/>
      <c r="Q334" s="87"/>
      <c r="R334" s="87"/>
      <c r="S334" s="87"/>
      <c r="T334" s="87"/>
      <c r="U334" s="175"/>
      <c r="V334" s="87"/>
      <c r="W334" s="87"/>
      <c r="X334" s="87"/>
      <c r="Y334" s="87"/>
      <c r="Z334" s="87"/>
      <c r="AA334" s="87"/>
      <c r="AB334" s="86"/>
      <c r="AC334" s="87"/>
    </row>
    <row x14ac:dyDescent="0.25" r="335" customHeight="1" ht="17.45">
      <c r="A335" s="235">
        <f>A334</f>
        <v>25569.375</v>
      </c>
      <c r="B335" s="186" t="s">
        <v>113</v>
      </c>
      <c r="C335" s="180"/>
      <c r="D335" s="180">
        <v>44</v>
      </c>
      <c r="E335" s="180">
        <v>50</v>
      </c>
      <c r="F335" s="180"/>
      <c r="G335" s="180">
        <f>SUM(C335:F335)</f>
      </c>
      <c r="H335" s="125">
        <v>6500</v>
      </c>
      <c r="I335" s="125">
        <f>G335*H335</f>
      </c>
      <c r="J335" s="185"/>
      <c r="K335" s="125">
        <f>SUM(I335:J335)</f>
      </c>
      <c r="L335" s="229"/>
      <c r="M335" s="87"/>
      <c r="N335" s="87"/>
      <c r="O335" s="87"/>
      <c r="P335" s="87"/>
      <c r="Q335" s="87"/>
      <c r="R335" s="87"/>
      <c r="S335" s="87"/>
      <c r="T335" s="87"/>
      <c r="U335" s="175"/>
      <c r="V335" s="87"/>
      <c r="W335" s="87"/>
      <c r="X335" s="87"/>
      <c r="Y335" s="87"/>
      <c r="Z335" s="87"/>
      <c r="AA335" s="87"/>
      <c r="AB335" s="86"/>
      <c r="AC335" s="87"/>
    </row>
    <row x14ac:dyDescent="0.25" r="336" customHeight="1" ht="17.45">
      <c r="A336" s="235">
        <f>A335</f>
        <v>25569.375</v>
      </c>
      <c r="B336" s="186" t="s">
        <v>156</v>
      </c>
      <c r="C336" s="180"/>
      <c r="D336" s="180">
        <v>6</v>
      </c>
      <c r="E336" s="180">
        <v>5</v>
      </c>
      <c r="F336" s="180"/>
      <c r="G336" s="180">
        <f>SUM(C336:F336)</f>
      </c>
      <c r="H336" s="125">
        <v>6500</v>
      </c>
      <c r="I336" s="125">
        <f>G336*H336</f>
      </c>
      <c r="J336" s="185"/>
      <c r="K336" s="125">
        <f>SUM(I336:J336)</f>
      </c>
      <c r="L336" s="229"/>
      <c r="M336" s="87"/>
      <c r="N336" s="87"/>
      <c r="O336" s="87"/>
      <c r="P336" s="87"/>
      <c r="Q336" s="87"/>
      <c r="R336" s="87"/>
      <c r="S336" s="87"/>
      <c r="T336" s="87"/>
      <c r="U336" s="175"/>
      <c r="V336" s="87"/>
      <c r="W336" s="87"/>
      <c r="X336" s="87"/>
      <c r="Y336" s="87"/>
      <c r="Z336" s="87"/>
      <c r="AA336" s="87"/>
      <c r="AB336" s="86"/>
      <c r="AC336" s="87"/>
    </row>
    <row x14ac:dyDescent="0.25" r="337" customHeight="1" ht="17.45">
      <c r="A337" s="235">
        <f>A336</f>
        <v>25569.375</v>
      </c>
      <c r="B337" s="186" t="s">
        <v>112</v>
      </c>
      <c r="C337" s="180"/>
      <c r="D337" s="180">
        <v>10</v>
      </c>
      <c r="E337" s="180">
        <v>10</v>
      </c>
      <c r="F337" s="180"/>
      <c r="G337" s="180">
        <f>SUM(C337:F337)</f>
      </c>
      <c r="H337" s="125">
        <v>6900</v>
      </c>
      <c r="I337" s="125">
        <f>G337*H337</f>
      </c>
      <c r="J337" s="185"/>
      <c r="K337" s="125">
        <f>SUM(I337:J337)</f>
      </c>
      <c r="L337" s="229"/>
      <c r="M337" s="87"/>
      <c r="N337" s="87"/>
      <c r="O337" s="87"/>
      <c r="P337" s="87"/>
      <c r="Q337" s="87"/>
      <c r="R337" s="87"/>
      <c r="S337" s="87"/>
      <c r="T337" s="87"/>
      <c r="U337" s="175"/>
      <c r="V337" s="87"/>
      <c r="W337" s="87"/>
      <c r="X337" s="87"/>
      <c r="Y337" s="87"/>
      <c r="Z337" s="87"/>
      <c r="AA337" s="87"/>
      <c r="AB337" s="86"/>
      <c r="AC337" s="87"/>
    </row>
    <row x14ac:dyDescent="0.25" r="338" customHeight="1" ht="17.45">
      <c r="A338" s="235">
        <f>A337</f>
        <v>25569.375</v>
      </c>
      <c r="B338" s="179"/>
      <c r="C338" s="180"/>
      <c r="D338" s="180"/>
      <c r="E338" s="180"/>
      <c r="F338" s="180"/>
      <c r="G338" s="180">
        <f>SUM(C338:F338)</f>
      </c>
      <c r="H338" s="125"/>
      <c r="I338" s="125">
        <f>G338*H338</f>
      </c>
      <c r="J338" s="185"/>
      <c r="K338" s="125">
        <f>SUM(I338:J338)</f>
      </c>
      <c r="L338" s="229"/>
      <c r="M338" s="87"/>
      <c r="N338" s="87"/>
      <c r="O338" s="87"/>
      <c r="P338" s="87"/>
      <c r="Q338" s="87"/>
      <c r="R338" s="87"/>
      <c r="S338" s="87"/>
      <c r="T338" s="87"/>
      <c r="U338" s="175"/>
      <c r="V338" s="87"/>
      <c r="W338" s="87"/>
      <c r="X338" s="87"/>
      <c r="Y338" s="87"/>
      <c r="Z338" s="87"/>
      <c r="AA338" s="87"/>
      <c r="AB338" s="86"/>
      <c r="AC338" s="87"/>
    </row>
    <row x14ac:dyDescent="0.25" r="339" customHeight="1" ht="17.45">
      <c r="A339" s="235">
        <f>A338</f>
        <v>25569.375</v>
      </c>
      <c r="B339" s="179"/>
      <c r="C339" s="180"/>
      <c r="D339" s="180"/>
      <c r="E339" s="180"/>
      <c r="F339" s="180"/>
      <c r="G339" s="180">
        <f>SUM(C339:F339)</f>
      </c>
      <c r="H339" s="125"/>
      <c r="I339" s="125">
        <f>G339*H339</f>
      </c>
      <c r="J339" s="185"/>
      <c r="K339" s="125">
        <f>SUM(I339:J339)</f>
      </c>
      <c r="L339" s="229"/>
      <c r="M339" s="87"/>
      <c r="N339" s="87"/>
      <c r="O339" s="87"/>
      <c r="P339" s="87"/>
      <c r="Q339" s="87"/>
      <c r="R339" s="87"/>
      <c r="S339" s="87"/>
      <c r="T339" s="87"/>
      <c r="U339" s="175"/>
      <c r="V339" s="87"/>
      <c r="W339" s="87"/>
      <c r="X339" s="87"/>
      <c r="Y339" s="87"/>
      <c r="Z339" s="87"/>
      <c r="AA339" s="87"/>
      <c r="AB339" s="86"/>
      <c r="AC339" s="87"/>
    </row>
    <row x14ac:dyDescent="0.25" r="340" customHeight="1" ht="17.45">
      <c r="A340" s="235">
        <f>A339</f>
        <v>25569.375</v>
      </c>
      <c r="B340" s="179"/>
      <c r="C340" s="180"/>
      <c r="D340" s="180"/>
      <c r="E340" s="180"/>
      <c r="F340" s="180"/>
      <c r="G340" s="180">
        <f>SUM(C340:F340)</f>
      </c>
      <c r="H340" s="125"/>
      <c r="I340" s="125">
        <f>G340*H340</f>
      </c>
      <c r="J340" s="185"/>
      <c r="K340" s="125">
        <f>SUM(I340:J340)</f>
      </c>
      <c r="L340" s="229"/>
      <c r="M340" s="87"/>
      <c r="N340" s="87"/>
      <c r="O340" s="87"/>
      <c r="P340" s="87"/>
      <c r="Q340" s="87"/>
      <c r="R340" s="87"/>
      <c r="S340" s="87"/>
      <c r="T340" s="87"/>
      <c r="U340" s="175"/>
      <c r="V340" s="87"/>
      <c r="W340" s="87"/>
      <c r="X340" s="87"/>
      <c r="Y340" s="87"/>
      <c r="Z340" s="87"/>
      <c r="AA340" s="87"/>
      <c r="AB340" s="86"/>
      <c r="AC340" s="87"/>
    </row>
    <row x14ac:dyDescent="0.25" r="341" customHeight="1" ht="17.45">
      <c r="A341" s="235">
        <f>A340</f>
        <v>25569.375</v>
      </c>
      <c r="B341" s="179"/>
      <c r="C341" s="180"/>
      <c r="D341" s="180"/>
      <c r="E341" s="180"/>
      <c r="F341" s="180"/>
      <c r="G341" s="180">
        <f>SUM(C341:F341)</f>
      </c>
      <c r="H341" s="125"/>
      <c r="I341" s="125">
        <f>G341*H341</f>
      </c>
      <c r="J341" s="185"/>
      <c r="K341" s="125">
        <f>SUM(I341:J341)</f>
      </c>
      <c r="L341" s="229"/>
      <c r="M341" s="87"/>
      <c r="N341" s="87"/>
      <c r="O341" s="87"/>
      <c r="P341" s="87"/>
      <c r="Q341" s="87"/>
      <c r="R341" s="87"/>
      <c r="S341" s="87"/>
      <c r="T341" s="87"/>
      <c r="U341" s="175"/>
      <c r="V341" s="87"/>
      <c r="W341" s="87"/>
      <c r="X341" s="87"/>
      <c r="Y341" s="87"/>
      <c r="Z341" s="87"/>
      <c r="AA341" s="87"/>
      <c r="AB341" s="86"/>
      <c r="AC341" s="87"/>
    </row>
    <row x14ac:dyDescent="0.25" r="342" customHeight="1" ht="17.45">
      <c r="A342" s="235">
        <f>A341</f>
        <v>25569.375</v>
      </c>
      <c r="B342" s="179"/>
      <c r="C342" s="180"/>
      <c r="D342" s="180"/>
      <c r="E342" s="180"/>
      <c r="F342" s="180"/>
      <c r="G342" s="180">
        <f>SUM(C342:F342)</f>
      </c>
      <c r="H342" s="125"/>
      <c r="I342" s="125">
        <f>G342*H342</f>
      </c>
      <c r="J342" s="185"/>
      <c r="K342" s="125">
        <f>SUM(I342:J342)</f>
      </c>
      <c r="L342" s="229"/>
      <c r="M342" s="87"/>
      <c r="N342" s="87"/>
      <c r="O342" s="87"/>
      <c r="P342" s="87"/>
      <c r="Q342" s="87"/>
      <c r="R342" s="87"/>
      <c r="S342" s="87"/>
      <c r="T342" s="87"/>
      <c r="U342" s="175"/>
      <c r="V342" s="87"/>
      <c r="W342" s="87"/>
      <c r="X342" s="87"/>
      <c r="Y342" s="87"/>
      <c r="Z342" s="87"/>
      <c r="AA342" s="87"/>
      <c r="AB342" s="86"/>
      <c r="AC342" s="87"/>
    </row>
    <row x14ac:dyDescent="0.25" r="343" customHeight="1" ht="17.45">
      <c r="A343" s="243">
        <f>A342</f>
        <v>25569.375</v>
      </c>
      <c r="B343" s="190" t="s">
        <v>157</v>
      </c>
      <c r="C343" s="191">
        <f>SUM(C335:C342)</f>
      </c>
      <c r="D343" s="191">
        <f>SUM(D335:D342)</f>
      </c>
      <c r="E343" s="191">
        <f>SUM(E335:E342)</f>
      </c>
      <c r="F343" s="191">
        <f>SUM(F335:F342)</f>
      </c>
      <c r="G343" s="191">
        <f>SUM(G335:G342)</f>
      </c>
      <c r="H343" s="201"/>
      <c r="I343" s="201">
        <f>SUM(I335:I342)</f>
      </c>
      <c r="J343" s="201"/>
      <c r="K343" s="202">
        <f>SUM(K335:K342)</f>
      </c>
      <c r="L343" s="229"/>
      <c r="M343" s="87"/>
      <c r="N343" s="87"/>
      <c r="O343" s="87"/>
      <c r="P343" s="87"/>
      <c r="Q343" s="87"/>
      <c r="R343" s="87"/>
      <c r="S343" s="87"/>
      <c r="T343" s="87"/>
      <c r="U343" s="175"/>
      <c r="V343" s="87"/>
      <c r="W343" s="87"/>
      <c r="X343" s="87"/>
      <c r="Y343" s="87"/>
      <c r="Z343" s="87"/>
      <c r="AA343" s="87"/>
      <c r="AB343" s="86"/>
      <c r="AC343" s="87"/>
    </row>
    <row x14ac:dyDescent="0.25" r="344" customHeight="1" ht="17.25" hidden="1">
      <c r="A344" s="226" t="s">
        <v>128</v>
      </c>
      <c r="B344" s="173" t="s">
        <v>2</v>
      </c>
      <c r="C344" s="174" t="s">
        <v>129</v>
      </c>
      <c r="D344" s="174" t="s">
        <v>130</v>
      </c>
      <c r="E344" s="174" t="s">
        <v>131</v>
      </c>
      <c r="F344" s="174" t="s">
        <v>132</v>
      </c>
      <c r="G344" s="174" t="s">
        <v>133</v>
      </c>
      <c r="H344" s="174" t="s">
        <v>7</v>
      </c>
      <c r="I344" s="174" t="s">
        <v>134</v>
      </c>
      <c r="J344" s="174" t="s">
        <v>90</v>
      </c>
      <c r="K344" s="174" t="s">
        <v>135</v>
      </c>
      <c r="L344" s="229"/>
      <c r="M344" s="87"/>
      <c r="N344" s="87"/>
      <c r="O344" s="87"/>
      <c r="P344" s="87"/>
      <c r="Q344" s="87"/>
      <c r="R344" s="87"/>
      <c r="S344" s="87"/>
      <c r="T344" s="87"/>
      <c r="U344" s="175"/>
      <c r="V344" s="87"/>
      <c r="W344" s="87"/>
      <c r="X344" s="87"/>
      <c r="Y344" s="87"/>
      <c r="Z344" s="87"/>
      <c r="AA344" s="87"/>
      <c r="AB344" s="86"/>
      <c r="AC344" s="87"/>
    </row>
    <row x14ac:dyDescent="0.25" r="345" customHeight="1" ht="17.45">
      <c r="A345" s="235">
        <f>A343+1</f>
        <v>25569.375</v>
      </c>
      <c r="B345" s="179" t="s">
        <v>46</v>
      </c>
      <c r="C345" s="183" t="s">
        <v>14</v>
      </c>
      <c r="D345" s="180">
        <v>14</v>
      </c>
      <c r="E345" s="180">
        <v>6</v>
      </c>
      <c r="F345" s="180"/>
      <c r="G345" s="180">
        <f>SUM(C345:F345)</f>
      </c>
      <c r="H345" s="237">
        <v>5500</v>
      </c>
      <c r="I345" s="125">
        <f>G345*H345</f>
      </c>
      <c r="J345" s="125">
        <f>I345*0.1</f>
      </c>
      <c r="K345" s="125">
        <f>SUM(I345:J345)</f>
      </c>
      <c r="L345" s="229"/>
      <c r="M345" s="87"/>
      <c r="N345" s="87"/>
      <c r="O345" s="87"/>
      <c r="P345" s="87"/>
      <c r="Q345" s="87"/>
      <c r="R345" s="87"/>
      <c r="S345" s="87"/>
      <c r="T345" s="87"/>
      <c r="U345" s="175"/>
      <c r="V345" s="87"/>
      <c r="W345" s="87"/>
      <c r="X345" s="87"/>
      <c r="Y345" s="87"/>
      <c r="Z345" s="87"/>
      <c r="AA345" s="87"/>
      <c r="AB345" s="86"/>
      <c r="AC345" s="87"/>
    </row>
    <row x14ac:dyDescent="0.25" r="346" customHeight="1" ht="17.45">
      <c r="A346" s="235">
        <f>A345</f>
        <v>25569.375</v>
      </c>
      <c r="B346" s="179" t="s">
        <v>137</v>
      </c>
      <c r="C346" s="180"/>
      <c r="D346" s="180">
        <f>136-45</f>
      </c>
      <c r="E346" s="180">
        <v>13</v>
      </c>
      <c r="F346" s="180">
        <v>17</v>
      </c>
      <c r="G346" s="180">
        <f>SUM(C346:F346)</f>
      </c>
      <c r="H346" s="237">
        <v>4500</v>
      </c>
      <c r="I346" s="125">
        <f>G346*H346</f>
      </c>
      <c r="J346" s="125">
        <f>I346*0.1</f>
      </c>
      <c r="K346" s="125">
        <f>SUM(I346:J346)</f>
      </c>
      <c r="L346" s="229"/>
      <c r="M346" s="87"/>
      <c r="N346" s="87"/>
      <c r="O346" s="87"/>
      <c r="P346" s="87"/>
      <c r="Q346" s="87"/>
      <c r="R346" s="87"/>
      <c r="S346" s="87"/>
      <c r="T346" s="87"/>
      <c r="U346" s="175"/>
      <c r="V346" s="87"/>
      <c r="W346" s="87"/>
      <c r="X346" s="87"/>
      <c r="Y346" s="87"/>
      <c r="Z346" s="87"/>
      <c r="AA346" s="87"/>
      <c r="AB346" s="86"/>
      <c r="AC346" s="87"/>
    </row>
    <row x14ac:dyDescent="0.25" r="347" customHeight="1" ht="17.45">
      <c r="A347" s="235">
        <f>A346</f>
        <v>25569.375</v>
      </c>
      <c r="B347" s="179" t="s">
        <v>178</v>
      </c>
      <c r="C347" s="180"/>
      <c r="D347" s="180">
        <v>45</v>
      </c>
      <c r="E347" s="180"/>
      <c r="F347" s="180"/>
      <c r="G347" s="180">
        <f>SUBTOTAL(9,C347:F347)</f>
      </c>
      <c r="H347" s="182">
        <v>5000</v>
      </c>
      <c r="I347" s="125">
        <f>G347*H347</f>
      </c>
      <c r="J347" s="125">
        <f>I347*0.1</f>
      </c>
      <c r="K347" s="125">
        <f>SUM(I347:J347)</f>
      </c>
      <c r="L347" s="229"/>
      <c r="M347" s="87"/>
      <c r="N347" s="87"/>
      <c r="O347" s="87"/>
      <c r="P347" s="87"/>
      <c r="Q347" s="87"/>
      <c r="R347" s="87"/>
      <c r="S347" s="87"/>
      <c r="T347" s="87"/>
      <c r="U347" s="175"/>
      <c r="V347" s="87"/>
      <c r="W347" s="87"/>
      <c r="X347" s="87"/>
      <c r="Y347" s="87"/>
      <c r="Z347" s="87"/>
      <c r="AA347" s="87"/>
      <c r="AB347" s="86"/>
      <c r="AC347" s="87"/>
    </row>
    <row x14ac:dyDescent="0.25" r="348" customHeight="1" ht="17.45">
      <c r="A348" s="235">
        <f>A347</f>
        <v>25569.375</v>
      </c>
      <c r="B348" s="179" t="s">
        <v>13</v>
      </c>
      <c r="C348" s="180"/>
      <c r="D348" s="180">
        <v>12</v>
      </c>
      <c r="E348" s="180">
        <v>4</v>
      </c>
      <c r="F348" s="180"/>
      <c r="G348" s="180">
        <f>SUM(C348:F348)</f>
      </c>
      <c r="H348" s="125">
        <v>6000</v>
      </c>
      <c r="I348" s="125">
        <f>G348*H348</f>
      </c>
      <c r="J348" s="125">
        <f>I348*0.1</f>
      </c>
      <c r="K348" s="125">
        <f>SUM(I348:J348)</f>
      </c>
      <c r="L348" s="229"/>
      <c r="M348" s="87"/>
      <c r="N348" s="87"/>
      <c r="O348" s="87"/>
      <c r="P348" s="87"/>
      <c r="Q348" s="87"/>
      <c r="R348" s="87"/>
      <c r="S348" s="87"/>
      <c r="T348" s="87"/>
      <c r="U348" s="175"/>
      <c r="V348" s="87"/>
      <c r="W348" s="87"/>
      <c r="X348" s="87"/>
      <c r="Y348" s="87"/>
      <c r="Z348" s="87"/>
      <c r="AA348" s="87"/>
      <c r="AB348" s="86"/>
      <c r="AC348" s="87"/>
    </row>
    <row x14ac:dyDescent="0.25" r="349" customHeight="1" ht="17.45">
      <c r="A349" s="235">
        <f>A348</f>
        <v>25569.375</v>
      </c>
      <c r="B349" s="179" t="s">
        <v>58</v>
      </c>
      <c r="C349" s="183" t="s">
        <v>14</v>
      </c>
      <c r="D349" s="180">
        <v>14</v>
      </c>
      <c r="E349" s="180">
        <v>7</v>
      </c>
      <c r="F349" s="180"/>
      <c r="G349" s="180">
        <f>SUM(C349:F349)</f>
      </c>
      <c r="H349" s="182">
        <v>5500</v>
      </c>
      <c r="I349" s="125">
        <f>G349*H349</f>
      </c>
      <c r="J349" s="125">
        <f>I349*0.1</f>
      </c>
      <c r="K349" s="125">
        <f>SUM(I349:J349)</f>
      </c>
      <c r="L349" s="229"/>
      <c r="M349" s="87"/>
      <c r="N349" s="87"/>
      <c r="O349" s="87"/>
      <c r="P349" s="87"/>
      <c r="Q349" s="87"/>
      <c r="R349" s="87"/>
      <c r="S349" s="87"/>
      <c r="T349" s="87"/>
      <c r="U349" s="175"/>
      <c r="V349" s="87"/>
      <c r="W349" s="87"/>
      <c r="X349" s="87"/>
      <c r="Y349" s="87"/>
      <c r="Z349" s="87"/>
      <c r="AA349" s="87"/>
      <c r="AB349" s="86"/>
      <c r="AC349" s="87"/>
    </row>
    <row x14ac:dyDescent="0.25" r="350" customHeight="1" ht="17.45">
      <c r="A350" s="235">
        <f>A349</f>
        <v>25569.375</v>
      </c>
      <c r="B350" s="179" t="s">
        <v>147</v>
      </c>
      <c r="C350" s="183">
        <v>5</v>
      </c>
      <c r="D350" s="180">
        <v>40</v>
      </c>
      <c r="E350" s="180">
        <v>25</v>
      </c>
      <c r="F350" s="180">
        <v>16</v>
      </c>
      <c r="G350" s="180">
        <f>SUM(C350:F350)</f>
      </c>
      <c r="H350" s="125">
        <v>5000</v>
      </c>
      <c r="I350" s="125">
        <f>G350*H350</f>
      </c>
      <c r="J350" s="125">
        <f>I350*0.1</f>
      </c>
      <c r="K350" s="125">
        <f>SUM(I350:J350)</f>
      </c>
      <c r="L350" s="229"/>
      <c r="M350" s="87"/>
      <c r="N350" s="87"/>
      <c r="O350" s="87"/>
      <c r="P350" s="87"/>
      <c r="Q350" s="87"/>
      <c r="R350" s="87"/>
      <c r="S350" s="87"/>
      <c r="T350" s="87"/>
      <c r="U350" s="175"/>
      <c r="V350" s="87"/>
      <c r="W350" s="87"/>
      <c r="X350" s="87"/>
      <c r="Y350" s="87"/>
      <c r="Z350" s="87"/>
      <c r="AA350" s="87"/>
      <c r="AB350" s="86"/>
      <c r="AC350" s="87"/>
    </row>
    <row x14ac:dyDescent="0.25" r="351" customHeight="1" ht="17.45">
      <c r="A351" s="235">
        <f>A350</f>
        <v>25569.375</v>
      </c>
      <c r="B351" s="179" t="s">
        <v>27</v>
      </c>
      <c r="C351" s="180"/>
      <c r="D351" s="180">
        <v>10</v>
      </c>
      <c r="E351" s="180">
        <v>10</v>
      </c>
      <c r="F351" s="180"/>
      <c r="G351" s="180">
        <f>SUM(C351:F351)</f>
      </c>
      <c r="H351" s="125">
        <v>5500</v>
      </c>
      <c r="I351" s="125">
        <f>G351*H351</f>
      </c>
      <c r="J351" s="125">
        <f>I351*0.1</f>
      </c>
      <c r="K351" s="125">
        <f>SUM(I351:J351)</f>
      </c>
      <c r="L351" s="229"/>
      <c r="M351" s="87"/>
      <c r="N351" s="87"/>
      <c r="O351" s="87"/>
      <c r="P351" s="87"/>
      <c r="Q351" s="87"/>
      <c r="R351" s="87"/>
      <c r="S351" s="87"/>
      <c r="T351" s="87"/>
      <c r="U351" s="175"/>
      <c r="V351" s="87"/>
      <c r="W351" s="87"/>
      <c r="X351" s="87"/>
      <c r="Y351" s="87"/>
      <c r="Z351" s="87"/>
      <c r="AA351" s="87"/>
      <c r="AB351" s="86"/>
      <c r="AC351" s="87"/>
    </row>
    <row x14ac:dyDescent="0.25" r="352" customHeight="1" ht="17.45">
      <c r="A352" s="235">
        <f>A351</f>
        <v>25569.375</v>
      </c>
      <c r="B352" s="179" t="s">
        <v>20</v>
      </c>
      <c r="C352" s="180"/>
      <c r="D352" s="180">
        <v>61</v>
      </c>
      <c r="E352" s="180"/>
      <c r="F352" s="180"/>
      <c r="G352" s="180">
        <f>SUM(C352:F352)</f>
      </c>
      <c r="H352" s="237">
        <v>5500</v>
      </c>
      <c r="I352" s="125">
        <f>G352*H352</f>
      </c>
      <c r="J352" s="125">
        <f>I352*0.1</f>
      </c>
      <c r="K352" s="125">
        <f>SUM(I352:J352)</f>
      </c>
      <c r="L352" s="229"/>
      <c r="M352" s="87"/>
      <c r="N352" s="87"/>
      <c r="O352" s="87"/>
      <c r="P352" s="87"/>
      <c r="Q352" s="87"/>
      <c r="R352" s="87"/>
      <c r="S352" s="87"/>
      <c r="T352" s="87"/>
      <c r="U352" s="175"/>
      <c r="V352" s="87"/>
      <c r="W352" s="87"/>
      <c r="X352" s="87"/>
      <c r="Y352" s="87"/>
      <c r="Z352" s="87"/>
      <c r="AA352" s="87"/>
      <c r="AB352" s="86"/>
      <c r="AC352" s="87"/>
    </row>
    <row x14ac:dyDescent="0.25" r="353" customHeight="1" ht="17.45">
      <c r="A353" s="235">
        <f>A352</f>
        <v>25569.375</v>
      </c>
      <c r="B353" s="179" t="s">
        <v>31</v>
      </c>
      <c r="C353" s="180"/>
      <c r="D353" s="180">
        <v>25</v>
      </c>
      <c r="E353" s="180"/>
      <c r="F353" s="180"/>
      <c r="G353" s="180">
        <f>SUM(C353:F353)</f>
      </c>
      <c r="H353" s="125">
        <v>6000</v>
      </c>
      <c r="I353" s="125">
        <f>G353*H353</f>
      </c>
      <c r="J353" s="125">
        <f>I353*0.1</f>
      </c>
      <c r="K353" s="125">
        <f>SUM(I353:J353)</f>
      </c>
      <c r="L353" s="229"/>
      <c r="M353" s="87"/>
      <c r="N353" s="87"/>
      <c r="O353" s="87"/>
      <c r="P353" s="87"/>
      <c r="Q353" s="87"/>
      <c r="R353" s="87"/>
      <c r="S353" s="87"/>
      <c r="T353" s="87"/>
      <c r="U353" s="175"/>
      <c r="V353" s="87"/>
      <c r="W353" s="87"/>
      <c r="X353" s="87"/>
      <c r="Y353" s="87"/>
      <c r="Z353" s="87"/>
      <c r="AA353" s="87"/>
      <c r="AB353" s="86"/>
      <c r="AC353" s="87"/>
    </row>
    <row x14ac:dyDescent="0.25" r="354" customHeight="1" ht="17.45">
      <c r="A354" s="235">
        <f>A353</f>
        <v>25569.375</v>
      </c>
      <c r="B354" s="179" t="s">
        <v>71</v>
      </c>
      <c r="C354" s="180"/>
      <c r="D354" s="180">
        <v>25</v>
      </c>
      <c r="E354" s="180"/>
      <c r="F354" s="180"/>
      <c r="G354" s="180">
        <f>SUM(C354:F354)</f>
      </c>
      <c r="H354" s="125">
        <v>6000</v>
      </c>
      <c r="I354" s="125">
        <f>G354*H354</f>
      </c>
      <c r="J354" s="125">
        <f>I354*0.1</f>
      </c>
      <c r="K354" s="125">
        <f>SUM(I354:J354)</f>
      </c>
      <c r="L354" s="229"/>
      <c r="M354" s="87"/>
      <c r="N354" s="87"/>
      <c r="O354" s="87"/>
      <c r="P354" s="87"/>
      <c r="Q354" s="87"/>
      <c r="R354" s="87"/>
      <c r="S354" s="87"/>
      <c r="T354" s="87"/>
      <c r="U354" s="175"/>
      <c r="V354" s="87"/>
      <c r="W354" s="87"/>
      <c r="X354" s="87"/>
      <c r="Y354" s="87"/>
      <c r="Z354" s="87"/>
      <c r="AA354" s="87"/>
      <c r="AB354" s="86"/>
      <c r="AC354" s="87"/>
    </row>
    <row x14ac:dyDescent="0.25" r="355" customHeight="1" ht="17.45">
      <c r="A355" s="235">
        <f>A354</f>
        <v>25569.375</v>
      </c>
      <c r="B355" s="184" t="s">
        <v>49</v>
      </c>
      <c r="C355" s="180"/>
      <c r="D355" s="180">
        <v>13</v>
      </c>
      <c r="E355" s="180">
        <v>10</v>
      </c>
      <c r="F355" s="180">
        <v>6</v>
      </c>
      <c r="G355" s="180">
        <f>SUM(C355:F355)</f>
      </c>
      <c r="H355" s="182">
        <v>6000</v>
      </c>
      <c r="I355" s="125">
        <f>G355*H355</f>
      </c>
      <c r="J355" s="125">
        <f>I355*0.1</f>
      </c>
      <c r="K355" s="125">
        <f>SUM(I355:J355)</f>
      </c>
      <c r="L355" s="229"/>
      <c r="M355" s="87"/>
      <c r="N355" s="87"/>
      <c r="O355" s="87"/>
      <c r="P355" s="87"/>
      <c r="Q355" s="87"/>
      <c r="R355" s="87"/>
      <c r="S355" s="87"/>
      <c r="T355" s="87"/>
      <c r="U355" s="175"/>
      <c r="V355" s="87"/>
      <c r="W355" s="87"/>
      <c r="X355" s="87"/>
      <c r="Y355" s="87"/>
      <c r="Z355" s="87"/>
      <c r="AA355" s="87"/>
      <c r="AB355" s="86"/>
      <c r="AC355" s="87"/>
    </row>
    <row x14ac:dyDescent="0.25" r="356" customHeight="1" ht="17.45">
      <c r="A356" s="235">
        <f>A355</f>
        <v>25569.375</v>
      </c>
      <c r="B356" s="179" t="s">
        <v>9</v>
      </c>
      <c r="C356" s="180"/>
      <c r="D356" s="180">
        <v>39</v>
      </c>
      <c r="E356" s="180">
        <v>30</v>
      </c>
      <c r="F356" s="180"/>
      <c r="G356" s="180">
        <f>SUM(C356:F356)</f>
      </c>
      <c r="H356" s="125">
        <v>6000</v>
      </c>
      <c r="I356" s="125">
        <f>G356*H356</f>
      </c>
      <c r="J356" s="125">
        <f>I356*0.1</f>
      </c>
      <c r="K356" s="125">
        <f>SUM(I356:J356)</f>
      </c>
      <c r="L356" s="229"/>
      <c r="M356" s="87"/>
      <c r="N356" s="87"/>
      <c r="O356" s="87"/>
      <c r="P356" s="87"/>
      <c r="Q356" s="87"/>
      <c r="R356" s="87"/>
      <c r="S356" s="87"/>
      <c r="T356" s="87"/>
      <c r="U356" s="175"/>
      <c r="V356" s="87"/>
      <c r="W356" s="87"/>
      <c r="X356" s="87"/>
      <c r="Y356" s="87"/>
      <c r="Z356" s="87"/>
      <c r="AA356" s="87"/>
      <c r="AB356" s="86"/>
      <c r="AC356" s="87"/>
    </row>
    <row x14ac:dyDescent="0.25" r="357" customHeight="1" ht="17.45">
      <c r="A357" s="235">
        <f>A356</f>
        <v>25569.375</v>
      </c>
      <c r="B357" s="179" t="s">
        <v>78</v>
      </c>
      <c r="C357" s="180"/>
      <c r="D357" s="180">
        <v>20</v>
      </c>
      <c r="E357" s="180"/>
      <c r="F357" s="180"/>
      <c r="G357" s="180">
        <f>SUM(C357:F357)</f>
      </c>
      <c r="H357" s="125">
        <v>6500</v>
      </c>
      <c r="I357" s="125">
        <f>G357*H357</f>
      </c>
      <c r="J357" s="125">
        <f>I357*0.1</f>
      </c>
      <c r="K357" s="125">
        <f>SUM(I357:J357)</f>
      </c>
      <c r="L357" s="229"/>
      <c r="M357" s="87"/>
      <c r="N357" s="87"/>
      <c r="O357" s="87"/>
      <c r="P357" s="87"/>
      <c r="Q357" s="87"/>
      <c r="R357" s="87"/>
      <c r="S357" s="87"/>
      <c r="T357" s="87"/>
      <c r="U357" s="175"/>
      <c r="V357" s="87"/>
      <c r="W357" s="87"/>
      <c r="X357" s="87"/>
      <c r="Y357" s="87"/>
      <c r="Z357" s="87"/>
      <c r="AA357" s="87"/>
      <c r="AB357" s="86"/>
      <c r="AC357" s="87"/>
    </row>
    <row x14ac:dyDescent="0.25" r="358" customHeight="1" ht="17.45">
      <c r="A358" s="235">
        <f>A357</f>
        <v>25569.375</v>
      </c>
      <c r="B358" s="179" t="s">
        <v>55</v>
      </c>
      <c r="C358" s="180"/>
      <c r="D358" s="180">
        <v>10</v>
      </c>
      <c r="E358" s="180"/>
      <c r="F358" s="180"/>
      <c r="G358" s="180">
        <f>SUM(C358:F358)</f>
      </c>
      <c r="H358" s="125">
        <v>6500</v>
      </c>
      <c r="I358" s="125">
        <f>G358*H358</f>
      </c>
      <c r="J358" s="125">
        <f>I358*0.1</f>
      </c>
      <c r="K358" s="125">
        <f>SUM(I358:J358)</f>
      </c>
      <c r="L358" s="229"/>
      <c r="M358" s="87"/>
      <c r="N358" s="87"/>
      <c r="O358" s="87"/>
      <c r="P358" s="87"/>
      <c r="Q358" s="87"/>
      <c r="R358" s="87"/>
      <c r="S358" s="87"/>
      <c r="T358" s="87"/>
      <c r="U358" s="175"/>
      <c r="V358" s="87"/>
      <c r="W358" s="87"/>
      <c r="X358" s="87"/>
      <c r="Y358" s="87"/>
      <c r="Z358" s="87"/>
      <c r="AA358" s="87"/>
      <c r="AB358" s="86"/>
      <c r="AC358" s="87"/>
    </row>
    <row x14ac:dyDescent="0.25" r="359" customHeight="1" ht="17.45">
      <c r="A359" s="235">
        <f>A358</f>
        <v>25569.375</v>
      </c>
      <c r="B359" s="179" t="s">
        <v>80</v>
      </c>
      <c r="C359" s="180"/>
      <c r="D359" s="180">
        <v>23</v>
      </c>
      <c r="E359" s="180"/>
      <c r="F359" s="180"/>
      <c r="G359" s="180">
        <f>SUM(C359:F359)</f>
      </c>
      <c r="H359" s="125">
        <v>6000</v>
      </c>
      <c r="I359" s="125">
        <f>G359*H359</f>
      </c>
      <c r="J359" s="185"/>
      <c r="K359" s="125">
        <f>SUM(I359:J359)</f>
      </c>
      <c r="L359" s="229"/>
      <c r="M359" s="87"/>
      <c r="N359" s="87"/>
      <c r="O359" s="87"/>
      <c r="P359" s="87"/>
      <c r="Q359" s="87"/>
      <c r="R359" s="87"/>
      <c r="S359" s="87"/>
      <c r="T359" s="87"/>
      <c r="U359" s="175"/>
      <c r="V359" s="87"/>
      <c r="W359" s="87"/>
      <c r="X359" s="87"/>
      <c r="Y359" s="87"/>
      <c r="Z359" s="87"/>
      <c r="AA359" s="87"/>
      <c r="AB359" s="86"/>
      <c r="AC359" s="87"/>
    </row>
    <row x14ac:dyDescent="0.25" r="360" customHeight="1" ht="17.45">
      <c r="A360" s="235">
        <f>A359</f>
        <v>25569.375</v>
      </c>
      <c r="B360" s="179" t="s">
        <v>67</v>
      </c>
      <c r="C360" s="180"/>
      <c r="D360" s="180">
        <v>7</v>
      </c>
      <c r="E360" s="180">
        <v>6</v>
      </c>
      <c r="F360" s="180"/>
      <c r="G360" s="180">
        <f>SUM(C360:F360)</f>
      </c>
      <c r="H360" s="182">
        <v>5500</v>
      </c>
      <c r="I360" s="125">
        <f>G360*H360</f>
      </c>
      <c r="J360" s="125">
        <f>I360*0.1</f>
      </c>
      <c r="K360" s="125">
        <f>SUM(I360:J360)</f>
      </c>
      <c r="L360" s="229"/>
      <c r="M360" s="87"/>
      <c r="N360" s="87"/>
      <c r="O360" s="87"/>
      <c r="P360" s="87"/>
      <c r="Q360" s="87"/>
      <c r="R360" s="87"/>
      <c r="S360" s="87"/>
      <c r="T360" s="87"/>
      <c r="U360" s="175"/>
      <c r="V360" s="87"/>
      <c r="W360" s="87"/>
      <c r="X360" s="87"/>
      <c r="Y360" s="87"/>
      <c r="Z360" s="87"/>
      <c r="AA360" s="87"/>
      <c r="AB360" s="86"/>
      <c r="AC360" s="87"/>
    </row>
    <row x14ac:dyDescent="0.25" r="361" customHeight="1" ht="17.45">
      <c r="A361" s="235">
        <f>A360</f>
        <v>25569.375</v>
      </c>
      <c r="B361" s="186" t="s">
        <v>74</v>
      </c>
      <c r="C361" s="180"/>
      <c r="D361" s="180">
        <v>27</v>
      </c>
      <c r="E361" s="180">
        <v>22</v>
      </c>
      <c r="F361" s="180">
        <v>5</v>
      </c>
      <c r="G361" s="180">
        <f>SUM(C361:F361)</f>
      </c>
      <c r="H361" s="187">
        <v>5000</v>
      </c>
      <c r="I361" s="125">
        <f>G361*H361</f>
      </c>
      <c r="J361" s="125">
        <f>I361*0.1</f>
      </c>
      <c r="K361" s="125">
        <f>SUM(I361:J361)</f>
      </c>
      <c r="L361" s="229"/>
      <c r="M361" s="87"/>
      <c r="N361" s="87"/>
      <c r="O361" s="87"/>
      <c r="P361" s="87"/>
      <c r="Q361" s="87"/>
      <c r="R361" s="87"/>
      <c r="S361" s="87"/>
      <c r="T361" s="87"/>
      <c r="U361" s="175"/>
      <c r="V361" s="87"/>
      <c r="W361" s="87"/>
      <c r="X361" s="87"/>
      <c r="Y361" s="87"/>
      <c r="Z361" s="87"/>
      <c r="AA361" s="87"/>
      <c r="AB361" s="86"/>
      <c r="AC361" s="87"/>
    </row>
    <row x14ac:dyDescent="0.25" r="362" customHeight="1" ht="17.45">
      <c r="A362" s="235">
        <f>A361</f>
        <v>25569.375</v>
      </c>
      <c r="B362" s="179" t="s">
        <v>11</v>
      </c>
      <c r="C362" s="180"/>
      <c r="D362" s="180">
        <v>13</v>
      </c>
      <c r="E362" s="180">
        <v>7</v>
      </c>
      <c r="F362" s="180"/>
      <c r="G362" s="180">
        <f>SUM(C362:F362)</f>
      </c>
      <c r="H362" s="125">
        <v>6000</v>
      </c>
      <c r="I362" s="125">
        <f>G362*H362</f>
      </c>
      <c r="J362" s="125">
        <f>I362*0.1</f>
      </c>
      <c r="K362" s="125">
        <f>SUM(I362:J362)</f>
      </c>
      <c r="L362" s="229"/>
      <c r="M362" s="87"/>
      <c r="N362" s="87"/>
      <c r="O362" s="87"/>
      <c r="P362" s="87"/>
      <c r="Q362" s="87"/>
      <c r="R362" s="87"/>
      <c r="S362" s="87"/>
      <c r="T362" s="87"/>
      <c r="U362" s="175"/>
      <c r="V362" s="87"/>
      <c r="W362" s="87"/>
      <c r="X362" s="87"/>
      <c r="Y362" s="87"/>
      <c r="Z362" s="87"/>
      <c r="AA362" s="87"/>
      <c r="AB362" s="86"/>
      <c r="AC362" s="87"/>
    </row>
    <row x14ac:dyDescent="0.25" r="363" customHeight="1" ht="17.45">
      <c r="A363" s="235">
        <f>A362</f>
        <v>25569.375</v>
      </c>
      <c r="B363" s="179" t="s">
        <v>22</v>
      </c>
      <c r="C363" s="180"/>
      <c r="D363" s="180">
        <v>30</v>
      </c>
      <c r="E363" s="180"/>
      <c r="F363" s="180"/>
      <c r="G363" s="180">
        <f>SUM(C363:F363)</f>
      </c>
      <c r="H363" s="182">
        <v>4800</v>
      </c>
      <c r="I363" s="125">
        <f>G363*H363</f>
      </c>
      <c r="J363" s="125">
        <f>I363*0.1</f>
      </c>
      <c r="K363" s="125">
        <f>SUM(I363:J363)</f>
      </c>
      <c r="L363" s="229"/>
      <c r="M363" s="87"/>
      <c r="N363" s="87"/>
      <c r="O363" s="87"/>
      <c r="P363" s="87"/>
      <c r="Q363" s="87"/>
      <c r="R363" s="87"/>
      <c r="S363" s="87"/>
      <c r="T363" s="87"/>
      <c r="U363" s="175"/>
      <c r="V363" s="87"/>
      <c r="W363" s="87"/>
      <c r="X363" s="87"/>
      <c r="Y363" s="87"/>
      <c r="Z363" s="87"/>
      <c r="AA363" s="87"/>
      <c r="AB363" s="86"/>
      <c r="AC363" s="87"/>
    </row>
    <row x14ac:dyDescent="0.25" r="364" customHeight="1" ht="17.45">
      <c r="A364" s="235">
        <f>A363</f>
        <v>25569.375</v>
      </c>
      <c r="B364" s="186" t="s">
        <v>84</v>
      </c>
      <c r="C364" s="180"/>
      <c r="D364" s="180">
        <v>16</v>
      </c>
      <c r="E364" s="180">
        <v>9</v>
      </c>
      <c r="F364" s="180"/>
      <c r="G364" s="180">
        <f>SUM(C364:F364)</f>
      </c>
      <c r="H364" s="182">
        <v>4800</v>
      </c>
      <c r="I364" s="125">
        <f>G364*H364</f>
      </c>
      <c r="J364" s="125">
        <f>I364*0.1</f>
      </c>
      <c r="K364" s="125">
        <f>SUM(I364:J364)</f>
      </c>
      <c r="L364" s="229"/>
      <c r="M364" s="87"/>
      <c r="N364" s="87"/>
      <c r="O364" s="87"/>
      <c r="P364" s="87"/>
      <c r="Q364" s="87"/>
      <c r="R364" s="87"/>
      <c r="S364" s="87"/>
      <c r="T364" s="87"/>
      <c r="U364" s="175"/>
      <c r="V364" s="87"/>
      <c r="W364" s="87"/>
      <c r="X364" s="87"/>
      <c r="Y364" s="87"/>
      <c r="Z364" s="87"/>
      <c r="AA364" s="87"/>
      <c r="AB364" s="86"/>
      <c r="AC364" s="87"/>
    </row>
    <row x14ac:dyDescent="0.25" r="365" customHeight="1" ht="17.45">
      <c r="A365" s="235">
        <f>A364</f>
        <v>25569.375</v>
      </c>
      <c r="B365" s="179" t="s">
        <v>17</v>
      </c>
      <c r="C365" s="180"/>
      <c r="D365" s="180">
        <v>37</v>
      </c>
      <c r="E365" s="180">
        <v>12</v>
      </c>
      <c r="F365" s="180"/>
      <c r="G365" s="180">
        <f>SUM(C365:F365)</f>
      </c>
      <c r="H365" s="125">
        <v>6000</v>
      </c>
      <c r="I365" s="125">
        <f>G365*H365</f>
      </c>
      <c r="J365" s="185"/>
      <c r="K365" s="125">
        <f>SUM(I365:J365)</f>
      </c>
      <c r="L365" s="229"/>
      <c r="M365" s="87"/>
      <c r="N365" s="87"/>
      <c r="O365" s="87"/>
      <c r="P365" s="87"/>
      <c r="Q365" s="87"/>
      <c r="R365" s="87"/>
      <c r="S365" s="87"/>
      <c r="T365" s="87"/>
      <c r="U365" s="175"/>
      <c r="V365" s="87"/>
      <c r="W365" s="87"/>
      <c r="X365" s="87"/>
      <c r="Y365" s="87"/>
      <c r="Z365" s="87"/>
      <c r="AA365" s="87"/>
      <c r="AB365" s="86"/>
      <c r="AC365" s="87"/>
    </row>
    <row x14ac:dyDescent="0.25" r="366" customHeight="1" ht="17.45">
      <c r="A366" s="235">
        <f>A365</f>
        <v>25569.375</v>
      </c>
      <c r="B366" s="179" t="s">
        <v>29</v>
      </c>
      <c r="C366" s="188" t="s">
        <v>14</v>
      </c>
      <c r="D366" s="180">
        <v>15</v>
      </c>
      <c r="E366" s="180">
        <v>14</v>
      </c>
      <c r="F366" s="180"/>
      <c r="G366" s="180">
        <f>SUM(C366:F366)</f>
      </c>
      <c r="H366" s="125">
        <v>5500</v>
      </c>
      <c r="I366" s="125">
        <f>G366*H366</f>
      </c>
      <c r="J366" s="125">
        <f>I366*0.1</f>
      </c>
      <c r="K366" s="125">
        <f>SUM(I366:J366)</f>
      </c>
      <c r="L366" s="229"/>
      <c r="M366" s="87"/>
      <c r="N366" s="87"/>
      <c r="O366" s="87"/>
      <c r="P366" s="87"/>
      <c r="Q366" s="87"/>
      <c r="R366" s="87"/>
      <c r="S366" s="87"/>
      <c r="T366" s="87"/>
      <c r="U366" s="175"/>
      <c r="V366" s="87"/>
      <c r="W366" s="87"/>
      <c r="X366" s="87"/>
      <c r="Y366" s="87"/>
      <c r="Z366" s="87"/>
      <c r="AA366" s="87"/>
      <c r="AB366" s="86"/>
      <c r="AC366" s="87"/>
    </row>
    <row x14ac:dyDescent="0.25" r="367" customHeight="1" ht="17.45">
      <c r="A367" s="235">
        <f>A366</f>
        <v>25569.375</v>
      </c>
      <c r="B367" s="179" t="s">
        <v>15</v>
      </c>
      <c r="C367" s="180"/>
      <c r="D367" s="180">
        <v>20</v>
      </c>
      <c r="E367" s="180">
        <v>5</v>
      </c>
      <c r="F367" s="180"/>
      <c r="G367" s="180">
        <f>SUM(C367:F367)</f>
      </c>
      <c r="H367" s="182">
        <v>4800</v>
      </c>
      <c r="I367" s="125">
        <f>G367*H367</f>
      </c>
      <c r="J367" s="125">
        <f>I367*0.1</f>
      </c>
      <c r="K367" s="125">
        <f>SUM(I367:J367)</f>
      </c>
      <c r="L367" s="229"/>
      <c r="M367" s="87"/>
      <c r="N367" s="87"/>
      <c r="O367" s="87"/>
      <c r="P367" s="87"/>
      <c r="Q367" s="87"/>
      <c r="R367" s="87"/>
      <c r="S367" s="87"/>
      <c r="T367" s="87"/>
      <c r="U367" s="175"/>
      <c r="V367" s="87"/>
      <c r="W367" s="87"/>
      <c r="X367" s="87"/>
      <c r="Y367" s="87"/>
      <c r="Z367" s="87"/>
      <c r="AA367" s="87"/>
      <c r="AB367" s="86"/>
      <c r="AC367" s="87"/>
    </row>
    <row x14ac:dyDescent="0.25" r="368" customHeight="1" ht="17.45">
      <c r="A368" s="235">
        <f>A367</f>
        <v>25569.375</v>
      </c>
      <c r="B368" s="179" t="s">
        <v>21</v>
      </c>
      <c r="C368" s="188" t="s">
        <v>14</v>
      </c>
      <c r="D368" s="180">
        <v>13</v>
      </c>
      <c r="E368" s="180"/>
      <c r="F368" s="180"/>
      <c r="G368" s="180">
        <f>SUM(C368:F368)</f>
      </c>
      <c r="H368" s="237">
        <v>5500</v>
      </c>
      <c r="I368" s="125">
        <f>G368*H368</f>
      </c>
      <c r="J368" s="125">
        <f>I368*0.1</f>
      </c>
      <c r="K368" s="125">
        <f>SUM(I368:J368)</f>
      </c>
      <c r="L368" s="229"/>
      <c r="M368" s="87"/>
      <c r="N368" s="87"/>
      <c r="O368" s="87"/>
      <c r="P368" s="87"/>
      <c r="Q368" s="87"/>
      <c r="R368" s="87"/>
      <c r="S368" s="87"/>
      <c r="T368" s="87"/>
      <c r="U368" s="175"/>
      <c r="V368" s="87"/>
      <c r="W368" s="87"/>
      <c r="X368" s="87"/>
      <c r="Y368" s="87"/>
      <c r="Z368" s="87"/>
      <c r="AA368" s="87"/>
      <c r="AB368" s="86"/>
      <c r="AC368" s="87"/>
    </row>
    <row x14ac:dyDescent="0.25" r="369" customHeight="1" ht="17.45">
      <c r="A369" s="235">
        <f>A368</f>
        <v>25569.375</v>
      </c>
      <c r="B369" s="179" t="s">
        <v>52</v>
      </c>
      <c r="C369" s="180"/>
      <c r="D369" s="180">
        <v>17</v>
      </c>
      <c r="E369" s="180">
        <v>9</v>
      </c>
      <c r="F369" s="180"/>
      <c r="G369" s="180">
        <f>SUM(C369:F369)</f>
      </c>
      <c r="H369" s="237">
        <v>5500</v>
      </c>
      <c r="I369" s="125">
        <f>G369*H369</f>
      </c>
      <c r="J369" s="125">
        <f>I369*0.1</f>
      </c>
      <c r="K369" s="125">
        <f>SUM(I369:J369)</f>
      </c>
      <c r="L369" s="229"/>
      <c r="M369" s="87"/>
      <c r="N369" s="87"/>
      <c r="O369" s="87"/>
      <c r="P369" s="87"/>
      <c r="Q369" s="87"/>
      <c r="R369" s="87"/>
      <c r="S369" s="87"/>
      <c r="T369" s="87"/>
      <c r="U369" s="175"/>
      <c r="V369" s="87"/>
      <c r="W369" s="87"/>
      <c r="X369" s="87"/>
      <c r="Y369" s="87"/>
      <c r="Z369" s="87"/>
      <c r="AA369" s="87"/>
      <c r="AB369" s="86"/>
      <c r="AC369" s="87"/>
    </row>
    <row x14ac:dyDescent="0.25" r="370" customHeight="1" ht="17.45">
      <c r="A370" s="235">
        <f>A369</f>
        <v>25569.375</v>
      </c>
      <c r="B370" s="186" t="s">
        <v>61</v>
      </c>
      <c r="C370" s="180"/>
      <c r="D370" s="180">
        <v>7</v>
      </c>
      <c r="E370" s="180"/>
      <c r="F370" s="180"/>
      <c r="G370" s="180">
        <f>SUM(C370:F370)</f>
      </c>
      <c r="H370" s="237">
        <v>5500</v>
      </c>
      <c r="I370" s="125">
        <f>G370*H370</f>
      </c>
      <c r="J370" s="125">
        <f>I370*0.1</f>
      </c>
      <c r="K370" s="125">
        <f>SUM(I370:J370)</f>
      </c>
      <c r="L370" s="229"/>
      <c r="M370" s="87"/>
      <c r="N370" s="87"/>
      <c r="O370" s="87"/>
      <c r="P370" s="87"/>
      <c r="Q370" s="87"/>
      <c r="R370" s="87"/>
      <c r="S370" s="87"/>
      <c r="T370" s="87"/>
      <c r="U370" s="175"/>
      <c r="V370" s="87"/>
      <c r="W370" s="87"/>
      <c r="X370" s="87"/>
      <c r="Y370" s="87"/>
      <c r="Z370" s="87"/>
      <c r="AA370" s="87"/>
      <c r="AB370" s="86"/>
      <c r="AC370" s="87"/>
    </row>
    <row x14ac:dyDescent="0.25" r="371" customHeight="1" ht="17.45">
      <c r="A371" s="235">
        <f>A370</f>
        <v>25569.375</v>
      </c>
      <c r="B371" s="179" t="s">
        <v>33</v>
      </c>
      <c r="C371" s="180"/>
      <c r="D371" s="180">
        <v>11</v>
      </c>
      <c r="E371" s="180"/>
      <c r="F371" s="180"/>
      <c r="G371" s="180">
        <f>SUM(C371:F371)</f>
      </c>
      <c r="H371" s="182">
        <v>5500</v>
      </c>
      <c r="I371" s="125">
        <f>G371*H371</f>
      </c>
      <c r="J371" s="125">
        <f>I371*0.1</f>
      </c>
      <c r="K371" s="125">
        <f>SUM(I371:J371)</f>
      </c>
      <c r="L371" s="229"/>
      <c r="M371" s="87"/>
      <c r="N371" s="87"/>
      <c r="O371" s="87"/>
      <c r="P371" s="87"/>
      <c r="Q371" s="87"/>
      <c r="R371" s="87"/>
      <c r="S371" s="87"/>
      <c r="T371" s="87"/>
      <c r="U371" s="175"/>
      <c r="V371" s="87"/>
      <c r="W371" s="87"/>
      <c r="X371" s="87"/>
      <c r="Y371" s="87"/>
      <c r="Z371" s="87"/>
      <c r="AA371" s="87"/>
      <c r="AB371" s="86"/>
      <c r="AC371" s="87"/>
    </row>
    <row x14ac:dyDescent="0.25" r="372" customHeight="1" ht="17.45">
      <c r="A372" s="235">
        <f>A371</f>
        <v>25569.375</v>
      </c>
      <c r="B372" s="179" t="s">
        <v>30</v>
      </c>
      <c r="C372" s="180"/>
      <c r="D372" s="180">
        <v>17</v>
      </c>
      <c r="E372" s="180"/>
      <c r="F372" s="180"/>
      <c r="G372" s="180">
        <f>SUM(C372:F372)</f>
      </c>
      <c r="H372" s="125">
        <v>6000</v>
      </c>
      <c r="I372" s="125">
        <f>G372*H372</f>
      </c>
      <c r="J372" s="125">
        <f>I372*0.1</f>
      </c>
      <c r="K372" s="125">
        <f>SUM(I372:J372)</f>
      </c>
      <c r="L372" s="229"/>
      <c r="M372" s="87"/>
      <c r="N372" s="87"/>
      <c r="O372" s="87"/>
      <c r="P372" s="87"/>
      <c r="Q372" s="87"/>
      <c r="R372" s="87"/>
      <c r="S372" s="87"/>
      <c r="T372" s="87"/>
      <c r="U372" s="175"/>
      <c r="V372" s="87"/>
      <c r="W372" s="87"/>
      <c r="X372" s="87"/>
      <c r="Y372" s="87"/>
      <c r="Z372" s="87"/>
      <c r="AA372" s="87"/>
      <c r="AB372" s="86"/>
      <c r="AC372" s="87"/>
    </row>
    <row x14ac:dyDescent="0.25" r="373" customHeight="1" ht="17.45">
      <c r="A373" s="235">
        <f>A372</f>
        <v>25569.375</v>
      </c>
      <c r="B373" s="179" t="s">
        <v>28</v>
      </c>
      <c r="C373" s="188" t="s">
        <v>14</v>
      </c>
      <c r="D373" s="180">
        <v>20</v>
      </c>
      <c r="E373" s="180"/>
      <c r="F373" s="180"/>
      <c r="G373" s="180">
        <f>SUM(C373:F373)</f>
      </c>
      <c r="H373" s="237">
        <v>5500</v>
      </c>
      <c r="I373" s="125">
        <f>G373*H373</f>
      </c>
      <c r="J373" s="125">
        <f>I373*0.1</f>
      </c>
      <c r="K373" s="125">
        <f>SUM(I373:J373)</f>
      </c>
      <c r="L373" s="229"/>
      <c r="M373" s="87"/>
      <c r="N373" s="87"/>
      <c r="O373" s="87"/>
      <c r="P373" s="87"/>
      <c r="Q373" s="87"/>
      <c r="R373" s="87"/>
      <c r="S373" s="87"/>
      <c r="T373" s="87"/>
      <c r="U373" s="175"/>
      <c r="V373" s="87"/>
      <c r="W373" s="87"/>
      <c r="X373" s="87"/>
      <c r="Y373" s="87"/>
      <c r="Z373" s="87"/>
      <c r="AA373" s="87"/>
      <c r="AB373" s="86"/>
      <c r="AC373" s="87"/>
    </row>
    <row x14ac:dyDescent="0.25" r="374" customHeight="1" ht="17.45">
      <c r="A374" s="235">
        <f>A373</f>
        <v>25569.375</v>
      </c>
      <c r="B374" s="179" t="s">
        <v>12</v>
      </c>
      <c r="C374" s="180"/>
      <c r="D374" s="180">
        <v>17</v>
      </c>
      <c r="E374" s="180">
        <v>6</v>
      </c>
      <c r="F374" s="180"/>
      <c r="G374" s="180">
        <f>SUM(C374:F374)</f>
      </c>
      <c r="H374" s="125">
        <v>6000</v>
      </c>
      <c r="I374" s="125">
        <f>G374*H374</f>
      </c>
      <c r="J374" s="125">
        <f>I374*0.1</f>
      </c>
      <c r="K374" s="125">
        <f>SUM(I374:J374)</f>
      </c>
      <c r="L374" s="229"/>
      <c r="M374" s="87"/>
      <c r="N374" s="87"/>
      <c r="O374" s="87"/>
      <c r="P374" s="87"/>
      <c r="Q374" s="87"/>
      <c r="R374" s="87"/>
      <c r="S374" s="87"/>
      <c r="T374" s="87"/>
      <c r="U374" s="175"/>
      <c r="V374" s="87"/>
      <c r="W374" s="87"/>
      <c r="X374" s="87"/>
      <c r="Y374" s="87"/>
      <c r="Z374" s="87"/>
      <c r="AA374" s="87"/>
      <c r="AB374" s="86"/>
      <c r="AC374" s="87"/>
    </row>
    <row x14ac:dyDescent="0.25" r="375" customHeight="1" ht="17.45">
      <c r="A375" s="235">
        <f>A374</f>
        <v>25569.375</v>
      </c>
      <c r="B375" s="179" t="s">
        <v>100</v>
      </c>
      <c r="C375" s="180"/>
      <c r="D375" s="180">
        <v>5</v>
      </c>
      <c r="E375" s="180"/>
      <c r="F375" s="180"/>
      <c r="G375" s="180">
        <f>SUM(C375:F375)</f>
      </c>
      <c r="H375" s="182">
        <v>5500</v>
      </c>
      <c r="I375" s="125">
        <f>G375*H375</f>
      </c>
      <c r="J375" s="125">
        <f>I375*0.1</f>
      </c>
      <c r="K375" s="125">
        <f>SUM(I375:J375)</f>
      </c>
      <c r="L375" s="229"/>
      <c r="M375" s="87"/>
      <c r="N375" s="87"/>
      <c r="O375" s="87"/>
      <c r="P375" s="87"/>
      <c r="Q375" s="87"/>
      <c r="R375" s="87"/>
      <c r="S375" s="87"/>
      <c r="T375" s="87"/>
      <c r="U375" s="175"/>
      <c r="V375" s="87"/>
      <c r="W375" s="87"/>
      <c r="X375" s="87"/>
      <c r="Y375" s="87"/>
      <c r="Z375" s="87"/>
      <c r="AA375" s="87"/>
      <c r="AB375" s="86"/>
      <c r="AC375" s="87"/>
    </row>
    <row x14ac:dyDescent="0.25" r="376" customHeight="1" ht="17.45">
      <c r="A376" s="235">
        <f>A375</f>
        <v>25569.375</v>
      </c>
      <c r="B376" s="186" t="s">
        <v>37</v>
      </c>
      <c r="C376" s="180"/>
      <c r="D376" s="180">
        <v>5</v>
      </c>
      <c r="E376" s="180"/>
      <c r="F376" s="180"/>
      <c r="G376" s="180">
        <f>SUM(C376:F376)</f>
      </c>
      <c r="H376" s="125">
        <v>6500</v>
      </c>
      <c r="I376" s="125">
        <f>G376*H376</f>
      </c>
      <c r="J376" s="125">
        <f>I376*0.1</f>
      </c>
      <c r="K376" s="125">
        <f>SUM(I376:J376)</f>
      </c>
      <c r="L376" s="229"/>
      <c r="M376" s="87"/>
      <c r="N376" s="87"/>
      <c r="O376" s="87"/>
      <c r="P376" s="87"/>
      <c r="Q376" s="87"/>
      <c r="R376" s="87"/>
      <c r="S376" s="87"/>
      <c r="T376" s="87"/>
      <c r="U376" s="175"/>
      <c r="V376" s="87"/>
      <c r="W376" s="87"/>
      <c r="X376" s="87"/>
      <c r="Y376" s="87"/>
      <c r="Z376" s="87"/>
      <c r="AA376" s="87"/>
      <c r="AB376" s="86"/>
      <c r="AC376" s="87"/>
    </row>
    <row x14ac:dyDescent="0.25" r="377" customHeight="1" ht="17.45">
      <c r="A377" s="235">
        <f>A376</f>
        <v>25569.375</v>
      </c>
      <c r="B377" s="186" t="s">
        <v>64</v>
      </c>
      <c r="C377" s="180"/>
      <c r="D377" s="180">
        <v>58</v>
      </c>
      <c r="E377" s="180">
        <v>25</v>
      </c>
      <c r="F377" s="180"/>
      <c r="G377" s="180">
        <f>SUM(C377:F377)</f>
      </c>
      <c r="H377" s="182">
        <v>5500</v>
      </c>
      <c r="I377" s="125">
        <f>G377*H377</f>
      </c>
      <c r="J377" s="125">
        <f>I377*0.1</f>
      </c>
      <c r="K377" s="125">
        <f>SUM(I377:J377)</f>
      </c>
      <c r="L377" s="229"/>
      <c r="M377" s="87"/>
      <c r="N377" s="87"/>
      <c r="O377" s="87"/>
      <c r="P377" s="87"/>
      <c r="Q377" s="87"/>
      <c r="R377" s="87"/>
      <c r="S377" s="87"/>
      <c r="T377" s="87"/>
      <c r="U377" s="175"/>
      <c r="V377" s="87"/>
      <c r="W377" s="87"/>
      <c r="X377" s="87"/>
      <c r="Y377" s="87"/>
      <c r="Z377" s="87"/>
      <c r="AA377" s="87"/>
      <c r="AB377" s="86"/>
      <c r="AC377" s="87"/>
    </row>
    <row x14ac:dyDescent="0.25" r="378" customHeight="1" ht="17.45">
      <c r="A378" s="235">
        <f>A377</f>
        <v>25569.375</v>
      </c>
      <c r="B378" s="179" t="s">
        <v>25</v>
      </c>
      <c r="C378" s="180"/>
      <c r="D378" s="180">
        <v>20</v>
      </c>
      <c r="E378" s="180"/>
      <c r="F378" s="180"/>
      <c r="G378" s="180">
        <f>SUM(C378:F378)</f>
      </c>
      <c r="H378" s="125">
        <v>6000</v>
      </c>
      <c r="I378" s="125">
        <f>G378*H378</f>
      </c>
      <c r="J378" s="125">
        <f>I378*0.1</f>
      </c>
      <c r="K378" s="125">
        <f>SUM(I378:J378)</f>
      </c>
      <c r="L378" s="229"/>
      <c r="M378" s="87"/>
      <c r="N378" s="87"/>
      <c r="O378" s="87"/>
      <c r="P378" s="87"/>
      <c r="Q378" s="87"/>
      <c r="R378" s="87"/>
      <c r="S378" s="87"/>
      <c r="T378" s="87"/>
      <c r="U378" s="175"/>
      <c r="V378" s="87"/>
      <c r="W378" s="87"/>
      <c r="X378" s="87"/>
      <c r="Y378" s="87"/>
      <c r="Z378" s="87"/>
      <c r="AA378" s="87"/>
      <c r="AB378" s="86"/>
      <c r="AC378" s="87"/>
    </row>
    <row x14ac:dyDescent="0.25" r="379" customHeight="1" ht="17.45">
      <c r="A379" s="235">
        <f>A378</f>
        <v>25569.375</v>
      </c>
      <c r="B379" s="186" t="s">
        <v>76</v>
      </c>
      <c r="C379" s="188" t="s">
        <v>14</v>
      </c>
      <c r="D379" s="180">
        <v>18</v>
      </c>
      <c r="E379" s="180">
        <v>12</v>
      </c>
      <c r="F379" s="180">
        <v>5</v>
      </c>
      <c r="G379" s="180">
        <f>SUM(C379:F379)</f>
      </c>
      <c r="H379" s="125">
        <v>6000</v>
      </c>
      <c r="I379" s="125">
        <f>G379*H379</f>
      </c>
      <c r="J379" s="125">
        <f>I379*0.1</f>
      </c>
      <c r="K379" s="125">
        <f>SUM(I379:J379)</f>
      </c>
      <c r="L379" s="229"/>
      <c r="M379" s="87"/>
      <c r="N379" s="87"/>
      <c r="O379" s="87"/>
      <c r="P379" s="87"/>
      <c r="Q379" s="87"/>
      <c r="R379" s="87"/>
      <c r="S379" s="87"/>
      <c r="T379" s="87"/>
      <c r="U379" s="175"/>
      <c r="V379" s="87"/>
      <c r="W379" s="87"/>
      <c r="X379" s="87"/>
      <c r="Y379" s="87"/>
      <c r="Z379" s="87"/>
      <c r="AA379" s="87"/>
      <c r="AB379" s="86"/>
      <c r="AC379" s="87"/>
    </row>
    <row x14ac:dyDescent="0.25" r="380" customHeight="1" ht="17.45">
      <c r="A380" s="235">
        <f>A379</f>
        <v>25569.375</v>
      </c>
      <c r="B380" s="186" t="s">
        <v>149</v>
      </c>
      <c r="C380" s="180"/>
      <c r="D380" s="181">
        <v>104</v>
      </c>
      <c r="E380" s="181">
        <v>30</v>
      </c>
      <c r="F380" s="180">
        <v>8</v>
      </c>
      <c r="G380" s="180">
        <f>SUM(C380:F380)</f>
      </c>
      <c r="H380" s="125">
        <v>6000</v>
      </c>
      <c r="I380" s="125">
        <f>G380*H380</f>
      </c>
      <c r="J380" s="125">
        <f>I380*0.1</f>
      </c>
      <c r="K380" s="125">
        <f>SUM(I380:J380)</f>
      </c>
      <c r="L380" s="229"/>
      <c r="M380" s="87"/>
      <c r="N380" s="87"/>
      <c r="O380" s="87"/>
      <c r="P380" s="87"/>
      <c r="Q380" s="87"/>
      <c r="R380" s="87"/>
      <c r="S380" s="87"/>
      <c r="T380" s="87"/>
      <c r="U380" s="175"/>
      <c r="V380" s="87"/>
      <c r="W380" s="87"/>
      <c r="X380" s="87"/>
      <c r="Y380" s="87"/>
      <c r="Z380" s="87"/>
      <c r="AA380" s="87"/>
      <c r="AB380" s="86"/>
      <c r="AC380" s="87"/>
    </row>
    <row x14ac:dyDescent="0.25" r="381" customHeight="1" ht="17.45">
      <c r="A381" s="235">
        <f>A380</f>
        <v>25569.375</v>
      </c>
      <c r="B381" s="186" t="s">
        <v>43</v>
      </c>
      <c r="C381" s="180"/>
      <c r="D381" s="180">
        <v>44</v>
      </c>
      <c r="E381" s="180"/>
      <c r="F381" s="180"/>
      <c r="G381" s="180">
        <f>SUM(C381:F381)</f>
      </c>
      <c r="H381" s="125">
        <v>6000</v>
      </c>
      <c r="I381" s="125">
        <f>G381*H381</f>
      </c>
      <c r="J381" s="125">
        <f>I381*0.1</f>
      </c>
      <c r="K381" s="125">
        <f>SUM(I381:J381)</f>
      </c>
      <c r="L381" s="229"/>
      <c r="M381" s="87"/>
      <c r="N381" s="87"/>
      <c r="O381" s="87"/>
      <c r="P381" s="87"/>
      <c r="Q381" s="87"/>
      <c r="R381" s="87"/>
      <c r="S381" s="87"/>
      <c r="T381" s="87"/>
      <c r="U381" s="175"/>
      <c r="V381" s="87"/>
      <c r="W381" s="87"/>
      <c r="X381" s="87"/>
      <c r="Y381" s="87"/>
      <c r="Z381" s="87"/>
      <c r="AA381" s="87"/>
      <c r="AB381" s="86"/>
      <c r="AC381" s="87"/>
    </row>
    <row x14ac:dyDescent="0.25" r="382" customHeight="1" ht="17.45">
      <c r="A382" s="235">
        <f>A381</f>
        <v>25569.375</v>
      </c>
      <c r="B382" s="186" t="s">
        <v>18</v>
      </c>
      <c r="C382" s="180"/>
      <c r="D382" s="180">
        <v>9</v>
      </c>
      <c r="E382" s="180">
        <v>7</v>
      </c>
      <c r="F382" s="180">
        <v>6</v>
      </c>
      <c r="G382" s="180">
        <f>SUM(C382:F382)</f>
      </c>
      <c r="H382" s="125">
        <v>6000</v>
      </c>
      <c r="I382" s="125">
        <f>G382*H382</f>
      </c>
      <c r="J382" s="125">
        <f>I382*0.1</f>
      </c>
      <c r="K382" s="125">
        <f>SUM(I382:J382)</f>
      </c>
      <c r="L382" s="229"/>
      <c r="M382" s="87"/>
      <c r="N382" s="87"/>
      <c r="O382" s="87"/>
      <c r="P382" s="87"/>
      <c r="Q382" s="87"/>
      <c r="R382" s="87"/>
      <c r="S382" s="87"/>
      <c r="T382" s="87"/>
      <c r="U382" s="175"/>
      <c r="V382" s="87"/>
      <c r="W382" s="87"/>
      <c r="X382" s="87"/>
      <c r="Y382" s="87"/>
      <c r="Z382" s="87"/>
      <c r="AA382" s="87"/>
      <c r="AB382" s="86"/>
      <c r="AC382" s="87"/>
    </row>
    <row x14ac:dyDescent="0.25" r="383" customHeight="1" ht="17.45">
      <c r="A383" s="235">
        <f>A382</f>
        <v>25569.375</v>
      </c>
      <c r="B383" s="186" t="s">
        <v>82</v>
      </c>
      <c r="C383" s="188" t="s">
        <v>14</v>
      </c>
      <c r="D383" s="180">
        <v>25</v>
      </c>
      <c r="E383" s="180">
        <v>11</v>
      </c>
      <c r="F383" s="180">
        <v>7</v>
      </c>
      <c r="G383" s="180">
        <f>SUM(C383:F383)</f>
      </c>
      <c r="H383" s="125">
        <v>5000</v>
      </c>
      <c r="I383" s="125">
        <f>G383*H383</f>
      </c>
      <c r="J383" s="125">
        <f>I383*0.1</f>
      </c>
      <c r="K383" s="125">
        <f>SUM(I383:J383)</f>
      </c>
      <c r="L383" s="229"/>
      <c r="M383" s="87"/>
      <c r="N383" s="87"/>
      <c r="O383" s="87"/>
      <c r="P383" s="87"/>
      <c r="Q383" s="87"/>
      <c r="R383" s="87"/>
      <c r="S383" s="87"/>
      <c r="T383" s="87"/>
      <c r="U383" s="175"/>
      <c r="V383" s="87"/>
      <c r="W383" s="87"/>
      <c r="X383" s="87"/>
      <c r="Y383" s="87"/>
      <c r="Z383" s="87"/>
      <c r="AA383" s="87"/>
      <c r="AB383" s="86"/>
      <c r="AC383" s="87"/>
    </row>
    <row x14ac:dyDescent="0.25" r="384" customHeight="1" ht="17.45">
      <c r="A384" s="235">
        <f>A383</f>
        <v>25569.375</v>
      </c>
      <c r="B384" s="186" t="s">
        <v>151</v>
      </c>
      <c r="C384" s="180"/>
      <c r="D384" s="180">
        <v>12</v>
      </c>
      <c r="E384" s="180"/>
      <c r="F384" s="180"/>
      <c r="G384" s="180">
        <f>SUM(C384:F384)</f>
      </c>
      <c r="H384" s="125">
        <v>5000</v>
      </c>
      <c r="I384" s="125">
        <f>G384*H384</f>
      </c>
      <c r="J384" s="125">
        <f>I384*0.1</f>
      </c>
      <c r="K384" s="125">
        <f>SUM(I384:J384)</f>
      </c>
      <c r="L384" s="229"/>
      <c r="M384" s="87"/>
      <c r="N384" s="87"/>
      <c r="O384" s="87"/>
      <c r="P384" s="87"/>
      <c r="Q384" s="87"/>
      <c r="R384" s="87"/>
      <c r="S384" s="87"/>
      <c r="T384" s="87"/>
      <c r="U384" s="175"/>
      <c r="V384" s="87"/>
      <c r="W384" s="87"/>
      <c r="X384" s="87"/>
      <c r="Y384" s="87"/>
      <c r="Z384" s="87"/>
      <c r="AA384" s="87"/>
      <c r="AB384" s="86"/>
      <c r="AC384" s="87"/>
    </row>
    <row x14ac:dyDescent="0.25" r="385" customHeight="1" ht="17.45">
      <c r="A385" s="235">
        <f>A381</f>
        <v>25569.375</v>
      </c>
      <c r="B385" s="186" t="s">
        <v>105</v>
      </c>
      <c r="C385" s="180"/>
      <c r="D385" s="180">
        <v>30</v>
      </c>
      <c r="E385" s="180"/>
      <c r="F385" s="180"/>
      <c r="G385" s="180">
        <f>SUM(C385:F385)</f>
      </c>
      <c r="H385" s="125">
        <v>7000</v>
      </c>
      <c r="I385" s="125">
        <f>G385*H385</f>
      </c>
      <c r="J385" s="125"/>
      <c r="K385" s="125">
        <f>SUM(I385:J385)</f>
      </c>
      <c r="L385" s="229"/>
      <c r="M385" s="87"/>
      <c r="N385" s="87"/>
      <c r="O385" s="87"/>
      <c r="P385" s="87"/>
      <c r="Q385" s="87"/>
      <c r="R385" s="87"/>
      <c r="S385" s="87"/>
      <c r="T385" s="87"/>
      <c r="U385" s="175"/>
      <c r="V385" s="87"/>
      <c r="W385" s="87"/>
      <c r="X385" s="87"/>
      <c r="Y385" s="87"/>
      <c r="Z385" s="87"/>
      <c r="AA385" s="87"/>
      <c r="AB385" s="86"/>
      <c r="AC385" s="87"/>
    </row>
    <row x14ac:dyDescent="0.25" r="386" customHeight="1" ht="17.45">
      <c r="A386" s="235">
        <f>A381</f>
        <v>25569.375</v>
      </c>
      <c r="B386" s="186" t="s">
        <v>23</v>
      </c>
      <c r="C386" s="180"/>
      <c r="D386" s="180">
        <v>13</v>
      </c>
      <c r="E386" s="180"/>
      <c r="F386" s="180"/>
      <c r="G386" s="180">
        <f>SUM(C386:F386)</f>
      </c>
      <c r="H386" s="125">
        <v>6000</v>
      </c>
      <c r="I386" s="125">
        <f>G386*H386</f>
      </c>
      <c r="J386" s="125">
        <f>I386*0.1</f>
      </c>
      <c r="K386" s="125">
        <f>SUM(I386:J386)</f>
      </c>
      <c r="L386" s="229"/>
      <c r="M386" s="87"/>
      <c r="N386" s="87"/>
      <c r="O386" s="87"/>
      <c r="P386" s="87"/>
      <c r="Q386" s="87"/>
      <c r="R386" s="87"/>
      <c r="S386" s="87"/>
      <c r="T386" s="87"/>
      <c r="U386" s="175"/>
      <c r="V386" s="87"/>
      <c r="W386" s="87"/>
      <c r="X386" s="87"/>
      <c r="Y386" s="87"/>
      <c r="Z386" s="87"/>
      <c r="AA386" s="87"/>
      <c r="AB386" s="86"/>
      <c r="AC386" s="87"/>
    </row>
    <row x14ac:dyDescent="0.25" r="387" customHeight="1" ht="17.45">
      <c r="A387" s="235">
        <f>A386</f>
        <v>25569.375</v>
      </c>
      <c r="B387" s="186" t="s">
        <v>40</v>
      </c>
      <c r="C387" s="180"/>
      <c r="D387" s="180">
        <v>15</v>
      </c>
      <c r="E387" s="180"/>
      <c r="F387" s="180"/>
      <c r="G387" s="180">
        <f>SUM(C387:F387)</f>
      </c>
      <c r="H387" s="125">
        <v>6500</v>
      </c>
      <c r="I387" s="125">
        <f>G387*H387</f>
      </c>
      <c r="J387" s="125">
        <f>I387*0.1</f>
      </c>
      <c r="K387" s="125">
        <f>SUM(I387:J387)</f>
      </c>
      <c r="L387" s="229"/>
      <c r="M387" s="87"/>
      <c r="N387" s="87"/>
      <c r="O387" s="87"/>
      <c r="P387" s="87"/>
      <c r="Q387" s="87"/>
      <c r="R387" s="87"/>
      <c r="S387" s="87"/>
      <c r="T387" s="87"/>
      <c r="U387" s="175"/>
      <c r="V387" s="87"/>
      <c r="W387" s="87"/>
      <c r="X387" s="87"/>
      <c r="Y387" s="87"/>
      <c r="Z387" s="87"/>
      <c r="AA387" s="87"/>
      <c r="AB387" s="86"/>
      <c r="AC387" s="87"/>
    </row>
    <row x14ac:dyDescent="0.25" r="388" customHeight="1" ht="17.45">
      <c r="A388" s="235">
        <f>A384</f>
        <v>25569.375</v>
      </c>
      <c r="B388" s="186"/>
      <c r="C388" s="180"/>
      <c r="D388" s="180"/>
      <c r="E388" s="180"/>
      <c r="F388" s="180"/>
      <c r="G388" s="180">
        <f>SUM(C388:F388)</f>
      </c>
      <c r="H388" s="125"/>
      <c r="I388" s="125">
        <f>G388*H388</f>
      </c>
      <c r="J388" s="125">
        <f>I388*0.1</f>
      </c>
      <c r="K388" s="125">
        <f>SUM(I388:J388)</f>
      </c>
      <c r="L388" s="229"/>
      <c r="M388" s="87"/>
      <c r="N388" s="87"/>
      <c r="O388" s="87"/>
      <c r="P388" s="87"/>
      <c r="Q388" s="87"/>
      <c r="R388" s="87"/>
      <c r="S388" s="87"/>
      <c r="T388" s="87"/>
      <c r="U388" s="175"/>
      <c r="V388" s="87"/>
      <c r="W388" s="87"/>
      <c r="X388" s="87"/>
      <c r="Y388" s="87"/>
      <c r="Z388" s="87"/>
      <c r="AA388" s="87"/>
      <c r="AB388" s="86"/>
      <c r="AC388" s="87"/>
    </row>
    <row x14ac:dyDescent="0.25" r="389" customHeight="1" ht="17.45">
      <c r="A389" s="235">
        <f>A384</f>
        <v>25569.375</v>
      </c>
      <c r="B389" s="186"/>
      <c r="C389" s="180"/>
      <c r="D389" s="180"/>
      <c r="E389" s="180"/>
      <c r="F389" s="180"/>
      <c r="G389" s="180">
        <f>SUM(C389:F389)</f>
      </c>
      <c r="H389" s="125"/>
      <c r="I389" s="125">
        <f>G389*H389</f>
      </c>
      <c r="J389" s="125">
        <f>I389*0.1</f>
      </c>
      <c r="K389" s="125">
        <f>SUM(I389:J389)</f>
      </c>
      <c r="L389" s="229"/>
      <c r="M389" s="87"/>
      <c r="N389" s="87"/>
      <c r="O389" s="87"/>
      <c r="P389" s="87"/>
      <c r="Q389" s="87"/>
      <c r="R389" s="87"/>
      <c r="S389" s="87"/>
      <c r="T389" s="87"/>
      <c r="U389" s="175"/>
      <c r="V389" s="87"/>
      <c r="W389" s="87"/>
      <c r="X389" s="87"/>
      <c r="Y389" s="87"/>
      <c r="Z389" s="87"/>
      <c r="AA389" s="87"/>
      <c r="AB389" s="86"/>
      <c r="AC389" s="87"/>
    </row>
    <row x14ac:dyDescent="0.25" r="390" customHeight="1" ht="17.45">
      <c r="A390" s="235">
        <f>A389</f>
        <v>25569.375</v>
      </c>
      <c r="B390" s="179"/>
      <c r="C390" s="180"/>
      <c r="D390" s="180"/>
      <c r="E390" s="180"/>
      <c r="F390" s="180"/>
      <c r="G390" s="180">
        <f>SUM(C390:F390)</f>
      </c>
      <c r="H390" s="125"/>
      <c r="I390" s="125">
        <f>G390*H390</f>
      </c>
      <c r="J390" s="125">
        <v>0</v>
      </c>
      <c r="K390" s="125">
        <f>SUM(I390:J390)</f>
      </c>
      <c r="L390" s="229"/>
      <c r="M390" s="87"/>
      <c r="N390" s="87"/>
      <c r="O390" s="87"/>
      <c r="P390" s="87"/>
      <c r="Q390" s="87"/>
      <c r="R390" s="87"/>
      <c r="S390" s="87"/>
      <c r="T390" s="87"/>
      <c r="U390" s="175"/>
      <c r="V390" s="87"/>
      <c r="W390" s="87"/>
      <c r="X390" s="87"/>
      <c r="Y390" s="87"/>
      <c r="Z390" s="87"/>
      <c r="AA390" s="87"/>
      <c r="AB390" s="86"/>
      <c r="AC390" s="87"/>
    </row>
    <row x14ac:dyDescent="0.25" r="391" customHeight="1" ht="17.45">
      <c r="A391" s="243">
        <f>A390</f>
        <v>25569.375</v>
      </c>
      <c r="B391" s="190" t="s">
        <v>155</v>
      </c>
      <c r="C391" s="191">
        <f>SUM(C345:C390)</f>
      </c>
      <c r="D391" s="191">
        <f>SUM(D345:D390)</f>
      </c>
      <c r="E391" s="191">
        <f>SUM(E345:E390)</f>
      </c>
      <c r="F391" s="191">
        <f>SUM(F345:F390)</f>
      </c>
      <c r="G391" s="191">
        <f>SUM(G345:G390)</f>
      </c>
      <c r="H391" s="191"/>
      <c r="I391" s="191">
        <f>SUM(I345:I390)</f>
      </c>
      <c r="J391" s="191">
        <f>SUM(J345:J390)</f>
      </c>
      <c r="K391" s="191">
        <f>SUM(K345:K390)</f>
      </c>
      <c r="L391" s="229"/>
      <c r="M391" s="87"/>
      <c r="N391" s="87"/>
      <c r="O391" s="87"/>
      <c r="P391" s="87"/>
      <c r="Q391" s="87"/>
      <c r="R391" s="87"/>
      <c r="S391" s="87"/>
      <c r="T391" s="87"/>
      <c r="U391" s="175"/>
      <c r="V391" s="87"/>
      <c r="W391" s="87"/>
      <c r="X391" s="87"/>
      <c r="Y391" s="87"/>
      <c r="Z391" s="87"/>
      <c r="AA391" s="87"/>
      <c r="AB391" s="86"/>
      <c r="AC391" s="87"/>
    </row>
    <row x14ac:dyDescent="0.25" r="392" customHeight="1" ht="17.45">
      <c r="A392" s="235">
        <f>A391</f>
        <v>25569.375</v>
      </c>
      <c r="B392" s="186" t="s">
        <v>113</v>
      </c>
      <c r="C392" s="180"/>
      <c r="D392" s="180">
        <v>45</v>
      </c>
      <c r="E392" s="180">
        <v>53</v>
      </c>
      <c r="F392" s="180"/>
      <c r="G392" s="180">
        <f>SUM(C392:F392)</f>
      </c>
      <c r="H392" s="125">
        <v>6500</v>
      </c>
      <c r="I392" s="125">
        <f>G392*H392</f>
      </c>
      <c r="J392" s="185"/>
      <c r="K392" s="125">
        <f>SUM(I392:J392)</f>
      </c>
      <c r="L392" s="229"/>
      <c r="M392" s="87"/>
      <c r="N392" s="87"/>
      <c r="O392" s="87"/>
      <c r="P392" s="87"/>
      <c r="Q392" s="87"/>
      <c r="R392" s="87"/>
      <c r="S392" s="87"/>
      <c r="T392" s="87"/>
      <c r="U392" s="175"/>
      <c r="V392" s="87"/>
      <c r="W392" s="87"/>
      <c r="X392" s="87"/>
      <c r="Y392" s="87"/>
      <c r="Z392" s="87"/>
      <c r="AA392" s="87"/>
      <c r="AB392" s="86"/>
      <c r="AC392" s="87"/>
    </row>
    <row x14ac:dyDescent="0.25" r="393" customHeight="1" ht="17.45">
      <c r="A393" s="235">
        <f>A392</f>
        <v>25569.375</v>
      </c>
      <c r="B393" s="186" t="s">
        <v>156</v>
      </c>
      <c r="C393" s="180"/>
      <c r="D393" s="180">
        <v>6</v>
      </c>
      <c r="E393" s="180">
        <v>5</v>
      </c>
      <c r="F393" s="180"/>
      <c r="G393" s="180">
        <f>SUM(C393:F393)</f>
      </c>
      <c r="H393" s="125">
        <v>6500</v>
      </c>
      <c r="I393" s="125">
        <f>G393*H393</f>
      </c>
      <c r="J393" s="185"/>
      <c r="K393" s="125">
        <f>SUM(I393:J393)</f>
      </c>
      <c r="L393" s="229"/>
      <c r="M393" s="87"/>
      <c r="N393" s="87"/>
      <c r="O393" s="87"/>
      <c r="P393" s="87"/>
      <c r="Q393" s="87"/>
      <c r="R393" s="87"/>
      <c r="S393" s="87"/>
      <c r="T393" s="87"/>
      <c r="U393" s="175"/>
      <c r="V393" s="87"/>
      <c r="W393" s="87"/>
      <c r="X393" s="87"/>
      <c r="Y393" s="87"/>
      <c r="Z393" s="87"/>
      <c r="AA393" s="87"/>
      <c r="AB393" s="86"/>
      <c r="AC393" s="87"/>
    </row>
    <row x14ac:dyDescent="0.25" r="394" customHeight="1" ht="17.45">
      <c r="A394" s="235">
        <f>A393</f>
        <v>25569.375</v>
      </c>
      <c r="B394" s="186" t="s">
        <v>112</v>
      </c>
      <c r="C394" s="180"/>
      <c r="D394" s="180">
        <v>10</v>
      </c>
      <c r="E394" s="180">
        <v>12</v>
      </c>
      <c r="F394" s="180"/>
      <c r="G394" s="180">
        <f>SUM(C394:F394)</f>
      </c>
      <c r="H394" s="125">
        <v>6900</v>
      </c>
      <c r="I394" s="125">
        <f>G394*H394</f>
      </c>
      <c r="J394" s="185"/>
      <c r="K394" s="125">
        <f>SUM(I394:J394)</f>
      </c>
      <c r="L394" s="229"/>
      <c r="M394" s="87"/>
      <c r="N394" s="87"/>
      <c r="O394" s="87"/>
      <c r="P394" s="87"/>
      <c r="Q394" s="87"/>
      <c r="R394" s="87"/>
      <c r="S394" s="87"/>
      <c r="T394" s="87"/>
      <c r="U394" s="175"/>
      <c r="V394" s="87"/>
      <c r="W394" s="87"/>
      <c r="X394" s="87"/>
      <c r="Y394" s="87"/>
      <c r="Z394" s="87"/>
      <c r="AA394" s="87"/>
      <c r="AB394" s="86"/>
      <c r="AC394" s="87"/>
    </row>
    <row x14ac:dyDescent="0.25" r="395" customHeight="1" ht="17.45">
      <c r="A395" s="235">
        <f>A394</f>
        <v>25569.375</v>
      </c>
      <c r="B395" s="179"/>
      <c r="C395" s="180"/>
      <c r="D395" s="180"/>
      <c r="E395" s="180"/>
      <c r="F395" s="180"/>
      <c r="G395" s="180">
        <f>SUM(C395:F395)</f>
      </c>
      <c r="H395" s="125"/>
      <c r="I395" s="125">
        <f>G395*H395</f>
      </c>
      <c r="J395" s="185"/>
      <c r="K395" s="125">
        <f>SUM(I395:J395)</f>
      </c>
      <c r="L395" s="229"/>
      <c r="M395" s="87"/>
      <c r="N395" s="87"/>
      <c r="O395" s="87"/>
      <c r="P395" s="87"/>
      <c r="Q395" s="87"/>
      <c r="R395" s="87"/>
      <c r="S395" s="87"/>
      <c r="T395" s="87"/>
      <c r="U395" s="175"/>
      <c r="V395" s="87"/>
      <c r="W395" s="87"/>
      <c r="X395" s="87"/>
      <c r="Y395" s="87"/>
      <c r="Z395" s="87"/>
      <c r="AA395" s="87"/>
      <c r="AB395" s="86"/>
      <c r="AC395" s="87"/>
    </row>
    <row x14ac:dyDescent="0.25" r="396" customHeight="1" ht="17.45">
      <c r="A396" s="235">
        <f>A395</f>
        <v>25569.375</v>
      </c>
      <c r="B396" s="179"/>
      <c r="C396" s="180"/>
      <c r="D396" s="180"/>
      <c r="E396" s="180"/>
      <c r="F396" s="180"/>
      <c r="G396" s="180">
        <f>SUM(C396:F396)</f>
      </c>
      <c r="H396" s="125"/>
      <c r="I396" s="125">
        <f>G396*H396</f>
      </c>
      <c r="J396" s="185"/>
      <c r="K396" s="125">
        <f>SUM(I396:J396)</f>
      </c>
      <c r="L396" s="229"/>
      <c r="M396" s="87"/>
      <c r="N396" s="87"/>
      <c r="O396" s="87"/>
      <c r="P396" s="87"/>
      <c r="Q396" s="87"/>
      <c r="R396" s="87"/>
      <c r="S396" s="87"/>
      <c r="T396" s="87"/>
      <c r="U396" s="175"/>
      <c r="V396" s="87"/>
      <c r="W396" s="87"/>
      <c r="X396" s="87"/>
      <c r="Y396" s="87"/>
      <c r="Z396" s="87"/>
      <c r="AA396" s="87"/>
      <c r="AB396" s="86"/>
      <c r="AC396" s="87"/>
    </row>
    <row x14ac:dyDescent="0.25" r="397" customHeight="1" ht="17.45">
      <c r="A397" s="235">
        <f>A396</f>
        <v>25569.375</v>
      </c>
      <c r="B397" s="179"/>
      <c r="C397" s="180"/>
      <c r="D397" s="180"/>
      <c r="E397" s="180"/>
      <c r="F397" s="180"/>
      <c r="G397" s="180">
        <f>SUM(C397:F397)</f>
      </c>
      <c r="H397" s="125"/>
      <c r="I397" s="125">
        <f>G397*H397</f>
      </c>
      <c r="J397" s="185"/>
      <c r="K397" s="125">
        <f>SUM(I397:J397)</f>
      </c>
      <c r="L397" s="229"/>
      <c r="M397" s="87"/>
      <c r="N397" s="87"/>
      <c r="O397" s="87"/>
      <c r="P397" s="87"/>
      <c r="Q397" s="87"/>
      <c r="R397" s="87"/>
      <c r="S397" s="87"/>
      <c r="T397" s="87"/>
      <c r="U397" s="175"/>
      <c r="V397" s="87"/>
      <c r="W397" s="87"/>
      <c r="X397" s="87"/>
      <c r="Y397" s="87"/>
      <c r="Z397" s="87"/>
      <c r="AA397" s="87"/>
      <c r="AB397" s="86"/>
      <c r="AC397" s="87"/>
    </row>
    <row x14ac:dyDescent="0.25" r="398" customHeight="1" ht="17.45">
      <c r="A398" s="235">
        <f>A397</f>
        <v>25569.375</v>
      </c>
      <c r="B398" s="179"/>
      <c r="C398" s="180"/>
      <c r="D398" s="180"/>
      <c r="E398" s="180"/>
      <c r="F398" s="180"/>
      <c r="G398" s="180">
        <f>SUM(C398:F398)</f>
      </c>
      <c r="H398" s="125"/>
      <c r="I398" s="125">
        <f>G398*H398</f>
      </c>
      <c r="J398" s="185"/>
      <c r="K398" s="125">
        <f>SUM(I398:J398)</f>
      </c>
      <c r="L398" s="229"/>
      <c r="M398" s="87"/>
      <c r="N398" s="87"/>
      <c r="O398" s="87"/>
      <c r="P398" s="87"/>
      <c r="Q398" s="87"/>
      <c r="R398" s="87"/>
      <c r="S398" s="87"/>
      <c r="T398" s="87"/>
      <c r="U398" s="175"/>
      <c r="V398" s="87"/>
      <c r="W398" s="87"/>
      <c r="X398" s="87"/>
      <c r="Y398" s="87"/>
      <c r="Z398" s="87"/>
      <c r="AA398" s="87"/>
      <c r="AB398" s="86"/>
      <c r="AC398" s="87"/>
    </row>
    <row x14ac:dyDescent="0.25" r="399" customHeight="1" ht="17.45">
      <c r="A399" s="235">
        <f>A398</f>
        <v>25569.375</v>
      </c>
      <c r="B399" s="179"/>
      <c r="C399" s="180"/>
      <c r="D399" s="180"/>
      <c r="E399" s="180"/>
      <c r="F399" s="180"/>
      <c r="G399" s="180">
        <f>SUM(C399:F399)</f>
      </c>
      <c r="H399" s="125"/>
      <c r="I399" s="125">
        <f>G399*H399</f>
      </c>
      <c r="J399" s="185"/>
      <c r="K399" s="125">
        <f>SUM(I399:J399)</f>
      </c>
      <c r="L399" s="229"/>
      <c r="M399" s="87"/>
      <c r="N399" s="87"/>
      <c r="O399" s="87"/>
      <c r="P399" s="87"/>
      <c r="Q399" s="87"/>
      <c r="R399" s="87"/>
      <c r="S399" s="87"/>
      <c r="T399" s="87"/>
      <c r="U399" s="175"/>
      <c r="V399" s="87"/>
      <c r="W399" s="87"/>
      <c r="X399" s="87"/>
      <c r="Y399" s="87"/>
      <c r="Z399" s="87"/>
      <c r="AA399" s="87"/>
      <c r="AB399" s="86"/>
      <c r="AC399" s="87"/>
    </row>
    <row x14ac:dyDescent="0.25" r="400" customHeight="1" ht="17.45">
      <c r="A400" s="243">
        <f>A399</f>
        <v>25569.375</v>
      </c>
      <c r="B400" s="190" t="s">
        <v>157</v>
      </c>
      <c r="C400" s="191">
        <f>SUM(C392:C399)</f>
      </c>
      <c r="D400" s="191">
        <f>SUM(D392:D399)</f>
      </c>
      <c r="E400" s="191">
        <f>SUM(E392:E399)</f>
      </c>
      <c r="F400" s="191">
        <f>SUM(F392:F399)</f>
      </c>
      <c r="G400" s="191">
        <f>SUM(G392:G399)</f>
      </c>
      <c r="H400" s="201"/>
      <c r="I400" s="201">
        <f>SUM(I392:I399)</f>
      </c>
      <c r="J400" s="201"/>
      <c r="K400" s="202">
        <f>SUM(K392:K399)</f>
      </c>
      <c r="L400" s="229"/>
      <c r="M400" s="87"/>
      <c r="N400" s="87"/>
      <c r="O400" s="87"/>
      <c r="P400" s="87"/>
      <c r="Q400" s="87"/>
      <c r="R400" s="87"/>
      <c r="S400" s="87"/>
      <c r="T400" s="87"/>
      <c r="U400" s="175"/>
      <c r="V400" s="87"/>
      <c r="W400" s="87"/>
      <c r="X400" s="87"/>
      <c r="Y400" s="87"/>
      <c r="Z400" s="87"/>
      <c r="AA400" s="87"/>
      <c r="AB400" s="86"/>
      <c r="AC400" s="87"/>
    </row>
    <row x14ac:dyDescent="0.25" r="401" customHeight="1" ht="17.25" hidden="1">
      <c r="A401" s="226" t="s">
        <v>128</v>
      </c>
      <c r="B401" s="173" t="s">
        <v>2</v>
      </c>
      <c r="C401" s="174" t="s">
        <v>129</v>
      </c>
      <c r="D401" s="174" t="s">
        <v>130</v>
      </c>
      <c r="E401" s="174" t="s">
        <v>131</v>
      </c>
      <c r="F401" s="174" t="s">
        <v>132</v>
      </c>
      <c r="G401" s="174" t="s">
        <v>133</v>
      </c>
      <c r="H401" s="174" t="s">
        <v>7</v>
      </c>
      <c r="I401" s="174" t="s">
        <v>134</v>
      </c>
      <c r="J401" s="174" t="s">
        <v>90</v>
      </c>
      <c r="K401" s="174" t="s">
        <v>135</v>
      </c>
      <c r="L401" s="229"/>
      <c r="M401" s="87"/>
      <c r="N401" s="87"/>
      <c r="O401" s="87"/>
      <c r="P401" s="87"/>
      <c r="Q401" s="87"/>
      <c r="R401" s="87"/>
      <c r="S401" s="87"/>
      <c r="T401" s="87"/>
      <c r="U401" s="175"/>
      <c r="V401" s="87"/>
      <c r="W401" s="87"/>
      <c r="X401" s="87"/>
      <c r="Y401" s="87"/>
      <c r="Z401" s="87"/>
      <c r="AA401" s="87"/>
      <c r="AB401" s="86"/>
      <c r="AC401" s="87"/>
    </row>
    <row x14ac:dyDescent="0.25" r="402" customHeight="1" ht="17.45">
      <c r="A402" s="235">
        <f>A400+1</f>
        <v>25569.375</v>
      </c>
      <c r="B402" s="179" t="s">
        <v>46</v>
      </c>
      <c r="C402" s="183" t="s">
        <v>14</v>
      </c>
      <c r="D402" s="180">
        <v>14</v>
      </c>
      <c r="E402" s="180"/>
      <c r="F402" s="180"/>
      <c r="G402" s="180">
        <f>SUM(C402:F402)</f>
      </c>
      <c r="H402" s="237">
        <v>5500</v>
      </c>
      <c r="I402" s="125">
        <f>G402*H402</f>
      </c>
      <c r="J402" s="125">
        <f>I402*0.1</f>
      </c>
      <c r="K402" s="125">
        <f>SUM(I402:J402)</f>
      </c>
      <c r="L402" s="229"/>
      <c r="M402" s="87"/>
      <c r="N402" s="87"/>
      <c r="O402" s="87"/>
      <c r="P402" s="87"/>
      <c r="Q402" s="87"/>
      <c r="R402" s="87"/>
      <c r="S402" s="87"/>
      <c r="T402" s="87"/>
      <c r="U402" s="175"/>
      <c r="V402" s="87"/>
      <c r="W402" s="87"/>
      <c r="X402" s="87"/>
      <c r="Y402" s="87"/>
      <c r="Z402" s="87"/>
      <c r="AA402" s="87"/>
      <c r="AB402" s="86"/>
      <c r="AC402" s="87"/>
    </row>
    <row x14ac:dyDescent="0.25" r="403" customHeight="1" ht="17.45">
      <c r="A403" s="235">
        <f>A402</f>
        <v>25569.375</v>
      </c>
      <c r="B403" s="179" t="s">
        <v>137</v>
      </c>
      <c r="C403" s="180"/>
      <c r="D403" s="180">
        <v>101</v>
      </c>
      <c r="E403" s="180">
        <v>0</v>
      </c>
      <c r="F403" s="180">
        <v>17</v>
      </c>
      <c r="G403" s="180">
        <f>SUM(C403:F403)</f>
      </c>
      <c r="H403" s="237">
        <v>4500</v>
      </c>
      <c r="I403" s="125">
        <f>G403*H403</f>
      </c>
      <c r="J403" s="125">
        <f>I403*0.1</f>
      </c>
      <c r="K403" s="125">
        <f>SUM(I403:J403)</f>
      </c>
      <c r="L403" s="229"/>
      <c r="M403" s="87"/>
      <c r="N403" s="87"/>
      <c r="O403" s="87"/>
      <c r="P403" s="87"/>
      <c r="Q403" s="87"/>
      <c r="R403" s="87"/>
      <c r="S403" s="87"/>
      <c r="T403" s="87"/>
      <c r="U403" s="175"/>
      <c r="V403" s="87"/>
      <c r="W403" s="87"/>
      <c r="X403" s="87"/>
      <c r="Y403" s="87"/>
      <c r="Z403" s="87"/>
      <c r="AA403" s="87"/>
      <c r="AB403" s="86"/>
      <c r="AC403" s="87"/>
    </row>
    <row x14ac:dyDescent="0.25" r="404" customHeight="1" ht="17.45">
      <c r="A404" s="235">
        <f>A403</f>
        <v>25569.375</v>
      </c>
      <c r="B404" s="179" t="s">
        <v>178</v>
      </c>
      <c r="C404" s="180"/>
      <c r="D404" s="180">
        <v>36</v>
      </c>
      <c r="E404" s="180"/>
      <c r="F404" s="180"/>
      <c r="G404" s="180">
        <f>SUBTOTAL(9,C404:F404)</f>
      </c>
      <c r="H404" s="182">
        <v>5000</v>
      </c>
      <c r="I404" s="125">
        <f>G404*H404</f>
      </c>
      <c r="J404" s="125">
        <f>I404*0.1</f>
      </c>
      <c r="K404" s="125">
        <f>SUM(I404:J404)</f>
      </c>
      <c r="L404" s="229"/>
      <c r="M404" s="87"/>
      <c r="N404" s="87"/>
      <c r="O404" s="87"/>
      <c r="P404" s="87"/>
      <c r="Q404" s="87"/>
      <c r="R404" s="87"/>
      <c r="S404" s="87"/>
      <c r="T404" s="87"/>
      <c r="U404" s="175"/>
      <c r="V404" s="87"/>
      <c r="W404" s="87"/>
      <c r="X404" s="87"/>
      <c r="Y404" s="87"/>
      <c r="Z404" s="87"/>
      <c r="AA404" s="87"/>
      <c r="AB404" s="86"/>
      <c r="AC404" s="87"/>
    </row>
    <row x14ac:dyDescent="0.25" r="405" customHeight="1" ht="17.45">
      <c r="A405" s="235">
        <f>A404</f>
        <v>25569.375</v>
      </c>
      <c r="B405" s="179" t="s">
        <v>13</v>
      </c>
      <c r="C405" s="180"/>
      <c r="D405" s="180">
        <v>12</v>
      </c>
      <c r="E405" s="180"/>
      <c r="F405" s="180"/>
      <c r="G405" s="180">
        <f>SUM(C405:F405)</f>
      </c>
      <c r="H405" s="125">
        <v>6000</v>
      </c>
      <c r="I405" s="125">
        <f>G405*H405</f>
      </c>
      <c r="J405" s="125">
        <f>I405*0.1</f>
      </c>
      <c r="K405" s="125">
        <f>SUM(I405:J405)</f>
      </c>
      <c r="L405" s="229"/>
      <c r="M405" s="87"/>
      <c r="N405" s="87"/>
      <c r="O405" s="87"/>
      <c r="P405" s="87"/>
      <c r="Q405" s="87"/>
      <c r="R405" s="87"/>
      <c r="S405" s="87"/>
      <c r="T405" s="87"/>
      <c r="U405" s="175"/>
      <c r="V405" s="87"/>
      <c r="W405" s="87"/>
      <c r="X405" s="87"/>
      <c r="Y405" s="87"/>
      <c r="Z405" s="87"/>
      <c r="AA405" s="87"/>
      <c r="AB405" s="86"/>
      <c r="AC405" s="87"/>
    </row>
    <row x14ac:dyDescent="0.25" r="406" customHeight="1" ht="17.45">
      <c r="A406" s="235">
        <f>A405</f>
        <v>25569.375</v>
      </c>
      <c r="B406" s="179" t="s">
        <v>58</v>
      </c>
      <c r="C406" s="183" t="s">
        <v>14</v>
      </c>
      <c r="D406" s="180">
        <v>14</v>
      </c>
      <c r="E406" s="180">
        <v>7</v>
      </c>
      <c r="F406" s="180"/>
      <c r="G406" s="180">
        <f>SUM(C406:F406)</f>
      </c>
      <c r="H406" s="182">
        <v>5500</v>
      </c>
      <c r="I406" s="125">
        <f>G406*H406</f>
      </c>
      <c r="J406" s="125">
        <f>I406*0.1</f>
      </c>
      <c r="K406" s="125">
        <f>SUM(I406:J406)</f>
      </c>
      <c r="L406" s="229"/>
      <c r="M406" s="87"/>
      <c r="N406" s="87"/>
      <c r="O406" s="87"/>
      <c r="P406" s="87"/>
      <c r="Q406" s="87"/>
      <c r="R406" s="87"/>
      <c r="S406" s="87"/>
      <c r="T406" s="87"/>
      <c r="U406" s="175"/>
      <c r="V406" s="87"/>
      <c r="W406" s="87"/>
      <c r="X406" s="87"/>
      <c r="Y406" s="87"/>
      <c r="Z406" s="87"/>
      <c r="AA406" s="87"/>
      <c r="AB406" s="86"/>
      <c r="AC406" s="87"/>
    </row>
    <row x14ac:dyDescent="0.25" r="407" customHeight="1" ht="17.45">
      <c r="A407" s="235">
        <f>A406</f>
        <v>25569.375</v>
      </c>
      <c r="B407" s="179" t="s">
        <v>147</v>
      </c>
      <c r="C407" s="183">
        <v>5</v>
      </c>
      <c r="D407" s="180">
        <v>40</v>
      </c>
      <c r="E407" s="180">
        <v>25</v>
      </c>
      <c r="F407" s="180">
        <v>16</v>
      </c>
      <c r="G407" s="180">
        <f>SUM(C407:F407)</f>
      </c>
      <c r="H407" s="125">
        <v>5000</v>
      </c>
      <c r="I407" s="125">
        <f>G407*H407</f>
      </c>
      <c r="J407" s="125">
        <f>I407*0.1</f>
      </c>
      <c r="K407" s="125">
        <f>SUM(I407:J407)</f>
      </c>
      <c r="L407" s="229"/>
      <c r="M407" s="87"/>
      <c r="N407" s="87"/>
      <c r="O407" s="87"/>
      <c r="P407" s="87"/>
      <c r="Q407" s="87"/>
      <c r="R407" s="87"/>
      <c r="S407" s="87"/>
      <c r="T407" s="87"/>
      <c r="U407" s="175"/>
      <c r="V407" s="87"/>
      <c r="W407" s="87"/>
      <c r="X407" s="87"/>
      <c r="Y407" s="87"/>
      <c r="Z407" s="87"/>
      <c r="AA407" s="87"/>
      <c r="AB407" s="86"/>
      <c r="AC407" s="87"/>
    </row>
    <row x14ac:dyDescent="0.25" r="408" customHeight="1" ht="17.45">
      <c r="A408" s="235">
        <f>A407</f>
        <v>25569.375</v>
      </c>
      <c r="B408" s="179" t="s">
        <v>27</v>
      </c>
      <c r="C408" s="180"/>
      <c r="D408" s="180">
        <v>10</v>
      </c>
      <c r="E408" s="180">
        <v>10</v>
      </c>
      <c r="F408" s="180"/>
      <c r="G408" s="180">
        <f>SUM(C408:F408)</f>
      </c>
      <c r="H408" s="125">
        <v>5500</v>
      </c>
      <c r="I408" s="125">
        <f>G408*H408</f>
      </c>
      <c r="J408" s="125">
        <f>I408*0.1</f>
      </c>
      <c r="K408" s="125">
        <f>SUM(I408:J408)</f>
      </c>
      <c r="L408" s="229"/>
      <c r="M408" s="87"/>
      <c r="N408" s="87"/>
      <c r="O408" s="87"/>
      <c r="P408" s="87"/>
      <c r="Q408" s="87"/>
      <c r="R408" s="87"/>
      <c r="S408" s="87"/>
      <c r="T408" s="87"/>
      <c r="U408" s="175"/>
      <c r="V408" s="87"/>
      <c r="W408" s="87"/>
      <c r="X408" s="87"/>
      <c r="Y408" s="87"/>
      <c r="Z408" s="87"/>
      <c r="AA408" s="87"/>
      <c r="AB408" s="86"/>
      <c r="AC408" s="87"/>
    </row>
    <row x14ac:dyDescent="0.25" r="409" customHeight="1" ht="17.45">
      <c r="A409" s="235">
        <f>A408</f>
        <v>25569.375</v>
      </c>
      <c r="B409" s="179" t="s">
        <v>20</v>
      </c>
      <c r="C409" s="180"/>
      <c r="D409" s="180">
        <v>61</v>
      </c>
      <c r="E409" s="180"/>
      <c r="F409" s="180"/>
      <c r="G409" s="180">
        <f>SUM(C409:F409)</f>
      </c>
      <c r="H409" s="237">
        <v>5500</v>
      </c>
      <c r="I409" s="125">
        <f>G409*H409</f>
      </c>
      <c r="J409" s="125">
        <f>I409*0.1</f>
      </c>
      <c r="K409" s="125">
        <f>SUM(I409:J409)</f>
      </c>
      <c r="L409" s="229"/>
      <c r="M409" s="87"/>
      <c r="N409" s="87"/>
      <c r="O409" s="87"/>
      <c r="P409" s="87"/>
      <c r="Q409" s="87"/>
      <c r="R409" s="87"/>
      <c r="S409" s="87"/>
      <c r="T409" s="87"/>
      <c r="U409" s="175"/>
      <c r="V409" s="87"/>
      <c r="W409" s="87"/>
      <c r="X409" s="87"/>
      <c r="Y409" s="87"/>
      <c r="Z409" s="87"/>
      <c r="AA409" s="87"/>
      <c r="AB409" s="86"/>
      <c r="AC409" s="87"/>
    </row>
    <row x14ac:dyDescent="0.25" r="410" customHeight="1" ht="17.45">
      <c r="A410" s="235">
        <f>A409</f>
        <v>25569.375</v>
      </c>
      <c r="B410" s="179" t="s">
        <v>31</v>
      </c>
      <c r="C410" s="180"/>
      <c r="D410" s="180">
        <v>25</v>
      </c>
      <c r="E410" s="180"/>
      <c r="F410" s="180"/>
      <c r="G410" s="180">
        <f>SUM(C410:F410)</f>
      </c>
      <c r="H410" s="125">
        <v>6000</v>
      </c>
      <c r="I410" s="125">
        <f>G410*H410</f>
      </c>
      <c r="J410" s="125">
        <f>I410*0.1</f>
      </c>
      <c r="K410" s="125">
        <f>SUM(I410:J410)</f>
      </c>
      <c r="L410" s="229"/>
      <c r="M410" s="87"/>
      <c r="N410" s="87"/>
      <c r="O410" s="87"/>
      <c r="P410" s="87"/>
      <c r="Q410" s="87"/>
      <c r="R410" s="87"/>
      <c r="S410" s="87"/>
      <c r="T410" s="87"/>
      <c r="U410" s="175"/>
      <c r="V410" s="87"/>
      <c r="W410" s="87"/>
      <c r="X410" s="87"/>
      <c r="Y410" s="87"/>
      <c r="Z410" s="87"/>
      <c r="AA410" s="87"/>
      <c r="AB410" s="86"/>
      <c r="AC410" s="87"/>
    </row>
    <row x14ac:dyDescent="0.25" r="411" customHeight="1" ht="17.45">
      <c r="A411" s="235">
        <f>A410</f>
        <v>25569.375</v>
      </c>
      <c r="B411" s="179" t="s">
        <v>71</v>
      </c>
      <c r="C411" s="180"/>
      <c r="D411" s="180">
        <v>25</v>
      </c>
      <c r="E411" s="180"/>
      <c r="F411" s="180"/>
      <c r="G411" s="180">
        <f>SUM(C411:F411)</f>
      </c>
      <c r="H411" s="125">
        <v>6000</v>
      </c>
      <c r="I411" s="125">
        <f>G411*H411</f>
      </c>
      <c r="J411" s="125">
        <f>I411*0.1</f>
      </c>
      <c r="K411" s="125">
        <f>SUM(I411:J411)</f>
      </c>
      <c r="L411" s="229"/>
      <c r="M411" s="87"/>
      <c r="N411" s="87"/>
      <c r="O411" s="87"/>
      <c r="P411" s="87"/>
      <c r="Q411" s="87"/>
      <c r="R411" s="87"/>
      <c r="S411" s="87"/>
      <c r="T411" s="87"/>
      <c r="U411" s="175"/>
      <c r="V411" s="87"/>
      <c r="W411" s="87"/>
      <c r="X411" s="87"/>
      <c r="Y411" s="87"/>
      <c r="Z411" s="87"/>
      <c r="AA411" s="87"/>
      <c r="AB411" s="86"/>
      <c r="AC411" s="87"/>
    </row>
    <row x14ac:dyDescent="0.25" r="412" customHeight="1" ht="17.45">
      <c r="A412" s="235">
        <f>A411</f>
        <v>25569.375</v>
      </c>
      <c r="B412" s="184" t="s">
        <v>49</v>
      </c>
      <c r="C412" s="180"/>
      <c r="D412" s="180">
        <v>13</v>
      </c>
      <c r="E412" s="180">
        <v>10</v>
      </c>
      <c r="F412" s="180">
        <v>6</v>
      </c>
      <c r="G412" s="180">
        <f>SUM(C412:F412)</f>
      </c>
      <c r="H412" s="182">
        <v>6000</v>
      </c>
      <c r="I412" s="125">
        <f>G412*H412</f>
      </c>
      <c r="J412" s="125">
        <f>I412*0.1</f>
      </c>
      <c r="K412" s="125">
        <f>SUM(I412:J412)</f>
      </c>
      <c r="L412" s="229"/>
      <c r="M412" s="87"/>
      <c r="N412" s="87"/>
      <c r="O412" s="87"/>
      <c r="P412" s="87"/>
      <c r="Q412" s="87"/>
      <c r="R412" s="87"/>
      <c r="S412" s="87"/>
      <c r="T412" s="87"/>
      <c r="U412" s="175"/>
      <c r="V412" s="87"/>
      <c r="W412" s="87"/>
      <c r="X412" s="87"/>
      <c r="Y412" s="87"/>
      <c r="Z412" s="87"/>
      <c r="AA412" s="87"/>
      <c r="AB412" s="86"/>
      <c r="AC412" s="87"/>
    </row>
    <row x14ac:dyDescent="0.25" r="413" customHeight="1" ht="17.45">
      <c r="A413" s="235">
        <f>A412</f>
        <v>25569.375</v>
      </c>
      <c r="B413" s="179" t="s">
        <v>9</v>
      </c>
      <c r="C413" s="180"/>
      <c r="D413" s="180">
        <v>42</v>
      </c>
      <c r="E413" s="180"/>
      <c r="F413" s="180"/>
      <c r="G413" s="180">
        <f>SUM(C413:F413)</f>
      </c>
      <c r="H413" s="125">
        <v>6000</v>
      </c>
      <c r="I413" s="125">
        <f>G413*H413</f>
      </c>
      <c r="J413" s="125">
        <f>I413*0.1</f>
      </c>
      <c r="K413" s="125">
        <f>SUM(I413:J413)</f>
      </c>
      <c r="L413" s="229"/>
      <c r="M413" s="87"/>
      <c r="N413" s="87"/>
      <c r="O413" s="87"/>
      <c r="P413" s="87"/>
      <c r="Q413" s="87"/>
      <c r="R413" s="87"/>
      <c r="S413" s="87"/>
      <c r="T413" s="87"/>
      <c r="U413" s="175"/>
      <c r="V413" s="87"/>
      <c r="W413" s="87"/>
      <c r="X413" s="87"/>
      <c r="Y413" s="87"/>
      <c r="Z413" s="87"/>
      <c r="AA413" s="87"/>
      <c r="AB413" s="86"/>
      <c r="AC413" s="87"/>
    </row>
    <row x14ac:dyDescent="0.25" r="414" customHeight="1" ht="17.45">
      <c r="A414" s="235">
        <f>A413</f>
        <v>25569.375</v>
      </c>
      <c r="B414" s="179" t="s">
        <v>78</v>
      </c>
      <c r="C414" s="180"/>
      <c r="D414" s="180">
        <v>20</v>
      </c>
      <c r="E414" s="180"/>
      <c r="F414" s="180"/>
      <c r="G414" s="180">
        <f>SUM(C414:F414)</f>
      </c>
      <c r="H414" s="125">
        <v>6500</v>
      </c>
      <c r="I414" s="125">
        <f>G414*H414</f>
      </c>
      <c r="J414" s="125">
        <f>I414*0.1</f>
      </c>
      <c r="K414" s="125">
        <f>SUM(I414:J414)</f>
      </c>
      <c r="L414" s="229"/>
      <c r="M414" s="87"/>
      <c r="N414" s="87"/>
      <c r="O414" s="87"/>
      <c r="P414" s="87"/>
      <c r="Q414" s="87"/>
      <c r="R414" s="87"/>
      <c r="S414" s="87"/>
      <c r="T414" s="87"/>
      <c r="U414" s="175"/>
      <c r="V414" s="87"/>
      <c r="W414" s="87"/>
      <c r="X414" s="87"/>
      <c r="Y414" s="87"/>
      <c r="Z414" s="87"/>
      <c r="AA414" s="87"/>
      <c r="AB414" s="86"/>
      <c r="AC414" s="87"/>
    </row>
    <row x14ac:dyDescent="0.25" r="415" customHeight="1" ht="17.45">
      <c r="A415" s="235">
        <f>A414</f>
        <v>25569.375</v>
      </c>
      <c r="B415" s="179" t="s">
        <v>55</v>
      </c>
      <c r="C415" s="180"/>
      <c r="D415" s="180">
        <v>10</v>
      </c>
      <c r="E415" s="180"/>
      <c r="F415" s="180"/>
      <c r="G415" s="180">
        <f>SUM(C415:F415)</f>
      </c>
      <c r="H415" s="125">
        <v>6500</v>
      </c>
      <c r="I415" s="125">
        <f>G415*H415</f>
      </c>
      <c r="J415" s="125">
        <f>I415*0.1</f>
      </c>
      <c r="K415" s="125">
        <f>SUM(I415:J415)</f>
      </c>
      <c r="L415" s="229"/>
      <c r="M415" s="87"/>
      <c r="N415" s="87"/>
      <c r="O415" s="87"/>
      <c r="P415" s="87"/>
      <c r="Q415" s="87"/>
      <c r="R415" s="87"/>
      <c r="S415" s="87"/>
      <c r="T415" s="87"/>
      <c r="U415" s="175"/>
      <c r="V415" s="87"/>
      <c r="W415" s="87"/>
      <c r="X415" s="87"/>
      <c r="Y415" s="87"/>
      <c r="Z415" s="87"/>
      <c r="AA415" s="87"/>
      <c r="AB415" s="86"/>
      <c r="AC415" s="87"/>
    </row>
    <row x14ac:dyDescent="0.25" r="416" customHeight="1" ht="17.45">
      <c r="A416" s="235">
        <f>A415</f>
        <v>25569.375</v>
      </c>
      <c r="B416" s="179" t="s">
        <v>80</v>
      </c>
      <c r="C416" s="180"/>
      <c r="D416" s="180">
        <v>23</v>
      </c>
      <c r="E416" s="180"/>
      <c r="F416" s="180"/>
      <c r="G416" s="180">
        <f>SUM(C416:F416)</f>
      </c>
      <c r="H416" s="125">
        <v>6000</v>
      </c>
      <c r="I416" s="125">
        <f>G416*H416</f>
      </c>
      <c r="J416" s="185"/>
      <c r="K416" s="125">
        <f>SUM(I416:J416)</f>
      </c>
      <c r="L416" s="229"/>
      <c r="M416" s="87"/>
      <c r="N416" s="87"/>
      <c r="O416" s="87"/>
      <c r="P416" s="87"/>
      <c r="Q416" s="87"/>
      <c r="R416" s="87"/>
      <c r="S416" s="87"/>
      <c r="T416" s="87"/>
      <c r="U416" s="175"/>
      <c r="V416" s="87"/>
      <c r="W416" s="87"/>
      <c r="X416" s="87"/>
      <c r="Y416" s="87"/>
      <c r="Z416" s="87"/>
      <c r="AA416" s="87"/>
      <c r="AB416" s="86"/>
      <c r="AC416" s="87"/>
    </row>
    <row x14ac:dyDescent="0.25" r="417" customHeight="1" ht="17.45">
      <c r="A417" s="235">
        <f>A416</f>
        <v>25569.375</v>
      </c>
      <c r="B417" s="179" t="s">
        <v>67</v>
      </c>
      <c r="C417" s="180"/>
      <c r="D417" s="180">
        <v>7</v>
      </c>
      <c r="E417" s="180">
        <v>6</v>
      </c>
      <c r="F417" s="180"/>
      <c r="G417" s="180">
        <f>SUM(C417:F417)</f>
      </c>
      <c r="H417" s="182">
        <v>5500</v>
      </c>
      <c r="I417" s="125">
        <f>G417*H417</f>
      </c>
      <c r="J417" s="125">
        <f>I417*0.1</f>
      </c>
      <c r="K417" s="125">
        <f>SUM(I417:J417)</f>
      </c>
      <c r="L417" s="229"/>
      <c r="M417" s="87"/>
      <c r="N417" s="87"/>
      <c r="O417" s="87"/>
      <c r="P417" s="87"/>
      <c r="Q417" s="87"/>
      <c r="R417" s="87"/>
      <c r="S417" s="87"/>
      <c r="T417" s="87"/>
      <c r="U417" s="175"/>
      <c r="V417" s="87"/>
      <c r="W417" s="87"/>
      <c r="X417" s="87"/>
      <c r="Y417" s="87"/>
      <c r="Z417" s="87"/>
      <c r="AA417" s="87"/>
      <c r="AB417" s="86"/>
      <c r="AC417" s="87"/>
    </row>
    <row x14ac:dyDescent="0.25" r="418" customHeight="1" ht="17.45">
      <c r="A418" s="235">
        <f>A417</f>
        <v>25569.375</v>
      </c>
      <c r="B418" s="186" t="s">
        <v>74</v>
      </c>
      <c r="C418" s="180"/>
      <c r="D418" s="180">
        <v>27</v>
      </c>
      <c r="E418" s="180">
        <v>22</v>
      </c>
      <c r="F418" s="180">
        <v>5</v>
      </c>
      <c r="G418" s="180">
        <f>SUM(C418:F418)</f>
      </c>
      <c r="H418" s="187">
        <v>5000</v>
      </c>
      <c r="I418" s="125">
        <f>G418*H418</f>
      </c>
      <c r="J418" s="125">
        <f>I418*0.1</f>
      </c>
      <c r="K418" s="125">
        <f>SUM(I418:J418)</f>
      </c>
      <c r="L418" s="229"/>
      <c r="M418" s="87"/>
      <c r="N418" s="87"/>
      <c r="O418" s="87"/>
      <c r="P418" s="87"/>
      <c r="Q418" s="87"/>
      <c r="R418" s="87"/>
      <c r="S418" s="87"/>
      <c r="T418" s="87"/>
      <c r="U418" s="175"/>
      <c r="V418" s="87"/>
      <c r="W418" s="87"/>
      <c r="X418" s="87"/>
      <c r="Y418" s="87"/>
      <c r="Z418" s="87"/>
      <c r="AA418" s="87"/>
      <c r="AB418" s="86"/>
      <c r="AC418" s="87"/>
    </row>
    <row x14ac:dyDescent="0.25" r="419" customHeight="1" ht="17.45">
      <c r="A419" s="235">
        <f>A418</f>
        <v>25569.375</v>
      </c>
      <c r="B419" s="179" t="s">
        <v>11</v>
      </c>
      <c r="C419" s="180"/>
      <c r="D419" s="180">
        <v>13</v>
      </c>
      <c r="E419" s="180">
        <v>7</v>
      </c>
      <c r="F419" s="180"/>
      <c r="G419" s="180">
        <f>SUM(C419:F419)</f>
      </c>
      <c r="H419" s="125">
        <v>6000</v>
      </c>
      <c r="I419" s="125">
        <f>G419*H419</f>
      </c>
      <c r="J419" s="125">
        <f>I419*0.1</f>
      </c>
      <c r="K419" s="125">
        <f>SUM(I419:J419)</f>
      </c>
      <c r="L419" s="229"/>
      <c r="M419" s="87"/>
      <c r="N419" s="87"/>
      <c r="O419" s="87"/>
      <c r="P419" s="87"/>
      <c r="Q419" s="87"/>
      <c r="R419" s="87"/>
      <c r="S419" s="87"/>
      <c r="T419" s="87"/>
      <c r="U419" s="175"/>
      <c r="V419" s="87"/>
      <c r="W419" s="87"/>
      <c r="X419" s="87"/>
      <c r="Y419" s="87"/>
      <c r="Z419" s="87"/>
      <c r="AA419" s="87"/>
      <c r="AB419" s="86"/>
      <c r="AC419" s="87"/>
    </row>
    <row x14ac:dyDescent="0.25" r="420" customHeight="1" ht="17.45">
      <c r="A420" s="235">
        <f>A419</f>
        <v>25569.375</v>
      </c>
      <c r="B420" s="179" t="s">
        <v>22</v>
      </c>
      <c r="C420" s="180"/>
      <c r="D420" s="180">
        <v>32</v>
      </c>
      <c r="E420" s="180"/>
      <c r="F420" s="180"/>
      <c r="G420" s="180">
        <f>SUM(C420:F420)</f>
      </c>
      <c r="H420" s="182">
        <v>4800</v>
      </c>
      <c r="I420" s="125">
        <f>G420*H420</f>
      </c>
      <c r="J420" s="125">
        <f>I420*0.1</f>
      </c>
      <c r="K420" s="125">
        <f>SUM(I420:J420)</f>
      </c>
      <c r="L420" s="229"/>
      <c r="M420" s="87"/>
      <c r="N420" s="87"/>
      <c r="O420" s="87"/>
      <c r="P420" s="87"/>
      <c r="Q420" s="87"/>
      <c r="R420" s="87"/>
      <c r="S420" s="87"/>
      <c r="T420" s="87"/>
      <c r="U420" s="175"/>
      <c r="V420" s="87"/>
      <c r="W420" s="87"/>
      <c r="X420" s="87"/>
      <c r="Y420" s="87"/>
      <c r="Z420" s="87"/>
      <c r="AA420" s="87"/>
      <c r="AB420" s="86"/>
      <c r="AC420" s="87"/>
    </row>
    <row x14ac:dyDescent="0.25" r="421" customHeight="1" ht="17.45">
      <c r="A421" s="235">
        <f>A420</f>
        <v>25569.375</v>
      </c>
      <c r="B421" s="186" t="s">
        <v>84</v>
      </c>
      <c r="C421" s="180"/>
      <c r="D421" s="180">
        <v>16</v>
      </c>
      <c r="E421" s="180">
        <v>9</v>
      </c>
      <c r="F421" s="180"/>
      <c r="G421" s="180">
        <f>SUM(C421:F421)</f>
      </c>
      <c r="H421" s="182">
        <v>4800</v>
      </c>
      <c r="I421" s="125">
        <f>G421*H421</f>
      </c>
      <c r="J421" s="125">
        <f>I421*0.1</f>
      </c>
      <c r="K421" s="125">
        <f>SUM(I421:J421)</f>
      </c>
      <c r="L421" s="229"/>
      <c r="M421" s="87"/>
      <c r="N421" s="87"/>
      <c r="O421" s="87"/>
      <c r="P421" s="87"/>
      <c r="Q421" s="87"/>
      <c r="R421" s="87"/>
      <c r="S421" s="87"/>
      <c r="T421" s="87"/>
      <c r="U421" s="175"/>
      <c r="V421" s="87"/>
      <c r="W421" s="87"/>
      <c r="X421" s="87"/>
      <c r="Y421" s="87"/>
      <c r="Z421" s="87"/>
      <c r="AA421" s="87"/>
      <c r="AB421" s="86"/>
      <c r="AC421" s="87"/>
    </row>
    <row x14ac:dyDescent="0.25" r="422" customHeight="1" ht="17.45">
      <c r="A422" s="235">
        <f>A421</f>
        <v>25569.375</v>
      </c>
      <c r="B422" s="179" t="s">
        <v>17</v>
      </c>
      <c r="C422" s="180"/>
      <c r="D422" s="180">
        <v>37</v>
      </c>
      <c r="E422" s="180">
        <v>12</v>
      </c>
      <c r="F422" s="180"/>
      <c r="G422" s="180">
        <f>SUM(C422:F422)</f>
      </c>
      <c r="H422" s="125">
        <v>6000</v>
      </c>
      <c r="I422" s="125">
        <f>G422*H422</f>
      </c>
      <c r="J422" s="185"/>
      <c r="K422" s="125">
        <f>SUM(I422:J422)</f>
      </c>
      <c r="L422" s="229"/>
      <c r="M422" s="87"/>
      <c r="N422" s="87"/>
      <c r="O422" s="87"/>
      <c r="P422" s="87"/>
      <c r="Q422" s="87"/>
      <c r="R422" s="87"/>
      <c r="S422" s="87"/>
      <c r="T422" s="87"/>
      <c r="U422" s="175"/>
      <c r="V422" s="87"/>
      <c r="W422" s="87"/>
      <c r="X422" s="87"/>
      <c r="Y422" s="87"/>
      <c r="Z422" s="87"/>
      <c r="AA422" s="87"/>
      <c r="AB422" s="86"/>
      <c r="AC422" s="87"/>
    </row>
    <row x14ac:dyDescent="0.25" r="423" customHeight="1" ht="17.45">
      <c r="A423" s="235">
        <f>A422</f>
        <v>25569.375</v>
      </c>
      <c r="B423" s="179" t="s">
        <v>29</v>
      </c>
      <c r="C423" s="188" t="s">
        <v>14</v>
      </c>
      <c r="D423" s="180">
        <v>15</v>
      </c>
      <c r="E423" s="180">
        <v>14</v>
      </c>
      <c r="F423" s="180"/>
      <c r="G423" s="180">
        <f>SUM(C423:F423)</f>
      </c>
      <c r="H423" s="125">
        <v>5500</v>
      </c>
      <c r="I423" s="125">
        <f>G423*H423</f>
      </c>
      <c r="J423" s="125">
        <f>I423*0.1</f>
      </c>
      <c r="K423" s="125">
        <f>SUM(I423:J423)</f>
      </c>
      <c r="L423" s="229"/>
      <c r="M423" s="87"/>
      <c r="N423" s="87"/>
      <c r="O423" s="87"/>
      <c r="P423" s="87"/>
      <c r="Q423" s="87"/>
      <c r="R423" s="87"/>
      <c r="S423" s="87"/>
      <c r="T423" s="87"/>
      <c r="U423" s="175"/>
      <c r="V423" s="87"/>
      <c r="W423" s="87"/>
      <c r="X423" s="87"/>
      <c r="Y423" s="87"/>
      <c r="Z423" s="87"/>
      <c r="AA423" s="87"/>
      <c r="AB423" s="86"/>
      <c r="AC423" s="87"/>
    </row>
    <row x14ac:dyDescent="0.25" r="424" customHeight="1" ht="17.45">
      <c r="A424" s="235">
        <f>A423</f>
        <v>25569.375</v>
      </c>
      <c r="B424" s="179" t="s">
        <v>15</v>
      </c>
      <c r="C424" s="180"/>
      <c r="D424" s="180">
        <v>20</v>
      </c>
      <c r="E424" s="180">
        <v>5</v>
      </c>
      <c r="F424" s="180"/>
      <c r="G424" s="180">
        <f>SUM(C424:F424)</f>
      </c>
      <c r="H424" s="182">
        <v>4800</v>
      </c>
      <c r="I424" s="125">
        <f>G424*H424</f>
      </c>
      <c r="J424" s="125">
        <f>I424*0.1</f>
      </c>
      <c r="K424" s="125">
        <f>SUM(I424:J424)</f>
      </c>
      <c r="L424" s="229"/>
      <c r="M424" s="87"/>
      <c r="N424" s="87"/>
      <c r="O424" s="87"/>
      <c r="P424" s="87"/>
      <c r="Q424" s="87"/>
      <c r="R424" s="87"/>
      <c r="S424" s="87"/>
      <c r="T424" s="87"/>
      <c r="U424" s="175"/>
      <c r="V424" s="87"/>
      <c r="W424" s="87"/>
      <c r="X424" s="87"/>
      <c r="Y424" s="87"/>
      <c r="Z424" s="87"/>
      <c r="AA424" s="87"/>
      <c r="AB424" s="86"/>
      <c r="AC424" s="87"/>
    </row>
    <row x14ac:dyDescent="0.25" r="425" customHeight="1" ht="17.45">
      <c r="A425" s="235">
        <f>A424</f>
        <v>25569.375</v>
      </c>
      <c r="B425" s="179" t="s">
        <v>21</v>
      </c>
      <c r="C425" s="188" t="s">
        <v>14</v>
      </c>
      <c r="D425" s="180">
        <v>13</v>
      </c>
      <c r="E425" s="180"/>
      <c r="F425" s="180"/>
      <c r="G425" s="180">
        <f>SUM(C425:F425)</f>
      </c>
      <c r="H425" s="237">
        <v>5500</v>
      </c>
      <c r="I425" s="125">
        <f>G425*H425</f>
      </c>
      <c r="J425" s="125">
        <f>I425*0.1</f>
      </c>
      <c r="K425" s="125">
        <f>SUM(I425:J425)</f>
      </c>
      <c r="L425" s="229"/>
      <c r="M425" s="87"/>
      <c r="N425" s="87"/>
      <c r="O425" s="87"/>
      <c r="P425" s="87"/>
      <c r="Q425" s="87"/>
      <c r="R425" s="87"/>
      <c r="S425" s="87"/>
      <c r="T425" s="87"/>
      <c r="U425" s="175"/>
      <c r="V425" s="87"/>
      <c r="W425" s="87"/>
      <c r="X425" s="87"/>
      <c r="Y425" s="87"/>
      <c r="Z425" s="87"/>
      <c r="AA425" s="87"/>
      <c r="AB425" s="86"/>
      <c r="AC425" s="87"/>
    </row>
    <row x14ac:dyDescent="0.25" r="426" customHeight="1" ht="17.45">
      <c r="A426" s="235">
        <f>A425</f>
        <v>25569.375</v>
      </c>
      <c r="B426" s="179" t="s">
        <v>52</v>
      </c>
      <c r="C426" s="180"/>
      <c r="D426" s="180">
        <v>17</v>
      </c>
      <c r="E426" s="180">
        <v>9</v>
      </c>
      <c r="F426" s="180"/>
      <c r="G426" s="180">
        <f>SUM(C426:F426)</f>
      </c>
      <c r="H426" s="237">
        <v>5500</v>
      </c>
      <c r="I426" s="125">
        <f>G426*H426</f>
      </c>
      <c r="J426" s="125">
        <f>I426*0.1</f>
      </c>
      <c r="K426" s="125">
        <f>SUM(I426:J426)</f>
      </c>
      <c r="L426" s="229"/>
      <c r="M426" s="87"/>
      <c r="N426" s="87"/>
      <c r="O426" s="87"/>
      <c r="P426" s="87"/>
      <c r="Q426" s="87"/>
      <c r="R426" s="87"/>
      <c r="S426" s="87"/>
      <c r="T426" s="87"/>
      <c r="U426" s="175"/>
      <c r="V426" s="87"/>
      <c r="W426" s="87"/>
      <c r="X426" s="87"/>
      <c r="Y426" s="87"/>
      <c r="Z426" s="87"/>
      <c r="AA426" s="87"/>
      <c r="AB426" s="86"/>
      <c r="AC426" s="87"/>
    </row>
    <row x14ac:dyDescent="0.25" r="427" customHeight="1" ht="17.45">
      <c r="A427" s="235">
        <f>A426</f>
        <v>25569.375</v>
      </c>
      <c r="B427" s="186" t="s">
        <v>61</v>
      </c>
      <c r="C427" s="180"/>
      <c r="D427" s="180">
        <v>6</v>
      </c>
      <c r="E427" s="180"/>
      <c r="F427" s="180"/>
      <c r="G427" s="180">
        <f>SUM(C427:F427)</f>
      </c>
      <c r="H427" s="237">
        <v>5500</v>
      </c>
      <c r="I427" s="125">
        <f>G427*H427</f>
      </c>
      <c r="J427" s="125">
        <f>I427*0.1</f>
      </c>
      <c r="K427" s="125">
        <f>SUM(I427:J427)</f>
      </c>
      <c r="L427" s="229"/>
      <c r="M427" s="87"/>
      <c r="N427" s="87"/>
      <c r="O427" s="87"/>
      <c r="P427" s="87"/>
      <c r="Q427" s="87"/>
      <c r="R427" s="87"/>
      <c r="S427" s="87"/>
      <c r="T427" s="87"/>
      <c r="U427" s="175"/>
      <c r="V427" s="87"/>
      <c r="W427" s="87"/>
      <c r="X427" s="87"/>
      <c r="Y427" s="87"/>
      <c r="Z427" s="87"/>
      <c r="AA427" s="87"/>
      <c r="AB427" s="86"/>
      <c r="AC427" s="87"/>
    </row>
    <row x14ac:dyDescent="0.25" r="428" customHeight="1" ht="17.45">
      <c r="A428" s="235">
        <f>A427</f>
        <v>25569.375</v>
      </c>
      <c r="B428" s="179" t="s">
        <v>33</v>
      </c>
      <c r="C428" s="180"/>
      <c r="D428" s="180">
        <v>11</v>
      </c>
      <c r="E428" s="180"/>
      <c r="F428" s="180"/>
      <c r="G428" s="180">
        <f>SUM(C428:F428)</f>
      </c>
      <c r="H428" s="182">
        <v>5500</v>
      </c>
      <c r="I428" s="125">
        <f>G428*H428</f>
      </c>
      <c r="J428" s="125">
        <f>I428*0.1</f>
      </c>
      <c r="K428" s="125">
        <f>SUM(I428:J428)</f>
      </c>
      <c r="L428" s="229"/>
      <c r="M428" s="87"/>
      <c r="N428" s="87"/>
      <c r="O428" s="87"/>
      <c r="P428" s="87"/>
      <c r="Q428" s="87"/>
      <c r="R428" s="87"/>
      <c r="S428" s="87"/>
      <c r="T428" s="87"/>
      <c r="U428" s="175"/>
      <c r="V428" s="87"/>
      <c r="W428" s="87"/>
      <c r="X428" s="87"/>
      <c r="Y428" s="87"/>
      <c r="Z428" s="87"/>
      <c r="AA428" s="87"/>
      <c r="AB428" s="86"/>
      <c r="AC428" s="87"/>
    </row>
    <row x14ac:dyDescent="0.25" r="429" customHeight="1" ht="17.45">
      <c r="A429" s="235">
        <f>A428</f>
        <v>25569.375</v>
      </c>
      <c r="B429" s="179" t="s">
        <v>30</v>
      </c>
      <c r="C429" s="180"/>
      <c r="D429" s="180">
        <v>18</v>
      </c>
      <c r="E429" s="180"/>
      <c r="F429" s="180"/>
      <c r="G429" s="180">
        <f>SUM(C429:F429)</f>
      </c>
      <c r="H429" s="125">
        <v>6000</v>
      </c>
      <c r="I429" s="125">
        <f>G429*H429</f>
      </c>
      <c r="J429" s="125">
        <f>I429*0.1</f>
      </c>
      <c r="K429" s="125">
        <f>SUM(I429:J429)</f>
      </c>
      <c r="L429" s="229"/>
      <c r="M429" s="87"/>
      <c r="N429" s="87"/>
      <c r="O429" s="87"/>
      <c r="P429" s="87"/>
      <c r="Q429" s="87"/>
      <c r="R429" s="87"/>
      <c r="S429" s="87"/>
      <c r="T429" s="87"/>
      <c r="U429" s="175"/>
      <c r="V429" s="87"/>
      <c r="W429" s="87"/>
      <c r="X429" s="87"/>
      <c r="Y429" s="87"/>
      <c r="Z429" s="87"/>
      <c r="AA429" s="87"/>
      <c r="AB429" s="86"/>
      <c r="AC429" s="87"/>
    </row>
    <row x14ac:dyDescent="0.25" r="430" customHeight="1" ht="17.45">
      <c r="A430" s="235">
        <f>A429</f>
        <v>25569.375</v>
      </c>
      <c r="B430" s="179" t="s">
        <v>28</v>
      </c>
      <c r="C430" s="188" t="s">
        <v>14</v>
      </c>
      <c r="D430" s="180">
        <v>20</v>
      </c>
      <c r="E430" s="180"/>
      <c r="F430" s="180"/>
      <c r="G430" s="180">
        <f>SUM(C430:F430)</f>
      </c>
      <c r="H430" s="237">
        <v>5500</v>
      </c>
      <c r="I430" s="125">
        <f>G430*H430</f>
      </c>
      <c r="J430" s="125">
        <f>I430*0.1</f>
      </c>
      <c r="K430" s="125">
        <f>SUM(I430:J430)</f>
      </c>
      <c r="L430" s="229"/>
      <c r="M430" s="87"/>
      <c r="N430" s="87"/>
      <c r="O430" s="87"/>
      <c r="P430" s="87"/>
      <c r="Q430" s="87"/>
      <c r="R430" s="87"/>
      <c r="S430" s="87"/>
      <c r="T430" s="87"/>
      <c r="U430" s="175"/>
      <c r="V430" s="87"/>
      <c r="W430" s="87"/>
      <c r="X430" s="87"/>
      <c r="Y430" s="87"/>
      <c r="Z430" s="87"/>
      <c r="AA430" s="87"/>
      <c r="AB430" s="86"/>
      <c r="AC430" s="87"/>
    </row>
    <row x14ac:dyDescent="0.25" r="431" customHeight="1" ht="17.45">
      <c r="A431" s="235">
        <f>A430</f>
        <v>25569.375</v>
      </c>
      <c r="B431" s="179" t="s">
        <v>12</v>
      </c>
      <c r="C431" s="180"/>
      <c r="D431" s="180">
        <v>17</v>
      </c>
      <c r="E431" s="180">
        <v>6</v>
      </c>
      <c r="F431" s="180"/>
      <c r="G431" s="180">
        <f>SUM(C431:F431)</f>
      </c>
      <c r="H431" s="125">
        <v>6000</v>
      </c>
      <c r="I431" s="125">
        <f>G431*H431</f>
      </c>
      <c r="J431" s="125">
        <f>I431*0.1</f>
      </c>
      <c r="K431" s="125">
        <f>SUM(I431:J431)</f>
      </c>
      <c r="L431" s="229"/>
      <c r="M431" s="87"/>
      <c r="N431" s="87"/>
      <c r="O431" s="87"/>
      <c r="P431" s="87"/>
      <c r="Q431" s="87"/>
      <c r="R431" s="87"/>
      <c r="S431" s="87"/>
      <c r="T431" s="87"/>
      <c r="U431" s="175"/>
      <c r="V431" s="87"/>
      <c r="W431" s="87"/>
      <c r="X431" s="87"/>
      <c r="Y431" s="87"/>
      <c r="Z431" s="87"/>
      <c r="AA431" s="87"/>
      <c r="AB431" s="86"/>
      <c r="AC431" s="87"/>
    </row>
    <row x14ac:dyDescent="0.25" r="432" customHeight="1" ht="17.45">
      <c r="A432" s="235">
        <f>A431</f>
        <v>25569.375</v>
      </c>
      <c r="B432" s="179" t="s">
        <v>100</v>
      </c>
      <c r="C432" s="180"/>
      <c r="D432" s="180">
        <v>5</v>
      </c>
      <c r="E432" s="180"/>
      <c r="F432" s="180"/>
      <c r="G432" s="180">
        <f>SUM(C432:F432)</f>
      </c>
      <c r="H432" s="182">
        <v>5500</v>
      </c>
      <c r="I432" s="125">
        <f>G432*H432</f>
      </c>
      <c r="J432" s="125">
        <f>I432*0.1</f>
      </c>
      <c r="K432" s="125">
        <f>SUM(I432:J432)</f>
      </c>
      <c r="L432" s="229"/>
      <c r="M432" s="87"/>
      <c r="N432" s="87"/>
      <c r="O432" s="87"/>
      <c r="P432" s="87"/>
      <c r="Q432" s="87"/>
      <c r="R432" s="87"/>
      <c r="S432" s="87"/>
      <c r="T432" s="87"/>
      <c r="U432" s="175"/>
      <c r="V432" s="87"/>
      <c r="W432" s="87"/>
      <c r="X432" s="87"/>
      <c r="Y432" s="87"/>
      <c r="Z432" s="87"/>
      <c r="AA432" s="87"/>
      <c r="AB432" s="86"/>
      <c r="AC432" s="87"/>
    </row>
    <row x14ac:dyDescent="0.25" r="433" customHeight="1" ht="17.45">
      <c r="A433" s="235">
        <f>A432</f>
        <v>25569.375</v>
      </c>
      <c r="B433" s="186" t="s">
        <v>37</v>
      </c>
      <c r="C433" s="180"/>
      <c r="D433" s="180">
        <v>5</v>
      </c>
      <c r="E433" s="180"/>
      <c r="F433" s="180"/>
      <c r="G433" s="180">
        <f>SUM(C433:F433)</f>
      </c>
      <c r="H433" s="125">
        <v>6500</v>
      </c>
      <c r="I433" s="125">
        <f>G433*H433</f>
      </c>
      <c r="J433" s="125">
        <f>I433*0.1</f>
      </c>
      <c r="K433" s="125">
        <f>SUM(I433:J433)</f>
      </c>
      <c r="L433" s="229"/>
      <c r="M433" s="87"/>
      <c r="N433" s="87"/>
      <c r="O433" s="87"/>
      <c r="P433" s="87"/>
      <c r="Q433" s="87"/>
      <c r="R433" s="87"/>
      <c r="S433" s="87"/>
      <c r="T433" s="87"/>
      <c r="U433" s="175"/>
      <c r="V433" s="87"/>
      <c r="W433" s="87"/>
      <c r="X433" s="87"/>
      <c r="Y433" s="87"/>
      <c r="Z433" s="87"/>
      <c r="AA433" s="87"/>
      <c r="AB433" s="86"/>
      <c r="AC433" s="87"/>
    </row>
    <row x14ac:dyDescent="0.25" r="434" customHeight="1" ht="17.45">
      <c r="A434" s="235">
        <f>A433</f>
        <v>25569.375</v>
      </c>
      <c r="B434" s="186" t="s">
        <v>64</v>
      </c>
      <c r="C434" s="180"/>
      <c r="D434" s="180">
        <v>57</v>
      </c>
      <c r="E434" s="180">
        <v>16</v>
      </c>
      <c r="F434" s="180"/>
      <c r="G434" s="180">
        <f>SUM(C434:F434)</f>
      </c>
      <c r="H434" s="182">
        <v>5500</v>
      </c>
      <c r="I434" s="125">
        <f>G434*H434</f>
      </c>
      <c r="J434" s="125">
        <f>I434*0.1</f>
      </c>
      <c r="K434" s="125">
        <f>SUM(I434:J434)</f>
      </c>
      <c r="L434" s="229"/>
      <c r="M434" s="87"/>
      <c r="N434" s="87"/>
      <c r="O434" s="87"/>
      <c r="P434" s="87"/>
      <c r="Q434" s="87"/>
      <c r="R434" s="87"/>
      <c r="S434" s="87"/>
      <c r="T434" s="87"/>
      <c r="U434" s="175"/>
      <c r="V434" s="87"/>
      <c r="W434" s="87"/>
      <c r="X434" s="87"/>
      <c r="Y434" s="87"/>
      <c r="Z434" s="87"/>
      <c r="AA434" s="87"/>
      <c r="AB434" s="86"/>
      <c r="AC434" s="87"/>
    </row>
    <row x14ac:dyDescent="0.25" r="435" customHeight="1" ht="17.45">
      <c r="A435" s="235">
        <f>A434</f>
        <v>25569.375</v>
      </c>
      <c r="B435" s="179" t="s">
        <v>25</v>
      </c>
      <c r="C435" s="180"/>
      <c r="D435" s="180">
        <v>20</v>
      </c>
      <c r="E435" s="180"/>
      <c r="F435" s="180"/>
      <c r="G435" s="180">
        <f>SUM(C435:F435)</f>
      </c>
      <c r="H435" s="125">
        <v>6000</v>
      </c>
      <c r="I435" s="125">
        <f>G435*H435</f>
      </c>
      <c r="J435" s="125">
        <f>I435*0.1</f>
      </c>
      <c r="K435" s="125">
        <f>SUM(I435:J435)</f>
      </c>
      <c r="L435" s="229"/>
      <c r="M435" s="87"/>
      <c r="N435" s="87"/>
      <c r="O435" s="87"/>
      <c r="P435" s="87"/>
      <c r="Q435" s="87"/>
      <c r="R435" s="87"/>
      <c r="S435" s="87"/>
      <c r="T435" s="87"/>
      <c r="U435" s="175"/>
      <c r="V435" s="87"/>
      <c r="W435" s="87"/>
      <c r="X435" s="87"/>
      <c r="Y435" s="87"/>
      <c r="Z435" s="87"/>
      <c r="AA435" s="87"/>
      <c r="AB435" s="86"/>
      <c r="AC435" s="87"/>
    </row>
    <row x14ac:dyDescent="0.25" r="436" customHeight="1" ht="17.45">
      <c r="A436" s="235">
        <f>A435</f>
        <v>25569.375</v>
      </c>
      <c r="B436" s="186" t="s">
        <v>76</v>
      </c>
      <c r="C436" s="188" t="s">
        <v>14</v>
      </c>
      <c r="D436" s="180">
        <v>18</v>
      </c>
      <c r="E436" s="180">
        <v>12</v>
      </c>
      <c r="F436" s="180">
        <v>5</v>
      </c>
      <c r="G436" s="180">
        <f>SUM(C436:F436)</f>
      </c>
      <c r="H436" s="125">
        <v>6000</v>
      </c>
      <c r="I436" s="125">
        <f>G436*H436</f>
      </c>
      <c r="J436" s="125">
        <f>I436*0.1</f>
      </c>
      <c r="K436" s="125">
        <f>SUM(I436:J436)</f>
      </c>
      <c r="L436" s="229"/>
      <c r="M436" s="87"/>
      <c r="N436" s="87"/>
      <c r="O436" s="87"/>
      <c r="P436" s="87"/>
      <c r="Q436" s="87"/>
      <c r="R436" s="87"/>
      <c r="S436" s="87"/>
      <c r="T436" s="87"/>
      <c r="U436" s="175"/>
      <c r="V436" s="87"/>
      <c r="W436" s="87"/>
      <c r="X436" s="87"/>
      <c r="Y436" s="87"/>
      <c r="Z436" s="87"/>
      <c r="AA436" s="87"/>
      <c r="AB436" s="86"/>
      <c r="AC436" s="87"/>
    </row>
    <row x14ac:dyDescent="0.25" r="437" customHeight="1" ht="17.45">
      <c r="A437" s="235">
        <f>A436</f>
        <v>25569.375</v>
      </c>
      <c r="B437" s="186" t="s">
        <v>149</v>
      </c>
      <c r="C437" s="180"/>
      <c r="D437" s="181">
        <v>95</v>
      </c>
      <c r="E437" s="180">
        <v>32</v>
      </c>
      <c r="F437" s="180">
        <v>4</v>
      </c>
      <c r="G437" s="180">
        <f>SUM(C437:F437)</f>
      </c>
      <c r="H437" s="125">
        <v>6000</v>
      </c>
      <c r="I437" s="125">
        <f>G437*H437</f>
      </c>
      <c r="J437" s="125">
        <f>I437*0.1</f>
      </c>
      <c r="K437" s="125">
        <f>SUM(I437:J437)</f>
      </c>
      <c r="L437" s="229"/>
      <c r="M437" s="87"/>
      <c r="N437" s="87"/>
      <c r="O437" s="87"/>
      <c r="P437" s="87"/>
      <c r="Q437" s="87"/>
      <c r="R437" s="87"/>
      <c r="S437" s="87"/>
      <c r="T437" s="87"/>
      <c r="U437" s="175"/>
      <c r="V437" s="87"/>
      <c r="W437" s="87"/>
      <c r="X437" s="87"/>
      <c r="Y437" s="87"/>
      <c r="Z437" s="87"/>
      <c r="AA437" s="87"/>
      <c r="AB437" s="86"/>
      <c r="AC437" s="87"/>
    </row>
    <row x14ac:dyDescent="0.25" r="438" customHeight="1" ht="17.45">
      <c r="A438" s="235">
        <f>A437</f>
        <v>25569.375</v>
      </c>
      <c r="B438" s="186" t="s">
        <v>43</v>
      </c>
      <c r="C438" s="180"/>
      <c r="D438" s="180">
        <v>44</v>
      </c>
      <c r="E438" s="180">
        <v>9</v>
      </c>
      <c r="F438" s="180"/>
      <c r="G438" s="180">
        <f>SUM(C438:F438)</f>
      </c>
      <c r="H438" s="125">
        <v>6000</v>
      </c>
      <c r="I438" s="125">
        <f>G438*H438</f>
      </c>
      <c r="J438" s="125">
        <f>I438*0.1</f>
      </c>
      <c r="K438" s="125">
        <f>SUM(I438:J438)</f>
      </c>
      <c r="L438" s="229"/>
      <c r="M438" s="87"/>
      <c r="N438" s="87"/>
      <c r="O438" s="87"/>
      <c r="P438" s="87"/>
      <c r="Q438" s="87"/>
      <c r="R438" s="87"/>
      <c r="S438" s="87"/>
      <c r="T438" s="87"/>
      <c r="U438" s="175"/>
      <c r="V438" s="87"/>
      <c r="W438" s="87"/>
      <c r="X438" s="87"/>
      <c r="Y438" s="87"/>
      <c r="Z438" s="87"/>
      <c r="AA438" s="87"/>
      <c r="AB438" s="86"/>
      <c r="AC438" s="87"/>
    </row>
    <row x14ac:dyDescent="0.25" r="439" customHeight="1" ht="17.45">
      <c r="A439" s="235">
        <f>A438</f>
        <v>25569.375</v>
      </c>
      <c r="B439" s="186" t="s">
        <v>18</v>
      </c>
      <c r="C439" s="180"/>
      <c r="D439" s="180">
        <v>9</v>
      </c>
      <c r="E439" s="180">
        <v>7</v>
      </c>
      <c r="F439" s="180">
        <v>6</v>
      </c>
      <c r="G439" s="180">
        <f>SUM(C439:F439)</f>
      </c>
      <c r="H439" s="125">
        <v>6000</v>
      </c>
      <c r="I439" s="125">
        <f>G439*H439</f>
      </c>
      <c r="J439" s="125">
        <f>I439*0.1</f>
      </c>
      <c r="K439" s="125">
        <f>SUM(I439:J439)</f>
      </c>
      <c r="L439" s="229"/>
      <c r="M439" s="87"/>
      <c r="N439" s="87"/>
      <c r="O439" s="87"/>
      <c r="P439" s="87"/>
      <c r="Q439" s="87"/>
      <c r="R439" s="87"/>
      <c r="S439" s="87"/>
      <c r="T439" s="87"/>
      <c r="U439" s="175"/>
      <c r="V439" s="87"/>
      <c r="W439" s="87"/>
      <c r="X439" s="87"/>
      <c r="Y439" s="87"/>
      <c r="Z439" s="87"/>
      <c r="AA439" s="87"/>
      <c r="AB439" s="86"/>
      <c r="AC439" s="87"/>
    </row>
    <row x14ac:dyDescent="0.25" r="440" customHeight="1" ht="17.45">
      <c r="A440" s="235">
        <f>A439</f>
        <v>25569.375</v>
      </c>
      <c r="B440" s="186" t="s">
        <v>82</v>
      </c>
      <c r="C440" s="188" t="s">
        <v>14</v>
      </c>
      <c r="D440" s="180">
        <v>25</v>
      </c>
      <c r="E440" s="180">
        <v>11</v>
      </c>
      <c r="F440" s="180">
        <v>7</v>
      </c>
      <c r="G440" s="180">
        <f>SUM(C440:F440)</f>
      </c>
      <c r="H440" s="125">
        <v>5000</v>
      </c>
      <c r="I440" s="125">
        <f>G440*H440</f>
      </c>
      <c r="J440" s="125">
        <f>I440*0.1</f>
      </c>
      <c r="K440" s="125">
        <f>SUM(I440:J440)</f>
      </c>
      <c r="L440" s="229"/>
      <c r="M440" s="87"/>
      <c r="N440" s="87"/>
      <c r="O440" s="87"/>
      <c r="P440" s="87"/>
      <c r="Q440" s="87"/>
      <c r="R440" s="87"/>
      <c r="S440" s="87"/>
      <c r="T440" s="87"/>
      <c r="U440" s="175"/>
      <c r="V440" s="87"/>
      <c r="W440" s="87"/>
      <c r="X440" s="87"/>
      <c r="Y440" s="87"/>
      <c r="Z440" s="87"/>
      <c r="AA440" s="87"/>
      <c r="AB440" s="86"/>
      <c r="AC440" s="87"/>
    </row>
    <row x14ac:dyDescent="0.25" r="441" customHeight="1" ht="17.45">
      <c r="A441" s="235">
        <f>A440</f>
        <v>25569.375</v>
      </c>
      <c r="B441" s="186" t="s">
        <v>151</v>
      </c>
      <c r="C441" s="180"/>
      <c r="D441" s="180">
        <v>12</v>
      </c>
      <c r="E441" s="180"/>
      <c r="F441" s="180"/>
      <c r="G441" s="180">
        <f>SUM(C441:F441)</f>
      </c>
      <c r="H441" s="125">
        <v>5000</v>
      </c>
      <c r="I441" s="125">
        <f>G441*H441</f>
      </c>
      <c r="J441" s="125">
        <f>I441*0.1</f>
      </c>
      <c r="K441" s="125">
        <f>SUM(I441:J441)</f>
      </c>
      <c r="L441" s="229"/>
      <c r="M441" s="87"/>
      <c r="N441" s="87"/>
      <c r="O441" s="87"/>
      <c r="P441" s="87"/>
      <c r="Q441" s="87"/>
      <c r="R441" s="87"/>
      <c r="S441" s="87"/>
      <c r="T441" s="87"/>
      <c r="U441" s="175"/>
      <c r="V441" s="87"/>
      <c r="W441" s="87"/>
      <c r="X441" s="87"/>
      <c r="Y441" s="87"/>
      <c r="Z441" s="87"/>
      <c r="AA441" s="87"/>
      <c r="AB441" s="86"/>
      <c r="AC441" s="87"/>
    </row>
    <row x14ac:dyDescent="0.25" r="442" customHeight="1" ht="17.45">
      <c r="A442" s="235">
        <f>A438</f>
        <v>25569.375</v>
      </c>
      <c r="B442" s="186" t="s">
        <v>105</v>
      </c>
      <c r="C442" s="180"/>
      <c r="D442" s="180">
        <v>8</v>
      </c>
      <c r="E442" s="180"/>
      <c r="F442" s="180"/>
      <c r="G442" s="180">
        <f>SUM(C442:F442)</f>
      </c>
      <c r="H442" s="125">
        <v>7000</v>
      </c>
      <c r="I442" s="125">
        <f>G442*H442</f>
      </c>
      <c r="J442" s="125"/>
      <c r="K442" s="125">
        <f>SUM(I442:J442)</f>
      </c>
      <c r="L442" s="229"/>
      <c r="M442" s="87"/>
      <c r="N442" s="87"/>
      <c r="O442" s="87"/>
      <c r="P442" s="87"/>
      <c r="Q442" s="87"/>
      <c r="R442" s="87"/>
      <c r="S442" s="87"/>
      <c r="T442" s="87"/>
      <c r="U442" s="175"/>
      <c r="V442" s="87"/>
      <c r="W442" s="87"/>
      <c r="X442" s="87"/>
      <c r="Y442" s="87"/>
      <c r="Z442" s="87"/>
      <c r="AA442" s="87"/>
      <c r="AB442" s="86"/>
      <c r="AC442" s="87"/>
    </row>
    <row x14ac:dyDescent="0.25" r="443" customHeight="1" ht="17.45">
      <c r="A443" s="235">
        <f>A438</f>
        <v>25569.375</v>
      </c>
      <c r="B443" s="186" t="s">
        <v>23</v>
      </c>
      <c r="C443" s="180"/>
      <c r="D443" s="180">
        <v>13</v>
      </c>
      <c r="E443" s="180"/>
      <c r="F443" s="180"/>
      <c r="G443" s="180">
        <f>SUM(C443:F443)</f>
      </c>
      <c r="H443" s="125">
        <v>6000</v>
      </c>
      <c r="I443" s="125">
        <f>G443*H443</f>
      </c>
      <c r="J443" s="125">
        <f>I443*0.1</f>
      </c>
      <c r="K443" s="125">
        <f>SUM(I443:J443)</f>
      </c>
      <c r="L443" s="229"/>
      <c r="M443" s="87"/>
      <c r="N443" s="87"/>
      <c r="O443" s="87"/>
      <c r="P443" s="87"/>
      <c r="Q443" s="87"/>
      <c r="R443" s="87"/>
      <c r="S443" s="87"/>
      <c r="T443" s="87"/>
      <c r="U443" s="175"/>
      <c r="V443" s="87"/>
      <c r="W443" s="87"/>
      <c r="X443" s="87"/>
      <c r="Y443" s="87"/>
      <c r="Z443" s="87"/>
      <c r="AA443" s="87"/>
      <c r="AB443" s="86"/>
      <c r="AC443" s="87"/>
    </row>
    <row x14ac:dyDescent="0.25" r="444" customHeight="1" ht="17.45">
      <c r="A444" s="235">
        <f>A443</f>
        <v>25569.375</v>
      </c>
      <c r="B444" s="186" t="s">
        <v>40</v>
      </c>
      <c r="C444" s="180"/>
      <c r="D444" s="180">
        <v>15</v>
      </c>
      <c r="E444" s="180"/>
      <c r="F444" s="180"/>
      <c r="G444" s="180">
        <f>SUM(C444:F444)</f>
      </c>
      <c r="H444" s="125">
        <v>6500</v>
      </c>
      <c r="I444" s="125">
        <f>G444*H444</f>
      </c>
      <c r="J444" s="125">
        <f>I444*0.1</f>
      </c>
      <c r="K444" s="125">
        <f>SUM(I444:J444)</f>
      </c>
      <c r="L444" s="229"/>
      <c r="M444" s="87"/>
      <c r="N444" s="87"/>
      <c r="O444" s="87"/>
      <c r="P444" s="87"/>
      <c r="Q444" s="87"/>
      <c r="R444" s="87"/>
      <c r="S444" s="87"/>
      <c r="T444" s="87"/>
      <c r="U444" s="175"/>
      <c r="V444" s="87"/>
      <c r="W444" s="87"/>
      <c r="X444" s="87"/>
      <c r="Y444" s="87"/>
      <c r="Z444" s="87"/>
      <c r="AA444" s="87"/>
      <c r="AB444" s="86"/>
      <c r="AC444" s="87"/>
    </row>
    <row x14ac:dyDescent="0.25" r="445" customHeight="1" ht="17.45">
      <c r="A445" s="235">
        <f>A441</f>
        <v>25569.375</v>
      </c>
      <c r="B445" s="186"/>
      <c r="C445" s="180"/>
      <c r="D445" s="180"/>
      <c r="E445" s="180"/>
      <c r="F445" s="180"/>
      <c r="G445" s="180">
        <f>SUM(C445:F445)</f>
      </c>
      <c r="H445" s="125"/>
      <c r="I445" s="125">
        <f>G445*H445</f>
      </c>
      <c r="J445" s="125">
        <f>I445*0.1</f>
      </c>
      <c r="K445" s="125">
        <f>SUM(I445:J445)</f>
      </c>
      <c r="L445" s="229"/>
      <c r="M445" s="87"/>
      <c r="N445" s="87"/>
      <c r="O445" s="87"/>
      <c r="P445" s="87"/>
      <c r="Q445" s="87"/>
      <c r="R445" s="87"/>
      <c r="S445" s="87"/>
      <c r="T445" s="87"/>
      <c r="U445" s="175"/>
      <c r="V445" s="87"/>
      <c r="W445" s="87"/>
      <c r="X445" s="87"/>
      <c r="Y445" s="87"/>
      <c r="Z445" s="87"/>
      <c r="AA445" s="87"/>
      <c r="AB445" s="86"/>
      <c r="AC445" s="87"/>
    </row>
    <row x14ac:dyDescent="0.25" r="446" customHeight="1" ht="17.45">
      <c r="A446" s="235">
        <f>A441</f>
        <v>25569.375</v>
      </c>
      <c r="B446" s="186"/>
      <c r="C446" s="180"/>
      <c r="D446" s="180"/>
      <c r="E446" s="180"/>
      <c r="F446" s="180"/>
      <c r="G446" s="180">
        <f>SUM(C446:F446)</f>
      </c>
      <c r="H446" s="125"/>
      <c r="I446" s="125">
        <f>G446*H446</f>
      </c>
      <c r="J446" s="125">
        <f>I446*0.1</f>
      </c>
      <c r="K446" s="125">
        <f>SUM(I446:J446)</f>
      </c>
      <c r="L446" s="229"/>
      <c r="M446" s="87"/>
      <c r="N446" s="87"/>
      <c r="O446" s="87"/>
      <c r="P446" s="87"/>
      <c r="Q446" s="87"/>
      <c r="R446" s="87"/>
      <c r="S446" s="87"/>
      <c r="T446" s="87"/>
      <c r="U446" s="175"/>
      <c r="V446" s="87"/>
      <c r="W446" s="87"/>
      <c r="X446" s="87"/>
      <c r="Y446" s="87"/>
      <c r="Z446" s="87"/>
      <c r="AA446" s="87"/>
      <c r="AB446" s="86"/>
      <c r="AC446" s="87"/>
    </row>
    <row x14ac:dyDescent="0.25" r="447" customHeight="1" ht="17.45">
      <c r="A447" s="235">
        <f>A446</f>
        <v>25569.375</v>
      </c>
      <c r="B447" s="179"/>
      <c r="C447" s="180"/>
      <c r="D447" s="180"/>
      <c r="E447" s="180"/>
      <c r="F447" s="180"/>
      <c r="G447" s="180">
        <f>SUM(C447:F447)</f>
      </c>
      <c r="H447" s="125"/>
      <c r="I447" s="125">
        <f>G447*H447</f>
      </c>
      <c r="J447" s="125">
        <v>0</v>
      </c>
      <c r="K447" s="125">
        <f>SUM(I447:J447)</f>
      </c>
      <c r="L447" s="229"/>
      <c r="M447" s="87"/>
      <c r="N447" s="87"/>
      <c r="O447" s="87"/>
      <c r="P447" s="87"/>
      <c r="Q447" s="87"/>
      <c r="R447" s="87"/>
      <c r="S447" s="87"/>
      <c r="T447" s="87"/>
      <c r="U447" s="175"/>
      <c r="V447" s="87"/>
      <c r="W447" s="87"/>
      <c r="X447" s="87"/>
      <c r="Y447" s="87"/>
      <c r="Z447" s="87"/>
      <c r="AA447" s="87"/>
      <c r="AB447" s="86"/>
      <c r="AC447" s="87"/>
    </row>
    <row x14ac:dyDescent="0.25" r="448" customHeight="1" ht="17.45">
      <c r="A448" s="243">
        <f>A447</f>
        <v>25569.375</v>
      </c>
      <c r="B448" s="190" t="s">
        <v>155</v>
      </c>
      <c r="C448" s="191">
        <f>SUM(C402:C447)</f>
      </c>
      <c r="D448" s="191">
        <f>SUM(D402:D447)</f>
      </c>
      <c r="E448" s="191">
        <f>SUM(E402:E447)</f>
      </c>
      <c r="F448" s="191">
        <f>SUM(F402:F447)</f>
      </c>
      <c r="G448" s="191">
        <f>SUM(G402:G447)</f>
      </c>
      <c r="H448" s="191"/>
      <c r="I448" s="191">
        <f>SUM(I402:I447)</f>
      </c>
      <c r="J448" s="191">
        <f>SUM(J402:J447)</f>
      </c>
      <c r="K448" s="191">
        <f>SUM(K402:K447)</f>
      </c>
      <c r="L448" s="229"/>
      <c r="M448" s="87"/>
      <c r="N448" s="87"/>
      <c r="O448" s="87"/>
      <c r="P448" s="87"/>
      <c r="Q448" s="87"/>
      <c r="R448" s="87"/>
      <c r="S448" s="87"/>
      <c r="T448" s="87"/>
      <c r="U448" s="175"/>
      <c r="V448" s="87"/>
      <c r="W448" s="87"/>
      <c r="X448" s="87"/>
      <c r="Y448" s="87"/>
      <c r="Z448" s="87"/>
      <c r="AA448" s="87"/>
      <c r="AB448" s="86"/>
      <c r="AC448" s="87"/>
    </row>
    <row x14ac:dyDescent="0.25" r="449" customHeight="1" ht="17.45">
      <c r="A449" s="235">
        <f>A448</f>
        <v>25569.375</v>
      </c>
      <c r="B449" s="186" t="s">
        <v>113</v>
      </c>
      <c r="C449" s="180"/>
      <c r="D449" s="180">
        <v>45</v>
      </c>
      <c r="E449" s="180">
        <v>51</v>
      </c>
      <c r="F449" s="180"/>
      <c r="G449" s="180">
        <f>SUM(C449:F449)</f>
      </c>
      <c r="H449" s="125">
        <v>6500</v>
      </c>
      <c r="I449" s="125">
        <f>G449*H449</f>
      </c>
      <c r="J449" s="185"/>
      <c r="K449" s="125">
        <f>SUM(I449:J449)</f>
      </c>
      <c r="L449" s="229"/>
      <c r="M449" s="87"/>
      <c r="N449" s="87"/>
      <c r="O449" s="87"/>
      <c r="P449" s="87"/>
      <c r="Q449" s="87"/>
      <c r="R449" s="87"/>
      <c r="S449" s="87"/>
      <c r="T449" s="87"/>
      <c r="U449" s="175"/>
      <c r="V449" s="87"/>
      <c r="W449" s="87"/>
      <c r="X449" s="87"/>
      <c r="Y449" s="87"/>
      <c r="Z449" s="87"/>
      <c r="AA449" s="87"/>
      <c r="AB449" s="86"/>
      <c r="AC449" s="87"/>
    </row>
    <row x14ac:dyDescent="0.25" r="450" customHeight="1" ht="17.45">
      <c r="A450" s="235">
        <f>A449</f>
        <v>25569.375</v>
      </c>
      <c r="B450" s="186" t="s">
        <v>156</v>
      </c>
      <c r="C450" s="180"/>
      <c r="D450" s="180">
        <v>6</v>
      </c>
      <c r="E450" s="180">
        <v>5</v>
      </c>
      <c r="F450" s="180"/>
      <c r="G450" s="180">
        <f>SUM(C450:F450)</f>
      </c>
      <c r="H450" s="125">
        <v>6500</v>
      </c>
      <c r="I450" s="125">
        <f>G450*H450</f>
      </c>
      <c r="J450" s="185"/>
      <c r="K450" s="125">
        <f>SUM(I450:J450)</f>
      </c>
      <c r="L450" s="229"/>
      <c r="M450" s="87"/>
      <c r="N450" s="87"/>
      <c r="O450" s="87"/>
      <c r="P450" s="87"/>
      <c r="Q450" s="87"/>
      <c r="R450" s="87"/>
      <c r="S450" s="87"/>
      <c r="T450" s="87"/>
      <c r="U450" s="175"/>
      <c r="V450" s="87"/>
      <c r="W450" s="87"/>
      <c r="X450" s="87"/>
      <c r="Y450" s="87"/>
      <c r="Z450" s="87"/>
      <c r="AA450" s="87"/>
      <c r="AB450" s="86"/>
      <c r="AC450" s="87"/>
    </row>
    <row x14ac:dyDescent="0.25" r="451" customHeight="1" ht="17.45">
      <c r="A451" s="235">
        <f>A450</f>
        <v>25569.375</v>
      </c>
      <c r="B451" s="186" t="s">
        <v>112</v>
      </c>
      <c r="C451" s="180"/>
      <c r="D451" s="180">
        <v>11</v>
      </c>
      <c r="E451" s="180">
        <v>11</v>
      </c>
      <c r="F451" s="180"/>
      <c r="G451" s="180">
        <f>SUM(C451:F451)</f>
      </c>
      <c r="H451" s="125">
        <v>6900</v>
      </c>
      <c r="I451" s="125">
        <f>G451*H451</f>
      </c>
      <c r="J451" s="185"/>
      <c r="K451" s="125">
        <f>SUM(I451:J451)</f>
      </c>
      <c r="L451" s="229"/>
      <c r="M451" s="87"/>
      <c r="N451" s="87"/>
      <c r="O451" s="87"/>
      <c r="P451" s="87"/>
      <c r="Q451" s="87"/>
      <c r="R451" s="87"/>
      <c r="S451" s="87"/>
      <c r="T451" s="87"/>
      <c r="U451" s="175"/>
      <c r="V451" s="87"/>
      <c r="W451" s="87"/>
      <c r="X451" s="87"/>
      <c r="Y451" s="87"/>
      <c r="Z451" s="87"/>
      <c r="AA451" s="87"/>
      <c r="AB451" s="86"/>
      <c r="AC451" s="87"/>
    </row>
    <row x14ac:dyDescent="0.25" r="452" customHeight="1" ht="17.45">
      <c r="A452" s="235">
        <f>A451</f>
        <v>25569.375</v>
      </c>
      <c r="B452" s="179"/>
      <c r="C452" s="180"/>
      <c r="D452" s="180"/>
      <c r="E452" s="180"/>
      <c r="F452" s="180"/>
      <c r="G452" s="180">
        <f>SUM(C452:F452)</f>
      </c>
      <c r="H452" s="125"/>
      <c r="I452" s="125">
        <f>G452*H452</f>
      </c>
      <c r="J452" s="185"/>
      <c r="K452" s="125">
        <f>SUM(I452:J452)</f>
      </c>
      <c r="L452" s="229"/>
      <c r="M452" s="87"/>
      <c r="N452" s="87"/>
      <c r="O452" s="87"/>
      <c r="P452" s="87"/>
      <c r="Q452" s="87"/>
      <c r="R452" s="87"/>
      <c r="S452" s="87"/>
      <c r="T452" s="87"/>
      <c r="U452" s="175"/>
      <c r="V452" s="87"/>
      <c r="W452" s="87"/>
      <c r="X452" s="87"/>
      <c r="Y452" s="87"/>
      <c r="Z452" s="87"/>
      <c r="AA452" s="87"/>
      <c r="AB452" s="86"/>
      <c r="AC452" s="87"/>
    </row>
    <row x14ac:dyDescent="0.25" r="453" customHeight="1" ht="17.45">
      <c r="A453" s="235">
        <f>A452</f>
        <v>25569.375</v>
      </c>
      <c r="B453" s="179"/>
      <c r="C453" s="180"/>
      <c r="D453" s="180"/>
      <c r="E453" s="180"/>
      <c r="F453" s="180"/>
      <c r="G453" s="180">
        <f>SUM(C453:F453)</f>
      </c>
      <c r="H453" s="125"/>
      <c r="I453" s="125">
        <f>G453*H453</f>
      </c>
      <c r="J453" s="185"/>
      <c r="K453" s="125">
        <f>SUM(I453:J453)</f>
      </c>
      <c r="L453" s="229"/>
      <c r="M453" s="87"/>
      <c r="N453" s="87"/>
      <c r="O453" s="87"/>
      <c r="P453" s="87"/>
      <c r="Q453" s="87"/>
      <c r="R453" s="87"/>
      <c r="S453" s="87"/>
      <c r="T453" s="87"/>
      <c r="U453" s="175"/>
      <c r="V453" s="87"/>
      <c r="W453" s="87"/>
      <c r="X453" s="87"/>
      <c r="Y453" s="87"/>
      <c r="Z453" s="87"/>
      <c r="AA453" s="87"/>
      <c r="AB453" s="86"/>
      <c r="AC453" s="87"/>
    </row>
    <row x14ac:dyDescent="0.25" r="454" customHeight="1" ht="17.45">
      <c r="A454" s="235">
        <f>A453</f>
        <v>25569.375</v>
      </c>
      <c r="B454" s="179"/>
      <c r="C454" s="180"/>
      <c r="D454" s="180"/>
      <c r="E454" s="180"/>
      <c r="F454" s="180"/>
      <c r="G454" s="180">
        <f>SUM(C454:F454)</f>
      </c>
      <c r="H454" s="125"/>
      <c r="I454" s="125">
        <f>G454*H454</f>
      </c>
      <c r="J454" s="185"/>
      <c r="K454" s="125">
        <f>SUM(I454:J454)</f>
      </c>
      <c r="L454" s="229"/>
      <c r="M454" s="87"/>
      <c r="N454" s="87"/>
      <c r="O454" s="87"/>
      <c r="P454" s="87"/>
      <c r="Q454" s="87"/>
      <c r="R454" s="87"/>
      <c r="S454" s="87"/>
      <c r="T454" s="87"/>
      <c r="U454" s="175"/>
      <c r="V454" s="87"/>
      <c r="W454" s="87"/>
      <c r="X454" s="87"/>
      <c r="Y454" s="87"/>
      <c r="Z454" s="87"/>
      <c r="AA454" s="87"/>
      <c r="AB454" s="86"/>
      <c r="AC454" s="87"/>
    </row>
    <row x14ac:dyDescent="0.25" r="455" customHeight="1" ht="17.45">
      <c r="A455" s="235">
        <f>A454</f>
        <v>25569.375</v>
      </c>
      <c r="B455" s="179"/>
      <c r="C455" s="180"/>
      <c r="D455" s="180"/>
      <c r="E455" s="180"/>
      <c r="F455" s="180"/>
      <c r="G455" s="180">
        <f>SUM(C455:F455)</f>
      </c>
      <c r="H455" s="125"/>
      <c r="I455" s="125">
        <f>G455*H455</f>
      </c>
      <c r="J455" s="185"/>
      <c r="K455" s="125">
        <f>SUM(I455:J455)</f>
      </c>
      <c r="L455" s="229"/>
      <c r="M455" s="87"/>
      <c r="N455" s="87"/>
      <c r="O455" s="87"/>
      <c r="P455" s="87"/>
      <c r="Q455" s="87"/>
      <c r="R455" s="87"/>
      <c r="S455" s="87"/>
      <c r="T455" s="87"/>
      <c r="U455" s="175"/>
      <c r="V455" s="87"/>
      <c r="W455" s="87"/>
      <c r="X455" s="87"/>
      <c r="Y455" s="87"/>
      <c r="Z455" s="87"/>
      <c r="AA455" s="87"/>
      <c r="AB455" s="86"/>
      <c r="AC455" s="87"/>
    </row>
    <row x14ac:dyDescent="0.25" r="456" customHeight="1" ht="17.45">
      <c r="A456" s="235">
        <f>A455</f>
        <v>25569.375</v>
      </c>
      <c r="B456" s="179"/>
      <c r="C456" s="180"/>
      <c r="D456" s="180"/>
      <c r="E456" s="180"/>
      <c r="F456" s="180"/>
      <c r="G456" s="180">
        <f>SUM(C456:F456)</f>
      </c>
      <c r="H456" s="125"/>
      <c r="I456" s="125">
        <f>G456*H456</f>
      </c>
      <c r="J456" s="185"/>
      <c r="K456" s="125">
        <f>SUM(I456:J456)</f>
      </c>
      <c r="L456" s="229"/>
      <c r="M456" s="87"/>
      <c r="N456" s="87"/>
      <c r="O456" s="87"/>
      <c r="P456" s="87"/>
      <c r="Q456" s="87"/>
      <c r="R456" s="87"/>
      <c r="S456" s="87"/>
      <c r="T456" s="87"/>
      <c r="U456" s="175"/>
      <c r="V456" s="87"/>
      <c r="W456" s="87"/>
      <c r="X456" s="87"/>
      <c r="Y456" s="87"/>
      <c r="Z456" s="87"/>
      <c r="AA456" s="87"/>
      <c r="AB456" s="86"/>
      <c r="AC456" s="87"/>
    </row>
    <row x14ac:dyDescent="0.25" r="457" customHeight="1" ht="17.45">
      <c r="A457" s="243">
        <f>A456</f>
        <v>25569.375</v>
      </c>
      <c r="B457" s="190" t="s">
        <v>157</v>
      </c>
      <c r="C457" s="191">
        <f>SUM(C449:C456)</f>
      </c>
      <c r="D457" s="191">
        <f>SUM(D449:D456)</f>
      </c>
      <c r="E457" s="191">
        <f>SUM(E449:E456)</f>
      </c>
      <c r="F457" s="191">
        <f>SUM(F449:F456)</f>
      </c>
      <c r="G457" s="191">
        <f>SUM(G449:G456)</f>
      </c>
      <c r="H457" s="201"/>
      <c r="I457" s="201">
        <f>SUM(I449:I456)</f>
      </c>
      <c r="J457" s="201"/>
      <c r="K457" s="202">
        <f>SUM(K449:K456)</f>
      </c>
      <c r="L457" s="229"/>
      <c r="M457" s="87"/>
      <c r="N457" s="87"/>
      <c r="O457" s="87"/>
      <c r="P457" s="87"/>
      <c r="Q457" s="87"/>
      <c r="R457" s="87"/>
      <c r="S457" s="87"/>
      <c r="T457" s="87"/>
      <c r="U457" s="175"/>
      <c r="V457" s="87"/>
      <c r="W457" s="87"/>
      <c r="X457" s="87"/>
      <c r="Y457" s="87"/>
      <c r="Z457" s="87"/>
      <c r="AA457" s="87"/>
      <c r="AB457" s="86"/>
      <c r="AC457" s="87"/>
    </row>
    <row x14ac:dyDescent="0.25" r="458" customHeight="1" ht="17.25" hidden="1">
      <c r="A458" s="226" t="s">
        <v>128</v>
      </c>
      <c r="B458" s="173" t="s">
        <v>2</v>
      </c>
      <c r="C458" s="174" t="s">
        <v>129</v>
      </c>
      <c r="D458" s="174" t="s">
        <v>130</v>
      </c>
      <c r="E458" s="174" t="s">
        <v>131</v>
      </c>
      <c r="F458" s="174" t="s">
        <v>132</v>
      </c>
      <c r="G458" s="174" t="s">
        <v>133</v>
      </c>
      <c r="H458" s="174" t="s">
        <v>7</v>
      </c>
      <c r="I458" s="174" t="s">
        <v>134</v>
      </c>
      <c r="J458" s="174" t="s">
        <v>90</v>
      </c>
      <c r="K458" s="174" t="s">
        <v>135</v>
      </c>
      <c r="L458" s="229"/>
      <c r="M458" s="87"/>
      <c r="N458" s="87"/>
      <c r="O458" s="87"/>
      <c r="P458" s="87"/>
      <c r="Q458" s="87"/>
      <c r="R458" s="87"/>
      <c r="S458" s="87"/>
      <c r="T458" s="87"/>
      <c r="U458" s="175"/>
      <c r="V458" s="87"/>
      <c r="W458" s="87"/>
      <c r="X458" s="87"/>
      <c r="Y458" s="87"/>
      <c r="Z458" s="87"/>
      <c r="AA458" s="87"/>
      <c r="AB458" s="86"/>
      <c r="AC458" s="87"/>
    </row>
    <row x14ac:dyDescent="0.25" r="459" customHeight="1" ht="17.45">
      <c r="A459" s="235">
        <f>A457+1</f>
        <v>25569.375</v>
      </c>
      <c r="B459" s="179" t="s">
        <v>46</v>
      </c>
      <c r="C459" s="183" t="s">
        <v>14</v>
      </c>
      <c r="D459" s="180"/>
      <c r="E459" s="180"/>
      <c r="F459" s="180"/>
      <c r="G459" s="180">
        <f>SUM(C459:F459)</f>
      </c>
      <c r="H459" s="237">
        <v>5500</v>
      </c>
      <c r="I459" s="125">
        <f>G459*H459</f>
      </c>
      <c r="J459" s="125">
        <f>I459*0.1</f>
      </c>
      <c r="K459" s="125">
        <f>SUM(I459:J459)</f>
      </c>
      <c r="L459" s="229"/>
      <c r="M459" s="87"/>
      <c r="N459" s="87"/>
      <c r="O459" s="87"/>
      <c r="P459" s="87"/>
      <c r="Q459" s="87"/>
      <c r="R459" s="87"/>
      <c r="S459" s="87"/>
      <c r="T459" s="87"/>
      <c r="U459" s="175"/>
      <c r="V459" s="87"/>
      <c r="W459" s="87"/>
      <c r="X459" s="87"/>
      <c r="Y459" s="87"/>
      <c r="Z459" s="87"/>
      <c r="AA459" s="87"/>
      <c r="AB459" s="86"/>
      <c r="AC459" s="87"/>
    </row>
    <row x14ac:dyDescent="0.25" r="460" customHeight="1" ht="17.45">
      <c r="A460" s="235">
        <f>A459</f>
        <v>25569.375</v>
      </c>
      <c r="B460" s="179" t="s">
        <v>137</v>
      </c>
      <c r="C460" s="180"/>
      <c r="D460" s="180">
        <f>47-27</f>
      </c>
      <c r="E460" s="180"/>
      <c r="F460" s="180"/>
      <c r="G460" s="180">
        <f>SUM(C460:F460)</f>
      </c>
      <c r="H460" s="237">
        <v>4500</v>
      </c>
      <c r="I460" s="125">
        <f>G460*H460</f>
      </c>
      <c r="J460" s="125">
        <f>I460*0.1</f>
      </c>
      <c r="K460" s="125">
        <f>SUM(I460:J460)</f>
      </c>
      <c r="L460" s="229"/>
      <c r="M460" s="87"/>
      <c r="N460" s="87"/>
      <c r="O460" s="87"/>
      <c r="P460" s="87"/>
      <c r="Q460" s="87"/>
      <c r="R460" s="87"/>
      <c r="S460" s="87"/>
      <c r="T460" s="87"/>
      <c r="U460" s="175"/>
      <c r="V460" s="87"/>
      <c r="W460" s="87"/>
      <c r="X460" s="87"/>
      <c r="Y460" s="87"/>
      <c r="Z460" s="87"/>
      <c r="AA460" s="87"/>
      <c r="AB460" s="86"/>
      <c r="AC460" s="87"/>
    </row>
    <row x14ac:dyDescent="0.25" r="461" customHeight="1" ht="17.45">
      <c r="A461" s="235">
        <f>A460</f>
        <v>25569.375</v>
      </c>
      <c r="B461" s="179" t="s">
        <v>178</v>
      </c>
      <c r="C461" s="180"/>
      <c r="D461" s="180">
        <v>27</v>
      </c>
      <c r="E461" s="180"/>
      <c r="F461" s="180"/>
      <c r="G461" s="180">
        <f>SUBTOTAL(9,C461:F461)</f>
      </c>
      <c r="H461" s="182">
        <v>5000</v>
      </c>
      <c r="I461" s="125">
        <f>G461*H461</f>
      </c>
      <c r="J461" s="125">
        <f>I461*0.1</f>
      </c>
      <c r="K461" s="125">
        <f>SUM(I461:J461)</f>
      </c>
      <c r="L461" s="229"/>
      <c r="M461" s="87"/>
      <c r="N461" s="87"/>
      <c r="O461" s="87"/>
      <c r="P461" s="87"/>
      <c r="Q461" s="87"/>
      <c r="R461" s="87"/>
      <c r="S461" s="87"/>
      <c r="T461" s="87"/>
      <c r="U461" s="175"/>
      <c r="V461" s="87"/>
      <c r="W461" s="87"/>
      <c r="X461" s="87"/>
      <c r="Y461" s="87"/>
      <c r="Z461" s="87"/>
      <c r="AA461" s="87"/>
      <c r="AB461" s="86"/>
      <c r="AC461" s="87"/>
    </row>
    <row x14ac:dyDescent="0.25" r="462" customHeight="1" ht="17.45">
      <c r="A462" s="235">
        <f>A461</f>
        <v>25569.375</v>
      </c>
      <c r="B462" s="179" t="s">
        <v>13</v>
      </c>
      <c r="C462" s="180"/>
      <c r="D462" s="180"/>
      <c r="E462" s="180"/>
      <c r="F462" s="180"/>
      <c r="G462" s="180">
        <f>SUM(C462:F462)</f>
      </c>
      <c r="H462" s="125">
        <v>6000</v>
      </c>
      <c r="I462" s="125">
        <f>G462*H462</f>
      </c>
      <c r="J462" s="125">
        <f>I462*0.1</f>
      </c>
      <c r="K462" s="125">
        <f>SUM(I462:J462)</f>
      </c>
      <c r="L462" s="229"/>
      <c r="M462" s="87"/>
      <c r="N462" s="87"/>
      <c r="O462" s="87"/>
      <c r="P462" s="87"/>
      <c r="Q462" s="87"/>
      <c r="R462" s="87"/>
      <c r="S462" s="87"/>
      <c r="T462" s="87"/>
      <c r="U462" s="175"/>
      <c r="V462" s="87"/>
      <c r="W462" s="87"/>
      <c r="X462" s="87"/>
      <c r="Y462" s="87"/>
      <c r="Z462" s="87"/>
      <c r="AA462" s="87"/>
      <c r="AB462" s="86"/>
      <c r="AC462" s="87"/>
    </row>
    <row x14ac:dyDescent="0.25" r="463" customHeight="1" ht="17.45">
      <c r="A463" s="235">
        <f>A462</f>
        <v>25569.375</v>
      </c>
      <c r="B463" s="179" t="s">
        <v>58</v>
      </c>
      <c r="C463" s="183" t="s">
        <v>14</v>
      </c>
      <c r="D463" s="180"/>
      <c r="E463" s="180"/>
      <c r="F463" s="180"/>
      <c r="G463" s="180">
        <f>SUM(C463:F463)</f>
      </c>
      <c r="H463" s="182">
        <v>5500</v>
      </c>
      <c r="I463" s="125">
        <f>G463*H463</f>
      </c>
      <c r="J463" s="125">
        <f>I463*0.1</f>
      </c>
      <c r="K463" s="125">
        <f>SUM(I463:J463)</f>
      </c>
      <c r="L463" s="229"/>
      <c r="M463" s="87"/>
      <c r="N463" s="87"/>
      <c r="O463" s="87"/>
      <c r="P463" s="87"/>
      <c r="Q463" s="87"/>
      <c r="R463" s="87"/>
      <c r="S463" s="87"/>
      <c r="T463" s="87"/>
      <c r="U463" s="175"/>
      <c r="V463" s="87"/>
      <c r="W463" s="87"/>
      <c r="X463" s="87"/>
      <c r="Y463" s="87"/>
      <c r="Z463" s="87"/>
      <c r="AA463" s="87"/>
      <c r="AB463" s="86"/>
      <c r="AC463" s="87"/>
    </row>
    <row x14ac:dyDescent="0.25" r="464" customHeight="1" ht="17.45">
      <c r="A464" s="235">
        <f>A463</f>
        <v>25569.375</v>
      </c>
      <c r="B464" s="179" t="s">
        <v>147</v>
      </c>
      <c r="C464" s="183">
        <v>5</v>
      </c>
      <c r="D464" s="180">
        <v>15</v>
      </c>
      <c r="E464" s="180">
        <v>15</v>
      </c>
      <c r="F464" s="180"/>
      <c r="G464" s="180">
        <f>SUM(C464:F464)</f>
      </c>
      <c r="H464" s="125">
        <v>5000</v>
      </c>
      <c r="I464" s="125">
        <f>G464*H464</f>
      </c>
      <c r="J464" s="125">
        <f>I464*0.1</f>
      </c>
      <c r="K464" s="125">
        <f>SUM(I464:J464)</f>
      </c>
      <c r="L464" s="229"/>
      <c r="M464" s="87"/>
      <c r="N464" s="87"/>
      <c r="O464" s="87"/>
      <c r="P464" s="87"/>
      <c r="Q464" s="87"/>
      <c r="R464" s="87"/>
      <c r="S464" s="87"/>
      <c r="T464" s="87"/>
      <c r="U464" s="175"/>
      <c r="V464" s="87"/>
      <c r="W464" s="87"/>
      <c r="X464" s="87"/>
      <c r="Y464" s="87"/>
      <c r="Z464" s="87"/>
      <c r="AA464" s="87"/>
      <c r="AB464" s="86"/>
      <c r="AC464" s="87"/>
    </row>
    <row x14ac:dyDescent="0.25" r="465" customHeight="1" ht="17.45">
      <c r="A465" s="235">
        <f>A464</f>
        <v>25569.375</v>
      </c>
      <c r="B465" s="179" t="s">
        <v>27</v>
      </c>
      <c r="C465" s="180"/>
      <c r="D465" s="180"/>
      <c r="E465" s="180"/>
      <c r="F465" s="180"/>
      <c r="G465" s="180">
        <f>SUM(C465:F465)</f>
      </c>
      <c r="H465" s="125">
        <v>5500</v>
      </c>
      <c r="I465" s="125">
        <f>G465*H465</f>
      </c>
      <c r="J465" s="125">
        <f>I465*0.1</f>
      </c>
      <c r="K465" s="125">
        <f>SUM(I465:J465)</f>
      </c>
      <c r="L465" s="229"/>
      <c r="M465" s="87"/>
      <c r="N465" s="87"/>
      <c r="O465" s="87"/>
      <c r="P465" s="87"/>
      <c r="Q465" s="87"/>
      <c r="R465" s="87"/>
      <c r="S465" s="87"/>
      <c r="T465" s="87"/>
      <c r="U465" s="175"/>
      <c r="V465" s="87"/>
      <c r="W465" s="87"/>
      <c r="X465" s="87"/>
      <c r="Y465" s="87"/>
      <c r="Z465" s="87"/>
      <c r="AA465" s="87"/>
      <c r="AB465" s="86"/>
      <c r="AC465" s="87"/>
    </row>
    <row x14ac:dyDescent="0.25" r="466" customHeight="1" ht="17.45">
      <c r="A466" s="235">
        <f>A465</f>
        <v>25569.375</v>
      </c>
      <c r="B466" s="179" t="s">
        <v>20</v>
      </c>
      <c r="C466" s="180"/>
      <c r="D466" s="180"/>
      <c r="E466" s="180"/>
      <c r="F466" s="180"/>
      <c r="G466" s="180">
        <f>SUM(C466:F466)</f>
      </c>
      <c r="H466" s="237">
        <v>5500</v>
      </c>
      <c r="I466" s="125">
        <f>G466*H466</f>
      </c>
      <c r="J466" s="125">
        <f>I466*0.1</f>
      </c>
      <c r="K466" s="125">
        <f>SUM(I466:J466)</f>
      </c>
      <c r="L466" s="229"/>
      <c r="M466" s="87"/>
      <c r="N466" s="87"/>
      <c r="O466" s="87"/>
      <c r="P466" s="87"/>
      <c r="Q466" s="87"/>
      <c r="R466" s="87"/>
      <c r="S466" s="87"/>
      <c r="T466" s="87"/>
      <c r="U466" s="175"/>
      <c r="V466" s="87"/>
      <c r="W466" s="87"/>
      <c r="X466" s="87"/>
      <c r="Y466" s="87"/>
      <c r="Z466" s="87"/>
      <c r="AA466" s="87"/>
      <c r="AB466" s="86"/>
      <c r="AC466" s="87"/>
    </row>
    <row x14ac:dyDescent="0.25" r="467" customHeight="1" ht="17.45">
      <c r="A467" s="235">
        <f>A466</f>
        <v>25569.375</v>
      </c>
      <c r="B467" s="179" t="s">
        <v>31</v>
      </c>
      <c r="C467" s="180"/>
      <c r="D467" s="180"/>
      <c r="E467" s="180"/>
      <c r="F467" s="180"/>
      <c r="G467" s="180">
        <f>SUM(C467:F467)</f>
      </c>
      <c r="H467" s="125">
        <v>6000</v>
      </c>
      <c r="I467" s="125">
        <f>G467*H467</f>
      </c>
      <c r="J467" s="125">
        <f>I467*0.1</f>
      </c>
      <c r="K467" s="125">
        <f>SUM(I467:J467)</f>
      </c>
      <c r="L467" s="229"/>
      <c r="M467" s="87"/>
      <c r="N467" s="87"/>
      <c r="O467" s="87"/>
      <c r="P467" s="87"/>
      <c r="Q467" s="87"/>
      <c r="R467" s="87"/>
      <c r="S467" s="87"/>
      <c r="T467" s="87"/>
      <c r="U467" s="175"/>
      <c r="V467" s="87"/>
      <c r="W467" s="87"/>
      <c r="X467" s="87"/>
      <c r="Y467" s="87"/>
      <c r="Z467" s="87"/>
      <c r="AA467" s="87"/>
      <c r="AB467" s="86"/>
      <c r="AC467" s="87"/>
    </row>
    <row x14ac:dyDescent="0.25" r="468" customHeight="1" ht="17.45">
      <c r="A468" s="235">
        <f>A467</f>
        <v>25569.375</v>
      </c>
      <c r="B468" s="179" t="s">
        <v>71</v>
      </c>
      <c r="C468" s="180"/>
      <c r="D468" s="180"/>
      <c r="E468" s="180"/>
      <c r="F468" s="180"/>
      <c r="G468" s="180">
        <f>SUM(C468:F468)</f>
      </c>
      <c r="H468" s="125">
        <v>6000</v>
      </c>
      <c r="I468" s="125">
        <f>G468*H468</f>
      </c>
      <c r="J468" s="125">
        <f>I468*0.1</f>
      </c>
      <c r="K468" s="125">
        <f>SUM(I468:J468)</f>
      </c>
      <c r="L468" s="229"/>
      <c r="M468" s="87"/>
      <c r="N468" s="87"/>
      <c r="O468" s="87"/>
      <c r="P468" s="87"/>
      <c r="Q468" s="87"/>
      <c r="R468" s="87"/>
      <c r="S468" s="87"/>
      <c r="T468" s="87"/>
      <c r="U468" s="175"/>
      <c r="V468" s="87"/>
      <c r="W468" s="87"/>
      <c r="X468" s="87"/>
      <c r="Y468" s="87"/>
      <c r="Z468" s="87"/>
      <c r="AA468" s="87"/>
      <c r="AB468" s="86"/>
      <c r="AC468" s="87"/>
    </row>
    <row x14ac:dyDescent="0.25" r="469" customHeight="1" ht="17.45">
      <c r="A469" s="235">
        <f>A468</f>
        <v>25569.375</v>
      </c>
      <c r="B469" s="184" t="s">
        <v>49</v>
      </c>
      <c r="C469" s="180"/>
      <c r="D469" s="180">
        <v>8</v>
      </c>
      <c r="E469" s="180"/>
      <c r="F469" s="180"/>
      <c r="G469" s="180">
        <f>SUM(C469:F469)</f>
      </c>
      <c r="H469" s="182">
        <v>6000</v>
      </c>
      <c r="I469" s="125">
        <f>G469*H469</f>
      </c>
      <c r="J469" s="125">
        <f>I469*0.1</f>
      </c>
      <c r="K469" s="125">
        <f>SUM(I469:J469)</f>
      </c>
      <c r="L469" s="229"/>
      <c r="M469" s="87"/>
      <c r="N469" s="87"/>
      <c r="O469" s="87"/>
      <c r="P469" s="87"/>
      <c r="Q469" s="87"/>
      <c r="R469" s="87"/>
      <c r="S469" s="87"/>
      <c r="T469" s="87"/>
      <c r="U469" s="175"/>
      <c r="V469" s="87"/>
      <c r="W469" s="87"/>
      <c r="X469" s="87"/>
      <c r="Y469" s="87"/>
      <c r="Z469" s="87"/>
      <c r="AA469" s="87"/>
      <c r="AB469" s="86"/>
      <c r="AC469" s="87"/>
    </row>
    <row x14ac:dyDescent="0.25" r="470" customHeight="1" ht="17.45">
      <c r="A470" s="235">
        <f>A469</f>
        <v>25569.375</v>
      </c>
      <c r="B470" s="179" t="s">
        <v>9</v>
      </c>
      <c r="C470" s="180"/>
      <c r="D470" s="180">
        <v>10</v>
      </c>
      <c r="E470" s="180"/>
      <c r="F470" s="180"/>
      <c r="G470" s="180">
        <f>SUM(C470:F470)</f>
      </c>
      <c r="H470" s="125">
        <v>6000</v>
      </c>
      <c r="I470" s="125">
        <f>G470*H470</f>
      </c>
      <c r="J470" s="125">
        <f>I470*0.1</f>
      </c>
      <c r="K470" s="125">
        <f>SUM(I470:J470)</f>
      </c>
      <c r="L470" s="229"/>
      <c r="M470" s="87"/>
      <c r="N470" s="87"/>
      <c r="O470" s="87"/>
      <c r="P470" s="87"/>
      <c r="Q470" s="87"/>
      <c r="R470" s="87"/>
      <c r="S470" s="87"/>
      <c r="T470" s="87"/>
      <c r="U470" s="175"/>
      <c r="V470" s="87"/>
      <c r="W470" s="87"/>
      <c r="X470" s="87"/>
      <c r="Y470" s="87"/>
      <c r="Z470" s="87"/>
      <c r="AA470" s="87"/>
      <c r="AB470" s="86"/>
      <c r="AC470" s="87"/>
    </row>
    <row x14ac:dyDescent="0.25" r="471" customHeight="1" ht="17.45">
      <c r="A471" s="235">
        <f>A470</f>
        <v>25569.375</v>
      </c>
      <c r="B471" s="179" t="s">
        <v>78</v>
      </c>
      <c r="C471" s="180"/>
      <c r="D471" s="180"/>
      <c r="E471" s="180"/>
      <c r="F471" s="180"/>
      <c r="G471" s="180">
        <f>SUM(C471:F471)</f>
      </c>
      <c r="H471" s="125">
        <v>6500</v>
      </c>
      <c r="I471" s="125">
        <f>G471*H471</f>
      </c>
      <c r="J471" s="125">
        <f>I471*0.1</f>
      </c>
      <c r="K471" s="125">
        <f>SUM(I471:J471)</f>
      </c>
      <c r="L471" s="229"/>
      <c r="M471" s="87"/>
      <c r="N471" s="87"/>
      <c r="O471" s="87"/>
      <c r="P471" s="87"/>
      <c r="Q471" s="87"/>
      <c r="R471" s="87"/>
      <c r="S471" s="87"/>
      <c r="T471" s="87"/>
      <c r="U471" s="175"/>
      <c r="V471" s="87"/>
      <c r="W471" s="87"/>
      <c r="X471" s="87"/>
      <c r="Y471" s="87"/>
      <c r="Z471" s="87"/>
      <c r="AA471" s="87"/>
      <c r="AB471" s="86"/>
      <c r="AC471" s="87"/>
    </row>
    <row x14ac:dyDescent="0.25" r="472" customHeight="1" ht="17.45">
      <c r="A472" s="235">
        <f>A471</f>
        <v>25569.375</v>
      </c>
      <c r="B472" s="179" t="s">
        <v>55</v>
      </c>
      <c r="C472" s="180"/>
      <c r="D472" s="180"/>
      <c r="E472" s="180"/>
      <c r="F472" s="180"/>
      <c r="G472" s="180">
        <f>SUM(C472:F472)</f>
      </c>
      <c r="H472" s="125">
        <v>6500</v>
      </c>
      <c r="I472" s="125">
        <f>G472*H472</f>
      </c>
      <c r="J472" s="125">
        <f>I472*0.1</f>
      </c>
      <c r="K472" s="125">
        <f>SUM(I472:J472)</f>
      </c>
      <c r="L472" s="229"/>
      <c r="M472" s="87"/>
      <c r="N472" s="87"/>
      <c r="O472" s="87"/>
      <c r="P472" s="87"/>
      <c r="Q472" s="87"/>
      <c r="R472" s="87"/>
      <c r="S472" s="87"/>
      <c r="T472" s="87"/>
      <c r="U472" s="175"/>
      <c r="V472" s="87"/>
      <c r="W472" s="87"/>
      <c r="X472" s="87"/>
      <c r="Y472" s="87"/>
      <c r="Z472" s="87"/>
      <c r="AA472" s="87"/>
      <c r="AB472" s="86"/>
      <c r="AC472" s="87"/>
    </row>
    <row x14ac:dyDescent="0.25" r="473" customHeight="1" ht="17.45">
      <c r="A473" s="235">
        <f>A472</f>
        <v>25569.375</v>
      </c>
      <c r="B473" s="179" t="s">
        <v>80</v>
      </c>
      <c r="C473" s="180"/>
      <c r="D473" s="180">
        <v>23</v>
      </c>
      <c r="E473" s="180"/>
      <c r="F473" s="180"/>
      <c r="G473" s="180">
        <f>SUM(C473:F473)</f>
      </c>
      <c r="H473" s="125">
        <v>6000</v>
      </c>
      <c r="I473" s="125">
        <f>G473*H473</f>
      </c>
      <c r="J473" s="185"/>
      <c r="K473" s="125">
        <f>SUM(I473:J473)</f>
      </c>
      <c r="L473" s="229"/>
      <c r="M473" s="87"/>
      <c r="N473" s="87"/>
      <c r="O473" s="87"/>
      <c r="P473" s="87"/>
      <c r="Q473" s="87"/>
      <c r="R473" s="87"/>
      <c r="S473" s="87"/>
      <c r="T473" s="87"/>
      <c r="U473" s="175"/>
      <c r="V473" s="87"/>
      <c r="W473" s="87"/>
      <c r="X473" s="87"/>
      <c r="Y473" s="87"/>
      <c r="Z473" s="87"/>
      <c r="AA473" s="87"/>
      <c r="AB473" s="86"/>
      <c r="AC473" s="87"/>
    </row>
    <row x14ac:dyDescent="0.25" r="474" customHeight="1" ht="17.45">
      <c r="A474" s="235">
        <f>A473</f>
        <v>25569.375</v>
      </c>
      <c r="B474" s="179" t="s">
        <v>67</v>
      </c>
      <c r="C474" s="180"/>
      <c r="D474" s="180">
        <v>7</v>
      </c>
      <c r="E474" s="180">
        <v>6</v>
      </c>
      <c r="F474" s="180"/>
      <c r="G474" s="180">
        <f>SUM(C474:F474)</f>
      </c>
      <c r="H474" s="182">
        <v>5500</v>
      </c>
      <c r="I474" s="125">
        <f>G474*H474</f>
      </c>
      <c r="J474" s="125">
        <f>I474*0.1</f>
      </c>
      <c r="K474" s="125">
        <f>SUM(I474:J474)</f>
      </c>
      <c r="L474" s="229"/>
      <c r="M474" s="87"/>
      <c r="N474" s="87"/>
      <c r="O474" s="87"/>
      <c r="P474" s="87"/>
      <c r="Q474" s="87"/>
      <c r="R474" s="87"/>
      <c r="S474" s="87"/>
      <c r="T474" s="87"/>
      <c r="U474" s="175"/>
      <c r="V474" s="87"/>
      <c r="W474" s="87"/>
      <c r="X474" s="87"/>
      <c r="Y474" s="87"/>
      <c r="Z474" s="87"/>
      <c r="AA474" s="87"/>
      <c r="AB474" s="86"/>
      <c r="AC474" s="87"/>
    </row>
    <row x14ac:dyDescent="0.25" r="475" customHeight="1" ht="17.45">
      <c r="A475" s="235">
        <f>A474</f>
        <v>25569.375</v>
      </c>
      <c r="B475" s="186" t="s">
        <v>74</v>
      </c>
      <c r="C475" s="180"/>
      <c r="D475" s="180">
        <v>6</v>
      </c>
      <c r="E475" s="180">
        <v>6</v>
      </c>
      <c r="F475" s="180">
        <v>5</v>
      </c>
      <c r="G475" s="180">
        <f>SUM(C475:F475)</f>
      </c>
      <c r="H475" s="187">
        <v>5000</v>
      </c>
      <c r="I475" s="125">
        <f>G475*H475</f>
      </c>
      <c r="J475" s="125">
        <f>I475*0.1</f>
      </c>
      <c r="K475" s="125">
        <f>SUM(I475:J475)</f>
      </c>
      <c r="L475" s="229"/>
      <c r="M475" s="87"/>
      <c r="N475" s="87"/>
      <c r="O475" s="87"/>
      <c r="P475" s="87"/>
      <c r="Q475" s="87"/>
      <c r="R475" s="87"/>
      <c r="S475" s="87"/>
      <c r="T475" s="87"/>
      <c r="U475" s="175"/>
      <c r="V475" s="87"/>
      <c r="W475" s="87"/>
      <c r="X475" s="87"/>
      <c r="Y475" s="87"/>
      <c r="Z475" s="87"/>
      <c r="AA475" s="87"/>
      <c r="AB475" s="86"/>
      <c r="AC475" s="87"/>
    </row>
    <row x14ac:dyDescent="0.25" r="476" customHeight="1" ht="17.45">
      <c r="A476" s="235">
        <f>A475</f>
        <v>25569.375</v>
      </c>
      <c r="B476" s="179" t="s">
        <v>11</v>
      </c>
      <c r="C476" s="180"/>
      <c r="D476" s="180"/>
      <c r="E476" s="180"/>
      <c r="F476" s="180"/>
      <c r="G476" s="180">
        <f>SUM(C476:F476)</f>
      </c>
      <c r="H476" s="125">
        <v>6000</v>
      </c>
      <c r="I476" s="125">
        <f>G476*H476</f>
      </c>
      <c r="J476" s="125">
        <f>I476*0.1</f>
      </c>
      <c r="K476" s="125">
        <f>SUM(I476:J476)</f>
      </c>
      <c r="L476" s="229"/>
      <c r="M476" s="87"/>
      <c r="N476" s="87"/>
      <c r="O476" s="87"/>
      <c r="P476" s="87"/>
      <c r="Q476" s="87"/>
      <c r="R476" s="87"/>
      <c r="S476" s="87"/>
      <c r="T476" s="87"/>
      <c r="U476" s="175"/>
      <c r="V476" s="87"/>
      <c r="W476" s="87"/>
      <c r="X476" s="87"/>
      <c r="Y476" s="87"/>
      <c r="Z476" s="87"/>
      <c r="AA476" s="87"/>
      <c r="AB476" s="86"/>
      <c r="AC476" s="87"/>
    </row>
    <row x14ac:dyDescent="0.25" r="477" customHeight="1" ht="17.45">
      <c r="A477" s="235">
        <f>A476</f>
        <v>25569.375</v>
      </c>
      <c r="B477" s="179" t="s">
        <v>22</v>
      </c>
      <c r="C477" s="180"/>
      <c r="D477" s="180"/>
      <c r="E477" s="180"/>
      <c r="F477" s="180"/>
      <c r="G477" s="180">
        <f>SUM(C477:F477)</f>
      </c>
      <c r="H477" s="182">
        <v>4800</v>
      </c>
      <c r="I477" s="125">
        <f>G477*H477</f>
      </c>
      <c r="J477" s="125">
        <f>I477*0.1</f>
      </c>
      <c r="K477" s="125">
        <f>SUM(I477:J477)</f>
      </c>
      <c r="L477" s="229"/>
      <c r="M477" s="87"/>
      <c r="N477" s="87"/>
      <c r="O477" s="87"/>
      <c r="P477" s="87"/>
      <c r="Q477" s="87"/>
      <c r="R477" s="87"/>
      <c r="S477" s="87"/>
      <c r="T477" s="87"/>
      <c r="U477" s="175"/>
      <c r="V477" s="87"/>
      <c r="W477" s="87"/>
      <c r="X477" s="87"/>
      <c r="Y477" s="87"/>
      <c r="Z477" s="87"/>
      <c r="AA477" s="87"/>
      <c r="AB477" s="86"/>
      <c r="AC477" s="87"/>
    </row>
    <row x14ac:dyDescent="0.25" r="478" customHeight="1" ht="17.45">
      <c r="A478" s="235">
        <f>A477</f>
        <v>25569.375</v>
      </c>
      <c r="B478" s="186" t="s">
        <v>84</v>
      </c>
      <c r="C478" s="180"/>
      <c r="D478" s="180"/>
      <c r="E478" s="180"/>
      <c r="F478" s="180"/>
      <c r="G478" s="180">
        <f>SUM(C478:F478)</f>
      </c>
      <c r="H478" s="182">
        <v>4800</v>
      </c>
      <c r="I478" s="125">
        <f>G478*H478</f>
      </c>
      <c r="J478" s="125">
        <f>I478*0.1</f>
      </c>
      <c r="K478" s="125">
        <f>SUM(I478:J478)</f>
      </c>
      <c r="L478" s="229"/>
      <c r="M478" s="87"/>
      <c r="N478" s="87"/>
      <c r="O478" s="87"/>
      <c r="P478" s="87"/>
      <c r="Q478" s="87"/>
      <c r="R478" s="87"/>
      <c r="S478" s="87"/>
      <c r="T478" s="87"/>
      <c r="U478" s="175"/>
      <c r="V478" s="87"/>
      <c r="W478" s="87"/>
      <c r="X478" s="87"/>
      <c r="Y478" s="87"/>
      <c r="Z478" s="87"/>
      <c r="AA478" s="87"/>
      <c r="AB478" s="86"/>
      <c r="AC478" s="87"/>
    </row>
    <row x14ac:dyDescent="0.25" r="479" customHeight="1" ht="17.45">
      <c r="A479" s="235">
        <f>A478</f>
        <v>25569.375</v>
      </c>
      <c r="B479" s="179" t="s">
        <v>17</v>
      </c>
      <c r="C479" s="180"/>
      <c r="D479" s="180">
        <v>8</v>
      </c>
      <c r="E479" s="180">
        <v>8</v>
      </c>
      <c r="F479" s="180"/>
      <c r="G479" s="180">
        <f>SUM(C479:F479)</f>
      </c>
      <c r="H479" s="125">
        <v>6000</v>
      </c>
      <c r="I479" s="125">
        <f>G479*H479</f>
      </c>
      <c r="J479" s="185"/>
      <c r="K479" s="125">
        <f>SUM(I479:J479)</f>
      </c>
      <c r="L479" s="229"/>
      <c r="M479" s="87"/>
      <c r="N479" s="87"/>
      <c r="O479" s="87"/>
      <c r="P479" s="87"/>
      <c r="Q479" s="87"/>
      <c r="R479" s="87"/>
      <c r="S479" s="87"/>
      <c r="T479" s="87"/>
      <c r="U479" s="175"/>
      <c r="V479" s="87"/>
      <c r="W479" s="87"/>
      <c r="X479" s="87"/>
      <c r="Y479" s="87"/>
      <c r="Z479" s="87"/>
      <c r="AA479" s="87"/>
      <c r="AB479" s="86"/>
      <c r="AC479" s="87"/>
    </row>
    <row x14ac:dyDescent="0.25" r="480" customHeight="1" ht="17.45">
      <c r="A480" s="235">
        <f>A479</f>
        <v>25569.375</v>
      </c>
      <c r="B480" s="179" t="s">
        <v>29</v>
      </c>
      <c r="C480" s="188" t="s">
        <v>14</v>
      </c>
      <c r="D480" s="180">
        <v>14</v>
      </c>
      <c r="E480" s="180">
        <v>14</v>
      </c>
      <c r="F480" s="180"/>
      <c r="G480" s="180">
        <f>SUM(C480:F480)</f>
      </c>
      <c r="H480" s="125">
        <v>5500</v>
      </c>
      <c r="I480" s="125">
        <f>G480*H480</f>
      </c>
      <c r="J480" s="125">
        <f>I480*0.1</f>
      </c>
      <c r="K480" s="125">
        <f>SUM(I480:J480)</f>
      </c>
      <c r="L480" s="229"/>
      <c r="M480" s="87"/>
      <c r="N480" s="87"/>
      <c r="O480" s="87"/>
      <c r="P480" s="87"/>
      <c r="Q480" s="87"/>
      <c r="R480" s="87"/>
      <c r="S480" s="87"/>
      <c r="T480" s="87"/>
      <c r="U480" s="175"/>
      <c r="V480" s="87"/>
      <c r="W480" s="87"/>
      <c r="X480" s="87"/>
      <c r="Y480" s="87"/>
      <c r="Z480" s="87"/>
      <c r="AA480" s="87"/>
      <c r="AB480" s="86"/>
      <c r="AC480" s="87"/>
    </row>
    <row x14ac:dyDescent="0.25" r="481" customHeight="1" ht="17.45">
      <c r="A481" s="235">
        <f>A480</f>
        <v>25569.375</v>
      </c>
      <c r="B481" s="179" t="s">
        <v>15</v>
      </c>
      <c r="C481" s="180"/>
      <c r="D481" s="180"/>
      <c r="E481" s="180"/>
      <c r="F481" s="180"/>
      <c r="G481" s="180">
        <f>SUM(C481:F481)</f>
      </c>
      <c r="H481" s="182">
        <v>4800</v>
      </c>
      <c r="I481" s="125">
        <f>G481*H481</f>
      </c>
      <c r="J481" s="125">
        <f>I481*0.1</f>
      </c>
      <c r="K481" s="125">
        <f>SUM(I481:J481)</f>
      </c>
      <c r="L481" s="229"/>
      <c r="M481" s="87"/>
      <c r="N481" s="87"/>
      <c r="O481" s="87"/>
      <c r="P481" s="87"/>
      <c r="Q481" s="87"/>
      <c r="R481" s="87"/>
      <c r="S481" s="87"/>
      <c r="T481" s="87"/>
      <c r="U481" s="175"/>
      <c r="V481" s="87"/>
      <c r="W481" s="87"/>
      <c r="X481" s="87"/>
      <c r="Y481" s="87"/>
      <c r="Z481" s="87"/>
      <c r="AA481" s="87"/>
      <c r="AB481" s="86"/>
      <c r="AC481" s="87"/>
    </row>
    <row x14ac:dyDescent="0.25" r="482" customHeight="1" ht="17.45">
      <c r="A482" s="235">
        <f>A481</f>
        <v>25569.375</v>
      </c>
      <c r="B482" s="179" t="s">
        <v>21</v>
      </c>
      <c r="C482" s="188" t="s">
        <v>14</v>
      </c>
      <c r="D482" s="180">
        <v>13</v>
      </c>
      <c r="E482" s="180"/>
      <c r="F482" s="180"/>
      <c r="G482" s="180">
        <f>SUM(C482:F482)</f>
      </c>
      <c r="H482" s="237">
        <v>5500</v>
      </c>
      <c r="I482" s="125">
        <f>G482*H482</f>
      </c>
      <c r="J482" s="125">
        <f>I482*0.1</f>
      </c>
      <c r="K482" s="125">
        <f>SUM(I482:J482)</f>
      </c>
      <c r="L482" s="229"/>
      <c r="M482" s="87"/>
      <c r="N482" s="87"/>
      <c r="O482" s="87"/>
      <c r="P482" s="87"/>
      <c r="Q482" s="87"/>
      <c r="R482" s="87"/>
      <c r="S482" s="87"/>
      <c r="T482" s="87"/>
      <c r="U482" s="175"/>
      <c r="V482" s="87"/>
      <c r="W482" s="87"/>
      <c r="X482" s="87"/>
      <c r="Y482" s="87"/>
      <c r="Z482" s="87"/>
      <c r="AA482" s="87"/>
      <c r="AB482" s="86"/>
      <c r="AC482" s="87"/>
    </row>
    <row x14ac:dyDescent="0.25" r="483" customHeight="1" ht="17.45">
      <c r="A483" s="235">
        <f>A482</f>
        <v>25569.375</v>
      </c>
      <c r="B483" s="179" t="s">
        <v>52</v>
      </c>
      <c r="C483" s="180"/>
      <c r="D483" s="180">
        <v>15</v>
      </c>
      <c r="E483" s="180">
        <v>9</v>
      </c>
      <c r="F483" s="180"/>
      <c r="G483" s="180">
        <f>SUM(C483:F483)</f>
      </c>
      <c r="H483" s="237">
        <v>5500</v>
      </c>
      <c r="I483" s="125">
        <f>G483*H483</f>
      </c>
      <c r="J483" s="125">
        <f>I483*0.1</f>
      </c>
      <c r="K483" s="125">
        <f>SUM(I483:J483)</f>
      </c>
      <c r="L483" s="229"/>
      <c r="M483" s="87"/>
      <c r="N483" s="87"/>
      <c r="O483" s="87"/>
      <c r="P483" s="87"/>
      <c r="Q483" s="87"/>
      <c r="R483" s="87"/>
      <c r="S483" s="87"/>
      <c r="T483" s="87"/>
      <c r="U483" s="175"/>
      <c r="V483" s="87"/>
      <c r="W483" s="87"/>
      <c r="X483" s="87"/>
      <c r="Y483" s="87"/>
      <c r="Z483" s="87"/>
      <c r="AA483" s="87"/>
      <c r="AB483" s="86"/>
      <c r="AC483" s="87"/>
    </row>
    <row x14ac:dyDescent="0.25" r="484" customHeight="1" ht="17.45">
      <c r="A484" s="235">
        <f>A483</f>
        <v>25569.375</v>
      </c>
      <c r="B484" s="186" t="s">
        <v>61</v>
      </c>
      <c r="C484" s="180"/>
      <c r="D484" s="180"/>
      <c r="E484" s="180"/>
      <c r="F484" s="180"/>
      <c r="G484" s="180">
        <f>SUM(C484:F484)</f>
      </c>
      <c r="H484" s="237">
        <v>5500</v>
      </c>
      <c r="I484" s="125">
        <f>G484*H484</f>
      </c>
      <c r="J484" s="125">
        <f>I484*0.1</f>
      </c>
      <c r="K484" s="125">
        <f>SUM(I484:J484)</f>
      </c>
      <c r="L484" s="229"/>
      <c r="M484" s="87"/>
      <c r="N484" s="87"/>
      <c r="O484" s="87"/>
      <c r="P484" s="87"/>
      <c r="Q484" s="87"/>
      <c r="R484" s="87"/>
      <c r="S484" s="87"/>
      <c r="T484" s="87"/>
      <c r="U484" s="175"/>
      <c r="V484" s="87"/>
      <c r="W484" s="87"/>
      <c r="X484" s="87"/>
      <c r="Y484" s="87"/>
      <c r="Z484" s="87"/>
      <c r="AA484" s="87"/>
      <c r="AB484" s="86"/>
      <c r="AC484" s="87"/>
    </row>
    <row x14ac:dyDescent="0.25" r="485" customHeight="1" ht="17.45">
      <c r="A485" s="235">
        <f>A484</f>
        <v>25569.375</v>
      </c>
      <c r="B485" s="179" t="s">
        <v>33</v>
      </c>
      <c r="C485" s="180"/>
      <c r="D485" s="180"/>
      <c r="E485" s="180"/>
      <c r="F485" s="180"/>
      <c r="G485" s="180">
        <f>SUM(C485:F485)</f>
      </c>
      <c r="H485" s="182">
        <v>5500</v>
      </c>
      <c r="I485" s="125">
        <f>G485*H485</f>
      </c>
      <c r="J485" s="125">
        <f>I485*0.1</f>
      </c>
      <c r="K485" s="125">
        <f>SUM(I485:J485)</f>
      </c>
      <c r="L485" s="229"/>
      <c r="M485" s="87"/>
      <c r="N485" s="87"/>
      <c r="O485" s="87"/>
      <c r="P485" s="87"/>
      <c r="Q485" s="87"/>
      <c r="R485" s="87"/>
      <c r="S485" s="87"/>
      <c r="T485" s="87"/>
      <c r="U485" s="175"/>
      <c r="V485" s="87"/>
      <c r="W485" s="87"/>
      <c r="X485" s="87"/>
      <c r="Y485" s="87"/>
      <c r="Z485" s="87"/>
      <c r="AA485" s="87"/>
      <c r="AB485" s="86"/>
      <c r="AC485" s="87"/>
    </row>
    <row x14ac:dyDescent="0.25" r="486" customHeight="1" ht="17.45">
      <c r="A486" s="235">
        <f>A485</f>
        <v>25569.375</v>
      </c>
      <c r="B486" s="179" t="s">
        <v>30</v>
      </c>
      <c r="C486" s="180"/>
      <c r="D486" s="180">
        <v>14</v>
      </c>
      <c r="E486" s="180"/>
      <c r="F486" s="180"/>
      <c r="G486" s="180">
        <f>SUM(C486:F486)</f>
      </c>
      <c r="H486" s="125">
        <v>6000</v>
      </c>
      <c r="I486" s="125">
        <f>G486*H486</f>
      </c>
      <c r="J486" s="125">
        <f>I486*0.1</f>
      </c>
      <c r="K486" s="125">
        <f>SUM(I486:J486)</f>
      </c>
      <c r="L486" s="229"/>
      <c r="M486" s="87"/>
      <c r="N486" s="87"/>
      <c r="O486" s="87"/>
      <c r="P486" s="87"/>
      <c r="Q486" s="87"/>
      <c r="R486" s="87"/>
      <c r="S486" s="87"/>
      <c r="T486" s="87"/>
      <c r="U486" s="175"/>
      <c r="V486" s="87"/>
      <c r="W486" s="87"/>
      <c r="X486" s="87"/>
      <c r="Y486" s="87"/>
      <c r="Z486" s="87"/>
      <c r="AA486" s="87"/>
      <c r="AB486" s="86"/>
      <c r="AC486" s="87"/>
    </row>
    <row x14ac:dyDescent="0.25" r="487" customHeight="1" ht="17.45">
      <c r="A487" s="235">
        <f>A486</f>
        <v>25569.375</v>
      </c>
      <c r="B487" s="179" t="s">
        <v>28</v>
      </c>
      <c r="C487" s="188" t="s">
        <v>14</v>
      </c>
      <c r="D487" s="180">
        <v>20</v>
      </c>
      <c r="E487" s="180"/>
      <c r="F487" s="180"/>
      <c r="G487" s="180">
        <f>SUM(C487:F487)</f>
      </c>
      <c r="H487" s="237">
        <v>5500</v>
      </c>
      <c r="I487" s="125">
        <f>G487*H487</f>
      </c>
      <c r="J487" s="125">
        <f>I487*0.1</f>
      </c>
      <c r="K487" s="125">
        <f>SUM(I487:J487)</f>
      </c>
      <c r="L487" s="229"/>
      <c r="M487" s="87"/>
      <c r="N487" s="87"/>
      <c r="O487" s="87"/>
      <c r="P487" s="87"/>
      <c r="Q487" s="87"/>
      <c r="R487" s="87"/>
      <c r="S487" s="87"/>
      <c r="T487" s="87"/>
      <c r="U487" s="175"/>
      <c r="V487" s="87"/>
      <c r="W487" s="87"/>
      <c r="X487" s="87"/>
      <c r="Y487" s="87"/>
      <c r="Z487" s="87"/>
      <c r="AA487" s="87"/>
      <c r="AB487" s="86"/>
      <c r="AC487" s="87"/>
    </row>
    <row x14ac:dyDescent="0.25" r="488" customHeight="1" ht="17.45">
      <c r="A488" s="235">
        <f>A487</f>
        <v>25569.375</v>
      </c>
      <c r="B488" s="179" t="s">
        <v>12</v>
      </c>
      <c r="C488" s="180"/>
      <c r="D488" s="180">
        <v>7</v>
      </c>
      <c r="E488" s="180"/>
      <c r="F488" s="180"/>
      <c r="G488" s="180">
        <f>SUM(C488:F488)</f>
      </c>
      <c r="H488" s="125">
        <v>6000</v>
      </c>
      <c r="I488" s="125">
        <f>G488*H488</f>
      </c>
      <c r="J488" s="125">
        <f>I488*0.1</f>
      </c>
      <c r="K488" s="125">
        <f>SUM(I488:J488)</f>
      </c>
      <c r="L488" s="229"/>
      <c r="M488" s="87"/>
      <c r="N488" s="87"/>
      <c r="O488" s="87"/>
      <c r="P488" s="87"/>
      <c r="Q488" s="87"/>
      <c r="R488" s="87"/>
      <c r="S488" s="87"/>
      <c r="T488" s="87"/>
      <c r="U488" s="175"/>
      <c r="V488" s="87"/>
      <c r="W488" s="87"/>
      <c r="X488" s="87"/>
      <c r="Y488" s="87"/>
      <c r="Z488" s="87"/>
      <c r="AA488" s="87"/>
      <c r="AB488" s="86"/>
      <c r="AC488" s="87"/>
    </row>
    <row x14ac:dyDescent="0.25" r="489" customHeight="1" ht="17.45">
      <c r="A489" s="235">
        <f>A488</f>
        <v>25569.375</v>
      </c>
      <c r="B489" s="179" t="s">
        <v>100</v>
      </c>
      <c r="C489" s="180"/>
      <c r="D489" s="180">
        <v>2</v>
      </c>
      <c r="E489" s="180"/>
      <c r="F489" s="180"/>
      <c r="G489" s="180">
        <f>SUM(C489:F489)</f>
      </c>
      <c r="H489" s="182">
        <v>5500</v>
      </c>
      <c r="I489" s="125">
        <f>G489*H489</f>
      </c>
      <c r="J489" s="125">
        <f>I489*0.1</f>
      </c>
      <c r="K489" s="125">
        <f>SUM(I489:J489)</f>
      </c>
      <c r="L489" s="229"/>
      <c r="M489" s="87"/>
      <c r="N489" s="87"/>
      <c r="O489" s="87"/>
      <c r="P489" s="87"/>
      <c r="Q489" s="87"/>
      <c r="R489" s="87"/>
      <c r="S489" s="87"/>
      <c r="T489" s="87"/>
      <c r="U489" s="175"/>
      <c r="V489" s="87"/>
      <c r="W489" s="87"/>
      <c r="X489" s="87"/>
      <c r="Y489" s="87"/>
      <c r="Z489" s="87"/>
      <c r="AA489" s="87"/>
      <c r="AB489" s="86"/>
      <c r="AC489" s="87"/>
    </row>
    <row x14ac:dyDescent="0.25" r="490" customHeight="1" ht="17.45">
      <c r="A490" s="235">
        <f>A489</f>
        <v>25569.375</v>
      </c>
      <c r="B490" s="186" t="s">
        <v>37</v>
      </c>
      <c r="C490" s="180"/>
      <c r="D490" s="180">
        <v>5</v>
      </c>
      <c r="E490" s="180"/>
      <c r="F490" s="180"/>
      <c r="G490" s="180">
        <f>SUM(C490:F490)</f>
      </c>
      <c r="H490" s="125">
        <v>6500</v>
      </c>
      <c r="I490" s="125">
        <f>G490*H490</f>
      </c>
      <c r="J490" s="125">
        <f>I490*0.1</f>
      </c>
      <c r="K490" s="125">
        <f>SUM(I490:J490)</f>
      </c>
      <c r="L490" s="229"/>
      <c r="M490" s="87"/>
      <c r="N490" s="87"/>
      <c r="O490" s="87"/>
      <c r="P490" s="87"/>
      <c r="Q490" s="87"/>
      <c r="R490" s="87"/>
      <c r="S490" s="87"/>
      <c r="T490" s="87"/>
      <c r="U490" s="175"/>
      <c r="V490" s="87"/>
      <c r="W490" s="87"/>
      <c r="X490" s="87"/>
      <c r="Y490" s="87"/>
      <c r="Z490" s="87"/>
      <c r="AA490" s="87"/>
      <c r="AB490" s="86"/>
      <c r="AC490" s="87"/>
    </row>
    <row x14ac:dyDescent="0.25" r="491" customHeight="1" ht="17.45">
      <c r="A491" s="235">
        <f>A490</f>
        <v>25569.375</v>
      </c>
      <c r="B491" s="186" t="s">
        <v>64</v>
      </c>
      <c r="C491" s="180"/>
      <c r="D491" s="180">
        <v>10</v>
      </c>
      <c r="E491" s="180"/>
      <c r="F491" s="180"/>
      <c r="G491" s="180">
        <f>SUM(C491:F491)</f>
      </c>
      <c r="H491" s="182">
        <v>5500</v>
      </c>
      <c r="I491" s="125">
        <f>G491*H491</f>
      </c>
      <c r="J491" s="125">
        <f>I491*0.1</f>
      </c>
      <c r="K491" s="125">
        <f>SUM(I491:J491)</f>
      </c>
      <c r="L491" s="229"/>
      <c r="M491" s="87"/>
      <c r="N491" s="87"/>
      <c r="O491" s="87"/>
      <c r="P491" s="87"/>
      <c r="Q491" s="87"/>
      <c r="R491" s="87"/>
      <c r="S491" s="87"/>
      <c r="T491" s="87"/>
      <c r="U491" s="175"/>
      <c r="V491" s="87"/>
      <c r="W491" s="87"/>
      <c r="X491" s="87"/>
      <c r="Y491" s="87"/>
      <c r="Z491" s="87"/>
      <c r="AA491" s="87"/>
      <c r="AB491" s="86"/>
      <c r="AC491" s="87"/>
    </row>
    <row x14ac:dyDescent="0.25" r="492" customHeight="1" ht="17.45">
      <c r="A492" s="235">
        <f>A491</f>
        <v>25569.375</v>
      </c>
      <c r="B492" s="179" t="s">
        <v>25</v>
      </c>
      <c r="C492" s="180"/>
      <c r="D492" s="180">
        <v>0</v>
      </c>
      <c r="E492" s="180"/>
      <c r="F492" s="180"/>
      <c r="G492" s="180">
        <f>SUM(C492:F492)</f>
      </c>
      <c r="H492" s="125">
        <v>6000</v>
      </c>
      <c r="I492" s="125">
        <f>G492*H492</f>
      </c>
      <c r="J492" s="125">
        <f>I492*0.1</f>
      </c>
      <c r="K492" s="125">
        <f>SUM(I492:J492)</f>
      </c>
      <c r="L492" s="229"/>
      <c r="M492" s="87"/>
      <c r="N492" s="87"/>
      <c r="O492" s="87"/>
      <c r="P492" s="87"/>
      <c r="Q492" s="87"/>
      <c r="R492" s="87"/>
      <c r="S492" s="87"/>
      <c r="T492" s="87"/>
      <c r="U492" s="175"/>
      <c r="V492" s="87"/>
      <c r="W492" s="87"/>
      <c r="X492" s="87"/>
      <c r="Y492" s="87"/>
      <c r="Z492" s="87"/>
      <c r="AA492" s="87"/>
      <c r="AB492" s="86"/>
      <c r="AC492" s="87"/>
    </row>
    <row x14ac:dyDescent="0.25" r="493" customHeight="1" ht="17.45">
      <c r="A493" s="235">
        <f>A492</f>
        <v>25569.375</v>
      </c>
      <c r="B493" s="186" t="s">
        <v>76</v>
      </c>
      <c r="C493" s="188" t="s">
        <v>14</v>
      </c>
      <c r="D493" s="180">
        <v>0</v>
      </c>
      <c r="E493" s="180"/>
      <c r="F493" s="180"/>
      <c r="G493" s="180">
        <f>SUM(C493:F493)</f>
      </c>
      <c r="H493" s="125">
        <v>6000</v>
      </c>
      <c r="I493" s="125">
        <f>G493*H493</f>
      </c>
      <c r="J493" s="125">
        <f>I493*0.1</f>
      </c>
      <c r="K493" s="125">
        <f>SUM(I493:J493)</f>
      </c>
      <c r="L493" s="229"/>
      <c r="M493" s="87"/>
      <c r="N493" s="87"/>
      <c r="O493" s="87"/>
      <c r="P493" s="87"/>
      <c r="Q493" s="87"/>
      <c r="R493" s="87"/>
      <c r="S493" s="87"/>
      <c r="T493" s="87"/>
      <c r="U493" s="175"/>
      <c r="V493" s="87"/>
      <c r="W493" s="87"/>
      <c r="X493" s="87"/>
      <c r="Y493" s="87"/>
      <c r="Z493" s="87"/>
      <c r="AA493" s="87"/>
      <c r="AB493" s="86"/>
      <c r="AC493" s="87"/>
    </row>
    <row x14ac:dyDescent="0.25" r="494" customHeight="1" ht="17.45">
      <c r="A494" s="235">
        <f>A493</f>
        <v>25569.375</v>
      </c>
      <c r="B494" s="186" t="s">
        <v>149</v>
      </c>
      <c r="C494" s="180"/>
      <c r="D494" s="181">
        <v>55</v>
      </c>
      <c r="E494" s="180"/>
      <c r="F494" s="180"/>
      <c r="G494" s="180">
        <f>SUM(C494:F494)</f>
      </c>
      <c r="H494" s="125">
        <v>6000</v>
      </c>
      <c r="I494" s="125">
        <f>G494*H494</f>
      </c>
      <c r="J494" s="125">
        <f>I494*0.1</f>
      </c>
      <c r="K494" s="125">
        <f>SUM(I494:J494)</f>
      </c>
      <c r="L494" s="229"/>
      <c r="M494" s="87"/>
      <c r="N494" s="87"/>
      <c r="O494" s="87"/>
      <c r="P494" s="87"/>
      <c r="Q494" s="87"/>
      <c r="R494" s="87"/>
      <c r="S494" s="87"/>
      <c r="T494" s="87"/>
      <c r="U494" s="175"/>
      <c r="V494" s="87"/>
      <c r="W494" s="87"/>
      <c r="X494" s="87"/>
      <c r="Y494" s="87"/>
      <c r="Z494" s="87"/>
      <c r="AA494" s="87"/>
      <c r="AB494" s="86"/>
      <c r="AC494" s="87"/>
    </row>
    <row x14ac:dyDescent="0.25" r="495" customHeight="1" ht="17.45">
      <c r="A495" s="235">
        <f>A494</f>
        <v>25569.375</v>
      </c>
      <c r="B495" s="186" t="s">
        <v>43</v>
      </c>
      <c r="C495" s="180"/>
      <c r="D495" s="180"/>
      <c r="E495" s="180"/>
      <c r="F495" s="180"/>
      <c r="G495" s="180">
        <f>SUM(C495:F495)</f>
      </c>
      <c r="H495" s="125">
        <v>6000</v>
      </c>
      <c r="I495" s="125">
        <f>G495*H495</f>
      </c>
      <c r="J495" s="125">
        <f>I495*0.1</f>
      </c>
      <c r="K495" s="125">
        <f>SUM(I495:J495)</f>
      </c>
      <c r="L495" s="229"/>
      <c r="M495" s="87"/>
      <c r="N495" s="87"/>
      <c r="O495" s="87"/>
      <c r="P495" s="87"/>
      <c r="Q495" s="87"/>
      <c r="R495" s="87"/>
      <c r="S495" s="87"/>
      <c r="T495" s="87"/>
      <c r="U495" s="175"/>
      <c r="V495" s="87"/>
      <c r="W495" s="87"/>
      <c r="X495" s="87"/>
      <c r="Y495" s="87"/>
      <c r="Z495" s="87"/>
      <c r="AA495" s="87"/>
      <c r="AB495" s="86"/>
      <c r="AC495" s="87"/>
    </row>
    <row x14ac:dyDescent="0.25" r="496" customHeight="1" ht="17.45">
      <c r="A496" s="235">
        <f>A495</f>
        <v>25569.375</v>
      </c>
      <c r="B496" s="186" t="s">
        <v>18</v>
      </c>
      <c r="C496" s="180"/>
      <c r="D496" s="180">
        <v>7</v>
      </c>
      <c r="E496" s="180">
        <v>7</v>
      </c>
      <c r="F496" s="180">
        <v>6</v>
      </c>
      <c r="G496" s="180">
        <f>SUM(C496:F496)</f>
      </c>
      <c r="H496" s="125">
        <v>6000</v>
      </c>
      <c r="I496" s="125">
        <f>G496*H496</f>
      </c>
      <c r="J496" s="125">
        <f>I496*0.1</f>
      </c>
      <c r="K496" s="125">
        <f>SUM(I496:J496)</f>
      </c>
      <c r="L496" s="229"/>
      <c r="M496" s="87"/>
      <c r="N496" s="87"/>
      <c r="O496" s="87"/>
      <c r="P496" s="87"/>
      <c r="Q496" s="87"/>
      <c r="R496" s="87"/>
      <c r="S496" s="87"/>
      <c r="T496" s="87"/>
      <c r="U496" s="175"/>
      <c r="V496" s="87"/>
      <c r="W496" s="87"/>
      <c r="X496" s="87"/>
      <c r="Y496" s="87"/>
      <c r="Z496" s="87"/>
      <c r="AA496" s="87"/>
      <c r="AB496" s="86"/>
      <c r="AC496" s="87"/>
    </row>
    <row x14ac:dyDescent="0.25" r="497" customHeight="1" ht="17.45">
      <c r="A497" s="235">
        <f>A496</f>
        <v>25569.375</v>
      </c>
      <c r="B497" s="186" t="s">
        <v>82</v>
      </c>
      <c r="C497" s="188" t="s">
        <v>14</v>
      </c>
      <c r="D497" s="180">
        <v>0</v>
      </c>
      <c r="E497" s="180"/>
      <c r="F497" s="180"/>
      <c r="G497" s="180">
        <f>SUM(C497:F497)</f>
      </c>
      <c r="H497" s="125">
        <v>5000</v>
      </c>
      <c r="I497" s="125">
        <f>G497*H497</f>
      </c>
      <c r="J497" s="125">
        <f>I497*0.1</f>
      </c>
      <c r="K497" s="125">
        <f>SUM(I497:J497)</f>
      </c>
      <c r="L497" s="229"/>
      <c r="M497" s="87"/>
      <c r="N497" s="87"/>
      <c r="O497" s="87"/>
      <c r="P497" s="87"/>
      <c r="Q497" s="87"/>
      <c r="R497" s="87"/>
      <c r="S497" s="87"/>
      <c r="T497" s="87"/>
      <c r="U497" s="175"/>
      <c r="V497" s="87"/>
      <c r="W497" s="87"/>
      <c r="X497" s="87"/>
      <c r="Y497" s="87"/>
      <c r="Z497" s="87"/>
      <c r="AA497" s="87"/>
      <c r="AB497" s="86"/>
      <c r="AC497" s="87"/>
    </row>
    <row x14ac:dyDescent="0.25" r="498" customHeight="1" ht="17.45">
      <c r="A498" s="235">
        <f>A497</f>
        <v>25569.375</v>
      </c>
      <c r="B498" s="186" t="s">
        <v>151</v>
      </c>
      <c r="C498" s="180"/>
      <c r="D498" s="180"/>
      <c r="E498" s="180"/>
      <c r="F498" s="180"/>
      <c r="G498" s="180">
        <f>SUM(C498:F498)</f>
      </c>
      <c r="H498" s="125">
        <v>5000</v>
      </c>
      <c r="I498" s="125">
        <f>G498*H498</f>
      </c>
      <c r="J498" s="125">
        <f>I498*0.1</f>
      </c>
      <c r="K498" s="125">
        <f>SUM(I498:J498)</f>
      </c>
      <c r="L498" s="229"/>
      <c r="M498" s="87"/>
      <c r="N498" s="87"/>
      <c r="O498" s="87"/>
      <c r="P498" s="87"/>
      <c r="Q498" s="87"/>
      <c r="R498" s="87"/>
      <c r="S498" s="87"/>
      <c r="T498" s="87"/>
      <c r="U498" s="175"/>
      <c r="V498" s="87"/>
      <c r="W498" s="87"/>
      <c r="X498" s="87"/>
      <c r="Y498" s="87"/>
      <c r="Z498" s="87"/>
      <c r="AA498" s="87"/>
      <c r="AB498" s="86"/>
      <c r="AC498" s="87"/>
    </row>
    <row x14ac:dyDescent="0.25" r="499" customHeight="1" ht="17.45">
      <c r="A499" s="235">
        <f>A495</f>
        <v>25569.375</v>
      </c>
      <c r="B499" s="186" t="s">
        <v>105</v>
      </c>
      <c r="C499" s="180"/>
      <c r="D499" s="180"/>
      <c r="E499" s="180"/>
      <c r="F499" s="180"/>
      <c r="G499" s="180">
        <f>SUM(C499:F499)</f>
      </c>
      <c r="H499" s="125">
        <v>7000</v>
      </c>
      <c r="I499" s="125">
        <f>G499*H499</f>
      </c>
      <c r="J499" s="125"/>
      <c r="K499" s="125">
        <f>SUM(I499:J499)</f>
      </c>
      <c r="L499" s="229"/>
      <c r="M499" s="87"/>
      <c r="N499" s="87"/>
      <c r="O499" s="87"/>
      <c r="P499" s="87"/>
      <c r="Q499" s="87"/>
      <c r="R499" s="87"/>
      <c r="S499" s="87"/>
      <c r="T499" s="87"/>
      <c r="U499" s="175"/>
      <c r="V499" s="87"/>
      <c r="W499" s="87"/>
      <c r="X499" s="87"/>
      <c r="Y499" s="87"/>
      <c r="Z499" s="87"/>
      <c r="AA499" s="87"/>
      <c r="AB499" s="86"/>
      <c r="AC499" s="87"/>
    </row>
    <row x14ac:dyDescent="0.25" r="500" customHeight="1" ht="17.45">
      <c r="A500" s="235">
        <f>A495</f>
        <v>25569.375</v>
      </c>
      <c r="B500" s="186" t="s">
        <v>23</v>
      </c>
      <c r="C500" s="180"/>
      <c r="D500" s="180"/>
      <c r="E500" s="180"/>
      <c r="F500" s="180"/>
      <c r="G500" s="180">
        <f>SUM(C500:F500)</f>
      </c>
      <c r="H500" s="125">
        <v>6000</v>
      </c>
      <c r="I500" s="125">
        <f>G500*H500</f>
      </c>
      <c r="J500" s="125">
        <f>I500*0.1</f>
      </c>
      <c r="K500" s="125">
        <f>SUM(I500:J500)</f>
      </c>
      <c r="L500" s="229"/>
      <c r="M500" s="87"/>
      <c r="N500" s="87"/>
      <c r="O500" s="87"/>
      <c r="P500" s="87"/>
      <c r="Q500" s="87"/>
      <c r="R500" s="87"/>
      <c r="S500" s="87"/>
      <c r="T500" s="87"/>
      <c r="U500" s="175"/>
      <c r="V500" s="87"/>
      <c r="W500" s="87"/>
      <c r="X500" s="87"/>
      <c r="Y500" s="87"/>
      <c r="Z500" s="87"/>
      <c r="AA500" s="87"/>
      <c r="AB500" s="86"/>
      <c r="AC500" s="87"/>
    </row>
    <row x14ac:dyDescent="0.25" r="501" customHeight="1" ht="17.45">
      <c r="A501" s="235">
        <f>A500</f>
        <v>25569.375</v>
      </c>
      <c r="B501" s="186" t="s">
        <v>40</v>
      </c>
      <c r="C501" s="180"/>
      <c r="D501" s="180"/>
      <c r="E501" s="180"/>
      <c r="F501" s="180"/>
      <c r="G501" s="180">
        <f>SUM(C501:F501)</f>
      </c>
      <c r="H501" s="125">
        <v>6500</v>
      </c>
      <c r="I501" s="125">
        <f>G501*H501</f>
      </c>
      <c r="J501" s="125">
        <f>I501*0.1</f>
      </c>
      <c r="K501" s="125">
        <f>SUM(I501:J501)</f>
      </c>
      <c r="L501" s="229"/>
      <c r="M501" s="87"/>
      <c r="N501" s="87"/>
      <c r="O501" s="87"/>
      <c r="P501" s="87"/>
      <c r="Q501" s="87"/>
      <c r="R501" s="87"/>
      <c r="S501" s="87"/>
      <c r="T501" s="87"/>
      <c r="U501" s="175"/>
      <c r="V501" s="87"/>
      <c r="W501" s="87"/>
      <c r="X501" s="87"/>
      <c r="Y501" s="87"/>
      <c r="Z501" s="87"/>
      <c r="AA501" s="87"/>
      <c r="AB501" s="86"/>
      <c r="AC501" s="87"/>
    </row>
    <row x14ac:dyDescent="0.25" r="502" customHeight="1" ht="17.45">
      <c r="A502" s="235">
        <f>A498</f>
        <v>25569.375</v>
      </c>
      <c r="B502" s="186"/>
      <c r="C502" s="180"/>
      <c r="D502" s="180"/>
      <c r="E502" s="180"/>
      <c r="F502" s="180"/>
      <c r="G502" s="180">
        <f>SUM(C502:F502)</f>
      </c>
      <c r="H502" s="125"/>
      <c r="I502" s="125">
        <f>G502*H502</f>
      </c>
      <c r="J502" s="125">
        <f>I502*0.1</f>
      </c>
      <c r="K502" s="125">
        <f>SUM(I502:J502)</f>
      </c>
      <c r="L502" s="229"/>
      <c r="M502" s="87"/>
      <c r="N502" s="87"/>
      <c r="O502" s="87"/>
      <c r="P502" s="87"/>
      <c r="Q502" s="87"/>
      <c r="R502" s="87"/>
      <c r="S502" s="87"/>
      <c r="T502" s="87"/>
      <c r="U502" s="175"/>
      <c r="V502" s="87"/>
      <c r="W502" s="87"/>
      <c r="X502" s="87"/>
      <c r="Y502" s="87"/>
      <c r="Z502" s="87"/>
      <c r="AA502" s="87"/>
      <c r="AB502" s="86"/>
      <c r="AC502" s="87"/>
    </row>
    <row x14ac:dyDescent="0.25" r="503" customHeight="1" ht="17.45">
      <c r="A503" s="235">
        <f>A498</f>
        <v>25569.375</v>
      </c>
      <c r="B503" s="186"/>
      <c r="C503" s="180"/>
      <c r="D503" s="180"/>
      <c r="E503" s="180"/>
      <c r="F503" s="180"/>
      <c r="G503" s="180">
        <f>SUM(C503:F503)</f>
      </c>
      <c r="H503" s="125"/>
      <c r="I503" s="125">
        <f>G503*H503</f>
      </c>
      <c r="J503" s="125">
        <f>I503*0.1</f>
      </c>
      <c r="K503" s="125">
        <f>SUM(I503:J503)</f>
      </c>
      <c r="L503" s="229"/>
      <c r="M503" s="87"/>
      <c r="N503" s="87"/>
      <c r="O503" s="87"/>
      <c r="P503" s="87"/>
      <c r="Q503" s="87"/>
      <c r="R503" s="87"/>
      <c r="S503" s="87"/>
      <c r="T503" s="87"/>
      <c r="U503" s="175"/>
      <c r="V503" s="87"/>
      <c r="W503" s="87"/>
      <c r="X503" s="87"/>
      <c r="Y503" s="87"/>
      <c r="Z503" s="87"/>
      <c r="AA503" s="87"/>
      <c r="AB503" s="86"/>
      <c r="AC503" s="87"/>
    </row>
    <row x14ac:dyDescent="0.25" r="504" customHeight="1" ht="17.45">
      <c r="A504" s="235">
        <f>A503</f>
        <v>25569.375</v>
      </c>
      <c r="B504" s="179"/>
      <c r="C504" s="180"/>
      <c r="D504" s="180"/>
      <c r="E504" s="180"/>
      <c r="F504" s="180"/>
      <c r="G504" s="180">
        <f>SUM(C504:F504)</f>
      </c>
      <c r="H504" s="125"/>
      <c r="I504" s="125">
        <f>G504*H504</f>
      </c>
      <c r="J504" s="125">
        <v>0</v>
      </c>
      <c r="K504" s="125">
        <f>SUM(I504:J504)</f>
      </c>
      <c r="L504" s="229"/>
      <c r="M504" s="87"/>
      <c r="N504" s="87"/>
      <c r="O504" s="87"/>
      <c r="P504" s="87"/>
      <c r="Q504" s="87"/>
      <c r="R504" s="87"/>
      <c r="S504" s="87"/>
      <c r="T504" s="87"/>
      <c r="U504" s="175"/>
      <c r="V504" s="87"/>
      <c r="W504" s="87"/>
      <c r="X504" s="87"/>
      <c r="Y504" s="87"/>
      <c r="Z504" s="87"/>
      <c r="AA504" s="87"/>
      <c r="AB504" s="86"/>
      <c r="AC504" s="87"/>
    </row>
    <row x14ac:dyDescent="0.25" r="505" customHeight="1" ht="17.45">
      <c r="A505" s="243">
        <f>A504</f>
        <v>25569.375</v>
      </c>
      <c r="B505" s="190" t="s">
        <v>155</v>
      </c>
      <c r="C505" s="191">
        <f>SUM(C459:C504)</f>
      </c>
      <c r="D505" s="191">
        <f>SUM(D459:D504)</f>
      </c>
      <c r="E505" s="191">
        <f>SUM(E459:E504)</f>
      </c>
      <c r="F505" s="191">
        <f>SUM(F459:F504)</f>
      </c>
      <c r="G505" s="191">
        <f>SUM(G459:G504)</f>
      </c>
      <c r="H505" s="191"/>
      <c r="I505" s="191">
        <f>SUM(I459:I504)</f>
      </c>
      <c r="J505" s="191">
        <f>SUM(J459:J504)</f>
      </c>
      <c r="K505" s="191">
        <f>SUM(K459:K504)</f>
      </c>
      <c r="L505" s="229"/>
      <c r="M505" s="87"/>
      <c r="N505" s="87"/>
      <c r="O505" s="87"/>
      <c r="P505" s="87"/>
      <c r="Q505" s="87"/>
      <c r="R505" s="87"/>
      <c r="S505" s="87"/>
      <c r="T505" s="87"/>
      <c r="U505" s="175"/>
      <c r="V505" s="87"/>
      <c r="W505" s="87"/>
      <c r="X505" s="87"/>
      <c r="Y505" s="87"/>
      <c r="Z505" s="87"/>
      <c r="AA505" s="87"/>
      <c r="AB505" s="86"/>
      <c r="AC505" s="87"/>
    </row>
    <row x14ac:dyDescent="0.25" r="506" customHeight="1" ht="17.45">
      <c r="A506" s="235">
        <f>A505</f>
        <v>25569.375</v>
      </c>
      <c r="B506" s="186" t="s">
        <v>113</v>
      </c>
      <c r="C506" s="180"/>
      <c r="D506" s="180">
        <v>44</v>
      </c>
      <c r="E506" s="180"/>
      <c r="F506" s="180"/>
      <c r="G506" s="180">
        <f>SUM(C506:F506)</f>
      </c>
      <c r="H506" s="125">
        <v>6500</v>
      </c>
      <c r="I506" s="125">
        <f>G506*H506</f>
      </c>
      <c r="J506" s="185"/>
      <c r="K506" s="125">
        <f>SUM(I506:J506)</f>
      </c>
      <c r="L506" s="229"/>
      <c r="M506" s="87"/>
      <c r="N506" s="87"/>
      <c r="O506" s="87"/>
      <c r="P506" s="87"/>
      <c r="Q506" s="87"/>
      <c r="R506" s="87"/>
      <c r="S506" s="87"/>
      <c r="T506" s="87"/>
      <c r="U506" s="175"/>
      <c r="V506" s="87"/>
      <c r="W506" s="87"/>
      <c r="X506" s="87"/>
      <c r="Y506" s="87"/>
      <c r="Z506" s="87"/>
      <c r="AA506" s="87"/>
      <c r="AB506" s="86"/>
      <c r="AC506" s="87"/>
    </row>
    <row x14ac:dyDescent="0.25" r="507" customHeight="1" ht="17.45">
      <c r="A507" s="235">
        <f>A506</f>
        <v>25569.375</v>
      </c>
      <c r="B507" s="186" t="s">
        <v>156</v>
      </c>
      <c r="C507" s="180"/>
      <c r="D507" s="180">
        <v>6</v>
      </c>
      <c r="E507" s="180"/>
      <c r="F507" s="180"/>
      <c r="G507" s="180">
        <f>SUM(C507:F507)</f>
      </c>
      <c r="H507" s="125">
        <v>6500</v>
      </c>
      <c r="I507" s="125">
        <f>G507*H507</f>
      </c>
      <c r="J507" s="185"/>
      <c r="K507" s="125">
        <f>SUM(I507:J507)</f>
      </c>
      <c r="L507" s="229"/>
      <c r="M507" s="87"/>
      <c r="N507" s="87"/>
      <c r="O507" s="87"/>
      <c r="P507" s="87"/>
      <c r="Q507" s="87"/>
      <c r="R507" s="87"/>
      <c r="S507" s="87"/>
      <c r="T507" s="87"/>
      <c r="U507" s="175"/>
      <c r="V507" s="87"/>
      <c r="W507" s="87"/>
      <c r="X507" s="87"/>
      <c r="Y507" s="87"/>
      <c r="Z507" s="87"/>
      <c r="AA507" s="87"/>
      <c r="AB507" s="86"/>
      <c r="AC507" s="87"/>
    </row>
    <row x14ac:dyDescent="0.25" r="508" customHeight="1" ht="17.45">
      <c r="A508" s="235">
        <f>A507</f>
        <v>25569.375</v>
      </c>
      <c r="B508" s="186" t="s">
        <v>112</v>
      </c>
      <c r="C508" s="180"/>
      <c r="D508" s="180">
        <v>10</v>
      </c>
      <c r="E508" s="180"/>
      <c r="F508" s="180"/>
      <c r="G508" s="180">
        <f>SUM(C508:F508)</f>
      </c>
      <c r="H508" s="125">
        <v>6900</v>
      </c>
      <c r="I508" s="125">
        <f>G508*H508</f>
      </c>
      <c r="J508" s="185"/>
      <c r="K508" s="125">
        <f>SUM(I508:J508)</f>
      </c>
      <c r="L508" s="229"/>
      <c r="M508" s="87"/>
      <c r="N508" s="87"/>
      <c r="O508" s="87"/>
      <c r="P508" s="87"/>
      <c r="Q508" s="87"/>
      <c r="R508" s="87"/>
      <c r="S508" s="87"/>
      <c r="T508" s="87"/>
      <c r="U508" s="175"/>
      <c r="V508" s="87"/>
      <c r="W508" s="87"/>
      <c r="X508" s="87"/>
      <c r="Y508" s="87"/>
      <c r="Z508" s="87"/>
      <c r="AA508" s="87"/>
      <c r="AB508" s="86"/>
      <c r="AC508" s="87"/>
    </row>
    <row x14ac:dyDescent="0.25" r="509" customHeight="1" ht="17.45">
      <c r="A509" s="235">
        <f>A508</f>
        <v>25569.375</v>
      </c>
      <c r="B509" s="179"/>
      <c r="C509" s="180"/>
      <c r="D509" s="180"/>
      <c r="E509" s="180"/>
      <c r="F509" s="180"/>
      <c r="G509" s="180">
        <f>SUM(C509:F509)</f>
      </c>
      <c r="H509" s="125"/>
      <c r="I509" s="125">
        <f>G509*H509</f>
      </c>
      <c r="J509" s="185"/>
      <c r="K509" s="125">
        <f>SUM(I509:J509)</f>
      </c>
      <c r="L509" s="229"/>
      <c r="M509" s="87"/>
      <c r="N509" s="87"/>
      <c r="O509" s="87"/>
      <c r="P509" s="87"/>
      <c r="Q509" s="87"/>
      <c r="R509" s="87"/>
      <c r="S509" s="87"/>
      <c r="T509" s="87"/>
      <c r="U509" s="175"/>
      <c r="V509" s="87"/>
      <c r="W509" s="87"/>
      <c r="X509" s="87"/>
      <c r="Y509" s="87"/>
      <c r="Z509" s="87"/>
      <c r="AA509" s="87"/>
      <c r="AB509" s="86"/>
      <c r="AC509" s="87"/>
    </row>
    <row x14ac:dyDescent="0.25" r="510" customHeight="1" ht="17.45">
      <c r="A510" s="235">
        <f>A509</f>
        <v>25569.375</v>
      </c>
      <c r="B510" s="179"/>
      <c r="C510" s="180"/>
      <c r="D510" s="180"/>
      <c r="E510" s="180"/>
      <c r="F510" s="180"/>
      <c r="G510" s="180">
        <f>SUM(C510:F510)</f>
      </c>
      <c r="H510" s="125"/>
      <c r="I510" s="125">
        <f>G510*H510</f>
      </c>
      <c r="J510" s="185"/>
      <c r="K510" s="125">
        <f>SUM(I510:J510)</f>
      </c>
      <c r="L510" s="229"/>
      <c r="M510" s="87"/>
      <c r="N510" s="87"/>
      <c r="O510" s="87"/>
      <c r="P510" s="87"/>
      <c r="Q510" s="87"/>
      <c r="R510" s="87"/>
      <c r="S510" s="87"/>
      <c r="T510" s="87"/>
      <c r="U510" s="175"/>
      <c r="V510" s="87"/>
      <c r="W510" s="87"/>
      <c r="X510" s="87"/>
      <c r="Y510" s="87"/>
      <c r="Z510" s="87"/>
      <c r="AA510" s="87"/>
      <c r="AB510" s="86"/>
      <c r="AC510" s="87"/>
    </row>
    <row x14ac:dyDescent="0.25" r="511" customHeight="1" ht="17.45">
      <c r="A511" s="235">
        <f>A510</f>
        <v>25569.375</v>
      </c>
      <c r="B511" s="179"/>
      <c r="C511" s="180"/>
      <c r="D511" s="180"/>
      <c r="E511" s="180"/>
      <c r="F511" s="180"/>
      <c r="G511" s="180">
        <f>SUM(C511:F511)</f>
      </c>
      <c r="H511" s="125"/>
      <c r="I511" s="125">
        <f>G511*H511</f>
      </c>
      <c r="J511" s="185"/>
      <c r="K511" s="125">
        <f>SUM(I511:J511)</f>
      </c>
      <c r="L511" s="229"/>
      <c r="M511" s="87"/>
      <c r="N511" s="87"/>
      <c r="O511" s="87"/>
      <c r="P511" s="87"/>
      <c r="Q511" s="87"/>
      <c r="R511" s="87"/>
      <c r="S511" s="87"/>
      <c r="T511" s="87"/>
      <c r="U511" s="175"/>
      <c r="V511" s="87"/>
      <c r="W511" s="87"/>
      <c r="X511" s="87"/>
      <c r="Y511" s="87"/>
      <c r="Z511" s="87"/>
      <c r="AA511" s="87"/>
      <c r="AB511" s="86"/>
      <c r="AC511" s="87"/>
    </row>
    <row x14ac:dyDescent="0.25" r="512" customHeight="1" ht="17.45">
      <c r="A512" s="235">
        <f>A511</f>
        <v>25569.375</v>
      </c>
      <c r="B512" s="179"/>
      <c r="C512" s="180"/>
      <c r="D512" s="180"/>
      <c r="E512" s="180"/>
      <c r="F512" s="180"/>
      <c r="G512" s="180">
        <f>SUM(C512:F512)</f>
      </c>
      <c r="H512" s="125"/>
      <c r="I512" s="125">
        <f>G512*H512</f>
      </c>
      <c r="J512" s="185"/>
      <c r="K512" s="125">
        <f>SUM(I512:J512)</f>
      </c>
      <c r="L512" s="229"/>
      <c r="M512" s="87"/>
      <c r="N512" s="87"/>
      <c r="O512" s="87"/>
      <c r="P512" s="87"/>
      <c r="Q512" s="87"/>
      <c r="R512" s="87"/>
      <c r="S512" s="87"/>
      <c r="T512" s="87"/>
      <c r="U512" s="175"/>
      <c r="V512" s="87"/>
      <c r="W512" s="87"/>
      <c r="X512" s="87"/>
      <c r="Y512" s="87"/>
      <c r="Z512" s="87"/>
      <c r="AA512" s="87"/>
      <c r="AB512" s="86"/>
      <c r="AC512" s="87"/>
    </row>
    <row x14ac:dyDescent="0.25" r="513" customHeight="1" ht="17.45">
      <c r="A513" s="235">
        <f>A512</f>
        <v>25569.375</v>
      </c>
      <c r="B513" s="179"/>
      <c r="C513" s="180"/>
      <c r="D513" s="180"/>
      <c r="E513" s="180"/>
      <c r="F513" s="180"/>
      <c r="G513" s="180">
        <f>SUM(C513:F513)</f>
      </c>
      <c r="H513" s="125"/>
      <c r="I513" s="125">
        <f>G513*H513</f>
      </c>
      <c r="J513" s="185"/>
      <c r="K513" s="125">
        <f>SUM(I513:J513)</f>
      </c>
      <c r="L513" s="229"/>
      <c r="M513" s="87"/>
      <c r="N513" s="87"/>
      <c r="O513" s="87"/>
      <c r="P513" s="87"/>
      <c r="Q513" s="87"/>
      <c r="R513" s="87"/>
      <c r="S513" s="87"/>
      <c r="T513" s="87"/>
      <c r="U513" s="175"/>
      <c r="V513" s="87"/>
      <c r="W513" s="87"/>
      <c r="X513" s="87"/>
      <c r="Y513" s="87"/>
      <c r="Z513" s="87"/>
      <c r="AA513" s="87"/>
      <c r="AB513" s="86"/>
      <c r="AC513" s="87"/>
    </row>
    <row x14ac:dyDescent="0.25" r="514" customHeight="1" ht="17.45">
      <c r="A514" s="243">
        <f>A513</f>
        <v>25569.375</v>
      </c>
      <c r="B514" s="190" t="s">
        <v>157</v>
      </c>
      <c r="C514" s="191">
        <f>SUM(C506:C513)</f>
      </c>
      <c r="D514" s="191">
        <f>SUM(D506:D513)</f>
      </c>
      <c r="E514" s="191">
        <f>SUM(E506:E513)</f>
      </c>
      <c r="F514" s="191">
        <f>SUM(F506:F513)</f>
      </c>
      <c r="G514" s="191">
        <f>SUM(G506:G513)</f>
      </c>
      <c r="H514" s="201"/>
      <c r="I514" s="201">
        <f>SUM(I506:I513)</f>
      </c>
      <c r="J514" s="201"/>
      <c r="K514" s="202">
        <f>SUM(K506:K513)</f>
      </c>
      <c r="L514" s="229"/>
      <c r="M514" s="87"/>
      <c r="N514" s="87"/>
      <c r="O514" s="87"/>
      <c r="P514" s="87"/>
      <c r="Q514" s="87"/>
      <c r="R514" s="87"/>
      <c r="S514" s="87"/>
      <c r="T514" s="87"/>
      <c r="U514" s="175"/>
      <c r="V514" s="87"/>
      <c r="W514" s="87"/>
      <c r="X514" s="87"/>
      <c r="Y514" s="87"/>
      <c r="Z514" s="87"/>
      <c r="AA514" s="87"/>
      <c r="AB514" s="86"/>
      <c r="AC514" s="87"/>
    </row>
    <row x14ac:dyDescent="0.25" r="515" customHeight="1" ht="17.25" hidden="1">
      <c r="A515" s="226" t="s">
        <v>128</v>
      </c>
      <c r="B515" s="173" t="s">
        <v>2</v>
      </c>
      <c r="C515" s="174" t="s">
        <v>129</v>
      </c>
      <c r="D515" s="174" t="s">
        <v>130</v>
      </c>
      <c r="E515" s="174" t="s">
        <v>131</v>
      </c>
      <c r="F515" s="174" t="s">
        <v>132</v>
      </c>
      <c r="G515" s="174" t="s">
        <v>133</v>
      </c>
      <c r="H515" s="174" t="s">
        <v>7</v>
      </c>
      <c r="I515" s="174" t="s">
        <v>134</v>
      </c>
      <c r="J515" s="174" t="s">
        <v>90</v>
      </c>
      <c r="K515" s="174" t="s">
        <v>135</v>
      </c>
      <c r="L515" s="229"/>
      <c r="M515" s="87"/>
      <c r="N515" s="87"/>
      <c r="O515" s="87"/>
      <c r="P515" s="87"/>
      <c r="Q515" s="87"/>
      <c r="R515" s="87"/>
      <c r="S515" s="87"/>
      <c r="T515" s="87"/>
      <c r="U515" s="175"/>
      <c r="V515" s="87"/>
      <c r="W515" s="87"/>
      <c r="X515" s="87"/>
      <c r="Y515" s="87"/>
      <c r="Z515" s="87"/>
      <c r="AA515" s="87"/>
      <c r="AB515" s="86"/>
      <c r="AC515" s="87"/>
    </row>
    <row x14ac:dyDescent="0.25" r="516" customHeight="1" ht="17.45">
      <c r="A516" s="235">
        <f>A514+1</f>
        <v>25569.375</v>
      </c>
      <c r="B516" s="179" t="s">
        <v>46</v>
      </c>
      <c r="C516" s="183" t="s">
        <v>14</v>
      </c>
      <c r="D516" s="180"/>
      <c r="E516" s="180"/>
      <c r="F516" s="180"/>
      <c r="G516" s="180">
        <f>SUM(C516:F516)</f>
      </c>
      <c r="H516" s="237">
        <v>5500</v>
      </c>
      <c r="I516" s="125">
        <f>G516*H516</f>
      </c>
      <c r="J516" s="125">
        <f>I516*0.1</f>
      </c>
      <c r="K516" s="125">
        <f>SUM(I516:J516)</f>
      </c>
      <c r="L516" s="229"/>
      <c r="M516" s="87"/>
      <c r="N516" s="87"/>
      <c r="O516" s="87"/>
      <c r="P516" s="87"/>
      <c r="Q516" s="87"/>
      <c r="R516" s="87"/>
      <c r="S516" s="87"/>
      <c r="T516" s="87"/>
      <c r="U516" s="175"/>
      <c r="V516" s="87"/>
      <c r="W516" s="87"/>
      <c r="X516" s="87"/>
      <c r="Y516" s="87"/>
      <c r="Z516" s="87"/>
      <c r="AA516" s="87"/>
      <c r="AB516" s="86"/>
      <c r="AC516" s="87"/>
    </row>
    <row x14ac:dyDescent="0.25" r="517" customHeight="1" ht="17.45">
      <c r="A517" s="235">
        <f>A516</f>
        <v>25569.375</v>
      </c>
      <c r="B517" s="179" t="s">
        <v>137</v>
      </c>
      <c r="C517" s="180"/>
      <c r="D517" s="180"/>
      <c r="E517" s="180"/>
      <c r="F517" s="180"/>
      <c r="G517" s="180">
        <f>SUM(C517:F517)</f>
      </c>
      <c r="H517" s="237">
        <v>4500</v>
      </c>
      <c r="I517" s="125">
        <f>G517*H517</f>
      </c>
      <c r="J517" s="125">
        <f>I517*0.1</f>
      </c>
      <c r="K517" s="125">
        <f>SUM(I517:J517)</f>
      </c>
      <c r="L517" s="229"/>
      <c r="M517" s="87"/>
      <c r="N517" s="87"/>
      <c r="O517" s="87"/>
      <c r="P517" s="87"/>
      <c r="Q517" s="87"/>
      <c r="R517" s="87"/>
      <c r="S517" s="87"/>
      <c r="T517" s="87"/>
      <c r="U517" s="175"/>
      <c r="V517" s="87"/>
      <c r="W517" s="87"/>
      <c r="X517" s="87"/>
      <c r="Y517" s="87"/>
      <c r="Z517" s="87"/>
      <c r="AA517" s="87"/>
      <c r="AB517" s="86"/>
      <c r="AC517" s="87"/>
    </row>
    <row x14ac:dyDescent="0.25" r="518" customHeight="1" ht="17.45">
      <c r="A518" s="235">
        <f>A517</f>
        <v>25569.375</v>
      </c>
      <c r="B518" s="179" t="s">
        <v>178</v>
      </c>
      <c r="C518" s="180"/>
      <c r="D518" s="180"/>
      <c r="E518" s="180"/>
      <c r="F518" s="180"/>
      <c r="G518" s="180">
        <f>SUBTOTAL(9,C518:F518)</f>
      </c>
      <c r="H518" s="182">
        <v>5000</v>
      </c>
      <c r="I518" s="125">
        <f>G518*H518</f>
      </c>
      <c r="J518" s="125">
        <f>I518*0.1</f>
      </c>
      <c r="K518" s="125">
        <f>SUM(I518:J518)</f>
      </c>
      <c r="L518" s="229"/>
      <c r="M518" s="87"/>
      <c r="N518" s="87"/>
      <c r="O518" s="87"/>
      <c r="P518" s="87"/>
      <c r="Q518" s="87"/>
      <c r="R518" s="87"/>
      <c r="S518" s="87"/>
      <c r="T518" s="87"/>
      <c r="U518" s="175"/>
      <c r="V518" s="87"/>
      <c r="W518" s="87"/>
      <c r="X518" s="87"/>
      <c r="Y518" s="87"/>
      <c r="Z518" s="87"/>
      <c r="AA518" s="87"/>
      <c r="AB518" s="86"/>
      <c r="AC518" s="87"/>
    </row>
    <row x14ac:dyDescent="0.25" r="519" customHeight="1" ht="17.45">
      <c r="A519" s="235">
        <f>A518</f>
        <v>25569.375</v>
      </c>
      <c r="B519" s="179" t="s">
        <v>13</v>
      </c>
      <c r="C519" s="180"/>
      <c r="D519" s="180"/>
      <c r="E519" s="180"/>
      <c r="F519" s="180"/>
      <c r="G519" s="180">
        <f>SUM(C519:F519)</f>
      </c>
      <c r="H519" s="125">
        <v>6000</v>
      </c>
      <c r="I519" s="125">
        <f>G519*H519</f>
      </c>
      <c r="J519" s="125">
        <f>I519*0.1</f>
      </c>
      <c r="K519" s="125">
        <f>SUM(I519:J519)</f>
      </c>
      <c r="L519" s="229"/>
      <c r="M519" s="87"/>
      <c r="N519" s="87"/>
      <c r="O519" s="87"/>
      <c r="P519" s="87"/>
      <c r="Q519" s="87"/>
      <c r="R519" s="87"/>
      <c r="S519" s="87"/>
      <c r="T519" s="87"/>
      <c r="U519" s="175"/>
      <c r="V519" s="87"/>
      <c r="W519" s="87"/>
      <c r="X519" s="87"/>
      <c r="Y519" s="87"/>
      <c r="Z519" s="87"/>
      <c r="AA519" s="87"/>
      <c r="AB519" s="86"/>
      <c r="AC519" s="87"/>
    </row>
    <row x14ac:dyDescent="0.25" r="520" customHeight="1" ht="17.45">
      <c r="A520" s="235">
        <f>A519</f>
        <v>25569.375</v>
      </c>
      <c r="B520" s="179" t="s">
        <v>58</v>
      </c>
      <c r="C520" s="183" t="s">
        <v>14</v>
      </c>
      <c r="D520" s="180"/>
      <c r="E520" s="180"/>
      <c r="F520" s="180"/>
      <c r="G520" s="180">
        <f>SUM(C520:F520)</f>
      </c>
      <c r="H520" s="182">
        <v>5500</v>
      </c>
      <c r="I520" s="125">
        <f>G520*H520</f>
      </c>
      <c r="J520" s="125">
        <f>I520*0.1</f>
      </c>
      <c r="K520" s="125">
        <f>SUM(I520:J520)</f>
      </c>
      <c r="L520" s="229"/>
      <c r="M520" s="87"/>
      <c r="N520" s="87"/>
      <c r="O520" s="87"/>
      <c r="P520" s="87"/>
      <c r="Q520" s="87"/>
      <c r="R520" s="87"/>
      <c r="S520" s="87"/>
      <c r="T520" s="87"/>
      <c r="U520" s="175"/>
      <c r="V520" s="87"/>
      <c r="W520" s="87"/>
      <c r="X520" s="87"/>
      <c r="Y520" s="87"/>
      <c r="Z520" s="87"/>
      <c r="AA520" s="87"/>
      <c r="AB520" s="86"/>
      <c r="AC520" s="87"/>
    </row>
    <row x14ac:dyDescent="0.25" r="521" customHeight="1" ht="17.45">
      <c r="A521" s="235">
        <f>A520</f>
        <v>25569.375</v>
      </c>
      <c r="B521" s="179" t="s">
        <v>147</v>
      </c>
      <c r="C521" s="183"/>
      <c r="D521" s="180"/>
      <c r="E521" s="180"/>
      <c r="F521" s="180"/>
      <c r="G521" s="180">
        <f>SUM(C521:F521)</f>
      </c>
      <c r="H521" s="125">
        <v>5000</v>
      </c>
      <c r="I521" s="125">
        <f>G521*H521</f>
      </c>
      <c r="J521" s="125">
        <f>I521*0.1</f>
      </c>
      <c r="K521" s="125">
        <f>SUM(I521:J521)</f>
      </c>
      <c r="L521" s="229"/>
      <c r="M521" s="87"/>
      <c r="N521" s="87"/>
      <c r="O521" s="87"/>
      <c r="P521" s="87"/>
      <c r="Q521" s="87"/>
      <c r="R521" s="87"/>
      <c r="S521" s="87"/>
      <c r="T521" s="87"/>
      <c r="U521" s="175"/>
      <c r="V521" s="87"/>
      <c r="W521" s="87"/>
      <c r="X521" s="87"/>
      <c r="Y521" s="87"/>
      <c r="Z521" s="87"/>
      <c r="AA521" s="87"/>
      <c r="AB521" s="86"/>
      <c r="AC521" s="87"/>
    </row>
    <row x14ac:dyDescent="0.25" r="522" customHeight="1" ht="17.45">
      <c r="A522" s="235">
        <f>A521</f>
        <v>25569.375</v>
      </c>
      <c r="B522" s="179" t="s">
        <v>27</v>
      </c>
      <c r="C522" s="180"/>
      <c r="D522" s="180"/>
      <c r="E522" s="180"/>
      <c r="F522" s="180"/>
      <c r="G522" s="180">
        <f>SUM(C522:F522)</f>
      </c>
      <c r="H522" s="125">
        <v>5500</v>
      </c>
      <c r="I522" s="125">
        <f>G522*H522</f>
      </c>
      <c r="J522" s="125">
        <f>I522*0.1</f>
      </c>
      <c r="K522" s="125">
        <f>SUM(I522:J522)</f>
      </c>
      <c r="L522" s="229"/>
      <c r="M522" s="87"/>
      <c r="N522" s="87"/>
      <c r="O522" s="87"/>
      <c r="P522" s="87"/>
      <c r="Q522" s="87"/>
      <c r="R522" s="87"/>
      <c r="S522" s="87"/>
      <c r="T522" s="87"/>
      <c r="U522" s="175"/>
      <c r="V522" s="87"/>
      <c r="W522" s="87"/>
      <c r="X522" s="87"/>
      <c r="Y522" s="87"/>
      <c r="Z522" s="87"/>
      <c r="AA522" s="87"/>
      <c r="AB522" s="86"/>
      <c r="AC522" s="87"/>
    </row>
    <row x14ac:dyDescent="0.25" r="523" customHeight="1" ht="17.45">
      <c r="A523" s="235">
        <f>A522</f>
        <v>25569.375</v>
      </c>
      <c r="B523" s="179" t="s">
        <v>20</v>
      </c>
      <c r="C523" s="180"/>
      <c r="D523" s="180"/>
      <c r="E523" s="180"/>
      <c r="F523" s="180"/>
      <c r="G523" s="180">
        <f>SUM(C523:F523)</f>
      </c>
      <c r="H523" s="237">
        <v>5500</v>
      </c>
      <c r="I523" s="125">
        <f>G523*H523</f>
      </c>
      <c r="J523" s="125">
        <f>I523*0.1</f>
      </c>
      <c r="K523" s="125">
        <f>SUM(I523:J523)</f>
      </c>
      <c r="L523" s="229"/>
      <c r="M523" s="87"/>
      <c r="N523" s="87"/>
      <c r="O523" s="87"/>
      <c r="P523" s="87"/>
      <c r="Q523" s="87"/>
      <c r="R523" s="87"/>
      <c r="S523" s="87"/>
      <c r="T523" s="87"/>
      <c r="U523" s="175"/>
      <c r="V523" s="87"/>
      <c r="W523" s="87"/>
      <c r="X523" s="87"/>
      <c r="Y523" s="87"/>
      <c r="Z523" s="87"/>
      <c r="AA523" s="87"/>
      <c r="AB523" s="86"/>
      <c r="AC523" s="87"/>
    </row>
    <row x14ac:dyDescent="0.25" r="524" customHeight="1" ht="17.45">
      <c r="A524" s="235">
        <f>A523</f>
        <v>25569.375</v>
      </c>
      <c r="B524" s="179" t="s">
        <v>31</v>
      </c>
      <c r="C524" s="180"/>
      <c r="D524" s="180"/>
      <c r="E524" s="180"/>
      <c r="F524" s="180"/>
      <c r="G524" s="180">
        <f>SUM(C524:F524)</f>
      </c>
      <c r="H524" s="125">
        <v>6000</v>
      </c>
      <c r="I524" s="125">
        <f>G524*H524</f>
      </c>
      <c r="J524" s="125">
        <f>I524*0.1</f>
      </c>
      <c r="K524" s="125">
        <f>SUM(I524:J524)</f>
      </c>
      <c r="L524" s="229"/>
      <c r="M524" s="87"/>
      <c r="N524" s="87"/>
      <c r="O524" s="87"/>
      <c r="P524" s="87"/>
      <c r="Q524" s="87"/>
      <c r="R524" s="87"/>
      <c r="S524" s="87"/>
      <c r="T524" s="87"/>
      <c r="U524" s="175"/>
      <c r="V524" s="87"/>
      <c r="W524" s="87"/>
      <c r="X524" s="87"/>
      <c r="Y524" s="87"/>
      <c r="Z524" s="87"/>
      <c r="AA524" s="87"/>
      <c r="AB524" s="86"/>
      <c r="AC524" s="87"/>
    </row>
    <row x14ac:dyDescent="0.25" r="525" customHeight="1" ht="17.45">
      <c r="A525" s="235">
        <f>A524</f>
        <v>25569.375</v>
      </c>
      <c r="B525" s="179" t="s">
        <v>71</v>
      </c>
      <c r="C525" s="180"/>
      <c r="D525" s="180"/>
      <c r="E525" s="180"/>
      <c r="F525" s="180"/>
      <c r="G525" s="180">
        <f>SUM(C525:F525)</f>
      </c>
      <c r="H525" s="125">
        <v>6000</v>
      </c>
      <c r="I525" s="125">
        <f>G525*H525</f>
      </c>
      <c r="J525" s="125">
        <f>I525*0.1</f>
      </c>
      <c r="K525" s="125">
        <f>SUM(I525:J525)</f>
      </c>
      <c r="L525" s="229"/>
      <c r="M525" s="87"/>
      <c r="N525" s="87"/>
      <c r="O525" s="87"/>
      <c r="P525" s="87"/>
      <c r="Q525" s="87"/>
      <c r="R525" s="87"/>
      <c r="S525" s="87"/>
      <c r="T525" s="87"/>
      <c r="U525" s="175"/>
      <c r="V525" s="87"/>
      <c r="W525" s="87"/>
      <c r="X525" s="87"/>
      <c r="Y525" s="87"/>
      <c r="Z525" s="87"/>
      <c r="AA525" s="87"/>
      <c r="AB525" s="86"/>
      <c r="AC525" s="87"/>
    </row>
    <row x14ac:dyDescent="0.25" r="526" customHeight="1" ht="17.45">
      <c r="A526" s="235">
        <f>A525</f>
        <v>25569.375</v>
      </c>
      <c r="B526" s="184" t="s">
        <v>49</v>
      </c>
      <c r="C526" s="180"/>
      <c r="D526" s="180"/>
      <c r="E526" s="180"/>
      <c r="F526" s="180"/>
      <c r="G526" s="180">
        <f>SUM(C526:F526)</f>
      </c>
      <c r="H526" s="182">
        <v>6000</v>
      </c>
      <c r="I526" s="125">
        <f>G526*H526</f>
      </c>
      <c r="J526" s="125">
        <f>I526*0.1</f>
      </c>
      <c r="K526" s="125">
        <f>SUM(I526:J526)</f>
      </c>
      <c r="L526" s="229"/>
      <c r="M526" s="87"/>
      <c r="N526" s="87"/>
      <c r="O526" s="87"/>
      <c r="P526" s="87"/>
      <c r="Q526" s="87"/>
      <c r="R526" s="87"/>
      <c r="S526" s="87"/>
      <c r="T526" s="87"/>
      <c r="U526" s="175"/>
      <c r="V526" s="87"/>
      <c r="W526" s="87"/>
      <c r="X526" s="87"/>
      <c r="Y526" s="87"/>
      <c r="Z526" s="87"/>
      <c r="AA526" s="87"/>
      <c r="AB526" s="86"/>
      <c r="AC526" s="87"/>
    </row>
    <row x14ac:dyDescent="0.25" r="527" customHeight="1" ht="17.45">
      <c r="A527" s="235">
        <f>A526</f>
        <v>25569.375</v>
      </c>
      <c r="B527" s="179" t="s">
        <v>9</v>
      </c>
      <c r="C527" s="180"/>
      <c r="D527" s="180"/>
      <c r="E527" s="180"/>
      <c r="F527" s="180"/>
      <c r="G527" s="180">
        <f>SUM(C527:F527)</f>
      </c>
      <c r="H527" s="125">
        <v>6000</v>
      </c>
      <c r="I527" s="125">
        <f>G527*H527</f>
      </c>
      <c r="J527" s="125">
        <f>I527*0.1</f>
      </c>
      <c r="K527" s="125">
        <f>SUM(I527:J527)</f>
      </c>
      <c r="L527" s="229"/>
      <c r="M527" s="87"/>
      <c r="N527" s="87"/>
      <c r="O527" s="87"/>
      <c r="P527" s="87"/>
      <c r="Q527" s="87"/>
      <c r="R527" s="87"/>
      <c r="S527" s="87"/>
      <c r="T527" s="87"/>
      <c r="U527" s="175"/>
      <c r="V527" s="87"/>
      <c r="W527" s="87"/>
      <c r="X527" s="87"/>
      <c r="Y527" s="87"/>
      <c r="Z527" s="87"/>
      <c r="AA527" s="87"/>
      <c r="AB527" s="86"/>
      <c r="AC527" s="87"/>
    </row>
    <row x14ac:dyDescent="0.25" r="528" customHeight="1" ht="17.45">
      <c r="A528" s="235">
        <f>A527</f>
        <v>25569.375</v>
      </c>
      <c r="B528" s="179" t="s">
        <v>78</v>
      </c>
      <c r="C528" s="180"/>
      <c r="D528" s="180"/>
      <c r="E528" s="180"/>
      <c r="F528" s="180"/>
      <c r="G528" s="180">
        <f>SUM(C528:F528)</f>
      </c>
      <c r="H528" s="125">
        <v>6500</v>
      </c>
      <c r="I528" s="125">
        <f>G528*H528</f>
      </c>
      <c r="J528" s="125">
        <f>I528*0.1</f>
      </c>
      <c r="K528" s="125">
        <f>SUM(I528:J528)</f>
      </c>
      <c r="L528" s="229"/>
      <c r="M528" s="87"/>
      <c r="N528" s="87"/>
      <c r="O528" s="87"/>
      <c r="P528" s="87"/>
      <c r="Q528" s="87"/>
      <c r="R528" s="87"/>
      <c r="S528" s="87"/>
      <c r="T528" s="87"/>
      <c r="U528" s="175"/>
      <c r="V528" s="87"/>
      <c r="W528" s="87"/>
      <c r="X528" s="87"/>
      <c r="Y528" s="87"/>
      <c r="Z528" s="87"/>
      <c r="AA528" s="87"/>
      <c r="AB528" s="86"/>
      <c r="AC528" s="87"/>
    </row>
    <row x14ac:dyDescent="0.25" r="529" customHeight="1" ht="17.45">
      <c r="A529" s="235">
        <f>A528</f>
        <v>25569.375</v>
      </c>
      <c r="B529" s="179" t="s">
        <v>55</v>
      </c>
      <c r="C529" s="180"/>
      <c r="D529" s="180"/>
      <c r="E529" s="180"/>
      <c r="F529" s="180"/>
      <c r="G529" s="180">
        <f>SUM(C529:F529)</f>
      </c>
      <c r="H529" s="125">
        <v>6500</v>
      </c>
      <c r="I529" s="125">
        <f>G529*H529</f>
      </c>
      <c r="J529" s="125">
        <f>I529*0.1</f>
      </c>
      <c r="K529" s="125">
        <f>SUM(I529:J529)</f>
      </c>
      <c r="L529" s="229"/>
      <c r="M529" s="87"/>
      <c r="N529" s="87"/>
      <c r="O529" s="87"/>
      <c r="P529" s="87"/>
      <c r="Q529" s="87"/>
      <c r="R529" s="87"/>
      <c r="S529" s="87"/>
      <c r="T529" s="87"/>
      <c r="U529" s="175"/>
      <c r="V529" s="87"/>
      <c r="W529" s="87"/>
      <c r="X529" s="87"/>
      <c r="Y529" s="87"/>
      <c r="Z529" s="87"/>
      <c r="AA529" s="87"/>
      <c r="AB529" s="86"/>
      <c r="AC529" s="87"/>
    </row>
    <row x14ac:dyDescent="0.25" r="530" customHeight="1" ht="17.45">
      <c r="A530" s="235">
        <f>A529</f>
        <v>25569.375</v>
      </c>
      <c r="B530" s="179" t="s">
        <v>80</v>
      </c>
      <c r="C530" s="180"/>
      <c r="D530" s="180"/>
      <c r="E530" s="180"/>
      <c r="F530" s="180"/>
      <c r="G530" s="180">
        <f>SUM(C530:F530)</f>
      </c>
      <c r="H530" s="125">
        <v>6000</v>
      </c>
      <c r="I530" s="125">
        <f>G530*H530</f>
      </c>
      <c r="J530" s="185"/>
      <c r="K530" s="125">
        <f>SUM(I530:J530)</f>
      </c>
      <c r="L530" s="229"/>
      <c r="M530" s="87"/>
      <c r="N530" s="87"/>
      <c r="O530" s="87"/>
      <c r="P530" s="87"/>
      <c r="Q530" s="87"/>
      <c r="R530" s="87"/>
      <c r="S530" s="87"/>
      <c r="T530" s="87"/>
      <c r="U530" s="175"/>
      <c r="V530" s="87"/>
      <c r="W530" s="87"/>
      <c r="X530" s="87"/>
      <c r="Y530" s="87"/>
      <c r="Z530" s="87"/>
      <c r="AA530" s="87"/>
      <c r="AB530" s="86"/>
      <c r="AC530" s="87"/>
    </row>
    <row x14ac:dyDescent="0.25" r="531" customHeight="1" ht="17.45">
      <c r="A531" s="235">
        <f>A530</f>
        <v>25569.375</v>
      </c>
      <c r="B531" s="179" t="s">
        <v>67</v>
      </c>
      <c r="C531" s="180"/>
      <c r="D531" s="180"/>
      <c r="E531" s="180"/>
      <c r="F531" s="180"/>
      <c r="G531" s="180">
        <f>SUM(C531:F531)</f>
      </c>
      <c r="H531" s="182">
        <v>5500</v>
      </c>
      <c r="I531" s="125">
        <f>G531*H531</f>
      </c>
      <c r="J531" s="125">
        <f>I531*0.1</f>
      </c>
      <c r="K531" s="125">
        <f>SUM(I531:J531)</f>
      </c>
      <c r="L531" s="229"/>
      <c r="M531" s="87"/>
      <c r="N531" s="87"/>
      <c r="O531" s="87"/>
      <c r="P531" s="87"/>
      <c r="Q531" s="87"/>
      <c r="R531" s="87"/>
      <c r="S531" s="87"/>
      <c r="T531" s="87"/>
      <c r="U531" s="175"/>
      <c r="V531" s="87"/>
      <c r="W531" s="87"/>
      <c r="X531" s="87"/>
      <c r="Y531" s="87"/>
      <c r="Z531" s="87"/>
      <c r="AA531" s="87"/>
      <c r="AB531" s="86"/>
      <c r="AC531" s="87"/>
    </row>
    <row x14ac:dyDescent="0.25" r="532" customHeight="1" ht="17.45">
      <c r="A532" s="235">
        <f>A531</f>
        <v>25569.375</v>
      </c>
      <c r="B532" s="186" t="s">
        <v>74</v>
      </c>
      <c r="C532" s="180"/>
      <c r="D532" s="180"/>
      <c r="E532" s="180"/>
      <c r="F532" s="180"/>
      <c r="G532" s="180">
        <f>SUM(C532:F532)</f>
      </c>
      <c r="H532" s="187">
        <v>5000</v>
      </c>
      <c r="I532" s="125">
        <f>G532*H532</f>
      </c>
      <c r="J532" s="125">
        <f>I532*0.1</f>
      </c>
      <c r="K532" s="125">
        <f>SUM(I532:J532)</f>
      </c>
      <c r="L532" s="229"/>
      <c r="M532" s="87"/>
      <c r="N532" s="87"/>
      <c r="O532" s="87"/>
      <c r="P532" s="87"/>
      <c r="Q532" s="87"/>
      <c r="R532" s="87"/>
      <c r="S532" s="87"/>
      <c r="T532" s="87"/>
      <c r="U532" s="175"/>
      <c r="V532" s="87"/>
      <c r="W532" s="87"/>
      <c r="X532" s="87"/>
      <c r="Y532" s="87"/>
      <c r="Z532" s="87"/>
      <c r="AA532" s="87"/>
      <c r="AB532" s="86"/>
      <c r="AC532" s="87"/>
    </row>
    <row x14ac:dyDescent="0.25" r="533" customHeight="1" ht="17.45">
      <c r="A533" s="235">
        <f>A532</f>
        <v>25569.375</v>
      </c>
      <c r="B533" s="179" t="s">
        <v>11</v>
      </c>
      <c r="C533" s="180"/>
      <c r="D533" s="180"/>
      <c r="E533" s="180"/>
      <c r="F533" s="180"/>
      <c r="G533" s="180">
        <f>SUM(C533:F533)</f>
      </c>
      <c r="H533" s="125">
        <v>6000</v>
      </c>
      <c r="I533" s="125">
        <f>G533*H533</f>
      </c>
      <c r="J533" s="125">
        <f>I533*0.1</f>
      </c>
      <c r="K533" s="125">
        <f>SUM(I533:J533)</f>
      </c>
      <c r="L533" s="229"/>
      <c r="M533" s="87"/>
      <c r="N533" s="87"/>
      <c r="O533" s="87"/>
      <c r="P533" s="87"/>
      <c r="Q533" s="87"/>
      <c r="R533" s="87"/>
      <c r="S533" s="87"/>
      <c r="T533" s="87"/>
      <c r="U533" s="175"/>
      <c r="V533" s="87"/>
      <c r="W533" s="87"/>
      <c r="X533" s="87"/>
      <c r="Y533" s="87"/>
      <c r="Z533" s="87"/>
      <c r="AA533" s="87"/>
      <c r="AB533" s="86"/>
      <c r="AC533" s="87"/>
    </row>
    <row x14ac:dyDescent="0.25" r="534" customHeight="1" ht="17.45">
      <c r="A534" s="235">
        <f>A533</f>
        <v>25569.375</v>
      </c>
      <c r="B534" s="179" t="s">
        <v>22</v>
      </c>
      <c r="C534" s="180"/>
      <c r="D534" s="180"/>
      <c r="E534" s="180"/>
      <c r="F534" s="180"/>
      <c r="G534" s="180">
        <f>SUM(C534:F534)</f>
      </c>
      <c r="H534" s="182">
        <v>4800</v>
      </c>
      <c r="I534" s="125">
        <f>G534*H534</f>
      </c>
      <c r="J534" s="125">
        <f>I534*0.1</f>
      </c>
      <c r="K534" s="125">
        <f>SUM(I534:J534)</f>
      </c>
      <c r="L534" s="229"/>
      <c r="M534" s="87"/>
      <c r="N534" s="87"/>
      <c r="O534" s="87"/>
      <c r="P534" s="87"/>
      <c r="Q534" s="87"/>
      <c r="R534" s="87"/>
      <c r="S534" s="87"/>
      <c r="T534" s="87"/>
      <c r="U534" s="175"/>
      <c r="V534" s="87"/>
      <c r="W534" s="87"/>
      <c r="X534" s="87"/>
      <c r="Y534" s="87"/>
      <c r="Z534" s="87"/>
      <c r="AA534" s="87"/>
      <c r="AB534" s="86"/>
      <c r="AC534" s="87"/>
    </row>
    <row x14ac:dyDescent="0.25" r="535" customHeight="1" ht="17.45">
      <c r="A535" s="235">
        <f>A534</f>
        <v>25569.375</v>
      </c>
      <c r="B535" s="186" t="s">
        <v>84</v>
      </c>
      <c r="C535" s="180"/>
      <c r="D535" s="180"/>
      <c r="E535" s="180"/>
      <c r="F535" s="180"/>
      <c r="G535" s="180">
        <f>SUM(C535:F535)</f>
      </c>
      <c r="H535" s="182">
        <v>4800</v>
      </c>
      <c r="I535" s="125">
        <f>G535*H535</f>
      </c>
      <c r="J535" s="125">
        <f>I535*0.1</f>
      </c>
      <c r="K535" s="125">
        <f>SUM(I535:J535)</f>
      </c>
      <c r="L535" s="229"/>
      <c r="M535" s="87"/>
      <c r="N535" s="87"/>
      <c r="O535" s="87"/>
      <c r="P535" s="87"/>
      <c r="Q535" s="87"/>
      <c r="R535" s="87"/>
      <c r="S535" s="87"/>
      <c r="T535" s="87"/>
      <c r="U535" s="175"/>
      <c r="V535" s="87"/>
      <c r="W535" s="87"/>
      <c r="X535" s="87"/>
      <c r="Y535" s="87"/>
      <c r="Z535" s="87"/>
      <c r="AA535" s="87"/>
      <c r="AB535" s="86"/>
      <c r="AC535" s="87"/>
    </row>
    <row x14ac:dyDescent="0.25" r="536" customHeight="1" ht="17.45">
      <c r="A536" s="235">
        <f>A535</f>
        <v>25569.375</v>
      </c>
      <c r="B536" s="179" t="s">
        <v>17</v>
      </c>
      <c r="C536" s="180"/>
      <c r="D536" s="180"/>
      <c r="E536" s="180"/>
      <c r="F536" s="180"/>
      <c r="G536" s="180">
        <f>SUM(C536:F536)</f>
      </c>
      <c r="H536" s="125">
        <v>6000</v>
      </c>
      <c r="I536" s="125">
        <f>G536*H536</f>
      </c>
      <c r="J536" s="185"/>
      <c r="K536" s="125">
        <f>SUM(I536:J536)</f>
      </c>
      <c r="L536" s="229"/>
      <c r="M536" s="87"/>
      <c r="N536" s="87"/>
      <c r="O536" s="87"/>
      <c r="P536" s="87"/>
      <c r="Q536" s="87"/>
      <c r="R536" s="87"/>
      <c r="S536" s="87"/>
      <c r="T536" s="87"/>
      <c r="U536" s="175"/>
      <c r="V536" s="87"/>
      <c r="W536" s="87"/>
      <c r="X536" s="87"/>
      <c r="Y536" s="87"/>
      <c r="Z536" s="87"/>
      <c r="AA536" s="87"/>
      <c r="AB536" s="86"/>
      <c r="AC536" s="87"/>
    </row>
    <row x14ac:dyDescent="0.25" r="537" customHeight="1" ht="17.45">
      <c r="A537" s="235">
        <f>A536</f>
        <v>25569.375</v>
      </c>
      <c r="B537" s="179" t="s">
        <v>29</v>
      </c>
      <c r="C537" s="188" t="s">
        <v>14</v>
      </c>
      <c r="D537" s="180"/>
      <c r="E537" s="180"/>
      <c r="F537" s="180"/>
      <c r="G537" s="180">
        <f>SUM(C537:F537)</f>
      </c>
      <c r="H537" s="125">
        <v>5500</v>
      </c>
      <c r="I537" s="125">
        <f>G537*H537</f>
      </c>
      <c r="J537" s="125">
        <f>I537*0.1</f>
      </c>
      <c r="K537" s="125">
        <f>SUM(I537:J537)</f>
      </c>
      <c r="L537" s="229"/>
      <c r="M537" s="87"/>
      <c r="N537" s="87"/>
      <c r="O537" s="87"/>
      <c r="P537" s="87"/>
      <c r="Q537" s="87"/>
      <c r="R537" s="87"/>
      <c r="S537" s="87"/>
      <c r="T537" s="87"/>
      <c r="U537" s="175"/>
      <c r="V537" s="87"/>
      <c r="W537" s="87"/>
      <c r="X537" s="87"/>
      <c r="Y537" s="87"/>
      <c r="Z537" s="87"/>
      <c r="AA537" s="87"/>
      <c r="AB537" s="86"/>
      <c r="AC537" s="87"/>
    </row>
    <row x14ac:dyDescent="0.25" r="538" customHeight="1" ht="17.45">
      <c r="A538" s="235">
        <f>A537</f>
        <v>25569.375</v>
      </c>
      <c r="B538" s="179" t="s">
        <v>15</v>
      </c>
      <c r="C538" s="180"/>
      <c r="D538" s="180"/>
      <c r="E538" s="180"/>
      <c r="F538" s="180"/>
      <c r="G538" s="180">
        <f>SUM(C538:F538)</f>
      </c>
      <c r="H538" s="182">
        <v>4800</v>
      </c>
      <c r="I538" s="125">
        <f>G538*H538</f>
      </c>
      <c r="J538" s="125">
        <f>I538*0.1</f>
      </c>
      <c r="K538" s="125">
        <f>SUM(I538:J538)</f>
      </c>
      <c r="L538" s="229"/>
      <c r="M538" s="87"/>
      <c r="N538" s="87"/>
      <c r="O538" s="87"/>
      <c r="P538" s="87"/>
      <c r="Q538" s="87"/>
      <c r="R538" s="87"/>
      <c r="S538" s="87"/>
      <c r="T538" s="87"/>
      <c r="U538" s="175"/>
      <c r="V538" s="87"/>
      <c r="W538" s="87"/>
      <c r="X538" s="87"/>
      <c r="Y538" s="87"/>
      <c r="Z538" s="87"/>
      <c r="AA538" s="87"/>
      <c r="AB538" s="86"/>
      <c r="AC538" s="87"/>
    </row>
    <row x14ac:dyDescent="0.25" r="539" customHeight="1" ht="17.45">
      <c r="A539" s="235">
        <f>A538</f>
        <v>25569.375</v>
      </c>
      <c r="B539" s="179" t="s">
        <v>21</v>
      </c>
      <c r="C539" s="188" t="s">
        <v>14</v>
      </c>
      <c r="D539" s="180"/>
      <c r="E539" s="180"/>
      <c r="F539" s="180"/>
      <c r="G539" s="180">
        <f>SUM(C539:F539)</f>
      </c>
      <c r="H539" s="237">
        <v>5500</v>
      </c>
      <c r="I539" s="125">
        <f>G539*H539</f>
      </c>
      <c r="J539" s="125">
        <f>I539*0.1</f>
      </c>
      <c r="K539" s="125">
        <f>SUM(I539:J539)</f>
      </c>
      <c r="L539" s="229"/>
      <c r="M539" s="87"/>
      <c r="N539" s="87"/>
      <c r="O539" s="87"/>
      <c r="P539" s="87"/>
      <c r="Q539" s="87"/>
      <c r="R539" s="87"/>
      <c r="S539" s="87"/>
      <c r="T539" s="87"/>
      <c r="U539" s="175"/>
      <c r="V539" s="87"/>
      <c r="W539" s="87"/>
      <c r="X539" s="87"/>
      <c r="Y539" s="87"/>
      <c r="Z539" s="87"/>
      <c r="AA539" s="87"/>
      <c r="AB539" s="86"/>
      <c r="AC539" s="87"/>
    </row>
    <row x14ac:dyDescent="0.25" r="540" customHeight="1" ht="17.45">
      <c r="A540" s="235">
        <f>A539</f>
        <v>25569.375</v>
      </c>
      <c r="B540" s="179" t="s">
        <v>52</v>
      </c>
      <c r="C540" s="180"/>
      <c r="D540" s="180"/>
      <c r="E540" s="180"/>
      <c r="F540" s="180"/>
      <c r="G540" s="180">
        <f>SUM(C540:F540)</f>
      </c>
      <c r="H540" s="237">
        <v>5500</v>
      </c>
      <c r="I540" s="125">
        <f>G540*H540</f>
      </c>
      <c r="J540" s="125">
        <f>I540*0.1</f>
      </c>
      <c r="K540" s="125">
        <f>SUM(I540:J540)</f>
      </c>
      <c r="L540" s="229"/>
      <c r="M540" s="87"/>
      <c r="N540" s="87"/>
      <c r="O540" s="87"/>
      <c r="P540" s="87"/>
      <c r="Q540" s="87"/>
      <c r="R540" s="87"/>
      <c r="S540" s="87"/>
      <c r="T540" s="87"/>
      <c r="U540" s="175"/>
      <c r="V540" s="87"/>
      <c r="W540" s="87"/>
      <c r="X540" s="87"/>
      <c r="Y540" s="87"/>
      <c r="Z540" s="87"/>
      <c r="AA540" s="87"/>
      <c r="AB540" s="86"/>
      <c r="AC540" s="87"/>
    </row>
    <row x14ac:dyDescent="0.25" r="541" customHeight="1" ht="17.45">
      <c r="A541" s="235">
        <f>A540</f>
        <v>25569.375</v>
      </c>
      <c r="B541" s="186" t="s">
        <v>61</v>
      </c>
      <c r="C541" s="180"/>
      <c r="D541" s="180"/>
      <c r="E541" s="180"/>
      <c r="F541" s="180"/>
      <c r="G541" s="180">
        <f>SUM(C541:F541)</f>
      </c>
      <c r="H541" s="237">
        <v>5500</v>
      </c>
      <c r="I541" s="125">
        <f>G541*H541</f>
      </c>
      <c r="J541" s="125">
        <f>I541*0.1</f>
      </c>
      <c r="K541" s="125">
        <f>SUM(I541:J541)</f>
      </c>
      <c r="L541" s="229"/>
      <c r="M541" s="87"/>
      <c r="N541" s="87"/>
      <c r="O541" s="87"/>
      <c r="P541" s="87"/>
      <c r="Q541" s="87"/>
      <c r="R541" s="87"/>
      <c r="S541" s="87"/>
      <c r="T541" s="87"/>
      <c r="U541" s="175"/>
      <c r="V541" s="87"/>
      <c r="W541" s="87"/>
      <c r="X541" s="87"/>
      <c r="Y541" s="87"/>
      <c r="Z541" s="87"/>
      <c r="AA541" s="87"/>
      <c r="AB541" s="86"/>
      <c r="AC541" s="87"/>
    </row>
    <row x14ac:dyDescent="0.25" r="542" customHeight="1" ht="17.45">
      <c r="A542" s="235">
        <f>A541</f>
        <v>25569.375</v>
      </c>
      <c r="B542" s="179" t="s">
        <v>33</v>
      </c>
      <c r="C542" s="180"/>
      <c r="D542" s="180"/>
      <c r="E542" s="180"/>
      <c r="F542" s="180"/>
      <c r="G542" s="180">
        <f>SUM(C542:F542)</f>
      </c>
      <c r="H542" s="182">
        <v>5500</v>
      </c>
      <c r="I542" s="125">
        <f>G542*H542</f>
      </c>
      <c r="J542" s="125">
        <f>I542*0.1</f>
      </c>
      <c r="K542" s="125">
        <f>SUM(I542:J542)</f>
      </c>
      <c r="L542" s="229"/>
      <c r="M542" s="87"/>
      <c r="N542" s="87"/>
      <c r="O542" s="87"/>
      <c r="P542" s="87"/>
      <c r="Q542" s="87"/>
      <c r="R542" s="87"/>
      <c r="S542" s="87"/>
      <c r="T542" s="87"/>
      <c r="U542" s="175"/>
      <c r="V542" s="87"/>
      <c r="W542" s="87"/>
      <c r="X542" s="87"/>
      <c r="Y542" s="87"/>
      <c r="Z542" s="87"/>
      <c r="AA542" s="87"/>
      <c r="AB542" s="86"/>
      <c r="AC542" s="87"/>
    </row>
    <row x14ac:dyDescent="0.25" r="543" customHeight="1" ht="17.45">
      <c r="A543" s="235">
        <f>A542</f>
        <v>25569.375</v>
      </c>
      <c r="B543" s="179" t="s">
        <v>30</v>
      </c>
      <c r="C543" s="180"/>
      <c r="D543" s="180"/>
      <c r="E543" s="180"/>
      <c r="F543" s="180"/>
      <c r="G543" s="180">
        <f>SUM(C543:F543)</f>
      </c>
      <c r="H543" s="125">
        <v>6000</v>
      </c>
      <c r="I543" s="125">
        <f>G543*H543</f>
      </c>
      <c r="J543" s="125">
        <f>I543*0.1</f>
      </c>
      <c r="K543" s="125">
        <f>SUM(I543:J543)</f>
      </c>
      <c r="L543" s="229"/>
      <c r="M543" s="87"/>
      <c r="N543" s="87"/>
      <c r="O543" s="87"/>
      <c r="P543" s="87"/>
      <c r="Q543" s="87"/>
      <c r="R543" s="87"/>
      <c r="S543" s="87"/>
      <c r="T543" s="87"/>
      <c r="U543" s="175"/>
      <c r="V543" s="87"/>
      <c r="W543" s="87"/>
      <c r="X543" s="87"/>
      <c r="Y543" s="87"/>
      <c r="Z543" s="87"/>
      <c r="AA543" s="87"/>
      <c r="AB543" s="86"/>
      <c r="AC543" s="87"/>
    </row>
    <row x14ac:dyDescent="0.25" r="544" customHeight="1" ht="17.45">
      <c r="A544" s="235">
        <f>A543</f>
        <v>25569.375</v>
      </c>
      <c r="B544" s="179" t="s">
        <v>28</v>
      </c>
      <c r="C544" s="188" t="s">
        <v>14</v>
      </c>
      <c r="D544" s="180"/>
      <c r="E544" s="180"/>
      <c r="F544" s="180"/>
      <c r="G544" s="180">
        <f>SUM(C544:F544)</f>
      </c>
      <c r="H544" s="237">
        <v>5500</v>
      </c>
      <c r="I544" s="125">
        <f>G544*H544</f>
      </c>
      <c r="J544" s="125">
        <f>I544*0.1</f>
      </c>
      <c r="K544" s="125">
        <f>SUM(I544:J544)</f>
      </c>
      <c r="L544" s="229"/>
      <c r="M544" s="87"/>
      <c r="N544" s="87"/>
      <c r="O544" s="87"/>
      <c r="P544" s="87"/>
      <c r="Q544" s="87"/>
      <c r="R544" s="87"/>
      <c r="S544" s="87"/>
      <c r="T544" s="87"/>
      <c r="U544" s="175"/>
      <c r="V544" s="87"/>
      <c r="W544" s="87"/>
      <c r="X544" s="87"/>
      <c r="Y544" s="87"/>
      <c r="Z544" s="87"/>
      <c r="AA544" s="87"/>
      <c r="AB544" s="86"/>
      <c r="AC544" s="87"/>
    </row>
    <row x14ac:dyDescent="0.25" r="545" customHeight="1" ht="17.45">
      <c r="A545" s="235">
        <f>A544</f>
        <v>25569.375</v>
      </c>
      <c r="B545" s="179" t="s">
        <v>12</v>
      </c>
      <c r="C545" s="180"/>
      <c r="D545" s="180"/>
      <c r="E545" s="180"/>
      <c r="F545" s="180"/>
      <c r="G545" s="180">
        <f>SUM(C545:F545)</f>
      </c>
      <c r="H545" s="125">
        <v>6000</v>
      </c>
      <c r="I545" s="125">
        <f>G545*H545</f>
      </c>
      <c r="J545" s="125">
        <f>I545*0.1</f>
      </c>
      <c r="K545" s="125">
        <f>SUM(I545:J545)</f>
      </c>
      <c r="L545" s="229"/>
      <c r="M545" s="87"/>
      <c r="N545" s="87"/>
      <c r="O545" s="87"/>
      <c r="P545" s="87"/>
      <c r="Q545" s="87"/>
      <c r="R545" s="87"/>
      <c r="S545" s="87"/>
      <c r="T545" s="87"/>
      <c r="U545" s="175"/>
      <c r="V545" s="87"/>
      <c r="W545" s="87"/>
      <c r="X545" s="87"/>
      <c r="Y545" s="87"/>
      <c r="Z545" s="87"/>
      <c r="AA545" s="87"/>
      <c r="AB545" s="86"/>
      <c r="AC545" s="87"/>
    </row>
    <row x14ac:dyDescent="0.25" r="546" customHeight="1" ht="17.45">
      <c r="A546" s="235">
        <f>A545</f>
        <v>25569.375</v>
      </c>
      <c r="B546" s="179" t="s">
        <v>100</v>
      </c>
      <c r="C546" s="180"/>
      <c r="D546" s="180"/>
      <c r="E546" s="180"/>
      <c r="F546" s="180"/>
      <c r="G546" s="180">
        <f>SUM(C546:F546)</f>
      </c>
      <c r="H546" s="182">
        <v>5500</v>
      </c>
      <c r="I546" s="125">
        <f>G546*H546</f>
      </c>
      <c r="J546" s="125">
        <f>I546*0.1</f>
      </c>
      <c r="K546" s="125">
        <f>SUM(I546:J546)</f>
      </c>
      <c r="L546" s="229"/>
      <c r="M546" s="87"/>
      <c r="N546" s="87"/>
      <c r="O546" s="87"/>
      <c r="P546" s="87"/>
      <c r="Q546" s="87"/>
      <c r="R546" s="87"/>
      <c r="S546" s="87"/>
      <c r="T546" s="87"/>
      <c r="U546" s="175"/>
      <c r="V546" s="87"/>
      <c r="W546" s="87"/>
      <c r="X546" s="87"/>
      <c r="Y546" s="87"/>
      <c r="Z546" s="87"/>
      <c r="AA546" s="87"/>
      <c r="AB546" s="86"/>
      <c r="AC546" s="87"/>
    </row>
    <row x14ac:dyDescent="0.25" r="547" customHeight="1" ht="17.45">
      <c r="A547" s="235">
        <f>A546</f>
        <v>25569.375</v>
      </c>
      <c r="B547" s="186" t="s">
        <v>37</v>
      </c>
      <c r="C547" s="180"/>
      <c r="D547" s="180"/>
      <c r="E547" s="180"/>
      <c r="F547" s="180"/>
      <c r="G547" s="180">
        <f>SUM(C547:F547)</f>
      </c>
      <c r="H547" s="125">
        <v>6500</v>
      </c>
      <c r="I547" s="125">
        <f>G547*H547</f>
      </c>
      <c r="J547" s="125">
        <f>I547*0.1</f>
      </c>
      <c r="K547" s="125">
        <f>SUM(I547:J547)</f>
      </c>
      <c r="L547" s="229"/>
      <c r="M547" s="87"/>
      <c r="N547" s="87"/>
      <c r="O547" s="87"/>
      <c r="P547" s="87"/>
      <c r="Q547" s="87"/>
      <c r="R547" s="87"/>
      <c r="S547" s="87"/>
      <c r="T547" s="87"/>
      <c r="U547" s="175"/>
      <c r="V547" s="87"/>
      <c r="W547" s="87"/>
      <c r="X547" s="87"/>
      <c r="Y547" s="87"/>
      <c r="Z547" s="87"/>
      <c r="AA547" s="87"/>
      <c r="AB547" s="86"/>
      <c r="AC547" s="87"/>
    </row>
    <row x14ac:dyDescent="0.25" r="548" customHeight="1" ht="17.45">
      <c r="A548" s="235">
        <f>A547</f>
        <v>25569.375</v>
      </c>
      <c r="B548" s="186" t="s">
        <v>64</v>
      </c>
      <c r="C548" s="180"/>
      <c r="D548" s="180"/>
      <c r="E548" s="180"/>
      <c r="F548" s="180"/>
      <c r="G548" s="180">
        <f>SUM(C548:F548)</f>
      </c>
      <c r="H548" s="182">
        <v>5500</v>
      </c>
      <c r="I548" s="125">
        <f>G548*H548</f>
      </c>
      <c r="J548" s="125">
        <f>I548*0.1</f>
      </c>
      <c r="K548" s="125">
        <f>SUM(I548:J548)</f>
      </c>
      <c r="L548" s="229"/>
      <c r="M548" s="87"/>
      <c r="N548" s="87"/>
      <c r="O548" s="87"/>
      <c r="P548" s="87"/>
      <c r="Q548" s="87"/>
      <c r="R548" s="87"/>
      <c r="S548" s="87"/>
      <c r="T548" s="87"/>
      <c r="U548" s="175"/>
      <c r="V548" s="87"/>
      <c r="W548" s="87"/>
      <c r="X548" s="87"/>
      <c r="Y548" s="87"/>
      <c r="Z548" s="87"/>
      <c r="AA548" s="87"/>
      <c r="AB548" s="86"/>
      <c r="AC548" s="87"/>
    </row>
    <row x14ac:dyDescent="0.25" r="549" customHeight="1" ht="17.45">
      <c r="A549" s="235">
        <f>A548</f>
        <v>25569.375</v>
      </c>
      <c r="B549" s="179" t="s">
        <v>25</v>
      </c>
      <c r="C549" s="180"/>
      <c r="D549" s="180"/>
      <c r="E549" s="180"/>
      <c r="F549" s="180"/>
      <c r="G549" s="180">
        <f>SUM(C549:F549)</f>
      </c>
      <c r="H549" s="125">
        <v>6000</v>
      </c>
      <c r="I549" s="125">
        <f>G549*H549</f>
      </c>
      <c r="J549" s="125">
        <f>I549*0.1</f>
      </c>
      <c r="K549" s="125">
        <f>SUM(I549:J549)</f>
      </c>
      <c r="L549" s="229"/>
      <c r="M549" s="87"/>
      <c r="N549" s="87"/>
      <c r="O549" s="87"/>
      <c r="P549" s="87"/>
      <c r="Q549" s="87"/>
      <c r="R549" s="87"/>
      <c r="S549" s="87"/>
      <c r="T549" s="87"/>
      <c r="U549" s="175"/>
      <c r="V549" s="87"/>
      <c r="W549" s="87"/>
      <c r="X549" s="87"/>
      <c r="Y549" s="87"/>
      <c r="Z549" s="87"/>
      <c r="AA549" s="87"/>
      <c r="AB549" s="86"/>
      <c r="AC549" s="87"/>
    </row>
    <row x14ac:dyDescent="0.25" r="550" customHeight="1" ht="17.45">
      <c r="A550" s="235">
        <f>A549</f>
        <v>25569.375</v>
      </c>
      <c r="B550" s="186" t="s">
        <v>76</v>
      </c>
      <c r="C550" s="188" t="s">
        <v>14</v>
      </c>
      <c r="D550" s="180"/>
      <c r="E550" s="180"/>
      <c r="F550" s="180"/>
      <c r="G550" s="180">
        <f>SUM(C550:F550)</f>
      </c>
      <c r="H550" s="125">
        <v>6000</v>
      </c>
      <c r="I550" s="125">
        <f>G550*H550</f>
      </c>
      <c r="J550" s="125">
        <f>I550*0.1</f>
      </c>
      <c r="K550" s="125">
        <f>SUM(I550:J550)</f>
      </c>
      <c r="L550" s="229"/>
      <c r="M550" s="87"/>
      <c r="N550" s="87"/>
      <c r="O550" s="87"/>
      <c r="P550" s="87"/>
      <c r="Q550" s="87"/>
      <c r="R550" s="87"/>
      <c r="S550" s="87"/>
      <c r="T550" s="87"/>
      <c r="U550" s="175"/>
      <c r="V550" s="87"/>
      <c r="W550" s="87"/>
      <c r="X550" s="87"/>
      <c r="Y550" s="87"/>
      <c r="Z550" s="87"/>
      <c r="AA550" s="87"/>
      <c r="AB550" s="86"/>
      <c r="AC550" s="87"/>
    </row>
    <row x14ac:dyDescent="0.25" r="551" customHeight="1" ht="17.45">
      <c r="A551" s="235">
        <f>A550</f>
        <v>25569.375</v>
      </c>
      <c r="B551" s="186" t="s">
        <v>149</v>
      </c>
      <c r="C551" s="180"/>
      <c r="D551" s="181"/>
      <c r="E551" s="180"/>
      <c r="F551" s="180"/>
      <c r="G551" s="180">
        <f>SUM(C551:F551)</f>
      </c>
      <c r="H551" s="125">
        <v>6000</v>
      </c>
      <c r="I551" s="125">
        <f>G551*H551</f>
      </c>
      <c r="J551" s="125">
        <f>I551*0.1</f>
      </c>
      <c r="K551" s="125">
        <f>SUM(I551:J551)</f>
      </c>
      <c r="L551" s="229"/>
      <c r="M551" s="87"/>
      <c r="N551" s="87"/>
      <c r="O551" s="87"/>
      <c r="P551" s="87"/>
      <c r="Q551" s="87"/>
      <c r="R551" s="87"/>
      <c r="S551" s="87"/>
      <c r="T551" s="87"/>
      <c r="U551" s="175"/>
      <c r="V551" s="87"/>
      <c r="W551" s="87"/>
      <c r="X551" s="87"/>
      <c r="Y551" s="87"/>
      <c r="Z551" s="87"/>
      <c r="AA551" s="87"/>
      <c r="AB551" s="86"/>
      <c r="AC551" s="87"/>
    </row>
    <row x14ac:dyDescent="0.25" r="552" customHeight="1" ht="17.45">
      <c r="A552" s="235">
        <f>A551</f>
        <v>25569.375</v>
      </c>
      <c r="B552" s="186" t="s">
        <v>43</v>
      </c>
      <c r="C552" s="180"/>
      <c r="D552" s="180"/>
      <c r="E552" s="180"/>
      <c r="F552" s="180"/>
      <c r="G552" s="180">
        <f>SUM(C552:F552)</f>
      </c>
      <c r="H552" s="125">
        <v>6000</v>
      </c>
      <c r="I552" s="125">
        <f>G552*H552</f>
      </c>
      <c r="J552" s="125">
        <f>I552*0.1</f>
      </c>
      <c r="K552" s="125">
        <f>SUM(I552:J552)</f>
      </c>
      <c r="L552" s="229"/>
      <c r="M552" s="87"/>
      <c r="N552" s="87"/>
      <c r="O552" s="87"/>
      <c r="P552" s="87"/>
      <c r="Q552" s="87"/>
      <c r="R552" s="87"/>
      <c r="S552" s="87"/>
      <c r="T552" s="87"/>
      <c r="U552" s="175"/>
      <c r="V552" s="87"/>
      <c r="W552" s="87"/>
      <c r="X552" s="87"/>
      <c r="Y552" s="87"/>
      <c r="Z552" s="87"/>
      <c r="AA552" s="87"/>
      <c r="AB552" s="86"/>
      <c r="AC552" s="87"/>
    </row>
    <row x14ac:dyDescent="0.25" r="553" customHeight="1" ht="17.45">
      <c r="A553" s="235">
        <f>A552</f>
        <v>25569.375</v>
      </c>
      <c r="B553" s="186" t="s">
        <v>18</v>
      </c>
      <c r="C553" s="180"/>
      <c r="D553" s="180"/>
      <c r="E553" s="180"/>
      <c r="F553" s="180"/>
      <c r="G553" s="180">
        <f>SUM(C553:F553)</f>
      </c>
      <c r="H553" s="125">
        <v>6000</v>
      </c>
      <c r="I553" s="125">
        <f>G553*H553</f>
      </c>
      <c r="J553" s="125">
        <f>I553*0.1</f>
      </c>
      <c r="K553" s="125">
        <f>SUM(I553:J553)</f>
      </c>
      <c r="L553" s="229"/>
      <c r="M553" s="87"/>
      <c r="N553" s="87"/>
      <c r="O553" s="87"/>
      <c r="P553" s="87"/>
      <c r="Q553" s="87"/>
      <c r="R553" s="87"/>
      <c r="S553" s="87"/>
      <c r="T553" s="87"/>
      <c r="U553" s="175"/>
      <c r="V553" s="87"/>
      <c r="W553" s="87"/>
      <c r="X553" s="87"/>
      <c r="Y553" s="87"/>
      <c r="Z553" s="87"/>
      <c r="AA553" s="87"/>
      <c r="AB553" s="86"/>
      <c r="AC553" s="87"/>
    </row>
    <row x14ac:dyDescent="0.25" r="554" customHeight="1" ht="17.45">
      <c r="A554" s="235">
        <f>A553</f>
        <v>25569.375</v>
      </c>
      <c r="B554" s="186" t="s">
        <v>82</v>
      </c>
      <c r="C554" s="188" t="s">
        <v>14</v>
      </c>
      <c r="D554" s="180"/>
      <c r="E554" s="180"/>
      <c r="F554" s="180"/>
      <c r="G554" s="180">
        <f>SUM(C554:F554)</f>
      </c>
      <c r="H554" s="125">
        <v>5000</v>
      </c>
      <c r="I554" s="125">
        <f>G554*H554</f>
      </c>
      <c r="J554" s="125">
        <f>I554*0.1</f>
      </c>
      <c r="K554" s="125">
        <f>SUM(I554:J554)</f>
      </c>
      <c r="L554" s="229"/>
      <c r="M554" s="87"/>
      <c r="N554" s="87"/>
      <c r="O554" s="87"/>
      <c r="P554" s="87"/>
      <c r="Q554" s="87"/>
      <c r="R554" s="87"/>
      <c r="S554" s="87"/>
      <c r="T554" s="87"/>
      <c r="U554" s="175"/>
      <c r="V554" s="87"/>
      <c r="W554" s="87"/>
      <c r="X554" s="87"/>
      <c r="Y554" s="87"/>
      <c r="Z554" s="87"/>
      <c r="AA554" s="87"/>
      <c r="AB554" s="86"/>
      <c r="AC554" s="87"/>
    </row>
    <row x14ac:dyDescent="0.25" r="555" customHeight="1" ht="17.45">
      <c r="A555" s="235">
        <f>A554</f>
        <v>25569.375</v>
      </c>
      <c r="B555" s="186" t="s">
        <v>151</v>
      </c>
      <c r="C555" s="180"/>
      <c r="D555" s="180"/>
      <c r="E555" s="180"/>
      <c r="F555" s="180"/>
      <c r="G555" s="180">
        <f>SUM(C555:F555)</f>
      </c>
      <c r="H555" s="125">
        <v>5000</v>
      </c>
      <c r="I555" s="125">
        <f>G555*H555</f>
      </c>
      <c r="J555" s="125">
        <f>I555*0.1</f>
      </c>
      <c r="K555" s="125">
        <f>SUM(I555:J555)</f>
      </c>
      <c r="L555" s="229"/>
      <c r="M555" s="87"/>
      <c r="N555" s="87"/>
      <c r="O555" s="87"/>
      <c r="P555" s="87"/>
      <c r="Q555" s="87"/>
      <c r="R555" s="87"/>
      <c r="S555" s="87"/>
      <c r="T555" s="87"/>
      <c r="U555" s="175"/>
      <c r="V555" s="87"/>
      <c r="W555" s="87"/>
      <c r="X555" s="87"/>
      <c r="Y555" s="87"/>
      <c r="Z555" s="87"/>
      <c r="AA555" s="87"/>
      <c r="AB555" s="86"/>
      <c r="AC555" s="87"/>
    </row>
    <row x14ac:dyDescent="0.25" r="556" customHeight="1" ht="17.45">
      <c r="A556" s="235">
        <f>A552</f>
        <v>25569.375</v>
      </c>
      <c r="B556" s="186" t="s">
        <v>105</v>
      </c>
      <c r="C556" s="180"/>
      <c r="D556" s="180"/>
      <c r="E556" s="180"/>
      <c r="F556" s="180"/>
      <c r="G556" s="180">
        <f>SUM(C556:F556)</f>
      </c>
      <c r="H556" s="125">
        <v>7000</v>
      </c>
      <c r="I556" s="125">
        <f>G556*H556</f>
      </c>
      <c r="J556" s="125"/>
      <c r="K556" s="125">
        <f>SUM(I556:J556)</f>
      </c>
      <c r="L556" s="229"/>
      <c r="M556" s="87"/>
      <c r="N556" s="87"/>
      <c r="O556" s="87"/>
      <c r="P556" s="87"/>
      <c r="Q556" s="87"/>
      <c r="R556" s="87"/>
      <c r="S556" s="87"/>
      <c r="T556" s="87"/>
      <c r="U556" s="175"/>
      <c r="V556" s="87"/>
      <c r="W556" s="87"/>
      <c r="X556" s="87"/>
      <c r="Y556" s="87"/>
      <c r="Z556" s="87"/>
      <c r="AA556" s="87"/>
      <c r="AB556" s="86"/>
      <c r="AC556" s="87"/>
    </row>
    <row x14ac:dyDescent="0.25" r="557" customHeight="1" ht="17.45">
      <c r="A557" s="235">
        <f>A552</f>
        <v>25569.375</v>
      </c>
      <c r="B557" s="186" t="s">
        <v>23</v>
      </c>
      <c r="C557" s="180"/>
      <c r="D557" s="180"/>
      <c r="E557" s="180"/>
      <c r="F557" s="180"/>
      <c r="G557" s="180">
        <f>SUM(C557:F557)</f>
      </c>
      <c r="H557" s="125">
        <v>6000</v>
      </c>
      <c r="I557" s="125">
        <f>G557*H557</f>
      </c>
      <c r="J557" s="125">
        <f>I557*0.1</f>
      </c>
      <c r="K557" s="125">
        <f>SUM(I557:J557)</f>
      </c>
      <c r="L557" s="229"/>
      <c r="M557" s="87"/>
      <c r="N557" s="87"/>
      <c r="O557" s="87"/>
      <c r="P557" s="87"/>
      <c r="Q557" s="87"/>
      <c r="R557" s="87"/>
      <c r="S557" s="87"/>
      <c r="T557" s="87"/>
      <c r="U557" s="175"/>
      <c r="V557" s="87"/>
      <c r="W557" s="87"/>
      <c r="X557" s="87"/>
      <c r="Y557" s="87"/>
      <c r="Z557" s="87"/>
      <c r="AA557" s="87"/>
      <c r="AB557" s="86"/>
      <c r="AC557" s="87"/>
    </row>
    <row x14ac:dyDescent="0.25" r="558" customHeight="1" ht="17.45">
      <c r="A558" s="235">
        <f>A557</f>
        <v>25569.375</v>
      </c>
      <c r="B558" s="186" t="s">
        <v>40</v>
      </c>
      <c r="C558" s="180"/>
      <c r="D558" s="180"/>
      <c r="E558" s="180"/>
      <c r="F558" s="180"/>
      <c r="G558" s="180">
        <f>SUM(C558:F558)</f>
      </c>
      <c r="H558" s="125">
        <v>6500</v>
      </c>
      <c r="I558" s="125">
        <f>G558*H558</f>
      </c>
      <c r="J558" s="125">
        <f>I558*0.1</f>
      </c>
      <c r="K558" s="125">
        <f>SUM(I558:J558)</f>
      </c>
      <c r="L558" s="229"/>
      <c r="M558" s="87"/>
      <c r="N558" s="87"/>
      <c r="O558" s="87"/>
      <c r="P558" s="87"/>
      <c r="Q558" s="87"/>
      <c r="R558" s="87"/>
      <c r="S558" s="87"/>
      <c r="T558" s="87"/>
      <c r="U558" s="175"/>
      <c r="V558" s="87"/>
      <c r="W558" s="87"/>
      <c r="X558" s="87"/>
      <c r="Y558" s="87"/>
      <c r="Z558" s="87"/>
      <c r="AA558" s="87"/>
      <c r="AB558" s="86"/>
      <c r="AC558" s="87"/>
    </row>
    <row x14ac:dyDescent="0.25" r="559" customHeight="1" ht="17.45">
      <c r="A559" s="235">
        <f>A555</f>
        <v>25569.375</v>
      </c>
      <c r="B559" s="186"/>
      <c r="C559" s="180"/>
      <c r="D559" s="180"/>
      <c r="E559" s="180"/>
      <c r="F559" s="180"/>
      <c r="G559" s="180">
        <f>SUM(C559:F559)</f>
      </c>
      <c r="H559" s="125"/>
      <c r="I559" s="125">
        <f>G559*H559</f>
      </c>
      <c r="J559" s="125">
        <f>I559*0.1</f>
      </c>
      <c r="K559" s="125">
        <f>SUM(I559:J559)</f>
      </c>
      <c r="L559" s="229"/>
      <c r="M559" s="87"/>
      <c r="N559" s="87"/>
      <c r="O559" s="87"/>
      <c r="P559" s="87"/>
      <c r="Q559" s="87"/>
      <c r="R559" s="87"/>
      <c r="S559" s="87"/>
      <c r="T559" s="87"/>
      <c r="U559" s="175"/>
      <c r="V559" s="87"/>
      <c r="W559" s="87"/>
      <c r="X559" s="87"/>
      <c r="Y559" s="87"/>
      <c r="Z559" s="87"/>
      <c r="AA559" s="87"/>
      <c r="AB559" s="86"/>
      <c r="AC559" s="87"/>
    </row>
    <row x14ac:dyDescent="0.25" r="560" customHeight="1" ht="17.45">
      <c r="A560" s="235">
        <f>A555</f>
        <v>25569.375</v>
      </c>
      <c r="B560" s="186"/>
      <c r="C560" s="180"/>
      <c r="D560" s="180"/>
      <c r="E560" s="180"/>
      <c r="F560" s="180"/>
      <c r="G560" s="180">
        <f>SUM(C560:F560)</f>
      </c>
      <c r="H560" s="125"/>
      <c r="I560" s="125">
        <f>G560*H560</f>
      </c>
      <c r="J560" s="125">
        <f>I560*0.1</f>
      </c>
      <c r="K560" s="125">
        <f>SUM(I560:J560)</f>
      </c>
      <c r="L560" s="229"/>
      <c r="M560" s="87"/>
      <c r="N560" s="87"/>
      <c r="O560" s="87"/>
      <c r="P560" s="87"/>
      <c r="Q560" s="87"/>
      <c r="R560" s="87"/>
      <c r="S560" s="87"/>
      <c r="T560" s="87"/>
      <c r="U560" s="175"/>
      <c r="V560" s="87"/>
      <c r="W560" s="87"/>
      <c r="X560" s="87"/>
      <c r="Y560" s="87"/>
      <c r="Z560" s="87"/>
      <c r="AA560" s="87"/>
      <c r="AB560" s="86"/>
      <c r="AC560" s="87"/>
    </row>
    <row x14ac:dyDescent="0.25" r="561" customHeight="1" ht="17.45">
      <c r="A561" s="235">
        <f>A560</f>
        <v>25569.375</v>
      </c>
      <c r="B561" s="179"/>
      <c r="C561" s="180"/>
      <c r="D561" s="180"/>
      <c r="E561" s="180"/>
      <c r="F561" s="180"/>
      <c r="G561" s="180">
        <f>SUM(C561:F561)</f>
      </c>
      <c r="H561" s="125"/>
      <c r="I561" s="125">
        <f>G561*H561</f>
      </c>
      <c r="J561" s="125">
        <v>0</v>
      </c>
      <c r="K561" s="125">
        <f>SUM(I561:J561)</f>
      </c>
      <c r="L561" s="229"/>
      <c r="M561" s="87"/>
      <c r="N561" s="87"/>
      <c r="O561" s="87"/>
      <c r="P561" s="87"/>
      <c r="Q561" s="87"/>
      <c r="R561" s="87"/>
      <c r="S561" s="87"/>
      <c r="T561" s="87"/>
      <c r="U561" s="175"/>
      <c r="V561" s="87"/>
      <c r="W561" s="87"/>
      <c r="X561" s="87"/>
      <c r="Y561" s="87"/>
      <c r="Z561" s="87"/>
      <c r="AA561" s="87"/>
      <c r="AB561" s="86"/>
      <c r="AC561" s="87"/>
    </row>
    <row x14ac:dyDescent="0.25" r="562" customHeight="1" ht="17.45">
      <c r="A562" s="243">
        <f>A561</f>
        <v>25569.375</v>
      </c>
      <c r="B562" s="190" t="s">
        <v>155</v>
      </c>
      <c r="C562" s="191">
        <f>SUM(C516:C561)</f>
      </c>
      <c r="D562" s="191">
        <f>SUM(D516:D561)</f>
      </c>
      <c r="E562" s="191">
        <f>SUM(E516:E561)</f>
      </c>
      <c r="F562" s="191">
        <f>SUM(F516:F561)</f>
      </c>
      <c r="G562" s="191">
        <f>SUM(G516:G561)</f>
      </c>
      <c r="H562" s="191"/>
      <c r="I562" s="191">
        <f>SUM(I516:I561)</f>
      </c>
      <c r="J562" s="191">
        <f>SUM(J516:J561)</f>
      </c>
      <c r="K562" s="191">
        <f>SUM(K516:K561)</f>
      </c>
      <c r="L562" s="229"/>
      <c r="M562" s="87"/>
      <c r="N562" s="87"/>
      <c r="O562" s="87"/>
      <c r="P562" s="87"/>
      <c r="Q562" s="87"/>
      <c r="R562" s="87"/>
      <c r="S562" s="87"/>
      <c r="T562" s="87"/>
      <c r="U562" s="175"/>
      <c r="V562" s="87"/>
      <c r="W562" s="87"/>
      <c r="X562" s="87"/>
      <c r="Y562" s="87"/>
      <c r="Z562" s="87"/>
      <c r="AA562" s="87"/>
      <c r="AB562" s="86"/>
      <c r="AC562" s="87"/>
    </row>
    <row x14ac:dyDescent="0.25" r="563" customHeight="1" ht="17.45">
      <c r="A563" s="235">
        <f>A562</f>
        <v>25569.375</v>
      </c>
      <c r="B563" s="186" t="s">
        <v>113</v>
      </c>
      <c r="C563" s="180"/>
      <c r="D563" s="180"/>
      <c r="E563" s="180"/>
      <c r="F563" s="180"/>
      <c r="G563" s="180">
        <f>SUM(C563:F563)</f>
      </c>
      <c r="H563" s="125">
        <v>6500</v>
      </c>
      <c r="I563" s="125">
        <f>G563*H563</f>
      </c>
      <c r="J563" s="185"/>
      <c r="K563" s="125">
        <f>SUM(I563:J563)</f>
      </c>
      <c r="L563" s="229"/>
      <c r="M563" s="87"/>
      <c r="N563" s="87"/>
      <c r="O563" s="87"/>
      <c r="P563" s="87"/>
      <c r="Q563" s="87"/>
      <c r="R563" s="87"/>
      <c r="S563" s="87"/>
      <c r="T563" s="87"/>
      <c r="U563" s="175"/>
      <c r="V563" s="87"/>
      <c r="W563" s="87"/>
      <c r="X563" s="87"/>
      <c r="Y563" s="87"/>
      <c r="Z563" s="87"/>
      <c r="AA563" s="87"/>
      <c r="AB563" s="86"/>
      <c r="AC563" s="87"/>
    </row>
    <row x14ac:dyDescent="0.25" r="564" customHeight="1" ht="17.45">
      <c r="A564" s="235">
        <f>A563</f>
        <v>25569.375</v>
      </c>
      <c r="B564" s="186" t="s">
        <v>156</v>
      </c>
      <c r="C564" s="180"/>
      <c r="D564" s="180"/>
      <c r="E564" s="180"/>
      <c r="F564" s="180"/>
      <c r="G564" s="180">
        <f>SUM(C564:F564)</f>
      </c>
      <c r="H564" s="125">
        <v>6500</v>
      </c>
      <c r="I564" s="125">
        <f>G564*H564</f>
      </c>
      <c r="J564" s="185"/>
      <c r="K564" s="125">
        <f>SUM(I564:J564)</f>
      </c>
      <c r="L564" s="229"/>
      <c r="M564" s="87"/>
      <c r="N564" s="87"/>
      <c r="O564" s="87"/>
      <c r="P564" s="87"/>
      <c r="Q564" s="87"/>
      <c r="R564" s="87"/>
      <c r="S564" s="87"/>
      <c r="T564" s="87"/>
      <c r="U564" s="175"/>
      <c r="V564" s="87"/>
      <c r="W564" s="87"/>
      <c r="X564" s="87"/>
      <c r="Y564" s="87"/>
      <c r="Z564" s="87"/>
      <c r="AA564" s="87"/>
      <c r="AB564" s="86"/>
      <c r="AC564" s="87"/>
    </row>
    <row x14ac:dyDescent="0.25" r="565" customHeight="1" ht="17.45">
      <c r="A565" s="235">
        <f>A564</f>
        <v>25569.375</v>
      </c>
      <c r="B565" s="186" t="s">
        <v>112</v>
      </c>
      <c r="C565" s="180"/>
      <c r="D565" s="180"/>
      <c r="E565" s="180"/>
      <c r="F565" s="180"/>
      <c r="G565" s="180">
        <f>SUM(C565:F565)</f>
      </c>
      <c r="H565" s="125">
        <v>6900</v>
      </c>
      <c r="I565" s="125">
        <f>G565*H565</f>
      </c>
      <c r="J565" s="185"/>
      <c r="K565" s="125">
        <f>SUM(I565:J565)</f>
      </c>
      <c r="L565" s="229"/>
      <c r="M565" s="87"/>
      <c r="N565" s="87"/>
      <c r="O565" s="87"/>
      <c r="P565" s="87"/>
      <c r="Q565" s="87"/>
      <c r="R565" s="87"/>
      <c r="S565" s="87"/>
      <c r="T565" s="87"/>
      <c r="U565" s="175"/>
      <c r="V565" s="87"/>
      <c r="W565" s="87"/>
      <c r="X565" s="87"/>
      <c r="Y565" s="87"/>
      <c r="Z565" s="87"/>
      <c r="AA565" s="87"/>
      <c r="AB565" s="86"/>
      <c r="AC565" s="87"/>
    </row>
    <row x14ac:dyDescent="0.25" r="566" customHeight="1" ht="17.45">
      <c r="A566" s="235">
        <f>A565</f>
        <v>25569.375</v>
      </c>
      <c r="B566" s="179"/>
      <c r="C566" s="180"/>
      <c r="D566" s="180"/>
      <c r="E566" s="180"/>
      <c r="F566" s="180"/>
      <c r="G566" s="180">
        <f>SUM(C566:F566)</f>
      </c>
      <c r="H566" s="125"/>
      <c r="I566" s="125">
        <f>G566*H566</f>
      </c>
      <c r="J566" s="185"/>
      <c r="K566" s="125">
        <f>SUM(I566:J566)</f>
      </c>
      <c r="L566" s="229"/>
      <c r="M566" s="87"/>
      <c r="N566" s="87"/>
      <c r="O566" s="87"/>
      <c r="P566" s="87"/>
      <c r="Q566" s="87"/>
      <c r="R566" s="87"/>
      <c r="S566" s="87"/>
      <c r="T566" s="87"/>
      <c r="U566" s="175"/>
      <c r="V566" s="87"/>
      <c r="W566" s="87"/>
      <c r="X566" s="87"/>
      <c r="Y566" s="87"/>
      <c r="Z566" s="87"/>
      <c r="AA566" s="87"/>
      <c r="AB566" s="86"/>
      <c r="AC566" s="87"/>
    </row>
    <row x14ac:dyDescent="0.25" r="567" customHeight="1" ht="17.45">
      <c r="A567" s="235">
        <f>A566</f>
        <v>25569.375</v>
      </c>
      <c r="B567" s="179"/>
      <c r="C567" s="180"/>
      <c r="D567" s="180"/>
      <c r="E567" s="180"/>
      <c r="F567" s="180"/>
      <c r="G567" s="180">
        <f>SUM(C567:F567)</f>
      </c>
      <c r="H567" s="125"/>
      <c r="I567" s="125">
        <f>G567*H567</f>
      </c>
      <c r="J567" s="185"/>
      <c r="K567" s="125">
        <f>SUM(I567:J567)</f>
      </c>
      <c r="L567" s="229"/>
      <c r="M567" s="87"/>
      <c r="N567" s="87"/>
      <c r="O567" s="87"/>
      <c r="P567" s="87"/>
      <c r="Q567" s="87"/>
      <c r="R567" s="87"/>
      <c r="S567" s="87"/>
      <c r="T567" s="87"/>
      <c r="U567" s="175"/>
      <c r="V567" s="87"/>
      <c r="W567" s="87"/>
      <c r="X567" s="87"/>
      <c r="Y567" s="87"/>
      <c r="Z567" s="87"/>
      <c r="AA567" s="87"/>
      <c r="AB567" s="86"/>
      <c r="AC567" s="87"/>
    </row>
    <row x14ac:dyDescent="0.25" r="568" customHeight="1" ht="17.45">
      <c r="A568" s="235">
        <f>A567</f>
        <v>25569.375</v>
      </c>
      <c r="B568" s="179"/>
      <c r="C568" s="180"/>
      <c r="D568" s="180"/>
      <c r="E568" s="180"/>
      <c r="F568" s="180"/>
      <c r="G568" s="180">
        <f>SUM(C568:F568)</f>
      </c>
      <c r="H568" s="125"/>
      <c r="I568" s="125">
        <f>G568*H568</f>
      </c>
      <c r="J568" s="185"/>
      <c r="K568" s="125">
        <f>SUM(I568:J568)</f>
      </c>
      <c r="L568" s="229"/>
      <c r="M568" s="87"/>
      <c r="N568" s="87"/>
      <c r="O568" s="87"/>
      <c r="P568" s="87"/>
      <c r="Q568" s="87"/>
      <c r="R568" s="87"/>
      <c r="S568" s="87"/>
      <c r="T568" s="87"/>
      <c r="U568" s="175"/>
      <c r="V568" s="87"/>
      <c r="W568" s="87"/>
      <c r="X568" s="87"/>
      <c r="Y568" s="87"/>
      <c r="Z568" s="87"/>
      <c r="AA568" s="87"/>
      <c r="AB568" s="86"/>
      <c r="AC568" s="87"/>
    </row>
    <row x14ac:dyDescent="0.25" r="569" customHeight="1" ht="17.45">
      <c r="A569" s="235">
        <f>A568</f>
        <v>25569.375</v>
      </c>
      <c r="B569" s="179"/>
      <c r="C569" s="180"/>
      <c r="D569" s="180"/>
      <c r="E569" s="180"/>
      <c r="F569" s="180"/>
      <c r="G569" s="180">
        <f>SUM(C569:F569)</f>
      </c>
      <c r="H569" s="125"/>
      <c r="I569" s="125">
        <f>G569*H569</f>
      </c>
      <c r="J569" s="185"/>
      <c r="K569" s="125">
        <f>SUM(I569:J569)</f>
      </c>
      <c r="L569" s="229"/>
      <c r="M569" s="87"/>
      <c r="N569" s="87"/>
      <c r="O569" s="87"/>
      <c r="P569" s="87"/>
      <c r="Q569" s="87"/>
      <c r="R569" s="87"/>
      <c r="S569" s="87"/>
      <c r="T569" s="87"/>
      <c r="U569" s="175"/>
      <c r="V569" s="87"/>
      <c r="W569" s="87"/>
      <c r="X569" s="87"/>
      <c r="Y569" s="87"/>
      <c r="Z569" s="87"/>
      <c r="AA569" s="87"/>
      <c r="AB569" s="86"/>
      <c r="AC569" s="87"/>
    </row>
    <row x14ac:dyDescent="0.25" r="570" customHeight="1" ht="17.45">
      <c r="A570" s="235">
        <f>A569</f>
        <v>25569.375</v>
      </c>
      <c r="B570" s="179"/>
      <c r="C570" s="180"/>
      <c r="D570" s="180"/>
      <c r="E570" s="180"/>
      <c r="F570" s="180"/>
      <c r="G570" s="180">
        <f>SUM(C570:F570)</f>
      </c>
      <c r="H570" s="125"/>
      <c r="I570" s="125">
        <f>G570*H570</f>
      </c>
      <c r="J570" s="185"/>
      <c r="K570" s="125">
        <f>SUM(I570:J570)</f>
      </c>
      <c r="L570" s="229"/>
      <c r="M570" s="87"/>
      <c r="N570" s="87"/>
      <c r="O570" s="87"/>
      <c r="P570" s="87"/>
      <c r="Q570" s="87"/>
      <c r="R570" s="87"/>
      <c r="S570" s="87"/>
      <c r="T570" s="87"/>
      <c r="U570" s="175"/>
      <c r="V570" s="87"/>
      <c r="W570" s="87"/>
      <c r="X570" s="87"/>
      <c r="Y570" s="87"/>
      <c r="Z570" s="87"/>
      <c r="AA570" s="87"/>
      <c r="AB570" s="86"/>
      <c r="AC570" s="87"/>
    </row>
    <row x14ac:dyDescent="0.25" r="571" customHeight="1" ht="17.45">
      <c r="A571" s="243">
        <f>A570</f>
        <v>25569.375</v>
      </c>
      <c r="B571" s="190" t="s">
        <v>157</v>
      </c>
      <c r="C571" s="191">
        <f>SUM(C563:C570)</f>
      </c>
      <c r="D571" s="191">
        <f>SUM(D563:D570)</f>
      </c>
      <c r="E571" s="191">
        <f>SUM(E563:E570)</f>
      </c>
      <c r="F571" s="191">
        <f>SUM(F563:F570)</f>
      </c>
      <c r="G571" s="191">
        <f>SUM(G563:G570)</f>
      </c>
      <c r="H571" s="201"/>
      <c r="I571" s="201">
        <f>SUM(I563:I570)</f>
      </c>
      <c r="J571" s="201"/>
      <c r="K571" s="202">
        <f>SUM(K563:K570)</f>
      </c>
      <c r="L571" s="229"/>
      <c r="M571" s="87"/>
      <c r="N571" s="87"/>
      <c r="O571" s="87"/>
      <c r="P571" s="87"/>
      <c r="Q571" s="87"/>
      <c r="R571" s="87"/>
      <c r="S571" s="87"/>
      <c r="T571" s="87"/>
      <c r="U571" s="175"/>
      <c r="V571" s="87"/>
      <c r="W571" s="87"/>
      <c r="X571" s="87"/>
      <c r="Y571" s="87"/>
      <c r="Z571" s="87"/>
      <c r="AA571" s="87"/>
      <c r="AB571" s="86"/>
      <c r="AC571" s="87"/>
    </row>
    <row x14ac:dyDescent="0.25" r="572" customHeight="1" ht="17.25" hidden="1">
      <c r="A572" s="226" t="s">
        <v>128</v>
      </c>
      <c r="B572" s="173" t="s">
        <v>2</v>
      </c>
      <c r="C572" s="174" t="s">
        <v>129</v>
      </c>
      <c r="D572" s="174" t="s">
        <v>130</v>
      </c>
      <c r="E572" s="174" t="s">
        <v>131</v>
      </c>
      <c r="F572" s="174" t="s">
        <v>132</v>
      </c>
      <c r="G572" s="174" t="s">
        <v>133</v>
      </c>
      <c r="H572" s="174" t="s">
        <v>7</v>
      </c>
      <c r="I572" s="174" t="s">
        <v>134</v>
      </c>
      <c r="J572" s="174" t="s">
        <v>90</v>
      </c>
      <c r="K572" s="174" t="s">
        <v>135</v>
      </c>
      <c r="L572" s="229"/>
      <c r="M572" s="87"/>
      <c r="N572" s="87"/>
      <c r="O572" s="87"/>
      <c r="P572" s="87"/>
      <c r="Q572" s="87"/>
      <c r="R572" s="87"/>
      <c r="S572" s="87"/>
      <c r="T572" s="87"/>
      <c r="U572" s="175"/>
      <c r="V572" s="87"/>
      <c r="W572" s="87"/>
      <c r="X572" s="87"/>
      <c r="Y572" s="87"/>
      <c r="Z572" s="87"/>
      <c r="AA572" s="87"/>
      <c r="AB572" s="86"/>
      <c r="AC572" s="87"/>
    </row>
    <row x14ac:dyDescent="0.25" r="573" customHeight="1" ht="17.45">
      <c r="A573" s="235">
        <f>A571+1</f>
        <v>25569.375</v>
      </c>
      <c r="B573" s="179" t="s">
        <v>46</v>
      </c>
      <c r="C573" s="183" t="s">
        <v>14</v>
      </c>
      <c r="D573" s="180">
        <v>14</v>
      </c>
      <c r="E573" s="180">
        <v>6</v>
      </c>
      <c r="F573" s="180"/>
      <c r="G573" s="180">
        <f>SUM(C573:F573)</f>
      </c>
      <c r="H573" s="237">
        <v>5500</v>
      </c>
      <c r="I573" s="125">
        <f>G573*H573</f>
      </c>
      <c r="J573" s="125">
        <f>I573*0.1</f>
      </c>
      <c r="K573" s="125">
        <f>SUM(I573:J573)</f>
      </c>
      <c r="L573" s="229"/>
      <c r="M573" s="87"/>
      <c r="N573" s="87"/>
      <c r="O573" s="87"/>
      <c r="P573" s="87"/>
      <c r="Q573" s="87"/>
      <c r="R573" s="87"/>
      <c r="S573" s="87"/>
      <c r="T573" s="87"/>
      <c r="U573" s="175"/>
      <c r="V573" s="87"/>
      <c r="W573" s="87"/>
      <c r="X573" s="87"/>
      <c r="Y573" s="87"/>
      <c r="Z573" s="87"/>
      <c r="AA573" s="87"/>
      <c r="AB573" s="86"/>
      <c r="AC573" s="87"/>
    </row>
    <row x14ac:dyDescent="0.25" r="574" customHeight="1" ht="17.45">
      <c r="A574" s="235">
        <f>A573</f>
        <v>25569.375</v>
      </c>
      <c r="B574" s="179" t="s">
        <v>137</v>
      </c>
      <c r="C574" s="180"/>
      <c r="D574" s="180">
        <v>100</v>
      </c>
      <c r="E574" s="180">
        <v>12</v>
      </c>
      <c r="F574" s="180">
        <v>17</v>
      </c>
      <c r="G574" s="180">
        <f>SUM(C574:F574)</f>
      </c>
      <c r="H574" s="237">
        <v>4500</v>
      </c>
      <c r="I574" s="125">
        <f>G574*H574</f>
      </c>
      <c r="J574" s="125">
        <f>I574*0.1</f>
      </c>
      <c r="K574" s="125">
        <f>SUM(I574:J574)</f>
      </c>
      <c r="L574" s="229"/>
      <c r="M574" s="87"/>
      <c r="N574" s="87"/>
      <c r="O574" s="87"/>
      <c r="P574" s="87"/>
      <c r="Q574" s="87"/>
      <c r="R574" s="87"/>
      <c r="S574" s="87"/>
      <c r="T574" s="87"/>
      <c r="U574" s="175"/>
      <c r="V574" s="87"/>
      <c r="W574" s="87"/>
      <c r="X574" s="87"/>
      <c r="Y574" s="87"/>
      <c r="Z574" s="87"/>
      <c r="AA574" s="87"/>
      <c r="AB574" s="86"/>
      <c r="AC574" s="87"/>
    </row>
    <row x14ac:dyDescent="0.25" r="575" customHeight="1" ht="17.45">
      <c r="A575" s="235">
        <f>A574</f>
        <v>25569.375</v>
      </c>
      <c r="B575" s="179" t="s">
        <v>178</v>
      </c>
      <c r="C575" s="180"/>
      <c r="D575" s="180">
        <v>32</v>
      </c>
      <c r="E575" s="180"/>
      <c r="F575" s="180"/>
      <c r="G575" s="180">
        <f>SUBTOTAL(9,C575:F575)</f>
      </c>
      <c r="H575" s="182">
        <v>5000</v>
      </c>
      <c r="I575" s="125">
        <f>G575*H575</f>
      </c>
      <c r="J575" s="125">
        <f>I575*0.1</f>
      </c>
      <c r="K575" s="125">
        <f>SUM(I575:J575)</f>
      </c>
      <c r="L575" s="229"/>
      <c r="M575" s="87"/>
      <c r="N575" s="87"/>
      <c r="O575" s="87"/>
      <c r="P575" s="87"/>
      <c r="Q575" s="87"/>
      <c r="R575" s="87"/>
      <c r="S575" s="87"/>
      <c r="T575" s="87"/>
      <c r="U575" s="175"/>
      <c r="V575" s="87"/>
      <c r="W575" s="87"/>
      <c r="X575" s="87"/>
      <c r="Y575" s="87"/>
      <c r="Z575" s="87"/>
      <c r="AA575" s="87"/>
      <c r="AB575" s="86"/>
      <c r="AC575" s="87"/>
    </row>
    <row x14ac:dyDescent="0.25" r="576" customHeight="1" ht="17.45">
      <c r="A576" s="235">
        <f>A575</f>
        <v>25569.375</v>
      </c>
      <c r="B576" s="179" t="s">
        <v>13</v>
      </c>
      <c r="C576" s="180"/>
      <c r="D576" s="180">
        <v>12</v>
      </c>
      <c r="E576" s="180">
        <v>4</v>
      </c>
      <c r="F576" s="180"/>
      <c r="G576" s="180">
        <f>SUM(C576:F576)</f>
      </c>
      <c r="H576" s="125">
        <v>6000</v>
      </c>
      <c r="I576" s="125">
        <f>G576*H576</f>
      </c>
      <c r="J576" s="125">
        <f>I576*0.1</f>
      </c>
      <c r="K576" s="125">
        <f>SUM(I576:J576)</f>
      </c>
      <c r="L576" s="229"/>
      <c r="M576" s="87"/>
      <c r="N576" s="87"/>
      <c r="O576" s="87"/>
      <c r="P576" s="87"/>
      <c r="Q576" s="87"/>
      <c r="R576" s="87"/>
      <c r="S576" s="87"/>
      <c r="T576" s="87"/>
      <c r="U576" s="175"/>
      <c r="V576" s="87"/>
      <c r="W576" s="87"/>
      <c r="X576" s="87"/>
      <c r="Y576" s="87"/>
      <c r="Z576" s="87"/>
      <c r="AA576" s="87"/>
      <c r="AB576" s="86"/>
      <c r="AC576" s="87"/>
    </row>
    <row x14ac:dyDescent="0.25" r="577" customHeight="1" ht="17.45">
      <c r="A577" s="235">
        <f>A576</f>
        <v>25569.375</v>
      </c>
      <c r="B577" s="179" t="s">
        <v>58</v>
      </c>
      <c r="C577" s="183" t="s">
        <v>14</v>
      </c>
      <c r="D577" s="180">
        <v>15</v>
      </c>
      <c r="E577" s="180">
        <v>7</v>
      </c>
      <c r="F577" s="180"/>
      <c r="G577" s="180">
        <f>SUM(C577:F577)</f>
      </c>
      <c r="H577" s="182">
        <v>5500</v>
      </c>
      <c r="I577" s="125">
        <f>G577*H577</f>
      </c>
      <c r="J577" s="125">
        <f>I577*0.1</f>
      </c>
      <c r="K577" s="125">
        <f>SUM(I577:J577)</f>
      </c>
      <c r="L577" s="229"/>
      <c r="M577" s="87"/>
      <c r="N577" s="87"/>
      <c r="O577" s="87"/>
      <c r="P577" s="87"/>
      <c r="Q577" s="87"/>
      <c r="R577" s="87"/>
      <c r="S577" s="87"/>
      <c r="T577" s="87"/>
      <c r="U577" s="175"/>
      <c r="V577" s="87"/>
      <c r="W577" s="87"/>
      <c r="X577" s="87"/>
      <c r="Y577" s="87"/>
      <c r="Z577" s="87"/>
      <c r="AA577" s="87"/>
      <c r="AB577" s="86"/>
      <c r="AC577" s="87"/>
    </row>
    <row x14ac:dyDescent="0.25" r="578" customHeight="1" ht="17.45">
      <c r="A578" s="235">
        <f>A577</f>
        <v>25569.375</v>
      </c>
      <c r="B578" s="179" t="s">
        <v>147</v>
      </c>
      <c r="C578" s="183"/>
      <c r="D578" s="180">
        <v>40</v>
      </c>
      <c r="E578" s="180">
        <v>25</v>
      </c>
      <c r="F578" s="180">
        <v>16</v>
      </c>
      <c r="G578" s="180">
        <f>SUM(C578:F578)</f>
      </c>
      <c r="H578" s="125">
        <v>5000</v>
      </c>
      <c r="I578" s="125">
        <f>G578*H578</f>
      </c>
      <c r="J578" s="125">
        <f>I578*0.1</f>
      </c>
      <c r="K578" s="125">
        <f>SUM(I578:J578)</f>
      </c>
      <c r="L578" s="229"/>
      <c r="M578" s="87"/>
      <c r="N578" s="87"/>
      <c r="O578" s="87"/>
      <c r="P578" s="87"/>
      <c r="Q578" s="87"/>
      <c r="R578" s="87"/>
      <c r="S578" s="87"/>
      <c r="T578" s="87"/>
      <c r="U578" s="175"/>
      <c r="V578" s="87"/>
      <c r="W578" s="87"/>
      <c r="X578" s="87"/>
      <c r="Y578" s="87"/>
      <c r="Z578" s="87"/>
      <c r="AA578" s="87"/>
      <c r="AB578" s="86"/>
      <c r="AC578" s="87"/>
    </row>
    <row x14ac:dyDescent="0.25" r="579" customHeight="1" ht="17.45">
      <c r="A579" s="235">
        <f>A578</f>
        <v>25569.375</v>
      </c>
      <c r="B579" s="179" t="s">
        <v>27</v>
      </c>
      <c r="C579" s="180"/>
      <c r="D579" s="180">
        <v>10</v>
      </c>
      <c r="E579" s="180">
        <v>10</v>
      </c>
      <c r="F579" s="180"/>
      <c r="G579" s="180">
        <f>SUM(C579:F579)</f>
      </c>
      <c r="H579" s="125">
        <v>5500</v>
      </c>
      <c r="I579" s="125">
        <f>G579*H579</f>
      </c>
      <c r="J579" s="125">
        <f>I579*0.1</f>
      </c>
      <c r="K579" s="125">
        <f>SUM(I579:J579)</f>
      </c>
      <c r="L579" s="229"/>
      <c r="M579" s="87"/>
      <c r="N579" s="87"/>
      <c r="O579" s="87"/>
      <c r="P579" s="87"/>
      <c r="Q579" s="87"/>
      <c r="R579" s="87"/>
      <c r="S579" s="87"/>
      <c r="T579" s="87"/>
      <c r="U579" s="175"/>
      <c r="V579" s="87"/>
      <c r="W579" s="87"/>
      <c r="X579" s="87"/>
      <c r="Y579" s="87"/>
      <c r="Z579" s="87"/>
      <c r="AA579" s="87"/>
      <c r="AB579" s="86"/>
      <c r="AC579" s="87"/>
    </row>
    <row x14ac:dyDescent="0.25" r="580" customHeight="1" ht="17.45">
      <c r="A580" s="235">
        <f>A579</f>
        <v>25569.375</v>
      </c>
      <c r="B580" s="179" t="s">
        <v>20</v>
      </c>
      <c r="C580" s="180"/>
      <c r="D580" s="180">
        <v>61</v>
      </c>
      <c r="E580" s="180">
        <v>15</v>
      </c>
      <c r="F580" s="180"/>
      <c r="G580" s="180">
        <f>SUM(C580:F580)</f>
      </c>
      <c r="H580" s="237">
        <v>5500</v>
      </c>
      <c r="I580" s="125">
        <f>G580*H580</f>
      </c>
      <c r="J580" s="125">
        <f>I580*0.1</f>
      </c>
      <c r="K580" s="125">
        <f>SUM(I580:J580)</f>
      </c>
      <c r="L580" s="229"/>
      <c r="M580" s="87"/>
      <c r="N580" s="87"/>
      <c r="O580" s="87"/>
      <c r="P580" s="87"/>
      <c r="Q580" s="87"/>
      <c r="R580" s="87"/>
      <c r="S580" s="87"/>
      <c r="T580" s="87"/>
      <c r="U580" s="175"/>
      <c r="V580" s="87"/>
      <c r="W580" s="87"/>
      <c r="X580" s="87"/>
      <c r="Y580" s="87"/>
      <c r="Z580" s="87"/>
      <c r="AA580" s="87"/>
      <c r="AB580" s="86"/>
      <c r="AC580" s="87"/>
    </row>
    <row x14ac:dyDescent="0.25" r="581" customHeight="1" ht="17.45">
      <c r="A581" s="235">
        <f>A580</f>
        <v>25569.375</v>
      </c>
      <c r="B581" s="179" t="s">
        <v>31</v>
      </c>
      <c r="C581" s="180"/>
      <c r="D581" s="180">
        <v>25</v>
      </c>
      <c r="E581" s="180"/>
      <c r="F581" s="180"/>
      <c r="G581" s="180">
        <f>SUM(C581:F581)</f>
      </c>
      <c r="H581" s="125">
        <v>6000</v>
      </c>
      <c r="I581" s="125">
        <f>G581*H581</f>
      </c>
      <c r="J581" s="125">
        <f>I581*0.1</f>
      </c>
      <c r="K581" s="125">
        <f>SUM(I581:J581)</f>
      </c>
      <c r="L581" s="229"/>
      <c r="M581" s="87"/>
      <c r="N581" s="87"/>
      <c r="O581" s="87"/>
      <c r="P581" s="87"/>
      <c r="Q581" s="87"/>
      <c r="R581" s="87"/>
      <c r="S581" s="87"/>
      <c r="T581" s="87"/>
      <c r="U581" s="175"/>
      <c r="V581" s="87"/>
      <c r="W581" s="87"/>
      <c r="X581" s="87"/>
      <c r="Y581" s="87"/>
      <c r="Z581" s="87"/>
      <c r="AA581" s="87"/>
      <c r="AB581" s="86"/>
      <c r="AC581" s="87"/>
    </row>
    <row x14ac:dyDescent="0.25" r="582" customHeight="1" ht="17.45">
      <c r="A582" s="235">
        <f>A581</f>
        <v>25569.375</v>
      </c>
      <c r="B582" s="179" t="s">
        <v>71</v>
      </c>
      <c r="C582" s="180"/>
      <c r="D582" s="180">
        <v>25</v>
      </c>
      <c r="E582" s="180"/>
      <c r="F582" s="180"/>
      <c r="G582" s="180">
        <f>SUM(C582:F582)</f>
      </c>
      <c r="H582" s="125">
        <v>6000</v>
      </c>
      <c r="I582" s="125">
        <f>G582*H582</f>
      </c>
      <c r="J582" s="125">
        <f>I582*0.1</f>
      </c>
      <c r="K582" s="125">
        <f>SUM(I582:J582)</f>
      </c>
      <c r="L582" s="229"/>
      <c r="M582" s="87"/>
      <c r="N582" s="87"/>
      <c r="O582" s="87"/>
      <c r="P582" s="87"/>
      <c r="Q582" s="87"/>
      <c r="R582" s="87"/>
      <c r="S582" s="87"/>
      <c r="T582" s="87"/>
      <c r="U582" s="175"/>
      <c r="V582" s="87"/>
      <c r="W582" s="87"/>
      <c r="X582" s="87"/>
      <c r="Y582" s="87"/>
      <c r="Z582" s="87"/>
      <c r="AA582" s="87"/>
      <c r="AB582" s="86"/>
      <c r="AC582" s="87"/>
    </row>
    <row x14ac:dyDescent="0.25" r="583" customHeight="1" ht="17.45">
      <c r="A583" s="235">
        <f>A582</f>
        <v>25569.375</v>
      </c>
      <c r="B583" s="184" t="s">
        <v>49</v>
      </c>
      <c r="C583" s="180"/>
      <c r="D583" s="180">
        <v>13</v>
      </c>
      <c r="E583" s="180">
        <v>10</v>
      </c>
      <c r="F583" s="180">
        <v>6</v>
      </c>
      <c r="G583" s="180">
        <f>SUM(C583:F583)</f>
      </c>
      <c r="H583" s="182">
        <v>6000</v>
      </c>
      <c r="I583" s="125">
        <f>G583*H583</f>
      </c>
      <c r="J583" s="125">
        <f>I583*0.1</f>
      </c>
      <c r="K583" s="125">
        <f>SUM(I583:J583)</f>
      </c>
      <c r="L583" s="229"/>
      <c r="M583" s="87"/>
      <c r="N583" s="87"/>
      <c r="O583" s="87"/>
      <c r="P583" s="87"/>
      <c r="Q583" s="87"/>
      <c r="R583" s="87"/>
      <c r="S583" s="87"/>
      <c r="T583" s="87"/>
      <c r="U583" s="175"/>
      <c r="V583" s="87"/>
      <c r="W583" s="87"/>
      <c r="X583" s="87"/>
      <c r="Y583" s="87"/>
      <c r="Z583" s="87"/>
      <c r="AA583" s="87"/>
      <c r="AB583" s="86"/>
      <c r="AC583" s="87"/>
    </row>
    <row x14ac:dyDescent="0.25" r="584" customHeight="1" ht="17.45">
      <c r="A584" s="235">
        <f>A583</f>
        <v>25569.375</v>
      </c>
      <c r="B584" s="179" t="s">
        <v>9</v>
      </c>
      <c r="C584" s="180"/>
      <c r="D584" s="180">
        <v>35</v>
      </c>
      <c r="E584" s="180"/>
      <c r="F584" s="180"/>
      <c r="G584" s="180">
        <f>SUM(C584:F584)</f>
      </c>
      <c r="H584" s="125">
        <v>6000</v>
      </c>
      <c r="I584" s="125">
        <f>G584*H584</f>
      </c>
      <c r="J584" s="125">
        <f>I584*0.1</f>
      </c>
      <c r="K584" s="125">
        <f>SUM(I584:J584)</f>
      </c>
      <c r="L584" s="229"/>
      <c r="M584" s="87"/>
      <c r="N584" s="87"/>
      <c r="O584" s="87"/>
      <c r="P584" s="87"/>
      <c r="Q584" s="87"/>
      <c r="R584" s="87"/>
      <c r="S584" s="87"/>
      <c r="T584" s="87"/>
      <c r="U584" s="175"/>
      <c r="V584" s="87"/>
      <c r="W584" s="87"/>
      <c r="X584" s="87"/>
      <c r="Y584" s="87"/>
      <c r="Z584" s="87"/>
      <c r="AA584" s="87"/>
      <c r="AB584" s="86"/>
      <c r="AC584" s="87"/>
    </row>
    <row x14ac:dyDescent="0.25" r="585" customHeight="1" ht="17.45">
      <c r="A585" s="235">
        <f>A584</f>
        <v>25569.375</v>
      </c>
      <c r="B585" s="179" t="s">
        <v>78</v>
      </c>
      <c r="C585" s="180"/>
      <c r="D585" s="180">
        <v>15</v>
      </c>
      <c r="E585" s="180"/>
      <c r="F585" s="180"/>
      <c r="G585" s="180">
        <f>SUM(C585:F585)</f>
      </c>
      <c r="H585" s="125">
        <v>6500</v>
      </c>
      <c r="I585" s="125">
        <f>G585*H585</f>
      </c>
      <c r="J585" s="125">
        <f>I585*0.1</f>
      </c>
      <c r="K585" s="125">
        <f>SUM(I585:J585)</f>
      </c>
      <c r="L585" s="229"/>
      <c r="M585" s="87"/>
      <c r="N585" s="87"/>
      <c r="O585" s="87"/>
      <c r="P585" s="87"/>
      <c r="Q585" s="87"/>
      <c r="R585" s="87"/>
      <c r="S585" s="87"/>
      <c r="T585" s="87"/>
      <c r="U585" s="175"/>
      <c r="V585" s="87"/>
      <c r="W585" s="87"/>
      <c r="X585" s="87"/>
      <c r="Y585" s="87"/>
      <c r="Z585" s="87"/>
      <c r="AA585" s="87"/>
      <c r="AB585" s="86"/>
      <c r="AC585" s="87"/>
    </row>
    <row x14ac:dyDescent="0.25" r="586" customHeight="1" ht="17.45">
      <c r="A586" s="235">
        <f>A585</f>
        <v>25569.375</v>
      </c>
      <c r="B586" s="179" t="s">
        <v>55</v>
      </c>
      <c r="C586" s="180"/>
      <c r="D586" s="180">
        <v>10</v>
      </c>
      <c r="E586" s="180"/>
      <c r="F586" s="180"/>
      <c r="G586" s="180">
        <f>SUM(C586:F586)</f>
      </c>
      <c r="H586" s="125">
        <v>6500</v>
      </c>
      <c r="I586" s="125">
        <f>G586*H586</f>
      </c>
      <c r="J586" s="125">
        <f>I586*0.1</f>
      </c>
      <c r="K586" s="125">
        <f>SUM(I586:J586)</f>
      </c>
      <c r="L586" s="229"/>
      <c r="M586" s="87"/>
      <c r="N586" s="87"/>
      <c r="O586" s="87"/>
      <c r="P586" s="87"/>
      <c r="Q586" s="87"/>
      <c r="R586" s="87"/>
      <c r="S586" s="87"/>
      <c r="T586" s="87"/>
      <c r="U586" s="175"/>
      <c r="V586" s="87"/>
      <c r="W586" s="87"/>
      <c r="X586" s="87"/>
      <c r="Y586" s="87"/>
      <c r="Z586" s="87"/>
      <c r="AA586" s="87"/>
      <c r="AB586" s="86"/>
      <c r="AC586" s="87"/>
    </row>
    <row x14ac:dyDescent="0.25" r="587" customHeight="1" ht="17.45">
      <c r="A587" s="235">
        <f>A586</f>
        <v>25569.375</v>
      </c>
      <c r="B587" s="179" t="s">
        <v>80</v>
      </c>
      <c r="C587" s="180"/>
      <c r="D587" s="180">
        <v>23</v>
      </c>
      <c r="E587" s="180"/>
      <c r="F587" s="180"/>
      <c r="G587" s="180">
        <f>SUM(C587:F587)</f>
      </c>
      <c r="H587" s="125">
        <v>6000</v>
      </c>
      <c r="I587" s="125">
        <f>G587*H587</f>
      </c>
      <c r="J587" s="185"/>
      <c r="K587" s="125">
        <f>SUM(I587:J587)</f>
      </c>
      <c r="L587" s="229"/>
      <c r="M587" s="87"/>
      <c r="N587" s="87"/>
      <c r="O587" s="87"/>
      <c r="P587" s="87"/>
      <c r="Q587" s="87"/>
      <c r="R587" s="87"/>
      <c r="S587" s="87"/>
      <c r="T587" s="87"/>
      <c r="U587" s="175"/>
      <c r="V587" s="87"/>
      <c r="W587" s="87"/>
      <c r="X587" s="87"/>
      <c r="Y587" s="87"/>
      <c r="Z587" s="87"/>
      <c r="AA587" s="87"/>
      <c r="AB587" s="86"/>
      <c r="AC587" s="87"/>
    </row>
    <row x14ac:dyDescent="0.25" r="588" customHeight="1" ht="17.45">
      <c r="A588" s="235">
        <f>A587</f>
        <v>25569.375</v>
      </c>
      <c r="B588" s="179" t="s">
        <v>67</v>
      </c>
      <c r="C588" s="180"/>
      <c r="D588" s="180">
        <v>7</v>
      </c>
      <c r="E588" s="180"/>
      <c r="F588" s="180"/>
      <c r="G588" s="180">
        <f>SUM(C588:F588)</f>
      </c>
      <c r="H588" s="182">
        <v>5500</v>
      </c>
      <c r="I588" s="125">
        <f>G588*H588</f>
      </c>
      <c r="J588" s="125">
        <f>I588*0.1</f>
      </c>
      <c r="K588" s="125">
        <f>SUM(I588:J588)</f>
      </c>
      <c r="L588" s="229"/>
      <c r="M588" s="87"/>
      <c r="N588" s="87"/>
      <c r="O588" s="87"/>
      <c r="P588" s="87"/>
      <c r="Q588" s="87"/>
      <c r="R588" s="87"/>
      <c r="S588" s="87"/>
      <c r="T588" s="87"/>
      <c r="U588" s="175"/>
      <c r="V588" s="87"/>
      <c r="W588" s="87"/>
      <c r="X588" s="87"/>
      <c r="Y588" s="87"/>
      <c r="Z588" s="87"/>
      <c r="AA588" s="87"/>
      <c r="AB588" s="86"/>
      <c r="AC588" s="87"/>
    </row>
    <row x14ac:dyDescent="0.25" r="589" customHeight="1" ht="17.45">
      <c r="A589" s="235">
        <f>A588</f>
        <v>25569.375</v>
      </c>
      <c r="B589" s="186" t="s">
        <v>74</v>
      </c>
      <c r="C589" s="180"/>
      <c r="D589" s="180">
        <v>27</v>
      </c>
      <c r="E589" s="180">
        <v>22</v>
      </c>
      <c r="F589" s="180">
        <v>5</v>
      </c>
      <c r="G589" s="180">
        <f>SUM(C589:F589)</f>
      </c>
      <c r="H589" s="187">
        <v>5000</v>
      </c>
      <c r="I589" s="125">
        <f>G589*H589</f>
      </c>
      <c r="J589" s="125">
        <f>I589*0.1</f>
      </c>
      <c r="K589" s="125">
        <f>SUM(I589:J589)</f>
      </c>
      <c r="L589" s="229"/>
      <c r="M589" s="87"/>
      <c r="N589" s="87"/>
      <c r="O589" s="87"/>
      <c r="P589" s="87"/>
      <c r="Q589" s="87"/>
      <c r="R589" s="87"/>
      <c r="S589" s="87"/>
      <c r="T589" s="87"/>
      <c r="U589" s="175"/>
      <c r="V589" s="87"/>
      <c r="W589" s="87"/>
      <c r="X589" s="87"/>
      <c r="Y589" s="87"/>
      <c r="Z589" s="87"/>
      <c r="AA589" s="87"/>
      <c r="AB589" s="86"/>
      <c r="AC589" s="87"/>
    </row>
    <row x14ac:dyDescent="0.25" r="590" customHeight="1" ht="17.45">
      <c r="A590" s="235">
        <f>A589</f>
        <v>25569.375</v>
      </c>
      <c r="B590" s="179" t="s">
        <v>11</v>
      </c>
      <c r="C590" s="180"/>
      <c r="D590" s="180">
        <v>13</v>
      </c>
      <c r="E590" s="180">
        <v>7</v>
      </c>
      <c r="F590" s="180"/>
      <c r="G590" s="180">
        <f>SUM(C590:F590)</f>
      </c>
      <c r="H590" s="125">
        <v>6000</v>
      </c>
      <c r="I590" s="125">
        <f>G590*H590</f>
      </c>
      <c r="J590" s="125">
        <f>I590*0.1</f>
      </c>
      <c r="K590" s="125">
        <f>SUM(I590:J590)</f>
      </c>
      <c r="L590" s="229"/>
      <c r="M590" s="87"/>
      <c r="N590" s="87"/>
      <c r="O590" s="87"/>
      <c r="P590" s="87"/>
      <c r="Q590" s="87"/>
      <c r="R590" s="87"/>
      <c r="S590" s="87"/>
      <c r="T590" s="87"/>
      <c r="U590" s="175"/>
      <c r="V590" s="87"/>
      <c r="W590" s="87"/>
      <c r="X590" s="87"/>
      <c r="Y590" s="87"/>
      <c r="Z590" s="87"/>
      <c r="AA590" s="87"/>
      <c r="AB590" s="86"/>
      <c r="AC590" s="87"/>
    </row>
    <row x14ac:dyDescent="0.25" r="591" customHeight="1" ht="17.45">
      <c r="A591" s="235">
        <f>A590</f>
        <v>25569.375</v>
      </c>
      <c r="B591" s="179" t="s">
        <v>22</v>
      </c>
      <c r="C591" s="180"/>
      <c r="D591" s="180">
        <v>37</v>
      </c>
      <c r="E591" s="180"/>
      <c r="F591" s="180"/>
      <c r="G591" s="180">
        <f>SUM(C591:F591)</f>
      </c>
      <c r="H591" s="182">
        <v>4800</v>
      </c>
      <c r="I591" s="125">
        <f>G591*H591</f>
      </c>
      <c r="J591" s="125">
        <f>I591*0.1</f>
      </c>
      <c r="K591" s="125">
        <f>SUM(I591:J591)</f>
      </c>
      <c r="L591" s="229"/>
      <c r="M591" s="87"/>
      <c r="N591" s="87"/>
      <c r="O591" s="87"/>
      <c r="P591" s="87"/>
      <c r="Q591" s="87"/>
      <c r="R591" s="87"/>
      <c r="S591" s="87"/>
      <c r="T591" s="87"/>
      <c r="U591" s="175"/>
      <c r="V591" s="87"/>
      <c r="W591" s="87"/>
      <c r="X591" s="87"/>
      <c r="Y591" s="87"/>
      <c r="Z591" s="87"/>
      <c r="AA591" s="87"/>
      <c r="AB591" s="86"/>
      <c r="AC591" s="87"/>
    </row>
    <row x14ac:dyDescent="0.25" r="592" customHeight="1" ht="17.45">
      <c r="A592" s="235">
        <f>A591</f>
        <v>25569.375</v>
      </c>
      <c r="B592" s="186" t="s">
        <v>84</v>
      </c>
      <c r="C592" s="180"/>
      <c r="D592" s="180">
        <v>16</v>
      </c>
      <c r="E592" s="180">
        <v>9</v>
      </c>
      <c r="F592" s="180"/>
      <c r="G592" s="180">
        <f>SUM(C592:F592)</f>
      </c>
      <c r="H592" s="182">
        <v>4800</v>
      </c>
      <c r="I592" s="125">
        <f>G592*H592</f>
      </c>
      <c r="J592" s="125">
        <f>I592*0.1</f>
      </c>
      <c r="K592" s="125">
        <f>SUM(I592:J592)</f>
      </c>
      <c r="L592" s="229"/>
      <c r="M592" s="87"/>
      <c r="N592" s="87"/>
      <c r="O592" s="87"/>
      <c r="P592" s="87"/>
      <c r="Q592" s="87"/>
      <c r="R592" s="87"/>
      <c r="S592" s="87"/>
      <c r="T592" s="87"/>
      <c r="U592" s="175"/>
      <c r="V592" s="87"/>
      <c r="W592" s="87"/>
      <c r="X592" s="87"/>
      <c r="Y592" s="87"/>
      <c r="Z592" s="87"/>
      <c r="AA592" s="87"/>
      <c r="AB592" s="86"/>
      <c r="AC592" s="87"/>
    </row>
    <row x14ac:dyDescent="0.25" r="593" customHeight="1" ht="17.45">
      <c r="A593" s="235">
        <f>A592</f>
        <v>25569.375</v>
      </c>
      <c r="B593" s="179" t="s">
        <v>17</v>
      </c>
      <c r="C593" s="180"/>
      <c r="D593" s="180">
        <v>37</v>
      </c>
      <c r="E593" s="180">
        <v>12</v>
      </c>
      <c r="F593" s="180"/>
      <c r="G593" s="180">
        <f>SUM(C593:F593)</f>
      </c>
      <c r="H593" s="125">
        <v>6000</v>
      </c>
      <c r="I593" s="125">
        <f>G593*H593</f>
      </c>
      <c r="J593" s="185"/>
      <c r="K593" s="125">
        <f>SUM(I593:J593)</f>
      </c>
      <c r="L593" s="229"/>
      <c r="M593" s="87"/>
      <c r="N593" s="87"/>
      <c r="O593" s="87"/>
      <c r="P593" s="87"/>
      <c r="Q593" s="87"/>
      <c r="R593" s="87"/>
      <c r="S593" s="87"/>
      <c r="T593" s="87"/>
      <c r="U593" s="175"/>
      <c r="V593" s="87"/>
      <c r="W593" s="87"/>
      <c r="X593" s="87"/>
      <c r="Y593" s="87"/>
      <c r="Z593" s="87"/>
      <c r="AA593" s="87"/>
      <c r="AB593" s="86"/>
      <c r="AC593" s="87"/>
    </row>
    <row x14ac:dyDescent="0.25" r="594" customHeight="1" ht="17.45">
      <c r="A594" s="235">
        <f>A593</f>
        <v>25569.375</v>
      </c>
      <c r="B594" s="179" t="s">
        <v>29</v>
      </c>
      <c r="C594" s="188" t="s">
        <v>14</v>
      </c>
      <c r="D594" s="180">
        <v>15</v>
      </c>
      <c r="E594" s="180">
        <v>14</v>
      </c>
      <c r="F594" s="180"/>
      <c r="G594" s="180">
        <f>SUM(C594:F594)</f>
      </c>
      <c r="H594" s="125">
        <v>5500</v>
      </c>
      <c r="I594" s="125">
        <f>G594*H594</f>
      </c>
      <c r="J594" s="125">
        <f>I594*0.1</f>
      </c>
      <c r="K594" s="125">
        <f>SUM(I594:J594)</f>
      </c>
      <c r="L594" s="229"/>
      <c r="M594" s="87"/>
      <c r="N594" s="87"/>
      <c r="O594" s="87"/>
      <c r="P594" s="87"/>
      <c r="Q594" s="87"/>
      <c r="R594" s="87"/>
      <c r="S594" s="87"/>
      <c r="T594" s="87"/>
      <c r="U594" s="175"/>
      <c r="V594" s="87"/>
      <c r="W594" s="87"/>
      <c r="X594" s="87"/>
      <c r="Y594" s="87"/>
      <c r="Z594" s="87"/>
      <c r="AA594" s="87"/>
      <c r="AB594" s="86"/>
      <c r="AC594" s="87"/>
    </row>
    <row x14ac:dyDescent="0.25" r="595" customHeight="1" ht="17.45">
      <c r="A595" s="235">
        <f>A594</f>
        <v>25569.375</v>
      </c>
      <c r="B595" s="179" t="s">
        <v>15</v>
      </c>
      <c r="C595" s="180"/>
      <c r="D595" s="180">
        <v>20</v>
      </c>
      <c r="E595" s="180">
        <v>5</v>
      </c>
      <c r="F595" s="180"/>
      <c r="G595" s="180">
        <f>SUM(C595:F595)</f>
      </c>
      <c r="H595" s="182">
        <v>4800</v>
      </c>
      <c r="I595" s="125">
        <f>G595*H595</f>
      </c>
      <c r="J595" s="125">
        <f>I595*0.1</f>
      </c>
      <c r="K595" s="125">
        <f>SUM(I595:J595)</f>
      </c>
      <c r="L595" s="229"/>
      <c r="M595" s="87"/>
      <c r="N595" s="87"/>
      <c r="O595" s="87"/>
      <c r="P595" s="87"/>
      <c r="Q595" s="87"/>
      <c r="R595" s="87"/>
      <c r="S595" s="87"/>
      <c r="T595" s="87"/>
      <c r="U595" s="175"/>
      <c r="V595" s="87"/>
      <c r="W595" s="87"/>
      <c r="X595" s="87"/>
      <c r="Y595" s="87"/>
      <c r="Z595" s="87"/>
      <c r="AA595" s="87"/>
      <c r="AB595" s="86"/>
      <c r="AC595" s="87"/>
    </row>
    <row x14ac:dyDescent="0.25" r="596" customHeight="1" ht="17.45">
      <c r="A596" s="235">
        <f>A595</f>
        <v>25569.375</v>
      </c>
      <c r="B596" s="179" t="s">
        <v>21</v>
      </c>
      <c r="C596" s="188" t="s">
        <v>14</v>
      </c>
      <c r="D596" s="180">
        <v>13</v>
      </c>
      <c r="E596" s="180"/>
      <c r="F596" s="180"/>
      <c r="G596" s="180">
        <f>SUM(C596:F596)</f>
      </c>
      <c r="H596" s="237">
        <v>5500</v>
      </c>
      <c r="I596" s="125">
        <f>G596*H596</f>
      </c>
      <c r="J596" s="125">
        <f>I596*0.1</f>
      </c>
      <c r="K596" s="125">
        <f>SUM(I596:J596)</f>
      </c>
      <c r="L596" s="229"/>
      <c r="M596" s="87"/>
      <c r="N596" s="87"/>
      <c r="O596" s="87"/>
      <c r="P596" s="87"/>
      <c r="Q596" s="87"/>
      <c r="R596" s="87"/>
      <c r="S596" s="87"/>
      <c r="T596" s="87"/>
      <c r="U596" s="175"/>
      <c r="V596" s="87"/>
      <c r="W596" s="87"/>
      <c r="X596" s="87"/>
      <c r="Y596" s="87"/>
      <c r="Z596" s="87"/>
      <c r="AA596" s="87"/>
      <c r="AB596" s="86"/>
      <c r="AC596" s="87"/>
    </row>
    <row x14ac:dyDescent="0.25" r="597" customHeight="1" ht="17.45">
      <c r="A597" s="235">
        <f>A596</f>
        <v>25569.375</v>
      </c>
      <c r="B597" s="179" t="s">
        <v>52</v>
      </c>
      <c r="C597" s="180"/>
      <c r="D597" s="180">
        <v>16</v>
      </c>
      <c r="E597" s="180">
        <v>9</v>
      </c>
      <c r="F597" s="180"/>
      <c r="G597" s="180">
        <f>SUM(C597:F597)</f>
      </c>
      <c r="H597" s="237">
        <v>5500</v>
      </c>
      <c r="I597" s="125">
        <f>G597*H597</f>
      </c>
      <c r="J597" s="125">
        <f>I597*0.1</f>
      </c>
      <c r="K597" s="125">
        <f>SUM(I597:J597)</f>
      </c>
      <c r="L597" s="229"/>
      <c r="M597" s="87"/>
      <c r="N597" s="87"/>
      <c r="O597" s="87"/>
      <c r="P597" s="87"/>
      <c r="Q597" s="87"/>
      <c r="R597" s="87"/>
      <c r="S597" s="87"/>
      <c r="T597" s="87"/>
      <c r="U597" s="175"/>
      <c r="V597" s="87"/>
      <c r="W597" s="87"/>
      <c r="X597" s="87"/>
      <c r="Y597" s="87"/>
      <c r="Z597" s="87"/>
      <c r="AA597" s="87"/>
      <c r="AB597" s="86"/>
      <c r="AC597" s="87"/>
    </row>
    <row x14ac:dyDescent="0.25" r="598" customHeight="1" ht="17.45">
      <c r="A598" s="235">
        <f>A597</f>
        <v>25569.375</v>
      </c>
      <c r="B598" s="186" t="s">
        <v>61</v>
      </c>
      <c r="C598" s="180"/>
      <c r="D598" s="180">
        <v>8</v>
      </c>
      <c r="E598" s="180"/>
      <c r="F598" s="180"/>
      <c r="G598" s="180">
        <f>SUM(C598:F598)</f>
      </c>
      <c r="H598" s="237">
        <v>5500</v>
      </c>
      <c r="I598" s="125">
        <f>G598*H598</f>
      </c>
      <c r="J598" s="125">
        <f>I598*0.1</f>
      </c>
      <c r="K598" s="125">
        <f>SUM(I598:J598)</f>
      </c>
      <c r="L598" s="229"/>
      <c r="M598" s="87"/>
      <c r="N598" s="87"/>
      <c r="O598" s="87"/>
      <c r="P598" s="87"/>
      <c r="Q598" s="87"/>
      <c r="R598" s="87"/>
      <c r="S598" s="87"/>
      <c r="T598" s="87"/>
      <c r="U598" s="175"/>
      <c r="V598" s="87"/>
      <c r="W598" s="87"/>
      <c r="X598" s="87"/>
      <c r="Y598" s="87"/>
      <c r="Z598" s="87"/>
      <c r="AA598" s="87"/>
      <c r="AB598" s="86"/>
      <c r="AC598" s="87"/>
    </row>
    <row x14ac:dyDescent="0.25" r="599" customHeight="1" ht="17.45">
      <c r="A599" s="235">
        <f>A598</f>
        <v>25569.375</v>
      </c>
      <c r="B599" s="179" t="s">
        <v>33</v>
      </c>
      <c r="C599" s="180"/>
      <c r="D599" s="180">
        <v>12</v>
      </c>
      <c r="E599" s="180"/>
      <c r="F599" s="180"/>
      <c r="G599" s="180">
        <f>SUM(C599:F599)</f>
      </c>
      <c r="H599" s="182">
        <v>5500</v>
      </c>
      <c r="I599" s="125">
        <f>G599*H599</f>
      </c>
      <c r="J599" s="125">
        <f>I599*0.1</f>
      </c>
      <c r="K599" s="125">
        <f>SUM(I599:J599)</f>
      </c>
      <c r="L599" s="229"/>
      <c r="M599" s="87"/>
      <c r="N599" s="87"/>
      <c r="O599" s="87"/>
      <c r="P599" s="87"/>
      <c r="Q599" s="87"/>
      <c r="R599" s="87"/>
      <c r="S599" s="87"/>
      <c r="T599" s="87"/>
      <c r="U599" s="175"/>
      <c r="V599" s="87"/>
      <c r="W599" s="87"/>
      <c r="X599" s="87"/>
      <c r="Y599" s="87"/>
      <c r="Z599" s="87"/>
      <c r="AA599" s="87"/>
      <c r="AB599" s="86"/>
      <c r="AC599" s="87"/>
    </row>
    <row x14ac:dyDescent="0.25" r="600" customHeight="1" ht="17.45">
      <c r="A600" s="235">
        <f>A599</f>
        <v>25569.375</v>
      </c>
      <c r="B600" s="179" t="s">
        <v>30</v>
      </c>
      <c r="C600" s="180"/>
      <c r="D600" s="180">
        <v>17</v>
      </c>
      <c r="E600" s="180"/>
      <c r="F600" s="180"/>
      <c r="G600" s="180">
        <f>SUM(C600:F600)</f>
      </c>
      <c r="H600" s="125">
        <v>6000</v>
      </c>
      <c r="I600" s="125">
        <f>G600*H600</f>
      </c>
      <c r="J600" s="125">
        <f>I600*0.1</f>
      </c>
      <c r="K600" s="125">
        <f>SUM(I600:J600)</f>
      </c>
      <c r="L600" s="229"/>
      <c r="M600" s="87"/>
      <c r="N600" s="87"/>
      <c r="O600" s="87"/>
      <c r="P600" s="87"/>
      <c r="Q600" s="87"/>
      <c r="R600" s="87"/>
      <c r="S600" s="87"/>
      <c r="T600" s="87"/>
      <c r="U600" s="175"/>
      <c r="V600" s="87"/>
      <c r="W600" s="87"/>
      <c r="X600" s="87"/>
      <c r="Y600" s="87"/>
      <c r="Z600" s="87"/>
      <c r="AA600" s="87"/>
      <c r="AB600" s="86"/>
      <c r="AC600" s="87"/>
    </row>
    <row x14ac:dyDescent="0.25" r="601" customHeight="1" ht="17.45">
      <c r="A601" s="235">
        <f>A600</f>
        <v>25569.375</v>
      </c>
      <c r="B601" s="179" t="s">
        <v>28</v>
      </c>
      <c r="C601" s="188" t="s">
        <v>14</v>
      </c>
      <c r="D601" s="180">
        <v>20</v>
      </c>
      <c r="E601" s="180"/>
      <c r="F601" s="180"/>
      <c r="G601" s="180">
        <f>SUM(C601:F601)</f>
      </c>
      <c r="H601" s="237">
        <v>5500</v>
      </c>
      <c r="I601" s="125">
        <f>G601*H601</f>
      </c>
      <c r="J601" s="125">
        <f>I601*0.1</f>
      </c>
      <c r="K601" s="125">
        <f>SUM(I601:J601)</f>
      </c>
      <c r="L601" s="229"/>
      <c r="M601" s="87"/>
      <c r="N601" s="87"/>
      <c r="O601" s="87"/>
      <c r="P601" s="87"/>
      <c r="Q601" s="87"/>
      <c r="R601" s="87"/>
      <c r="S601" s="87"/>
      <c r="T601" s="87"/>
      <c r="U601" s="175"/>
      <c r="V601" s="87"/>
      <c r="W601" s="87"/>
      <c r="X601" s="87"/>
      <c r="Y601" s="87"/>
      <c r="Z601" s="87"/>
      <c r="AA601" s="87"/>
      <c r="AB601" s="86"/>
      <c r="AC601" s="87"/>
    </row>
    <row x14ac:dyDescent="0.25" r="602" customHeight="1" ht="17.45">
      <c r="A602" s="235">
        <f>A601</f>
        <v>25569.375</v>
      </c>
      <c r="B602" s="179" t="s">
        <v>12</v>
      </c>
      <c r="C602" s="180"/>
      <c r="D602" s="180">
        <v>17</v>
      </c>
      <c r="E602" s="180">
        <v>6</v>
      </c>
      <c r="F602" s="180"/>
      <c r="G602" s="180">
        <f>SUM(C602:F602)</f>
      </c>
      <c r="H602" s="125">
        <v>6000</v>
      </c>
      <c r="I602" s="125">
        <f>G602*H602</f>
      </c>
      <c r="J602" s="125">
        <f>I602*0.1</f>
      </c>
      <c r="K602" s="125">
        <f>SUM(I602:J602)</f>
      </c>
      <c r="L602" s="229"/>
      <c r="M602" s="87"/>
      <c r="N602" s="87"/>
      <c r="O602" s="87"/>
      <c r="P602" s="87"/>
      <c r="Q602" s="87"/>
      <c r="R602" s="87"/>
      <c r="S602" s="87"/>
      <c r="T602" s="87"/>
      <c r="U602" s="175"/>
      <c r="V602" s="87"/>
      <c r="W602" s="87"/>
      <c r="X602" s="87"/>
      <c r="Y602" s="87"/>
      <c r="Z602" s="87"/>
      <c r="AA602" s="87"/>
      <c r="AB602" s="86"/>
      <c r="AC602" s="87"/>
    </row>
    <row x14ac:dyDescent="0.25" r="603" customHeight="1" ht="17.45">
      <c r="A603" s="235">
        <f>A602</f>
        <v>25569.375</v>
      </c>
      <c r="B603" s="179" t="s">
        <v>100</v>
      </c>
      <c r="C603" s="180"/>
      <c r="D603" s="180">
        <v>4</v>
      </c>
      <c r="E603" s="180"/>
      <c r="F603" s="180"/>
      <c r="G603" s="180">
        <f>SUM(C603:F603)</f>
      </c>
      <c r="H603" s="182">
        <v>5500</v>
      </c>
      <c r="I603" s="125">
        <f>G603*H603</f>
      </c>
      <c r="J603" s="125">
        <f>I603*0.1</f>
      </c>
      <c r="K603" s="125">
        <f>SUM(I603:J603)</f>
      </c>
      <c r="L603" s="229"/>
      <c r="M603" s="87"/>
      <c r="N603" s="87"/>
      <c r="O603" s="87"/>
      <c r="P603" s="87"/>
      <c r="Q603" s="87"/>
      <c r="R603" s="87"/>
      <c r="S603" s="87"/>
      <c r="T603" s="87"/>
      <c r="U603" s="175"/>
      <c r="V603" s="87"/>
      <c r="W603" s="87"/>
      <c r="X603" s="87"/>
      <c r="Y603" s="87"/>
      <c r="Z603" s="87"/>
      <c r="AA603" s="87"/>
      <c r="AB603" s="86"/>
      <c r="AC603" s="87"/>
    </row>
    <row x14ac:dyDescent="0.25" r="604" customHeight="1" ht="17.45">
      <c r="A604" s="235">
        <f>A603</f>
        <v>25569.375</v>
      </c>
      <c r="B604" s="186" t="s">
        <v>37</v>
      </c>
      <c r="C604" s="180"/>
      <c r="D604" s="180">
        <v>5</v>
      </c>
      <c r="E604" s="180"/>
      <c r="F604" s="180"/>
      <c r="G604" s="180">
        <f>SUM(C604:F604)</f>
      </c>
      <c r="H604" s="125">
        <v>6500</v>
      </c>
      <c r="I604" s="125">
        <f>G604*H604</f>
      </c>
      <c r="J604" s="125">
        <f>I604*0.1</f>
      </c>
      <c r="K604" s="125">
        <f>SUM(I604:J604)</f>
      </c>
      <c r="L604" s="229"/>
      <c r="M604" s="87"/>
      <c r="N604" s="87"/>
      <c r="O604" s="87"/>
      <c r="P604" s="87"/>
      <c r="Q604" s="87"/>
      <c r="R604" s="87"/>
      <c r="S604" s="87"/>
      <c r="T604" s="87"/>
      <c r="U604" s="175"/>
      <c r="V604" s="87"/>
      <c r="W604" s="87"/>
      <c r="X604" s="87"/>
      <c r="Y604" s="87"/>
      <c r="Z604" s="87"/>
      <c r="AA604" s="87"/>
      <c r="AB604" s="86"/>
      <c r="AC604" s="87"/>
    </row>
    <row x14ac:dyDescent="0.25" r="605" customHeight="1" ht="17.45">
      <c r="A605" s="235">
        <f>A604</f>
        <v>25569.375</v>
      </c>
      <c r="B605" s="186" t="s">
        <v>64</v>
      </c>
      <c r="C605" s="180"/>
      <c r="D605" s="180">
        <v>50</v>
      </c>
      <c r="E605" s="180">
        <v>8</v>
      </c>
      <c r="F605" s="180"/>
      <c r="G605" s="180">
        <f>SUM(C605:F605)</f>
      </c>
      <c r="H605" s="182">
        <v>5500</v>
      </c>
      <c r="I605" s="125">
        <f>G605*H605</f>
      </c>
      <c r="J605" s="125">
        <f>I605*0.1</f>
      </c>
      <c r="K605" s="125">
        <f>SUM(I605:J605)</f>
      </c>
      <c r="L605" s="229"/>
      <c r="M605" s="87"/>
      <c r="N605" s="87"/>
      <c r="O605" s="87"/>
      <c r="P605" s="87"/>
      <c r="Q605" s="87"/>
      <c r="R605" s="87"/>
      <c r="S605" s="87"/>
      <c r="T605" s="87"/>
      <c r="U605" s="175"/>
      <c r="V605" s="87"/>
      <c r="W605" s="87"/>
      <c r="X605" s="87"/>
      <c r="Y605" s="87"/>
      <c r="Z605" s="87"/>
      <c r="AA605" s="87"/>
      <c r="AB605" s="86"/>
      <c r="AC605" s="87"/>
    </row>
    <row x14ac:dyDescent="0.25" r="606" customHeight="1" ht="17.45">
      <c r="A606" s="235">
        <f>A605</f>
        <v>25569.375</v>
      </c>
      <c r="B606" s="179" t="s">
        <v>25</v>
      </c>
      <c r="C606" s="180"/>
      <c r="D606" s="180">
        <v>20</v>
      </c>
      <c r="E606" s="180"/>
      <c r="F606" s="180"/>
      <c r="G606" s="180">
        <f>SUM(C606:F606)</f>
      </c>
      <c r="H606" s="125">
        <v>6000</v>
      </c>
      <c r="I606" s="125">
        <f>G606*H606</f>
      </c>
      <c r="J606" s="125">
        <f>I606*0.1</f>
      </c>
      <c r="K606" s="125">
        <f>SUM(I606:J606)</f>
      </c>
      <c r="L606" s="229"/>
      <c r="M606" s="87"/>
      <c r="N606" s="87"/>
      <c r="O606" s="87"/>
      <c r="P606" s="87"/>
      <c r="Q606" s="87"/>
      <c r="R606" s="87"/>
      <c r="S606" s="87"/>
      <c r="T606" s="87"/>
      <c r="U606" s="175"/>
      <c r="V606" s="87"/>
      <c r="W606" s="87"/>
      <c r="X606" s="87"/>
      <c r="Y606" s="87"/>
      <c r="Z606" s="87"/>
      <c r="AA606" s="87"/>
      <c r="AB606" s="86"/>
      <c r="AC606" s="87"/>
    </row>
    <row x14ac:dyDescent="0.25" r="607" customHeight="1" ht="17.45">
      <c r="A607" s="235">
        <f>A606</f>
        <v>25569.375</v>
      </c>
      <c r="B607" s="186" t="s">
        <v>76</v>
      </c>
      <c r="C607" s="188" t="s">
        <v>14</v>
      </c>
      <c r="D607" s="180">
        <v>18</v>
      </c>
      <c r="E607" s="180">
        <v>12</v>
      </c>
      <c r="F607" s="180">
        <v>5</v>
      </c>
      <c r="G607" s="180">
        <f>SUM(C607:F607)</f>
      </c>
      <c r="H607" s="125">
        <v>6000</v>
      </c>
      <c r="I607" s="125">
        <f>G607*H607</f>
      </c>
      <c r="J607" s="125">
        <f>I607*0.1</f>
      </c>
      <c r="K607" s="125">
        <f>SUM(I607:J607)</f>
      </c>
      <c r="L607" s="229"/>
      <c r="M607" s="87"/>
      <c r="N607" s="87"/>
      <c r="O607" s="87"/>
      <c r="P607" s="87"/>
      <c r="Q607" s="87"/>
      <c r="R607" s="87"/>
      <c r="S607" s="87"/>
      <c r="T607" s="87"/>
      <c r="U607" s="175"/>
      <c r="V607" s="87"/>
      <c r="W607" s="87"/>
      <c r="X607" s="87"/>
      <c r="Y607" s="87"/>
      <c r="Z607" s="87"/>
      <c r="AA607" s="87"/>
      <c r="AB607" s="86"/>
      <c r="AC607" s="87"/>
    </row>
    <row x14ac:dyDescent="0.25" r="608" customHeight="1" ht="17.45">
      <c r="A608" s="235">
        <f>A607</f>
        <v>25569.375</v>
      </c>
      <c r="B608" s="186" t="s">
        <v>149</v>
      </c>
      <c r="C608" s="180"/>
      <c r="D608" s="181">
        <v>99</v>
      </c>
      <c r="E608" s="180">
        <v>40</v>
      </c>
      <c r="F608" s="180">
        <v>1</v>
      </c>
      <c r="G608" s="180">
        <f>SUM(C608:F608)</f>
      </c>
      <c r="H608" s="125">
        <v>6000</v>
      </c>
      <c r="I608" s="125">
        <f>G608*H608</f>
      </c>
      <c r="J608" s="125">
        <f>I608*0.1</f>
      </c>
      <c r="K608" s="125">
        <f>SUM(I608:J608)</f>
      </c>
      <c r="L608" s="229"/>
      <c r="M608" s="87"/>
      <c r="N608" s="87"/>
      <c r="O608" s="87"/>
      <c r="P608" s="87"/>
      <c r="Q608" s="87"/>
      <c r="R608" s="87"/>
      <c r="S608" s="87"/>
      <c r="T608" s="87"/>
      <c r="U608" s="175"/>
      <c r="V608" s="87"/>
      <c r="W608" s="87"/>
      <c r="X608" s="87"/>
      <c r="Y608" s="87"/>
      <c r="Z608" s="87"/>
      <c r="AA608" s="87"/>
      <c r="AB608" s="86"/>
      <c r="AC608" s="87"/>
    </row>
    <row x14ac:dyDescent="0.25" r="609" customHeight="1" ht="17.45">
      <c r="A609" s="235">
        <f>A608</f>
        <v>25569.375</v>
      </c>
      <c r="B609" s="186" t="s">
        <v>43</v>
      </c>
      <c r="C609" s="180"/>
      <c r="D609" s="180">
        <v>46</v>
      </c>
      <c r="E609" s="180">
        <v>18</v>
      </c>
      <c r="F609" s="180"/>
      <c r="G609" s="180">
        <f>SUM(C609:F609)</f>
      </c>
      <c r="H609" s="125">
        <v>6000</v>
      </c>
      <c r="I609" s="125">
        <f>G609*H609</f>
      </c>
      <c r="J609" s="125">
        <f>I609*0.1</f>
      </c>
      <c r="K609" s="125">
        <f>SUM(I609:J609)</f>
      </c>
      <c r="L609" s="229"/>
      <c r="M609" s="87"/>
      <c r="N609" s="87"/>
      <c r="O609" s="87"/>
      <c r="P609" s="87"/>
      <c r="Q609" s="87"/>
      <c r="R609" s="87"/>
      <c r="S609" s="87"/>
      <c r="T609" s="87"/>
      <c r="U609" s="175"/>
      <c r="V609" s="87"/>
      <c r="W609" s="87"/>
      <c r="X609" s="87"/>
      <c r="Y609" s="87"/>
      <c r="Z609" s="87"/>
      <c r="AA609" s="87"/>
      <c r="AB609" s="86"/>
      <c r="AC609" s="87"/>
    </row>
    <row x14ac:dyDescent="0.25" r="610" customHeight="1" ht="17.45">
      <c r="A610" s="235">
        <f>A609</f>
        <v>25569.375</v>
      </c>
      <c r="B610" s="186" t="s">
        <v>18</v>
      </c>
      <c r="C610" s="180"/>
      <c r="D610" s="180">
        <v>9</v>
      </c>
      <c r="E610" s="180">
        <v>7</v>
      </c>
      <c r="F610" s="180">
        <v>6</v>
      </c>
      <c r="G610" s="180">
        <f>SUM(C610:F610)</f>
      </c>
      <c r="H610" s="125">
        <v>6000</v>
      </c>
      <c r="I610" s="125">
        <f>G610*H610</f>
      </c>
      <c r="J610" s="125">
        <f>I610*0.1</f>
      </c>
      <c r="K610" s="125">
        <f>SUM(I610:J610)</f>
      </c>
      <c r="L610" s="229"/>
      <c r="M610" s="87"/>
      <c r="N610" s="87"/>
      <c r="O610" s="87"/>
      <c r="P610" s="87"/>
      <c r="Q610" s="87"/>
      <c r="R610" s="87"/>
      <c r="S610" s="87"/>
      <c r="T610" s="87"/>
      <c r="U610" s="175"/>
      <c r="V610" s="87"/>
      <c r="W610" s="87"/>
      <c r="X610" s="87"/>
      <c r="Y610" s="87"/>
      <c r="Z610" s="87"/>
      <c r="AA610" s="87"/>
      <c r="AB610" s="86"/>
      <c r="AC610" s="87"/>
    </row>
    <row x14ac:dyDescent="0.25" r="611" customHeight="1" ht="17.45">
      <c r="A611" s="235">
        <f>A610</f>
        <v>25569.375</v>
      </c>
      <c r="B611" s="186" t="s">
        <v>82</v>
      </c>
      <c r="C611" s="188" t="s">
        <v>14</v>
      </c>
      <c r="D611" s="180">
        <v>25</v>
      </c>
      <c r="E611" s="180">
        <v>13</v>
      </c>
      <c r="F611" s="180">
        <v>7</v>
      </c>
      <c r="G611" s="180">
        <f>SUM(C611:F611)</f>
      </c>
      <c r="H611" s="125">
        <v>5000</v>
      </c>
      <c r="I611" s="125">
        <f>G611*H611</f>
      </c>
      <c r="J611" s="125">
        <f>I611*0.1</f>
      </c>
      <c r="K611" s="125">
        <f>SUM(I611:J611)</f>
      </c>
      <c r="L611" s="229"/>
      <c r="M611" s="87"/>
      <c r="N611" s="87"/>
      <c r="O611" s="87"/>
      <c r="P611" s="87"/>
      <c r="Q611" s="87"/>
      <c r="R611" s="87"/>
      <c r="S611" s="87"/>
      <c r="T611" s="87"/>
      <c r="U611" s="175"/>
      <c r="V611" s="87"/>
      <c r="W611" s="87"/>
      <c r="X611" s="87"/>
      <c r="Y611" s="87"/>
      <c r="Z611" s="87"/>
      <c r="AA611" s="87"/>
      <c r="AB611" s="86"/>
      <c r="AC611" s="87"/>
    </row>
    <row x14ac:dyDescent="0.25" r="612" customHeight="1" ht="17.45">
      <c r="A612" s="235">
        <f>A611</f>
        <v>25569.375</v>
      </c>
      <c r="B612" s="186" t="s">
        <v>151</v>
      </c>
      <c r="C612" s="180"/>
      <c r="D612" s="180">
        <v>12</v>
      </c>
      <c r="E612" s="180"/>
      <c r="F612" s="180"/>
      <c r="G612" s="180">
        <f>SUM(C612:F612)</f>
      </c>
      <c r="H612" s="125">
        <v>5000</v>
      </c>
      <c r="I612" s="125">
        <f>G612*H612</f>
      </c>
      <c r="J612" s="125">
        <f>I612*0.1</f>
      </c>
      <c r="K612" s="125">
        <f>SUM(I612:J612)</f>
      </c>
      <c r="L612" s="229"/>
      <c r="M612" s="87"/>
      <c r="N612" s="87"/>
      <c r="O612" s="87"/>
      <c r="P612" s="87"/>
      <c r="Q612" s="87"/>
      <c r="R612" s="87"/>
      <c r="S612" s="87"/>
      <c r="T612" s="87"/>
      <c r="U612" s="175"/>
      <c r="V612" s="87"/>
      <c r="W612" s="87"/>
      <c r="X612" s="87"/>
      <c r="Y612" s="87"/>
      <c r="Z612" s="87"/>
      <c r="AA612" s="87"/>
      <c r="AB612" s="86"/>
      <c r="AC612" s="87"/>
    </row>
    <row x14ac:dyDescent="0.25" r="613" customHeight="1" ht="17.45">
      <c r="A613" s="235">
        <f>A609</f>
        <v>25569.375</v>
      </c>
      <c r="B613" s="186" t="s">
        <v>105</v>
      </c>
      <c r="C613" s="180"/>
      <c r="D613" s="180">
        <v>40</v>
      </c>
      <c r="E613" s="180"/>
      <c r="F613" s="180"/>
      <c r="G613" s="180">
        <f>SUM(C613:F613)</f>
      </c>
      <c r="H613" s="125">
        <v>7000</v>
      </c>
      <c r="I613" s="125">
        <f>G613*H613</f>
      </c>
      <c r="J613" s="125"/>
      <c r="K613" s="125">
        <f>SUM(I613:J613)</f>
      </c>
      <c r="L613" s="229"/>
      <c r="M613" s="87"/>
      <c r="N613" s="87"/>
      <c r="O613" s="87"/>
      <c r="P613" s="87"/>
      <c r="Q613" s="87"/>
      <c r="R613" s="87"/>
      <c r="S613" s="87"/>
      <c r="T613" s="87"/>
      <c r="U613" s="175"/>
      <c r="V613" s="87"/>
      <c r="W613" s="87"/>
      <c r="X613" s="87"/>
      <c r="Y613" s="87"/>
      <c r="Z613" s="87"/>
      <c r="AA613" s="87"/>
      <c r="AB613" s="86"/>
      <c r="AC613" s="87"/>
    </row>
    <row x14ac:dyDescent="0.25" r="614" customHeight="1" ht="17.45">
      <c r="A614" s="235">
        <f>A609</f>
        <v>25569.375</v>
      </c>
      <c r="B614" s="186" t="s">
        <v>23</v>
      </c>
      <c r="C614" s="180"/>
      <c r="D614" s="180">
        <v>13</v>
      </c>
      <c r="E614" s="180"/>
      <c r="F614" s="180"/>
      <c r="G614" s="180">
        <f>SUM(C614:F614)</f>
      </c>
      <c r="H614" s="125">
        <v>6000</v>
      </c>
      <c r="I614" s="125">
        <f>G614*H614</f>
      </c>
      <c r="J614" s="125">
        <f>I614*0.1</f>
      </c>
      <c r="K614" s="125">
        <f>SUM(I614:J614)</f>
      </c>
      <c r="L614" s="229"/>
      <c r="M614" s="87"/>
      <c r="N614" s="87"/>
      <c r="O614" s="87"/>
      <c r="P614" s="87"/>
      <c r="Q614" s="87"/>
      <c r="R614" s="87"/>
      <c r="S614" s="87"/>
      <c r="T614" s="87"/>
      <c r="U614" s="175"/>
      <c r="V614" s="87"/>
      <c r="W614" s="87"/>
      <c r="X614" s="87"/>
      <c r="Y614" s="87"/>
      <c r="Z614" s="87"/>
      <c r="AA614" s="87"/>
      <c r="AB614" s="86"/>
      <c r="AC614" s="87"/>
    </row>
    <row x14ac:dyDescent="0.25" r="615" customHeight="1" ht="17.45">
      <c r="A615" s="235">
        <f>A614</f>
        <v>25569.375</v>
      </c>
      <c r="B615" s="186" t="s">
        <v>40</v>
      </c>
      <c r="C615" s="180"/>
      <c r="D615" s="180">
        <v>13</v>
      </c>
      <c r="E615" s="180"/>
      <c r="F615" s="180"/>
      <c r="G615" s="180">
        <f>SUM(C615:F615)</f>
      </c>
      <c r="H615" s="125">
        <v>6500</v>
      </c>
      <c r="I615" s="125">
        <f>G615*H615</f>
      </c>
      <c r="J615" s="125">
        <f>I615*0.1</f>
      </c>
      <c r="K615" s="125">
        <f>SUM(I615:J615)</f>
      </c>
      <c r="L615" s="229"/>
      <c r="M615" s="87"/>
      <c r="N615" s="87"/>
      <c r="O615" s="87"/>
      <c r="P615" s="87"/>
      <c r="Q615" s="87"/>
      <c r="R615" s="87"/>
      <c r="S615" s="87"/>
      <c r="T615" s="87"/>
      <c r="U615" s="175"/>
      <c r="V615" s="87"/>
      <c r="W615" s="87"/>
      <c r="X615" s="87"/>
      <c r="Y615" s="87"/>
      <c r="Z615" s="87"/>
      <c r="AA615" s="87"/>
      <c r="AB615" s="86"/>
      <c r="AC615" s="87"/>
    </row>
    <row x14ac:dyDescent="0.25" r="616" customHeight="1" ht="17.45">
      <c r="A616" s="235">
        <f>A612</f>
        <v>25569.375</v>
      </c>
      <c r="B616" s="186"/>
      <c r="C616" s="180"/>
      <c r="D616" s="180"/>
      <c r="E616" s="180"/>
      <c r="F616" s="180"/>
      <c r="G616" s="180">
        <f>SUM(C616:F616)</f>
      </c>
      <c r="H616" s="125"/>
      <c r="I616" s="125">
        <f>G616*H616</f>
      </c>
      <c r="J616" s="125">
        <f>I616*0.1</f>
      </c>
      <c r="K616" s="125">
        <f>SUM(I616:J616)</f>
      </c>
      <c r="L616" s="229"/>
      <c r="M616" s="87"/>
      <c r="N616" s="87"/>
      <c r="O616" s="87"/>
      <c r="P616" s="87"/>
      <c r="Q616" s="87"/>
      <c r="R616" s="87"/>
      <c r="S616" s="87"/>
      <c r="T616" s="87"/>
      <c r="U616" s="175"/>
      <c r="V616" s="87"/>
      <c r="W616" s="87"/>
      <c r="X616" s="87"/>
      <c r="Y616" s="87"/>
      <c r="Z616" s="87"/>
      <c r="AA616" s="87"/>
      <c r="AB616" s="86"/>
      <c r="AC616" s="87"/>
    </row>
    <row x14ac:dyDescent="0.25" r="617" customHeight="1" ht="17.45">
      <c r="A617" s="235">
        <f>A612</f>
        <v>25569.375</v>
      </c>
      <c r="B617" s="186"/>
      <c r="C617" s="180"/>
      <c r="D617" s="180"/>
      <c r="E617" s="180"/>
      <c r="F617" s="180"/>
      <c r="G617" s="180">
        <f>SUM(C617:F617)</f>
      </c>
      <c r="H617" s="125"/>
      <c r="I617" s="125">
        <f>G617*H617</f>
      </c>
      <c r="J617" s="125">
        <f>I617*0.1</f>
      </c>
      <c r="K617" s="125">
        <f>SUM(I617:J617)</f>
      </c>
      <c r="L617" s="229"/>
      <c r="M617" s="87"/>
      <c r="N617" s="87"/>
      <c r="O617" s="87"/>
      <c r="P617" s="87"/>
      <c r="Q617" s="87"/>
      <c r="R617" s="87"/>
      <c r="S617" s="87"/>
      <c r="T617" s="87"/>
      <c r="U617" s="175"/>
      <c r="V617" s="87"/>
      <c r="W617" s="87"/>
      <c r="X617" s="87"/>
      <c r="Y617" s="87"/>
      <c r="Z617" s="87"/>
      <c r="AA617" s="87"/>
      <c r="AB617" s="86"/>
      <c r="AC617" s="87"/>
    </row>
    <row x14ac:dyDescent="0.25" r="618" customHeight="1" ht="17.45">
      <c r="A618" s="235">
        <f>A617</f>
        <v>25569.375</v>
      </c>
      <c r="B618" s="179"/>
      <c r="C618" s="180"/>
      <c r="D618" s="180"/>
      <c r="E618" s="180"/>
      <c r="F618" s="180"/>
      <c r="G618" s="180">
        <f>SUM(C618:F618)</f>
      </c>
      <c r="H618" s="125"/>
      <c r="I618" s="125">
        <f>G618*H618</f>
      </c>
      <c r="J618" s="125">
        <v>0</v>
      </c>
      <c r="K618" s="125">
        <f>SUM(I618:J618)</f>
      </c>
      <c r="L618" s="229"/>
      <c r="M618" s="87"/>
      <c r="N618" s="87"/>
      <c r="O618" s="87"/>
      <c r="P618" s="87"/>
      <c r="Q618" s="87"/>
      <c r="R618" s="87"/>
      <c r="S618" s="87"/>
      <c r="T618" s="87"/>
      <c r="U618" s="175"/>
      <c r="V618" s="87"/>
      <c r="W618" s="87"/>
      <c r="X618" s="87"/>
      <c r="Y618" s="87"/>
      <c r="Z618" s="87"/>
      <c r="AA618" s="87"/>
      <c r="AB618" s="86"/>
      <c r="AC618" s="87"/>
    </row>
    <row x14ac:dyDescent="0.25" r="619" customHeight="1" ht="17.45">
      <c r="A619" s="243">
        <f>A618</f>
        <v>25569.375</v>
      </c>
      <c r="B619" s="190" t="s">
        <v>155</v>
      </c>
      <c r="C619" s="191">
        <f>SUM(C573:C618)</f>
      </c>
      <c r="D619" s="191">
        <f>SUM(D573:D618)</f>
      </c>
      <c r="E619" s="191">
        <f>SUM(E573:E618)</f>
      </c>
      <c r="F619" s="191">
        <f>SUM(F573:F618)</f>
      </c>
      <c r="G619" s="191">
        <f>SUM(G573:G618)</f>
      </c>
      <c r="H619" s="191"/>
      <c r="I619" s="191">
        <f>SUM(I573:I618)</f>
      </c>
      <c r="J619" s="191">
        <f>SUM(J573:J618)</f>
      </c>
      <c r="K619" s="191">
        <f>SUM(K573:K618)</f>
      </c>
      <c r="L619" s="229"/>
      <c r="M619" s="87"/>
      <c r="N619" s="87"/>
      <c r="O619" s="87"/>
      <c r="P619" s="87"/>
      <c r="Q619" s="87"/>
      <c r="R619" s="87"/>
      <c r="S619" s="87"/>
      <c r="T619" s="87"/>
      <c r="U619" s="175"/>
      <c r="V619" s="87"/>
      <c r="W619" s="87"/>
      <c r="X619" s="87"/>
      <c r="Y619" s="87"/>
      <c r="Z619" s="87"/>
      <c r="AA619" s="87"/>
      <c r="AB619" s="86"/>
      <c r="AC619" s="87"/>
    </row>
    <row x14ac:dyDescent="0.25" r="620" customHeight="1" ht="17.45">
      <c r="A620" s="235">
        <f>A619</f>
        <v>25569.375</v>
      </c>
      <c r="B620" s="186" t="s">
        <v>113</v>
      </c>
      <c r="C620" s="180"/>
      <c r="D620" s="180">
        <v>36</v>
      </c>
      <c r="E620" s="180">
        <v>44</v>
      </c>
      <c r="F620" s="180"/>
      <c r="G620" s="180">
        <f>SUM(C620:F620)</f>
      </c>
      <c r="H620" s="125">
        <v>6500</v>
      </c>
      <c r="I620" s="125">
        <f>G620*H620</f>
      </c>
      <c r="J620" s="185"/>
      <c r="K620" s="125">
        <f>SUM(I620:J620)</f>
      </c>
      <c r="L620" s="229"/>
      <c r="M620" s="87"/>
      <c r="N620" s="87"/>
      <c r="O620" s="87"/>
      <c r="P620" s="87"/>
      <c r="Q620" s="87"/>
      <c r="R620" s="87"/>
      <c r="S620" s="87"/>
      <c r="T620" s="87"/>
      <c r="U620" s="175"/>
      <c r="V620" s="87"/>
      <c r="W620" s="87"/>
      <c r="X620" s="87"/>
      <c r="Y620" s="87"/>
      <c r="Z620" s="87"/>
      <c r="AA620" s="87"/>
      <c r="AB620" s="86"/>
      <c r="AC620" s="87"/>
    </row>
    <row x14ac:dyDescent="0.25" r="621" customHeight="1" ht="17.45">
      <c r="A621" s="235">
        <f>A620</f>
        <v>25569.375</v>
      </c>
      <c r="B621" s="186" t="s">
        <v>156</v>
      </c>
      <c r="C621" s="180"/>
      <c r="D621" s="180">
        <v>3</v>
      </c>
      <c r="E621" s="180">
        <v>5</v>
      </c>
      <c r="F621" s="180"/>
      <c r="G621" s="180">
        <f>SUM(C621:F621)</f>
      </c>
      <c r="H621" s="125">
        <v>6500</v>
      </c>
      <c r="I621" s="125">
        <f>G621*H621</f>
      </c>
      <c r="J621" s="185"/>
      <c r="K621" s="125">
        <f>SUM(I621:J621)</f>
      </c>
      <c r="L621" s="229"/>
      <c r="M621" s="87"/>
      <c r="N621" s="87"/>
      <c r="O621" s="87"/>
      <c r="P621" s="87"/>
      <c r="Q621" s="87"/>
      <c r="R621" s="87"/>
      <c r="S621" s="87"/>
      <c r="T621" s="87"/>
      <c r="U621" s="175"/>
      <c r="V621" s="87"/>
      <c r="W621" s="87"/>
      <c r="X621" s="87"/>
      <c r="Y621" s="87"/>
      <c r="Z621" s="87"/>
      <c r="AA621" s="87"/>
      <c r="AB621" s="86"/>
      <c r="AC621" s="87"/>
    </row>
    <row x14ac:dyDescent="0.25" r="622" customHeight="1" ht="17.45">
      <c r="A622" s="235">
        <f>A621</f>
        <v>25569.375</v>
      </c>
      <c r="B622" s="186" t="s">
        <v>112</v>
      </c>
      <c r="C622" s="180"/>
      <c r="D622" s="180">
        <v>5</v>
      </c>
      <c r="E622" s="180">
        <v>7</v>
      </c>
      <c r="F622" s="180"/>
      <c r="G622" s="180">
        <f>SUM(C622:F622)</f>
      </c>
      <c r="H622" s="125">
        <v>6900</v>
      </c>
      <c r="I622" s="125">
        <f>G622*H622</f>
      </c>
      <c r="J622" s="185"/>
      <c r="K622" s="125">
        <f>SUM(I622:J622)</f>
      </c>
      <c r="L622" s="229"/>
      <c r="M622" s="87"/>
      <c r="N622" s="87"/>
      <c r="O622" s="87"/>
      <c r="P622" s="87"/>
      <c r="Q622" s="87"/>
      <c r="R622" s="87"/>
      <c r="S622" s="87"/>
      <c r="T622" s="87"/>
      <c r="U622" s="175"/>
      <c r="V622" s="87"/>
      <c r="W622" s="87"/>
      <c r="X622" s="87"/>
      <c r="Y622" s="87"/>
      <c r="Z622" s="87"/>
      <c r="AA622" s="87"/>
      <c r="AB622" s="86"/>
      <c r="AC622" s="87"/>
    </row>
    <row x14ac:dyDescent="0.25" r="623" customHeight="1" ht="17.45">
      <c r="A623" s="235">
        <f>A622</f>
        <v>25569.375</v>
      </c>
      <c r="B623" s="179"/>
      <c r="C623" s="180"/>
      <c r="D623" s="180"/>
      <c r="E623" s="180"/>
      <c r="F623" s="180"/>
      <c r="G623" s="180">
        <f>SUM(C623:F623)</f>
      </c>
      <c r="H623" s="125"/>
      <c r="I623" s="125">
        <f>G623*H623</f>
      </c>
      <c r="J623" s="185"/>
      <c r="K623" s="125">
        <f>SUM(I623:J623)</f>
      </c>
      <c r="L623" s="229"/>
      <c r="M623" s="87"/>
      <c r="N623" s="87"/>
      <c r="O623" s="87"/>
      <c r="P623" s="87"/>
      <c r="Q623" s="87"/>
      <c r="R623" s="87"/>
      <c r="S623" s="87"/>
      <c r="T623" s="87"/>
      <c r="U623" s="175"/>
      <c r="V623" s="87"/>
      <c r="W623" s="87"/>
      <c r="X623" s="87"/>
      <c r="Y623" s="87"/>
      <c r="Z623" s="87"/>
      <c r="AA623" s="87"/>
      <c r="AB623" s="86"/>
      <c r="AC623" s="87"/>
    </row>
    <row x14ac:dyDescent="0.25" r="624" customHeight="1" ht="17.45">
      <c r="A624" s="235">
        <f>A623</f>
        <v>25569.375</v>
      </c>
      <c r="B624" s="179"/>
      <c r="C624" s="180"/>
      <c r="D624" s="180"/>
      <c r="E624" s="180"/>
      <c r="F624" s="180"/>
      <c r="G624" s="180">
        <f>SUM(C624:F624)</f>
      </c>
      <c r="H624" s="125"/>
      <c r="I624" s="125">
        <f>G624*H624</f>
      </c>
      <c r="J624" s="185"/>
      <c r="K624" s="125">
        <f>SUM(I624:J624)</f>
      </c>
      <c r="L624" s="229"/>
      <c r="M624" s="87"/>
      <c r="N624" s="87"/>
      <c r="O624" s="87"/>
      <c r="P624" s="87"/>
      <c r="Q624" s="87"/>
      <c r="R624" s="87"/>
      <c r="S624" s="87"/>
      <c r="T624" s="87"/>
      <c r="U624" s="175"/>
      <c r="V624" s="87"/>
      <c r="W624" s="87"/>
      <c r="X624" s="87"/>
      <c r="Y624" s="87"/>
      <c r="Z624" s="87"/>
      <c r="AA624" s="87"/>
      <c r="AB624" s="86"/>
      <c r="AC624" s="87"/>
    </row>
    <row x14ac:dyDescent="0.25" r="625" customHeight="1" ht="17.45">
      <c r="A625" s="235">
        <f>A624</f>
        <v>25569.375</v>
      </c>
      <c r="B625" s="179"/>
      <c r="C625" s="180"/>
      <c r="D625" s="180"/>
      <c r="E625" s="180"/>
      <c r="F625" s="180"/>
      <c r="G625" s="180">
        <f>SUM(C625:F625)</f>
      </c>
      <c r="H625" s="125"/>
      <c r="I625" s="125">
        <f>G625*H625</f>
      </c>
      <c r="J625" s="185"/>
      <c r="K625" s="125">
        <f>SUM(I625:J625)</f>
      </c>
      <c r="L625" s="229"/>
      <c r="M625" s="87"/>
      <c r="N625" s="87"/>
      <c r="O625" s="87"/>
      <c r="P625" s="87"/>
      <c r="Q625" s="87"/>
      <c r="R625" s="87"/>
      <c r="S625" s="87"/>
      <c r="T625" s="87"/>
      <c r="U625" s="175"/>
      <c r="V625" s="87"/>
      <c r="W625" s="87"/>
      <c r="X625" s="87"/>
      <c r="Y625" s="87"/>
      <c r="Z625" s="87"/>
      <c r="AA625" s="87"/>
      <c r="AB625" s="86"/>
      <c r="AC625" s="87"/>
    </row>
    <row x14ac:dyDescent="0.25" r="626" customHeight="1" ht="17.45">
      <c r="A626" s="235">
        <f>A625</f>
        <v>25569.375</v>
      </c>
      <c r="B626" s="179"/>
      <c r="C626" s="180"/>
      <c r="D626" s="180"/>
      <c r="E626" s="180"/>
      <c r="F626" s="180"/>
      <c r="G626" s="180">
        <f>SUM(C626:F626)</f>
      </c>
      <c r="H626" s="125"/>
      <c r="I626" s="125">
        <f>G626*H626</f>
      </c>
      <c r="J626" s="185"/>
      <c r="K626" s="125">
        <f>SUM(I626:J626)</f>
      </c>
      <c r="L626" s="229"/>
      <c r="M626" s="87"/>
      <c r="N626" s="87"/>
      <c r="O626" s="87"/>
      <c r="P626" s="87"/>
      <c r="Q626" s="87"/>
      <c r="R626" s="87"/>
      <c r="S626" s="87"/>
      <c r="T626" s="87"/>
      <c r="U626" s="175"/>
      <c r="V626" s="87"/>
      <c r="W626" s="87"/>
      <c r="X626" s="87"/>
      <c r="Y626" s="87"/>
      <c r="Z626" s="87"/>
      <c r="AA626" s="87"/>
      <c r="AB626" s="86"/>
      <c r="AC626" s="87"/>
    </row>
    <row x14ac:dyDescent="0.25" r="627" customHeight="1" ht="17.45">
      <c r="A627" s="235">
        <f>A626</f>
        <v>25569.375</v>
      </c>
      <c r="B627" s="179"/>
      <c r="C627" s="180"/>
      <c r="D627" s="180"/>
      <c r="E627" s="180"/>
      <c r="F627" s="180"/>
      <c r="G627" s="180">
        <f>SUM(C627:F627)</f>
      </c>
      <c r="H627" s="125"/>
      <c r="I627" s="125">
        <f>G627*H627</f>
      </c>
      <c r="J627" s="185"/>
      <c r="K627" s="125">
        <f>SUM(I627:J627)</f>
      </c>
      <c r="L627" s="229"/>
      <c r="M627" s="87"/>
      <c r="N627" s="87"/>
      <c r="O627" s="87"/>
      <c r="P627" s="87"/>
      <c r="Q627" s="87"/>
      <c r="R627" s="87"/>
      <c r="S627" s="87"/>
      <c r="T627" s="87"/>
      <c r="U627" s="175"/>
      <c r="V627" s="87"/>
      <c r="W627" s="87"/>
      <c r="X627" s="87"/>
      <c r="Y627" s="87"/>
      <c r="Z627" s="87"/>
      <c r="AA627" s="87"/>
      <c r="AB627" s="86"/>
      <c r="AC627" s="87"/>
    </row>
    <row x14ac:dyDescent="0.25" r="628" customHeight="1" ht="17.45">
      <c r="A628" s="243">
        <f>A627</f>
        <v>25569.375</v>
      </c>
      <c r="B628" s="190" t="s">
        <v>157</v>
      </c>
      <c r="C628" s="191">
        <f>SUM(C620:C627)</f>
      </c>
      <c r="D628" s="191">
        <f>SUM(D620:D627)</f>
      </c>
      <c r="E628" s="191">
        <f>SUM(E620:E627)</f>
      </c>
      <c r="F628" s="191">
        <f>SUM(F620:F627)</f>
      </c>
      <c r="G628" s="191">
        <f>SUM(G620:G627)</f>
      </c>
      <c r="H628" s="201"/>
      <c r="I628" s="201">
        <f>SUM(I620:I627)</f>
      </c>
      <c r="J628" s="201"/>
      <c r="K628" s="202">
        <f>SUM(K620:K627)</f>
      </c>
      <c r="L628" s="229"/>
      <c r="M628" s="87"/>
      <c r="N628" s="87"/>
      <c r="O628" s="87"/>
      <c r="P628" s="87"/>
      <c r="Q628" s="87"/>
      <c r="R628" s="87"/>
      <c r="S628" s="87"/>
      <c r="T628" s="87"/>
      <c r="U628" s="175"/>
      <c r="V628" s="87"/>
      <c r="W628" s="87"/>
      <c r="X628" s="87"/>
      <c r="Y628" s="87"/>
      <c r="Z628" s="87"/>
      <c r="AA628" s="87"/>
      <c r="AB628" s="86"/>
      <c r="AC628" s="87"/>
    </row>
    <row x14ac:dyDescent="0.25" r="629" customHeight="1" ht="17.25" hidden="1">
      <c r="A629" s="226" t="s">
        <v>128</v>
      </c>
      <c r="B629" s="173" t="s">
        <v>2</v>
      </c>
      <c r="C629" s="174" t="s">
        <v>129</v>
      </c>
      <c r="D629" s="174" t="s">
        <v>130</v>
      </c>
      <c r="E629" s="174" t="s">
        <v>131</v>
      </c>
      <c r="F629" s="174" t="s">
        <v>132</v>
      </c>
      <c r="G629" s="174" t="s">
        <v>133</v>
      </c>
      <c r="H629" s="174" t="s">
        <v>7</v>
      </c>
      <c r="I629" s="174" t="s">
        <v>134</v>
      </c>
      <c r="J629" s="174" t="s">
        <v>90</v>
      </c>
      <c r="K629" s="174" t="s">
        <v>135</v>
      </c>
      <c r="L629" s="229"/>
      <c r="M629" s="87"/>
      <c r="N629" s="87"/>
      <c r="O629" s="87"/>
      <c r="P629" s="87"/>
      <c r="Q629" s="87"/>
      <c r="R629" s="87"/>
      <c r="S629" s="87"/>
      <c r="T629" s="87"/>
      <c r="U629" s="175"/>
      <c r="V629" s="87"/>
      <c r="W629" s="87"/>
      <c r="X629" s="87"/>
      <c r="Y629" s="87"/>
      <c r="Z629" s="87"/>
      <c r="AA629" s="87"/>
      <c r="AB629" s="86"/>
      <c r="AC629" s="87"/>
    </row>
    <row x14ac:dyDescent="0.25" r="630" customHeight="1" ht="17.45">
      <c r="A630" s="235">
        <f>A628+1</f>
        <v>25569.375</v>
      </c>
      <c r="B630" s="179" t="s">
        <v>46</v>
      </c>
      <c r="C630" s="183" t="s">
        <v>14</v>
      </c>
      <c r="D630" s="180">
        <v>14</v>
      </c>
      <c r="E630" s="180">
        <v>6</v>
      </c>
      <c r="F630" s="180"/>
      <c r="G630" s="180">
        <f>SUM(C630:F630)</f>
      </c>
      <c r="H630" s="237">
        <v>5500</v>
      </c>
      <c r="I630" s="125">
        <f>G630*H630</f>
      </c>
      <c r="J630" s="125">
        <f>I630*0.1</f>
      </c>
      <c r="K630" s="125">
        <f>SUM(I630:J630)</f>
      </c>
      <c r="L630" s="229"/>
      <c r="M630" s="87"/>
      <c r="N630" s="87"/>
      <c r="O630" s="87"/>
      <c r="P630" s="87"/>
      <c r="Q630" s="87"/>
      <c r="R630" s="87"/>
      <c r="S630" s="87"/>
      <c r="T630" s="87"/>
      <c r="U630" s="175"/>
      <c r="V630" s="87"/>
      <c r="W630" s="87"/>
      <c r="X630" s="87"/>
      <c r="Y630" s="87"/>
      <c r="Z630" s="87"/>
      <c r="AA630" s="87"/>
      <c r="AB630" s="86"/>
      <c r="AC630" s="87"/>
    </row>
    <row x14ac:dyDescent="0.25" r="631" customHeight="1" ht="17.45">
      <c r="A631" s="235">
        <f>A630</f>
        <v>25569.375</v>
      </c>
      <c r="B631" s="179" t="s">
        <v>137</v>
      </c>
      <c r="C631" s="180"/>
      <c r="D631" s="180">
        <f>130-27</f>
      </c>
      <c r="E631" s="180">
        <v>12</v>
      </c>
      <c r="F631" s="180">
        <v>17</v>
      </c>
      <c r="G631" s="180">
        <f>SUM(C631:F631)</f>
      </c>
      <c r="H631" s="237">
        <v>4500</v>
      </c>
      <c r="I631" s="125">
        <f>G631*H631</f>
      </c>
      <c r="J631" s="125">
        <f>I631*0.1</f>
      </c>
      <c r="K631" s="125">
        <f>SUM(I631:J631)</f>
      </c>
      <c r="L631" s="229"/>
      <c r="M631" s="87"/>
      <c r="N631" s="87"/>
      <c r="O631" s="87"/>
      <c r="P631" s="87"/>
      <c r="Q631" s="87"/>
      <c r="R631" s="87"/>
      <c r="S631" s="87"/>
      <c r="T631" s="87"/>
      <c r="U631" s="175"/>
      <c r="V631" s="87"/>
      <c r="W631" s="87"/>
      <c r="X631" s="87"/>
      <c r="Y631" s="87"/>
      <c r="Z631" s="87"/>
      <c r="AA631" s="87"/>
      <c r="AB631" s="86"/>
      <c r="AC631" s="87"/>
    </row>
    <row x14ac:dyDescent="0.25" r="632" customHeight="1" ht="17.45">
      <c r="A632" s="235">
        <f>A631</f>
        <v>25569.375</v>
      </c>
      <c r="B632" s="179" t="s">
        <v>178</v>
      </c>
      <c r="C632" s="180"/>
      <c r="D632" s="180">
        <v>27</v>
      </c>
      <c r="E632" s="180"/>
      <c r="F632" s="180"/>
      <c r="G632" s="180">
        <f>SUBTOTAL(9,C632:F632)</f>
      </c>
      <c r="H632" s="182">
        <v>5000</v>
      </c>
      <c r="I632" s="125">
        <f>G632*H632</f>
      </c>
      <c r="J632" s="125">
        <f>I632*0.1</f>
      </c>
      <c r="K632" s="125">
        <f>SUM(I632:J632)</f>
      </c>
      <c r="L632" s="229"/>
      <c r="M632" s="87"/>
      <c r="N632" s="87"/>
      <c r="O632" s="87"/>
      <c r="P632" s="87"/>
      <c r="Q632" s="87"/>
      <c r="R632" s="87"/>
      <c r="S632" s="87"/>
      <c r="T632" s="87"/>
      <c r="U632" s="175"/>
      <c r="V632" s="87"/>
      <c r="W632" s="87"/>
      <c r="X632" s="87"/>
      <c r="Y632" s="87"/>
      <c r="Z632" s="87"/>
      <c r="AA632" s="87"/>
      <c r="AB632" s="86"/>
      <c r="AC632" s="87"/>
    </row>
    <row x14ac:dyDescent="0.25" r="633" customHeight="1" ht="17.45">
      <c r="A633" s="235">
        <f>A632</f>
        <v>25569.375</v>
      </c>
      <c r="B633" s="179" t="s">
        <v>13</v>
      </c>
      <c r="C633" s="180"/>
      <c r="D633" s="180">
        <v>12</v>
      </c>
      <c r="E633" s="180">
        <v>4</v>
      </c>
      <c r="F633" s="180"/>
      <c r="G633" s="180">
        <f>SUM(C633:F633)</f>
      </c>
      <c r="H633" s="125">
        <v>6000</v>
      </c>
      <c r="I633" s="125">
        <f>G633*H633</f>
      </c>
      <c r="J633" s="125">
        <f>I633*0.1</f>
      </c>
      <c r="K633" s="125">
        <f>SUM(I633:J633)</f>
      </c>
      <c r="L633" s="229"/>
      <c r="M633" s="87"/>
      <c r="N633" s="87"/>
      <c r="O633" s="87"/>
      <c r="P633" s="87"/>
      <c r="Q633" s="87"/>
      <c r="R633" s="87"/>
      <c r="S633" s="87"/>
      <c r="T633" s="87"/>
      <c r="U633" s="175"/>
      <c r="V633" s="87"/>
      <c r="W633" s="87"/>
      <c r="X633" s="87"/>
      <c r="Y633" s="87"/>
      <c r="Z633" s="87"/>
      <c r="AA633" s="87"/>
      <c r="AB633" s="86"/>
      <c r="AC633" s="87"/>
    </row>
    <row x14ac:dyDescent="0.25" r="634" customHeight="1" ht="17.45">
      <c r="A634" s="235">
        <f>A633</f>
        <v>25569.375</v>
      </c>
      <c r="B634" s="179" t="s">
        <v>58</v>
      </c>
      <c r="C634" s="183" t="s">
        <v>14</v>
      </c>
      <c r="D634" s="180">
        <v>13</v>
      </c>
      <c r="E634" s="180">
        <v>7</v>
      </c>
      <c r="F634" s="180"/>
      <c r="G634" s="180">
        <f>SUM(C634:F634)</f>
      </c>
      <c r="H634" s="182">
        <v>5500</v>
      </c>
      <c r="I634" s="125">
        <f>G634*H634</f>
      </c>
      <c r="J634" s="125">
        <f>I634*0.1</f>
      </c>
      <c r="K634" s="125">
        <f>SUM(I634:J634)</f>
      </c>
      <c r="L634" s="229"/>
      <c r="M634" s="87"/>
      <c r="N634" s="87"/>
      <c r="O634" s="87"/>
      <c r="P634" s="87"/>
      <c r="Q634" s="87"/>
      <c r="R634" s="87"/>
      <c r="S634" s="87"/>
      <c r="T634" s="87"/>
      <c r="U634" s="175"/>
      <c r="V634" s="87"/>
      <c r="W634" s="87"/>
      <c r="X634" s="87"/>
      <c r="Y634" s="87"/>
      <c r="Z634" s="87"/>
      <c r="AA634" s="87"/>
      <c r="AB634" s="86"/>
      <c r="AC634" s="87"/>
    </row>
    <row x14ac:dyDescent="0.25" r="635" customHeight="1" ht="17.45">
      <c r="A635" s="235">
        <f>A634</f>
        <v>25569.375</v>
      </c>
      <c r="B635" s="179" t="s">
        <v>147</v>
      </c>
      <c r="C635" s="183">
        <v>10</v>
      </c>
      <c r="D635" s="180">
        <v>40</v>
      </c>
      <c r="E635" s="180">
        <v>25</v>
      </c>
      <c r="F635" s="180">
        <v>16</v>
      </c>
      <c r="G635" s="180">
        <f>SUM(C635:F635)</f>
      </c>
      <c r="H635" s="125">
        <v>5000</v>
      </c>
      <c r="I635" s="125">
        <f>G635*H635</f>
      </c>
      <c r="J635" s="125">
        <f>I635*0.1</f>
      </c>
      <c r="K635" s="125">
        <f>SUM(I635:J635)</f>
      </c>
      <c r="L635" s="229"/>
      <c r="M635" s="87"/>
      <c r="N635" s="87"/>
      <c r="O635" s="87"/>
      <c r="P635" s="87"/>
      <c r="Q635" s="87"/>
      <c r="R635" s="87"/>
      <c r="S635" s="87"/>
      <c r="T635" s="87"/>
      <c r="U635" s="175"/>
      <c r="V635" s="87"/>
      <c r="W635" s="87"/>
      <c r="X635" s="87"/>
      <c r="Y635" s="87"/>
      <c r="Z635" s="87"/>
      <c r="AA635" s="87"/>
      <c r="AB635" s="86"/>
      <c r="AC635" s="87"/>
    </row>
    <row x14ac:dyDescent="0.25" r="636" customHeight="1" ht="17.45">
      <c r="A636" s="235">
        <f>A635</f>
        <v>25569.375</v>
      </c>
      <c r="B636" s="179" t="s">
        <v>27</v>
      </c>
      <c r="C636" s="180"/>
      <c r="D636" s="180">
        <v>10</v>
      </c>
      <c r="E636" s="180">
        <v>10</v>
      </c>
      <c r="F636" s="180"/>
      <c r="G636" s="180">
        <f>SUM(C636:F636)</f>
      </c>
      <c r="H636" s="125">
        <v>5500</v>
      </c>
      <c r="I636" s="125">
        <f>G636*H636</f>
      </c>
      <c r="J636" s="125">
        <f>I636*0.1</f>
      </c>
      <c r="K636" s="125">
        <f>SUM(I636:J636)</f>
      </c>
      <c r="L636" s="229"/>
      <c r="M636" s="87"/>
      <c r="N636" s="87"/>
      <c r="O636" s="87"/>
      <c r="P636" s="87"/>
      <c r="Q636" s="87"/>
      <c r="R636" s="87"/>
      <c r="S636" s="87"/>
      <c r="T636" s="87"/>
      <c r="U636" s="175"/>
      <c r="V636" s="87"/>
      <c r="W636" s="87"/>
      <c r="X636" s="87"/>
      <c r="Y636" s="87"/>
      <c r="Z636" s="87"/>
      <c r="AA636" s="87"/>
      <c r="AB636" s="86"/>
      <c r="AC636" s="87"/>
    </row>
    <row x14ac:dyDescent="0.25" r="637" customHeight="1" ht="17.45">
      <c r="A637" s="235">
        <f>A636</f>
        <v>25569.375</v>
      </c>
      <c r="B637" s="179" t="s">
        <v>20</v>
      </c>
      <c r="C637" s="180"/>
      <c r="D637" s="180">
        <v>61</v>
      </c>
      <c r="E637" s="180">
        <v>18</v>
      </c>
      <c r="F637" s="180"/>
      <c r="G637" s="180">
        <f>SUM(C637:F637)</f>
      </c>
      <c r="H637" s="237">
        <v>5500</v>
      </c>
      <c r="I637" s="125">
        <f>G637*H637</f>
      </c>
      <c r="J637" s="125">
        <f>I637*0.1</f>
      </c>
      <c r="K637" s="125">
        <f>SUM(I637:J637)</f>
      </c>
      <c r="L637" s="229"/>
      <c r="M637" s="87"/>
      <c r="N637" s="87"/>
      <c r="O637" s="87"/>
      <c r="P637" s="87"/>
      <c r="Q637" s="87"/>
      <c r="R637" s="87"/>
      <c r="S637" s="87"/>
      <c r="T637" s="87"/>
      <c r="U637" s="175"/>
      <c r="V637" s="87"/>
      <c r="W637" s="87"/>
      <c r="X637" s="87"/>
      <c r="Y637" s="87"/>
      <c r="Z637" s="87"/>
      <c r="AA637" s="87"/>
      <c r="AB637" s="86"/>
      <c r="AC637" s="87"/>
    </row>
    <row x14ac:dyDescent="0.25" r="638" customHeight="1" ht="17.45">
      <c r="A638" s="235">
        <f>A637</f>
        <v>25569.375</v>
      </c>
      <c r="B638" s="179" t="s">
        <v>31</v>
      </c>
      <c r="C638" s="180"/>
      <c r="D638" s="180">
        <v>25</v>
      </c>
      <c r="E638" s="180"/>
      <c r="F638" s="180"/>
      <c r="G638" s="180">
        <f>SUM(C638:F638)</f>
      </c>
      <c r="H638" s="125">
        <v>6000</v>
      </c>
      <c r="I638" s="125">
        <f>G638*H638</f>
      </c>
      <c r="J638" s="125">
        <f>I638*0.1</f>
      </c>
      <c r="K638" s="125">
        <f>SUM(I638:J638)</f>
      </c>
      <c r="L638" s="229"/>
      <c r="M638" s="87"/>
      <c r="N638" s="87"/>
      <c r="O638" s="87"/>
      <c r="P638" s="87"/>
      <c r="Q638" s="87"/>
      <c r="R638" s="87"/>
      <c r="S638" s="87"/>
      <c r="T638" s="87"/>
      <c r="U638" s="175"/>
      <c r="V638" s="87"/>
      <c r="W638" s="87"/>
      <c r="X638" s="87"/>
      <c r="Y638" s="87"/>
      <c r="Z638" s="87"/>
      <c r="AA638" s="87"/>
      <c r="AB638" s="86"/>
      <c r="AC638" s="87"/>
    </row>
    <row x14ac:dyDescent="0.25" r="639" customHeight="1" ht="17.45">
      <c r="A639" s="235">
        <f>A638</f>
        <v>25569.375</v>
      </c>
      <c r="B639" s="179" t="s">
        <v>71</v>
      </c>
      <c r="C639" s="180"/>
      <c r="D639" s="180">
        <v>25</v>
      </c>
      <c r="E639" s="180"/>
      <c r="F639" s="180"/>
      <c r="G639" s="180">
        <f>SUM(C639:F639)</f>
      </c>
      <c r="H639" s="125">
        <v>6000</v>
      </c>
      <c r="I639" s="125">
        <f>G639*H639</f>
      </c>
      <c r="J639" s="125">
        <f>I639*0.1</f>
      </c>
      <c r="K639" s="125">
        <f>SUM(I639:J639)</f>
      </c>
      <c r="L639" s="229"/>
      <c r="M639" s="87"/>
      <c r="N639" s="87"/>
      <c r="O639" s="87"/>
      <c r="P639" s="87"/>
      <c r="Q639" s="87"/>
      <c r="R639" s="87"/>
      <c r="S639" s="87"/>
      <c r="T639" s="87"/>
      <c r="U639" s="175"/>
      <c r="V639" s="87"/>
      <c r="W639" s="87"/>
      <c r="X639" s="87"/>
      <c r="Y639" s="87"/>
      <c r="Z639" s="87"/>
      <c r="AA639" s="87"/>
      <c r="AB639" s="86"/>
      <c r="AC639" s="87"/>
    </row>
    <row x14ac:dyDescent="0.25" r="640" customHeight="1" ht="17.45">
      <c r="A640" s="235">
        <f>A639</f>
        <v>25569.375</v>
      </c>
      <c r="B640" s="184" t="s">
        <v>49</v>
      </c>
      <c r="C640" s="180"/>
      <c r="D640" s="180">
        <v>13</v>
      </c>
      <c r="E640" s="180">
        <v>10</v>
      </c>
      <c r="F640" s="180">
        <v>6</v>
      </c>
      <c r="G640" s="180">
        <f>SUM(C640:F640)</f>
      </c>
      <c r="H640" s="182">
        <v>6000</v>
      </c>
      <c r="I640" s="125">
        <f>G640*H640</f>
      </c>
      <c r="J640" s="125">
        <f>I640*0.1</f>
      </c>
      <c r="K640" s="125">
        <f>SUM(I640:J640)</f>
      </c>
      <c r="L640" s="229"/>
      <c r="M640" s="87"/>
      <c r="N640" s="87"/>
      <c r="O640" s="87"/>
      <c r="P640" s="87"/>
      <c r="Q640" s="87"/>
      <c r="R640" s="87"/>
      <c r="S640" s="87"/>
      <c r="T640" s="87"/>
      <c r="U640" s="175"/>
      <c r="V640" s="87"/>
      <c r="W640" s="87"/>
      <c r="X640" s="87"/>
      <c r="Y640" s="87"/>
      <c r="Z640" s="87"/>
      <c r="AA640" s="87"/>
      <c r="AB640" s="86"/>
      <c r="AC640" s="87"/>
    </row>
    <row x14ac:dyDescent="0.25" r="641" customHeight="1" ht="17.45">
      <c r="A641" s="235">
        <f>A640</f>
        <v>25569.375</v>
      </c>
      <c r="B641" s="179" t="s">
        <v>9</v>
      </c>
      <c r="C641" s="180"/>
      <c r="D641" s="180">
        <v>35</v>
      </c>
      <c r="E641" s="180"/>
      <c r="F641" s="180"/>
      <c r="G641" s="180">
        <f>SUM(C641:F641)</f>
      </c>
      <c r="H641" s="125">
        <v>6000</v>
      </c>
      <c r="I641" s="125">
        <f>G641*H641</f>
      </c>
      <c r="J641" s="125">
        <f>I641*0.1</f>
      </c>
      <c r="K641" s="125">
        <f>SUM(I641:J641)</f>
      </c>
      <c r="L641" s="229"/>
      <c r="M641" s="87"/>
      <c r="N641" s="87"/>
      <c r="O641" s="87"/>
      <c r="P641" s="87"/>
      <c r="Q641" s="87"/>
      <c r="R641" s="87"/>
      <c r="S641" s="87"/>
      <c r="T641" s="87"/>
      <c r="U641" s="175"/>
      <c r="V641" s="87"/>
      <c r="W641" s="87"/>
      <c r="X641" s="87"/>
      <c r="Y641" s="87"/>
      <c r="Z641" s="87"/>
      <c r="AA641" s="87"/>
      <c r="AB641" s="86"/>
      <c r="AC641" s="87"/>
    </row>
    <row x14ac:dyDescent="0.25" r="642" customHeight="1" ht="17.45">
      <c r="A642" s="235">
        <f>A641</f>
        <v>25569.375</v>
      </c>
      <c r="B642" s="179" t="s">
        <v>78</v>
      </c>
      <c r="C642" s="180"/>
      <c r="D642" s="180">
        <v>20</v>
      </c>
      <c r="E642" s="180"/>
      <c r="F642" s="180"/>
      <c r="G642" s="180">
        <f>SUM(C642:F642)</f>
      </c>
      <c r="H642" s="125">
        <v>6500</v>
      </c>
      <c r="I642" s="125">
        <f>G642*H642</f>
      </c>
      <c r="J642" s="125">
        <f>I642*0.1</f>
      </c>
      <c r="K642" s="125">
        <f>SUM(I642:J642)</f>
      </c>
      <c r="L642" s="229"/>
      <c r="M642" s="87"/>
      <c r="N642" s="87"/>
      <c r="O642" s="87"/>
      <c r="P642" s="87"/>
      <c r="Q642" s="87"/>
      <c r="R642" s="87"/>
      <c r="S642" s="87"/>
      <c r="T642" s="87"/>
      <c r="U642" s="175"/>
      <c r="V642" s="87"/>
      <c r="W642" s="87"/>
      <c r="X642" s="87"/>
      <c r="Y642" s="87"/>
      <c r="Z642" s="87"/>
      <c r="AA642" s="87"/>
      <c r="AB642" s="86"/>
      <c r="AC642" s="87"/>
    </row>
    <row x14ac:dyDescent="0.25" r="643" customHeight="1" ht="17.45">
      <c r="A643" s="235">
        <f>A642</f>
        <v>25569.375</v>
      </c>
      <c r="B643" s="179" t="s">
        <v>55</v>
      </c>
      <c r="C643" s="180"/>
      <c r="D643" s="180">
        <v>10</v>
      </c>
      <c r="E643" s="180"/>
      <c r="F643" s="180"/>
      <c r="G643" s="180">
        <f>SUM(C643:F643)</f>
      </c>
      <c r="H643" s="125">
        <v>6500</v>
      </c>
      <c r="I643" s="125">
        <f>G643*H643</f>
      </c>
      <c r="J643" s="125">
        <f>I643*0.1</f>
      </c>
      <c r="K643" s="125">
        <f>SUM(I643:J643)</f>
      </c>
      <c r="L643" s="229"/>
      <c r="M643" s="87"/>
      <c r="N643" s="87"/>
      <c r="O643" s="87"/>
      <c r="P643" s="87"/>
      <c r="Q643" s="87"/>
      <c r="R643" s="87"/>
      <c r="S643" s="87"/>
      <c r="T643" s="87"/>
      <c r="U643" s="175"/>
      <c r="V643" s="87"/>
      <c r="W643" s="87"/>
      <c r="X643" s="87"/>
      <c r="Y643" s="87"/>
      <c r="Z643" s="87"/>
      <c r="AA643" s="87"/>
      <c r="AB643" s="86"/>
      <c r="AC643" s="87"/>
    </row>
    <row x14ac:dyDescent="0.25" r="644" customHeight="1" ht="17.45">
      <c r="A644" s="235">
        <f>A643</f>
        <v>25569.375</v>
      </c>
      <c r="B644" s="179" t="s">
        <v>80</v>
      </c>
      <c r="C644" s="180"/>
      <c r="D644" s="180">
        <v>23</v>
      </c>
      <c r="E644" s="180"/>
      <c r="F644" s="180"/>
      <c r="G644" s="180">
        <f>SUM(C644:F644)</f>
      </c>
      <c r="H644" s="125">
        <v>6000</v>
      </c>
      <c r="I644" s="125">
        <f>G644*H644</f>
      </c>
      <c r="J644" s="185"/>
      <c r="K644" s="125">
        <f>SUM(I644:J644)</f>
      </c>
      <c r="L644" s="229"/>
      <c r="M644" s="87"/>
      <c r="N644" s="87"/>
      <c r="O644" s="87"/>
      <c r="P644" s="87"/>
      <c r="Q644" s="87"/>
      <c r="R644" s="87"/>
      <c r="S644" s="87"/>
      <c r="T644" s="87"/>
      <c r="U644" s="175"/>
      <c r="V644" s="87"/>
      <c r="W644" s="87"/>
      <c r="X644" s="87"/>
      <c r="Y644" s="87"/>
      <c r="Z644" s="87"/>
      <c r="AA644" s="87"/>
      <c r="AB644" s="86"/>
      <c r="AC644" s="87"/>
    </row>
    <row x14ac:dyDescent="0.25" r="645" customHeight="1" ht="17.45">
      <c r="A645" s="235">
        <f>A644</f>
        <v>25569.375</v>
      </c>
      <c r="B645" s="179" t="s">
        <v>67</v>
      </c>
      <c r="C645" s="180"/>
      <c r="D645" s="180">
        <v>7</v>
      </c>
      <c r="E645" s="180">
        <v>0</v>
      </c>
      <c r="F645" s="180"/>
      <c r="G645" s="180">
        <f>SUM(C645:F645)</f>
      </c>
      <c r="H645" s="182">
        <v>5500</v>
      </c>
      <c r="I645" s="125">
        <f>G645*H645</f>
      </c>
      <c r="J645" s="125">
        <f>I645*0.1</f>
      </c>
      <c r="K645" s="125">
        <f>SUM(I645:J645)</f>
      </c>
      <c r="L645" s="229"/>
      <c r="M645" s="87"/>
      <c r="N645" s="87"/>
      <c r="O645" s="87"/>
      <c r="P645" s="87"/>
      <c r="Q645" s="87"/>
      <c r="R645" s="87"/>
      <c r="S645" s="87"/>
      <c r="T645" s="87"/>
      <c r="U645" s="175"/>
      <c r="V645" s="87"/>
      <c r="W645" s="87"/>
      <c r="X645" s="87"/>
      <c r="Y645" s="87"/>
      <c r="Z645" s="87"/>
      <c r="AA645" s="87"/>
      <c r="AB645" s="86"/>
      <c r="AC645" s="87"/>
    </row>
    <row x14ac:dyDescent="0.25" r="646" customHeight="1" ht="17.45">
      <c r="A646" s="235">
        <f>A645</f>
        <v>25569.375</v>
      </c>
      <c r="B646" s="186" t="s">
        <v>74</v>
      </c>
      <c r="C646" s="180"/>
      <c r="D646" s="180">
        <v>26</v>
      </c>
      <c r="E646" s="180">
        <v>21</v>
      </c>
      <c r="F646" s="180">
        <v>5</v>
      </c>
      <c r="G646" s="180">
        <f>SUM(C646:F646)</f>
      </c>
      <c r="H646" s="187">
        <v>5000</v>
      </c>
      <c r="I646" s="125">
        <f>G646*H646</f>
      </c>
      <c r="J646" s="125">
        <f>I646*0.1</f>
      </c>
      <c r="K646" s="125">
        <f>SUM(I646:J646)</f>
      </c>
      <c r="L646" s="229"/>
      <c r="M646" s="87"/>
      <c r="N646" s="87"/>
      <c r="O646" s="87"/>
      <c r="P646" s="87"/>
      <c r="Q646" s="87"/>
      <c r="R646" s="87"/>
      <c r="S646" s="87"/>
      <c r="T646" s="87"/>
      <c r="U646" s="175"/>
      <c r="V646" s="87"/>
      <c r="W646" s="87"/>
      <c r="X646" s="87"/>
      <c r="Y646" s="87"/>
      <c r="Z646" s="87"/>
      <c r="AA646" s="87"/>
      <c r="AB646" s="86"/>
      <c r="AC646" s="87"/>
    </row>
    <row x14ac:dyDescent="0.25" r="647" customHeight="1" ht="17.45">
      <c r="A647" s="235">
        <f>A646</f>
        <v>25569.375</v>
      </c>
      <c r="B647" s="179" t="s">
        <v>11</v>
      </c>
      <c r="C647" s="180"/>
      <c r="D647" s="180">
        <v>13</v>
      </c>
      <c r="E647" s="180">
        <v>7</v>
      </c>
      <c r="F647" s="180"/>
      <c r="G647" s="180">
        <f>SUM(C647:F647)</f>
      </c>
      <c r="H647" s="125">
        <v>6000</v>
      </c>
      <c r="I647" s="125">
        <f>G647*H647</f>
      </c>
      <c r="J647" s="125">
        <f>I647*0.1</f>
      </c>
      <c r="K647" s="125">
        <f>SUM(I647:J647)</f>
      </c>
      <c r="L647" s="229"/>
      <c r="M647" s="87"/>
      <c r="N647" s="87"/>
      <c r="O647" s="87"/>
      <c r="P647" s="87"/>
      <c r="Q647" s="87"/>
      <c r="R647" s="87"/>
      <c r="S647" s="87"/>
      <c r="T647" s="87"/>
      <c r="U647" s="175"/>
      <c r="V647" s="87"/>
      <c r="W647" s="87"/>
      <c r="X647" s="87"/>
      <c r="Y647" s="87"/>
      <c r="Z647" s="87"/>
      <c r="AA647" s="87"/>
      <c r="AB647" s="86"/>
      <c r="AC647" s="87"/>
    </row>
    <row x14ac:dyDescent="0.25" r="648" customHeight="1" ht="17.45">
      <c r="A648" s="235">
        <f>A647</f>
        <v>25569.375</v>
      </c>
      <c r="B648" s="179" t="s">
        <v>22</v>
      </c>
      <c r="C648" s="180"/>
      <c r="D648" s="180">
        <v>29</v>
      </c>
      <c r="E648" s="180"/>
      <c r="F648" s="180"/>
      <c r="G648" s="180">
        <f>SUM(C648:F648)</f>
      </c>
      <c r="H648" s="182">
        <v>4800</v>
      </c>
      <c r="I648" s="125">
        <f>G648*H648</f>
      </c>
      <c r="J648" s="125">
        <f>I648*0.1</f>
      </c>
      <c r="K648" s="125">
        <f>SUM(I648:J648)</f>
      </c>
      <c r="L648" s="229"/>
      <c r="M648" s="87"/>
      <c r="N648" s="87"/>
      <c r="O648" s="87"/>
      <c r="P648" s="87"/>
      <c r="Q648" s="87"/>
      <c r="R648" s="87"/>
      <c r="S648" s="87"/>
      <c r="T648" s="87"/>
      <c r="U648" s="175"/>
      <c r="V648" s="87"/>
      <c r="W648" s="87"/>
      <c r="X648" s="87"/>
      <c r="Y648" s="87"/>
      <c r="Z648" s="87"/>
      <c r="AA648" s="87"/>
      <c r="AB648" s="86"/>
      <c r="AC648" s="87"/>
    </row>
    <row x14ac:dyDescent="0.25" r="649" customHeight="1" ht="17.45">
      <c r="A649" s="235">
        <f>A648</f>
        <v>25569.375</v>
      </c>
      <c r="B649" s="186" t="s">
        <v>84</v>
      </c>
      <c r="C649" s="180"/>
      <c r="D649" s="180">
        <v>16</v>
      </c>
      <c r="E649" s="180">
        <v>9</v>
      </c>
      <c r="F649" s="180"/>
      <c r="G649" s="180">
        <f>SUM(C649:F649)</f>
      </c>
      <c r="H649" s="182">
        <v>4800</v>
      </c>
      <c r="I649" s="125">
        <f>G649*H649</f>
      </c>
      <c r="J649" s="125">
        <f>I649*0.1</f>
      </c>
      <c r="K649" s="125">
        <f>SUM(I649:J649)</f>
      </c>
      <c r="L649" s="229"/>
      <c r="M649" s="87"/>
      <c r="N649" s="87"/>
      <c r="O649" s="87"/>
      <c r="P649" s="87"/>
      <c r="Q649" s="87"/>
      <c r="R649" s="87"/>
      <c r="S649" s="87"/>
      <c r="T649" s="87"/>
      <c r="U649" s="175"/>
      <c r="V649" s="87"/>
      <c r="W649" s="87"/>
      <c r="X649" s="87"/>
      <c r="Y649" s="87"/>
      <c r="Z649" s="87"/>
      <c r="AA649" s="87"/>
      <c r="AB649" s="86"/>
      <c r="AC649" s="87"/>
    </row>
    <row x14ac:dyDescent="0.25" r="650" customHeight="1" ht="17.45">
      <c r="A650" s="235">
        <f>A649</f>
        <v>25569.375</v>
      </c>
      <c r="B650" s="179" t="s">
        <v>17</v>
      </c>
      <c r="C650" s="180"/>
      <c r="D650" s="180">
        <v>37</v>
      </c>
      <c r="E650" s="180">
        <v>12</v>
      </c>
      <c r="F650" s="180"/>
      <c r="G650" s="180">
        <f>SUM(C650:F650)</f>
      </c>
      <c r="H650" s="125">
        <v>6000</v>
      </c>
      <c r="I650" s="125">
        <f>G650*H650</f>
      </c>
      <c r="J650" s="185"/>
      <c r="K650" s="125">
        <f>SUM(I650:J650)</f>
      </c>
      <c r="L650" s="229"/>
      <c r="M650" s="87"/>
      <c r="N650" s="87"/>
      <c r="O650" s="87"/>
      <c r="P650" s="87"/>
      <c r="Q650" s="87"/>
      <c r="R650" s="87"/>
      <c r="S650" s="87"/>
      <c r="T650" s="87"/>
      <c r="U650" s="175"/>
      <c r="V650" s="87"/>
      <c r="W650" s="87"/>
      <c r="X650" s="87"/>
      <c r="Y650" s="87"/>
      <c r="Z650" s="87"/>
      <c r="AA650" s="87"/>
      <c r="AB650" s="86"/>
      <c r="AC650" s="87"/>
    </row>
    <row x14ac:dyDescent="0.25" r="651" customHeight="1" ht="17.45">
      <c r="A651" s="235">
        <f>A650</f>
        <v>25569.375</v>
      </c>
      <c r="B651" s="179" t="s">
        <v>29</v>
      </c>
      <c r="C651" s="188" t="s">
        <v>14</v>
      </c>
      <c r="D651" s="180">
        <v>15</v>
      </c>
      <c r="E651" s="180">
        <v>14</v>
      </c>
      <c r="F651" s="180"/>
      <c r="G651" s="180">
        <f>SUM(C651:F651)</f>
      </c>
      <c r="H651" s="125">
        <v>5500</v>
      </c>
      <c r="I651" s="125">
        <f>G651*H651</f>
      </c>
      <c r="J651" s="125">
        <f>I651*0.1</f>
      </c>
      <c r="K651" s="125">
        <f>SUM(I651:J651)</f>
      </c>
      <c r="L651" s="229"/>
      <c r="M651" s="87"/>
      <c r="N651" s="87"/>
      <c r="O651" s="87"/>
      <c r="P651" s="87"/>
      <c r="Q651" s="87"/>
      <c r="R651" s="87"/>
      <c r="S651" s="87"/>
      <c r="T651" s="87"/>
      <c r="U651" s="175"/>
      <c r="V651" s="87"/>
      <c r="W651" s="87"/>
      <c r="X651" s="87"/>
      <c r="Y651" s="87"/>
      <c r="Z651" s="87"/>
      <c r="AA651" s="87"/>
      <c r="AB651" s="86"/>
      <c r="AC651" s="87"/>
    </row>
    <row x14ac:dyDescent="0.25" r="652" customHeight="1" ht="17.45">
      <c r="A652" s="235">
        <f>A651</f>
        <v>25569.375</v>
      </c>
      <c r="B652" s="179" t="s">
        <v>15</v>
      </c>
      <c r="C652" s="180"/>
      <c r="D652" s="180">
        <v>20</v>
      </c>
      <c r="E652" s="180">
        <v>5</v>
      </c>
      <c r="F652" s="180"/>
      <c r="G652" s="180">
        <f>SUM(C652:F652)</f>
      </c>
      <c r="H652" s="182">
        <v>4800</v>
      </c>
      <c r="I652" s="125">
        <f>G652*H652</f>
      </c>
      <c r="J652" s="125">
        <f>I652*0.1</f>
      </c>
      <c r="K652" s="125">
        <f>SUM(I652:J652)</f>
      </c>
      <c r="L652" s="229"/>
      <c r="M652" s="87"/>
      <c r="N652" s="87"/>
      <c r="O652" s="87"/>
      <c r="P652" s="87"/>
      <c r="Q652" s="87"/>
      <c r="R652" s="87"/>
      <c r="S652" s="87"/>
      <c r="T652" s="87"/>
      <c r="U652" s="175"/>
      <c r="V652" s="87"/>
      <c r="W652" s="87"/>
      <c r="X652" s="87"/>
      <c r="Y652" s="87"/>
      <c r="Z652" s="87"/>
      <c r="AA652" s="87"/>
      <c r="AB652" s="86"/>
      <c r="AC652" s="87"/>
    </row>
    <row x14ac:dyDescent="0.25" r="653" customHeight="1" ht="17.45">
      <c r="A653" s="235">
        <f>A652</f>
        <v>25569.375</v>
      </c>
      <c r="B653" s="179" t="s">
        <v>21</v>
      </c>
      <c r="C653" s="188" t="s">
        <v>14</v>
      </c>
      <c r="D653" s="180">
        <v>13</v>
      </c>
      <c r="E653" s="180"/>
      <c r="F653" s="180"/>
      <c r="G653" s="180">
        <f>SUM(C653:F653)</f>
      </c>
      <c r="H653" s="237">
        <v>5500</v>
      </c>
      <c r="I653" s="125">
        <f>G653*H653</f>
      </c>
      <c r="J653" s="125">
        <f>I653*0.1</f>
      </c>
      <c r="K653" s="125">
        <f>SUM(I653:J653)</f>
      </c>
      <c r="L653" s="229"/>
      <c r="M653" s="87"/>
      <c r="N653" s="87"/>
      <c r="O653" s="87"/>
      <c r="P653" s="87"/>
      <c r="Q653" s="87"/>
      <c r="R653" s="87"/>
      <c r="S653" s="87"/>
      <c r="T653" s="87"/>
      <c r="U653" s="175"/>
      <c r="V653" s="87"/>
      <c r="W653" s="87"/>
      <c r="X653" s="87"/>
      <c r="Y653" s="87"/>
      <c r="Z653" s="87"/>
      <c r="AA653" s="87"/>
      <c r="AB653" s="86"/>
      <c r="AC653" s="87"/>
    </row>
    <row x14ac:dyDescent="0.25" r="654" customHeight="1" ht="17.45">
      <c r="A654" s="235">
        <f>A653</f>
        <v>25569.375</v>
      </c>
      <c r="B654" s="179" t="s">
        <v>52</v>
      </c>
      <c r="C654" s="180"/>
      <c r="D654" s="180">
        <v>14</v>
      </c>
      <c r="E654" s="180">
        <v>7</v>
      </c>
      <c r="F654" s="180"/>
      <c r="G654" s="180">
        <f>SUM(C654:F654)</f>
      </c>
      <c r="H654" s="237">
        <v>5500</v>
      </c>
      <c r="I654" s="125">
        <f>G654*H654</f>
      </c>
      <c r="J654" s="125">
        <f>I654*0.1</f>
      </c>
      <c r="K654" s="125">
        <f>SUM(I654:J654)</f>
      </c>
      <c r="L654" s="229"/>
      <c r="M654" s="87"/>
      <c r="N654" s="87"/>
      <c r="O654" s="87"/>
      <c r="P654" s="87"/>
      <c r="Q654" s="87"/>
      <c r="R654" s="87"/>
      <c r="S654" s="87"/>
      <c r="T654" s="87"/>
      <c r="U654" s="175"/>
      <c r="V654" s="87"/>
      <c r="W654" s="87"/>
      <c r="X654" s="87"/>
      <c r="Y654" s="87"/>
      <c r="Z654" s="87"/>
      <c r="AA654" s="87"/>
      <c r="AB654" s="86"/>
      <c r="AC654" s="87"/>
    </row>
    <row x14ac:dyDescent="0.25" r="655" customHeight="1" ht="17.45">
      <c r="A655" s="235">
        <f>A654</f>
        <v>25569.375</v>
      </c>
      <c r="B655" s="186" t="s">
        <v>61</v>
      </c>
      <c r="C655" s="180"/>
      <c r="D655" s="180">
        <v>12</v>
      </c>
      <c r="E655" s="180"/>
      <c r="F655" s="180"/>
      <c r="G655" s="180">
        <f>SUM(C655:F655)</f>
      </c>
      <c r="H655" s="237">
        <v>5500</v>
      </c>
      <c r="I655" s="125">
        <f>G655*H655</f>
      </c>
      <c r="J655" s="125">
        <f>I655*0.1</f>
      </c>
      <c r="K655" s="125">
        <f>SUM(I655:J655)</f>
      </c>
      <c r="L655" s="229"/>
      <c r="M655" s="87"/>
      <c r="N655" s="87"/>
      <c r="O655" s="87"/>
      <c r="P655" s="87"/>
      <c r="Q655" s="87"/>
      <c r="R655" s="87"/>
      <c r="S655" s="87"/>
      <c r="T655" s="87"/>
      <c r="U655" s="175"/>
      <c r="V655" s="87"/>
      <c r="W655" s="87"/>
      <c r="X655" s="87"/>
      <c r="Y655" s="87"/>
      <c r="Z655" s="87"/>
      <c r="AA655" s="87"/>
      <c r="AB655" s="86"/>
      <c r="AC655" s="87"/>
    </row>
    <row x14ac:dyDescent="0.25" r="656" customHeight="1" ht="17.45">
      <c r="A656" s="235">
        <f>A655</f>
        <v>25569.375</v>
      </c>
      <c r="B656" s="179" t="s">
        <v>33</v>
      </c>
      <c r="C656" s="180"/>
      <c r="D656" s="180">
        <v>12</v>
      </c>
      <c r="E656" s="180"/>
      <c r="F656" s="180"/>
      <c r="G656" s="180">
        <f>SUM(C656:F656)</f>
      </c>
      <c r="H656" s="182">
        <v>5500</v>
      </c>
      <c r="I656" s="125">
        <f>G656*H656</f>
      </c>
      <c r="J656" s="125">
        <f>I656*0.1</f>
      </c>
      <c r="K656" s="125">
        <f>SUM(I656:J656)</f>
      </c>
      <c r="L656" s="229"/>
      <c r="M656" s="87"/>
      <c r="N656" s="87"/>
      <c r="O656" s="87"/>
      <c r="P656" s="87"/>
      <c r="Q656" s="87"/>
      <c r="R656" s="87"/>
      <c r="S656" s="87"/>
      <c r="T656" s="87"/>
      <c r="U656" s="175"/>
      <c r="V656" s="87"/>
      <c r="W656" s="87"/>
      <c r="X656" s="87"/>
      <c r="Y656" s="87"/>
      <c r="Z656" s="87"/>
      <c r="AA656" s="87"/>
      <c r="AB656" s="86"/>
      <c r="AC656" s="87"/>
    </row>
    <row x14ac:dyDescent="0.25" r="657" customHeight="1" ht="17.45">
      <c r="A657" s="235">
        <f>A656</f>
        <v>25569.375</v>
      </c>
      <c r="B657" s="179" t="s">
        <v>30</v>
      </c>
      <c r="C657" s="180"/>
      <c r="D657" s="180">
        <v>17</v>
      </c>
      <c r="E657" s="180"/>
      <c r="F657" s="180"/>
      <c r="G657" s="180">
        <f>SUM(C657:F657)</f>
      </c>
      <c r="H657" s="125">
        <v>6000</v>
      </c>
      <c r="I657" s="125">
        <f>G657*H657</f>
      </c>
      <c r="J657" s="125">
        <f>I657*0.1</f>
      </c>
      <c r="K657" s="125">
        <f>SUM(I657:J657)</f>
      </c>
      <c r="L657" s="229"/>
      <c r="M657" s="87"/>
      <c r="N657" s="87"/>
      <c r="O657" s="87"/>
      <c r="P657" s="87"/>
      <c r="Q657" s="87"/>
      <c r="R657" s="87"/>
      <c r="S657" s="87"/>
      <c r="T657" s="87"/>
      <c r="U657" s="175"/>
      <c r="V657" s="87"/>
      <c r="W657" s="87"/>
      <c r="X657" s="87"/>
      <c r="Y657" s="87"/>
      <c r="Z657" s="87"/>
      <c r="AA657" s="87"/>
      <c r="AB657" s="86"/>
      <c r="AC657" s="87"/>
    </row>
    <row x14ac:dyDescent="0.25" r="658" customHeight="1" ht="17.45">
      <c r="A658" s="235">
        <f>A657</f>
        <v>25569.375</v>
      </c>
      <c r="B658" s="179" t="s">
        <v>28</v>
      </c>
      <c r="C658" s="188" t="s">
        <v>14</v>
      </c>
      <c r="D658" s="180">
        <v>20</v>
      </c>
      <c r="E658" s="180"/>
      <c r="F658" s="180"/>
      <c r="G658" s="180">
        <f>SUM(C658:F658)</f>
      </c>
      <c r="H658" s="237">
        <v>5500</v>
      </c>
      <c r="I658" s="125">
        <f>G658*H658</f>
      </c>
      <c r="J658" s="125">
        <f>I658*0.1</f>
      </c>
      <c r="K658" s="125">
        <f>SUM(I658:J658)</f>
      </c>
      <c r="L658" s="229"/>
      <c r="M658" s="87"/>
      <c r="N658" s="87"/>
      <c r="O658" s="87"/>
      <c r="P658" s="87"/>
      <c r="Q658" s="87"/>
      <c r="R658" s="87"/>
      <c r="S658" s="87"/>
      <c r="T658" s="87"/>
      <c r="U658" s="175"/>
      <c r="V658" s="87"/>
      <c r="W658" s="87"/>
      <c r="X658" s="87"/>
      <c r="Y658" s="87"/>
      <c r="Z658" s="87"/>
      <c r="AA658" s="87"/>
      <c r="AB658" s="86"/>
      <c r="AC658" s="87"/>
    </row>
    <row x14ac:dyDescent="0.25" r="659" customHeight="1" ht="17.45">
      <c r="A659" s="235">
        <f>A658</f>
        <v>25569.375</v>
      </c>
      <c r="B659" s="179" t="s">
        <v>12</v>
      </c>
      <c r="C659" s="180"/>
      <c r="D659" s="180">
        <v>17</v>
      </c>
      <c r="E659" s="180">
        <v>6</v>
      </c>
      <c r="F659" s="180"/>
      <c r="G659" s="180">
        <f>SUM(C659:F659)</f>
      </c>
      <c r="H659" s="125">
        <v>6000</v>
      </c>
      <c r="I659" s="125">
        <f>G659*H659</f>
      </c>
      <c r="J659" s="125">
        <f>I659*0.1</f>
      </c>
      <c r="K659" s="125">
        <f>SUM(I659:J659)</f>
      </c>
      <c r="L659" s="229"/>
      <c r="M659" s="87"/>
      <c r="N659" s="87"/>
      <c r="O659" s="87"/>
      <c r="P659" s="87"/>
      <c r="Q659" s="87"/>
      <c r="R659" s="87"/>
      <c r="S659" s="87"/>
      <c r="T659" s="87"/>
      <c r="U659" s="175"/>
      <c r="V659" s="87"/>
      <c r="W659" s="87"/>
      <c r="X659" s="87"/>
      <c r="Y659" s="87"/>
      <c r="Z659" s="87"/>
      <c r="AA659" s="87"/>
      <c r="AB659" s="86"/>
      <c r="AC659" s="87"/>
    </row>
    <row x14ac:dyDescent="0.25" r="660" customHeight="1" ht="17.45">
      <c r="A660" s="235">
        <f>A659</f>
        <v>25569.375</v>
      </c>
      <c r="B660" s="179" t="s">
        <v>100</v>
      </c>
      <c r="C660" s="180"/>
      <c r="D660" s="180">
        <v>5</v>
      </c>
      <c r="E660" s="180"/>
      <c r="F660" s="180"/>
      <c r="G660" s="180">
        <f>SUM(C660:F660)</f>
      </c>
      <c r="H660" s="182">
        <v>5500</v>
      </c>
      <c r="I660" s="125">
        <f>G660*H660</f>
      </c>
      <c r="J660" s="125">
        <f>I660*0.1</f>
      </c>
      <c r="K660" s="125">
        <f>SUM(I660:J660)</f>
      </c>
      <c r="L660" s="229"/>
      <c r="M660" s="87"/>
      <c r="N660" s="87"/>
      <c r="O660" s="87"/>
      <c r="P660" s="87"/>
      <c r="Q660" s="87"/>
      <c r="R660" s="87"/>
      <c r="S660" s="87"/>
      <c r="T660" s="87"/>
      <c r="U660" s="175"/>
      <c r="V660" s="87"/>
      <c r="W660" s="87"/>
      <c r="X660" s="87"/>
      <c r="Y660" s="87"/>
      <c r="Z660" s="87"/>
      <c r="AA660" s="87"/>
      <c r="AB660" s="86"/>
      <c r="AC660" s="87"/>
    </row>
    <row x14ac:dyDescent="0.25" r="661" customHeight="1" ht="17.45">
      <c r="A661" s="235">
        <f>A660</f>
        <v>25569.375</v>
      </c>
      <c r="B661" s="186" t="s">
        <v>37</v>
      </c>
      <c r="C661" s="180"/>
      <c r="D661" s="180">
        <v>5</v>
      </c>
      <c r="E661" s="180"/>
      <c r="F661" s="180"/>
      <c r="G661" s="180">
        <f>SUM(C661:F661)</f>
      </c>
      <c r="H661" s="125">
        <v>6500</v>
      </c>
      <c r="I661" s="125">
        <f>G661*H661</f>
      </c>
      <c r="J661" s="125">
        <f>I661*0.1</f>
      </c>
      <c r="K661" s="125">
        <f>SUM(I661:J661)</f>
      </c>
      <c r="L661" s="229"/>
      <c r="M661" s="87"/>
      <c r="N661" s="87"/>
      <c r="O661" s="87"/>
      <c r="P661" s="87"/>
      <c r="Q661" s="87"/>
      <c r="R661" s="87"/>
      <c r="S661" s="87"/>
      <c r="T661" s="87"/>
      <c r="U661" s="175"/>
      <c r="V661" s="87"/>
      <c r="W661" s="87"/>
      <c r="X661" s="87"/>
      <c r="Y661" s="87"/>
      <c r="Z661" s="87"/>
      <c r="AA661" s="87"/>
      <c r="AB661" s="86"/>
      <c r="AC661" s="87"/>
    </row>
    <row x14ac:dyDescent="0.25" r="662" customHeight="1" ht="17.45">
      <c r="A662" s="235">
        <f>A661</f>
        <v>25569.375</v>
      </c>
      <c r="B662" s="186" t="s">
        <v>64</v>
      </c>
      <c r="C662" s="180"/>
      <c r="D662" s="180">
        <v>54</v>
      </c>
      <c r="E662" s="180">
        <v>28</v>
      </c>
      <c r="F662" s="180"/>
      <c r="G662" s="180">
        <f>SUM(C662:F662)</f>
      </c>
      <c r="H662" s="182">
        <v>5500</v>
      </c>
      <c r="I662" s="125">
        <f>G662*H662</f>
      </c>
      <c r="J662" s="125">
        <f>I662*0.1</f>
      </c>
      <c r="K662" s="125">
        <f>SUM(I662:J662)</f>
      </c>
      <c r="L662" s="229"/>
      <c r="M662" s="87"/>
      <c r="N662" s="87"/>
      <c r="O662" s="87"/>
      <c r="P662" s="87"/>
      <c r="Q662" s="87"/>
      <c r="R662" s="87"/>
      <c r="S662" s="87"/>
      <c r="T662" s="87"/>
      <c r="U662" s="175"/>
      <c r="V662" s="87"/>
      <c r="W662" s="87"/>
      <c r="X662" s="87"/>
      <c r="Y662" s="87"/>
      <c r="Z662" s="87"/>
      <c r="AA662" s="87"/>
      <c r="AB662" s="86"/>
      <c r="AC662" s="87"/>
    </row>
    <row x14ac:dyDescent="0.25" r="663" customHeight="1" ht="17.45">
      <c r="A663" s="235">
        <f>A662</f>
        <v>25569.375</v>
      </c>
      <c r="B663" s="179" t="s">
        <v>25</v>
      </c>
      <c r="C663" s="180"/>
      <c r="D663" s="180">
        <v>20</v>
      </c>
      <c r="E663" s="180"/>
      <c r="F663" s="180"/>
      <c r="G663" s="180">
        <f>SUM(C663:F663)</f>
      </c>
      <c r="H663" s="125">
        <v>6000</v>
      </c>
      <c r="I663" s="125">
        <f>G663*H663</f>
      </c>
      <c r="J663" s="125">
        <f>I663*0.1</f>
      </c>
      <c r="K663" s="125">
        <f>SUM(I663:J663)</f>
      </c>
      <c r="L663" s="229"/>
      <c r="M663" s="87"/>
      <c r="N663" s="87"/>
      <c r="O663" s="87"/>
      <c r="P663" s="87"/>
      <c r="Q663" s="87"/>
      <c r="R663" s="87"/>
      <c r="S663" s="87"/>
      <c r="T663" s="87"/>
      <c r="U663" s="175"/>
      <c r="V663" s="87"/>
      <c r="W663" s="87"/>
      <c r="X663" s="87"/>
      <c r="Y663" s="87"/>
      <c r="Z663" s="87"/>
      <c r="AA663" s="87"/>
      <c r="AB663" s="86"/>
      <c r="AC663" s="87"/>
    </row>
    <row x14ac:dyDescent="0.25" r="664" customHeight="1" ht="17.45">
      <c r="A664" s="235">
        <f>A663</f>
        <v>25569.375</v>
      </c>
      <c r="B664" s="186" t="s">
        <v>76</v>
      </c>
      <c r="C664" s="188" t="s">
        <v>14</v>
      </c>
      <c r="D664" s="180">
        <v>18</v>
      </c>
      <c r="E664" s="180">
        <v>12</v>
      </c>
      <c r="F664" s="180">
        <v>5</v>
      </c>
      <c r="G664" s="180">
        <f>SUM(C664:F664)</f>
      </c>
      <c r="H664" s="125">
        <v>6000</v>
      </c>
      <c r="I664" s="125">
        <f>G664*H664</f>
      </c>
      <c r="J664" s="125">
        <f>I664*0.1</f>
      </c>
      <c r="K664" s="125">
        <f>SUM(I664:J664)</f>
      </c>
      <c r="L664" s="229"/>
      <c r="M664" s="87"/>
      <c r="N664" s="87"/>
      <c r="O664" s="87"/>
      <c r="P664" s="87"/>
      <c r="Q664" s="87"/>
      <c r="R664" s="87"/>
      <c r="S664" s="87"/>
      <c r="T664" s="87"/>
      <c r="U664" s="175"/>
      <c r="V664" s="87"/>
      <c r="W664" s="87"/>
      <c r="X664" s="87"/>
      <c r="Y664" s="87"/>
      <c r="Z664" s="87"/>
      <c r="AA664" s="87"/>
      <c r="AB664" s="86"/>
      <c r="AC664" s="87"/>
    </row>
    <row x14ac:dyDescent="0.25" r="665" customHeight="1" ht="17.45">
      <c r="A665" s="235">
        <f>A664</f>
        <v>25569.375</v>
      </c>
      <c r="B665" s="186" t="s">
        <v>149</v>
      </c>
      <c r="C665" s="180"/>
      <c r="D665" s="181">
        <v>100</v>
      </c>
      <c r="E665" s="180">
        <v>33</v>
      </c>
      <c r="F665" s="180">
        <v>2</v>
      </c>
      <c r="G665" s="180">
        <f>SUM(C665:F665)</f>
      </c>
      <c r="H665" s="125">
        <v>6000</v>
      </c>
      <c r="I665" s="125">
        <f>G665*H665</f>
      </c>
      <c r="J665" s="125">
        <f>I665*0.1</f>
      </c>
      <c r="K665" s="125">
        <f>SUM(I665:J665)</f>
      </c>
      <c r="L665" s="229"/>
      <c r="M665" s="87"/>
      <c r="N665" s="87"/>
      <c r="O665" s="87"/>
      <c r="P665" s="87"/>
      <c r="Q665" s="87"/>
      <c r="R665" s="87"/>
      <c r="S665" s="87"/>
      <c r="T665" s="87"/>
      <c r="U665" s="175"/>
      <c r="V665" s="87"/>
      <c r="W665" s="87"/>
      <c r="X665" s="87"/>
      <c r="Y665" s="87"/>
      <c r="Z665" s="87"/>
      <c r="AA665" s="87"/>
      <c r="AB665" s="86"/>
      <c r="AC665" s="87"/>
    </row>
    <row x14ac:dyDescent="0.25" r="666" customHeight="1" ht="17.45">
      <c r="A666" s="235">
        <f>A665</f>
        <v>25569.375</v>
      </c>
      <c r="B666" s="186" t="s">
        <v>43</v>
      </c>
      <c r="C666" s="180"/>
      <c r="D666" s="180">
        <v>41</v>
      </c>
      <c r="E666" s="180">
        <v>10</v>
      </c>
      <c r="F666" s="180"/>
      <c r="G666" s="180">
        <f>SUM(C666:F666)</f>
      </c>
      <c r="H666" s="125">
        <v>6000</v>
      </c>
      <c r="I666" s="125">
        <f>G666*H666</f>
      </c>
      <c r="J666" s="125">
        <f>I666*0.1</f>
      </c>
      <c r="K666" s="125">
        <f>SUM(I666:J666)</f>
      </c>
      <c r="L666" s="229"/>
      <c r="M666" s="87"/>
      <c r="N666" s="87"/>
      <c r="O666" s="87"/>
      <c r="P666" s="87"/>
      <c r="Q666" s="87"/>
      <c r="R666" s="87"/>
      <c r="S666" s="87"/>
      <c r="T666" s="87"/>
      <c r="U666" s="175"/>
      <c r="V666" s="87"/>
      <c r="W666" s="87"/>
      <c r="X666" s="87"/>
      <c r="Y666" s="87"/>
      <c r="Z666" s="87"/>
      <c r="AA666" s="87"/>
      <c r="AB666" s="86"/>
      <c r="AC666" s="87"/>
    </row>
    <row x14ac:dyDescent="0.25" r="667" customHeight="1" ht="17.45">
      <c r="A667" s="235">
        <f>A666</f>
        <v>25569.375</v>
      </c>
      <c r="B667" s="186" t="s">
        <v>18</v>
      </c>
      <c r="C667" s="180"/>
      <c r="D667" s="180">
        <v>9</v>
      </c>
      <c r="E667" s="180">
        <v>7</v>
      </c>
      <c r="F667" s="180">
        <v>6</v>
      </c>
      <c r="G667" s="180">
        <f>SUM(C667:F667)</f>
      </c>
      <c r="H667" s="125">
        <v>6000</v>
      </c>
      <c r="I667" s="125">
        <f>G667*H667</f>
      </c>
      <c r="J667" s="125">
        <f>I667*0.1</f>
      </c>
      <c r="K667" s="125">
        <f>SUM(I667:J667)</f>
      </c>
      <c r="L667" s="229"/>
      <c r="M667" s="87"/>
      <c r="N667" s="87"/>
      <c r="O667" s="87"/>
      <c r="P667" s="87"/>
      <c r="Q667" s="87"/>
      <c r="R667" s="87"/>
      <c r="S667" s="87"/>
      <c r="T667" s="87"/>
      <c r="U667" s="175"/>
      <c r="V667" s="87"/>
      <c r="W667" s="87"/>
      <c r="X667" s="87"/>
      <c r="Y667" s="87"/>
      <c r="Z667" s="87"/>
      <c r="AA667" s="87"/>
      <c r="AB667" s="86"/>
      <c r="AC667" s="87"/>
    </row>
    <row x14ac:dyDescent="0.25" r="668" customHeight="1" ht="17.45">
      <c r="A668" s="235">
        <f>A667</f>
        <v>25569.375</v>
      </c>
      <c r="B668" s="186" t="s">
        <v>82</v>
      </c>
      <c r="C668" s="188" t="s">
        <v>14</v>
      </c>
      <c r="D668" s="180">
        <v>25</v>
      </c>
      <c r="E668" s="180">
        <v>12</v>
      </c>
      <c r="F668" s="180">
        <v>7</v>
      </c>
      <c r="G668" s="180">
        <f>SUM(C668:F668)</f>
      </c>
      <c r="H668" s="125">
        <v>5000</v>
      </c>
      <c r="I668" s="125">
        <f>G668*H668</f>
      </c>
      <c r="J668" s="125">
        <f>I668*0.1</f>
      </c>
      <c r="K668" s="125">
        <f>SUM(I668:J668)</f>
      </c>
      <c r="L668" s="229"/>
      <c r="M668" s="87"/>
      <c r="N668" s="87"/>
      <c r="O668" s="87"/>
      <c r="P668" s="87"/>
      <c r="Q668" s="87"/>
      <c r="R668" s="87"/>
      <c r="S668" s="87"/>
      <c r="T668" s="87"/>
      <c r="U668" s="175"/>
      <c r="V668" s="87"/>
      <c r="W668" s="87"/>
      <c r="X668" s="87"/>
      <c r="Y668" s="87"/>
      <c r="Z668" s="87"/>
      <c r="AA668" s="87"/>
      <c r="AB668" s="86"/>
      <c r="AC668" s="87"/>
    </row>
    <row x14ac:dyDescent="0.25" r="669" customHeight="1" ht="17.45">
      <c r="A669" s="235">
        <f>A668</f>
        <v>25569.375</v>
      </c>
      <c r="B669" s="186" t="s">
        <v>151</v>
      </c>
      <c r="C669" s="180"/>
      <c r="D669" s="180">
        <v>12</v>
      </c>
      <c r="E669" s="180"/>
      <c r="F669" s="180"/>
      <c r="G669" s="180">
        <f>SUM(C669:F669)</f>
      </c>
      <c r="H669" s="125">
        <v>5000</v>
      </c>
      <c r="I669" s="125">
        <f>G669*H669</f>
      </c>
      <c r="J669" s="125">
        <f>I669*0.1</f>
      </c>
      <c r="K669" s="125">
        <f>SUM(I669:J669)</f>
      </c>
      <c r="L669" s="229"/>
      <c r="M669" s="87"/>
      <c r="N669" s="87"/>
      <c r="O669" s="87"/>
      <c r="P669" s="87"/>
      <c r="Q669" s="87"/>
      <c r="R669" s="87"/>
      <c r="S669" s="87"/>
      <c r="T669" s="87"/>
      <c r="U669" s="175"/>
      <c r="V669" s="87"/>
      <c r="W669" s="87"/>
      <c r="X669" s="87"/>
      <c r="Y669" s="87"/>
      <c r="Z669" s="87"/>
      <c r="AA669" s="87"/>
      <c r="AB669" s="86"/>
      <c r="AC669" s="87"/>
    </row>
    <row x14ac:dyDescent="0.25" r="670" customHeight="1" ht="17.45">
      <c r="A670" s="235">
        <f>A666</f>
        <v>25569.375</v>
      </c>
      <c r="B670" s="186" t="s">
        <v>105</v>
      </c>
      <c r="C670" s="180"/>
      <c r="D670" s="180">
        <v>40</v>
      </c>
      <c r="E670" s="180"/>
      <c r="F670" s="180"/>
      <c r="G670" s="180">
        <f>SUM(C670:F670)</f>
      </c>
      <c r="H670" s="125">
        <v>7000</v>
      </c>
      <c r="I670" s="125">
        <f>G670*H670</f>
      </c>
      <c r="J670" s="125"/>
      <c r="K670" s="125">
        <f>SUM(I670:J670)</f>
      </c>
      <c r="L670" s="229"/>
      <c r="M670" s="87"/>
      <c r="N670" s="87"/>
      <c r="O670" s="87"/>
      <c r="P670" s="87"/>
      <c r="Q670" s="87"/>
      <c r="R670" s="87"/>
      <c r="S670" s="87"/>
      <c r="T670" s="87"/>
      <c r="U670" s="175"/>
      <c r="V670" s="87"/>
      <c r="W670" s="87"/>
      <c r="X670" s="87"/>
      <c r="Y670" s="87"/>
      <c r="Z670" s="87"/>
      <c r="AA670" s="87"/>
      <c r="AB670" s="86"/>
      <c r="AC670" s="87"/>
    </row>
    <row x14ac:dyDescent="0.25" r="671" customHeight="1" ht="17.45">
      <c r="A671" s="235">
        <f>A666</f>
        <v>25569.375</v>
      </c>
      <c r="B671" s="186" t="s">
        <v>23</v>
      </c>
      <c r="C671" s="180"/>
      <c r="D671" s="180">
        <v>13</v>
      </c>
      <c r="E671" s="180"/>
      <c r="F671" s="180"/>
      <c r="G671" s="180">
        <f>SUM(C671:F671)</f>
      </c>
      <c r="H671" s="125">
        <v>6000</v>
      </c>
      <c r="I671" s="125">
        <f>G671*H671</f>
      </c>
      <c r="J671" s="125">
        <f>I671*0.1</f>
      </c>
      <c r="K671" s="125">
        <f>SUM(I671:J671)</f>
      </c>
      <c r="L671" s="229"/>
      <c r="M671" s="87"/>
      <c r="N671" s="87"/>
      <c r="O671" s="87"/>
      <c r="P671" s="87"/>
      <c r="Q671" s="87"/>
      <c r="R671" s="87"/>
      <c r="S671" s="87"/>
      <c r="T671" s="87"/>
      <c r="U671" s="175"/>
      <c r="V671" s="87"/>
      <c r="W671" s="87"/>
      <c r="X671" s="87"/>
      <c r="Y671" s="87"/>
      <c r="Z671" s="87"/>
      <c r="AA671" s="87"/>
      <c r="AB671" s="86"/>
      <c r="AC671" s="87"/>
    </row>
    <row x14ac:dyDescent="0.25" r="672" customHeight="1" ht="17.45">
      <c r="A672" s="235">
        <f>A671</f>
        <v>25569.375</v>
      </c>
      <c r="B672" s="186" t="s">
        <v>40</v>
      </c>
      <c r="C672" s="180"/>
      <c r="D672" s="180">
        <v>12</v>
      </c>
      <c r="E672" s="180"/>
      <c r="F672" s="180"/>
      <c r="G672" s="180">
        <f>SUM(C672:F672)</f>
      </c>
      <c r="H672" s="125">
        <v>6500</v>
      </c>
      <c r="I672" s="125">
        <f>G672*H672</f>
      </c>
      <c r="J672" s="125">
        <f>I672*0.1</f>
      </c>
      <c r="K672" s="125">
        <f>SUM(I672:J672)</f>
      </c>
      <c r="L672" s="229"/>
      <c r="M672" s="87"/>
      <c r="N672" s="87"/>
      <c r="O672" s="87"/>
      <c r="P672" s="87"/>
      <c r="Q672" s="87"/>
      <c r="R672" s="87"/>
      <c r="S672" s="87"/>
      <c r="T672" s="87"/>
      <c r="U672" s="175"/>
      <c r="V672" s="87"/>
      <c r="W672" s="87"/>
      <c r="X672" s="87"/>
      <c r="Y672" s="87"/>
      <c r="Z672" s="87"/>
      <c r="AA672" s="87"/>
      <c r="AB672" s="86"/>
      <c r="AC672" s="87"/>
    </row>
    <row x14ac:dyDescent="0.25" r="673" customHeight="1" ht="17.45">
      <c r="A673" s="235">
        <f>A669</f>
        <v>25569.375</v>
      </c>
      <c r="B673" s="186"/>
      <c r="C673" s="180"/>
      <c r="D673" s="180"/>
      <c r="E673" s="180"/>
      <c r="F673" s="180"/>
      <c r="G673" s="180">
        <f>SUM(C673:F673)</f>
      </c>
      <c r="H673" s="125"/>
      <c r="I673" s="125">
        <f>G673*H673</f>
      </c>
      <c r="J673" s="125">
        <f>I673*0.1</f>
      </c>
      <c r="K673" s="125">
        <f>SUM(I673:J673)</f>
      </c>
      <c r="L673" s="229"/>
      <c r="M673" s="87"/>
      <c r="N673" s="87"/>
      <c r="O673" s="87"/>
      <c r="P673" s="87"/>
      <c r="Q673" s="87"/>
      <c r="R673" s="87"/>
      <c r="S673" s="87"/>
      <c r="T673" s="87"/>
      <c r="U673" s="175"/>
      <c r="V673" s="87"/>
      <c r="W673" s="87"/>
      <c r="X673" s="87"/>
      <c r="Y673" s="87"/>
      <c r="Z673" s="87"/>
      <c r="AA673" s="87"/>
      <c r="AB673" s="86"/>
      <c r="AC673" s="87"/>
    </row>
    <row x14ac:dyDescent="0.25" r="674" customHeight="1" ht="17.45">
      <c r="A674" s="235">
        <f>A669</f>
        <v>25569.375</v>
      </c>
      <c r="B674" s="186"/>
      <c r="C674" s="180"/>
      <c r="D674" s="180"/>
      <c r="E674" s="180"/>
      <c r="F674" s="180"/>
      <c r="G674" s="180">
        <f>SUM(C674:F674)</f>
      </c>
      <c r="H674" s="125"/>
      <c r="I674" s="125">
        <f>G674*H674</f>
      </c>
      <c r="J674" s="125">
        <f>I674*0.1</f>
      </c>
      <c r="K674" s="125">
        <f>SUM(I674:J674)</f>
      </c>
      <c r="L674" s="229"/>
      <c r="M674" s="87"/>
      <c r="N674" s="87"/>
      <c r="O674" s="87"/>
      <c r="P674" s="87"/>
      <c r="Q674" s="87"/>
      <c r="R674" s="87"/>
      <c r="S674" s="87"/>
      <c r="T674" s="87"/>
      <c r="U674" s="175"/>
      <c r="V674" s="87"/>
      <c r="W674" s="87"/>
      <c r="X674" s="87"/>
      <c r="Y674" s="87"/>
      <c r="Z674" s="87"/>
      <c r="AA674" s="87"/>
      <c r="AB674" s="86"/>
      <c r="AC674" s="87"/>
    </row>
    <row x14ac:dyDescent="0.25" r="675" customHeight="1" ht="17.45">
      <c r="A675" s="235">
        <f>A674</f>
        <v>25569.375</v>
      </c>
      <c r="B675" s="179"/>
      <c r="C675" s="180"/>
      <c r="D675" s="180"/>
      <c r="E675" s="180"/>
      <c r="F675" s="180"/>
      <c r="G675" s="180">
        <f>SUM(C675:F675)</f>
      </c>
      <c r="H675" s="125"/>
      <c r="I675" s="125">
        <f>G675*H675</f>
      </c>
      <c r="J675" s="125">
        <v>0</v>
      </c>
      <c r="K675" s="125">
        <f>SUM(I675:J675)</f>
      </c>
      <c r="L675" s="229"/>
      <c r="M675" s="87"/>
      <c r="N675" s="87"/>
      <c r="O675" s="87"/>
      <c r="P675" s="87"/>
      <c r="Q675" s="87"/>
      <c r="R675" s="87"/>
      <c r="S675" s="87"/>
      <c r="T675" s="87"/>
      <c r="U675" s="175"/>
      <c r="V675" s="87"/>
      <c r="W675" s="87"/>
      <c r="X675" s="87"/>
      <c r="Y675" s="87"/>
      <c r="Z675" s="87"/>
      <c r="AA675" s="87"/>
      <c r="AB675" s="86"/>
      <c r="AC675" s="87"/>
    </row>
    <row x14ac:dyDescent="0.25" r="676" customHeight="1" ht="17.45">
      <c r="A676" s="243">
        <f>A675</f>
        <v>25569.375</v>
      </c>
      <c r="B676" s="190" t="s">
        <v>155</v>
      </c>
      <c r="C676" s="191">
        <f>SUM(C630:C675)</f>
      </c>
      <c r="D676" s="191">
        <f>SUM(D630:D675)</f>
      </c>
      <c r="E676" s="191">
        <f>SUM(E630:E675)</f>
      </c>
      <c r="F676" s="191">
        <f>SUM(F630:F675)</f>
      </c>
      <c r="G676" s="191">
        <f>SUM(G630:G675)</f>
      </c>
      <c r="H676" s="191"/>
      <c r="I676" s="191">
        <f>SUM(I630:I675)</f>
      </c>
      <c r="J676" s="191">
        <f>SUM(J630:J675)</f>
      </c>
      <c r="K676" s="191">
        <f>SUM(K630:K675)</f>
      </c>
      <c r="L676" s="229"/>
      <c r="M676" s="87"/>
      <c r="N676" s="87"/>
      <c r="O676" s="87"/>
      <c r="P676" s="87"/>
      <c r="Q676" s="87"/>
      <c r="R676" s="87"/>
      <c r="S676" s="87"/>
      <c r="T676" s="87"/>
      <c r="U676" s="175"/>
      <c r="V676" s="87"/>
      <c r="W676" s="87"/>
      <c r="X676" s="87"/>
      <c r="Y676" s="87"/>
      <c r="Z676" s="87"/>
      <c r="AA676" s="87"/>
      <c r="AB676" s="86"/>
      <c r="AC676" s="87"/>
    </row>
    <row x14ac:dyDescent="0.25" r="677" customHeight="1" ht="17.45">
      <c r="A677" s="235">
        <f>A676</f>
        <v>25569.375</v>
      </c>
      <c r="B677" s="186" t="s">
        <v>113</v>
      </c>
      <c r="C677" s="180"/>
      <c r="D677" s="180">
        <v>39</v>
      </c>
      <c r="E677" s="180">
        <v>52</v>
      </c>
      <c r="F677" s="180"/>
      <c r="G677" s="180">
        <f>SUM(C677:F677)</f>
      </c>
      <c r="H677" s="125">
        <v>6500</v>
      </c>
      <c r="I677" s="125">
        <f>G677*H677</f>
      </c>
      <c r="J677" s="185"/>
      <c r="K677" s="125">
        <f>SUM(I677:J677)</f>
      </c>
      <c r="L677" s="229"/>
      <c r="M677" s="87"/>
      <c r="N677" s="87"/>
      <c r="O677" s="87"/>
      <c r="P677" s="87"/>
      <c r="Q677" s="87"/>
      <c r="R677" s="87"/>
      <c r="S677" s="87"/>
      <c r="T677" s="87"/>
      <c r="U677" s="175"/>
      <c r="V677" s="87"/>
      <c r="W677" s="87"/>
      <c r="X677" s="87"/>
      <c r="Y677" s="87"/>
      <c r="Z677" s="87"/>
      <c r="AA677" s="87"/>
      <c r="AB677" s="86"/>
      <c r="AC677" s="87"/>
    </row>
    <row x14ac:dyDescent="0.25" r="678" customHeight="1" ht="17.45">
      <c r="A678" s="235">
        <f>A677</f>
        <v>25569.375</v>
      </c>
      <c r="B678" s="186" t="s">
        <v>156</v>
      </c>
      <c r="C678" s="180"/>
      <c r="D678" s="180">
        <v>7</v>
      </c>
      <c r="E678" s="180">
        <v>8</v>
      </c>
      <c r="F678" s="180"/>
      <c r="G678" s="180">
        <f>SUM(C678:F678)</f>
      </c>
      <c r="H678" s="125">
        <v>6500</v>
      </c>
      <c r="I678" s="125">
        <f>G678*H678</f>
      </c>
      <c r="J678" s="185"/>
      <c r="K678" s="125">
        <f>SUM(I678:J678)</f>
      </c>
      <c r="L678" s="229"/>
      <c r="M678" s="87"/>
      <c r="N678" s="87"/>
      <c r="O678" s="87"/>
      <c r="P678" s="87"/>
      <c r="Q678" s="87"/>
      <c r="R678" s="87"/>
      <c r="S678" s="87"/>
      <c r="T678" s="87"/>
      <c r="U678" s="175"/>
      <c r="V678" s="87"/>
      <c r="W678" s="87"/>
      <c r="X678" s="87"/>
      <c r="Y678" s="87"/>
      <c r="Z678" s="87"/>
      <c r="AA678" s="87"/>
      <c r="AB678" s="86"/>
      <c r="AC678" s="87"/>
    </row>
    <row x14ac:dyDescent="0.25" r="679" customHeight="1" ht="17.45">
      <c r="A679" s="235">
        <f>A678</f>
        <v>25569.375</v>
      </c>
      <c r="B679" s="186" t="s">
        <v>112</v>
      </c>
      <c r="C679" s="180"/>
      <c r="D679" s="180">
        <v>7</v>
      </c>
      <c r="E679" s="180">
        <v>9</v>
      </c>
      <c r="F679" s="180"/>
      <c r="G679" s="180">
        <f>SUM(C679:F679)</f>
      </c>
      <c r="H679" s="125">
        <v>6900</v>
      </c>
      <c r="I679" s="125">
        <f>G679*H679</f>
      </c>
      <c r="J679" s="185"/>
      <c r="K679" s="125">
        <f>SUM(I679:J679)</f>
      </c>
      <c r="L679" s="229"/>
      <c r="M679" s="87"/>
      <c r="N679" s="87"/>
      <c r="O679" s="87"/>
      <c r="P679" s="87"/>
      <c r="Q679" s="87"/>
      <c r="R679" s="87"/>
      <c r="S679" s="87"/>
      <c r="T679" s="87"/>
      <c r="U679" s="175"/>
      <c r="V679" s="87"/>
      <c r="W679" s="87"/>
      <c r="X679" s="87"/>
      <c r="Y679" s="87"/>
      <c r="Z679" s="87"/>
      <c r="AA679" s="87"/>
      <c r="AB679" s="86"/>
      <c r="AC679" s="87"/>
    </row>
    <row x14ac:dyDescent="0.25" r="680" customHeight="1" ht="17.45">
      <c r="A680" s="235">
        <f>A679</f>
        <v>25569.375</v>
      </c>
      <c r="B680" s="179"/>
      <c r="C680" s="180"/>
      <c r="D680" s="180"/>
      <c r="E680" s="180"/>
      <c r="F680" s="180"/>
      <c r="G680" s="180">
        <f>SUM(C680:F680)</f>
      </c>
      <c r="H680" s="125"/>
      <c r="I680" s="125">
        <f>G680*H680</f>
      </c>
      <c r="J680" s="185"/>
      <c r="K680" s="125">
        <f>SUM(I680:J680)</f>
      </c>
      <c r="L680" s="229"/>
      <c r="M680" s="87"/>
      <c r="N680" s="87"/>
      <c r="O680" s="87"/>
      <c r="P680" s="87"/>
      <c r="Q680" s="87"/>
      <c r="R680" s="87"/>
      <c r="S680" s="87"/>
      <c r="T680" s="87"/>
      <c r="U680" s="175"/>
      <c r="V680" s="87"/>
      <c r="W680" s="87"/>
      <c r="X680" s="87"/>
      <c r="Y680" s="87"/>
      <c r="Z680" s="87"/>
      <c r="AA680" s="87"/>
      <c r="AB680" s="86"/>
      <c r="AC680" s="87"/>
    </row>
    <row x14ac:dyDescent="0.25" r="681" customHeight="1" ht="17.45">
      <c r="A681" s="235">
        <f>A680</f>
        <v>25569.375</v>
      </c>
      <c r="B681" s="179"/>
      <c r="C681" s="180"/>
      <c r="D681" s="180"/>
      <c r="E681" s="180"/>
      <c r="F681" s="180"/>
      <c r="G681" s="180">
        <f>SUM(C681:F681)</f>
      </c>
      <c r="H681" s="125"/>
      <c r="I681" s="125">
        <f>G681*H681</f>
      </c>
      <c r="J681" s="185"/>
      <c r="K681" s="125">
        <f>SUM(I681:J681)</f>
      </c>
      <c r="L681" s="229"/>
      <c r="M681" s="87"/>
      <c r="N681" s="87"/>
      <c r="O681" s="87"/>
      <c r="P681" s="87"/>
      <c r="Q681" s="87"/>
      <c r="R681" s="87"/>
      <c r="S681" s="87"/>
      <c r="T681" s="87"/>
      <c r="U681" s="175"/>
      <c r="V681" s="87"/>
      <c r="W681" s="87"/>
      <c r="X681" s="87"/>
      <c r="Y681" s="87"/>
      <c r="Z681" s="87"/>
      <c r="AA681" s="87"/>
      <c r="AB681" s="86"/>
      <c r="AC681" s="87"/>
    </row>
    <row x14ac:dyDescent="0.25" r="682" customHeight="1" ht="17.45">
      <c r="A682" s="235">
        <f>A681</f>
        <v>25569.375</v>
      </c>
      <c r="B682" s="179"/>
      <c r="C682" s="180"/>
      <c r="D682" s="180"/>
      <c r="E682" s="180"/>
      <c r="F682" s="180"/>
      <c r="G682" s="180">
        <f>SUM(C682:F682)</f>
      </c>
      <c r="H682" s="125"/>
      <c r="I682" s="125">
        <f>G682*H682</f>
      </c>
      <c r="J682" s="185"/>
      <c r="K682" s="125">
        <f>SUM(I682:J682)</f>
      </c>
      <c r="L682" s="229"/>
      <c r="M682" s="87"/>
      <c r="N682" s="87"/>
      <c r="O682" s="87"/>
      <c r="P682" s="87"/>
      <c r="Q682" s="87"/>
      <c r="R682" s="87"/>
      <c r="S682" s="87"/>
      <c r="T682" s="87"/>
      <c r="U682" s="175"/>
      <c r="V682" s="87"/>
      <c r="W682" s="87"/>
      <c r="X682" s="87"/>
      <c r="Y682" s="87"/>
      <c r="Z682" s="87"/>
      <c r="AA682" s="87"/>
      <c r="AB682" s="86"/>
      <c r="AC682" s="87"/>
    </row>
    <row x14ac:dyDescent="0.25" r="683" customHeight="1" ht="17.45">
      <c r="A683" s="235">
        <f>A682</f>
        <v>25569.375</v>
      </c>
      <c r="B683" s="179"/>
      <c r="C683" s="180"/>
      <c r="D683" s="180"/>
      <c r="E683" s="180"/>
      <c r="F683" s="180"/>
      <c r="G683" s="180">
        <f>SUM(C683:F683)</f>
      </c>
      <c r="H683" s="125"/>
      <c r="I683" s="125">
        <f>G683*H683</f>
      </c>
      <c r="J683" s="185"/>
      <c r="K683" s="125">
        <f>SUM(I683:J683)</f>
      </c>
      <c r="L683" s="229"/>
      <c r="M683" s="87"/>
      <c r="N683" s="87"/>
      <c r="O683" s="87"/>
      <c r="P683" s="87"/>
      <c r="Q683" s="87"/>
      <c r="R683" s="87"/>
      <c r="S683" s="87"/>
      <c r="T683" s="87"/>
      <c r="U683" s="175"/>
      <c r="V683" s="87"/>
      <c r="W683" s="87"/>
      <c r="X683" s="87"/>
      <c r="Y683" s="87"/>
      <c r="Z683" s="87"/>
      <c r="AA683" s="87"/>
      <c r="AB683" s="86"/>
      <c r="AC683" s="87"/>
    </row>
    <row x14ac:dyDescent="0.25" r="684" customHeight="1" ht="17.45">
      <c r="A684" s="235">
        <f>A683</f>
        <v>25569.375</v>
      </c>
      <c r="B684" s="179"/>
      <c r="C684" s="180"/>
      <c r="D684" s="180"/>
      <c r="E684" s="180"/>
      <c r="F684" s="180"/>
      <c r="G684" s="180">
        <f>SUM(C684:F684)</f>
      </c>
      <c r="H684" s="125"/>
      <c r="I684" s="125">
        <f>G684*H684</f>
      </c>
      <c r="J684" s="185"/>
      <c r="K684" s="125">
        <f>SUM(I684:J684)</f>
      </c>
      <c r="L684" s="229"/>
      <c r="M684" s="87"/>
      <c r="N684" s="87"/>
      <c r="O684" s="87"/>
      <c r="P684" s="87"/>
      <c r="Q684" s="87"/>
      <c r="R684" s="87"/>
      <c r="S684" s="87"/>
      <c r="T684" s="87"/>
      <c r="U684" s="175"/>
      <c r="V684" s="87"/>
      <c r="W684" s="87"/>
      <c r="X684" s="87"/>
      <c r="Y684" s="87"/>
      <c r="Z684" s="87"/>
      <c r="AA684" s="87"/>
      <c r="AB684" s="86"/>
      <c r="AC684" s="87"/>
    </row>
    <row x14ac:dyDescent="0.25" r="685" customHeight="1" ht="17.45">
      <c r="A685" s="243">
        <f>A684</f>
        <v>25569.375</v>
      </c>
      <c r="B685" s="190" t="s">
        <v>157</v>
      </c>
      <c r="C685" s="191">
        <f>SUM(C677:C684)</f>
      </c>
      <c r="D685" s="191">
        <f>SUM(D677:D684)</f>
      </c>
      <c r="E685" s="191">
        <f>SUM(E677:E684)</f>
      </c>
      <c r="F685" s="191">
        <f>SUM(F677:F684)</f>
      </c>
      <c r="G685" s="191">
        <f>SUM(G677:G684)</f>
      </c>
      <c r="H685" s="201"/>
      <c r="I685" s="201">
        <f>SUM(I677:I684)</f>
      </c>
      <c r="J685" s="201"/>
      <c r="K685" s="202">
        <f>SUM(K677:K684)</f>
      </c>
      <c r="L685" s="229"/>
      <c r="M685" s="87"/>
      <c r="N685" s="87"/>
      <c r="O685" s="87"/>
      <c r="P685" s="87"/>
      <c r="Q685" s="87"/>
      <c r="R685" s="87"/>
      <c r="S685" s="87"/>
      <c r="T685" s="87"/>
      <c r="U685" s="175"/>
      <c r="V685" s="87"/>
      <c r="W685" s="87"/>
      <c r="X685" s="87"/>
      <c r="Y685" s="87"/>
      <c r="Z685" s="87"/>
      <c r="AA685" s="87"/>
      <c r="AB685" s="86"/>
      <c r="AC685" s="87"/>
    </row>
    <row x14ac:dyDescent="0.25" r="686" customHeight="1" ht="17.25" hidden="1">
      <c r="A686" s="226" t="s">
        <v>128</v>
      </c>
      <c r="B686" s="173" t="s">
        <v>2</v>
      </c>
      <c r="C686" s="174" t="s">
        <v>129</v>
      </c>
      <c r="D686" s="174" t="s">
        <v>130</v>
      </c>
      <c r="E686" s="174" t="s">
        <v>131</v>
      </c>
      <c r="F686" s="174" t="s">
        <v>132</v>
      </c>
      <c r="G686" s="174" t="s">
        <v>133</v>
      </c>
      <c r="H686" s="174" t="s">
        <v>7</v>
      </c>
      <c r="I686" s="174" t="s">
        <v>134</v>
      </c>
      <c r="J686" s="174" t="s">
        <v>90</v>
      </c>
      <c r="K686" s="174" t="s">
        <v>135</v>
      </c>
      <c r="L686" s="229"/>
      <c r="M686" s="87"/>
      <c r="N686" s="87"/>
      <c r="O686" s="87"/>
      <c r="P686" s="87"/>
      <c r="Q686" s="87"/>
      <c r="R686" s="87"/>
      <c r="S686" s="87"/>
      <c r="T686" s="87"/>
      <c r="U686" s="175"/>
      <c r="V686" s="87"/>
      <c r="W686" s="87"/>
      <c r="X686" s="87"/>
      <c r="Y686" s="87"/>
      <c r="Z686" s="87"/>
      <c r="AA686" s="87"/>
      <c r="AB686" s="86"/>
      <c r="AC686" s="87"/>
    </row>
    <row x14ac:dyDescent="0.25" r="687" customHeight="1" ht="17.45">
      <c r="A687" s="235">
        <f>A685+1</f>
        <v>25569.375</v>
      </c>
      <c r="B687" s="179" t="s">
        <v>46</v>
      </c>
      <c r="C687" s="183" t="s">
        <v>14</v>
      </c>
      <c r="D687" s="180">
        <v>14</v>
      </c>
      <c r="E687" s="180">
        <v>6</v>
      </c>
      <c r="F687" s="180"/>
      <c r="G687" s="180">
        <f>SUM(C687:F687)</f>
      </c>
      <c r="H687" s="237">
        <v>5500</v>
      </c>
      <c r="I687" s="125">
        <f>G687*H687</f>
      </c>
      <c r="J687" s="125">
        <f>I687*0.1</f>
      </c>
      <c r="K687" s="125">
        <f>SUM(I687:J687)</f>
      </c>
      <c r="L687" s="229"/>
      <c r="M687" s="87"/>
      <c r="N687" s="87"/>
      <c r="O687" s="87"/>
      <c r="P687" s="87"/>
      <c r="Q687" s="87"/>
      <c r="R687" s="87"/>
      <c r="S687" s="87"/>
      <c r="T687" s="87"/>
      <c r="U687" s="175"/>
      <c r="V687" s="87"/>
      <c r="W687" s="87"/>
      <c r="X687" s="87"/>
      <c r="Y687" s="87"/>
      <c r="Z687" s="87"/>
      <c r="AA687" s="87"/>
      <c r="AB687" s="86"/>
      <c r="AC687" s="87"/>
    </row>
    <row x14ac:dyDescent="0.25" r="688" customHeight="1" ht="17.45">
      <c r="A688" s="235">
        <f>A687</f>
        <v>25569.375</v>
      </c>
      <c r="B688" s="179" t="s">
        <v>137</v>
      </c>
      <c r="C688" s="180"/>
      <c r="D688" s="180">
        <f>141-34</f>
      </c>
      <c r="E688" s="180">
        <v>26</v>
      </c>
      <c r="F688" s="180">
        <v>17</v>
      </c>
      <c r="G688" s="180">
        <f>SUM(C688:F688)</f>
      </c>
      <c r="H688" s="237">
        <v>4500</v>
      </c>
      <c r="I688" s="125">
        <f>G688*H688</f>
      </c>
      <c r="J688" s="125">
        <f>I688*0.1</f>
      </c>
      <c r="K688" s="125">
        <f>SUM(I688:J688)</f>
      </c>
      <c r="L688" s="229"/>
      <c r="M688" s="87"/>
      <c r="N688" s="87"/>
      <c r="O688" s="87"/>
      <c r="P688" s="87"/>
      <c r="Q688" s="87"/>
      <c r="R688" s="87"/>
      <c r="S688" s="87"/>
      <c r="T688" s="87"/>
      <c r="U688" s="175"/>
      <c r="V688" s="87"/>
      <c r="W688" s="87"/>
      <c r="X688" s="87"/>
      <c r="Y688" s="87"/>
      <c r="Z688" s="87"/>
      <c r="AA688" s="87"/>
      <c r="AB688" s="86"/>
      <c r="AC688" s="87"/>
    </row>
    <row x14ac:dyDescent="0.25" r="689" customHeight="1" ht="17.45">
      <c r="A689" s="235">
        <f>A688</f>
        <v>25569.375</v>
      </c>
      <c r="B689" s="179" t="s">
        <v>178</v>
      </c>
      <c r="C689" s="180"/>
      <c r="D689" s="180">
        <v>34</v>
      </c>
      <c r="E689" s="180"/>
      <c r="F689" s="180"/>
      <c r="G689" s="180">
        <f>SUBTOTAL(9,C689:F689)</f>
      </c>
      <c r="H689" s="182">
        <v>5000</v>
      </c>
      <c r="I689" s="125">
        <f>G689*H689</f>
      </c>
      <c r="J689" s="125">
        <f>I689*0.1</f>
      </c>
      <c r="K689" s="125">
        <f>SUM(I689:J689)</f>
      </c>
      <c r="L689" s="229"/>
      <c r="M689" s="87"/>
      <c r="N689" s="87"/>
      <c r="O689" s="87"/>
      <c r="P689" s="87"/>
      <c r="Q689" s="87"/>
      <c r="R689" s="87"/>
      <c r="S689" s="87"/>
      <c r="T689" s="87"/>
      <c r="U689" s="175"/>
      <c r="V689" s="87"/>
      <c r="W689" s="87"/>
      <c r="X689" s="87"/>
      <c r="Y689" s="87"/>
      <c r="Z689" s="87"/>
      <c r="AA689" s="87"/>
      <c r="AB689" s="86"/>
      <c r="AC689" s="87"/>
    </row>
    <row x14ac:dyDescent="0.25" r="690" customHeight="1" ht="17.45">
      <c r="A690" s="235">
        <f>A689</f>
        <v>25569.375</v>
      </c>
      <c r="B690" s="179" t="s">
        <v>13</v>
      </c>
      <c r="C690" s="180"/>
      <c r="D690" s="180">
        <v>12</v>
      </c>
      <c r="E690" s="180">
        <v>0</v>
      </c>
      <c r="F690" s="180"/>
      <c r="G690" s="180">
        <f>SUM(C690:F690)</f>
      </c>
      <c r="H690" s="125">
        <v>6000</v>
      </c>
      <c r="I690" s="125">
        <f>G690*H690</f>
      </c>
      <c r="J690" s="125">
        <f>I690*0.1</f>
      </c>
      <c r="K690" s="125">
        <f>SUM(I690:J690)</f>
      </c>
      <c r="L690" s="229"/>
      <c r="M690" s="87"/>
      <c r="N690" s="87"/>
      <c r="O690" s="87"/>
      <c r="P690" s="87"/>
      <c r="Q690" s="87"/>
      <c r="R690" s="87"/>
      <c r="S690" s="87"/>
      <c r="T690" s="87"/>
      <c r="U690" s="175"/>
      <c r="V690" s="87"/>
      <c r="W690" s="87"/>
      <c r="X690" s="87"/>
      <c r="Y690" s="87"/>
      <c r="Z690" s="87"/>
      <c r="AA690" s="87"/>
      <c r="AB690" s="86"/>
      <c r="AC690" s="87"/>
    </row>
    <row x14ac:dyDescent="0.25" r="691" customHeight="1" ht="17.45">
      <c r="A691" s="235">
        <f>A690</f>
        <v>25569.375</v>
      </c>
      <c r="B691" s="179" t="s">
        <v>58</v>
      </c>
      <c r="C691" s="183" t="s">
        <v>14</v>
      </c>
      <c r="D691" s="180">
        <v>11</v>
      </c>
      <c r="E691" s="180">
        <v>7</v>
      </c>
      <c r="F691" s="180"/>
      <c r="G691" s="180">
        <f>SUM(C691:F691)</f>
      </c>
      <c r="H691" s="182">
        <v>5500</v>
      </c>
      <c r="I691" s="125">
        <f>G691*H691</f>
      </c>
      <c r="J691" s="125">
        <f>I691*0.1</f>
      </c>
      <c r="K691" s="125">
        <f>SUM(I691:J691)</f>
      </c>
      <c r="L691" s="229"/>
      <c r="M691" s="87"/>
      <c r="N691" s="87"/>
      <c r="O691" s="87"/>
      <c r="P691" s="87"/>
      <c r="Q691" s="87"/>
      <c r="R691" s="87"/>
      <c r="S691" s="87"/>
      <c r="T691" s="87"/>
      <c r="U691" s="175"/>
      <c r="V691" s="87"/>
      <c r="W691" s="87"/>
      <c r="X691" s="87"/>
      <c r="Y691" s="87"/>
      <c r="Z691" s="87"/>
      <c r="AA691" s="87"/>
      <c r="AB691" s="86"/>
      <c r="AC691" s="87"/>
    </row>
    <row x14ac:dyDescent="0.25" r="692" customHeight="1" ht="17.45">
      <c r="A692" s="235">
        <f>A691</f>
        <v>25569.375</v>
      </c>
      <c r="B692" s="179" t="s">
        <v>147</v>
      </c>
      <c r="C692" s="183">
        <v>10</v>
      </c>
      <c r="D692" s="180">
        <v>40</v>
      </c>
      <c r="E692" s="180">
        <v>25</v>
      </c>
      <c r="F692" s="180">
        <v>16</v>
      </c>
      <c r="G692" s="180">
        <f>SUM(C692:F692)</f>
      </c>
      <c r="H692" s="125">
        <v>5000</v>
      </c>
      <c r="I692" s="125">
        <f>G692*H692</f>
      </c>
      <c r="J692" s="125">
        <f>I692*0.1</f>
      </c>
      <c r="K692" s="125">
        <f>SUM(I692:J692)</f>
      </c>
      <c r="L692" s="229"/>
      <c r="M692" s="87"/>
      <c r="N692" s="87"/>
      <c r="O692" s="87"/>
      <c r="P692" s="87"/>
      <c r="Q692" s="87"/>
      <c r="R692" s="87"/>
      <c r="S692" s="87"/>
      <c r="T692" s="87"/>
      <c r="U692" s="175"/>
      <c r="V692" s="87"/>
      <c r="W692" s="87"/>
      <c r="X692" s="87"/>
      <c r="Y692" s="87"/>
      <c r="Z692" s="87"/>
      <c r="AA692" s="87"/>
      <c r="AB692" s="86"/>
      <c r="AC692" s="87"/>
    </row>
    <row x14ac:dyDescent="0.25" r="693" customHeight="1" ht="17.45">
      <c r="A693" s="235">
        <f>A692</f>
        <v>25569.375</v>
      </c>
      <c r="B693" s="179" t="s">
        <v>27</v>
      </c>
      <c r="C693" s="180"/>
      <c r="D693" s="180">
        <v>10</v>
      </c>
      <c r="E693" s="180">
        <v>0</v>
      </c>
      <c r="F693" s="180"/>
      <c r="G693" s="180">
        <f>SUM(C693:F693)</f>
      </c>
      <c r="H693" s="125">
        <v>5500</v>
      </c>
      <c r="I693" s="125">
        <f>G693*H693</f>
      </c>
      <c r="J693" s="125">
        <f>I693*0.1</f>
      </c>
      <c r="K693" s="125">
        <f>SUM(I693:J693)</f>
      </c>
      <c r="L693" s="229"/>
      <c r="M693" s="87"/>
      <c r="N693" s="87"/>
      <c r="O693" s="87"/>
      <c r="P693" s="87"/>
      <c r="Q693" s="87"/>
      <c r="R693" s="87"/>
      <c r="S693" s="87"/>
      <c r="T693" s="87"/>
      <c r="U693" s="175"/>
      <c r="V693" s="87"/>
      <c r="W693" s="87"/>
      <c r="X693" s="87"/>
      <c r="Y693" s="87"/>
      <c r="Z693" s="87"/>
      <c r="AA693" s="87"/>
      <c r="AB693" s="86"/>
      <c r="AC693" s="87"/>
    </row>
    <row x14ac:dyDescent="0.25" r="694" customHeight="1" ht="17.45">
      <c r="A694" s="235">
        <f>A693</f>
        <v>25569.375</v>
      </c>
      <c r="B694" s="179" t="s">
        <v>20</v>
      </c>
      <c r="C694" s="180"/>
      <c r="D694" s="180">
        <v>61</v>
      </c>
      <c r="E694" s="180">
        <v>16</v>
      </c>
      <c r="F694" s="180"/>
      <c r="G694" s="180">
        <f>SUM(C694:F694)</f>
      </c>
      <c r="H694" s="237">
        <v>5500</v>
      </c>
      <c r="I694" s="125">
        <f>G694*H694</f>
      </c>
      <c r="J694" s="125">
        <f>I694*0.1</f>
      </c>
      <c r="K694" s="125">
        <f>SUM(I694:J694)</f>
      </c>
      <c r="L694" s="229"/>
      <c r="M694" s="87"/>
      <c r="N694" s="87"/>
      <c r="O694" s="87"/>
      <c r="P694" s="87"/>
      <c r="Q694" s="87"/>
      <c r="R694" s="87"/>
      <c r="S694" s="87"/>
      <c r="T694" s="87"/>
      <c r="U694" s="175"/>
      <c r="V694" s="87"/>
      <c r="W694" s="87"/>
      <c r="X694" s="87"/>
      <c r="Y694" s="87"/>
      <c r="Z694" s="87"/>
      <c r="AA694" s="87"/>
      <c r="AB694" s="86"/>
      <c r="AC694" s="87"/>
    </row>
    <row x14ac:dyDescent="0.25" r="695" customHeight="1" ht="17.45">
      <c r="A695" s="235">
        <f>A694</f>
        <v>25569.375</v>
      </c>
      <c r="B695" s="179" t="s">
        <v>31</v>
      </c>
      <c r="C695" s="180"/>
      <c r="D695" s="180">
        <v>25</v>
      </c>
      <c r="E695" s="180"/>
      <c r="F695" s="180"/>
      <c r="G695" s="180">
        <f>SUM(C695:F695)</f>
      </c>
      <c r="H695" s="125">
        <v>6000</v>
      </c>
      <c r="I695" s="125">
        <f>G695*H695</f>
      </c>
      <c r="J695" s="125">
        <f>I695*0.1</f>
      </c>
      <c r="K695" s="125">
        <f>SUM(I695:J695)</f>
      </c>
      <c r="L695" s="229"/>
      <c r="M695" s="87"/>
      <c r="N695" s="87"/>
      <c r="O695" s="87"/>
      <c r="P695" s="87"/>
      <c r="Q695" s="87"/>
      <c r="R695" s="87"/>
      <c r="S695" s="87"/>
      <c r="T695" s="87"/>
      <c r="U695" s="175"/>
      <c r="V695" s="87"/>
      <c r="W695" s="87"/>
      <c r="X695" s="87"/>
      <c r="Y695" s="87"/>
      <c r="Z695" s="87"/>
      <c r="AA695" s="87"/>
      <c r="AB695" s="86"/>
      <c r="AC695" s="87"/>
    </row>
    <row x14ac:dyDescent="0.25" r="696" customHeight="1" ht="17.45">
      <c r="A696" s="235">
        <f>A695</f>
        <v>25569.375</v>
      </c>
      <c r="B696" s="179" t="s">
        <v>71</v>
      </c>
      <c r="C696" s="180"/>
      <c r="D696" s="180">
        <v>25</v>
      </c>
      <c r="E696" s="180"/>
      <c r="F696" s="180"/>
      <c r="G696" s="180">
        <f>SUM(C696:F696)</f>
      </c>
      <c r="H696" s="125">
        <v>6000</v>
      </c>
      <c r="I696" s="125">
        <f>G696*H696</f>
      </c>
      <c r="J696" s="125">
        <f>I696*0.1</f>
      </c>
      <c r="K696" s="125">
        <f>SUM(I696:J696)</f>
      </c>
      <c r="L696" s="229"/>
      <c r="M696" s="87"/>
      <c r="N696" s="87"/>
      <c r="O696" s="87"/>
      <c r="P696" s="87"/>
      <c r="Q696" s="87"/>
      <c r="R696" s="87"/>
      <c r="S696" s="87"/>
      <c r="T696" s="87"/>
      <c r="U696" s="175"/>
      <c r="V696" s="87"/>
      <c r="W696" s="87"/>
      <c r="X696" s="87"/>
      <c r="Y696" s="87"/>
      <c r="Z696" s="87"/>
      <c r="AA696" s="87"/>
      <c r="AB696" s="86"/>
      <c r="AC696" s="87"/>
    </row>
    <row x14ac:dyDescent="0.25" r="697" customHeight="1" ht="17.45">
      <c r="A697" s="235">
        <f>A696</f>
        <v>25569.375</v>
      </c>
      <c r="B697" s="184" t="s">
        <v>49</v>
      </c>
      <c r="C697" s="180"/>
      <c r="D697" s="180">
        <v>13</v>
      </c>
      <c r="E697" s="180">
        <v>10</v>
      </c>
      <c r="F697" s="180">
        <v>6</v>
      </c>
      <c r="G697" s="180">
        <f>SUM(C697:F697)</f>
      </c>
      <c r="H697" s="182">
        <v>6000</v>
      </c>
      <c r="I697" s="125">
        <f>G697*H697</f>
      </c>
      <c r="J697" s="125">
        <f>I697*0.1</f>
      </c>
      <c r="K697" s="125">
        <f>SUM(I697:J697)</f>
      </c>
      <c r="L697" s="229"/>
      <c r="M697" s="87"/>
      <c r="N697" s="87"/>
      <c r="O697" s="87"/>
      <c r="P697" s="87"/>
      <c r="Q697" s="87"/>
      <c r="R697" s="87"/>
      <c r="S697" s="87"/>
      <c r="T697" s="87"/>
      <c r="U697" s="175"/>
      <c r="V697" s="87"/>
      <c r="W697" s="87"/>
      <c r="X697" s="87"/>
      <c r="Y697" s="87"/>
      <c r="Z697" s="87"/>
      <c r="AA697" s="87"/>
      <c r="AB697" s="86"/>
      <c r="AC697" s="87"/>
    </row>
    <row x14ac:dyDescent="0.25" r="698" customHeight="1" ht="17.45">
      <c r="A698" s="235">
        <f>A697</f>
        <v>25569.375</v>
      </c>
      <c r="B698" s="179" t="s">
        <v>9</v>
      </c>
      <c r="C698" s="180"/>
      <c r="D698" s="180">
        <v>39</v>
      </c>
      <c r="E698" s="265"/>
      <c r="F698" s="180"/>
      <c r="G698" s="180">
        <f>SUM(C698:F698)</f>
      </c>
      <c r="H698" s="125">
        <v>6000</v>
      </c>
      <c r="I698" s="125">
        <f>G698*H698</f>
      </c>
      <c r="J698" s="125">
        <f>I698*0.1</f>
      </c>
      <c r="K698" s="125">
        <f>SUM(I698:J698)</f>
      </c>
      <c r="L698" s="229"/>
      <c r="M698" s="87"/>
      <c r="N698" s="87"/>
      <c r="O698" s="87"/>
      <c r="P698" s="87"/>
      <c r="Q698" s="87"/>
      <c r="R698" s="87"/>
      <c r="S698" s="87"/>
      <c r="T698" s="87"/>
      <c r="U698" s="175"/>
      <c r="V698" s="87"/>
      <c r="W698" s="87"/>
      <c r="X698" s="87"/>
      <c r="Y698" s="87"/>
      <c r="Z698" s="87"/>
      <c r="AA698" s="87"/>
      <c r="AB698" s="86"/>
      <c r="AC698" s="87"/>
    </row>
    <row x14ac:dyDescent="0.25" r="699" customHeight="1" ht="17.45">
      <c r="A699" s="235">
        <f>A698</f>
        <v>25569.375</v>
      </c>
      <c r="B699" s="179" t="s">
        <v>78</v>
      </c>
      <c r="C699" s="180"/>
      <c r="D699" s="180">
        <v>20</v>
      </c>
      <c r="E699" s="180"/>
      <c r="F699" s="180"/>
      <c r="G699" s="180">
        <f>SUM(C699:F699)</f>
      </c>
      <c r="H699" s="125">
        <v>6500</v>
      </c>
      <c r="I699" s="125">
        <f>G699*H699</f>
      </c>
      <c r="J699" s="125">
        <f>I699*0.1</f>
      </c>
      <c r="K699" s="125">
        <f>SUM(I699:J699)</f>
      </c>
      <c r="L699" s="229"/>
      <c r="M699" s="87"/>
      <c r="N699" s="87"/>
      <c r="O699" s="87"/>
      <c r="P699" s="87"/>
      <c r="Q699" s="87"/>
      <c r="R699" s="87"/>
      <c r="S699" s="87"/>
      <c r="T699" s="87"/>
      <c r="U699" s="175"/>
      <c r="V699" s="87"/>
      <c r="W699" s="87"/>
      <c r="X699" s="87"/>
      <c r="Y699" s="87"/>
      <c r="Z699" s="87"/>
      <c r="AA699" s="87"/>
      <c r="AB699" s="86"/>
      <c r="AC699" s="87"/>
    </row>
    <row x14ac:dyDescent="0.25" r="700" customHeight="1" ht="17.45">
      <c r="A700" s="235">
        <f>A699</f>
        <v>25569.375</v>
      </c>
      <c r="B700" s="179" t="s">
        <v>55</v>
      </c>
      <c r="C700" s="180"/>
      <c r="D700" s="180">
        <v>10</v>
      </c>
      <c r="E700" s="180"/>
      <c r="F700" s="180"/>
      <c r="G700" s="180">
        <f>SUM(C700:F700)</f>
      </c>
      <c r="H700" s="125">
        <v>6500</v>
      </c>
      <c r="I700" s="125">
        <f>G700*H700</f>
      </c>
      <c r="J700" s="125">
        <f>I700*0.1</f>
      </c>
      <c r="K700" s="125">
        <f>SUM(I700:J700)</f>
      </c>
      <c r="L700" s="229"/>
      <c r="M700" s="87"/>
      <c r="N700" s="87"/>
      <c r="O700" s="87"/>
      <c r="P700" s="87"/>
      <c r="Q700" s="87"/>
      <c r="R700" s="87"/>
      <c r="S700" s="87"/>
      <c r="T700" s="87"/>
      <c r="U700" s="175"/>
      <c r="V700" s="87"/>
      <c r="W700" s="87"/>
      <c r="X700" s="87"/>
      <c r="Y700" s="87"/>
      <c r="Z700" s="87"/>
      <c r="AA700" s="87"/>
      <c r="AB700" s="86"/>
      <c r="AC700" s="87"/>
    </row>
    <row x14ac:dyDescent="0.25" r="701" customHeight="1" ht="17.45">
      <c r="A701" s="235">
        <f>A700</f>
        <v>25569.375</v>
      </c>
      <c r="B701" s="179" t="s">
        <v>80</v>
      </c>
      <c r="C701" s="180"/>
      <c r="D701" s="180">
        <v>23</v>
      </c>
      <c r="E701" s="180"/>
      <c r="F701" s="180"/>
      <c r="G701" s="180">
        <f>SUM(C701:F701)</f>
      </c>
      <c r="H701" s="125">
        <v>6000</v>
      </c>
      <c r="I701" s="125">
        <f>G701*H701</f>
      </c>
      <c r="J701" s="185"/>
      <c r="K701" s="125">
        <f>SUM(I701:J701)</f>
      </c>
      <c r="L701" s="229"/>
      <c r="M701" s="87"/>
      <c r="N701" s="87"/>
      <c r="O701" s="87"/>
      <c r="P701" s="87"/>
      <c r="Q701" s="87"/>
      <c r="R701" s="87"/>
      <c r="S701" s="87"/>
      <c r="T701" s="87"/>
      <c r="U701" s="175"/>
      <c r="V701" s="87"/>
      <c r="W701" s="87"/>
      <c r="X701" s="87"/>
      <c r="Y701" s="87"/>
      <c r="Z701" s="87"/>
      <c r="AA701" s="87"/>
      <c r="AB701" s="86"/>
      <c r="AC701" s="87"/>
    </row>
    <row x14ac:dyDescent="0.25" r="702" customHeight="1" ht="17.45">
      <c r="A702" s="235">
        <f>A701</f>
        <v>25569.375</v>
      </c>
      <c r="B702" s="179" t="s">
        <v>67</v>
      </c>
      <c r="C702" s="180"/>
      <c r="D702" s="180">
        <v>7</v>
      </c>
      <c r="E702" s="180">
        <v>0</v>
      </c>
      <c r="F702" s="180"/>
      <c r="G702" s="180">
        <f>SUM(C702:F702)</f>
      </c>
      <c r="H702" s="182">
        <v>5500</v>
      </c>
      <c r="I702" s="125">
        <f>G702*H702</f>
      </c>
      <c r="J702" s="125">
        <f>I702*0.1</f>
      </c>
      <c r="K702" s="125">
        <f>SUM(I702:J702)</f>
      </c>
      <c r="L702" s="229"/>
      <c r="M702" s="87"/>
      <c r="N702" s="87"/>
      <c r="O702" s="87"/>
      <c r="P702" s="87"/>
      <c r="Q702" s="87"/>
      <c r="R702" s="87"/>
      <c r="S702" s="87"/>
      <c r="T702" s="87"/>
      <c r="U702" s="175"/>
      <c r="V702" s="87"/>
      <c r="W702" s="87"/>
      <c r="X702" s="87"/>
      <c r="Y702" s="87"/>
      <c r="Z702" s="87"/>
      <c r="AA702" s="87"/>
      <c r="AB702" s="86"/>
      <c r="AC702" s="87"/>
    </row>
    <row x14ac:dyDescent="0.25" r="703" customHeight="1" ht="17.45">
      <c r="A703" s="235">
        <f>A702</f>
        <v>25569.375</v>
      </c>
      <c r="B703" s="186" t="s">
        <v>74</v>
      </c>
      <c r="C703" s="180"/>
      <c r="D703" s="180">
        <v>27</v>
      </c>
      <c r="E703" s="180">
        <v>22</v>
      </c>
      <c r="F703" s="180">
        <v>5</v>
      </c>
      <c r="G703" s="180">
        <f>SUM(C703:F703)</f>
      </c>
      <c r="H703" s="187">
        <v>5000</v>
      </c>
      <c r="I703" s="125">
        <f>G703*H703</f>
      </c>
      <c r="J703" s="125">
        <f>I703*0.1</f>
      </c>
      <c r="K703" s="125">
        <f>SUM(I703:J703)</f>
      </c>
      <c r="L703" s="229"/>
      <c r="M703" s="87"/>
      <c r="N703" s="87"/>
      <c r="O703" s="87"/>
      <c r="P703" s="87"/>
      <c r="Q703" s="87"/>
      <c r="R703" s="87"/>
      <c r="S703" s="87"/>
      <c r="T703" s="87"/>
      <c r="U703" s="175"/>
      <c r="V703" s="87"/>
      <c r="W703" s="87"/>
      <c r="X703" s="87"/>
      <c r="Y703" s="87"/>
      <c r="Z703" s="87"/>
      <c r="AA703" s="87"/>
      <c r="AB703" s="86"/>
      <c r="AC703" s="87"/>
    </row>
    <row x14ac:dyDescent="0.25" r="704" customHeight="1" ht="17.45">
      <c r="A704" s="235">
        <f>A703</f>
        <v>25569.375</v>
      </c>
      <c r="B704" s="179" t="s">
        <v>11</v>
      </c>
      <c r="C704" s="180"/>
      <c r="D704" s="180">
        <v>13</v>
      </c>
      <c r="E704" s="180">
        <v>7</v>
      </c>
      <c r="F704" s="180"/>
      <c r="G704" s="180">
        <f>SUM(C704:F704)</f>
      </c>
      <c r="H704" s="125">
        <v>6000</v>
      </c>
      <c r="I704" s="125">
        <f>G704*H704</f>
      </c>
      <c r="J704" s="125">
        <f>I704*0.1</f>
      </c>
      <c r="K704" s="125">
        <f>SUM(I704:J704)</f>
      </c>
      <c r="L704" s="229"/>
      <c r="M704" s="87"/>
      <c r="N704" s="87"/>
      <c r="O704" s="87"/>
      <c r="P704" s="87"/>
      <c r="Q704" s="87"/>
      <c r="R704" s="87"/>
      <c r="S704" s="87"/>
      <c r="T704" s="87"/>
      <c r="U704" s="175"/>
      <c r="V704" s="87"/>
      <c r="W704" s="87"/>
      <c r="X704" s="87"/>
      <c r="Y704" s="87"/>
      <c r="Z704" s="87"/>
      <c r="AA704" s="87"/>
      <c r="AB704" s="86"/>
      <c r="AC704" s="87"/>
    </row>
    <row x14ac:dyDescent="0.25" r="705" customHeight="1" ht="17.45">
      <c r="A705" s="235">
        <f>A704</f>
        <v>25569.375</v>
      </c>
      <c r="B705" s="179" t="s">
        <v>22</v>
      </c>
      <c r="C705" s="180"/>
      <c r="D705" s="180">
        <v>30</v>
      </c>
      <c r="E705" s="180"/>
      <c r="F705" s="180"/>
      <c r="G705" s="180">
        <f>SUM(C705:F705)</f>
      </c>
      <c r="H705" s="182">
        <v>4800</v>
      </c>
      <c r="I705" s="125">
        <f>G705*H705</f>
      </c>
      <c r="J705" s="125">
        <f>I705*0.1</f>
      </c>
      <c r="K705" s="125">
        <f>SUM(I705:J705)</f>
      </c>
      <c r="L705" s="229"/>
      <c r="M705" s="87"/>
      <c r="N705" s="87"/>
      <c r="O705" s="87"/>
      <c r="P705" s="87"/>
      <c r="Q705" s="87"/>
      <c r="R705" s="87"/>
      <c r="S705" s="87"/>
      <c r="T705" s="87"/>
      <c r="U705" s="175"/>
      <c r="V705" s="87"/>
      <c r="W705" s="87"/>
      <c r="X705" s="87"/>
      <c r="Y705" s="87"/>
      <c r="Z705" s="87"/>
      <c r="AA705" s="87"/>
      <c r="AB705" s="86"/>
      <c r="AC705" s="87"/>
    </row>
    <row x14ac:dyDescent="0.25" r="706" customHeight="1" ht="17.45">
      <c r="A706" s="235">
        <f>A705</f>
        <v>25569.375</v>
      </c>
      <c r="B706" s="186" t="s">
        <v>84</v>
      </c>
      <c r="C706" s="180"/>
      <c r="D706" s="180">
        <v>16</v>
      </c>
      <c r="E706" s="180">
        <v>9</v>
      </c>
      <c r="F706" s="180"/>
      <c r="G706" s="180">
        <f>SUM(C706:F706)</f>
      </c>
      <c r="H706" s="182">
        <v>4800</v>
      </c>
      <c r="I706" s="125">
        <f>G706*H706</f>
      </c>
      <c r="J706" s="125">
        <f>I706*0.1</f>
      </c>
      <c r="K706" s="125">
        <f>SUM(I706:J706)</f>
      </c>
      <c r="L706" s="229"/>
      <c r="M706" s="87"/>
      <c r="N706" s="87"/>
      <c r="O706" s="87"/>
      <c r="P706" s="87"/>
      <c r="Q706" s="87"/>
      <c r="R706" s="87"/>
      <c r="S706" s="87"/>
      <c r="T706" s="87"/>
      <c r="U706" s="175"/>
      <c r="V706" s="87"/>
      <c r="W706" s="87"/>
      <c r="X706" s="87"/>
      <c r="Y706" s="87"/>
      <c r="Z706" s="87"/>
      <c r="AA706" s="87"/>
      <c r="AB706" s="86"/>
      <c r="AC706" s="87"/>
    </row>
    <row x14ac:dyDescent="0.25" r="707" customHeight="1" ht="17.45">
      <c r="A707" s="235">
        <f>A706</f>
        <v>25569.375</v>
      </c>
      <c r="B707" s="179" t="s">
        <v>17</v>
      </c>
      <c r="C707" s="180"/>
      <c r="D707" s="180">
        <v>37</v>
      </c>
      <c r="E707" s="180">
        <v>12</v>
      </c>
      <c r="F707" s="180"/>
      <c r="G707" s="180">
        <f>SUM(C707:F707)</f>
      </c>
      <c r="H707" s="125">
        <v>6000</v>
      </c>
      <c r="I707" s="125">
        <f>G707*H707</f>
      </c>
      <c r="J707" s="185"/>
      <c r="K707" s="125">
        <f>SUM(I707:J707)</f>
      </c>
      <c r="L707" s="229"/>
      <c r="M707" s="87"/>
      <c r="N707" s="87"/>
      <c r="O707" s="87"/>
      <c r="P707" s="87"/>
      <c r="Q707" s="87"/>
      <c r="R707" s="87"/>
      <c r="S707" s="87"/>
      <c r="T707" s="87"/>
      <c r="U707" s="175"/>
      <c r="V707" s="87"/>
      <c r="W707" s="87"/>
      <c r="X707" s="87"/>
      <c r="Y707" s="87"/>
      <c r="Z707" s="87"/>
      <c r="AA707" s="87"/>
      <c r="AB707" s="86"/>
      <c r="AC707" s="87"/>
    </row>
    <row x14ac:dyDescent="0.25" r="708" customHeight="1" ht="17.45">
      <c r="A708" s="235">
        <f>A707</f>
        <v>25569.375</v>
      </c>
      <c r="B708" s="179" t="s">
        <v>29</v>
      </c>
      <c r="C708" s="188" t="s">
        <v>14</v>
      </c>
      <c r="D708" s="180">
        <v>15</v>
      </c>
      <c r="E708" s="180">
        <v>14</v>
      </c>
      <c r="F708" s="180"/>
      <c r="G708" s="180">
        <f>SUM(C708:F708)</f>
      </c>
      <c r="H708" s="125">
        <v>5500</v>
      </c>
      <c r="I708" s="125">
        <f>G708*H708</f>
      </c>
      <c r="J708" s="125">
        <f>I708*0.1</f>
      </c>
      <c r="K708" s="125">
        <f>SUM(I708:J708)</f>
      </c>
      <c r="L708" s="229"/>
      <c r="M708" s="87"/>
      <c r="N708" s="87"/>
      <c r="O708" s="87"/>
      <c r="P708" s="87"/>
      <c r="Q708" s="87"/>
      <c r="R708" s="87"/>
      <c r="S708" s="87"/>
      <c r="T708" s="87"/>
      <c r="U708" s="175"/>
      <c r="V708" s="87"/>
      <c r="W708" s="87"/>
      <c r="X708" s="87"/>
      <c r="Y708" s="87"/>
      <c r="Z708" s="87"/>
      <c r="AA708" s="87"/>
      <c r="AB708" s="86"/>
      <c r="AC708" s="87"/>
    </row>
    <row x14ac:dyDescent="0.25" r="709" customHeight="1" ht="17.45">
      <c r="A709" s="235">
        <f>A708</f>
        <v>25569.375</v>
      </c>
      <c r="B709" s="179" t="s">
        <v>15</v>
      </c>
      <c r="C709" s="180"/>
      <c r="D709" s="180">
        <v>20</v>
      </c>
      <c r="E709" s="180">
        <v>5</v>
      </c>
      <c r="F709" s="180"/>
      <c r="G709" s="180">
        <f>SUM(C709:F709)</f>
      </c>
      <c r="H709" s="182">
        <v>4800</v>
      </c>
      <c r="I709" s="125">
        <f>G709*H709</f>
      </c>
      <c r="J709" s="125">
        <f>I709*0.1</f>
      </c>
      <c r="K709" s="125">
        <f>SUM(I709:J709)</f>
      </c>
      <c r="L709" s="229"/>
      <c r="M709" s="87"/>
      <c r="N709" s="87"/>
      <c r="O709" s="87"/>
      <c r="P709" s="87"/>
      <c r="Q709" s="87"/>
      <c r="R709" s="87"/>
      <c r="S709" s="87"/>
      <c r="T709" s="87"/>
      <c r="U709" s="175"/>
      <c r="V709" s="87"/>
      <c r="W709" s="87"/>
      <c r="X709" s="87"/>
      <c r="Y709" s="87"/>
      <c r="Z709" s="87"/>
      <c r="AA709" s="87"/>
      <c r="AB709" s="86"/>
      <c r="AC709" s="87"/>
    </row>
    <row x14ac:dyDescent="0.25" r="710" customHeight="1" ht="17.45">
      <c r="A710" s="235">
        <f>A709</f>
        <v>25569.375</v>
      </c>
      <c r="B710" s="179" t="s">
        <v>21</v>
      </c>
      <c r="C710" s="188" t="s">
        <v>14</v>
      </c>
      <c r="D710" s="180">
        <v>13</v>
      </c>
      <c r="E710" s="180"/>
      <c r="F710" s="180"/>
      <c r="G710" s="180">
        <f>SUM(C710:F710)</f>
      </c>
      <c r="H710" s="237">
        <v>5500</v>
      </c>
      <c r="I710" s="125">
        <f>G710*H710</f>
      </c>
      <c r="J710" s="125">
        <f>I710*0.1</f>
      </c>
      <c r="K710" s="125">
        <f>SUM(I710:J710)</f>
      </c>
      <c r="L710" s="229"/>
      <c r="M710" s="87"/>
      <c r="N710" s="87"/>
      <c r="O710" s="87"/>
      <c r="P710" s="87"/>
      <c r="Q710" s="87"/>
      <c r="R710" s="87"/>
      <c r="S710" s="87"/>
      <c r="T710" s="87"/>
      <c r="U710" s="175"/>
      <c r="V710" s="87"/>
      <c r="W710" s="87"/>
      <c r="X710" s="87"/>
      <c r="Y710" s="87"/>
      <c r="Z710" s="87"/>
      <c r="AA710" s="87"/>
      <c r="AB710" s="86"/>
      <c r="AC710" s="87"/>
    </row>
    <row x14ac:dyDescent="0.25" r="711" customHeight="1" ht="17.45">
      <c r="A711" s="235">
        <f>A710</f>
        <v>25569.375</v>
      </c>
      <c r="B711" s="179" t="s">
        <v>52</v>
      </c>
      <c r="C711" s="180"/>
      <c r="D711" s="180">
        <v>14</v>
      </c>
      <c r="E711" s="180">
        <v>7</v>
      </c>
      <c r="F711" s="180"/>
      <c r="G711" s="180">
        <f>SUM(C711:F711)</f>
      </c>
      <c r="H711" s="237">
        <v>5500</v>
      </c>
      <c r="I711" s="125">
        <f>G711*H711</f>
      </c>
      <c r="J711" s="125">
        <f>I711*0.1</f>
      </c>
      <c r="K711" s="125">
        <f>SUM(I711:J711)</f>
      </c>
      <c r="L711" s="229"/>
      <c r="M711" s="87"/>
      <c r="N711" s="87"/>
      <c r="O711" s="87"/>
      <c r="P711" s="87"/>
      <c r="Q711" s="87"/>
      <c r="R711" s="87"/>
      <c r="S711" s="87"/>
      <c r="T711" s="87"/>
      <c r="U711" s="175"/>
      <c r="V711" s="87"/>
      <c r="W711" s="87"/>
      <c r="X711" s="87"/>
      <c r="Y711" s="87"/>
      <c r="Z711" s="87"/>
      <c r="AA711" s="87"/>
      <c r="AB711" s="86"/>
      <c r="AC711" s="87"/>
    </row>
    <row x14ac:dyDescent="0.25" r="712" customHeight="1" ht="17.45">
      <c r="A712" s="235">
        <f>A711</f>
        <v>25569.375</v>
      </c>
      <c r="B712" s="186" t="s">
        <v>61</v>
      </c>
      <c r="C712" s="180"/>
      <c r="D712" s="180">
        <v>11</v>
      </c>
      <c r="E712" s="180"/>
      <c r="F712" s="180"/>
      <c r="G712" s="180">
        <f>SUM(C712:F712)</f>
      </c>
      <c r="H712" s="237">
        <v>5500</v>
      </c>
      <c r="I712" s="125">
        <f>G712*H712</f>
      </c>
      <c r="J712" s="125">
        <f>I712*0.1</f>
      </c>
      <c r="K712" s="125">
        <f>SUM(I712:J712)</f>
      </c>
      <c r="L712" s="229"/>
      <c r="M712" s="87"/>
      <c r="N712" s="87"/>
      <c r="O712" s="87"/>
      <c r="P712" s="87"/>
      <c r="Q712" s="87"/>
      <c r="R712" s="87"/>
      <c r="S712" s="87"/>
      <c r="T712" s="87"/>
      <c r="U712" s="175"/>
      <c r="V712" s="87"/>
      <c r="W712" s="87"/>
      <c r="X712" s="87"/>
      <c r="Y712" s="87"/>
      <c r="Z712" s="87"/>
      <c r="AA712" s="87"/>
      <c r="AB712" s="86"/>
      <c r="AC712" s="87"/>
    </row>
    <row x14ac:dyDescent="0.25" r="713" customHeight="1" ht="17.45">
      <c r="A713" s="235">
        <f>A712</f>
        <v>25569.375</v>
      </c>
      <c r="B713" s="179" t="s">
        <v>33</v>
      </c>
      <c r="C713" s="180"/>
      <c r="D713" s="180">
        <v>12</v>
      </c>
      <c r="E713" s="180"/>
      <c r="F713" s="180"/>
      <c r="G713" s="180">
        <f>SUM(C713:F713)</f>
      </c>
      <c r="H713" s="182">
        <v>5500</v>
      </c>
      <c r="I713" s="125">
        <f>G713*H713</f>
      </c>
      <c r="J713" s="125">
        <f>I713*0.1</f>
      </c>
      <c r="K713" s="125">
        <f>SUM(I713:J713)</f>
      </c>
      <c r="L713" s="229"/>
      <c r="M713" s="87"/>
      <c r="N713" s="87"/>
      <c r="O713" s="87"/>
      <c r="P713" s="87"/>
      <c r="Q713" s="87"/>
      <c r="R713" s="87"/>
      <c r="S713" s="87"/>
      <c r="T713" s="87"/>
      <c r="U713" s="175"/>
      <c r="V713" s="87"/>
      <c r="W713" s="87"/>
      <c r="X713" s="87"/>
      <c r="Y713" s="87"/>
      <c r="Z713" s="87"/>
      <c r="AA713" s="87"/>
      <c r="AB713" s="86"/>
      <c r="AC713" s="87"/>
    </row>
    <row x14ac:dyDescent="0.25" r="714" customHeight="1" ht="17.45">
      <c r="A714" s="235">
        <f>A713</f>
        <v>25569.375</v>
      </c>
      <c r="B714" s="179" t="s">
        <v>30</v>
      </c>
      <c r="C714" s="180"/>
      <c r="D714" s="180">
        <v>18</v>
      </c>
      <c r="E714" s="180"/>
      <c r="F714" s="180"/>
      <c r="G714" s="180">
        <f>SUM(C714:F714)</f>
      </c>
      <c r="H714" s="125">
        <v>6000</v>
      </c>
      <c r="I714" s="125">
        <f>G714*H714</f>
      </c>
      <c r="J714" s="125">
        <f>I714*0.1</f>
      </c>
      <c r="K714" s="125">
        <f>SUM(I714:J714)</f>
      </c>
      <c r="L714" s="229"/>
      <c r="M714" s="87"/>
      <c r="N714" s="87"/>
      <c r="O714" s="87"/>
      <c r="P714" s="87"/>
      <c r="Q714" s="87"/>
      <c r="R714" s="87"/>
      <c r="S714" s="87"/>
      <c r="T714" s="87"/>
      <c r="U714" s="175"/>
      <c r="V714" s="87"/>
      <c r="W714" s="87"/>
      <c r="X714" s="87"/>
      <c r="Y714" s="87"/>
      <c r="Z714" s="87"/>
      <c r="AA714" s="87"/>
      <c r="AB714" s="86"/>
      <c r="AC714" s="87"/>
    </row>
    <row x14ac:dyDescent="0.25" r="715" customHeight="1" ht="17.45">
      <c r="A715" s="235">
        <f>A714</f>
        <v>25569.375</v>
      </c>
      <c r="B715" s="179" t="s">
        <v>28</v>
      </c>
      <c r="C715" s="188" t="s">
        <v>14</v>
      </c>
      <c r="D715" s="180">
        <v>20</v>
      </c>
      <c r="E715" s="180"/>
      <c r="F715" s="180"/>
      <c r="G715" s="180">
        <f>SUM(C715:F715)</f>
      </c>
      <c r="H715" s="237">
        <v>5500</v>
      </c>
      <c r="I715" s="125">
        <f>G715*H715</f>
      </c>
      <c r="J715" s="125">
        <f>I715*0.1</f>
      </c>
      <c r="K715" s="125">
        <f>SUM(I715:J715)</f>
      </c>
      <c r="L715" s="229"/>
      <c r="M715" s="87"/>
      <c r="N715" s="87"/>
      <c r="O715" s="87"/>
      <c r="P715" s="87"/>
      <c r="Q715" s="87"/>
      <c r="R715" s="87"/>
      <c r="S715" s="87"/>
      <c r="T715" s="87"/>
      <c r="U715" s="175"/>
      <c r="V715" s="87"/>
      <c r="W715" s="87"/>
      <c r="X715" s="87"/>
      <c r="Y715" s="87"/>
      <c r="Z715" s="87"/>
      <c r="AA715" s="87"/>
      <c r="AB715" s="86"/>
      <c r="AC715" s="87"/>
    </row>
    <row x14ac:dyDescent="0.25" r="716" customHeight="1" ht="17.45">
      <c r="A716" s="235">
        <f>A715</f>
        <v>25569.375</v>
      </c>
      <c r="B716" s="179" t="s">
        <v>12</v>
      </c>
      <c r="C716" s="180"/>
      <c r="D716" s="180">
        <v>17</v>
      </c>
      <c r="E716" s="180">
        <v>6</v>
      </c>
      <c r="F716" s="180"/>
      <c r="G716" s="180">
        <f>SUM(C716:F716)</f>
      </c>
      <c r="H716" s="125">
        <v>6000</v>
      </c>
      <c r="I716" s="125">
        <f>G716*H716</f>
      </c>
      <c r="J716" s="125">
        <f>I716*0.1</f>
      </c>
      <c r="K716" s="125">
        <f>SUM(I716:J716)</f>
      </c>
      <c r="L716" s="229"/>
      <c r="M716" s="87"/>
      <c r="N716" s="87"/>
      <c r="O716" s="87"/>
      <c r="P716" s="87"/>
      <c r="Q716" s="87"/>
      <c r="R716" s="87"/>
      <c r="S716" s="87"/>
      <c r="T716" s="87"/>
      <c r="U716" s="175"/>
      <c r="V716" s="87"/>
      <c r="W716" s="87"/>
      <c r="X716" s="87"/>
      <c r="Y716" s="87"/>
      <c r="Z716" s="87"/>
      <c r="AA716" s="87"/>
      <c r="AB716" s="86"/>
      <c r="AC716" s="87"/>
    </row>
    <row x14ac:dyDescent="0.25" r="717" customHeight="1" ht="17.45">
      <c r="A717" s="235">
        <f>A716</f>
        <v>25569.375</v>
      </c>
      <c r="B717" s="179" t="s">
        <v>100</v>
      </c>
      <c r="C717" s="180"/>
      <c r="D717" s="180">
        <v>5</v>
      </c>
      <c r="E717" s="180"/>
      <c r="F717" s="180"/>
      <c r="G717" s="180">
        <f>SUM(C717:F717)</f>
      </c>
      <c r="H717" s="182">
        <v>5500</v>
      </c>
      <c r="I717" s="125">
        <f>G717*H717</f>
      </c>
      <c r="J717" s="125">
        <f>I717*0.1</f>
      </c>
      <c r="K717" s="125">
        <f>SUM(I717:J717)</f>
      </c>
      <c r="L717" s="229"/>
      <c r="M717" s="87"/>
      <c r="N717" s="87"/>
      <c r="O717" s="87"/>
      <c r="P717" s="87"/>
      <c r="Q717" s="87"/>
      <c r="R717" s="87"/>
      <c r="S717" s="87"/>
      <c r="T717" s="87"/>
      <c r="U717" s="175"/>
      <c r="V717" s="87"/>
      <c r="W717" s="87"/>
      <c r="X717" s="87"/>
      <c r="Y717" s="87"/>
      <c r="Z717" s="87"/>
      <c r="AA717" s="87"/>
      <c r="AB717" s="86"/>
      <c r="AC717" s="87"/>
    </row>
    <row x14ac:dyDescent="0.25" r="718" customHeight="1" ht="17.45">
      <c r="A718" s="235">
        <f>A717</f>
        <v>25569.375</v>
      </c>
      <c r="B718" s="186" t="s">
        <v>37</v>
      </c>
      <c r="C718" s="180"/>
      <c r="D718" s="180">
        <v>5</v>
      </c>
      <c r="E718" s="180"/>
      <c r="F718" s="180"/>
      <c r="G718" s="180">
        <f>SUM(C718:F718)</f>
      </c>
      <c r="H718" s="125">
        <v>6500</v>
      </c>
      <c r="I718" s="125">
        <f>G718*H718</f>
      </c>
      <c r="J718" s="125">
        <f>I718*0.1</f>
      </c>
      <c r="K718" s="125">
        <f>SUM(I718:J718)</f>
      </c>
      <c r="L718" s="229"/>
      <c r="M718" s="87"/>
      <c r="N718" s="87"/>
      <c r="O718" s="87"/>
      <c r="P718" s="87"/>
      <c r="Q718" s="87"/>
      <c r="R718" s="87"/>
      <c r="S718" s="87"/>
      <c r="T718" s="87"/>
      <c r="U718" s="175"/>
      <c r="V718" s="87"/>
      <c r="W718" s="87"/>
      <c r="X718" s="87"/>
      <c r="Y718" s="87"/>
      <c r="Z718" s="87"/>
      <c r="AA718" s="87"/>
      <c r="AB718" s="86"/>
      <c r="AC718" s="87"/>
    </row>
    <row x14ac:dyDescent="0.25" r="719" customHeight="1" ht="17.45">
      <c r="A719" s="235">
        <f>A718</f>
        <v>25569.375</v>
      </c>
      <c r="B719" s="186" t="s">
        <v>64</v>
      </c>
      <c r="C719" s="180"/>
      <c r="D719" s="180">
        <v>47</v>
      </c>
      <c r="E719" s="180">
        <v>25</v>
      </c>
      <c r="F719" s="180"/>
      <c r="G719" s="180">
        <f>SUM(C719:F719)</f>
      </c>
      <c r="H719" s="182">
        <v>5500</v>
      </c>
      <c r="I719" s="125">
        <f>G719*H719</f>
      </c>
      <c r="J719" s="125">
        <f>I719*0.1</f>
      </c>
      <c r="K719" s="125">
        <f>SUM(I719:J719)</f>
      </c>
      <c r="L719" s="229"/>
      <c r="M719" s="87"/>
      <c r="N719" s="87"/>
      <c r="O719" s="87"/>
      <c r="P719" s="87"/>
      <c r="Q719" s="87"/>
      <c r="R719" s="87"/>
      <c r="S719" s="87"/>
      <c r="T719" s="87"/>
      <c r="U719" s="175"/>
      <c r="V719" s="87"/>
      <c r="W719" s="87"/>
      <c r="X719" s="87"/>
      <c r="Y719" s="87"/>
      <c r="Z719" s="87"/>
      <c r="AA719" s="87"/>
      <c r="AB719" s="86"/>
      <c r="AC719" s="87"/>
    </row>
    <row x14ac:dyDescent="0.25" r="720" customHeight="1" ht="17.45">
      <c r="A720" s="235">
        <f>A719</f>
        <v>25569.375</v>
      </c>
      <c r="B720" s="179" t="s">
        <v>25</v>
      </c>
      <c r="C720" s="180"/>
      <c r="D720" s="180">
        <v>20</v>
      </c>
      <c r="E720" s="180"/>
      <c r="F720" s="180"/>
      <c r="G720" s="180">
        <f>SUM(C720:F720)</f>
      </c>
      <c r="H720" s="125">
        <v>6000</v>
      </c>
      <c r="I720" s="125">
        <f>G720*H720</f>
      </c>
      <c r="J720" s="125">
        <f>I720*0.1</f>
      </c>
      <c r="K720" s="125">
        <f>SUM(I720:J720)</f>
      </c>
      <c r="L720" s="229"/>
      <c r="M720" s="87"/>
      <c r="N720" s="87"/>
      <c r="O720" s="87"/>
      <c r="P720" s="87"/>
      <c r="Q720" s="87"/>
      <c r="R720" s="87"/>
      <c r="S720" s="87"/>
      <c r="T720" s="87"/>
      <c r="U720" s="175"/>
      <c r="V720" s="87"/>
      <c r="W720" s="87"/>
      <c r="X720" s="87"/>
      <c r="Y720" s="87"/>
      <c r="Z720" s="87"/>
      <c r="AA720" s="87"/>
      <c r="AB720" s="86"/>
      <c r="AC720" s="87"/>
    </row>
    <row x14ac:dyDescent="0.25" r="721" customHeight="1" ht="17.45">
      <c r="A721" s="235">
        <f>A720</f>
        <v>25569.375</v>
      </c>
      <c r="B721" s="186" t="s">
        <v>76</v>
      </c>
      <c r="C721" s="188" t="s">
        <v>14</v>
      </c>
      <c r="D721" s="180">
        <v>18</v>
      </c>
      <c r="E721" s="180">
        <v>12</v>
      </c>
      <c r="F721" s="180">
        <v>5</v>
      </c>
      <c r="G721" s="180">
        <f>SUM(C721:F721)</f>
      </c>
      <c r="H721" s="125">
        <v>6000</v>
      </c>
      <c r="I721" s="125">
        <f>G721*H721</f>
      </c>
      <c r="J721" s="125">
        <f>I721*0.1</f>
      </c>
      <c r="K721" s="125">
        <f>SUM(I721:J721)</f>
      </c>
      <c r="L721" s="229"/>
      <c r="M721" s="87"/>
      <c r="N721" s="87"/>
      <c r="O721" s="87"/>
      <c r="P721" s="87"/>
      <c r="Q721" s="87"/>
      <c r="R721" s="87"/>
      <c r="S721" s="87"/>
      <c r="T721" s="87"/>
      <c r="U721" s="175"/>
      <c r="V721" s="87"/>
      <c r="W721" s="87"/>
      <c r="X721" s="87"/>
      <c r="Y721" s="87"/>
      <c r="Z721" s="87"/>
      <c r="AA721" s="87"/>
      <c r="AB721" s="86"/>
      <c r="AC721" s="87"/>
    </row>
    <row x14ac:dyDescent="0.25" r="722" customHeight="1" ht="17.45">
      <c r="A722" s="235">
        <f>A721</f>
        <v>25569.375</v>
      </c>
      <c r="B722" s="186" t="s">
        <v>149</v>
      </c>
      <c r="C722" s="180"/>
      <c r="D722" s="181">
        <v>87</v>
      </c>
      <c r="E722" s="181">
        <v>29</v>
      </c>
      <c r="F722" s="180">
        <v>1</v>
      </c>
      <c r="G722" s="180">
        <f>SUM(C722:F722)</f>
      </c>
      <c r="H722" s="125">
        <v>6000</v>
      </c>
      <c r="I722" s="125">
        <f>G722*H722</f>
      </c>
      <c r="J722" s="125">
        <f>I722*0.1</f>
      </c>
      <c r="K722" s="125">
        <f>SUM(I722:J722)</f>
      </c>
      <c r="L722" s="229"/>
      <c r="M722" s="87"/>
      <c r="N722" s="87"/>
      <c r="O722" s="87"/>
      <c r="P722" s="87"/>
      <c r="Q722" s="87"/>
      <c r="R722" s="87"/>
      <c r="S722" s="87"/>
      <c r="T722" s="87"/>
      <c r="U722" s="175"/>
      <c r="V722" s="87"/>
      <c r="W722" s="87"/>
      <c r="X722" s="87"/>
      <c r="Y722" s="87"/>
      <c r="Z722" s="87"/>
      <c r="AA722" s="87"/>
      <c r="AB722" s="86"/>
      <c r="AC722" s="87"/>
    </row>
    <row x14ac:dyDescent="0.25" r="723" customHeight="1" ht="17.45">
      <c r="A723" s="235">
        <f>A722</f>
        <v>25569.375</v>
      </c>
      <c r="B723" s="186" t="s">
        <v>43</v>
      </c>
      <c r="C723" s="180"/>
      <c r="D723" s="180">
        <v>40</v>
      </c>
      <c r="E723" s="180">
        <v>9</v>
      </c>
      <c r="F723" s="180"/>
      <c r="G723" s="180">
        <f>SUM(C723:F723)</f>
      </c>
      <c r="H723" s="125">
        <v>6000</v>
      </c>
      <c r="I723" s="125">
        <f>G723*H723</f>
      </c>
      <c r="J723" s="125">
        <f>I723*0.1</f>
      </c>
      <c r="K723" s="125">
        <f>SUM(I723:J723)</f>
      </c>
      <c r="L723" s="229"/>
      <c r="M723" s="87"/>
      <c r="N723" s="87"/>
      <c r="O723" s="87"/>
      <c r="P723" s="87"/>
      <c r="Q723" s="87"/>
      <c r="R723" s="87"/>
      <c r="S723" s="87"/>
      <c r="T723" s="87"/>
      <c r="U723" s="175"/>
      <c r="V723" s="87"/>
      <c r="W723" s="87"/>
      <c r="X723" s="87"/>
      <c r="Y723" s="87"/>
      <c r="Z723" s="87"/>
      <c r="AA723" s="87"/>
      <c r="AB723" s="86"/>
      <c r="AC723" s="87"/>
    </row>
    <row x14ac:dyDescent="0.25" r="724" customHeight="1" ht="17.45">
      <c r="A724" s="235">
        <f>A723</f>
        <v>25569.375</v>
      </c>
      <c r="B724" s="186" t="s">
        <v>18</v>
      </c>
      <c r="C724" s="180"/>
      <c r="D724" s="180">
        <v>9</v>
      </c>
      <c r="E724" s="180">
        <v>7</v>
      </c>
      <c r="F724" s="180">
        <v>6</v>
      </c>
      <c r="G724" s="180">
        <f>SUM(C724:F724)</f>
      </c>
      <c r="H724" s="125">
        <v>6000</v>
      </c>
      <c r="I724" s="125">
        <f>G724*H724</f>
      </c>
      <c r="J724" s="125">
        <f>I724*0.1</f>
      </c>
      <c r="K724" s="125">
        <f>SUM(I724:J724)</f>
      </c>
      <c r="L724" s="229"/>
      <c r="M724" s="87"/>
      <c r="N724" s="87"/>
      <c r="O724" s="87"/>
      <c r="P724" s="87"/>
      <c r="Q724" s="87"/>
      <c r="R724" s="87"/>
      <c r="S724" s="87"/>
      <c r="T724" s="87"/>
      <c r="U724" s="175"/>
      <c r="V724" s="87"/>
      <c r="W724" s="87"/>
      <c r="X724" s="87"/>
      <c r="Y724" s="87"/>
      <c r="Z724" s="87"/>
      <c r="AA724" s="87"/>
      <c r="AB724" s="86"/>
      <c r="AC724" s="87"/>
    </row>
    <row x14ac:dyDescent="0.25" r="725" customHeight="1" ht="17.45">
      <c r="A725" s="235">
        <f>A724</f>
        <v>25569.375</v>
      </c>
      <c r="B725" s="186" t="s">
        <v>82</v>
      </c>
      <c r="C725" s="188" t="s">
        <v>14</v>
      </c>
      <c r="D725" s="180">
        <v>25</v>
      </c>
      <c r="E725" s="180">
        <v>13</v>
      </c>
      <c r="F725" s="180">
        <v>7</v>
      </c>
      <c r="G725" s="180">
        <f>SUM(C725:F725)</f>
      </c>
      <c r="H725" s="125">
        <v>5000</v>
      </c>
      <c r="I725" s="125">
        <f>G725*H725</f>
      </c>
      <c r="J725" s="125">
        <f>I725*0.1</f>
      </c>
      <c r="K725" s="125">
        <f>SUM(I725:J725)</f>
      </c>
      <c r="L725" s="229"/>
      <c r="M725" s="87"/>
      <c r="N725" s="87"/>
      <c r="O725" s="87"/>
      <c r="P725" s="87"/>
      <c r="Q725" s="87"/>
      <c r="R725" s="87"/>
      <c r="S725" s="87"/>
      <c r="T725" s="87"/>
      <c r="U725" s="175"/>
      <c r="V725" s="87"/>
      <c r="W725" s="87"/>
      <c r="X725" s="87"/>
      <c r="Y725" s="87"/>
      <c r="Z725" s="87"/>
      <c r="AA725" s="87"/>
      <c r="AB725" s="86"/>
      <c r="AC725" s="87"/>
    </row>
    <row x14ac:dyDescent="0.25" r="726" customHeight="1" ht="17.45">
      <c r="A726" s="235">
        <f>A725</f>
        <v>25569.375</v>
      </c>
      <c r="B726" s="186" t="s">
        <v>151</v>
      </c>
      <c r="C726" s="180"/>
      <c r="D726" s="180">
        <v>12</v>
      </c>
      <c r="E726" s="180"/>
      <c r="F726" s="180"/>
      <c r="G726" s="180">
        <f>SUM(C726:F726)</f>
      </c>
      <c r="H726" s="125">
        <v>5000</v>
      </c>
      <c r="I726" s="125">
        <f>G726*H726</f>
      </c>
      <c r="J726" s="125">
        <f>I726*0.1</f>
      </c>
      <c r="K726" s="125">
        <f>SUM(I726:J726)</f>
      </c>
      <c r="L726" s="229"/>
      <c r="M726" s="87"/>
      <c r="N726" s="87"/>
      <c r="O726" s="87"/>
      <c r="P726" s="87"/>
      <c r="Q726" s="87"/>
      <c r="R726" s="87"/>
      <c r="S726" s="87"/>
      <c r="T726" s="87"/>
      <c r="U726" s="175"/>
      <c r="V726" s="87"/>
      <c r="W726" s="87"/>
      <c r="X726" s="87"/>
      <c r="Y726" s="87"/>
      <c r="Z726" s="87"/>
      <c r="AA726" s="87"/>
      <c r="AB726" s="86"/>
      <c r="AC726" s="87"/>
    </row>
    <row x14ac:dyDescent="0.25" r="727" customHeight="1" ht="17.45">
      <c r="A727" s="235">
        <f>A723</f>
        <v>25569.375</v>
      </c>
      <c r="B727" s="186" t="s">
        <v>105</v>
      </c>
      <c r="C727" s="180"/>
      <c r="D727" s="180">
        <v>40</v>
      </c>
      <c r="E727" s="180"/>
      <c r="F727" s="180"/>
      <c r="G727" s="180">
        <f>SUM(C727:F727)</f>
      </c>
      <c r="H727" s="125">
        <v>7000</v>
      </c>
      <c r="I727" s="125">
        <f>G727*H727</f>
      </c>
      <c r="J727" s="125"/>
      <c r="K727" s="125">
        <f>SUM(I727:J727)</f>
      </c>
      <c r="L727" s="229"/>
      <c r="M727" s="87"/>
      <c r="N727" s="87"/>
      <c r="O727" s="87"/>
      <c r="P727" s="87"/>
      <c r="Q727" s="87"/>
      <c r="R727" s="87"/>
      <c r="S727" s="87"/>
      <c r="T727" s="87"/>
      <c r="U727" s="175"/>
      <c r="V727" s="87"/>
      <c r="W727" s="87"/>
      <c r="X727" s="87"/>
      <c r="Y727" s="87"/>
      <c r="Z727" s="87"/>
      <c r="AA727" s="87"/>
      <c r="AB727" s="86"/>
      <c r="AC727" s="87"/>
    </row>
    <row x14ac:dyDescent="0.25" r="728" customHeight="1" ht="17.45">
      <c r="A728" s="235">
        <f>A723</f>
        <v>25569.375</v>
      </c>
      <c r="B728" s="186" t="s">
        <v>23</v>
      </c>
      <c r="C728" s="180"/>
      <c r="D728" s="180">
        <v>13</v>
      </c>
      <c r="E728" s="180"/>
      <c r="F728" s="180"/>
      <c r="G728" s="180">
        <f>SUM(C728:F728)</f>
      </c>
      <c r="H728" s="125">
        <v>6000</v>
      </c>
      <c r="I728" s="125">
        <f>G728*H728</f>
      </c>
      <c r="J728" s="125">
        <f>I728*0.1</f>
      </c>
      <c r="K728" s="125">
        <f>SUM(I728:J728)</f>
      </c>
      <c r="L728" s="229"/>
      <c r="M728" s="87"/>
      <c r="N728" s="87"/>
      <c r="O728" s="87"/>
      <c r="P728" s="87"/>
      <c r="Q728" s="87"/>
      <c r="R728" s="87"/>
      <c r="S728" s="87"/>
      <c r="T728" s="87"/>
      <c r="U728" s="175"/>
      <c r="V728" s="87"/>
      <c r="W728" s="87"/>
      <c r="X728" s="87"/>
      <c r="Y728" s="87"/>
      <c r="Z728" s="87"/>
      <c r="AA728" s="87"/>
      <c r="AB728" s="86"/>
      <c r="AC728" s="87"/>
    </row>
    <row x14ac:dyDescent="0.25" r="729" customHeight="1" ht="17.45">
      <c r="A729" s="235">
        <f>A728</f>
        <v>25569.375</v>
      </c>
      <c r="B729" s="186" t="s">
        <v>40</v>
      </c>
      <c r="C729" s="180"/>
      <c r="D729" s="180">
        <v>13</v>
      </c>
      <c r="E729" s="180"/>
      <c r="F729" s="180"/>
      <c r="G729" s="180">
        <f>SUM(C729:F729)</f>
      </c>
      <c r="H729" s="125">
        <v>6500</v>
      </c>
      <c r="I729" s="125">
        <f>G729*H729</f>
      </c>
      <c r="J729" s="125">
        <f>I729*0.1</f>
      </c>
      <c r="K729" s="125">
        <f>SUM(I729:J729)</f>
      </c>
      <c r="L729" s="229"/>
      <c r="M729" s="87"/>
      <c r="N729" s="87"/>
      <c r="O729" s="87"/>
      <c r="P729" s="87"/>
      <c r="Q729" s="87"/>
      <c r="R729" s="87"/>
      <c r="S729" s="87"/>
      <c r="T729" s="87"/>
      <c r="U729" s="175"/>
      <c r="V729" s="87"/>
      <c r="W729" s="87"/>
      <c r="X729" s="87"/>
      <c r="Y729" s="87"/>
      <c r="Z729" s="87"/>
      <c r="AA729" s="87"/>
      <c r="AB729" s="86"/>
      <c r="AC729" s="87"/>
    </row>
    <row x14ac:dyDescent="0.25" r="730" customHeight="1" ht="17.45">
      <c r="A730" s="235">
        <f>A726</f>
        <v>25569.375</v>
      </c>
      <c r="B730" s="186"/>
      <c r="C730" s="180"/>
      <c r="D730" s="180"/>
      <c r="E730" s="180"/>
      <c r="F730" s="180"/>
      <c r="G730" s="180">
        <f>SUM(C730:F730)</f>
      </c>
      <c r="H730" s="125"/>
      <c r="I730" s="125">
        <f>G730*H730</f>
      </c>
      <c r="J730" s="125">
        <f>I730*0.1</f>
      </c>
      <c r="K730" s="125">
        <f>SUM(I730:J730)</f>
      </c>
      <c r="L730" s="229"/>
      <c r="M730" s="87"/>
      <c r="N730" s="87"/>
      <c r="O730" s="87"/>
      <c r="P730" s="87"/>
      <c r="Q730" s="87"/>
      <c r="R730" s="87"/>
      <c r="S730" s="87"/>
      <c r="T730" s="87"/>
      <c r="U730" s="175"/>
      <c r="V730" s="87"/>
      <c r="W730" s="87"/>
      <c r="X730" s="87"/>
      <c r="Y730" s="87"/>
      <c r="Z730" s="87"/>
      <c r="AA730" s="87"/>
      <c r="AB730" s="86"/>
      <c r="AC730" s="87"/>
    </row>
    <row x14ac:dyDescent="0.25" r="731" customHeight="1" ht="17.45">
      <c r="A731" s="235">
        <f>A726</f>
        <v>25569.375</v>
      </c>
      <c r="B731" s="186"/>
      <c r="C731" s="180"/>
      <c r="D731" s="180"/>
      <c r="E731" s="180"/>
      <c r="F731" s="180"/>
      <c r="G731" s="180">
        <f>SUM(C731:F731)</f>
      </c>
      <c r="H731" s="125"/>
      <c r="I731" s="125">
        <f>G731*H731</f>
      </c>
      <c r="J731" s="125">
        <f>I731*0.1</f>
      </c>
      <c r="K731" s="125">
        <f>SUM(I731:J731)</f>
      </c>
      <c r="L731" s="229"/>
      <c r="M731" s="87"/>
      <c r="N731" s="87"/>
      <c r="O731" s="87"/>
      <c r="P731" s="87"/>
      <c r="Q731" s="87"/>
      <c r="R731" s="87"/>
      <c r="S731" s="87"/>
      <c r="T731" s="87"/>
      <c r="U731" s="175"/>
      <c r="V731" s="87"/>
      <c r="W731" s="87"/>
      <c r="X731" s="87"/>
      <c r="Y731" s="87"/>
      <c r="Z731" s="87"/>
      <c r="AA731" s="87"/>
      <c r="AB731" s="86"/>
      <c r="AC731" s="87"/>
    </row>
    <row x14ac:dyDescent="0.25" r="732" customHeight="1" ht="17.45">
      <c r="A732" s="235">
        <f>A731</f>
        <v>25569.375</v>
      </c>
      <c r="B732" s="179"/>
      <c r="C732" s="180"/>
      <c r="D732" s="180"/>
      <c r="E732" s="180"/>
      <c r="F732" s="180"/>
      <c r="G732" s="180">
        <f>SUM(C732:F732)</f>
      </c>
      <c r="H732" s="125"/>
      <c r="I732" s="125">
        <f>G732*H732</f>
      </c>
      <c r="J732" s="125">
        <v>0</v>
      </c>
      <c r="K732" s="125">
        <f>SUM(I732:J732)</f>
      </c>
      <c r="L732" s="229"/>
      <c r="M732" s="87"/>
      <c r="N732" s="87"/>
      <c r="O732" s="87"/>
      <c r="P732" s="87"/>
      <c r="Q732" s="87"/>
      <c r="R732" s="87"/>
      <c r="S732" s="87"/>
      <c r="T732" s="87"/>
      <c r="U732" s="175"/>
      <c r="V732" s="87"/>
      <c r="W732" s="87"/>
      <c r="X732" s="87"/>
      <c r="Y732" s="87"/>
      <c r="Z732" s="87"/>
      <c r="AA732" s="87"/>
      <c r="AB732" s="86"/>
      <c r="AC732" s="87"/>
    </row>
    <row x14ac:dyDescent="0.25" r="733" customHeight="1" ht="17.45">
      <c r="A733" s="243">
        <f>A732</f>
        <v>25569.375</v>
      </c>
      <c r="B733" s="190" t="s">
        <v>155</v>
      </c>
      <c r="C733" s="191">
        <f>SUM(C687:C732)</f>
      </c>
      <c r="D733" s="191">
        <f>SUM(D687:D732)</f>
      </c>
      <c r="E733" s="191">
        <f>SUM(E687:E732)</f>
      </c>
      <c r="F733" s="191">
        <f>SUM(F687:F732)</f>
      </c>
      <c r="G733" s="191">
        <f>SUM(G687:G732)</f>
      </c>
      <c r="H733" s="191"/>
      <c r="I733" s="191">
        <f>SUM(I687:I732)</f>
      </c>
      <c r="J733" s="191">
        <f>SUM(J687:J732)</f>
      </c>
      <c r="K733" s="191">
        <f>SUM(K687:K732)</f>
      </c>
      <c r="L733" s="229"/>
      <c r="M733" s="87"/>
      <c r="N733" s="87"/>
      <c r="O733" s="87"/>
      <c r="P733" s="87"/>
      <c r="Q733" s="87"/>
      <c r="R733" s="87"/>
      <c r="S733" s="87"/>
      <c r="T733" s="87"/>
      <c r="U733" s="175"/>
      <c r="V733" s="87"/>
      <c r="W733" s="87"/>
      <c r="X733" s="87"/>
      <c r="Y733" s="87"/>
      <c r="Z733" s="87"/>
      <c r="AA733" s="87"/>
      <c r="AB733" s="86"/>
      <c r="AC733" s="87"/>
    </row>
    <row x14ac:dyDescent="0.25" r="734" customHeight="1" ht="17.45">
      <c r="A734" s="235">
        <f>A733</f>
        <v>25569.375</v>
      </c>
      <c r="B734" s="186" t="s">
        <v>113</v>
      </c>
      <c r="C734" s="180"/>
      <c r="D734" s="180">
        <v>45</v>
      </c>
      <c r="E734" s="180">
        <v>55</v>
      </c>
      <c r="F734" s="180"/>
      <c r="G734" s="180">
        <f>SUM(C734:F734)</f>
      </c>
      <c r="H734" s="125">
        <v>6500</v>
      </c>
      <c r="I734" s="125">
        <f>G734*H734</f>
      </c>
      <c r="J734" s="185"/>
      <c r="K734" s="125">
        <f>SUM(I734:J734)</f>
      </c>
      <c r="L734" s="229"/>
      <c r="M734" s="87"/>
      <c r="N734" s="87"/>
      <c r="O734" s="87"/>
      <c r="P734" s="87"/>
      <c r="Q734" s="87"/>
      <c r="R734" s="87"/>
      <c r="S734" s="87"/>
      <c r="T734" s="87"/>
      <c r="U734" s="175"/>
      <c r="V734" s="87"/>
      <c r="W734" s="87"/>
      <c r="X734" s="87"/>
      <c r="Y734" s="87"/>
      <c r="Z734" s="87"/>
      <c r="AA734" s="87"/>
      <c r="AB734" s="86"/>
      <c r="AC734" s="87"/>
    </row>
    <row x14ac:dyDescent="0.25" r="735" customHeight="1" ht="17.45">
      <c r="A735" s="235">
        <f>A734</f>
        <v>25569.375</v>
      </c>
      <c r="B735" s="186" t="s">
        <v>156</v>
      </c>
      <c r="C735" s="180"/>
      <c r="D735" s="180">
        <v>8</v>
      </c>
      <c r="E735" s="180">
        <v>9</v>
      </c>
      <c r="F735" s="180"/>
      <c r="G735" s="180">
        <f>SUM(C735:F735)</f>
      </c>
      <c r="H735" s="125">
        <v>6500</v>
      </c>
      <c r="I735" s="125">
        <f>G735*H735</f>
      </c>
      <c r="J735" s="185"/>
      <c r="K735" s="125">
        <f>SUM(I735:J735)</f>
      </c>
      <c r="L735" s="229"/>
      <c r="M735" s="87"/>
      <c r="N735" s="87"/>
      <c r="O735" s="87"/>
      <c r="P735" s="87"/>
      <c r="Q735" s="87"/>
      <c r="R735" s="87"/>
      <c r="S735" s="87"/>
      <c r="T735" s="87"/>
      <c r="U735" s="175"/>
      <c r="V735" s="87"/>
      <c r="W735" s="87"/>
      <c r="X735" s="87"/>
      <c r="Y735" s="87"/>
      <c r="Z735" s="87"/>
      <c r="AA735" s="87"/>
      <c r="AB735" s="86"/>
      <c r="AC735" s="87"/>
    </row>
    <row x14ac:dyDescent="0.25" r="736" customHeight="1" ht="17.45">
      <c r="A736" s="235">
        <f>A735</f>
        <v>25569.375</v>
      </c>
      <c r="B736" s="186" t="s">
        <v>112</v>
      </c>
      <c r="C736" s="180"/>
      <c r="D736" s="180">
        <v>7</v>
      </c>
      <c r="E736" s="180">
        <v>9</v>
      </c>
      <c r="F736" s="180"/>
      <c r="G736" s="180">
        <f>SUM(C736:F736)</f>
      </c>
      <c r="H736" s="125">
        <v>6900</v>
      </c>
      <c r="I736" s="125">
        <f>G736*H736</f>
      </c>
      <c r="J736" s="185"/>
      <c r="K736" s="125">
        <f>SUM(I736:J736)</f>
      </c>
      <c r="L736" s="229"/>
      <c r="M736" s="87"/>
      <c r="N736" s="87"/>
      <c r="O736" s="87"/>
      <c r="P736" s="87"/>
      <c r="Q736" s="87"/>
      <c r="R736" s="87"/>
      <c r="S736" s="87"/>
      <c r="T736" s="87"/>
      <c r="U736" s="175"/>
      <c r="V736" s="87"/>
      <c r="W736" s="87"/>
      <c r="X736" s="87"/>
      <c r="Y736" s="87"/>
      <c r="Z736" s="87"/>
      <c r="AA736" s="87"/>
      <c r="AB736" s="86"/>
      <c r="AC736" s="87"/>
    </row>
    <row x14ac:dyDescent="0.25" r="737" customHeight="1" ht="17.45">
      <c r="A737" s="235">
        <f>A736</f>
        <v>25569.375</v>
      </c>
      <c r="B737" s="179"/>
      <c r="C737" s="180"/>
      <c r="D737" s="180"/>
      <c r="E737" s="180"/>
      <c r="F737" s="180"/>
      <c r="G737" s="180">
        <f>SUM(C737:F737)</f>
      </c>
      <c r="H737" s="125"/>
      <c r="I737" s="125">
        <f>G737*H737</f>
      </c>
      <c r="J737" s="185"/>
      <c r="K737" s="125">
        <f>SUM(I737:J737)</f>
      </c>
      <c r="L737" s="229"/>
      <c r="M737" s="87"/>
      <c r="N737" s="87"/>
      <c r="O737" s="87"/>
      <c r="P737" s="87"/>
      <c r="Q737" s="87"/>
      <c r="R737" s="87"/>
      <c r="S737" s="87"/>
      <c r="T737" s="87"/>
      <c r="U737" s="175"/>
      <c r="V737" s="87"/>
      <c r="W737" s="87"/>
      <c r="X737" s="87"/>
      <c r="Y737" s="87"/>
      <c r="Z737" s="87"/>
      <c r="AA737" s="87"/>
      <c r="AB737" s="86"/>
      <c r="AC737" s="87"/>
    </row>
    <row x14ac:dyDescent="0.25" r="738" customHeight="1" ht="17.45">
      <c r="A738" s="235">
        <f>A737</f>
        <v>25569.375</v>
      </c>
      <c r="B738" s="179"/>
      <c r="C738" s="180"/>
      <c r="D738" s="180"/>
      <c r="E738" s="180"/>
      <c r="F738" s="180"/>
      <c r="G738" s="180">
        <f>SUM(C738:F738)</f>
      </c>
      <c r="H738" s="125"/>
      <c r="I738" s="125">
        <f>G738*H738</f>
      </c>
      <c r="J738" s="185"/>
      <c r="K738" s="125">
        <f>SUM(I738:J738)</f>
      </c>
      <c r="L738" s="229"/>
      <c r="M738" s="87"/>
      <c r="N738" s="87"/>
      <c r="O738" s="87"/>
      <c r="P738" s="87"/>
      <c r="Q738" s="87"/>
      <c r="R738" s="87"/>
      <c r="S738" s="87"/>
      <c r="T738" s="87"/>
      <c r="U738" s="175"/>
      <c r="V738" s="87"/>
      <c r="W738" s="87"/>
      <c r="X738" s="87"/>
      <c r="Y738" s="87"/>
      <c r="Z738" s="87"/>
      <c r="AA738" s="87"/>
      <c r="AB738" s="86"/>
      <c r="AC738" s="87"/>
    </row>
    <row x14ac:dyDescent="0.25" r="739" customHeight="1" ht="17.45">
      <c r="A739" s="235">
        <f>A738</f>
        <v>25569.375</v>
      </c>
      <c r="B739" s="179"/>
      <c r="C739" s="180"/>
      <c r="D739" s="180"/>
      <c r="E739" s="180"/>
      <c r="F739" s="180"/>
      <c r="G739" s="180">
        <f>SUM(C739:F739)</f>
      </c>
      <c r="H739" s="125"/>
      <c r="I739" s="125">
        <f>G739*H739</f>
      </c>
      <c r="J739" s="185"/>
      <c r="K739" s="125">
        <f>SUM(I739:J739)</f>
      </c>
      <c r="L739" s="229"/>
      <c r="M739" s="87"/>
      <c r="N739" s="87"/>
      <c r="O739" s="87"/>
      <c r="P739" s="87"/>
      <c r="Q739" s="87"/>
      <c r="R739" s="87"/>
      <c r="S739" s="87"/>
      <c r="T739" s="87"/>
      <c r="U739" s="175"/>
      <c r="V739" s="87"/>
      <c r="W739" s="87"/>
      <c r="X739" s="87"/>
      <c r="Y739" s="87"/>
      <c r="Z739" s="87"/>
      <c r="AA739" s="87"/>
      <c r="AB739" s="86"/>
      <c r="AC739" s="87"/>
    </row>
    <row x14ac:dyDescent="0.25" r="740" customHeight="1" ht="17.45">
      <c r="A740" s="235">
        <f>A739</f>
        <v>25569.375</v>
      </c>
      <c r="B740" s="179"/>
      <c r="C740" s="180"/>
      <c r="D740" s="180"/>
      <c r="E740" s="180"/>
      <c r="F740" s="180"/>
      <c r="G740" s="180">
        <f>SUM(C740:F740)</f>
      </c>
      <c r="H740" s="125"/>
      <c r="I740" s="125">
        <f>G740*H740</f>
      </c>
      <c r="J740" s="185"/>
      <c r="K740" s="125">
        <f>SUM(I740:J740)</f>
      </c>
      <c r="L740" s="229"/>
      <c r="M740" s="87"/>
      <c r="N740" s="87"/>
      <c r="O740" s="87"/>
      <c r="P740" s="87"/>
      <c r="Q740" s="87"/>
      <c r="R740" s="87"/>
      <c r="S740" s="87"/>
      <c r="T740" s="87"/>
      <c r="U740" s="175"/>
      <c r="V740" s="87"/>
      <c r="W740" s="87"/>
      <c r="X740" s="87"/>
      <c r="Y740" s="87"/>
      <c r="Z740" s="87"/>
      <c r="AA740" s="87"/>
      <c r="AB740" s="86"/>
      <c r="AC740" s="87"/>
    </row>
    <row x14ac:dyDescent="0.25" r="741" customHeight="1" ht="17.45">
      <c r="A741" s="235">
        <f>A740</f>
        <v>25569.375</v>
      </c>
      <c r="B741" s="179"/>
      <c r="C741" s="180"/>
      <c r="D741" s="180"/>
      <c r="E741" s="180"/>
      <c r="F741" s="180"/>
      <c r="G741" s="180">
        <f>SUM(C741:F741)</f>
      </c>
      <c r="H741" s="125"/>
      <c r="I741" s="125">
        <f>G741*H741</f>
      </c>
      <c r="J741" s="185"/>
      <c r="K741" s="125">
        <f>SUM(I741:J741)</f>
      </c>
      <c r="L741" s="229"/>
      <c r="M741" s="87"/>
      <c r="N741" s="87"/>
      <c r="O741" s="87"/>
      <c r="P741" s="87"/>
      <c r="Q741" s="87"/>
      <c r="R741" s="87"/>
      <c r="S741" s="87"/>
      <c r="T741" s="87"/>
      <c r="U741" s="175"/>
      <c r="V741" s="87"/>
      <c r="W741" s="87"/>
      <c r="X741" s="87"/>
      <c r="Y741" s="87"/>
      <c r="Z741" s="87"/>
      <c r="AA741" s="87"/>
      <c r="AB741" s="86"/>
      <c r="AC741" s="87"/>
    </row>
    <row x14ac:dyDescent="0.25" r="742" customHeight="1" ht="17.45">
      <c r="A742" s="243">
        <f>A741</f>
        <v>25569.375</v>
      </c>
      <c r="B742" s="190" t="s">
        <v>157</v>
      </c>
      <c r="C742" s="191">
        <f>SUM(C734:C741)</f>
      </c>
      <c r="D742" s="191">
        <f>SUM(D734:D741)</f>
      </c>
      <c r="E742" s="191">
        <f>SUM(E734:E741)</f>
      </c>
      <c r="F742" s="191">
        <f>SUM(F734:F741)</f>
      </c>
      <c r="G742" s="191">
        <f>SUM(G734:G741)</f>
      </c>
      <c r="H742" s="201"/>
      <c r="I742" s="201">
        <f>SUM(I734:I741)</f>
      </c>
      <c r="J742" s="201"/>
      <c r="K742" s="202">
        <f>SUM(K734:K741)</f>
      </c>
      <c r="L742" s="229"/>
      <c r="M742" s="87"/>
      <c r="N742" s="87"/>
      <c r="O742" s="87"/>
      <c r="P742" s="87"/>
      <c r="Q742" s="87"/>
      <c r="R742" s="87"/>
      <c r="S742" s="87"/>
      <c r="T742" s="87"/>
      <c r="U742" s="175"/>
      <c r="V742" s="87"/>
      <c r="W742" s="87"/>
      <c r="X742" s="87"/>
      <c r="Y742" s="87"/>
      <c r="Z742" s="87"/>
      <c r="AA742" s="87"/>
      <c r="AB742" s="86"/>
      <c r="AC742" s="87"/>
    </row>
    <row x14ac:dyDescent="0.25" r="743" customHeight="1" ht="17.25" hidden="1">
      <c r="A743" s="226" t="s">
        <v>128</v>
      </c>
      <c r="B743" s="173" t="s">
        <v>2</v>
      </c>
      <c r="C743" s="174" t="s">
        <v>129</v>
      </c>
      <c r="D743" s="174" t="s">
        <v>130</v>
      </c>
      <c r="E743" s="174" t="s">
        <v>131</v>
      </c>
      <c r="F743" s="174" t="s">
        <v>132</v>
      </c>
      <c r="G743" s="174" t="s">
        <v>133</v>
      </c>
      <c r="H743" s="174" t="s">
        <v>7</v>
      </c>
      <c r="I743" s="174" t="s">
        <v>134</v>
      </c>
      <c r="J743" s="174" t="s">
        <v>90</v>
      </c>
      <c r="K743" s="174" t="s">
        <v>135</v>
      </c>
      <c r="L743" s="229"/>
      <c r="M743" s="87"/>
      <c r="N743" s="87"/>
      <c r="O743" s="87"/>
      <c r="P743" s="87"/>
      <c r="Q743" s="87"/>
      <c r="R743" s="87"/>
      <c r="S743" s="87"/>
      <c r="T743" s="87"/>
      <c r="U743" s="175"/>
      <c r="V743" s="87"/>
      <c r="W743" s="87"/>
      <c r="X743" s="87"/>
      <c r="Y743" s="87"/>
      <c r="Z743" s="87"/>
      <c r="AA743" s="87"/>
      <c r="AB743" s="86"/>
      <c r="AC743" s="87"/>
    </row>
    <row x14ac:dyDescent="0.25" r="744" customHeight="1" ht="17.45">
      <c r="A744" s="235">
        <f>A742+1</f>
        <v>25569.375</v>
      </c>
      <c r="B744" s="179" t="s">
        <v>46</v>
      </c>
      <c r="C744" s="183" t="s">
        <v>14</v>
      </c>
      <c r="D744" s="180">
        <v>14</v>
      </c>
      <c r="E744" s="180">
        <v>6</v>
      </c>
      <c r="F744" s="180"/>
      <c r="G744" s="180">
        <f>SUM(C744:F744)</f>
      </c>
      <c r="H744" s="237">
        <v>5500</v>
      </c>
      <c r="I744" s="125">
        <f>G744*H744</f>
      </c>
      <c r="J744" s="125">
        <f>I744*0.1</f>
      </c>
      <c r="K744" s="125">
        <f>SUM(I744:J744)</f>
      </c>
      <c r="L744" s="229"/>
      <c r="M744" s="87"/>
      <c r="N744" s="87"/>
      <c r="O744" s="87"/>
      <c r="P744" s="87"/>
      <c r="Q744" s="87"/>
      <c r="R744" s="87"/>
      <c r="S744" s="87"/>
      <c r="T744" s="87"/>
      <c r="U744" s="175"/>
      <c r="V744" s="87"/>
      <c r="W744" s="87"/>
      <c r="X744" s="87"/>
      <c r="Y744" s="87"/>
      <c r="Z744" s="87"/>
      <c r="AA744" s="87"/>
      <c r="AB744" s="86"/>
      <c r="AC744" s="87"/>
    </row>
    <row x14ac:dyDescent="0.25" r="745" customHeight="1" ht="17.45">
      <c r="A745" s="235">
        <f>A744</f>
        <v>25569.375</v>
      </c>
      <c r="B745" s="179" t="s">
        <v>137</v>
      </c>
      <c r="C745" s="180"/>
      <c r="D745" s="181">
        <f>148-D746</f>
      </c>
      <c r="E745" s="180">
        <v>12</v>
      </c>
      <c r="F745" s="180">
        <v>17</v>
      </c>
      <c r="G745" s="180">
        <f>SUM(C745:F745)</f>
      </c>
      <c r="H745" s="237">
        <v>4500</v>
      </c>
      <c r="I745" s="125">
        <f>G745*H745</f>
      </c>
      <c r="J745" s="125">
        <f>I745*0.1</f>
      </c>
      <c r="K745" s="125">
        <f>SUM(I745:J745)</f>
      </c>
      <c r="L745" s="229"/>
      <c r="M745" s="87"/>
      <c r="N745" s="87"/>
      <c r="O745" s="87"/>
      <c r="P745" s="87"/>
      <c r="Q745" s="87"/>
      <c r="R745" s="87"/>
      <c r="S745" s="87"/>
      <c r="T745" s="87"/>
      <c r="U745" s="175"/>
      <c r="V745" s="87"/>
      <c r="W745" s="87"/>
      <c r="X745" s="87"/>
      <c r="Y745" s="87"/>
      <c r="Z745" s="87"/>
      <c r="AA745" s="87"/>
      <c r="AB745" s="86"/>
      <c r="AC745" s="87"/>
    </row>
    <row x14ac:dyDescent="0.25" r="746" customHeight="1" ht="17.45">
      <c r="A746" s="235">
        <f>A745</f>
        <v>25569.375</v>
      </c>
      <c r="B746" s="179" t="s">
        <v>178</v>
      </c>
      <c r="C746" s="180"/>
      <c r="D746" s="181">
        <v>43</v>
      </c>
      <c r="E746" s="180"/>
      <c r="F746" s="180"/>
      <c r="G746" s="180">
        <f>SUBTOTAL(9,C746:F746)</f>
      </c>
      <c r="H746" s="182">
        <v>5000</v>
      </c>
      <c r="I746" s="125">
        <f>G746*H746</f>
      </c>
      <c r="J746" s="125">
        <f>I746*0.1</f>
      </c>
      <c r="K746" s="125">
        <f>SUM(I746:J746)</f>
      </c>
      <c r="L746" s="229"/>
      <c r="M746" s="87"/>
      <c r="N746" s="87"/>
      <c r="O746" s="87"/>
      <c r="P746" s="87"/>
      <c r="Q746" s="87"/>
      <c r="R746" s="87"/>
      <c r="S746" s="87"/>
      <c r="T746" s="87"/>
      <c r="U746" s="175"/>
      <c r="V746" s="87"/>
      <c r="W746" s="87"/>
      <c r="X746" s="87"/>
      <c r="Y746" s="87"/>
      <c r="Z746" s="87"/>
      <c r="AA746" s="87"/>
      <c r="AB746" s="86"/>
      <c r="AC746" s="87"/>
    </row>
    <row x14ac:dyDescent="0.25" r="747" customHeight="1" ht="17.45">
      <c r="A747" s="235">
        <f>A746</f>
        <v>25569.375</v>
      </c>
      <c r="B747" s="179" t="s">
        <v>13</v>
      </c>
      <c r="C747" s="180"/>
      <c r="D747" s="180">
        <v>12</v>
      </c>
      <c r="E747" s="180">
        <v>4</v>
      </c>
      <c r="F747" s="180"/>
      <c r="G747" s="180">
        <f>SUM(C747:F747)</f>
      </c>
      <c r="H747" s="125">
        <v>6000</v>
      </c>
      <c r="I747" s="125">
        <f>G747*H747</f>
      </c>
      <c r="J747" s="125">
        <f>I747*0.1</f>
      </c>
      <c r="K747" s="125">
        <f>SUM(I747:J747)</f>
      </c>
      <c r="L747" s="229"/>
      <c r="M747" s="87"/>
      <c r="N747" s="87"/>
      <c r="O747" s="87"/>
      <c r="P747" s="87"/>
      <c r="Q747" s="87"/>
      <c r="R747" s="87"/>
      <c r="S747" s="87"/>
      <c r="T747" s="87"/>
      <c r="U747" s="175"/>
      <c r="V747" s="87"/>
      <c r="W747" s="87"/>
      <c r="X747" s="87"/>
      <c r="Y747" s="87"/>
      <c r="Z747" s="87"/>
      <c r="AA747" s="87"/>
      <c r="AB747" s="86"/>
      <c r="AC747" s="87"/>
    </row>
    <row x14ac:dyDescent="0.25" r="748" customHeight="1" ht="17.45">
      <c r="A748" s="235">
        <f>A747</f>
        <v>25569.375</v>
      </c>
      <c r="B748" s="179" t="s">
        <v>58</v>
      </c>
      <c r="C748" s="183" t="s">
        <v>14</v>
      </c>
      <c r="D748" s="180">
        <v>15</v>
      </c>
      <c r="E748" s="180">
        <v>7</v>
      </c>
      <c r="F748" s="180"/>
      <c r="G748" s="180">
        <f>SUM(C748:F748)</f>
      </c>
      <c r="H748" s="182">
        <v>5500</v>
      </c>
      <c r="I748" s="125">
        <f>G748*H748</f>
      </c>
      <c r="J748" s="125">
        <f>I748*0.1</f>
      </c>
      <c r="K748" s="125">
        <f>SUM(I748:J748)</f>
      </c>
      <c r="L748" s="229"/>
      <c r="M748" s="87"/>
      <c r="N748" s="87"/>
      <c r="O748" s="87"/>
      <c r="P748" s="87"/>
      <c r="Q748" s="87"/>
      <c r="R748" s="87"/>
      <c r="S748" s="87"/>
      <c r="T748" s="87"/>
      <c r="U748" s="175"/>
      <c r="V748" s="87"/>
      <c r="W748" s="87"/>
      <c r="X748" s="87"/>
      <c r="Y748" s="87"/>
      <c r="Z748" s="87"/>
      <c r="AA748" s="87"/>
      <c r="AB748" s="86"/>
      <c r="AC748" s="87"/>
    </row>
    <row x14ac:dyDescent="0.25" r="749" customHeight="1" ht="17.45">
      <c r="A749" s="235">
        <f>A748</f>
        <v>25569.375</v>
      </c>
      <c r="B749" s="179" t="s">
        <v>147</v>
      </c>
      <c r="C749" s="183">
        <v>10</v>
      </c>
      <c r="D749" s="180">
        <v>40</v>
      </c>
      <c r="E749" s="180">
        <v>25</v>
      </c>
      <c r="F749" s="180">
        <v>16</v>
      </c>
      <c r="G749" s="180">
        <f>SUM(C749:F749)</f>
      </c>
      <c r="H749" s="125">
        <v>5000</v>
      </c>
      <c r="I749" s="125">
        <f>G749*H749</f>
      </c>
      <c r="J749" s="125">
        <f>I749*0.1</f>
      </c>
      <c r="K749" s="125">
        <f>SUM(I749:J749)</f>
      </c>
      <c r="L749" s="229"/>
      <c r="M749" s="87"/>
      <c r="N749" s="87"/>
      <c r="O749" s="87"/>
      <c r="P749" s="87"/>
      <c r="Q749" s="87"/>
      <c r="R749" s="87"/>
      <c r="S749" s="87"/>
      <c r="T749" s="87"/>
      <c r="U749" s="175"/>
      <c r="V749" s="87"/>
      <c r="W749" s="87"/>
      <c r="X749" s="87"/>
      <c r="Y749" s="87"/>
      <c r="Z749" s="87"/>
      <c r="AA749" s="87"/>
      <c r="AB749" s="86"/>
      <c r="AC749" s="87"/>
    </row>
    <row x14ac:dyDescent="0.25" r="750" customHeight="1" ht="17.45">
      <c r="A750" s="235">
        <f>A749</f>
        <v>25569.375</v>
      </c>
      <c r="B750" s="179" t="s">
        <v>27</v>
      </c>
      <c r="C750" s="180"/>
      <c r="D750" s="180">
        <v>10</v>
      </c>
      <c r="E750" s="180">
        <v>10</v>
      </c>
      <c r="F750" s="180"/>
      <c r="G750" s="180">
        <f>SUM(C750:F750)</f>
      </c>
      <c r="H750" s="125">
        <v>5500</v>
      </c>
      <c r="I750" s="125">
        <f>G750*H750</f>
      </c>
      <c r="J750" s="125">
        <f>I750*0.1</f>
      </c>
      <c r="K750" s="125">
        <f>SUM(I750:J750)</f>
      </c>
      <c r="L750" s="229"/>
      <c r="M750" s="87"/>
      <c r="N750" s="87"/>
      <c r="O750" s="87"/>
      <c r="P750" s="87"/>
      <c r="Q750" s="87"/>
      <c r="R750" s="87"/>
      <c r="S750" s="87"/>
      <c r="T750" s="87"/>
      <c r="U750" s="175"/>
      <c r="V750" s="87"/>
      <c r="W750" s="87"/>
      <c r="X750" s="87"/>
      <c r="Y750" s="87"/>
      <c r="Z750" s="87"/>
      <c r="AA750" s="87"/>
      <c r="AB750" s="86"/>
      <c r="AC750" s="87"/>
    </row>
    <row x14ac:dyDescent="0.25" r="751" customHeight="1" ht="17.45">
      <c r="A751" s="235">
        <f>A750</f>
        <v>25569.375</v>
      </c>
      <c r="B751" s="179" t="s">
        <v>20</v>
      </c>
      <c r="C751" s="180"/>
      <c r="D751" s="180">
        <v>61</v>
      </c>
      <c r="E751" s="180">
        <v>15</v>
      </c>
      <c r="F751" s="180"/>
      <c r="G751" s="180">
        <f>SUM(C751:F751)</f>
      </c>
      <c r="H751" s="237">
        <v>5500</v>
      </c>
      <c r="I751" s="125">
        <f>G751*H751</f>
      </c>
      <c r="J751" s="125">
        <f>I751*0.1</f>
      </c>
      <c r="K751" s="125">
        <f>SUM(I751:J751)</f>
      </c>
      <c r="L751" s="229"/>
      <c r="M751" s="87"/>
      <c r="N751" s="87"/>
      <c r="O751" s="87"/>
      <c r="P751" s="87"/>
      <c r="Q751" s="87"/>
      <c r="R751" s="87"/>
      <c r="S751" s="87"/>
      <c r="T751" s="87"/>
      <c r="U751" s="175"/>
      <c r="V751" s="87"/>
      <c r="W751" s="87"/>
      <c r="X751" s="87"/>
      <c r="Y751" s="87"/>
      <c r="Z751" s="87"/>
      <c r="AA751" s="87"/>
      <c r="AB751" s="86"/>
      <c r="AC751" s="87"/>
    </row>
    <row x14ac:dyDescent="0.25" r="752" customHeight="1" ht="17.45">
      <c r="A752" s="235">
        <f>A751</f>
        <v>25569.375</v>
      </c>
      <c r="B752" s="179" t="s">
        <v>31</v>
      </c>
      <c r="C752" s="180"/>
      <c r="D752" s="180">
        <v>25</v>
      </c>
      <c r="E752" s="180"/>
      <c r="F752" s="180"/>
      <c r="G752" s="180">
        <f>SUM(C752:F752)</f>
      </c>
      <c r="H752" s="125">
        <v>6000</v>
      </c>
      <c r="I752" s="125">
        <f>G752*H752</f>
      </c>
      <c r="J752" s="125">
        <f>I752*0.1</f>
      </c>
      <c r="K752" s="125">
        <f>SUM(I752:J752)</f>
      </c>
      <c r="L752" s="229"/>
      <c r="M752" s="87"/>
      <c r="N752" s="87"/>
      <c r="O752" s="87"/>
      <c r="P752" s="87"/>
      <c r="Q752" s="87"/>
      <c r="R752" s="87"/>
      <c r="S752" s="87"/>
      <c r="T752" s="87"/>
      <c r="U752" s="175"/>
      <c r="V752" s="87"/>
      <c r="W752" s="87"/>
      <c r="X752" s="87"/>
      <c r="Y752" s="87"/>
      <c r="Z752" s="87"/>
      <c r="AA752" s="87"/>
      <c r="AB752" s="86"/>
      <c r="AC752" s="87"/>
    </row>
    <row x14ac:dyDescent="0.25" r="753" customHeight="1" ht="17.45">
      <c r="A753" s="235">
        <f>A752</f>
        <v>25569.375</v>
      </c>
      <c r="B753" s="179" t="s">
        <v>71</v>
      </c>
      <c r="C753" s="180"/>
      <c r="D753" s="180">
        <v>25</v>
      </c>
      <c r="E753" s="180"/>
      <c r="F753" s="180"/>
      <c r="G753" s="180">
        <f>SUM(C753:F753)</f>
      </c>
      <c r="H753" s="125">
        <v>6000</v>
      </c>
      <c r="I753" s="125">
        <f>G753*H753</f>
      </c>
      <c r="J753" s="125">
        <f>I753*0.1</f>
      </c>
      <c r="K753" s="125">
        <f>SUM(I753:J753)</f>
      </c>
      <c r="L753" s="229"/>
      <c r="M753" s="87"/>
      <c r="N753" s="87"/>
      <c r="O753" s="87"/>
      <c r="P753" s="87"/>
      <c r="Q753" s="87"/>
      <c r="R753" s="87"/>
      <c r="S753" s="87"/>
      <c r="T753" s="87"/>
      <c r="U753" s="175"/>
      <c r="V753" s="87"/>
      <c r="W753" s="87"/>
      <c r="X753" s="87"/>
      <c r="Y753" s="87"/>
      <c r="Z753" s="87"/>
      <c r="AA753" s="87"/>
      <c r="AB753" s="86"/>
      <c r="AC753" s="87"/>
    </row>
    <row x14ac:dyDescent="0.25" r="754" customHeight="1" ht="17.45">
      <c r="A754" s="235">
        <f>A753</f>
        <v>25569.375</v>
      </c>
      <c r="B754" s="184" t="s">
        <v>49</v>
      </c>
      <c r="C754" s="180"/>
      <c r="D754" s="180">
        <v>13</v>
      </c>
      <c r="E754" s="180">
        <v>10</v>
      </c>
      <c r="F754" s="180">
        <v>6</v>
      </c>
      <c r="G754" s="180">
        <f>SUM(C754:F754)</f>
      </c>
      <c r="H754" s="182">
        <v>6000</v>
      </c>
      <c r="I754" s="125">
        <f>G754*H754</f>
      </c>
      <c r="J754" s="125">
        <f>I754*0.1</f>
      </c>
      <c r="K754" s="125">
        <f>SUM(I754:J754)</f>
      </c>
      <c r="L754" s="229"/>
      <c r="M754" s="87"/>
      <c r="N754" s="87"/>
      <c r="O754" s="87"/>
      <c r="P754" s="87"/>
      <c r="Q754" s="87"/>
      <c r="R754" s="87"/>
      <c r="S754" s="87"/>
      <c r="T754" s="87"/>
      <c r="U754" s="175"/>
      <c r="V754" s="87"/>
      <c r="W754" s="87"/>
      <c r="X754" s="87"/>
      <c r="Y754" s="87"/>
      <c r="Z754" s="87"/>
      <c r="AA754" s="87"/>
      <c r="AB754" s="86"/>
      <c r="AC754" s="87"/>
    </row>
    <row x14ac:dyDescent="0.25" r="755" customHeight="1" ht="17.45">
      <c r="A755" s="235">
        <f>A754</f>
        <v>25569.375</v>
      </c>
      <c r="B755" s="179" t="s">
        <v>9</v>
      </c>
      <c r="C755" s="180"/>
      <c r="D755" s="180">
        <v>36</v>
      </c>
      <c r="E755" s="180"/>
      <c r="F755" s="180"/>
      <c r="G755" s="180">
        <f>SUM(C755:F755)</f>
      </c>
      <c r="H755" s="125">
        <v>6000</v>
      </c>
      <c r="I755" s="125">
        <f>G755*H755</f>
      </c>
      <c r="J755" s="125">
        <f>I755*0.1</f>
      </c>
      <c r="K755" s="125">
        <f>SUM(I755:J755)</f>
      </c>
      <c r="L755" s="229"/>
      <c r="M755" s="87"/>
      <c r="N755" s="87"/>
      <c r="O755" s="87"/>
      <c r="P755" s="87"/>
      <c r="Q755" s="87"/>
      <c r="R755" s="87"/>
      <c r="S755" s="87"/>
      <c r="T755" s="87"/>
      <c r="U755" s="175"/>
      <c r="V755" s="87"/>
      <c r="W755" s="87"/>
      <c r="X755" s="87"/>
      <c r="Y755" s="87"/>
      <c r="Z755" s="87"/>
      <c r="AA755" s="87"/>
      <c r="AB755" s="86"/>
      <c r="AC755" s="87"/>
    </row>
    <row x14ac:dyDescent="0.25" r="756" customHeight="1" ht="17.45">
      <c r="A756" s="235">
        <f>A755</f>
        <v>25569.375</v>
      </c>
      <c r="B756" s="179" t="s">
        <v>78</v>
      </c>
      <c r="C756" s="180"/>
      <c r="D756" s="180">
        <v>20</v>
      </c>
      <c r="E756" s="180"/>
      <c r="F756" s="180"/>
      <c r="G756" s="180">
        <f>SUM(C756:F756)</f>
      </c>
      <c r="H756" s="125">
        <v>6500</v>
      </c>
      <c r="I756" s="125">
        <f>G756*H756</f>
      </c>
      <c r="J756" s="125">
        <f>I756*0.1</f>
      </c>
      <c r="K756" s="125">
        <f>SUM(I756:J756)</f>
      </c>
      <c r="L756" s="229"/>
      <c r="M756" s="87"/>
      <c r="N756" s="87"/>
      <c r="O756" s="87"/>
      <c r="P756" s="87"/>
      <c r="Q756" s="87"/>
      <c r="R756" s="87"/>
      <c r="S756" s="87"/>
      <c r="T756" s="87"/>
      <c r="U756" s="175"/>
      <c r="V756" s="87"/>
      <c r="W756" s="87"/>
      <c r="X756" s="87"/>
      <c r="Y756" s="87"/>
      <c r="Z756" s="87"/>
      <c r="AA756" s="87"/>
      <c r="AB756" s="86"/>
      <c r="AC756" s="87"/>
    </row>
    <row x14ac:dyDescent="0.25" r="757" customHeight="1" ht="17.45">
      <c r="A757" s="235">
        <f>A756</f>
        <v>25569.375</v>
      </c>
      <c r="B757" s="179" t="s">
        <v>55</v>
      </c>
      <c r="C757" s="180"/>
      <c r="D757" s="180">
        <v>10</v>
      </c>
      <c r="E757" s="180"/>
      <c r="F757" s="180"/>
      <c r="G757" s="180">
        <f>SUM(C757:F757)</f>
      </c>
      <c r="H757" s="125">
        <v>6500</v>
      </c>
      <c r="I757" s="125">
        <f>G757*H757</f>
      </c>
      <c r="J757" s="125">
        <f>I757*0.1</f>
      </c>
      <c r="K757" s="125">
        <f>SUM(I757:J757)</f>
      </c>
      <c r="L757" s="229"/>
      <c r="M757" s="87"/>
      <c r="N757" s="87"/>
      <c r="O757" s="87"/>
      <c r="P757" s="87"/>
      <c r="Q757" s="87"/>
      <c r="R757" s="87"/>
      <c r="S757" s="87"/>
      <c r="T757" s="87"/>
      <c r="U757" s="175"/>
      <c r="V757" s="87"/>
      <c r="W757" s="87"/>
      <c r="X757" s="87"/>
      <c r="Y757" s="87"/>
      <c r="Z757" s="87"/>
      <c r="AA757" s="87"/>
      <c r="AB757" s="86"/>
      <c r="AC757" s="87"/>
    </row>
    <row x14ac:dyDescent="0.25" r="758" customHeight="1" ht="17.45">
      <c r="A758" s="235">
        <f>A757</f>
        <v>25569.375</v>
      </c>
      <c r="B758" s="179" t="s">
        <v>80</v>
      </c>
      <c r="C758" s="180"/>
      <c r="D758" s="180">
        <v>23</v>
      </c>
      <c r="E758" s="180"/>
      <c r="F758" s="180"/>
      <c r="G758" s="180">
        <f>SUM(C758:F758)</f>
      </c>
      <c r="H758" s="125">
        <v>6000</v>
      </c>
      <c r="I758" s="125">
        <f>G758*H758</f>
      </c>
      <c r="J758" s="185"/>
      <c r="K758" s="125">
        <f>SUM(I758:J758)</f>
      </c>
      <c r="L758" s="229"/>
      <c r="M758" s="87"/>
      <c r="N758" s="87"/>
      <c r="O758" s="87"/>
      <c r="P758" s="87"/>
      <c r="Q758" s="87"/>
      <c r="R758" s="87"/>
      <c r="S758" s="87"/>
      <c r="T758" s="87"/>
      <c r="U758" s="175"/>
      <c r="V758" s="87"/>
      <c r="W758" s="87"/>
      <c r="X758" s="87"/>
      <c r="Y758" s="87"/>
      <c r="Z758" s="87"/>
      <c r="AA758" s="87"/>
      <c r="AB758" s="86"/>
      <c r="AC758" s="87"/>
    </row>
    <row x14ac:dyDescent="0.25" r="759" customHeight="1" ht="17.45">
      <c r="A759" s="235">
        <f>A758</f>
        <v>25569.375</v>
      </c>
      <c r="B759" s="179" t="s">
        <v>67</v>
      </c>
      <c r="C759" s="180"/>
      <c r="D759" s="180">
        <v>7</v>
      </c>
      <c r="E759" s="180"/>
      <c r="F759" s="180"/>
      <c r="G759" s="180">
        <f>SUM(C759:F759)</f>
      </c>
      <c r="H759" s="182">
        <v>5500</v>
      </c>
      <c r="I759" s="125">
        <f>G759*H759</f>
      </c>
      <c r="J759" s="125">
        <f>I759*0.1</f>
      </c>
      <c r="K759" s="125">
        <f>SUM(I759:J759)</f>
      </c>
      <c r="L759" s="229"/>
      <c r="M759" s="87"/>
      <c r="N759" s="87"/>
      <c r="O759" s="87"/>
      <c r="P759" s="87"/>
      <c r="Q759" s="87"/>
      <c r="R759" s="87"/>
      <c r="S759" s="87"/>
      <c r="T759" s="87"/>
      <c r="U759" s="175"/>
      <c r="V759" s="87"/>
      <c r="W759" s="87"/>
      <c r="X759" s="87"/>
      <c r="Y759" s="87"/>
      <c r="Z759" s="87"/>
      <c r="AA759" s="87"/>
      <c r="AB759" s="86"/>
      <c r="AC759" s="87"/>
    </row>
    <row x14ac:dyDescent="0.25" r="760" customHeight="1" ht="17.45">
      <c r="A760" s="235">
        <f>A759</f>
        <v>25569.375</v>
      </c>
      <c r="B760" s="186" t="s">
        <v>74</v>
      </c>
      <c r="C760" s="180"/>
      <c r="D760" s="180">
        <v>25</v>
      </c>
      <c r="E760" s="180">
        <v>20</v>
      </c>
      <c r="F760" s="180">
        <v>5</v>
      </c>
      <c r="G760" s="180">
        <f>SUM(C760:F760)</f>
      </c>
      <c r="H760" s="187">
        <v>5000</v>
      </c>
      <c r="I760" s="125">
        <f>G760*H760</f>
      </c>
      <c r="J760" s="125">
        <f>I760*0.1</f>
      </c>
      <c r="K760" s="125">
        <f>SUM(I760:J760)</f>
      </c>
      <c r="L760" s="229"/>
      <c r="M760" s="87"/>
      <c r="N760" s="87"/>
      <c r="O760" s="87"/>
      <c r="P760" s="87"/>
      <c r="Q760" s="87"/>
      <c r="R760" s="87"/>
      <c r="S760" s="87"/>
      <c r="T760" s="87"/>
      <c r="U760" s="175"/>
      <c r="V760" s="87"/>
      <c r="W760" s="87"/>
      <c r="X760" s="87"/>
      <c r="Y760" s="87"/>
      <c r="Z760" s="87"/>
      <c r="AA760" s="87"/>
      <c r="AB760" s="86"/>
      <c r="AC760" s="87"/>
    </row>
    <row x14ac:dyDescent="0.25" r="761" customHeight="1" ht="17.45">
      <c r="A761" s="235">
        <f>A760</f>
        <v>25569.375</v>
      </c>
      <c r="B761" s="179" t="s">
        <v>11</v>
      </c>
      <c r="C761" s="180"/>
      <c r="D761" s="180">
        <v>13</v>
      </c>
      <c r="E761" s="180">
        <v>7</v>
      </c>
      <c r="F761" s="180"/>
      <c r="G761" s="180">
        <f>SUM(C761:F761)</f>
      </c>
      <c r="H761" s="125">
        <v>6000</v>
      </c>
      <c r="I761" s="125">
        <f>G761*H761</f>
      </c>
      <c r="J761" s="125">
        <f>I761*0.1</f>
      </c>
      <c r="K761" s="125">
        <f>SUM(I761:J761)</f>
      </c>
      <c r="L761" s="229"/>
      <c r="M761" s="87"/>
      <c r="N761" s="87"/>
      <c r="O761" s="87"/>
      <c r="P761" s="87"/>
      <c r="Q761" s="87"/>
      <c r="R761" s="87"/>
      <c r="S761" s="87"/>
      <c r="T761" s="87"/>
      <c r="U761" s="175"/>
      <c r="V761" s="87"/>
      <c r="W761" s="87"/>
      <c r="X761" s="87"/>
      <c r="Y761" s="87"/>
      <c r="Z761" s="87"/>
      <c r="AA761" s="87"/>
      <c r="AB761" s="86"/>
      <c r="AC761" s="87"/>
    </row>
    <row x14ac:dyDescent="0.25" r="762" customHeight="1" ht="17.45">
      <c r="A762" s="235">
        <f>A761</f>
        <v>25569.375</v>
      </c>
      <c r="B762" s="179" t="s">
        <v>22</v>
      </c>
      <c r="C762" s="180"/>
      <c r="D762" s="181">
        <v>25</v>
      </c>
      <c r="E762" s="180"/>
      <c r="F762" s="180"/>
      <c r="G762" s="180">
        <f>SUM(C762:F762)</f>
      </c>
      <c r="H762" s="182">
        <v>4800</v>
      </c>
      <c r="I762" s="125">
        <f>G762*H762</f>
      </c>
      <c r="J762" s="125">
        <f>I762*0.1</f>
      </c>
      <c r="K762" s="125">
        <f>SUM(I762:J762)</f>
      </c>
      <c r="L762" s="229"/>
      <c r="M762" s="87"/>
      <c r="N762" s="87"/>
      <c r="O762" s="87"/>
      <c r="P762" s="87"/>
      <c r="Q762" s="87"/>
      <c r="R762" s="87"/>
      <c r="S762" s="87"/>
      <c r="T762" s="87"/>
      <c r="U762" s="175"/>
      <c r="V762" s="87"/>
      <c r="W762" s="87"/>
      <c r="X762" s="87"/>
      <c r="Y762" s="87"/>
      <c r="Z762" s="87"/>
      <c r="AA762" s="87"/>
      <c r="AB762" s="86"/>
      <c r="AC762" s="87"/>
    </row>
    <row x14ac:dyDescent="0.25" r="763" customHeight="1" ht="17.45">
      <c r="A763" s="235">
        <f>A762</f>
        <v>25569.375</v>
      </c>
      <c r="B763" s="186" t="s">
        <v>84</v>
      </c>
      <c r="C763" s="180"/>
      <c r="D763" s="180">
        <v>16</v>
      </c>
      <c r="E763" s="180">
        <v>9</v>
      </c>
      <c r="F763" s="180"/>
      <c r="G763" s="180">
        <f>SUM(C763:F763)</f>
      </c>
      <c r="H763" s="182">
        <v>4800</v>
      </c>
      <c r="I763" s="125">
        <f>G763*H763</f>
      </c>
      <c r="J763" s="125">
        <f>I763*0.1</f>
      </c>
      <c r="K763" s="125">
        <f>SUM(I763:J763)</f>
      </c>
      <c r="L763" s="229"/>
      <c r="M763" s="87"/>
      <c r="N763" s="87"/>
      <c r="O763" s="87"/>
      <c r="P763" s="87"/>
      <c r="Q763" s="87"/>
      <c r="R763" s="87"/>
      <c r="S763" s="87"/>
      <c r="T763" s="87"/>
      <c r="U763" s="175"/>
      <c r="V763" s="87"/>
      <c r="W763" s="87"/>
      <c r="X763" s="87"/>
      <c r="Y763" s="87"/>
      <c r="Z763" s="87"/>
      <c r="AA763" s="87"/>
      <c r="AB763" s="86"/>
      <c r="AC763" s="87"/>
    </row>
    <row x14ac:dyDescent="0.25" r="764" customHeight="1" ht="17.45">
      <c r="A764" s="235">
        <f>A763</f>
        <v>25569.375</v>
      </c>
      <c r="B764" s="179" t="s">
        <v>17</v>
      </c>
      <c r="C764" s="180"/>
      <c r="D764" s="180">
        <v>37</v>
      </c>
      <c r="E764" s="180">
        <v>12</v>
      </c>
      <c r="F764" s="180"/>
      <c r="G764" s="180">
        <f>SUM(C764:F764)</f>
      </c>
      <c r="H764" s="125">
        <v>6000</v>
      </c>
      <c r="I764" s="125">
        <f>G764*H764</f>
      </c>
      <c r="J764" s="185"/>
      <c r="K764" s="125">
        <f>SUM(I764:J764)</f>
      </c>
      <c r="L764" s="229"/>
      <c r="M764" s="87"/>
      <c r="N764" s="87"/>
      <c r="O764" s="87"/>
      <c r="P764" s="87"/>
      <c r="Q764" s="87"/>
      <c r="R764" s="87"/>
      <c r="S764" s="87"/>
      <c r="T764" s="87"/>
      <c r="U764" s="175"/>
      <c r="V764" s="87"/>
      <c r="W764" s="87"/>
      <c r="X764" s="87"/>
      <c r="Y764" s="87"/>
      <c r="Z764" s="87"/>
      <c r="AA764" s="87"/>
      <c r="AB764" s="86"/>
      <c r="AC764" s="87"/>
    </row>
    <row x14ac:dyDescent="0.25" r="765" customHeight="1" ht="17.45">
      <c r="A765" s="235">
        <f>A764</f>
        <v>25569.375</v>
      </c>
      <c r="B765" s="179" t="s">
        <v>29</v>
      </c>
      <c r="C765" s="188" t="s">
        <v>14</v>
      </c>
      <c r="D765" s="180">
        <v>15</v>
      </c>
      <c r="E765" s="180">
        <v>14</v>
      </c>
      <c r="F765" s="180"/>
      <c r="G765" s="180">
        <f>SUM(C765:F765)</f>
      </c>
      <c r="H765" s="125">
        <v>5500</v>
      </c>
      <c r="I765" s="125">
        <f>G765*H765</f>
      </c>
      <c r="J765" s="125">
        <f>I765*0.1</f>
      </c>
      <c r="K765" s="125">
        <f>SUM(I765:J765)</f>
      </c>
      <c r="L765" s="229"/>
      <c r="M765" s="87"/>
      <c r="N765" s="87"/>
      <c r="O765" s="87"/>
      <c r="P765" s="87"/>
      <c r="Q765" s="87"/>
      <c r="R765" s="87"/>
      <c r="S765" s="87"/>
      <c r="T765" s="87"/>
      <c r="U765" s="175"/>
      <c r="V765" s="87"/>
      <c r="W765" s="87"/>
      <c r="X765" s="87"/>
      <c r="Y765" s="87"/>
      <c r="Z765" s="87"/>
      <c r="AA765" s="87"/>
      <c r="AB765" s="86"/>
      <c r="AC765" s="87"/>
    </row>
    <row x14ac:dyDescent="0.25" r="766" customHeight="1" ht="17.45">
      <c r="A766" s="235">
        <f>A765</f>
        <v>25569.375</v>
      </c>
      <c r="B766" s="179" t="s">
        <v>15</v>
      </c>
      <c r="C766" s="180"/>
      <c r="D766" s="180">
        <v>20</v>
      </c>
      <c r="E766" s="180">
        <v>5</v>
      </c>
      <c r="F766" s="180"/>
      <c r="G766" s="180">
        <f>SUM(C766:F766)</f>
      </c>
      <c r="H766" s="182">
        <v>4800</v>
      </c>
      <c r="I766" s="125">
        <f>G766*H766</f>
      </c>
      <c r="J766" s="125">
        <f>I766*0.1</f>
      </c>
      <c r="K766" s="125">
        <f>SUM(I766:J766)</f>
      </c>
      <c r="L766" s="229"/>
      <c r="M766" s="87"/>
      <c r="N766" s="87"/>
      <c r="O766" s="87"/>
      <c r="P766" s="87"/>
      <c r="Q766" s="87"/>
      <c r="R766" s="87"/>
      <c r="S766" s="87"/>
      <c r="T766" s="87"/>
      <c r="U766" s="175"/>
      <c r="V766" s="87"/>
      <c r="W766" s="87"/>
      <c r="X766" s="87"/>
      <c r="Y766" s="87"/>
      <c r="Z766" s="87"/>
      <c r="AA766" s="87"/>
      <c r="AB766" s="86"/>
      <c r="AC766" s="87"/>
    </row>
    <row x14ac:dyDescent="0.25" r="767" customHeight="1" ht="17.45">
      <c r="A767" s="235">
        <f>A766</f>
        <v>25569.375</v>
      </c>
      <c r="B767" s="179" t="s">
        <v>21</v>
      </c>
      <c r="C767" s="188" t="s">
        <v>14</v>
      </c>
      <c r="D767" s="180">
        <v>13</v>
      </c>
      <c r="E767" s="180"/>
      <c r="F767" s="180"/>
      <c r="G767" s="180">
        <f>SUM(C767:F767)</f>
      </c>
      <c r="H767" s="237">
        <v>5500</v>
      </c>
      <c r="I767" s="125">
        <f>G767*H767</f>
      </c>
      <c r="J767" s="125">
        <f>I767*0.1</f>
      </c>
      <c r="K767" s="125">
        <f>SUM(I767:J767)</f>
      </c>
      <c r="L767" s="229"/>
      <c r="M767" s="87"/>
      <c r="N767" s="87"/>
      <c r="O767" s="87"/>
      <c r="P767" s="87"/>
      <c r="Q767" s="87"/>
      <c r="R767" s="87"/>
      <c r="S767" s="87"/>
      <c r="T767" s="87"/>
      <c r="U767" s="175"/>
      <c r="V767" s="87"/>
      <c r="W767" s="87"/>
      <c r="X767" s="87"/>
      <c r="Y767" s="87"/>
      <c r="Z767" s="87"/>
      <c r="AA767" s="87"/>
      <c r="AB767" s="86"/>
      <c r="AC767" s="87"/>
    </row>
    <row x14ac:dyDescent="0.25" r="768" customHeight="1" ht="17.45">
      <c r="A768" s="235">
        <f>A767</f>
        <v>25569.375</v>
      </c>
      <c r="B768" s="179" t="s">
        <v>52</v>
      </c>
      <c r="C768" s="180"/>
      <c r="D768" s="180">
        <v>16</v>
      </c>
      <c r="E768" s="180">
        <v>8</v>
      </c>
      <c r="F768" s="180"/>
      <c r="G768" s="180">
        <f>SUM(C768:F768)</f>
      </c>
      <c r="H768" s="237">
        <v>5500</v>
      </c>
      <c r="I768" s="125">
        <f>G768*H768</f>
      </c>
      <c r="J768" s="125">
        <f>I768*0.1</f>
      </c>
      <c r="K768" s="125">
        <f>SUM(I768:J768)</f>
      </c>
      <c r="L768" s="229"/>
      <c r="M768" s="87"/>
      <c r="N768" s="87"/>
      <c r="O768" s="87"/>
      <c r="P768" s="87"/>
      <c r="Q768" s="87"/>
      <c r="R768" s="87"/>
      <c r="S768" s="87"/>
      <c r="T768" s="87"/>
      <c r="U768" s="175"/>
      <c r="V768" s="87"/>
      <c r="W768" s="87"/>
      <c r="X768" s="87"/>
      <c r="Y768" s="87"/>
      <c r="Z768" s="87"/>
      <c r="AA768" s="87"/>
      <c r="AB768" s="86"/>
      <c r="AC768" s="87"/>
    </row>
    <row x14ac:dyDescent="0.25" r="769" customHeight="1" ht="17.45">
      <c r="A769" s="235">
        <f>A768</f>
        <v>25569.375</v>
      </c>
      <c r="B769" s="186" t="s">
        <v>61</v>
      </c>
      <c r="C769" s="180"/>
      <c r="D769" s="180">
        <v>8</v>
      </c>
      <c r="E769" s="180"/>
      <c r="F769" s="180"/>
      <c r="G769" s="180">
        <f>SUM(C769:F769)</f>
      </c>
      <c r="H769" s="237">
        <v>5500</v>
      </c>
      <c r="I769" s="125">
        <f>G769*H769</f>
      </c>
      <c r="J769" s="125">
        <f>I769*0.1</f>
      </c>
      <c r="K769" s="125">
        <f>SUM(I769:J769)</f>
      </c>
      <c r="L769" s="229"/>
      <c r="M769" s="87"/>
      <c r="N769" s="87"/>
      <c r="O769" s="87"/>
      <c r="P769" s="87"/>
      <c r="Q769" s="87"/>
      <c r="R769" s="87"/>
      <c r="S769" s="87"/>
      <c r="T769" s="87"/>
      <c r="U769" s="175"/>
      <c r="V769" s="87"/>
      <c r="W769" s="87"/>
      <c r="X769" s="87"/>
      <c r="Y769" s="87"/>
      <c r="Z769" s="87"/>
      <c r="AA769" s="87"/>
      <c r="AB769" s="86"/>
      <c r="AC769" s="87"/>
    </row>
    <row x14ac:dyDescent="0.25" r="770" customHeight="1" ht="17.45">
      <c r="A770" s="235">
        <f>A769</f>
        <v>25569.375</v>
      </c>
      <c r="B770" s="179" t="s">
        <v>33</v>
      </c>
      <c r="C770" s="180"/>
      <c r="D770" s="180">
        <v>11</v>
      </c>
      <c r="E770" s="180"/>
      <c r="F770" s="180"/>
      <c r="G770" s="180">
        <f>SUM(C770:F770)</f>
      </c>
      <c r="H770" s="182">
        <v>5500</v>
      </c>
      <c r="I770" s="125">
        <f>G770*H770</f>
      </c>
      <c r="J770" s="125">
        <f>I770*0.1</f>
      </c>
      <c r="K770" s="125">
        <f>SUM(I770:J770)</f>
      </c>
      <c r="L770" s="229"/>
      <c r="M770" s="87"/>
      <c r="N770" s="87"/>
      <c r="O770" s="87"/>
      <c r="P770" s="87"/>
      <c r="Q770" s="87"/>
      <c r="R770" s="87"/>
      <c r="S770" s="87"/>
      <c r="T770" s="87"/>
      <c r="U770" s="175"/>
      <c r="V770" s="87"/>
      <c r="W770" s="87"/>
      <c r="X770" s="87"/>
      <c r="Y770" s="87"/>
      <c r="Z770" s="87"/>
      <c r="AA770" s="87"/>
      <c r="AB770" s="86"/>
      <c r="AC770" s="87"/>
    </row>
    <row x14ac:dyDescent="0.25" r="771" customHeight="1" ht="17.45">
      <c r="A771" s="235">
        <f>A770</f>
        <v>25569.375</v>
      </c>
      <c r="B771" s="179" t="s">
        <v>30</v>
      </c>
      <c r="C771" s="180"/>
      <c r="D771" s="180">
        <v>17</v>
      </c>
      <c r="E771" s="180"/>
      <c r="F771" s="180"/>
      <c r="G771" s="180">
        <f>SUM(C771:F771)</f>
      </c>
      <c r="H771" s="125">
        <v>6000</v>
      </c>
      <c r="I771" s="125">
        <f>G771*H771</f>
      </c>
      <c r="J771" s="125">
        <f>I771*0.1</f>
      </c>
      <c r="K771" s="125">
        <f>SUM(I771:J771)</f>
      </c>
      <c r="L771" s="229"/>
      <c r="M771" s="87"/>
      <c r="N771" s="87"/>
      <c r="O771" s="87"/>
      <c r="P771" s="87"/>
      <c r="Q771" s="87"/>
      <c r="R771" s="87"/>
      <c r="S771" s="87"/>
      <c r="T771" s="87"/>
      <c r="U771" s="175"/>
      <c r="V771" s="87"/>
      <c r="W771" s="87"/>
      <c r="X771" s="87"/>
      <c r="Y771" s="87"/>
      <c r="Z771" s="87"/>
      <c r="AA771" s="87"/>
      <c r="AB771" s="86"/>
      <c r="AC771" s="87"/>
    </row>
    <row x14ac:dyDescent="0.25" r="772" customHeight="1" ht="17.45">
      <c r="A772" s="235">
        <f>A771</f>
        <v>25569.375</v>
      </c>
      <c r="B772" s="179" t="s">
        <v>28</v>
      </c>
      <c r="C772" s="188" t="s">
        <v>14</v>
      </c>
      <c r="D772" s="180">
        <v>20</v>
      </c>
      <c r="E772" s="180"/>
      <c r="F772" s="180"/>
      <c r="G772" s="180">
        <f>SUM(C772:F772)</f>
      </c>
      <c r="H772" s="237">
        <v>5500</v>
      </c>
      <c r="I772" s="125">
        <f>G772*H772</f>
      </c>
      <c r="J772" s="125">
        <f>I772*0.1</f>
      </c>
      <c r="K772" s="125">
        <f>SUM(I772:J772)</f>
      </c>
      <c r="L772" s="229"/>
      <c r="M772" s="87"/>
      <c r="N772" s="87"/>
      <c r="O772" s="87"/>
      <c r="P772" s="87"/>
      <c r="Q772" s="87"/>
      <c r="R772" s="87"/>
      <c r="S772" s="87"/>
      <c r="T772" s="87"/>
      <c r="U772" s="175"/>
      <c r="V772" s="87"/>
      <c r="W772" s="87"/>
      <c r="X772" s="87"/>
      <c r="Y772" s="87"/>
      <c r="Z772" s="87"/>
      <c r="AA772" s="87"/>
      <c r="AB772" s="86"/>
      <c r="AC772" s="87"/>
    </row>
    <row x14ac:dyDescent="0.25" r="773" customHeight="1" ht="17.45">
      <c r="A773" s="235">
        <f>A772</f>
        <v>25569.375</v>
      </c>
      <c r="B773" s="179" t="s">
        <v>12</v>
      </c>
      <c r="C773" s="180"/>
      <c r="D773" s="180">
        <v>17</v>
      </c>
      <c r="E773" s="180">
        <v>6</v>
      </c>
      <c r="F773" s="180"/>
      <c r="G773" s="180">
        <f>SUM(C773:F773)</f>
      </c>
      <c r="H773" s="125">
        <v>6000</v>
      </c>
      <c r="I773" s="125">
        <f>G773*H773</f>
      </c>
      <c r="J773" s="125">
        <f>I773*0.1</f>
      </c>
      <c r="K773" s="125">
        <f>SUM(I773:J773)</f>
      </c>
      <c r="L773" s="229"/>
      <c r="M773" s="87"/>
      <c r="N773" s="87"/>
      <c r="O773" s="87"/>
      <c r="P773" s="87"/>
      <c r="Q773" s="87"/>
      <c r="R773" s="87"/>
      <c r="S773" s="87"/>
      <c r="T773" s="87"/>
      <c r="U773" s="175"/>
      <c r="V773" s="87"/>
      <c r="W773" s="87"/>
      <c r="X773" s="87"/>
      <c r="Y773" s="87"/>
      <c r="Z773" s="87"/>
      <c r="AA773" s="87"/>
      <c r="AB773" s="86"/>
      <c r="AC773" s="87"/>
    </row>
    <row x14ac:dyDescent="0.25" r="774" customHeight="1" ht="17.45">
      <c r="A774" s="235">
        <f>A773</f>
        <v>25569.375</v>
      </c>
      <c r="B774" s="179" t="s">
        <v>100</v>
      </c>
      <c r="C774" s="180"/>
      <c r="D774" s="180">
        <v>5</v>
      </c>
      <c r="E774" s="180"/>
      <c r="F774" s="180"/>
      <c r="G774" s="180">
        <f>SUM(C774:F774)</f>
      </c>
      <c r="H774" s="182">
        <v>5500</v>
      </c>
      <c r="I774" s="125">
        <f>G774*H774</f>
      </c>
      <c r="J774" s="125">
        <f>I774*0.1</f>
      </c>
      <c r="K774" s="125">
        <f>SUM(I774:J774)</f>
      </c>
      <c r="L774" s="229"/>
      <c r="M774" s="87"/>
      <c r="N774" s="87"/>
      <c r="O774" s="87"/>
      <c r="P774" s="87"/>
      <c r="Q774" s="87"/>
      <c r="R774" s="87"/>
      <c r="S774" s="87"/>
      <c r="T774" s="87"/>
      <c r="U774" s="175"/>
      <c r="V774" s="87"/>
      <c r="W774" s="87"/>
      <c r="X774" s="87"/>
      <c r="Y774" s="87"/>
      <c r="Z774" s="87"/>
      <c r="AA774" s="87"/>
      <c r="AB774" s="86"/>
      <c r="AC774" s="87"/>
    </row>
    <row x14ac:dyDescent="0.25" r="775" customHeight="1" ht="17.45">
      <c r="A775" s="235">
        <f>A774</f>
        <v>25569.375</v>
      </c>
      <c r="B775" s="186" t="s">
        <v>37</v>
      </c>
      <c r="C775" s="180"/>
      <c r="D775" s="180">
        <v>5</v>
      </c>
      <c r="E775" s="180"/>
      <c r="F775" s="180"/>
      <c r="G775" s="180">
        <f>SUM(C775:F775)</f>
      </c>
      <c r="H775" s="125">
        <v>6500</v>
      </c>
      <c r="I775" s="125">
        <f>G775*H775</f>
      </c>
      <c r="J775" s="125">
        <f>I775*0.1</f>
      </c>
      <c r="K775" s="125">
        <f>SUM(I775:J775)</f>
      </c>
      <c r="L775" s="229"/>
      <c r="M775" s="87"/>
      <c r="N775" s="87"/>
      <c r="O775" s="87"/>
      <c r="P775" s="87"/>
      <c r="Q775" s="87"/>
      <c r="R775" s="87"/>
      <c r="S775" s="87"/>
      <c r="T775" s="87"/>
      <c r="U775" s="175"/>
      <c r="V775" s="87"/>
      <c r="W775" s="87"/>
      <c r="X775" s="87"/>
      <c r="Y775" s="87"/>
      <c r="Z775" s="87"/>
      <c r="AA775" s="87"/>
      <c r="AB775" s="86"/>
      <c r="AC775" s="87"/>
    </row>
    <row x14ac:dyDescent="0.25" r="776" customHeight="1" ht="17.45">
      <c r="A776" s="235">
        <f>A775</f>
        <v>25569.375</v>
      </c>
      <c r="B776" s="186" t="s">
        <v>64</v>
      </c>
      <c r="C776" s="180"/>
      <c r="D776" s="181">
        <v>50</v>
      </c>
      <c r="E776" s="181">
        <v>27</v>
      </c>
      <c r="F776" s="180"/>
      <c r="G776" s="180">
        <f>SUM(C776:F776)</f>
      </c>
      <c r="H776" s="182">
        <v>5500</v>
      </c>
      <c r="I776" s="125">
        <f>G776*H776</f>
      </c>
      <c r="J776" s="125">
        <f>I776*0.1</f>
      </c>
      <c r="K776" s="125">
        <f>SUM(I776:J776)</f>
      </c>
      <c r="L776" s="229"/>
      <c r="M776" s="87"/>
      <c r="N776" s="87"/>
      <c r="O776" s="87"/>
      <c r="P776" s="87"/>
      <c r="Q776" s="87"/>
      <c r="R776" s="87"/>
      <c r="S776" s="87"/>
      <c r="T776" s="87"/>
      <c r="U776" s="175"/>
      <c r="V776" s="87"/>
      <c r="W776" s="87"/>
      <c r="X776" s="87"/>
      <c r="Y776" s="87"/>
      <c r="Z776" s="87"/>
      <c r="AA776" s="87"/>
      <c r="AB776" s="86"/>
      <c r="AC776" s="87"/>
    </row>
    <row x14ac:dyDescent="0.25" r="777" customHeight="1" ht="17.45">
      <c r="A777" s="235">
        <f>A776</f>
        <v>25569.375</v>
      </c>
      <c r="B777" s="179" t="s">
        <v>25</v>
      </c>
      <c r="C777" s="180"/>
      <c r="D777" s="180">
        <v>20</v>
      </c>
      <c r="E777" s="180"/>
      <c r="F777" s="180"/>
      <c r="G777" s="180">
        <f>SUM(C777:F777)</f>
      </c>
      <c r="H777" s="125">
        <v>6000</v>
      </c>
      <c r="I777" s="125">
        <f>G777*H777</f>
      </c>
      <c r="J777" s="125">
        <f>I777*0.1</f>
      </c>
      <c r="K777" s="125">
        <f>SUM(I777:J777)</f>
      </c>
      <c r="L777" s="229"/>
      <c r="M777" s="87"/>
      <c r="N777" s="87"/>
      <c r="O777" s="87"/>
      <c r="P777" s="87"/>
      <c r="Q777" s="87"/>
      <c r="R777" s="87"/>
      <c r="S777" s="87"/>
      <c r="T777" s="87"/>
      <c r="U777" s="175"/>
      <c r="V777" s="87"/>
      <c r="W777" s="87"/>
      <c r="X777" s="87"/>
      <c r="Y777" s="87"/>
      <c r="Z777" s="87"/>
      <c r="AA777" s="87"/>
      <c r="AB777" s="86"/>
      <c r="AC777" s="87"/>
    </row>
    <row x14ac:dyDescent="0.25" r="778" customHeight="1" ht="17.45">
      <c r="A778" s="235">
        <f>A777</f>
        <v>25569.375</v>
      </c>
      <c r="B778" s="186" t="s">
        <v>76</v>
      </c>
      <c r="C778" s="188" t="s">
        <v>14</v>
      </c>
      <c r="D778" s="180">
        <v>18</v>
      </c>
      <c r="E778" s="180">
        <v>12</v>
      </c>
      <c r="F778" s="180">
        <v>5</v>
      </c>
      <c r="G778" s="180">
        <f>SUM(C778:F778)</f>
      </c>
      <c r="H778" s="125">
        <v>6000</v>
      </c>
      <c r="I778" s="125">
        <f>G778*H778</f>
      </c>
      <c r="J778" s="125">
        <f>I778*0.1</f>
      </c>
      <c r="K778" s="125">
        <f>SUM(I778:J778)</f>
      </c>
      <c r="L778" s="229"/>
      <c r="M778" s="87"/>
      <c r="N778" s="87"/>
      <c r="O778" s="87"/>
      <c r="P778" s="87"/>
      <c r="Q778" s="87"/>
      <c r="R778" s="87"/>
      <c r="S778" s="87"/>
      <c r="T778" s="87"/>
      <c r="U778" s="175"/>
      <c r="V778" s="87"/>
      <c r="W778" s="87"/>
      <c r="X778" s="87"/>
      <c r="Y778" s="87"/>
      <c r="Z778" s="87"/>
      <c r="AA778" s="87"/>
      <c r="AB778" s="86"/>
      <c r="AC778" s="87"/>
    </row>
    <row x14ac:dyDescent="0.25" r="779" customHeight="1" ht="17.45">
      <c r="A779" s="235">
        <f>A778</f>
        <v>25569.375</v>
      </c>
      <c r="B779" s="186" t="s">
        <v>149</v>
      </c>
      <c r="C779" s="180"/>
      <c r="D779" s="180">
        <v>87</v>
      </c>
      <c r="E779" s="180">
        <v>41</v>
      </c>
      <c r="F779" s="180">
        <v>2</v>
      </c>
      <c r="G779" s="180">
        <f>SUM(C779:F779)</f>
      </c>
      <c r="H779" s="125">
        <v>6000</v>
      </c>
      <c r="I779" s="125">
        <f>G779*H779</f>
      </c>
      <c r="J779" s="125">
        <f>I779*0.1</f>
      </c>
      <c r="K779" s="125">
        <f>SUM(I779:J779)</f>
      </c>
      <c r="L779" s="229"/>
      <c r="M779" s="87"/>
      <c r="N779" s="87"/>
      <c r="O779" s="87"/>
      <c r="P779" s="87"/>
      <c r="Q779" s="87"/>
      <c r="R779" s="87"/>
      <c r="S779" s="87"/>
      <c r="T779" s="87"/>
      <c r="U779" s="175"/>
      <c r="V779" s="87"/>
      <c r="W779" s="87"/>
      <c r="X779" s="87"/>
      <c r="Y779" s="87"/>
      <c r="Z779" s="87"/>
      <c r="AA779" s="87"/>
      <c r="AB779" s="86"/>
      <c r="AC779" s="87"/>
    </row>
    <row x14ac:dyDescent="0.25" r="780" customHeight="1" ht="17.45">
      <c r="A780" s="235">
        <f>A779</f>
        <v>25569.375</v>
      </c>
      <c r="B780" s="186" t="s">
        <v>43</v>
      </c>
      <c r="C780" s="180"/>
      <c r="D780" s="180">
        <v>40</v>
      </c>
      <c r="E780" s="180">
        <v>0</v>
      </c>
      <c r="F780" s="180"/>
      <c r="G780" s="180">
        <f>SUM(C780:F780)</f>
      </c>
      <c r="H780" s="125">
        <v>6000</v>
      </c>
      <c r="I780" s="125">
        <f>G780*H780</f>
      </c>
      <c r="J780" s="125">
        <f>I780*0.1</f>
      </c>
      <c r="K780" s="125">
        <f>SUM(I780:J780)</f>
      </c>
      <c r="L780" s="229"/>
      <c r="M780" s="87"/>
      <c r="N780" s="87"/>
      <c r="O780" s="87"/>
      <c r="P780" s="87"/>
      <c r="Q780" s="87"/>
      <c r="R780" s="87"/>
      <c r="S780" s="87"/>
      <c r="T780" s="87"/>
      <c r="U780" s="175"/>
      <c r="V780" s="87"/>
      <c r="W780" s="87"/>
      <c r="X780" s="87"/>
      <c r="Y780" s="87"/>
      <c r="Z780" s="87"/>
      <c r="AA780" s="87"/>
      <c r="AB780" s="86"/>
      <c r="AC780" s="87"/>
    </row>
    <row x14ac:dyDescent="0.25" r="781" customHeight="1" ht="17.45">
      <c r="A781" s="235">
        <f>A780</f>
        <v>25569.375</v>
      </c>
      <c r="B781" s="186" t="s">
        <v>18</v>
      </c>
      <c r="C781" s="180"/>
      <c r="D781" s="180">
        <v>9</v>
      </c>
      <c r="E781" s="180">
        <v>7</v>
      </c>
      <c r="F781" s="180">
        <v>6</v>
      </c>
      <c r="G781" s="180">
        <f>SUM(C781:F781)</f>
      </c>
      <c r="H781" s="125">
        <v>6000</v>
      </c>
      <c r="I781" s="125">
        <f>G781*H781</f>
      </c>
      <c r="J781" s="125">
        <f>I781*0.1</f>
      </c>
      <c r="K781" s="125">
        <f>SUM(I781:J781)</f>
      </c>
      <c r="L781" s="229"/>
      <c r="M781" s="87"/>
      <c r="N781" s="87"/>
      <c r="O781" s="87"/>
      <c r="P781" s="87"/>
      <c r="Q781" s="87"/>
      <c r="R781" s="87"/>
      <c r="S781" s="87"/>
      <c r="T781" s="87"/>
      <c r="U781" s="175"/>
      <c r="V781" s="87"/>
      <c r="W781" s="87"/>
      <c r="X781" s="87"/>
      <c r="Y781" s="87"/>
      <c r="Z781" s="87"/>
      <c r="AA781" s="87"/>
      <c r="AB781" s="86"/>
      <c r="AC781" s="87"/>
    </row>
    <row x14ac:dyDescent="0.25" r="782" customHeight="1" ht="17.45">
      <c r="A782" s="235">
        <f>A781</f>
        <v>25569.375</v>
      </c>
      <c r="B782" s="186" t="s">
        <v>82</v>
      </c>
      <c r="C782" s="188" t="s">
        <v>14</v>
      </c>
      <c r="D782" s="180">
        <v>25</v>
      </c>
      <c r="E782" s="181">
        <v>12</v>
      </c>
      <c r="F782" s="180">
        <v>7</v>
      </c>
      <c r="G782" s="180">
        <f>SUM(C782:F782)</f>
      </c>
      <c r="H782" s="125">
        <v>5000</v>
      </c>
      <c r="I782" s="125">
        <f>G782*H782</f>
      </c>
      <c r="J782" s="125">
        <f>I782*0.1</f>
      </c>
      <c r="K782" s="125">
        <f>SUM(I782:J782)</f>
      </c>
      <c r="L782" s="229"/>
      <c r="M782" s="87"/>
      <c r="N782" s="87"/>
      <c r="O782" s="87"/>
      <c r="P782" s="87"/>
      <c r="Q782" s="87"/>
      <c r="R782" s="87"/>
      <c r="S782" s="87"/>
      <c r="T782" s="87"/>
      <c r="U782" s="175"/>
      <c r="V782" s="87"/>
      <c r="W782" s="87"/>
      <c r="X782" s="87"/>
      <c r="Y782" s="87"/>
      <c r="Z782" s="87"/>
      <c r="AA782" s="87"/>
      <c r="AB782" s="86"/>
      <c r="AC782" s="87"/>
    </row>
    <row x14ac:dyDescent="0.25" r="783" customHeight="1" ht="17.45">
      <c r="A783" s="235">
        <f>A782</f>
        <v>25569.375</v>
      </c>
      <c r="B783" s="186" t="s">
        <v>151</v>
      </c>
      <c r="C783" s="180"/>
      <c r="D783" s="180">
        <v>12</v>
      </c>
      <c r="E783" s="180"/>
      <c r="F783" s="180"/>
      <c r="G783" s="180">
        <f>SUM(C783:F783)</f>
      </c>
      <c r="H783" s="125">
        <v>5000</v>
      </c>
      <c r="I783" s="125">
        <f>G783*H783</f>
      </c>
      <c r="J783" s="125">
        <f>I783*0.1</f>
      </c>
      <c r="K783" s="125">
        <f>SUM(I783:J783)</f>
      </c>
      <c r="L783" s="229"/>
      <c r="M783" s="87"/>
      <c r="N783" s="87"/>
      <c r="O783" s="87"/>
      <c r="P783" s="87"/>
      <c r="Q783" s="87"/>
      <c r="R783" s="87"/>
      <c r="S783" s="87"/>
      <c r="T783" s="87"/>
      <c r="U783" s="175"/>
      <c r="V783" s="87"/>
      <c r="W783" s="87"/>
      <c r="X783" s="87"/>
      <c r="Y783" s="87"/>
      <c r="Z783" s="87"/>
      <c r="AA783" s="87"/>
      <c r="AB783" s="86"/>
      <c r="AC783" s="87"/>
    </row>
    <row x14ac:dyDescent="0.25" r="784" customHeight="1" ht="17.45">
      <c r="A784" s="235">
        <f>A780</f>
        <v>25569.375</v>
      </c>
      <c r="B784" s="186" t="s">
        <v>105</v>
      </c>
      <c r="C784" s="180"/>
      <c r="D784" s="181">
        <v>28</v>
      </c>
      <c r="E784" s="180"/>
      <c r="F784" s="180"/>
      <c r="G784" s="180">
        <f>SUM(C784:F784)</f>
      </c>
      <c r="H784" s="125">
        <v>7000</v>
      </c>
      <c r="I784" s="125">
        <f>G784*H784</f>
      </c>
      <c r="J784" s="125"/>
      <c r="K784" s="125">
        <f>SUM(I784:J784)</f>
      </c>
      <c r="L784" s="229"/>
      <c r="M784" s="87"/>
      <c r="N784" s="87"/>
      <c r="O784" s="87"/>
      <c r="P784" s="87"/>
      <c r="Q784" s="87"/>
      <c r="R784" s="87"/>
      <c r="S784" s="87"/>
      <c r="T784" s="87"/>
      <c r="U784" s="175"/>
      <c r="V784" s="87"/>
      <c r="W784" s="87"/>
      <c r="X784" s="87"/>
      <c r="Y784" s="87"/>
      <c r="Z784" s="87"/>
      <c r="AA784" s="87"/>
      <c r="AB784" s="86"/>
      <c r="AC784" s="87"/>
    </row>
    <row x14ac:dyDescent="0.25" r="785" customHeight="1" ht="17.45">
      <c r="A785" s="235">
        <f>A780</f>
        <v>25569.375</v>
      </c>
      <c r="B785" s="186" t="s">
        <v>23</v>
      </c>
      <c r="C785" s="180"/>
      <c r="D785" s="180">
        <v>13</v>
      </c>
      <c r="E785" s="180"/>
      <c r="F785" s="180"/>
      <c r="G785" s="180">
        <f>SUM(C785:F785)</f>
      </c>
      <c r="H785" s="125">
        <v>6000</v>
      </c>
      <c r="I785" s="125">
        <f>G785*H785</f>
      </c>
      <c r="J785" s="125">
        <f>I785*0.1</f>
      </c>
      <c r="K785" s="125">
        <f>SUM(I785:J785)</f>
      </c>
      <c r="L785" s="229"/>
      <c r="M785" s="87"/>
      <c r="N785" s="87"/>
      <c r="O785" s="87"/>
      <c r="P785" s="87"/>
      <c r="Q785" s="87"/>
      <c r="R785" s="87"/>
      <c r="S785" s="87"/>
      <c r="T785" s="87"/>
      <c r="U785" s="175"/>
      <c r="V785" s="87"/>
      <c r="W785" s="87"/>
      <c r="X785" s="87"/>
      <c r="Y785" s="87"/>
      <c r="Z785" s="87"/>
      <c r="AA785" s="87"/>
      <c r="AB785" s="86"/>
      <c r="AC785" s="87"/>
    </row>
    <row x14ac:dyDescent="0.25" r="786" customHeight="1" ht="17.45">
      <c r="A786" s="235">
        <f>A785</f>
        <v>25569.375</v>
      </c>
      <c r="B786" s="186" t="s">
        <v>40</v>
      </c>
      <c r="C786" s="180"/>
      <c r="D786" s="180">
        <v>13</v>
      </c>
      <c r="E786" s="180"/>
      <c r="F786" s="180"/>
      <c r="G786" s="180">
        <f>SUM(C786:F786)</f>
      </c>
      <c r="H786" s="125">
        <v>6500</v>
      </c>
      <c r="I786" s="125">
        <f>G786*H786</f>
      </c>
      <c r="J786" s="125">
        <f>I786*0.1</f>
      </c>
      <c r="K786" s="125">
        <f>SUM(I786:J786)</f>
      </c>
      <c r="L786" s="229"/>
      <c r="M786" s="87"/>
      <c r="N786" s="87"/>
      <c r="O786" s="87"/>
      <c r="P786" s="87"/>
      <c r="Q786" s="87"/>
      <c r="R786" s="87"/>
      <c r="S786" s="87"/>
      <c r="T786" s="87"/>
      <c r="U786" s="175"/>
      <c r="V786" s="87"/>
      <c r="W786" s="87"/>
      <c r="X786" s="87"/>
      <c r="Y786" s="87"/>
      <c r="Z786" s="87"/>
      <c r="AA786" s="87"/>
      <c r="AB786" s="86"/>
      <c r="AC786" s="87"/>
    </row>
    <row x14ac:dyDescent="0.25" r="787" customHeight="1" ht="17.45">
      <c r="A787" s="235">
        <f>A783</f>
        <v>25569.375</v>
      </c>
      <c r="B787" s="186"/>
      <c r="C787" s="180"/>
      <c r="D787" s="180"/>
      <c r="E787" s="180"/>
      <c r="F787" s="180"/>
      <c r="G787" s="180">
        <f>SUM(C787:F787)</f>
      </c>
      <c r="H787" s="125"/>
      <c r="I787" s="125">
        <f>G787*H787</f>
      </c>
      <c r="J787" s="125">
        <f>I787*0.1</f>
      </c>
      <c r="K787" s="125">
        <f>SUM(I787:J787)</f>
      </c>
      <c r="L787" s="229"/>
      <c r="M787" s="87"/>
      <c r="N787" s="87"/>
      <c r="O787" s="87"/>
      <c r="P787" s="87"/>
      <c r="Q787" s="87"/>
      <c r="R787" s="87"/>
      <c r="S787" s="87"/>
      <c r="T787" s="87"/>
      <c r="U787" s="175"/>
      <c r="V787" s="87"/>
      <c r="W787" s="87"/>
      <c r="X787" s="87"/>
      <c r="Y787" s="87"/>
      <c r="Z787" s="87"/>
      <c r="AA787" s="87"/>
      <c r="AB787" s="86"/>
      <c r="AC787" s="87"/>
    </row>
    <row x14ac:dyDescent="0.25" r="788" customHeight="1" ht="17.45">
      <c r="A788" s="235">
        <f>A783</f>
        <v>25569.375</v>
      </c>
      <c r="B788" s="186"/>
      <c r="C788" s="180"/>
      <c r="D788" s="180"/>
      <c r="E788" s="180"/>
      <c r="F788" s="180"/>
      <c r="G788" s="180">
        <f>SUM(C788:F788)</f>
      </c>
      <c r="H788" s="125"/>
      <c r="I788" s="125">
        <f>G788*H788</f>
      </c>
      <c r="J788" s="125">
        <f>I788*0.1</f>
      </c>
      <c r="K788" s="125">
        <f>SUM(I788:J788)</f>
      </c>
      <c r="L788" s="229"/>
      <c r="M788" s="87"/>
      <c r="N788" s="87"/>
      <c r="O788" s="87"/>
      <c r="P788" s="87"/>
      <c r="Q788" s="87"/>
      <c r="R788" s="87"/>
      <c r="S788" s="87"/>
      <c r="T788" s="87"/>
      <c r="U788" s="175"/>
      <c r="V788" s="87"/>
      <c r="W788" s="87"/>
      <c r="X788" s="87"/>
      <c r="Y788" s="87"/>
      <c r="Z788" s="87"/>
      <c r="AA788" s="87"/>
      <c r="AB788" s="86"/>
      <c r="AC788" s="87"/>
    </row>
    <row x14ac:dyDescent="0.25" r="789" customHeight="1" ht="17.45">
      <c r="A789" s="235">
        <f>A788</f>
        <v>25569.375</v>
      </c>
      <c r="B789" s="179"/>
      <c r="C789" s="180"/>
      <c r="D789" s="180"/>
      <c r="E789" s="180"/>
      <c r="F789" s="180"/>
      <c r="G789" s="180">
        <f>SUM(C789:F789)</f>
      </c>
      <c r="H789" s="125"/>
      <c r="I789" s="125">
        <f>G789*H789</f>
      </c>
      <c r="J789" s="125">
        <v>0</v>
      </c>
      <c r="K789" s="125">
        <f>SUM(I789:J789)</f>
      </c>
      <c r="L789" s="229"/>
      <c r="M789" s="87"/>
      <c r="N789" s="87"/>
      <c r="O789" s="87"/>
      <c r="P789" s="87"/>
      <c r="Q789" s="87"/>
      <c r="R789" s="87"/>
      <c r="S789" s="87"/>
      <c r="T789" s="87"/>
      <c r="U789" s="175"/>
      <c r="V789" s="87"/>
      <c r="W789" s="87"/>
      <c r="X789" s="87"/>
      <c r="Y789" s="87"/>
      <c r="Z789" s="87"/>
      <c r="AA789" s="87"/>
      <c r="AB789" s="86"/>
      <c r="AC789" s="87"/>
    </row>
    <row x14ac:dyDescent="0.25" r="790" customHeight="1" ht="17.45">
      <c r="A790" s="243">
        <f>A789</f>
        <v>25569.375</v>
      </c>
      <c r="B790" s="190" t="s">
        <v>155</v>
      </c>
      <c r="C790" s="191">
        <f>SUM(C744:C789)</f>
      </c>
      <c r="D790" s="191">
        <f>SUM(D744:D789)</f>
      </c>
      <c r="E790" s="191">
        <f>SUM(E744:E789)</f>
      </c>
      <c r="F790" s="191">
        <f>SUM(F744:F789)</f>
      </c>
      <c r="G790" s="191">
        <f>SUM(G744:G789)</f>
      </c>
      <c r="H790" s="191"/>
      <c r="I790" s="191">
        <f>SUM(I744:I789)</f>
      </c>
      <c r="J790" s="191">
        <f>SUM(J744:J789)</f>
      </c>
      <c r="K790" s="191">
        <f>SUM(K744:K789)</f>
      </c>
      <c r="L790" s="229"/>
      <c r="M790" s="87"/>
      <c r="N790" s="87"/>
      <c r="O790" s="87"/>
      <c r="P790" s="87"/>
      <c r="Q790" s="87"/>
      <c r="R790" s="87"/>
      <c r="S790" s="87"/>
      <c r="T790" s="87"/>
      <c r="U790" s="175"/>
      <c r="V790" s="87"/>
      <c r="W790" s="87"/>
      <c r="X790" s="87"/>
      <c r="Y790" s="87"/>
      <c r="Z790" s="87"/>
      <c r="AA790" s="87"/>
      <c r="AB790" s="86"/>
      <c r="AC790" s="87"/>
    </row>
    <row x14ac:dyDescent="0.25" r="791" customHeight="1" ht="17.45">
      <c r="A791" s="235">
        <f>A790</f>
        <v>25569.375</v>
      </c>
      <c r="B791" s="186" t="s">
        <v>113</v>
      </c>
      <c r="C791" s="180"/>
      <c r="D791" s="180">
        <v>41</v>
      </c>
      <c r="E791" s="180">
        <v>52</v>
      </c>
      <c r="F791" s="180"/>
      <c r="G791" s="180">
        <f>SUM(C791:F791)</f>
      </c>
      <c r="H791" s="125">
        <v>6500</v>
      </c>
      <c r="I791" s="125">
        <f>G791*H791</f>
      </c>
      <c r="J791" s="185"/>
      <c r="K791" s="125">
        <f>SUM(I791:J791)</f>
      </c>
      <c r="L791" s="229"/>
      <c r="M791" s="87"/>
      <c r="N791" s="87"/>
      <c r="O791" s="87"/>
      <c r="P791" s="87"/>
      <c r="Q791" s="87"/>
      <c r="R791" s="87"/>
      <c r="S791" s="87"/>
      <c r="T791" s="87"/>
      <c r="U791" s="175"/>
      <c r="V791" s="87"/>
      <c r="W791" s="87"/>
      <c r="X791" s="87"/>
      <c r="Y791" s="87"/>
      <c r="Z791" s="87"/>
      <c r="AA791" s="87"/>
      <c r="AB791" s="86"/>
      <c r="AC791" s="87"/>
    </row>
    <row x14ac:dyDescent="0.25" r="792" customHeight="1" ht="17.45">
      <c r="A792" s="235">
        <f>A791</f>
        <v>25569.375</v>
      </c>
      <c r="B792" s="186" t="s">
        <v>156</v>
      </c>
      <c r="C792" s="180"/>
      <c r="D792" s="180">
        <v>7</v>
      </c>
      <c r="E792" s="180">
        <v>8</v>
      </c>
      <c r="F792" s="180"/>
      <c r="G792" s="180">
        <f>SUM(C792:F792)</f>
      </c>
      <c r="H792" s="125">
        <v>6500</v>
      </c>
      <c r="I792" s="125">
        <f>G792*H792</f>
      </c>
      <c r="J792" s="185"/>
      <c r="K792" s="125">
        <f>SUM(I792:J792)</f>
      </c>
      <c r="L792" s="229"/>
      <c r="M792" s="87"/>
      <c r="N792" s="87"/>
      <c r="O792" s="87"/>
      <c r="P792" s="87"/>
      <c r="Q792" s="87"/>
      <c r="R792" s="87"/>
      <c r="S792" s="87"/>
      <c r="T792" s="87"/>
      <c r="U792" s="175"/>
      <c r="V792" s="87"/>
      <c r="W792" s="87"/>
      <c r="X792" s="87"/>
      <c r="Y792" s="87"/>
      <c r="Z792" s="87"/>
      <c r="AA792" s="87"/>
      <c r="AB792" s="86"/>
      <c r="AC792" s="87"/>
    </row>
    <row x14ac:dyDescent="0.25" r="793" customHeight="1" ht="17.45">
      <c r="A793" s="235">
        <f>A792</f>
        <v>25569.375</v>
      </c>
      <c r="B793" s="186" t="s">
        <v>112</v>
      </c>
      <c r="C793" s="180"/>
      <c r="D793" s="180">
        <v>7</v>
      </c>
      <c r="E793" s="180">
        <v>8</v>
      </c>
      <c r="F793" s="180"/>
      <c r="G793" s="180">
        <f>SUM(C793:F793)</f>
      </c>
      <c r="H793" s="125">
        <v>6900</v>
      </c>
      <c r="I793" s="125">
        <f>G793*H793</f>
      </c>
      <c r="J793" s="185"/>
      <c r="K793" s="125">
        <f>SUM(I793:J793)</f>
      </c>
      <c r="L793" s="229"/>
      <c r="M793" s="87"/>
      <c r="N793" s="87"/>
      <c r="O793" s="87"/>
      <c r="P793" s="87"/>
      <c r="Q793" s="87"/>
      <c r="R793" s="87"/>
      <c r="S793" s="87"/>
      <c r="T793" s="87"/>
      <c r="U793" s="175"/>
      <c r="V793" s="87"/>
      <c r="W793" s="87"/>
      <c r="X793" s="87"/>
      <c r="Y793" s="87"/>
      <c r="Z793" s="87"/>
      <c r="AA793" s="87"/>
      <c r="AB793" s="86"/>
      <c r="AC793" s="87"/>
    </row>
    <row x14ac:dyDescent="0.25" r="794" customHeight="1" ht="17.45">
      <c r="A794" s="235">
        <f>A793</f>
        <v>25569.375</v>
      </c>
      <c r="B794" s="179"/>
      <c r="C794" s="180"/>
      <c r="D794" s="180"/>
      <c r="E794" s="180"/>
      <c r="F794" s="180"/>
      <c r="G794" s="180">
        <f>SUM(C794:F794)</f>
      </c>
      <c r="H794" s="125"/>
      <c r="I794" s="125">
        <f>G794*H794</f>
      </c>
      <c r="J794" s="185"/>
      <c r="K794" s="125">
        <f>SUM(I794:J794)</f>
      </c>
      <c r="L794" s="229"/>
      <c r="M794" s="87"/>
      <c r="N794" s="87"/>
      <c r="O794" s="87"/>
      <c r="P794" s="87"/>
      <c r="Q794" s="87"/>
      <c r="R794" s="87"/>
      <c r="S794" s="87"/>
      <c r="T794" s="87"/>
      <c r="U794" s="175"/>
      <c r="V794" s="87"/>
      <c r="W794" s="87"/>
      <c r="X794" s="87"/>
      <c r="Y794" s="87"/>
      <c r="Z794" s="87"/>
      <c r="AA794" s="87"/>
      <c r="AB794" s="86"/>
      <c r="AC794" s="87"/>
    </row>
    <row x14ac:dyDescent="0.25" r="795" customHeight="1" ht="17.45">
      <c r="A795" s="235">
        <f>A794</f>
        <v>25569.375</v>
      </c>
      <c r="B795" s="179"/>
      <c r="C795" s="180"/>
      <c r="D795" s="180"/>
      <c r="E795" s="180"/>
      <c r="F795" s="180"/>
      <c r="G795" s="180">
        <f>SUM(C795:F795)</f>
      </c>
      <c r="H795" s="125"/>
      <c r="I795" s="125">
        <f>G795*H795</f>
      </c>
      <c r="J795" s="185"/>
      <c r="K795" s="125">
        <f>SUM(I795:J795)</f>
      </c>
      <c r="L795" s="229"/>
      <c r="M795" s="87"/>
      <c r="N795" s="87"/>
      <c r="O795" s="87"/>
      <c r="P795" s="87"/>
      <c r="Q795" s="87"/>
      <c r="R795" s="87"/>
      <c r="S795" s="87"/>
      <c r="T795" s="87"/>
      <c r="U795" s="175"/>
      <c r="V795" s="87"/>
      <c r="W795" s="87"/>
      <c r="X795" s="87"/>
      <c r="Y795" s="87"/>
      <c r="Z795" s="87"/>
      <c r="AA795" s="87"/>
      <c r="AB795" s="86"/>
      <c r="AC795" s="87"/>
    </row>
    <row x14ac:dyDescent="0.25" r="796" customHeight="1" ht="17.45">
      <c r="A796" s="235">
        <f>A795</f>
        <v>25569.375</v>
      </c>
      <c r="B796" s="179"/>
      <c r="C796" s="180"/>
      <c r="D796" s="180"/>
      <c r="E796" s="180"/>
      <c r="F796" s="180"/>
      <c r="G796" s="180">
        <f>SUM(C796:F796)</f>
      </c>
      <c r="H796" s="125"/>
      <c r="I796" s="125">
        <f>G796*H796</f>
      </c>
      <c r="J796" s="185"/>
      <c r="K796" s="125">
        <f>SUM(I796:J796)</f>
      </c>
      <c r="L796" s="229"/>
      <c r="M796" s="87"/>
      <c r="N796" s="87"/>
      <c r="O796" s="87"/>
      <c r="P796" s="87"/>
      <c r="Q796" s="87"/>
      <c r="R796" s="87"/>
      <c r="S796" s="87"/>
      <c r="T796" s="87"/>
      <c r="U796" s="175"/>
      <c r="V796" s="87"/>
      <c r="W796" s="87"/>
      <c r="X796" s="87"/>
      <c r="Y796" s="87"/>
      <c r="Z796" s="87"/>
      <c r="AA796" s="87"/>
      <c r="AB796" s="86"/>
      <c r="AC796" s="87"/>
    </row>
    <row x14ac:dyDescent="0.25" r="797" customHeight="1" ht="17.45">
      <c r="A797" s="235">
        <f>A796</f>
        <v>25569.375</v>
      </c>
      <c r="B797" s="179"/>
      <c r="C797" s="180"/>
      <c r="D797" s="180"/>
      <c r="E797" s="180"/>
      <c r="F797" s="180"/>
      <c r="G797" s="180">
        <f>SUM(C797:F797)</f>
      </c>
      <c r="H797" s="125"/>
      <c r="I797" s="125">
        <f>G797*H797</f>
      </c>
      <c r="J797" s="185"/>
      <c r="K797" s="125">
        <f>SUM(I797:J797)</f>
      </c>
      <c r="L797" s="229"/>
      <c r="M797" s="87"/>
      <c r="N797" s="87"/>
      <c r="O797" s="87"/>
      <c r="P797" s="87"/>
      <c r="Q797" s="87"/>
      <c r="R797" s="87"/>
      <c r="S797" s="87"/>
      <c r="T797" s="87"/>
      <c r="U797" s="175"/>
      <c r="V797" s="87"/>
      <c r="W797" s="87"/>
      <c r="X797" s="87"/>
      <c r="Y797" s="87"/>
      <c r="Z797" s="87"/>
      <c r="AA797" s="87"/>
      <c r="AB797" s="86"/>
      <c r="AC797" s="87"/>
    </row>
    <row x14ac:dyDescent="0.25" r="798" customHeight="1" ht="17.45">
      <c r="A798" s="235">
        <f>A797</f>
        <v>25569.375</v>
      </c>
      <c r="B798" s="179"/>
      <c r="C798" s="180"/>
      <c r="D798" s="180"/>
      <c r="E798" s="180"/>
      <c r="F798" s="180"/>
      <c r="G798" s="180">
        <f>SUM(C798:F798)</f>
      </c>
      <c r="H798" s="125"/>
      <c r="I798" s="125">
        <f>G798*H798</f>
      </c>
      <c r="J798" s="185"/>
      <c r="K798" s="125">
        <f>SUM(I798:J798)</f>
      </c>
      <c r="L798" s="229"/>
      <c r="M798" s="87"/>
      <c r="N798" s="87"/>
      <c r="O798" s="87"/>
      <c r="P798" s="87"/>
      <c r="Q798" s="87"/>
      <c r="R798" s="87"/>
      <c r="S798" s="87"/>
      <c r="T798" s="87"/>
      <c r="U798" s="175"/>
      <c r="V798" s="87"/>
      <c r="W798" s="87"/>
      <c r="X798" s="87"/>
      <c r="Y798" s="87"/>
      <c r="Z798" s="87"/>
      <c r="AA798" s="87"/>
      <c r="AB798" s="86"/>
      <c r="AC798" s="87"/>
    </row>
    <row x14ac:dyDescent="0.25" r="799" customHeight="1" ht="17.45">
      <c r="A799" s="243">
        <f>A798</f>
        <v>25569.375</v>
      </c>
      <c r="B799" s="190" t="s">
        <v>157</v>
      </c>
      <c r="C799" s="191">
        <f>SUM(C791:C798)</f>
      </c>
      <c r="D799" s="191">
        <f>SUM(D791:D798)</f>
      </c>
      <c r="E799" s="191">
        <f>SUM(E791:E798)</f>
      </c>
      <c r="F799" s="191">
        <f>SUM(F791:F798)</f>
      </c>
      <c r="G799" s="191">
        <f>SUM(G791:G798)</f>
      </c>
      <c r="H799" s="201"/>
      <c r="I799" s="201">
        <f>SUM(I791:I798)</f>
      </c>
      <c r="J799" s="201"/>
      <c r="K799" s="202">
        <f>SUM(K791:K798)</f>
      </c>
      <c r="L799" s="229"/>
      <c r="M799" s="87"/>
      <c r="N799" s="87"/>
      <c r="O799" s="87"/>
      <c r="P799" s="87"/>
      <c r="Q799" s="87"/>
      <c r="R799" s="87"/>
      <c r="S799" s="87"/>
      <c r="T799" s="87"/>
      <c r="U799" s="175"/>
      <c r="V799" s="87"/>
      <c r="W799" s="87"/>
      <c r="X799" s="87"/>
      <c r="Y799" s="87"/>
      <c r="Z799" s="87"/>
      <c r="AA799" s="87"/>
      <c r="AB799" s="86"/>
      <c r="AC799" s="87"/>
    </row>
    <row x14ac:dyDescent="0.25" r="800" customHeight="1" ht="17.25" hidden="1">
      <c r="A800" s="226" t="s">
        <v>128</v>
      </c>
      <c r="B800" s="173" t="s">
        <v>2</v>
      </c>
      <c r="C800" s="174" t="s">
        <v>129</v>
      </c>
      <c r="D800" s="174" t="s">
        <v>130</v>
      </c>
      <c r="E800" s="174" t="s">
        <v>131</v>
      </c>
      <c r="F800" s="174" t="s">
        <v>132</v>
      </c>
      <c r="G800" s="174" t="s">
        <v>133</v>
      </c>
      <c r="H800" s="174" t="s">
        <v>7</v>
      </c>
      <c r="I800" s="174" t="s">
        <v>134</v>
      </c>
      <c r="J800" s="174" t="s">
        <v>90</v>
      </c>
      <c r="K800" s="174" t="s">
        <v>135</v>
      </c>
      <c r="L800" s="229"/>
      <c r="M800" s="87"/>
      <c r="N800" s="87"/>
      <c r="O800" s="87"/>
      <c r="P800" s="87"/>
      <c r="Q800" s="87"/>
      <c r="R800" s="87"/>
      <c r="S800" s="87"/>
      <c r="T800" s="87"/>
      <c r="U800" s="175"/>
      <c r="V800" s="87"/>
      <c r="W800" s="87"/>
      <c r="X800" s="87"/>
      <c r="Y800" s="87"/>
      <c r="Z800" s="87"/>
      <c r="AA800" s="87"/>
      <c r="AB800" s="86"/>
      <c r="AC800" s="87"/>
    </row>
    <row x14ac:dyDescent="0.25" r="801" customHeight="1" ht="17.45">
      <c r="A801" s="235">
        <f>A799+1</f>
        <v>25569.375</v>
      </c>
      <c r="B801" s="179" t="s">
        <v>46</v>
      </c>
      <c r="C801" s="183" t="s">
        <v>14</v>
      </c>
      <c r="D801" s="180">
        <v>14</v>
      </c>
      <c r="E801" s="180"/>
      <c r="F801" s="180"/>
      <c r="G801" s="180">
        <f>SUM(C801:F801)</f>
      </c>
      <c r="H801" s="237">
        <v>5500</v>
      </c>
      <c r="I801" s="125">
        <f>G801*H801</f>
      </c>
      <c r="J801" s="125">
        <f>I801*0.1</f>
      </c>
      <c r="K801" s="125">
        <f>SUM(I801:J801)</f>
      </c>
      <c r="L801" s="229"/>
      <c r="M801" s="87"/>
      <c r="N801" s="87"/>
      <c r="O801" s="87"/>
      <c r="P801" s="87"/>
      <c r="Q801" s="87"/>
      <c r="R801" s="87"/>
      <c r="S801" s="87"/>
      <c r="T801" s="87"/>
      <c r="U801" s="175"/>
      <c r="V801" s="87"/>
      <c r="W801" s="87"/>
      <c r="X801" s="87"/>
      <c r="Y801" s="87"/>
      <c r="Z801" s="87"/>
      <c r="AA801" s="87"/>
      <c r="AB801" s="86"/>
      <c r="AC801" s="87"/>
    </row>
    <row x14ac:dyDescent="0.25" r="802" customHeight="1" ht="17.45">
      <c r="A802" s="235">
        <f>A801</f>
        <v>25569.375</v>
      </c>
      <c r="B802" s="179" t="s">
        <v>137</v>
      </c>
      <c r="C802" s="180"/>
      <c r="D802" s="180">
        <f>115-39</f>
      </c>
      <c r="E802" s="180">
        <v>0</v>
      </c>
      <c r="F802" s="180">
        <v>0</v>
      </c>
      <c r="G802" s="180">
        <f>SUM(C802:F802)</f>
      </c>
      <c r="H802" s="237">
        <v>4500</v>
      </c>
      <c r="I802" s="125">
        <f>G802*H802</f>
      </c>
      <c r="J802" s="125">
        <f>I802*0.1</f>
      </c>
      <c r="K802" s="125">
        <f>SUM(I802:J802)</f>
      </c>
      <c r="L802" s="229"/>
      <c r="M802" s="87"/>
      <c r="N802" s="87"/>
      <c r="O802" s="87"/>
      <c r="P802" s="87"/>
      <c r="Q802" s="87"/>
      <c r="R802" s="87"/>
      <c r="S802" s="87"/>
      <c r="T802" s="87"/>
      <c r="U802" s="175"/>
      <c r="V802" s="87"/>
      <c r="W802" s="87"/>
      <c r="X802" s="87"/>
      <c r="Y802" s="87"/>
      <c r="Z802" s="87"/>
      <c r="AA802" s="87"/>
      <c r="AB802" s="86"/>
      <c r="AC802" s="87"/>
    </row>
    <row x14ac:dyDescent="0.25" r="803" customHeight="1" ht="17.45">
      <c r="A803" s="235">
        <f>A802</f>
        <v>25569.375</v>
      </c>
      <c r="B803" s="179" t="s">
        <v>178</v>
      </c>
      <c r="C803" s="180"/>
      <c r="D803" s="180">
        <v>39</v>
      </c>
      <c r="E803" s="180"/>
      <c r="F803" s="180"/>
      <c r="G803" s="180">
        <f>SUBTOTAL(9,C803:F803)</f>
      </c>
      <c r="H803" s="182">
        <v>5000</v>
      </c>
      <c r="I803" s="125">
        <f>G803*H803</f>
      </c>
      <c r="J803" s="125">
        <f>I803*0.1</f>
      </c>
      <c r="K803" s="125">
        <f>SUM(I803:J803)</f>
      </c>
      <c r="L803" s="229"/>
      <c r="M803" s="87"/>
      <c r="N803" s="87"/>
      <c r="O803" s="87"/>
      <c r="P803" s="87"/>
      <c r="Q803" s="87"/>
      <c r="R803" s="87"/>
      <c r="S803" s="87"/>
      <c r="T803" s="87"/>
      <c r="U803" s="175"/>
      <c r="V803" s="87"/>
      <c r="W803" s="87"/>
      <c r="X803" s="87"/>
      <c r="Y803" s="87"/>
      <c r="Z803" s="87"/>
      <c r="AA803" s="87"/>
      <c r="AB803" s="86"/>
      <c r="AC803" s="87"/>
    </row>
    <row x14ac:dyDescent="0.25" r="804" customHeight="1" ht="17.45">
      <c r="A804" s="235">
        <f>A803</f>
        <v>25569.375</v>
      </c>
      <c r="B804" s="179" t="s">
        <v>13</v>
      </c>
      <c r="C804" s="180"/>
      <c r="D804" s="180">
        <v>12</v>
      </c>
      <c r="E804" s="180"/>
      <c r="F804" s="180"/>
      <c r="G804" s="180">
        <f>SUM(C804:F804)</f>
      </c>
      <c r="H804" s="125">
        <v>6000</v>
      </c>
      <c r="I804" s="125">
        <f>G804*H804</f>
      </c>
      <c r="J804" s="125">
        <f>I804*0.1</f>
      </c>
      <c r="K804" s="125">
        <f>SUM(I804:J804)</f>
      </c>
      <c r="L804" s="229"/>
      <c r="M804" s="87"/>
      <c r="N804" s="87"/>
      <c r="O804" s="87"/>
      <c r="P804" s="87"/>
      <c r="Q804" s="87"/>
      <c r="R804" s="87"/>
      <c r="S804" s="87"/>
      <c r="T804" s="87"/>
      <c r="U804" s="175"/>
      <c r="V804" s="87"/>
      <c r="W804" s="87"/>
      <c r="X804" s="87"/>
      <c r="Y804" s="87"/>
      <c r="Z804" s="87"/>
      <c r="AA804" s="87"/>
      <c r="AB804" s="86"/>
      <c r="AC804" s="87"/>
    </row>
    <row x14ac:dyDescent="0.25" r="805" customHeight="1" ht="17.45">
      <c r="A805" s="235">
        <f>A804</f>
        <v>25569.375</v>
      </c>
      <c r="B805" s="179" t="s">
        <v>58</v>
      </c>
      <c r="C805" s="183" t="s">
        <v>14</v>
      </c>
      <c r="D805" s="180">
        <v>13</v>
      </c>
      <c r="E805" s="180">
        <v>8</v>
      </c>
      <c r="F805" s="180"/>
      <c r="G805" s="180">
        <f>SUM(C805:F805)</f>
      </c>
      <c r="H805" s="182">
        <v>5500</v>
      </c>
      <c r="I805" s="125">
        <f>G805*H805</f>
      </c>
      <c r="J805" s="125">
        <f>I805*0.1</f>
      </c>
      <c r="K805" s="125">
        <f>SUM(I805:J805)</f>
      </c>
      <c r="L805" s="229"/>
      <c r="M805" s="87"/>
      <c r="N805" s="87"/>
      <c r="O805" s="87"/>
      <c r="P805" s="87"/>
      <c r="Q805" s="87"/>
      <c r="R805" s="87"/>
      <c r="S805" s="87"/>
      <c r="T805" s="87"/>
      <c r="U805" s="175"/>
      <c r="V805" s="87"/>
      <c r="W805" s="87"/>
      <c r="X805" s="87"/>
      <c r="Y805" s="87"/>
      <c r="Z805" s="87"/>
      <c r="AA805" s="87"/>
      <c r="AB805" s="86"/>
      <c r="AC805" s="87"/>
    </row>
    <row x14ac:dyDescent="0.25" r="806" customHeight="1" ht="17.45">
      <c r="A806" s="235">
        <f>A805</f>
        <v>25569.375</v>
      </c>
      <c r="B806" s="179" t="s">
        <v>147</v>
      </c>
      <c r="C806" s="183">
        <v>10</v>
      </c>
      <c r="D806" s="180">
        <v>40</v>
      </c>
      <c r="E806" s="180">
        <v>25</v>
      </c>
      <c r="F806" s="180">
        <v>16</v>
      </c>
      <c r="G806" s="180">
        <f>SUM(C806:F806)</f>
      </c>
      <c r="H806" s="125">
        <v>5000</v>
      </c>
      <c r="I806" s="125">
        <f>G806*H806</f>
      </c>
      <c r="J806" s="125">
        <f>I806*0.1</f>
      </c>
      <c r="K806" s="125">
        <f>SUM(I806:J806)</f>
      </c>
      <c r="L806" s="229"/>
      <c r="M806" s="87"/>
      <c r="N806" s="87"/>
      <c r="O806" s="87"/>
      <c r="P806" s="87"/>
      <c r="Q806" s="87"/>
      <c r="R806" s="87"/>
      <c r="S806" s="87"/>
      <c r="T806" s="87"/>
      <c r="U806" s="175"/>
      <c r="V806" s="87"/>
      <c r="W806" s="87"/>
      <c r="X806" s="87"/>
      <c r="Y806" s="87"/>
      <c r="Z806" s="87"/>
      <c r="AA806" s="87"/>
      <c r="AB806" s="86"/>
      <c r="AC806" s="87"/>
    </row>
    <row x14ac:dyDescent="0.25" r="807" customHeight="1" ht="17.45">
      <c r="A807" s="235">
        <f>A806</f>
        <v>25569.375</v>
      </c>
      <c r="B807" s="179" t="s">
        <v>27</v>
      </c>
      <c r="C807" s="180"/>
      <c r="D807" s="180">
        <v>10</v>
      </c>
      <c r="E807" s="180">
        <v>10</v>
      </c>
      <c r="F807" s="180"/>
      <c r="G807" s="180">
        <f>SUM(C807:F807)</f>
      </c>
      <c r="H807" s="125">
        <v>5500</v>
      </c>
      <c r="I807" s="125">
        <f>G807*H807</f>
      </c>
      <c r="J807" s="125">
        <f>I807*0.1</f>
      </c>
      <c r="K807" s="125">
        <f>SUM(I807:J807)</f>
      </c>
      <c r="L807" s="229"/>
      <c r="M807" s="87"/>
      <c r="N807" s="87"/>
      <c r="O807" s="87"/>
      <c r="P807" s="87"/>
      <c r="Q807" s="87"/>
      <c r="R807" s="87"/>
      <c r="S807" s="87"/>
      <c r="T807" s="87"/>
      <c r="U807" s="175"/>
      <c r="V807" s="87"/>
      <c r="W807" s="87"/>
      <c r="X807" s="87"/>
      <c r="Y807" s="87"/>
      <c r="Z807" s="87"/>
      <c r="AA807" s="87"/>
      <c r="AB807" s="86"/>
      <c r="AC807" s="87"/>
    </row>
    <row x14ac:dyDescent="0.25" r="808" customHeight="1" ht="17.45">
      <c r="A808" s="235">
        <f>A807</f>
        <v>25569.375</v>
      </c>
      <c r="B808" s="179" t="s">
        <v>20</v>
      </c>
      <c r="C808" s="180"/>
      <c r="D808" s="180">
        <v>61</v>
      </c>
      <c r="E808" s="180">
        <v>15</v>
      </c>
      <c r="F808" s="180"/>
      <c r="G808" s="180">
        <f>SUM(C808:F808)</f>
      </c>
      <c r="H808" s="237">
        <v>5500</v>
      </c>
      <c r="I808" s="125">
        <f>G808*H808</f>
      </c>
      <c r="J808" s="125">
        <f>I808*0.1</f>
      </c>
      <c r="K808" s="125">
        <f>SUM(I808:J808)</f>
      </c>
      <c r="L808" s="229"/>
      <c r="M808" s="87"/>
      <c r="N808" s="87"/>
      <c r="O808" s="87"/>
      <c r="P808" s="87"/>
      <c r="Q808" s="87"/>
      <c r="R808" s="87"/>
      <c r="S808" s="87"/>
      <c r="T808" s="87"/>
      <c r="U808" s="175"/>
      <c r="V808" s="87"/>
      <c r="W808" s="87"/>
      <c r="X808" s="87"/>
      <c r="Y808" s="87"/>
      <c r="Z808" s="87"/>
      <c r="AA808" s="87"/>
      <c r="AB808" s="86"/>
      <c r="AC808" s="87"/>
    </row>
    <row x14ac:dyDescent="0.25" r="809" customHeight="1" ht="17.45">
      <c r="A809" s="235">
        <f>A808</f>
        <v>25569.375</v>
      </c>
      <c r="B809" s="179" t="s">
        <v>31</v>
      </c>
      <c r="C809" s="180"/>
      <c r="D809" s="180">
        <v>25</v>
      </c>
      <c r="E809" s="180"/>
      <c r="F809" s="180"/>
      <c r="G809" s="180">
        <f>SUM(C809:F809)</f>
      </c>
      <c r="H809" s="125">
        <v>6000</v>
      </c>
      <c r="I809" s="125">
        <f>G809*H809</f>
      </c>
      <c r="J809" s="125">
        <f>I809*0.1</f>
      </c>
      <c r="K809" s="125">
        <f>SUM(I809:J809)</f>
      </c>
      <c r="L809" s="229"/>
      <c r="M809" s="87"/>
      <c r="N809" s="87"/>
      <c r="O809" s="87"/>
      <c r="P809" s="87"/>
      <c r="Q809" s="87"/>
      <c r="R809" s="87"/>
      <c r="S809" s="87"/>
      <c r="T809" s="87"/>
      <c r="U809" s="175"/>
      <c r="V809" s="87"/>
      <c r="W809" s="87"/>
      <c r="X809" s="87"/>
      <c r="Y809" s="87"/>
      <c r="Z809" s="87"/>
      <c r="AA809" s="87"/>
      <c r="AB809" s="86"/>
      <c r="AC809" s="87"/>
    </row>
    <row x14ac:dyDescent="0.25" r="810" customHeight="1" ht="17.45">
      <c r="A810" s="235">
        <f>A809</f>
        <v>25569.375</v>
      </c>
      <c r="B810" s="179" t="s">
        <v>71</v>
      </c>
      <c r="C810" s="180"/>
      <c r="D810" s="180">
        <v>25</v>
      </c>
      <c r="E810" s="180"/>
      <c r="F810" s="180"/>
      <c r="G810" s="180">
        <f>SUM(C810:F810)</f>
      </c>
      <c r="H810" s="125">
        <v>6000</v>
      </c>
      <c r="I810" s="125">
        <f>G810*H810</f>
      </c>
      <c r="J810" s="125">
        <f>I810*0.1</f>
      </c>
      <c r="K810" s="125">
        <f>SUM(I810:J810)</f>
      </c>
      <c r="L810" s="229"/>
      <c r="M810" s="87"/>
      <c r="N810" s="87"/>
      <c r="O810" s="87"/>
      <c r="P810" s="87"/>
      <c r="Q810" s="87"/>
      <c r="R810" s="87"/>
      <c r="S810" s="87"/>
      <c r="T810" s="87"/>
      <c r="U810" s="175"/>
      <c r="V810" s="87"/>
      <c r="W810" s="87"/>
      <c r="X810" s="87"/>
      <c r="Y810" s="87"/>
      <c r="Z810" s="87"/>
      <c r="AA810" s="87"/>
      <c r="AB810" s="86"/>
      <c r="AC810" s="87"/>
    </row>
    <row x14ac:dyDescent="0.25" r="811" customHeight="1" ht="17.45">
      <c r="A811" s="235">
        <f>A810</f>
        <v>25569.375</v>
      </c>
      <c r="B811" s="184" t="s">
        <v>49</v>
      </c>
      <c r="C811" s="180"/>
      <c r="D811" s="180">
        <v>13</v>
      </c>
      <c r="E811" s="180">
        <v>10</v>
      </c>
      <c r="F811" s="180">
        <v>6</v>
      </c>
      <c r="G811" s="180">
        <f>SUM(C811:F811)</f>
      </c>
      <c r="H811" s="182">
        <v>6000</v>
      </c>
      <c r="I811" s="125">
        <f>G811*H811</f>
      </c>
      <c r="J811" s="125">
        <f>I811*0.1</f>
      </c>
      <c r="K811" s="125">
        <f>SUM(I811:J811)</f>
      </c>
      <c r="L811" s="229"/>
      <c r="M811" s="87"/>
      <c r="N811" s="87"/>
      <c r="O811" s="87"/>
      <c r="P811" s="87"/>
      <c r="Q811" s="87"/>
      <c r="R811" s="87"/>
      <c r="S811" s="87"/>
      <c r="T811" s="87"/>
      <c r="U811" s="175"/>
      <c r="V811" s="87"/>
      <c r="W811" s="87"/>
      <c r="X811" s="87"/>
      <c r="Y811" s="87"/>
      <c r="Z811" s="87"/>
      <c r="AA811" s="87"/>
      <c r="AB811" s="86"/>
      <c r="AC811" s="87"/>
    </row>
    <row x14ac:dyDescent="0.25" r="812" customHeight="1" ht="17.45">
      <c r="A812" s="235">
        <f>A811</f>
        <v>25569.375</v>
      </c>
      <c r="B812" s="179" t="s">
        <v>9</v>
      </c>
      <c r="C812" s="180"/>
      <c r="D812" s="180">
        <v>40</v>
      </c>
      <c r="E812" s="180"/>
      <c r="F812" s="180"/>
      <c r="G812" s="180">
        <f>SUM(C812:F812)</f>
      </c>
      <c r="H812" s="125">
        <v>6000</v>
      </c>
      <c r="I812" s="125">
        <f>G812*H812</f>
      </c>
      <c r="J812" s="125">
        <f>I812*0.1</f>
      </c>
      <c r="K812" s="125">
        <f>SUM(I812:J812)</f>
      </c>
      <c r="L812" s="229"/>
      <c r="M812" s="87"/>
      <c r="N812" s="87"/>
      <c r="O812" s="87"/>
      <c r="P812" s="87"/>
      <c r="Q812" s="87"/>
      <c r="R812" s="87"/>
      <c r="S812" s="87"/>
      <c r="T812" s="87"/>
      <c r="U812" s="175"/>
      <c r="V812" s="87"/>
      <c r="W812" s="87"/>
      <c r="X812" s="87"/>
      <c r="Y812" s="87"/>
      <c r="Z812" s="87"/>
      <c r="AA812" s="87"/>
      <c r="AB812" s="86"/>
      <c r="AC812" s="87"/>
    </row>
    <row x14ac:dyDescent="0.25" r="813" customHeight="1" ht="17.45">
      <c r="A813" s="235">
        <f>A812</f>
        <v>25569.375</v>
      </c>
      <c r="B813" s="179" t="s">
        <v>78</v>
      </c>
      <c r="C813" s="180"/>
      <c r="D813" s="180">
        <v>20</v>
      </c>
      <c r="E813" s="180"/>
      <c r="F813" s="180"/>
      <c r="G813" s="180">
        <f>SUM(C813:F813)</f>
      </c>
      <c r="H813" s="125">
        <v>6500</v>
      </c>
      <c r="I813" s="125">
        <f>G813*H813</f>
      </c>
      <c r="J813" s="125">
        <f>I813*0.1</f>
      </c>
      <c r="K813" s="125">
        <f>SUM(I813:J813)</f>
      </c>
      <c r="L813" s="229"/>
      <c r="M813" s="87"/>
      <c r="N813" s="87"/>
      <c r="O813" s="87"/>
      <c r="P813" s="87"/>
      <c r="Q813" s="87"/>
      <c r="R813" s="87"/>
      <c r="S813" s="87"/>
      <c r="T813" s="87"/>
      <c r="U813" s="175"/>
      <c r="V813" s="87"/>
      <c r="W813" s="87"/>
      <c r="X813" s="87"/>
      <c r="Y813" s="87"/>
      <c r="Z813" s="87"/>
      <c r="AA813" s="87"/>
      <c r="AB813" s="86"/>
      <c r="AC813" s="87"/>
    </row>
    <row x14ac:dyDescent="0.25" r="814" customHeight="1" ht="17.45">
      <c r="A814" s="235">
        <f>A813</f>
        <v>25569.375</v>
      </c>
      <c r="B814" s="179" t="s">
        <v>55</v>
      </c>
      <c r="C814" s="180"/>
      <c r="D814" s="180">
        <v>10</v>
      </c>
      <c r="E814" s="180"/>
      <c r="F814" s="180"/>
      <c r="G814" s="180">
        <f>SUM(C814:F814)</f>
      </c>
      <c r="H814" s="125">
        <v>6500</v>
      </c>
      <c r="I814" s="125">
        <f>G814*H814</f>
      </c>
      <c r="J814" s="125">
        <f>I814*0.1</f>
      </c>
      <c r="K814" s="125">
        <f>SUM(I814:J814)</f>
      </c>
      <c r="L814" s="229"/>
      <c r="M814" s="87"/>
      <c r="N814" s="87"/>
      <c r="O814" s="87"/>
      <c r="P814" s="87"/>
      <c r="Q814" s="87"/>
      <c r="R814" s="87"/>
      <c r="S814" s="87"/>
      <c r="T814" s="87"/>
      <c r="U814" s="175"/>
      <c r="V814" s="87"/>
      <c r="W814" s="87"/>
      <c r="X814" s="87"/>
      <c r="Y814" s="87"/>
      <c r="Z814" s="87"/>
      <c r="AA814" s="87"/>
      <c r="AB814" s="86"/>
      <c r="AC814" s="87"/>
    </row>
    <row x14ac:dyDescent="0.25" r="815" customHeight="1" ht="17.45">
      <c r="A815" s="235">
        <f>A814</f>
        <v>25569.375</v>
      </c>
      <c r="B815" s="179" t="s">
        <v>80</v>
      </c>
      <c r="C815" s="180"/>
      <c r="D815" s="180">
        <v>23</v>
      </c>
      <c r="E815" s="180"/>
      <c r="F815" s="180"/>
      <c r="G815" s="180">
        <f>SUM(C815:F815)</f>
      </c>
      <c r="H815" s="125">
        <v>6000</v>
      </c>
      <c r="I815" s="125">
        <f>G815*H815</f>
      </c>
      <c r="J815" s="185"/>
      <c r="K815" s="125">
        <f>SUM(I815:J815)</f>
      </c>
      <c r="L815" s="229"/>
      <c r="M815" s="87"/>
      <c r="N815" s="87"/>
      <c r="O815" s="87"/>
      <c r="P815" s="87"/>
      <c r="Q815" s="87"/>
      <c r="R815" s="87"/>
      <c r="S815" s="87"/>
      <c r="T815" s="87"/>
      <c r="U815" s="175"/>
      <c r="V815" s="87"/>
      <c r="W815" s="87"/>
      <c r="X815" s="87"/>
      <c r="Y815" s="87"/>
      <c r="Z815" s="87"/>
      <c r="AA815" s="87"/>
      <c r="AB815" s="86"/>
      <c r="AC815" s="87"/>
    </row>
    <row x14ac:dyDescent="0.25" r="816" customHeight="1" ht="17.45">
      <c r="A816" s="235">
        <f>A815</f>
        <v>25569.375</v>
      </c>
      <c r="B816" s="179" t="s">
        <v>67</v>
      </c>
      <c r="C816" s="180"/>
      <c r="D816" s="180">
        <v>7</v>
      </c>
      <c r="E816" s="180"/>
      <c r="F816" s="180"/>
      <c r="G816" s="180">
        <f>SUM(C816:F816)</f>
      </c>
      <c r="H816" s="182">
        <v>5500</v>
      </c>
      <c r="I816" s="125">
        <f>G816*H816</f>
      </c>
      <c r="J816" s="125">
        <f>I816*0.1</f>
      </c>
      <c r="K816" s="125">
        <f>SUM(I816:J816)</f>
      </c>
      <c r="L816" s="229"/>
      <c r="M816" s="87"/>
      <c r="N816" s="87"/>
      <c r="O816" s="87"/>
      <c r="P816" s="87"/>
      <c r="Q816" s="87"/>
      <c r="R816" s="87"/>
      <c r="S816" s="87"/>
      <c r="T816" s="87"/>
      <c r="U816" s="175"/>
      <c r="V816" s="87"/>
      <c r="W816" s="87"/>
      <c r="X816" s="87"/>
      <c r="Y816" s="87"/>
      <c r="Z816" s="87"/>
      <c r="AA816" s="87"/>
      <c r="AB816" s="86"/>
      <c r="AC816" s="87"/>
    </row>
    <row x14ac:dyDescent="0.25" r="817" customHeight="1" ht="17.45">
      <c r="A817" s="235">
        <f>A816</f>
        <v>25569.375</v>
      </c>
      <c r="B817" s="186" t="s">
        <v>74</v>
      </c>
      <c r="C817" s="180"/>
      <c r="D817" s="180">
        <v>18</v>
      </c>
      <c r="E817" s="180">
        <v>16</v>
      </c>
      <c r="F817" s="180"/>
      <c r="G817" s="180">
        <f>SUM(C817:F817)</f>
      </c>
      <c r="H817" s="187">
        <v>5000</v>
      </c>
      <c r="I817" s="125">
        <f>G817*H817</f>
      </c>
      <c r="J817" s="125">
        <f>I817*0.1</f>
      </c>
      <c r="K817" s="125">
        <f>SUM(I817:J817)</f>
      </c>
      <c r="L817" s="229"/>
      <c r="M817" s="87"/>
      <c r="N817" s="87"/>
      <c r="O817" s="87"/>
      <c r="P817" s="87"/>
      <c r="Q817" s="87"/>
      <c r="R817" s="87"/>
      <c r="S817" s="87"/>
      <c r="T817" s="87"/>
      <c r="U817" s="175"/>
      <c r="V817" s="87"/>
      <c r="W817" s="87"/>
      <c r="X817" s="87"/>
      <c r="Y817" s="87"/>
      <c r="Z817" s="87"/>
      <c r="AA817" s="87"/>
      <c r="AB817" s="86"/>
      <c r="AC817" s="87"/>
    </row>
    <row x14ac:dyDescent="0.25" r="818" customHeight="1" ht="17.45">
      <c r="A818" s="235">
        <f>A817</f>
        <v>25569.375</v>
      </c>
      <c r="B818" s="179" t="s">
        <v>11</v>
      </c>
      <c r="C818" s="180"/>
      <c r="D818" s="180">
        <v>13</v>
      </c>
      <c r="E818" s="180">
        <v>7</v>
      </c>
      <c r="F818" s="180"/>
      <c r="G818" s="180">
        <f>SUM(C818:F818)</f>
      </c>
      <c r="H818" s="125">
        <v>6000</v>
      </c>
      <c r="I818" s="125">
        <f>G818*H818</f>
      </c>
      <c r="J818" s="125">
        <f>I818*0.1</f>
      </c>
      <c r="K818" s="125">
        <f>SUM(I818:J818)</f>
      </c>
      <c r="L818" s="229"/>
      <c r="M818" s="87"/>
      <c r="N818" s="87"/>
      <c r="O818" s="87"/>
      <c r="P818" s="87"/>
      <c r="Q818" s="87"/>
      <c r="R818" s="87"/>
      <c r="S818" s="87"/>
      <c r="T818" s="87"/>
      <c r="U818" s="175"/>
      <c r="V818" s="87"/>
      <c r="W818" s="87"/>
      <c r="X818" s="87"/>
      <c r="Y818" s="87"/>
      <c r="Z818" s="87"/>
      <c r="AA818" s="87"/>
      <c r="AB818" s="86"/>
      <c r="AC818" s="87"/>
    </row>
    <row x14ac:dyDescent="0.25" r="819" customHeight="1" ht="17.45">
      <c r="A819" s="235">
        <f>A818</f>
        <v>25569.375</v>
      </c>
      <c r="B819" s="179" t="s">
        <v>22</v>
      </c>
      <c r="C819" s="180"/>
      <c r="D819" s="180">
        <v>30</v>
      </c>
      <c r="E819" s="180"/>
      <c r="F819" s="180"/>
      <c r="G819" s="180">
        <f>SUM(C819:F819)</f>
      </c>
      <c r="H819" s="182">
        <v>4800</v>
      </c>
      <c r="I819" s="125">
        <f>G819*H819</f>
      </c>
      <c r="J819" s="125">
        <f>I819*0.1</f>
      </c>
      <c r="K819" s="125">
        <f>SUM(I819:J819)</f>
      </c>
      <c r="L819" s="229"/>
      <c r="M819" s="87"/>
      <c r="N819" s="87"/>
      <c r="O819" s="87"/>
      <c r="P819" s="87"/>
      <c r="Q819" s="87"/>
      <c r="R819" s="87"/>
      <c r="S819" s="87"/>
      <c r="T819" s="87"/>
      <c r="U819" s="175"/>
      <c r="V819" s="87"/>
      <c r="W819" s="87"/>
      <c r="X819" s="87"/>
      <c r="Y819" s="87"/>
      <c r="Z819" s="87"/>
      <c r="AA819" s="87"/>
      <c r="AB819" s="86"/>
      <c r="AC819" s="87"/>
    </row>
    <row x14ac:dyDescent="0.25" r="820" customHeight="1" ht="17.45">
      <c r="A820" s="235">
        <f>A819</f>
        <v>25569.375</v>
      </c>
      <c r="B820" s="186" t="s">
        <v>84</v>
      </c>
      <c r="C820" s="180"/>
      <c r="D820" s="180">
        <v>16</v>
      </c>
      <c r="E820" s="180">
        <v>9</v>
      </c>
      <c r="F820" s="180"/>
      <c r="G820" s="180">
        <f>SUM(C820:F820)</f>
      </c>
      <c r="H820" s="182">
        <v>4800</v>
      </c>
      <c r="I820" s="125">
        <f>G820*H820</f>
      </c>
      <c r="J820" s="125">
        <f>I820*0.1</f>
      </c>
      <c r="K820" s="125">
        <f>SUM(I820:J820)</f>
      </c>
      <c r="L820" s="229"/>
      <c r="M820" s="87"/>
      <c r="N820" s="87"/>
      <c r="O820" s="87"/>
      <c r="P820" s="87"/>
      <c r="Q820" s="87"/>
      <c r="R820" s="87"/>
      <c r="S820" s="87"/>
      <c r="T820" s="87"/>
      <c r="U820" s="175"/>
      <c r="V820" s="87"/>
      <c r="W820" s="87"/>
      <c r="X820" s="87"/>
      <c r="Y820" s="87"/>
      <c r="Z820" s="87"/>
      <c r="AA820" s="87"/>
      <c r="AB820" s="86"/>
      <c r="AC820" s="87"/>
    </row>
    <row x14ac:dyDescent="0.25" r="821" customHeight="1" ht="17.45">
      <c r="A821" s="235">
        <f>A820</f>
        <v>25569.375</v>
      </c>
      <c r="B821" s="179" t="s">
        <v>17</v>
      </c>
      <c r="C821" s="180"/>
      <c r="D821" s="180">
        <v>37</v>
      </c>
      <c r="E821" s="180">
        <v>12</v>
      </c>
      <c r="F821" s="180"/>
      <c r="G821" s="180">
        <f>SUM(C821:F821)</f>
      </c>
      <c r="H821" s="125">
        <v>6000</v>
      </c>
      <c r="I821" s="125">
        <f>G821*H821</f>
      </c>
      <c r="J821" s="185"/>
      <c r="K821" s="125">
        <f>SUM(I821:J821)</f>
      </c>
      <c r="L821" s="229"/>
      <c r="M821" s="87"/>
      <c r="N821" s="87"/>
      <c r="O821" s="87"/>
      <c r="P821" s="87"/>
      <c r="Q821" s="87"/>
      <c r="R821" s="87"/>
      <c r="S821" s="87"/>
      <c r="T821" s="87"/>
      <c r="U821" s="175"/>
      <c r="V821" s="87"/>
      <c r="W821" s="87"/>
      <c r="X821" s="87"/>
      <c r="Y821" s="87"/>
      <c r="Z821" s="87"/>
      <c r="AA821" s="87"/>
      <c r="AB821" s="86"/>
      <c r="AC821" s="87"/>
    </row>
    <row x14ac:dyDescent="0.25" r="822" customHeight="1" ht="17.45">
      <c r="A822" s="235">
        <f>A821</f>
        <v>25569.375</v>
      </c>
      <c r="B822" s="179" t="s">
        <v>29</v>
      </c>
      <c r="C822" s="188" t="s">
        <v>14</v>
      </c>
      <c r="D822" s="180">
        <v>15</v>
      </c>
      <c r="E822" s="180">
        <v>14</v>
      </c>
      <c r="F822" s="180"/>
      <c r="G822" s="180">
        <f>SUM(C822:F822)</f>
      </c>
      <c r="H822" s="125">
        <v>5500</v>
      </c>
      <c r="I822" s="125">
        <f>G822*H822</f>
      </c>
      <c r="J822" s="125">
        <f>I822*0.1</f>
      </c>
      <c r="K822" s="125">
        <f>SUM(I822:J822)</f>
      </c>
      <c r="L822" s="229"/>
      <c r="M822" s="87"/>
      <c r="N822" s="87"/>
      <c r="O822" s="87"/>
      <c r="P822" s="87"/>
      <c r="Q822" s="87"/>
      <c r="R822" s="87"/>
      <c r="S822" s="87"/>
      <c r="T822" s="87"/>
      <c r="U822" s="175"/>
      <c r="V822" s="87"/>
      <c r="W822" s="87"/>
      <c r="X822" s="87"/>
      <c r="Y822" s="87"/>
      <c r="Z822" s="87"/>
      <c r="AA822" s="87"/>
      <c r="AB822" s="86"/>
      <c r="AC822" s="87"/>
    </row>
    <row x14ac:dyDescent="0.25" r="823" customHeight="1" ht="17.45">
      <c r="A823" s="235">
        <f>A822</f>
        <v>25569.375</v>
      </c>
      <c r="B823" s="179" t="s">
        <v>15</v>
      </c>
      <c r="C823" s="180"/>
      <c r="D823" s="180">
        <v>20</v>
      </c>
      <c r="E823" s="180">
        <v>5</v>
      </c>
      <c r="F823" s="180"/>
      <c r="G823" s="180">
        <f>SUM(C823:F823)</f>
      </c>
      <c r="H823" s="182">
        <v>4800</v>
      </c>
      <c r="I823" s="125">
        <f>G823*H823</f>
      </c>
      <c r="J823" s="125">
        <f>I823*0.1</f>
      </c>
      <c r="K823" s="125">
        <f>SUM(I823:J823)</f>
      </c>
      <c r="L823" s="229"/>
      <c r="M823" s="87"/>
      <c r="N823" s="87"/>
      <c r="O823" s="87"/>
      <c r="P823" s="87"/>
      <c r="Q823" s="87"/>
      <c r="R823" s="87"/>
      <c r="S823" s="87"/>
      <c r="T823" s="87"/>
      <c r="U823" s="175"/>
      <c r="V823" s="87"/>
      <c r="W823" s="87"/>
      <c r="X823" s="87"/>
      <c r="Y823" s="87"/>
      <c r="Z823" s="87"/>
      <c r="AA823" s="87"/>
      <c r="AB823" s="86"/>
      <c r="AC823" s="87"/>
    </row>
    <row x14ac:dyDescent="0.25" r="824" customHeight="1" ht="17.45">
      <c r="A824" s="235">
        <f>A823</f>
        <v>25569.375</v>
      </c>
      <c r="B824" s="179" t="s">
        <v>21</v>
      </c>
      <c r="C824" s="188" t="s">
        <v>14</v>
      </c>
      <c r="D824" s="180">
        <v>13</v>
      </c>
      <c r="E824" s="180"/>
      <c r="F824" s="180"/>
      <c r="G824" s="180">
        <f>SUM(C824:F824)</f>
      </c>
      <c r="H824" s="237">
        <v>5500</v>
      </c>
      <c r="I824" s="125">
        <f>G824*H824</f>
      </c>
      <c r="J824" s="125">
        <f>I824*0.1</f>
      </c>
      <c r="K824" s="125">
        <f>SUM(I824:J824)</f>
      </c>
      <c r="L824" s="229"/>
      <c r="M824" s="87"/>
      <c r="N824" s="87"/>
      <c r="O824" s="87"/>
      <c r="P824" s="87"/>
      <c r="Q824" s="87"/>
      <c r="R824" s="87"/>
      <c r="S824" s="87"/>
      <c r="T824" s="87"/>
      <c r="U824" s="175"/>
      <c r="V824" s="87"/>
      <c r="W824" s="87"/>
      <c r="X824" s="87"/>
      <c r="Y824" s="87"/>
      <c r="Z824" s="87"/>
      <c r="AA824" s="87"/>
      <c r="AB824" s="86"/>
      <c r="AC824" s="87"/>
    </row>
    <row x14ac:dyDescent="0.25" r="825" customHeight="1" ht="17.45">
      <c r="A825" s="235">
        <f>A824</f>
        <v>25569.375</v>
      </c>
      <c r="B825" s="179" t="s">
        <v>52</v>
      </c>
      <c r="C825" s="180"/>
      <c r="D825" s="180">
        <v>17</v>
      </c>
      <c r="E825" s="180">
        <v>9</v>
      </c>
      <c r="F825" s="180"/>
      <c r="G825" s="180">
        <f>SUM(C825:F825)</f>
      </c>
      <c r="H825" s="237">
        <v>5500</v>
      </c>
      <c r="I825" s="125">
        <f>G825*H825</f>
      </c>
      <c r="J825" s="125">
        <f>I825*0.1</f>
      </c>
      <c r="K825" s="125">
        <f>SUM(I825:J825)</f>
      </c>
      <c r="L825" s="229"/>
      <c r="M825" s="87"/>
      <c r="N825" s="87"/>
      <c r="O825" s="87"/>
      <c r="P825" s="87"/>
      <c r="Q825" s="87"/>
      <c r="R825" s="87"/>
      <c r="S825" s="87"/>
      <c r="T825" s="87"/>
      <c r="U825" s="175"/>
      <c r="V825" s="87"/>
      <c r="W825" s="87"/>
      <c r="X825" s="87"/>
      <c r="Y825" s="87"/>
      <c r="Z825" s="87"/>
      <c r="AA825" s="87"/>
      <c r="AB825" s="86"/>
      <c r="AC825" s="87"/>
    </row>
    <row x14ac:dyDescent="0.25" r="826" customHeight="1" ht="17.45">
      <c r="A826" s="235">
        <f>A825</f>
        <v>25569.375</v>
      </c>
      <c r="B826" s="186" t="s">
        <v>61</v>
      </c>
      <c r="C826" s="180"/>
      <c r="D826" s="180">
        <v>8</v>
      </c>
      <c r="E826" s="180"/>
      <c r="F826" s="180"/>
      <c r="G826" s="180">
        <f>SUM(C826:F826)</f>
      </c>
      <c r="H826" s="237">
        <v>5500</v>
      </c>
      <c r="I826" s="125">
        <f>G826*H826</f>
      </c>
      <c r="J826" s="125">
        <f>I826*0.1</f>
      </c>
      <c r="K826" s="125">
        <f>SUM(I826:J826)</f>
      </c>
      <c r="L826" s="229"/>
      <c r="M826" s="87"/>
      <c r="N826" s="87"/>
      <c r="O826" s="87"/>
      <c r="P826" s="87"/>
      <c r="Q826" s="87"/>
      <c r="R826" s="87"/>
      <c r="S826" s="87"/>
      <c r="T826" s="87"/>
      <c r="U826" s="175"/>
      <c r="V826" s="87"/>
      <c r="W826" s="87"/>
      <c r="X826" s="87"/>
      <c r="Y826" s="87"/>
      <c r="Z826" s="87"/>
      <c r="AA826" s="87"/>
      <c r="AB826" s="86"/>
      <c r="AC826" s="87"/>
    </row>
    <row x14ac:dyDescent="0.25" r="827" customHeight="1" ht="17.45">
      <c r="A827" s="235">
        <f>A826</f>
        <v>25569.375</v>
      </c>
      <c r="B827" s="179" t="s">
        <v>33</v>
      </c>
      <c r="C827" s="180"/>
      <c r="D827" s="180">
        <v>11</v>
      </c>
      <c r="E827" s="180"/>
      <c r="F827" s="180"/>
      <c r="G827" s="180">
        <f>SUM(C827:F827)</f>
      </c>
      <c r="H827" s="182">
        <v>5500</v>
      </c>
      <c r="I827" s="125">
        <f>G827*H827</f>
      </c>
      <c r="J827" s="125">
        <f>I827*0.1</f>
      </c>
      <c r="K827" s="125">
        <f>SUM(I827:J827)</f>
      </c>
      <c r="L827" s="229"/>
      <c r="M827" s="87"/>
      <c r="N827" s="87"/>
      <c r="O827" s="87"/>
      <c r="P827" s="87"/>
      <c r="Q827" s="87"/>
      <c r="R827" s="87"/>
      <c r="S827" s="87"/>
      <c r="T827" s="87"/>
      <c r="U827" s="175"/>
      <c r="V827" s="87"/>
      <c r="W827" s="87"/>
      <c r="X827" s="87"/>
      <c r="Y827" s="87"/>
      <c r="Z827" s="87"/>
      <c r="AA827" s="87"/>
      <c r="AB827" s="86"/>
      <c r="AC827" s="87"/>
    </row>
    <row x14ac:dyDescent="0.25" r="828" customHeight="1" ht="17.45">
      <c r="A828" s="235">
        <f>A827</f>
        <v>25569.375</v>
      </c>
      <c r="B828" s="179" t="s">
        <v>30</v>
      </c>
      <c r="C828" s="180"/>
      <c r="D828" s="180">
        <v>18</v>
      </c>
      <c r="E828" s="180"/>
      <c r="F828" s="180"/>
      <c r="G828" s="180">
        <f>SUM(C828:F828)</f>
      </c>
      <c r="H828" s="125">
        <v>6000</v>
      </c>
      <c r="I828" s="125">
        <f>G828*H828</f>
      </c>
      <c r="J828" s="125">
        <f>I828*0.1</f>
      </c>
      <c r="K828" s="125">
        <f>SUM(I828:J828)</f>
      </c>
      <c r="L828" s="229"/>
      <c r="M828" s="87"/>
      <c r="N828" s="87"/>
      <c r="O828" s="87"/>
      <c r="P828" s="87"/>
      <c r="Q828" s="87"/>
      <c r="R828" s="87"/>
      <c r="S828" s="87"/>
      <c r="T828" s="87"/>
      <c r="U828" s="175"/>
      <c r="V828" s="87"/>
      <c r="W828" s="87"/>
      <c r="X828" s="87"/>
      <c r="Y828" s="87"/>
      <c r="Z828" s="87"/>
      <c r="AA828" s="87"/>
      <c r="AB828" s="86"/>
      <c r="AC828" s="87"/>
    </row>
    <row x14ac:dyDescent="0.25" r="829" customHeight="1" ht="17.45">
      <c r="A829" s="235">
        <f>A828</f>
        <v>25569.375</v>
      </c>
      <c r="B829" s="179" t="s">
        <v>28</v>
      </c>
      <c r="C829" s="188" t="s">
        <v>14</v>
      </c>
      <c r="D829" s="180">
        <v>20</v>
      </c>
      <c r="E829" s="180"/>
      <c r="F829" s="180"/>
      <c r="G829" s="180">
        <f>SUM(C829:F829)</f>
      </c>
      <c r="H829" s="237">
        <v>5500</v>
      </c>
      <c r="I829" s="125">
        <f>G829*H829</f>
      </c>
      <c r="J829" s="125">
        <f>I829*0.1</f>
      </c>
      <c r="K829" s="125">
        <f>SUM(I829:J829)</f>
      </c>
      <c r="L829" s="229"/>
      <c r="M829" s="87"/>
      <c r="N829" s="87"/>
      <c r="O829" s="87"/>
      <c r="P829" s="87"/>
      <c r="Q829" s="87"/>
      <c r="R829" s="87"/>
      <c r="S829" s="87"/>
      <c r="T829" s="87"/>
      <c r="U829" s="175"/>
      <c r="V829" s="87"/>
      <c r="W829" s="87"/>
      <c r="X829" s="87"/>
      <c r="Y829" s="87"/>
      <c r="Z829" s="87"/>
      <c r="AA829" s="87"/>
      <c r="AB829" s="86"/>
      <c r="AC829" s="87"/>
    </row>
    <row x14ac:dyDescent="0.25" r="830" customHeight="1" ht="17.45">
      <c r="A830" s="235">
        <f>A829</f>
        <v>25569.375</v>
      </c>
      <c r="B830" s="179" t="s">
        <v>12</v>
      </c>
      <c r="C830" s="180"/>
      <c r="D830" s="180">
        <v>17</v>
      </c>
      <c r="E830" s="180">
        <v>6</v>
      </c>
      <c r="F830" s="180"/>
      <c r="G830" s="180">
        <f>SUM(C830:F830)</f>
      </c>
      <c r="H830" s="125">
        <v>6000</v>
      </c>
      <c r="I830" s="125">
        <f>G830*H830</f>
      </c>
      <c r="J830" s="125">
        <f>I830*0.1</f>
      </c>
      <c r="K830" s="125">
        <f>SUM(I830:J830)</f>
      </c>
      <c r="L830" s="229"/>
      <c r="M830" s="87"/>
      <c r="N830" s="87"/>
      <c r="O830" s="87"/>
      <c r="P830" s="87"/>
      <c r="Q830" s="87"/>
      <c r="R830" s="87"/>
      <c r="S830" s="87"/>
      <c r="T830" s="87"/>
      <c r="U830" s="175"/>
      <c r="V830" s="87"/>
      <c r="W830" s="87"/>
      <c r="X830" s="87"/>
      <c r="Y830" s="87"/>
      <c r="Z830" s="87"/>
      <c r="AA830" s="87"/>
      <c r="AB830" s="86"/>
      <c r="AC830" s="87"/>
    </row>
    <row x14ac:dyDescent="0.25" r="831" customHeight="1" ht="17.45">
      <c r="A831" s="235">
        <f>A830</f>
        <v>25569.375</v>
      </c>
      <c r="B831" s="179" t="s">
        <v>100</v>
      </c>
      <c r="C831" s="180"/>
      <c r="D831" s="180">
        <v>5</v>
      </c>
      <c r="E831" s="180"/>
      <c r="F831" s="180"/>
      <c r="G831" s="180">
        <f>SUM(C831:F831)</f>
      </c>
      <c r="H831" s="182">
        <v>5500</v>
      </c>
      <c r="I831" s="125">
        <f>G831*H831</f>
      </c>
      <c r="J831" s="125">
        <f>I831*0.1</f>
      </c>
      <c r="K831" s="125">
        <f>SUM(I831:J831)</f>
      </c>
      <c r="L831" s="229"/>
      <c r="M831" s="87"/>
      <c r="N831" s="87"/>
      <c r="O831" s="87"/>
      <c r="P831" s="87"/>
      <c r="Q831" s="87"/>
      <c r="R831" s="87"/>
      <c r="S831" s="87"/>
      <c r="T831" s="87"/>
      <c r="U831" s="175"/>
      <c r="V831" s="87"/>
      <c r="W831" s="87"/>
      <c r="X831" s="87"/>
      <c r="Y831" s="87"/>
      <c r="Z831" s="87"/>
      <c r="AA831" s="87"/>
      <c r="AB831" s="86"/>
      <c r="AC831" s="87"/>
    </row>
    <row x14ac:dyDescent="0.25" r="832" customHeight="1" ht="17.45">
      <c r="A832" s="235">
        <f>A831</f>
        <v>25569.375</v>
      </c>
      <c r="B832" s="186" t="s">
        <v>37</v>
      </c>
      <c r="C832" s="180"/>
      <c r="D832" s="180">
        <v>5</v>
      </c>
      <c r="E832" s="180"/>
      <c r="F832" s="180"/>
      <c r="G832" s="180">
        <f>SUM(C832:F832)</f>
      </c>
      <c r="H832" s="125">
        <v>6500</v>
      </c>
      <c r="I832" s="125">
        <f>G832*H832</f>
      </c>
      <c r="J832" s="125">
        <f>I832*0.1</f>
      </c>
      <c r="K832" s="125">
        <f>SUM(I832:J832)</f>
      </c>
      <c r="L832" s="229"/>
      <c r="M832" s="87"/>
      <c r="N832" s="87"/>
      <c r="O832" s="87"/>
      <c r="P832" s="87"/>
      <c r="Q832" s="87"/>
      <c r="R832" s="87"/>
      <c r="S832" s="87"/>
      <c r="T832" s="87"/>
      <c r="U832" s="175"/>
      <c r="V832" s="87"/>
      <c r="W832" s="87"/>
      <c r="X832" s="87"/>
      <c r="Y832" s="87"/>
      <c r="Z832" s="87"/>
      <c r="AA832" s="87"/>
      <c r="AB832" s="86"/>
      <c r="AC832" s="87"/>
    </row>
    <row x14ac:dyDescent="0.25" r="833" customHeight="1" ht="17.45">
      <c r="A833" s="235">
        <f>A832</f>
        <v>25569.375</v>
      </c>
      <c r="B833" s="186" t="s">
        <v>64</v>
      </c>
      <c r="C833" s="180"/>
      <c r="D833" s="180">
        <v>55</v>
      </c>
      <c r="E833" s="180">
        <v>19</v>
      </c>
      <c r="F833" s="180"/>
      <c r="G833" s="180">
        <f>SUM(C833:F833)</f>
      </c>
      <c r="H833" s="182">
        <v>5500</v>
      </c>
      <c r="I833" s="125">
        <f>G833*H833</f>
      </c>
      <c r="J833" s="125">
        <f>I833*0.1</f>
      </c>
      <c r="K833" s="125">
        <f>SUM(I833:J833)</f>
      </c>
      <c r="L833" s="229"/>
      <c r="M833" s="87"/>
      <c r="N833" s="87"/>
      <c r="O833" s="87"/>
      <c r="P833" s="87"/>
      <c r="Q833" s="87"/>
      <c r="R833" s="87"/>
      <c r="S833" s="87"/>
      <c r="T833" s="87"/>
      <c r="U833" s="175"/>
      <c r="V833" s="87"/>
      <c r="W833" s="87"/>
      <c r="X833" s="87"/>
      <c r="Y833" s="87"/>
      <c r="Z833" s="87"/>
      <c r="AA833" s="87"/>
      <c r="AB833" s="86"/>
      <c r="AC833" s="87"/>
    </row>
    <row x14ac:dyDescent="0.25" r="834" customHeight="1" ht="17.45">
      <c r="A834" s="235">
        <f>A833</f>
        <v>25569.375</v>
      </c>
      <c r="B834" s="179" t="s">
        <v>25</v>
      </c>
      <c r="C834" s="180"/>
      <c r="D834" s="180">
        <v>20</v>
      </c>
      <c r="E834" s="180"/>
      <c r="F834" s="180"/>
      <c r="G834" s="180">
        <f>SUM(C834:F834)</f>
      </c>
      <c r="H834" s="125">
        <v>6000</v>
      </c>
      <c r="I834" s="125">
        <f>G834*H834</f>
      </c>
      <c r="J834" s="125">
        <f>I834*0.1</f>
      </c>
      <c r="K834" s="125">
        <f>SUM(I834:J834)</f>
      </c>
      <c r="L834" s="229"/>
      <c r="M834" s="87"/>
      <c r="N834" s="87"/>
      <c r="O834" s="87"/>
      <c r="P834" s="87"/>
      <c r="Q834" s="87"/>
      <c r="R834" s="87"/>
      <c r="S834" s="87"/>
      <c r="T834" s="87"/>
      <c r="U834" s="175"/>
      <c r="V834" s="87"/>
      <c r="W834" s="87"/>
      <c r="X834" s="87"/>
      <c r="Y834" s="87"/>
      <c r="Z834" s="87"/>
      <c r="AA834" s="87"/>
      <c r="AB834" s="86"/>
      <c r="AC834" s="87"/>
    </row>
    <row x14ac:dyDescent="0.25" r="835" customHeight="1" ht="17.45">
      <c r="A835" s="235">
        <f>A834</f>
        <v>25569.375</v>
      </c>
      <c r="B835" s="186" t="s">
        <v>76</v>
      </c>
      <c r="C835" s="188" t="s">
        <v>14</v>
      </c>
      <c r="D835" s="180">
        <v>18</v>
      </c>
      <c r="E835" s="180">
        <v>12</v>
      </c>
      <c r="F835" s="180">
        <v>5</v>
      </c>
      <c r="G835" s="180">
        <f>SUM(C835:F835)</f>
      </c>
      <c r="H835" s="125">
        <v>6000</v>
      </c>
      <c r="I835" s="125">
        <f>G835*H835</f>
      </c>
      <c r="J835" s="125">
        <f>I835*0.1</f>
      </c>
      <c r="K835" s="125">
        <f>SUM(I835:J835)</f>
      </c>
      <c r="L835" s="229"/>
      <c r="M835" s="87"/>
      <c r="N835" s="87"/>
      <c r="O835" s="87"/>
      <c r="P835" s="87"/>
      <c r="Q835" s="87"/>
      <c r="R835" s="87"/>
      <c r="S835" s="87"/>
      <c r="T835" s="87"/>
      <c r="U835" s="175"/>
      <c r="V835" s="87"/>
      <c r="W835" s="87"/>
      <c r="X835" s="87"/>
      <c r="Y835" s="87"/>
      <c r="Z835" s="87"/>
      <c r="AA835" s="87"/>
      <c r="AB835" s="86"/>
      <c r="AC835" s="87"/>
    </row>
    <row x14ac:dyDescent="0.25" r="836" customHeight="1" ht="17.45">
      <c r="A836" s="235">
        <f>A835</f>
        <v>25569.375</v>
      </c>
      <c r="B836" s="186" t="s">
        <v>149</v>
      </c>
      <c r="C836" s="180"/>
      <c r="D836" s="181">
        <v>95</v>
      </c>
      <c r="E836" s="180">
        <v>32</v>
      </c>
      <c r="F836" s="180">
        <v>1</v>
      </c>
      <c r="G836" s="180">
        <f>SUM(C836:F836)</f>
      </c>
      <c r="H836" s="125">
        <v>6000</v>
      </c>
      <c r="I836" s="125">
        <f>G836*H836</f>
      </c>
      <c r="J836" s="125">
        <f>I836*0.1</f>
      </c>
      <c r="K836" s="125">
        <f>SUM(I836:J836)</f>
      </c>
      <c r="L836" s="229"/>
      <c r="M836" s="87"/>
      <c r="N836" s="87"/>
      <c r="O836" s="87"/>
      <c r="P836" s="87"/>
      <c r="Q836" s="87"/>
      <c r="R836" s="87"/>
      <c r="S836" s="87"/>
      <c r="T836" s="87"/>
      <c r="U836" s="175"/>
      <c r="V836" s="87"/>
      <c r="W836" s="87"/>
      <c r="X836" s="87"/>
      <c r="Y836" s="87"/>
      <c r="Z836" s="87"/>
      <c r="AA836" s="87"/>
      <c r="AB836" s="86"/>
      <c r="AC836" s="87"/>
    </row>
    <row x14ac:dyDescent="0.25" r="837" customHeight="1" ht="17.45">
      <c r="A837" s="235">
        <f>A836</f>
        <v>25569.375</v>
      </c>
      <c r="B837" s="186" t="s">
        <v>43</v>
      </c>
      <c r="C837" s="180"/>
      <c r="D837" s="180">
        <v>46</v>
      </c>
      <c r="E837" s="180">
        <v>9</v>
      </c>
      <c r="F837" s="180"/>
      <c r="G837" s="180">
        <f>SUM(C837:F837)</f>
      </c>
      <c r="H837" s="125">
        <v>6000</v>
      </c>
      <c r="I837" s="125">
        <f>G837*H837</f>
      </c>
      <c r="J837" s="125">
        <f>I837*0.1</f>
      </c>
      <c r="K837" s="125">
        <f>SUM(I837:J837)</f>
      </c>
      <c r="L837" s="229"/>
      <c r="M837" s="87"/>
      <c r="N837" s="87"/>
      <c r="O837" s="87"/>
      <c r="P837" s="87"/>
      <c r="Q837" s="87"/>
      <c r="R837" s="87"/>
      <c r="S837" s="87"/>
      <c r="T837" s="87"/>
      <c r="U837" s="175"/>
      <c r="V837" s="87"/>
      <c r="W837" s="87"/>
      <c r="X837" s="87"/>
      <c r="Y837" s="87"/>
      <c r="Z837" s="87"/>
      <c r="AA837" s="87"/>
      <c r="AB837" s="86"/>
      <c r="AC837" s="87"/>
    </row>
    <row x14ac:dyDescent="0.25" r="838" customHeight="1" ht="17.45">
      <c r="A838" s="235">
        <f>A837</f>
        <v>25569.375</v>
      </c>
      <c r="B838" s="186" t="s">
        <v>18</v>
      </c>
      <c r="C838" s="180"/>
      <c r="D838" s="180">
        <v>9</v>
      </c>
      <c r="E838" s="180">
        <v>7</v>
      </c>
      <c r="F838" s="180">
        <v>6</v>
      </c>
      <c r="G838" s="180">
        <f>SUM(C838:F838)</f>
      </c>
      <c r="H838" s="125">
        <v>6000</v>
      </c>
      <c r="I838" s="125">
        <f>G838*H838</f>
      </c>
      <c r="J838" s="125">
        <f>I838*0.1</f>
      </c>
      <c r="K838" s="125">
        <f>SUM(I838:J838)</f>
      </c>
      <c r="L838" s="229"/>
      <c r="M838" s="87"/>
      <c r="N838" s="87"/>
      <c r="O838" s="87"/>
      <c r="P838" s="87"/>
      <c r="Q838" s="87"/>
      <c r="R838" s="87"/>
      <c r="S838" s="87"/>
      <c r="T838" s="87"/>
      <c r="U838" s="175"/>
      <c r="V838" s="87"/>
      <c r="W838" s="87"/>
      <c r="X838" s="87"/>
      <c r="Y838" s="87"/>
      <c r="Z838" s="87"/>
      <c r="AA838" s="87"/>
      <c r="AB838" s="86"/>
      <c r="AC838" s="87"/>
    </row>
    <row x14ac:dyDescent="0.25" r="839" customHeight="1" ht="17.45">
      <c r="A839" s="235">
        <f>A838</f>
        <v>25569.375</v>
      </c>
      <c r="B839" s="186" t="s">
        <v>82</v>
      </c>
      <c r="C839" s="188" t="s">
        <v>14</v>
      </c>
      <c r="D839" s="180">
        <v>25</v>
      </c>
      <c r="E839" s="180">
        <v>9</v>
      </c>
      <c r="F839" s="180">
        <v>7</v>
      </c>
      <c r="G839" s="180">
        <f>SUM(C839:F839)</f>
      </c>
      <c r="H839" s="125">
        <v>5000</v>
      </c>
      <c r="I839" s="125">
        <f>G839*H839</f>
      </c>
      <c r="J839" s="125">
        <f>I839*0.1</f>
      </c>
      <c r="K839" s="125">
        <f>SUM(I839:J839)</f>
      </c>
      <c r="L839" s="229"/>
      <c r="M839" s="87"/>
      <c r="N839" s="87"/>
      <c r="O839" s="87"/>
      <c r="P839" s="87"/>
      <c r="Q839" s="87"/>
      <c r="R839" s="87"/>
      <c r="S839" s="87"/>
      <c r="T839" s="87"/>
      <c r="U839" s="175"/>
      <c r="V839" s="87"/>
      <c r="W839" s="87"/>
      <c r="X839" s="87"/>
      <c r="Y839" s="87"/>
      <c r="Z839" s="87"/>
      <c r="AA839" s="87"/>
      <c r="AB839" s="86"/>
      <c r="AC839" s="87"/>
    </row>
    <row x14ac:dyDescent="0.25" r="840" customHeight="1" ht="17.45">
      <c r="A840" s="235">
        <f>A839</f>
        <v>25569.375</v>
      </c>
      <c r="B840" s="186" t="s">
        <v>151</v>
      </c>
      <c r="C840" s="180"/>
      <c r="D840" s="180">
        <v>12</v>
      </c>
      <c r="E840" s="180"/>
      <c r="F840" s="180"/>
      <c r="G840" s="180">
        <f>SUM(C840:F840)</f>
      </c>
      <c r="H840" s="125">
        <v>5000</v>
      </c>
      <c r="I840" s="125">
        <f>G840*H840</f>
      </c>
      <c r="J840" s="125">
        <f>I840*0.1</f>
      </c>
      <c r="K840" s="125">
        <f>SUM(I840:J840)</f>
      </c>
      <c r="L840" s="229"/>
      <c r="M840" s="87"/>
      <c r="N840" s="87"/>
      <c r="O840" s="87"/>
      <c r="P840" s="87"/>
      <c r="Q840" s="87"/>
      <c r="R840" s="87"/>
      <c r="S840" s="87"/>
      <c r="T840" s="87"/>
      <c r="U840" s="175"/>
      <c r="V840" s="87"/>
      <c r="W840" s="87"/>
      <c r="X840" s="87"/>
      <c r="Y840" s="87"/>
      <c r="Z840" s="87"/>
      <c r="AA840" s="87"/>
      <c r="AB840" s="86"/>
      <c r="AC840" s="87"/>
    </row>
    <row x14ac:dyDescent="0.25" r="841" customHeight="1" ht="17.45">
      <c r="A841" s="235">
        <f>A837</f>
        <v>25569.375</v>
      </c>
      <c r="B841" s="186" t="s">
        <v>105</v>
      </c>
      <c r="C841" s="180"/>
      <c r="D841" s="180">
        <v>6</v>
      </c>
      <c r="E841" s="180"/>
      <c r="F841" s="180"/>
      <c r="G841" s="180">
        <f>SUM(C841:F841)</f>
      </c>
      <c r="H841" s="125">
        <v>7000</v>
      </c>
      <c r="I841" s="125">
        <f>G841*H841</f>
      </c>
      <c r="J841" s="125"/>
      <c r="K841" s="125">
        <f>SUM(I841:J841)</f>
      </c>
      <c r="L841" s="229"/>
      <c r="M841" s="87"/>
      <c r="N841" s="87"/>
      <c r="O841" s="87"/>
      <c r="P841" s="87"/>
      <c r="Q841" s="87"/>
      <c r="R841" s="87"/>
      <c r="S841" s="87"/>
      <c r="T841" s="87"/>
      <c r="U841" s="175"/>
      <c r="V841" s="87"/>
      <c r="W841" s="87"/>
      <c r="X841" s="87"/>
      <c r="Y841" s="87"/>
      <c r="Z841" s="87"/>
      <c r="AA841" s="87"/>
      <c r="AB841" s="86"/>
      <c r="AC841" s="87"/>
    </row>
    <row x14ac:dyDescent="0.25" r="842" customHeight="1" ht="17.45">
      <c r="A842" s="235">
        <f>A837</f>
        <v>25569.375</v>
      </c>
      <c r="B842" s="186" t="s">
        <v>23</v>
      </c>
      <c r="C842" s="180"/>
      <c r="D842" s="180">
        <v>13</v>
      </c>
      <c r="E842" s="180"/>
      <c r="F842" s="180"/>
      <c r="G842" s="180">
        <f>SUM(C842:F842)</f>
      </c>
      <c r="H842" s="125">
        <v>6000</v>
      </c>
      <c r="I842" s="125">
        <f>G842*H842</f>
      </c>
      <c r="J842" s="125">
        <f>I842*0.1</f>
      </c>
      <c r="K842" s="125">
        <f>SUM(I842:J842)</f>
      </c>
      <c r="L842" s="229"/>
      <c r="M842" s="87"/>
      <c r="N842" s="87"/>
      <c r="O842" s="87"/>
      <c r="P842" s="87"/>
      <c r="Q842" s="87"/>
      <c r="R842" s="87"/>
      <c r="S842" s="87"/>
      <c r="T842" s="87"/>
      <c r="U842" s="175"/>
      <c r="V842" s="87"/>
      <c r="W842" s="87"/>
      <c r="X842" s="87"/>
      <c r="Y842" s="87"/>
      <c r="Z842" s="87"/>
      <c r="AA842" s="87"/>
      <c r="AB842" s="86"/>
      <c r="AC842" s="87"/>
    </row>
    <row x14ac:dyDescent="0.25" r="843" customHeight="1" ht="17.45">
      <c r="A843" s="235">
        <f>A842</f>
        <v>25569.375</v>
      </c>
      <c r="B843" s="186" t="s">
        <v>40</v>
      </c>
      <c r="C843" s="180"/>
      <c r="D843" s="180">
        <v>13</v>
      </c>
      <c r="E843" s="180"/>
      <c r="F843" s="180"/>
      <c r="G843" s="180">
        <f>SUM(C843:F843)</f>
      </c>
      <c r="H843" s="125">
        <v>6500</v>
      </c>
      <c r="I843" s="125">
        <f>G843*H843</f>
      </c>
      <c r="J843" s="125">
        <f>I843*0.1</f>
      </c>
      <c r="K843" s="125">
        <f>SUM(I843:J843)</f>
      </c>
      <c r="L843" s="229"/>
      <c r="M843" s="87"/>
      <c r="N843" s="87"/>
      <c r="O843" s="87"/>
      <c r="P843" s="87"/>
      <c r="Q843" s="87"/>
      <c r="R843" s="87"/>
      <c r="S843" s="87"/>
      <c r="T843" s="87"/>
      <c r="U843" s="175"/>
      <c r="V843" s="87"/>
      <c r="W843" s="87"/>
      <c r="X843" s="87"/>
      <c r="Y843" s="87"/>
      <c r="Z843" s="87"/>
      <c r="AA843" s="87"/>
      <c r="AB843" s="86"/>
      <c r="AC843" s="87"/>
    </row>
    <row x14ac:dyDescent="0.25" r="844" customHeight="1" ht="17.45">
      <c r="A844" s="235">
        <f>A840</f>
        <v>25569.375</v>
      </c>
      <c r="B844" s="186"/>
      <c r="C844" s="180"/>
      <c r="D844" s="180"/>
      <c r="E844" s="180"/>
      <c r="F844" s="180"/>
      <c r="G844" s="180">
        <f>SUM(C844:F844)</f>
      </c>
      <c r="H844" s="125"/>
      <c r="I844" s="125">
        <f>G844*H844</f>
      </c>
      <c r="J844" s="125">
        <f>I844*0.1</f>
      </c>
      <c r="K844" s="125">
        <f>SUM(I844:J844)</f>
      </c>
      <c r="L844" s="229"/>
      <c r="M844" s="87"/>
      <c r="N844" s="87"/>
      <c r="O844" s="87"/>
      <c r="P844" s="87"/>
      <c r="Q844" s="87"/>
      <c r="R844" s="87"/>
      <c r="S844" s="87"/>
      <c r="T844" s="87"/>
      <c r="U844" s="175"/>
      <c r="V844" s="87"/>
      <c r="W844" s="87"/>
      <c r="X844" s="87"/>
      <c r="Y844" s="87"/>
      <c r="Z844" s="87"/>
      <c r="AA844" s="87"/>
      <c r="AB844" s="86"/>
      <c r="AC844" s="87"/>
    </row>
    <row x14ac:dyDescent="0.25" r="845" customHeight="1" ht="17.45">
      <c r="A845" s="235">
        <f>A840</f>
        <v>25569.375</v>
      </c>
      <c r="B845" s="186"/>
      <c r="C845" s="180"/>
      <c r="D845" s="180"/>
      <c r="E845" s="180"/>
      <c r="F845" s="180"/>
      <c r="G845" s="180">
        <f>SUM(C845:F845)</f>
      </c>
      <c r="H845" s="125"/>
      <c r="I845" s="125">
        <f>G845*H845</f>
      </c>
      <c r="J845" s="125">
        <f>I845*0.1</f>
      </c>
      <c r="K845" s="125">
        <f>SUM(I845:J845)</f>
      </c>
      <c r="L845" s="229"/>
      <c r="M845" s="87"/>
      <c r="N845" s="87"/>
      <c r="O845" s="87"/>
      <c r="P845" s="87"/>
      <c r="Q845" s="87"/>
      <c r="R845" s="87"/>
      <c r="S845" s="87"/>
      <c r="T845" s="87"/>
      <c r="U845" s="175"/>
      <c r="V845" s="87"/>
      <c r="W845" s="87"/>
      <c r="X845" s="87"/>
      <c r="Y845" s="87"/>
      <c r="Z845" s="87"/>
      <c r="AA845" s="87"/>
      <c r="AB845" s="86"/>
      <c r="AC845" s="87"/>
    </row>
    <row x14ac:dyDescent="0.25" r="846" customHeight="1" ht="17.45">
      <c r="A846" s="235">
        <f>A845</f>
        <v>25569.375</v>
      </c>
      <c r="B846" s="179"/>
      <c r="C846" s="180"/>
      <c r="D846" s="180"/>
      <c r="E846" s="180"/>
      <c r="F846" s="180"/>
      <c r="G846" s="180">
        <f>SUM(C846:F846)</f>
      </c>
      <c r="H846" s="125"/>
      <c r="I846" s="125">
        <f>G846*H846</f>
      </c>
      <c r="J846" s="125">
        <v>0</v>
      </c>
      <c r="K846" s="125">
        <f>SUM(I846:J846)</f>
      </c>
      <c r="L846" s="229"/>
      <c r="M846" s="87"/>
      <c r="N846" s="87"/>
      <c r="O846" s="87"/>
      <c r="P846" s="87"/>
      <c r="Q846" s="87"/>
      <c r="R846" s="87"/>
      <c r="S846" s="87"/>
      <c r="T846" s="87"/>
      <c r="U846" s="175"/>
      <c r="V846" s="87"/>
      <c r="W846" s="87"/>
      <c r="X846" s="87"/>
      <c r="Y846" s="87"/>
      <c r="Z846" s="87"/>
      <c r="AA846" s="87"/>
      <c r="AB846" s="86"/>
      <c r="AC846" s="87"/>
    </row>
    <row x14ac:dyDescent="0.25" r="847" customHeight="1" ht="17.45">
      <c r="A847" s="243">
        <f>A846</f>
        <v>25569.375</v>
      </c>
      <c r="B847" s="190" t="s">
        <v>155</v>
      </c>
      <c r="C847" s="191">
        <f>SUM(C801:C846)</f>
      </c>
      <c r="D847" s="191">
        <f>SUM(D801:D846)</f>
      </c>
      <c r="E847" s="191">
        <f>SUM(E801:E846)</f>
      </c>
      <c r="F847" s="191">
        <f>SUM(F801:F846)</f>
      </c>
      <c r="G847" s="191">
        <f>SUM(G801:G846)</f>
      </c>
      <c r="H847" s="191"/>
      <c r="I847" s="191">
        <f>SUM(I801:I846)</f>
      </c>
      <c r="J847" s="191">
        <f>SUM(J801:J846)</f>
      </c>
      <c r="K847" s="191">
        <f>SUM(K801:K846)</f>
      </c>
      <c r="L847" s="229"/>
      <c r="M847" s="87"/>
      <c r="N847" s="87"/>
      <c r="O847" s="87"/>
      <c r="P847" s="87"/>
      <c r="Q847" s="87"/>
      <c r="R847" s="87"/>
      <c r="S847" s="87"/>
      <c r="T847" s="87"/>
      <c r="U847" s="175"/>
      <c r="V847" s="87"/>
      <c r="W847" s="87"/>
      <c r="X847" s="87"/>
      <c r="Y847" s="87"/>
      <c r="Z847" s="87"/>
      <c r="AA847" s="87"/>
      <c r="AB847" s="86"/>
      <c r="AC847" s="87"/>
    </row>
    <row x14ac:dyDescent="0.25" r="848" customHeight="1" ht="17.45">
      <c r="A848" s="235">
        <f>A847</f>
        <v>25569.375</v>
      </c>
      <c r="B848" s="186" t="s">
        <v>113</v>
      </c>
      <c r="C848" s="180"/>
      <c r="D848" s="180">
        <v>44</v>
      </c>
      <c r="E848" s="180">
        <v>55</v>
      </c>
      <c r="F848" s="180"/>
      <c r="G848" s="180">
        <f>SUM(C848:F848)</f>
      </c>
      <c r="H848" s="125">
        <v>6500</v>
      </c>
      <c r="I848" s="125">
        <f>G848*H848</f>
      </c>
      <c r="J848" s="185"/>
      <c r="K848" s="125">
        <f>SUM(I848:J848)</f>
      </c>
      <c r="L848" s="229"/>
      <c r="M848" s="87"/>
      <c r="N848" s="87"/>
      <c r="O848" s="87"/>
      <c r="P848" s="87"/>
      <c r="Q848" s="87"/>
      <c r="R848" s="87"/>
      <c r="S848" s="87"/>
      <c r="T848" s="87"/>
      <c r="U848" s="175"/>
      <c r="V848" s="87"/>
      <c r="W848" s="87"/>
      <c r="X848" s="87"/>
      <c r="Y848" s="87"/>
      <c r="Z848" s="87"/>
      <c r="AA848" s="87"/>
      <c r="AB848" s="86"/>
      <c r="AC848" s="87"/>
    </row>
    <row x14ac:dyDescent="0.25" r="849" customHeight="1" ht="17.45">
      <c r="A849" s="235">
        <f>A848</f>
        <v>25569.375</v>
      </c>
      <c r="B849" s="186" t="s">
        <v>156</v>
      </c>
      <c r="C849" s="180"/>
      <c r="D849" s="180">
        <v>8</v>
      </c>
      <c r="E849" s="180">
        <v>7</v>
      </c>
      <c r="F849" s="180"/>
      <c r="G849" s="180">
        <f>SUM(C849:F849)</f>
      </c>
      <c r="H849" s="125">
        <v>6500</v>
      </c>
      <c r="I849" s="125">
        <f>G849*H849</f>
      </c>
      <c r="J849" s="185"/>
      <c r="K849" s="125">
        <f>SUM(I849:J849)</f>
      </c>
      <c r="L849" s="229"/>
      <c r="M849" s="87"/>
      <c r="N849" s="87"/>
      <c r="O849" s="87"/>
      <c r="P849" s="87"/>
      <c r="Q849" s="87"/>
      <c r="R849" s="87"/>
      <c r="S849" s="87"/>
      <c r="T849" s="87"/>
      <c r="U849" s="175"/>
      <c r="V849" s="87"/>
      <c r="W849" s="87"/>
      <c r="X849" s="87"/>
      <c r="Y849" s="87"/>
      <c r="Z849" s="87"/>
      <c r="AA849" s="87"/>
      <c r="AB849" s="86"/>
      <c r="AC849" s="87"/>
    </row>
    <row x14ac:dyDescent="0.25" r="850" customHeight="1" ht="17.45">
      <c r="A850" s="235">
        <f>A849</f>
        <v>25569.375</v>
      </c>
      <c r="B850" s="186" t="s">
        <v>112</v>
      </c>
      <c r="C850" s="180"/>
      <c r="D850" s="180">
        <v>9</v>
      </c>
      <c r="E850" s="180">
        <v>11</v>
      </c>
      <c r="F850" s="180"/>
      <c r="G850" s="180">
        <f>SUM(C850:F850)</f>
      </c>
      <c r="H850" s="125">
        <v>6900</v>
      </c>
      <c r="I850" s="125">
        <f>G850*H850</f>
      </c>
      <c r="J850" s="185"/>
      <c r="K850" s="125">
        <f>SUM(I850:J850)</f>
      </c>
      <c r="L850" s="229"/>
      <c r="M850" s="87"/>
      <c r="N850" s="87"/>
      <c r="O850" s="87"/>
      <c r="P850" s="87"/>
      <c r="Q850" s="87"/>
      <c r="R850" s="87"/>
      <c r="S850" s="87"/>
      <c r="T850" s="87"/>
      <c r="U850" s="175"/>
      <c r="V850" s="87"/>
      <c r="W850" s="87"/>
      <c r="X850" s="87"/>
      <c r="Y850" s="87"/>
      <c r="Z850" s="87"/>
      <c r="AA850" s="87"/>
      <c r="AB850" s="86"/>
      <c r="AC850" s="87"/>
    </row>
    <row x14ac:dyDescent="0.25" r="851" customHeight="1" ht="17.45">
      <c r="A851" s="235">
        <f>A850</f>
        <v>25569.375</v>
      </c>
      <c r="B851" s="179"/>
      <c r="C851" s="180"/>
      <c r="D851" s="180"/>
      <c r="E851" s="180"/>
      <c r="F851" s="180"/>
      <c r="G851" s="180">
        <f>SUM(C851:F851)</f>
      </c>
      <c r="H851" s="125"/>
      <c r="I851" s="125">
        <f>G851*H851</f>
      </c>
      <c r="J851" s="185"/>
      <c r="K851" s="125">
        <f>SUM(I851:J851)</f>
      </c>
      <c r="L851" s="229"/>
      <c r="M851" s="87"/>
      <c r="N851" s="87"/>
      <c r="O851" s="87"/>
      <c r="P851" s="87"/>
      <c r="Q851" s="87"/>
      <c r="R851" s="87"/>
      <c r="S851" s="87"/>
      <c r="T851" s="87"/>
      <c r="U851" s="175"/>
      <c r="V851" s="87"/>
      <c r="W851" s="87"/>
      <c r="X851" s="87"/>
      <c r="Y851" s="87"/>
      <c r="Z851" s="87"/>
      <c r="AA851" s="87"/>
      <c r="AB851" s="86"/>
      <c r="AC851" s="87"/>
    </row>
    <row x14ac:dyDescent="0.25" r="852" customHeight="1" ht="17.45">
      <c r="A852" s="235">
        <f>A851</f>
        <v>25569.375</v>
      </c>
      <c r="B852" s="179"/>
      <c r="C852" s="180"/>
      <c r="D852" s="180"/>
      <c r="E852" s="180"/>
      <c r="F852" s="180"/>
      <c r="G852" s="180">
        <f>SUM(C852:F852)</f>
      </c>
      <c r="H852" s="125"/>
      <c r="I852" s="125">
        <f>G852*H852</f>
      </c>
      <c r="J852" s="185"/>
      <c r="K852" s="125">
        <f>SUM(I852:J852)</f>
      </c>
      <c r="L852" s="229"/>
      <c r="M852" s="87"/>
      <c r="N852" s="87"/>
      <c r="O852" s="87"/>
      <c r="P852" s="87"/>
      <c r="Q852" s="87"/>
      <c r="R852" s="87"/>
      <c r="S852" s="87"/>
      <c r="T852" s="87"/>
      <c r="U852" s="175"/>
      <c r="V852" s="87"/>
      <c r="W852" s="87"/>
      <c r="X852" s="87"/>
      <c r="Y852" s="87"/>
      <c r="Z852" s="87"/>
      <c r="AA852" s="87"/>
      <c r="AB852" s="86"/>
      <c r="AC852" s="87"/>
    </row>
    <row x14ac:dyDescent="0.25" r="853" customHeight="1" ht="17.45">
      <c r="A853" s="235">
        <f>A852</f>
        <v>25569.375</v>
      </c>
      <c r="B853" s="179"/>
      <c r="C853" s="180"/>
      <c r="D853" s="180"/>
      <c r="E853" s="180"/>
      <c r="F853" s="180"/>
      <c r="G853" s="180">
        <f>SUM(C853:F853)</f>
      </c>
      <c r="H853" s="125"/>
      <c r="I853" s="125">
        <f>G853*H853</f>
      </c>
      <c r="J853" s="185"/>
      <c r="K853" s="125">
        <f>SUM(I853:J853)</f>
      </c>
      <c r="L853" s="229"/>
      <c r="M853" s="87"/>
      <c r="N853" s="87"/>
      <c r="O853" s="87"/>
      <c r="P853" s="87"/>
      <c r="Q853" s="87"/>
      <c r="R853" s="87"/>
      <c r="S853" s="87"/>
      <c r="T853" s="87"/>
      <c r="U853" s="175"/>
      <c r="V853" s="87"/>
      <c r="W853" s="87"/>
      <c r="X853" s="87"/>
      <c r="Y853" s="87"/>
      <c r="Z853" s="87"/>
      <c r="AA853" s="87"/>
      <c r="AB853" s="86"/>
      <c r="AC853" s="87"/>
    </row>
    <row x14ac:dyDescent="0.25" r="854" customHeight="1" ht="17.45">
      <c r="A854" s="235">
        <f>A853</f>
        <v>25569.375</v>
      </c>
      <c r="B854" s="179"/>
      <c r="C854" s="180"/>
      <c r="D854" s="180"/>
      <c r="E854" s="180"/>
      <c r="F854" s="180"/>
      <c r="G854" s="180">
        <f>SUM(C854:F854)</f>
      </c>
      <c r="H854" s="125"/>
      <c r="I854" s="125">
        <f>G854*H854</f>
      </c>
      <c r="J854" s="185"/>
      <c r="K854" s="125">
        <f>SUM(I854:J854)</f>
      </c>
      <c r="L854" s="229"/>
      <c r="M854" s="87"/>
      <c r="N854" s="87"/>
      <c r="O854" s="87"/>
      <c r="P854" s="87"/>
      <c r="Q854" s="87"/>
      <c r="R854" s="87"/>
      <c r="S854" s="87"/>
      <c r="T854" s="87"/>
      <c r="U854" s="175"/>
      <c r="V854" s="87"/>
      <c r="W854" s="87"/>
      <c r="X854" s="87"/>
      <c r="Y854" s="87"/>
      <c r="Z854" s="87"/>
      <c r="AA854" s="87"/>
      <c r="AB854" s="86"/>
      <c r="AC854" s="87"/>
    </row>
    <row x14ac:dyDescent="0.25" r="855" customHeight="1" ht="17.45">
      <c r="A855" s="235">
        <f>A854</f>
        <v>25569.375</v>
      </c>
      <c r="B855" s="179"/>
      <c r="C855" s="180"/>
      <c r="D855" s="180"/>
      <c r="E855" s="180"/>
      <c r="F855" s="180"/>
      <c r="G855" s="180">
        <f>SUM(C855:F855)</f>
      </c>
      <c r="H855" s="125"/>
      <c r="I855" s="125">
        <f>G855*H855</f>
      </c>
      <c r="J855" s="185"/>
      <c r="K855" s="125">
        <f>SUM(I855:J855)</f>
      </c>
      <c r="L855" s="229"/>
      <c r="M855" s="87"/>
      <c r="N855" s="87"/>
      <c r="O855" s="87"/>
      <c r="P855" s="87"/>
      <c r="Q855" s="87"/>
      <c r="R855" s="87"/>
      <c r="S855" s="87"/>
      <c r="T855" s="87"/>
      <c r="U855" s="175"/>
      <c r="V855" s="87"/>
      <c r="W855" s="87"/>
      <c r="X855" s="87"/>
      <c r="Y855" s="87"/>
      <c r="Z855" s="87"/>
      <c r="AA855" s="87"/>
      <c r="AB855" s="86"/>
      <c r="AC855" s="87"/>
    </row>
    <row x14ac:dyDescent="0.25" r="856" customHeight="1" ht="17.45">
      <c r="A856" s="243">
        <f>A855</f>
        <v>25569.375</v>
      </c>
      <c r="B856" s="190" t="s">
        <v>157</v>
      </c>
      <c r="C856" s="191">
        <f>SUM(C848:C855)</f>
      </c>
      <c r="D856" s="191">
        <f>SUM(D848:D855)</f>
      </c>
      <c r="E856" s="191">
        <f>SUM(E848:E855)</f>
      </c>
      <c r="F856" s="191">
        <f>SUM(F848:F855)</f>
      </c>
      <c r="G856" s="191">
        <f>SUM(G848:G855)</f>
      </c>
      <c r="H856" s="201"/>
      <c r="I856" s="201">
        <f>SUM(I848:I855)</f>
      </c>
      <c r="J856" s="201"/>
      <c r="K856" s="202">
        <f>SUM(K848:K855)</f>
      </c>
      <c r="L856" s="229"/>
      <c r="M856" s="87"/>
      <c r="N856" s="87"/>
      <c r="O856" s="87"/>
      <c r="P856" s="87"/>
      <c r="Q856" s="87"/>
      <c r="R856" s="87"/>
      <c r="S856" s="87"/>
      <c r="T856" s="87"/>
      <c r="U856" s="175"/>
      <c r="V856" s="87"/>
      <c r="W856" s="87"/>
      <c r="X856" s="87"/>
      <c r="Y856" s="87"/>
      <c r="Z856" s="87"/>
      <c r="AA856" s="87"/>
      <c r="AB856" s="86"/>
      <c r="AC856" s="87"/>
    </row>
    <row x14ac:dyDescent="0.25" r="857" customHeight="1" ht="17.25" hidden="1">
      <c r="A857" s="226" t="s">
        <v>128</v>
      </c>
      <c r="B857" s="173" t="s">
        <v>2</v>
      </c>
      <c r="C857" s="174" t="s">
        <v>129</v>
      </c>
      <c r="D857" s="174" t="s">
        <v>130</v>
      </c>
      <c r="E857" s="174" t="s">
        <v>131</v>
      </c>
      <c r="F857" s="174" t="s">
        <v>132</v>
      </c>
      <c r="G857" s="174" t="s">
        <v>133</v>
      </c>
      <c r="H857" s="174" t="s">
        <v>7</v>
      </c>
      <c r="I857" s="174" t="s">
        <v>134</v>
      </c>
      <c r="J857" s="174" t="s">
        <v>90</v>
      </c>
      <c r="K857" s="174" t="s">
        <v>135</v>
      </c>
      <c r="L857" s="229"/>
      <c r="M857" s="87"/>
      <c r="N857" s="87"/>
      <c r="O857" s="87"/>
      <c r="P857" s="87"/>
      <c r="Q857" s="87"/>
      <c r="R857" s="87"/>
      <c r="S857" s="87"/>
      <c r="T857" s="87"/>
      <c r="U857" s="175"/>
      <c r="V857" s="87"/>
      <c r="W857" s="87"/>
      <c r="X857" s="87"/>
      <c r="Y857" s="87"/>
      <c r="Z857" s="87"/>
      <c r="AA857" s="87"/>
      <c r="AB857" s="86"/>
      <c r="AC857" s="87"/>
    </row>
    <row x14ac:dyDescent="0.25" r="858" customHeight="1" ht="17.45">
      <c r="A858" s="235">
        <f>A856+1</f>
        <v>25569.375</v>
      </c>
      <c r="B858" s="179" t="s">
        <v>46</v>
      </c>
      <c r="C858" s="183" t="s">
        <v>14</v>
      </c>
      <c r="D858" s="180">
        <v>0</v>
      </c>
      <c r="E858" s="180"/>
      <c r="F858" s="180"/>
      <c r="G858" s="180">
        <f>SUM(C858:F858)</f>
      </c>
      <c r="H858" s="237">
        <v>5500</v>
      </c>
      <c r="I858" s="125">
        <f>G858*H858</f>
      </c>
      <c r="J858" s="125">
        <f>I858*0.1</f>
      </c>
      <c r="K858" s="125">
        <f>SUM(I858:J858)</f>
      </c>
      <c r="L858" s="229"/>
      <c r="M858" s="87"/>
      <c r="N858" s="87"/>
      <c r="O858" s="87"/>
      <c r="P858" s="87"/>
      <c r="Q858" s="87"/>
      <c r="R858" s="87"/>
      <c r="S858" s="87"/>
      <c r="T858" s="87"/>
      <c r="U858" s="175"/>
      <c r="V858" s="87"/>
      <c r="W858" s="87"/>
      <c r="X858" s="87"/>
      <c r="Y858" s="87"/>
      <c r="Z858" s="87"/>
      <c r="AA858" s="87"/>
      <c r="AB858" s="86"/>
      <c r="AC858" s="87"/>
    </row>
    <row x14ac:dyDescent="0.25" r="859" customHeight="1" ht="17.45">
      <c r="A859" s="235">
        <f>A858</f>
        <v>25569.375</v>
      </c>
      <c r="B859" s="179" t="s">
        <v>137</v>
      </c>
      <c r="C859" s="180"/>
      <c r="D859" s="180">
        <v>16</v>
      </c>
      <c r="E859" s="180"/>
      <c r="F859" s="180"/>
      <c r="G859" s="180">
        <f>SUM(C859:F859)</f>
      </c>
      <c r="H859" s="237">
        <v>4500</v>
      </c>
      <c r="I859" s="125">
        <f>G859*H859</f>
      </c>
      <c r="J859" s="125">
        <f>I859*0.1</f>
      </c>
      <c r="K859" s="125">
        <f>SUM(I859:J859)</f>
      </c>
      <c r="L859" s="229"/>
      <c r="M859" s="87"/>
      <c r="N859" s="87"/>
      <c r="O859" s="87"/>
      <c r="P859" s="87"/>
      <c r="Q859" s="87"/>
      <c r="R859" s="87"/>
      <c r="S859" s="87"/>
      <c r="T859" s="87"/>
      <c r="U859" s="175"/>
      <c r="V859" s="87"/>
      <c r="W859" s="87"/>
      <c r="X859" s="87"/>
      <c r="Y859" s="87"/>
      <c r="Z859" s="87"/>
      <c r="AA859" s="87"/>
      <c r="AB859" s="86"/>
      <c r="AC859" s="87"/>
    </row>
    <row x14ac:dyDescent="0.25" r="860" customHeight="1" ht="17.45">
      <c r="A860" s="235">
        <f>A859</f>
        <v>25569.375</v>
      </c>
      <c r="B860" s="179" t="s">
        <v>178</v>
      </c>
      <c r="C860" s="180"/>
      <c r="D860" s="180">
        <v>0</v>
      </c>
      <c r="E860" s="180"/>
      <c r="F860" s="180"/>
      <c r="G860" s="180">
        <f>SUBTOTAL(9,C860:F860)</f>
      </c>
      <c r="H860" s="182">
        <v>5000</v>
      </c>
      <c r="I860" s="125">
        <f>G860*H860</f>
      </c>
      <c r="J860" s="125">
        <f>I860*0.1</f>
      </c>
      <c r="K860" s="125">
        <f>SUM(I860:J860)</f>
      </c>
      <c r="L860" s="229"/>
      <c r="M860" s="87"/>
      <c r="N860" s="87"/>
      <c r="O860" s="87"/>
      <c r="P860" s="87"/>
      <c r="Q860" s="87"/>
      <c r="R860" s="87"/>
      <c r="S860" s="87"/>
      <c r="T860" s="87"/>
      <c r="U860" s="175"/>
      <c r="V860" s="87"/>
      <c r="W860" s="87"/>
      <c r="X860" s="87"/>
      <c r="Y860" s="87"/>
      <c r="Z860" s="87"/>
      <c r="AA860" s="87"/>
      <c r="AB860" s="86"/>
      <c r="AC860" s="87"/>
    </row>
    <row x14ac:dyDescent="0.25" r="861" customHeight="1" ht="17.45">
      <c r="A861" s="235">
        <f>A860</f>
        <v>25569.375</v>
      </c>
      <c r="B861" s="179" t="s">
        <v>13</v>
      </c>
      <c r="C861" s="180"/>
      <c r="D861" s="180"/>
      <c r="E861" s="180"/>
      <c r="F861" s="180"/>
      <c r="G861" s="180">
        <f>SUM(C861:F861)</f>
      </c>
      <c r="H861" s="125">
        <v>6000</v>
      </c>
      <c r="I861" s="125">
        <f>G861*H861</f>
      </c>
      <c r="J861" s="125">
        <f>I861*0.1</f>
      </c>
      <c r="K861" s="125">
        <f>SUM(I861:J861)</f>
      </c>
      <c r="L861" s="229"/>
      <c r="M861" s="87"/>
      <c r="N861" s="87"/>
      <c r="O861" s="87"/>
      <c r="P861" s="87"/>
      <c r="Q861" s="87"/>
      <c r="R861" s="87"/>
      <c r="S861" s="87"/>
      <c r="T861" s="87"/>
      <c r="U861" s="175"/>
      <c r="V861" s="87"/>
      <c r="W861" s="87"/>
      <c r="X861" s="87"/>
      <c r="Y861" s="87"/>
      <c r="Z861" s="87"/>
      <c r="AA861" s="87"/>
      <c r="AB861" s="86"/>
      <c r="AC861" s="87"/>
    </row>
    <row x14ac:dyDescent="0.25" r="862" customHeight="1" ht="17.45">
      <c r="A862" s="235">
        <f>A861</f>
        <v>25569.375</v>
      </c>
      <c r="B862" s="179" t="s">
        <v>58</v>
      </c>
      <c r="C862" s="183" t="s">
        <v>14</v>
      </c>
      <c r="D862" s="180">
        <v>7</v>
      </c>
      <c r="E862" s="180"/>
      <c r="F862" s="180"/>
      <c r="G862" s="180">
        <f>SUM(C862:F862)</f>
      </c>
      <c r="H862" s="182">
        <v>5500</v>
      </c>
      <c r="I862" s="125">
        <f>G862*H862</f>
      </c>
      <c r="J862" s="125">
        <f>I862*0.1</f>
      </c>
      <c r="K862" s="125">
        <f>SUM(I862:J862)</f>
      </c>
      <c r="L862" s="229"/>
      <c r="M862" s="87"/>
      <c r="N862" s="87"/>
      <c r="O862" s="87"/>
      <c r="P862" s="87"/>
      <c r="Q862" s="87"/>
      <c r="R862" s="87"/>
      <c r="S862" s="87"/>
      <c r="T862" s="87"/>
      <c r="U862" s="175"/>
      <c r="V862" s="87"/>
      <c r="W862" s="87"/>
      <c r="X862" s="87"/>
      <c r="Y862" s="87"/>
      <c r="Z862" s="87"/>
      <c r="AA862" s="87"/>
      <c r="AB862" s="86"/>
      <c r="AC862" s="87"/>
    </row>
    <row x14ac:dyDescent="0.25" r="863" customHeight="1" ht="17.45">
      <c r="A863" s="235">
        <f>A862</f>
        <v>25569.375</v>
      </c>
      <c r="B863" s="179" t="s">
        <v>147</v>
      </c>
      <c r="C863" s="183">
        <v>10</v>
      </c>
      <c r="D863" s="180">
        <v>6</v>
      </c>
      <c r="E863" s="180"/>
      <c r="F863" s="180"/>
      <c r="G863" s="180">
        <f>SUM(C863:F863)</f>
      </c>
      <c r="H863" s="125">
        <v>5000</v>
      </c>
      <c r="I863" s="125">
        <f>G863*H863</f>
      </c>
      <c r="J863" s="125">
        <f>I863*0.1</f>
      </c>
      <c r="K863" s="125">
        <f>SUM(I863:J863)</f>
      </c>
      <c r="L863" s="229"/>
      <c r="M863" s="87"/>
      <c r="N863" s="87"/>
      <c r="O863" s="87"/>
      <c r="P863" s="87"/>
      <c r="Q863" s="87"/>
      <c r="R863" s="87"/>
      <c r="S863" s="87"/>
      <c r="T863" s="87"/>
      <c r="U863" s="175"/>
      <c r="V863" s="87"/>
      <c r="W863" s="87"/>
      <c r="X863" s="87"/>
      <c r="Y863" s="87"/>
      <c r="Z863" s="87"/>
      <c r="AA863" s="87"/>
      <c r="AB863" s="86"/>
      <c r="AC863" s="87"/>
    </row>
    <row x14ac:dyDescent="0.25" r="864" customHeight="1" ht="17.45">
      <c r="A864" s="235">
        <f>A863</f>
        <v>25569.375</v>
      </c>
      <c r="B864" s="179" t="s">
        <v>27</v>
      </c>
      <c r="C864" s="180"/>
      <c r="D864" s="180"/>
      <c r="E864" s="180"/>
      <c r="F864" s="180"/>
      <c r="G864" s="180">
        <f>SUM(C864:F864)</f>
      </c>
      <c r="H864" s="125">
        <v>5500</v>
      </c>
      <c r="I864" s="125">
        <f>G864*H864</f>
      </c>
      <c r="J864" s="125">
        <f>I864*0.1</f>
      </c>
      <c r="K864" s="125">
        <f>SUM(I864:J864)</f>
      </c>
      <c r="L864" s="229"/>
      <c r="M864" s="87"/>
      <c r="N864" s="87"/>
      <c r="O864" s="87"/>
      <c r="P864" s="87"/>
      <c r="Q864" s="87"/>
      <c r="R864" s="87"/>
      <c r="S864" s="87"/>
      <c r="T864" s="87"/>
      <c r="U864" s="175"/>
      <c r="V864" s="87"/>
      <c r="W864" s="87"/>
      <c r="X864" s="87"/>
      <c r="Y864" s="87"/>
      <c r="Z864" s="87"/>
      <c r="AA864" s="87"/>
      <c r="AB864" s="86"/>
      <c r="AC864" s="87"/>
    </row>
    <row x14ac:dyDescent="0.25" r="865" customHeight="1" ht="17.45">
      <c r="A865" s="235">
        <f>A864</f>
        <v>25569.375</v>
      </c>
      <c r="B865" s="179" t="s">
        <v>20</v>
      </c>
      <c r="C865" s="180"/>
      <c r="D865" s="180"/>
      <c r="E865" s="180"/>
      <c r="F865" s="180"/>
      <c r="G865" s="180">
        <f>SUM(C865:F865)</f>
      </c>
      <c r="H865" s="237">
        <v>5500</v>
      </c>
      <c r="I865" s="125">
        <f>G865*H865</f>
      </c>
      <c r="J865" s="125">
        <f>I865*0.1</f>
      </c>
      <c r="K865" s="125">
        <f>SUM(I865:J865)</f>
      </c>
      <c r="L865" s="229"/>
      <c r="M865" s="87"/>
      <c r="N865" s="87"/>
      <c r="O865" s="87"/>
      <c r="P865" s="87"/>
      <c r="Q865" s="87"/>
      <c r="R865" s="87"/>
      <c r="S865" s="87"/>
      <c r="T865" s="87"/>
      <c r="U865" s="175"/>
      <c r="V865" s="87"/>
      <c r="W865" s="87"/>
      <c r="X865" s="87"/>
      <c r="Y865" s="87"/>
      <c r="Z865" s="87"/>
      <c r="AA865" s="87"/>
      <c r="AB865" s="86"/>
      <c r="AC865" s="87"/>
    </row>
    <row x14ac:dyDescent="0.25" r="866" customHeight="1" ht="17.45">
      <c r="A866" s="235">
        <f>A865</f>
        <v>25569.375</v>
      </c>
      <c r="B866" s="179" t="s">
        <v>31</v>
      </c>
      <c r="C866" s="180"/>
      <c r="D866" s="180"/>
      <c r="E866" s="180"/>
      <c r="F866" s="180"/>
      <c r="G866" s="180">
        <f>SUM(C866:F866)</f>
      </c>
      <c r="H866" s="125">
        <v>6000</v>
      </c>
      <c r="I866" s="125">
        <f>G866*H866</f>
      </c>
      <c r="J866" s="125">
        <f>I866*0.1</f>
      </c>
      <c r="K866" s="125">
        <f>SUM(I866:J866)</f>
      </c>
      <c r="L866" s="229"/>
      <c r="M866" s="87"/>
      <c r="N866" s="87"/>
      <c r="O866" s="87"/>
      <c r="P866" s="87"/>
      <c r="Q866" s="87"/>
      <c r="R866" s="87"/>
      <c r="S866" s="87"/>
      <c r="T866" s="87"/>
      <c r="U866" s="175"/>
      <c r="V866" s="87"/>
      <c r="W866" s="87"/>
      <c r="X866" s="87"/>
      <c r="Y866" s="87"/>
      <c r="Z866" s="87"/>
      <c r="AA866" s="87"/>
      <c r="AB866" s="86"/>
      <c r="AC866" s="87"/>
    </row>
    <row x14ac:dyDescent="0.25" r="867" customHeight="1" ht="17.45">
      <c r="A867" s="235">
        <f>A866</f>
        <v>25569.375</v>
      </c>
      <c r="B867" s="179" t="s">
        <v>71</v>
      </c>
      <c r="C867" s="180"/>
      <c r="D867" s="180"/>
      <c r="E867" s="180"/>
      <c r="F867" s="180"/>
      <c r="G867" s="180">
        <f>SUM(C867:F867)</f>
      </c>
      <c r="H867" s="125">
        <v>6000</v>
      </c>
      <c r="I867" s="125">
        <f>G867*H867</f>
      </c>
      <c r="J867" s="125">
        <f>I867*0.1</f>
      </c>
      <c r="K867" s="125">
        <f>SUM(I867:J867)</f>
      </c>
      <c r="L867" s="229"/>
      <c r="M867" s="87"/>
      <c r="N867" s="87"/>
      <c r="O867" s="87"/>
      <c r="P867" s="87"/>
      <c r="Q867" s="87"/>
      <c r="R867" s="87"/>
      <c r="S867" s="87"/>
      <c r="T867" s="87"/>
      <c r="U867" s="175"/>
      <c r="V867" s="87"/>
      <c r="W867" s="87"/>
      <c r="X867" s="87"/>
      <c r="Y867" s="87"/>
      <c r="Z867" s="87"/>
      <c r="AA867" s="87"/>
      <c r="AB867" s="86"/>
      <c r="AC867" s="87"/>
    </row>
    <row x14ac:dyDescent="0.25" r="868" customHeight="1" ht="17.45">
      <c r="A868" s="235">
        <f>A867</f>
        <v>25569.375</v>
      </c>
      <c r="B868" s="184" t="s">
        <v>49</v>
      </c>
      <c r="C868" s="180"/>
      <c r="D868" s="180">
        <v>8</v>
      </c>
      <c r="E868" s="180"/>
      <c r="F868" s="180"/>
      <c r="G868" s="180">
        <f>SUM(C868:F868)</f>
      </c>
      <c r="H868" s="182">
        <v>6000</v>
      </c>
      <c r="I868" s="125">
        <f>G868*H868</f>
      </c>
      <c r="J868" s="125">
        <f>I868*0.1</f>
      </c>
      <c r="K868" s="125">
        <f>SUM(I868:J868)</f>
      </c>
      <c r="L868" s="229"/>
      <c r="M868" s="87"/>
      <c r="N868" s="87"/>
      <c r="O868" s="87"/>
      <c r="P868" s="87"/>
      <c r="Q868" s="87"/>
      <c r="R868" s="87"/>
      <c r="S868" s="87"/>
      <c r="T868" s="87"/>
      <c r="U868" s="175"/>
      <c r="V868" s="87"/>
      <c r="W868" s="87"/>
      <c r="X868" s="87"/>
      <c r="Y868" s="87"/>
      <c r="Z868" s="87"/>
      <c r="AA868" s="87"/>
      <c r="AB868" s="86"/>
      <c r="AC868" s="87"/>
    </row>
    <row x14ac:dyDescent="0.25" r="869" customHeight="1" ht="17.45">
      <c r="A869" s="235">
        <f>A868</f>
        <v>25569.375</v>
      </c>
      <c r="B869" s="179" t="s">
        <v>9</v>
      </c>
      <c r="C869" s="180"/>
      <c r="D869" s="180">
        <v>5</v>
      </c>
      <c r="E869" s="180"/>
      <c r="F869" s="180"/>
      <c r="G869" s="180">
        <f>SUM(C869:F869)</f>
      </c>
      <c r="H869" s="125">
        <v>6000</v>
      </c>
      <c r="I869" s="125">
        <f>G869*H869</f>
      </c>
      <c r="J869" s="125">
        <f>I869*0.1</f>
      </c>
      <c r="K869" s="125">
        <f>SUM(I869:J869)</f>
      </c>
      <c r="L869" s="229"/>
      <c r="M869" s="87"/>
      <c r="N869" s="87"/>
      <c r="O869" s="87"/>
      <c r="P869" s="87"/>
      <c r="Q869" s="87"/>
      <c r="R869" s="87"/>
      <c r="S869" s="87"/>
      <c r="T869" s="87"/>
      <c r="U869" s="175"/>
      <c r="V869" s="87"/>
      <c r="W869" s="87"/>
      <c r="X869" s="87"/>
      <c r="Y869" s="87"/>
      <c r="Z869" s="87"/>
      <c r="AA869" s="87"/>
      <c r="AB869" s="86"/>
      <c r="AC869" s="87"/>
    </row>
    <row x14ac:dyDescent="0.25" r="870" customHeight="1" ht="17.45">
      <c r="A870" s="235">
        <f>A869</f>
        <v>25569.375</v>
      </c>
      <c r="B870" s="179" t="s">
        <v>78</v>
      </c>
      <c r="C870" s="180"/>
      <c r="D870" s="180"/>
      <c r="E870" s="180"/>
      <c r="F870" s="180"/>
      <c r="G870" s="180">
        <f>SUM(C870:F870)</f>
      </c>
      <c r="H870" s="125">
        <v>6500</v>
      </c>
      <c r="I870" s="125">
        <f>G870*H870</f>
      </c>
      <c r="J870" s="125">
        <f>I870*0.1</f>
      </c>
      <c r="K870" s="125">
        <f>SUM(I870:J870)</f>
      </c>
      <c r="L870" s="229"/>
      <c r="M870" s="87"/>
      <c r="N870" s="87"/>
      <c r="O870" s="87"/>
      <c r="P870" s="87"/>
      <c r="Q870" s="87"/>
      <c r="R870" s="87"/>
      <c r="S870" s="87"/>
      <c r="T870" s="87"/>
      <c r="U870" s="175"/>
      <c r="V870" s="87"/>
      <c r="W870" s="87"/>
      <c r="X870" s="87"/>
      <c r="Y870" s="87"/>
      <c r="Z870" s="87"/>
      <c r="AA870" s="87"/>
      <c r="AB870" s="86"/>
      <c r="AC870" s="87"/>
    </row>
    <row x14ac:dyDescent="0.25" r="871" customHeight="1" ht="17.45">
      <c r="A871" s="235">
        <f>A870</f>
        <v>25569.375</v>
      </c>
      <c r="B871" s="179" t="s">
        <v>55</v>
      </c>
      <c r="C871" s="180"/>
      <c r="D871" s="180"/>
      <c r="E871" s="180"/>
      <c r="F871" s="180"/>
      <c r="G871" s="180">
        <f>SUM(C871:F871)</f>
      </c>
      <c r="H871" s="125">
        <v>6500</v>
      </c>
      <c r="I871" s="125">
        <f>G871*H871</f>
      </c>
      <c r="J871" s="125">
        <f>I871*0.1</f>
      </c>
      <c r="K871" s="125">
        <f>SUM(I871:J871)</f>
      </c>
      <c r="L871" s="229"/>
      <c r="M871" s="87"/>
      <c r="N871" s="87"/>
      <c r="O871" s="87"/>
      <c r="P871" s="87"/>
      <c r="Q871" s="87"/>
      <c r="R871" s="87"/>
      <c r="S871" s="87"/>
      <c r="T871" s="87"/>
      <c r="U871" s="175"/>
      <c r="V871" s="87"/>
      <c r="W871" s="87"/>
      <c r="X871" s="87"/>
      <c r="Y871" s="87"/>
      <c r="Z871" s="87"/>
      <c r="AA871" s="87"/>
      <c r="AB871" s="86"/>
      <c r="AC871" s="87"/>
    </row>
    <row x14ac:dyDescent="0.25" r="872" customHeight="1" ht="17.45">
      <c r="A872" s="235">
        <f>A871</f>
        <v>25569.375</v>
      </c>
      <c r="B872" s="179" t="s">
        <v>80</v>
      </c>
      <c r="C872" s="180"/>
      <c r="D872" s="180">
        <v>23</v>
      </c>
      <c r="E872" s="180"/>
      <c r="F872" s="180"/>
      <c r="G872" s="180">
        <f>SUM(C872:F872)</f>
      </c>
      <c r="H872" s="125">
        <v>6000</v>
      </c>
      <c r="I872" s="125">
        <f>G872*H872</f>
      </c>
      <c r="J872" s="185"/>
      <c r="K872" s="125">
        <f>SUM(I872:J872)</f>
      </c>
      <c r="L872" s="229"/>
      <c r="M872" s="87"/>
      <c r="N872" s="87"/>
      <c r="O872" s="87"/>
      <c r="P872" s="87"/>
      <c r="Q872" s="87"/>
      <c r="R872" s="87"/>
      <c r="S872" s="87"/>
      <c r="T872" s="87"/>
      <c r="U872" s="175"/>
      <c r="V872" s="87"/>
      <c r="W872" s="87"/>
      <c r="X872" s="87"/>
      <c r="Y872" s="87"/>
      <c r="Z872" s="87"/>
      <c r="AA872" s="87"/>
      <c r="AB872" s="86"/>
      <c r="AC872" s="87"/>
    </row>
    <row x14ac:dyDescent="0.25" r="873" customHeight="1" ht="17.45">
      <c r="A873" s="235">
        <f>A872</f>
        <v>25569.375</v>
      </c>
      <c r="B873" s="179" t="s">
        <v>67</v>
      </c>
      <c r="C873" s="180"/>
      <c r="D873" s="180">
        <v>7</v>
      </c>
      <c r="E873" s="180"/>
      <c r="F873" s="180"/>
      <c r="G873" s="180">
        <f>SUM(C873:F873)</f>
      </c>
      <c r="H873" s="182">
        <v>5500</v>
      </c>
      <c r="I873" s="125">
        <f>G873*H873</f>
      </c>
      <c r="J873" s="125">
        <f>I873*0.1</f>
      </c>
      <c r="K873" s="125">
        <f>SUM(I873:J873)</f>
      </c>
      <c r="L873" s="229"/>
      <c r="M873" s="87"/>
      <c r="N873" s="87"/>
      <c r="O873" s="87"/>
      <c r="P873" s="87"/>
      <c r="Q873" s="87"/>
      <c r="R873" s="87"/>
      <c r="S873" s="87"/>
      <c r="T873" s="87"/>
      <c r="U873" s="175"/>
      <c r="V873" s="87"/>
      <c r="W873" s="87"/>
      <c r="X873" s="87"/>
      <c r="Y873" s="87"/>
      <c r="Z873" s="87"/>
      <c r="AA873" s="87"/>
      <c r="AB873" s="86"/>
      <c r="AC873" s="87"/>
    </row>
    <row x14ac:dyDescent="0.25" r="874" customHeight="1" ht="17.45">
      <c r="A874" s="235">
        <f>A873</f>
        <v>25569.375</v>
      </c>
      <c r="B874" s="186" t="s">
        <v>74</v>
      </c>
      <c r="C874" s="180"/>
      <c r="D874" s="180"/>
      <c r="E874" s="180"/>
      <c r="F874" s="180"/>
      <c r="G874" s="180">
        <f>SUM(C874:F874)</f>
      </c>
      <c r="H874" s="187">
        <v>5000</v>
      </c>
      <c r="I874" s="125">
        <f>G874*H874</f>
      </c>
      <c r="J874" s="125">
        <f>I874*0.1</f>
      </c>
      <c r="K874" s="125">
        <f>SUM(I874:J874)</f>
      </c>
      <c r="L874" s="229"/>
      <c r="M874" s="87"/>
      <c r="N874" s="87"/>
      <c r="O874" s="87"/>
      <c r="P874" s="87"/>
      <c r="Q874" s="87"/>
      <c r="R874" s="87"/>
      <c r="S874" s="87"/>
      <c r="T874" s="87"/>
      <c r="U874" s="175"/>
      <c r="V874" s="87"/>
      <c r="W874" s="87"/>
      <c r="X874" s="87"/>
      <c r="Y874" s="87"/>
      <c r="Z874" s="87"/>
      <c r="AA874" s="87"/>
      <c r="AB874" s="86"/>
      <c r="AC874" s="87"/>
    </row>
    <row x14ac:dyDescent="0.25" r="875" customHeight="1" ht="17.45">
      <c r="A875" s="235">
        <f>A874</f>
        <v>25569.375</v>
      </c>
      <c r="B875" s="179" t="s">
        <v>11</v>
      </c>
      <c r="C875" s="180"/>
      <c r="D875" s="180"/>
      <c r="E875" s="180"/>
      <c r="F875" s="180"/>
      <c r="G875" s="180">
        <f>SUM(C875:F875)</f>
      </c>
      <c r="H875" s="125">
        <v>6000</v>
      </c>
      <c r="I875" s="125">
        <f>G875*H875</f>
      </c>
      <c r="J875" s="125">
        <f>I875*0.1</f>
      </c>
      <c r="K875" s="125">
        <f>SUM(I875:J875)</f>
      </c>
      <c r="L875" s="229"/>
      <c r="M875" s="87"/>
      <c r="N875" s="87"/>
      <c r="O875" s="87"/>
      <c r="P875" s="87"/>
      <c r="Q875" s="87"/>
      <c r="R875" s="87"/>
      <c r="S875" s="87"/>
      <c r="T875" s="87"/>
      <c r="U875" s="175"/>
      <c r="V875" s="87"/>
      <c r="W875" s="87"/>
      <c r="X875" s="87"/>
      <c r="Y875" s="87"/>
      <c r="Z875" s="87"/>
      <c r="AA875" s="87"/>
      <c r="AB875" s="86"/>
      <c r="AC875" s="87"/>
    </row>
    <row x14ac:dyDescent="0.25" r="876" customHeight="1" ht="17.45">
      <c r="A876" s="235">
        <f>A875</f>
        <v>25569.375</v>
      </c>
      <c r="B876" s="179" t="s">
        <v>22</v>
      </c>
      <c r="C876" s="180"/>
      <c r="D876" s="180"/>
      <c r="E876" s="180"/>
      <c r="F876" s="180"/>
      <c r="G876" s="180">
        <f>SUM(C876:F876)</f>
      </c>
      <c r="H876" s="182">
        <v>4800</v>
      </c>
      <c r="I876" s="125">
        <f>G876*H876</f>
      </c>
      <c r="J876" s="125">
        <f>I876*0.1</f>
      </c>
      <c r="K876" s="125">
        <f>SUM(I876:J876)</f>
      </c>
      <c r="L876" s="229"/>
      <c r="M876" s="87"/>
      <c r="N876" s="87"/>
      <c r="O876" s="87"/>
      <c r="P876" s="87"/>
      <c r="Q876" s="87"/>
      <c r="R876" s="87"/>
      <c r="S876" s="87"/>
      <c r="T876" s="87"/>
      <c r="U876" s="175"/>
      <c r="V876" s="87"/>
      <c r="W876" s="87"/>
      <c r="X876" s="87"/>
      <c r="Y876" s="87"/>
      <c r="Z876" s="87"/>
      <c r="AA876" s="87"/>
      <c r="AB876" s="86"/>
      <c r="AC876" s="87"/>
    </row>
    <row x14ac:dyDescent="0.25" r="877" customHeight="1" ht="17.45">
      <c r="A877" s="235">
        <f>A876</f>
        <v>25569.375</v>
      </c>
      <c r="B877" s="186" t="s">
        <v>84</v>
      </c>
      <c r="C877" s="180"/>
      <c r="D877" s="180"/>
      <c r="E877" s="180"/>
      <c r="F877" s="180"/>
      <c r="G877" s="180">
        <f>SUM(C877:F877)</f>
      </c>
      <c r="H877" s="182">
        <v>4800</v>
      </c>
      <c r="I877" s="125">
        <f>G877*H877</f>
      </c>
      <c r="J877" s="125">
        <f>I877*0.1</f>
      </c>
      <c r="K877" s="125">
        <f>SUM(I877:J877)</f>
      </c>
      <c r="L877" s="229"/>
      <c r="M877" s="87"/>
      <c r="N877" s="87"/>
      <c r="O877" s="87"/>
      <c r="P877" s="87"/>
      <c r="Q877" s="87"/>
      <c r="R877" s="87"/>
      <c r="S877" s="87"/>
      <c r="T877" s="87"/>
      <c r="U877" s="175"/>
      <c r="V877" s="87"/>
      <c r="W877" s="87"/>
      <c r="X877" s="87"/>
      <c r="Y877" s="87"/>
      <c r="Z877" s="87"/>
      <c r="AA877" s="87"/>
      <c r="AB877" s="86"/>
      <c r="AC877" s="87"/>
    </row>
    <row x14ac:dyDescent="0.25" r="878" customHeight="1" ht="17.45">
      <c r="A878" s="235">
        <f>A877</f>
        <v>25569.375</v>
      </c>
      <c r="B878" s="179" t="s">
        <v>17</v>
      </c>
      <c r="C878" s="180"/>
      <c r="D878" s="180">
        <v>13</v>
      </c>
      <c r="E878" s="180">
        <v>13</v>
      </c>
      <c r="F878" s="180"/>
      <c r="G878" s="180">
        <f>SUM(C878:F878)</f>
      </c>
      <c r="H878" s="125">
        <v>6000</v>
      </c>
      <c r="I878" s="125">
        <f>G878*H878</f>
      </c>
      <c r="J878" s="185"/>
      <c r="K878" s="125">
        <f>SUM(I878:J878)</f>
      </c>
      <c r="L878" s="229"/>
      <c r="M878" s="87"/>
      <c r="N878" s="87"/>
      <c r="O878" s="87"/>
      <c r="P878" s="87"/>
      <c r="Q878" s="87"/>
      <c r="R878" s="87"/>
      <c r="S878" s="87"/>
      <c r="T878" s="87"/>
      <c r="U878" s="175"/>
      <c r="V878" s="87"/>
      <c r="W878" s="87"/>
      <c r="X878" s="87"/>
      <c r="Y878" s="87"/>
      <c r="Z878" s="87"/>
      <c r="AA878" s="87"/>
      <c r="AB878" s="86"/>
      <c r="AC878" s="87"/>
    </row>
    <row x14ac:dyDescent="0.25" r="879" customHeight="1" ht="17.45">
      <c r="A879" s="235">
        <f>A878</f>
        <v>25569.375</v>
      </c>
      <c r="B879" s="179" t="s">
        <v>29</v>
      </c>
      <c r="C879" s="188" t="s">
        <v>14</v>
      </c>
      <c r="D879" s="180">
        <v>14</v>
      </c>
      <c r="E879" s="180">
        <v>14</v>
      </c>
      <c r="F879" s="180"/>
      <c r="G879" s="180">
        <f>SUM(C879:F879)</f>
      </c>
      <c r="H879" s="125">
        <v>5500</v>
      </c>
      <c r="I879" s="125">
        <f>G879*H879</f>
      </c>
      <c r="J879" s="125">
        <f>I879*0.1</f>
      </c>
      <c r="K879" s="125">
        <f>SUM(I879:J879)</f>
      </c>
      <c r="L879" s="229"/>
      <c r="M879" s="87"/>
      <c r="N879" s="87"/>
      <c r="O879" s="87"/>
      <c r="P879" s="87"/>
      <c r="Q879" s="87"/>
      <c r="R879" s="87"/>
      <c r="S879" s="87"/>
      <c r="T879" s="87"/>
      <c r="U879" s="175"/>
      <c r="V879" s="87"/>
      <c r="W879" s="87"/>
      <c r="X879" s="87"/>
      <c r="Y879" s="87"/>
      <c r="Z879" s="87"/>
      <c r="AA879" s="87"/>
      <c r="AB879" s="86"/>
      <c r="AC879" s="87"/>
    </row>
    <row x14ac:dyDescent="0.25" r="880" customHeight="1" ht="17.45">
      <c r="A880" s="235">
        <f>A879</f>
        <v>25569.375</v>
      </c>
      <c r="B880" s="179" t="s">
        <v>15</v>
      </c>
      <c r="C880" s="180"/>
      <c r="D880" s="180"/>
      <c r="E880" s="180"/>
      <c r="F880" s="180"/>
      <c r="G880" s="180">
        <f>SUM(C880:F880)</f>
      </c>
      <c r="H880" s="182">
        <v>4800</v>
      </c>
      <c r="I880" s="125">
        <f>G880*H880</f>
      </c>
      <c r="J880" s="125">
        <f>I880*0.1</f>
      </c>
      <c r="K880" s="125">
        <f>SUM(I880:J880)</f>
      </c>
      <c r="L880" s="229"/>
      <c r="M880" s="87"/>
      <c r="N880" s="87"/>
      <c r="O880" s="87"/>
      <c r="P880" s="87"/>
      <c r="Q880" s="87"/>
      <c r="R880" s="87"/>
      <c r="S880" s="87"/>
      <c r="T880" s="87"/>
      <c r="U880" s="175"/>
      <c r="V880" s="87"/>
      <c r="W880" s="87"/>
      <c r="X880" s="87"/>
      <c r="Y880" s="87"/>
      <c r="Z880" s="87"/>
      <c r="AA880" s="87"/>
      <c r="AB880" s="86"/>
      <c r="AC880" s="87"/>
    </row>
    <row x14ac:dyDescent="0.25" r="881" customHeight="1" ht="17.45">
      <c r="A881" s="235">
        <f>A880</f>
        <v>25569.375</v>
      </c>
      <c r="B881" s="179" t="s">
        <v>21</v>
      </c>
      <c r="C881" s="188" t="s">
        <v>14</v>
      </c>
      <c r="D881" s="180">
        <v>13</v>
      </c>
      <c r="E881" s="180"/>
      <c r="F881" s="180"/>
      <c r="G881" s="180">
        <f>SUM(C881:F881)</f>
      </c>
      <c r="H881" s="237">
        <v>5500</v>
      </c>
      <c r="I881" s="125">
        <f>G881*H881</f>
      </c>
      <c r="J881" s="125">
        <f>I881*0.1</f>
      </c>
      <c r="K881" s="125">
        <f>SUM(I881:J881)</f>
      </c>
      <c r="L881" s="229"/>
      <c r="M881" s="87"/>
      <c r="N881" s="87"/>
      <c r="O881" s="87"/>
      <c r="P881" s="87"/>
      <c r="Q881" s="87"/>
      <c r="R881" s="87"/>
      <c r="S881" s="87"/>
      <c r="T881" s="87"/>
      <c r="U881" s="175"/>
      <c r="V881" s="87"/>
      <c r="W881" s="87"/>
      <c r="X881" s="87"/>
      <c r="Y881" s="87"/>
      <c r="Z881" s="87"/>
      <c r="AA881" s="87"/>
      <c r="AB881" s="86"/>
      <c r="AC881" s="87"/>
    </row>
    <row x14ac:dyDescent="0.25" r="882" customHeight="1" ht="17.45">
      <c r="A882" s="235">
        <f>A881</f>
        <v>25569.375</v>
      </c>
      <c r="B882" s="179" t="s">
        <v>52</v>
      </c>
      <c r="C882" s="180"/>
      <c r="D882" s="180">
        <v>14</v>
      </c>
      <c r="E882" s="180">
        <v>9</v>
      </c>
      <c r="F882" s="180"/>
      <c r="G882" s="180">
        <f>SUM(C882:F882)</f>
      </c>
      <c r="H882" s="237">
        <v>5500</v>
      </c>
      <c r="I882" s="125">
        <f>G882*H882</f>
      </c>
      <c r="J882" s="125">
        <f>I882*0.1</f>
      </c>
      <c r="K882" s="125">
        <f>SUM(I882:J882)</f>
      </c>
      <c r="L882" s="229"/>
      <c r="M882" s="87"/>
      <c r="N882" s="87"/>
      <c r="O882" s="87"/>
      <c r="P882" s="87"/>
      <c r="Q882" s="87"/>
      <c r="R882" s="87"/>
      <c r="S882" s="87"/>
      <c r="T882" s="87"/>
      <c r="U882" s="175"/>
      <c r="V882" s="87"/>
      <c r="W882" s="87"/>
      <c r="X882" s="87"/>
      <c r="Y882" s="87"/>
      <c r="Z882" s="87"/>
      <c r="AA882" s="87"/>
      <c r="AB882" s="86"/>
      <c r="AC882" s="87"/>
    </row>
    <row x14ac:dyDescent="0.25" r="883" customHeight="1" ht="17.45">
      <c r="A883" s="235">
        <f>A882</f>
        <v>25569.375</v>
      </c>
      <c r="B883" s="186" t="s">
        <v>61</v>
      </c>
      <c r="C883" s="180"/>
      <c r="D883" s="180">
        <v>0</v>
      </c>
      <c r="E883" s="180"/>
      <c r="F883" s="180"/>
      <c r="G883" s="180">
        <f>SUM(C883:F883)</f>
      </c>
      <c r="H883" s="237">
        <v>5500</v>
      </c>
      <c r="I883" s="125">
        <f>G883*H883</f>
      </c>
      <c r="J883" s="125">
        <f>I883*0.1</f>
      </c>
      <c r="K883" s="125">
        <f>SUM(I883:J883)</f>
      </c>
      <c r="L883" s="229"/>
      <c r="M883" s="87"/>
      <c r="N883" s="87"/>
      <c r="O883" s="87"/>
      <c r="P883" s="87"/>
      <c r="Q883" s="87"/>
      <c r="R883" s="87"/>
      <c r="S883" s="87"/>
      <c r="T883" s="87"/>
      <c r="U883" s="175"/>
      <c r="V883" s="87"/>
      <c r="W883" s="87"/>
      <c r="X883" s="87"/>
      <c r="Y883" s="87"/>
      <c r="Z883" s="87"/>
      <c r="AA883" s="87"/>
      <c r="AB883" s="86"/>
      <c r="AC883" s="87"/>
    </row>
    <row x14ac:dyDescent="0.25" r="884" customHeight="1" ht="17.45">
      <c r="A884" s="235">
        <f>A883</f>
        <v>25569.375</v>
      </c>
      <c r="B884" s="179" t="s">
        <v>33</v>
      </c>
      <c r="C884" s="180"/>
      <c r="D884" s="180">
        <v>0</v>
      </c>
      <c r="E884" s="180"/>
      <c r="F884" s="180"/>
      <c r="G884" s="180">
        <f>SUM(C884:F884)</f>
      </c>
      <c r="H884" s="182">
        <v>5500</v>
      </c>
      <c r="I884" s="125">
        <f>G884*H884</f>
      </c>
      <c r="J884" s="125">
        <f>I884*0.1</f>
      </c>
      <c r="K884" s="125">
        <f>SUM(I884:J884)</f>
      </c>
      <c r="L884" s="229"/>
      <c r="M884" s="87"/>
      <c r="N884" s="87"/>
      <c r="O884" s="87"/>
      <c r="P884" s="87"/>
      <c r="Q884" s="87"/>
      <c r="R884" s="87"/>
      <c r="S884" s="87"/>
      <c r="T884" s="87"/>
      <c r="U884" s="175"/>
      <c r="V884" s="87"/>
      <c r="W884" s="87"/>
      <c r="X884" s="87"/>
      <c r="Y884" s="87"/>
      <c r="Z884" s="87"/>
      <c r="AA884" s="87"/>
      <c r="AB884" s="86"/>
      <c r="AC884" s="87"/>
    </row>
    <row x14ac:dyDescent="0.25" r="885" customHeight="1" ht="17.45">
      <c r="A885" s="235">
        <f>A884</f>
        <v>25569.375</v>
      </c>
      <c r="B885" s="179" t="s">
        <v>30</v>
      </c>
      <c r="C885" s="180"/>
      <c r="D885" s="180">
        <v>13</v>
      </c>
      <c r="E885" s="180"/>
      <c r="F885" s="180"/>
      <c r="G885" s="180">
        <f>SUM(C885:F885)</f>
      </c>
      <c r="H885" s="125">
        <v>6000</v>
      </c>
      <c r="I885" s="125">
        <f>G885*H885</f>
      </c>
      <c r="J885" s="125">
        <f>I885*0.1</f>
      </c>
      <c r="K885" s="125">
        <f>SUM(I885:J885)</f>
      </c>
      <c r="L885" s="229"/>
      <c r="M885" s="87"/>
      <c r="N885" s="87"/>
      <c r="O885" s="87"/>
      <c r="P885" s="87"/>
      <c r="Q885" s="87"/>
      <c r="R885" s="87"/>
      <c r="S885" s="87"/>
      <c r="T885" s="87"/>
      <c r="U885" s="175"/>
      <c r="V885" s="87"/>
      <c r="W885" s="87"/>
      <c r="X885" s="87"/>
      <c r="Y885" s="87"/>
      <c r="Z885" s="87"/>
      <c r="AA885" s="87"/>
      <c r="AB885" s="86"/>
      <c r="AC885" s="87"/>
    </row>
    <row x14ac:dyDescent="0.25" r="886" customHeight="1" ht="17.45">
      <c r="A886" s="235">
        <f>A885</f>
        <v>25569.375</v>
      </c>
      <c r="B886" s="179" t="s">
        <v>28</v>
      </c>
      <c r="C886" s="188" t="s">
        <v>14</v>
      </c>
      <c r="D886" s="180">
        <v>20</v>
      </c>
      <c r="E886" s="180"/>
      <c r="F886" s="180"/>
      <c r="G886" s="180">
        <f>SUM(C886:F886)</f>
      </c>
      <c r="H886" s="237">
        <v>5500</v>
      </c>
      <c r="I886" s="125">
        <f>G886*H886</f>
      </c>
      <c r="J886" s="125">
        <f>I886*0.1</f>
      </c>
      <c r="K886" s="125">
        <f>SUM(I886:J886)</f>
      </c>
      <c r="L886" s="229"/>
      <c r="M886" s="87"/>
      <c r="N886" s="87"/>
      <c r="O886" s="87"/>
      <c r="P886" s="87"/>
      <c r="Q886" s="87"/>
      <c r="R886" s="87"/>
      <c r="S886" s="87"/>
      <c r="T886" s="87"/>
      <c r="U886" s="175"/>
      <c r="V886" s="87"/>
      <c r="W886" s="87"/>
      <c r="X886" s="87"/>
      <c r="Y886" s="87"/>
      <c r="Z886" s="87"/>
      <c r="AA886" s="87"/>
      <c r="AB886" s="86"/>
      <c r="AC886" s="87"/>
    </row>
    <row x14ac:dyDescent="0.25" r="887" customHeight="1" ht="17.45">
      <c r="A887" s="235">
        <f>A886</f>
        <v>25569.375</v>
      </c>
      <c r="B887" s="179" t="s">
        <v>12</v>
      </c>
      <c r="C887" s="180"/>
      <c r="D887" s="180">
        <v>7</v>
      </c>
      <c r="E887" s="180"/>
      <c r="F887" s="180"/>
      <c r="G887" s="180">
        <f>SUM(C887:F887)</f>
      </c>
      <c r="H887" s="125">
        <v>6000</v>
      </c>
      <c r="I887" s="125">
        <f>G887*H887</f>
      </c>
      <c r="J887" s="125">
        <f>I887*0.1</f>
      </c>
      <c r="K887" s="125">
        <f>SUM(I887:J887)</f>
      </c>
      <c r="L887" s="229"/>
      <c r="M887" s="87"/>
      <c r="N887" s="87"/>
      <c r="O887" s="87"/>
      <c r="P887" s="87"/>
      <c r="Q887" s="87"/>
      <c r="R887" s="87"/>
      <c r="S887" s="87"/>
      <c r="T887" s="87"/>
      <c r="U887" s="175"/>
      <c r="V887" s="87"/>
      <c r="W887" s="87"/>
      <c r="X887" s="87"/>
      <c r="Y887" s="87"/>
      <c r="Z887" s="87"/>
      <c r="AA887" s="87"/>
      <c r="AB887" s="86"/>
      <c r="AC887" s="87"/>
    </row>
    <row x14ac:dyDescent="0.25" r="888" customHeight="1" ht="17.45">
      <c r="A888" s="235">
        <f>A887</f>
        <v>25569.375</v>
      </c>
      <c r="B888" s="179" t="s">
        <v>100</v>
      </c>
      <c r="C888" s="180"/>
      <c r="D888" s="180">
        <v>2</v>
      </c>
      <c r="E888" s="180"/>
      <c r="F888" s="180"/>
      <c r="G888" s="180">
        <f>SUM(C888:F888)</f>
      </c>
      <c r="H888" s="182">
        <v>5500</v>
      </c>
      <c r="I888" s="125">
        <f>G888*H888</f>
      </c>
      <c r="J888" s="125">
        <f>I888*0.1</f>
      </c>
      <c r="K888" s="125">
        <f>SUM(I888:J888)</f>
      </c>
      <c r="L888" s="229"/>
      <c r="M888" s="87"/>
      <c r="N888" s="87"/>
      <c r="O888" s="87"/>
      <c r="P888" s="87"/>
      <c r="Q888" s="87"/>
      <c r="R888" s="87"/>
      <c r="S888" s="87"/>
      <c r="T888" s="87"/>
      <c r="U888" s="175"/>
      <c r="V888" s="87"/>
      <c r="W888" s="87"/>
      <c r="X888" s="87"/>
      <c r="Y888" s="87"/>
      <c r="Z888" s="87"/>
      <c r="AA888" s="87"/>
      <c r="AB888" s="86"/>
      <c r="AC888" s="87"/>
    </row>
    <row x14ac:dyDescent="0.25" r="889" customHeight="1" ht="17.45">
      <c r="A889" s="235">
        <f>A888</f>
        <v>25569.375</v>
      </c>
      <c r="B889" s="186" t="s">
        <v>37</v>
      </c>
      <c r="C889" s="180"/>
      <c r="D889" s="180">
        <v>5</v>
      </c>
      <c r="E889" s="180"/>
      <c r="F889" s="180"/>
      <c r="G889" s="180">
        <f>SUM(C889:F889)</f>
      </c>
      <c r="H889" s="125">
        <v>6500</v>
      </c>
      <c r="I889" s="125">
        <f>G889*H889</f>
      </c>
      <c r="J889" s="125">
        <f>I889*0.1</f>
      </c>
      <c r="K889" s="125">
        <f>SUM(I889:J889)</f>
      </c>
      <c r="L889" s="229"/>
      <c r="M889" s="87"/>
      <c r="N889" s="87"/>
      <c r="O889" s="87"/>
      <c r="P889" s="87"/>
      <c r="Q889" s="87"/>
      <c r="R889" s="87"/>
      <c r="S889" s="87"/>
      <c r="T889" s="87"/>
      <c r="U889" s="175"/>
      <c r="V889" s="87"/>
      <c r="W889" s="87"/>
      <c r="X889" s="87"/>
      <c r="Y889" s="87"/>
      <c r="Z889" s="87"/>
      <c r="AA889" s="87"/>
      <c r="AB889" s="86"/>
      <c r="AC889" s="87"/>
    </row>
    <row x14ac:dyDescent="0.25" r="890" customHeight="1" ht="17.45">
      <c r="A890" s="235">
        <f>A889</f>
        <v>25569.375</v>
      </c>
      <c r="B890" s="186" t="s">
        <v>64</v>
      </c>
      <c r="C890" s="180"/>
      <c r="D890" s="180">
        <v>22</v>
      </c>
      <c r="E890" s="180"/>
      <c r="F890" s="180"/>
      <c r="G890" s="180">
        <f>SUM(C890:F890)</f>
      </c>
      <c r="H890" s="182">
        <v>5500</v>
      </c>
      <c r="I890" s="125">
        <f>G890*H890</f>
      </c>
      <c r="J890" s="125">
        <f>I890*0.1</f>
      </c>
      <c r="K890" s="125">
        <f>SUM(I890:J890)</f>
      </c>
      <c r="L890" s="229"/>
      <c r="M890" s="87"/>
      <c r="N890" s="87"/>
      <c r="O890" s="87"/>
      <c r="P890" s="87"/>
      <c r="Q890" s="87"/>
      <c r="R890" s="87"/>
      <c r="S890" s="87"/>
      <c r="T890" s="87"/>
      <c r="U890" s="175"/>
      <c r="V890" s="87"/>
      <c r="W890" s="87"/>
      <c r="X890" s="87"/>
      <c r="Y890" s="87"/>
      <c r="Z890" s="87"/>
      <c r="AA890" s="87"/>
      <c r="AB890" s="86"/>
      <c r="AC890" s="87"/>
    </row>
    <row x14ac:dyDescent="0.25" r="891" customHeight="1" ht="17.45">
      <c r="A891" s="235">
        <f>A890</f>
        <v>25569.375</v>
      </c>
      <c r="B891" s="179" t="s">
        <v>25</v>
      </c>
      <c r="C891" s="180"/>
      <c r="D891" s="180"/>
      <c r="E891" s="180"/>
      <c r="F891" s="180"/>
      <c r="G891" s="180">
        <f>SUM(C891:F891)</f>
      </c>
      <c r="H891" s="125">
        <v>6000</v>
      </c>
      <c r="I891" s="125">
        <f>G891*H891</f>
      </c>
      <c r="J891" s="125">
        <f>I891*0.1</f>
      </c>
      <c r="K891" s="125">
        <f>SUM(I891:J891)</f>
      </c>
      <c r="L891" s="229"/>
      <c r="M891" s="87"/>
      <c r="N891" s="87"/>
      <c r="O891" s="87"/>
      <c r="P891" s="87"/>
      <c r="Q891" s="87"/>
      <c r="R891" s="87"/>
      <c r="S891" s="87"/>
      <c r="T891" s="87"/>
      <c r="U891" s="175"/>
      <c r="V891" s="87"/>
      <c r="W891" s="87"/>
      <c r="X891" s="87"/>
      <c r="Y891" s="87"/>
      <c r="Z891" s="87"/>
      <c r="AA891" s="87"/>
      <c r="AB891" s="86"/>
      <c r="AC891" s="87"/>
    </row>
    <row x14ac:dyDescent="0.25" r="892" customHeight="1" ht="17.45">
      <c r="A892" s="235">
        <f>A891</f>
        <v>25569.375</v>
      </c>
      <c r="B892" s="186" t="s">
        <v>76</v>
      </c>
      <c r="C892" s="188" t="s">
        <v>14</v>
      </c>
      <c r="D892" s="180"/>
      <c r="E892" s="180"/>
      <c r="F892" s="180"/>
      <c r="G892" s="180">
        <f>SUM(C892:F892)</f>
      </c>
      <c r="H892" s="125">
        <v>6000</v>
      </c>
      <c r="I892" s="125">
        <f>G892*H892</f>
      </c>
      <c r="J892" s="125">
        <f>I892*0.1</f>
      </c>
      <c r="K892" s="125">
        <f>SUM(I892:J892)</f>
      </c>
      <c r="L892" s="229"/>
      <c r="M892" s="87"/>
      <c r="N892" s="87"/>
      <c r="O892" s="87"/>
      <c r="P892" s="87"/>
      <c r="Q892" s="87"/>
      <c r="R892" s="87"/>
      <c r="S892" s="87"/>
      <c r="T892" s="87"/>
      <c r="U892" s="175"/>
      <c r="V892" s="87"/>
      <c r="W892" s="87"/>
      <c r="X892" s="87"/>
      <c r="Y892" s="87"/>
      <c r="Z892" s="87"/>
      <c r="AA892" s="87"/>
      <c r="AB892" s="86"/>
      <c r="AC892" s="87"/>
    </row>
    <row x14ac:dyDescent="0.25" r="893" customHeight="1" ht="17.45">
      <c r="A893" s="235">
        <f>A892</f>
        <v>25569.375</v>
      </c>
      <c r="B893" s="186" t="s">
        <v>149</v>
      </c>
      <c r="C893" s="180"/>
      <c r="D893" s="181">
        <v>62</v>
      </c>
      <c r="E893" s="180"/>
      <c r="F893" s="180"/>
      <c r="G893" s="180">
        <f>SUM(C893:F893)</f>
      </c>
      <c r="H893" s="125">
        <v>6000</v>
      </c>
      <c r="I893" s="125">
        <f>G893*H893</f>
      </c>
      <c r="J893" s="125">
        <f>I893*0.1</f>
      </c>
      <c r="K893" s="125">
        <f>SUM(I893:J893)</f>
      </c>
      <c r="L893" s="229"/>
      <c r="M893" s="87"/>
      <c r="N893" s="87"/>
      <c r="O893" s="87"/>
      <c r="P893" s="87"/>
      <c r="Q893" s="87"/>
      <c r="R893" s="87"/>
      <c r="S893" s="87"/>
      <c r="T893" s="87"/>
      <c r="U893" s="175"/>
      <c r="V893" s="87"/>
      <c r="W893" s="87"/>
      <c r="X893" s="87"/>
      <c r="Y893" s="87"/>
      <c r="Z893" s="87"/>
      <c r="AA893" s="87"/>
      <c r="AB893" s="86"/>
      <c r="AC893" s="87"/>
    </row>
    <row x14ac:dyDescent="0.25" r="894" customHeight="1" ht="17.45">
      <c r="A894" s="235">
        <f>A893</f>
        <v>25569.375</v>
      </c>
      <c r="B894" s="186" t="s">
        <v>43</v>
      </c>
      <c r="C894" s="180"/>
      <c r="D894" s="180"/>
      <c r="E894" s="180"/>
      <c r="F894" s="180"/>
      <c r="G894" s="180">
        <f>SUM(C894:F894)</f>
      </c>
      <c r="H894" s="125">
        <v>6000</v>
      </c>
      <c r="I894" s="125">
        <f>G894*H894</f>
      </c>
      <c r="J894" s="125">
        <f>I894*0.1</f>
      </c>
      <c r="K894" s="125">
        <f>SUM(I894:J894)</f>
      </c>
      <c r="L894" s="229"/>
      <c r="M894" s="87"/>
      <c r="N894" s="87"/>
      <c r="O894" s="87"/>
      <c r="P894" s="87"/>
      <c r="Q894" s="87"/>
      <c r="R894" s="87"/>
      <c r="S894" s="87"/>
      <c r="T894" s="87"/>
      <c r="U894" s="175"/>
      <c r="V894" s="87"/>
      <c r="W894" s="87"/>
      <c r="X894" s="87"/>
      <c r="Y894" s="87"/>
      <c r="Z894" s="87"/>
      <c r="AA894" s="87"/>
      <c r="AB894" s="86"/>
      <c r="AC894" s="87"/>
    </row>
    <row x14ac:dyDescent="0.25" r="895" customHeight="1" ht="17.45">
      <c r="A895" s="235">
        <f>A894</f>
        <v>25569.375</v>
      </c>
      <c r="B895" s="186" t="s">
        <v>18</v>
      </c>
      <c r="C895" s="180"/>
      <c r="D895" s="180">
        <v>7</v>
      </c>
      <c r="E895" s="180">
        <v>7</v>
      </c>
      <c r="F895" s="180">
        <v>6</v>
      </c>
      <c r="G895" s="180">
        <f>SUM(C895:F895)</f>
      </c>
      <c r="H895" s="125">
        <v>6000</v>
      </c>
      <c r="I895" s="125">
        <f>G895*H895</f>
      </c>
      <c r="J895" s="125">
        <f>I895*0.1</f>
      </c>
      <c r="K895" s="125">
        <f>SUM(I895:J895)</f>
      </c>
      <c r="L895" s="229"/>
      <c r="M895" s="87"/>
      <c r="N895" s="87"/>
      <c r="O895" s="87"/>
      <c r="P895" s="87"/>
      <c r="Q895" s="87"/>
      <c r="R895" s="87"/>
      <c r="S895" s="87"/>
      <c r="T895" s="87"/>
      <c r="U895" s="175"/>
      <c r="V895" s="87"/>
      <c r="W895" s="87"/>
      <c r="X895" s="87"/>
      <c r="Y895" s="87"/>
      <c r="Z895" s="87"/>
      <c r="AA895" s="87"/>
      <c r="AB895" s="86"/>
      <c r="AC895" s="87"/>
    </row>
    <row x14ac:dyDescent="0.25" r="896" customHeight="1" ht="17.45">
      <c r="A896" s="235">
        <f>A895</f>
        <v>25569.375</v>
      </c>
      <c r="B896" s="186" t="s">
        <v>82</v>
      </c>
      <c r="C896" s="188" t="s">
        <v>14</v>
      </c>
      <c r="D896" s="180"/>
      <c r="E896" s="180"/>
      <c r="F896" s="180"/>
      <c r="G896" s="180">
        <f>SUM(C896:F896)</f>
      </c>
      <c r="H896" s="125">
        <v>5000</v>
      </c>
      <c r="I896" s="125">
        <f>G896*H896</f>
      </c>
      <c r="J896" s="125">
        <f>I896*0.1</f>
      </c>
      <c r="K896" s="125">
        <f>SUM(I896:J896)</f>
      </c>
      <c r="L896" s="229"/>
      <c r="M896" s="87"/>
      <c r="N896" s="87"/>
      <c r="O896" s="87"/>
      <c r="P896" s="87"/>
      <c r="Q896" s="87"/>
      <c r="R896" s="87"/>
      <c r="S896" s="87"/>
      <c r="T896" s="87"/>
      <c r="U896" s="175"/>
      <c r="V896" s="87"/>
      <c r="W896" s="87"/>
      <c r="X896" s="87"/>
      <c r="Y896" s="87"/>
      <c r="Z896" s="87"/>
      <c r="AA896" s="87"/>
      <c r="AB896" s="86"/>
      <c r="AC896" s="87"/>
    </row>
    <row x14ac:dyDescent="0.25" r="897" customHeight="1" ht="17.45">
      <c r="A897" s="235">
        <f>A896</f>
        <v>25569.375</v>
      </c>
      <c r="B897" s="186" t="s">
        <v>151</v>
      </c>
      <c r="C897" s="180"/>
      <c r="D897" s="180"/>
      <c r="E897" s="180"/>
      <c r="F897" s="180"/>
      <c r="G897" s="180">
        <f>SUM(C897:F897)</f>
      </c>
      <c r="H897" s="125">
        <v>5000</v>
      </c>
      <c r="I897" s="125">
        <f>G897*H897</f>
      </c>
      <c r="J897" s="125">
        <f>I897*0.1</f>
      </c>
      <c r="K897" s="125">
        <f>SUM(I897:J897)</f>
      </c>
      <c r="L897" s="229"/>
      <c r="M897" s="87"/>
      <c r="N897" s="87"/>
      <c r="O897" s="87"/>
      <c r="P897" s="87"/>
      <c r="Q897" s="87"/>
      <c r="R897" s="87"/>
      <c r="S897" s="87"/>
      <c r="T897" s="87"/>
      <c r="U897" s="175"/>
      <c r="V897" s="87"/>
      <c r="W897" s="87"/>
      <c r="X897" s="87"/>
      <c r="Y897" s="87"/>
      <c r="Z897" s="87"/>
      <c r="AA897" s="87"/>
      <c r="AB897" s="86"/>
      <c r="AC897" s="87"/>
    </row>
    <row x14ac:dyDescent="0.25" r="898" customHeight="1" ht="17.45">
      <c r="A898" s="235">
        <f>A894</f>
        <v>25569.375</v>
      </c>
      <c r="B898" s="186" t="s">
        <v>105</v>
      </c>
      <c r="C898" s="180"/>
      <c r="D898" s="180"/>
      <c r="E898" s="180"/>
      <c r="F898" s="180"/>
      <c r="G898" s="180">
        <f>SUM(C898:F898)</f>
      </c>
      <c r="H898" s="125">
        <v>7000</v>
      </c>
      <c r="I898" s="125">
        <f>G898*H898</f>
      </c>
      <c r="J898" s="125"/>
      <c r="K898" s="125">
        <f>SUM(I898:J898)</f>
      </c>
      <c r="L898" s="229"/>
      <c r="M898" s="87"/>
      <c r="N898" s="87"/>
      <c r="O898" s="87"/>
      <c r="P898" s="87"/>
      <c r="Q898" s="87"/>
      <c r="R898" s="87"/>
      <c r="S898" s="87"/>
      <c r="T898" s="87"/>
      <c r="U898" s="175"/>
      <c r="V898" s="87"/>
      <c r="W898" s="87"/>
      <c r="X898" s="87"/>
      <c r="Y898" s="87"/>
      <c r="Z898" s="87"/>
      <c r="AA898" s="87"/>
      <c r="AB898" s="86"/>
      <c r="AC898" s="87"/>
    </row>
    <row x14ac:dyDescent="0.25" r="899" customHeight="1" ht="17.45">
      <c r="A899" s="235">
        <f>A894</f>
        <v>25569.375</v>
      </c>
      <c r="B899" s="186" t="s">
        <v>23</v>
      </c>
      <c r="C899" s="180"/>
      <c r="D899" s="180"/>
      <c r="E899" s="180"/>
      <c r="F899" s="180"/>
      <c r="G899" s="180">
        <f>SUM(C899:F899)</f>
      </c>
      <c r="H899" s="125">
        <v>6000</v>
      </c>
      <c r="I899" s="125">
        <f>G899*H899</f>
      </c>
      <c r="J899" s="125">
        <f>I899*0.1</f>
      </c>
      <c r="K899" s="125">
        <f>SUM(I899:J899)</f>
      </c>
      <c r="L899" s="229"/>
      <c r="M899" s="87"/>
      <c r="N899" s="87"/>
      <c r="O899" s="87"/>
      <c r="P899" s="87"/>
      <c r="Q899" s="87"/>
      <c r="R899" s="87"/>
      <c r="S899" s="87"/>
      <c r="T899" s="87"/>
      <c r="U899" s="175"/>
      <c r="V899" s="87"/>
      <c r="W899" s="87"/>
      <c r="X899" s="87"/>
      <c r="Y899" s="87"/>
      <c r="Z899" s="87"/>
      <c r="AA899" s="87"/>
      <c r="AB899" s="86"/>
      <c r="AC899" s="87"/>
    </row>
    <row x14ac:dyDescent="0.25" r="900" customHeight="1" ht="17.45">
      <c r="A900" s="235">
        <f>A899</f>
        <v>25569.375</v>
      </c>
      <c r="B900" s="186" t="s">
        <v>40</v>
      </c>
      <c r="C900" s="180"/>
      <c r="D900" s="180"/>
      <c r="E900" s="180"/>
      <c r="F900" s="180"/>
      <c r="G900" s="180">
        <f>SUM(C900:F900)</f>
      </c>
      <c r="H900" s="125">
        <v>6500</v>
      </c>
      <c r="I900" s="125">
        <f>G900*H900</f>
      </c>
      <c r="J900" s="125">
        <f>I900*0.1</f>
      </c>
      <c r="K900" s="125">
        <f>SUM(I900:J900)</f>
      </c>
      <c r="L900" s="229"/>
      <c r="M900" s="87"/>
      <c r="N900" s="87"/>
      <c r="O900" s="87"/>
      <c r="P900" s="87"/>
      <c r="Q900" s="87"/>
      <c r="R900" s="87"/>
      <c r="S900" s="87"/>
      <c r="T900" s="87"/>
      <c r="U900" s="175"/>
      <c r="V900" s="87"/>
      <c r="W900" s="87"/>
      <c r="X900" s="87"/>
      <c r="Y900" s="87"/>
      <c r="Z900" s="87"/>
      <c r="AA900" s="87"/>
      <c r="AB900" s="86"/>
      <c r="AC900" s="87"/>
    </row>
    <row x14ac:dyDescent="0.25" r="901" customHeight="1" ht="17.45">
      <c r="A901" s="235">
        <f>A897</f>
        <v>25569.375</v>
      </c>
      <c r="B901" s="186"/>
      <c r="C901" s="180"/>
      <c r="D901" s="180"/>
      <c r="E901" s="180"/>
      <c r="F901" s="180"/>
      <c r="G901" s="180">
        <f>SUM(C901:F901)</f>
      </c>
      <c r="H901" s="125"/>
      <c r="I901" s="125">
        <f>G901*H901</f>
      </c>
      <c r="J901" s="125">
        <f>I901*0.1</f>
      </c>
      <c r="K901" s="125">
        <f>SUM(I901:J901)</f>
      </c>
      <c r="L901" s="229"/>
      <c r="M901" s="87"/>
      <c r="N901" s="87"/>
      <c r="O901" s="87"/>
      <c r="P901" s="87"/>
      <c r="Q901" s="87"/>
      <c r="R901" s="87"/>
      <c r="S901" s="87"/>
      <c r="T901" s="87"/>
      <c r="U901" s="175"/>
      <c r="V901" s="87"/>
      <c r="W901" s="87"/>
      <c r="X901" s="87"/>
      <c r="Y901" s="87"/>
      <c r="Z901" s="87"/>
      <c r="AA901" s="87"/>
      <c r="AB901" s="86"/>
      <c r="AC901" s="87"/>
    </row>
    <row x14ac:dyDescent="0.25" r="902" customHeight="1" ht="17.45">
      <c r="A902" s="235">
        <f>A897</f>
        <v>25569.375</v>
      </c>
      <c r="B902" s="186"/>
      <c r="C902" s="180"/>
      <c r="D902" s="180"/>
      <c r="E902" s="180"/>
      <c r="F902" s="180"/>
      <c r="G902" s="180">
        <f>SUM(C902:F902)</f>
      </c>
      <c r="H902" s="125"/>
      <c r="I902" s="125">
        <f>G902*H902</f>
      </c>
      <c r="J902" s="125">
        <f>I902*0.1</f>
      </c>
      <c r="K902" s="125">
        <f>SUM(I902:J902)</f>
      </c>
      <c r="L902" s="229"/>
      <c r="M902" s="87"/>
      <c r="N902" s="87"/>
      <c r="O902" s="87"/>
      <c r="P902" s="87"/>
      <c r="Q902" s="87"/>
      <c r="R902" s="87"/>
      <c r="S902" s="87"/>
      <c r="T902" s="87"/>
      <c r="U902" s="175"/>
      <c r="V902" s="87"/>
      <c r="W902" s="87"/>
      <c r="X902" s="87"/>
      <c r="Y902" s="87"/>
      <c r="Z902" s="87"/>
      <c r="AA902" s="87"/>
      <c r="AB902" s="86"/>
      <c r="AC902" s="87"/>
    </row>
    <row x14ac:dyDescent="0.25" r="903" customHeight="1" ht="17.45">
      <c r="A903" s="235">
        <f>A902</f>
        <v>25569.375</v>
      </c>
      <c r="B903" s="179"/>
      <c r="C903" s="180"/>
      <c r="D903" s="180"/>
      <c r="E903" s="180"/>
      <c r="F903" s="180"/>
      <c r="G903" s="180">
        <f>SUM(C903:F903)</f>
      </c>
      <c r="H903" s="125"/>
      <c r="I903" s="125">
        <f>G903*H903</f>
      </c>
      <c r="J903" s="125">
        <v>0</v>
      </c>
      <c r="K903" s="125">
        <f>SUM(I903:J903)</f>
      </c>
      <c r="L903" s="229"/>
      <c r="M903" s="87"/>
      <c r="N903" s="87"/>
      <c r="O903" s="87"/>
      <c r="P903" s="87"/>
      <c r="Q903" s="87"/>
      <c r="R903" s="87"/>
      <c r="S903" s="87"/>
      <c r="T903" s="87"/>
      <c r="U903" s="175"/>
      <c r="V903" s="87"/>
      <c r="W903" s="87"/>
      <c r="X903" s="87"/>
      <c r="Y903" s="87"/>
      <c r="Z903" s="87"/>
      <c r="AA903" s="87"/>
      <c r="AB903" s="86"/>
      <c r="AC903" s="87"/>
    </row>
    <row x14ac:dyDescent="0.25" r="904" customHeight="1" ht="17.45">
      <c r="A904" s="243">
        <f>A903</f>
        <v>25569.375</v>
      </c>
      <c r="B904" s="190" t="s">
        <v>155</v>
      </c>
      <c r="C904" s="191">
        <f>SUM(C858:C903)</f>
      </c>
      <c r="D904" s="191">
        <f>SUM(D858:D903)</f>
      </c>
      <c r="E904" s="191">
        <f>SUM(E858:E903)</f>
      </c>
      <c r="F904" s="191">
        <f>SUM(F858:F903)</f>
      </c>
      <c r="G904" s="191">
        <f>SUM(G858:G903)</f>
      </c>
      <c r="H904" s="191"/>
      <c r="I904" s="191">
        <f>SUM(I858:I903)</f>
      </c>
      <c r="J904" s="191">
        <f>SUM(J858:J903)</f>
      </c>
      <c r="K904" s="191">
        <f>SUM(K858:K903)</f>
      </c>
      <c r="L904" s="229"/>
      <c r="M904" s="87"/>
      <c r="N904" s="87"/>
      <c r="O904" s="87"/>
      <c r="P904" s="87"/>
      <c r="Q904" s="87"/>
      <c r="R904" s="87"/>
      <c r="S904" s="87"/>
      <c r="T904" s="87"/>
      <c r="U904" s="175"/>
      <c r="V904" s="87"/>
      <c r="W904" s="87"/>
      <c r="X904" s="87"/>
      <c r="Y904" s="87"/>
      <c r="Z904" s="87"/>
      <c r="AA904" s="87"/>
      <c r="AB904" s="86"/>
      <c r="AC904" s="87"/>
    </row>
    <row x14ac:dyDescent="0.25" r="905" customHeight="1" ht="17.45">
      <c r="A905" s="235">
        <f>A904</f>
        <v>25569.375</v>
      </c>
      <c r="B905" s="186" t="s">
        <v>113</v>
      </c>
      <c r="C905" s="180"/>
      <c r="D905" s="180">
        <v>45</v>
      </c>
      <c r="E905" s="180"/>
      <c r="F905" s="180"/>
      <c r="G905" s="180">
        <f>SUM(C905:F905)</f>
      </c>
      <c r="H905" s="125">
        <v>6500</v>
      </c>
      <c r="I905" s="125">
        <f>G905*H905</f>
      </c>
      <c r="J905" s="185"/>
      <c r="K905" s="125">
        <f>SUM(I905:J905)</f>
      </c>
      <c r="L905" s="229"/>
      <c r="M905" s="87"/>
      <c r="N905" s="87"/>
      <c r="O905" s="87"/>
      <c r="P905" s="87"/>
      <c r="Q905" s="87"/>
      <c r="R905" s="87"/>
      <c r="S905" s="87"/>
      <c r="T905" s="87"/>
      <c r="U905" s="175"/>
      <c r="V905" s="87"/>
      <c r="W905" s="87"/>
      <c r="X905" s="87"/>
      <c r="Y905" s="87"/>
      <c r="Z905" s="87"/>
      <c r="AA905" s="87"/>
      <c r="AB905" s="86"/>
      <c r="AC905" s="87"/>
    </row>
    <row x14ac:dyDescent="0.25" r="906" customHeight="1" ht="17.45">
      <c r="A906" s="235">
        <f>A905</f>
        <v>25569.375</v>
      </c>
      <c r="B906" s="186" t="s">
        <v>156</v>
      </c>
      <c r="C906" s="180"/>
      <c r="D906" s="180">
        <v>7</v>
      </c>
      <c r="E906" s="180"/>
      <c r="F906" s="180"/>
      <c r="G906" s="180">
        <f>SUM(C906:F906)</f>
      </c>
      <c r="H906" s="125">
        <v>6500</v>
      </c>
      <c r="I906" s="125">
        <f>G906*H906</f>
      </c>
      <c r="J906" s="185"/>
      <c r="K906" s="125">
        <f>SUM(I906:J906)</f>
      </c>
      <c r="L906" s="229"/>
      <c r="M906" s="87"/>
      <c r="N906" s="87"/>
      <c r="O906" s="87"/>
      <c r="P906" s="87"/>
      <c r="Q906" s="87"/>
      <c r="R906" s="87"/>
      <c r="S906" s="87"/>
      <c r="T906" s="87"/>
      <c r="U906" s="175"/>
      <c r="V906" s="87"/>
      <c r="W906" s="87"/>
      <c r="X906" s="87"/>
      <c r="Y906" s="87"/>
      <c r="Z906" s="87"/>
      <c r="AA906" s="87"/>
      <c r="AB906" s="86"/>
      <c r="AC906" s="87"/>
    </row>
    <row x14ac:dyDescent="0.25" r="907" customHeight="1" ht="17.45">
      <c r="A907" s="235">
        <f>A906</f>
        <v>25569.375</v>
      </c>
      <c r="B907" s="186" t="s">
        <v>112</v>
      </c>
      <c r="C907" s="180"/>
      <c r="D907" s="180">
        <v>9</v>
      </c>
      <c r="E907" s="180"/>
      <c r="F907" s="180"/>
      <c r="G907" s="180">
        <f>SUM(C907:F907)</f>
      </c>
      <c r="H907" s="125">
        <v>6900</v>
      </c>
      <c r="I907" s="125">
        <f>G907*H907</f>
      </c>
      <c r="J907" s="185"/>
      <c r="K907" s="125">
        <f>SUM(I907:J907)</f>
      </c>
      <c r="L907" s="229"/>
      <c r="M907" s="87"/>
      <c r="N907" s="87"/>
      <c r="O907" s="87"/>
      <c r="P907" s="87"/>
      <c r="Q907" s="87"/>
      <c r="R907" s="87"/>
      <c r="S907" s="87"/>
      <c r="T907" s="87"/>
      <c r="U907" s="175"/>
      <c r="V907" s="87"/>
      <c r="W907" s="87"/>
      <c r="X907" s="87"/>
      <c r="Y907" s="87"/>
      <c r="Z907" s="87"/>
      <c r="AA907" s="87"/>
      <c r="AB907" s="86"/>
      <c r="AC907" s="87"/>
    </row>
    <row x14ac:dyDescent="0.25" r="908" customHeight="1" ht="17.45">
      <c r="A908" s="235">
        <f>A907</f>
        <v>25569.375</v>
      </c>
      <c r="B908" s="179"/>
      <c r="C908" s="180"/>
      <c r="D908" s="180"/>
      <c r="E908" s="180"/>
      <c r="F908" s="180"/>
      <c r="G908" s="180">
        <f>SUM(C908:F908)</f>
      </c>
      <c r="H908" s="125"/>
      <c r="I908" s="125">
        <f>G908*H908</f>
      </c>
      <c r="J908" s="185"/>
      <c r="K908" s="125">
        <f>SUM(I908:J908)</f>
      </c>
      <c r="L908" s="229"/>
      <c r="M908" s="87"/>
      <c r="N908" s="87"/>
      <c r="O908" s="87"/>
      <c r="P908" s="87"/>
      <c r="Q908" s="87"/>
      <c r="R908" s="87"/>
      <c r="S908" s="87"/>
      <c r="T908" s="87"/>
      <c r="U908" s="175"/>
      <c r="V908" s="87"/>
      <c r="W908" s="87"/>
      <c r="X908" s="87"/>
      <c r="Y908" s="87"/>
      <c r="Z908" s="87"/>
      <c r="AA908" s="87"/>
      <c r="AB908" s="86"/>
      <c r="AC908" s="87"/>
    </row>
    <row x14ac:dyDescent="0.25" r="909" customHeight="1" ht="17.45">
      <c r="A909" s="235">
        <f>A908</f>
        <v>25569.375</v>
      </c>
      <c r="B909" s="179"/>
      <c r="C909" s="180"/>
      <c r="D909" s="180"/>
      <c r="E909" s="180"/>
      <c r="F909" s="180"/>
      <c r="G909" s="180">
        <f>SUM(C909:F909)</f>
      </c>
      <c r="H909" s="125"/>
      <c r="I909" s="125">
        <f>G909*H909</f>
      </c>
      <c r="J909" s="185"/>
      <c r="K909" s="125">
        <f>SUM(I909:J909)</f>
      </c>
      <c r="L909" s="229"/>
      <c r="M909" s="87"/>
      <c r="N909" s="87"/>
      <c r="O909" s="87"/>
      <c r="P909" s="87"/>
      <c r="Q909" s="87"/>
      <c r="R909" s="87"/>
      <c r="S909" s="87"/>
      <c r="T909" s="87"/>
      <c r="U909" s="175"/>
      <c r="V909" s="87"/>
      <c r="W909" s="87"/>
      <c r="X909" s="87"/>
      <c r="Y909" s="87"/>
      <c r="Z909" s="87"/>
      <c r="AA909" s="87"/>
      <c r="AB909" s="86"/>
      <c r="AC909" s="87"/>
    </row>
    <row x14ac:dyDescent="0.25" r="910" customHeight="1" ht="17.45">
      <c r="A910" s="235">
        <f>A909</f>
        <v>25569.375</v>
      </c>
      <c r="B910" s="179"/>
      <c r="C910" s="180"/>
      <c r="D910" s="180"/>
      <c r="E910" s="180"/>
      <c r="F910" s="180"/>
      <c r="G910" s="180">
        <f>SUM(C910:F910)</f>
      </c>
      <c r="H910" s="125"/>
      <c r="I910" s="125">
        <f>G910*H910</f>
      </c>
      <c r="J910" s="185"/>
      <c r="K910" s="125">
        <f>SUM(I910:J910)</f>
      </c>
      <c r="L910" s="229"/>
      <c r="M910" s="87"/>
      <c r="N910" s="87"/>
      <c r="O910" s="87"/>
      <c r="P910" s="87"/>
      <c r="Q910" s="87"/>
      <c r="R910" s="87"/>
      <c r="S910" s="87"/>
      <c r="T910" s="87"/>
      <c r="U910" s="175"/>
      <c r="V910" s="87"/>
      <c r="W910" s="87"/>
      <c r="X910" s="87"/>
      <c r="Y910" s="87"/>
      <c r="Z910" s="87"/>
      <c r="AA910" s="87"/>
      <c r="AB910" s="86"/>
      <c r="AC910" s="87"/>
    </row>
    <row x14ac:dyDescent="0.25" r="911" customHeight="1" ht="17.45">
      <c r="A911" s="235">
        <f>A910</f>
        <v>25569.375</v>
      </c>
      <c r="B911" s="179"/>
      <c r="C911" s="180"/>
      <c r="D911" s="180"/>
      <c r="E911" s="180"/>
      <c r="F911" s="180"/>
      <c r="G911" s="180">
        <f>SUM(C911:F911)</f>
      </c>
      <c r="H911" s="125"/>
      <c r="I911" s="125">
        <f>G911*H911</f>
      </c>
      <c r="J911" s="185"/>
      <c r="K911" s="125">
        <f>SUM(I911:J911)</f>
      </c>
      <c r="L911" s="229"/>
      <c r="M911" s="87"/>
      <c r="N911" s="87"/>
      <c r="O911" s="87"/>
      <c r="P911" s="87"/>
      <c r="Q911" s="87"/>
      <c r="R911" s="87"/>
      <c r="S911" s="87"/>
      <c r="T911" s="87"/>
      <c r="U911" s="175"/>
      <c r="V911" s="87"/>
      <c r="W911" s="87"/>
      <c r="X911" s="87"/>
      <c r="Y911" s="87"/>
      <c r="Z911" s="87"/>
      <c r="AA911" s="87"/>
      <c r="AB911" s="86"/>
      <c r="AC911" s="87"/>
    </row>
    <row x14ac:dyDescent="0.25" r="912" customHeight="1" ht="17.45">
      <c r="A912" s="235">
        <f>A911</f>
        <v>25569.375</v>
      </c>
      <c r="B912" s="179"/>
      <c r="C912" s="180"/>
      <c r="D912" s="180"/>
      <c r="E912" s="180"/>
      <c r="F912" s="180"/>
      <c r="G912" s="180">
        <f>SUM(C912:F912)</f>
      </c>
      <c r="H912" s="125"/>
      <c r="I912" s="125">
        <f>G912*H912</f>
      </c>
      <c r="J912" s="185"/>
      <c r="K912" s="125">
        <f>SUM(I912:J912)</f>
      </c>
      <c r="L912" s="229"/>
      <c r="M912" s="87"/>
      <c r="N912" s="87"/>
      <c r="O912" s="87"/>
      <c r="P912" s="87"/>
      <c r="Q912" s="87"/>
      <c r="R912" s="87"/>
      <c r="S912" s="87"/>
      <c r="T912" s="87"/>
      <c r="U912" s="175"/>
      <c r="V912" s="87"/>
      <c r="W912" s="87"/>
      <c r="X912" s="87"/>
      <c r="Y912" s="87"/>
      <c r="Z912" s="87"/>
      <c r="AA912" s="87"/>
      <c r="AB912" s="86"/>
      <c r="AC912" s="87"/>
    </row>
    <row x14ac:dyDescent="0.25" r="913" customHeight="1" ht="17.45">
      <c r="A913" s="243">
        <f>A912</f>
        <v>25569.375</v>
      </c>
      <c r="B913" s="190" t="s">
        <v>157</v>
      </c>
      <c r="C913" s="191">
        <f>SUM(C905:C912)</f>
      </c>
      <c r="D913" s="191">
        <f>SUM(D905:D912)</f>
      </c>
      <c r="E913" s="191">
        <f>SUM(E905:E912)</f>
      </c>
      <c r="F913" s="191">
        <f>SUM(F905:F912)</f>
      </c>
      <c r="G913" s="191">
        <f>SUM(G905:G912)</f>
      </c>
      <c r="H913" s="201"/>
      <c r="I913" s="201">
        <f>SUM(I905:I912)</f>
      </c>
      <c r="J913" s="201"/>
      <c r="K913" s="202">
        <f>SUM(K905:K912)</f>
      </c>
      <c r="L913" s="229"/>
      <c r="M913" s="87"/>
      <c r="N913" s="87"/>
      <c r="O913" s="87"/>
      <c r="P913" s="87"/>
      <c r="Q913" s="87"/>
      <c r="R913" s="87"/>
      <c r="S913" s="87"/>
      <c r="T913" s="87"/>
      <c r="U913" s="175"/>
      <c r="V913" s="87"/>
      <c r="W913" s="87"/>
      <c r="X913" s="87"/>
      <c r="Y913" s="87"/>
      <c r="Z913" s="87"/>
      <c r="AA913" s="87"/>
      <c r="AB913" s="86"/>
      <c r="AC913" s="87"/>
    </row>
    <row x14ac:dyDescent="0.25" r="914" customHeight="1" ht="17.25" hidden="1">
      <c r="A914" s="226" t="s">
        <v>128</v>
      </c>
      <c r="B914" s="173" t="s">
        <v>2</v>
      </c>
      <c r="C914" s="174" t="s">
        <v>129</v>
      </c>
      <c r="D914" s="174" t="s">
        <v>130</v>
      </c>
      <c r="E914" s="174" t="s">
        <v>131</v>
      </c>
      <c r="F914" s="174" t="s">
        <v>132</v>
      </c>
      <c r="G914" s="174" t="s">
        <v>133</v>
      </c>
      <c r="H914" s="174" t="s">
        <v>7</v>
      </c>
      <c r="I914" s="174" t="s">
        <v>134</v>
      </c>
      <c r="J914" s="174" t="s">
        <v>90</v>
      </c>
      <c r="K914" s="174" t="s">
        <v>135</v>
      </c>
      <c r="L914" s="229"/>
      <c r="M914" s="87"/>
      <c r="N914" s="87"/>
      <c r="O914" s="87"/>
      <c r="P914" s="87"/>
      <c r="Q914" s="87"/>
      <c r="R914" s="87"/>
      <c r="S914" s="87"/>
      <c r="T914" s="87"/>
      <c r="U914" s="175"/>
      <c r="V914" s="87"/>
      <c r="W914" s="87"/>
      <c r="X914" s="87"/>
      <c r="Y914" s="87"/>
      <c r="Z914" s="87"/>
      <c r="AA914" s="87"/>
      <c r="AB914" s="86"/>
      <c r="AC914" s="87"/>
    </row>
    <row x14ac:dyDescent="0.25" r="915" customHeight="1" ht="17.45">
      <c r="A915" s="235">
        <f>A913+1</f>
        <v>25569.375</v>
      </c>
      <c r="B915" s="179" t="s">
        <v>46</v>
      </c>
      <c r="C915" s="183" t="s">
        <v>14</v>
      </c>
      <c r="D915" s="180"/>
      <c r="E915" s="180"/>
      <c r="F915" s="180"/>
      <c r="G915" s="180">
        <f>SUM(C915:F915)</f>
      </c>
      <c r="H915" s="237">
        <v>5500</v>
      </c>
      <c r="I915" s="125">
        <f>G915*H915</f>
      </c>
      <c r="J915" s="125">
        <f>I915*0.1</f>
      </c>
      <c r="K915" s="125">
        <f>SUM(I915:J915)</f>
      </c>
      <c r="L915" s="229"/>
      <c r="M915" s="87"/>
      <c r="N915" s="87"/>
      <c r="O915" s="87"/>
      <c r="P915" s="87"/>
      <c r="Q915" s="87"/>
      <c r="R915" s="87"/>
      <c r="S915" s="87"/>
      <c r="T915" s="87"/>
      <c r="U915" s="175"/>
      <c r="V915" s="87"/>
      <c r="W915" s="87"/>
      <c r="X915" s="87"/>
      <c r="Y915" s="87"/>
      <c r="Z915" s="87"/>
      <c r="AA915" s="87"/>
      <c r="AB915" s="86"/>
      <c r="AC915" s="87"/>
    </row>
    <row x14ac:dyDescent="0.25" r="916" customHeight="1" ht="17.45">
      <c r="A916" s="235">
        <f>A915</f>
        <v>25569.375</v>
      </c>
      <c r="B916" s="179" t="s">
        <v>137</v>
      </c>
      <c r="C916" s="180"/>
      <c r="D916" s="180"/>
      <c r="E916" s="180"/>
      <c r="F916" s="180"/>
      <c r="G916" s="180">
        <f>SUM(C916:F916)</f>
      </c>
      <c r="H916" s="237">
        <v>4500</v>
      </c>
      <c r="I916" s="125">
        <f>G916*H916</f>
      </c>
      <c r="J916" s="125">
        <f>I916*0.1</f>
      </c>
      <c r="K916" s="125">
        <f>SUM(I916:J916)</f>
      </c>
      <c r="L916" s="229"/>
      <c r="M916" s="87"/>
      <c r="N916" s="87"/>
      <c r="O916" s="87"/>
      <c r="P916" s="87"/>
      <c r="Q916" s="87"/>
      <c r="R916" s="87"/>
      <c r="S916" s="87"/>
      <c r="T916" s="87"/>
      <c r="U916" s="175"/>
      <c r="V916" s="87"/>
      <c r="W916" s="87"/>
      <c r="X916" s="87"/>
      <c r="Y916" s="87"/>
      <c r="Z916" s="87"/>
      <c r="AA916" s="87"/>
      <c r="AB916" s="86"/>
      <c r="AC916" s="87"/>
    </row>
    <row x14ac:dyDescent="0.25" r="917" customHeight="1" ht="17.45">
      <c r="A917" s="235">
        <f>A916</f>
        <v>25569.375</v>
      </c>
      <c r="B917" s="179" t="s">
        <v>178</v>
      </c>
      <c r="C917" s="180"/>
      <c r="D917" s="180"/>
      <c r="E917" s="180"/>
      <c r="F917" s="180"/>
      <c r="G917" s="180">
        <f>SUBTOTAL(9,C917:F917)</f>
      </c>
      <c r="H917" s="182">
        <v>5000</v>
      </c>
      <c r="I917" s="125">
        <f>G917*H917</f>
      </c>
      <c r="J917" s="125">
        <f>I917*0.1</f>
      </c>
      <c r="K917" s="125">
        <f>SUM(I917:J917)</f>
      </c>
      <c r="L917" s="229"/>
      <c r="M917" s="87"/>
      <c r="N917" s="87"/>
      <c r="O917" s="87"/>
      <c r="P917" s="87"/>
      <c r="Q917" s="87"/>
      <c r="R917" s="87"/>
      <c r="S917" s="87"/>
      <c r="T917" s="87"/>
      <c r="U917" s="175"/>
      <c r="V917" s="87"/>
      <c r="W917" s="87"/>
      <c r="X917" s="87"/>
      <c r="Y917" s="87"/>
      <c r="Z917" s="87"/>
      <c r="AA917" s="87"/>
      <c r="AB917" s="86"/>
      <c r="AC917" s="87"/>
    </row>
    <row x14ac:dyDescent="0.25" r="918" customHeight="1" ht="17.45">
      <c r="A918" s="235">
        <f>A917</f>
        <v>25569.375</v>
      </c>
      <c r="B918" s="179" t="s">
        <v>13</v>
      </c>
      <c r="C918" s="180"/>
      <c r="D918" s="180"/>
      <c r="E918" s="180"/>
      <c r="F918" s="180"/>
      <c r="G918" s="180">
        <f>SUM(C918:F918)</f>
      </c>
      <c r="H918" s="125">
        <v>6000</v>
      </c>
      <c r="I918" s="125">
        <f>G918*H918</f>
      </c>
      <c r="J918" s="125">
        <f>I918*0.1</f>
      </c>
      <c r="K918" s="125">
        <f>SUM(I918:J918)</f>
      </c>
      <c r="L918" s="229"/>
      <c r="M918" s="87"/>
      <c r="N918" s="87"/>
      <c r="O918" s="87"/>
      <c r="P918" s="87"/>
      <c r="Q918" s="87"/>
      <c r="R918" s="87"/>
      <c r="S918" s="87"/>
      <c r="T918" s="87"/>
      <c r="U918" s="175"/>
      <c r="V918" s="87"/>
      <c r="W918" s="87"/>
      <c r="X918" s="87"/>
      <c r="Y918" s="87"/>
      <c r="Z918" s="87"/>
      <c r="AA918" s="87"/>
      <c r="AB918" s="86"/>
      <c r="AC918" s="87"/>
    </row>
    <row x14ac:dyDescent="0.25" r="919" customHeight="1" ht="17.45">
      <c r="A919" s="235">
        <f>A918</f>
        <v>25569.375</v>
      </c>
      <c r="B919" s="179" t="s">
        <v>58</v>
      </c>
      <c r="C919" s="183" t="s">
        <v>14</v>
      </c>
      <c r="D919" s="180"/>
      <c r="E919" s="180"/>
      <c r="F919" s="180"/>
      <c r="G919" s="180">
        <f>SUM(C919:F919)</f>
      </c>
      <c r="H919" s="182">
        <v>5500</v>
      </c>
      <c r="I919" s="125">
        <f>G919*H919</f>
      </c>
      <c r="J919" s="125">
        <f>I919*0.1</f>
      </c>
      <c r="K919" s="125">
        <f>SUM(I919:J919)</f>
      </c>
      <c r="L919" s="229"/>
      <c r="M919" s="87"/>
      <c r="N919" s="87"/>
      <c r="O919" s="87"/>
      <c r="P919" s="87"/>
      <c r="Q919" s="87"/>
      <c r="R919" s="87"/>
      <c r="S919" s="87"/>
      <c r="T919" s="87"/>
      <c r="U919" s="175"/>
      <c r="V919" s="87"/>
      <c r="W919" s="87"/>
      <c r="X919" s="87"/>
      <c r="Y919" s="87"/>
      <c r="Z919" s="87"/>
      <c r="AA919" s="87"/>
      <c r="AB919" s="86"/>
      <c r="AC919" s="87"/>
    </row>
    <row x14ac:dyDescent="0.25" r="920" customHeight="1" ht="17.45">
      <c r="A920" s="235">
        <f>A919</f>
        <v>25569.375</v>
      </c>
      <c r="B920" s="179" t="s">
        <v>147</v>
      </c>
      <c r="C920" s="183"/>
      <c r="D920" s="180"/>
      <c r="E920" s="180"/>
      <c r="F920" s="180"/>
      <c r="G920" s="180">
        <f>SUM(C920:F920)</f>
      </c>
      <c r="H920" s="125">
        <v>5000</v>
      </c>
      <c r="I920" s="125">
        <f>G920*H920</f>
      </c>
      <c r="J920" s="125">
        <f>I920*0.1</f>
      </c>
      <c r="K920" s="125">
        <f>SUM(I920:J920)</f>
      </c>
      <c r="L920" s="229"/>
      <c r="M920" s="87"/>
      <c r="N920" s="87"/>
      <c r="O920" s="87"/>
      <c r="P920" s="87"/>
      <c r="Q920" s="87"/>
      <c r="R920" s="87"/>
      <c r="S920" s="87"/>
      <c r="T920" s="87"/>
      <c r="U920" s="175"/>
      <c r="V920" s="87"/>
      <c r="W920" s="87"/>
      <c r="X920" s="87"/>
      <c r="Y920" s="87"/>
      <c r="Z920" s="87"/>
      <c r="AA920" s="87"/>
      <c r="AB920" s="86"/>
      <c r="AC920" s="87"/>
    </row>
    <row x14ac:dyDescent="0.25" r="921" customHeight="1" ht="17.45">
      <c r="A921" s="235">
        <f>A920</f>
        <v>25569.375</v>
      </c>
      <c r="B921" s="179" t="s">
        <v>27</v>
      </c>
      <c r="C921" s="180"/>
      <c r="D921" s="180"/>
      <c r="E921" s="180"/>
      <c r="F921" s="180"/>
      <c r="G921" s="180">
        <f>SUM(C921:F921)</f>
      </c>
      <c r="H921" s="125">
        <v>5500</v>
      </c>
      <c r="I921" s="125">
        <f>G921*H921</f>
      </c>
      <c r="J921" s="125">
        <f>I921*0.1</f>
      </c>
      <c r="K921" s="125">
        <f>SUM(I921:J921)</f>
      </c>
      <c r="L921" s="229"/>
      <c r="M921" s="87"/>
      <c r="N921" s="87"/>
      <c r="O921" s="87"/>
      <c r="P921" s="87"/>
      <c r="Q921" s="87"/>
      <c r="R921" s="87"/>
      <c r="S921" s="87"/>
      <c r="T921" s="87"/>
      <c r="U921" s="175"/>
      <c r="V921" s="87"/>
      <c r="W921" s="87"/>
      <c r="X921" s="87"/>
      <c r="Y921" s="87"/>
      <c r="Z921" s="87"/>
      <c r="AA921" s="87"/>
      <c r="AB921" s="86"/>
      <c r="AC921" s="87"/>
    </row>
    <row x14ac:dyDescent="0.25" r="922" customHeight="1" ht="17.45">
      <c r="A922" s="235">
        <f>A921</f>
        <v>25569.375</v>
      </c>
      <c r="B922" s="179" t="s">
        <v>20</v>
      </c>
      <c r="C922" s="180"/>
      <c r="D922" s="180"/>
      <c r="E922" s="180"/>
      <c r="F922" s="180"/>
      <c r="G922" s="180">
        <f>SUM(C922:F922)</f>
      </c>
      <c r="H922" s="237">
        <v>5500</v>
      </c>
      <c r="I922" s="125">
        <f>G922*H922</f>
      </c>
      <c r="J922" s="125">
        <f>I922*0.1</f>
      </c>
      <c r="K922" s="125">
        <f>SUM(I922:J922)</f>
      </c>
      <c r="L922" s="229"/>
      <c r="M922" s="87"/>
      <c r="N922" s="87"/>
      <c r="O922" s="87"/>
      <c r="P922" s="87"/>
      <c r="Q922" s="87"/>
      <c r="R922" s="87"/>
      <c r="S922" s="87"/>
      <c r="T922" s="87"/>
      <c r="U922" s="175"/>
      <c r="V922" s="87"/>
      <c r="W922" s="87"/>
      <c r="X922" s="87"/>
      <c r="Y922" s="87"/>
      <c r="Z922" s="87"/>
      <c r="AA922" s="87"/>
      <c r="AB922" s="86"/>
      <c r="AC922" s="87"/>
    </row>
    <row x14ac:dyDescent="0.25" r="923" customHeight="1" ht="17.45">
      <c r="A923" s="235">
        <f>A922</f>
        <v>25569.375</v>
      </c>
      <c r="B923" s="179" t="s">
        <v>31</v>
      </c>
      <c r="C923" s="180"/>
      <c r="D923" s="180"/>
      <c r="E923" s="180"/>
      <c r="F923" s="180"/>
      <c r="G923" s="180">
        <f>SUM(C923:F923)</f>
      </c>
      <c r="H923" s="125">
        <v>6000</v>
      </c>
      <c r="I923" s="125">
        <f>G923*H923</f>
      </c>
      <c r="J923" s="125">
        <f>I923*0.1</f>
      </c>
      <c r="K923" s="125">
        <f>SUM(I923:J923)</f>
      </c>
      <c r="L923" s="229"/>
      <c r="M923" s="87"/>
      <c r="N923" s="87"/>
      <c r="O923" s="87"/>
      <c r="P923" s="87"/>
      <c r="Q923" s="87"/>
      <c r="R923" s="87"/>
      <c r="S923" s="87"/>
      <c r="T923" s="87"/>
      <c r="U923" s="175"/>
      <c r="V923" s="87"/>
      <c r="W923" s="87"/>
      <c r="X923" s="87"/>
      <c r="Y923" s="87"/>
      <c r="Z923" s="87"/>
      <c r="AA923" s="87"/>
      <c r="AB923" s="86"/>
      <c r="AC923" s="87"/>
    </row>
    <row x14ac:dyDescent="0.25" r="924" customHeight="1" ht="17.45">
      <c r="A924" s="235">
        <f>A923</f>
        <v>25569.375</v>
      </c>
      <c r="B924" s="179" t="s">
        <v>71</v>
      </c>
      <c r="C924" s="180"/>
      <c r="D924" s="180"/>
      <c r="E924" s="180"/>
      <c r="F924" s="180"/>
      <c r="G924" s="180">
        <f>SUM(C924:F924)</f>
      </c>
      <c r="H924" s="125">
        <v>6000</v>
      </c>
      <c r="I924" s="125">
        <f>G924*H924</f>
      </c>
      <c r="J924" s="125">
        <f>I924*0.1</f>
      </c>
      <c r="K924" s="125">
        <f>SUM(I924:J924)</f>
      </c>
      <c r="L924" s="229"/>
      <c r="M924" s="87"/>
      <c r="N924" s="87"/>
      <c r="O924" s="87"/>
      <c r="P924" s="87"/>
      <c r="Q924" s="87"/>
      <c r="R924" s="87"/>
      <c r="S924" s="87"/>
      <c r="T924" s="87"/>
      <c r="U924" s="175"/>
      <c r="V924" s="87"/>
      <c r="W924" s="87"/>
      <c r="X924" s="87"/>
      <c r="Y924" s="87"/>
      <c r="Z924" s="87"/>
      <c r="AA924" s="87"/>
      <c r="AB924" s="86"/>
      <c r="AC924" s="87"/>
    </row>
    <row x14ac:dyDescent="0.25" r="925" customHeight="1" ht="17.45">
      <c r="A925" s="235">
        <f>A924</f>
        <v>25569.375</v>
      </c>
      <c r="B925" s="184" t="s">
        <v>49</v>
      </c>
      <c r="C925" s="180"/>
      <c r="D925" s="180"/>
      <c r="E925" s="180"/>
      <c r="F925" s="180"/>
      <c r="G925" s="180">
        <f>SUM(C925:F925)</f>
      </c>
      <c r="H925" s="182">
        <v>6000</v>
      </c>
      <c r="I925" s="125">
        <f>G925*H925</f>
      </c>
      <c r="J925" s="125">
        <f>I925*0.1</f>
      </c>
      <c r="K925" s="125">
        <f>SUM(I925:J925)</f>
      </c>
      <c r="L925" s="229"/>
      <c r="M925" s="87"/>
      <c r="N925" s="87"/>
      <c r="O925" s="87"/>
      <c r="P925" s="87"/>
      <c r="Q925" s="87"/>
      <c r="R925" s="87"/>
      <c r="S925" s="87"/>
      <c r="T925" s="87"/>
      <c r="U925" s="175"/>
      <c r="V925" s="87"/>
      <c r="W925" s="87"/>
      <c r="X925" s="87"/>
      <c r="Y925" s="87"/>
      <c r="Z925" s="87"/>
      <c r="AA925" s="87"/>
      <c r="AB925" s="86"/>
      <c r="AC925" s="87"/>
    </row>
    <row x14ac:dyDescent="0.25" r="926" customHeight="1" ht="17.45">
      <c r="A926" s="235">
        <f>A925</f>
        <v>25569.375</v>
      </c>
      <c r="B926" s="179" t="s">
        <v>9</v>
      </c>
      <c r="C926" s="180"/>
      <c r="D926" s="180"/>
      <c r="E926" s="180"/>
      <c r="F926" s="180"/>
      <c r="G926" s="180">
        <f>SUM(C926:F926)</f>
      </c>
      <c r="H926" s="125">
        <v>6000</v>
      </c>
      <c r="I926" s="125">
        <f>G926*H926</f>
      </c>
      <c r="J926" s="125">
        <f>I926*0.1</f>
      </c>
      <c r="K926" s="125">
        <f>SUM(I926:J926)</f>
      </c>
      <c r="L926" s="229"/>
      <c r="M926" s="87"/>
      <c r="N926" s="87"/>
      <c r="O926" s="87"/>
      <c r="P926" s="87"/>
      <c r="Q926" s="87"/>
      <c r="R926" s="87"/>
      <c r="S926" s="87"/>
      <c r="T926" s="87"/>
      <c r="U926" s="175"/>
      <c r="V926" s="87"/>
      <c r="W926" s="87"/>
      <c r="X926" s="87"/>
      <c r="Y926" s="87"/>
      <c r="Z926" s="87"/>
      <c r="AA926" s="87"/>
      <c r="AB926" s="86"/>
      <c r="AC926" s="87"/>
    </row>
    <row x14ac:dyDescent="0.25" r="927" customHeight="1" ht="17.45">
      <c r="A927" s="235">
        <f>A926</f>
        <v>25569.375</v>
      </c>
      <c r="B927" s="179" t="s">
        <v>78</v>
      </c>
      <c r="C927" s="180"/>
      <c r="D927" s="180"/>
      <c r="E927" s="180"/>
      <c r="F927" s="180"/>
      <c r="G927" s="180">
        <f>SUM(C927:F927)</f>
      </c>
      <c r="H927" s="125">
        <v>6500</v>
      </c>
      <c r="I927" s="125">
        <f>G927*H927</f>
      </c>
      <c r="J927" s="125">
        <f>I927*0.1</f>
      </c>
      <c r="K927" s="125">
        <f>SUM(I927:J927)</f>
      </c>
      <c r="L927" s="229"/>
      <c r="M927" s="87"/>
      <c r="N927" s="87"/>
      <c r="O927" s="87"/>
      <c r="P927" s="87"/>
      <c r="Q927" s="87"/>
      <c r="R927" s="87"/>
      <c r="S927" s="87"/>
      <c r="T927" s="87"/>
      <c r="U927" s="175"/>
      <c r="V927" s="87"/>
      <c r="W927" s="87"/>
      <c r="X927" s="87"/>
      <c r="Y927" s="87"/>
      <c r="Z927" s="87"/>
      <c r="AA927" s="87"/>
      <c r="AB927" s="86"/>
      <c r="AC927" s="87"/>
    </row>
    <row x14ac:dyDescent="0.25" r="928" customHeight="1" ht="17.45">
      <c r="A928" s="235">
        <f>A927</f>
        <v>25569.375</v>
      </c>
      <c r="B928" s="179" t="s">
        <v>55</v>
      </c>
      <c r="C928" s="180"/>
      <c r="D928" s="180"/>
      <c r="E928" s="180"/>
      <c r="F928" s="180"/>
      <c r="G928" s="180">
        <f>SUM(C928:F928)</f>
      </c>
      <c r="H928" s="125">
        <v>6500</v>
      </c>
      <c r="I928" s="125">
        <f>G928*H928</f>
      </c>
      <c r="J928" s="125">
        <f>I928*0.1</f>
      </c>
      <c r="K928" s="125">
        <f>SUM(I928:J928)</f>
      </c>
      <c r="L928" s="229"/>
      <c r="M928" s="87"/>
      <c r="N928" s="87"/>
      <c r="O928" s="87"/>
      <c r="P928" s="87"/>
      <c r="Q928" s="87"/>
      <c r="R928" s="87"/>
      <c r="S928" s="87"/>
      <c r="T928" s="87"/>
      <c r="U928" s="175"/>
      <c r="V928" s="87"/>
      <c r="W928" s="87"/>
      <c r="X928" s="87"/>
      <c r="Y928" s="87"/>
      <c r="Z928" s="87"/>
      <c r="AA928" s="87"/>
      <c r="AB928" s="86"/>
      <c r="AC928" s="87"/>
    </row>
    <row x14ac:dyDescent="0.25" r="929" customHeight="1" ht="17.45">
      <c r="A929" s="235">
        <f>A928</f>
        <v>25569.375</v>
      </c>
      <c r="B929" s="179" t="s">
        <v>80</v>
      </c>
      <c r="C929" s="180"/>
      <c r="D929" s="180"/>
      <c r="E929" s="180"/>
      <c r="F929" s="180"/>
      <c r="G929" s="180">
        <f>SUM(C929:F929)</f>
      </c>
      <c r="H929" s="125">
        <v>6000</v>
      </c>
      <c r="I929" s="125">
        <f>G929*H929</f>
      </c>
      <c r="J929" s="185"/>
      <c r="K929" s="125">
        <f>SUM(I929:J929)</f>
      </c>
      <c r="L929" s="229"/>
      <c r="M929" s="87"/>
      <c r="N929" s="87"/>
      <c r="O929" s="87"/>
      <c r="P929" s="87"/>
      <c r="Q929" s="87"/>
      <c r="R929" s="87"/>
      <c r="S929" s="87"/>
      <c r="T929" s="87"/>
      <c r="U929" s="175"/>
      <c r="V929" s="87"/>
      <c r="W929" s="87"/>
      <c r="X929" s="87"/>
      <c r="Y929" s="87"/>
      <c r="Z929" s="87"/>
      <c r="AA929" s="87"/>
      <c r="AB929" s="86"/>
      <c r="AC929" s="87"/>
    </row>
    <row x14ac:dyDescent="0.25" r="930" customHeight="1" ht="17.45">
      <c r="A930" s="235">
        <f>A929</f>
        <v>25569.375</v>
      </c>
      <c r="B930" s="179" t="s">
        <v>67</v>
      </c>
      <c r="C930" s="180"/>
      <c r="D930" s="180"/>
      <c r="E930" s="180"/>
      <c r="F930" s="180"/>
      <c r="G930" s="180">
        <f>SUM(C930:F930)</f>
      </c>
      <c r="H930" s="182">
        <v>5500</v>
      </c>
      <c r="I930" s="125">
        <f>G930*H930</f>
      </c>
      <c r="J930" s="125">
        <f>I930*0.1</f>
      </c>
      <c r="K930" s="125">
        <f>SUM(I930:J930)</f>
      </c>
      <c r="L930" s="229"/>
      <c r="M930" s="87"/>
      <c r="N930" s="87"/>
      <c r="O930" s="87"/>
      <c r="P930" s="87"/>
      <c r="Q930" s="87"/>
      <c r="R930" s="87"/>
      <c r="S930" s="87"/>
      <c r="T930" s="87"/>
      <c r="U930" s="175"/>
      <c r="V930" s="87"/>
      <c r="W930" s="87"/>
      <c r="X930" s="87"/>
      <c r="Y930" s="87"/>
      <c r="Z930" s="87"/>
      <c r="AA930" s="87"/>
      <c r="AB930" s="86"/>
      <c r="AC930" s="87"/>
    </row>
    <row x14ac:dyDescent="0.25" r="931" customHeight="1" ht="17.45">
      <c r="A931" s="235">
        <f>A930</f>
        <v>25569.375</v>
      </c>
      <c r="B931" s="186" t="s">
        <v>74</v>
      </c>
      <c r="C931" s="180"/>
      <c r="D931" s="180"/>
      <c r="E931" s="180"/>
      <c r="F931" s="180"/>
      <c r="G931" s="180">
        <f>SUM(C931:F931)</f>
      </c>
      <c r="H931" s="187">
        <v>5000</v>
      </c>
      <c r="I931" s="125">
        <f>G931*H931</f>
      </c>
      <c r="J931" s="125">
        <f>I931*0.1</f>
      </c>
      <c r="K931" s="125">
        <f>SUM(I931:J931)</f>
      </c>
      <c r="L931" s="229"/>
      <c r="M931" s="87"/>
      <c r="N931" s="87"/>
      <c r="O931" s="87"/>
      <c r="P931" s="87"/>
      <c r="Q931" s="87"/>
      <c r="R931" s="87"/>
      <c r="S931" s="87"/>
      <c r="T931" s="87"/>
      <c r="U931" s="175"/>
      <c r="V931" s="87"/>
      <c r="W931" s="87"/>
      <c r="X931" s="87"/>
      <c r="Y931" s="87"/>
      <c r="Z931" s="87"/>
      <c r="AA931" s="87"/>
      <c r="AB931" s="86"/>
      <c r="AC931" s="87"/>
    </row>
    <row x14ac:dyDescent="0.25" r="932" customHeight="1" ht="17.45">
      <c r="A932" s="235">
        <f>A931</f>
        <v>25569.375</v>
      </c>
      <c r="B932" s="179" t="s">
        <v>11</v>
      </c>
      <c r="C932" s="180"/>
      <c r="D932" s="180"/>
      <c r="E932" s="180"/>
      <c r="F932" s="180"/>
      <c r="G932" s="180">
        <f>SUM(C932:F932)</f>
      </c>
      <c r="H932" s="125">
        <v>6000</v>
      </c>
      <c r="I932" s="125">
        <f>G932*H932</f>
      </c>
      <c r="J932" s="125">
        <f>I932*0.1</f>
      </c>
      <c r="K932" s="125">
        <f>SUM(I932:J932)</f>
      </c>
      <c r="L932" s="229"/>
      <c r="M932" s="87"/>
      <c r="N932" s="87"/>
      <c r="O932" s="87"/>
      <c r="P932" s="87"/>
      <c r="Q932" s="87"/>
      <c r="R932" s="87"/>
      <c r="S932" s="87"/>
      <c r="T932" s="87"/>
      <c r="U932" s="175"/>
      <c r="V932" s="87"/>
      <c r="W932" s="87"/>
      <c r="X932" s="87"/>
      <c r="Y932" s="87"/>
      <c r="Z932" s="87"/>
      <c r="AA932" s="87"/>
      <c r="AB932" s="86"/>
      <c r="AC932" s="87"/>
    </row>
    <row x14ac:dyDescent="0.25" r="933" customHeight="1" ht="17.45">
      <c r="A933" s="235">
        <f>A932</f>
        <v>25569.375</v>
      </c>
      <c r="B933" s="179" t="s">
        <v>22</v>
      </c>
      <c r="C933" s="180"/>
      <c r="D933" s="180"/>
      <c r="E933" s="180"/>
      <c r="F933" s="180"/>
      <c r="G933" s="180">
        <f>SUM(C933:F933)</f>
      </c>
      <c r="H933" s="182">
        <v>4800</v>
      </c>
      <c r="I933" s="125">
        <f>G933*H933</f>
      </c>
      <c r="J933" s="125">
        <f>I933*0.1</f>
      </c>
      <c r="K933" s="125">
        <f>SUM(I933:J933)</f>
      </c>
      <c r="L933" s="229"/>
      <c r="M933" s="87"/>
      <c r="N933" s="87"/>
      <c r="O933" s="87"/>
      <c r="P933" s="87"/>
      <c r="Q933" s="87"/>
      <c r="R933" s="87"/>
      <c r="S933" s="87"/>
      <c r="T933" s="87"/>
      <c r="U933" s="175"/>
      <c r="V933" s="87"/>
      <c r="W933" s="87"/>
      <c r="X933" s="87"/>
      <c r="Y933" s="87"/>
      <c r="Z933" s="87"/>
      <c r="AA933" s="87"/>
      <c r="AB933" s="86"/>
      <c r="AC933" s="87"/>
    </row>
    <row x14ac:dyDescent="0.25" r="934" customHeight="1" ht="17.45">
      <c r="A934" s="235">
        <f>A933</f>
        <v>25569.375</v>
      </c>
      <c r="B934" s="186" t="s">
        <v>84</v>
      </c>
      <c r="C934" s="180"/>
      <c r="D934" s="180"/>
      <c r="E934" s="180"/>
      <c r="F934" s="180"/>
      <c r="G934" s="180">
        <f>SUM(C934:F934)</f>
      </c>
      <c r="H934" s="182">
        <v>4800</v>
      </c>
      <c r="I934" s="125">
        <f>G934*H934</f>
      </c>
      <c r="J934" s="125">
        <f>I934*0.1</f>
      </c>
      <c r="K934" s="125">
        <f>SUM(I934:J934)</f>
      </c>
      <c r="L934" s="229"/>
      <c r="M934" s="87"/>
      <c r="N934" s="87"/>
      <c r="O934" s="87"/>
      <c r="P934" s="87"/>
      <c r="Q934" s="87"/>
      <c r="R934" s="87"/>
      <c r="S934" s="87"/>
      <c r="T934" s="87"/>
      <c r="U934" s="175"/>
      <c r="V934" s="87"/>
      <c r="W934" s="87"/>
      <c r="X934" s="87"/>
      <c r="Y934" s="87"/>
      <c r="Z934" s="87"/>
      <c r="AA934" s="87"/>
      <c r="AB934" s="86"/>
      <c r="AC934" s="87"/>
    </row>
    <row x14ac:dyDescent="0.25" r="935" customHeight="1" ht="17.45">
      <c r="A935" s="235">
        <f>A934</f>
        <v>25569.375</v>
      </c>
      <c r="B935" s="179" t="s">
        <v>17</v>
      </c>
      <c r="C935" s="180"/>
      <c r="D935" s="180"/>
      <c r="E935" s="180"/>
      <c r="F935" s="180"/>
      <c r="G935" s="180">
        <f>SUM(C935:F935)</f>
      </c>
      <c r="H935" s="125">
        <v>6000</v>
      </c>
      <c r="I935" s="125">
        <f>G935*H935</f>
      </c>
      <c r="J935" s="185"/>
      <c r="K935" s="125">
        <f>SUM(I935:J935)</f>
      </c>
      <c r="L935" s="229"/>
      <c r="M935" s="87"/>
      <c r="N935" s="87"/>
      <c r="O935" s="87"/>
      <c r="P935" s="87"/>
      <c r="Q935" s="87"/>
      <c r="R935" s="87"/>
      <c r="S935" s="87"/>
      <c r="T935" s="87"/>
      <c r="U935" s="175"/>
      <c r="V935" s="87"/>
      <c r="W935" s="87"/>
      <c r="X935" s="87"/>
      <c r="Y935" s="87"/>
      <c r="Z935" s="87"/>
      <c r="AA935" s="87"/>
      <c r="AB935" s="86"/>
      <c r="AC935" s="87"/>
    </row>
    <row x14ac:dyDescent="0.25" r="936" customHeight="1" ht="17.45">
      <c r="A936" s="235">
        <f>A935</f>
        <v>25569.375</v>
      </c>
      <c r="B936" s="179" t="s">
        <v>29</v>
      </c>
      <c r="C936" s="188" t="s">
        <v>14</v>
      </c>
      <c r="D936" s="180"/>
      <c r="E936" s="180"/>
      <c r="F936" s="180"/>
      <c r="G936" s="180">
        <f>SUM(C936:F936)</f>
      </c>
      <c r="H936" s="125">
        <v>5500</v>
      </c>
      <c r="I936" s="125">
        <f>G936*H936</f>
      </c>
      <c r="J936" s="125">
        <f>I936*0.1</f>
      </c>
      <c r="K936" s="125">
        <f>SUM(I936:J936)</f>
      </c>
      <c r="L936" s="229"/>
      <c r="M936" s="87"/>
      <c r="N936" s="87"/>
      <c r="O936" s="87"/>
      <c r="P936" s="87"/>
      <c r="Q936" s="87"/>
      <c r="R936" s="87"/>
      <c r="S936" s="87"/>
      <c r="T936" s="87"/>
      <c r="U936" s="175"/>
      <c r="V936" s="87"/>
      <c r="W936" s="87"/>
      <c r="X936" s="87"/>
      <c r="Y936" s="87"/>
      <c r="Z936" s="87"/>
      <c r="AA936" s="87"/>
      <c r="AB936" s="86"/>
      <c r="AC936" s="87"/>
    </row>
    <row x14ac:dyDescent="0.25" r="937" customHeight="1" ht="17.45">
      <c r="A937" s="235">
        <f>A936</f>
        <v>25569.375</v>
      </c>
      <c r="B937" s="179" t="s">
        <v>15</v>
      </c>
      <c r="C937" s="180"/>
      <c r="D937" s="180"/>
      <c r="E937" s="180"/>
      <c r="F937" s="180"/>
      <c r="G937" s="180">
        <f>SUM(C937:F937)</f>
      </c>
      <c r="H937" s="182">
        <v>4800</v>
      </c>
      <c r="I937" s="125">
        <f>G937*H937</f>
      </c>
      <c r="J937" s="125">
        <f>I937*0.1</f>
      </c>
      <c r="K937" s="125">
        <f>SUM(I937:J937)</f>
      </c>
      <c r="L937" s="229"/>
      <c r="M937" s="87"/>
      <c r="N937" s="87"/>
      <c r="O937" s="87"/>
      <c r="P937" s="87"/>
      <c r="Q937" s="87"/>
      <c r="R937" s="87"/>
      <c r="S937" s="87"/>
      <c r="T937" s="87"/>
      <c r="U937" s="175"/>
      <c r="V937" s="87"/>
      <c r="W937" s="87"/>
      <c r="X937" s="87"/>
      <c r="Y937" s="87"/>
      <c r="Z937" s="87"/>
      <c r="AA937" s="87"/>
      <c r="AB937" s="86"/>
      <c r="AC937" s="87"/>
    </row>
    <row x14ac:dyDescent="0.25" r="938" customHeight="1" ht="17.45">
      <c r="A938" s="235">
        <f>A937</f>
        <v>25569.375</v>
      </c>
      <c r="B938" s="179" t="s">
        <v>21</v>
      </c>
      <c r="C938" s="188" t="s">
        <v>14</v>
      </c>
      <c r="D938" s="180"/>
      <c r="E938" s="180"/>
      <c r="F938" s="180"/>
      <c r="G938" s="180">
        <f>SUM(C938:F938)</f>
      </c>
      <c r="H938" s="237">
        <v>5500</v>
      </c>
      <c r="I938" s="125">
        <f>G938*H938</f>
      </c>
      <c r="J938" s="125">
        <f>I938*0.1</f>
      </c>
      <c r="K938" s="125">
        <f>SUM(I938:J938)</f>
      </c>
      <c r="L938" s="229"/>
      <c r="M938" s="87"/>
      <c r="N938" s="87"/>
      <c r="O938" s="87"/>
      <c r="P938" s="87"/>
      <c r="Q938" s="87"/>
      <c r="R938" s="87"/>
      <c r="S938" s="87"/>
      <c r="T938" s="87"/>
      <c r="U938" s="175"/>
      <c r="V938" s="87"/>
      <c r="W938" s="87"/>
      <c r="X938" s="87"/>
      <c r="Y938" s="87"/>
      <c r="Z938" s="87"/>
      <c r="AA938" s="87"/>
      <c r="AB938" s="86"/>
      <c r="AC938" s="87"/>
    </row>
    <row x14ac:dyDescent="0.25" r="939" customHeight="1" ht="17.45">
      <c r="A939" s="235">
        <f>A938</f>
        <v>25569.375</v>
      </c>
      <c r="B939" s="179" t="s">
        <v>52</v>
      </c>
      <c r="C939" s="180"/>
      <c r="D939" s="180"/>
      <c r="E939" s="180"/>
      <c r="F939" s="180"/>
      <c r="G939" s="180">
        <f>SUM(C939:F939)</f>
      </c>
      <c r="H939" s="237">
        <v>5500</v>
      </c>
      <c r="I939" s="125">
        <f>G939*H939</f>
      </c>
      <c r="J939" s="125">
        <f>I939*0.1</f>
      </c>
      <c r="K939" s="125">
        <f>SUM(I939:J939)</f>
      </c>
      <c r="L939" s="229"/>
      <c r="M939" s="87"/>
      <c r="N939" s="87"/>
      <c r="O939" s="87"/>
      <c r="P939" s="87"/>
      <c r="Q939" s="87"/>
      <c r="R939" s="87"/>
      <c r="S939" s="87"/>
      <c r="T939" s="87"/>
      <c r="U939" s="175"/>
      <c r="V939" s="87"/>
      <c r="W939" s="87"/>
      <c r="X939" s="87"/>
      <c r="Y939" s="87"/>
      <c r="Z939" s="87"/>
      <c r="AA939" s="87"/>
      <c r="AB939" s="86"/>
      <c r="AC939" s="87"/>
    </row>
    <row x14ac:dyDescent="0.25" r="940" customHeight="1" ht="17.45">
      <c r="A940" s="235">
        <f>A939</f>
        <v>25569.375</v>
      </c>
      <c r="B940" s="186" t="s">
        <v>61</v>
      </c>
      <c r="C940" s="180"/>
      <c r="D940" s="180"/>
      <c r="E940" s="180"/>
      <c r="F940" s="180"/>
      <c r="G940" s="180">
        <f>SUM(C940:F940)</f>
      </c>
      <c r="H940" s="237">
        <v>5500</v>
      </c>
      <c r="I940" s="125">
        <f>G940*H940</f>
      </c>
      <c r="J940" s="125">
        <f>I940*0.1</f>
      </c>
      <c r="K940" s="125">
        <f>SUM(I940:J940)</f>
      </c>
      <c r="L940" s="229"/>
      <c r="M940" s="87"/>
      <c r="N940" s="87"/>
      <c r="O940" s="87"/>
      <c r="P940" s="87"/>
      <c r="Q940" s="87"/>
      <c r="R940" s="87"/>
      <c r="S940" s="87"/>
      <c r="T940" s="87"/>
      <c r="U940" s="175"/>
      <c r="V940" s="87"/>
      <c r="W940" s="87"/>
      <c r="X940" s="87"/>
      <c r="Y940" s="87"/>
      <c r="Z940" s="87"/>
      <c r="AA940" s="87"/>
      <c r="AB940" s="86"/>
      <c r="AC940" s="87"/>
    </row>
    <row x14ac:dyDescent="0.25" r="941" customHeight="1" ht="17.45">
      <c r="A941" s="235">
        <f>A940</f>
        <v>25569.375</v>
      </c>
      <c r="B941" s="179" t="s">
        <v>33</v>
      </c>
      <c r="C941" s="180"/>
      <c r="D941" s="180"/>
      <c r="E941" s="180"/>
      <c r="F941" s="180"/>
      <c r="G941" s="180">
        <f>SUM(C941:F941)</f>
      </c>
      <c r="H941" s="182">
        <v>5500</v>
      </c>
      <c r="I941" s="125">
        <f>G941*H941</f>
      </c>
      <c r="J941" s="125">
        <f>I941*0.1</f>
      </c>
      <c r="K941" s="125">
        <f>SUM(I941:J941)</f>
      </c>
      <c r="L941" s="229"/>
      <c r="M941" s="87"/>
      <c r="N941" s="87"/>
      <c r="O941" s="87"/>
      <c r="P941" s="87"/>
      <c r="Q941" s="87"/>
      <c r="R941" s="87"/>
      <c r="S941" s="87"/>
      <c r="T941" s="87"/>
      <c r="U941" s="175"/>
      <c r="V941" s="87"/>
      <c r="W941" s="87"/>
      <c r="X941" s="87"/>
      <c r="Y941" s="87"/>
      <c r="Z941" s="87"/>
      <c r="AA941" s="87"/>
      <c r="AB941" s="86"/>
      <c r="AC941" s="87"/>
    </row>
    <row x14ac:dyDescent="0.25" r="942" customHeight="1" ht="17.45">
      <c r="A942" s="235">
        <f>A941</f>
        <v>25569.375</v>
      </c>
      <c r="B942" s="179" t="s">
        <v>30</v>
      </c>
      <c r="C942" s="180"/>
      <c r="D942" s="180"/>
      <c r="E942" s="180"/>
      <c r="F942" s="180"/>
      <c r="G942" s="180">
        <f>SUM(C942:F942)</f>
      </c>
      <c r="H942" s="125">
        <v>6000</v>
      </c>
      <c r="I942" s="125">
        <f>G942*H942</f>
      </c>
      <c r="J942" s="125">
        <f>I942*0.1</f>
      </c>
      <c r="K942" s="125">
        <f>SUM(I942:J942)</f>
      </c>
      <c r="L942" s="229"/>
      <c r="M942" s="87"/>
      <c r="N942" s="87"/>
      <c r="O942" s="87"/>
      <c r="P942" s="87"/>
      <c r="Q942" s="87"/>
      <c r="R942" s="87"/>
      <c r="S942" s="87"/>
      <c r="T942" s="87"/>
      <c r="U942" s="175"/>
      <c r="V942" s="87"/>
      <c r="W942" s="87"/>
      <c r="X942" s="87"/>
      <c r="Y942" s="87"/>
      <c r="Z942" s="87"/>
      <c r="AA942" s="87"/>
      <c r="AB942" s="86"/>
      <c r="AC942" s="87"/>
    </row>
    <row x14ac:dyDescent="0.25" r="943" customHeight="1" ht="17.45">
      <c r="A943" s="235">
        <f>A942</f>
        <v>25569.375</v>
      </c>
      <c r="B943" s="179" t="s">
        <v>28</v>
      </c>
      <c r="C943" s="188" t="s">
        <v>14</v>
      </c>
      <c r="D943" s="180"/>
      <c r="E943" s="180"/>
      <c r="F943" s="180"/>
      <c r="G943" s="180">
        <f>SUM(C943:F943)</f>
      </c>
      <c r="H943" s="237">
        <v>5500</v>
      </c>
      <c r="I943" s="125">
        <f>G943*H943</f>
      </c>
      <c r="J943" s="125">
        <f>I943*0.1</f>
      </c>
      <c r="K943" s="125">
        <f>SUM(I943:J943)</f>
      </c>
      <c r="L943" s="229"/>
      <c r="M943" s="87"/>
      <c r="N943" s="87"/>
      <c r="O943" s="87"/>
      <c r="P943" s="87"/>
      <c r="Q943" s="87"/>
      <c r="R943" s="87"/>
      <c r="S943" s="87"/>
      <c r="T943" s="87"/>
      <c r="U943" s="175"/>
      <c r="V943" s="87"/>
      <c r="W943" s="87"/>
      <c r="X943" s="87"/>
      <c r="Y943" s="87"/>
      <c r="Z943" s="87"/>
      <c r="AA943" s="87"/>
      <c r="AB943" s="86"/>
      <c r="AC943" s="87"/>
    </row>
    <row x14ac:dyDescent="0.25" r="944" customHeight="1" ht="17.45">
      <c r="A944" s="235">
        <f>A943</f>
        <v>25569.375</v>
      </c>
      <c r="B944" s="179" t="s">
        <v>12</v>
      </c>
      <c r="C944" s="180"/>
      <c r="D944" s="180"/>
      <c r="E944" s="180"/>
      <c r="F944" s="180"/>
      <c r="G944" s="180">
        <f>SUM(C944:F944)</f>
      </c>
      <c r="H944" s="125">
        <v>6000</v>
      </c>
      <c r="I944" s="125">
        <f>G944*H944</f>
      </c>
      <c r="J944" s="125">
        <f>I944*0.1</f>
      </c>
      <c r="K944" s="125">
        <f>SUM(I944:J944)</f>
      </c>
      <c r="L944" s="229"/>
      <c r="M944" s="87"/>
      <c r="N944" s="87"/>
      <c r="O944" s="87"/>
      <c r="P944" s="87"/>
      <c r="Q944" s="87"/>
      <c r="R944" s="87"/>
      <c r="S944" s="87"/>
      <c r="T944" s="87"/>
      <c r="U944" s="175"/>
      <c r="V944" s="87"/>
      <c r="W944" s="87"/>
      <c r="X944" s="87"/>
      <c r="Y944" s="87"/>
      <c r="Z944" s="87"/>
      <c r="AA944" s="87"/>
      <c r="AB944" s="86"/>
      <c r="AC944" s="87"/>
    </row>
    <row x14ac:dyDescent="0.25" r="945" customHeight="1" ht="17.45">
      <c r="A945" s="235">
        <f>A944</f>
        <v>25569.375</v>
      </c>
      <c r="B945" s="179" t="s">
        <v>100</v>
      </c>
      <c r="C945" s="180"/>
      <c r="D945" s="180"/>
      <c r="E945" s="180"/>
      <c r="F945" s="180"/>
      <c r="G945" s="180">
        <f>SUM(C945:F945)</f>
      </c>
      <c r="H945" s="182">
        <v>5500</v>
      </c>
      <c r="I945" s="125">
        <f>G945*H945</f>
      </c>
      <c r="J945" s="125">
        <f>I945*0.1</f>
      </c>
      <c r="K945" s="125">
        <f>SUM(I945:J945)</f>
      </c>
      <c r="L945" s="229"/>
      <c r="M945" s="87"/>
      <c r="N945" s="87"/>
      <c r="O945" s="87"/>
      <c r="P945" s="87"/>
      <c r="Q945" s="87"/>
      <c r="R945" s="87"/>
      <c r="S945" s="87"/>
      <c r="T945" s="87"/>
      <c r="U945" s="175"/>
      <c r="V945" s="87"/>
      <c r="W945" s="87"/>
      <c r="X945" s="87"/>
      <c r="Y945" s="87"/>
      <c r="Z945" s="87"/>
      <c r="AA945" s="87"/>
      <c r="AB945" s="86"/>
      <c r="AC945" s="87"/>
    </row>
    <row x14ac:dyDescent="0.25" r="946" customHeight="1" ht="17.45">
      <c r="A946" s="235">
        <f>A945</f>
        <v>25569.375</v>
      </c>
      <c r="B946" s="186" t="s">
        <v>37</v>
      </c>
      <c r="C946" s="180"/>
      <c r="D946" s="180"/>
      <c r="E946" s="180"/>
      <c r="F946" s="180"/>
      <c r="G946" s="180">
        <f>SUM(C946:F946)</f>
      </c>
      <c r="H946" s="125">
        <v>6500</v>
      </c>
      <c r="I946" s="125">
        <f>G946*H946</f>
      </c>
      <c r="J946" s="125">
        <f>I946*0.1</f>
      </c>
      <c r="K946" s="125">
        <f>SUM(I946:J946)</f>
      </c>
      <c r="L946" s="229"/>
      <c r="M946" s="87"/>
      <c r="N946" s="87"/>
      <c r="O946" s="87"/>
      <c r="P946" s="87"/>
      <c r="Q946" s="87"/>
      <c r="R946" s="87"/>
      <c r="S946" s="87"/>
      <c r="T946" s="87"/>
      <c r="U946" s="175"/>
      <c r="V946" s="87"/>
      <c r="W946" s="87"/>
      <c r="X946" s="87"/>
      <c r="Y946" s="87"/>
      <c r="Z946" s="87"/>
      <c r="AA946" s="87"/>
      <c r="AB946" s="86"/>
      <c r="AC946" s="87"/>
    </row>
    <row x14ac:dyDescent="0.25" r="947" customHeight="1" ht="17.45">
      <c r="A947" s="235">
        <f>A946</f>
        <v>25569.375</v>
      </c>
      <c r="B947" s="186" t="s">
        <v>64</v>
      </c>
      <c r="C947" s="180"/>
      <c r="D947" s="180"/>
      <c r="E947" s="180"/>
      <c r="F947" s="180"/>
      <c r="G947" s="180">
        <f>SUM(C947:F947)</f>
      </c>
      <c r="H947" s="182">
        <v>5500</v>
      </c>
      <c r="I947" s="125">
        <f>G947*H947</f>
      </c>
      <c r="J947" s="125">
        <f>I947*0.1</f>
      </c>
      <c r="K947" s="125">
        <f>SUM(I947:J947)</f>
      </c>
      <c r="L947" s="229"/>
      <c r="M947" s="87"/>
      <c r="N947" s="87"/>
      <c r="O947" s="87"/>
      <c r="P947" s="87"/>
      <c r="Q947" s="87"/>
      <c r="R947" s="87"/>
      <c r="S947" s="87"/>
      <c r="T947" s="87"/>
      <c r="U947" s="175"/>
      <c r="V947" s="87"/>
      <c r="W947" s="87"/>
      <c r="X947" s="87"/>
      <c r="Y947" s="87"/>
      <c r="Z947" s="87"/>
      <c r="AA947" s="87"/>
      <c r="AB947" s="86"/>
      <c r="AC947" s="87"/>
    </row>
    <row x14ac:dyDescent="0.25" r="948" customHeight="1" ht="17.45">
      <c r="A948" s="235">
        <f>A947</f>
        <v>25569.375</v>
      </c>
      <c r="B948" s="179" t="s">
        <v>25</v>
      </c>
      <c r="C948" s="180"/>
      <c r="D948" s="180"/>
      <c r="E948" s="180"/>
      <c r="F948" s="180"/>
      <c r="G948" s="180">
        <f>SUM(C948:F948)</f>
      </c>
      <c r="H948" s="125">
        <v>6000</v>
      </c>
      <c r="I948" s="125">
        <f>G948*H948</f>
      </c>
      <c r="J948" s="125">
        <f>I948*0.1</f>
      </c>
      <c r="K948" s="125">
        <f>SUM(I948:J948)</f>
      </c>
      <c r="L948" s="229"/>
      <c r="M948" s="87"/>
      <c r="N948" s="87"/>
      <c r="O948" s="87"/>
      <c r="P948" s="87"/>
      <c r="Q948" s="87"/>
      <c r="R948" s="87"/>
      <c r="S948" s="87"/>
      <c r="T948" s="87"/>
      <c r="U948" s="175"/>
      <c r="V948" s="87"/>
      <c r="W948" s="87"/>
      <c r="X948" s="87"/>
      <c r="Y948" s="87"/>
      <c r="Z948" s="87"/>
      <c r="AA948" s="87"/>
      <c r="AB948" s="86"/>
      <c r="AC948" s="87"/>
    </row>
    <row x14ac:dyDescent="0.25" r="949" customHeight="1" ht="17.45">
      <c r="A949" s="235">
        <f>A948</f>
        <v>25569.375</v>
      </c>
      <c r="B949" s="186" t="s">
        <v>76</v>
      </c>
      <c r="C949" s="188" t="s">
        <v>14</v>
      </c>
      <c r="D949" s="180"/>
      <c r="E949" s="180"/>
      <c r="F949" s="180"/>
      <c r="G949" s="180">
        <f>SUM(C949:F949)</f>
      </c>
      <c r="H949" s="125">
        <v>6000</v>
      </c>
      <c r="I949" s="125">
        <f>G949*H949</f>
      </c>
      <c r="J949" s="125">
        <f>I949*0.1</f>
      </c>
      <c r="K949" s="125">
        <f>SUM(I949:J949)</f>
      </c>
      <c r="L949" s="229"/>
      <c r="M949" s="87"/>
      <c r="N949" s="87"/>
      <c r="O949" s="87"/>
      <c r="P949" s="87"/>
      <c r="Q949" s="87"/>
      <c r="R949" s="87"/>
      <c r="S949" s="87"/>
      <c r="T949" s="87"/>
      <c r="U949" s="175"/>
      <c r="V949" s="87"/>
      <c r="W949" s="87"/>
      <c r="X949" s="87"/>
      <c r="Y949" s="87"/>
      <c r="Z949" s="87"/>
      <c r="AA949" s="87"/>
      <c r="AB949" s="86"/>
      <c r="AC949" s="87"/>
    </row>
    <row x14ac:dyDescent="0.25" r="950" customHeight="1" ht="17.45">
      <c r="A950" s="235">
        <f>A949</f>
        <v>25569.375</v>
      </c>
      <c r="B950" s="186" t="s">
        <v>149</v>
      </c>
      <c r="C950" s="180"/>
      <c r="D950" s="181"/>
      <c r="E950" s="180"/>
      <c r="F950" s="180"/>
      <c r="G950" s="180">
        <f>SUM(C950:F950)</f>
      </c>
      <c r="H950" s="125">
        <v>6000</v>
      </c>
      <c r="I950" s="125">
        <f>G950*H950</f>
      </c>
      <c r="J950" s="125">
        <f>I950*0.1</f>
      </c>
      <c r="K950" s="125">
        <f>SUM(I950:J950)</f>
      </c>
      <c r="L950" s="229"/>
      <c r="M950" s="87"/>
      <c r="N950" s="87"/>
      <c r="O950" s="87"/>
      <c r="P950" s="87"/>
      <c r="Q950" s="87"/>
      <c r="R950" s="87"/>
      <c r="S950" s="87"/>
      <c r="T950" s="87"/>
      <c r="U950" s="175"/>
      <c r="V950" s="87"/>
      <c r="W950" s="87"/>
      <c r="X950" s="87"/>
      <c r="Y950" s="87"/>
      <c r="Z950" s="87"/>
      <c r="AA950" s="87"/>
      <c r="AB950" s="86"/>
      <c r="AC950" s="87"/>
    </row>
    <row x14ac:dyDescent="0.25" r="951" customHeight="1" ht="17.45">
      <c r="A951" s="235">
        <f>A950</f>
        <v>25569.375</v>
      </c>
      <c r="B951" s="186" t="s">
        <v>43</v>
      </c>
      <c r="C951" s="180"/>
      <c r="D951" s="180"/>
      <c r="E951" s="180"/>
      <c r="F951" s="180"/>
      <c r="G951" s="180">
        <f>SUM(C951:F951)</f>
      </c>
      <c r="H951" s="125">
        <v>6000</v>
      </c>
      <c r="I951" s="125">
        <f>G951*H951</f>
      </c>
      <c r="J951" s="125">
        <f>I951*0.1</f>
      </c>
      <c r="K951" s="125">
        <f>SUM(I951:J951)</f>
      </c>
      <c r="L951" s="229"/>
      <c r="M951" s="87"/>
      <c r="N951" s="87"/>
      <c r="O951" s="87"/>
      <c r="P951" s="87"/>
      <c r="Q951" s="87"/>
      <c r="R951" s="87"/>
      <c r="S951" s="87"/>
      <c r="T951" s="87"/>
      <c r="U951" s="175"/>
      <c r="V951" s="87"/>
      <c r="W951" s="87"/>
      <c r="X951" s="87"/>
      <c r="Y951" s="87"/>
      <c r="Z951" s="87"/>
      <c r="AA951" s="87"/>
      <c r="AB951" s="86"/>
      <c r="AC951" s="87"/>
    </row>
    <row x14ac:dyDescent="0.25" r="952" customHeight="1" ht="17.45">
      <c r="A952" s="235">
        <f>A951</f>
        <v>25569.375</v>
      </c>
      <c r="B952" s="186" t="s">
        <v>18</v>
      </c>
      <c r="C952" s="180"/>
      <c r="D952" s="180"/>
      <c r="E952" s="180"/>
      <c r="F952" s="180"/>
      <c r="G952" s="180">
        <f>SUM(C952:F952)</f>
      </c>
      <c r="H952" s="125">
        <v>6000</v>
      </c>
      <c r="I952" s="125">
        <f>G952*H952</f>
      </c>
      <c r="J952" s="125">
        <f>I952*0.1</f>
      </c>
      <c r="K952" s="125">
        <f>SUM(I952:J952)</f>
      </c>
      <c r="L952" s="229"/>
      <c r="M952" s="87"/>
      <c r="N952" s="87"/>
      <c r="O952" s="87"/>
      <c r="P952" s="87"/>
      <c r="Q952" s="87"/>
      <c r="R952" s="87"/>
      <c r="S952" s="87"/>
      <c r="T952" s="87"/>
      <c r="U952" s="175"/>
      <c r="V952" s="87"/>
      <c r="W952" s="87"/>
      <c r="X952" s="87"/>
      <c r="Y952" s="87"/>
      <c r="Z952" s="87"/>
      <c r="AA952" s="87"/>
      <c r="AB952" s="86"/>
      <c r="AC952" s="87"/>
    </row>
    <row x14ac:dyDescent="0.25" r="953" customHeight="1" ht="17.45">
      <c r="A953" s="235">
        <f>A952</f>
        <v>25569.375</v>
      </c>
      <c r="B953" s="186" t="s">
        <v>82</v>
      </c>
      <c r="C953" s="188" t="s">
        <v>14</v>
      </c>
      <c r="D953" s="180"/>
      <c r="E953" s="180"/>
      <c r="F953" s="180"/>
      <c r="G953" s="180">
        <f>SUM(C953:F953)</f>
      </c>
      <c r="H953" s="125">
        <v>5000</v>
      </c>
      <c r="I953" s="125">
        <f>G953*H953</f>
      </c>
      <c r="J953" s="125">
        <f>I953*0.1</f>
      </c>
      <c r="K953" s="125">
        <f>SUM(I953:J953)</f>
      </c>
      <c r="L953" s="229"/>
      <c r="M953" s="87"/>
      <c r="N953" s="87"/>
      <c r="O953" s="87"/>
      <c r="P953" s="87"/>
      <c r="Q953" s="87"/>
      <c r="R953" s="87"/>
      <c r="S953" s="87"/>
      <c r="T953" s="87"/>
      <c r="U953" s="175"/>
      <c r="V953" s="87"/>
      <c r="W953" s="87"/>
      <c r="X953" s="87"/>
      <c r="Y953" s="87"/>
      <c r="Z953" s="87"/>
      <c r="AA953" s="87"/>
      <c r="AB953" s="86"/>
      <c r="AC953" s="87"/>
    </row>
    <row x14ac:dyDescent="0.25" r="954" customHeight="1" ht="17.45">
      <c r="A954" s="235">
        <f>A953</f>
        <v>25569.375</v>
      </c>
      <c r="B954" s="186" t="s">
        <v>151</v>
      </c>
      <c r="C954" s="180"/>
      <c r="D954" s="180"/>
      <c r="E954" s="180"/>
      <c r="F954" s="180"/>
      <c r="G954" s="180">
        <f>SUM(C954:F954)</f>
      </c>
      <c r="H954" s="125">
        <v>5000</v>
      </c>
      <c r="I954" s="125">
        <f>G954*H954</f>
      </c>
      <c r="J954" s="125">
        <f>I954*0.1</f>
      </c>
      <c r="K954" s="125">
        <f>SUM(I954:J954)</f>
      </c>
      <c r="L954" s="229"/>
      <c r="M954" s="87"/>
      <c r="N954" s="87"/>
      <c r="O954" s="87"/>
      <c r="P954" s="87"/>
      <c r="Q954" s="87"/>
      <c r="R954" s="87"/>
      <c r="S954" s="87"/>
      <c r="T954" s="87"/>
      <c r="U954" s="175"/>
      <c r="V954" s="87"/>
      <c r="W954" s="87"/>
      <c r="X954" s="87"/>
      <c r="Y954" s="87"/>
      <c r="Z954" s="87"/>
      <c r="AA954" s="87"/>
      <c r="AB954" s="86"/>
      <c r="AC954" s="87"/>
    </row>
    <row x14ac:dyDescent="0.25" r="955" customHeight="1" ht="17.45">
      <c r="A955" s="235">
        <f>A951</f>
        <v>25569.375</v>
      </c>
      <c r="B955" s="186" t="s">
        <v>105</v>
      </c>
      <c r="C955" s="180"/>
      <c r="D955" s="180"/>
      <c r="E955" s="180"/>
      <c r="F955" s="180"/>
      <c r="G955" s="180">
        <f>SUM(C955:F955)</f>
      </c>
      <c r="H955" s="125">
        <v>7000</v>
      </c>
      <c r="I955" s="125">
        <f>G955*H955</f>
      </c>
      <c r="J955" s="125"/>
      <c r="K955" s="125">
        <f>SUM(I955:J955)</f>
      </c>
      <c r="L955" s="229"/>
      <c r="M955" s="87"/>
      <c r="N955" s="87"/>
      <c r="O955" s="87"/>
      <c r="P955" s="87"/>
      <c r="Q955" s="87"/>
      <c r="R955" s="87"/>
      <c r="S955" s="87"/>
      <c r="T955" s="87"/>
      <c r="U955" s="175"/>
      <c r="V955" s="87"/>
      <c r="W955" s="87"/>
      <c r="X955" s="87"/>
      <c r="Y955" s="87"/>
      <c r="Z955" s="87"/>
      <c r="AA955" s="87"/>
      <c r="AB955" s="86"/>
      <c r="AC955" s="87"/>
    </row>
    <row x14ac:dyDescent="0.25" r="956" customHeight="1" ht="17.45">
      <c r="A956" s="235">
        <f>A951</f>
        <v>25569.375</v>
      </c>
      <c r="B956" s="186" t="s">
        <v>23</v>
      </c>
      <c r="C956" s="180"/>
      <c r="D956" s="180"/>
      <c r="E956" s="180"/>
      <c r="F956" s="180"/>
      <c r="G956" s="180">
        <f>SUM(C956:F956)</f>
      </c>
      <c r="H956" s="125">
        <v>6000</v>
      </c>
      <c r="I956" s="125">
        <f>G956*H956</f>
      </c>
      <c r="J956" s="125">
        <f>I956*0.1</f>
      </c>
      <c r="K956" s="125">
        <f>SUM(I956:J956)</f>
      </c>
      <c r="L956" s="229"/>
      <c r="M956" s="87"/>
      <c r="N956" s="87"/>
      <c r="O956" s="87"/>
      <c r="P956" s="87"/>
      <c r="Q956" s="87"/>
      <c r="R956" s="87"/>
      <c r="S956" s="87"/>
      <c r="T956" s="87"/>
      <c r="U956" s="175"/>
      <c r="V956" s="87"/>
      <c r="W956" s="87"/>
      <c r="X956" s="87"/>
      <c r="Y956" s="87"/>
      <c r="Z956" s="87"/>
      <c r="AA956" s="87"/>
      <c r="AB956" s="86"/>
      <c r="AC956" s="87"/>
    </row>
    <row x14ac:dyDescent="0.25" r="957" customHeight="1" ht="17.45">
      <c r="A957" s="235">
        <f>A956</f>
        <v>25569.375</v>
      </c>
      <c r="B957" s="186" t="s">
        <v>40</v>
      </c>
      <c r="C957" s="180"/>
      <c r="D957" s="180"/>
      <c r="E957" s="180"/>
      <c r="F957" s="180"/>
      <c r="G957" s="180">
        <f>SUM(C957:F957)</f>
      </c>
      <c r="H957" s="125">
        <v>6500</v>
      </c>
      <c r="I957" s="125">
        <f>G957*H957</f>
      </c>
      <c r="J957" s="125">
        <f>I957*0.1</f>
      </c>
      <c r="K957" s="125">
        <f>SUM(I957:J957)</f>
      </c>
      <c r="L957" s="229"/>
      <c r="M957" s="87"/>
      <c r="N957" s="87"/>
      <c r="O957" s="87"/>
      <c r="P957" s="87"/>
      <c r="Q957" s="87"/>
      <c r="R957" s="87"/>
      <c r="S957" s="87"/>
      <c r="T957" s="87"/>
      <c r="U957" s="175"/>
      <c r="V957" s="87"/>
      <c r="W957" s="87"/>
      <c r="X957" s="87"/>
      <c r="Y957" s="87"/>
      <c r="Z957" s="87"/>
      <c r="AA957" s="87"/>
      <c r="AB957" s="86"/>
      <c r="AC957" s="87"/>
    </row>
    <row x14ac:dyDescent="0.25" r="958" customHeight="1" ht="17.45">
      <c r="A958" s="235">
        <f>A954</f>
        <v>25569.375</v>
      </c>
      <c r="B958" s="186"/>
      <c r="C958" s="180"/>
      <c r="D958" s="180"/>
      <c r="E958" s="180"/>
      <c r="F958" s="180"/>
      <c r="G958" s="180">
        <f>SUM(C958:F958)</f>
      </c>
      <c r="H958" s="125"/>
      <c r="I958" s="125">
        <f>G958*H958</f>
      </c>
      <c r="J958" s="125">
        <f>I958*0.1</f>
      </c>
      <c r="K958" s="125">
        <f>SUM(I958:J958)</f>
      </c>
      <c r="L958" s="229"/>
      <c r="M958" s="87"/>
      <c r="N958" s="87"/>
      <c r="O958" s="87"/>
      <c r="P958" s="87"/>
      <c r="Q958" s="87"/>
      <c r="R958" s="87"/>
      <c r="S958" s="87"/>
      <c r="T958" s="87"/>
      <c r="U958" s="175"/>
      <c r="V958" s="87"/>
      <c r="W958" s="87"/>
      <c r="X958" s="87"/>
      <c r="Y958" s="87"/>
      <c r="Z958" s="87"/>
      <c r="AA958" s="87"/>
      <c r="AB958" s="86"/>
      <c r="AC958" s="87"/>
    </row>
    <row x14ac:dyDescent="0.25" r="959" customHeight="1" ht="17.45">
      <c r="A959" s="235">
        <f>A954</f>
        <v>25569.375</v>
      </c>
      <c r="B959" s="186"/>
      <c r="C959" s="180"/>
      <c r="D959" s="180"/>
      <c r="E959" s="180"/>
      <c r="F959" s="180"/>
      <c r="G959" s="180">
        <f>SUM(C959:F959)</f>
      </c>
      <c r="H959" s="125"/>
      <c r="I959" s="125">
        <f>G959*H959</f>
      </c>
      <c r="J959" s="125">
        <f>I959*0.1</f>
      </c>
      <c r="K959" s="125">
        <f>SUM(I959:J959)</f>
      </c>
      <c r="L959" s="229"/>
      <c r="M959" s="87"/>
      <c r="N959" s="87"/>
      <c r="O959" s="87"/>
      <c r="P959" s="87"/>
      <c r="Q959" s="87"/>
      <c r="R959" s="87"/>
      <c r="S959" s="87"/>
      <c r="T959" s="87"/>
      <c r="U959" s="175"/>
      <c r="V959" s="87"/>
      <c r="W959" s="87"/>
      <c r="X959" s="87"/>
      <c r="Y959" s="87"/>
      <c r="Z959" s="87"/>
      <c r="AA959" s="87"/>
      <c r="AB959" s="86"/>
      <c r="AC959" s="87"/>
    </row>
    <row x14ac:dyDescent="0.25" r="960" customHeight="1" ht="17.45">
      <c r="A960" s="235">
        <f>A959</f>
        <v>25569.375</v>
      </c>
      <c r="B960" s="179"/>
      <c r="C960" s="180"/>
      <c r="D960" s="180"/>
      <c r="E960" s="180"/>
      <c r="F960" s="180"/>
      <c r="G960" s="180">
        <f>SUM(C960:F960)</f>
      </c>
      <c r="H960" s="125"/>
      <c r="I960" s="125">
        <f>G960*H960</f>
      </c>
      <c r="J960" s="125">
        <v>0</v>
      </c>
      <c r="K960" s="125">
        <f>SUM(I960:J960)</f>
      </c>
      <c r="L960" s="229"/>
      <c r="M960" s="87"/>
      <c r="N960" s="87"/>
      <c r="O960" s="87"/>
      <c r="P960" s="87"/>
      <c r="Q960" s="87"/>
      <c r="R960" s="87"/>
      <c r="S960" s="87"/>
      <c r="T960" s="87"/>
      <c r="U960" s="175"/>
      <c r="V960" s="87"/>
      <c r="W960" s="87"/>
      <c r="X960" s="87"/>
      <c r="Y960" s="87"/>
      <c r="Z960" s="87"/>
      <c r="AA960" s="87"/>
      <c r="AB960" s="86"/>
      <c r="AC960" s="87"/>
    </row>
    <row x14ac:dyDescent="0.25" r="961" customHeight="1" ht="17.45">
      <c r="A961" s="243">
        <f>A960</f>
        <v>25569.375</v>
      </c>
      <c r="B961" s="190" t="s">
        <v>155</v>
      </c>
      <c r="C961" s="191">
        <f>SUM(C915:C960)</f>
      </c>
      <c r="D961" s="191">
        <f>SUM(D915:D960)</f>
      </c>
      <c r="E961" s="191">
        <f>SUM(E915:E960)</f>
      </c>
      <c r="F961" s="191">
        <f>SUM(F915:F960)</f>
      </c>
      <c r="G961" s="191">
        <f>SUM(G915:G960)</f>
      </c>
      <c r="H961" s="191"/>
      <c r="I961" s="191">
        <f>SUM(I915:I960)</f>
      </c>
      <c r="J961" s="191">
        <f>SUM(J915:J960)</f>
      </c>
      <c r="K961" s="191">
        <f>SUM(K915:K960)</f>
      </c>
      <c r="L961" s="229"/>
      <c r="M961" s="87"/>
      <c r="N961" s="87"/>
      <c r="O961" s="87"/>
      <c r="P961" s="87"/>
      <c r="Q961" s="87"/>
      <c r="R961" s="87"/>
      <c r="S961" s="87"/>
      <c r="T961" s="87"/>
      <c r="U961" s="175"/>
      <c r="V961" s="87"/>
      <c r="W961" s="87"/>
      <c r="X961" s="87"/>
      <c r="Y961" s="87"/>
      <c r="Z961" s="87"/>
      <c r="AA961" s="87"/>
      <c r="AB961" s="86"/>
      <c r="AC961" s="87"/>
    </row>
    <row x14ac:dyDescent="0.25" r="962" customHeight="1" ht="17.45">
      <c r="A962" s="235">
        <f>A961</f>
        <v>25569.375</v>
      </c>
      <c r="B962" s="186" t="s">
        <v>113</v>
      </c>
      <c r="C962" s="180"/>
      <c r="D962" s="180"/>
      <c r="E962" s="180"/>
      <c r="F962" s="180"/>
      <c r="G962" s="180">
        <f>SUM(C962:F962)</f>
      </c>
      <c r="H962" s="125">
        <v>6500</v>
      </c>
      <c r="I962" s="125">
        <f>G962*H962</f>
      </c>
      <c r="J962" s="185"/>
      <c r="K962" s="125">
        <f>SUM(I962:J962)</f>
      </c>
      <c r="L962" s="229"/>
      <c r="M962" s="87"/>
      <c r="N962" s="87"/>
      <c r="O962" s="87"/>
      <c r="P962" s="87"/>
      <c r="Q962" s="87"/>
      <c r="R962" s="87"/>
      <c r="S962" s="87"/>
      <c r="T962" s="87"/>
      <c r="U962" s="175"/>
      <c r="V962" s="87"/>
      <c r="W962" s="87"/>
      <c r="X962" s="87"/>
      <c r="Y962" s="87"/>
      <c r="Z962" s="87"/>
      <c r="AA962" s="87"/>
      <c r="AB962" s="86"/>
      <c r="AC962" s="87"/>
    </row>
    <row x14ac:dyDescent="0.25" r="963" customHeight="1" ht="17.45">
      <c r="A963" s="235">
        <f>A962</f>
        <v>25569.375</v>
      </c>
      <c r="B963" s="186" t="s">
        <v>156</v>
      </c>
      <c r="C963" s="180"/>
      <c r="D963" s="180"/>
      <c r="E963" s="180"/>
      <c r="F963" s="180"/>
      <c r="G963" s="180">
        <f>SUM(C963:F963)</f>
      </c>
      <c r="H963" s="125">
        <v>6500</v>
      </c>
      <c r="I963" s="125">
        <f>G963*H963</f>
      </c>
      <c r="J963" s="185"/>
      <c r="K963" s="125">
        <f>SUM(I963:J963)</f>
      </c>
      <c r="L963" s="229"/>
      <c r="M963" s="87"/>
      <c r="N963" s="87"/>
      <c r="O963" s="87"/>
      <c r="P963" s="87"/>
      <c r="Q963" s="87"/>
      <c r="R963" s="87"/>
      <c r="S963" s="87"/>
      <c r="T963" s="87"/>
      <c r="U963" s="175"/>
      <c r="V963" s="87"/>
      <c r="W963" s="87"/>
      <c r="X963" s="87"/>
      <c r="Y963" s="87"/>
      <c r="Z963" s="87"/>
      <c r="AA963" s="87"/>
      <c r="AB963" s="86"/>
      <c r="AC963" s="87"/>
    </row>
    <row x14ac:dyDescent="0.25" r="964" customHeight="1" ht="17.45">
      <c r="A964" s="235">
        <f>A963</f>
        <v>25569.375</v>
      </c>
      <c r="B964" s="186" t="s">
        <v>112</v>
      </c>
      <c r="C964" s="180"/>
      <c r="D964" s="180"/>
      <c r="E964" s="180"/>
      <c r="F964" s="180"/>
      <c r="G964" s="180">
        <f>SUM(C964:F964)</f>
      </c>
      <c r="H964" s="125">
        <v>6900</v>
      </c>
      <c r="I964" s="125">
        <f>G964*H964</f>
      </c>
      <c r="J964" s="185"/>
      <c r="K964" s="125">
        <f>SUM(I964:J964)</f>
      </c>
      <c r="L964" s="229"/>
      <c r="M964" s="87"/>
      <c r="N964" s="87"/>
      <c r="O964" s="87"/>
      <c r="P964" s="87"/>
      <c r="Q964" s="87"/>
      <c r="R964" s="87"/>
      <c r="S964" s="87"/>
      <c r="T964" s="87"/>
      <c r="U964" s="175"/>
      <c r="V964" s="87"/>
      <c r="W964" s="87"/>
      <c r="X964" s="87"/>
      <c r="Y964" s="87"/>
      <c r="Z964" s="87"/>
      <c r="AA964" s="87"/>
      <c r="AB964" s="86"/>
      <c r="AC964" s="87"/>
    </row>
    <row x14ac:dyDescent="0.25" r="965" customHeight="1" ht="17.45">
      <c r="A965" s="235">
        <f>A964</f>
        <v>25569.375</v>
      </c>
      <c r="B965" s="179"/>
      <c r="C965" s="180"/>
      <c r="D965" s="180"/>
      <c r="E965" s="180"/>
      <c r="F965" s="180"/>
      <c r="G965" s="180">
        <f>SUM(C965:F965)</f>
      </c>
      <c r="H965" s="125"/>
      <c r="I965" s="125">
        <f>G965*H965</f>
      </c>
      <c r="J965" s="185"/>
      <c r="K965" s="125">
        <f>SUM(I965:J965)</f>
      </c>
      <c r="L965" s="229"/>
      <c r="M965" s="87"/>
      <c r="N965" s="87"/>
      <c r="O965" s="87"/>
      <c r="P965" s="87"/>
      <c r="Q965" s="87"/>
      <c r="R965" s="87"/>
      <c r="S965" s="87"/>
      <c r="T965" s="87"/>
      <c r="U965" s="175"/>
      <c r="V965" s="87"/>
      <c r="W965" s="87"/>
      <c r="X965" s="87"/>
      <c r="Y965" s="87"/>
      <c r="Z965" s="87"/>
      <c r="AA965" s="87"/>
      <c r="AB965" s="86"/>
      <c r="AC965" s="87"/>
    </row>
    <row x14ac:dyDescent="0.25" r="966" customHeight="1" ht="17.45">
      <c r="A966" s="235">
        <f>A965</f>
        <v>25569.375</v>
      </c>
      <c r="B966" s="179"/>
      <c r="C966" s="180"/>
      <c r="D966" s="180"/>
      <c r="E966" s="180"/>
      <c r="F966" s="180"/>
      <c r="G966" s="180">
        <f>SUM(C966:F966)</f>
      </c>
      <c r="H966" s="125"/>
      <c r="I966" s="125">
        <f>G966*H966</f>
      </c>
      <c r="J966" s="185"/>
      <c r="K966" s="125">
        <f>SUM(I966:J966)</f>
      </c>
      <c r="L966" s="229"/>
      <c r="M966" s="87"/>
      <c r="N966" s="87"/>
      <c r="O966" s="87"/>
      <c r="P966" s="87"/>
      <c r="Q966" s="87"/>
      <c r="R966" s="87"/>
      <c r="S966" s="87"/>
      <c r="T966" s="87"/>
      <c r="U966" s="175"/>
      <c r="V966" s="87"/>
      <c r="W966" s="87"/>
      <c r="X966" s="87"/>
      <c r="Y966" s="87"/>
      <c r="Z966" s="87"/>
      <c r="AA966" s="87"/>
      <c r="AB966" s="86"/>
      <c r="AC966" s="87"/>
    </row>
    <row x14ac:dyDescent="0.25" r="967" customHeight="1" ht="17.45">
      <c r="A967" s="235">
        <f>A966</f>
        <v>25569.375</v>
      </c>
      <c r="B967" s="179"/>
      <c r="C967" s="180"/>
      <c r="D967" s="180"/>
      <c r="E967" s="180"/>
      <c r="F967" s="180"/>
      <c r="G967" s="180">
        <f>SUM(C967:F967)</f>
      </c>
      <c r="H967" s="125"/>
      <c r="I967" s="125">
        <f>G967*H967</f>
      </c>
      <c r="J967" s="185"/>
      <c r="K967" s="125">
        <f>SUM(I967:J967)</f>
      </c>
      <c r="L967" s="229"/>
      <c r="M967" s="87"/>
      <c r="N967" s="87"/>
      <c r="O967" s="87"/>
      <c r="P967" s="87"/>
      <c r="Q967" s="87"/>
      <c r="R967" s="87"/>
      <c r="S967" s="87"/>
      <c r="T967" s="87"/>
      <c r="U967" s="175"/>
      <c r="V967" s="87"/>
      <c r="W967" s="87"/>
      <c r="X967" s="87"/>
      <c r="Y967" s="87"/>
      <c r="Z967" s="87"/>
      <c r="AA967" s="87"/>
      <c r="AB967" s="86"/>
      <c r="AC967" s="87"/>
    </row>
    <row x14ac:dyDescent="0.25" r="968" customHeight="1" ht="17.45">
      <c r="A968" s="235">
        <f>A967</f>
        <v>25569.375</v>
      </c>
      <c r="B968" s="179"/>
      <c r="C968" s="180"/>
      <c r="D968" s="180"/>
      <c r="E968" s="180"/>
      <c r="F968" s="180"/>
      <c r="G968" s="180">
        <f>SUM(C968:F968)</f>
      </c>
      <c r="H968" s="125"/>
      <c r="I968" s="125">
        <f>G968*H968</f>
      </c>
      <c r="J968" s="185"/>
      <c r="K968" s="125">
        <f>SUM(I968:J968)</f>
      </c>
      <c r="L968" s="229"/>
      <c r="M968" s="87"/>
      <c r="N968" s="87"/>
      <c r="O968" s="87"/>
      <c r="P968" s="87"/>
      <c r="Q968" s="87"/>
      <c r="R968" s="87"/>
      <c r="S968" s="87"/>
      <c r="T968" s="87"/>
      <c r="U968" s="175"/>
      <c r="V968" s="87"/>
      <c r="W968" s="87"/>
      <c r="X968" s="87"/>
      <c r="Y968" s="87"/>
      <c r="Z968" s="87"/>
      <c r="AA968" s="87"/>
      <c r="AB968" s="86"/>
      <c r="AC968" s="87"/>
    </row>
    <row x14ac:dyDescent="0.25" r="969" customHeight="1" ht="17.45">
      <c r="A969" s="235">
        <f>A968</f>
        <v>25569.375</v>
      </c>
      <c r="B969" s="179"/>
      <c r="C969" s="180"/>
      <c r="D969" s="180"/>
      <c r="E969" s="180"/>
      <c r="F969" s="180"/>
      <c r="G969" s="180">
        <f>SUM(C969:F969)</f>
      </c>
      <c r="H969" s="125"/>
      <c r="I969" s="125">
        <f>G969*H969</f>
      </c>
      <c r="J969" s="185"/>
      <c r="K969" s="125">
        <f>SUM(I969:J969)</f>
      </c>
      <c r="L969" s="229"/>
      <c r="M969" s="87"/>
      <c r="N969" s="87"/>
      <c r="O969" s="87"/>
      <c r="P969" s="87"/>
      <c r="Q969" s="87"/>
      <c r="R969" s="87"/>
      <c r="S969" s="87"/>
      <c r="T969" s="87"/>
      <c r="U969" s="175"/>
      <c r="V969" s="87"/>
      <c r="W969" s="87"/>
      <c r="X969" s="87"/>
      <c r="Y969" s="87"/>
      <c r="Z969" s="87"/>
      <c r="AA969" s="87"/>
      <c r="AB969" s="86"/>
      <c r="AC969" s="87"/>
    </row>
    <row x14ac:dyDescent="0.25" r="970" customHeight="1" ht="17.45">
      <c r="A970" s="243">
        <f>A969</f>
        <v>25569.375</v>
      </c>
      <c r="B970" s="190" t="s">
        <v>157</v>
      </c>
      <c r="C970" s="191">
        <f>SUM(C962:C969)</f>
      </c>
      <c r="D970" s="191">
        <f>SUM(D962:D969)</f>
      </c>
      <c r="E970" s="191">
        <f>SUM(E962:E969)</f>
      </c>
      <c r="F970" s="191">
        <f>SUM(F962:F969)</f>
      </c>
      <c r="G970" s="191">
        <f>SUM(G962:G969)</f>
      </c>
      <c r="H970" s="201"/>
      <c r="I970" s="201">
        <f>SUM(I962:I969)</f>
      </c>
      <c r="J970" s="201"/>
      <c r="K970" s="202">
        <f>SUM(K962:K969)</f>
      </c>
      <c r="L970" s="229"/>
      <c r="M970" s="87"/>
      <c r="N970" s="87"/>
      <c r="O970" s="87"/>
      <c r="P970" s="87"/>
      <c r="Q970" s="87"/>
      <c r="R970" s="87"/>
      <c r="S970" s="87"/>
      <c r="T970" s="87"/>
      <c r="U970" s="175"/>
      <c r="V970" s="87"/>
      <c r="W970" s="87"/>
      <c r="X970" s="87"/>
      <c r="Y970" s="87"/>
      <c r="Z970" s="87"/>
      <c r="AA970" s="87"/>
      <c r="AB970" s="86"/>
      <c r="AC970" s="87"/>
    </row>
    <row x14ac:dyDescent="0.25" r="971" customHeight="1" ht="17.25" hidden="1">
      <c r="A971" s="226" t="s">
        <v>128</v>
      </c>
      <c r="B971" s="173" t="s">
        <v>2</v>
      </c>
      <c r="C971" s="174" t="s">
        <v>129</v>
      </c>
      <c r="D971" s="174" t="s">
        <v>130</v>
      </c>
      <c r="E971" s="174" t="s">
        <v>131</v>
      </c>
      <c r="F971" s="174" t="s">
        <v>132</v>
      </c>
      <c r="G971" s="174" t="s">
        <v>133</v>
      </c>
      <c r="H971" s="174" t="s">
        <v>7</v>
      </c>
      <c r="I971" s="174" t="s">
        <v>134</v>
      </c>
      <c r="J971" s="174" t="s">
        <v>90</v>
      </c>
      <c r="K971" s="174" t="s">
        <v>135</v>
      </c>
      <c r="L971" s="229"/>
      <c r="M971" s="87"/>
      <c r="N971" s="87"/>
      <c r="O971" s="87"/>
      <c r="P971" s="87"/>
      <c r="Q971" s="87"/>
      <c r="R971" s="87"/>
      <c r="S971" s="87"/>
      <c r="T971" s="87"/>
      <c r="U971" s="175"/>
      <c r="V971" s="87"/>
      <c r="W971" s="87"/>
      <c r="X971" s="87"/>
      <c r="Y971" s="87"/>
      <c r="Z971" s="87"/>
      <c r="AA971" s="87"/>
      <c r="AB971" s="86"/>
      <c r="AC971" s="87"/>
    </row>
    <row x14ac:dyDescent="0.25" r="972" customHeight="1" ht="17.45">
      <c r="A972" s="235">
        <f>A970+1</f>
        <v>25569.375</v>
      </c>
      <c r="B972" s="179" t="s">
        <v>46</v>
      </c>
      <c r="C972" s="183" t="s">
        <v>14</v>
      </c>
      <c r="D972" s="180">
        <v>14</v>
      </c>
      <c r="E972" s="180">
        <v>6</v>
      </c>
      <c r="F972" s="180"/>
      <c r="G972" s="180">
        <f>SUM(C972:F972)</f>
      </c>
      <c r="H972" s="237">
        <v>5500</v>
      </c>
      <c r="I972" s="125">
        <f>G972*H972</f>
      </c>
      <c r="J972" s="125">
        <f>I972*0.1</f>
      </c>
      <c r="K972" s="125">
        <f>SUM(I972:J972)</f>
      </c>
      <c r="L972" s="229"/>
      <c r="M972" s="87"/>
      <c r="N972" s="87"/>
      <c r="O972" s="87"/>
      <c r="P972" s="87"/>
      <c r="Q972" s="87"/>
      <c r="R972" s="87"/>
      <c r="S972" s="87"/>
      <c r="T972" s="87"/>
      <c r="U972" s="175"/>
      <c r="V972" s="87"/>
      <c r="W972" s="87"/>
      <c r="X972" s="87"/>
      <c r="Y972" s="87"/>
      <c r="Z972" s="87"/>
      <c r="AA972" s="87"/>
      <c r="AB972" s="86"/>
      <c r="AC972" s="87"/>
    </row>
    <row x14ac:dyDescent="0.25" r="973" customHeight="1" ht="17.45">
      <c r="A973" s="235">
        <f>A972</f>
        <v>25569.375</v>
      </c>
      <c r="B973" s="179" t="s">
        <v>137</v>
      </c>
      <c r="C973" s="180"/>
      <c r="D973" s="181">
        <f>131-D974</f>
      </c>
      <c r="E973" s="180">
        <v>0</v>
      </c>
      <c r="F973" s="180">
        <v>17</v>
      </c>
      <c r="G973" s="180">
        <f>SUM(C973:F973)</f>
      </c>
      <c r="H973" s="237">
        <v>4500</v>
      </c>
      <c r="I973" s="125">
        <f>G973*H973</f>
      </c>
      <c r="J973" s="125">
        <f>I973*0.1</f>
      </c>
      <c r="K973" s="125">
        <f>SUM(I973:J973)</f>
      </c>
      <c r="L973" s="229"/>
      <c r="M973" s="87"/>
      <c r="N973" s="87"/>
      <c r="O973" s="87"/>
      <c r="P973" s="87"/>
      <c r="Q973" s="87"/>
      <c r="R973" s="87"/>
      <c r="S973" s="87"/>
      <c r="T973" s="87"/>
      <c r="U973" s="175"/>
      <c r="V973" s="87"/>
      <c r="W973" s="87"/>
      <c r="X973" s="87"/>
      <c r="Y973" s="87"/>
      <c r="Z973" s="87"/>
      <c r="AA973" s="87"/>
      <c r="AB973" s="86"/>
      <c r="AC973" s="87"/>
    </row>
    <row x14ac:dyDescent="0.25" r="974" customHeight="1" ht="17.45">
      <c r="A974" s="235">
        <f>A973</f>
        <v>25569.375</v>
      </c>
      <c r="B974" s="179" t="s">
        <v>178</v>
      </c>
      <c r="C974" s="180"/>
      <c r="D974" s="181">
        <v>32</v>
      </c>
      <c r="E974" s="180"/>
      <c r="F974" s="180"/>
      <c r="G974" s="180">
        <f>SUBTOTAL(9,C974:F974)</f>
      </c>
      <c r="H974" s="182">
        <v>5000</v>
      </c>
      <c r="I974" s="125">
        <f>G974*H974</f>
      </c>
      <c r="J974" s="125">
        <f>I974*0.1</f>
      </c>
      <c r="K974" s="125">
        <f>SUM(I974:J974)</f>
      </c>
      <c r="L974" s="229"/>
      <c r="M974" s="87"/>
      <c r="N974" s="87"/>
      <c r="O974" s="87"/>
      <c r="P974" s="87"/>
      <c r="Q974" s="87"/>
      <c r="R974" s="87"/>
      <c r="S974" s="87"/>
      <c r="T974" s="87"/>
      <c r="U974" s="175"/>
      <c r="V974" s="87"/>
      <c r="W974" s="87"/>
      <c r="X974" s="87"/>
      <c r="Y974" s="87"/>
      <c r="Z974" s="87"/>
      <c r="AA974" s="87"/>
      <c r="AB974" s="86"/>
      <c r="AC974" s="87"/>
    </row>
    <row x14ac:dyDescent="0.25" r="975" customHeight="1" ht="17.45">
      <c r="A975" s="235">
        <f>A974</f>
        <v>25569.375</v>
      </c>
      <c r="B975" s="179" t="s">
        <v>13</v>
      </c>
      <c r="C975" s="180"/>
      <c r="D975" s="180">
        <v>12</v>
      </c>
      <c r="E975" s="180"/>
      <c r="F975" s="180"/>
      <c r="G975" s="180">
        <f>SUM(C975:F975)</f>
      </c>
      <c r="H975" s="125">
        <v>6000</v>
      </c>
      <c r="I975" s="125">
        <f>G975*H975</f>
      </c>
      <c r="J975" s="125">
        <f>I975*0.1</f>
      </c>
      <c r="K975" s="125">
        <f>SUM(I975:J975)</f>
      </c>
      <c r="L975" s="229"/>
      <c r="M975" s="87"/>
      <c r="N975" s="87"/>
      <c r="O975" s="87"/>
      <c r="P975" s="87"/>
      <c r="Q975" s="87"/>
      <c r="R975" s="87"/>
      <c r="S975" s="87"/>
      <c r="T975" s="87"/>
      <c r="U975" s="175"/>
      <c r="V975" s="87"/>
      <c r="W975" s="87"/>
      <c r="X975" s="87"/>
      <c r="Y975" s="87"/>
      <c r="Z975" s="87"/>
      <c r="AA975" s="87"/>
      <c r="AB975" s="86"/>
      <c r="AC975" s="87"/>
    </row>
    <row x14ac:dyDescent="0.25" r="976" customHeight="1" ht="17.45">
      <c r="A976" s="235">
        <f>A975</f>
        <v>25569.375</v>
      </c>
      <c r="B976" s="179" t="s">
        <v>58</v>
      </c>
      <c r="C976" s="183" t="s">
        <v>14</v>
      </c>
      <c r="D976" s="180">
        <v>14</v>
      </c>
      <c r="E976" s="180">
        <v>8</v>
      </c>
      <c r="F976" s="180"/>
      <c r="G976" s="180">
        <f>SUM(C976:F976)</f>
      </c>
      <c r="H976" s="182">
        <v>5500</v>
      </c>
      <c r="I976" s="125">
        <f>G976*H976</f>
      </c>
      <c r="J976" s="125">
        <f>I976*0.1</f>
      </c>
      <c r="K976" s="125">
        <f>SUM(I976:J976)</f>
      </c>
      <c r="L976" s="229"/>
      <c r="M976" s="87"/>
      <c r="N976" s="87"/>
      <c r="O976" s="87"/>
      <c r="P976" s="87"/>
      <c r="Q976" s="87"/>
      <c r="R976" s="87"/>
      <c r="S976" s="87"/>
      <c r="T976" s="87"/>
      <c r="U976" s="175"/>
      <c r="V976" s="87"/>
      <c r="W976" s="87"/>
      <c r="X976" s="87"/>
      <c r="Y976" s="87"/>
      <c r="Z976" s="87"/>
      <c r="AA976" s="87"/>
      <c r="AB976" s="86"/>
      <c r="AC976" s="87"/>
    </row>
    <row x14ac:dyDescent="0.25" r="977" customHeight="1" ht="17.45">
      <c r="A977" s="235">
        <f>A976</f>
        <v>25569.375</v>
      </c>
      <c r="B977" s="179" t="s">
        <v>147</v>
      </c>
      <c r="C977" s="183">
        <v>0</v>
      </c>
      <c r="D977" s="180">
        <v>40</v>
      </c>
      <c r="E977" s="180">
        <v>25</v>
      </c>
      <c r="F977" s="180">
        <v>16</v>
      </c>
      <c r="G977" s="180">
        <f>SUM(C977:F977)</f>
      </c>
      <c r="H977" s="125">
        <v>5000</v>
      </c>
      <c r="I977" s="125">
        <f>G977*H977</f>
      </c>
      <c r="J977" s="125">
        <f>I977*0.1</f>
      </c>
      <c r="K977" s="125">
        <f>SUM(I977:J977)</f>
      </c>
      <c r="L977" s="229"/>
      <c r="M977" s="87"/>
      <c r="N977" s="87"/>
      <c r="O977" s="87"/>
      <c r="P977" s="87"/>
      <c r="Q977" s="87"/>
      <c r="R977" s="87"/>
      <c r="S977" s="87"/>
      <c r="T977" s="87"/>
      <c r="U977" s="175"/>
      <c r="V977" s="87"/>
      <c r="W977" s="87"/>
      <c r="X977" s="87"/>
      <c r="Y977" s="87"/>
      <c r="Z977" s="87"/>
      <c r="AA977" s="87"/>
      <c r="AB977" s="86"/>
      <c r="AC977" s="87"/>
    </row>
    <row x14ac:dyDescent="0.25" r="978" customHeight="1" ht="17.45">
      <c r="A978" s="235">
        <f>A977</f>
        <v>25569.375</v>
      </c>
      <c r="B978" s="179" t="s">
        <v>27</v>
      </c>
      <c r="C978" s="180"/>
      <c r="D978" s="180">
        <v>10</v>
      </c>
      <c r="E978" s="180">
        <v>10</v>
      </c>
      <c r="F978" s="180"/>
      <c r="G978" s="180">
        <f>SUM(C978:F978)</f>
      </c>
      <c r="H978" s="125">
        <v>5500</v>
      </c>
      <c r="I978" s="125">
        <f>G978*H978</f>
      </c>
      <c r="J978" s="125">
        <f>I978*0.1</f>
      </c>
      <c r="K978" s="125">
        <f>SUM(I978:J978)</f>
      </c>
      <c r="L978" s="229"/>
      <c r="M978" s="87"/>
      <c r="N978" s="87"/>
      <c r="O978" s="87"/>
      <c r="P978" s="87"/>
      <c r="Q978" s="87"/>
      <c r="R978" s="87"/>
      <c r="S978" s="87"/>
      <c r="T978" s="87"/>
      <c r="U978" s="175"/>
      <c r="V978" s="87"/>
      <c r="W978" s="87"/>
      <c r="X978" s="87"/>
      <c r="Y978" s="87"/>
      <c r="Z978" s="87"/>
      <c r="AA978" s="87"/>
      <c r="AB978" s="86"/>
      <c r="AC978" s="87"/>
    </row>
    <row x14ac:dyDescent="0.25" r="979" customHeight="1" ht="17.45">
      <c r="A979" s="235">
        <f>A978</f>
        <v>25569.375</v>
      </c>
      <c r="B979" s="179" t="s">
        <v>20</v>
      </c>
      <c r="C979" s="180"/>
      <c r="D979" s="180">
        <v>61</v>
      </c>
      <c r="E979" s="180">
        <v>3</v>
      </c>
      <c r="F979" s="180"/>
      <c r="G979" s="180">
        <f>SUM(C979:F979)</f>
      </c>
      <c r="H979" s="237">
        <v>5500</v>
      </c>
      <c r="I979" s="125">
        <f>G979*H979</f>
      </c>
      <c r="J979" s="125">
        <f>I979*0.1</f>
      </c>
      <c r="K979" s="125">
        <f>SUM(I979:J979)</f>
      </c>
      <c r="L979" s="229"/>
      <c r="M979" s="87"/>
      <c r="N979" s="87"/>
      <c r="O979" s="87"/>
      <c r="P979" s="87"/>
      <c r="Q979" s="87"/>
      <c r="R979" s="87"/>
      <c r="S979" s="87"/>
      <c r="T979" s="87"/>
      <c r="U979" s="175"/>
      <c r="V979" s="87"/>
      <c r="W979" s="87"/>
      <c r="X979" s="87"/>
      <c r="Y979" s="87"/>
      <c r="Z979" s="87"/>
      <c r="AA979" s="87"/>
      <c r="AB979" s="86"/>
      <c r="AC979" s="87"/>
    </row>
    <row x14ac:dyDescent="0.25" r="980" customHeight="1" ht="17.45">
      <c r="A980" s="235">
        <f>A979</f>
        <v>25569.375</v>
      </c>
      <c r="B980" s="179" t="s">
        <v>31</v>
      </c>
      <c r="C980" s="180"/>
      <c r="D980" s="180">
        <v>25</v>
      </c>
      <c r="E980" s="180"/>
      <c r="F980" s="180"/>
      <c r="G980" s="180">
        <f>SUM(C980:F980)</f>
      </c>
      <c r="H980" s="125">
        <v>6000</v>
      </c>
      <c r="I980" s="125">
        <f>G980*H980</f>
      </c>
      <c r="J980" s="125">
        <f>I980*0.1</f>
      </c>
      <c r="K980" s="125">
        <f>SUM(I980:J980)</f>
      </c>
      <c r="L980" s="229"/>
      <c r="M980" s="87"/>
      <c r="N980" s="87"/>
      <c r="O980" s="87"/>
      <c r="P980" s="87"/>
      <c r="Q980" s="87"/>
      <c r="R980" s="87"/>
      <c r="S980" s="87"/>
      <c r="T980" s="87"/>
      <c r="U980" s="175"/>
      <c r="V980" s="87"/>
      <c r="W980" s="87"/>
      <c r="X980" s="87"/>
      <c r="Y980" s="87"/>
      <c r="Z980" s="87"/>
      <c r="AA980" s="87"/>
      <c r="AB980" s="86"/>
      <c r="AC980" s="87"/>
    </row>
    <row x14ac:dyDescent="0.25" r="981" customHeight="1" ht="17.45">
      <c r="A981" s="235">
        <f>A980</f>
        <v>25569.375</v>
      </c>
      <c r="B981" s="179" t="s">
        <v>71</v>
      </c>
      <c r="C981" s="180"/>
      <c r="D981" s="180">
        <v>25</v>
      </c>
      <c r="E981" s="180"/>
      <c r="F981" s="180"/>
      <c r="G981" s="180">
        <f>SUM(C981:F981)</f>
      </c>
      <c r="H981" s="125">
        <v>6000</v>
      </c>
      <c r="I981" s="125">
        <f>G981*H981</f>
      </c>
      <c r="J981" s="125">
        <f>I981*0.1</f>
      </c>
      <c r="K981" s="125">
        <f>SUM(I981:J981)</f>
      </c>
      <c r="L981" s="229"/>
      <c r="M981" s="87"/>
      <c r="N981" s="87"/>
      <c r="O981" s="87"/>
      <c r="P981" s="87"/>
      <c r="Q981" s="87"/>
      <c r="R981" s="87"/>
      <c r="S981" s="87"/>
      <c r="T981" s="87"/>
      <c r="U981" s="175"/>
      <c r="V981" s="87"/>
      <c r="W981" s="87"/>
      <c r="X981" s="87"/>
      <c r="Y981" s="87"/>
      <c r="Z981" s="87"/>
      <c r="AA981" s="87"/>
      <c r="AB981" s="86"/>
      <c r="AC981" s="87"/>
    </row>
    <row x14ac:dyDescent="0.25" r="982" customHeight="1" ht="17.45">
      <c r="A982" s="235">
        <f>A981</f>
        <v>25569.375</v>
      </c>
      <c r="B982" s="184" t="s">
        <v>49</v>
      </c>
      <c r="C982" s="180"/>
      <c r="D982" s="180">
        <v>13</v>
      </c>
      <c r="E982" s="180">
        <v>10</v>
      </c>
      <c r="F982" s="180">
        <v>6</v>
      </c>
      <c r="G982" s="180">
        <f>SUM(C982:F982)</f>
      </c>
      <c r="H982" s="182">
        <v>6000</v>
      </c>
      <c r="I982" s="125">
        <f>G982*H982</f>
      </c>
      <c r="J982" s="125">
        <f>I982*0.1</f>
      </c>
      <c r="K982" s="125">
        <f>SUM(I982:J982)</f>
      </c>
      <c r="L982" s="229"/>
      <c r="M982" s="87"/>
      <c r="N982" s="87"/>
      <c r="O982" s="87"/>
      <c r="P982" s="87"/>
      <c r="Q982" s="87"/>
      <c r="R982" s="87"/>
      <c r="S982" s="87"/>
      <c r="T982" s="87"/>
      <c r="U982" s="175"/>
      <c r="V982" s="87"/>
      <c r="W982" s="87"/>
      <c r="X982" s="87"/>
      <c r="Y982" s="87"/>
      <c r="Z982" s="87"/>
      <c r="AA982" s="87"/>
      <c r="AB982" s="86"/>
      <c r="AC982" s="87"/>
    </row>
    <row x14ac:dyDescent="0.25" r="983" customHeight="1" ht="17.45">
      <c r="A983" s="235">
        <f>A982</f>
        <v>25569.375</v>
      </c>
      <c r="B983" s="179" t="s">
        <v>9</v>
      </c>
      <c r="C983" s="180"/>
      <c r="D983" s="180">
        <v>35</v>
      </c>
      <c r="E983" s="180"/>
      <c r="F983" s="180"/>
      <c r="G983" s="180">
        <f>SUM(C983:F983)</f>
      </c>
      <c r="H983" s="125">
        <v>6000</v>
      </c>
      <c r="I983" s="125">
        <f>G983*H983</f>
      </c>
      <c r="J983" s="125">
        <f>I983*0.1</f>
      </c>
      <c r="K983" s="125">
        <f>SUM(I983:J983)</f>
      </c>
      <c r="L983" s="229"/>
      <c r="M983" s="87"/>
      <c r="N983" s="87"/>
      <c r="O983" s="87"/>
      <c r="P983" s="87"/>
      <c r="Q983" s="87"/>
      <c r="R983" s="87"/>
      <c r="S983" s="87"/>
      <c r="T983" s="87"/>
      <c r="U983" s="175"/>
      <c r="V983" s="87"/>
      <c r="W983" s="87"/>
      <c r="X983" s="87"/>
      <c r="Y983" s="87"/>
      <c r="Z983" s="87"/>
      <c r="AA983" s="87"/>
      <c r="AB983" s="86"/>
      <c r="AC983" s="87"/>
    </row>
    <row x14ac:dyDescent="0.25" r="984" customHeight="1" ht="17.45">
      <c r="A984" s="235">
        <f>A983</f>
        <v>25569.375</v>
      </c>
      <c r="B984" s="179" t="s">
        <v>78</v>
      </c>
      <c r="C984" s="180"/>
      <c r="D984" s="180">
        <v>20</v>
      </c>
      <c r="E984" s="180"/>
      <c r="F984" s="180"/>
      <c r="G984" s="180">
        <f>SUM(C984:F984)</f>
      </c>
      <c r="H984" s="125">
        <v>6500</v>
      </c>
      <c r="I984" s="125">
        <f>G984*H984</f>
      </c>
      <c r="J984" s="125">
        <f>I984*0.1</f>
      </c>
      <c r="K984" s="125">
        <f>SUM(I984:J984)</f>
      </c>
      <c r="L984" s="229"/>
      <c r="M984" s="87"/>
      <c r="N984" s="87"/>
      <c r="O984" s="87"/>
      <c r="P984" s="87"/>
      <c r="Q984" s="87"/>
      <c r="R984" s="87"/>
      <c r="S984" s="87"/>
      <c r="T984" s="87"/>
      <c r="U984" s="175"/>
      <c r="V984" s="87"/>
      <c r="W984" s="87"/>
      <c r="X984" s="87"/>
      <c r="Y984" s="87"/>
      <c r="Z984" s="87"/>
      <c r="AA984" s="87"/>
      <c r="AB984" s="86"/>
      <c r="AC984" s="87"/>
    </row>
    <row x14ac:dyDescent="0.25" r="985" customHeight="1" ht="17.45">
      <c r="A985" s="235">
        <f>A984</f>
        <v>25569.375</v>
      </c>
      <c r="B985" s="179" t="s">
        <v>55</v>
      </c>
      <c r="C985" s="180"/>
      <c r="D985" s="180">
        <v>10</v>
      </c>
      <c r="E985" s="180"/>
      <c r="F985" s="180"/>
      <c r="G985" s="180">
        <f>SUM(C985:F985)</f>
      </c>
      <c r="H985" s="125">
        <v>6500</v>
      </c>
      <c r="I985" s="125">
        <f>G985*H985</f>
      </c>
      <c r="J985" s="125">
        <f>I985*0.1</f>
      </c>
      <c r="K985" s="125">
        <f>SUM(I985:J985)</f>
      </c>
      <c r="L985" s="229"/>
      <c r="M985" s="87"/>
      <c r="N985" s="87"/>
      <c r="O985" s="87"/>
      <c r="P985" s="87"/>
      <c r="Q985" s="87"/>
      <c r="R985" s="87"/>
      <c r="S985" s="87"/>
      <c r="T985" s="87"/>
      <c r="U985" s="175"/>
      <c r="V985" s="87"/>
      <c r="W985" s="87"/>
      <c r="X985" s="87"/>
      <c r="Y985" s="87"/>
      <c r="Z985" s="87"/>
      <c r="AA985" s="87"/>
      <c r="AB985" s="86"/>
      <c r="AC985" s="87"/>
    </row>
    <row x14ac:dyDescent="0.25" r="986" customHeight="1" ht="17.45">
      <c r="A986" s="235">
        <f>A985</f>
        <v>25569.375</v>
      </c>
      <c r="B986" s="179" t="s">
        <v>80</v>
      </c>
      <c r="C986" s="180"/>
      <c r="D986" s="180">
        <v>23</v>
      </c>
      <c r="E986" s="180"/>
      <c r="F986" s="180"/>
      <c r="G986" s="180">
        <f>SUM(C986:F986)</f>
      </c>
      <c r="H986" s="125">
        <v>6000</v>
      </c>
      <c r="I986" s="125">
        <f>G986*H986</f>
      </c>
      <c r="J986" s="185"/>
      <c r="K986" s="125">
        <f>SUM(I986:J986)</f>
      </c>
      <c r="L986" s="229"/>
      <c r="M986" s="87"/>
      <c r="N986" s="87"/>
      <c r="O986" s="87"/>
      <c r="P986" s="87"/>
      <c r="Q986" s="87"/>
      <c r="R986" s="87"/>
      <c r="S986" s="87"/>
      <c r="T986" s="87"/>
      <c r="U986" s="175"/>
      <c r="V986" s="87"/>
      <c r="W986" s="87"/>
      <c r="X986" s="87"/>
      <c r="Y986" s="87"/>
      <c r="Z986" s="87"/>
      <c r="AA986" s="87"/>
      <c r="AB986" s="86"/>
      <c r="AC986" s="87"/>
    </row>
    <row x14ac:dyDescent="0.25" r="987" customHeight="1" ht="17.45">
      <c r="A987" s="235">
        <f>A986</f>
        <v>25569.375</v>
      </c>
      <c r="B987" s="179" t="s">
        <v>67</v>
      </c>
      <c r="C987" s="180"/>
      <c r="D987" s="180">
        <v>7</v>
      </c>
      <c r="E987" s="180"/>
      <c r="F987" s="180"/>
      <c r="G987" s="180">
        <f>SUM(C987:F987)</f>
      </c>
      <c r="H987" s="182">
        <v>5500</v>
      </c>
      <c r="I987" s="125">
        <f>G987*H987</f>
      </c>
      <c r="J987" s="125">
        <f>I987*0.1</f>
      </c>
      <c r="K987" s="125">
        <f>SUM(I987:J987)</f>
      </c>
      <c r="L987" s="229"/>
      <c r="M987" s="87"/>
      <c r="N987" s="87"/>
      <c r="O987" s="87"/>
      <c r="P987" s="87"/>
      <c r="Q987" s="87"/>
      <c r="R987" s="87"/>
      <c r="S987" s="87"/>
      <c r="T987" s="87"/>
      <c r="U987" s="175"/>
      <c r="V987" s="87"/>
      <c r="W987" s="87"/>
      <c r="X987" s="87"/>
      <c r="Y987" s="87"/>
      <c r="Z987" s="87"/>
      <c r="AA987" s="87"/>
      <c r="AB987" s="86"/>
      <c r="AC987" s="87"/>
    </row>
    <row x14ac:dyDescent="0.25" r="988" customHeight="1" ht="17.45">
      <c r="A988" s="235">
        <f>A987</f>
        <v>25569.375</v>
      </c>
      <c r="B988" s="186" t="s">
        <v>74</v>
      </c>
      <c r="C988" s="180"/>
      <c r="D988" s="180">
        <v>20</v>
      </c>
      <c r="E988" s="180">
        <v>16</v>
      </c>
      <c r="F988" s="180">
        <v>5</v>
      </c>
      <c r="G988" s="180">
        <f>SUM(C988:F988)</f>
      </c>
      <c r="H988" s="187">
        <v>5000</v>
      </c>
      <c r="I988" s="125">
        <f>G988*H988</f>
      </c>
      <c r="J988" s="125">
        <f>I988*0.1</f>
      </c>
      <c r="K988" s="125">
        <f>SUM(I988:J988)</f>
      </c>
      <c r="L988" s="229"/>
      <c r="M988" s="87"/>
      <c r="N988" s="87"/>
      <c r="O988" s="87"/>
      <c r="P988" s="87"/>
      <c r="Q988" s="87"/>
      <c r="R988" s="87"/>
      <c r="S988" s="87"/>
      <c r="T988" s="87"/>
      <c r="U988" s="175"/>
      <c r="V988" s="87"/>
      <c r="W988" s="87"/>
      <c r="X988" s="87"/>
      <c r="Y988" s="87"/>
      <c r="Z988" s="87"/>
      <c r="AA988" s="87"/>
      <c r="AB988" s="86"/>
      <c r="AC988" s="87"/>
    </row>
    <row x14ac:dyDescent="0.25" r="989" customHeight="1" ht="17.45">
      <c r="A989" s="235">
        <f>A988</f>
        <v>25569.375</v>
      </c>
      <c r="B989" s="179" t="s">
        <v>11</v>
      </c>
      <c r="C989" s="180"/>
      <c r="D989" s="180">
        <v>13</v>
      </c>
      <c r="E989" s="180">
        <v>7</v>
      </c>
      <c r="F989" s="180"/>
      <c r="G989" s="180">
        <f>SUM(C989:F989)</f>
      </c>
      <c r="H989" s="125">
        <v>6000</v>
      </c>
      <c r="I989" s="125">
        <f>G989*H989</f>
      </c>
      <c r="J989" s="125">
        <f>I989*0.1</f>
      </c>
      <c r="K989" s="125">
        <f>SUM(I989:J989)</f>
      </c>
      <c r="L989" s="229"/>
      <c r="M989" s="87"/>
      <c r="N989" s="87"/>
      <c r="O989" s="87"/>
      <c r="P989" s="87"/>
      <c r="Q989" s="87"/>
      <c r="R989" s="87"/>
      <c r="S989" s="87"/>
      <c r="T989" s="87"/>
      <c r="U989" s="175"/>
      <c r="V989" s="87"/>
      <c r="W989" s="87"/>
      <c r="X989" s="87"/>
      <c r="Y989" s="87"/>
      <c r="Z989" s="87"/>
      <c r="AA989" s="87"/>
      <c r="AB989" s="86"/>
      <c r="AC989" s="87"/>
    </row>
    <row x14ac:dyDescent="0.25" r="990" customHeight="1" ht="17.45">
      <c r="A990" s="235">
        <f>A989</f>
        <v>25569.375</v>
      </c>
      <c r="B990" s="179" t="s">
        <v>22</v>
      </c>
      <c r="C990" s="180"/>
      <c r="D990" s="180">
        <v>40</v>
      </c>
      <c r="E990" s="180"/>
      <c r="F990" s="180"/>
      <c r="G990" s="180">
        <f>SUM(C990:F990)</f>
      </c>
      <c r="H990" s="182">
        <v>4800</v>
      </c>
      <c r="I990" s="125">
        <f>G990*H990</f>
      </c>
      <c r="J990" s="125">
        <f>I990*0.1</f>
      </c>
      <c r="K990" s="125">
        <f>SUM(I990:J990)</f>
      </c>
      <c r="L990" s="229"/>
      <c r="M990" s="87"/>
      <c r="N990" s="87"/>
      <c r="O990" s="87"/>
      <c r="P990" s="87"/>
      <c r="Q990" s="87"/>
      <c r="R990" s="87"/>
      <c r="S990" s="87"/>
      <c r="T990" s="87"/>
      <c r="U990" s="175"/>
      <c r="V990" s="87"/>
      <c r="W990" s="87"/>
      <c r="X990" s="87"/>
      <c r="Y990" s="87"/>
      <c r="Z990" s="87"/>
      <c r="AA990" s="87"/>
      <c r="AB990" s="86"/>
      <c r="AC990" s="87"/>
    </row>
    <row x14ac:dyDescent="0.25" r="991" customHeight="1" ht="17.45">
      <c r="A991" s="235">
        <f>A990</f>
        <v>25569.375</v>
      </c>
      <c r="B991" s="186" t="s">
        <v>84</v>
      </c>
      <c r="C991" s="180"/>
      <c r="D991" s="180">
        <v>16</v>
      </c>
      <c r="E991" s="180">
        <v>9</v>
      </c>
      <c r="F991" s="180"/>
      <c r="G991" s="180">
        <f>SUM(C991:F991)</f>
      </c>
      <c r="H991" s="182">
        <v>4800</v>
      </c>
      <c r="I991" s="125">
        <f>G991*H991</f>
      </c>
      <c r="J991" s="125">
        <f>I991*0.1</f>
      </c>
      <c r="K991" s="125">
        <f>SUM(I991:J991)</f>
      </c>
      <c r="L991" s="229"/>
      <c r="M991" s="87"/>
      <c r="N991" s="87"/>
      <c r="O991" s="87"/>
      <c r="P991" s="87"/>
      <c r="Q991" s="87"/>
      <c r="R991" s="87"/>
      <c r="S991" s="87"/>
      <c r="T991" s="87"/>
      <c r="U991" s="175"/>
      <c r="V991" s="87"/>
      <c r="W991" s="87"/>
      <c r="X991" s="87"/>
      <c r="Y991" s="87"/>
      <c r="Z991" s="87"/>
      <c r="AA991" s="87"/>
      <c r="AB991" s="86"/>
      <c r="AC991" s="87"/>
    </row>
    <row x14ac:dyDescent="0.25" r="992" customHeight="1" ht="17.45">
      <c r="A992" s="235">
        <f>A991</f>
        <v>25569.375</v>
      </c>
      <c r="B992" s="179" t="s">
        <v>17</v>
      </c>
      <c r="C992" s="180"/>
      <c r="D992" s="180">
        <v>37</v>
      </c>
      <c r="E992" s="180">
        <v>12</v>
      </c>
      <c r="F992" s="180"/>
      <c r="G992" s="180">
        <f>SUM(C992:F992)</f>
      </c>
      <c r="H992" s="125">
        <v>6000</v>
      </c>
      <c r="I992" s="125">
        <f>G992*H992</f>
      </c>
      <c r="J992" s="185"/>
      <c r="K992" s="125">
        <f>SUM(I992:J992)</f>
      </c>
      <c r="L992" s="229"/>
      <c r="M992" s="87"/>
      <c r="N992" s="87"/>
      <c r="O992" s="87"/>
      <c r="P992" s="87"/>
      <c r="Q992" s="87"/>
      <c r="R992" s="87"/>
      <c r="S992" s="87"/>
      <c r="T992" s="87"/>
      <c r="U992" s="175"/>
      <c r="V992" s="87"/>
      <c r="W992" s="87"/>
      <c r="X992" s="87"/>
      <c r="Y992" s="87"/>
      <c r="Z992" s="87"/>
      <c r="AA992" s="87"/>
      <c r="AB992" s="86"/>
      <c r="AC992" s="87"/>
    </row>
    <row x14ac:dyDescent="0.25" r="993" customHeight="1" ht="17.45">
      <c r="A993" s="235">
        <f>A992</f>
        <v>25569.375</v>
      </c>
      <c r="B993" s="179" t="s">
        <v>29</v>
      </c>
      <c r="C993" s="188" t="s">
        <v>14</v>
      </c>
      <c r="D993" s="180">
        <v>15</v>
      </c>
      <c r="E993" s="180">
        <v>14</v>
      </c>
      <c r="F993" s="180"/>
      <c r="G993" s="180">
        <f>SUM(C993:F993)</f>
      </c>
      <c r="H993" s="125">
        <v>5500</v>
      </c>
      <c r="I993" s="125">
        <f>G993*H993</f>
      </c>
      <c r="J993" s="125">
        <f>I993*0.1</f>
      </c>
      <c r="K993" s="125">
        <f>SUM(I993:J993)</f>
      </c>
      <c r="L993" s="229"/>
      <c r="M993" s="87"/>
      <c r="N993" s="87"/>
      <c r="O993" s="87"/>
      <c r="P993" s="87"/>
      <c r="Q993" s="87"/>
      <c r="R993" s="87"/>
      <c r="S993" s="87"/>
      <c r="T993" s="87"/>
      <c r="U993" s="175"/>
      <c r="V993" s="87"/>
      <c r="W993" s="87"/>
      <c r="X993" s="87"/>
      <c r="Y993" s="87"/>
      <c r="Z993" s="87"/>
      <c r="AA993" s="87"/>
      <c r="AB993" s="86"/>
      <c r="AC993" s="87"/>
    </row>
    <row x14ac:dyDescent="0.25" r="994" customHeight="1" ht="17.45">
      <c r="A994" s="235">
        <f>A993</f>
        <v>25569.375</v>
      </c>
      <c r="B994" s="179" t="s">
        <v>15</v>
      </c>
      <c r="C994" s="180"/>
      <c r="D994" s="180">
        <v>20</v>
      </c>
      <c r="E994" s="180">
        <v>5</v>
      </c>
      <c r="F994" s="180"/>
      <c r="G994" s="180">
        <f>SUM(C994:F994)</f>
      </c>
      <c r="H994" s="182">
        <v>4800</v>
      </c>
      <c r="I994" s="125">
        <f>G994*H994</f>
      </c>
      <c r="J994" s="125">
        <f>I994*0.1</f>
      </c>
      <c r="K994" s="125">
        <f>SUM(I994:J994)</f>
      </c>
      <c r="L994" s="229"/>
      <c r="M994" s="87"/>
      <c r="N994" s="87"/>
      <c r="O994" s="87"/>
      <c r="P994" s="87"/>
      <c r="Q994" s="87"/>
      <c r="R994" s="87"/>
      <c r="S994" s="87"/>
      <c r="T994" s="87"/>
      <c r="U994" s="175"/>
      <c r="V994" s="87"/>
      <c r="W994" s="87"/>
      <c r="X994" s="87"/>
      <c r="Y994" s="87"/>
      <c r="Z994" s="87"/>
      <c r="AA994" s="87"/>
      <c r="AB994" s="86"/>
      <c r="AC994" s="87"/>
    </row>
    <row x14ac:dyDescent="0.25" r="995" customHeight="1" ht="17.45">
      <c r="A995" s="235">
        <f>A994</f>
        <v>25569.375</v>
      </c>
      <c r="B995" s="179" t="s">
        <v>21</v>
      </c>
      <c r="C995" s="188" t="s">
        <v>14</v>
      </c>
      <c r="D995" s="180">
        <v>13</v>
      </c>
      <c r="E995" s="180"/>
      <c r="F995" s="180"/>
      <c r="G995" s="180">
        <f>SUM(C995:F995)</f>
      </c>
      <c r="H995" s="237">
        <v>5500</v>
      </c>
      <c r="I995" s="125">
        <f>G995*H995</f>
      </c>
      <c r="J995" s="125">
        <f>I995*0.1</f>
      </c>
      <c r="K995" s="125">
        <f>SUM(I995:J995)</f>
      </c>
      <c r="L995" s="229"/>
      <c r="M995" s="87"/>
      <c r="N995" s="87"/>
      <c r="O995" s="87"/>
      <c r="P995" s="87"/>
      <c r="Q995" s="87"/>
      <c r="R995" s="87"/>
      <c r="S995" s="87"/>
      <c r="T995" s="87"/>
      <c r="U995" s="175"/>
      <c r="V995" s="87"/>
      <c r="W995" s="87"/>
      <c r="X995" s="87"/>
      <c r="Y995" s="87"/>
      <c r="Z995" s="87"/>
      <c r="AA995" s="87"/>
      <c r="AB995" s="86"/>
      <c r="AC995" s="87"/>
    </row>
    <row x14ac:dyDescent="0.25" r="996" customHeight="1" ht="17.45">
      <c r="A996" s="235">
        <f>A995</f>
        <v>25569.375</v>
      </c>
      <c r="B996" s="179" t="s">
        <v>52</v>
      </c>
      <c r="C996" s="180"/>
      <c r="D996" s="180">
        <v>16</v>
      </c>
      <c r="E996" s="180">
        <v>7</v>
      </c>
      <c r="F996" s="180"/>
      <c r="G996" s="180">
        <f>SUM(C996:F996)</f>
      </c>
      <c r="H996" s="237">
        <v>5500</v>
      </c>
      <c r="I996" s="125">
        <f>G996*H996</f>
      </c>
      <c r="J996" s="125">
        <f>I996*0.1</f>
      </c>
      <c r="K996" s="125">
        <f>SUM(I996:J996)</f>
      </c>
      <c r="L996" s="229"/>
      <c r="M996" s="87"/>
      <c r="N996" s="87"/>
      <c r="O996" s="87"/>
      <c r="P996" s="87"/>
      <c r="Q996" s="87"/>
      <c r="R996" s="87"/>
      <c r="S996" s="87"/>
      <c r="T996" s="87"/>
      <c r="U996" s="175"/>
      <c r="V996" s="87"/>
      <c r="W996" s="87"/>
      <c r="X996" s="87"/>
      <c r="Y996" s="87"/>
      <c r="Z996" s="87"/>
      <c r="AA996" s="87"/>
      <c r="AB996" s="86"/>
      <c r="AC996" s="87"/>
    </row>
    <row x14ac:dyDescent="0.25" r="997" customHeight="1" ht="17.45">
      <c r="A997" s="235">
        <f>A996</f>
        <v>25569.375</v>
      </c>
      <c r="B997" s="186" t="s">
        <v>61</v>
      </c>
      <c r="C997" s="180"/>
      <c r="D997" s="180">
        <v>7</v>
      </c>
      <c r="E997" s="180"/>
      <c r="F997" s="180"/>
      <c r="G997" s="180">
        <f>SUM(C997:F997)</f>
      </c>
      <c r="H997" s="237">
        <v>5500</v>
      </c>
      <c r="I997" s="125">
        <f>G997*H997</f>
      </c>
      <c r="J997" s="125">
        <f>I997*0.1</f>
      </c>
      <c r="K997" s="125">
        <f>SUM(I997:J997)</f>
      </c>
      <c r="L997" s="229"/>
      <c r="M997" s="87"/>
      <c r="N997" s="87"/>
      <c r="O997" s="87"/>
      <c r="P997" s="87"/>
      <c r="Q997" s="87"/>
      <c r="R997" s="87"/>
      <c r="S997" s="87"/>
      <c r="T997" s="87"/>
      <c r="U997" s="175"/>
      <c r="V997" s="87"/>
      <c r="W997" s="87"/>
      <c r="X997" s="87"/>
      <c r="Y997" s="87"/>
      <c r="Z997" s="87"/>
      <c r="AA997" s="87"/>
      <c r="AB997" s="86"/>
      <c r="AC997" s="87"/>
    </row>
    <row x14ac:dyDescent="0.25" r="998" customHeight="1" ht="17.45">
      <c r="A998" s="235">
        <f>A997</f>
        <v>25569.375</v>
      </c>
      <c r="B998" s="179" t="s">
        <v>33</v>
      </c>
      <c r="C998" s="180"/>
      <c r="D998" s="180">
        <v>12</v>
      </c>
      <c r="E998" s="180"/>
      <c r="F998" s="180"/>
      <c r="G998" s="180">
        <f>SUM(C998:F998)</f>
      </c>
      <c r="H998" s="182">
        <v>5500</v>
      </c>
      <c r="I998" s="125">
        <f>G998*H998</f>
      </c>
      <c r="J998" s="125">
        <f>I998*0.1</f>
      </c>
      <c r="K998" s="125">
        <f>SUM(I998:J998)</f>
      </c>
      <c r="L998" s="229"/>
      <c r="M998" s="87"/>
      <c r="N998" s="87"/>
      <c r="O998" s="87"/>
      <c r="P998" s="87"/>
      <c r="Q998" s="87"/>
      <c r="R998" s="87"/>
      <c r="S998" s="87"/>
      <c r="T998" s="87"/>
      <c r="U998" s="175"/>
      <c r="V998" s="87"/>
      <c r="W998" s="87"/>
      <c r="X998" s="87"/>
      <c r="Y998" s="87"/>
      <c r="Z998" s="87"/>
      <c r="AA998" s="87"/>
      <c r="AB998" s="86"/>
      <c r="AC998" s="87"/>
    </row>
    <row x14ac:dyDescent="0.25" r="999" customHeight="1" ht="17.45">
      <c r="A999" s="235">
        <f>A998</f>
        <v>25569.375</v>
      </c>
      <c r="B999" s="179" t="s">
        <v>30</v>
      </c>
      <c r="C999" s="180"/>
      <c r="D999" s="180">
        <v>17</v>
      </c>
      <c r="E999" s="180"/>
      <c r="F999" s="180"/>
      <c r="G999" s="180">
        <f>SUM(C999:F999)</f>
      </c>
      <c r="H999" s="125">
        <v>6000</v>
      </c>
      <c r="I999" s="125">
        <f>G999*H999</f>
      </c>
      <c r="J999" s="125">
        <f>I999*0.1</f>
      </c>
      <c r="K999" s="125">
        <f>SUM(I999:J999)</f>
      </c>
      <c r="L999" s="229"/>
      <c r="M999" s="87"/>
      <c r="N999" s="87"/>
      <c r="O999" s="87"/>
      <c r="P999" s="87"/>
      <c r="Q999" s="87"/>
      <c r="R999" s="87"/>
      <c r="S999" s="87"/>
      <c r="T999" s="87"/>
      <c r="U999" s="175"/>
      <c r="V999" s="87"/>
      <c r="W999" s="87"/>
      <c r="X999" s="87"/>
      <c r="Y999" s="87"/>
      <c r="Z999" s="87"/>
      <c r="AA999" s="87"/>
      <c r="AB999" s="86"/>
      <c r="AC999" s="87"/>
    </row>
    <row x14ac:dyDescent="0.25" r="1000" customHeight="1" ht="17.45">
      <c r="A1000" s="235">
        <f>A999</f>
        <v>25569.375</v>
      </c>
      <c r="B1000" s="179" t="s">
        <v>28</v>
      </c>
      <c r="C1000" s="188" t="s">
        <v>14</v>
      </c>
      <c r="D1000" s="180">
        <v>20</v>
      </c>
      <c r="E1000" s="180"/>
      <c r="F1000" s="180"/>
      <c r="G1000" s="180">
        <f>SUM(C1000:F1000)</f>
      </c>
      <c r="H1000" s="237">
        <v>5500</v>
      </c>
      <c r="I1000" s="125">
        <f>G1000*H1000</f>
      </c>
      <c r="J1000" s="125">
        <f>I1000*0.1</f>
      </c>
      <c r="K1000" s="125">
        <f>SUM(I1000:J1000)</f>
      </c>
      <c r="L1000" s="229"/>
      <c r="M1000" s="87"/>
      <c r="N1000" s="87"/>
      <c r="O1000" s="87"/>
      <c r="P1000" s="87"/>
      <c r="Q1000" s="87"/>
      <c r="R1000" s="87"/>
      <c r="S1000" s="87"/>
      <c r="T1000" s="87"/>
      <c r="U1000" s="175"/>
      <c r="V1000" s="87"/>
      <c r="W1000" s="87"/>
      <c r="X1000" s="87"/>
      <c r="Y1000" s="87"/>
      <c r="Z1000" s="87"/>
      <c r="AA1000" s="87"/>
      <c r="AB1000" s="86"/>
      <c r="AC1000" s="87"/>
    </row>
    <row x14ac:dyDescent="0.25" r="1001" customHeight="1" ht="17.45">
      <c r="A1001" s="235">
        <f>A1000</f>
        <v>25569.375</v>
      </c>
      <c r="B1001" s="179" t="s">
        <v>12</v>
      </c>
      <c r="C1001" s="180"/>
      <c r="D1001" s="180">
        <v>17</v>
      </c>
      <c r="E1001" s="180">
        <v>6</v>
      </c>
      <c r="F1001" s="180"/>
      <c r="G1001" s="180">
        <f>SUM(C1001:F1001)</f>
      </c>
      <c r="H1001" s="125">
        <v>6000</v>
      </c>
      <c r="I1001" s="125">
        <f>G1001*H1001</f>
      </c>
      <c r="J1001" s="125">
        <f>I1001*0.1</f>
      </c>
      <c r="K1001" s="125">
        <f>SUM(I1001:J1001)</f>
      </c>
      <c r="L1001" s="229"/>
      <c r="M1001" s="87"/>
      <c r="N1001" s="87"/>
      <c r="O1001" s="87"/>
      <c r="P1001" s="87"/>
      <c r="Q1001" s="87"/>
      <c r="R1001" s="87"/>
      <c r="S1001" s="87"/>
      <c r="T1001" s="87"/>
      <c r="U1001" s="175"/>
      <c r="V1001" s="87"/>
      <c r="W1001" s="87"/>
      <c r="X1001" s="87"/>
      <c r="Y1001" s="87"/>
      <c r="Z1001" s="87"/>
      <c r="AA1001" s="87"/>
      <c r="AB1001" s="86"/>
      <c r="AC1001" s="87"/>
    </row>
    <row x14ac:dyDescent="0.25" r="1002" customHeight="1" ht="17.45">
      <c r="A1002" s="235">
        <f>A1001</f>
        <v>25569.375</v>
      </c>
      <c r="B1002" s="179" t="s">
        <v>100</v>
      </c>
      <c r="C1002" s="180"/>
      <c r="D1002" s="180">
        <v>4</v>
      </c>
      <c r="E1002" s="180"/>
      <c r="F1002" s="180"/>
      <c r="G1002" s="180">
        <f>SUM(C1002:F1002)</f>
      </c>
      <c r="H1002" s="182">
        <v>5500</v>
      </c>
      <c r="I1002" s="125">
        <f>G1002*H1002</f>
      </c>
      <c r="J1002" s="125">
        <f>I1002*0.1</f>
      </c>
      <c r="K1002" s="125">
        <f>SUM(I1002:J1002)</f>
      </c>
      <c r="L1002" s="229"/>
      <c r="M1002" s="87"/>
      <c r="N1002" s="87"/>
      <c r="O1002" s="87"/>
      <c r="P1002" s="87"/>
      <c r="Q1002" s="87"/>
      <c r="R1002" s="87"/>
      <c r="S1002" s="87"/>
      <c r="T1002" s="87"/>
      <c r="U1002" s="175"/>
      <c r="V1002" s="87"/>
      <c r="W1002" s="87"/>
      <c r="X1002" s="87"/>
      <c r="Y1002" s="87"/>
      <c r="Z1002" s="87"/>
      <c r="AA1002" s="87"/>
      <c r="AB1002" s="86"/>
      <c r="AC1002" s="87"/>
    </row>
    <row x14ac:dyDescent="0.25" r="1003" customHeight="1" ht="17.45">
      <c r="A1003" s="235">
        <f>A1002</f>
        <v>25569.375</v>
      </c>
      <c r="B1003" s="186" t="s">
        <v>37</v>
      </c>
      <c r="C1003" s="180"/>
      <c r="D1003" s="180">
        <v>5</v>
      </c>
      <c r="E1003" s="180"/>
      <c r="F1003" s="180"/>
      <c r="G1003" s="180">
        <f>SUM(C1003:F1003)</f>
      </c>
      <c r="H1003" s="125">
        <v>6500</v>
      </c>
      <c r="I1003" s="125">
        <f>G1003*H1003</f>
      </c>
      <c r="J1003" s="125">
        <f>I1003*0.1</f>
      </c>
      <c r="K1003" s="125">
        <f>SUM(I1003:J1003)</f>
      </c>
      <c r="L1003" s="229"/>
      <c r="M1003" s="87"/>
      <c r="N1003" s="87"/>
      <c r="O1003" s="87"/>
      <c r="P1003" s="87"/>
      <c r="Q1003" s="87"/>
      <c r="R1003" s="87"/>
      <c r="S1003" s="87"/>
      <c r="T1003" s="87"/>
      <c r="U1003" s="175"/>
      <c r="V1003" s="87"/>
      <c r="W1003" s="87"/>
      <c r="X1003" s="87"/>
      <c r="Y1003" s="87"/>
      <c r="Z1003" s="87"/>
      <c r="AA1003" s="87"/>
      <c r="AB1003" s="86"/>
      <c r="AC1003" s="87"/>
    </row>
    <row x14ac:dyDescent="0.25" r="1004" customHeight="1" ht="17.45">
      <c r="A1004" s="235">
        <f>A1003</f>
        <v>25569.375</v>
      </c>
      <c r="B1004" s="186" t="s">
        <v>64</v>
      </c>
      <c r="C1004" s="180"/>
      <c r="D1004" s="181">
        <v>52</v>
      </c>
      <c r="E1004" s="180">
        <v>14</v>
      </c>
      <c r="F1004" s="180"/>
      <c r="G1004" s="180">
        <f>SUM(C1004:F1004)</f>
      </c>
      <c r="H1004" s="182">
        <v>5500</v>
      </c>
      <c r="I1004" s="125">
        <f>G1004*H1004</f>
      </c>
      <c r="J1004" s="125">
        <f>I1004*0.1</f>
      </c>
      <c r="K1004" s="125">
        <f>SUM(I1004:J1004)</f>
      </c>
      <c r="L1004" s="229"/>
      <c r="M1004" s="87"/>
      <c r="N1004" s="87"/>
      <c r="O1004" s="87"/>
      <c r="P1004" s="87"/>
      <c r="Q1004" s="87"/>
      <c r="R1004" s="87"/>
      <c r="S1004" s="87"/>
      <c r="T1004" s="87"/>
      <c r="U1004" s="175"/>
      <c r="V1004" s="87"/>
      <c r="W1004" s="87"/>
      <c r="X1004" s="87"/>
      <c r="Y1004" s="87"/>
      <c r="Z1004" s="87"/>
      <c r="AA1004" s="87"/>
      <c r="AB1004" s="86"/>
      <c r="AC1004" s="87"/>
    </row>
    <row x14ac:dyDescent="0.25" r="1005" customHeight="1" ht="17.45">
      <c r="A1005" s="235">
        <f>A1004</f>
        <v>25569.375</v>
      </c>
      <c r="B1005" s="179" t="s">
        <v>25</v>
      </c>
      <c r="C1005" s="180"/>
      <c r="D1005" s="180">
        <v>20</v>
      </c>
      <c r="E1005" s="180"/>
      <c r="F1005" s="180"/>
      <c r="G1005" s="180">
        <f>SUM(C1005:F1005)</f>
      </c>
      <c r="H1005" s="125">
        <v>6000</v>
      </c>
      <c r="I1005" s="125">
        <f>G1005*H1005</f>
      </c>
      <c r="J1005" s="125">
        <f>I1005*0.1</f>
      </c>
      <c r="K1005" s="125">
        <f>SUM(I1005:J1005)</f>
      </c>
      <c r="L1005" s="229"/>
      <c r="M1005" s="87"/>
      <c r="N1005" s="87"/>
      <c r="O1005" s="87"/>
      <c r="P1005" s="87"/>
      <c r="Q1005" s="87"/>
      <c r="R1005" s="87"/>
      <c r="S1005" s="87"/>
      <c r="T1005" s="87"/>
      <c r="U1005" s="175"/>
      <c r="V1005" s="87"/>
      <c r="W1005" s="87"/>
      <c r="X1005" s="87"/>
      <c r="Y1005" s="87"/>
      <c r="Z1005" s="87"/>
      <c r="AA1005" s="87"/>
      <c r="AB1005" s="86"/>
      <c r="AC1005" s="87"/>
    </row>
    <row x14ac:dyDescent="0.25" r="1006" customHeight="1" ht="17.45">
      <c r="A1006" s="235">
        <f>A1005</f>
        <v>25569.375</v>
      </c>
      <c r="B1006" s="186" t="s">
        <v>76</v>
      </c>
      <c r="C1006" s="188" t="s">
        <v>14</v>
      </c>
      <c r="D1006" s="180">
        <v>22</v>
      </c>
      <c r="E1006" s="180">
        <v>12</v>
      </c>
      <c r="F1006" s="180">
        <v>5</v>
      </c>
      <c r="G1006" s="180">
        <f>SUM(C1006:F1006)</f>
      </c>
      <c r="H1006" s="125">
        <v>6000</v>
      </c>
      <c r="I1006" s="125">
        <f>G1006*H1006</f>
      </c>
      <c r="J1006" s="125">
        <f>I1006*0.1</f>
      </c>
      <c r="K1006" s="125">
        <f>SUM(I1006:J1006)</f>
      </c>
      <c r="L1006" s="229"/>
      <c r="M1006" s="87"/>
      <c r="N1006" s="87"/>
      <c r="O1006" s="87"/>
      <c r="P1006" s="87"/>
      <c r="Q1006" s="87"/>
      <c r="R1006" s="87"/>
      <c r="S1006" s="87"/>
      <c r="T1006" s="87"/>
      <c r="U1006" s="175"/>
      <c r="V1006" s="87"/>
      <c r="W1006" s="87"/>
      <c r="X1006" s="87"/>
      <c r="Y1006" s="87"/>
      <c r="Z1006" s="87"/>
      <c r="AA1006" s="87"/>
      <c r="AB1006" s="86"/>
      <c r="AC1006" s="87"/>
    </row>
    <row x14ac:dyDescent="0.25" r="1007" customHeight="1" ht="17.45">
      <c r="A1007" s="235">
        <f>A1006</f>
        <v>25569.375</v>
      </c>
      <c r="B1007" s="186" t="s">
        <v>149</v>
      </c>
      <c r="C1007" s="180"/>
      <c r="D1007" s="181">
        <v>85</v>
      </c>
      <c r="E1007" s="181">
        <v>36</v>
      </c>
      <c r="F1007" s="180">
        <v>4</v>
      </c>
      <c r="G1007" s="180">
        <f>SUM(C1007:F1007)</f>
      </c>
      <c r="H1007" s="125">
        <v>6000</v>
      </c>
      <c r="I1007" s="125">
        <f>G1007*H1007</f>
      </c>
      <c r="J1007" s="125">
        <f>I1007*0.1</f>
      </c>
      <c r="K1007" s="125">
        <f>SUM(I1007:J1007)</f>
      </c>
      <c r="L1007" s="229"/>
      <c r="M1007" s="87"/>
      <c r="N1007" s="87"/>
      <c r="O1007" s="87"/>
      <c r="P1007" s="87"/>
      <c r="Q1007" s="87"/>
      <c r="R1007" s="87"/>
      <c r="S1007" s="87"/>
      <c r="T1007" s="87"/>
      <c r="U1007" s="175"/>
      <c r="V1007" s="87"/>
      <c r="W1007" s="87"/>
      <c r="X1007" s="87"/>
      <c r="Y1007" s="87"/>
      <c r="Z1007" s="87"/>
      <c r="AA1007" s="87"/>
      <c r="AB1007" s="86"/>
      <c r="AC1007" s="87"/>
    </row>
    <row x14ac:dyDescent="0.25" r="1008" customHeight="1" ht="17.45">
      <c r="A1008" s="235">
        <f>A1007</f>
        <v>25569.375</v>
      </c>
      <c r="B1008" s="186" t="s">
        <v>43</v>
      </c>
      <c r="C1008" s="180"/>
      <c r="D1008" s="180">
        <v>46</v>
      </c>
      <c r="E1008" s="180">
        <v>18</v>
      </c>
      <c r="F1008" s="180"/>
      <c r="G1008" s="180">
        <f>SUM(C1008:F1008)</f>
      </c>
      <c r="H1008" s="125">
        <v>6000</v>
      </c>
      <c r="I1008" s="125">
        <f>G1008*H1008</f>
      </c>
      <c r="J1008" s="125">
        <f>I1008*0.1</f>
      </c>
      <c r="K1008" s="125">
        <f>SUM(I1008:J1008)</f>
      </c>
      <c r="L1008" s="229"/>
      <c r="M1008" s="87"/>
      <c r="N1008" s="87"/>
      <c r="O1008" s="87"/>
      <c r="P1008" s="87"/>
      <c r="Q1008" s="87"/>
      <c r="R1008" s="87"/>
      <c r="S1008" s="87"/>
      <c r="T1008" s="87"/>
      <c r="U1008" s="175"/>
      <c r="V1008" s="87"/>
      <c r="W1008" s="87"/>
      <c r="X1008" s="87"/>
      <c r="Y1008" s="87"/>
      <c r="Z1008" s="87"/>
      <c r="AA1008" s="87"/>
      <c r="AB1008" s="86"/>
      <c r="AC1008" s="87"/>
    </row>
    <row x14ac:dyDescent="0.25" r="1009" customHeight="1" ht="17.45">
      <c r="A1009" s="235">
        <f>A1008</f>
        <v>25569.375</v>
      </c>
      <c r="B1009" s="186" t="s">
        <v>18</v>
      </c>
      <c r="C1009" s="180"/>
      <c r="D1009" s="180">
        <v>9</v>
      </c>
      <c r="E1009" s="180">
        <v>7</v>
      </c>
      <c r="F1009" s="180">
        <v>6</v>
      </c>
      <c r="G1009" s="180">
        <f>SUM(C1009:F1009)</f>
      </c>
      <c r="H1009" s="125">
        <v>6000</v>
      </c>
      <c r="I1009" s="125">
        <f>G1009*H1009</f>
      </c>
      <c r="J1009" s="125">
        <f>I1009*0.1</f>
      </c>
      <c r="K1009" s="125">
        <f>SUM(I1009:J1009)</f>
      </c>
      <c r="L1009" s="229"/>
      <c r="M1009" s="87"/>
      <c r="N1009" s="87"/>
      <c r="O1009" s="87"/>
      <c r="P1009" s="87"/>
      <c r="Q1009" s="87"/>
      <c r="R1009" s="87"/>
      <c r="S1009" s="87"/>
      <c r="T1009" s="87"/>
      <c r="U1009" s="175"/>
      <c r="V1009" s="87"/>
      <c r="W1009" s="87"/>
      <c r="X1009" s="87"/>
      <c r="Y1009" s="87"/>
      <c r="Z1009" s="87"/>
      <c r="AA1009" s="87"/>
      <c r="AB1009" s="86"/>
      <c r="AC1009" s="87"/>
    </row>
    <row x14ac:dyDescent="0.25" r="1010" customHeight="1" ht="17.45">
      <c r="A1010" s="235">
        <f>A1009</f>
        <v>25569.375</v>
      </c>
      <c r="B1010" s="186" t="s">
        <v>82</v>
      </c>
      <c r="C1010" s="188" t="s">
        <v>14</v>
      </c>
      <c r="D1010" s="180">
        <v>14</v>
      </c>
      <c r="E1010" s="180">
        <v>9</v>
      </c>
      <c r="F1010" s="180">
        <v>7</v>
      </c>
      <c r="G1010" s="180">
        <f>SUM(C1010:F1010)</f>
      </c>
      <c r="H1010" s="125">
        <v>5000</v>
      </c>
      <c r="I1010" s="125">
        <f>G1010*H1010</f>
      </c>
      <c r="J1010" s="125">
        <f>I1010*0.1</f>
      </c>
      <c r="K1010" s="125">
        <f>SUM(I1010:J1010)</f>
      </c>
      <c r="L1010" s="229"/>
      <c r="M1010" s="87"/>
      <c r="N1010" s="87"/>
      <c r="O1010" s="87"/>
      <c r="P1010" s="87"/>
      <c r="Q1010" s="87"/>
      <c r="R1010" s="87"/>
      <c r="S1010" s="87"/>
      <c r="T1010" s="87"/>
      <c r="U1010" s="175"/>
      <c r="V1010" s="87"/>
      <c r="W1010" s="87"/>
      <c r="X1010" s="87"/>
      <c r="Y1010" s="87"/>
      <c r="Z1010" s="87"/>
      <c r="AA1010" s="87"/>
      <c r="AB1010" s="86"/>
      <c r="AC1010" s="87"/>
    </row>
    <row x14ac:dyDescent="0.25" r="1011" customHeight="1" ht="17.45">
      <c r="A1011" s="235">
        <f>A1010</f>
        <v>25569.375</v>
      </c>
      <c r="B1011" s="186" t="s">
        <v>151</v>
      </c>
      <c r="C1011" s="180"/>
      <c r="D1011" s="180">
        <v>12</v>
      </c>
      <c r="E1011" s="180"/>
      <c r="F1011" s="180"/>
      <c r="G1011" s="180">
        <f>SUM(C1011:F1011)</f>
      </c>
      <c r="H1011" s="125">
        <v>5000</v>
      </c>
      <c r="I1011" s="125">
        <f>G1011*H1011</f>
      </c>
      <c r="J1011" s="125">
        <f>I1011*0.1</f>
      </c>
      <c r="K1011" s="125">
        <f>SUM(I1011:J1011)</f>
      </c>
      <c r="L1011" s="229"/>
      <c r="M1011" s="87"/>
      <c r="N1011" s="87"/>
      <c r="O1011" s="87"/>
      <c r="P1011" s="87"/>
      <c r="Q1011" s="87"/>
      <c r="R1011" s="87"/>
      <c r="S1011" s="87"/>
      <c r="T1011" s="87"/>
      <c r="U1011" s="175"/>
      <c r="V1011" s="87"/>
      <c r="W1011" s="87"/>
      <c r="X1011" s="87"/>
      <c r="Y1011" s="87"/>
      <c r="Z1011" s="87"/>
      <c r="AA1011" s="87"/>
      <c r="AB1011" s="86"/>
      <c r="AC1011" s="87"/>
    </row>
    <row x14ac:dyDescent="0.25" r="1012" customHeight="1" ht="17.45">
      <c r="A1012" s="235">
        <f>A1008</f>
        <v>25569.375</v>
      </c>
      <c r="B1012" s="186" t="s">
        <v>105</v>
      </c>
      <c r="C1012" s="180"/>
      <c r="D1012" s="181">
        <v>54</v>
      </c>
      <c r="E1012" s="180"/>
      <c r="F1012" s="180"/>
      <c r="G1012" s="180">
        <f>SUM(C1012:F1012)</f>
      </c>
      <c r="H1012" s="125">
        <v>6900</v>
      </c>
      <c r="I1012" s="125">
        <f>G1012*H1012</f>
      </c>
      <c r="J1012" s="125"/>
      <c r="K1012" s="125">
        <f>SUM(I1012:J1012)</f>
      </c>
      <c r="L1012" s="229"/>
      <c r="M1012" s="87"/>
      <c r="N1012" s="87"/>
      <c r="O1012" s="87"/>
      <c r="P1012" s="87"/>
      <c r="Q1012" s="87"/>
      <c r="R1012" s="87"/>
      <c r="S1012" s="87"/>
      <c r="T1012" s="87"/>
      <c r="U1012" s="175"/>
      <c r="V1012" s="87"/>
      <c r="W1012" s="87"/>
      <c r="X1012" s="87"/>
      <c r="Y1012" s="87"/>
      <c r="Z1012" s="87"/>
      <c r="AA1012" s="87"/>
      <c r="AB1012" s="86"/>
      <c r="AC1012" s="87"/>
    </row>
    <row x14ac:dyDescent="0.25" r="1013" customHeight="1" ht="17.45">
      <c r="A1013" s="235">
        <f>A1008</f>
        <v>25569.375</v>
      </c>
      <c r="B1013" s="186" t="s">
        <v>23</v>
      </c>
      <c r="C1013" s="180"/>
      <c r="D1013" s="180">
        <v>13</v>
      </c>
      <c r="E1013" s="180"/>
      <c r="F1013" s="180"/>
      <c r="G1013" s="180">
        <f>SUM(C1013:F1013)</f>
      </c>
      <c r="H1013" s="125">
        <v>6000</v>
      </c>
      <c r="I1013" s="125">
        <f>G1013*H1013</f>
      </c>
      <c r="J1013" s="125">
        <f>I1013*0.1</f>
      </c>
      <c r="K1013" s="125">
        <f>SUM(I1013:J1013)</f>
      </c>
      <c r="L1013" s="229"/>
      <c r="M1013" s="87"/>
      <c r="N1013" s="87"/>
      <c r="O1013" s="87"/>
      <c r="P1013" s="87"/>
      <c r="Q1013" s="87"/>
      <c r="R1013" s="87"/>
      <c r="S1013" s="87"/>
      <c r="T1013" s="87"/>
      <c r="U1013" s="175"/>
      <c r="V1013" s="87"/>
      <c r="W1013" s="87"/>
      <c r="X1013" s="87"/>
      <c r="Y1013" s="87"/>
      <c r="Z1013" s="87"/>
      <c r="AA1013" s="87"/>
      <c r="AB1013" s="86"/>
      <c r="AC1013" s="87"/>
    </row>
    <row x14ac:dyDescent="0.25" r="1014" customHeight="1" ht="17.45">
      <c r="A1014" s="235">
        <f>A1013</f>
        <v>25569.375</v>
      </c>
      <c r="B1014" s="186" t="s">
        <v>40</v>
      </c>
      <c r="C1014" s="180"/>
      <c r="D1014" s="180">
        <v>15</v>
      </c>
      <c r="E1014" s="180"/>
      <c r="F1014" s="180"/>
      <c r="G1014" s="180">
        <f>SUM(C1014:F1014)</f>
      </c>
      <c r="H1014" s="125">
        <v>6500</v>
      </c>
      <c r="I1014" s="125">
        <f>G1014*H1014</f>
      </c>
      <c r="J1014" s="125">
        <f>I1014*0.1</f>
      </c>
      <c r="K1014" s="125">
        <f>SUM(I1014:J1014)</f>
      </c>
      <c r="L1014" s="229"/>
      <c r="M1014" s="87"/>
      <c r="N1014" s="87"/>
      <c r="O1014" s="87"/>
      <c r="P1014" s="87"/>
      <c r="Q1014" s="87"/>
      <c r="R1014" s="87"/>
      <c r="S1014" s="87"/>
      <c r="T1014" s="87"/>
      <c r="U1014" s="175"/>
      <c r="V1014" s="87"/>
      <c r="W1014" s="87"/>
      <c r="X1014" s="87"/>
      <c r="Y1014" s="87"/>
      <c r="Z1014" s="87"/>
      <c r="AA1014" s="87"/>
      <c r="AB1014" s="86"/>
      <c r="AC1014" s="87"/>
    </row>
    <row x14ac:dyDescent="0.25" r="1015" customHeight="1" ht="17.45">
      <c r="A1015" s="235">
        <f>A1011</f>
        <v>25569.375</v>
      </c>
      <c r="B1015" s="186"/>
      <c r="C1015" s="180"/>
      <c r="D1015" s="180"/>
      <c r="E1015" s="180"/>
      <c r="F1015" s="180"/>
      <c r="G1015" s="180">
        <f>SUM(C1015:F1015)</f>
      </c>
      <c r="H1015" s="125"/>
      <c r="I1015" s="125">
        <f>G1015*H1015</f>
      </c>
      <c r="J1015" s="125">
        <f>I1015*0.1</f>
      </c>
      <c r="K1015" s="125">
        <f>SUM(I1015:J1015)</f>
      </c>
      <c r="L1015" s="229"/>
      <c r="M1015" s="87"/>
      <c r="N1015" s="87"/>
      <c r="O1015" s="87"/>
      <c r="P1015" s="87"/>
      <c r="Q1015" s="87"/>
      <c r="R1015" s="87"/>
      <c r="S1015" s="87"/>
      <c r="T1015" s="87"/>
      <c r="U1015" s="175"/>
      <c r="V1015" s="87"/>
      <c r="W1015" s="87"/>
      <c r="X1015" s="87"/>
      <c r="Y1015" s="87"/>
      <c r="Z1015" s="87"/>
      <c r="AA1015" s="87"/>
      <c r="AB1015" s="86"/>
      <c r="AC1015" s="87"/>
    </row>
    <row x14ac:dyDescent="0.25" r="1016" customHeight="1" ht="17.45">
      <c r="A1016" s="235">
        <f>A1011</f>
        <v>25569.375</v>
      </c>
      <c r="B1016" s="186"/>
      <c r="C1016" s="180"/>
      <c r="D1016" s="180"/>
      <c r="E1016" s="180"/>
      <c r="F1016" s="180"/>
      <c r="G1016" s="180">
        <f>SUM(C1016:F1016)</f>
      </c>
      <c r="H1016" s="125"/>
      <c r="I1016" s="125">
        <f>G1016*H1016</f>
      </c>
      <c r="J1016" s="125">
        <f>I1016*0.1</f>
      </c>
      <c r="K1016" s="125">
        <f>SUM(I1016:J1016)</f>
      </c>
      <c r="L1016" s="229"/>
      <c r="M1016" s="87"/>
      <c r="N1016" s="87"/>
      <c r="O1016" s="87"/>
      <c r="P1016" s="87"/>
      <c r="Q1016" s="87"/>
      <c r="R1016" s="87"/>
      <c r="S1016" s="87"/>
      <c r="T1016" s="87"/>
      <c r="U1016" s="175"/>
      <c r="V1016" s="87"/>
      <c r="W1016" s="87"/>
      <c r="X1016" s="87"/>
      <c r="Y1016" s="87"/>
      <c r="Z1016" s="87"/>
      <c r="AA1016" s="87"/>
      <c r="AB1016" s="86"/>
      <c r="AC1016" s="87"/>
    </row>
    <row x14ac:dyDescent="0.25" r="1017" customHeight="1" ht="17.45">
      <c r="A1017" s="235">
        <f>A1016</f>
        <v>25569.375</v>
      </c>
      <c r="B1017" s="179"/>
      <c r="C1017" s="180"/>
      <c r="D1017" s="180"/>
      <c r="E1017" s="180"/>
      <c r="F1017" s="180"/>
      <c r="G1017" s="180">
        <f>SUM(C1017:F1017)</f>
      </c>
      <c r="H1017" s="125"/>
      <c r="I1017" s="125">
        <f>G1017*H1017</f>
      </c>
      <c r="J1017" s="125">
        <v>0</v>
      </c>
      <c r="K1017" s="125">
        <f>SUM(I1017:J1017)</f>
      </c>
      <c r="L1017" s="229"/>
      <c r="M1017" s="87"/>
      <c r="N1017" s="87"/>
      <c r="O1017" s="87"/>
      <c r="P1017" s="87"/>
      <c r="Q1017" s="87"/>
      <c r="R1017" s="87"/>
      <c r="S1017" s="87"/>
      <c r="T1017" s="87"/>
      <c r="U1017" s="175"/>
      <c r="V1017" s="87"/>
      <c r="W1017" s="87"/>
      <c r="X1017" s="87"/>
      <c r="Y1017" s="87"/>
      <c r="Z1017" s="87"/>
      <c r="AA1017" s="87"/>
      <c r="AB1017" s="86"/>
      <c r="AC1017" s="87"/>
    </row>
    <row x14ac:dyDescent="0.25" r="1018" customHeight="1" ht="17.45">
      <c r="A1018" s="243">
        <f>A1017</f>
        <v>25569.375</v>
      </c>
      <c r="B1018" s="190" t="s">
        <v>155</v>
      </c>
      <c r="C1018" s="191">
        <f>SUM(C972:C1017)</f>
      </c>
      <c r="D1018" s="191">
        <f>SUM(D972:D1017)</f>
      </c>
      <c r="E1018" s="191">
        <f>SUM(E972:E1017)</f>
      </c>
      <c r="F1018" s="191">
        <f>SUM(F972:F1017)</f>
      </c>
      <c r="G1018" s="191">
        <f>SUM(G972:G1017)</f>
      </c>
      <c r="H1018" s="191"/>
      <c r="I1018" s="191">
        <f>SUM(I972:I1017)</f>
      </c>
      <c r="J1018" s="191">
        <f>SUM(J972:J1017)</f>
      </c>
      <c r="K1018" s="191">
        <f>SUM(K972:K1017)</f>
      </c>
      <c r="L1018" s="229"/>
      <c r="M1018" s="87"/>
      <c r="N1018" s="87"/>
      <c r="O1018" s="87"/>
      <c r="P1018" s="87"/>
      <c r="Q1018" s="87"/>
      <c r="R1018" s="87"/>
      <c r="S1018" s="87"/>
      <c r="T1018" s="87"/>
      <c r="U1018" s="175"/>
      <c r="V1018" s="87"/>
      <c r="W1018" s="87"/>
      <c r="X1018" s="87"/>
      <c r="Y1018" s="87"/>
      <c r="Z1018" s="87"/>
      <c r="AA1018" s="87"/>
      <c r="AB1018" s="86"/>
      <c r="AC1018" s="87"/>
    </row>
    <row x14ac:dyDescent="0.25" r="1019" customHeight="1" ht="17.45">
      <c r="A1019" s="235">
        <f>A1018</f>
        <v>25569.375</v>
      </c>
      <c r="B1019" s="186" t="s">
        <v>113</v>
      </c>
      <c r="C1019" s="180"/>
      <c r="D1019" s="180">
        <v>38</v>
      </c>
      <c r="E1019" s="180">
        <v>45</v>
      </c>
      <c r="F1019" s="180"/>
      <c r="G1019" s="180">
        <f>SUM(C1019:F1019)</f>
      </c>
      <c r="H1019" s="125">
        <v>6500</v>
      </c>
      <c r="I1019" s="125">
        <f>G1019*H1019</f>
      </c>
      <c r="J1019" s="185"/>
      <c r="K1019" s="125">
        <f>SUM(I1019:J1019)</f>
      </c>
      <c r="L1019" s="229"/>
      <c r="M1019" s="87"/>
      <c r="N1019" s="87"/>
      <c r="O1019" s="87"/>
      <c r="P1019" s="87"/>
      <c r="Q1019" s="87"/>
      <c r="R1019" s="87"/>
      <c r="S1019" s="87"/>
      <c r="T1019" s="87"/>
      <c r="U1019" s="175"/>
      <c r="V1019" s="87"/>
      <c r="W1019" s="87"/>
      <c r="X1019" s="87"/>
      <c r="Y1019" s="87"/>
      <c r="Z1019" s="87"/>
      <c r="AA1019" s="87"/>
      <c r="AB1019" s="86"/>
      <c r="AC1019" s="87"/>
    </row>
    <row x14ac:dyDescent="0.25" r="1020" customHeight="1" ht="17.45">
      <c r="A1020" s="235">
        <f>A1019</f>
        <v>25569.375</v>
      </c>
      <c r="B1020" s="186" t="s">
        <v>156</v>
      </c>
      <c r="C1020" s="180"/>
      <c r="D1020" s="180">
        <v>7</v>
      </c>
      <c r="E1020" s="180">
        <v>9</v>
      </c>
      <c r="F1020" s="180"/>
      <c r="G1020" s="180">
        <f>SUM(C1020:F1020)</f>
      </c>
      <c r="H1020" s="125">
        <v>6500</v>
      </c>
      <c r="I1020" s="125">
        <f>G1020*H1020</f>
      </c>
      <c r="J1020" s="185"/>
      <c r="K1020" s="125">
        <f>SUM(I1020:J1020)</f>
      </c>
      <c r="L1020" s="229"/>
      <c r="M1020" s="87"/>
      <c r="N1020" s="87"/>
      <c r="O1020" s="87"/>
      <c r="P1020" s="87"/>
      <c r="Q1020" s="87"/>
      <c r="R1020" s="87"/>
      <c r="S1020" s="87"/>
      <c r="T1020" s="87"/>
      <c r="U1020" s="175"/>
      <c r="V1020" s="87"/>
      <c r="W1020" s="87"/>
      <c r="X1020" s="87"/>
      <c r="Y1020" s="87"/>
      <c r="Z1020" s="87"/>
      <c r="AA1020" s="87"/>
      <c r="AB1020" s="86"/>
      <c r="AC1020" s="87"/>
    </row>
    <row x14ac:dyDescent="0.25" r="1021" customHeight="1" ht="17.45">
      <c r="A1021" s="235">
        <f>A1020</f>
        <v>25569.375</v>
      </c>
      <c r="B1021" s="186" t="s">
        <v>112</v>
      </c>
      <c r="C1021" s="180"/>
      <c r="D1021" s="180">
        <v>4</v>
      </c>
      <c r="E1021" s="180">
        <v>5</v>
      </c>
      <c r="F1021" s="180"/>
      <c r="G1021" s="180">
        <f>SUM(C1021:F1021)</f>
      </c>
      <c r="H1021" s="125">
        <v>6900</v>
      </c>
      <c r="I1021" s="125">
        <f>G1021*H1021</f>
      </c>
      <c r="J1021" s="185"/>
      <c r="K1021" s="125">
        <f>SUM(I1021:J1021)</f>
      </c>
      <c r="L1021" s="229"/>
      <c r="M1021" s="87"/>
      <c r="N1021" s="87"/>
      <c r="O1021" s="87"/>
      <c r="P1021" s="87"/>
      <c r="Q1021" s="87"/>
      <c r="R1021" s="87"/>
      <c r="S1021" s="87"/>
      <c r="T1021" s="87"/>
      <c r="U1021" s="175"/>
      <c r="V1021" s="87"/>
      <c r="W1021" s="87"/>
      <c r="X1021" s="87"/>
      <c r="Y1021" s="87"/>
      <c r="Z1021" s="87"/>
      <c r="AA1021" s="87"/>
      <c r="AB1021" s="86"/>
      <c r="AC1021" s="87"/>
    </row>
    <row x14ac:dyDescent="0.25" r="1022" customHeight="1" ht="17.45">
      <c r="A1022" s="235">
        <f>A1021</f>
        <v>25569.375</v>
      </c>
      <c r="B1022" s="179"/>
      <c r="C1022" s="180"/>
      <c r="D1022" s="180"/>
      <c r="E1022" s="180"/>
      <c r="F1022" s="180"/>
      <c r="G1022" s="180">
        <f>SUM(C1022:F1022)</f>
      </c>
      <c r="H1022" s="125"/>
      <c r="I1022" s="125">
        <f>G1022*H1022</f>
      </c>
      <c r="J1022" s="185"/>
      <c r="K1022" s="125">
        <f>SUM(I1022:J1022)</f>
      </c>
      <c r="L1022" s="229"/>
      <c r="M1022" s="87"/>
      <c r="N1022" s="87"/>
      <c r="O1022" s="87"/>
      <c r="P1022" s="87"/>
      <c r="Q1022" s="87"/>
      <c r="R1022" s="87"/>
      <c r="S1022" s="87"/>
      <c r="T1022" s="87"/>
      <c r="U1022" s="175"/>
      <c r="V1022" s="87"/>
      <c r="W1022" s="87"/>
      <c r="X1022" s="87"/>
      <c r="Y1022" s="87"/>
      <c r="Z1022" s="87"/>
      <c r="AA1022" s="87"/>
      <c r="AB1022" s="86"/>
      <c r="AC1022" s="87"/>
    </row>
    <row x14ac:dyDescent="0.25" r="1023" customHeight="1" ht="17.45">
      <c r="A1023" s="235">
        <f>A1022</f>
        <v>25569.375</v>
      </c>
      <c r="B1023" s="179"/>
      <c r="C1023" s="180"/>
      <c r="D1023" s="180"/>
      <c r="E1023" s="180"/>
      <c r="F1023" s="180"/>
      <c r="G1023" s="180">
        <f>SUM(C1023:F1023)</f>
      </c>
      <c r="H1023" s="125"/>
      <c r="I1023" s="125">
        <f>G1023*H1023</f>
      </c>
      <c r="J1023" s="185"/>
      <c r="K1023" s="125">
        <f>SUM(I1023:J1023)</f>
      </c>
      <c r="L1023" s="229"/>
      <c r="M1023" s="87"/>
      <c r="N1023" s="87"/>
      <c r="O1023" s="87"/>
      <c r="P1023" s="87"/>
      <c r="Q1023" s="87"/>
      <c r="R1023" s="87"/>
      <c r="S1023" s="87"/>
      <c r="T1023" s="87"/>
      <c r="U1023" s="175"/>
      <c r="V1023" s="87"/>
      <c r="W1023" s="87"/>
      <c r="X1023" s="87"/>
      <c r="Y1023" s="87"/>
      <c r="Z1023" s="87"/>
      <c r="AA1023" s="87"/>
      <c r="AB1023" s="86"/>
      <c r="AC1023" s="87"/>
    </row>
    <row x14ac:dyDescent="0.25" r="1024" customHeight="1" ht="17.45">
      <c r="A1024" s="235">
        <f>A1023</f>
        <v>25569.375</v>
      </c>
      <c r="B1024" s="179"/>
      <c r="C1024" s="180"/>
      <c r="D1024" s="180"/>
      <c r="E1024" s="180"/>
      <c r="F1024" s="180"/>
      <c r="G1024" s="180">
        <f>SUM(C1024:F1024)</f>
      </c>
      <c r="H1024" s="125"/>
      <c r="I1024" s="125">
        <f>G1024*H1024</f>
      </c>
      <c r="J1024" s="185"/>
      <c r="K1024" s="125">
        <f>SUM(I1024:J1024)</f>
      </c>
      <c r="L1024" s="229"/>
      <c r="M1024" s="87"/>
      <c r="N1024" s="87"/>
      <c r="O1024" s="87"/>
      <c r="P1024" s="87"/>
      <c r="Q1024" s="87"/>
      <c r="R1024" s="87"/>
      <c r="S1024" s="87"/>
      <c r="T1024" s="87"/>
      <c r="U1024" s="175"/>
      <c r="V1024" s="87"/>
      <c r="W1024" s="87"/>
      <c r="X1024" s="87"/>
      <c r="Y1024" s="87"/>
      <c r="Z1024" s="87"/>
      <c r="AA1024" s="87"/>
      <c r="AB1024" s="86"/>
      <c r="AC1024" s="87"/>
    </row>
    <row x14ac:dyDescent="0.25" r="1025" customHeight="1" ht="17.45">
      <c r="A1025" s="235">
        <f>A1024</f>
        <v>25569.375</v>
      </c>
      <c r="B1025" s="179"/>
      <c r="C1025" s="180"/>
      <c r="D1025" s="180"/>
      <c r="E1025" s="180"/>
      <c r="F1025" s="180"/>
      <c r="G1025" s="180">
        <f>SUM(C1025:F1025)</f>
      </c>
      <c r="H1025" s="125"/>
      <c r="I1025" s="125">
        <f>G1025*H1025</f>
      </c>
      <c r="J1025" s="185"/>
      <c r="K1025" s="125">
        <f>SUM(I1025:J1025)</f>
      </c>
      <c r="L1025" s="229"/>
      <c r="M1025" s="87"/>
      <c r="N1025" s="87"/>
      <c r="O1025" s="87"/>
      <c r="P1025" s="87"/>
      <c r="Q1025" s="87"/>
      <c r="R1025" s="87"/>
      <c r="S1025" s="87"/>
      <c r="T1025" s="87"/>
      <c r="U1025" s="175"/>
      <c r="V1025" s="87"/>
      <c r="W1025" s="87"/>
      <c r="X1025" s="87"/>
      <c r="Y1025" s="87"/>
      <c r="Z1025" s="87"/>
      <c r="AA1025" s="87"/>
      <c r="AB1025" s="86"/>
      <c r="AC1025" s="87"/>
    </row>
    <row x14ac:dyDescent="0.25" r="1026" customHeight="1" ht="17.45">
      <c r="A1026" s="235">
        <f>A1025</f>
        <v>25569.375</v>
      </c>
      <c r="B1026" s="179"/>
      <c r="C1026" s="180"/>
      <c r="D1026" s="180"/>
      <c r="E1026" s="180"/>
      <c r="F1026" s="180"/>
      <c r="G1026" s="180">
        <f>SUM(C1026:F1026)</f>
      </c>
      <c r="H1026" s="125"/>
      <c r="I1026" s="125">
        <f>G1026*H1026</f>
      </c>
      <c r="J1026" s="185"/>
      <c r="K1026" s="125">
        <f>SUM(I1026:J1026)</f>
      </c>
      <c r="L1026" s="229"/>
      <c r="M1026" s="87"/>
      <c r="N1026" s="87"/>
      <c r="O1026" s="87"/>
      <c r="P1026" s="87"/>
      <c r="Q1026" s="87"/>
      <c r="R1026" s="87"/>
      <c r="S1026" s="87"/>
      <c r="T1026" s="87"/>
      <c r="U1026" s="175"/>
      <c r="V1026" s="87"/>
      <c r="W1026" s="87"/>
      <c r="X1026" s="87"/>
      <c r="Y1026" s="87"/>
      <c r="Z1026" s="87"/>
      <c r="AA1026" s="87"/>
      <c r="AB1026" s="86"/>
      <c r="AC1026" s="87"/>
    </row>
    <row x14ac:dyDescent="0.25" r="1027" customHeight="1" ht="17.45">
      <c r="A1027" s="243">
        <f>A1026</f>
        <v>25569.375</v>
      </c>
      <c r="B1027" s="190" t="s">
        <v>157</v>
      </c>
      <c r="C1027" s="191">
        <f>SUM(C1019:C1026)</f>
      </c>
      <c r="D1027" s="191">
        <f>SUM(D1019:D1026)</f>
      </c>
      <c r="E1027" s="191">
        <f>SUM(E1019:E1026)</f>
      </c>
      <c r="F1027" s="191">
        <f>SUM(F1019:F1026)</f>
      </c>
      <c r="G1027" s="191">
        <f>SUM(G1019:G1026)</f>
      </c>
      <c r="H1027" s="201"/>
      <c r="I1027" s="201">
        <f>SUM(I1019:I1026)</f>
      </c>
      <c r="J1027" s="201"/>
      <c r="K1027" s="202">
        <f>SUM(K1019:K1026)</f>
      </c>
      <c r="L1027" s="229"/>
      <c r="M1027" s="87"/>
      <c r="N1027" s="87"/>
      <c r="O1027" s="87"/>
      <c r="P1027" s="87"/>
      <c r="Q1027" s="87"/>
      <c r="R1027" s="87"/>
      <c r="S1027" s="87"/>
      <c r="T1027" s="87"/>
      <c r="U1027" s="175"/>
      <c r="V1027" s="87"/>
      <c r="W1027" s="87"/>
      <c r="X1027" s="87"/>
      <c r="Y1027" s="87"/>
      <c r="Z1027" s="87"/>
      <c r="AA1027" s="87"/>
      <c r="AB1027" s="86"/>
      <c r="AC1027" s="87"/>
    </row>
    <row x14ac:dyDescent="0.25" r="1028" customHeight="1" ht="17.25" hidden="1">
      <c r="A1028" s="226" t="s">
        <v>128</v>
      </c>
      <c r="B1028" s="173" t="s">
        <v>2</v>
      </c>
      <c r="C1028" s="174" t="s">
        <v>129</v>
      </c>
      <c r="D1028" s="174" t="s">
        <v>130</v>
      </c>
      <c r="E1028" s="174" t="s">
        <v>131</v>
      </c>
      <c r="F1028" s="174" t="s">
        <v>132</v>
      </c>
      <c r="G1028" s="174" t="s">
        <v>133</v>
      </c>
      <c r="H1028" s="174" t="s">
        <v>7</v>
      </c>
      <c r="I1028" s="174" t="s">
        <v>134</v>
      </c>
      <c r="J1028" s="174" t="s">
        <v>90</v>
      </c>
      <c r="K1028" s="174" t="s">
        <v>135</v>
      </c>
      <c r="L1028" s="229"/>
      <c r="M1028" s="87"/>
      <c r="N1028" s="87"/>
      <c r="O1028" s="87"/>
      <c r="P1028" s="87"/>
      <c r="Q1028" s="87"/>
      <c r="R1028" s="87"/>
      <c r="S1028" s="87"/>
      <c r="T1028" s="87"/>
      <c r="U1028" s="175"/>
      <c r="V1028" s="87"/>
      <c r="W1028" s="87"/>
      <c r="X1028" s="87"/>
      <c r="Y1028" s="87"/>
      <c r="Z1028" s="87"/>
      <c r="AA1028" s="87"/>
      <c r="AB1028" s="86"/>
      <c r="AC1028" s="87"/>
    </row>
    <row x14ac:dyDescent="0.25" r="1029" customHeight="1" ht="17.45">
      <c r="A1029" s="235">
        <f>A1027+1</f>
        <v>25569.375</v>
      </c>
      <c r="B1029" s="179" t="s">
        <v>46</v>
      </c>
      <c r="C1029" s="183" t="s">
        <v>14</v>
      </c>
      <c r="D1029" s="180">
        <v>14</v>
      </c>
      <c r="E1029" s="180">
        <v>6</v>
      </c>
      <c r="F1029" s="180"/>
      <c r="G1029" s="180">
        <f>SUM(C1029:F1029)</f>
      </c>
      <c r="H1029" s="237">
        <v>5500</v>
      </c>
      <c r="I1029" s="125">
        <f>G1029*H1029</f>
      </c>
      <c r="J1029" s="125">
        <f>I1029*0.1</f>
      </c>
      <c r="K1029" s="125">
        <f>SUM(I1029:J1029)</f>
      </c>
      <c r="L1029" s="229"/>
      <c r="M1029" s="87"/>
      <c r="N1029" s="87"/>
      <c r="O1029" s="87"/>
      <c r="P1029" s="87"/>
      <c r="Q1029" s="87"/>
      <c r="R1029" s="87"/>
      <c r="S1029" s="87"/>
      <c r="T1029" s="87"/>
      <c r="U1029" s="175"/>
      <c r="V1029" s="87"/>
      <c r="W1029" s="87"/>
      <c r="X1029" s="87"/>
      <c r="Y1029" s="87"/>
      <c r="Z1029" s="87"/>
      <c r="AA1029" s="87"/>
      <c r="AB1029" s="86"/>
      <c r="AC1029" s="87"/>
    </row>
    <row x14ac:dyDescent="0.25" r="1030" customHeight="1" ht="17.45">
      <c r="A1030" s="235">
        <f>A1029</f>
        <v>25569.375</v>
      </c>
      <c r="B1030" s="179" t="s">
        <v>137</v>
      </c>
      <c r="C1030" s="180"/>
      <c r="D1030" s="181">
        <f>137-D1031</f>
      </c>
      <c r="E1030" s="180">
        <v>15</v>
      </c>
      <c r="F1030" s="180">
        <v>16</v>
      </c>
      <c r="G1030" s="180">
        <f>SUM(C1030:F1030)</f>
      </c>
      <c r="H1030" s="237">
        <v>4500</v>
      </c>
      <c r="I1030" s="125">
        <f>G1030*H1030</f>
      </c>
      <c r="J1030" s="125">
        <f>I1030*0.1</f>
      </c>
      <c r="K1030" s="125">
        <f>SUM(I1030:J1030)</f>
      </c>
      <c r="L1030" s="229"/>
      <c r="M1030" s="87"/>
      <c r="N1030" s="87"/>
      <c r="O1030" s="87"/>
      <c r="P1030" s="87"/>
      <c r="Q1030" s="87"/>
      <c r="R1030" s="87"/>
      <c r="S1030" s="87"/>
      <c r="T1030" s="87"/>
      <c r="U1030" s="175"/>
      <c r="V1030" s="87"/>
      <c r="W1030" s="87"/>
      <c r="X1030" s="87"/>
      <c r="Y1030" s="87"/>
      <c r="Z1030" s="87"/>
      <c r="AA1030" s="87"/>
      <c r="AB1030" s="86"/>
      <c r="AC1030" s="87"/>
    </row>
    <row x14ac:dyDescent="0.25" r="1031" customHeight="1" ht="17.45">
      <c r="A1031" s="235">
        <f>A1030</f>
        <v>25569.375</v>
      </c>
      <c r="B1031" s="179" t="s">
        <v>178</v>
      </c>
      <c r="C1031" s="180"/>
      <c r="D1031" s="181">
        <v>38</v>
      </c>
      <c r="E1031" s="180"/>
      <c r="F1031" s="180"/>
      <c r="G1031" s="180">
        <f>SUBTOTAL(9,C1031:F1031)</f>
      </c>
      <c r="H1031" s="182">
        <v>5000</v>
      </c>
      <c r="I1031" s="125">
        <f>G1031*H1031</f>
      </c>
      <c r="J1031" s="125">
        <f>I1031*0.1</f>
      </c>
      <c r="K1031" s="125">
        <f>SUM(I1031:J1031)</f>
      </c>
      <c r="L1031" s="229"/>
      <c r="M1031" s="87"/>
      <c r="N1031" s="87"/>
      <c r="O1031" s="87"/>
      <c r="P1031" s="87"/>
      <c r="Q1031" s="87"/>
      <c r="R1031" s="87"/>
      <c r="S1031" s="87"/>
      <c r="T1031" s="87"/>
      <c r="U1031" s="175"/>
      <c r="V1031" s="87"/>
      <c r="W1031" s="87"/>
      <c r="X1031" s="87"/>
      <c r="Y1031" s="87"/>
      <c r="Z1031" s="87"/>
      <c r="AA1031" s="87"/>
      <c r="AB1031" s="86"/>
      <c r="AC1031" s="87"/>
    </row>
    <row x14ac:dyDescent="0.25" r="1032" customHeight="1" ht="17.45">
      <c r="A1032" s="235">
        <f>A1031</f>
        <v>25569.375</v>
      </c>
      <c r="B1032" s="179" t="s">
        <v>13</v>
      </c>
      <c r="C1032" s="180"/>
      <c r="D1032" s="180">
        <v>12</v>
      </c>
      <c r="E1032" s="180">
        <v>4</v>
      </c>
      <c r="F1032" s="180"/>
      <c r="G1032" s="180">
        <f>SUM(C1032:F1032)</f>
      </c>
      <c r="H1032" s="125">
        <v>6000</v>
      </c>
      <c r="I1032" s="125">
        <f>G1032*H1032</f>
      </c>
      <c r="J1032" s="125">
        <f>I1032*0.1</f>
      </c>
      <c r="K1032" s="125">
        <f>SUM(I1032:J1032)</f>
      </c>
      <c r="L1032" s="229"/>
      <c r="M1032" s="87"/>
      <c r="N1032" s="87"/>
      <c r="O1032" s="87"/>
      <c r="P1032" s="87"/>
      <c r="Q1032" s="87"/>
      <c r="R1032" s="87"/>
      <c r="S1032" s="87"/>
      <c r="T1032" s="87"/>
      <c r="U1032" s="175"/>
      <c r="V1032" s="87"/>
      <c r="W1032" s="87"/>
      <c r="X1032" s="87"/>
      <c r="Y1032" s="87"/>
      <c r="Z1032" s="87"/>
      <c r="AA1032" s="87"/>
      <c r="AB1032" s="86"/>
      <c r="AC1032" s="87"/>
    </row>
    <row x14ac:dyDescent="0.25" r="1033" customHeight="1" ht="17.45">
      <c r="A1033" s="235">
        <f>A1032</f>
        <v>25569.375</v>
      </c>
      <c r="B1033" s="179" t="s">
        <v>58</v>
      </c>
      <c r="C1033" s="183" t="s">
        <v>14</v>
      </c>
      <c r="D1033" s="180">
        <v>10</v>
      </c>
      <c r="E1033" s="180">
        <v>8</v>
      </c>
      <c r="F1033" s="180"/>
      <c r="G1033" s="180">
        <f>SUM(C1033:F1033)</f>
      </c>
      <c r="H1033" s="182">
        <v>5500</v>
      </c>
      <c r="I1033" s="125">
        <f>G1033*H1033</f>
      </c>
      <c r="J1033" s="125">
        <f>I1033*0.1</f>
      </c>
      <c r="K1033" s="125">
        <f>SUM(I1033:J1033)</f>
      </c>
      <c r="L1033" s="229"/>
      <c r="M1033" s="87"/>
      <c r="N1033" s="87"/>
      <c r="O1033" s="87"/>
      <c r="P1033" s="87"/>
      <c r="Q1033" s="87"/>
      <c r="R1033" s="87"/>
      <c r="S1033" s="87"/>
      <c r="T1033" s="87"/>
      <c r="U1033" s="175"/>
      <c r="V1033" s="87"/>
      <c r="W1033" s="87"/>
      <c r="X1033" s="87"/>
      <c r="Y1033" s="87"/>
      <c r="Z1033" s="87"/>
      <c r="AA1033" s="87"/>
      <c r="AB1033" s="86"/>
      <c r="AC1033" s="87"/>
    </row>
    <row x14ac:dyDescent="0.25" r="1034" customHeight="1" ht="17.45">
      <c r="A1034" s="235">
        <f>A1033</f>
        <v>25569.375</v>
      </c>
      <c r="B1034" s="179" t="s">
        <v>147</v>
      </c>
      <c r="C1034" s="183">
        <v>10</v>
      </c>
      <c r="D1034" s="180">
        <v>40</v>
      </c>
      <c r="E1034" s="180">
        <v>25</v>
      </c>
      <c r="F1034" s="180">
        <v>16</v>
      </c>
      <c r="G1034" s="180">
        <f>SUM(C1034:F1034)</f>
      </c>
      <c r="H1034" s="125">
        <v>5000</v>
      </c>
      <c r="I1034" s="125">
        <f>G1034*H1034</f>
      </c>
      <c r="J1034" s="125">
        <f>I1034*0.1</f>
      </c>
      <c r="K1034" s="125">
        <f>SUM(I1034:J1034)</f>
      </c>
      <c r="L1034" s="229"/>
      <c r="M1034" s="87"/>
      <c r="N1034" s="87"/>
      <c r="O1034" s="87"/>
      <c r="P1034" s="87"/>
      <c r="Q1034" s="87"/>
      <c r="R1034" s="87"/>
      <c r="S1034" s="87"/>
      <c r="T1034" s="87"/>
      <c r="U1034" s="175"/>
      <c r="V1034" s="87"/>
      <c r="W1034" s="87"/>
      <c r="X1034" s="87"/>
      <c r="Y1034" s="87"/>
      <c r="Z1034" s="87"/>
      <c r="AA1034" s="87"/>
      <c r="AB1034" s="86"/>
      <c r="AC1034" s="87"/>
    </row>
    <row x14ac:dyDescent="0.25" r="1035" customHeight="1" ht="17.45">
      <c r="A1035" s="235">
        <f>A1034</f>
        <v>25569.375</v>
      </c>
      <c r="B1035" s="179" t="s">
        <v>27</v>
      </c>
      <c r="C1035" s="180"/>
      <c r="D1035" s="180">
        <v>10</v>
      </c>
      <c r="E1035" s="180">
        <v>10</v>
      </c>
      <c r="F1035" s="180"/>
      <c r="G1035" s="180">
        <f>SUM(C1035:F1035)</f>
      </c>
      <c r="H1035" s="125">
        <v>5500</v>
      </c>
      <c r="I1035" s="125">
        <f>G1035*H1035</f>
      </c>
      <c r="J1035" s="125">
        <f>I1035*0.1</f>
      </c>
      <c r="K1035" s="125">
        <f>SUM(I1035:J1035)</f>
      </c>
      <c r="L1035" s="229"/>
      <c r="M1035" s="87"/>
      <c r="N1035" s="87"/>
      <c r="O1035" s="87"/>
      <c r="P1035" s="87"/>
      <c r="Q1035" s="87"/>
      <c r="R1035" s="87"/>
      <c r="S1035" s="87"/>
      <c r="T1035" s="87"/>
      <c r="U1035" s="175"/>
      <c r="V1035" s="87"/>
      <c r="W1035" s="87"/>
      <c r="X1035" s="87"/>
      <c r="Y1035" s="87"/>
      <c r="Z1035" s="87"/>
      <c r="AA1035" s="87"/>
      <c r="AB1035" s="86"/>
      <c r="AC1035" s="87"/>
    </row>
    <row x14ac:dyDescent="0.25" r="1036" customHeight="1" ht="17.45">
      <c r="A1036" s="235">
        <f>A1035</f>
        <v>25569.375</v>
      </c>
      <c r="B1036" s="179" t="s">
        <v>20</v>
      </c>
      <c r="C1036" s="180"/>
      <c r="D1036" s="180">
        <v>61</v>
      </c>
      <c r="E1036" s="180">
        <v>13</v>
      </c>
      <c r="F1036" s="180"/>
      <c r="G1036" s="180">
        <f>SUM(C1036:F1036)</f>
      </c>
      <c r="H1036" s="237">
        <v>5500</v>
      </c>
      <c r="I1036" s="125">
        <f>G1036*H1036</f>
      </c>
      <c r="J1036" s="125">
        <f>I1036*0.1</f>
      </c>
      <c r="K1036" s="125">
        <f>SUM(I1036:J1036)</f>
      </c>
      <c r="L1036" s="229"/>
      <c r="M1036" s="87"/>
      <c r="N1036" s="87"/>
      <c r="O1036" s="87"/>
      <c r="P1036" s="87"/>
      <c r="Q1036" s="87"/>
      <c r="R1036" s="87"/>
      <c r="S1036" s="87"/>
      <c r="T1036" s="87"/>
      <c r="U1036" s="175"/>
      <c r="V1036" s="87"/>
      <c r="W1036" s="87"/>
      <c r="X1036" s="87"/>
      <c r="Y1036" s="87"/>
      <c r="Z1036" s="87"/>
      <c r="AA1036" s="87"/>
      <c r="AB1036" s="86"/>
      <c r="AC1036" s="87"/>
    </row>
    <row x14ac:dyDescent="0.25" r="1037" customHeight="1" ht="17.45">
      <c r="A1037" s="235">
        <f>A1036</f>
        <v>25569.375</v>
      </c>
      <c r="B1037" s="179" t="s">
        <v>31</v>
      </c>
      <c r="C1037" s="180"/>
      <c r="D1037" s="180">
        <v>25</v>
      </c>
      <c r="E1037" s="180"/>
      <c r="F1037" s="180"/>
      <c r="G1037" s="180">
        <f>SUM(C1037:F1037)</f>
      </c>
      <c r="H1037" s="125">
        <v>6000</v>
      </c>
      <c r="I1037" s="125">
        <f>G1037*H1037</f>
      </c>
      <c r="J1037" s="125">
        <f>I1037*0.1</f>
      </c>
      <c r="K1037" s="125">
        <f>SUM(I1037:J1037)</f>
      </c>
      <c r="L1037" s="229"/>
      <c r="M1037" s="87"/>
      <c r="N1037" s="87"/>
      <c r="O1037" s="87"/>
      <c r="P1037" s="87"/>
      <c r="Q1037" s="87"/>
      <c r="R1037" s="87"/>
      <c r="S1037" s="87"/>
      <c r="T1037" s="87"/>
      <c r="U1037" s="175"/>
      <c r="V1037" s="87"/>
      <c r="W1037" s="87"/>
      <c r="X1037" s="87"/>
      <c r="Y1037" s="87"/>
      <c r="Z1037" s="87"/>
      <c r="AA1037" s="87"/>
      <c r="AB1037" s="86"/>
      <c r="AC1037" s="87"/>
    </row>
    <row x14ac:dyDescent="0.25" r="1038" customHeight="1" ht="17.45">
      <c r="A1038" s="235">
        <f>A1037</f>
        <v>25569.375</v>
      </c>
      <c r="B1038" s="179" t="s">
        <v>71</v>
      </c>
      <c r="C1038" s="180"/>
      <c r="D1038" s="180">
        <v>12</v>
      </c>
      <c r="E1038" s="180"/>
      <c r="F1038" s="180"/>
      <c r="G1038" s="180">
        <f>SUM(C1038:F1038)</f>
      </c>
      <c r="H1038" s="125">
        <v>6000</v>
      </c>
      <c r="I1038" s="125">
        <f>G1038*H1038</f>
      </c>
      <c r="J1038" s="125">
        <f>I1038*0.1</f>
      </c>
      <c r="K1038" s="125">
        <f>SUM(I1038:J1038)</f>
      </c>
      <c r="L1038" s="229"/>
      <c r="M1038" s="87"/>
      <c r="N1038" s="87"/>
      <c r="O1038" s="87"/>
      <c r="P1038" s="87"/>
      <c r="Q1038" s="87"/>
      <c r="R1038" s="87"/>
      <c r="S1038" s="87"/>
      <c r="T1038" s="87"/>
      <c r="U1038" s="175"/>
      <c r="V1038" s="87"/>
      <c r="W1038" s="87"/>
      <c r="X1038" s="87"/>
      <c r="Y1038" s="87"/>
      <c r="Z1038" s="87"/>
      <c r="AA1038" s="87"/>
      <c r="AB1038" s="86"/>
      <c r="AC1038" s="87"/>
    </row>
    <row x14ac:dyDescent="0.25" r="1039" customHeight="1" ht="17.45">
      <c r="A1039" s="235">
        <f>A1038</f>
        <v>25569.375</v>
      </c>
      <c r="B1039" s="184" t="s">
        <v>49</v>
      </c>
      <c r="C1039" s="180"/>
      <c r="D1039" s="180">
        <v>13</v>
      </c>
      <c r="E1039" s="180">
        <v>10</v>
      </c>
      <c r="F1039" s="180">
        <v>6</v>
      </c>
      <c r="G1039" s="180">
        <f>SUM(C1039:F1039)</f>
      </c>
      <c r="H1039" s="182">
        <v>6000</v>
      </c>
      <c r="I1039" s="125">
        <f>G1039*H1039</f>
      </c>
      <c r="J1039" s="125">
        <f>I1039*0.1</f>
      </c>
      <c r="K1039" s="125">
        <f>SUM(I1039:J1039)</f>
      </c>
      <c r="L1039" s="229"/>
      <c r="M1039" s="87"/>
      <c r="N1039" s="87"/>
      <c r="O1039" s="87"/>
      <c r="P1039" s="87"/>
      <c r="Q1039" s="87"/>
      <c r="R1039" s="87"/>
      <c r="S1039" s="87"/>
      <c r="T1039" s="87"/>
      <c r="U1039" s="175"/>
      <c r="V1039" s="87"/>
      <c r="W1039" s="87"/>
      <c r="X1039" s="87"/>
      <c r="Y1039" s="87"/>
      <c r="Z1039" s="87"/>
      <c r="AA1039" s="87"/>
      <c r="AB1039" s="86"/>
      <c r="AC1039" s="87"/>
    </row>
    <row x14ac:dyDescent="0.25" r="1040" customHeight="1" ht="17.45">
      <c r="A1040" s="235">
        <f>A1039</f>
        <v>25569.375</v>
      </c>
      <c r="B1040" s="179" t="s">
        <v>9</v>
      </c>
      <c r="C1040" s="180"/>
      <c r="D1040" s="180">
        <f>34+8</f>
      </c>
      <c r="E1040" s="180"/>
      <c r="F1040" s="180"/>
      <c r="G1040" s="180">
        <f>SUM(C1040:F1040)</f>
      </c>
      <c r="H1040" s="125">
        <v>6000</v>
      </c>
      <c r="I1040" s="125">
        <f>G1040*H1040</f>
      </c>
      <c r="J1040" s="125">
        <f>I1040*0.1</f>
      </c>
      <c r="K1040" s="125">
        <f>SUM(I1040:J1040)</f>
      </c>
      <c r="L1040" s="229"/>
      <c r="M1040" s="87"/>
      <c r="N1040" s="87"/>
      <c r="O1040" s="87"/>
      <c r="P1040" s="87"/>
      <c r="Q1040" s="87"/>
      <c r="R1040" s="87"/>
      <c r="S1040" s="87"/>
      <c r="T1040" s="87"/>
      <c r="U1040" s="175"/>
      <c r="V1040" s="87"/>
      <c r="W1040" s="87"/>
      <c r="X1040" s="87"/>
      <c r="Y1040" s="87"/>
      <c r="Z1040" s="87"/>
      <c r="AA1040" s="87"/>
      <c r="AB1040" s="86"/>
      <c r="AC1040" s="87"/>
    </row>
    <row x14ac:dyDescent="0.25" r="1041" customHeight="1" ht="17.45">
      <c r="A1041" s="235">
        <f>A1040</f>
        <v>25569.375</v>
      </c>
      <c r="B1041" s="179" t="s">
        <v>78</v>
      </c>
      <c r="C1041" s="180"/>
      <c r="D1041" s="180">
        <v>20</v>
      </c>
      <c r="E1041" s="180"/>
      <c r="F1041" s="180"/>
      <c r="G1041" s="180">
        <f>SUM(C1041:F1041)</f>
      </c>
      <c r="H1041" s="125">
        <v>6500</v>
      </c>
      <c r="I1041" s="125">
        <f>G1041*H1041</f>
      </c>
      <c r="J1041" s="125">
        <f>I1041*0.1</f>
      </c>
      <c r="K1041" s="125">
        <f>SUM(I1041:J1041)</f>
      </c>
      <c r="L1041" s="229"/>
      <c r="M1041" s="87"/>
      <c r="N1041" s="87"/>
      <c r="O1041" s="87"/>
      <c r="P1041" s="87"/>
      <c r="Q1041" s="87"/>
      <c r="R1041" s="87"/>
      <c r="S1041" s="87"/>
      <c r="T1041" s="87"/>
      <c r="U1041" s="175"/>
      <c r="V1041" s="87"/>
      <c r="W1041" s="87"/>
      <c r="X1041" s="87"/>
      <c r="Y1041" s="87"/>
      <c r="Z1041" s="87"/>
      <c r="AA1041" s="87"/>
      <c r="AB1041" s="86"/>
      <c r="AC1041" s="87"/>
    </row>
    <row x14ac:dyDescent="0.25" r="1042" customHeight="1" ht="17.45">
      <c r="A1042" s="235">
        <f>A1041</f>
        <v>25569.375</v>
      </c>
      <c r="B1042" s="179" t="s">
        <v>55</v>
      </c>
      <c r="C1042" s="180"/>
      <c r="D1042" s="180">
        <v>10</v>
      </c>
      <c r="E1042" s="180"/>
      <c r="F1042" s="180"/>
      <c r="G1042" s="180">
        <f>SUM(C1042:F1042)</f>
      </c>
      <c r="H1042" s="125">
        <v>6500</v>
      </c>
      <c r="I1042" s="125">
        <f>G1042*H1042</f>
      </c>
      <c r="J1042" s="125">
        <f>I1042*0.1</f>
      </c>
      <c r="K1042" s="125">
        <f>SUM(I1042:J1042)</f>
      </c>
      <c r="L1042" s="229"/>
      <c r="M1042" s="87"/>
      <c r="N1042" s="87"/>
      <c r="O1042" s="87"/>
      <c r="P1042" s="87"/>
      <c r="Q1042" s="87"/>
      <c r="R1042" s="87"/>
      <c r="S1042" s="87"/>
      <c r="T1042" s="87"/>
      <c r="U1042" s="175"/>
      <c r="V1042" s="87"/>
      <c r="W1042" s="87"/>
      <c r="X1042" s="87"/>
      <c r="Y1042" s="87"/>
      <c r="Z1042" s="87"/>
      <c r="AA1042" s="87"/>
      <c r="AB1042" s="86"/>
      <c r="AC1042" s="87"/>
    </row>
    <row x14ac:dyDescent="0.25" r="1043" customHeight="1" ht="17.45">
      <c r="A1043" s="235">
        <f>A1042</f>
        <v>25569.375</v>
      </c>
      <c r="B1043" s="179" t="s">
        <v>80</v>
      </c>
      <c r="C1043" s="180"/>
      <c r="D1043" s="180">
        <v>23</v>
      </c>
      <c r="E1043" s="180"/>
      <c r="F1043" s="180"/>
      <c r="G1043" s="180">
        <f>SUM(C1043:F1043)</f>
      </c>
      <c r="H1043" s="125">
        <v>6000</v>
      </c>
      <c r="I1043" s="125">
        <f>G1043*H1043</f>
      </c>
      <c r="J1043" s="185"/>
      <c r="K1043" s="125">
        <f>SUM(I1043:J1043)</f>
      </c>
      <c r="L1043" s="229"/>
      <c r="M1043" s="87"/>
      <c r="N1043" s="87"/>
      <c r="O1043" s="87"/>
      <c r="P1043" s="87"/>
      <c r="Q1043" s="87"/>
      <c r="R1043" s="87"/>
      <c r="S1043" s="87"/>
      <c r="T1043" s="87"/>
      <c r="U1043" s="175"/>
      <c r="V1043" s="87"/>
      <c r="W1043" s="87"/>
      <c r="X1043" s="87"/>
      <c r="Y1043" s="87"/>
      <c r="Z1043" s="87"/>
      <c r="AA1043" s="87"/>
      <c r="AB1043" s="86"/>
      <c r="AC1043" s="87"/>
    </row>
    <row x14ac:dyDescent="0.25" r="1044" customHeight="1" ht="17.45">
      <c r="A1044" s="235">
        <f>A1043</f>
        <v>25569.375</v>
      </c>
      <c r="B1044" s="179" t="s">
        <v>67</v>
      </c>
      <c r="C1044" s="180"/>
      <c r="D1044" s="180">
        <v>7</v>
      </c>
      <c r="E1044" s="180"/>
      <c r="F1044" s="180"/>
      <c r="G1044" s="180">
        <f>SUM(C1044:F1044)</f>
      </c>
      <c r="H1044" s="182">
        <v>5500</v>
      </c>
      <c r="I1044" s="125">
        <f>G1044*H1044</f>
      </c>
      <c r="J1044" s="125">
        <f>I1044*0.1</f>
      </c>
      <c r="K1044" s="125">
        <f>SUM(I1044:J1044)</f>
      </c>
      <c r="L1044" s="229"/>
      <c r="M1044" s="87"/>
      <c r="N1044" s="87"/>
      <c r="O1044" s="87"/>
      <c r="P1044" s="87"/>
      <c r="Q1044" s="87"/>
      <c r="R1044" s="87"/>
      <c r="S1044" s="87"/>
      <c r="T1044" s="87"/>
      <c r="U1044" s="175"/>
      <c r="V1044" s="87"/>
      <c r="W1044" s="87"/>
      <c r="X1044" s="87"/>
      <c r="Y1044" s="87"/>
      <c r="Z1044" s="87"/>
      <c r="AA1044" s="87"/>
      <c r="AB1044" s="86"/>
      <c r="AC1044" s="87"/>
    </row>
    <row x14ac:dyDescent="0.25" r="1045" customHeight="1" ht="17.45">
      <c r="A1045" s="235">
        <f>A1044</f>
        <v>25569.375</v>
      </c>
      <c r="B1045" s="186" t="s">
        <v>74</v>
      </c>
      <c r="C1045" s="180"/>
      <c r="D1045" s="180">
        <v>27</v>
      </c>
      <c r="E1045" s="180">
        <v>20</v>
      </c>
      <c r="F1045" s="180">
        <v>5</v>
      </c>
      <c r="G1045" s="180">
        <f>SUM(C1045:F1045)</f>
      </c>
      <c r="H1045" s="187">
        <v>5000</v>
      </c>
      <c r="I1045" s="125">
        <f>G1045*H1045</f>
      </c>
      <c r="J1045" s="125">
        <f>I1045*0.1</f>
      </c>
      <c r="K1045" s="125">
        <f>SUM(I1045:J1045)</f>
      </c>
      <c r="L1045" s="229"/>
      <c r="M1045" s="87"/>
      <c r="N1045" s="87"/>
      <c r="O1045" s="87"/>
      <c r="P1045" s="87"/>
      <c r="Q1045" s="87"/>
      <c r="R1045" s="87"/>
      <c r="S1045" s="87"/>
      <c r="T1045" s="87"/>
      <c r="U1045" s="175"/>
      <c r="V1045" s="87"/>
      <c r="W1045" s="87"/>
      <c r="X1045" s="87"/>
      <c r="Y1045" s="87"/>
      <c r="Z1045" s="87"/>
      <c r="AA1045" s="87"/>
      <c r="AB1045" s="86"/>
      <c r="AC1045" s="87"/>
    </row>
    <row x14ac:dyDescent="0.25" r="1046" customHeight="1" ht="17.45">
      <c r="A1046" s="235">
        <f>A1045</f>
        <v>25569.375</v>
      </c>
      <c r="B1046" s="179" t="s">
        <v>11</v>
      </c>
      <c r="C1046" s="180"/>
      <c r="D1046" s="180">
        <v>13</v>
      </c>
      <c r="E1046" s="180">
        <v>7</v>
      </c>
      <c r="F1046" s="180"/>
      <c r="G1046" s="180">
        <f>SUM(C1046:F1046)</f>
      </c>
      <c r="H1046" s="125">
        <v>6000</v>
      </c>
      <c r="I1046" s="125">
        <f>G1046*H1046</f>
      </c>
      <c r="J1046" s="125">
        <f>I1046*0.1</f>
      </c>
      <c r="K1046" s="125">
        <f>SUM(I1046:J1046)</f>
      </c>
      <c r="L1046" s="229"/>
      <c r="M1046" s="87"/>
      <c r="N1046" s="87"/>
      <c r="O1046" s="87"/>
      <c r="P1046" s="87"/>
      <c r="Q1046" s="87"/>
      <c r="R1046" s="87"/>
      <c r="S1046" s="87"/>
      <c r="T1046" s="87"/>
      <c r="U1046" s="175"/>
      <c r="V1046" s="87"/>
      <c r="W1046" s="87"/>
      <c r="X1046" s="87"/>
      <c r="Y1046" s="87"/>
      <c r="Z1046" s="87"/>
      <c r="AA1046" s="87"/>
      <c r="AB1046" s="86"/>
      <c r="AC1046" s="87"/>
    </row>
    <row x14ac:dyDescent="0.25" r="1047" customHeight="1" ht="17.45">
      <c r="A1047" s="235">
        <f>A1046</f>
        <v>25569.375</v>
      </c>
      <c r="B1047" s="179" t="s">
        <v>22</v>
      </c>
      <c r="C1047" s="180"/>
      <c r="D1047" s="180">
        <v>38</v>
      </c>
      <c r="E1047" s="180"/>
      <c r="F1047" s="180"/>
      <c r="G1047" s="180">
        <f>SUM(C1047:F1047)</f>
      </c>
      <c r="H1047" s="182">
        <v>4800</v>
      </c>
      <c r="I1047" s="125">
        <f>G1047*H1047</f>
      </c>
      <c r="J1047" s="125">
        <f>I1047*0.1</f>
      </c>
      <c r="K1047" s="125">
        <f>SUM(I1047:J1047)</f>
      </c>
      <c r="L1047" s="229"/>
      <c r="M1047" s="87"/>
      <c r="N1047" s="87"/>
      <c r="O1047" s="87"/>
      <c r="P1047" s="87"/>
      <c r="Q1047" s="87"/>
      <c r="R1047" s="87"/>
      <c r="S1047" s="87"/>
      <c r="T1047" s="87"/>
      <c r="U1047" s="175"/>
      <c r="V1047" s="87"/>
      <c r="W1047" s="87"/>
      <c r="X1047" s="87"/>
      <c r="Y1047" s="87"/>
      <c r="Z1047" s="87"/>
      <c r="AA1047" s="87"/>
      <c r="AB1047" s="86"/>
      <c r="AC1047" s="87"/>
    </row>
    <row x14ac:dyDescent="0.25" r="1048" customHeight="1" ht="17.45">
      <c r="A1048" s="235">
        <f>A1047</f>
        <v>25569.375</v>
      </c>
      <c r="B1048" s="186" t="s">
        <v>84</v>
      </c>
      <c r="C1048" s="180"/>
      <c r="D1048" s="180">
        <v>16</v>
      </c>
      <c r="E1048" s="180">
        <v>9</v>
      </c>
      <c r="F1048" s="180"/>
      <c r="G1048" s="180">
        <f>SUM(C1048:F1048)</f>
      </c>
      <c r="H1048" s="182">
        <v>4800</v>
      </c>
      <c r="I1048" s="125">
        <f>G1048*H1048</f>
      </c>
      <c r="J1048" s="125">
        <f>I1048*0.1</f>
      </c>
      <c r="K1048" s="125">
        <f>SUM(I1048:J1048)</f>
      </c>
      <c r="L1048" s="229"/>
      <c r="M1048" s="87"/>
      <c r="N1048" s="87"/>
      <c r="O1048" s="87"/>
      <c r="P1048" s="87"/>
      <c r="Q1048" s="87"/>
      <c r="R1048" s="87"/>
      <c r="S1048" s="87"/>
      <c r="T1048" s="87"/>
      <c r="U1048" s="175"/>
      <c r="V1048" s="87"/>
      <c r="W1048" s="87"/>
      <c r="X1048" s="87"/>
      <c r="Y1048" s="87"/>
      <c r="Z1048" s="87"/>
      <c r="AA1048" s="87"/>
      <c r="AB1048" s="86"/>
      <c r="AC1048" s="87"/>
    </row>
    <row x14ac:dyDescent="0.25" r="1049" customHeight="1" ht="17.45">
      <c r="A1049" s="235">
        <f>A1048</f>
        <v>25569.375</v>
      </c>
      <c r="B1049" s="179" t="s">
        <v>17</v>
      </c>
      <c r="C1049" s="180"/>
      <c r="D1049" s="180">
        <v>37</v>
      </c>
      <c r="E1049" s="180">
        <v>12</v>
      </c>
      <c r="F1049" s="180"/>
      <c r="G1049" s="180">
        <f>SUM(C1049:F1049)</f>
      </c>
      <c r="H1049" s="125">
        <v>6000</v>
      </c>
      <c r="I1049" s="125">
        <f>G1049*H1049</f>
      </c>
      <c r="J1049" s="185"/>
      <c r="K1049" s="125">
        <f>SUM(I1049:J1049)</f>
      </c>
      <c r="L1049" s="229"/>
      <c r="M1049" s="87"/>
      <c r="N1049" s="87"/>
      <c r="O1049" s="87"/>
      <c r="P1049" s="87"/>
      <c r="Q1049" s="87"/>
      <c r="R1049" s="87"/>
      <c r="S1049" s="87"/>
      <c r="T1049" s="87"/>
      <c r="U1049" s="175"/>
      <c r="V1049" s="87"/>
      <c r="W1049" s="87"/>
      <c r="X1049" s="87"/>
      <c r="Y1049" s="87"/>
      <c r="Z1049" s="87"/>
      <c r="AA1049" s="87"/>
      <c r="AB1049" s="86"/>
      <c r="AC1049" s="87"/>
    </row>
    <row x14ac:dyDescent="0.25" r="1050" customHeight="1" ht="17.45">
      <c r="A1050" s="235">
        <f>A1049</f>
        <v>25569.375</v>
      </c>
      <c r="B1050" s="179" t="s">
        <v>29</v>
      </c>
      <c r="C1050" s="188" t="s">
        <v>14</v>
      </c>
      <c r="D1050" s="180">
        <v>15</v>
      </c>
      <c r="E1050" s="180">
        <v>14</v>
      </c>
      <c r="F1050" s="180"/>
      <c r="G1050" s="180">
        <f>SUM(C1050:F1050)</f>
      </c>
      <c r="H1050" s="125">
        <v>5500</v>
      </c>
      <c r="I1050" s="125">
        <f>G1050*H1050</f>
      </c>
      <c r="J1050" s="125">
        <f>I1050*0.1</f>
      </c>
      <c r="K1050" s="125">
        <f>SUM(I1050:J1050)</f>
      </c>
      <c r="L1050" s="229"/>
      <c r="M1050" s="87"/>
      <c r="N1050" s="87"/>
      <c r="O1050" s="87"/>
      <c r="P1050" s="87"/>
      <c r="Q1050" s="87"/>
      <c r="R1050" s="87"/>
      <c r="S1050" s="87"/>
      <c r="T1050" s="87"/>
      <c r="U1050" s="175"/>
      <c r="V1050" s="87"/>
      <c r="W1050" s="87"/>
      <c r="X1050" s="87"/>
      <c r="Y1050" s="87"/>
      <c r="Z1050" s="87"/>
      <c r="AA1050" s="87"/>
      <c r="AB1050" s="86"/>
      <c r="AC1050" s="87"/>
    </row>
    <row x14ac:dyDescent="0.25" r="1051" customHeight="1" ht="17.45">
      <c r="A1051" s="235">
        <f>A1050</f>
        <v>25569.375</v>
      </c>
      <c r="B1051" s="179" t="s">
        <v>15</v>
      </c>
      <c r="C1051" s="180"/>
      <c r="D1051" s="180">
        <v>19</v>
      </c>
      <c r="E1051" s="180">
        <v>5</v>
      </c>
      <c r="F1051" s="180"/>
      <c r="G1051" s="180">
        <f>SUM(C1051:F1051)</f>
      </c>
      <c r="H1051" s="182">
        <v>4800</v>
      </c>
      <c r="I1051" s="125">
        <f>G1051*H1051</f>
      </c>
      <c r="J1051" s="125">
        <f>I1051*0.1</f>
      </c>
      <c r="K1051" s="125">
        <f>SUM(I1051:J1051)</f>
      </c>
      <c r="L1051" s="229"/>
      <c r="M1051" s="87"/>
      <c r="N1051" s="87"/>
      <c r="O1051" s="87"/>
      <c r="P1051" s="87"/>
      <c r="Q1051" s="87"/>
      <c r="R1051" s="87"/>
      <c r="S1051" s="87"/>
      <c r="T1051" s="87"/>
      <c r="U1051" s="175"/>
      <c r="V1051" s="87"/>
      <c r="W1051" s="87"/>
      <c r="X1051" s="87"/>
      <c r="Y1051" s="87"/>
      <c r="Z1051" s="87"/>
      <c r="AA1051" s="87"/>
      <c r="AB1051" s="86"/>
      <c r="AC1051" s="87"/>
    </row>
    <row x14ac:dyDescent="0.25" r="1052" customHeight="1" ht="17.45">
      <c r="A1052" s="235">
        <f>A1051</f>
        <v>25569.375</v>
      </c>
      <c r="B1052" s="179" t="s">
        <v>21</v>
      </c>
      <c r="C1052" s="188" t="s">
        <v>14</v>
      </c>
      <c r="D1052" s="180">
        <v>13</v>
      </c>
      <c r="E1052" s="180"/>
      <c r="F1052" s="180"/>
      <c r="G1052" s="180">
        <f>SUM(C1052:F1052)</f>
      </c>
      <c r="H1052" s="237">
        <v>5500</v>
      </c>
      <c r="I1052" s="125">
        <f>G1052*H1052</f>
      </c>
      <c r="J1052" s="125">
        <f>I1052*0.1</f>
      </c>
      <c r="K1052" s="125">
        <f>SUM(I1052:J1052)</f>
      </c>
      <c r="L1052" s="229"/>
      <c r="M1052" s="87"/>
      <c r="N1052" s="87"/>
      <c r="O1052" s="87"/>
      <c r="P1052" s="87"/>
      <c r="Q1052" s="87"/>
      <c r="R1052" s="87"/>
      <c r="S1052" s="87"/>
      <c r="T1052" s="87"/>
      <c r="U1052" s="175"/>
      <c r="V1052" s="87"/>
      <c r="W1052" s="87"/>
      <c r="X1052" s="87"/>
      <c r="Y1052" s="87"/>
      <c r="Z1052" s="87"/>
      <c r="AA1052" s="87"/>
      <c r="AB1052" s="86"/>
      <c r="AC1052" s="87"/>
    </row>
    <row x14ac:dyDescent="0.25" r="1053" customHeight="1" ht="17.45">
      <c r="A1053" s="235">
        <f>A1052</f>
        <v>25569.375</v>
      </c>
      <c r="B1053" s="179" t="s">
        <v>52</v>
      </c>
      <c r="C1053" s="180"/>
      <c r="D1053" s="180">
        <v>14</v>
      </c>
      <c r="E1053" s="180">
        <v>7</v>
      </c>
      <c r="F1053" s="180"/>
      <c r="G1053" s="180">
        <f>SUM(C1053:F1053)</f>
      </c>
      <c r="H1053" s="237">
        <v>5500</v>
      </c>
      <c r="I1053" s="125">
        <f>G1053*H1053</f>
      </c>
      <c r="J1053" s="125">
        <f>I1053*0.1</f>
      </c>
      <c r="K1053" s="125">
        <f>SUM(I1053:J1053)</f>
      </c>
      <c r="L1053" s="229"/>
      <c r="M1053" s="87"/>
      <c r="N1053" s="87"/>
      <c r="O1053" s="87"/>
      <c r="P1053" s="87"/>
      <c r="Q1053" s="87"/>
      <c r="R1053" s="87"/>
      <c r="S1053" s="87"/>
      <c r="T1053" s="87"/>
      <c r="U1053" s="175"/>
      <c r="V1053" s="87"/>
      <c r="W1053" s="87"/>
      <c r="X1053" s="87"/>
      <c r="Y1053" s="87"/>
      <c r="Z1053" s="87"/>
      <c r="AA1053" s="87"/>
      <c r="AB1053" s="86"/>
      <c r="AC1053" s="87"/>
    </row>
    <row x14ac:dyDescent="0.25" r="1054" customHeight="1" ht="17.45">
      <c r="A1054" s="235">
        <f>A1053</f>
        <v>25569.375</v>
      </c>
      <c r="B1054" s="186" t="s">
        <v>61</v>
      </c>
      <c r="C1054" s="180"/>
      <c r="D1054" s="180">
        <v>10</v>
      </c>
      <c r="E1054" s="180"/>
      <c r="F1054" s="180"/>
      <c r="G1054" s="180">
        <f>SUM(C1054:F1054)</f>
      </c>
      <c r="H1054" s="237">
        <v>5500</v>
      </c>
      <c r="I1054" s="125">
        <f>G1054*H1054</f>
      </c>
      <c r="J1054" s="125">
        <f>I1054*0.1</f>
      </c>
      <c r="K1054" s="125">
        <f>SUM(I1054:J1054)</f>
      </c>
      <c r="L1054" s="229"/>
      <c r="M1054" s="87"/>
      <c r="N1054" s="87"/>
      <c r="O1054" s="87"/>
      <c r="P1054" s="87"/>
      <c r="Q1054" s="87"/>
      <c r="R1054" s="87"/>
      <c r="S1054" s="87"/>
      <c r="T1054" s="87"/>
      <c r="U1054" s="175"/>
      <c r="V1054" s="87"/>
      <c r="W1054" s="87"/>
      <c r="X1054" s="87"/>
      <c r="Y1054" s="87"/>
      <c r="Z1054" s="87"/>
      <c r="AA1054" s="87"/>
      <c r="AB1054" s="86"/>
      <c r="AC1054" s="87"/>
    </row>
    <row x14ac:dyDescent="0.25" r="1055" customHeight="1" ht="17.45">
      <c r="A1055" s="235">
        <f>A1054</f>
        <v>25569.375</v>
      </c>
      <c r="B1055" s="179" t="s">
        <v>33</v>
      </c>
      <c r="C1055" s="180"/>
      <c r="D1055" s="180">
        <v>12</v>
      </c>
      <c r="E1055" s="180"/>
      <c r="F1055" s="180"/>
      <c r="G1055" s="180">
        <f>SUM(C1055:F1055)</f>
      </c>
      <c r="H1055" s="182">
        <v>5500</v>
      </c>
      <c r="I1055" s="125">
        <f>G1055*H1055</f>
      </c>
      <c r="J1055" s="125">
        <f>I1055*0.1</f>
      </c>
      <c r="K1055" s="125">
        <f>SUM(I1055:J1055)</f>
      </c>
      <c r="L1055" s="229"/>
      <c r="M1055" s="87"/>
      <c r="N1055" s="87"/>
      <c r="O1055" s="87"/>
      <c r="P1055" s="87"/>
      <c r="Q1055" s="87"/>
      <c r="R1055" s="87"/>
      <c r="S1055" s="87"/>
      <c r="T1055" s="87"/>
      <c r="U1055" s="175"/>
      <c r="V1055" s="87"/>
      <c r="W1055" s="87"/>
      <c r="X1055" s="87"/>
      <c r="Y1055" s="87"/>
      <c r="Z1055" s="87"/>
      <c r="AA1055" s="87"/>
      <c r="AB1055" s="86"/>
      <c r="AC1055" s="87"/>
    </row>
    <row x14ac:dyDescent="0.25" r="1056" customHeight="1" ht="17.45">
      <c r="A1056" s="235">
        <f>A1055</f>
        <v>25569.375</v>
      </c>
      <c r="B1056" s="179" t="s">
        <v>30</v>
      </c>
      <c r="C1056" s="180"/>
      <c r="D1056" s="180">
        <v>18</v>
      </c>
      <c r="E1056" s="180"/>
      <c r="F1056" s="180"/>
      <c r="G1056" s="180">
        <f>SUM(C1056:F1056)</f>
      </c>
      <c r="H1056" s="125">
        <v>6000</v>
      </c>
      <c r="I1056" s="125">
        <f>G1056*H1056</f>
      </c>
      <c r="J1056" s="125">
        <f>I1056*0.1</f>
      </c>
      <c r="K1056" s="125">
        <f>SUM(I1056:J1056)</f>
      </c>
      <c r="L1056" s="229"/>
      <c r="M1056" s="87"/>
      <c r="N1056" s="87"/>
      <c r="O1056" s="87"/>
      <c r="P1056" s="87"/>
      <c r="Q1056" s="87"/>
      <c r="R1056" s="87"/>
      <c r="S1056" s="87"/>
      <c r="T1056" s="87"/>
      <c r="U1056" s="175"/>
      <c r="V1056" s="87"/>
      <c r="W1056" s="87"/>
      <c r="X1056" s="87"/>
      <c r="Y1056" s="87"/>
      <c r="Z1056" s="87"/>
      <c r="AA1056" s="87"/>
      <c r="AB1056" s="86"/>
      <c r="AC1056" s="87"/>
    </row>
    <row x14ac:dyDescent="0.25" r="1057" customHeight="1" ht="17.45">
      <c r="A1057" s="235">
        <f>A1056</f>
        <v>25569.375</v>
      </c>
      <c r="B1057" s="179" t="s">
        <v>28</v>
      </c>
      <c r="C1057" s="188" t="s">
        <v>14</v>
      </c>
      <c r="D1057" s="180">
        <v>20</v>
      </c>
      <c r="E1057" s="180"/>
      <c r="F1057" s="180"/>
      <c r="G1057" s="180">
        <f>SUM(C1057:F1057)</f>
      </c>
      <c r="H1057" s="237">
        <v>5500</v>
      </c>
      <c r="I1057" s="125">
        <f>G1057*H1057</f>
      </c>
      <c r="J1057" s="125">
        <f>I1057*0.1</f>
      </c>
      <c r="K1057" s="125">
        <f>SUM(I1057:J1057)</f>
      </c>
      <c r="L1057" s="229"/>
      <c r="M1057" s="87"/>
      <c r="N1057" s="87"/>
      <c r="O1057" s="87"/>
      <c r="P1057" s="87"/>
      <c r="Q1057" s="87"/>
      <c r="R1057" s="87"/>
      <c r="S1057" s="87"/>
      <c r="T1057" s="87"/>
      <c r="U1057" s="175"/>
      <c r="V1057" s="87"/>
      <c r="W1057" s="87"/>
      <c r="X1057" s="87"/>
      <c r="Y1057" s="87"/>
      <c r="Z1057" s="87"/>
      <c r="AA1057" s="87"/>
      <c r="AB1057" s="86"/>
      <c r="AC1057" s="87"/>
    </row>
    <row x14ac:dyDescent="0.25" r="1058" customHeight="1" ht="17.45">
      <c r="A1058" s="235">
        <f>A1057</f>
        <v>25569.375</v>
      </c>
      <c r="B1058" s="179" t="s">
        <v>12</v>
      </c>
      <c r="C1058" s="180"/>
      <c r="D1058" s="180">
        <v>17</v>
      </c>
      <c r="E1058" s="180">
        <v>6</v>
      </c>
      <c r="F1058" s="180"/>
      <c r="G1058" s="180">
        <f>SUM(C1058:F1058)</f>
      </c>
      <c r="H1058" s="125">
        <v>6000</v>
      </c>
      <c r="I1058" s="125">
        <f>G1058*H1058</f>
      </c>
      <c r="J1058" s="125">
        <f>I1058*0.1</f>
      </c>
      <c r="K1058" s="125">
        <f>SUM(I1058:J1058)</f>
      </c>
      <c r="L1058" s="229"/>
      <c r="M1058" s="87"/>
      <c r="N1058" s="87"/>
      <c r="O1058" s="87"/>
      <c r="P1058" s="87"/>
      <c r="Q1058" s="87"/>
      <c r="R1058" s="87"/>
      <c r="S1058" s="87"/>
      <c r="T1058" s="87"/>
      <c r="U1058" s="175"/>
      <c r="V1058" s="87"/>
      <c r="W1058" s="87"/>
      <c r="X1058" s="87"/>
      <c r="Y1058" s="87"/>
      <c r="Z1058" s="87"/>
      <c r="AA1058" s="87"/>
      <c r="AB1058" s="86"/>
      <c r="AC1058" s="87"/>
    </row>
    <row x14ac:dyDescent="0.25" r="1059" customHeight="1" ht="17.45">
      <c r="A1059" s="235">
        <f>A1058</f>
        <v>25569.375</v>
      </c>
      <c r="B1059" s="179" t="s">
        <v>100</v>
      </c>
      <c r="C1059" s="180"/>
      <c r="D1059" s="180">
        <v>5</v>
      </c>
      <c r="E1059" s="180"/>
      <c r="F1059" s="180"/>
      <c r="G1059" s="180">
        <f>SUM(C1059:F1059)</f>
      </c>
      <c r="H1059" s="182">
        <v>5500</v>
      </c>
      <c r="I1059" s="125">
        <f>G1059*H1059</f>
      </c>
      <c r="J1059" s="125">
        <f>I1059*0.1</f>
      </c>
      <c r="K1059" s="125">
        <f>SUM(I1059:J1059)</f>
      </c>
      <c r="L1059" s="229"/>
      <c r="M1059" s="87"/>
      <c r="N1059" s="87"/>
      <c r="O1059" s="87"/>
      <c r="P1059" s="87"/>
      <c r="Q1059" s="87"/>
      <c r="R1059" s="87"/>
      <c r="S1059" s="87"/>
      <c r="T1059" s="87"/>
      <c r="U1059" s="175"/>
      <c r="V1059" s="87"/>
      <c r="W1059" s="87"/>
      <c r="X1059" s="87"/>
      <c r="Y1059" s="87"/>
      <c r="Z1059" s="87"/>
      <c r="AA1059" s="87"/>
      <c r="AB1059" s="86"/>
      <c r="AC1059" s="87"/>
    </row>
    <row x14ac:dyDescent="0.25" r="1060" customHeight="1" ht="17.45">
      <c r="A1060" s="235">
        <f>A1059</f>
        <v>25569.375</v>
      </c>
      <c r="B1060" s="186" t="s">
        <v>37</v>
      </c>
      <c r="C1060" s="180"/>
      <c r="D1060" s="180">
        <v>5</v>
      </c>
      <c r="E1060" s="180"/>
      <c r="F1060" s="180"/>
      <c r="G1060" s="180">
        <f>SUM(C1060:F1060)</f>
      </c>
      <c r="H1060" s="125">
        <v>6500</v>
      </c>
      <c r="I1060" s="125">
        <f>G1060*H1060</f>
      </c>
      <c r="J1060" s="125">
        <f>I1060*0.1</f>
      </c>
      <c r="K1060" s="125">
        <f>SUM(I1060:J1060)</f>
      </c>
      <c r="L1060" s="229"/>
      <c r="M1060" s="87"/>
      <c r="N1060" s="87"/>
      <c r="O1060" s="87"/>
      <c r="P1060" s="87"/>
      <c r="Q1060" s="87"/>
      <c r="R1060" s="87"/>
      <c r="S1060" s="87"/>
      <c r="T1060" s="87"/>
      <c r="U1060" s="175"/>
      <c r="V1060" s="87"/>
      <c r="W1060" s="87"/>
      <c r="X1060" s="87"/>
      <c r="Y1060" s="87"/>
      <c r="Z1060" s="87"/>
      <c r="AA1060" s="87"/>
      <c r="AB1060" s="86"/>
      <c r="AC1060" s="87"/>
    </row>
    <row x14ac:dyDescent="0.25" r="1061" customHeight="1" ht="17.45">
      <c r="A1061" s="235">
        <f>A1060</f>
        <v>25569.375</v>
      </c>
      <c r="B1061" s="186" t="s">
        <v>64</v>
      </c>
      <c r="C1061" s="180"/>
      <c r="D1061" s="181">
        <v>59</v>
      </c>
      <c r="E1061" s="180">
        <v>17</v>
      </c>
      <c r="F1061" s="180"/>
      <c r="G1061" s="180">
        <f>SUM(C1061:F1061)</f>
      </c>
      <c r="H1061" s="182">
        <v>5500</v>
      </c>
      <c r="I1061" s="125">
        <f>G1061*H1061</f>
      </c>
      <c r="J1061" s="125">
        <f>I1061*0.1</f>
      </c>
      <c r="K1061" s="125">
        <f>SUM(I1061:J1061)</f>
      </c>
      <c r="L1061" s="229"/>
      <c r="M1061" s="87"/>
      <c r="N1061" s="87"/>
      <c r="O1061" s="87"/>
      <c r="P1061" s="87"/>
      <c r="Q1061" s="87"/>
      <c r="R1061" s="87"/>
      <c r="S1061" s="87"/>
      <c r="T1061" s="87"/>
      <c r="U1061" s="175"/>
      <c r="V1061" s="87"/>
      <c r="W1061" s="87"/>
      <c r="X1061" s="87"/>
      <c r="Y1061" s="87"/>
      <c r="Z1061" s="87"/>
      <c r="AA1061" s="87"/>
      <c r="AB1061" s="86"/>
      <c r="AC1061" s="87"/>
    </row>
    <row x14ac:dyDescent="0.25" r="1062" customHeight="1" ht="17.45">
      <c r="A1062" s="235">
        <f>A1061</f>
        <v>25569.375</v>
      </c>
      <c r="B1062" s="179" t="s">
        <v>25</v>
      </c>
      <c r="C1062" s="180"/>
      <c r="D1062" s="180">
        <v>20</v>
      </c>
      <c r="E1062" s="180"/>
      <c r="F1062" s="180"/>
      <c r="G1062" s="180">
        <f>SUM(C1062:F1062)</f>
      </c>
      <c r="H1062" s="125">
        <v>6000</v>
      </c>
      <c r="I1062" s="125">
        <f>G1062*H1062</f>
      </c>
      <c r="J1062" s="125">
        <f>I1062*0.1</f>
      </c>
      <c r="K1062" s="125">
        <f>SUM(I1062:J1062)</f>
      </c>
      <c r="L1062" s="229"/>
      <c r="M1062" s="87"/>
      <c r="N1062" s="87"/>
      <c r="O1062" s="87"/>
      <c r="P1062" s="87"/>
      <c r="Q1062" s="87"/>
      <c r="R1062" s="87"/>
      <c r="S1062" s="87"/>
      <c r="T1062" s="87"/>
      <c r="U1062" s="175"/>
      <c r="V1062" s="87"/>
      <c r="W1062" s="87"/>
      <c r="X1062" s="87"/>
      <c r="Y1062" s="87"/>
      <c r="Z1062" s="87"/>
      <c r="AA1062" s="87"/>
      <c r="AB1062" s="86"/>
      <c r="AC1062" s="87"/>
    </row>
    <row x14ac:dyDescent="0.25" r="1063" customHeight="1" ht="17.45">
      <c r="A1063" s="235">
        <f>A1062</f>
        <v>25569.375</v>
      </c>
      <c r="B1063" s="186" t="s">
        <v>76</v>
      </c>
      <c r="C1063" s="188" t="s">
        <v>14</v>
      </c>
      <c r="D1063" s="180">
        <v>24</v>
      </c>
      <c r="E1063" s="180">
        <v>12</v>
      </c>
      <c r="F1063" s="180">
        <v>5</v>
      </c>
      <c r="G1063" s="180">
        <f>SUM(C1063:F1063)</f>
      </c>
      <c r="H1063" s="125">
        <v>6000</v>
      </c>
      <c r="I1063" s="125">
        <f>G1063*H1063</f>
      </c>
      <c r="J1063" s="125">
        <f>I1063*0.1</f>
      </c>
      <c r="K1063" s="125">
        <f>SUM(I1063:J1063)</f>
      </c>
      <c r="L1063" s="229"/>
      <c r="M1063" s="87"/>
      <c r="N1063" s="87"/>
      <c r="O1063" s="87"/>
      <c r="P1063" s="87"/>
      <c r="Q1063" s="87"/>
      <c r="R1063" s="87"/>
      <c r="S1063" s="87"/>
      <c r="T1063" s="87"/>
      <c r="U1063" s="175"/>
      <c r="V1063" s="87"/>
      <c r="W1063" s="87"/>
      <c r="X1063" s="87"/>
      <c r="Y1063" s="87"/>
      <c r="Z1063" s="87"/>
      <c r="AA1063" s="87"/>
      <c r="AB1063" s="86"/>
      <c r="AC1063" s="87"/>
    </row>
    <row x14ac:dyDescent="0.25" r="1064" customHeight="1" ht="17.45">
      <c r="A1064" s="235">
        <f>A1063</f>
        <v>25569.375</v>
      </c>
      <c r="B1064" s="186" t="s">
        <v>149</v>
      </c>
      <c r="C1064" s="180"/>
      <c r="D1064" s="181">
        <v>88</v>
      </c>
      <c r="E1064" s="181">
        <v>41</v>
      </c>
      <c r="F1064" s="180">
        <v>3</v>
      </c>
      <c r="G1064" s="180">
        <f>SUM(C1064:F1064)</f>
      </c>
      <c r="H1064" s="125">
        <v>6000</v>
      </c>
      <c r="I1064" s="125">
        <f>G1064*H1064</f>
      </c>
      <c r="J1064" s="125">
        <f>I1064*0.1</f>
      </c>
      <c r="K1064" s="125">
        <f>SUM(I1064:J1064)</f>
      </c>
      <c r="L1064" s="229"/>
      <c r="M1064" s="87"/>
      <c r="N1064" s="87"/>
      <c r="O1064" s="87"/>
      <c r="P1064" s="87"/>
      <c r="Q1064" s="87"/>
      <c r="R1064" s="87"/>
      <c r="S1064" s="87"/>
      <c r="T1064" s="87"/>
      <c r="U1064" s="175"/>
      <c r="V1064" s="87"/>
      <c r="W1064" s="87"/>
      <c r="X1064" s="87"/>
      <c r="Y1064" s="87"/>
      <c r="Z1064" s="87"/>
      <c r="AA1064" s="87"/>
      <c r="AB1064" s="86"/>
      <c r="AC1064" s="87"/>
    </row>
    <row x14ac:dyDescent="0.25" r="1065" customHeight="1" ht="17.45">
      <c r="A1065" s="235">
        <f>A1064</f>
        <v>25569.375</v>
      </c>
      <c r="B1065" s="186" t="s">
        <v>43</v>
      </c>
      <c r="C1065" s="180"/>
      <c r="D1065" s="180">
        <v>41</v>
      </c>
      <c r="E1065" s="180">
        <v>10</v>
      </c>
      <c r="F1065" s="180"/>
      <c r="G1065" s="180">
        <f>SUM(C1065:F1065)</f>
      </c>
      <c r="H1065" s="125">
        <v>6000</v>
      </c>
      <c r="I1065" s="125">
        <f>G1065*H1065</f>
      </c>
      <c r="J1065" s="125">
        <f>I1065*0.1</f>
      </c>
      <c r="K1065" s="125">
        <f>SUM(I1065:J1065)</f>
      </c>
      <c r="L1065" s="229"/>
      <c r="M1065" s="87"/>
      <c r="N1065" s="87"/>
      <c r="O1065" s="87"/>
      <c r="P1065" s="87"/>
      <c r="Q1065" s="87"/>
      <c r="R1065" s="87"/>
      <c r="S1065" s="87"/>
      <c r="T1065" s="87"/>
      <c r="U1065" s="175"/>
      <c r="V1065" s="87"/>
      <c r="W1065" s="87"/>
      <c r="X1065" s="87"/>
      <c r="Y1065" s="87"/>
      <c r="Z1065" s="87"/>
      <c r="AA1065" s="87"/>
      <c r="AB1065" s="86"/>
      <c r="AC1065" s="87"/>
    </row>
    <row x14ac:dyDescent="0.25" r="1066" customHeight="1" ht="17.45">
      <c r="A1066" s="235">
        <f>A1065</f>
        <v>25569.375</v>
      </c>
      <c r="B1066" s="186" t="s">
        <v>18</v>
      </c>
      <c r="C1066" s="180"/>
      <c r="D1066" s="180">
        <v>9</v>
      </c>
      <c r="E1066" s="180">
        <v>7</v>
      </c>
      <c r="F1066" s="180">
        <v>6</v>
      </c>
      <c r="G1066" s="180">
        <f>SUM(C1066:F1066)</f>
      </c>
      <c r="H1066" s="125">
        <v>6000</v>
      </c>
      <c r="I1066" s="125">
        <f>G1066*H1066</f>
      </c>
      <c r="J1066" s="125">
        <f>I1066*0.1</f>
      </c>
      <c r="K1066" s="125">
        <f>SUM(I1066:J1066)</f>
      </c>
      <c r="L1066" s="229"/>
      <c r="M1066" s="87"/>
      <c r="N1066" s="87"/>
      <c r="O1066" s="87"/>
      <c r="P1066" s="87"/>
      <c r="Q1066" s="87"/>
      <c r="R1066" s="87"/>
      <c r="S1066" s="87"/>
      <c r="T1066" s="87"/>
      <c r="U1066" s="175"/>
      <c r="V1066" s="87"/>
      <c r="W1066" s="87"/>
      <c r="X1066" s="87"/>
      <c r="Y1066" s="87"/>
      <c r="Z1066" s="87"/>
      <c r="AA1066" s="87"/>
      <c r="AB1066" s="86"/>
      <c r="AC1066" s="87"/>
    </row>
    <row x14ac:dyDescent="0.25" r="1067" customHeight="1" ht="17.45">
      <c r="A1067" s="235">
        <f>A1066</f>
        <v>25569.375</v>
      </c>
      <c r="B1067" s="186" t="s">
        <v>82</v>
      </c>
      <c r="C1067" s="188" t="s">
        <v>14</v>
      </c>
      <c r="D1067" s="180">
        <v>25</v>
      </c>
      <c r="E1067" s="180">
        <v>10</v>
      </c>
      <c r="F1067" s="180">
        <v>7</v>
      </c>
      <c r="G1067" s="180">
        <f>SUM(C1067:F1067)</f>
      </c>
      <c r="H1067" s="125">
        <v>5000</v>
      </c>
      <c r="I1067" s="125">
        <f>G1067*H1067</f>
      </c>
      <c r="J1067" s="125">
        <f>I1067*0.1</f>
      </c>
      <c r="K1067" s="125">
        <f>SUM(I1067:J1067)</f>
      </c>
      <c r="L1067" s="229"/>
      <c r="M1067" s="87"/>
      <c r="N1067" s="87"/>
      <c r="O1067" s="87"/>
      <c r="P1067" s="87"/>
      <c r="Q1067" s="87"/>
      <c r="R1067" s="87"/>
      <c r="S1067" s="87"/>
      <c r="T1067" s="87"/>
      <c r="U1067" s="175"/>
      <c r="V1067" s="87"/>
      <c r="W1067" s="87"/>
      <c r="X1067" s="87"/>
      <c r="Y1067" s="87"/>
      <c r="Z1067" s="87"/>
      <c r="AA1067" s="87"/>
      <c r="AB1067" s="86"/>
      <c r="AC1067" s="87"/>
    </row>
    <row x14ac:dyDescent="0.25" r="1068" customHeight="1" ht="17.45">
      <c r="A1068" s="235">
        <f>A1067</f>
        <v>25569.375</v>
      </c>
      <c r="B1068" s="186" t="s">
        <v>151</v>
      </c>
      <c r="C1068" s="180"/>
      <c r="D1068" s="180">
        <v>12</v>
      </c>
      <c r="E1068" s="180"/>
      <c r="F1068" s="180"/>
      <c r="G1068" s="180">
        <f>SUM(C1068:F1068)</f>
      </c>
      <c r="H1068" s="125">
        <v>5000</v>
      </c>
      <c r="I1068" s="125">
        <f>G1068*H1068</f>
      </c>
      <c r="J1068" s="125">
        <f>I1068*0.1</f>
      </c>
      <c r="K1068" s="125">
        <f>SUM(I1068:J1068)</f>
      </c>
      <c r="L1068" s="229"/>
      <c r="M1068" s="87"/>
      <c r="N1068" s="87"/>
      <c r="O1068" s="87"/>
      <c r="P1068" s="87"/>
      <c r="Q1068" s="87"/>
      <c r="R1068" s="87"/>
      <c r="S1068" s="87"/>
      <c r="T1068" s="87"/>
      <c r="U1068" s="175"/>
      <c r="V1068" s="87"/>
      <c r="W1068" s="87"/>
      <c r="X1068" s="87"/>
      <c r="Y1068" s="87"/>
      <c r="Z1068" s="87"/>
      <c r="AA1068" s="87"/>
      <c r="AB1068" s="86"/>
      <c r="AC1068" s="87"/>
    </row>
    <row x14ac:dyDescent="0.25" r="1069" customHeight="1" ht="17.45">
      <c r="A1069" s="235">
        <f>A1065</f>
        <v>25569.375</v>
      </c>
      <c r="B1069" s="186" t="s">
        <v>105</v>
      </c>
      <c r="C1069" s="180"/>
      <c r="D1069" s="180">
        <v>70</v>
      </c>
      <c r="E1069" s="180"/>
      <c r="F1069" s="180"/>
      <c r="G1069" s="180">
        <f>SUM(C1069:F1069)</f>
      </c>
      <c r="H1069" s="125">
        <v>6900</v>
      </c>
      <c r="I1069" s="125">
        <f>G1069*H1069</f>
      </c>
      <c r="J1069" s="125"/>
      <c r="K1069" s="125">
        <f>SUM(I1069:J1069)</f>
      </c>
      <c r="L1069" s="229"/>
      <c r="M1069" s="87"/>
      <c r="N1069" s="87"/>
      <c r="O1069" s="87"/>
      <c r="P1069" s="87"/>
      <c r="Q1069" s="87"/>
      <c r="R1069" s="87"/>
      <c r="S1069" s="87"/>
      <c r="T1069" s="87"/>
      <c r="U1069" s="175"/>
      <c r="V1069" s="87"/>
      <c r="W1069" s="87"/>
      <c r="X1069" s="87"/>
      <c r="Y1069" s="87"/>
      <c r="Z1069" s="87"/>
      <c r="AA1069" s="87"/>
      <c r="AB1069" s="86"/>
      <c r="AC1069" s="87"/>
    </row>
    <row x14ac:dyDescent="0.25" r="1070" customHeight="1" ht="17.45">
      <c r="A1070" s="235">
        <f>A1065</f>
        <v>25569.375</v>
      </c>
      <c r="B1070" s="186" t="s">
        <v>23</v>
      </c>
      <c r="C1070" s="180"/>
      <c r="D1070" s="180">
        <v>13</v>
      </c>
      <c r="E1070" s="180"/>
      <c r="F1070" s="180"/>
      <c r="G1070" s="180">
        <f>SUM(C1070:F1070)</f>
      </c>
      <c r="H1070" s="125">
        <v>6000</v>
      </c>
      <c r="I1070" s="125">
        <f>G1070*H1070</f>
      </c>
      <c r="J1070" s="125">
        <f>I1070*0.1</f>
      </c>
      <c r="K1070" s="125">
        <f>SUM(I1070:J1070)</f>
      </c>
      <c r="L1070" s="229"/>
      <c r="M1070" s="87"/>
      <c r="N1070" s="87"/>
      <c r="O1070" s="87"/>
      <c r="P1070" s="87"/>
      <c r="Q1070" s="87"/>
      <c r="R1070" s="87"/>
      <c r="S1070" s="87"/>
      <c r="T1070" s="87"/>
      <c r="U1070" s="175"/>
      <c r="V1070" s="87"/>
      <c r="W1070" s="87"/>
      <c r="X1070" s="87"/>
      <c r="Y1070" s="87"/>
      <c r="Z1070" s="87"/>
      <c r="AA1070" s="87"/>
      <c r="AB1070" s="86"/>
      <c r="AC1070" s="87"/>
    </row>
    <row x14ac:dyDescent="0.25" r="1071" customHeight="1" ht="17.45">
      <c r="A1071" s="235">
        <f>A1070</f>
        <v>25569.375</v>
      </c>
      <c r="B1071" s="186" t="s">
        <v>40</v>
      </c>
      <c r="C1071" s="180"/>
      <c r="D1071" s="180">
        <v>17</v>
      </c>
      <c r="E1071" s="180"/>
      <c r="F1071" s="180"/>
      <c r="G1071" s="180">
        <f>SUM(C1071:F1071)</f>
      </c>
      <c r="H1071" s="125">
        <v>6500</v>
      </c>
      <c r="I1071" s="125">
        <f>G1071*H1071</f>
      </c>
      <c r="J1071" s="125">
        <f>I1071*0.1</f>
      </c>
      <c r="K1071" s="125">
        <f>SUM(I1071:J1071)</f>
      </c>
      <c r="L1071" s="229"/>
      <c r="M1071" s="87"/>
      <c r="N1071" s="87"/>
      <c r="O1071" s="87"/>
      <c r="P1071" s="87"/>
      <c r="Q1071" s="87"/>
      <c r="R1071" s="87"/>
      <c r="S1071" s="87"/>
      <c r="T1071" s="87"/>
      <c r="U1071" s="175"/>
      <c r="V1071" s="87"/>
      <c r="W1071" s="87"/>
      <c r="X1071" s="87"/>
      <c r="Y1071" s="87"/>
      <c r="Z1071" s="87"/>
      <c r="AA1071" s="87"/>
      <c r="AB1071" s="86"/>
      <c r="AC1071" s="87"/>
    </row>
    <row x14ac:dyDescent="0.25" r="1072" customHeight="1" ht="17.45">
      <c r="A1072" s="235">
        <f>A1068</f>
        <v>25569.375</v>
      </c>
      <c r="B1072" s="186"/>
      <c r="C1072" s="180"/>
      <c r="D1072" s="180"/>
      <c r="E1072" s="180"/>
      <c r="F1072" s="180"/>
      <c r="G1072" s="180">
        <f>SUM(C1072:F1072)</f>
      </c>
      <c r="H1072" s="125"/>
      <c r="I1072" s="125">
        <f>G1072*H1072</f>
      </c>
      <c r="J1072" s="125">
        <f>I1072*0.1</f>
      </c>
      <c r="K1072" s="125">
        <f>SUM(I1072:J1072)</f>
      </c>
      <c r="L1072" s="229"/>
      <c r="M1072" s="87"/>
      <c r="N1072" s="87"/>
      <c r="O1072" s="87"/>
      <c r="P1072" s="87"/>
      <c r="Q1072" s="87"/>
      <c r="R1072" s="87"/>
      <c r="S1072" s="87"/>
      <c r="T1072" s="87"/>
      <c r="U1072" s="175"/>
      <c r="V1072" s="87"/>
      <c r="W1072" s="87"/>
      <c r="X1072" s="87"/>
      <c r="Y1072" s="87"/>
      <c r="Z1072" s="87"/>
      <c r="AA1072" s="87"/>
      <c r="AB1072" s="86"/>
      <c r="AC1072" s="87"/>
    </row>
    <row x14ac:dyDescent="0.25" r="1073" customHeight="1" ht="17.45">
      <c r="A1073" s="235">
        <f>A1068</f>
        <v>25569.375</v>
      </c>
      <c r="B1073" s="186"/>
      <c r="C1073" s="180"/>
      <c r="D1073" s="180"/>
      <c r="E1073" s="180"/>
      <c r="F1073" s="180"/>
      <c r="G1073" s="180">
        <f>SUM(C1073:F1073)</f>
      </c>
      <c r="H1073" s="125"/>
      <c r="I1073" s="125">
        <f>G1073*H1073</f>
      </c>
      <c r="J1073" s="125">
        <f>I1073*0.1</f>
      </c>
      <c r="K1073" s="125">
        <f>SUM(I1073:J1073)</f>
      </c>
      <c r="L1073" s="229"/>
      <c r="M1073" s="87"/>
      <c r="N1073" s="87"/>
      <c r="O1073" s="87"/>
      <c r="P1073" s="87"/>
      <c r="Q1073" s="87"/>
      <c r="R1073" s="87"/>
      <c r="S1073" s="87"/>
      <c r="T1073" s="87"/>
      <c r="U1073" s="175"/>
      <c r="V1073" s="87"/>
      <c r="W1073" s="87"/>
      <c r="X1073" s="87"/>
      <c r="Y1073" s="87"/>
      <c r="Z1073" s="87"/>
      <c r="AA1073" s="87"/>
      <c r="AB1073" s="86"/>
      <c r="AC1073" s="87"/>
    </row>
    <row x14ac:dyDescent="0.25" r="1074" customHeight="1" ht="17.45">
      <c r="A1074" s="235">
        <f>A1073</f>
        <v>25569.375</v>
      </c>
      <c r="B1074" s="179"/>
      <c r="C1074" s="180"/>
      <c r="D1074" s="180"/>
      <c r="E1074" s="180"/>
      <c r="F1074" s="180"/>
      <c r="G1074" s="180">
        <f>SUM(C1074:F1074)</f>
      </c>
      <c r="H1074" s="125"/>
      <c r="I1074" s="125">
        <f>G1074*H1074</f>
      </c>
      <c r="J1074" s="125">
        <v>0</v>
      </c>
      <c r="K1074" s="125">
        <f>SUM(I1074:J1074)</f>
      </c>
      <c r="L1074" s="229"/>
      <c r="M1074" s="87"/>
      <c r="N1074" s="87"/>
      <c r="O1074" s="87"/>
      <c r="P1074" s="87"/>
      <c r="Q1074" s="87"/>
      <c r="R1074" s="87"/>
      <c r="S1074" s="87"/>
      <c r="T1074" s="87"/>
      <c r="U1074" s="175"/>
      <c r="V1074" s="87"/>
      <c r="W1074" s="87"/>
      <c r="X1074" s="87"/>
      <c r="Y1074" s="87"/>
      <c r="Z1074" s="87"/>
      <c r="AA1074" s="87"/>
      <c r="AB1074" s="86"/>
      <c r="AC1074" s="87"/>
    </row>
    <row x14ac:dyDescent="0.25" r="1075" customHeight="1" ht="17.45">
      <c r="A1075" s="243">
        <f>A1074</f>
        <v>25569.375</v>
      </c>
      <c r="B1075" s="190" t="s">
        <v>155</v>
      </c>
      <c r="C1075" s="191">
        <f>SUM(C1029:C1074)</f>
      </c>
      <c r="D1075" s="191">
        <f>SUM(D1029:D1074)</f>
      </c>
      <c r="E1075" s="191">
        <f>SUM(E1029:E1074)</f>
      </c>
      <c r="F1075" s="191">
        <f>SUM(F1029:F1074)</f>
      </c>
      <c r="G1075" s="191">
        <f>SUM(G1029:G1074)</f>
      </c>
      <c r="H1075" s="191"/>
      <c r="I1075" s="191">
        <f>SUM(I1029:I1074)</f>
      </c>
      <c r="J1075" s="191">
        <f>SUM(J1029:J1074)</f>
      </c>
      <c r="K1075" s="191">
        <f>SUM(K1029:K1074)</f>
      </c>
      <c r="L1075" s="229"/>
      <c r="M1075" s="87"/>
      <c r="N1075" s="87"/>
      <c r="O1075" s="87"/>
      <c r="P1075" s="87"/>
      <c r="Q1075" s="87"/>
      <c r="R1075" s="87"/>
      <c r="S1075" s="87"/>
      <c r="T1075" s="87"/>
      <c r="U1075" s="175"/>
      <c r="V1075" s="87"/>
      <c r="W1075" s="87"/>
      <c r="X1075" s="87"/>
      <c r="Y1075" s="87"/>
      <c r="Z1075" s="87"/>
      <c r="AA1075" s="87"/>
      <c r="AB1075" s="86"/>
      <c r="AC1075" s="87"/>
    </row>
    <row x14ac:dyDescent="0.25" r="1076" customHeight="1" ht="17.45">
      <c r="A1076" s="235">
        <f>A1075</f>
        <v>25569.375</v>
      </c>
      <c r="B1076" s="186" t="s">
        <v>113</v>
      </c>
      <c r="C1076" s="180"/>
      <c r="D1076" s="180">
        <v>43</v>
      </c>
      <c r="E1076" s="180">
        <v>58</v>
      </c>
      <c r="F1076" s="180"/>
      <c r="G1076" s="180">
        <f>SUM(C1076:F1076)</f>
      </c>
      <c r="H1076" s="125">
        <v>6500</v>
      </c>
      <c r="I1076" s="125">
        <f>G1076*H1076</f>
      </c>
      <c r="J1076" s="185"/>
      <c r="K1076" s="125">
        <f>SUM(I1076:J1076)</f>
      </c>
      <c r="L1076" s="229"/>
      <c r="M1076" s="87"/>
      <c r="N1076" s="87"/>
      <c r="O1076" s="87"/>
      <c r="P1076" s="87"/>
      <c r="Q1076" s="87"/>
      <c r="R1076" s="87"/>
      <c r="S1076" s="87"/>
      <c r="T1076" s="87"/>
      <c r="U1076" s="175"/>
      <c r="V1076" s="87"/>
      <c r="W1076" s="87"/>
      <c r="X1076" s="87"/>
      <c r="Y1076" s="87"/>
      <c r="Z1076" s="87"/>
      <c r="AA1076" s="87"/>
      <c r="AB1076" s="86"/>
      <c r="AC1076" s="87"/>
    </row>
    <row x14ac:dyDescent="0.25" r="1077" customHeight="1" ht="17.45">
      <c r="A1077" s="235">
        <f>A1076</f>
        <v>25569.375</v>
      </c>
      <c r="B1077" s="186" t="s">
        <v>156</v>
      </c>
      <c r="C1077" s="180"/>
      <c r="D1077" s="180">
        <v>8</v>
      </c>
      <c r="E1077" s="180">
        <v>10</v>
      </c>
      <c r="F1077" s="180"/>
      <c r="G1077" s="180">
        <f>SUM(C1077:F1077)</f>
      </c>
      <c r="H1077" s="125">
        <v>6500</v>
      </c>
      <c r="I1077" s="125">
        <f>G1077*H1077</f>
      </c>
      <c r="J1077" s="185"/>
      <c r="K1077" s="125">
        <f>SUM(I1077:J1077)</f>
      </c>
      <c r="L1077" s="229"/>
      <c r="M1077" s="87"/>
      <c r="N1077" s="87"/>
      <c r="O1077" s="87"/>
      <c r="P1077" s="87"/>
      <c r="Q1077" s="87"/>
      <c r="R1077" s="87"/>
      <c r="S1077" s="87"/>
      <c r="T1077" s="87"/>
      <c r="U1077" s="175"/>
      <c r="V1077" s="87"/>
      <c r="W1077" s="87"/>
      <c r="X1077" s="87"/>
      <c r="Y1077" s="87"/>
      <c r="Z1077" s="87"/>
      <c r="AA1077" s="87"/>
      <c r="AB1077" s="86"/>
      <c r="AC1077" s="87"/>
    </row>
    <row x14ac:dyDescent="0.25" r="1078" customHeight="1" ht="17.45">
      <c r="A1078" s="235">
        <f>A1077</f>
        <v>25569.375</v>
      </c>
      <c r="B1078" s="186" t="s">
        <v>112</v>
      </c>
      <c r="C1078" s="180"/>
      <c r="D1078" s="180">
        <v>7</v>
      </c>
      <c r="E1078" s="180">
        <v>8</v>
      </c>
      <c r="F1078" s="180"/>
      <c r="G1078" s="180">
        <f>SUM(C1078:F1078)</f>
      </c>
      <c r="H1078" s="125">
        <v>6900</v>
      </c>
      <c r="I1078" s="125">
        <f>G1078*H1078</f>
      </c>
      <c r="J1078" s="185"/>
      <c r="K1078" s="125">
        <f>SUM(I1078:J1078)</f>
      </c>
      <c r="L1078" s="229"/>
      <c r="M1078" s="87"/>
      <c r="N1078" s="87"/>
      <c r="O1078" s="87"/>
      <c r="P1078" s="87"/>
      <c r="Q1078" s="87"/>
      <c r="R1078" s="87"/>
      <c r="S1078" s="87"/>
      <c r="T1078" s="87"/>
      <c r="U1078" s="175"/>
      <c r="V1078" s="87"/>
      <c r="W1078" s="87"/>
      <c r="X1078" s="87"/>
      <c r="Y1078" s="87"/>
      <c r="Z1078" s="87"/>
      <c r="AA1078" s="87"/>
      <c r="AB1078" s="86"/>
      <c r="AC1078" s="87"/>
    </row>
    <row x14ac:dyDescent="0.25" r="1079" customHeight="1" ht="17.45">
      <c r="A1079" s="235">
        <f>A1078</f>
        <v>25569.375</v>
      </c>
      <c r="B1079" s="179"/>
      <c r="C1079" s="180"/>
      <c r="D1079" s="180"/>
      <c r="E1079" s="180"/>
      <c r="F1079" s="180"/>
      <c r="G1079" s="180">
        <f>SUM(C1079:F1079)</f>
      </c>
      <c r="H1079" s="125"/>
      <c r="I1079" s="125">
        <f>G1079*H1079</f>
      </c>
      <c r="J1079" s="185"/>
      <c r="K1079" s="125">
        <f>SUM(I1079:J1079)</f>
      </c>
      <c r="L1079" s="229"/>
      <c r="M1079" s="87"/>
      <c r="N1079" s="87"/>
      <c r="O1079" s="87"/>
      <c r="P1079" s="87"/>
      <c r="Q1079" s="87"/>
      <c r="R1079" s="87"/>
      <c r="S1079" s="87"/>
      <c r="T1079" s="87"/>
      <c r="U1079" s="175"/>
      <c r="V1079" s="87"/>
      <c r="W1079" s="87"/>
      <c r="X1079" s="87"/>
      <c r="Y1079" s="87"/>
      <c r="Z1079" s="87"/>
      <c r="AA1079" s="87"/>
      <c r="AB1079" s="86"/>
      <c r="AC1079" s="87"/>
    </row>
    <row x14ac:dyDescent="0.25" r="1080" customHeight="1" ht="17.45">
      <c r="A1080" s="235">
        <f>A1079</f>
        <v>25569.375</v>
      </c>
      <c r="B1080" s="179"/>
      <c r="C1080" s="180"/>
      <c r="D1080" s="180"/>
      <c r="E1080" s="180"/>
      <c r="F1080" s="180"/>
      <c r="G1080" s="180">
        <f>SUM(C1080:F1080)</f>
      </c>
      <c r="H1080" s="125"/>
      <c r="I1080" s="125">
        <f>G1080*H1080</f>
      </c>
      <c r="J1080" s="185"/>
      <c r="K1080" s="125">
        <f>SUM(I1080:J1080)</f>
      </c>
      <c r="L1080" s="229"/>
      <c r="M1080" s="87"/>
      <c r="N1080" s="87"/>
      <c r="O1080" s="87"/>
      <c r="P1080" s="87"/>
      <c r="Q1080" s="87"/>
      <c r="R1080" s="87"/>
      <c r="S1080" s="87"/>
      <c r="T1080" s="87"/>
      <c r="U1080" s="175"/>
      <c r="V1080" s="87"/>
      <c r="W1080" s="87"/>
      <c r="X1080" s="87"/>
      <c r="Y1080" s="87"/>
      <c r="Z1080" s="87"/>
      <c r="AA1080" s="87"/>
      <c r="AB1080" s="86"/>
      <c r="AC1080" s="87"/>
    </row>
    <row x14ac:dyDescent="0.25" r="1081" customHeight="1" ht="17.45">
      <c r="A1081" s="235">
        <f>A1080</f>
        <v>25569.375</v>
      </c>
      <c r="B1081" s="179"/>
      <c r="C1081" s="180"/>
      <c r="D1081" s="180"/>
      <c r="E1081" s="180"/>
      <c r="F1081" s="180"/>
      <c r="G1081" s="180">
        <f>SUM(C1081:F1081)</f>
      </c>
      <c r="H1081" s="125"/>
      <c r="I1081" s="125">
        <f>G1081*H1081</f>
      </c>
      <c r="J1081" s="185"/>
      <c r="K1081" s="125">
        <f>SUM(I1081:J1081)</f>
      </c>
      <c r="L1081" s="229"/>
      <c r="M1081" s="87"/>
      <c r="N1081" s="87"/>
      <c r="O1081" s="87"/>
      <c r="P1081" s="87"/>
      <c r="Q1081" s="87"/>
      <c r="R1081" s="87"/>
      <c r="S1081" s="87"/>
      <c r="T1081" s="87"/>
      <c r="U1081" s="175"/>
      <c r="V1081" s="87"/>
      <c r="W1081" s="87"/>
      <c r="X1081" s="87"/>
      <c r="Y1081" s="87"/>
      <c r="Z1081" s="87"/>
      <c r="AA1081" s="87"/>
      <c r="AB1081" s="86"/>
      <c r="AC1081" s="87"/>
    </row>
    <row x14ac:dyDescent="0.25" r="1082" customHeight="1" ht="17.45">
      <c r="A1082" s="235">
        <f>A1081</f>
        <v>25569.375</v>
      </c>
      <c r="B1082" s="179"/>
      <c r="C1082" s="180"/>
      <c r="D1082" s="180"/>
      <c r="E1082" s="180"/>
      <c r="F1082" s="180"/>
      <c r="G1082" s="180">
        <f>SUM(C1082:F1082)</f>
      </c>
      <c r="H1082" s="125"/>
      <c r="I1082" s="125">
        <f>G1082*H1082</f>
      </c>
      <c r="J1082" s="185"/>
      <c r="K1082" s="125">
        <f>SUM(I1082:J1082)</f>
      </c>
      <c r="L1082" s="229"/>
      <c r="M1082" s="87"/>
      <c r="N1082" s="87"/>
      <c r="O1082" s="87"/>
      <c r="P1082" s="87"/>
      <c r="Q1082" s="87"/>
      <c r="R1082" s="87"/>
      <c r="S1082" s="87"/>
      <c r="T1082" s="87"/>
      <c r="U1082" s="175"/>
      <c r="V1082" s="87"/>
      <c r="W1082" s="87"/>
      <c r="X1082" s="87"/>
      <c r="Y1082" s="87"/>
      <c r="Z1082" s="87"/>
      <c r="AA1082" s="87"/>
      <c r="AB1082" s="86"/>
      <c r="AC1082" s="87"/>
    </row>
    <row x14ac:dyDescent="0.25" r="1083" customHeight="1" ht="17.45">
      <c r="A1083" s="235">
        <f>A1082</f>
        <v>25569.375</v>
      </c>
      <c r="B1083" s="179"/>
      <c r="C1083" s="180"/>
      <c r="D1083" s="180"/>
      <c r="E1083" s="180"/>
      <c r="F1083" s="180"/>
      <c r="G1083" s="180">
        <f>SUM(C1083:F1083)</f>
      </c>
      <c r="H1083" s="125"/>
      <c r="I1083" s="125">
        <f>G1083*H1083</f>
      </c>
      <c r="J1083" s="185"/>
      <c r="K1083" s="125">
        <f>SUM(I1083:J1083)</f>
      </c>
      <c r="L1083" s="229"/>
      <c r="M1083" s="87"/>
      <c r="N1083" s="87"/>
      <c r="O1083" s="87"/>
      <c r="P1083" s="87"/>
      <c r="Q1083" s="87"/>
      <c r="R1083" s="87"/>
      <c r="S1083" s="87"/>
      <c r="T1083" s="87"/>
      <c r="U1083" s="175"/>
      <c r="V1083" s="87"/>
      <c r="W1083" s="87"/>
      <c r="X1083" s="87"/>
      <c r="Y1083" s="87"/>
      <c r="Z1083" s="87"/>
      <c r="AA1083" s="87"/>
      <c r="AB1083" s="86"/>
      <c r="AC1083" s="87"/>
    </row>
    <row x14ac:dyDescent="0.25" r="1084" customHeight="1" ht="17.45">
      <c r="A1084" s="243">
        <f>A1083</f>
        <v>25569.375</v>
      </c>
      <c r="B1084" s="190" t="s">
        <v>157</v>
      </c>
      <c r="C1084" s="191">
        <f>SUM(C1076:C1083)</f>
      </c>
      <c r="D1084" s="191">
        <f>SUM(D1076:D1083)</f>
      </c>
      <c r="E1084" s="191">
        <f>SUM(E1076:E1083)</f>
      </c>
      <c r="F1084" s="191">
        <f>SUM(F1076:F1083)</f>
      </c>
      <c r="G1084" s="191">
        <f>SUM(G1076:G1083)</f>
      </c>
      <c r="H1084" s="201"/>
      <c r="I1084" s="201">
        <f>SUM(I1076:I1083)</f>
      </c>
      <c r="J1084" s="201"/>
      <c r="K1084" s="202">
        <f>SUM(K1076:K1083)</f>
      </c>
      <c r="L1084" s="229"/>
      <c r="M1084" s="87"/>
      <c r="N1084" s="87"/>
      <c r="O1084" s="87"/>
      <c r="P1084" s="87"/>
      <c r="Q1084" s="87"/>
      <c r="R1084" s="87"/>
      <c r="S1084" s="87"/>
      <c r="T1084" s="87"/>
      <c r="U1084" s="175"/>
      <c r="V1084" s="87"/>
      <c r="W1084" s="87"/>
      <c r="X1084" s="87"/>
      <c r="Y1084" s="87"/>
      <c r="Z1084" s="87"/>
      <c r="AA1084" s="87"/>
      <c r="AB1084" s="86"/>
      <c r="AC1084" s="87"/>
    </row>
    <row x14ac:dyDescent="0.25" r="1085" customHeight="1" ht="17.25" hidden="1">
      <c r="A1085" s="226" t="s">
        <v>128</v>
      </c>
      <c r="B1085" s="173" t="s">
        <v>2</v>
      </c>
      <c r="C1085" s="174" t="s">
        <v>129</v>
      </c>
      <c r="D1085" s="174" t="s">
        <v>130</v>
      </c>
      <c r="E1085" s="174" t="s">
        <v>131</v>
      </c>
      <c r="F1085" s="174" t="s">
        <v>132</v>
      </c>
      <c r="G1085" s="174" t="s">
        <v>133</v>
      </c>
      <c r="H1085" s="174" t="s">
        <v>7</v>
      </c>
      <c r="I1085" s="174" t="s">
        <v>134</v>
      </c>
      <c r="J1085" s="174" t="s">
        <v>90</v>
      </c>
      <c r="K1085" s="174" t="s">
        <v>135</v>
      </c>
      <c r="L1085" s="229"/>
      <c r="M1085" s="87"/>
      <c r="N1085" s="87"/>
      <c r="O1085" s="87"/>
      <c r="P1085" s="87"/>
      <c r="Q1085" s="87"/>
      <c r="R1085" s="87"/>
      <c r="S1085" s="87"/>
      <c r="T1085" s="87"/>
      <c r="U1085" s="175"/>
      <c r="V1085" s="87"/>
      <c r="W1085" s="87"/>
      <c r="X1085" s="87"/>
      <c r="Y1085" s="87"/>
      <c r="Z1085" s="87"/>
      <c r="AA1085" s="87"/>
      <c r="AB1085" s="86"/>
      <c r="AC1085" s="87"/>
    </row>
    <row x14ac:dyDescent="0.25" r="1086" customHeight="1" ht="17.45">
      <c r="A1086" s="235">
        <f>A1084+1</f>
        <v>25569.375</v>
      </c>
      <c r="B1086" s="179" t="s">
        <v>46</v>
      </c>
      <c r="C1086" s="183" t="s">
        <v>14</v>
      </c>
      <c r="D1086" s="180">
        <v>14</v>
      </c>
      <c r="E1086" s="180">
        <v>6</v>
      </c>
      <c r="F1086" s="180"/>
      <c r="G1086" s="180">
        <f>SUM(C1086:F1086)</f>
      </c>
      <c r="H1086" s="237">
        <v>5500</v>
      </c>
      <c r="I1086" s="125">
        <f>G1086*H1086</f>
      </c>
      <c r="J1086" s="125">
        <f>I1086*0.1</f>
      </c>
      <c r="K1086" s="125">
        <f>SUM(I1086:J1086)</f>
      </c>
      <c r="L1086" s="229"/>
      <c r="M1086" s="87"/>
      <c r="N1086" s="87"/>
      <c r="O1086" s="87"/>
      <c r="P1086" s="87"/>
      <c r="Q1086" s="87"/>
      <c r="R1086" s="87"/>
      <c r="S1086" s="87"/>
      <c r="T1086" s="87"/>
      <c r="U1086" s="175"/>
      <c r="V1086" s="87"/>
      <c r="W1086" s="87"/>
      <c r="X1086" s="87"/>
      <c r="Y1086" s="87"/>
      <c r="Z1086" s="87"/>
      <c r="AA1086" s="87"/>
      <c r="AB1086" s="86"/>
      <c r="AC1086" s="87"/>
    </row>
    <row x14ac:dyDescent="0.25" r="1087" customHeight="1" ht="17.45">
      <c r="A1087" s="235">
        <f>A1086</f>
        <v>25569.375</v>
      </c>
      <c r="B1087" s="179" t="s">
        <v>137</v>
      </c>
      <c r="C1087" s="180"/>
      <c r="D1087" s="180">
        <f>136-D1088</f>
      </c>
      <c r="E1087" s="180">
        <v>15</v>
      </c>
      <c r="F1087" s="180">
        <v>16</v>
      </c>
      <c r="G1087" s="180">
        <f>SUM(C1087:F1087)</f>
      </c>
      <c r="H1087" s="237">
        <v>4500</v>
      </c>
      <c r="I1087" s="125">
        <f>G1087*H1087</f>
      </c>
      <c r="J1087" s="125">
        <f>I1087*0.1</f>
      </c>
      <c r="K1087" s="125">
        <f>SUM(I1087:J1087)</f>
      </c>
      <c r="L1087" s="229"/>
      <c r="M1087" s="87"/>
      <c r="N1087" s="87"/>
      <c r="O1087" s="87"/>
      <c r="P1087" s="87"/>
      <c r="Q1087" s="87"/>
      <c r="R1087" s="87"/>
      <c r="S1087" s="87"/>
      <c r="T1087" s="87"/>
      <c r="U1087" s="175"/>
      <c r="V1087" s="87"/>
      <c r="W1087" s="87"/>
      <c r="X1087" s="87"/>
      <c r="Y1087" s="87"/>
      <c r="Z1087" s="87"/>
      <c r="AA1087" s="87"/>
      <c r="AB1087" s="86"/>
      <c r="AC1087" s="87"/>
    </row>
    <row x14ac:dyDescent="0.25" r="1088" customHeight="1" ht="17.45">
      <c r="A1088" s="235">
        <f>A1087</f>
        <v>25569.375</v>
      </c>
      <c r="B1088" s="179" t="s">
        <v>178</v>
      </c>
      <c r="C1088" s="180"/>
      <c r="D1088" s="181">
        <v>43</v>
      </c>
      <c r="E1088" s="180"/>
      <c r="F1088" s="180"/>
      <c r="G1088" s="180">
        <f>SUBTOTAL(9,C1088:F1088)</f>
      </c>
      <c r="H1088" s="182">
        <v>5000</v>
      </c>
      <c r="I1088" s="125">
        <f>G1088*H1088</f>
      </c>
      <c r="J1088" s="125">
        <f>I1088*0.1</f>
      </c>
      <c r="K1088" s="125">
        <f>SUM(I1088:J1088)</f>
      </c>
      <c r="L1088" s="229"/>
      <c r="M1088" s="87"/>
      <c r="N1088" s="87"/>
      <c r="O1088" s="87"/>
      <c r="P1088" s="87"/>
      <c r="Q1088" s="87"/>
      <c r="R1088" s="87"/>
      <c r="S1088" s="87"/>
      <c r="T1088" s="87"/>
      <c r="U1088" s="175"/>
      <c r="V1088" s="87"/>
      <c r="W1088" s="87"/>
      <c r="X1088" s="87"/>
      <c r="Y1088" s="87"/>
      <c r="Z1088" s="87"/>
      <c r="AA1088" s="87"/>
      <c r="AB1088" s="86"/>
      <c r="AC1088" s="87"/>
    </row>
    <row x14ac:dyDescent="0.25" r="1089" customHeight="1" ht="17.45">
      <c r="A1089" s="235">
        <f>A1088</f>
        <v>25569.375</v>
      </c>
      <c r="B1089" s="179" t="s">
        <v>13</v>
      </c>
      <c r="C1089" s="180"/>
      <c r="D1089" s="180">
        <v>12</v>
      </c>
      <c r="E1089" s="180">
        <v>4</v>
      </c>
      <c r="F1089" s="180"/>
      <c r="G1089" s="180">
        <f>SUM(C1089:F1089)</f>
      </c>
      <c r="H1089" s="125">
        <v>6000</v>
      </c>
      <c r="I1089" s="125">
        <f>G1089*H1089</f>
      </c>
      <c r="J1089" s="125">
        <f>I1089*0.1</f>
      </c>
      <c r="K1089" s="125">
        <f>SUM(I1089:J1089)</f>
      </c>
      <c r="L1089" s="229"/>
      <c r="M1089" s="87"/>
      <c r="N1089" s="87"/>
      <c r="O1089" s="87"/>
      <c r="P1089" s="87"/>
      <c r="Q1089" s="87"/>
      <c r="R1089" s="87"/>
      <c r="S1089" s="87"/>
      <c r="T1089" s="87"/>
      <c r="U1089" s="175"/>
      <c r="V1089" s="87"/>
      <c r="W1089" s="87"/>
      <c r="X1089" s="87"/>
      <c r="Y1089" s="87"/>
      <c r="Z1089" s="87"/>
      <c r="AA1089" s="87"/>
      <c r="AB1089" s="86"/>
      <c r="AC1089" s="87"/>
    </row>
    <row x14ac:dyDescent="0.25" r="1090" customHeight="1" ht="17.45">
      <c r="A1090" s="235">
        <f>A1089</f>
        <v>25569.375</v>
      </c>
      <c r="B1090" s="179" t="s">
        <v>58</v>
      </c>
      <c r="C1090" s="183" t="s">
        <v>14</v>
      </c>
      <c r="D1090" s="180">
        <v>14</v>
      </c>
      <c r="E1090" s="180">
        <v>8</v>
      </c>
      <c r="F1090" s="180"/>
      <c r="G1090" s="180">
        <f>SUM(C1090:F1090)</f>
      </c>
      <c r="H1090" s="182">
        <v>5500</v>
      </c>
      <c r="I1090" s="125">
        <f>G1090*H1090</f>
      </c>
      <c r="J1090" s="125">
        <f>I1090*0.1</f>
      </c>
      <c r="K1090" s="125">
        <f>SUM(I1090:J1090)</f>
      </c>
      <c r="L1090" s="229"/>
      <c r="M1090" s="87"/>
      <c r="N1090" s="87"/>
      <c r="O1090" s="87"/>
      <c r="P1090" s="87"/>
      <c r="Q1090" s="87"/>
      <c r="R1090" s="87"/>
      <c r="S1090" s="87"/>
      <c r="T1090" s="87"/>
      <c r="U1090" s="175"/>
      <c r="V1090" s="87"/>
      <c r="W1090" s="87"/>
      <c r="X1090" s="87"/>
      <c r="Y1090" s="87"/>
      <c r="Z1090" s="87"/>
      <c r="AA1090" s="87"/>
      <c r="AB1090" s="86"/>
      <c r="AC1090" s="87"/>
    </row>
    <row x14ac:dyDescent="0.25" r="1091" customHeight="1" ht="17.45">
      <c r="A1091" s="235">
        <f>A1090</f>
        <v>25569.375</v>
      </c>
      <c r="B1091" s="179" t="s">
        <v>147</v>
      </c>
      <c r="C1091" s="183">
        <v>10</v>
      </c>
      <c r="D1091" s="180">
        <v>40</v>
      </c>
      <c r="E1091" s="180">
        <v>25</v>
      </c>
      <c r="F1091" s="180">
        <v>16</v>
      </c>
      <c r="G1091" s="180">
        <f>SUM(C1091:F1091)</f>
      </c>
      <c r="H1091" s="125">
        <v>5000</v>
      </c>
      <c r="I1091" s="125">
        <f>G1091*H1091</f>
      </c>
      <c r="J1091" s="125">
        <f>I1091*0.1</f>
      </c>
      <c r="K1091" s="125">
        <f>SUM(I1091:J1091)</f>
      </c>
      <c r="L1091" s="229"/>
      <c r="M1091" s="87"/>
      <c r="N1091" s="87"/>
      <c r="O1091" s="87"/>
      <c r="P1091" s="87"/>
      <c r="Q1091" s="87"/>
      <c r="R1091" s="87"/>
      <c r="S1091" s="87"/>
      <c r="T1091" s="87"/>
      <c r="U1091" s="175"/>
      <c r="V1091" s="87"/>
      <c r="W1091" s="87"/>
      <c r="X1091" s="87"/>
      <c r="Y1091" s="87"/>
      <c r="Z1091" s="87"/>
      <c r="AA1091" s="87"/>
      <c r="AB1091" s="86"/>
      <c r="AC1091" s="87"/>
    </row>
    <row x14ac:dyDescent="0.25" r="1092" customHeight="1" ht="17.45">
      <c r="A1092" s="235">
        <f>A1091</f>
        <v>25569.375</v>
      </c>
      <c r="B1092" s="179" t="s">
        <v>27</v>
      </c>
      <c r="C1092" s="180"/>
      <c r="D1092" s="180">
        <v>10</v>
      </c>
      <c r="E1092" s="180">
        <v>0</v>
      </c>
      <c r="F1092" s="180"/>
      <c r="G1092" s="180">
        <f>SUM(C1092:F1092)</f>
      </c>
      <c r="H1092" s="125">
        <v>5500</v>
      </c>
      <c r="I1092" s="125">
        <f>G1092*H1092</f>
      </c>
      <c r="J1092" s="125">
        <f>I1092*0.1</f>
      </c>
      <c r="K1092" s="125">
        <f>SUM(I1092:J1092)</f>
      </c>
      <c r="L1092" s="229"/>
      <c r="M1092" s="87"/>
      <c r="N1092" s="87"/>
      <c r="O1092" s="87"/>
      <c r="P1092" s="87"/>
      <c r="Q1092" s="87"/>
      <c r="R1092" s="87"/>
      <c r="S1092" s="87"/>
      <c r="T1092" s="87"/>
      <c r="U1092" s="175"/>
      <c r="V1092" s="87"/>
      <c r="W1092" s="87"/>
      <c r="X1092" s="87"/>
      <c r="Y1092" s="87"/>
      <c r="Z1092" s="87"/>
      <c r="AA1092" s="87"/>
      <c r="AB1092" s="86"/>
      <c r="AC1092" s="87"/>
    </row>
    <row x14ac:dyDescent="0.25" r="1093" customHeight="1" ht="17.45">
      <c r="A1093" s="235">
        <f>A1092</f>
        <v>25569.375</v>
      </c>
      <c r="B1093" s="179" t="s">
        <v>20</v>
      </c>
      <c r="C1093" s="180"/>
      <c r="D1093" s="180">
        <v>61</v>
      </c>
      <c r="E1093" s="180">
        <v>4</v>
      </c>
      <c r="F1093" s="180"/>
      <c r="G1093" s="180">
        <f>SUM(C1093:F1093)</f>
      </c>
      <c r="H1093" s="237">
        <v>5500</v>
      </c>
      <c r="I1093" s="125">
        <f>G1093*H1093</f>
      </c>
      <c r="J1093" s="125">
        <f>I1093*0.1</f>
      </c>
      <c r="K1093" s="125">
        <f>SUM(I1093:J1093)</f>
      </c>
      <c r="L1093" s="229"/>
      <c r="M1093" s="87"/>
      <c r="N1093" s="87"/>
      <c r="O1093" s="87"/>
      <c r="P1093" s="87"/>
      <c r="Q1093" s="87"/>
      <c r="R1093" s="87"/>
      <c r="S1093" s="87"/>
      <c r="T1093" s="87"/>
      <c r="U1093" s="175"/>
      <c r="V1093" s="87"/>
      <c r="W1093" s="87"/>
      <c r="X1093" s="87"/>
      <c r="Y1093" s="87"/>
      <c r="Z1093" s="87"/>
      <c r="AA1093" s="87"/>
      <c r="AB1093" s="86"/>
      <c r="AC1093" s="87"/>
    </row>
    <row x14ac:dyDescent="0.25" r="1094" customHeight="1" ht="17.45">
      <c r="A1094" s="235">
        <f>A1093</f>
        <v>25569.375</v>
      </c>
      <c r="B1094" s="179" t="s">
        <v>31</v>
      </c>
      <c r="C1094" s="180"/>
      <c r="D1094" s="180">
        <v>25</v>
      </c>
      <c r="E1094" s="180"/>
      <c r="F1094" s="180"/>
      <c r="G1094" s="180">
        <f>SUM(C1094:F1094)</f>
      </c>
      <c r="H1094" s="125">
        <v>6000</v>
      </c>
      <c r="I1094" s="125">
        <f>G1094*H1094</f>
      </c>
      <c r="J1094" s="125">
        <f>I1094*0.1</f>
      </c>
      <c r="K1094" s="125">
        <f>SUM(I1094:J1094)</f>
      </c>
      <c r="L1094" s="229"/>
      <c r="M1094" s="87"/>
      <c r="N1094" s="87"/>
      <c r="O1094" s="87"/>
      <c r="P1094" s="87"/>
      <c r="Q1094" s="87"/>
      <c r="R1094" s="87"/>
      <c r="S1094" s="87"/>
      <c r="T1094" s="87"/>
      <c r="U1094" s="175"/>
      <c r="V1094" s="87"/>
      <c r="W1094" s="87"/>
      <c r="X1094" s="87"/>
      <c r="Y1094" s="87"/>
      <c r="Z1094" s="87"/>
      <c r="AA1094" s="87"/>
      <c r="AB1094" s="86"/>
      <c r="AC1094" s="87"/>
    </row>
    <row x14ac:dyDescent="0.25" r="1095" customHeight="1" ht="17.45">
      <c r="A1095" s="235">
        <f>A1094</f>
        <v>25569.375</v>
      </c>
      <c r="B1095" s="179" t="s">
        <v>71</v>
      </c>
      <c r="C1095" s="180"/>
      <c r="D1095" s="180">
        <v>25</v>
      </c>
      <c r="E1095" s="180"/>
      <c r="F1095" s="180"/>
      <c r="G1095" s="180">
        <f>SUM(C1095:F1095)</f>
      </c>
      <c r="H1095" s="125">
        <v>6000</v>
      </c>
      <c r="I1095" s="125">
        <f>G1095*H1095</f>
      </c>
      <c r="J1095" s="125">
        <f>I1095*0.1</f>
      </c>
      <c r="K1095" s="125">
        <f>SUM(I1095:J1095)</f>
      </c>
      <c r="L1095" s="229"/>
      <c r="M1095" s="87"/>
      <c r="N1095" s="87"/>
      <c r="O1095" s="87"/>
      <c r="P1095" s="87"/>
      <c r="Q1095" s="87"/>
      <c r="R1095" s="87"/>
      <c r="S1095" s="87"/>
      <c r="T1095" s="87"/>
      <c r="U1095" s="175"/>
      <c r="V1095" s="87"/>
      <c r="W1095" s="87"/>
      <c r="X1095" s="87"/>
      <c r="Y1095" s="87"/>
      <c r="Z1095" s="87"/>
      <c r="AA1095" s="87"/>
      <c r="AB1095" s="86"/>
      <c r="AC1095" s="87"/>
    </row>
    <row x14ac:dyDescent="0.25" r="1096" customHeight="1" ht="17.45">
      <c r="A1096" s="235">
        <f>A1095</f>
        <v>25569.375</v>
      </c>
      <c r="B1096" s="184" t="s">
        <v>49</v>
      </c>
      <c r="C1096" s="180"/>
      <c r="D1096" s="180">
        <v>13</v>
      </c>
      <c r="E1096" s="180">
        <v>10</v>
      </c>
      <c r="F1096" s="180">
        <v>6</v>
      </c>
      <c r="G1096" s="180">
        <f>SUM(C1096:F1096)</f>
      </c>
      <c r="H1096" s="182">
        <v>6000</v>
      </c>
      <c r="I1096" s="125">
        <f>G1096*H1096</f>
      </c>
      <c r="J1096" s="125">
        <f>I1096*0.1</f>
      </c>
      <c r="K1096" s="125">
        <f>SUM(I1096:J1096)</f>
      </c>
      <c r="L1096" s="229"/>
      <c r="M1096" s="87"/>
      <c r="N1096" s="87"/>
      <c r="O1096" s="87"/>
      <c r="P1096" s="87"/>
      <c r="Q1096" s="87"/>
      <c r="R1096" s="87"/>
      <c r="S1096" s="87"/>
      <c r="T1096" s="87"/>
      <c r="U1096" s="175"/>
      <c r="V1096" s="87"/>
      <c r="W1096" s="87"/>
      <c r="X1096" s="87"/>
      <c r="Y1096" s="87"/>
      <c r="Z1096" s="87"/>
      <c r="AA1096" s="87"/>
      <c r="AB1096" s="86"/>
      <c r="AC1096" s="87"/>
    </row>
    <row x14ac:dyDescent="0.25" r="1097" customHeight="1" ht="17.45">
      <c r="A1097" s="235">
        <f>A1096</f>
        <v>25569.375</v>
      </c>
      <c r="B1097" s="179" t="s">
        <v>9</v>
      </c>
      <c r="C1097" s="180"/>
      <c r="D1097" s="180">
        <v>36</v>
      </c>
      <c r="E1097" s="180">
        <v>30</v>
      </c>
      <c r="F1097" s="180"/>
      <c r="G1097" s="180">
        <f>SUM(C1097:F1097)</f>
      </c>
      <c r="H1097" s="125">
        <v>6000</v>
      </c>
      <c r="I1097" s="125">
        <f>G1097*H1097</f>
      </c>
      <c r="J1097" s="125">
        <f>I1097*0.1</f>
      </c>
      <c r="K1097" s="125">
        <f>SUM(I1097:J1097)</f>
      </c>
      <c r="L1097" s="229"/>
      <c r="M1097" s="87"/>
      <c r="N1097" s="87"/>
      <c r="O1097" s="87"/>
      <c r="P1097" s="87"/>
      <c r="Q1097" s="87"/>
      <c r="R1097" s="87"/>
      <c r="S1097" s="87"/>
      <c r="T1097" s="87"/>
      <c r="U1097" s="175"/>
      <c r="V1097" s="87"/>
      <c r="W1097" s="87"/>
      <c r="X1097" s="87"/>
      <c r="Y1097" s="87"/>
      <c r="Z1097" s="87"/>
      <c r="AA1097" s="87"/>
      <c r="AB1097" s="86"/>
      <c r="AC1097" s="87"/>
    </row>
    <row x14ac:dyDescent="0.25" r="1098" customHeight="1" ht="17.45">
      <c r="A1098" s="235">
        <f>A1097</f>
        <v>25569.375</v>
      </c>
      <c r="B1098" s="179" t="s">
        <v>78</v>
      </c>
      <c r="C1098" s="180"/>
      <c r="D1098" s="180">
        <v>20</v>
      </c>
      <c r="E1098" s="180"/>
      <c r="F1098" s="180"/>
      <c r="G1098" s="180">
        <f>SUM(C1098:F1098)</f>
      </c>
      <c r="H1098" s="125">
        <v>6500</v>
      </c>
      <c r="I1098" s="125">
        <f>G1098*H1098</f>
      </c>
      <c r="J1098" s="125">
        <f>I1098*0.1</f>
      </c>
      <c r="K1098" s="125">
        <f>SUM(I1098:J1098)</f>
      </c>
      <c r="L1098" s="229"/>
      <c r="M1098" s="87"/>
      <c r="N1098" s="87"/>
      <c r="O1098" s="87"/>
      <c r="P1098" s="87"/>
      <c r="Q1098" s="87"/>
      <c r="R1098" s="87"/>
      <c r="S1098" s="87"/>
      <c r="T1098" s="87"/>
      <c r="U1098" s="175"/>
      <c r="V1098" s="87"/>
      <c r="W1098" s="87"/>
      <c r="X1098" s="87"/>
      <c r="Y1098" s="87"/>
      <c r="Z1098" s="87"/>
      <c r="AA1098" s="87"/>
      <c r="AB1098" s="86"/>
      <c r="AC1098" s="87"/>
    </row>
    <row x14ac:dyDescent="0.25" r="1099" customHeight="1" ht="17.45">
      <c r="A1099" s="235">
        <f>A1098</f>
        <v>25569.375</v>
      </c>
      <c r="B1099" s="179" t="s">
        <v>55</v>
      </c>
      <c r="C1099" s="180"/>
      <c r="D1099" s="180">
        <v>10</v>
      </c>
      <c r="E1099" s="180"/>
      <c r="F1099" s="180"/>
      <c r="G1099" s="180">
        <f>SUM(C1099:F1099)</f>
      </c>
      <c r="H1099" s="125">
        <v>6500</v>
      </c>
      <c r="I1099" s="125">
        <f>G1099*H1099</f>
      </c>
      <c r="J1099" s="125">
        <f>I1099*0.1</f>
      </c>
      <c r="K1099" s="125">
        <f>SUM(I1099:J1099)</f>
      </c>
      <c r="L1099" s="229"/>
      <c r="M1099" s="87"/>
      <c r="N1099" s="87"/>
      <c r="O1099" s="87"/>
      <c r="P1099" s="87"/>
      <c r="Q1099" s="87"/>
      <c r="R1099" s="87"/>
      <c r="S1099" s="87"/>
      <c r="T1099" s="87"/>
      <c r="U1099" s="175"/>
      <c r="V1099" s="87"/>
      <c r="W1099" s="87"/>
      <c r="X1099" s="87"/>
      <c r="Y1099" s="87"/>
      <c r="Z1099" s="87"/>
      <c r="AA1099" s="87"/>
      <c r="AB1099" s="86"/>
      <c r="AC1099" s="87"/>
    </row>
    <row x14ac:dyDescent="0.25" r="1100" customHeight="1" ht="17.45">
      <c r="A1100" s="235">
        <f>A1099</f>
        <v>25569.375</v>
      </c>
      <c r="B1100" s="179" t="s">
        <v>80</v>
      </c>
      <c r="C1100" s="180"/>
      <c r="D1100" s="180">
        <v>23</v>
      </c>
      <c r="E1100" s="180"/>
      <c r="F1100" s="180"/>
      <c r="G1100" s="180">
        <f>SUM(C1100:F1100)</f>
      </c>
      <c r="H1100" s="125">
        <v>6000</v>
      </c>
      <c r="I1100" s="125">
        <f>G1100*H1100</f>
      </c>
      <c r="J1100" s="185"/>
      <c r="K1100" s="125">
        <f>SUM(I1100:J1100)</f>
      </c>
      <c r="L1100" s="229"/>
      <c r="M1100" s="87"/>
      <c r="N1100" s="87"/>
      <c r="O1100" s="87"/>
      <c r="P1100" s="87"/>
      <c r="Q1100" s="87"/>
      <c r="R1100" s="87"/>
      <c r="S1100" s="87"/>
      <c r="T1100" s="87"/>
      <c r="U1100" s="175"/>
      <c r="V1100" s="87"/>
      <c r="W1100" s="87"/>
      <c r="X1100" s="87"/>
      <c r="Y1100" s="87"/>
      <c r="Z1100" s="87"/>
      <c r="AA1100" s="87"/>
      <c r="AB1100" s="86"/>
      <c r="AC1100" s="87"/>
    </row>
    <row x14ac:dyDescent="0.25" r="1101" customHeight="1" ht="17.45">
      <c r="A1101" s="235">
        <f>A1100</f>
        <v>25569.375</v>
      </c>
      <c r="B1101" s="179" t="s">
        <v>67</v>
      </c>
      <c r="C1101" s="180"/>
      <c r="D1101" s="180">
        <v>7</v>
      </c>
      <c r="E1101" s="180"/>
      <c r="F1101" s="180"/>
      <c r="G1101" s="180">
        <f>SUM(C1101:F1101)</f>
      </c>
      <c r="H1101" s="182">
        <v>5500</v>
      </c>
      <c r="I1101" s="125">
        <f>G1101*H1101</f>
      </c>
      <c r="J1101" s="125">
        <f>I1101*0.1</f>
      </c>
      <c r="K1101" s="125">
        <f>SUM(I1101:J1101)</f>
      </c>
      <c r="L1101" s="229"/>
      <c r="M1101" s="87"/>
      <c r="N1101" s="87"/>
      <c r="O1101" s="87"/>
      <c r="P1101" s="87"/>
      <c r="Q1101" s="87"/>
      <c r="R1101" s="87"/>
      <c r="S1101" s="87"/>
      <c r="T1101" s="87"/>
      <c r="U1101" s="175"/>
      <c r="V1101" s="87"/>
      <c r="W1101" s="87"/>
      <c r="X1101" s="87"/>
      <c r="Y1101" s="87"/>
      <c r="Z1101" s="87"/>
      <c r="AA1101" s="87"/>
      <c r="AB1101" s="86"/>
      <c r="AC1101" s="87"/>
    </row>
    <row x14ac:dyDescent="0.25" r="1102" customHeight="1" ht="17.45">
      <c r="A1102" s="235">
        <f>A1101</f>
        <v>25569.375</v>
      </c>
      <c r="B1102" s="186" t="s">
        <v>74</v>
      </c>
      <c r="C1102" s="180"/>
      <c r="D1102" s="180">
        <v>27</v>
      </c>
      <c r="E1102" s="180">
        <v>22</v>
      </c>
      <c r="F1102" s="180">
        <v>5</v>
      </c>
      <c r="G1102" s="180">
        <f>SUM(C1102:F1102)</f>
      </c>
      <c r="H1102" s="187">
        <v>5000</v>
      </c>
      <c r="I1102" s="125">
        <f>G1102*H1102</f>
      </c>
      <c r="J1102" s="125">
        <f>I1102*0.1</f>
      </c>
      <c r="K1102" s="125">
        <f>SUM(I1102:J1102)</f>
      </c>
      <c r="L1102" s="229"/>
      <c r="M1102" s="87"/>
      <c r="N1102" s="87"/>
      <c r="O1102" s="87"/>
      <c r="P1102" s="87"/>
      <c r="Q1102" s="87"/>
      <c r="R1102" s="87"/>
      <c r="S1102" s="87"/>
      <c r="T1102" s="87"/>
      <c r="U1102" s="175"/>
      <c r="V1102" s="87"/>
      <c r="W1102" s="87"/>
      <c r="X1102" s="87"/>
      <c r="Y1102" s="87"/>
      <c r="Z1102" s="87"/>
      <c r="AA1102" s="87"/>
      <c r="AB1102" s="86"/>
      <c r="AC1102" s="87"/>
    </row>
    <row x14ac:dyDescent="0.25" r="1103" customHeight="1" ht="17.45">
      <c r="A1103" s="235">
        <f>A1102</f>
        <v>25569.375</v>
      </c>
      <c r="B1103" s="179" t="s">
        <v>11</v>
      </c>
      <c r="C1103" s="180"/>
      <c r="D1103" s="180">
        <v>13</v>
      </c>
      <c r="E1103" s="180">
        <v>7</v>
      </c>
      <c r="F1103" s="180"/>
      <c r="G1103" s="180">
        <f>SUM(C1103:F1103)</f>
      </c>
      <c r="H1103" s="125">
        <v>6000</v>
      </c>
      <c r="I1103" s="125">
        <f>G1103*H1103</f>
      </c>
      <c r="J1103" s="125">
        <f>I1103*0.1</f>
      </c>
      <c r="K1103" s="125">
        <f>SUM(I1103:J1103)</f>
      </c>
      <c r="L1103" s="229"/>
      <c r="M1103" s="87"/>
      <c r="N1103" s="87"/>
      <c r="O1103" s="87"/>
      <c r="P1103" s="87"/>
      <c r="Q1103" s="87"/>
      <c r="R1103" s="87"/>
      <c r="S1103" s="87"/>
      <c r="T1103" s="87"/>
      <c r="U1103" s="175"/>
      <c r="V1103" s="87"/>
      <c r="W1103" s="87"/>
      <c r="X1103" s="87"/>
      <c r="Y1103" s="87"/>
      <c r="Z1103" s="87"/>
      <c r="AA1103" s="87"/>
      <c r="AB1103" s="86"/>
      <c r="AC1103" s="87"/>
    </row>
    <row x14ac:dyDescent="0.25" r="1104" customHeight="1" ht="17.45">
      <c r="A1104" s="235">
        <f>A1103</f>
        <v>25569.375</v>
      </c>
      <c r="B1104" s="179" t="s">
        <v>22</v>
      </c>
      <c r="C1104" s="180"/>
      <c r="D1104" s="180">
        <v>33</v>
      </c>
      <c r="E1104" s="180"/>
      <c r="F1104" s="180"/>
      <c r="G1104" s="180">
        <f>SUM(C1104:F1104)</f>
      </c>
      <c r="H1104" s="182">
        <v>4800</v>
      </c>
      <c r="I1104" s="125">
        <f>G1104*H1104</f>
      </c>
      <c r="J1104" s="125">
        <f>I1104*0.1</f>
      </c>
      <c r="K1104" s="125">
        <f>SUM(I1104:J1104)</f>
      </c>
      <c r="L1104" s="229"/>
      <c r="M1104" s="87"/>
      <c r="N1104" s="87"/>
      <c r="O1104" s="87"/>
      <c r="P1104" s="87"/>
      <c r="Q1104" s="87"/>
      <c r="R1104" s="87"/>
      <c r="S1104" s="87"/>
      <c r="T1104" s="87"/>
      <c r="U1104" s="175"/>
      <c r="V1104" s="87"/>
      <c r="W1104" s="87"/>
      <c r="X1104" s="87"/>
      <c r="Y1104" s="87"/>
      <c r="Z1104" s="87"/>
      <c r="AA1104" s="87"/>
      <c r="AB1104" s="86"/>
      <c r="AC1104" s="87"/>
    </row>
    <row x14ac:dyDescent="0.25" r="1105" customHeight="1" ht="17.45">
      <c r="A1105" s="235">
        <f>A1104</f>
        <v>25569.375</v>
      </c>
      <c r="B1105" s="186" t="s">
        <v>84</v>
      </c>
      <c r="C1105" s="180"/>
      <c r="D1105" s="180">
        <v>16</v>
      </c>
      <c r="E1105" s="180">
        <v>9</v>
      </c>
      <c r="F1105" s="180"/>
      <c r="G1105" s="180">
        <f>SUM(C1105:F1105)</f>
      </c>
      <c r="H1105" s="182">
        <v>4800</v>
      </c>
      <c r="I1105" s="125">
        <f>G1105*H1105</f>
      </c>
      <c r="J1105" s="125">
        <f>I1105*0.1</f>
      </c>
      <c r="K1105" s="125">
        <f>SUM(I1105:J1105)</f>
      </c>
      <c r="L1105" s="229"/>
      <c r="M1105" s="87"/>
      <c r="N1105" s="87"/>
      <c r="O1105" s="87"/>
      <c r="P1105" s="87"/>
      <c r="Q1105" s="87"/>
      <c r="R1105" s="87"/>
      <c r="S1105" s="87"/>
      <c r="T1105" s="87"/>
      <c r="U1105" s="175"/>
      <c r="V1105" s="87"/>
      <c r="W1105" s="87"/>
      <c r="X1105" s="87"/>
      <c r="Y1105" s="87"/>
      <c r="Z1105" s="87"/>
      <c r="AA1105" s="87"/>
      <c r="AB1105" s="86"/>
      <c r="AC1105" s="87"/>
    </row>
    <row x14ac:dyDescent="0.25" r="1106" customHeight="1" ht="17.45">
      <c r="A1106" s="235">
        <f>A1105</f>
        <v>25569.375</v>
      </c>
      <c r="B1106" s="179" t="s">
        <v>17</v>
      </c>
      <c r="C1106" s="180"/>
      <c r="D1106" s="180">
        <v>37</v>
      </c>
      <c r="E1106" s="180">
        <v>12</v>
      </c>
      <c r="F1106" s="180"/>
      <c r="G1106" s="180">
        <f>SUM(C1106:F1106)</f>
      </c>
      <c r="H1106" s="125">
        <v>6000</v>
      </c>
      <c r="I1106" s="125">
        <f>G1106*H1106</f>
      </c>
      <c r="J1106" s="185"/>
      <c r="K1106" s="125">
        <f>SUM(I1106:J1106)</f>
      </c>
      <c r="L1106" s="229"/>
      <c r="M1106" s="87"/>
      <c r="N1106" s="87"/>
      <c r="O1106" s="87"/>
      <c r="P1106" s="87"/>
      <c r="Q1106" s="87"/>
      <c r="R1106" s="87"/>
      <c r="S1106" s="87"/>
      <c r="T1106" s="87"/>
      <c r="U1106" s="175"/>
      <c r="V1106" s="87"/>
      <c r="W1106" s="87"/>
      <c r="X1106" s="87"/>
      <c r="Y1106" s="87"/>
      <c r="Z1106" s="87"/>
      <c r="AA1106" s="87"/>
      <c r="AB1106" s="86"/>
      <c r="AC1106" s="87"/>
    </row>
    <row x14ac:dyDescent="0.25" r="1107" customHeight="1" ht="17.45">
      <c r="A1107" s="235">
        <f>A1106</f>
        <v>25569.375</v>
      </c>
      <c r="B1107" s="179" t="s">
        <v>29</v>
      </c>
      <c r="C1107" s="188" t="s">
        <v>14</v>
      </c>
      <c r="D1107" s="180">
        <v>15</v>
      </c>
      <c r="E1107" s="180">
        <v>14</v>
      </c>
      <c r="F1107" s="180"/>
      <c r="G1107" s="180">
        <f>SUM(C1107:F1107)</f>
      </c>
      <c r="H1107" s="125">
        <v>5500</v>
      </c>
      <c r="I1107" s="125">
        <f>G1107*H1107</f>
      </c>
      <c r="J1107" s="125">
        <f>I1107*0.1</f>
      </c>
      <c r="K1107" s="125">
        <f>SUM(I1107:J1107)</f>
      </c>
      <c r="L1107" s="229"/>
      <c r="M1107" s="87"/>
      <c r="N1107" s="87"/>
      <c r="O1107" s="87"/>
      <c r="P1107" s="87"/>
      <c r="Q1107" s="87"/>
      <c r="R1107" s="87"/>
      <c r="S1107" s="87"/>
      <c r="T1107" s="87"/>
      <c r="U1107" s="175"/>
      <c r="V1107" s="87"/>
      <c r="W1107" s="87"/>
      <c r="X1107" s="87"/>
      <c r="Y1107" s="87"/>
      <c r="Z1107" s="87"/>
      <c r="AA1107" s="87"/>
      <c r="AB1107" s="86"/>
      <c r="AC1107" s="87"/>
    </row>
    <row x14ac:dyDescent="0.25" r="1108" customHeight="1" ht="17.45">
      <c r="A1108" s="235">
        <f>A1107</f>
        <v>25569.375</v>
      </c>
      <c r="B1108" s="179" t="s">
        <v>15</v>
      </c>
      <c r="C1108" s="180"/>
      <c r="D1108" s="180">
        <v>20</v>
      </c>
      <c r="E1108" s="180">
        <v>5</v>
      </c>
      <c r="F1108" s="180"/>
      <c r="G1108" s="180">
        <f>SUM(C1108:F1108)</f>
      </c>
      <c r="H1108" s="182">
        <v>4800</v>
      </c>
      <c r="I1108" s="125">
        <f>G1108*H1108</f>
      </c>
      <c r="J1108" s="125">
        <f>I1108*0.1</f>
      </c>
      <c r="K1108" s="125">
        <f>SUM(I1108:J1108)</f>
      </c>
      <c r="L1108" s="229"/>
      <c r="M1108" s="87"/>
      <c r="N1108" s="87"/>
      <c r="O1108" s="87"/>
      <c r="P1108" s="87"/>
      <c r="Q1108" s="87"/>
      <c r="R1108" s="87"/>
      <c r="S1108" s="87"/>
      <c r="T1108" s="87"/>
      <c r="U1108" s="175"/>
      <c r="V1108" s="87"/>
      <c r="W1108" s="87"/>
      <c r="X1108" s="87"/>
      <c r="Y1108" s="87"/>
      <c r="Z1108" s="87"/>
      <c r="AA1108" s="87"/>
      <c r="AB1108" s="86"/>
      <c r="AC1108" s="87"/>
    </row>
    <row x14ac:dyDescent="0.25" r="1109" customHeight="1" ht="17.45">
      <c r="A1109" s="235">
        <f>A1108</f>
        <v>25569.375</v>
      </c>
      <c r="B1109" s="179" t="s">
        <v>21</v>
      </c>
      <c r="C1109" s="188" t="s">
        <v>14</v>
      </c>
      <c r="D1109" s="180">
        <v>13</v>
      </c>
      <c r="E1109" s="180"/>
      <c r="F1109" s="180"/>
      <c r="G1109" s="180">
        <f>SUM(C1109:F1109)</f>
      </c>
      <c r="H1109" s="237">
        <v>5500</v>
      </c>
      <c r="I1109" s="125">
        <f>G1109*H1109</f>
      </c>
      <c r="J1109" s="125">
        <f>I1109*0.1</f>
      </c>
      <c r="K1109" s="125">
        <f>SUM(I1109:J1109)</f>
      </c>
      <c r="L1109" s="229"/>
      <c r="M1109" s="87"/>
      <c r="N1109" s="87"/>
      <c r="O1109" s="87"/>
      <c r="P1109" s="87"/>
      <c r="Q1109" s="87"/>
      <c r="R1109" s="87"/>
      <c r="S1109" s="87"/>
      <c r="T1109" s="87"/>
      <c r="U1109" s="175"/>
      <c r="V1109" s="87"/>
      <c r="W1109" s="87"/>
      <c r="X1109" s="87"/>
      <c r="Y1109" s="87"/>
      <c r="Z1109" s="87"/>
      <c r="AA1109" s="87"/>
      <c r="AB1109" s="86"/>
      <c r="AC1109" s="87"/>
    </row>
    <row x14ac:dyDescent="0.25" r="1110" customHeight="1" ht="17.45">
      <c r="A1110" s="235">
        <f>A1109</f>
        <v>25569.375</v>
      </c>
      <c r="B1110" s="179" t="s">
        <v>52</v>
      </c>
      <c r="C1110" s="180"/>
      <c r="D1110" s="180">
        <v>14</v>
      </c>
      <c r="E1110" s="180">
        <v>7</v>
      </c>
      <c r="F1110" s="180"/>
      <c r="G1110" s="180">
        <f>SUM(C1110:F1110)</f>
      </c>
      <c r="H1110" s="237">
        <v>5500</v>
      </c>
      <c r="I1110" s="125">
        <f>G1110*H1110</f>
      </c>
      <c r="J1110" s="125">
        <f>I1110*0.1</f>
      </c>
      <c r="K1110" s="125">
        <f>SUM(I1110:J1110)</f>
      </c>
      <c r="L1110" s="229"/>
      <c r="M1110" s="87"/>
      <c r="N1110" s="87"/>
      <c r="O1110" s="87"/>
      <c r="P1110" s="87"/>
      <c r="Q1110" s="87"/>
      <c r="R1110" s="87"/>
      <c r="S1110" s="87"/>
      <c r="T1110" s="87"/>
      <c r="U1110" s="175"/>
      <c r="V1110" s="87"/>
      <c r="W1110" s="87"/>
      <c r="X1110" s="87"/>
      <c r="Y1110" s="87"/>
      <c r="Z1110" s="87"/>
      <c r="AA1110" s="87"/>
      <c r="AB1110" s="86"/>
      <c r="AC1110" s="87"/>
    </row>
    <row x14ac:dyDescent="0.25" r="1111" customHeight="1" ht="17.45">
      <c r="A1111" s="235">
        <f>A1110</f>
        <v>25569.375</v>
      </c>
      <c r="B1111" s="186" t="s">
        <v>61</v>
      </c>
      <c r="C1111" s="180"/>
      <c r="D1111" s="180">
        <v>8</v>
      </c>
      <c r="E1111" s="180"/>
      <c r="F1111" s="180"/>
      <c r="G1111" s="180">
        <f>SUM(C1111:F1111)</f>
      </c>
      <c r="H1111" s="237">
        <v>5500</v>
      </c>
      <c r="I1111" s="125">
        <f>G1111*H1111</f>
      </c>
      <c r="J1111" s="125">
        <f>I1111*0.1</f>
      </c>
      <c r="K1111" s="125">
        <f>SUM(I1111:J1111)</f>
      </c>
      <c r="L1111" s="229"/>
      <c r="M1111" s="87"/>
      <c r="N1111" s="87"/>
      <c r="O1111" s="87"/>
      <c r="P1111" s="87"/>
      <c r="Q1111" s="87"/>
      <c r="R1111" s="87"/>
      <c r="S1111" s="87"/>
      <c r="T1111" s="87"/>
      <c r="U1111" s="175"/>
      <c r="V1111" s="87"/>
      <c r="W1111" s="87"/>
      <c r="X1111" s="87"/>
      <c r="Y1111" s="87"/>
      <c r="Z1111" s="87"/>
      <c r="AA1111" s="87"/>
      <c r="AB1111" s="86"/>
      <c r="AC1111" s="87"/>
    </row>
    <row x14ac:dyDescent="0.25" r="1112" customHeight="1" ht="17.45">
      <c r="A1112" s="235">
        <f>A1111</f>
        <v>25569.375</v>
      </c>
      <c r="B1112" s="179" t="s">
        <v>33</v>
      </c>
      <c r="C1112" s="180"/>
      <c r="D1112" s="180">
        <v>12</v>
      </c>
      <c r="E1112" s="180"/>
      <c r="F1112" s="180"/>
      <c r="G1112" s="180">
        <f>SUM(C1112:F1112)</f>
      </c>
      <c r="H1112" s="182">
        <v>5500</v>
      </c>
      <c r="I1112" s="125">
        <f>G1112*H1112</f>
      </c>
      <c r="J1112" s="125">
        <f>I1112*0.1</f>
      </c>
      <c r="K1112" s="125">
        <f>SUM(I1112:J1112)</f>
      </c>
      <c r="L1112" s="229"/>
      <c r="M1112" s="87"/>
      <c r="N1112" s="87"/>
      <c r="O1112" s="87"/>
      <c r="P1112" s="87"/>
      <c r="Q1112" s="87"/>
      <c r="R1112" s="87"/>
      <c r="S1112" s="87"/>
      <c r="T1112" s="87"/>
      <c r="U1112" s="175"/>
      <c r="V1112" s="87"/>
      <c r="W1112" s="87"/>
      <c r="X1112" s="87"/>
      <c r="Y1112" s="87"/>
      <c r="Z1112" s="87"/>
      <c r="AA1112" s="87"/>
      <c r="AB1112" s="86"/>
      <c r="AC1112" s="87"/>
    </row>
    <row x14ac:dyDescent="0.25" r="1113" customHeight="1" ht="17.45">
      <c r="A1113" s="235">
        <f>A1112</f>
        <v>25569.375</v>
      </c>
      <c r="B1113" s="179" t="s">
        <v>30</v>
      </c>
      <c r="C1113" s="180"/>
      <c r="D1113" s="180">
        <v>18</v>
      </c>
      <c r="E1113" s="180"/>
      <c r="F1113" s="180"/>
      <c r="G1113" s="180">
        <f>SUM(C1113:F1113)</f>
      </c>
      <c r="H1113" s="125">
        <v>6000</v>
      </c>
      <c r="I1113" s="125">
        <f>G1113*H1113</f>
      </c>
      <c r="J1113" s="125">
        <f>I1113*0.1</f>
      </c>
      <c r="K1113" s="125">
        <f>SUM(I1113:J1113)</f>
      </c>
      <c r="L1113" s="229"/>
      <c r="M1113" s="87"/>
      <c r="N1113" s="87"/>
      <c r="O1113" s="87"/>
      <c r="P1113" s="87"/>
      <c r="Q1113" s="87"/>
      <c r="R1113" s="87"/>
      <c r="S1113" s="87"/>
      <c r="T1113" s="87"/>
      <c r="U1113" s="175"/>
      <c r="V1113" s="87"/>
      <c r="W1113" s="87"/>
      <c r="X1113" s="87"/>
      <c r="Y1113" s="87"/>
      <c r="Z1113" s="87"/>
      <c r="AA1113" s="87"/>
      <c r="AB1113" s="86"/>
      <c r="AC1113" s="87"/>
    </row>
    <row x14ac:dyDescent="0.25" r="1114" customHeight="1" ht="17.45">
      <c r="A1114" s="235">
        <f>A1113</f>
        <v>25569.375</v>
      </c>
      <c r="B1114" s="179" t="s">
        <v>28</v>
      </c>
      <c r="C1114" s="188" t="s">
        <v>14</v>
      </c>
      <c r="D1114" s="180">
        <v>20</v>
      </c>
      <c r="E1114" s="180"/>
      <c r="F1114" s="180"/>
      <c r="G1114" s="180">
        <f>SUM(C1114:F1114)</f>
      </c>
      <c r="H1114" s="237">
        <v>5500</v>
      </c>
      <c r="I1114" s="125">
        <f>G1114*H1114</f>
      </c>
      <c r="J1114" s="125">
        <f>I1114*0.1</f>
      </c>
      <c r="K1114" s="125">
        <f>SUM(I1114:J1114)</f>
      </c>
      <c r="L1114" s="229"/>
      <c r="M1114" s="87"/>
      <c r="N1114" s="87"/>
      <c r="O1114" s="87"/>
      <c r="P1114" s="87"/>
      <c r="Q1114" s="87"/>
      <c r="R1114" s="87"/>
      <c r="S1114" s="87"/>
      <c r="T1114" s="87"/>
      <c r="U1114" s="175"/>
      <c r="V1114" s="87"/>
      <c r="W1114" s="87"/>
      <c r="X1114" s="87"/>
      <c r="Y1114" s="87"/>
      <c r="Z1114" s="87"/>
      <c r="AA1114" s="87"/>
      <c r="AB1114" s="86"/>
      <c r="AC1114" s="87"/>
    </row>
    <row x14ac:dyDescent="0.25" r="1115" customHeight="1" ht="17.45">
      <c r="A1115" s="235">
        <f>A1114</f>
        <v>25569.375</v>
      </c>
      <c r="B1115" s="179" t="s">
        <v>12</v>
      </c>
      <c r="C1115" s="180"/>
      <c r="D1115" s="180">
        <v>17</v>
      </c>
      <c r="E1115" s="180">
        <v>6</v>
      </c>
      <c r="F1115" s="180"/>
      <c r="G1115" s="180">
        <f>SUM(C1115:F1115)</f>
      </c>
      <c r="H1115" s="125">
        <v>6000</v>
      </c>
      <c r="I1115" s="125">
        <f>G1115*H1115</f>
      </c>
      <c r="J1115" s="125">
        <f>I1115*0.1</f>
      </c>
      <c r="K1115" s="125">
        <f>SUM(I1115:J1115)</f>
      </c>
      <c r="L1115" s="229"/>
      <c r="M1115" s="87"/>
      <c r="N1115" s="87"/>
      <c r="O1115" s="87"/>
      <c r="P1115" s="87"/>
      <c r="Q1115" s="87"/>
      <c r="R1115" s="87"/>
      <c r="S1115" s="87"/>
      <c r="T1115" s="87"/>
      <c r="U1115" s="175"/>
      <c r="V1115" s="87"/>
      <c r="W1115" s="87"/>
      <c r="X1115" s="87"/>
      <c r="Y1115" s="87"/>
      <c r="Z1115" s="87"/>
      <c r="AA1115" s="87"/>
      <c r="AB1115" s="86"/>
      <c r="AC1115" s="87"/>
    </row>
    <row x14ac:dyDescent="0.25" r="1116" customHeight="1" ht="17.45">
      <c r="A1116" s="235">
        <f>A1115</f>
        <v>25569.375</v>
      </c>
      <c r="B1116" s="179" t="s">
        <v>100</v>
      </c>
      <c r="C1116" s="180"/>
      <c r="D1116" s="180">
        <v>5</v>
      </c>
      <c r="E1116" s="180"/>
      <c r="F1116" s="180"/>
      <c r="G1116" s="180">
        <f>SUM(C1116:F1116)</f>
      </c>
      <c r="H1116" s="182">
        <v>5500</v>
      </c>
      <c r="I1116" s="125">
        <f>G1116*H1116</f>
      </c>
      <c r="J1116" s="125">
        <f>I1116*0.1</f>
      </c>
      <c r="K1116" s="125">
        <f>SUM(I1116:J1116)</f>
      </c>
      <c r="L1116" s="229"/>
      <c r="M1116" s="87"/>
      <c r="N1116" s="87"/>
      <c r="O1116" s="87"/>
      <c r="P1116" s="87"/>
      <c r="Q1116" s="87"/>
      <c r="R1116" s="87"/>
      <c r="S1116" s="87"/>
      <c r="T1116" s="87"/>
      <c r="U1116" s="175"/>
      <c r="V1116" s="87"/>
      <c r="W1116" s="87"/>
      <c r="X1116" s="87"/>
      <c r="Y1116" s="87"/>
      <c r="Z1116" s="87"/>
      <c r="AA1116" s="87"/>
      <c r="AB1116" s="86"/>
      <c r="AC1116" s="87"/>
    </row>
    <row x14ac:dyDescent="0.25" r="1117" customHeight="1" ht="17.45">
      <c r="A1117" s="235">
        <f>A1116</f>
        <v>25569.375</v>
      </c>
      <c r="B1117" s="186" t="s">
        <v>37</v>
      </c>
      <c r="C1117" s="180"/>
      <c r="D1117" s="180">
        <v>5</v>
      </c>
      <c r="E1117" s="180"/>
      <c r="F1117" s="180"/>
      <c r="G1117" s="180">
        <f>SUM(C1117:F1117)</f>
      </c>
      <c r="H1117" s="125">
        <v>6500</v>
      </c>
      <c r="I1117" s="125">
        <f>G1117*H1117</f>
      </c>
      <c r="J1117" s="125">
        <f>I1117*0.1</f>
      </c>
      <c r="K1117" s="125">
        <f>SUM(I1117:J1117)</f>
      </c>
      <c r="L1117" s="229"/>
      <c r="M1117" s="87"/>
      <c r="N1117" s="87"/>
      <c r="O1117" s="87"/>
      <c r="P1117" s="87"/>
      <c r="Q1117" s="87"/>
      <c r="R1117" s="87"/>
      <c r="S1117" s="87"/>
      <c r="T1117" s="87"/>
      <c r="U1117" s="175"/>
      <c r="V1117" s="87"/>
      <c r="W1117" s="87"/>
      <c r="X1117" s="87"/>
      <c r="Y1117" s="87"/>
      <c r="Z1117" s="87"/>
      <c r="AA1117" s="87"/>
      <c r="AB1117" s="86"/>
      <c r="AC1117" s="87"/>
    </row>
    <row x14ac:dyDescent="0.25" r="1118" customHeight="1" ht="17.45">
      <c r="A1118" s="235">
        <f>A1117</f>
        <v>25569.375</v>
      </c>
      <c r="B1118" s="186" t="s">
        <v>64</v>
      </c>
      <c r="C1118" s="180"/>
      <c r="D1118" s="180">
        <v>60</v>
      </c>
      <c r="E1118" s="180">
        <v>21</v>
      </c>
      <c r="F1118" s="180"/>
      <c r="G1118" s="180">
        <f>SUM(C1118:F1118)</f>
      </c>
      <c r="H1118" s="182">
        <v>5500</v>
      </c>
      <c r="I1118" s="125">
        <f>G1118*H1118</f>
      </c>
      <c r="J1118" s="125">
        <f>I1118*0.1</f>
      </c>
      <c r="K1118" s="125">
        <f>SUM(I1118:J1118)</f>
      </c>
      <c r="L1118" s="229"/>
      <c r="M1118" s="87"/>
      <c r="N1118" s="87"/>
      <c r="O1118" s="87"/>
      <c r="P1118" s="87"/>
      <c r="Q1118" s="87"/>
      <c r="R1118" s="87"/>
      <c r="S1118" s="87"/>
      <c r="T1118" s="87"/>
      <c r="U1118" s="175"/>
      <c r="V1118" s="87"/>
      <c r="W1118" s="87"/>
      <c r="X1118" s="87"/>
      <c r="Y1118" s="87"/>
      <c r="Z1118" s="87"/>
      <c r="AA1118" s="87"/>
      <c r="AB1118" s="86"/>
      <c r="AC1118" s="87"/>
    </row>
    <row x14ac:dyDescent="0.25" r="1119" customHeight="1" ht="17.45">
      <c r="A1119" s="235">
        <f>A1118</f>
        <v>25569.375</v>
      </c>
      <c r="B1119" s="179" t="s">
        <v>25</v>
      </c>
      <c r="C1119" s="180"/>
      <c r="D1119" s="180">
        <v>20</v>
      </c>
      <c r="E1119" s="180"/>
      <c r="F1119" s="180"/>
      <c r="G1119" s="180">
        <f>SUM(C1119:F1119)</f>
      </c>
      <c r="H1119" s="125">
        <v>6000</v>
      </c>
      <c r="I1119" s="125">
        <f>G1119*H1119</f>
      </c>
      <c r="J1119" s="125">
        <f>I1119*0.1</f>
      </c>
      <c r="K1119" s="125">
        <f>SUM(I1119:J1119)</f>
      </c>
      <c r="L1119" s="229"/>
      <c r="M1119" s="87"/>
      <c r="N1119" s="87"/>
      <c r="O1119" s="87"/>
      <c r="P1119" s="87"/>
      <c r="Q1119" s="87"/>
      <c r="R1119" s="87"/>
      <c r="S1119" s="87"/>
      <c r="T1119" s="87"/>
      <c r="U1119" s="175"/>
      <c r="V1119" s="87"/>
      <c r="W1119" s="87"/>
      <c r="X1119" s="87"/>
      <c r="Y1119" s="87"/>
      <c r="Z1119" s="87"/>
      <c r="AA1119" s="87"/>
      <c r="AB1119" s="86"/>
      <c r="AC1119" s="87"/>
    </row>
    <row x14ac:dyDescent="0.25" r="1120" customHeight="1" ht="17.45">
      <c r="A1120" s="235">
        <f>A1119</f>
        <v>25569.375</v>
      </c>
      <c r="B1120" s="186" t="s">
        <v>76</v>
      </c>
      <c r="C1120" s="188" t="s">
        <v>14</v>
      </c>
      <c r="D1120" s="180">
        <v>24</v>
      </c>
      <c r="E1120" s="180">
        <v>12</v>
      </c>
      <c r="F1120" s="180">
        <v>5</v>
      </c>
      <c r="G1120" s="180">
        <f>SUM(C1120:F1120)</f>
      </c>
      <c r="H1120" s="125">
        <v>6000</v>
      </c>
      <c r="I1120" s="125">
        <f>G1120*H1120</f>
      </c>
      <c r="J1120" s="125">
        <f>I1120*0.1</f>
      </c>
      <c r="K1120" s="125">
        <f>SUM(I1120:J1120)</f>
      </c>
      <c r="L1120" s="229"/>
      <c r="M1120" s="87"/>
      <c r="N1120" s="87"/>
      <c r="O1120" s="87"/>
      <c r="P1120" s="87"/>
      <c r="Q1120" s="87"/>
      <c r="R1120" s="87"/>
      <c r="S1120" s="87"/>
      <c r="T1120" s="87"/>
      <c r="U1120" s="175"/>
      <c r="V1120" s="87"/>
      <c r="W1120" s="87"/>
      <c r="X1120" s="87"/>
      <c r="Y1120" s="87"/>
      <c r="Z1120" s="87"/>
      <c r="AA1120" s="87"/>
      <c r="AB1120" s="86"/>
      <c r="AC1120" s="87"/>
    </row>
    <row x14ac:dyDescent="0.25" r="1121" customHeight="1" ht="17.45">
      <c r="A1121" s="235">
        <f>A1120</f>
        <v>25569.375</v>
      </c>
      <c r="B1121" s="186" t="s">
        <v>149</v>
      </c>
      <c r="C1121" s="180"/>
      <c r="D1121" s="181">
        <v>84</v>
      </c>
      <c r="E1121" s="180">
        <v>36</v>
      </c>
      <c r="F1121" s="180">
        <v>4</v>
      </c>
      <c r="G1121" s="180">
        <f>SUM(C1121:F1121)</f>
      </c>
      <c r="H1121" s="125">
        <v>6000</v>
      </c>
      <c r="I1121" s="125">
        <f>G1121*H1121</f>
      </c>
      <c r="J1121" s="125">
        <f>I1121*0.1</f>
      </c>
      <c r="K1121" s="125">
        <f>SUM(I1121:J1121)</f>
      </c>
      <c r="L1121" s="229"/>
      <c r="M1121" s="87"/>
      <c r="N1121" s="87"/>
      <c r="O1121" s="87"/>
      <c r="P1121" s="87"/>
      <c r="Q1121" s="87"/>
      <c r="R1121" s="87"/>
      <c r="S1121" s="87"/>
      <c r="T1121" s="87"/>
      <c r="U1121" s="175"/>
      <c r="V1121" s="87"/>
      <c r="W1121" s="87"/>
      <c r="X1121" s="87"/>
      <c r="Y1121" s="87"/>
      <c r="Z1121" s="87"/>
      <c r="AA1121" s="87"/>
      <c r="AB1121" s="86"/>
      <c r="AC1121" s="87"/>
    </row>
    <row x14ac:dyDescent="0.25" r="1122" customHeight="1" ht="17.45">
      <c r="A1122" s="235">
        <f>A1121</f>
        <v>25569.375</v>
      </c>
      <c r="B1122" s="186" t="s">
        <v>43</v>
      </c>
      <c r="C1122" s="180"/>
      <c r="D1122" s="180">
        <v>33</v>
      </c>
      <c r="E1122" s="180">
        <v>9</v>
      </c>
      <c r="F1122" s="180"/>
      <c r="G1122" s="180">
        <f>SUM(C1122:F1122)</f>
      </c>
      <c r="H1122" s="125">
        <v>6000</v>
      </c>
      <c r="I1122" s="125">
        <f>G1122*H1122</f>
      </c>
      <c r="J1122" s="125">
        <f>I1122*0.1</f>
      </c>
      <c r="K1122" s="125">
        <f>SUM(I1122:J1122)</f>
      </c>
      <c r="L1122" s="229"/>
      <c r="M1122" s="87"/>
      <c r="N1122" s="87"/>
      <c r="O1122" s="87"/>
      <c r="P1122" s="87"/>
      <c r="Q1122" s="87"/>
      <c r="R1122" s="87"/>
      <c r="S1122" s="87"/>
      <c r="T1122" s="87"/>
      <c r="U1122" s="175"/>
      <c r="V1122" s="87"/>
      <c r="W1122" s="87"/>
      <c r="X1122" s="87"/>
      <c r="Y1122" s="87"/>
      <c r="Z1122" s="87"/>
      <c r="AA1122" s="87"/>
      <c r="AB1122" s="86"/>
      <c r="AC1122" s="87"/>
    </row>
    <row x14ac:dyDescent="0.25" r="1123" customHeight="1" ht="17.45">
      <c r="A1123" s="235">
        <f>A1122</f>
        <v>25569.375</v>
      </c>
      <c r="B1123" s="186" t="s">
        <v>18</v>
      </c>
      <c r="C1123" s="180"/>
      <c r="D1123" s="180">
        <v>9</v>
      </c>
      <c r="E1123" s="180">
        <v>7</v>
      </c>
      <c r="F1123" s="180">
        <v>6</v>
      </c>
      <c r="G1123" s="180">
        <f>SUM(C1123:F1123)</f>
      </c>
      <c r="H1123" s="125">
        <v>6000</v>
      </c>
      <c r="I1123" s="125">
        <f>G1123*H1123</f>
      </c>
      <c r="J1123" s="125">
        <f>I1123*0.1</f>
      </c>
      <c r="K1123" s="125">
        <f>SUM(I1123:J1123)</f>
      </c>
      <c r="L1123" s="229"/>
      <c r="M1123" s="87"/>
      <c r="N1123" s="87"/>
      <c r="O1123" s="87"/>
      <c r="P1123" s="87"/>
      <c r="Q1123" s="87"/>
      <c r="R1123" s="87"/>
      <c r="S1123" s="87"/>
      <c r="T1123" s="87"/>
      <c r="U1123" s="175"/>
      <c r="V1123" s="87"/>
      <c r="W1123" s="87"/>
      <c r="X1123" s="87"/>
      <c r="Y1123" s="87"/>
      <c r="Z1123" s="87"/>
      <c r="AA1123" s="87"/>
      <c r="AB1123" s="86"/>
      <c r="AC1123" s="87"/>
    </row>
    <row x14ac:dyDescent="0.25" r="1124" customHeight="1" ht="17.45">
      <c r="A1124" s="235">
        <f>A1123</f>
        <v>25569.375</v>
      </c>
      <c r="B1124" s="186" t="s">
        <v>82</v>
      </c>
      <c r="C1124" s="188" t="s">
        <v>14</v>
      </c>
      <c r="D1124" s="180">
        <v>25</v>
      </c>
      <c r="E1124" s="180">
        <v>9</v>
      </c>
      <c r="F1124" s="180">
        <v>7</v>
      </c>
      <c r="G1124" s="180">
        <f>SUM(C1124:F1124)</f>
      </c>
      <c r="H1124" s="125">
        <v>5000</v>
      </c>
      <c r="I1124" s="125">
        <f>G1124*H1124</f>
      </c>
      <c r="J1124" s="125">
        <f>I1124*0.1</f>
      </c>
      <c r="K1124" s="125">
        <f>SUM(I1124:J1124)</f>
      </c>
      <c r="L1124" s="229"/>
      <c r="M1124" s="87"/>
      <c r="N1124" s="87"/>
      <c r="O1124" s="87"/>
      <c r="P1124" s="87"/>
      <c r="Q1124" s="87"/>
      <c r="R1124" s="87"/>
      <c r="S1124" s="87"/>
      <c r="T1124" s="87"/>
      <c r="U1124" s="175"/>
      <c r="V1124" s="87"/>
      <c r="W1124" s="87"/>
      <c r="X1124" s="87"/>
      <c r="Y1124" s="87"/>
      <c r="Z1124" s="87"/>
      <c r="AA1124" s="87"/>
      <c r="AB1124" s="86"/>
      <c r="AC1124" s="87"/>
    </row>
    <row x14ac:dyDescent="0.25" r="1125" customHeight="1" ht="17.45">
      <c r="A1125" s="235">
        <f>A1124</f>
        <v>25569.375</v>
      </c>
      <c r="B1125" s="186" t="s">
        <v>151</v>
      </c>
      <c r="C1125" s="180"/>
      <c r="D1125" s="180">
        <v>12</v>
      </c>
      <c r="E1125" s="180"/>
      <c r="F1125" s="180"/>
      <c r="G1125" s="180">
        <f>SUM(C1125:F1125)</f>
      </c>
      <c r="H1125" s="125">
        <v>5000</v>
      </c>
      <c r="I1125" s="125">
        <f>G1125*H1125</f>
      </c>
      <c r="J1125" s="125">
        <f>I1125*0.1</f>
      </c>
      <c r="K1125" s="125">
        <f>SUM(I1125:J1125)</f>
      </c>
      <c r="L1125" s="229"/>
      <c r="M1125" s="87"/>
      <c r="N1125" s="87"/>
      <c r="O1125" s="87"/>
      <c r="P1125" s="87"/>
      <c r="Q1125" s="87"/>
      <c r="R1125" s="87"/>
      <c r="S1125" s="87"/>
      <c r="T1125" s="87"/>
      <c r="U1125" s="175"/>
      <c r="V1125" s="87"/>
      <c r="W1125" s="87"/>
      <c r="X1125" s="87"/>
      <c r="Y1125" s="87"/>
      <c r="Z1125" s="87"/>
      <c r="AA1125" s="87"/>
      <c r="AB1125" s="86"/>
      <c r="AC1125" s="87"/>
    </row>
    <row x14ac:dyDescent="0.25" r="1126" customHeight="1" ht="17.45">
      <c r="A1126" s="235">
        <f>A1122</f>
        <v>25569.375</v>
      </c>
      <c r="B1126" s="186" t="s">
        <v>105</v>
      </c>
      <c r="C1126" s="180"/>
      <c r="D1126" s="181">
        <v>46</v>
      </c>
      <c r="E1126" s="180"/>
      <c r="F1126" s="180"/>
      <c r="G1126" s="180">
        <f>SUM(C1126:F1126)</f>
      </c>
      <c r="H1126" s="125">
        <v>6900</v>
      </c>
      <c r="I1126" s="125">
        <f>G1126*H1126</f>
      </c>
      <c r="J1126" s="125"/>
      <c r="K1126" s="125">
        <f>SUM(I1126:J1126)</f>
      </c>
      <c r="L1126" s="229"/>
      <c r="M1126" s="87"/>
      <c r="N1126" s="87"/>
      <c r="O1126" s="87"/>
      <c r="P1126" s="87"/>
      <c r="Q1126" s="87"/>
      <c r="R1126" s="87"/>
      <c r="S1126" s="87"/>
      <c r="T1126" s="87"/>
      <c r="U1126" s="175"/>
      <c r="V1126" s="87"/>
      <c r="W1126" s="87"/>
      <c r="X1126" s="87"/>
      <c r="Y1126" s="87"/>
      <c r="Z1126" s="87"/>
      <c r="AA1126" s="87"/>
      <c r="AB1126" s="86"/>
      <c r="AC1126" s="87"/>
    </row>
    <row x14ac:dyDescent="0.25" r="1127" customHeight="1" ht="17.45">
      <c r="A1127" s="235">
        <f>A1122</f>
        <v>25569.375</v>
      </c>
      <c r="B1127" s="186" t="s">
        <v>23</v>
      </c>
      <c r="C1127" s="180"/>
      <c r="D1127" s="180">
        <v>13</v>
      </c>
      <c r="E1127" s="180"/>
      <c r="F1127" s="180"/>
      <c r="G1127" s="180">
        <f>SUM(C1127:F1127)</f>
      </c>
      <c r="H1127" s="125">
        <v>6000</v>
      </c>
      <c r="I1127" s="125">
        <f>G1127*H1127</f>
      </c>
      <c r="J1127" s="125">
        <f>I1127*0.1</f>
      </c>
      <c r="K1127" s="125">
        <f>SUM(I1127:J1127)</f>
      </c>
      <c r="L1127" s="229"/>
      <c r="M1127" s="87"/>
      <c r="N1127" s="87"/>
      <c r="O1127" s="87"/>
      <c r="P1127" s="87"/>
      <c r="Q1127" s="87"/>
      <c r="R1127" s="87"/>
      <c r="S1127" s="87"/>
      <c r="T1127" s="87"/>
      <c r="U1127" s="175"/>
      <c r="V1127" s="87"/>
      <c r="W1127" s="87"/>
      <c r="X1127" s="87"/>
      <c r="Y1127" s="87"/>
      <c r="Z1127" s="87"/>
      <c r="AA1127" s="87"/>
      <c r="AB1127" s="86"/>
      <c r="AC1127" s="87"/>
    </row>
    <row x14ac:dyDescent="0.25" r="1128" customHeight="1" ht="17.45">
      <c r="A1128" s="235">
        <f>A1127</f>
        <v>25569.375</v>
      </c>
      <c r="B1128" s="186" t="s">
        <v>40</v>
      </c>
      <c r="C1128" s="180"/>
      <c r="D1128" s="180">
        <v>15</v>
      </c>
      <c r="E1128" s="180"/>
      <c r="F1128" s="180"/>
      <c r="G1128" s="180">
        <f>SUM(C1128:F1128)</f>
      </c>
      <c r="H1128" s="125">
        <v>6500</v>
      </c>
      <c r="I1128" s="125">
        <f>G1128*H1128</f>
      </c>
      <c r="J1128" s="125">
        <f>I1128*0.1</f>
      </c>
      <c r="K1128" s="125">
        <f>SUM(I1128:J1128)</f>
      </c>
      <c r="L1128" s="229"/>
      <c r="M1128" s="87"/>
      <c r="N1128" s="87"/>
      <c r="O1128" s="87"/>
      <c r="P1128" s="87"/>
      <c r="Q1128" s="87"/>
      <c r="R1128" s="87"/>
      <c r="S1128" s="87"/>
      <c r="T1128" s="87"/>
      <c r="U1128" s="175"/>
      <c r="V1128" s="87"/>
      <c r="W1128" s="87"/>
      <c r="X1128" s="87"/>
      <c r="Y1128" s="87"/>
      <c r="Z1128" s="87"/>
      <c r="AA1128" s="87"/>
      <c r="AB1128" s="86"/>
      <c r="AC1128" s="87"/>
    </row>
    <row x14ac:dyDescent="0.25" r="1129" customHeight="1" ht="17.45">
      <c r="A1129" s="235">
        <f>A1125</f>
        <v>25569.375</v>
      </c>
      <c r="B1129" s="186"/>
      <c r="C1129" s="180"/>
      <c r="D1129" s="180"/>
      <c r="E1129" s="180"/>
      <c r="F1129" s="180"/>
      <c r="G1129" s="180">
        <f>SUM(C1129:F1129)</f>
      </c>
      <c r="H1129" s="125"/>
      <c r="I1129" s="125">
        <f>G1129*H1129</f>
      </c>
      <c r="J1129" s="125">
        <f>I1129*0.1</f>
      </c>
      <c r="K1129" s="125">
        <f>SUM(I1129:J1129)</f>
      </c>
      <c r="L1129" s="229"/>
      <c r="M1129" s="87"/>
      <c r="N1129" s="87"/>
      <c r="O1129" s="87"/>
      <c r="P1129" s="87"/>
      <c r="Q1129" s="87"/>
      <c r="R1129" s="87"/>
      <c r="S1129" s="87"/>
      <c r="T1129" s="87"/>
      <c r="U1129" s="175"/>
      <c r="V1129" s="87"/>
      <c r="W1129" s="87"/>
      <c r="X1129" s="87"/>
      <c r="Y1129" s="87"/>
      <c r="Z1129" s="87"/>
      <c r="AA1129" s="87"/>
      <c r="AB1129" s="86"/>
      <c r="AC1129" s="87"/>
    </row>
    <row x14ac:dyDescent="0.25" r="1130" customHeight="1" ht="17.45">
      <c r="A1130" s="235">
        <f>A1125</f>
        <v>25569.375</v>
      </c>
      <c r="B1130" s="186"/>
      <c r="C1130" s="180"/>
      <c r="D1130" s="180"/>
      <c r="E1130" s="180"/>
      <c r="F1130" s="180"/>
      <c r="G1130" s="180">
        <f>SUM(C1130:F1130)</f>
      </c>
      <c r="H1130" s="125"/>
      <c r="I1130" s="125">
        <f>G1130*H1130</f>
      </c>
      <c r="J1130" s="125">
        <f>I1130*0.1</f>
      </c>
      <c r="K1130" s="125">
        <f>SUM(I1130:J1130)</f>
      </c>
      <c r="L1130" s="229"/>
      <c r="M1130" s="87"/>
      <c r="N1130" s="87"/>
      <c r="O1130" s="87"/>
      <c r="P1130" s="87"/>
      <c r="Q1130" s="87"/>
      <c r="R1130" s="87"/>
      <c r="S1130" s="87"/>
      <c r="T1130" s="87"/>
      <c r="U1130" s="175"/>
      <c r="V1130" s="87"/>
      <c r="W1130" s="87"/>
      <c r="X1130" s="87"/>
      <c r="Y1130" s="87"/>
      <c r="Z1130" s="87"/>
      <c r="AA1130" s="87"/>
      <c r="AB1130" s="86"/>
      <c r="AC1130" s="87"/>
    </row>
    <row x14ac:dyDescent="0.25" r="1131" customHeight="1" ht="17.45">
      <c r="A1131" s="235">
        <f>A1130</f>
        <v>25569.375</v>
      </c>
      <c r="B1131" s="179"/>
      <c r="C1131" s="180"/>
      <c r="D1131" s="180"/>
      <c r="E1131" s="180"/>
      <c r="F1131" s="180"/>
      <c r="G1131" s="180">
        <f>SUM(C1131:F1131)</f>
      </c>
      <c r="H1131" s="125"/>
      <c r="I1131" s="125">
        <f>G1131*H1131</f>
      </c>
      <c r="J1131" s="125">
        <v>0</v>
      </c>
      <c r="K1131" s="125">
        <f>SUM(I1131:J1131)</f>
      </c>
      <c r="L1131" s="229"/>
      <c r="M1131" s="87"/>
      <c r="N1131" s="87"/>
      <c r="O1131" s="87"/>
      <c r="P1131" s="87"/>
      <c r="Q1131" s="87"/>
      <c r="R1131" s="87"/>
      <c r="S1131" s="87"/>
      <c r="T1131" s="87"/>
      <c r="U1131" s="175"/>
      <c r="V1131" s="87"/>
      <c r="W1131" s="87"/>
      <c r="X1131" s="87"/>
      <c r="Y1131" s="87"/>
      <c r="Z1131" s="87"/>
      <c r="AA1131" s="87"/>
      <c r="AB1131" s="86"/>
      <c r="AC1131" s="87"/>
    </row>
    <row x14ac:dyDescent="0.25" r="1132" customHeight="1" ht="17.45">
      <c r="A1132" s="243">
        <f>A1131</f>
        <v>25569.375</v>
      </c>
      <c r="B1132" s="190" t="s">
        <v>155</v>
      </c>
      <c r="C1132" s="191">
        <f>SUM(C1086:C1131)</f>
      </c>
      <c r="D1132" s="191">
        <f>SUM(D1086:D1131)</f>
      </c>
      <c r="E1132" s="191">
        <f>SUM(E1086:E1131)</f>
      </c>
      <c r="F1132" s="191">
        <f>SUM(F1086:F1131)</f>
      </c>
      <c r="G1132" s="191">
        <f>SUM(G1086:G1131)</f>
      </c>
      <c r="H1132" s="191"/>
      <c r="I1132" s="191">
        <f>SUM(I1086:I1131)</f>
      </c>
      <c r="J1132" s="191">
        <f>SUM(J1086:J1131)</f>
      </c>
      <c r="K1132" s="191">
        <f>SUM(K1086:K1131)</f>
      </c>
      <c r="L1132" s="229"/>
      <c r="M1132" s="87"/>
      <c r="N1132" s="87"/>
      <c r="O1132" s="87"/>
      <c r="P1132" s="87"/>
      <c r="Q1132" s="87"/>
      <c r="R1132" s="87"/>
      <c r="S1132" s="87"/>
      <c r="T1132" s="87"/>
      <c r="U1132" s="175"/>
      <c r="V1132" s="87"/>
      <c r="W1132" s="87"/>
      <c r="X1132" s="87"/>
      <c r="Y1132" s="87"/>
      <c r="Z1132" s="87"/>
      <c r="AA1132" s="87"/>
      <c r="AB1132" s="86"/>
      <c r="AC1132" s="87"/>
    </row>
    <row x14ac:dyDescent="0.25" r="1133" customHeight="1" ht="17.45">
      <c r="A1133" s="235">
        <f>A1132</f>
        <v>25569.375</v>
      </c>
      <c r="B1133" s="186" t="s">
        <v>113</v>
      </c>
      <c r="C1133" s="180"/>
      <c r="D1133" s="180">
        <v>41</v>
      </c>
      <c r="E1133" s="180">
        <v>49</v>
      </c>
      <c r="F1133" s="180"/>
      <c r="G1133" s="180">
        <f>SUM(C1133:F1133)</f>
      </c>
      <c r="H1133" s="125">
        <v>6500</v>
      </c>
      <c r="I1133" s="125">
        <f>G1133*H1133</f>
      </c>
      <c r="J1133" s="185"/>
      <c r="K1133" s="125">
        <f>SUM(I1133:J1133)</f>
      </c>
      <c r="L1133" s="229"/>
      <c r="M1133" s="87"/>
      <c r="N1133" s="87"/>
      <c r="O1133" s="87"/>
      <c r="P1133" s="87"/>
      <c r="Q1133" s="87"/>
      <c r="R1133" s="87"/>
      <c r="S1133" s="87"/>
      <c r="T1133" s="87"/>
      <c r="U1133" s="175"/>
      <c r="V1133" s="87"/>
      <c r="W1133" s="87"/>
      <c r="X1133" s="87"/>
      <c r="Y1133" s="87"/>
      <c r="Z1133" s="87"/>
      <c r="AA1133" s="87"/>
      <c r="AB1133" s="86"/>
      <c r="AC1133" s="87"/>
    </row>
    <row x14ac:dyDescent="0.25" r="1134" customHeight="1" ht="17.45">
      <c r="A1134" s="235">
        <f>A1133</f>
        <v>25569.375</v>
      </c>
      <c r="B1134" s="186" t="s">
        <v>156</v>
      </c>
      <c r="C1134" s="180"/>
      <c r="D1134" s="180">
        <v>8</v>
      </c>
      <c r="E1134" s="180">
        <v>9</v>
      </c>
      <c r="F1134" s="180"/>
      <c r="G1134" s="180">
        <f>SUM(C1134:F1134)</f>
      </c>
      <c r="H1134" s="125">
        <v>6500</v>
      </c>
      <c r="I1134" s="125">
        <f>G1134*H1134</f>
      </c>
      <c r="J1134" s="185"/>
      <c r="K1134" s="125">
        <f>SUM(I1134:J1134)</f>
      </c>
      <c r="L1134" s="229"/>
      <c r="M1134" s="87"/>
      <c r="N1134" s="87"/>
      <c r="O1134" s="87"/>
      <c r="P1134" s="87"/>
      <c r="Q1134" s="87"/>
      <c r="R1134" s="87"/>
      <c r="S1134" s="87"/>
      <c r="T1134" s="87"/>
      <c r="U1134" s="175"/>
      <c r="V1134" s="87"/>
      <c r="W1134" s="87"/>
      <c r="X1134" s="87"/>
      <c r="Y1134" s="87"/>
      <c r="Z1134" s="87"/>
      <c r="AA1134" s="87"/>
      <c r="AB1134" s="86"/>
      <c r="AC1134" s="87"/>
    </row>
    <row x14ac:dyDescent="0.25" r="1135" customHeight="1" ht="17.45">
      <c r="A1135" s="235">
        <f>A1134</f>
        <v>25569.375</v>
      </c>
      <c r="B1135" s="186" t="s">
        <v>112</v>
      </c>
      <c r="C1135" s="180"/>
      <c r="D1135" s="180">
        <v>8</v>
      </c>
      <c r="E1135" s="180">
        <v>8</v>
      </c>
      <c r="F1135" s="180"/>
      <c r="G1135" s="180">
        <f>SUM(C1135:F1135)</f>
      </c>
      <c r="H1135" s="125">
        <v>6900</v>
      </c>
      <c r="I1135" s="125">
        <f>G1135*H1135</f>
      </c>
      <c r="J1135" s="185"/>
      <c r="K1135" s="125">
        <f>SUM(I1135:J1135)</f>
      </c>
      <c r="L1135" s="229"/>
      <c r="M1135" s="87"/>
      <c r="N1135" s="87"/>
      <c r="O1135" s="87"/>
      <c r="P1135" s="87"/>
      <c r="Q1135" s="87"/>
      <c r="R1135" s="87"/>
      <c r="S1135" s="87"/>
      <c r="T1135" s="87"/>
      <c r="U1135" s="175"/>
      <c r="V1135" s="87"/>
      <c r="W1135" s="87"/>
      <c r="X1135" s="87"/>
      <c r="Y1135" s="87"/>
      <c r="Z1135" s="87"/>
      <c r="AA1135" s="87"/>
      <c r="AB1135" s="86"/>
      <c r="AC1135" s="87"/>
    </row>
    <row x14ac:dyDescent="0.25" r="1136" customHeight="1" ht="17.45">
      <c r="A1136" s="235">
        <f>A1135</f>
        <v>25569.375</v>
      </c>
      <c r="B1136" s="179"/>
      <c r="C1136" s="180"/>
      <c r="D1136" s="180"/>
      <c r="E1136" s="180"/>
      <c r="F1136" s="180"/>
      <c r="G1136" s="180">
        <f>SUM(C1136:F1136)</f>
      </c>
      <c r="H1136" s="125"/>
      <c r="I1136" s="125">
        <f>G1136*H1136</f>
      </c>
      <c r="J1136" s="185"/>
      <c r="K1136" s="125">
        <f>SUM(I1136:J1136)</f>
      </c>
      <c r="L1136" s="229"/>
      <c r="M1136" s="87"/>
      <c r="N1136" s="87"/>
      <c r="O1136" s="87"/>
      <c r="P1136" s="87"/>
      <c r="Q1136" s="87"/>
      <c r="R1136" s="87"/>
      <c r="S1136" s="87"/>
      <c r="T1136" s="87"/>
      <c r="U1136" s="175"/>
      <c r="V1136" s="87"/>
      <c r="W1136" s="87"/>
      <c r="X1136" s="87"/>
      <c r="Y1136" s="87"/>
      <c r="Z1136" s="87"/>
      <c r="AA1136" s="87"/>
      <c r="AB1136" s="86"/>
      <c r="AC1136" s="87"/>
    </row>
    <row x14ac:dyDescent="0.25" r="1137" customHeight="1" ht="17.45">
      <c r="A1137" s="235">
        <f>A1136</f>
        <v>25569.375</v>
      </c>
      <c r="B1137" s="179"/>
      <c r="C1137" s="180"/>
      <c r="D1137" s="180"/>
      <c r="E1137" s="180"/>
      <c r="F1137" s="180"/>
      <c r="G1137" s="180">
        <f>SUM(C1137:F1137)</f>
      </c>
      <c r="H1137" s="125"/>
      <c r="I1137" s="125">
        <f>G1137*H1137</f>
      </c>
      <c r="J1137" s="185"/>
      <c r="K1137" s="125">
        <f>SUM(I1137:J1137)</f>
      </c>
      <c r="L1137" s="229"/>
      <c r="M1137" s="87"/>
      <c r="N1137" s="87"/>
      <c r="O1137" s="87"/>
      <c r="P1137" s="87"/>
      <c r="Q1137" s="87"/>
      <c r="R1137" s="87"/>
      <c r="S1137" s="87"/>
      <c r="T1137" s="87"/>
      <c r="U1137" s="175"/>
      <c r="V1137" s="87"/>
      <c r="W1137" s="87"/>
      <c r="X1137" s="87"/>
      <c r="Y1137" s="87"/>
      <c r="Z1137" s="87"/>
      <c r="AA1137" s="87"/>
      <c r="AB1137" s="86"/>
      <c r="AC1137" s="87"/>
    </row>
    <row x14ac:dyDescent="0.25" r="1138" customHeight="1" ht="17.45">
      <c r="A1138" s="235">
        <f>A1137</f>
        <v>25569.375</v>
      </c>
      <c r="B1138" s="179"/>
      <c r="C1138" s="180"/>
      <c r="D1138" s="180"/>
      <c r="E1138" s="180"/>
      <c r="F1138" s="180"/>
      <c r="G1138" s="180">
        <f>SUM(C1138:F1138)</f>
      </c>
      <c r="H1138" s="125"/>
      <c r="I1138" s="125">
        <f>G1138*H1138</f>
      </c>
      <c r="J1138" s="185"/>
      <c r="K1138" s="125">
        <f>SUM(I1138:J1138)</f>
      </c>
      <c r="L1138" s="229"/>
      <c r="M1138" s="87"/>
      <c r="N1138" s="87"/>
      <c r="O1138" s="87"/>
      <c r="P1138" s="87"/>
      <c r="Q1138" s="87"/>
      <c r="R1138" s="87"/>
      <c r="S1138" s="87"/>
      <c r="T1138" s="87"/>
      <c r="U1138" s="175"/>
      <c r="V1138" s="87"/>
      <c r="W1138" s="87"/>
      <c r="X1138" s="87"/>
      <c r="Y1138" s="87"/>
      <c r="Z1138" s="87"/>
      <c r="AA1138" s="87"/>
      <c r="AB1138" s="86"/>
      <c r="AC1138" s="87"/>
    </row>
    <row x14ac:dyDescent="0.25" r="1139" customHeight="1" ht="17.45">
      <c r="A1139" s="235">
        <f>A1138</f>
        <v>25569.375</v>
      </c>
      <c r="B1139" s="179"/>
      <c r="C1139" s="180"/>
      <c r="D1139" s="180"/>
      <c r="E1139" s="180"/>
      <c r="F1139" s="180"/>
      <c r="G1139" s="180">
        <f>SUM(C1139:F1139)</f>
      </c>
      <c r="H1139" s="125"/>
      <c r="I1139" s="125">
        <f>G1139*H1139</f>
      </c>
      <c r="J1139" s="185"/>
      <c r="K1139" s="125">
        <f>SUM(I1139:J1139)</f>
      </c>
      <c r="L1139" s="229"/>
      <c r="M1139" s="87"/>
      <c r="N1139" s="87"/>
      <c r="O1139" s="87"/>
      <c r="P1139" s="87"/>
      <c r="Q1139" s="87"/>
      <c r="R1139" s="87"/>
      <c r="S1139" s="87"/>
      <c r="T1139" s="87"/>
      <c r="U1139" s="175"/>
      <c r="V1139" s="87"/>
      <c r="W1139" s="87"/>
      <c r="X1139" s="87"/>
      <c r="Y1139" s="87"/>
      <c r="Z1139" s="87"/>
      <c r="AA1139" s="87"/>
      <c r="AB1139" s="86"/>
      <c r="AC1139" s="87"/>
    </row>
    <row x14ac:dyDescent="0.25" r="1140" customHeight="1" ht="17.45">
      <c r="A1140" s="235">
        <f>A1139</f>
        <v>25569.375</v>
      </c>
      <c r="B1140" s="179"/>
      <c r="C1140" s="180"/>
      <c r="D1140" s="180"/>
      <c r="E1140" s="180"/>
      <c r="F1140" s="180"/>
      <c r="G1140" s="180">
        <f>SUM(C1140:F1140)</f>
      </c>
      <c r="H1140" s="125"/>
      <c r="I1140" s="125">
        <f>G1140*H1140</f>
      </c>
      <c r="J1140" s="185"/>
      <c r="K1140" s="125">
        <f>SUM(I1140:J1140)</f>
      </c>
      <c r="L1140" s="229"/>
      <c r="M1140" s="87"/>
      <c r="N1140" s="87"/>
      <c r="O1140" s="87"/>
      <c r="P1140" s="87"/>
      <c r="Q1140" s="87"/>
      <c r="R1140" s="87"/>
      <c r="S1140" s="87"/>
      <c r="T1140" s="87"/>
      <c r="U1140" s="175"/>
      <c r="V1140" s="87"/>
      <c r="W1140" s="87"/>
      <c r="X1140" s="87"/>
      <c r="Y1140" s="87"/>
      <c r="Z1140" s="87"/>
      <c r="AA1140" s="87"/>
      <c r="AB1140" s="86"/>
      <c r="AC1140" s="87"/>
    </row>
    <row x14ac:dyDescent="0.25" r="1141" customHeight="1" ht="17.45">
      <c r="A1141" s="243">
        <f>A1140</f>
        <v>25569.375</v>
      </c>
      <c r="B1141" s="190" t="s">
        <v>157</v>
      </c>
      <c r="C1141" s="191">
        <f>SUM(C1133:C1140)</f>
      </c>
      <c r="D1141" s="191">
        <f>SUM(D1133:D1140)</f>
      </c>
      <c r="E1141" s="191">
        <f>SUM(E1133:E1140)</f>
      </c>
      <c r="F1141" s="191">
        <f>SUM(F1133:F1140)</f>
      </c>
      <c r="G1141" s="191">
        <f>SUM(G1133:G1140)</f>
      </c>
      <c r="H1141" s="201"/>
      <c r="I1141" s="201">
        <f>SUM(I1133:I1140)</f>
      </c>
      <c r="J1141" s="201"/>
      <c r="K1141" s="202">
        <f>SUM(K1133:K1140)</f>
      </c>
      <c r="L1141" s="229"/>
      <c r="M1141" s="87"/>
      <c r="N1141" s="87"/>
      <c r="O1141" s="87"/>
      <c r="P1141" s="87"/>
      <c r="Q1141" s="87"/>
      <c r="R1141" s="87"/>
      <c r="S1141" s="87"/>
      <c r="T1141" s="87"/>
      <c r="U1141" s="175"/>
      <c r="V1141" s="87"/>
      <c r="W1141" s="87"/>
      <c r="X1141" s="87"/>
      <c r="Y1141" s="87"/>
      <c r="Z1141" s="87"/>
      <c r="AA1141" s="87"/>
      <c r="AB1141" s="86"/>
      <c r="AC1141" s="87"/>
    </row>
    <row x14ac:dyDescent="0.25" r="1142" customHeight="1" ht="17.25" hidden="1">
      <c r="A1142" s="226" t="s">
        <v>128</v>
      </c>
      <c r="B1142" s="173" t="s">
        <v>2</v>
      </c>
      <c r="C1142" s="174" t="s">
        <v>129</v>
      </c>
      <c r="D1142" s="174" t="s">
        <v>130</v>
      </c>
      <c r="E1142" s="174" t="s">
        <v>131</v>
      </c>
      <c r="F1142" s="174" t="s">
        <v>132</v>
      </c>
      <c r="G1142" s="174" t="s">
        <v>133</v>
      </c>
      <c r="H1142" s="174" t="s">
        <v>7</v>
      </c>
      <c r="I1142" s="174" t="s">
        <v>134</v>
      </c>
      <c r="J1142" s="174" t="s">
        <v>90</v>
      </c>
      <c r="K1142" s="174" t="s">
        <v>135</v>
      </c>
      <c r="L1142" s="229"/>
      <c r="M1142" s="87"/>
      <c r="N1142" s="87"/>
      <c r="O1142" s="87"/>
      <c r="P1142" s="87"/>
      <c r="Q1142" s="87"/>
      <c r="R1142" s="87"/>
      <c r="S1142" s="87"/>
      <c r="T1142" s="87"/>
      <c r="U1142" s="175"/>
      <c r="V1142" s="87"/>
      <c r="W1142" s="87"/>
      <c r="X1142" s="87"/>
      <c r="Y1142" s="87"/>
      <c r="Z1142" s="87"/>
      <c r="AA1142" s="87"/>
      <c r="AB1142" s="86"/>
      <c r="AC1142" s="87"/>
    </row>
    <row x14ac:dyDescent="0.25" r="1143" customHeight="1" ht="17.45">
      <c r="A1143" s="235">
        <f>A1141+1</f>
        <v>25569.375</v>
      </c>
      <c r="B1143" s="179" t="s">
        <v>46</v>
      </c>
      <c r="C1143" s="183" t="s">
        <v>14</v>
      </c>
      <c r="D1143" s="180">
        <v>14</v>
      </c>
      <c r="E1143" s="180">
        <v>6</v>
      </c>
      <c r="F1143" s="180"/>
      <c r="G1143" s="180">
        <f>SUM(C1143:F1143)</f>
      </c>
      <c r="H1143" s="237">
        <v>5500</v>
      </c>
      <c r="I1143" s="125">
        <f>G1143*H1143</f>
      </c>
      <c r="J1143" s="125">
        <f>I1143*0.1</f>
      </c>
      <c r="K1143" s="125">
        <f>SUM(I1143:J1143)</f>
      </c>
      <c r="L1143" s="229"/>
      <c r="M1143" s="87"/>
      <c r="N1143" s="87"/>
      <c r="O1143" s="87"/>
      <c r="P1143" s="87"/>
      <c r="Q1143" s="87"/>
      <c r="R1143" s="87"/>
      <c r="S1143" s="87"/>
      <c r="T1143" s="87"/>
      <c r="U1143" s="175"/>
      <c r="V1143" s="87"/>
      <c r="W1143" s="87"/>
      <c r="X1143" s="87"/>
      <c r="Y1143" s="87"/>
      <c r="Z1143" s="87"/>
      <c r="AA1143" s="87"/>
      <c r="AB1143" s="86"/>
      <c r="AC1143" s="87"/>
    </row>
    <row x14ac:dyDescent="0.25" r="1144" customHeight="1" ht="17.45">
      <c r="A1144" s="235">
        <f>A1143</f>
        <v>25569.375</v>
      </c>
      <c r="B1144" s="179" t="s">
        <v>137</v>
      </c>
      <c r="C1144" s="180"/>
      <c r="D1144" s="180">
        <f>130-D1145</f>
      </c>
      <c r="E1144" s="180">
        <v>15</v>
      </c>
      <c r="F1144" s="180">
        <v>16</v>
      </c>
      <c r="G1144" s="180">
        <f>SUM(C1144:F1144)</f>
      </c>
      <c r="H1144" s="237">
        <v>4500</v>
      </c>
      <c r="I1144" s="125">
        <f>G1144*H1144</f>
      </c>
      <c r="J1144" s="125">
        <f>I1144*0.1</f>
      </c>
      <c r="K1144" s="125">
        <f>SUM(I1144:J1144)</f>
      </c>
      <c r="L1144" s="229"/>
      <c r="M1144" s="87"/>
      <c r="N1144" s="87"/>
      <c r="O1144" s="87"/>
      <c r="P1144" s="87"/>
      <c r="Q1144" s="87"/>
      <c r="R1144" s="87"/>
      <c r="S1144" s="87"/>
      <c r="T1144" s="87"/>
      <c r="U1144" s="175"/>
      <c r="V1144" s="87"/>
      <c r="W1144" s="87"/>
      <c r="X1144" s="87"/>
      <c r="Y1144" s="87"/>
      <c r="Z1144" s="87"/>
      <c r="AA1144" s="87"/>
      <c r="AB1144" s="86"/>
      <c r="AC1144" s="87"/>
    </row>
    <row x14ac:dyDescent="0.25" r="1145" customHeight="1" ht="17.45">
      <c r="A1145" s="235">
        <f>A1144</f>
        <v>25569.375</v>
      </c>
      <c r="B1145" s="179" t="s">
        <v>178</v>
      </c>
      <c r="C1145" s="180"/>
      <c r="D1145" s="180">
        <v>45</v>
      </c>
      <c r="E1145" s="180"/>
      <c r="F1145" s="180"/>
      <c r="G1145" s="180">
        <f>SUBTOTAL(9,C1145:F1145)</f>
      </c>
      <c r="H1145" s="182">
        <v>5000</v>
      </c>
      <c r="I1145" s="125">
        <f>G1145*H1145</f>
      </c>
      <c r="J1145" s="125">
        <f>I1145*0.1</f>
      </c>
      <c r="K1145" s="125">
        <f>SUM(I1145:J1145)</f>
      </c>
      <c r="L1145" s="229"/>
      <c r="M1145" s="87"/>
      <c r="N1145" s="87"/>
      <c r="O1145" s="87"/>
      <c r="P1145" s="87"/>
      <c r="Q1145" s="87"/>
      <c r="R1145" s="87"/>
      <c r="S1145" s="87"/>
      <c r="T1145" s="87"/>
      <c r="U1145" s="175"/>
      <c r="V1145" s="87"/>
      <c r="W1145" s="87"/>
      <c r="X1145" s="87"/>
      <c r="Y1145" s="87"/>
      <c r="Z1145" s="87"/>
      <c r="AA1145" s="87"/>
      <c r="AB1145" s="86"/>
      <c r="AC1145" s="87"/>
    </row>
    <row x14ac:dyDescent="0.25" r="1146" customHeight="1" ht="17.45">
      <c r="A1146" s="235">
        <f>A1145</f>
        <v>25569.375</v>
      </c>
      <c r="B1146" s="179" t="s">
        <v>13</v>
      </c>
      <c r="C1146" s="180"/>
      <c r="D1146" s="180">
        <v>12</v>
      </c>
      <c r="E1146" s="180">
        <v>4</v>
      </c>
      <c r="F1146" s="180"/>
      <c r="G1146" s="180">
        <f>SUM(C1146:F1146)</f>
      </c>
      <c r="H1146" s="125">
        <v>6000</v>
      </c>
      <c r="I1146" s="125">
        <f>G1146*H1146</f>
      </c>
      <c r="J1146" s="125">
        <f>I1146*0.1</f>
      </c>
      <c r="K1146" s="125">
        <f>SUM(I1146:J1146)</f>
      </c>
      <c r="L1146" s="229"/>
      <c r="M1146" s="87"/>
      <c r="N1146" s="87"/>
      <c r="O1146" s="87"/>
      <c r="P1146" s="87"/>
      <c r="Q1146" s="87"/>
      <c r="R1146" s="87"/>
      <c r="S1146" s="87"/>
      <c r="T1146" s="87"/>
      <c r="U1146" s="175"/>
      <c r="V1146" s="87"/>
      <c r="W1146" s="87"/>
      <c r="X1146" s="87"/>
      <c r="Y1146" s="87"/>
      <c r="Z1146" s="87"/>
      <c r="AA1146" s="87"/>
      <c r="AB1146" s="86"/>
      <c r="AC1146" s="87"/>
    </row>
    <row x14ac:dyDescent="0.25" r="1147" customHeight="1" ht="17.45">
      <c r="A1147" s="235">
        <f>A1146</f>
        <v>25569.375</v>
      </c>
      <c r="B1147" s="179" t="s">
        <v>58</v>
      </c>
      <c r="C1147" s="183" t="s">
        <v>14</v>
      </c>
      <c r="D1147" s="180">
        <v>12</v>
      </c>
      <c r="E1147" s="180">
        <v>8</v>
      </c>
      <c r="F1147" s="180"/>
      <c r="G1147" s="180">
        <f>SUM(C1147:F1147)</f>
      </c>
      <c r="H1147" s="182">
        <v>5500</v>
      </c>
      <c r="I1147" s="125">
        <f>G1147*H1147</f>
      </c>
      <c r="J1147" s="125">
        <f>I1147*0.1</f>
      </c>
      <c r="K1147" s="125">
        <f>SUM(I1147:J1147)</f>
      </c>
      <c r="L1147" s="229"/>
      <c r="M1147" s="87"/>
      <c r="N1147" s="87"/>
      <c r="O1147" s="87"/>
      <c r="P1147" s="87"/>
      <c r="Q1147" s="87"/>
      <c r="R1147" s="87"/>
      <c r="S1147" s="87"/>
      <c r="T1147" s="87"/>
      <c r="U1147" s="175"/>
      <c r="V1147" s="87"/>
      <c r="W1147" s="87"/>
      <c r="X1147" s="87"/>
      <c r="Y1147" s="87"/>
      <c r="Z1147" s="87"/>
      <c r="AA1147" s="87"/>
      <c r="AB1147" s="86"/>
      <c r="AC1147" s="87"/>
    </row>
    <row x14ac:dyDescent="0.25" r="1148" customHeight="1" ht="17.45">
      <c r="A1148" s="235">
        <f>A1147</f>
        <v>25569.375</v>
      </c>
      <c r="B1148" s="179" t="s">
        <v>147</v>
      </c>
      <c r="C1148" s="183">
        <v>10</v>
      </c>
      <c r="D1148" s="180">
        <v>40</v>
      </c>
      <c r="E1148" s="180">
        <v>25</v>
      </c>
      <c r="F1148" s="180">
        <v>16</v>
      </c>
      <c r="G1148" s="180">
        <f>SUM(C1148:F1148)</f>
      </c>
      <c r="H1148" s="125">
        <v>5000</v>
      </c>
      <c r="I1148" s="125">
        <f>G1148*H1148</f>
      </c>
      <c r="J1148" s="125">
        <f>I1148*0.1</f>
      </c>
      <c r="K1148" s="125">
        <f>SUM(I1148:J1148)</f>
      </c>
      <c r="L1148" s="229"/>
      <c r="M1148" s="87"/>
      <c r="N1148" s="87"/>
      <c r="O1148" s="87"/>
      <c r="P1148" s="87"/>
      <c r="Q1148" s="87"/>
      <c r="R1148" s="87"/>
      <c r="S1148" s="87"/>
      <c r="T1148" s="87"/>
      <c r="U1148" s="175"/>
      <c r="V1148" s="87"/>
      <c r="W1148" s="87"/>
      <c r="X1148" s="87"/>
      <c r="Y1148" s="87"/>
      <c r="Z1148" s="87"/>
      <c r="AA1148" s="87"/>
      <c r="AB1148" s="86"/>
      <c r="AC1148" s="87"/>
    </row>
    <row x14ac:dyDescent="0.25" r="1149" customHeight="1" ht="17.45">
      <c r="A1149" s="235">
        <f>A1148</f>
        <v>25569.375</v>
      </c>
      <c r="B1149" s="179" t="s">
        <v>27</v>
      </c>
      <c r="C1149" s="180"/>
      <c r="D1149" s="180">
        <v>10</v>
      </c>
      <c r="E1149" s="180">
        <v>10</v>
      </c>
      <c r="F1149" s="180"/>
      <c r="G1149" s="180">
        <f>SUM(C1149:F1149)</f>
      </c>
      <c r="H1149" s="125">
        <v>5500</v>
      </c>
      <c r="I1149" s="125">
        <f>G1149*H1149</f>
      </c>
      <c r="J1149" s="125">
        <f>I1149*0.1</f>
      </c>
      <c r="K1149" s="125">
        <f>SUM(I1149:J1149)</f>
      </c>
      <c r="L1149" s="229"/>
      <c r="M1149" s="87"/>
      <c r="N1149" s="87"/>
      <c r="O1149" s="87"/>
      <c r="P1149" s="87"/>
      <c r="Q1149" s="87"/>
      <c r="R1149" s="87"/>
      <c r="S1149" s="87"/>
      <c r="T1149" s="87"/>
      <c r="U1149" s="175"/>
      <c r="V1149" s="87"/>
      <c r="W1149" s="87"/>
      <c r="X1149" s="87"/>
      <c r="Y1149" s="87"/>
      <c r="Z1149" s="87"/>
      <c r="AA1149" s="87"/>
      <c r="AB1149" s="86"/>
      <c r="AC1149" s="87"/>
    </row>
    <row x14ac:dyDescent="0.25" r="1150" customHeight="1" ht="17.45">
      <c r="A1150" s="235">
        <f>A1149</f>
        <v>25569.375</v>
      </c>
      <c r="B1150" s="179" t="s">
        <v>20</v>
      </c>
      <c r="C1150" s="180"/>
      <c r="D1150" s="180">
        <v>61</v>
      </c>
      <c r="E1150" s="180">
        <v>10</v>
      </c>
      <c r="F1150" s="180"/>
      <c r="G1150" s="180">
        <f>SUM(C1150:F1150)</f>
      </c>
      <c r="H1150" s="237">
        <v>5500</v>
      </c>
      <c r="I1150" s="125">
        <f>G1150*H1150</f>
      </c>
      <c r="J1150" s="125">
        <f>I1150*0.1</f>
      </c>
      <c r="K1150" s="125">
        <f>SUM(I1150:J1150)</f>
      </c>
      <c r="L1150" s="229"/>
      <c r="M1150" s="87"/>
      <c r="N1150" s="87"/>
      <c r="O1150" s="87"/>
      <c r="P1150" s="87"/>
      <c r="Q1150" s="87"/>
      <c r="R1150" s="87"/>
      <c r="S1150" s="87"/>
      <c r="T1150" s="87"/>
      <c r="U1150" s="175"/>
      <c r="V1150" s="87"/>
      <c r="W1150" s="87"/>
      <c r="X1150" s="87"/>
      <c r="Y1150" s="87"/>
      <c r="Z1150" s="87"/>
      <c r="AA1150" s="87"/>
      <c r="AB1150" s="86"/>
      <c r="AC1150" s="87"/>
    </row>
    <row x14ac:dyDescent="0.25" r="1151" customHeight="1" ht="17.45">
      <c r="A1151" s="235">
        <f>A1150</f>
        <v>25569.375</v>
      </c>
      <c r="B1151" s="179" t="s">
        <v>31</v>
      </c>
      <c r="C1151" s="180"/>
      <c r="D1151" s="180">
        <v>25</v>
      </c>
      <c r="E1151" s="180"/>
      <c r="F1151" s="180"/>
      <c r="G1151" s="180">
        <f>SUM(C1151:F1151)</f>
      </c>
      <c r="H1151" s="125">
        <v>6000</v>
      </c>
      <c r="I1151" s="125">
        <f>G1151*H1151</f>
      </c>
      <c r="J1151" s="125">
        <f>I1151*0.1</f>
      </c>
      <c r="K1151" s="125">
        <f>SUM(I1151:J1151)</f>
      </c>
      <c r="L1151" s="229"/>
      <c r="M1151" s="87"/>
      <c r="N1151" s="87"/>
      <c r="O1151" s="87"/>
      <c r="P1151" s="87"/>
      <c r="Q1151" s="87"/>
      <c r="R1151" s="87"/>
      <c r="S1151" s="87"/>
      <c r="T1151" s="87"/>
      <c r="U1151" s="175"/>
      <c r="V1151" s="87"/>
      <c r="W1151" s="87"/>
      <c r="X1151" s="87"/>
      <c r="Y1151" s="87"/>
      <c r="Z1151" s="87"/>
      <c r="AA1151" s="87"/>
      <c r="AB1151" s="86"/>
      <c r="AC1151" s="87"/>
    </row>
    <row x14ac:dyDescent="0.25" r="1152" customHeight="1" ht="17.45">
      <c r="A1152" s="235">
        <f>A1151</f>
        <v>25569.375</v>
      </c>
      <c r="B1152" s="179" t="s">
        <v>71</v>
      </c>
      <c r="C1152" s="180"/>
      <c r="D1152" s="180">
        <v>25</v>
      </c>
      <c r="E1152" s="180"/>
      <c r="F1152" s="180"/>
      <c r="G1152" s="180">
        <f>SUM(C1152:F1152)</f>
      </c>
      <c r="H1152" s="125">
        <v>6000</v>
      </c>
      <c r="I1152" s="125">
        <f>G1152*H1152</f>
      </c>
      <c r="J1152" s="125">
        <f>I1152*0.1</f>
      </c>
      <c r="K1152" s="125">
        <f>SUM(I1152:J1152)</f>
      </c>
      <c r="L1152" s="229"/>
      <c r="M1152" s="87"/>
      <c r="N1152" s="87"/>
      <c r="O1152" s="87"/>
      <c r="P1152" s="87"/>
      <c r="Q1152" s="87"/>
      <c r="R1152" s="87"/>
      <c r="S1152" s="87"/>
      <c r="T1152" s="87"/>
      <c r="U1152" s="175"/>
      <c r="V1152" s="87"/>
      <c r="W1152" s="87"/>
      <c r="X1152" s="87"/>
      <c r="Y1152" s="87"/>
      <c r="Z1152" s="87"/>
      <c r="AA1152" s="87"/>
      <c r="AB1152" s="86"/>
      <c r="AC1152" s="87"/>
    </row>
    <row x14ac:dyDescent="0.25" r="1153" customHeight="1" ht="17.45">
      <c r="A1153" s="235">
        <f>A1152</f>
        <v>25569.375</v>
      </c>
      <c r="B1153" s="184" t="s">
        <v>49</v>
      </c>
      <c r="C1153" s="180"/>
      <c r="D1153" s="180">
        <v>13</v>
      </c>
      <c r="E1153" s="180">
        <v>10</v>
      </c>
      <c r="F1153" s="180">
        <v>6</v>
      </c>
      <c r="G1153" s="180">
        <f>SUM(C1153:F1153)</f>
      </c>
      <c r="H1153" s="182">
        <v>6000</v>
      </c>
      <c r="I1153" s="125">
        <f>G1153*H1153</f>
      </c>
      <c r="J1153" s="125">
        <f>I1153*0.1</f>
      </c>
      <c r="K1153" s="125">
        <f>SUM(I1153:J1153)</f>
      </c>
      <c r="L1153" s="229"/>
      <c r="M1153" s="87"/>
      <c r="N1153" s="87"/>
      <c r="O1153" s="87"/>
      <c r="P1153" s="87"/>
      <c r="Q1153" s="87"/>
      <c r="R1153" s="87"/>
      <c r="S1153" s="87"/>
      <c r="T1153" s="87"/>
      <c r="U1153" s="175"/>
      <c r="V1153" s="87"/>
      <c r="W1153" s="87"/>
      <c r="X1153" s="87"/>
      <c r="Y1153" s="87"/>
      <c r="Z1153" s="87"/>
      <c r="AA1153" s="87"/>
      <c r="AB1153" s="86"/>
      <c r="AC1153" s="87"/>
    </row>
    <row x14ac:dyDescent="0.25" r="1154" customHeight="1" ht="17.45">
      <c r="A1154" s="235">
        <f>A1153</f>
        <v>25569.375</v>
      </c>
      <c r="B1154" s="179" t="s">
        <v>9</v>
      </c>
      <c r="C1154" s="180"/>
      <c r="D1154" s="180">
        <v>41</v>
      </c>
      <c r="E1154" s="180"/>
      <c r="F1154" s="180"/>
      <c r="G1154" s="180">
        <f>SUM(C1154:F1154)</f>
      </c>
      <c r="H1154" s="125">
        <v>6000</v>
      </c>
      <c r="I1154" s="125">
        <f>G1154*H1154</f>
      </c>
      <c r="J1154" s="125">
        <f>I1154*0.1</f>
      </c>
      <c r="K1154" s="125">
        <f>SUM(I1154:J1154)</f>
      </c>
      <c r="L1154" s="229"/>
      <c r="M1154" s="87"/>
      <c r="N1154" s="87"/>
      <c r="O1154" s="87"/>
      <c r="P1154" s="87"/>
      <c r="Q1154" s="87"/>
      <c r="R1154" s="87"/>
      <c r="S1154" s="87"/>
      <c r="T1154" s="87"/>
      <c r="U1154" s="175"/>
      <c r="V1154" s="87"/>
      <c r="W1154" s="87"/>
      <c r="X1154" s="87"/>
      <c r="Y1154" s="87"/>
      <c r="Z1154" s="87"/>
      <c r="AA1154" s="87"/>
      <c r="AB1154" s="86"/>
      <c r="AC1154" s="87"/>
    </row>
    <row x14ac:dyDescent="0.25" r="1155" customHeight="1" ht="17.45">
      <c r="A1155" s="235">
        <f>A1154</f>
        <v>25569.375</v>
      </c>
      <c r="B1155" s="179" t="s">
        <v>78</v>
      </c>
      <c r="C1155" s="180"/>
      <c r="D1155" s="180">
        <v>20</v>
      </c>
      <c r="E1155" s="180"/>
      <c r="F1155" s="180"/>
      <c r="G1155" s="180">
        <f>SUM(C1155:F1155)</f>
      </c>
      <c r="H1155" s="125">
        <v>6500</v>
      </c>
      <c r="I1155" s="125">
        <f>G1155*H1155</f>
      </c>
      <c r="J1155" s="125">
        <f>I1155*0.1</f>
      </c>
      <c r="K1155" s="125">
        <f>SUM(I1155:J1155)</f>
      </c>
      <c r="L1155" s="229"/>
      <c r="M1155" s="87"/>
      <c r="N1155" s="87"/>
      <c r="O1155" s="87"/>
      <c r="P1155" s="87"/>
      <c r="Q1155" s="87"/>
      <c r="R1155" s="87"/>
      <c r="S1155" s="87"/>
      <c r="T1155" s="87"/>
      <c r="U1155" s="175"/>
      <c r="V1155" s="87"/>
      <c r="W1155" s="87"/>
      <c r="X1155" s="87"/>
      <c r="Y1155" s="87"/>
      <c r="Z1155" s="87"/>
      <c r="AA1155" s="87"/>
      <c r="AB1155" s="86"/>
      <c r="AC1155" s="87"/>
    </row>
    <row x14ac:dyDescent="0.25" r="1156" customHeight="1" ht="17.45">
      <c r="A1156" s="235">
        <f>A1155</f>
        <v>25569.375</v>
      </c>
      <c r="B1156" s="179" t="s">
        <v>55</v>
      </c>
      <c r="C1156" s="180"/>
      <c r="D1156" s="180">
        <v>10</v>
      </c>
      <c r="E1156" s="180"/>
      <c r="F1156" s="180"/>
      <c r="G1156" s="180">
        <f>SUM(C1156:F1156)</f>
      </c>
      <c r="H1156" s="125">
        <v>6500</v>
      </c>
      <c r="I1156" s="125">
        <f>G1156*H1156</f>
      </c>
      <c r="J1156" s="125">
        <f>I1156*0.1</f>
      </c>
      <c r="K1156" s="125">
        <f>SUM(I1156:J1156)</f>
      </c>
      <c r="L1156" s="229"/>
      <c r="M1156" s="87"/>
      <c r="N1156" s="87"/>
      <c r="O1156" s="87"/>
      <c r="P1156" s="87"/>
      <c r="Q1156" s="87"/>
      <c r="R1156" s="87"/>
      <c r="S1156" s="87"/>
      <c r="T1156" s="87"/>
      <c r="U1156" s="175"/>
      <c r="V1156" s="87"/>
      <c r="W1156" s="87"/>
      <c r="X1156" s="87"/>
      <c r="Y1156" s="87"/>
      <c r="Z1156" s="87"/>
      <c r="AA1156" s="87"/>
      <c r="AB1156" s="86"/>
      <c r="AC1156" s="87"/>
    </row>
    <row x14ac:dyDescent="0.25" r="1157" customHeight="1" ht="17.45">
      <c r="A1157" s="235">
        <f>A1156</f>
        <v>25569.375</v>
      </c>
      <c r="B1157" s="179" t="s">
        <v>80</v>
      </c>
      <c r="C1157" s="180"/>
      <c r="D1157" s="180">
        <v>23</v>
      </c>
      <c r="E1157" s="180"/>
      <c r="F1157" s="180"/>
      <c r="G1157" s="180">
        <f>SUM(C1157:F1157)</f>
      </c>
      <c r="H1157" s="125">
        <v>6000</v>
      </c>
      <c r="I1157" s="125">
        <f>G1157*H1157</f>
      </c>
      <c r="J1157" s="185"/>
      <c r="K1157" s="125">
        <f>SUM(I1157:J1157)</f>
      </c>
      <c r="L1157" s="229"/>
      <c r="M1157" s="87"/>
      <c r="N1157" s="87"/>
      <c r="O1157" s="87"/>
      <c r="P1157" s="87"/>
      <c r="Q1157" s="87"/>
      <c r="R1157" s="87"/>
      <c r="S1157" s="87"/>
      <c r="T1157" s="87"/>
      <c r="U1157" s="175"/>
      <c r="V1157" s="87"/>
      <c r="W1157" s="87"/>
      <c r="X1157" s="87"/>
      <c r="Y1157" s="87"/>
      <c r="Z1157" s="87"/>
      <c r="AA1157" s="87"/>
      <c r="AB1157" s="86"/>
      <c r="AC1157" s="87"/>
    </row>
    <row x14ac:dyDescent="0.25" r="1158" customHeight="1" ht="17.45">
      <c r="A1158" s="235">
        <f>A1157</f>
        <v>25569.375</v>
      </c>
      <c r="B1158" s="179" t="s">
        <v>67</v>
      </c>
      <c r="C1158" s="180"/>
      <c r="D1158" s="180">
        <v>7</v>
      </c>
      <c r="E1158" s="180"/>
      <c r="F1158" s="180"/>
      <c r="G1158" s="180">
        <f>SUM(C1158:F1158)</f>
      </c>
      <c r="H1158" s="182">
        <v>5500</v>
      </c>
      <c r="I1158" s="125">
        <f>G1158*H1158</f>
      </c>
      <c r="J1158" s="125">
        <f>I1158*0.1</f>
      </c>
      <c r="K1158" s="125">
        <f>SUM(I1158:J1158)</f>
      </c>
      <c r="L1158" s="229"/>
      <c r="M1158" s="87"/>
      <c r="N1158" s="87"/>
      <c r="O1158" s="87"/>
      <c r="P1158" s="87"/>
      <c r="Q1158" s="87"/>
      <c r="R1158" s="87"/>
      <c r="S1158" s="87"/>
      <c r="T1158" s="87"/>
      <c r="U1158" s="175"/>
      <c r="V1158" s="87"/>
      <c r="W1158" s="87"/>
      <c r="X1158" s="87"/>
      <c r="Y1158" s="87"/>
      <c r="Z1158" s="87"/>
      <c r="AA1158" s="87"/>
      <c r="AB1158" s="86"/>
      <c r="AC1158" s="87"/>
    </row>
    <row x14ac:dyDescent="0.25" r="1159" customHeight="1" ht="17.45">
      <c r="A1159" s="235">
        <f>A1158</f>
        <v>25569.375</v>
      </c>
      <c r="B1159" s="186" t="s">
        <v>74</v>
      </c>
      <c r="C1159" s="180"/>
      <c r="D1159" s="180">
        <v>28</v>
      </c>
      <c r="E1159" s="180">
        <v>18</v>
      </c>
      <c r="F1159" s="180">
        <v>5</v>
      </c>
      <c r="G1159" s="180">
        <f>SUM(C1159:F1159)</f>
      </c>
      <c r="H1159" s="187">
        <v>5000</v>
      </c>
      <c r="I1159" s="125">
        <f>G1159*H1159</f>
      </c>
      <c r="J1159" s="125">
        <f>I1159*0.1</f>
      </c>
      <c r="K1159" s="125">
        <f>SUM(I1159:J1159)</f>
      </c>
      <c r="L1159" s="229"/>
      <c r="M1159" s="87"/>
      <c r="N1159" s="87"/>
      <c r="O1159" s="87"/>
      <c r="P1159" s="87"/>
      <c r="Q1159" s="87"/>
      <c r="R1159" s="87"/>
      <c r="S1159" s="87"/>
      <c r="T1159" s="87"/>
      <c r="U1159" s="175"/>
      <c r="V1159" s="87"/>
      <c r="W1159" s="87"/>
      <c r="X1159" s="87"/>
      <c r="Y1159" s="87"/>
      <c r="Z1159" s="87"/>
      <c r="AA1159" s="87"/>
      <c r="AB1159" s="86"/>
      <c r="AC1159" s="87"/>
    </row>
    <row x14ac:dyDescent="0.25" r="1160" customHeight="1" ht="17.45">
      <c r="A1160" s="235">
        <f>A1159</f>
        <v>25569.375</v>
      </c>
      <c r="B1160" s="179" t="s">
        <v>11</v>
      </c>
      <c r="C1160" s="180"/>
      <c r="D1160" s="180">
        <v>13</v>
      </c>
      <c r="E1160" s="180">
        <v>7</v>
      </c>
      <c r="F1160" s="180"/>
      <c r="G1160" s="180">
        <f>SUM(C1160:F1160)</f>
      </c>
      <c r="H1160" s="125">
        <v>6000</v>
      </c>
      <c r="I1160" s="125">
        <f>G1160*H1160</f>
      </c>
      <c r="J1160" s="125">
        <f>I1160*0.1</f>
      </c>
      <c r="K1160" s="125">
        <f>SUM(I1160:J1160)</f>
      </c>
      <c r="L1160" s="229"/>
      <c r="M1160" s="87"/>
      <c r="N1160" s="87"/>
      <c r="O1160" s="87"/>
      <c r="P1160" s="87"/>
      <c r="Q1160" s="87"/>
      <c r="R1160" s="87"/>
      <c r="S1160" s="87"/>
      <c r="T1160" s="87"/>
      <c r="U1160" s="175"/>
      <c r="V1160" s="87"/>
      <c r="W1160" s="87"/>
      <c r="X1160" s="87"/>
      <c r="Y1160" s="87"/>
      <c r="Z1160" s="87"/>
      <c r="AA1160" s="87"/>
      <c r="AB1160" s="86"/>
      <c r="AC1160" s="87"/>
    </row>
    <row x14ac:dyDescent="0.25" r="1161" customHeight="1" ht="17.45">
      <c r="A1161" s="235">
        <f>A1160</f>
        <v>25569.375</v>
      </c>
      <c r="B1161" s="179" t="s">
        <v>22</v>
      </c>
      <c r="C1161" s="180"/>
      <c r="D1161" s="180">
        <v>38</v>
      </c>
      <c r="E1161" s="180"/>
      <c r="F1161" s="180"/>
      <c r="G1161" s="180">
        <f>SUM(C1161:F1161)</f>
      </c>
      <c r="H1161" s="182">
        <v>4800</v>
      </c>
      <c r="I1161" s="125">
        <f>G1161*H1161</f>
      </c>
      <c r="J1161" s="125">
        <f>I1161*0.1</f>
      </c>
      <c r="K1161" s="125">
        <f>SUM(I1161:J1161)</f>
      </c>
      <c r="L1161" s="229"/>
      <c r="M1161" s="87"/>
      <c r="N1161" s="87"/>
      <c r="O1161" s="87"/>
      <c r="P1161" s="87"/>
      <c r="Q1161" s="87"/>
      <c r="R1161" s="87"/>
      <c r="S1161" s="87"/>
      <c r="T1161" s="87"/>
      <c r="U1161" s="175"/>
      <c r="V1161" s="87"/>
      <c r="W1161" s="87"/>
      <c r="X1161" s="87"/>
      <c r="Y1161" s="87"/>
      <c r="Z1161" s="87"/>
      <c r="AA1161" s="87"/>
      <c r="AB1161" s="86"/>
      <c r="AC1161" s="87"/>
    </row>
    <row x14ac:dyDescent="0.25" r="1162" customHeight="1" ht="17.45">
      <c r="A1162" s="235">
        <f>A1161</f>
        <v>25569.375</v>
      </c>
      <c r="B1162" s="186" t="s">
        <v>84</v>
      </c>
      <c r="C1162" s="180"/>
      <c r="D1162" s="180">
        <v>16</v>
      </c>
      <c r="E1162" s="180">
        <v>9</v>
      </c>
      <c r="F1162" s="180"/>
      <c r="G1162" s="180">
        <f>SUM(C1162:F1162)</f>
      </c>
      <c r="H1162" s="182">
        <v>4800</v>
      </c>
      <c r="I1162" s="125">
        <f>G1162*H1162</f>
      </c>
      <c r="J1162" s="125">
        <f>I1162*0.1</f>
      </c>
      <c r="K1162" s="125">
        <f>SUM(I1162:J1162)</f>
      </c>
      <c r="L1162" s="229"/>
      <c r="M1162" s="87"/>
      <c r="N1162" s="87"/>
      <c r="O1162" s="87"/>
      <c r="P1162" s="87"/>
      <c r="Q1162" s="87"/>
      <c r="R1162" s="87"/>
      <c r="S1162" s="87"/>
      <c r="T1162" s="87"/>
      <c r="U1162" s="175"/>
      <c r="V1162" s="87"/>
      <c r="W1162" s="87"/>
      <c r="X1162" s="87"/>
      <c r="Y1162" s="87"/>
      <c r="Z1162" s="87"/>
      <c r="AA1162" s="87"/>
      <c r="AB1162" s="86"/>
      <c r="AC1162" s="87"/>
    </row>
    <row x14ac:dyDescent="0.25" r="1163" customHeight="1" ht="17.45">
      <c r="A1163" s="235">
        <f>A1162</f>
        <v>25569.375</v>
      </c>
      <c r="B1163" s="179" t="s">
        <v>17</v>
      </c>
      <c r="C1163" s="180"/>
      <c r="D1163" s="180">
        <v>37</v>
      </c>
      <c r="E1163" s="180">
        <v>12</v>
      </c>
      <c r="F1163" s="180"/>
      <c r="G1163" s="180">
        <f>SUM(C1163:F1163)</f>
      </c>
      <c r="H1163" s="125">
        <v>6000</v>
      </c>
      <c r="I1163" s="125">
        <f>G1163*H1163</f>
      </c>
      <c r="J1163" s="185"/>
      <c r="K1163" s="125">
        <f>SUM(I1163:J1163)</f>
      </c>
      <c r="L1163" s="229"/>
      <c r="M1163" s="87"/>
      <c r="N1163" s="87"/>
      <c r="O1163" s="87"/>
      <c r="P1163" s="87"/>
      <c r="Q1163" s="87"/>
      <c r="R1163" s="87"/>
      <c r="S1163" s="87"/>
      <c r="T1163" s="87"/>
      <c r="U1163" s="175"/>
      <c r="V1163" s="87"/>
      <c r="W1163" s="87"/>
      <c r="X1163" s="87"/>
      <c r="Y1163" s="87"/>
      <c r="Z1163" s="87"/>
      <c r="AA1163" s="87"/>
      <c r="AB1163" s="86"/>
      <c r="AC1163" s="87"/>
    </row>
    <row x14ac:dyDescent="0.25" r="1164" customHeight="1" ht="17.45">
      <c r="A1164" s="235">
        <f>A1163</f>
        <v>25569.375</v>
      </c>
      <c r="B1164" s="179" t="s">
        <v>29</v>
      </c>
      <c r="C1164" s="188" t="s">
        <v>14</v>
      </c>
      <c r="D1164" s="180">
        <v>15</v>
      </c>
      <c r="E1164" s="180">
        <v>14</v>
      </c>
      <c r="F1164" s="180"/>
      <c r="G1164" s="180">
        <f>SUM(C1164:F1164)</f>
      </c>
      <c r="H1164" s="125">
        <v>5500</v>
      </c>
      <c r="I1164" s="125">
        <f>G1164*H1164</f>
      </c>
      <c r="J1164" s="125">
        <f>I1164*0.1</f>
      </c>
      <c r="K1164" s="125">
        <f>SUM(I1164:J1164)</f>
      </c>
      <c r="L1164" s="229"/>
      <c r="M1164" s="87"/>
      <c r="N1164" s="87"/>
      <c r="O1164" s="87"/>
      <c r="P1164" s="87"/>
      <c r="Q1164" s="87"/>
      <c r="R1164" s="87"/>
      <c r="S1164" s="87"/>
      <c r="T1164" s="87"/>
      <c r="U1164" s="175"/>
      <c r="V1164" s="87"/>
      <c r="W1164" s="87"/>
      <c r="X1164" s="87"/>
      <c r="Y1164" s="87"/>
      <c r="Z1164" s="87"/>
      <c r="AA1164" s="87"/>
      <c r="AB1164" s="86"/>
      <c r="AC1164" s="87"/>
    </row>
    <row x14ac:dyDescent="0.25" r="1165" customHeight="1" ht="17.45">
      <c r="A1165" s="235">
        <f>A1164</f>
        <v>25569.375</v>
      </c>
      <c r="B1165" s="179" t="s">
        <v>15</v>
      </c>
      <c r="C1165" s="180"/>
      <c r="D1165" s="180">
        <v>20</v>
      </c>
      <c r="E1165" s="180">
        <v>5</v>
      </c>
      <c r="F1165" s="180"/>
      <c r="G1165" s="180">
        <f>SUM(C1165:F1165)</f>
      </c>
      <c r="H1165" s="182">
        <v>4800</v>
      </c>
      <c r="I1165" s="125">
        <f>G1165*H1165</f>
      </c>
      <c r="J1165" s="125">
        <f>I1165*0.1</f>
      </c>
      <c r="K1165" s="125">
        <f>SUM(I1165:J1165)</f>
      </c>
      <c r="L1165" s="229"/>
      <c r="M1165" s="87"/>
      <c r="N1165" s="87"/>
      <c r="O1165" s="87"/>
      <c r="P1165" s="87"/>
      <c r="Q1165" s="87"/>
      <c r="R1165" s="87"/>
      <c r="S1165" s="87"/>
      <c r="T1165" s="87"/>
      <c r="U1165" s="175"/>
      <c r="V1165" s="87"/>
      <c r="W1165" s="87"/>
      <c r="X1165" s="87"/>
      <c r="Y1165" s="87"/>
      <c r="Z1165" s="87"/>
      <c r="AA1165" s="87"/>
      <c r="AB1165" s="86"/>
      <c r="AC1165" s="87"/>
    </row>
    <row x14ac:dyDescent="0.25" r="1166" customHeight="1" ht="17.45">
      <c r="A1166" s="235">
        <f>A1165</f>
        <v>25569.375</v>
      </c>
      <c r="B1166" s="179" t="s">
        <v>21</v>
      </c>
      <c r="C1166" s="188" t="s">
        <v>14</v>
      </c>
      <c r="D1166" s="180">
        <v>13</v>
      </c>
      <c r="E1166" s="180"/>
      <c r="F1166" s="180"/>
      <c r="G1166" s="180">
        <f>SUM(C1166:F1166)</f>
      </c>
      <c r="H1166" s="237">
        <v>5500</v>
      </c>
      <c r="I1166" s="125">
        <f>G1166*H1166</f>
      </c>
      <c r="J1166" s="125">
        <f>I1166*0.1</f>
      </c>
      <c r="K1166" s="125">
        <f>SUM(I1166:J1166)</f>
      </c>
      <c r="L1166" s="229"/>
      <c r="M1166" s="87"/>
      <c r="N1166" s="87"/>
      <c r="O1166" s="87"/>
      <c r="P1166" s="87"/>
      <c r="Q1166" s="87"/>
      <c r="R1166" s="87"/>
      <c r="S1166" s="87"/>
      <c r="T1166" s="87"/>
      <c r="U1166" s="175"/>
      <c r="V1166" s="87"/>
      <c r="W1166" s="87"/>
      <c r="X1166" s="87"/>
      <c r="Y1166" s="87"/>
      <c r="Z1166" s="87"/>
      <c r="AA1166" s="87"/>
      <c r="AB1166" s="86"/>
      <c r="AC1166" s="87"/>
    </row>
    <row x14ac:dyDescent="0.25" r="1167" customHeight="1" ht="17.45">
      <c r="A1167" s="235">
        <f>A1166</f>
        <v>25569.375</v>
      </c>
      <c r="B1167" s="179" t="s">
        <v>52</v>
      </c>
      <c r="C1167" s="180"/>
      <c r="D1167" s="180">
        <v>16</v>
      </c>
      <c r="E1167" s="180">
        <v>9</v>
      </c>
      <c r="F1167" s="180"/>
      <c r="G1167" s="180">
        <f>SUM(C1167:F1167)</f>
      </c>
      <c r="H1167" s="237">
        <v>5500</v>
      </c>
      <c r="I1167" s="125">
        <f>G1167*H1167</f>
      </c>
      <c r="J1167" s="125">
        <f>I1167*0.1</f>
      </c>
      <c r="K1167" s="125">
        <f>SUM(I1167:J1167)</f>
      </c>
      <c r="L1167" s="229"/>
      <c r="M1167" s="87"/>
      <c r="N1167" s="87"/>
      <c r="O1167" s="87"/>
      <c r="P1167" s="87"/>
      <c r="Q1167" s="87"/>
      <c r="R1167" s="87"/>
      <c r="S1167" s="87"/>
      <c r="T1167" s="87"/>
      <c r="U1167" s="175"/>
      <c r="V1167" s="87"/>
      <c r="W1167" s="87"/>
      <c r="X1167" s="87"/>
      <c r="Y1167" s="87"/>
      <c r="Z1167" s="87"/>
      <c r="AA1167" s="87"/>
      <c r="AB1167" s="86"/>
      <c r="AC1167" s="87"/>
    </row>
    <row x14ac:dyDescent="0.25" r="1168" customHeight="1" ht="17.45">
      <c r="A1168" s="235">
        <f>A1167</f>
        <v>25569.375</v>
      </c>
      <c r="B1168" s="186" t="s">
        <v>61</v>
      </c>
      <c r="C1168" s="180"/>
      <c r="D1168" s="180">
        <v>7</v>
      </c>
      <c r="E1168" s="180"/>
      <c r="F1168" s="180"/>
      <c r="G1168" s="180">
        <f>SUM(C1168:F1168)</f>
      </c>
      <c r="H1168" s="237">
        <v>5500</v>
      </c>
      <c r="I1168" s="125">
        <f>G1168*H1168</f>
      </c>
      <c r="J1168" s="125">
        <f>I1168*0.1</f>
      </c>
      <c r="K1168" s="125">
        <f>SUM(I1168:J1168)</f>
      </c>
      <c r="L1168" s="229"/>
      <c r="M1168" s="87"/>
      <c r="N1168" s="87"/>
      <c r="O1168" s="87"/>
      <c r="P1168" s="87"/>
      <c r="Q1168" s="87"/>
      <c r="R1168" s="87"/>
      <c r="S1168" s="87"/>
      <c r="T1168" s="87"/>
      <c r="U1168" s="175"/>
      <c r="V1168" s="87"/>
      <c r="W1168" s="87"/>
      <c r="X1168" s="87"/>
      <c r="Y1168" s="87"/>
      <c r="Z1168" s="87"/>
      <c r="AA1168" s="87"/>
      <c r="AB1168" s="86"/>
      <c r="AC1168" s="87"/>
    </row>
    <row x14ac:dyDescent="0.25" r="1169" customHeight="1" ht="17.45">
      <c r="A1169" s="235">
        <f>A1168</f>
        <v>25569.375</v>
      </c>
      <c r="B1169" s="179" t="s">
        <v>33</v>
      </c>
      <c r="C1169" s="180"/>
      <c r="D1169" s="180">
        <v>11</v>
      </c>
      <c r="E1169" s="180"/>
      <c r="F1169" s="180"/>
      <c r="G1169" s="180">
        <f>SUM(C1169:F1169)</f>
      </c>
      <c r="H1169" s="182">
        <v>5500</v>
      </c>
      <c r="I1169" s="125">
        <f>G1169*H1169</f>
      </c>
      <c r="J1169" s="125">
        <f>I1169*0.1</f>
      </c>
      <c r="K1169" s="125">
        <f>SUM(I1169:J1169)</f>
      </c>
      <c r="L1169" s="229"/>
      <c r="M1169" s="87"/>
      <c r="N1169" s="87"/>
      <c r="O1169" s="87"/>
      <c r="P1169" s="87"/>
      <c r="Q1169" s="87"/>
      <c r="R1169" s="87"/>
      <c r="S1169" s="87"/>
      <c r="T1169" s="87"/>
      <c r="U1169" s="175"/>
      <c r="V1169" s="87"/>
      <c r="W1169" s="87"/>
      <c r="X1169" s="87"/>
      <c r="Y1169" s="87"/>
      <c r="Z1169" s="87"/>
      <c r="AA1169" s="87"/>
      <c r="AB1169" s="86"/>
      <c r="AC1169" s="87"/>
    </row>
    <row x14ac:dyDescent="0.25" r="1170" customHeight="1" ht="17.45">
      <c r="A1170" s="235">
        <f>A1169</f>
        <v>25569.375</v>
      </c>
      <c r="B1170" s="179" t="s">
        <v>30</v>
      </c>
      <c r="C1170" s="180"/>
      <c r="D1170" s="180">
        <v>18</v>
      </c>
      <c r="E1170" s="180"/>
      <c r="F1170" s="180"/>
      <c r="G1170" s="180">
        <f>SUM(C1170:F1170)</f>
      </c>
      <c r="H1170" s="125">
        <v>6000</v>
      </c>
      <c r="I1170" s="125">
        <f>G1170*H1170</f>
      </c>
      <c r="J1170" s="125">
        <f>I1170*0.1</f>
      </c>
      <c r="K1170" s="125">
        <f>SUM(I1170:J1170)</f>
      </c>
      <c r="L1170" s="229"/>
      <c r="M1170" s="87"/>
      <c r="N1170" s="87"/>
      <c r="O1170" s="87"/>
      <c r="P1170" s="87"/>
      <c r="Q1170" s="87"/>
      <c r="R1170" s="87"/>
      <c r="S1170" s="87"/>
      <c r="T1170" s="87"/>
      <c r="U1170" s="175"/>
      <c r="V1170" s="87"/>
      <c r="W1170" s="87"/>
      <c r="X1170" s="87"/>
      <c r="Y1170" s="87"/>
      <c r="Z1170" s="87"/>
      <c r="AA1170" s="87"/>
      <c r="AB1170" s="86"/>
      <c r="AC1170" s="87"/>
    </row>
    <row x14ac:dyDescent="0.25" r="1171" customHeight="1" ht="17.45">
      <c r="A1171" s="235">
        <f>A1170</f>
        <v>25569.375</v>
      </c>
      <c r="B1171" s="179" t="s">
        <v>28</v>
      </c>
      <c r="C1171" s="188" t="s">
        <v>14</v>
      </c>
      <c r="D1171" s="180">
        <v>20</v>
      </c>
      <c r="E1171" s="180"/>
      <c r="F1171" s="180"/>
      <c r="G1171" s="180">
        <f>SUM(C1171:F1171)</f>
      </c>
      <c r="H1171" s="237">
        <v>5500</v>
      </c>
      <c r="I1171" s="125">
        <f>G1171*H1171</f>
      </c>
      <c r="J1171" s="125">
        <f>I1171*0.1</f>
      </c>
      <c r="K1171" s="125">
        <f>SUM(I1171:J1171)</f>
      </c>
      <c r="L1171" s="229"/>
      <c r="M1171" s="87"/>
      <c r="N1171" s="87"/>
      <c r="O1171" s="87"/>
      <c r="P1171" s="87"/>
      <c r="Q1171" s="87"/>
      <c r="R1171" s="87"/>
      <c r="S1171" s="87"/>
      <c r="T1171" s="87"/>
      <c r="U1171" s="175"/>
      <c r="V1171" s="87"/>
      <c r="W1171" s="87"/>
      <c r="X1171" s="87"/>
      <c r="Y1171" s="87"/>
      <c r="Z1171" s="87"/>
      <c r="AA1171" s="87"/>
      <c r="AB1171" s="86"/>
      <c r="AC1171" s="87"/>
    </row>
    <row x14ac:dyDescent="0.25" r="1172" customHeight="1" ht="17.45">
      <c r="A1172" s="235">
        <f>A1171</f>
        <v>25569.375</v>
      </c>
      <c r="B1172" s="179" t="s">
        <v>12</v>
      </c>
      <c r="C1172" s="180"/>
      <c r="D1172" s="180">
        <v>17</v>
      </c>
      <c r="E1172" s="180">
        <v>6</v>
      </c>
      <c r="F1172" s="180"/>
      <c r="G1172" s="180">
        <f>SUM(C1172:F1172)</f>
      </c>
      <c r="H1172" s="125">
        <v>6000</v>
      </c>
      <c r="I1172" s="125">
        <f>G1172*H1172</f>
      </c>
      <c r="J1172" s="125">
        <f>I1172*0.1</f>
      </c>
      <c r="K1172" s="125">
        <f>SUM(I1172:J1172)</f>
      </c>
      <c r="L1172" s="229"/>
      <c r="M1172" s="87"/>
      <c r="N1172" s="87"/>
      <c r="O1172" s="87"/>
      <c r="P1172" s="87"/>
      <c r="Q1172" s="87"/>
      <c r="R1172" s="87"/>
      <c r="S1172" s="87"/>
      <c r="T1172" s="87"/>
      <c r="U1172" s="175"/>
      <c r="V1172" s="87"/>
      <c r="W1172" s="87"/>
      <c r="X1172" s="87"/>
      <c r="Y1172" s="87"/>
      <c r="Z1172" s="87"/>
      <c r="AA1172" s="87"/>
      <c r="AB1172" s="86"/>
      <c r="AC1172" s="87"/>
    </row>
    <row x14ac:dyDescent="0.25" r="1173" customHeight="1" ht="17.45">
      <c r="A1173" s="235">
        <f>A1172</f>
        <v>25569.375</v>
      </c>
      <c r="B1173" s="179" t="s">
        <v>100</v>
      </c>
      <c r="C1173" s="180"/>
      <c r="D1173" s="180">
        <v>5</v>
      </c>
      <c r="E1173" s="180"/>
      <c r="F1173" s="180"/>
      <c r="G1173" s="180">
        <f>SUM(C1173:F1173)</f>
      </c>
      <c r="H1173" s="182">
        <v>5500</v>
      </c>
      <c r="I1173" s="125">
        <f>G1173*H1173</f>
      </c>
      <c r="J1173" s="125">
        <f>I1173*0.1</f>
      </c>
      <c r="K1173" s="125">
        <f>SUM(I1173:J1173)</f>
      </c>
      <c r="L1173" s="229"/>
      <c r="M1173" s="87"/>
      <c r="N1173" s="87"/>
      <c r="O1173" s="87"/>
      <c r="P1173" s="87"/>
      <c r="Q1173" s="87"/>
      <c r="R1173" s="87"/>
      <c r="S1173" s="87"/>
      <c r="T1173" s="87"/>
      <c r="U1173" s="175"/>
      <c r="V1173" s="87"/>
      <c r="W1173" s="87"/>
      <c r="X1173" s="87"/>
      <c r="Y1173" s="87"/>
      <c r="Z1173" s="87"/>
      <c r="AA1173" s="87"/>
      <c r="AB1173" s="86"/>
      <c r="AC1173" s="87"/>
    </row>
    <row x14ac:dyDescent="0.25" r="1174" customHeight="1" ht="17.45">
      <c r="A1174" s="235">
        <f>A1173</f>
        <v>25569.375</v>
      </c>
      <c r="B1174" s="186" t="s">
        <v>37</v>
      </c>
      <c r="C1174" s="180"/>
      <c r="D1174" s="180">
        <v>5</v>
      </c>
      <c r="E1174" s="180"/>
      <c r="F1174" s="180"/>
      <c r="G1174" s="180">
        <f>SUM(C1174:F1174)</f>
      </c>
      <c r="H1174" s="125">
        <v>6500</v>
      </c>
      <c r="I1174" s="125">
        <f>G1174*H1174</f>
      </c>
      <c r="J1174" s="125">
        <f>I1174*0.1</f>
      </c>
      <c r="K1174" s="125">
        <f>SUM(I1174:J1174)</f>
      </c>
      <c r="L1174" s="229"/>
      <c r="M1174" s="87"/>
      <c r="N1174" s="87"/>
      <c r="O1174" s="87"/>
      <c r="P1174" s="87"/>
      <c r="Q1174" s="87"/>
      <c r="R1174" s="87"/>
      <c r="S1174" s="87"/>
      <c r="T1174" s="87"/>
      <c r="U1174" s="175"/>
      <c r="V1174" s="87"/>
      <c r="W1174" s="87"/>
      <c r="X1174" s="87"/>
      <c r="Y1174" s="87"/>
      <c r="Z1174" s="87"/>
      <c r="AA1174" s="87"/>
      <c r="AB1174" s="86"/>
      <c r="AC1174" s="87"/>
    </row>
    <row x14ac:dyDescent="0.25" r="1175" customHeight="1" ht="17.45">
      <c r="A1175" s="235">
        <f>A1174</f>
        <v>25569.375</v>
      </c>
      <c r="B1175" s="186" t="s">
        <v>64</v>
      </c>
      <c r="C1175" s="180"/>
      <c r="D1175" s="180">
        <v>51</v>
      </c>
      <c r="E1175" s="180">
        <v>11</v>
      </c>
      <c r="F1175" s="180"/>
      <c r="G1175" s="180">
        <f>SUM(C1175:F1175)</f>
      </c>
      <c r="H1175" s="182">
        <v>5500</v>
      </c>
      <c r="I1175" s="125">
        <f>G1175*H1175</f>
      </c>
      <c r="J1175" s="125">
        <f>I1175*0.1</f>
      </c>
      <c r="K1175" s="125">
        <f>SUM(I1175:J1175)</f>
      </c>
      <c r="L1175" s="229"/>
      <c r="M1175" s="87"/>
      <c r="N1175" s="87"/>
      <c r="O1175" s="87"/>
      <c r="P1175" s="87"/>
      <c r="Q1175" s="87"/>
      <c r="R1175" s="87"/>
      <c r="S1175" s="87"/>
      <c r="T1175" s="87"/>
      <c r="U1175" s="175"/>
      <c r="V1175" s="87"/>
      <c r="W1175" s="87"/>
      <c r="X1175" s="87"/>
      <c r="Y1175" s="87"/>
      <c r="Z1175" s="87"/>
      <c r="AA1175" s="87"/>
      <c r="AB1175" s="86"/>
      <c r="AC1175" s="87"/>
    </row>
    <row x14ac:dyDescent="0.25" r="1176" customHeight="1" ht="17.45">
      <c r="A1176" s="235">
        <f>A1175</f>
        <v>25569.375</v>
      </c>
      <c r="B1176" s="179" t="s">
        <v>25</v>
      </c>
      <c r="C1176" s="180"/>
      <c r="D1176" s="180">
        <v>20</v>
      </c>
      <c r="E1176" s="180"/>
      <c r="F1176" s="180"/>
      <c r="G1176" s="180">
        <f>SUM(C1176:F1176)</f>
      </c>
      <c r="H1176" s="125">
        <v>6000</v>
      </c>
      <c r="I1176" s="125">
        <f>G1176*H1176</f>
      </c>
      <c r="J1176" s="125">
        <f>I1176*0.1</f>
      </c>
      <c r="K1176" s="125">
        <f>SUM(I1176:J1176)</f>
      </c>
      <c r="L1176" s="229"/>
      <c r="M1176" s="87"/>
      <c r="N1176" s="87"/>
      <c r="O1176" s="87"/>
      <c r="P1176" s="87"/>
      <c r="Q1176" s="87"/>
      <c r="R1176" s="87"/>
      <c r="S1176" s="87"/>
      <c r="T1176" s="87"/>
      <c r="U1176" s="175"/>
      <c r="V1176" s="87"/>
      <c r="W1176" s="87"/>
      <c r="X1176" s="87"/>
      <c r="Y1176" s="87"/>
      <c r="Z1176" s="87"/>
      <c r="AA1176" s="87"/>
      <c r="AB1176" s="86"/>
      <c r="AC1176" s="87"/>
    </row>
    <row x14ac:dyDescent="0.25" r="1177" customHeight="1" ht="17.45">
      <c r="A1177" s="235">
        <f>A1176</f>
        <v>25569.375</v>
      </c>
      <c r="B1177" s="186" t="s">
        <v>76</v>
      </c>
      <c r="C1177" s="188" t="s">
        <v>14</v>
      </c>
      <c r="D1177" s="180">
        <v>20</v>
      </c>
      <c r="E1177" s="180">
        <v>12</v>
      </c>
      <c r="F1177" s="180">
        <v>5</v>
      </c>
      <c r="G1177" s="180">
        <f>SUM(C1177:F1177)</f>
      </c>
      <c r="H1177" s="125">
        <v>6000</v>
      </c>
      <c r="I1177" s="125">
        <f>G1177*H1177</f>
      </c>
      <c r="J1177" s="125">
        <f>I1177*0.1</f>
      </c>
      <c r="K1177" s="125">
        <f>SUM(I1177:J1177)</f>
      </c>
      <c r="L1177" s="229"/>
      <c r="M1177" s="87"/>
      <c r="N1177" s="87"/>
      <c r="O1177" s="87"/>
      <c r="P1177" s="87"/>
      <c r="Q1177" s="87"/>
      <c r="R1177" s="87"/>
      <c r="S1177" s="87"/>
      <c r="T1177" s="87"/>
      <c r="U1177" s="175"/>
      <c r="V1177" s="87"/>
      <c r="W1177" s="87"/>
      <c r="X1177" s="87"/>
      <c r="Y1177" s="87"/>
      <c r="Z1177" s="87"/>
      <c r="AA1177" s="87"/>
      <c r="AB1177" s="86"/>
      <c r="AC1177" s="87"/>
    </row>
    <row x14ac:dyDescent="0.25" r="1178" customHeight="1" ht="17.45">
      <c r="A1178" s="235">
        <f>A1177</f>
        <v>25569.375</v>
      </c>
      <c r="B1178" s="186" t="s">
        <v>149</v>
      </c>
      <c r="C1178" s="180"/>
      <c r="D1178" s="181">
        <v>92</v>
      </c>
      <c r="E1178" s="181">
        <v>32</v>
      </c>
      <c r="F1178" s="180">
        <v>3</v>
      </c>
      <c r="G1178" s="180">
        <f>SUM(C1178:F1178)</f>
      </c>
      <c r="H1178" s="125">
        <v>6000</v>
      </c>
      <c r="I1178" s="125">
        <f>G1178*H1178</f>
      </c>
      <c r="J1178" s="125">
        <f>I1178*0.1</f>
      </c>
      <c r="K1178" s="125">
        <f>SUM(I1178:J1178)</f>
      </c>
      <c r="L1178" s="229"/>
      <c r="M1178" s="87"/>
      <c r="N1178" s="87"/>
      <c r="O1178" s="87"/>
      <c r="P1178" s="87"/>
      <c r="Q1178" s="87"/>
      <c r="R1178" s="87"/>
      <c r="S1178" s="87"/>
      <c r="T1178" s="87"/>
      <c r="U1178" s="175"/>
      <c r="V1178" s="87"/>
      <c r="W1178" s="87"/>
      <c r="X1178" s="87"/>
      <c r="Y1178" s="87"/>
      <c r="Z1178" s="87"/>
      <c r="AA1178" s="87"/>
      <c r="AB1178" s="86"/>
      <c r="AC1178" s="87"/>
    </row>
    <row x14ac:dyDescent="0.25" r="1179" customHeight="1" ht="17.45">
      <c r="A1179" s="235">
        <f>A1178</f>
        <v>25569.375</v>
      </c>
      <c r="B1179" s="186" t="s">
        <v>43</v>
      </c>
      <c r="C1179" s="180"/>
      <c r="D1179" s="180">
        <v>46</v>
      </c>
      <c r="E1179" s="180"/>
      <c r="F1179" s="180"/>
      <c r="G1179" s="180">
        <f>SUM(C1179:F1179)</f>
      </c>
      <c r="H1179" s="125">
        <v>6000</v>
      </c>
      <c r="I1179" s="125">
        <f>G1179*H1179</f>
      </c>
      <c r="J1179" s="125">
        <f>I1179*0.1</f>
      </c>
      <c r="K1179" s="125">
        <f>SUM(I1179:J1179)</f>
      </c>
      <c r="L1179" s="229"/>
      <c r="M1179" s="87"/>
      <c r="N1179" s="87"/>
      <c r="O1179" s="87"/>
      <c r="P1179" s="87"/>
      <c r="Q1179" s="87"/>
      <c r="R1179" s="87"/>
      <c r="S1179" s="87"/>
      <c r="T1179" s="87"/>
      <c r="U1179" s="175"/>
      <c r="V1179" s="87"/>
      <c r="W1179" s="87"/>
      <c r="X1179" s="87"/>
      <c r="Y1179" s="87"/>
      <c r="Z1179" s="87"/>
      <c r="AA1179" s="87"/>
      <c r="AB1179" s="86"/>
      <c r="AC1179" s="87"/>
    </row>
    <row x14ac:dyDescent="0.25" r="1180" customHeight="1" ht="17.45">
      <c r="A1180" s="235">
        <f>A1179</f>
        <v>25569.375</v>
      </c>
      <c r="B1180" s="186" t="s">
        <v>18</v>
      </c>
      <c r="C1180" s="180"/>
      <c r="D1180" s="180">
        <v>10</v>
      </c>
      <c r="E1180" s="180">
        <v>7</v>
      </c>
      <c r="F1180" s="180">
        <v>6</v>
      </c>
      <c r="G1180" s="180">
        <f>SUM(C1180:F1180)</f>
      </c>
      <c r="H1180" s="125">
        <v>6000</v>
      </c>
      <c r="I1180" s="125">
        <f>G1180*H1180</f>
      </c>
      <c r="J1180" s="125">
        <f>I1180*0.1</f>
      </c>
      <c r="K1180" s="125">
        <f>SUM(I1180:J1180)</f>
      </c>
      <c r="L1180" s="229"/>
      <c r="M1180" s="87"/>
      <c r="N1180" s="87"/>
      <c r="O1180" s="87"/>
      <c r="P1180" s="87"/>
      <c r="Q1180" s="87"/>
      <c r="R1180" s="87"/>
      <c r="S1180" s="87"/>
      <c r="T1180" s="87"/>
      <c r="U1180" s="175"/>
      <c r="V1180" s="87"/>
      <c r="W1180" s="87"/>
      <c r="X1180" s="87"/>
      <c r="Y1180" s="87"/>
      <c r="Z1180" s="87"/>
      <c r="AA1180" s="87"/>
      <c r="AB1180" s="86"/>
      <c r="AC1180" s="87"/>
    </row>
    <row x14ac:dyDescent="0.25" r="1181" customHeight="1" ht="17.45">
      <c r="A1181" s="235">
        <f>A1180</f>
        <v>25569.375</v>
      </c>
      <c r="B1181" s="186" t="s">
        <v>82</v>
      </c>
      <c r="C1181" s="188" t="s">
        <v>14</v>
      </c>
      <c r="D1181" s="180">
        <v>25</v>
      </c>
      <c r="E1181" s="180">
        <v>9</v>
      </c>
      <c r="F1181" s="180">
        <v>7</v>
      </c>
      <c r="G1181" s="180">
        <f>SUM(C1181:F1181)</f>
      </c>
      <c r="H1181" s="125">
        <v>5000</v>
      </c>
      <c r="I1181" s="125">
        <f>G1181*H1181</f>
      </c>
      <c r="J1181" s="125">
        <f>I1181*0.1</f>
      </c>
      <c r="K1181" s="125">
        <f>SUM(I1181:J1181)</f>
      </c>
      <c r="L1181" s="229"/>
      <c r="M1181" s="87"/>
      <c r="N1181" s="87"/>
      <c r="O1181" s="87"/>
      <c r="P1181" s="87"/>
      <c r="Q1181" s="87"/>
      <c r="R1181" s="87"/>
      <c r="S1181" s="87"/>
      <c r="T1181" s="87"/>
      <c r="U1181" s="175"/>
      <c r="V1181" s="87"/>
      <c r="W1181" s="87"/>
      <c r="X1181" s="87"/>
      <c r="Y1181" s="87"/>
      <c r="Z1181" s="87"/>
      <c r="AA1181" s="87"/>
      <c r="AB1181" s="86"/>
      <c r="AC1181" s="87"/>
    </row>
    <row x14ac:dyDescent="0.25" r="1182" customHeight="1" ht="17.45">
      <c r="A1182" s="235">
        <f>A1181</f>
        <v>25569.375</v>
      </c>
      <c r="B1182" s="186" t="s">
        <v>151</v>
      </c>
      <c r="C1182" s="180"/>
      <c r="D1182" s="180">
        <v>12</v>
      </c>
      <c r="E1182" s="180"/>
      <c r="F1182" s="180"/>
      <c r="G1182" s="180">
        <f>SUM(C1182:F1182)</f>
      </c>
      <c r="H1182" s="125">
        <v>5000</v>
      </c>
      <c r="I1182" s="125">
        <f>G1182*H1182</f>
      </c>
      <c r="J1182" s="125">
        <f>I1182*0.1</f>
      </c>
      <c r="K1182" s="125">
        <f>SUM(I1182:J1182)</f>
      </c>
      <c r="L1182" s="229"/>
      <c r="M1182" s="87"/>
      <c r="N1182" s="87"/>
      <c r="O1182" s="87"/>
      <c r="P1182" s="87"/>
      <c r="Q1182" s="87"/>
      <c r="R1182" s="87"/>
      <c r="S1182" s="87"/>
      <c r="T1182" s="87"/>
      <c r="U1182" s="175"/>
      <c r="V1182" s="87"/>
      <c r="W1182" s="87"/>
      <c r="X1182" s="87"/>
      <c r="Y1182" s="87"/>
      <c r="Z1182" s="87"/>
      <c r="AA1182" s="87"/>
      <c r="AB1182" s="86"/>
      <c r="AC1182" s="87"/>
    </row>
    <row x14ac:dyDescent="0.25" r="1183" customHeight="1" ht="17.45">
      <c r="A1183" s="235">
        <f>A1179</f>
        <v>25569.375</v>
      </c>
      <c r="B1183" s="186" t="s">
        <v>105</v>
      </c>
      <c r="C1183" s="180"/>
      <c r="D1183" s="180">
        <v>45</v>
      </c>
      <c r="E1183" s="180"/>
      <c r="F1183" s="180"/>
      <c r="G1183" s="180">
        <f>SUM(C1183:F1183)</f>
      </c>
      <c r="H1183" s="125">
        <v>6900</v>
      </c>
      <c r="I1183" s="125">
        <f>G1183*H1183</f>
      </c>
      <c r="J1183" s="125"/>
      <c r="K1183" s="125">
        <f>SUM(I1183:J1183)</f>
      </c>
      <c r="L1183" s="229"/>
      <c r="M1183" s="87"/>
      <c r="N1183" s="87"/>
      <c r="O1183" s="87"/>
      <c r="P1183" s="87"/>
      <c r="Q1183" s="87"/>
      <c r="R1183" s="87"/>
      <c r="S1183" s="87"/>
      <c r="T1183" s="87"/>
      <c r="U1183" s="175"/>
      <c r="V1183" s="87"/>
      <c r="W1183" s="87"/>
      <c r="X1183" s="87"/>
      <c r="Y1183" s="87"/>
      <c r="Z1183" s="87"/>
      <c r="AA1183" s="87"/>
      <c r="AB1183" s="86"/>
      <c r="AC1183" s="87"/>
    </row>
    <row x14ac:dyDescent="0.25" r="1184" customHeight="1" ht="17.45">
      <c r="A1184" s="235">
        <f>A1179</f>
        <v>25569.375</v>
      </c>
      <c r="B1184" s="186" t="s">
        <v>23</v>
      </c>
      <c r="C1184" s="180"/>
      <c r="D1184" s="180">
        <v>13</v>
      </c>
      <c r="E1184" s="180"/>
      <c r="F1184" s="180"/>
      <c r="G1184" s="180">
        <f>SUM(C1184:F1184)</f>
      </c>
      <c r="H1184" s="125">
        <v>6000</v>
      </c>
      <c r="I1184" s="125">
        <f>G1184*H1184</f>
      </c>
      <c r="J1184" s="125">
        <f>I1184*0.1</f>
      </c>
      <c r="K1184" s="125">
        <f>SUM(I1184:J1184)</f>
      </c>
      <c r="L1184" s="229"/>
      <c r="M1184" s="87"/>
      <c r="N1184" s="87"/>
      <c r="O1184" s="87"/>
      <c r="P1184" s="87"/>
      <c r="Q1184" s="87"/>
      <c r="R1184" s="87"/>
      <c r="S1184" s="87"/>
      <c r="T1184" s="87"/>
      <c r="U1184" s="175"/>
      <c r="V1184" s="87"/>
      <c r="W1184" s="87"/>
      <c r="X1184" s="87"/>
      <c r="Y1184" s="87"/>
      <c r="Z1184" s="87"/>
      <c r="AA1184" s="87"/>
      <c r="AB1184" s="86"/>
      <c r="AC1184" s="87"/>
    </row>
    <row x14ac:dyDescent="0.25" r="1185" customHeight="1" ht="17.45">
      <c r="A1185" s="235">
        <f>A1184</f>
        <v>25569.375</v>
      </c>
      <c r="B1185" s="186" t="s">
        <v>40</v>
      </c>
      <c r="C1185" s="180"/>
      <c r="D1185" s="180">
        <v>14</v>
      </c>
      <c r="E1185" s="180"/>
      <c r="F1185" s="180"/>
      <c r="G1185" s="180">
        <f>SUM(C1185:F1185)</f>
      </c>
      <c r="H1185" s="125">
        <v>6500</v>
      </c>
      <c r="I1185" s="125">
        <f>G1185*H1185</f>
      </c>
      <c r="J1185" s="125">
        <f>I1185*0.1</f>
      </c>
      <c r="K1185" s="125">
        <f>SUM(I1185:J1185)</f>
      </c>
      <c r="L1185" s="229"/>
      <c r="M1185" s="87"/>
      <c r="N1185" s="87"/>
      <c r="O1185" s="87"/>
      <c r="P1185" s="87"/>
      <c r="Q1185" s="87"/>
      <c r="R1185" s="87"/>
      <c r="S1185" s="87"/>
      <c r="T1185" s="87"/>
      <c r="U1185" s="175"/>
      <c r="V1185" s="87"/>
      <c r="W1185" s="87"/>
      <c r="X1185" s="87"/>
      <c r="Y1185" s="87"/>
      <c r="Z1185" s="87"/>
      <c r="AA1185" s="87"/>
      <c r="AB1185" s="86"/>
      <c r="AC1185" s="87"/>
    </row>
    <row x14ac:dyDescent="0.25" r="1186" customHeight="1" ht="17.45">
      <c r="A1186" s="235">
        <f>A1182</f>
        <v>25569.375</v>
      </c>
      <c r="B1186" s="186"/>
      <c r="C1186" s="180"/>
      <c r="D1186" s="180"/>
      <c r="E1186" s="180"/>
      <c r="F1186" s="180"/>
      <c r="G1186" s="180">
        <f>SUM(C1186:F1186)</f>
      </c>
      <c r="H1186" s="125"/>
      <c r="I1186" s="125">
        <f>G1186*H1186</f>
      </c>
      <c r="J1186" s="125">
        <f>I1186*0.1</f>
      </c>
      <c r="K1186" s="125">
        <f>SUM(I1186:J1186)</f>
      </c>
      <c r="L1186" s="229"/>
      <c r="M1186" s="87"/>
      <c r="N1186" s="87"/>
      <c r="O1186" s="87"/>
      <c r="P1186" s="87"/>
      <c r="Q1186" s="87"/>
      <c r="R1186" s="87"/>
      <c r="S1186" s="87"/>
      <c r="T1186" s="87"/>
      <c r="U1186" s="175"/>
      <c r="V1186" s="87"/>
      <c r="W1186" s="87"/>
      <c r="X1186" s="87"/>
      <c r="Y1186" s="87"/>
      <c r="Z1186" s="87"/>
      <c r="AA1186" s="87"/>
      <c r="AB1186" s="86"/>
      <c r="AC1186" s="87"/>
    </row>
    <row x14ac:dyDescent="0.25" r="1187" customHeight="1" ht="17.45">
      <c r="A1187" s="235">
        <f>A1182</f>
        <v>25569.375</v>
      </c>
      <c r="B1187" s="186"/>
      <c r="C1187" s="180"/>
      <c r="D1187" s="180"/>
      <c r="E1187" s="180"/>
      <c r="F1187" s="180"/>
      <c r="G1187" s="180">
        <f>SUM(C1187:F1187)</f>
      </c>
      <c r="H1187" s="125"/>
      <c r="I1187" s="125">
        <f>G1187*H1187</f>
      </c>
      <c r="J1187" s="125">
        <f>I1187*0.1</f>
      </c>
      <c r="K1187" s="125">
        <f>SUM(I1187:J1187)</f>
      </c>
      <c r="L1187" s="229"/>
      <c r="M1187" s="87"/>
      <c r="N1187" s="87"/>
      <c r="O1187" s="87"/>
      <c r="P1187" s="87"/>
      <c r="Q1187" s="87"/>
      <c r="R1187" s="87"/>
      <c r="S1187" s="87"/>
      <c r="T1187" s="87"/>
      <c r="U1187" s="175"/>
      <c r="V1187" s="87"/>
      <c r="W1187" s="87"/>
      <c r="X1187" s="87"/>
      <c r="Y1187" s="87"/>
      <c r="Z1187" s="87"/>
      <c r="AA1187" s="87"/>
      <c r="AB1187" s="86"/>
      <c r="AC1187" s="87"/>
    </row>
    <row x14ac:dyDescent="0.25" r="1188" customHeight="1" ht="17.45">
      <c r="A1188" s="235">
        <f>A1187</f>
        <v>25569.375</v>
      </c>
      <c r="B1188" s="179"/>
      <c r="C1188" s="180"/>
      <c r="D1188" s="180"/>
      <c r="E1188" s="180"/>
      <c r="F1188" s="180"/>
      <c r="G1188" s="180">
        <f>SUM(C1188:F1188)</f>
      </c>
      <c r="H1188" s="125"/>
      <c r="I1188" s="125">
        <f>G1188*H1188</f>
      </c>
      <c r="J1188" s="125">
        <v>0</v>
      </c>
      <c r="K1188" s="125">
        <f>SUM(I1188:J1188)</f>
      </c>
      <c r="L1188" s="229"/>
      <c r="M1188" s="87"/>
      <c r="N1188" s="87"/>
      <c r="O1188" s="87"/>
      <c r="P1188" s="87"/>
      <c r="Q1188" s="87"/>
      <c r="R1188" s="87"/>
      <c r="S1188" s="87"/>
      <c r="T1188" s="87"/>
      <c r="U1188" s="175"/>
      <c r="V1188" s="87"/>
      <c r="W1188" s="87"/>
      <c r="X1188" s="87"/>
      <c r="Y1188" s="87"/>
      <c r="Z1188" s="87"/>
      <c r="AA1188" s="87"/>
      <c r="AB1188" s="86"/>
      <c r="AC1188" s="87"/>
    </row>
    <row x14ac:dyDescent="0.25" r="1189" customHeight="1" ht="17.45">
      <c r="A1189" s="243">
        <f>A1188</f>
        <v>25569.375</v>
      </c>
      <c r="B1189" s="190" t="s">
        <v>155</v>
      </c>
      <c r="C1189" s="191">
        <f>SUM(C1143:C1188)</f>
      </c>
      <c r="D1189" s="191">
        <f>SUM(D1143:D1188)</f>
      </c>
      <c r="E1189" s="191">
        <f>SUM(E1143:E1188)</f>
      </c>
      <c r="F1189" s="191">
        <f>SUM(F1143:F1188)</f>
      </c>
      <c r="G1189" s="191">
        <f>SUM(G1143:G1188)</f>
      </c>
      <c r="H1189" s="191"/>
      <c r="I1189" s="191">
        <f>SUM(I1143:I1188)</f>
      </c>
      <c r="J1189" s="191">
        <f>SUM(J1143:J1188)</f>
      </c>
      <c r="K1189" s="191">
        <f>SUM(K1143:K1188)</f>
      </c>
      <c r="L1189" s="229"/>
      <c r="M1189" s="87"/>
      <c r="N1189" s="87"/>
      <c r="O1189" s="87"/>
      <c r="P1189" s="87"/>
      <c r="Q1189" s="87"/>
      <c r="R1189" s="87"/>
      <c r="S1189" s="87"/>
      <c r="T1189" s="87"/>
      <c r="U1189" s="175"/>
      <c r="V1189" s="87"/>
      <c r="W1189" s="87"/>
      <c r="X1189" s="87"/>
      <c r="Y1189" s="87"/>
      <c r="Z1189" s="87"/>
      <c r="AA1189" s="87"/>
      <c r="AB1189" s="86"/>
      <c r="AC1189" s="87"/>
    </row>
    <row x14ac:dyDescent="0.25" r="1190" customHeight="1" ht="17.45">
      <c r="A1190" s="235">
        <f>A1189</f>
        <v>25569.375</v>
      </c>
      <c r="B1190" s="186" t="s">
        <v>113</v>
      </c>
      <c r="C1190" s="180"/>
      <c r="D1190" s="180">
        <v>44</v>
      </c>
      <c r="E1190" s="180">
        <v>58</v>
      </c>
      <c r="F1190" s="180"/>
      <c r="G1190" s="180">
        <f>SUM(C1190:F1190)</f>
      </c>
      <c r="H1190" s="125">
        <v>6500</v>
      </c>
      <c r="I1190" s="125">
        <f>G1190*H1190</f>
      </c>
      <c r="J1190" s="185"/>
      <c r="K1190" s="125">
        <f>SUM(I1190:J1190)</f>
      </c>
      <c r="L1190" s="229"/>
      <c r="M1190" s="87"/>
      <c r="N1190" s="87"/>
      <c r="O1190" s="87"/>
      <c r="P1190" s="87"/>
      <c r="Q1190" s="87"/>
      <c r="R1190" s="87"/>
      <c r="S1190" s="87"/>
      <c r="T1190" s="87"/>
      <c r="U1190" s="175"/>
      <c r="V1190" s="87"/>
      <c r="W1190" s="87"/>
      <c r="X1190" s="87"/>
      <c r="Y1190" s="87"/>
      <c r="Z1190" s="87"/>
      <c r="AA1190" s="87"/>
      <c r="AB1190" s="86"/>
      <c r="AC1190" s="87"/>
    </row>
    <row x14ac:dyDescent="0.25" r="1191" customHeight="1" ht="17.45">
      <c r="A1191" s="235">
        <f>A1190</f>
        <v>25569.375</v>
      </c>
      <c r="B1191" s="186" t="s">
        <v>156</v>
      </c>
      <c r="C1191" s="180"/>
      <c r="D1191" s="180">
        <v>8</v>
      </c>
      <c r="E1191" s="180">
        <v>10</v>
      </c>
      <c r="F1191" s="180"/>
      <c r="G1191" s="180">
        <f>SUM(C1191:F1191)</f>
      </c>
      <c r="H1191" s="125">
        <v>6500</v>
      </c>
      <c r="I1191" s="125">
        <f>G1191*H1191</f>
      </c>
      <c r="J1191" s="185"/>
      <c r="K1191" s="125">
        <f>SUM(I1191:J1191)</f>
      </c>
      <c r="L1191" s="229"/>
      <c r="M1191" s="87"/>
      <c r="N1191" s="87"/>
      <c r="O1191" s="87"/>
      <c r="P1191" s="87"/>
      <c r="Q1191" s="87"/>
      <c r="R1191" s="87"/>
      <c r="S1191" s="87"/>
      <c r="T1191" s="87"/>
      <c r="U1191" s="175"/>
      <c r="V1191" s="87"/>
      <c r="W1191" s="87"/>
      <c r="X1191" s="87"/>
      <c r="Y1191" s="87"/>
      <c r="Z1191" s="87"/>
      <c r="AA1191" s="87"/>
      <c r="AB1191" s="86"/>
      <c r="AC1191" s="87"/>
    </row>
    <row x14ac:dyDescent="0.25" r="1192" customHeight="1" ht="17.45">
      <c r="A1192" s="235">
        <f>A1191</f>
        <v>25569.375</v>
      </c>
      <c r="B1192" s="186" t="s">
        <v>112</v>
      </c>
      <c r="C1192" s="180"/>
      <c r="D1192" s="180">
        <v>9</v>
      </c>
      <c r="E1192" s="180">
        <v>9</v>
      </c>
      <c r="F1192" s="180"/>
      <c r="G1192" s="180">
        <f>SUM(C1192:F1192)</f>
      </c>
      <c r="H1192" s="125">
        <v>6900</v>
      </c>
      <c r="I1192" s="125">
        <f>G1192*H1192</f>
      </c>
      <c r="J1192" s="185"/>
      <c r="K1192" s="125">
        <f>SUM(I1192:J1192)</f>
      </c>
      <c r="L1192" s="229"/>
      <c r="M1192" s="87"/>
      <c r="N1192" s="87"/>
      <c r="O1192" s="87"/>
      <c r="P1192" s="87"/>
      <c r="Q1192" s="87"/>
      <c r="R1192" s="87"/>
      <c r="S1192" s="87"/>
      <c r="T1192" s="87"/>
      <c r="U1192" s="175"/>
      <c r="V1192" s="87"/>
      <c r="W1192" s="87"/>
      <c r="X1192" s="87"/>
      <c r="Y1192" s="87"/>
      <c r="Z1192" s="87"/>
      <c r="AA1192" s="87"/>
      <c r="AB1192" s="86"/>
      <c r="AC1192" s="87"/>
    </row>
    <row x14ac:dyDescent="0.25" r="1193" customHeight="1" ht="17.45">
      <c r="A1193" s="235">
        <f>A1192</f>
        <v>25569.375</v>
      </c>
      <c r="B1193" s="179"/>
      <c r="C1193" s="180"/>
      <c r="D1193" s="180"/>
      <c r="E1193" s="180"/>
      <c r="F1193" s="180"/>
      <c r="G1193" s="180">
        <f>SUM(C1193:F1193)</f>
      </c>
      <c r="H1193" s="125"/>
      <c r="I1193" s="125">
        <f>G1193*H1193</f>
      </c>
      <c r="J1193" s="185"/>
      <c r="K1193" s="125">
        <f>SUM(I1193:J1193)</f>
      </c>
      <c r="L1193" s="229"/>
      <c r="M1193" s="87"/>
      <c r="N1193" s="87"/>
      <c r="O1193" s="87"/>
      <c r="P1193" s="87"/>
      <c r="Q1193" s="87"/>
      <c r="R1193" s="87"/>
      <c r="S1193" s="87"/>
      <c r="T1193" s="87"/>
      <c r="U1193" s="175"/>
      <c r="V1193" s="87"/>
      <c r="W1193" s="87"/>
      <c r="X1193" s="87"/>
      <c r="Y1193" s="87"/>
      <c r="Z1193" s="87"/>
      <c r="AA1193" s="87"/>
      <c r="AB1193" s="86"/>
      <c r="AC1193" s="87"/>
    </row>
    <row x14ac:dyDescent="0.25" r="1194" customHeight="1" ht="17.45">
      <c r="A1194" s="235">
        <f>A1193</f>
        <v>25569.375</v>
      </c>
      <c r="B1194" s="179"/>
      <c r="C1194" s="180"/>
      <c r="D1194" s="180"/>
      <c r="E1194" s="180"/>
      <c r="F1194" s="180"/>
      <c r="G1194" s="180">
        <f>SUM(C1194:F1194)</f>
      </c>
      <c r="H1194" s="125"/>
      <c r="I1194" s="125">
        <f>G1194*H1194</f>
      </c>
      <c r="J1194" s="185"/>
      <c r="K1194" s="125">
        <f>SUM(I1194:J1194)</f>
      </c>
      <c r="L1194" s="229"/>
      <c r="M1194" s="87"/>
      <c r="N1194" s="87"/>
      <c r="O1194" s="87"/>
      <c r="P1194" s="87"/>
      <c r="Q1194" s="87"/>
      <c r="R1194" s="87"/>
      <c r="S1194" s="87"/>
      <c r="T1194" s="87"/>
      <c r="U1194" s="175"/>
      <c r="V1194" s="87"/>
      <c r="W1194" s="87"/>
      <c r="X1194" s="87"/>
      <c r="Y1194" s="87"/>
      <c r="Z1194" s="87"/>
      <c r="AA1194" s="87"/>
      <c r="AB1194" s="86"/>
      <c r="AC1194" s="87"/>
    </row>
    <row x14ac:dyDescent="0.25" r="1195" customHeight="1" ht="17.45">
      <c r="A1195" s="235">
        <f>A1194</f>
        <v>25569.375</v>
      </c>
      <c r="B1195" s="179"/>
      <c r="C1195" s="180"/>
      <c r="D1195" s="180"/>
      <c r="E1195" s="180"/>
      <c r="F1195" s="180"/>
      <c r="G1195" s="180">
        <f>SUM(C1195:F1195)</f>
      </c>
      <c r="H1195" s="125"/>
      <c r="I1195" s="125">
        <f>G1195*H1195</f>
      </c>
      <c r="J1195" s="185"/>
      <c r="K1195" s="125">
        <f>SUM(I1195:J1195)</f>
      </c>
      <c r="L1195" s="229"/>
      <c r="M1195" s="87"/>
      <c r="N1195" s="87"/>
      <c r="O1195" s="87"/>
      <c r="P1195" s="87"/>
      <c r="Q1195" s="87"/>
      <c r="R1195" s="87"/>
      <c r="S1195" s="87"/>
      <c r="T1195" s="87"/>
      <c r="U1195" s="175"/>
      <c r="V1195" s="87"/>
      <c r="W1195" s="87"/>
      <c r="X1195" s="87"/>
      <c r="Y1195" s="87"/>
      <c r="Z1195" s="87"/>
      <c r="AA1195" s="87"/>
      <c r="AB1195" s="86"/>
      <c r="AC1195" s="87"/>
    </row>
    <row x14ac:dyDescent="0.25" r="1196" customHeight="1" ht="17.45">
      <c r="A1196" s="235">
        <f>A1195</f>
        <v>25569.375</v>
      </c>
      <c r="B1196" s="179"/>
      <c r="C1196" s="180"/>
      <c r="D1196" s="180"/>
      <c r="E1196" s="180"/>
      <c r="F1196" s="180"/>
      <c r="G1196" s="180">
        <f>SUM(C1196:F1196)</f>
      </c>
      <c r="H1196" s="125"/>
      <c r="I1196" s="125">
        <f>G1196*H1196</f>
      </c>
      <c r="J1196" s="185"/>
      <c r="K1196" s="125">
        <f>SUM(I1196:J1196)</f>
      </c>
      <c r="L1196" s="229"/>
      <c r="M1196" s="87"/>
      <c r="N1196" s="87"/>
      <c r="O1196" s="87"/>
      <c r="P1196" s="87"/>
      <c r="Q1196" s="87"/>
      <c r="R1196" s="87"/>
      <c r="S1196" s="87"/>
      <c r="T1196" s="87"/>
      <c r="U1196" s="175"/>
      <c r="V1196" s="87"/>
      <c r="W1196" s="87"/>
      <c r="X1196" s="87"/>
      <c r="Y1196" s="87"/>
      <c r="Z1196" s="87"/>
      <c r="AA1196" s="87"/>
      <c r="AB1196" s="86"/>
      <c r="AC1196" s="87"/>
    </row>
    <row x14ac:dyDescent="0.25" r="1197" customHeight="1" ht="17.45">
      <c r="A1197" s="235">
        <f>A1196</f>
        <v>25569.375</v>
      </c>
      <c r="B1197" s="179"/>
      <c r="C1197" s="180"/>
      <c r="D1197" s="180"/>
      <c r="E1197" s="180"/>
      <c r="F1197" s="180"/>
      <c r="G1197" s="180">
        <f>SUM(C1197:F1197)</f>
      </c>
      <c r="H1197" s="125"/>
      <c r="I1197" s="125">
        <f>G1197*H1197</f>
      </c>
      <c r="J1197" s="185"/>
      <c r="K1197" s="125">
        <f>SUM(I1197:J1197)</f>
      </c>
      <c r="L1197" s="229"/>
      <c r="M1197" s="87"/>
      <c r="N1197" s="87"/>
      <c r="O1197" s="87"/>
      <c r="P1197" s="87"/>
      <c r="Q1197" s="87"/>
      <c r="R1197" s="87"/>
      <c r="S1197" s="87"/>
      <c r="T1197" s="87"/>
      <c r="U1197" s="175"/>
      <c r="V1197" s="87"/>
      <c r="W1197" s="87"/>
      <c r="X1197" s="87"/>
      <c r="Y1197" s="87"/>
      <c r="Z1197" s="87"/>
      <c r="AA1197" s="87"/>
      <c r="AB1197" s="86"/>
      <c r="AC1197" s="87"/>
    </row>
    <row x14ac:dyDescent="0.25" r="1198" customHeight="1" ht="17.45">
      <c r="A1198" s="243">
        <f>A1197</f>
        <v>25569.375</v>
      </c>
      <c r="B1198" s="190" t="s">
        <v>157</v>
      </c>
      <c r="C1198" s="191">
        <f>SUM(C1190:C1197)</f>
      </c>
      <c r="D1198" s="191">
        <f>SUM(D1190:D1197)</f>
      </c>
      <c r="E1198" s="191">
        <f>SUM(E1190:E1197)</f>
      </c>
      <c r="F1198" s="191">
        <f>SUM(F1190:F1197)</f>
      </c>
      <c r="G1198" s="191">
        <f>SUM(G1190:G1197)</f>
      </c>
      <c r="H1198" s="201"/>
      <c r="I1198" s="201">
        <f>SUM(I1190:I1197)</f>
      </c>
      <c r="J1198" s="201"/>
      <c r="K1198" s="202">
        <f>SUM(K1190:K1197)</f>
      </c>
      <c r="L1198" s="229"/>
      <c r="M1198" s="87"/>
      <c r="N1198" s="87"/>
      <c r="O1198" s="87"/>
      <c r="P1198" s="87"/>
      <c r="Q1198" s="87"/>
      <c r="R1198" s="87"/>
      <c r="S1198" s="87"/>
      <c r="T1198" s="87"/>
      <c r="U1198" s="175"/>
      <c r="V1198" s="87"/>
      <c r="W1198" s="87"/>
      <c r="X1198" s="87"/>
      <c r="Y1198" s="87"/>
      <c r="Z1198" s="87"/>
      <c r="AA1198" s="87"/>
      <c r="AB1198" s="86"/>
      <c r="AC1198" s="87"/>
    </row>
    <row x14ac:dyDescent="0.25" r="1199" customHeight="1" ht="17.25" hidden="1">
      <c r="A1199" s="226" t="s">
        <v>128</v>
      </c>
      <c r="B1199" s="173" t="s">
        <v>2</v>
      </c>
      <c r="C1199" s="174" t="s">
        <v>129</v>
      </c>
      <c r="D1199" s="174" t="s">
        <v>130</v>
      </c>
      <c r="E1199" s="174" t="s">
        <v>131</v>
      </c>
      <c r="F1199" s="174" t="s">
        <v>132</v>
      </c>
      <c r="G1199" s="174" t="s">
        <v>133</v>
      </c>
      <c r="H1199" s="174" t="s">
        <v>7</v>
      </c>
      <c r="I1199" s="174" t="s">
        <v>134</v>
      </c>
      <c r="J1199" s="174" t="s">
        <v>90</v>
      </c>
      <c r="K1199" s="174" t="s">
        <v>135</v>
      </c>
      <c r="L1199" s="229"/>
      <c r="M1199" s="87"/>
      <c r="N1199" s="87"/>
      <c r="O1199" s="87"/>
      <c r="P1199" s="87"/>
      <c r="Q1199" s="87"/>
      <c r="R1199" s="87"/>
      <c r="S1199" s="87"/>
      <c r="T1199" s="87"/>
      <c r="U1199" s="175"/>
      <c r="V1199" s="87"/>
      <c r="W1199" s="87"/>
      <c r="X1199" s="87"/>
      <c r="Y1199" s="87"/>
      <c r="Z1199" s="87"/>
      <c r="AA1199" s="87"/>
      <c r="AB1199" s="86"/>
      <c r="AC1199" s="87"/>
    </row>
    <row x14ac:dyDescent="0.25" r="1200" customHeight="1" ht="17.45">
      <c r="A1200" s="235">
        <f>A1198+1</f>
        <v>25569.375</v>
      </c>
      <c r="B1200" s="179" t="s">
        <v>46</v>
      </c>
      <c r="C1200" s="183" t="s">
        <v>14</v>
      </c>
      <c r="D1200" s="180">
        <v>14</v>
      </c>
      <c r="E1200" s="180"/>
      <c r="F1200" s="180"/>
      <c r="G1200" s="180">
        <f>SUM(C1200:F1200)</f>
      </c>
      <c r="H1200" s="237">
        <v>5500</v>
      </c>
      <c r="I1200" s="125">
        <f>G1200*H1200</f>
      </c>
      <c r="J1200" s="125">
        <f>I1200*0.1</f>
      </c>
      <c r="K1200" s="125">
        <f>SUM(I1200:J1200)</f>
      </c>
      <c r="L1200" s="229"/>
      <c r="M1200" s="87"/>
      <c r="N1200" s="87"/>
      <c r="O1200" s="87"/>
      <c r="P1200" s="87"/>
      <c r="Q1200" s="87"/>
      <c r="R1200" s="87"/>
      <c r="S1200" s="87"/>
      <c r="T1200" s="87"/>
      <c r="U1200" s="175"/>
      <c r="V1200" s="87"/>
      <c r="W1200" s="87"/>
      <c r="X1200" s="87"/>
      <c r="Y1200" s="87"/>
      <c r="Z1200" s="87"/>
      <c r="AA1200" s="87"/>
      <c r="AB1200" s="86"/>
      <c r="AC1200" s="87"/>
    </row>
    <row x14ac:dyDescent="0.25" r="1201" customHeight="1" ht="17.45">
      <c r="A1201" s="235">
        <f>A1200</f>
        <v>25569.375</v>
      </c>
      <c r="B1201" s="179" t="s">
        <v>137</v>
      </c>
      <c r="C1201" s="180"/>
      <c r="D1201" s="180">
        <f>90-42</f>
      </c>
      <c r="E1201" s="180">
        <v>0</v>
      </c>
      <c r="F1201" s="180">
        <v>0</v>
      </c>
      <c r="G1201" s="180">
        <f>SUM(C1201:F1201)</f>
      </c>
      <c r="H1201" s="237">
        <v>4500</v>
      </c>
      <c r="I1201" s="125">
        <f>G1201*H1201</f>
      </c>
      <c r="J1201" s="125">
        <f>I1201*0.1</f>
      </c>
      <c r="K1201" s="125">
        <f>SUM(I1201:J1201)</f>
      </c>
      <c r="L1201" s="229"/>
      <c r="M1201" s="87"/>
      <c r="N1201" s="87"/>
      <c r="O1201" s="87"/>
      <c r="P1201" s="87"/>
      <c r="Q1201" s="87"/>
      <c r="R1201" s="87"/>
      <c r="S1201" s="87"/>
      <c r="T1201" s="87"/>
      <c r="U1201" s="175"/>
      <c r="V1201" s="87"/>
      <c r="W1201" s="87"/>
      <c r="X1201" s="87"/>
      <c r="Y1201" s="87"/>
      <c r="Z1201" s="87"/>
      <c r="AA1201" s="87"/>
      <c r="AB1201" s="86"/>
      <c r="AC1201" s="87"/>
    </row>
    <row x14ac:dyDescent="0.25" r="1202" customHeight="1" ht="17.45">
      <c r="A1202" s="235">
        <f>A1201</f>
        <v>25569.375</v>
      </c>
      <c r="B1202" s="179" t="s">
        <v>178</v>
      </c>
      <c r="C1202" s="180"/>
      <c r="D1202" s="180">
        <v>42</v>
      </c>
      <c r="E1202" s="180"/>
      <c r="F1202" s="180"/>
      <c r="G1202" s="180">
        <f>SUBTOTAL(9,C1202:F1202)</f>
      </c>
      <c r="H1202" s="182">
        <v>5000</v>
      </c>
      <c r="I1202" s="125">
        <f>G1202*H1202</f>
      </c>
      <c r="J1202" s="125">
        <f>I1202*0.1</f>
      </c>
      <c r="K1202" s="125">
        <f>SUM(I1202:J1202)</f>
      </c>
      <c r="L1202" s="229"/>
      <c r="M1202" s="87"/>
      <c r="N1202" s="87"/>
      <c r="O1202" s="87"/>
      <c r="P1202" s="87"/>
      <c r="Q1202" s="87"/>
      <c r="R1202" s="87"/>
      <c r="S1202" s="87"/>
      <c r="T1202" s="87"/>
      <c r="U1202" s="175"/>
      <c r="V1202" s="87"/>
      <c r="W1202" s="87"/>
      <c r="X1202" s="87"/>
      <c r="Y1202" s="87"/>
      <c r="Z1202" s="87"/>
      <c r="AA1202" s="87"/>
      <c r="AB1202" s="86"/>
      <c r="AC1202" s="87"/>
    </row>
    <row x14ac:dyDescent="0.25" r="1203" customHeight="1" ht="17.45">
      <c r="A1203" s="235">
        <f>A1202</f>
        <v>25569.375</v>
      </c>
      <c r="B1203" s="179" t="s">
        <v>13</v>
      </c>
      <c r="C1203" s="180"/>
      <c r="D1203" s="180">
        <v>12</v>
      </c>
      <c r="E1203" s="180">
        <v>0</v>
      </c>
      <c r="F1203" s="180"/>
      <c r="G1203" s="180">
        <f>SUM(C1203:F1203)</f>
      </c>
      <c r="H1203" s="125">
        <v>6000</v>
      </c>
      <c r="I1203" s="125">
        <f>G1203*H1203</f>
      </c>
      <c r="J1203" s="125">
        <f>I1203*0.1</f>
      </c>
      <c r="K1203" s="125">
        <f>SUM(I1203:J1203)</f>
      </c>
      <c r="L1203" s="229"/>
      <c r="M1203" s="87"/>
      <c r="N1203" s="87"/>
      <c r="O1203" s="87"/>
      <c r="P1203" s="87"/>
      <c r="Q1203" s="87"/>
      <c r="R1203" s="87"/>
      <c r="S1203" s="87"/>
      <c r="T1203" s="87"/>
      <c r="U1203" s="175"/>
      <c r="V1203" s="87"/>
      <c r="W1203" s="87"/>
      <c r="X1203" s="87"/>
      <c r="Y1203" s="87"/>
      <c r="Z1203" s="87"/>
      <c r="AA1203" s="87"/>
      <c r="AB1203" s="86"/>
      <c r="AC1203" s="87"/>
    </row>
    <row x14ac:dyDescent="0.25" r="1204" customHeight="1" ht="17.45">
      <c r="A1204" s="235">
        <f>A1203</f>
        <v>25569.375</v>
      </c>
      <c r="B1204" s="179" t="s">
        <v>58</v>
      </c>
      <c r="C1204" s="183" t="s">
        <v>14</v>
      </c>
      <c r="D1204" s="180">
        <v>14</v>
      </c>
      <c r="E1204" s="180">
        <v>0</v>
      </c>
      <c r="F1204" s="180"/>
      <c r="G1204" s="180">
        <f>SUM(C1204:F1204)</f>
      </c>
      <c r="H1204" s="182">
        <v>5500</v>
      </c>
      <c r="I1204" s="125">
        <f>G1204*H1204</f>
      </c>
      <c r="J1204" s="125">
        <f>I1204*0.1</f>
      </c>
      <c r="K1204" s="125">
        <f>SUM(I1204:J1204)</f>
      </c>
      <c r="L1204" s="229"/>
      <c r="M1204" s="87"/>
      <c r="N1204" s="87"/>
      <c r="O1204" s="87"/>
      <c r="P1204" s="87"/>
      <c r="Q1204" s="87"/>
      <c r="R1204" s="87"/>
      <c r="S1204" s="87"/>
      <c r="T1204" s="87"/>
      <c r="U1204" s="175"/>
      <c r="V1204" s="87"/>
      <c r="W1204" s="87"/>
      <c r="X1204" s="87"/>
      <c r="Y1204" s="87"/>
      <c r="Z1204" s="87"/>
      <c r="AA1204" s="87"/>
      <c r="AB1204" s="86"/>
      <c r="AC1204" s="87"/>
    </row>
    <row x14ac:dyDescent="0.25" r="1205" customHeight="1" ht="17.45">
      <c r="A1205" s="235">
        <f>A1204</f>
        <v>25569.375</v>
      </c>
      <c r="B1205" s="179" t="s">
        <v>147</v>
      </c>
      <c r="C1205" s="183">
        <v>10</v>
      </c>
      <c r="D1205" s="180">
        <v>40</v>
      </c>
      <c r="E1205" s="180">
        <v>25</v>
      </c>
      <c r="F1205" s="180">
        <v>16</v>
      </c>
      <c r="G1205" s="180">
        <f>SUM(C1205:F1205)</f>
      </c>
      <c r="H1205" s="125">
        <v>5000</v>
      </c>
      <c r="I1205" s="125">
        <f>G1205*H1205</f>
      </c>
      <c r="J1205" s="125">
        <f>I1205*0.1</f>
      </c>
      <c r="K1205" s="125">
        <f>SUM(I1205:J1205)</f>
      </c>
      <c r="L1205" s="229"/>
      <c r="M1205" s="87"/>
      <c r="N1205" s="87"/>
      <c r="O1205" s="87"/>
      <c r="P1205" s="87"/>
      <c r="Q1205" s="87"/>
      <c r="R1205" s="87"/>
      <c r="S1205" s="87"/>
      <c r="T1205" s="87"/>
      <c r="U1205" s="175"/>
      <c r="V1205" s="87"/>
      <c r="W1205" s="87"/>
      <c r="X1205" s="87"/>
      <c r="Y1205" s="87"/>
      <c r="Z1205" s="87"/>
      <c r="AA1205" s="87"/>
      <c r="AB1205" s="86"/>
      <c r="AC1205" s="87"/>
    </row>
    <row x14ac:dyDescent="0.25" r="1206" customHeight="1" ht="17.45">
      <c r="A1206" s="235">
        <f>A1205</f>
        <v>25569.375</v>
      </c>
      <c r="B1206" s="179" t="s">
        <v>27</v>
      </c>
      <c r="C1206" s="180"/>
      <c r="D1206" s="180">
        <v>10</v>
      </c>
      <c r="E1206" s="180">
        <v>10</v>
      </c>
      <c r="F1206" s="180"/>
      <c r="G1206" s="180">
        <f>SUM(C1206:F1206)</f>
      </c>
      <c r="H1206" s="125">
        <v>5500</v>
      </c>
      <c r="I1206" s="125">
        <f>G1206*H1206</f>
      </c>
      <c r="J1206" s="125">
        <f>I1206*0.1</f>
      </c>
      <c r="K1206" s="125">
        <f>SUM(I1206:J1206)</f>
      </c>
      <c r="L1206" s="229"/>
      <c r="M1206" s="87"/>
      <c r="N1206" s="87"/>
      <c r="O1206" s="87"/>
      <c r="P1206" s="87"/>
      <c r="Q1206" s="87"/>
      <c r="R1206" s="87"/>
      <c r="S1206" s="87"/>
      <c r="T1206" s="87"/>
      <c r="U1206" s="175"/>
      <c r="V1206" s="87"/>
      <c r="W1206" s="87"/>
      <c r="X1206" s="87"/>
      <c r="Y1206" s="87"/>
      <c r="Z1206" s="87"/>
      <c r="AA1206" s="87"/>
      <c r="AB1206" s="86"/>
      <c r="AC1206" s="87"/>
    </row>
    <row x14ac:dyDescent="0.25" r="1207" customHeight="1" ht="17.45">
      <c r="A1207" s="235">
        <f>A1206</f>
        <v>25569.375</v>
      </c>
      <c r="B1207" s="179" t="s">
        <v>20</v>
      </c>
      <c r="C1207" s="180"/>
      <c r="D1207" s="180">
        <v>61</v>
      </c>
      <c r="E1207" s="180"/>
      <c r="F1207" s="180"/>
      <c r="G1207" s="180">
        <f>SUM(C1207:F1207)</f>
      </c>
      <c r="H1207" s="237">
        <v>5500</v>
      </c>
      <c r="I1207" s="125">
        <f>G1207*H1207</f>
      </c>
      <c r="J1207" s="125">
        <f>I1207*0.1</f>
      </c>
      <c r="K1207" s="125">
        <f>SUM(I1207:J1207)</f>
      </c>
      <c r="L1207" s="229"/>
      <c r="M1207" s="87"/>
      <c r="N1207" s="87"/>
      <c r="O1207" s="87"/>
      <c r="P1207" s="87"/>
      <c r="Q1207" s="87"/>
      <c r="R1207" s="87"/>
      <c r="S1207" s="87"/>
      <c r="T1207" s="87"/>
      <c r="U1207" s="175"/>
      <c r="V1207" s="87"/>
      <c r="W1207" s="87"/>
      <c r="X1207" s="87"/>
      <c r="Y1207" s="87"/>
      <c r="Z1207" s="87"/>
      <c r="AA1207" s="87"/>
      <c r="AB1207" s="86"/>
      <c r="AC1207" s="87"/>
    </row>
    <row x14ac:dyDescent="0.25" r="1208" customHeight="1" ht="17.45">
      <c r="A1208" s="235">
        <f>A1207</f>
        <v>25569.375</v>
      </c>
      <c r="B1208" s="179" t="s">
        <v>31</v>
      </c>
      <c r="C1208" s="180"/>
      <c r="D1208" s="180">
        <v>25</v>
      </c>
      <c r="E1208" s="180"/>
      <c r="F1208" s="180"/>
      <c r="G1208" s="180">
        <f>SUM(C1208:F1208)</f>
      </c>
      <c r="H1208" s="125">
        <v>6000</v>
      </c>
      <c r="I1208" s="125">
        <f>G1208*H1208</f>
      </c>
      <c r="J1208" s="125">
        <f>I1208*0.1</f>
      </c>
      <c r="K1208" s="125">
        <f>SUM(I1208:J1208)</f>
      </c>
      <c r="L1208" s="229"/>
      <c r="M1208" s="87"/>
      <c r="N1208" s="87"/>
      <c r="O1208" s="87"/>
      <c r="P1208" s="87"/>
      <c r="Q1208" s="87"/>
      <c r="R1208" s="87"/>
      <c r="S1208" s="87"/>
      <c r="T1208" s="87"/>
      <c r="U1208" s="175"/>
      <c r="V1208" s="87"/>
      <c r="W1208" s="87"/>
      <c r="X1208" s="87"/>
      <c r="Y1208" s="87"/>
      <c r="Z1208" s="87"/>
      <c r="AA1208" s="87"/>
      <c r="AB1208" s="86"/>
      <c r="AC1208" s="87"/>
    </row>
    <row x14ac:dyDescent="0.25" r="1209" customHeight="1" ht="17.45">
      <c r="A1209" s="235">
        <f>A1208</f>
        <v>25569.375</v>
      </c>
      <c r="B1209" s="179" t="s">
        <v>71</v>
      </c>
      <c r="C1209" s="180"/>
      <c r="D1209" s="180">
        <v>25</v>
      </c>
      <c r="E1209" s="180"/>
      <c r="F1209" s="180"/>
      <c r="G1209" s="180">
        <f>SUM(C1209:F1209)</f>
      </c>
      <c r="H1209" s="125">
        <v>6000</v>
      </c>
      <c r="I1209" s="125">
        <f>G1209*H1209</f>
      </c>
      <c r="J1209" s="125">
        <f>I1209*0.1</f>
      </c>
      <c r="K1209" s="125">
        <f>SUM(I1209:J1209)</f>
      </c>
      <c r="L1209" s="229"/>
      <c r="M1209" s="87"/>
      <c r="N1209" s="87"/>
      <c r="O1209" s="87"/>
      <c r="P1209" s="87"/>
      <c r="Q1209" s="87"/>
      <c r="R1209" s="87"/>
      <c r="S1209" s="87"/>
      <c r="T1209" s="87"/>
      <c r="U1209" s="175"/>
      <c r="V1209" s="87"/>
      <c r="W1209" s="87"/>
      <c r="X1209" s="87"/>
      <c r="Y1209" s="87"/>
      <c r="Z1209" s="87"/>
      <c r="AA1209" s="87"/>
      <c r="AB1209" s="86"/>
      <c r="AC1209" s="87"/>
    </row>
    <row x14ac:dyDescent="0.25" r="1210" customHeight="1" ht="17.45">
      <c r="A1210" s="235">
        <f>A1209</f>
        <v>25569.375</v>
      </c>
      <c r="B1210" s="184" t="s">
        <v>49</v>
      </c>
      <c r="C1210" s="180"/>
      <c r="D1210" s="180">
        <v>13</v>
      </c>
      <c r="E1210" s="180">
        <v>10</v>
      </c>
      <c r="F1210" s="180">
        <v>6</v>
      </c>
      <c r="G1210" s="180">
        <f>SUM(C1210:F1210)</f>
      </c>
      <c r="H1210" s="182">
        <v>6000</v>
      </c>
      <c r="I1210" s="125">
        <f>G1210*H1210</f>
      </c>
      <c r="J1210" s="125">
        <f>I1210*0.1</f>
      </c>
      <c r="K1210" s="125">
        <f>SUM(I1210:J1210)</f>
      </c>
      <c r="L1210" s="229"/>
      <c r="M1210" s="87"/>
      <c r="N1210" s="87"/>
      <c r="O1210" s="87"/>
      <c r="P1210" s="87"/>
      <c r="Q1210" s="87"/>
      <c r="R1210" s="87"/>
      <c r="S1210" s="87"/>
      <c r="T1210" s="87"/>
      <c r="U1210" s="175"/>
      <c r="V1210" s="87"/>
      <c r="W1210" s="87"/>
      <c r="X1210" s="87"/>
      <c r="Y1210" s="87"/>
      <c r="Z1210" s="87"/>
      <c r="AA1210" s="87"/>
      <c r="AB1210" s="86"/>
      <c r="AC1210" s="87"/>
    </row>
    <row x14ac:dyDescent="0.25" r="1211" customHeight="1" ht="17.45">
      <c r="A1211" s="235">
        <f>A1210</f>
        <v>25569.375</v>
      </c>
      <c r="B1211" s="179" t="s">
        <v>9</v>
      </c>
      <c r="C1211" s="180"/>
      <c r="D1211" s="180">
        <v>33</v>
      </c>
      <c r="E1211" s="180"/>
      <c r="F1211" s="180"/>
      <c r="G1211" s="180">
        <f>SUM(C1211:F1211)</f>
      </c>
      <c r="H1211" s="125">
        <v>6000</v>
      </c>
      <c r="I1211" s="125">
        <f>G1211*H1211</f>
      </c>
      <c r="J1211" s="125">
        <f>I1211*0.1</f>
      </c>
      <c r="K1211" s="125">
        <f>SUM(I1211:J1211)</f>
      </c>
      <c r="L1211" s="229"/>
      <c r="M1211" s="87"/>
      <c r="N1211" s="87"/>
      <c r="O1211" s="87"/>
      <c r="P1211" s="87"/>
      <c r="Q1211" s="87"/>
      <c r="R1211" s="87"/>
      <c r="S1211" s="87"/>
      <c r="T1211" s="87"/>
      <c r="U1211" s="175"/>
      <c r="V1211" s="87"/>
      <c r="W1211" s="87"/>
      <c r="X1211" s="87"/>
      <c r="Y1211" s="87"/>
      <c r="Z1211" s="87"/>
      <c r="AA1211" s="87"/>
      <c r="AB1211" s="86"/>
      <c r="AC1211" s="87"/>
    </row>
    <row x14ac:dyDescent="0.25" r="1212" customHeight="1" ht="17.45">
      <c r="A1212" s="235">
        <f>A1211</f>
        <v>25569.375</v>
      </c>
      <c r="B1212" s="179" t="s">
        <v>78</v>
      </c>
      <c r="C1212" s="180"/>
      <c r="D1212" s="180">
        <v>20</v>
      </c>
      <c r="E1212" s="180"/>
      <c r="F1212" s="180"/>
      <c r="G1212" s="180">
        <f>SUM(C1212:F1212)</f>
      </c>
      <c r="H1212" s="125">
        <v>6500</v>
      </c>
      <c r="I1212" s="125">
        <f>G1212*H1212</f>
      </c>
      <c r="J1212" s="125">
        <f>I1212*0.1</f>
      </c>
      <c r="K1212" s="125">
        <f>SUM(I1212:J1212)</f>
      </c>
      <c r="L1212" s="229"/>
      <c r="M1212" s="87"/>
      <c r="N1212" s="87"/>
      <c r="O1212" s="87"/>
      <c r="P1212" s="87"/>
      <c r="Q1212" s="87"/>
      <c r="R1212" s="87"/>
      <c r="S1212" s="87"/>
      <c r="T1212" s="87"/>
      <c r="U1212" s="175"/>
      <c r="V1212" s="87"/>
      <c r="W1212" s="87"/>
      <c r="X1212" s="87"/>
      <c r="Y1212" s="87"/>
      <c r="Z1212" s="87"/>
      <c r="AA1212" s="87"/>
      <c r="AB1212" s="86"/>
      <c r="AC1212" s="87"/>
    </row>
    <row x14ac:dyDescent="0.25" r="1213" customHeight="1" ht="17.45">
      <c r="A1213" s="235">
        <f>A1212</f>
        <v>25569.375</v>
      </c>
      <c r="B1213" s="179" t="s">
        <v>55</v>
      </c>
      <c r="C1213" s="180"/>
      <c r="D1213" s="180">
        <v>10</v>
      </c>
      <c r="E1213" s="180"/>
      <c r="F1213" s="180"/>
      <c r="G1213" s="180">
        <f>SUM(C1213:F1213)</f>
      </c>
      <c r="H1213" s="125">
        <v>6500</v>
      </c>
      <c r="I1213" s="125">
        <f>G1213*H1213</f>
      </c>
      <c r="J1213" s="125">
        <f>I1213*0.1</f>
      </c>
      <c r="K1213" s="125">
        <f>SUM(I1213:J1213)</f>
      </c>
      <c r="L1213" s="229"/>
      <c r="M1213" s="87"/>
      <c r="N1213" s="87"/>
      <c r="O1213" s="87"/>
      <c r="P1213" s="87"/>
      <c r="Q1213" s="87"/>
      <c r="R1213" s="87"/>
      <c r="S1213" s="87"/>
      <c r="T1213" s="87"/>
      <c r="U1213" s="175"/>
      <c r="V1213" s="87"/>
      <c r="W1213" s="87"/>
      <c r="X1213" s="87"/>
      <c r="Y1213" s="87"/>
      <c r="Z1213" s="87"/>
      <c r="AA1213" s="87"/>
      <c r="AB1213" s="86"/>
      <c r="AC1213" s="87"/>
    </row>
    <row x14ac:dyDescent="0.25" r="1214" customHeight="1" ht="17.45">
      <c r="A1214" s="235">
        <f>A1213</f>
        <v>25569.375</v>
      </c>
      <c r="B1214" s="179" t="s">
        <v>80</v>
      </c>
      <c r="C1214" s="180"/>
      <c r="D1214" s="180">
        <v>23</v>
      </c>
      <c r="E1214" s="180"/>
      <c r="F1214" s="180"/>
      <c r="G1214" s="180">
        <f>SUM(C1214:F1214)</f>
      </c>
      <c r="H1214" s="125">
        <v>6000</v>
      </c>
      <c r="I1214" s="125">
        <f>G1214*H1214</f>
      </c>
      <c r="J1214" s="185"/>
      <c r="K1214" s="125">
        <f>SUM(I1214:J1214)</f>
      </c>
      <c r="L1214" s="229"/>
      <c r="M1214" s="87"/>
      <c r="N1214" s="87"/>
      <c r="O1214" s="87"/>
      <c r="P1214" s="87"/>
      <c r="Q1214" s="87"/>
      <c r="R1214" s="87"/>
      <c r="S1214" s="87"/>
      <c r="T1214" s="87"/>
      <c r="U1214" s="175"/>
      <c r="V1214" s="87"/>
      <c r="W1214" s="87"/>
      <c r="X1214" s="87"/>
      <c r="Y1214" s="87"/>
      <c r="Z1214" s="87"/>
      <c r="AA1214" s="87"/>
      <c r="AB1214" s="86"/>
      <c r="AC1214" s="87"/>
    </row>
    <row x14ac:dyDescent="0.25" r="1215" customHeight="1" ht="17.45">
      <c r="A1215" s="235">
        <f>A1214</f>
        <v>25569.375</v>
      </c>
      <c r="B1215" s="179" t="s">
        <v>67</v>
      </c>
      <c r="C1215" s="180"/>
      <c r="D1215" s="180">
        <v>7</v>
      </c>
      <c r="E1215" s="180"/>
      <c r="F1215" s="180"/>
      <c r="G1215" s="180">
        <f>SUM(C1215:F1215)</f>
      </c>
      <c r="H1215" s="182">
        <v>5500</v>
      </c>
      <c r="I1215" s="125">
        <f>G1215*H1215</f>
      </c>
      <c r="J1215" s="125">
        <f>I1215*0.1</f>
      </c>
      <c r="K1215" s="125">
        <f>SUM(I1215:J1215)</f>
      </c>
      <c r="L1215" s="229"/>
      <c r="M1215" s="87"/>
      <c r="N1215" s="87"/>
      <c r="O1215" s="87"/>
      <c r="P1215" s="87"/>
      <c r="Q1215" s="87"/>
      <c r="R1215" s="87"/>
      <c r="S1215" s="87"/>
      <c r="T1215" s="87"/>
      <c r="U1215" s="175"/>
      <c r="V1215" s="87"/>
      <c r="W1215" s="87"/>
      <c r="X1215" s="87"/>
      <c r="Y1215" s="87"/>
      <c r="Z1215" s="87"/>
      <c r="AA1215" s="87"/>
      <c r="AB1215" s="86"/>
      <c r="AC1215" s="87"/>
    </row>
    <row x14ac:dyDescent="0.25" r="1216" customHeight="1" ht="17.45">
      <c r="A1216" s="235">
        <f>A1215</f>
        <v>25569.375</v>
      </c>
      <c r="B1216" s="186" t="s">
        <v>74</v>
      </c>
      <c r="C1216" s="180"/>
      <c r="D1216" s="180">
        <v>28</v>
      </c>
      <c r="E1216" s="180">
        <v>20</v>
      </c>
      <c r="F1216" s="180">
        <v>5</v>
      </c>
      <c r="G1216" s="180">
        <f>SUM(C1216:F1216)</f>
      </c>
      <c r="H1216" s="187">
        <v>5000</v>
      </c>
      <c r="I1216" s="125">
        <f>G1216*H1216</f>
      </c>
      <c r="J1216" s="125">
        <f>I1216*0.1</f>
      </c>
      <c r="K1216" s="125">
        <f>SUM(I1216:J1216)</f>
      </c>
      <c r="L1216" s="229"/>
      <c r="M1216" s="87"/>
      <c r="N1216" s="87"/>
      <c r="O1216" s="87"/>
      <c r="P1216" s="87"/>
      <c r="Q1216" s="87"/>
      <c r="R1216" s="87"/>
      <c r="S1216" s="87"/>
      <c r="T1216" s="87"/>
      <c r="U1216" s="175"/>
      <c r="V1216" s="87"/>
      <c r="W1216" s="87"/>
      <c r="X1216" s="87"/>
      <c r="Y1216" s="87"/>
      <c r="Z1216" s="87"/>
      <c r="AA1216" s="87"/>
      <c r="AB1216" s="86"/>
      <c r="AC1216" s="87"/>
    </row>
    <row x14ac:dyDescent="0.25" r="1217" customHeight="1" ht="17.45">
      <c r="A1217" s="235">
        <f>A1216</f>
        <v>25569.375</v>
      </c>
      <c r="B1217" s="179" t="s">
        <v>11</v>
      </c>
      <c r="C1217" s="180"/>
      <c r="D1217" s="180">
        <v>13</v>
      </c>
      <c r="E1217" s="180">
        <v>7</v>
      </c>
      <c r="F1217" s="180"/>
      <c r="G1217" s="180">
        <f>SUM(C1217:F1217)</f>
      </c>
      <c r="H1217" s="125">
        <v>6000</v>
      </c>
      <c r="I1217" s="125">
        <f>G1217*H1217</f>
      </c>
      <c r="J1217" s="125">
        <f>I1217*0.1</f>
      </c>
      <c r="K1217" s="125">
        <f>SUM(I1217:J1217)</f>
      </c>
      <c r="L1217" s="229"/>
      <c r="M1217" s="87"/>
      <c r="N1217" s="87"/>
      <c r="O1217" s="87"/>
      <c r="P1217" s="87"/>
      <c r="Q1217" s="87"/>
      <c r="R1217" s="87"/>
      <c r="S1217" s="87"/>
      <c r="T1217" s="87"/>
      <c r="U1217" s="175"/>
      <c r="V1217" s="87"/>
      <c r="W1217" s="87"/>
      <c r="X1217" s="87"/>
      <c r="Y1217" s="87"/>
      <c r="Z1217" s="87"/>
      <c r="AA1217" s="87"/>
      <c r="AB1217" s="86"/>
      <c r="AC1217" s="87"/>
    </row>
    <row x14ac:dyDescent="0.25" r="1218" customHeight="1" ht="17.45">
      <c r="A1218" s="235">
        <f>A1217</f>
        <v>25569.375</v>
      </c>
      <c r="B1218" s="179" t="s">
        <v>22</v>
      </c>
      <c r="C1218" s="180"/>
      <c r="D1218" s="180">
        <v>33</v>
      </c>
      <c r="E1218" s="180"/>
      <c r="F1218" s="180"/>
      <c r="G1218" s="180">
        <f>SUM(C1218:F1218)</f>
      </c>
      <c r="H1218" s="182">
        <v>4800</v>
      </c>
      <c r="I1218" s="125">
        <f>G1218*H1218</f>
      </c>
      <c r="J1218" s="125">
        <f>I1218*0.1</f>
      </c>
      <c r="K1218" s="125">
        <f>SUM(I1218:J1218)</f>
      </c>
      <c r="L1218" s="229"/>
      <c r="M1218" s="87"/>
      <c r="N1218" s="87"/>
      <c r="O1218" s="87"/>
      <c r="P1218" s="87"/>
      <c r="Q1218" s="87"/>
      <c r="R1218" s="87"/>
      <c r="S1218" s="87"/>
      <c r="T1218" s="87"/>
      <c r="U1218" s="175"/>
      <c r="V1218" s="87"/>
      <c r="W1218" s="87"/>
      <c r="X1218" s="87"/>
      <c r="Y1218" s="87"/>
      <c r="Z1218" s="87"/>
      <c r="AA1218" s="87"/>
      <c r="AB1218" s="86"/>
      <c r="AC1218" s="87"/>
    </row>
    <row x14ac:dyDescent="0.25" r="1219" customHeight="1" ht="17.45">
      <c r="A1219" s="235">
        <f>A1218</f>
        <v>25569.375</v>
      </c>
      <c r="B1219" s="186" t="s">
        <v>84</v>
      </c>
      <c r="C1219" s="180"/>
      <c r="D1219" s="180">
        <v>16</v>
      </c>
      <c r="E1219" s="180">
        <v>9</v>
      </c>
      <c r="F1219" s="180"/>
      <c r="G1219" s="180">
        <f>SUM(C1219:F1219)</f>
      </c>
      <c r="H1219" s="182">
        <v>4800</v>
      </c>
      <c r="I1219" s="125">
        <f>G1219*H1219</f>
      </c>
      <c r="J1219" s="125">
        <f>I1219*0.1</f>
      </c>
      <c r="K1219" s="125">
        <f>SUM(I1219:J1219)</f>
      </c>
      <c r="L1219" s="229"/>
      <c r="M1219" s="87"/>
      <c r="N1219" s="87"/>
      <c r="O1219" s="87"/>
      <c r="P1219" s="87"/>
      <c r="Q1219" s="87"/>
      <c r="R1219" s="87"/>
      <c r="S1219" s="87"/>
      <c r="T1219" s="87"/>
      <c r="U1219" s="175"/>
      <c r="V1219" s="87"/>
      <c r="W1219" s="87"/>
      <c r="X1219" s="87"/>
      <c r="Y1219" s="87"/>
      <c r="Z1219" s="87"/>
      <c r="AA1219" s="87"/>
      <c r="AB1219" s="86"/>
      <c r="AC1219" s="87"/>
    </row>
    <row x14ac:dyDescent="0.25" r="1220" customHeight="1" ht="17.45">
      <c r="A1220" s="235">
        <f>A1219</f>
        <v>25569.375</v>
      </c>
      <c r="B1220" s="179" t="s">
        <v>17</v>
      </c>
      <c r="C1220" s="180"/>
      <c r="D1220" s="180">
        <v>37</v>
      </c>
      <c r="E1220" s="180">
        <v>12</v>
      </c>
      <c r="F1220" s="180"/>
      <c r="G1220" s="180">
        <f>SUM(C1220:F1220)</f>
      </c>
      <c r="H1220" s="125">
        <v>6000</v>
      </c>
      <c r="I1220" s="125">
        <f>G1220*H1220</f>
      </c>
      <c r="J1220" s="185"/>
      <c r="K1220" s="125">
        <f>SUM(I1220:J1220)</f>
      </c>
      <c r="L1220" s="229"/>
      <c r="M1220" s="87"/>
      <c r="N1220" s="87"/>
      <c r="O1220" s="87"/>
      <c r="P1220" s="87"/>
      <c r="Q1220" s="87"/>
      <c r="R1220" s="87"/>
      <c r="S1220" s="87"/>
      <c r="T1220" s="87"/>
      <c r="U1220" s="175"/>
      <c r="V1220" s="87"/>
      <c r="W1220" s="87"/>
      <c r="X1220" s="87"/>
      <c r="Y1220" s="87"/>
      <c r="Z1220" s="87"/>
      <c r="AA1220" s="87"/>
      <c r="AB1220" s="86"/>
      <c r="AC1220" s="87"/>
    </row>
    <row x14ac:dyDescent="0.25" r="1221" customHeight="1" ht="17.45">
      <c r="A1221" s="235">
        <f>A1220</f>
        <v>25569.375</v>
      </c>
      <c r="B1221" s="179" t="s">
        <v>29</v>
      </c>
      <c r="C1221" s="188" t="s">
        <v>14</v>
      </c>
      <c r="D1221" s="180">
        <v>15</v>
      </c>
      <c r="E1221" s="180">
        <v>14</v>
      </c>
      <c r="F1221" s="180"/>
      <c r="G1221" s="180">
        <f>SUM(C1221:F1221)</f>
      </c>
      <c r="H1221" s="125">
        <v>5500</v>
      </c>
      <c r="I1221" s="125">
        <f>G1221*H1221</f>
      </c>
      <c r="J1221" s="125">
        <f>I1221*0.1</f>
      </c>
      <c r="K1221" s="125">
        <f>SUM(I1221:J1221)</f>
      </c>
      <c r="L1221" s="229"/>
      <c r="M1221" s="87"/>
      <c r="N1221" s="87"/>
      <c r="O1221" s="87"/>
      <c r="P1221" s="87"/>
      <c r="Q1221" s="87"/>
      <c r="R1221" s="87"/>
      <c r="S1221" s="87"/>
      <c r="T1221" s="87"/>
      <c r="U1221" s="175"/>
      <c r="V1221" s="87"/>
      <c r="W1221" s="87"/>
      <c r="X1221" s="87"/>
      <c r="Y1221" s="87"/>
      <c r="Z1221" s="87"/>
      <c r="AA1221" s="87"/>
      <c r="AB1221" s="86"/>
      <c r="AC1221" s="87"/>
    </row>
    <row x14ac:dyDescent="0.25" r="1222" customHeight="1" ht="17.45">
      <c r="A1222" s="235">
        <f>A1221</f>
        <v>25569.375</v>
      </c>
      <c r="B1222" s="179" t="s">
        <v>15</v>
      </c>
      <c r="C1222" s="180"/>
      <c r="D1222" s="180">
        <v>20</v>
      </c>
      <c r="E1222" s="180">
        <v>5</v>
      </c>
      <c r="F1222" s="180"/>
      <c r="G1222" s="180">
        <f>SUM(C1222:F1222)</f>
      </c>
      <c r="H1222" s="182">
        <v>4800</v>
      </c>
      <c r="I1222" s="125">
        <f>G1222*H1222</f>
      </c>
      <c r="J1222" s="125">
        <f>I1222*0.1</f>
      </c>
      <c r="K1222" s="125">
        <f>SUM(I1222:J1222)</f>
      </c>
      <c r="L1222" s="229"/>
      <c r="M1222" s="87"/>
      <c r="N1222" s="87"/>
      <c r="O1222" s="87"/>
      <c r="P1222" s="87"/>
      <c r="Q1222" s="87"/>
      <c r="R1222" s="87"/>
      <c r="S1222" s="87"/>
      <c r="T1222" s="87"/>
      <c r="U1222" s="175"/>
      <c r="V1222" s="87"/>
      <c r="W1222" s="87"/>
      <c r="X1222" s="87"/>
      <c r="Y1222" s="87"/>
      <c r="Z1222" s="87"/>
      <c r="AA1222" s="87"/>
      <c r="AB1222" s="86"/>
      <c r="AC1222" s="87"/>
    </row>
    <row x14ac:dyDescent="0.25" r="1223" customHeight="1" ht="17.45">
      <c r="A1223" s="235">
        <f>A1222</f>
        <v>25569.375</v>
      </c>
      <c r="B1223" s="179" t="s">
        <v>21</v>
      </c>
      <c r="C1223" s="188" t="s">
        <v>14</v>
      </c>
      <c r="D1223" s="180">
        <v>13</v>
      </c>
      <c r="E1223" s="180"/>
      <c r="F1223" s="180"/>
      <c r="G1223" s="180">
        <f>SUM(C1223:F1223)</f>
      </c>
      <c r="H1223" s="237">
        <v>5500</v>
      </c>
      <c r="I1223" s="125">
        <f>G1223*H1223</f>
      </c>
      <c r="J1223" s="125">
        <f>I1223*0.1</f>
      </c>
      <c r="K1223" s="125">
        <f>SUM(I1223:J1223)</f>
      </c>
      <c r="L1223" s="229"/>
      <c r="M1223" s="87"/>
      <c r="N1223" s="87"/>
      <c r="O1223" s="87"/>
      <c r="P1223" s="87"/>
      <c r="Q1223" s="87"/>
      <c r="R1223" s="87"/>
      <c r="S1223" s="87"/>
      <c r="T1223" s="87"/>
      <c r="U1223" s="175"/>
      <c r="V1223" s="87"/>
      <c r="W1223" s="87"/>
      <c r="X1223" s="87"/>
      <c r="Y1223" s="87"/>
      <c r="Z1223" s="87"/>
      <c r="AA1223" s="87"/>
      <c r="AB1223" s="86"/>
      <c r="AC1223" s="87"/>
    </row>
    <row x14ac:dyDescent="0.25" r="1224" customHeight="1" ht="17.45">
      <c r="A1224" s="235">
        <f>A1223</f>
        <v>25569.375</v>
      </c>
      <c r="B1224" s="179" t="s">
        <v>52</v>
      </c>
      <c r="C1224" s="180"/>
      <c r="D1224" s="180">
        <v>16</v>
      </c>
      <c r="E1224" s="180">
        <v>9</v>
      </c>
      <c r="F1224" s="180"/>
      <c r="G1224" s="180">
        <f>SUM(C1224:F1224)</f>
      </c>
      <c r="H1224" s="237">
        <v>5500</v>
      </c>
      <c r="I1224" s="125">
        <f>G1224*H1224</f>
      </c>
      <c r="J1224" s="125">
        <f>I1224*0.1</f>
      </c>
      <c r="K1224" s="125">
        <f>SUM(I1224:J1224)</f>
      </c>
      <c r="L1224" s="229"/>
      <c r="M1224" s="87"/>
      <c r="N1224" s="87"/>
      <c r="O1224" s="87"/>
      <c r="P1224" s="87"/>
      <c r="Q1224" s="87"/>
      <c r="R1224" s="87"/>
      <c r="S1224" s="87"/>
      <c r="T1224" s="87"/>
      <c r="U1224" s="175"/>
      <c r="V1224" s="87"/>
      <c r="W1224" s="87"/>
      <c r="X1224" s="87"/>
      <c r="Y1224" s="87"/>
      <c r="Z1224" s="87"/>
      <c r="AA1224" s="87"/>
      <c r="AB1224" s="86"/>
      <c r="AC1224" s="87"/>
    </row>
    <row x14ac:dyDescent="0.25" r="1225" customHeight="1" ht="17.45">
      <c r="A1225" s="235">
        <f>A1224</f>
        <v>25569.375</v>
      </c>
      <c r="B1225" s="186" t="s">
        <v>61</v>
      </c>
      <c r="C1225" s="180"/>
      <c r="D1225" s="180">
        <v>6</v>
      </c>
      <c r="E1225" s="180"/>
      <c r="F1225" s="180"/>
      <c r="G1225" s="180">
        <f>SUM(C1225:F1225)</f>
      </c>
      <c r="H1225" s="237">
        <v>5500</v>
      </c>
      <c r="I1225" s="125">
        <f>G1225*H1225</f>
      </c>
      <c r="J1225" s="125">
        <f>I1225*0.1</f>
      </c>
      <c r="K1225" s="125">
        <f>SUM(I1225:J1225)</f>
      </c>
      <c r="L1225" s="229"/>
      <c r="M1225" s="87"/>
      <c r="N1225" s="87"/>
      <c r="O1225" s="87"/>
      <c r="P1225" s="87"/>
      <c r="Q1225" s="87"/>
      <c r="R1225" s="87"/>
      <c r="S1225" s="87"/>
      <c r="T1225" s="87"/>
      <c r="U1225" s="175"/>
      <c r="V1225" s="87"/>
      <c r="W1225" s="87"/>
      <c r="X1225" s="87"/>
      <c r="Y1225" s="87"/>
      <c r="Z1225" s="87"/>
      <c r="AA1225" s="87"/>
      <c r="AB1225" s="86"/>
      <c r="AC1225" s="87"/>
    </row>
    <row x14ac:dyDescent="0.25" r="1226" customHeight="1" ht="17.45">
      <c r="A1226" s="235">
        <f>A1225</f>
        <v>25569.375</v>
      </c>
      <c r="B1226" s="179" t="s">
        <v>33</v>
      </c>
      <c r="C1226" s="180"/>
      <c r="D1226" s="180">
        <v>11</v>
      </c>
      <c r="E1226" s="180"/>
      <c r="F1226" s="180"/>
      <c r="G1226" s="180">
        <f>SUM(C1226:F1226)</f>
      </c>
      <c r="H1226" s="182">
        <v>5500</v>
      </c>
      <c r="I1226" s="125">
        <f>G1226*H1226</f>
      </c>
      <c r="J1226" s="125">
        <f>I1226*0.1</f>
      </c>
      <c r="K1226" s="125">
        <f>SUM(I1226:J1226)</f>
      </c>
      <c r="L1226" s="229"/>
      <c r="M1226" s="87"/>
      <c r="N1226" s="87"/>
      <c r="O1226" s="87"/>
      <c r="P1226" s="87"/>
      <c r="Q1226" s="87"/>
      <c r="R1226" s="87"/>
      <c r="S1226" s="87"/>
      <c r="T1226" s="87"/>
      <c r="U1226" s="175"/>
      <c r="V1226" s="87"/>
      <c r="W1226" s="87"/>
      <c r="X1226" s="87"/>
      <c r="Y1226" s="87"/>
      <c r="Z1226" s="87"/>
      <c r="AA1226" s="87"/>
      <c r="AB1226" s="86"/>
      <c r="AC1226" s="87"/>
    </row>
    <row x14ac:dyDescent="0.25" r="1227" customHeight="1" ht="17.45">
      <c r="A1227" s="235">
        <f>A1226</f>
        <v>25569.375</v>
      </c>
      <c r="B1227" s="179" t="s">
        <v>30</v>
      </c>
      <c r="C1227" s="180"/>
      <c r="D1227" s="180">
        <v>17</v>
      </c>
      <c r="E1227" s="180"/>
      <c r="F1227" s="180"/>
      <c r="G1227" s="180">
        <f>SUM(C1227:F1227)</f>
      </c>
      <c r="H1227" s="125">
        <v>6000</v>
      </c>
      <c r="I1227" s="125">
        <f>G1227*H1227</f>
      </c>
      <c r="J1227" s="125">
        <f>I1227*0.1</f>
      </c>
      <c r="K1227" s="125">
        <f>SUM(I1227:J1227)</f>
      </c>
      <c r="L1227" s="229"/>
      <c r="M1227" s="87"/>
      <c r="N1227" s="87"/>
      <c r="O1227" s="87"/>
      <c r="P1227" s="87"/>
      <c r="Q1227" s="87"/>
      <c r="R1227" s="87"/>
      <c r="S1227" s="87"/>
      <c r="T1227" s="87"/>
      <c r="U1227" s="175"/>
      <c r="V1227" s="87"/>
      <c r="W1227" s="87"/>
      <c r="X1227" s="87"/>
      <c r="Y1227" s="87"/>
      <c r="Z1227" s="87"/>
      <c r="AA1227" s="87"/>
      <c r="AB1227" s="86"/>
      <c r="AC1227" s="87"/>
    </row>
    <row x14ac:dyDescent="0.25" r="1228" customHeight="1" ht="17.45">
      <c r="A1228" s="235">
        <f>A1227</f>
        <v>25569.375</v>
      </c>
      <c r="B1228" s="179" t="s">
        <v>28</v>
      </c>
      <c r="C1228" s="188" t="s">
        <v>14</v>
      </c>
      <c r="D1228" s="180">
        <v>20</v>
      </c>
      <c r="E1228" s="180"/>
      <c r="F1228" s="180"/>
      <c r="G1228" s="180">
        <f>SUM(C1228:F1228)</f>
      </c>
      <c r="H1228" s="237">
        <v>5500</v>
      </c>
      <c r="I1228" s="125">
        <f>G1228*H1228</f>
      </c>
      <c r="J1228" s="125">
        <f>I1228*0.1</f>
      </c>
      <c r="K1228" s="125">
        <f>SUM(I1228:J1228)</f>
      </c>
      <c r="L1228" s="229"/>
      <c r="M1228" s="87"/>
      <c r="N1228" s="87"/>
      <c r="O1228" s="87"/>
      <c r="P1228" s="87"/>
      <c r="Q1228" s="87"/>
      <c r="R1228" s="87"/>
      <c r="S1228" s="87"/>
      <c r="T1228" s="87"/>
      <c r="U1228" s="175"/>
      <c r="V1228" s="87"/>
      <c r="W1228" s="87"/>
      <c r="X1228" s="87"/>
      <c r="Y1228" s="87"/>
      <c r="Z1228" s="87"/>
      <c r="AA1228" s="87"/>
      <c r="AB1228" s="86"/>
      <c r="AC1228" s="87"/>
    </row>
    <row x14ac:dyDescent="0.25" r="1229" customHeight="1" ht="17.45">
      <c r="A1229" s="235">
        <f>A1228</f>
        <v>25569.375</v>
      </c>
      <c r="B1229" s="179" t="s">
        <v>12</v>
      </c>
      <c r="C1229" s="180"/>
      <c r="D1229" s="180">
        <v>17</v>
      </c>
      <c r="E1229" s="180">
        <v>6</v>
      </c>
      <c r="F1229" s="180"/>
      <c r="G1229" s="180">
        <f>SUM(C1229:F1229)</f>
      </c>
      <c r="H1229" s="125">
        <v>6000</v>
      </c>
      <c r="I1229" s="125">
        <f>G1229*H1229</f>
      </c>
      <c r="J1229" s="125">
        <f>I1229*0.1</f>
      </c>
      <c r="K1229" s="125">
        <f>SUM(I1229:J1229)</f>
      </c>
      <c r="L1229" s="229"/>
      <c r="M1229" s="87"/>
      <c r="N1229" s="87"/>
      <c r="O1229" s="87"/>
      <c r="P1229" s="87"/>
      <c r="Q1229" s="87"/>
      <c r="R1229" s="87"/>
      <c r="S1229" s="87"/>
      <c r="T1229" s="87"/>
      <c r="U1229" s="175"/>
      <c r="V1229" s="87"/>
      <c r="W1229" s="87"/>
      <c r="X1229" s="87"/>
      <c r="Y1229" s="87"/>
      <c r="Z1229" s="87"/>
      <c r="AA1229" s="87"/>
      <c r="AB1229" s="86"/>
      <c r="AC1229" s="87"/>
    </row>
    <row x14ac:dyDescent="0.25" r="1230" customHeight="1" ht="17.45">
      <c r="A1230" s="235">
        <f>A1229</f>
        <v>25569.375</v>
      </c>
      <c r="B1230" s="179" t="s">
        <v>100</v>
      </c>
      <c r="C1230" s="180"/>
      <c r="D1230" s="180">
        <v>5</v>
      </c>
      <c r="E1230" s="180"/>
      <c r="F1230" s="180"/>
      <c r="G1230" s="180">
        <f>SUM(C1230:F1230)</f>
      </c>
      <c r="H1230" s="182">
        <v>5500</v>
      </c>
      <c r="I1230" s="125">
        <f>G1230*H1230</f>
      </c>
      <c r="J1230" s="125">
        <f>I1230*0.1</f>
      </c>
      <c r="K1230" s="125">
        <f>SUM(I1230:J1230)</f>
      </c>
      <c r="L1230" s="229"/>
      <c r="M1230" s="87"/>
      <c r="N1230" s="87"/>
      <c r="O1230" s="87"/>
      <c r="P1230" s="87"/>
      <c r="Q1230" s="87"/>
      <c r="R1230" s="87"/>
      <c r="S1230" s="87"/>
      <c r="T1230" s="87"/>
      <c r="U1230" s="175"/>
      <c r="V1230" s="87"/>
      <c r="W1230" s="87"/>
      <c r="X1230" s="87"/>
      <c r="Y1230" s="87"/>
      <c r="Z1230" s="87"/>
      <c r="AA1230" s="87"/>
      <c r="AB1230" s="86"/>
      <c r="AC1230" s="87"/>
    </row>
    <row x14ac:dyDescent="0.25" r="1231" customHeight="1" ht="17.45">
      <c r="A1231" s="235">
        <f>A1230</f>
        <v>25569.375</v>
      </c>
      <c r="B1231" s="186" t="s">
        <v>37</v>
      </c>
      <c r="C1231" s="180"/>
      <c r="D1231" s="180">
        <v>5</v>
      </c>
      <c r="E1231" s="180"/>
      <c r="F1231" s="180"/>
      <c r="G1231" s="180">
        <f>SUM(C1231:F1231)</f>
      </c>
      <c r="H1231" s="125">
        <v>6500</v>
      </c>
      <c r="I1231" s="125">
        <f>G1231*H1231</f>
      </c>
      <c r="J1231" s="125">
        <f>I1231*0.1</f>
      </c>
      <c r="K1231" s="125">
        <f>SUM(I1231:J1231)</f>
      </c>
      <c r="L1231" s="229"/>
      <c r="M1231" s="87"/>
      <c r="N1231" s="87"/>
      <c r="O1231" s="87"/>
      <c r="P1231" s="87"/>
      <c r="Q1231" s="87"/>
      <c r="R1231" s="87"/>
      <c r="S1231" s="87"/>
      <c r="T1231" s="87"/>
      <c r="U1231" s="175"/>
      <c r="V1231" s="87"/>
      <c r="W1231" s="87"/>
      <c r="X1231" s="87"/>
      <c r="Y1231" s="87"/>
      <c r="Z1231" s="87"/>
      <c r="AA1231" s="87"/>
      <c r="AB1231" s="86"/>
      <c r="AC1231" s="87"/>
    </row>
    <row x14ac:dyDescent="0.25" r="1232" customHeight="1" ht="17.45">
      <c r="A1232" s="235">
        <f>A1231</f>
        <v>25569.375</v>
      </c>
      <c r="B1232" s="186" t="s">
        <v>64</v>
      </c>
      <c r="C1232" s="180"/>
      <c r="D1232" s="180">
        <v>51</v>
      </c>
      <c r="E1232" s="180">
        <v>7</v>
      </c>
      <c r="F1232" s="180"/>
      <c r="G1232" s="180">
        <f>SUM(C1232:F1232)</f>
      </c>
      <c r="H1232" s="182">
        <v>5500</v>
      </c>
      <c r="I1232" s="125">
        <f>G1232*H1232</f>
      </c>
      <c r="J1232" s="125">
        <f>I1232*0.1</f>
      </c>
      <c r="K1232" s="125">
        <f>SUM(I1232:J1232)</f>
      </c>
      <c r="L1232" s="229"/>
      <c r="M1232" s="87"/>
      <c r="N1232" s="87"/>
      <c r="O1232" s="87"/>
      <c r="P1232" s="87"/>
      <c r="Q1232" s="87"/>
      <c r="R1232" s="87"/>
      <c r="S1232" s="87"/>
      <c r="T1232" s="87"/>
      <c r="U1232" s="175"/>
      <c r="V1232" s="87"/>
      <c r="W1232" s="87"/>
      <c r="X1232" s="87"/>
      <c r="Y1232" s="87"/>
      <c r="Z1232" s="87"/>
      <c r="AA1232" s="87"/>
      <c r="AB1232" s="86"/>
      <c r="AC1232" s="87"/>
    </row>
    <row x14ac:dyDescent="0.25" r="1233" customHeight="1" ht="17.45">
      <c r="A1233" s="235">
        <f>A1232</f>
        <v>25569.375</v>
      </c>
      <c r="B1233" s="179" t="s">
        <v>25</v>
      </c>
      <c r="C1233" s="180"/>
      <c r="D1233" s="180">
        <v>0</v>
      </c>
      <c r="E1233" s="180"/>
      <c r="F1233" s="180"/>
      <c r="G1233" s="180">
        <f>SUM(C1233:F1233)</f>
      </c>
      <c r="H1233" s="125">
        <v>6000</v>
      </c>
      <c r="I1233" s="125">
        <f>G1233*H1233</f>
      </c>
      <c r="J1233" s="125">
        <f>I1233*0.1</f>
      </c>
      <c r="K1233" s="125">
        <f>SUM(I1233:J1233)</f>
      </c>
      <c r="L1233" s="229"/>
      <c r="M1233" s="87"/>
      <c r="N1233" s="87"/>
      <c r="O1233" s="87"/>
      <c r="P1233" s="87"/>
      <c r="Q1233" s="87"/>
      <c r="R1233" s="87"/>
      <c r="S1233" s="87"/>
      <c r="T1233" s="87"/>
      <c r="U1233" s="175"/>
      <c r="V1233" s="87"/>
      <c r="W1233" s="87"/>
      <c r="X1233" s="87"/>
      <c r="Y1233" s="87"/>
      <c r="Z1233" s="87"/>
      <c r="AA1233" s="87"/>
      <c r="AB1233" s="86"/>
      <c r="AC1233" s="87"/>
    </row>
    <row x14ac:dyDescent="0.25" r="1234" customHeight="1" ht="17.45">
      <c r="A1234" s="235">
        <f>A1233</f>
        <v>25569.375</v>
      </c>
      <c r="B1234" s="186" t="s">
        <v>76</v>
      </c>
      <c r="C1234" s="188" t="s">
        <v>14</v>
      </c>
      <c r="D1234" s="180">
        <v>20</v>
      </c>
      <c r="E1234" s="180">
        <v>12</v>
      </c>
      <c r="F1234" s="180">
        <v>5</v>
      </c>
      <c r="G1234" s="180">
        <f>SUM(C1234:F1234)</f>
      </c>
      <c r="H1234" s="125">
        <v>6000</v>
      </c>
      <c r="I1234" s="125">
        <f>G1234*H1234</f>
      </c>
      <c r="J1234" s="125">
        <f>I1234*0.1</f>
      </c>
      <c r="K1234" s="125">
        <f>SUM(I1234:J1234)</f>
      </c>
      <c r="L1234" s="229"/>
      <c r="M1234" s="87"/>
      <c r="N1234" s="87"/>
      <c r="O1234" s="87"/>
      <c r="P1234" s="87"/>
      <c r="Q1234" s="87"/>
      <c r="R1234" s="87"/>
      <c r="S1234" s="87"/>
      <c r="T1234" s="87"/>
      <c r="U1234" s="175"/>
      <c r="V1234" s="87"/>
      <c r="W1234" s="87"/>
      <c r="X1234" s="87"/>
      <c r="Y1234" s="87"/>
      <c r="Z1234" s="87"/>
      <c r="AA1234" s="87"/>
      <c r="AB1234" s="86"/>
      <c r="AC1234" s="87"/>
    </row>
    <row x14ac:dyDescent="0.25" r="1235" customHeight="1" ht="17.45">
      <c r="A1235" s="235">
        <f>A1234</f>
        <v>25569.375</v>
      </c>
      <c r="B1235" s="186" t="s">
        <v>149</v>
      </c>
      <c r="C1235" s="180"/>
      <c r="D1235" s="181">
        <v>90</v>
      </c>
      <c r="E1235" s="180">
        <v>32</v>
      </c>
      <c r="F1235" s="180">
        <v>4</v>
      </c>
      <c r="G1235" s="180">
        <f>SUM(C1235:F1235)</f>
      </c>
      <c r="H1235" s="125">
        <v>6000</v>
      </c>
      <c r="I1235" s="125">
        <f>G1235*H1235</f>
      </c>
      <c r="J1235" s="125">
        <f>I1235*0.1</f>
      </c>
      <c r="K1235" s="125">
        <f>SUM(I1235:J1235)</f>
      </c>
      <c r="L1235" s="229"/>
      <c r="M1235" s="87"/>
      <c r="N1235" s="87"/>
      <c r="O1235" s="87"/>
      <c r="P1235" s="87"/>
      <c r="Q1235" s="87"/>
      <c r="R1235" s="87"/>
      <c r="S1235" s="87"/>
      <c r="T1235" s="87"/>
      <c r="U1235" s="175"/>
      <c r="V1235" s="87"/>
      <c r="W1235" s="87"/>
      <c r="X1235" s="87"/>
      <c r="Y1235" s="87"/>
      <c r="Z1235" s="87"/>
      <c r="AA1235" s="87"/>
      <c r="AB1235" s="86"/>
      <c r="AC1235" s="87"/>
    </row>
    <row x14ac:dyDescent="0.25" r="1236" customHeight="1" ht="17.45">
      <c r="A1236" s="235">
        <f>A1235</f>
        <v>25569.375</v>
      </c>
      <c r="B1236" s="186" t="s">
        <v>43</v>
      </c>
      <c r="C1236" s="180"/>
      <c r="D1236" s="180">
        <v>46</v>
      </c>
      <c r="E1236" s="180">
        <v>9</v>
      </c>
      <c r="F1236" s="180"/>
      <c r="G1236" s="180">
        <f>SUM(C1236:F1236)</f>
      </c>
      <c r="H1236" s="125">
        <v>6000</v>
      </c>
      <c r="I1236" s="125">
        <f>G1236*H1236</f>
      </c>
      <c r="J1236" s="125">
        <f>I1236*0.1</f>
      </c>
      <c r="K1236" s="125">
        <f>SUM(I1236:J1236)</f>
      </c>
      <c r="L1236" s="229"/>
      <c r="M1236" s="87"/>
      <c r="N1236" s="87"/>
      <c r="O1236" s="87"/>
      <c r="P1236" s="87"/>
      <c r="Q1236" s="87"/>
      <c r="R1236" s="87"/>
      <c r="S1236" s="87"/>
      <c r="T1236" s="87"/>
      <c r="U1236" s="175"/>
      <c r="V1236" s="87"/>
      <c r="W1236" s="87"/>
      <c r="X1236" s="87"/>
      <c r="Y1236" s="87"/>
      <c r="Z1236" s="87"/>
      <c r="AA1236" s="87"/>
      <c r="AB1236" s="86"/>
      <c r="AC1236" s="87"/>
    </row>
    <row x14ac:dyDescent="0.25" r="1237" customHeight="1" ht="17.45">
      <c r="A1237" s="235">
        <f>A1236</f>
        <v>25569.375</v>
      </c>
      <c r="B1237" s="186" t="s">
        <v>18</v>
      </c>
      <c r="C1237" s="180"/>
      <c r="D1237" s="180">
        <v>9</v>
      </c>
      <c r="E1237" s="180">
        <v>7</v>
      </c>
      <c r="F1237" s="180">
        <v>6</v>
      </c>
      <c r="G1237" s="180">
        <f>SUM(C1237:F1237)</f>
      </c>
      <c r="H1237" s="125">
        <v>6000</v>
      </c>
      <c r="I1237" s="125">
        <f>G1237*H1237</f>
      </c>
      <c r="J1237" s="125">
        <f>I1237*0.1</f>
      </c>
      <c r="K1237" s="125">
        <f>SUM(I1237:J1237)</f>
      </c>
      <c r="L1237" s="229"/>
      <c r="M1237" s="87"/>
      <c r="N1237" s="87"/>
      <c r="O1237" s="87"/>
      <c r="P1237" s="87"/>
      <c r="Q1237" s="87"/>
      <c r="R1237" s="87"/>
      <c r="S1237" s="87"/>
      <c r="T1237" s="87"/>
      <c r="U1237" s="175"/>
      <c r="V1237" s="87"/>
      <c r="W1237" s="87"/>
      <c r="X1237" s="87"/>
      <c r="Y1237" s="87"/>
      <c r="Z1237" s="87"/>
      <c r="AA1237" s="87"/>
      <c r="AB1237" s="86"/>
      <c r="AC1237" s="87"/>
    </row>
    <row x14ac:dyDescent="0.25" r="1238" customHeight="1" ht="17.45">
      <c r="A1238" s="235">
        <f>A1237</f>
        <v>25569.375</v>
      </c>
      <c r="B1238" s="186" t="s">
        <v>82</v>
      </c>
      <c r="C1238" s="188" t="s">
        <v>14</v>
      </c>
      <c r="D1238" s="180">
        <v>25</v>
      </c>
      <c r="E1238" s="180">
        <v>9</v>
      </c>
      <c r="F1238" s="180">
        <v>7</v>
      </c>
      <c r="G1238" s="180">
        <f>SUM(C1238:F1238)</f>
      </c>
      <c r="H1238" s="125">
        <v>5000</v>
      </c>
      <c r="I1238" s="125">
        <f>G1238*H1238</f>
      </c>
      <c r="J1238" s="125">
        <f>I1238*0.1</f>
      </c>
      <c r="K1238" s="125">
        <f>SUM(I1238:J1238)</f>
      </c>
      <c r="L1238" s="229"/>
      <c r="M1238" s="87"/>
      <c r="N1238" s="87"/>
      <c r="O1238" s="87"/>
      <c r="P1238" s="87"/>
      <c r="Q1238" s="87"/>
      <c r="R1238" s="87"/>
      <c r="S1238" s="87"/>
      <c r="T1238" s="87"/>
      <c r="U1238" s="175"/>
      <c r="V1238" s="87"/>
      <c r="W1238" s="87"/>
      <c r="X1238" s="87"/>
      <c r="Y1238" s="87"/>
      <c r="Z1238" s="87"/>
      <c r="AA1238" s="87"/>
      <c r="AB1238" s="86"/>
      <c r="AC1238" s="87"/>
    </row>
    <row x14ac:dyDescent="0.25" r="1239" customHeight="1" ht="17.45">
      <c r="A1239" s="235">
        <f>A1238</f>
        <v>25569.375</v>
      </c>
      <c r="B1239" s="186" t="s">
        <v>151</v>
      </c>
      <c r="C1239" s="180"/>
      <c r="D1239" s="180">
        <v>12</v>
      </c>
      <c r="E1239" s="180"/>
      <c r="F1239" s="180"/>
      <c r="G1239" s="180">
        <f>SUM(C1239:F1239)</f>
      </c>
      <c r="H1239" s="125">
        <v>5000</v>
      </c>
      <c r="I1239" s="125">
        <f>G1239*H1239</f>
      </c>
      <c r="J1239" s="125">
        <f>I1239*0.1</f>
      </c>
      <c r="K1239" s="125">
        <f>SUM(I1239:J1239)</f>
      </c>
      <c r="L1239" s="229"/>
      <c r="M1239" s="87"/>
      <c r="N1239" s="87"/>
      <c r="O1239" s="87"/>
      <c r="P1239" s="87"/>
      <c r="Q1239" s="87"/>
      <c r="R1239" s="87"/>
      <c r="S1239" s="87"/>
      <c r="T1239" s="87"/>
      <c r="U1239" s="175"/>
      <c r="V1239" s="87"/>
      <c r="W1239" s="87"/>
      <c r="X1239" s="87"/>
      <c r="Y1239" s="87"/>
      <c r="Z1239" s="87"/>
      <c r="AA1239" s="87"/>
      <c r="AB1239" s="86"/>
      <c r="AC1239" s="87"/>
    </row>
    <row x14ac:dyDescent="0.25" r="1240" customHeight="1" ht="17.45">
      <c r="A1240" s="235">
        <f>A1236</f>
        <v>25569.375</v>
      </c>
      <c r="B1240" s="186" t="s">
        <v>105</v>
      </c>
      <c r="C1240" s="180"/>
      <c r="D1240" s="180">
        <v>13</v>
      </c>
      <c r="E1240" s="180"/>
      <c r="F1240" s="180"/>
      <c r="G1240" s="180">
        <f>SUM(C1240:F1240)</f>
      </c>
      <c r="H1240" s="125">
        <v>6900</v>
      </c>
      <c r="I1240" s="125">
        <f>G1240*H1240</f>
      </c>
      <c r="J1240" s="125"/>
      <c r="K1240" s="125">
        <f>SUM(I1240:J1240)</f>
      </c>
      <c r="L1240" s="229"/>
      <c r="M1240" s="87"/>
      <c r="N1240" s="87"/>
      <c r="O1240" s="87"/>
      <c r="P1240" s="87"/>
      <c r="Q1240" s="87"/>
      <c r="R1240" s="87"/>
      <c r="S1240" s="87"/>
      <c r="T1240" s="87"/>
      <c r="U1240" s="175"/>
      <c r="V1240" s="87"/>
      <c r="W1240" s="87"/>
      <c r="X1240" s="87"/>
      <c r="Y1240" s="87"/>
      <c r="Z1240" s="87"/>
      <c r="AA1240" s="87"/>
      <c r="AB1240" s="86"/>
      <c r="AC1240" s="87"/>
    </row>
    <row x14ac:dyDescent="0.25" r="1241" customHeight="1" ht="17.45">
      <c r="A1241" s="235">
        <f>A1236</f>
        <v>25569.375</v>
      </c>
      <c r="B1241" s="186" t="s">
        <v>23</v>
      </c>
      <c r="C1241" s="180"/>
      <c r="D1241" s="180">
        <v>13</v>
      </c>
      <c r="E1241" s="180"/>
      <c r="F1241" s="180"/>
      <c r="G1241" s="180">
        <f>SUM(C1241:F1241)</f>
      </c>
      <c r="H1241" s="125">
        <v>6000</v>
      </c>
      <c r="I1241" s="125">
        <f>G1241*H1241</f>
      </c>
      <c r="J1241" s="125">
        <f>I1241*0.1</f>
      </c>
      <c r="K1241" s="125">
        <f>SUM(I1241:J1241)</f>
      </c>
      <c r="L1241" s="229"/>
      <c r="M1241" s="87"/>
      <c r="N1241" s="87"/>
      <c r="O1241" s="87"/>
      <c r="P1241" s="87"/>
      <c r="Q1241" s="87"/>
      <c r="R1241" s="87"/>
      <c r="S1241" s="87"/>
      <c r="T1241" s="87"/>
      <c r="U1241" s="175"/>
      <c r="V1241" s="87"/>
      <c r="W1241" s="87"/>
      <c r="X1241" s="87"/>
      <c r="Y1241" s="87"/>
      <c r="Z1241" s="87"/>
      <c r="AA1241" s="87"/>
      <c r="AB1241" s="86"/>
      <c r="AC1241" s="87"/>
    </row>
    <row x14ac:dyDescent="0.25" r="1242" customHeight="1" ht="17.45">
      <c r="A1242" s="235">
        <f>A1241</f>
        <v>25569.375</v>
      </c>
      <c r="B1242" s="186" t="s">
        <v>40</v>
      </c>
      <c r="C1242" s="180"/>
      <c r="D1242" s="180">
        <v>13</v>
      </c>
      <c r="E1242" s="180"/>
      <c r="F1242" s="180"/>
      <c r="G1242" s="180">
        <f>SUM(C1242:F1242)</f>
      </c>
      <c r="H1242" s="125">
        <v>6500</v>
      </c>
      <c r="I1242" s="125">
        <f>G1242*H1242</f>
      </c>
      <c r="J1242" s="125">
        <f>I1242*0.1</f>
      </c>
      <c r="K1242" s="125">
        <f>SUM(I1242:J1242)</f>
      </c>
      <c r="L1242" s="229"/>
      <c r="M1242" s="87"/>
      <c r="N1242" s="87"/>
      <c r="O1242" s="87"/>
      <c r="P1242" s="87"/>
      <c r="Q1242" s="87"/>
      <c r="R1242" s="87"/>
      <c r="S1242" s="87"/>
      <c r="T1242" s="87"/>
      <c r="U1242" s="175"/>
      <c r="V1242" s="87"/>
      <c r="W1242" s="87"/>
      <c r="X1242" s="87"/>
      <c r="Y1242" s="87"/>
      <c r="Z1242" s="87"/>
      <c r="AA1242" s="87"/>
      <c r="AB1242" s="86"/>
      <c r="AC1242" s="87"/>
    </row>
    <row x14ac:dyDescent="0.25" r="1243" customHeight="1" ht="17.45">
      <c r="A1243" s="235">
        <f>A1239</f>
        <v>25569.375</v>
      </c>
      <c r="B1243" s="186"/>
      <c r="C1243" s="180"/>
      <c r="D1243" s="180"/>
      <c r="E1243" s="180"/>
      <c r="F1243" s="180"/>
      <c r="G1243" s="180">
        <f>SUM(C1243:F1243)</f>
      </c>
      <c r="H1243" s="125"/>
      <c r="I1243" s="125">
        <f>G1243*H1243</f>
      </c>
      <c r="J1243" s="125">
        <f>I1243*0.1</f>
      </c>
      <c r="K1243" s="125">
        <f>SUM(I1243:J1243)</f>
      </c>
      <c r="L1243" s="229"/>
      <c r="M1243" s="87"/>
      <c r="N1243" s="87"/>
      <c r="O1243" s="87"/>
      <c r="P1243" s="87"/>
      <c r="Q1243" s="87"/>
      <c r="R1243" s="87"/>
      <c r="S1243" s="87"/>
      <c r="T1243" s="87"/>
      <c r="U1243" s="175"/>
      <c r="V1243" s="87"/>
      <c r="W1243" s="87"/>
      <c r="X1243" s="87"/>
      <c r="Y1243" s="87"/>
      <c r="Z1243" s="87"/>
      <c r="AA1243" s="87"/>
      <c r="AB1243" s="86"/>
      <c r="AC1243" s="87"/>
    </row>
    <row x14ac:dyDescent="0.25" r="1244" customHeight="1" ht="17.45">
      <c r="A1244" s="235">
        <f>A1239</f>
        <v>25569.375</v>
      </c>
      <c r="B1244" s="186"/>
      <c r="C1244" s="180"/>
      <c r="D1244" s="180"/>
      <c r="E1244" s="180"/>
      <c r="F1244" s="180"/>
      <c r="G1244" s="180">
        <f>SUM(C1244:F1244)</f>
      </c>
      <c r="H1244" s="125"/>
      <c r="I1244" s="125">
        <f>G1244*H1244</f>
      </c>
      <c r="J1244" s="125">
        <f>I1244*0.1</f>
      </c>
      <c r="K1244" s="125">
        <f>SUM(I1244:J1244)</f>
      </c>
      <c r="L1244" s="229"/>
      <c r="M1244" s="87"/>
      <c r="N1244" s="87"/>
      <c r="O1244" s="87"/>
      <c r="P1244" s="87"/>
      <c r="Q1244" s="87"/>
      <c r="R1244" s="87"/>
      <c r="S1244" s="87"/>
      <c r="T1244" s="87"/>
      <c r="U1244" s="175"/>
      <c r="V1244" s="87"/>
      <c r="W1244" s="87"/>
      <c r="X1244" s="87"/>
      <c r="Y1244" s="87"/>
      <c r="Z1244" s="87"/>
      <c r="AA1244" s="87"/>
      <c r="AB1244" s="86"/>
      <c r="AC1244" s="87"/>
    </row>
    <row x14ac:dyDescent="0.25" r="1245" customHeight="1" ht="17.45">
      <c r="A1245" s="235">
        <f>A1244</f>
        <v>25569.375</v>
      </c>
      <c r="B1245" s="179"/>
      <c r="C1245" s="180"/>
      <c r="D1245" s="180"/>
      <c r="E1245" s="180"/>
      <c r="F1245" s="180"/>
      <c r="G1245" s="180">
        <f>SUM(C1245:F1245)</f>
      </c>
      <c r="H1245" s="125"/>
      <c r="I1245" s="125">
        <f>G1245*H1245</f>
      </c>
      <c r="J1245" s="125">
        <v>0</v>
      </c>
      <c r="K1245" s="125">
        <f>SUM(I1245:J1245)</f>
      </c>
      <c r="L1245" s="229"/>
      <c r="M1245" s="87"/>
      <c r="N1245" s="87"/>
      <c r="O1245" s="87"/>
      <c r="P1245" s="87"/>
      <c r="Q1245" s="87"/>
      <c r="R1245" s="87"/>
      <c r="S1245" s="87"/>
      <c r="T1245" s="87"/>
      <c r="U1245" s="175"/>
      <c r="V1245" s="87"/>
      <c r="W1245" s="87"/>
      <c r="X1245" s="87"/>
      <c r="Y1245" s="87"/>
      <c r="Z1245" s="87"/>
      <c r="AA1245" s="87"/>
      <c r="AB1245" s="86"/>
      <c r="AC1245" s="87"/>
    </row>
    <row x14ac:dyDescent="0.25" r="1246" customHeight="1" ht="17.45">
      <c r="A1246" s="243">
        <f>A1245</f>
        <v>25569.375</v>
      </c>
      <c r="B1246" s="190" t="s">
        <v>155</v>
      </c>
      <c r="C1246" s="191">
        <f>SUM(C1200:C1245)</f>
      </c>
      <c r="D1246" s="191">
        <f>SUM(D1200:D1245)</f>
      </c>
      <c r="E1246" s="191">
        <f>SUM(E1200:E1245)</f>
      </c>
      <c r="F1246" s="191">
        <f>SUM(F1200:F1245)</f>
      </c>
      <c r="G1246" s="191">
        <f>SUM(G1200:G1245)</f>
      </c>
      <c r="H1246" s="191"/>
      <c r="I1246" s="191">
        <f>SUM(I1200:I1245)</f>
      </c>
      <c r="J1246" s="191">
        <f>SUM(J1200:J1245)</f>
      </c>
      <c r="K1246" s="191">
        <f>SUM(K1200:K1245)</f>
      </c>
      <c r="L1246" s="229"/>
      <c r="M1246" s="87"/>
      <c r="N1246" s="87"/>
      <c r="O1246" s="87"/>
      <c r="P1246" s="87"/>
      <c r="Q1246" s="87"/>
      <c r="R1246" s="87"/>
      <c r="S1246" s="87"/>
      <c r="T1246" s="87"/>
      <c r="U1246" s="175"/>
      <c r="V1246" s="87"/>
      <c r="W1246" s="87"/>
      <c r="X1246" s="87"/>
      <c r="Y1246" s="87"/>
      <c r="Z1246" s="87"/>
      <c r="AA1246" s="87"/>
      <c r="AB1246" s="86"/>
      <c r="AC1246" s="87"/>
    </row>
    <row x14ac:dyDescent="0.25" r="1247" customHeight="1" ht="17.45">
      <c r="A1247" s="235">
        <f>A1246</f>
        <v>25569.375</v>
      </c>
      <c r="B1247" s="186" t="s">
        <v>113</v>
      </c>
      <c r="C1247" s="180"/>
      <c r="D1247" s="180">
        <v>43</v>
      </c>
      <c r="E1247" s="180">
        <v>47</v>
      </c>
      <c r="F1247" s="180"/>
      <c r="G1247" s="180">
        <f>SUM(C1247:F1247)</f>
      </c>
      <c r="H1247" s="125">
        <v>6500</v>
      </c>
      <c r="I1247" s="125">
        <f>G1247*H1247</f>
      </c>
      <c r="J1247" s="185"/>
      <c r="K1247" s="125">
        <f>SUM(I1247:J1247)</f>
      </c>
      <c r="L1247" s="229"/>
      <c r="M1247" s="87"/>
      <c r="N1247" s="87"/>
      <c r="O1247" s="87"/>
      <c r="P1247" s="87"/>
      <c r="Q1247" s="87"/>
      <c r="R1247" s="87"/>
      <c r="S1247" s="87"/>
      <c r="T1247" s="87"/>
      <c r="U1247" s="175"/>
      <c r="V1247" s="87"/>
      <c r="W1247" s="87"/>
      <c r="X1247" s="87"/>
      <c r="Y1247" s="87"/>
      <c r="Z1247" s="87"/>
      <c r="AA1247" s="87"/>
      <c r="AB1247" s="86"/>
      <c r="AC1247" s="87"/>
    </row>
    <row x14ac:dyDescent="0.25" r="1248" customHeight="1" ht="17.45">
      <c r="A1248" s="235">
        <f>A1247</f>
        <v>25569.375</v>
      </c>
      <c r="B1248" s="186" t="s">
        <v>156</v>
      </c>
      <c r="C1248" s="180"/>
      <c r="D1248" s="180">
        <v>9</v>
      </c>
      <c r="E1248" s="180">
        <v>8</v>
      </c>
      <c r="F1248" s="180"/>
      <c r="G1248" s="180">
        <f>SUM(C1248:F1248)</f>
      </c>
      <c r="H1248" s="125">
        <v>6500</v>
      </c>
      <c r="I1248" s="125">
        <f>G1248*H1248</f>
      </c>
      <c r="J1248" s="185"/>
      <c r="K1248" s="125">
        <f>SUM(I1248:J1248)</f>
      </c>
      <c r="L1248" s="229"/>
      <c r="M1248" s="87"/>
      <c r="N1248" s="87"/>
      <c r="O1248" s="87"/>
      <c r="P1248" s="87"/>
      <c r="Q1248" s="87"/>
      <c r="R1248" s="87"/>
      <c r="S1248" s="87"/>
      <c r="T1248" s="87"/>
      <c r="U1248" s="175"/>
      <c r="V1248" s="87"/>
      <c r="W1248" s="87"/>
      <c r="X1248" s="87"/>
      <c r="Y1248" s="87"/>
      <c r="Z1248" s="87"/>
      <c r="AA1248" s="87"/>
      <c r="AB1248" s="86"/>
      <c r="AC1248" s="87"/>
    </row>
    <row x14ac:dyDescent="0.25" r="1249" customHeight="1" ht="17.45">
      <c r="A1249" s="235">
        <f>A1248</f>
        <v>25569.375</v>
      </c>
      <c r="B1249" s="186" t="s">
        <v>112</v>
      </c>
      <c r="C1249" s="180"/>
      <c r="D1249" s="180">
        <v>9</v>
      </c>
      <c r="E1249" s="180">
        <v>9</v>
      </c>
      <c r="F1249" s="180"/>
      <c r="G1249" s="180">
        <f>SUM(C1249:F1249)</f>
      </c>
      <c r="H1249" s="125">
        <v>6900</v>
      </c>
      <c r="I1249" s="125">
        <f>G1249*H1249</f>
      </c>
      <c r="J1249" s="185"/>
      <c r="K1249" s="125">
        <f>SUM(I1249:J1249)</f>
      </c>
      <c r="L1249" s="229"/>
      <c r="M1249" s="87"/>
      <c r="N1249" s="87"/>
      <c r="O1249" s="87"/>
      <c r="P1249" s="87"/>
      <c r="Q1249" s="87"/>
      <c r="R1249" s="87"/>
      <c r="S1249" s="87"/>
      <c r="T1249" s="87"/>
      <c r="U1249" s="175"/>
      <c r="V1249" s="87"/>
      <c r="W1249" s="87"/>
      <c r="X1249" s="87"/>
      <c r="Y1249" s="87"/>
      <c r="Z1249" s="87"/>
      <c r="AA1249" s="87"/>
      <c r="AB1249" s="86"/>
      <c r="AC1249" s="87"/>
    </row>
    <row x14ac:dyDescent="0.25" r="1250" customHeight="1" ht="17.45">
      <c r="A1250" s="235">
        <f>A1249</f>
        <v>25569.375</v>
      </c>
      <c r="B1250" s="179"/>
      <c r="C1250" s="180"/>
      <c r="D1250" s="180"/>
      <c r="E1250" s="180"/>
      <c r="F1250" s="180"/>
      <c r="G1250" s="180">
        <f>SUM(C1250:F1250)</f>
      </c>
      <c r="H1250" s="125"/>
      <c r="I1250" s="125">
        <f>G1250*H1250</f>
      </c>
      <c r="J1250" s="185"/>
      <c r="K1250" s="125">
        <f>SUM(I1250:J1250)</f>
      </c>
      <c r="L1250" s="229"/>
      <c r="M1250" s="87"/>
      <c r="N1250" s="87"/>
      <c r="O1250" s="87"/>
      <c r="P1250" s="87"/>
      <c r="Q1250" s="87"/>
      <c r="R1250" s="87"/>
      <c r="S1250" s="87"/>
      <c r="T1250" s="87"/>
      <c r="U1250" s="175"/>
      <c r="V1250" s="87"/>
      <c r="W1250" s="87"/>
      <c r="X1250" s="87"/>
      <c r="Y1250" s="87"/>
      <c r="Z1250" s="87"/>
      <c r="AA1250" s="87"/>
      <c r="AB1250" s="86"/>
      <c r="AC1250" s="87"/>
    </row>
    <row x14ac:dyDescent="0.25" r="1251" customHeight="1" ht="17.45">
      <c r="A1251" s="235">
        <f>A1250</f>
        <v>25569.375</v>
      </c>
      <c r="B1251" s="179"/>
      <c r="C1251" s="180"/>
      <c r="D1251" s="180"/>
      <c r="E1251" s="180"/>
      <c r="F1251" s="180"/>
      <c r="G1251" s="180">
        <f>SUM(C1251:F1251)</f>
      </c>
      <c r="H1251" s="125"/>
      <c r="I1251" s="125">
        <f>G1251*H1251</f>
      </c>
      <c r="J1251" s="185"/>
      <c r="K1251" s="125">
        <f>SUM(I1251:J1251)</f>
      </c>
      <c r="L1251" s="229"/>
      <c r="M1251" s="87"/>
      <c r="N1251" s="87"/>
      <c r="O1251" s="87"/>
      <c r="P1251" s="87"/>
      <c r="Q1251" s="87"/>
      <c r="R1251" s="87"/>
      <c r="S1251" s="87"/>
      <c r="T1251" s="87"/>
      <c r="U1251" s="175"/>
      <c r="V1251" s="87"/>
      <c r="W1251" s="87"/>
      <c r="X1251" s="87"/>
      <c r="Y1251" s="87"/>
      <c r="Z1251" s="87"/>
      <c r="AA1251" s="87"/>
      <c r="AB1251" s="86"/>
      <c r="AC1251" s="87"/>
    </row>
    <row x14ac:dyDescent="0.25" r="1252" customHeight="1" ht="17.45">
      <c r="A1252" s="235">
        <f>A1251</f>
        <v>25569.375</v>
      </c>
      <c r="B1252" s="179"/>
      <c r="C1252" s="180"/>
      <c r="D1252" s="180"/>
      <c r="E1252" s="180"/>
      <c r="F1252" s="180"/>
      <c r="G1252" s="180">
        <f>SUM(C1252:F1252)</f>
      </c>
      <c r="H1252" s="125"/>
      <c r="I1252" s="125">
        <f>G1252*H1252</f>
      </c>
      <c r="J1252" s="185"/>
      <c r="K1252" s="125">
        <f>SUM(I1252:J1252)</f>
      </c>
      <c r="L1252" s="229"/>
      <c r="M1252" s="87"/>
      <c r="N1252" s="87"/>
      <c r="O1252" s="87"/>
      <c r="P1252" s="87"/>
      <c r="Q1252" s="87"/>
      <c r="R1252" s="87"/>
      <c r="S1252" s="87"/>
      <c r="T1252" s="87"/>
      <c r="U1252" s="175"/>
      <c r="V1252" s="87"/>
      <c r="W1252" s="87"/>
      <c r="X1252" s="87"/>
      <c r="Y1252" s="87"/>
      <c r="Z1252" s="87"/>
      <c r="AA1252" s="87"/>
      <c r="AB1252" s="86"/>
      <c r="AC1252" s="87"/>
    </row>
    <row x14ac:dyDescent="0.25" r="1253" customHeight="1" ht="17.45">
      <c r="A1253" s="235">
        <f>A1252</f>
        <v>25569.375</v>
      </c>
      <c r="B1253" s="179"/>
      <c r="C1253" s="180"/>
      <c r="D1253" s="180"/>
      <c r="E1253" s="180"/>
      <c r="F1253" s="180"/>
      <c r="G1253" s="180">
        <f>SUM(C1253:F1253)</f>
      </c>
      <c r="H1253" s="125"/>
      <c r="I1253" s="125">
        <f>G1253*H1253</f>
      </c>
      <c r="J1253" s="185"/>
      <c r="K1253" s="125">
        <f>SUM(I1253:J1253)</f>
      </c>
      <c r="L1253" s="229"/>
      <c r="M1253" s="87"/>
      <c r="N1253" s="87"/>
      <c r="O1253" s="87"/>
      <c r="P1253" s="87"/>
      <c r="Q1253" s="87"/>
      <c r="R1253" s="87"/>
      <c r="S1253" s="87"/>
      <c r="T1253" s="87"/>
      <c r="U1253" s="175"/>
      <c r="V1253" s="87"/>
      <c r="W1253" s="87"/>
      <c r="X1253" s="87"/>
      <c r="Y1253" s="87"/>
      <c r="Z1253" s="87"/>
      <c r="AA1253" s="87"/>
      <c r="AB1253" s="86"/>
      <c r="AC1253" s="87"/>
    </row>
    <row x14ac:dyDescent="0.25" r="1254" customHeight="1" ht="17.45">
      <c r="A1254" s="235">
        <f>A1253</f>
        <v>25569.375</v>
      </c>
      <c r="B1254" s="179"/>
      <c r="C1254" s="180"/>
      <c r="D1254" s="180"/>
      <c r="E1254" s="180"/>
      <c r="F1254" s="180"/>
      <c r="G1254" s="180">
        <f>SUM(C1254:F1254)</f>
      </c>
      <c r="H1254" s="125"/>
      <c r="I1254" s="125">
        <f>G1254*H1254</f>
      </c>
      <c r="J1254" s="185"/>
      <c r="K1254" s="125">
        <f>SUM(I1254:J1254)</f>
      </c>
      <c r="L1254" s="229"/>
      <c r="M1254" s="87"/>
      <c r="N1254" s="87"/>
      <c r="O1254" s="87"/>
      <c r="P1254" s="87"/>
      <c r="Q1254" s="87"/>
      <c r="R1254" s="87"/>
      <c r="S1254" s="87"/>
      <c r="T1254" s="87"/>
      <c r="U1254" s="175"/>
      <c r="V1254" s="87"/>
      <c r="W1254" s="87"/>
      <c r="X1254" s="87"/>
      <c r="Y1254" s="87"/>
      <c r="Z1254" s="87"/>
      <c r="AA1254" s="87"/>
      <c r="AB1254" s="86"/>
      <c r="AC1254" s="87"/>
    </row>
    <row x14ac:dyDescent="0.25" r="1255" customHeight="1" ht="17.45">
      <c r="A1255" s="243">
        <f>A1254</f>
        <v>25569.375</v>
      </c>
      <c r="B1255" s="190" t="s">
        <v>157</v>
      </c>
      <c r="C1255" s="191">
        <f>SUM(C1247:C1254)</f>
      </c>
      <c r="D1255" s="191">
        <f>SUM(D1247:D1254)</f>
      </c>
      <c r="E1255" s="191">
        <f>SUM(E1247:E1254)</f>
      </c>
      <c r="F1255" s="191">
        <f>SUM(F1247:F1254)</f>
      </c>
      <c r="G1255" s="191">
        <f>SUM(G1247:G1254)</f>
      </c>
      <c r="H1255" s="201"/>
      <c r="I1255" s="201">
        <f>SUM(I1247:I1254)</f>
      </c>
      <c r="J1255" s="201"/>
      <c r="K1255" s="202">
        <f>SUM(K1247:K1254)</f>
      </c>
      <c r="L1255" s="229"/>
      <c r="M1255" s="87"/>
      <c r="N1255" s="87"/>
      <c r="O1255" s="87"/>
      <c r="P1255" s="87"/>
      <c r="Q1255" s="87"/>
      <c r="R1255" s="87"/>
      <c r="S1255" s="87"/>
      <c r="T1255" s="87"/>
      <c r="U1255" s="175"/>
      <c r="V1255" s="87"/>
      <c r="W1255" s="87"/>
      <c r="X1255" s="87"/>
      <c r="Y1255" s="87"/>
      <c r="Z1255" s="87"/>
      <c r="AA1255" s="87"/>
      <c r="AB1255" s="86"/>
      <c r="AC1255" s="87"/>
    </row>
    <row x14ac:dyDescent="0.25" r="1256" customHeight="1" ht="17.25" hidden="1">
      <c r="A1256" s="226" t="s">
        <v>128</v>
      </c>
      <c r="B1256" s="173" t="s">
        <v>2</v>
      </c>
      <c r="C1256" s="174" t="s">
        <v>129</v>
      </c>
      <c r="D1256" s="174" t="s">
        <v>130</v>
      </c>
      <c r="E1256" s="174" t="s">
        <v>131</v>
      </c>
      <c r="F1256" s="174" t="s">
        <v>132</v>
      </c>
      <c r="G1256" s="174" t="s">
        <v>133</v>
      </c>
      <c r="H1256" s="174" t="s">
        <v>7</v>
      </c>
      <c r="I1256" s="174" t="s">
        <v>134</v>
      </c>
      <c r="J1256" s="174" t="s">
        <v>90</v>
      </c>
      <c r="K1256" s="174" t="s">
        <v>135</v>
      </c>
      <c r="L1256" s="229"/>
      <c r="M1256" s="87"/>
      <c r="N1256" s="87"/>
      <c r="O1256" s="87"/>
      <c r="P1256" s="87"/>
      <c r="Q1256" s="87"/>
      <c r="R1256" s="87"/>
      <c r="S1256" s="87"/>
      <c r="T1256" s="87"/>
      <c r="U1256" s="175"/>
      <c r="V1256" s="87"/>
      <c r="W1256" s="87"/>
      <c r="X1256" s="87"/>
      <c r="Y1256" s="87"/>
      <c r="Z1256" s="87"/>
      <c r="AA1256" s="87"/>
      <c r="AB1256" s="86"/>
      <c r="AC1256" s="87"/>
    </row>
    <row x14ac:dyDescent="0.25" r="1257" customHeight="1" ht="17.45">
      <c r="A1257" s="235">
        <f>A1255+1</f>
        <v>25569.375</v>
      </c>
      <c r="B1257" s="179" t="s">
        <v>46</v>
      </c>
      <c r="C1257" s="183" t="s">
        <v>14</v>
      </c>
      <c r="D1257" s="180"/>
      <c r="E1257" s="180"/>
      <c r="F1257" s="180"/>
      <c r="G1257" s="180">
        <f>SUM(C1257:F1257)</f>
      </c>
      <c r="H1257" s="237">
        <v>5500</v>
      </c>
      <c r="I1257" s="125">
        <f>G1257*H1257</f>
      </c>
      <c r="J1257" s="125">
        <f>I1257*0.1</f>
      </c>
      <c r="K1257" s="125">
        <f>SUM(I1257:J1257)</f>
      </c>
      <c r="L1257" s="229"/>
      <c r="M1257" s="87"/>
      <c r="N1257" s="87"/>
      <c r="O1257" s="87"/>
      <c r="P1257" s="87"/>
      <c r="Q1257" s="87"/>
      <c r="R1257" s="87"/>
      <c r="S1257" s="87"/>
      <c r="T1257" s="87"/>
      <c r="U1257" s="175"/>
      <c r="V1257" s="87"/>
      <c r="W1257" s="87"/>
      <c r="X1257" s="87"/>
      <c r="Y1257" s="87"/>
      <c r="Z1257" s="87"/>
      <c r="AA1257" s="87"/>
      <c r="AB1257" s="86"/>
      <c r="AC1257" s="87"/>
    </row>
    <row x14ac:dyDescent="0.25" r="1258" customHeight="1" ht="17.45">
      <c r="A1258" s="235">
        <f>A1257</f>
        <v>25569.375</v>
      </c>
      <c r="B1258" s="179" t="s">
        <v>137</v>
      </c>
      <c r="C1258" s="180"/>
      <c r="D1258" s="180"/>
      <c r="E1258" s="180"/>
      <c r="F1258" s="180"/>
      <c r="G1258" s="180">
        <f>SUM(C1258:F1258)</f>
      </c>
      <c r="H1258" s="237">
        <v>4500</v>
      </c>
      <c r="I1258" s="125">
        <f>G1258*H1258</f>
      </c>
      <c r="J1258" s="125">
        <f>I1258*0.1</f>
      </c>
      <c r="K1258" s="125">
        <f>SUM(I1258:J1258)</f>
      </c>
      <c r="L1258" s="229"/>
      <c r="M1258" s="87"/>
      <c r="N1258" s="87"/>
      <c r="O1258" s="87"/>
      <c r="P1258" s="87"/>
      <c r="Q1258" s="87"/>
      <c r="R1258" s="87"/>
      <c r="S1258" s="87"/>
      <c r="T1258" s="87"/>
      <c r="U1258" s="175"/>
      <c r="V1258" s="87"/>
      <c r="W1258" s="87"/>
      <c r="X1258" s="87"/>
      <c r="Y1258" s="87"/>
      <c r="Z1258" s="87"/>
      <c r="AA1258" s="87"/>
      <c r="AB1258" s="86"/>
      <c r="AC1258" s="87"/>
    </row>
    <row x14ac:dyDescent="0.25" r="1259" customHeight="1" ht="17.45">
      <c r="A1259" s="235">
        <f>A1258</f>
        <v>25569.375</v>
      </c>
      <c r="B1259" s="179" t="s">
        <v>178</v>
      </c>
      <c r="C1259" s="180"/>
      <c r="D1259" s="180">
        <v>35</v>
      </c>
      <c r="E1259" s="180"/>
      <c r="F1259" s="180"/>
      <c r="G1259" s="180">
        <f>SUBTOTAL(9,C1259:F1259)</f>
      </c>
      <c r="H1259" s="182">
        <v>5000</v>
      </c>
      <c r="I1259" s="125">
        <f>G1259*H1259</f>
      </c>
      <c r="J1259" s="125">
        <f>I1259*0.1</f>
      </c>
      <c r="K1259" s="125">
        <f>SUM(I1259:J1259)</f>
      </c>
      <c r="L1259" s="229"/>
      <c r="M1259" s="87"/>
      <c r="N1259" s="87"/>
      <c r="O1259" s="87"/>
      <c r="P1259" s="87"/>
      <c r="Q1259" s="87"/>
      <c r="R1259" s="87"/>
      <c r="S1259" s="87"/>
      <c r="T1259" s="87"/>
      <c r="U1259" s="175"/>
      <c r="V1259" s="87"/>
      <c r="W1259" s="87"/>
      <c r="X1259" s="87"/>
      <c r="Y1259" s="87"/>
      <c r="Z1259" s="87"/>
      <c r="AA1259" s="87"/>
      <c r="AB1259" s="86"/>
      <c r="AC1259" s="87"/>
    </row>
    <row x14ac:dyDescent="0.25" r="1260" customHeight="1" ht="17.45">
      <c r="A1260" s="235">
        <f>A1259</f>
        <v>25569.375</v>
      </c>
      <c r="B1260" s="179" t="s">
        <v>13</v>
      </c>
      <c r="C1260" s="180"/>
      <c r="D1260" s="180"/>
      <c r="E1260" s="180"/>
      <c r="F1260" s="180"/>
      <c r="G1260" s="180">
        <f>SUM(C1260:F1260)</f>
      </c>
      <c r="H1260" s="125">
        <v>6000</v>
      </c>
      <c r="I1260" s="125">
        <f>G1260*H1260</f>
      </c>
      <c r="J1260" s="125">
        <f>I1260*0.1</f>
      </c>
      <c r="K1260" s="125">
        <f>SUM(I1260:J1260)</f>
      </c>
      <c r="L1260" s="229"/>
      <c r="M1260" s="87"/>
      <c r="N1260" s="87"/>
      <c r="O1260" s="87"/>
      <c r="P1260" s="87"/>
      <c r="Q1260" s="87"/>
      <c r="R1260" s="87"/>
      <c r="S1260" s="87"/>
      <c r="T1260" s="87"/>
      <c r="U1260" s="175"/>
      <c r="V1260" s="87"/>
      <c r="W1260" s="87"/>
      <c r="X1260" s="87"/>
      <c r="Y1260" s="87"/>
      <c r="Z1260" s="87"/>
      <c r="AA1260" s="87"/>
      <c r="AB1260" s="86"/>
      <c r="AC1260" s="87"/>
    </row>
    <row x14ac:dyDescent="0.25" r="1261" customHeight="1" ht="17.45">
      <c r="A1261" s="235">
        <f>A1260</f>
        <v>25569.375</v>
      </c>
      <c r="B1261" s="179" t="s">
        <v>58</v>
      </c>
      <c r="C1261" s="183" t="s">
        <v>14</v>
      </c>
      <c r="D1261" s="180">
        <v>12</v>
      </c>
      <c r="E1261" s="180"/>
      <c r="F1261" s="180"/>
      <c r="G1261" s="180">
        <f>SUM(C1261:F1261)</f>
      </c>
      <c r="H1261" s="182">
        <v>5500</v>
      </c>
      <c r="I1261" s="125">
        <f>G1261*H1261</f>
      </c>
      <c r="J1261" s="125">
        <f>I1261*0.1</f>
      </c>
      <c r="K1261" s="125">
        <f>SUM(I1261:J1261)</f>
      </c>
      <c r="L1261" s="229"/>
      <c r="M1261" s="87"/>
      <c r="N1261" s="87"/>
      <c r="O1261" s="87"/>
      <c r="P1261" s="87"/>
      <c r="Q1261" s="87"/>
      <c r="R1261" s="87"/>
      <c r="S1261" s="87"/>
      <c r="T1261" s="87"/>
      <c r="U1261" s="175"/>
      <c r="V1261" s="87"/>
      <c r="W1261" s="87"/>
      <c r="X1261" s="87"/>
      <c r="Y1261" s="87"/>
      <c r="Z1261" s="87"/>
      <c r="AA1261" s="87"/>
      <c r="AB1261" s="86"/>
      <c r="AC1261" s="87"/>
    </row>
    <row x14ac:dyDescent="0.25" r="1262" customHeight="1" ht="17.45">
      <c r="A1262" s="235">
        <f>A1261</f>
        <v>25569.375</v>
      </c>
      <c r="B1262" s="179" t="s">
        <v>147</v>
      </c>
      <c r="C1262" s="183">
        <v>10</v>
      </c>
      <c r="D1262" s="180">
        <v>15</v>
      </c>
      <c r="E1262" s="180">
        <v>10</v>
      </c>
      <c r="F1262" s="180"/>
      <c r="G1262" s="180">
        <f>SUM(C1262:F1262)</f>
      </c>
      <c r="H1262" s="125">
        <v>5000</v>
      </c>
      <c r="I1262" s="125">
        <f>G1262*H1262</f>
      </c>
      <c r="J1262" s="125">
        <f>I1262*0.1</f>
      </c>
      <c r="K1262" s="125">
        <f>SUM(I1262:J1262)</f>
      </c>
      <c r="L1262" s="229"/>
      <c r="M1262" s="87"/>
      <c r="N1262" s="87"/>
      <c r="O1262" s="87"/>
      <c r="P1262" s="87"/>
      <c r="Q1262" s="87"/>
      <c r="R1262" s="87"/>
      <c r="S1262" s="87"/>
      <c r="T1262" s="87"/>
      <c r="U1262" s="175"/>
      <c r="V1262" s="87"/>
      <c r="W1262" s="87"/>
      <c r="X1262" s="87"/>
      <c r="Y1262" s="87"/>
      <c r="Z1262" s="87"/>
      <c r="AA1262" s="87"/>
      <c r="AB1262" s="86"/>
      <c r="AC1262" s="87"/>
    </row>
    <row x14ac:dyDescent="0.25" r="1263" customHeight="1" ht="17.45">
      <c r="A1263" s="235">
        <f>A1262</f>
        <v>25569.375</v>
      </c>
      <c r="B1263" s="179" t="s">
        <v>27</v>
      </c>
      <c r="C1263" s="180"/>
      <c r="D1263" s="180">
        <v>0</v>
      </c>
      <c r="E1263" s="180"/>
      <c r="F1263" s="180"/>
      <c r="G1263" s="180">
        <f>SUM(C1263:F1263)</f>
      </c>
      <c r="H1263" s="125">
        <v>5500</v>
      </c>
      <c r="I1263" s="125">
        <f>G1263*H1263</f>
      </c>
      <c r="J1263" s="125">
        <f>I1263*0.1</f>
      </c>
      <c r="K1263" s="125">
        <f>SUM(I1263:J1263)</f>
      </c>
      <c r="L1263" s="229"/>
      <c r="M1263" s="87"/>
      <c r="N1263" s="87"/>
      <c r="O1263" s="87"/>
      <c r="P1263" s="87"/>
      <c r="Q1263" s="87"/>
      <c r="R1263" s="87"/>
      <c r="S1263" s="87"/>
      <c r="T1263" s="87"/>
      <c r="U1263" s="175"/>
      <c r="V1263" s="87"/>
      <c r="W1263" s="87"/>
      <c r="X1263" s="87"/>
      <c r="Y1263" s="87"/>
      <c r="Z1263" s="87"/>
      <c r="AA1263" s="87"/>
      <c r="AB1263" s="86"/>
      <c r="AC1263" s="87"/>
    </row>
    <row x14ac:dyDescent="0.25" r="1264" customHeight="1" ht="17.45">
      <c r="A1264" s="235">
        <f>A1263</f>
        <v>25569.375</v>
      </c>
      <c r="B1264" s="179" t="s">
        <v>20</v>
      </c>
      <c r="C1264" s="180"/>
      <c r="D1264" s="180">
        <v>0</v>
      </c>
      <c r="E1264" s="180"/>
      <c r="F1264" s="180"/>
      <c r="G1264" s="180">
        <f>SUM(C1264:F1264)</f>
      </c>
      <c r="H1264" s="237">
        <v>5500</v>
      </c>
      <c r="I1264" s="125">
        <f>G1264*H1264</f>
      </c>
      <c r="J1264" s="125">
        <f>I1264*0.1</f>
      </c>
      <c r="K1264" s="125">
        <f>SUM(I1264:J1264)</f>
      </c>
      <c r="L1264" s="229"/>
      <c r="M1264" s="87"/>
      <c r="N1264" s="87"/>
      <c r="O1264" s="87"/>
      <c r="P1264" s="87"/>
      <c r="Q1264" s="87"/>
      <c r="R1264" s="87"/>
      <c r="S1264" s="87"/>
      <c r="T1264" s="87"/>
      <c r="U1264" s="175"/>
      <c r="V1264" s="87"/>
      <c r="W1264" s="87"/>
      <c r="X1264" s="87"/>
      <c r="Y1264" s="87"/>
      <c r="Z1264" s="87"/>
      <c r="AA1264" s="87"/>
      <c r="AB1264" s="86"/>
      <c r="AC1264" s="87"/>
    </row>
    <row x14ac:dyDescent="0.25" r="1265" customHeight="1" ht="17.45">
      <c r="A1265" s="235">
        <f>A1264</f>
        <v>25569.375</v>
      </c>
      <c r="B1265" s="179" t="s">
        <v>31</v>
      </c>
      <c r="C1265" s="180"/>
      <c r="D1265" s="180">
        <v>0</v>
      </c>
      <c r="E1265" s="180"/>
      <c r="F1265" s="180"/>
      <c r="G1265" s="180">
        <f>SUM(C1265:F1265)</f>
      </c>
      <c r="H1265" s="125">
        <v>6000</v>
      </c>
      <c r="I1265" s="125">
        <f>G1265*H1265</f>
      </c>
      <c r="J1265" s="125">
        <f>I1265*0.1</f>
      </c>
      <c r="K1265" s="125">
        <f>SUM(I1265:J1265)</f>
      </c>
      <c r="L1265" s="229"/>
      <c r="M1265" s="87"/>
      <c r="N1265" s="87"/>
      <c r="O1265" s="87"/>
      <c r="P1265" s="87"/>
      <c r="Q1265" s="87"/>
      <c r="R1265" s="87"/>
      <c r="S1265" s="87"/>
      <c r="T1265" s="87"/>
      <c r="U1265" s="175"/>
      <c r="V1265" s="87"/>
      <c r="W1265" s="87"/>
      <c r="X1265" s="87"/>
      <c r="Y1265" s="87"/>
      <c r="Z1265" s="87"/>
      <c r="AA1265" s="87"/>
      <c r="AB1265" s="86"/>
      <c r="AC1265" s="87"/>
    </row>
    <row x14ac:dyDescent="0.25" r="1266" customHeight="1" ht="17.45">
      <c r="A1266" s="235">
        <f>A1265</f>
        <v>25569.375</v>
      </c>
      <c r="B1266" s="179" t="s">
        <v>71</v>
      </c>
      <c r="C1266" s="180"/>
      <c r="D1266" s="180">
        <v>0</v>
      </c>
      <c r="E1266" s="180"/>
      <c r="F1266" s="180"/>
      <c r="G1266" s="180">
        <f>SUM(C1266:F1266)</f>
      </c>
      <c r="H1266" s="125">
        <v>6000</v>
      </c>
      <c r="I1266" s="125">
        <f>G1266*H1266</f>
      </c>
      <c r="J1266" s="125">
        <f>I1266*0.1</f>
      </c>
      <c r="K1266" s="125">
        <f>SUM(I1266:J1266)</f>
      </c>
      <c r="L1266" s="229"/>
      <c r="M1266" s="87"/>
      <c r="N1266" s="87"/>
      <c r="O1266" s="87"/>
      <c r="P1266" s="87"/>
      <c r="Q1266" s="87"/>
      <c r="R1266" s="87"/>
      <c r="S1266" s="87"/>
      <c r="T1266" s="87"/>
      <c r="U1266" s="175"/>
      <c r="V1266" s="87"/>
      <c r="W1266" s="87"/>
      <c r="X1266" s="87"/>
      <c r="Y1266" s="87"/>
      <c r="Z1266" s="87"/>
      <c r="AA1266" s="87"/>
      <c r="AB1266" s="86"/>
      <c r="AC1266" s="87"/>
    </row>
    <row x14ac:dyDescent="0.25" r="1267" customHeight="1" ht="17.45">
      <c r="A1267" s="235">
        <f>A1266</f>
        <v>25569.375</v>
      </c>
      <c r="B1267" s="184" t="s">
        <v>49</v>
      </c>
      <c r="C1267" s="180"/>
      <c r="D1267" s="180">
        <v>8</v>
      </c>
      <c r="E1267" s="180"/>
      <c r="F1267" s="180"/>
      <c r="G1267" s="180">
        <f>SUM(C1267:F1267)</f>
      </c>
      <c r="H1267" s="182">
        <v>6000</v>
      </c>
      <c r="I1267" s="125">
        <f>G1267*H1267</f>
      </c>
      <c r="J1267" s="125">
        <f>I1267*0.1</f>
      </c>
      <c r="K1267" s="125">
        <f>SUM(I1267:J1267)</f>
      </c>
      <c r="L1267" s="229"/>
      <c r="M1267" s="87"/>
      <c r="N1267" s="87"/>
      <c r="O1267" s="87"/>
      <c r="P1267" s="87"/>
      <c r="Q1267" s="87"/>
      <c r="R1267" s="87"/>
      <c r="S1267" s="87"/>
      <c r="T1267" s="87"/>
      <c r="U1267" s="175"/>
      <c r="V1267" s="87"/>
      <c r="W1267" s="87"/>
      <c r="X1267" s="87"/>
      <c r="Y1267" s="87"/>
      <c r="Z1267" s="87"/>
      <c r="AA1267" s="87"/>
      <c r="AB1267" s="86"/>
      <c r="AC1267" s="87"/>
    </row>
    <row x14ac:dyDescent="0.25" r="1268" customHeight="1" ht="17.45">
      <c r="A1268" s="235">
        <f>A1267</f>
        <v>25569.375</v>
      </c>
      <c r="B1268" s="179" t="s">
        <v>9</v>
      </c>
      <c r="C1268" s="180"/>
      <c r="D1268" s="180">
        <v>5</v>
      </c>
      <c r="E1268" s="180"/>
      <c r="F1268" s="180"/>
      <c r="G1268" s="180">
        <f>SUM(C1268:F1268)</f>
      </c>
      <c r="H1268" s="125">
        <v>6000</v>
      </c>
      <c r="I1268" s="125">
        <f>G1268*H1268</f>
      </c>
      <c r="J1268" s="125">
        <f>I1268*0.1</f>
      </c>
      <c r="K1268" s="125">
        <f>SUM(I1268:J1268)</f>
      </c>
      <c r="L1268" s="229"/>
      <c r="M1268" s="87"/>
      <c r="N1268" s="87"/>
      <c r="O1268" s="87"/>
      <c r="P1268" s="87"/>
      <c r="Q1268" s="87"/>
      <c r="R1268" s="87"/>
      <c r="S1268" s="87"/>
      <c r="T1268" s="87"/>
      <c r="U1268" s="175"/>
      <c r="V1268" s="87"/>
      <c r="W1268" s="87"/>
      <c r="X1268" s="87"/>
      <c r="Y1268" s="87"/>
      <c r="Z1268" s="87"/>
      <c r="AA1268" s="87"/>
      <c r="AB1268" s="86"/>
      <c r="AC1268" s="87"/>
    </row>
    <row x14ac:dyDescent="0.25" r="1269" customHeight="1" ht="17.45">
      <c r="A1269" s="235">
        <f>A1268</f>
        <v>25569.375</v>
      </c>
      <c r="B1269" s="179" t="s">
        <v>78</v>
      </c>
      <c r="C1269" s="180"/>
      <c r="D1269" s="180">
        <v>0</v>
      </c>
      <c r="E1269" s="180"/>
      <c r="F1269" s="180"/>
      <c r="G1269" s="180">
        <f>SUM(C1269:F1269)</f>
      </c>
      <c r="H1269" s="125">
        <v>6500</v>
      </c>
      <c r="I1269" s="125">
        <f>G1269*H1269</f>
      </c>
      <c r="J1269" s="125">
        <f>I1269*0.1</f>
      </c>
      <c r="K1269" s="125">
        <f>SUM(I1269:J1269)</f>
      </c>
      <c r="L1269" s="229"/>
      <c r="M1269" s="87"/>
      <c r="N1269" s="87"/>
      <c r="O1269" s="87"/>
      <c r="P1269" s="87"/>
      <c r="Q1269" s="87"/>
      <c r="R1269" s="87"/>
      <c r="S1269" s="87"/>
      <c r="T1269" s="87"/>
      <c r="U1269" s="175"/>
      <c r="V1269" s="87"/>
      <c r="W1269" s="87"/>
      <c r="X1269" s="87"/>
      <c r="Y1269" s="87"/>
      <c r="Z1269" s="87"/>
      <c r="AA1269" s="87"/>
      <c r="AB1269" s="86"/>
      <c r="AC1269" s="87"/>
    </row>
    <row x14ac:dyDescent="0.25" r="1270" customHeight="1" ht="17.45">
      <c r="A1270" s="235">
        <f>A1269</f>
        <v>25569.375</v>
      </c>
      <c r="B1270" s="179" t="s">
        <v>55</v>
      </c>
      <c r="C1270" s="180"/>
      <c r="D1270" s="180">
        <v>0</v>
      </c>
      <c r="E1270" s="180"/>
      <c r="F1270" s="180"/>
      <c r="G1270" s="180">
        <f>SUM(C1270:F1270)</f>
      </c>
      <c r="H1270" s="125">
        <v>6500</v>
      </c>
      <c r="I1270" s="125">
        <f>G1270*H1270</f>
      </c>
      <c r="J1270" s="125">
        <f>I1270*0.1</f>
      </c>
      <c r="K1270" s="125">
        <f>SUM(I1270:J1270)</f>
      </c>
      <c r="L1270" s="229"/>
      <c r="M1270" s="87"/>
      <c r="N1270" s="87"/>
      <c r="O1270" s="87"/>
      <c r="P1270" s="87"/>
      <c r="Q1270" s="87"/>
      <c r="R1270" s="87"/>
      <c r="S1270" s="87"/>
      <c r="T1270" s="87"/>
      <c r="U1270" s="175"/>
      <c r="V1270" s="87"/>
      <c r="W1270" s="87"/>
      <c r="X1270" s="87"/>
      <c r="Y1270" s="87"/>
      <c r="Z1270" s="87"/>
      <c r="AA1270" s="87"/>
      <c r="AB1270" s="86"/>
      <c r="AC1270" s="87"/>
    </row>
    <row x14ac:dyDescent="0.25" r="1271" customHeight="1" ht="17.45">
      <c r="A1271" s="235">
        <f>A1270</f>
        <v>25569.375</v>
      </c>
      <c r="B1271" s="179" t="s">
        <v>80</v>
      </c>
      <c r="C1271" s="180"/>
      <c r="D1271" s="180">
        <v>23</v>
      </c>
      <c r="E1271" s="180"/>
      <c r="F1271" s="180"/>
      <c r="G1271" s="180">
        <f>SUM(C1271:F1271)</f>
      </c>
      <c r="H1271" s="125">
        <v>6000</v>
      </c>
      <c r="I1271" s="125">
        <f>G1271*H1271</f>
      </c>
      <c r="J1271" s="185"/>
      <c r="K1271" s="125">
        <f>SUM(I1271:J1271)</f>
      </c>
      <c r="L1271" s="229"/>
      <c r="M1271" s="87"/>
      <c r="N1271" s="87"/>
      <c r="O1271" s="87"/>
      <c r="P1271" s="87"/>
      <c r="Q1271" s="87"/>
      <c r="R1271" s="87"/>
      <c r="S1271" s="87"/>
      <c r="T1271" s="87"/>
      <c r="U1271" s="175"/>
      <c r="V1271" s="87"/>
      <c r="W1271" s="87"/>
      <c r="X1271" s="87"/>
      <c r="Y1271" s="87"/>
      <c r="Z1271" s="87"/>
      <c r="AA1271" s="87"/>
      <c r="AB1271" s="86"/>
      <c r="AC1271" s="87"/>
    </row>
    <row x14ac:dyDescent="0.25" r="1272" customHeight="1" ht="17.45">
      <c r="A1272" s="235">
        <f>A1271</f>
        <v>25569.375</v>
      </c>
      <c r="B1272" s="179" t="s">
        <v>67</v>
      </c>
      <c r="C1272" s="180"/>
      <c r="D1272" s="180">
        <v>7</v>
      </c>
      <c r="E1272" s="180"/>
      <c r="F1272" s="180"/>
      <c r="G1272" s="180">
        <f>SUM(C1272:F1272)</f>
      </c>
      <c r="H1272" s="182">
        <v>5500</v>
      </c>
      <c r="I1272" s="125">
        <f>G1272*H1272</f>
      </c>
      <c r="J1272" s="125">
        <f>I1272*0.1</f>
      </c>
      <c r="K1272" s="125">
        <f>SUM(I1272:J1272)</f>
      </c>
      <c r="L1272" s="229"/>
      <c r="M1272" s="87"/>
      <c r="N1272" s="87"/>
      <c r="O1272" s="87"/>
      <c r="P1272" s="87"/>
      <c r="Q1272" s="87"/>
      <c r="R1272" s="87"/>
      <c r="S1272" s="87"/>
      <c r="T1272" s="87"/>
      <c r="U1272" s="175"/>
      <c r="V1272" s="87"/>
      <c r="W1272" s="87"/>
      <c r="X1272" s="87"/>
      <c r="Y1272" s="87"/>
      <c r="Z1272" s="87"/>
      <c r="AA1272" s="87"/>
      <c r="AB1272" s="86"/>
      <c r="AC1272" s="87"/>
    </row>
    <row x14ac:dyDescent="0.25" r="1273" customHeight="1" ht="17.45">
      <c r="A1273" s="235">
        <f>A1272</f>
        <v>25569.375</v>
      </c>
      <c r="B1273" s="186" t="s">
        <v>74</v>
      </c>
      <c r="C1273" s="180"/>
      <c r="D1273" s="180">
        <v>0</v>
      </c>
      <c r="E1273" s="180"/>
      <c r="F1273" s="180"/>
      <c r="G1273" s="180">
        <f>SUM(C1273:F1273)</f>
      </c>
      <c r="H1273" s="187">
        <v>5000</v>
      </c>
      <c r="I1273" s="125">
        <f>G1273*H1273</f>
      </c>
      <c r="J1273" s="125">
        <f>I1273*0.1</f>
      </c>
      <c r="K1273" s="125">
        <f>SUM(I1273:J1273)</f>
      </c>
      <c r="L1273" s="229"/>
      <c r="M1273" s="87"/>
      <c r="N1273" s="87"/>
      <c r="O1273" s="87"/>
      <c r="P1273" s="87"/>
      <c r="Q1273" s="87"/>
      <c r="R1273" s="87"/>
      <c r="S1273" s="87"/>
      <c r="T1273" s="87"/>
      <c r="U1273" s="175"/>
      <c r="V1273" s="87"/>
      <c r="W1273" s="87"/>
      <c r="X1273" s="87"/>
      <c r="Y1273" s="87"/>
      <c r="Z1273" s="87"/>
      <c r="AA1273" s="87"/>
      <c r="AB1273" s="86"/>
      <c r="AC1273" s="87"/>
    </row>
    <row x14ac:dyDescent="0.25" r="1274" customHeight="1" ht="17.45">
      <c r="A1274" s="235">
        <f>A1273</f>
        <v>25569.375</v>
      </c>
      <c r="B1274" s="179" t="s">
        <v>11</v>
      </c>
      <c r="C1274" s="180"/>
      <c r="D1274" s="180">
        <v>0</v>
      </c>
      <c r="E1274" s="180"/>
      <c r="F1274" s="180"/>
      <c r="G1274" s="180">
        <f>SUM(C1274:F1274)</f>
      </c>
      <c r="H1274" s="125">
        <v>6000</v>
      </c>
      <c r="I1274" s="125">
        <f>G1274*H1274</f>
      </c>
      <c r="J1274" s="125">
        <f>I1274*0.1</f>
      </c>
      <c r="K1274" s="125">
        <f>SUM(I1274:J1274)</f>
      </c>
      <c r="L1274" s="229"/>
      <c r="M1274" s="87"/>
      <c r="N1274" s="87"/>
      <c r="O1274" s="87"/>
      <c r="P1274" s="87"/>
      <c r="Q1274" s="87"/>
      <c r="R1274" s="87"/>
      <c r="S1274" s="87"/>
      <c r="T1274" s="87"/>
      <c r="U1274" s="175"/>
      <c r="V1274" s="87"/>
      <c r="W1274" s="87"/>
      <c r="X1274" s="87"/>
      <c r="Y1274" s="87"/>
      <c r="Z1274" s="87"/>
      <c r="AA1274" s="87"/>
      <c r="AB1274" s="86"/>
      <c r="AC1274" s="87"/>
    </row>
    <row x14ac:dyDescent="0.25" r="1275" customHeight="1" ht="17.45">
      <c r="A1275" s="235">
        <f>A1274</f>
        <v>25569.375</v>
      </c>
      <c r="B1275" s="179" t="s">
        <v>22</v>
      </c>
      <c r="C1275" s="180"/>
      <c r="D1275" s="180">
        <v>0</v>
      </c>
      <c r="E1275" s="180"/>
      <c r="F1275" s="180"/>
      <c r="G1275" s="180">
        <f>SUM(C1275:F1275)</f>
      </c>
      <c r="H1275" s="182">
        <v>4800</v>
      </c>
      <c r="I1275" s="125">
        <f>G1275*H1275</f>
      </c>
      <c r="J1275" s="125">
        <f>I1275*0.1</f>
      </c>
      <c r="K1275" s="125">
        <f>SUM(I1275:J1275)</f>
      </c>
      <c r="L1275" s="229"/>
      <c r="M1275" s="87"/>
      <c r="N1275" s="87"/>
      <c r="O1275" s="87"/>
      <c r="P1275" s="87"/>
      <c r="Q1275" s="87"/>
      <c r="R1275" s="87"/>
      <c r="S1275" s="87"/>
      <c r="T1275" s="87"/>
      <c r="U1275" s="175"/>
      <c r="V1275" s="87"/>
      <c r="W1275" s="87"/>
      <c r="X1275" s="87"/>
      <c r="Y1275" s="87"/>
      <c r="Z1275" s="87"/>
      <c r="AA1275" s="87"/>
      <c r="AB1275" s="86"/>
      <c r="AC1275" s="87"/>
    </row>
    <row x14ac:dyDescent="0.25" r="1276" customHeight="1" ht="17.45">
      <c r="A1276" s="235">
        <f>A1275</f>
        <v>25569.375</v>
      </c>
      <c r="B1276" s="186" t="s">
        <v>84</v>
      </c>
      <c r="C1276" s="180"/>
      <c r="D1276" s="180">
        <v>0</v>
      </c>
      <c r="E1276" s="180"/>
      <c r="F1276" s="180"/>
      <c r="G1276" s="180">
        <f>SUM(C1276:F1276)</f>
      </c>
      <c r="H1276" s="182">
        <v>4800</v>
      </c>
      <c r="I1276" s="125">
        <f>G1276*H1276</f>
      </c>
      <c r="J1276" s="125">
        <f>I1276*0.1</f>
      </c>
      <c r="K1276" s="125">
        <f>SUM(I1276:J1276)</f>
      </c>
      <c r="L1276" s="229"/>
      <c r="M1276" s="87"/>
      <c r="N1276" s="87"/>
      <c r="O1276" s="87"/>
      <c r="P1276" s="87"/>
      <c r="Q1276" s="87"/>
      <c r="R1276" s="87"/>
      <c r="S1276" s="87"/>
      <c r="T1276" s="87"/>
      <c r="U1276" s="175"/>
      <c r="V1276" s="87"/>
      <c r="W1276" s="87"/>
      <c r="X1276" s="87"/>
      <c r="Y1276" s="87"/>
      <c r="Z1276" s="87"/>
      <c r="AA1276" s="87"/>
      <c r="AB1276" s="86"/>
      <c r="AC1276" s="87"/>
    </row>
    <row x14ac:dyDescent="0.25" r="1277" customHeight="1" ht="17.45">
      <c r="A1277" s="235">
        <f>A1276</f>
        <v>25569.375</v>
      </c>
      <c r="B1277" s="179" t="s">
        <v>17</v>
      </c>
      <c r="C1277" s="180"/>
      <c r="D1277" s="180">
        <v>17</v>
      </c>
      <c r="E1277" s="180">
        <v>15</v>
      </c>
      <c r="F1277" s="180"/>
      <c r="G1277" s="180">
        <f>SUM(C1277:F1277)</f>
      </c>
      <c r="H1277" s="125">
        <v>6000</v>
      </c>
      <c r="I1277" s="125">
        <f>G1277*H1277</f>
      </c>
      <c r="J1277" s="185"/>
      <c r="K1277" s="125">
        <f>SUM(I1277:J1277)</f>
      </c>
      <c r="L1277" s="229"/>
      <c r="M1277" s="87"/>
      <c r="N1277" s="87"/>
      <c r="O1277" s="87"/>
      <c r="P1277" s="87"/>
      <c r="Q1277" s="87"/>
      <c r="R1277" s="87"/>
      <c r="S1277" s="87"/>
      <c r="T1277" s="87"/>
      <c r="U1277" s="175"/>
      <c r="V1277" s="87"/>
      <c r="W1277" s="87"/>
      <c r="X1277" s="87"/>
      <c r="Y1277" s="87"/>
      <c r="Z1277" s="87"/>
      <c r="AA1277" s="87"/>
      <c r="AB1277" s="86"/>
      <c r="AC1277" s="87"/>
    </row>
    <row x14ac:dyDescent="0.25" r="1278" customHeight="1" ht="17.45">
      <c r="A1278" s="235">
        <f>A1277</f>
        <v>25569.375</v>
      </c>
      <c r="B1278" s="179" t="s">
        <v>29</v>
      </c>
      <c r="C1278" s="188" t="s">
        <v>14</v>
      </c>
      <c r="D1278" s="180">
        <v>13</v>
      </c>
      <c r="E1278" s="180">
        <v>13</v>
      </c>
      <c r="F1278" s="180"/>
      <c r="G1278" s="180">
        <f>SUM(C1278:F1278)</f>
      </c>
      <c r="H1278" s="125">
        <v>5500</v>
      </c>
      <c r="I1278" s="125">
        <f>G1278*H1278</f>
      </c>
      <c r="J1278" s="125">
        <f>I1278*0.1</f>
      </c>
      <c r="K1278" s="125">
        <f>SUM(I1278:J1278)</f>
      </c>
      <c r="L1278" s="229"/>
      <c r="M1278" s="87"/>
      <c r="N1278" s="87"/>
      <c r="O1278" s="87"/>
      <c r="P1278" s="87"/>
      <c r="Q1278" s="87"/>
      <c r="R1278" s="87"/>
      <c r="S1278" s="87"/>
      <c r="T1278" s="87"/>
      <c r="U1278" s="175"/>
      <c r="V1278" s="87"/>
      <c r="W1278" s="87"/>
      <c r="X1278" s="87"/>
      <c r="Y1278" s="87"/>
      <c r="Z1278" s="87"/>
      <c r="AA1278" s="87"/>
      <c r="AB1278" s="86"/>
      <c r="AC1278" s="87"/>
    </row>
    <row x14ac:dyDescent="0.25" r="1279" customHeight="1" ht="17.45">
      <c r="A1279" s="235">
        <f>A1278</f>
        <v>25569.375</v>
      </c>
      <c r="B1279" s="179" t="s">
        <v>15</v>
      </c>
      <c r="C1279" s="180"/>
      <c r="D1279" s="180">
        <v>0</v>
      </c>
      <c r="E1279" s="180"/>
      <c r="F1279" s="180"/>
      <c r="G1279" s="180">
        <f>SUM(C1279:F1279)</f>
      </c>
      <c r="H1279" s="182">
        <v>4800</v>
      </c>
      <c r="I1279" s="125">
        <f>G1279*H1279</f>
      </c>
      <c r="J1279" s="125">
        <f>I1279*0.1</f>
      </c>
      <c r="K1279" s="125">
        <f>SUM(I1279:J1279)</f>
      </c>
      <c r="L1279" s="229"/>
      <c r="M1279" s="87"/>
      <c r="N1279" s="87"/>
      <c r="O1279" s="87"/>
      <c r="P1279" s="87"/>
      <c r="Q1279" s="87"/>
      <c r="R1279" s="87"/>
      <c r="S1279" s="87"/>
      <c r="T1279" s="87"/>
      <c r="U1279" s="175"/>
      <c r="V1279" s="87"/>
      <c r="W1279" s="87"/>
      <c r="X1279" s="87"/>
      <c r="Y1279" s="87"/>
      <c r="Z1279" s="87"/>
      <c r="AA1279" s="87"/>
      <c r="AB1279" s="86"/>
      <c r="AC1279" s="87"/>
    </row>
    <row x14ac:dyDescent="0.25" r="1280" customHeight="1" ht="17.45">
      <c r="A1280" s="235">
        <f>A1279</f>
        <v>25569.375</v>
      </c>
      <c r="B1280" s="179" t="s">
        <v>21</v>
      </c>
      <c r="C1280" s="188" t="s">
        <v>14</v>
      </c>
      <c r="D1280" s="180">
        <v>13</v>
      </c>
      <c r="E1280" s="180"/>
      <c r="F1280" s="180"/>
      <c r="G1280" s="180">
        <f>SUM(C1280:F1280)</f>
      </c>
      <c r="H1280" s="237">
        <v>5500</v>
      </c>
      <c r="I1280" s="125">
        <f>G1280*H1280</f>
      </c>
      <c r="J1280" s="125">
        <f>I1280*0.1</f>
      </c>
      <c r="K1280" s="125">
        <f>SUM(I1280:J1280)</f>
      </c>
      <c r="L1280" s="229"/>
      <c r="M1280" s="87"/>
      <c r="N1280" s="87"/>
      <c r="O1280" s="87"/>
      <c r="P1280" s="87"/>
      <c r="Q1280" s="87"/>
      <c r="R1280" s="87"/>
      <c r="S1280" s="87"/>
      <c r="T1280" s="87"/>
      <c r="U1280" s="175"/>
      <c r="V1280" s="87"/>
      <c r="W1280" s="87"/>
      <c r="X1280" s="87"/>
      <c r="Y1280" s="87"/>
      <c r="Z1280" s="87"/>
      <c r="AA1280" s="87"/>
      <c r="AB1280" s="86"/>
      <c r="AC1280" s="87"/>
    </row>
    <row x14ac:dyDescent="0.25" r="1281" customHeight="1" ht="17.45">
      <c r="A1281" s="235">
        <f>A1280</f>
        <v>25569.375</v>
      </c>
      <c r="B1281" s="179" t="s">
        <v>52</v>
      </c>
      <c r="C1281" s="180"/>
      <c r="D1281" s="180">
        <v>13</v>
      </c>
      <c r="E1281" s="180">
        <v>8</v>
      </c>
      <c r="F1281" s="180"/>
      <c r="G1281" s="180">
        <f>SUM(C1281:F1281)</f>
      </c>
      <c r="H1281" s="237">
        <v>5500</v>
      </c>
      <c r="I1281" s="125">
        <f>G1281*H1281</f>
      </c>
      <c r="J1281" s="125">
        <f>I1281*0.1</f>
      </c>
      <c r="K1281" s="125">
        <f>SUM(I1281:J1281)</f>
      </c>
      <c r="L1281" s="229"/>
      <c r="M1281" s="87"/>
      <c r="N1281" s="87"/>
      <c r="O1281" s="87"/>
      <c r="P1281" s="87"/>
      <c r="Q1281" s="87"/>
      <c r="R1281" s="87"/>
      <c r="S1281" s="87"/>
      <c r="T1281" s="87"/>
      <c r="U1281" s="175"/>
      <c r="V1281" s="87"/>
      <c r="W1281" s="87"/>
      <c r="X1281" s="87"/>
      <c r="Y1281" s="87"/>
      <c r="Z1281" s="87"/>
      <c r="AA1281" s="87"/>
      <c r="AB1281" s="86"/>
      <c r="AC1281" s="87"/>
    </row>
    <row x14ac:dyDescent="0.25" r="1282" customHeight="1" ht="17.45">
      <c r="A1282" s="235">
        <f>A1281</f>
        <v>25569.375</v>
      </c>
      <c r="B1282" s="186" t="s">
        <v>61</v>
      </c>
      <c r="C1282" s="180"/>
      <c r="D1282" s="180">
        <v>0</v>
      </c>
      <c r="E1282" s="180"/>
      <c r="F1282" s="180"/>
      <c r="G1282" s="180">
        <f>SUM(C1282:F1282)</f>
      </c>
      <c r="H1282" s="237">
        <v>5500</v>
      </c>
      <c r="I1282" s="125">
        <f>G1282*H1282</f>
      </c>
      <c r="J1282" s="125">
        <f>I1282*0.1</f>
      </c>
      <c r="K1282" s="125">
        <f>SUM(I1282:J1282)</f>
      </c>
      <c r="L1282" s="229"/>
      <c r="M1282" s="87"/>
      <c r="N1282" s="87"/>
      <c r="O1282" s="87"/>
      <c r="P1282" s="87"/>
      <c r="Q1282" s="87"/>
      <c r="R1282" s="87"/>
      <c r="S1282" s="87"/>
      <c r="T1282" s="87"/>
      <c r="U1282" s="175"/>
      <c r="V1282" s="87"/>
      <c r="W1282" s="87"/>
      <c r="X1282" s="87"/>
      <c r="Y1282" s="87"/>
      <c r="Z1282" s="87"/>
      <c r="AA1282" s="87"/>
      <c r="AB1282" s="86"/>
      <c r="AC1282" s="87"/>
    </row>
    <row x14ac:dyDescent="0.25" r="1283" customHeight="1" ht="17.45">
      <c r="A1283" s="235">
        <f>A1282</f>
        <v>25569.375</v>
      </c>
      <c r="B1283" s="179" t="s">
        <v>33</v>
      </c>
      <c r="C1283" s="180"/>
      <c r="D1283" s="180">
        <v>0</v>
      </c>
      <c r="E1283" s="180"/>
      <c r="F1283" s="180"/>
      <c r="G1283" s="180">
        <f>SUM(C1283:F1283)</f>
      </c>
      <c r="H1283" s="182">
        <v>5500</v>
      </c>
      <c r="I1283" s="125">
        <f>G1283*H1283</f>
      </c>
      <c r="J1283" s="125">
        <f>I1283*0.1</f>
      </c>
      <c r="K1283" s="125">
        <f>SUM(I1283:J1283)</f>
      </c>
      <c r="L1283" s="229"/>
      <c r="M1283" s="87"/>
      <c r="N1283" s="87"/>
      <c r="O1283" s="87"/>
      <c r="P1283" s="87"/>
      <c r="Q1283" s="87"/>
      <c r="R1283" s="87"/>
      <c r="S1283" s="87"/>
      <c r="T1283" s="87"/>
      <c r="U1283" s="175"/>
      <c r="V1283" s="87"/>
      <c r="W1283" s="87"/>
      <c r="X1283" s="87"/>
      <c r="Y1283" s="87"/>
      <c r="Z1283" s="87"/>
      <c r="AA1283" s="87"/>
      <c r="AB1283" s="86"/>
      <c r="AC1283" s="87"/>
    </row>
    <row x14ac:dyDescent="0.25" r="1284" customHeight="1" ht="17.45">
      <c r="A1284" s="235">
        <f>A1283</f>
        <v>25569.375</v>
      </c>
      <c r="B1284" s="179" t="s">
        <v>30</v>
      </c>
      <c r="C1284" s="180"/>
      <c r="D1284" s="180">
        <v>17</v>
      </c>
      <c r="E1284" s="180"/>
      <c r="F1284" s="180"/>
      <c r="G1284" s="180">
        <f>SUM(C1284:F1284)</f>
      </c>
      <c r="H1284" s="125">
        <v>6000</v>
      </c>
      <c r="I1284" s="125">
        <f>G1284*H1284</f>
      </c>
      <c r="J1284" s="125">
        <f>I1284*0.1</f>
      </c>
      <c r="K1284" s="125">
        <f>SUM(I1284:J1284)</f>
      </c>
      <c r="L1284" s="229"/>
      <c r="M1284" s="87"/>
      <c r="N1284" s="87"/>
      <c r="O1284" s="87"/>
      <c r="P1284" s="87"/>
      <c r="Q1284" s="87"/>
      <c r="R1284" s="87"/>
      <c r="S1284" s="87"/>
      <c r="T1284" s="87"/>
      <c r="U1284" s="175"/>
      <c r="V1284" s="87"/>
      <c r="W1284" s="87"/>
      <c r="X1284" s="87"/>
      <c r="Y1284" s="87"/>
      <c r="Z1284" s="87"/>
      <c r="AA1284" s="87"/>
      <c r="AB1284" s="86"/>
      <c r="AC1284" s="87"/>
    </row>
    <row x14ac:dyDescent="0.25" r="1285" customHeight="1" ht="17.45">
      <c r="A1285" s="235">
        <f>A1284</f>
        <v>25569.375</v>
      </c>
      <c r="B1285" s="179" t="s">
        <v>28</v>
      </c>
      <c r="C1285" s="188" t="s">
        <v>14</v>
      </c>
      <c r="D1285" s="180">
        <v>20</v>
      </c>
      <c r="E1285" s="180"/>
      <c r="F1285" s="180"/>
      <c r="G1285" s="180">
        <f>SUM(C1285:F1285)</f>
      </c>
      <c r="H1285" s="237">
        <v>5500</v>
      </c>
      <c r="I1285" s="125">
        <f>G1285*H1285</f>
      </c>
      <c r="J1285" s="125">
        <f>I1285*0.1</f>
      </c>
      <c r="K1285" s="125">
        <f>SUM(I1285:J1285)</f>
      </c>
      <c r="L1285" s="229"/>
      <c r="M1285" s="87"/>
      <c r="N1285" s="87"/>
      <c r="O1285" s="87"/>
      <c r="P1285" s="87"/>
      <c r="Q1285" s="87"/>
      <c r="R1285" s="87"/>
      <c r="S1285" s="87"/>
      <c r="T1285" s="87"/>
      <c r="U1285" s="175"/>
      <c r="V1285" s="87"/>
      <c r="W1285" s="87"/>
      <c r="X1285" s="87"/>
      <c r="Y1285" s="87"/>
      <c r="Z1285" s="87"/>
      <c r="AA1285" s="87"/>
      <c r="AB1285" s="86"/>
      <c r="AC1285" s="87"/>
    </row>
    <row x14ac:dyDescent="0.25" r="1286" customHeight="1" ht="17.45">
      <c r="A1286" s="235">
        <f>A1285</f>
        <v>25569.375</v>
      </c>
      <c r="B1286" s="179" t="s">
        <v>12</v>
      </c>
      <c r="C1286" s="180"/>
      <c r="D1286" s="180">
        <v>7</v>
      </c>
      <c r="E1286" s="180"/>
      <c r="F1286" s="180"/>
      <c r="G1286" s="180">
        <f>SUM(C1286:F1286)</f>
      </c>
      <c r="H1286" s="125">
        <v>6000</v>
      </c>
      <c r="I1286" s="125">
        <f>G1286*H1286</f>
      </c>
      <c r="J1286" s="125">
        <f>I1286*0.1</f>
      </c>
      <c r="K1286" s="125">
        <f>SUM(I1286:J1286)</f>
      </c>
      <c r="L1286" s="229"/>
      <c r="M1286" s="87"/>
      <c r="N1286" s="87"/>
      <c r="O1286" s="87"/>
      <c r="P1286" s="87"/>
      <c r="Q1286" s="87"/>
      <c r="R1286" s="87"/>
      <c r="S1286" s="87"/>
      <c r="T1286" s="87"/>
      <c r="U1286" s="175"/>
      <c r="V1286" s="87"/>
      <c r="W1286" s="87"/>
      <c r="X1286" s="87"/>
      <c r="Y1286" s="87"/>
      <c r="Z1286" s="87"/>
      <c r="AA1286" s="87"/>
      <c r="AB1286" s="86"/>
      <c r="AC1286" s="87"/>
    </row>
    <row x14ac:dyDescent="0.25" r="1287" customHeight="1" ht="17.45">
      <c r="A1287" s="235">
        <f>A1286</f>
        <v>25569.375</v>
      </c>
      <c r="B1287" s="179" t="s">
        <v>100</v>
      </c>
      <c r="C1287" s="180"/>
      <c r="D1287" s="180">
        <v>2</v>
      </c>
      <c r="E1287" s="180"/>
      <c r="F1287" s="180"/>
      <c r="G1287" s="180">
        <f>SUM(C1287:F1287)</f>
      </c>
      <c r="H1287" s="182">
        <v>5500</v>
      </c>
      <c r="I1287" s="125">
        <f>G1287*H1287</f>
      </c>
      <c r="J1287" s="125">
        <f>I1287*0.1</f>
      </c>
      <c r="K1287" s="125">
        <f>SUM(I1287:J1287)</f>
      </c>
      <c r="L1287" s="229"/>
      <c r="M1287" s="87"/>
      <c r="N1287" s="87"/>
      <c r="O1287" s="87"/>
      <c r="P1287" s="87"/>
      <c r="Q1287" s="87"/>
      <c r="R1287" s="87"/>
      <c r="S1287" s="87"/>
      <c r="T1287" s="87"/>
      <c r="U1287" s="175"/>
      <c r="V1287" s="87"/>
      <c r="W1287" s="87"/>
      <c r="X1287" s="87"/>
      <c r="Y1287" s="87"/>
      <c r="Z1287" s="87"/>
      <c r="AA1287" s="87"/>
      <c r="AB1287" s="86"/>
      <c r="AC1287" s="87"/>
    </row>
    <row x14ac:dyDescent="0.25" r="1288" customHeight="1" ht="17.45">
      <c r="A1288" s="235">
        <f>A1287</f>
        <v>25569.375</v>
      </c>
      <c r="B1288" s="186" t="s">
        <v>37</v>
      </c>
      <c r="C1288" s="180"/>
      <c r="D1288" s="180">
        <v>5</v>
      </c>
      <c r="E1288" s="180"/>
      <c r="F1288" s="180"/>
      <c r="G1288" s="180">
        <f>SUM(C1288:F1288)</f>
      </c>
      <c r="H1288" s="125">
        <v>6500</v>
      </c>
      <c r="I1288" s="125">
        <f>G1288*H1288</f>
      </c>
      <c r="J1288" s="125">
        <f>I1288*0.1</f>
      </c>
      <c r="K1288" s="125">
        <f>SUM(I1288:J1288)</f>
      </c>
      <c r="L1288" s="229"/>
      <c r="M1288" s="87"/>
      <c r="N1288" s="87"/>
      <c r="O1288" s="87"/>
      <c r="P1288" s="87"/>
      <c r="Q1288" s="87"/>
      <c r="R1288" s="87"/>
      <c r="S1288" s="87"/>
      <c r="T1288" s="87"/>
      <c r="U1288" s="175"/>
      <c r="V1288" s="87"/>
      <c r="W1288" s="87"/>
      <c r="X1288" s="87"/>
      <c r="Y1288" s="87"/>
      <c r="Z1288" s="87"/>
      <c r="AA1288" s="87"/>
      <c r="AB1288" s="86"/>
      <c r="AC1288" s="87"/>
    </row>
    <row x14ac:dyDescent="0.25" r="1289" customHeight="1" ht="17.45">
      <c r="A1289" s="235">
        <f>A1288</f>
        <v>25569.375</v>
      </c>
      <c r="B1289" s="186" t="s">
        <v>64</v>
      </c>
      <c r="C1289" s="180"/>
      <c r="D1289" s="180">
        <v>12</v>
      </c>
      <c r="E1289" s="180"/>
      <c r="F1289" s="180"/>
      <c r="G1289" s="180">
        <f>SUM(C1289:F1289)</f>
      </c>
      <c r="H1289" s="182">
        <v>5500</v>
      </c>
      <c r="I1289" s="125">
        <f>G1289*H1289</f>
      </c>
      <c r="J1289" s="125">
        <f>I1289*0.1</f>
      </c>
      <c r="K1289" s="125">
        <f>SUM(I1289:J1289)</f>
      </c>
      <c r="L1289" s="229"/>
      <c r="M1289" s="87"/>
      <c r="N1289" s="87"/>
      <c r="O1289" s="87"/>
      <c r="P1289" s="87"/>
      <c r="Q1289" s="87"/>
      <c r="R1289" s="87"/>
      <c r="S1289" s="87"/>
      <c r="T1289" s="87"/>
      <c r="U1289" s="175"/>
      <c r="V1289" s="87"/>
      <c r="W1289" s="87"/>
      <c r="X1289" s="87"/>
      <c r="Y1289" s="87"/>
      <c r="Z1289" s="87"/>
      <c r="AA1289" s="87"/>
      <c r="AB1289" s="86"/>
      <c r="AC1289" s="87"/>
    </row>
    <row x14ac:dyDescent="0.25" r="1290" customHeight="1" ht="17.45">
      <c r="A1290" s="235">
        <f>A1289</f>
        <v>25569.375</v>
      </c>
      <c r="B1290" s="179" t="s">
        <v>25</v>
      </c>
      <c r="C1290" s="180"/>
      <c r="D1290" s="180">
        <v>0</v>
      </c>
      <c r="E1290" s="180"/>
      <c r="F1290" s="180"/>
      <c r="G1290" s="180">
        <f>SUM(C1290:F1290)</f>
      </c>
      <c r="H1290" s="125">
        <v>6000</v>
      </c>
      <c r="I1290" s="125">
        <f>G1290*H1290</f>
      </c>
      <c r="J1290" s="125">
        <f>I1290*0.1</f>
      </c>
      <c r="K1290" s="125">
        <f>SUM(I1290:J1290)</f>
      </c>
      <c r="L1290" s="229"/>
      <c r="M1290" s="87"/>
      <c r="N1290" s="87"/>
      <c r="O1290" s="87"/>
      <c r="P1290" s="87"/>
      <c r="Q1290" s="87"/>
      <c r="R1290" s="87"/>
      <c r="S1290" s="87"/>
      <c r="T1290" s="87"/>
      <c r="U1290" s="175"/>
      <c r="V1290" s="87"/>
      <c r="W1290" s="87"/>
      <c r="X1290" s="87"/>
      <c r="Y1290" s="87"/>
      <c r="Z1290" s="87"/>
      <c r="AA1290" s="87"/>
      <c r="AB1290" s="86"/>
      <c r="AC1290" s="87"/>
    </row>
    <row x14ac:dyDescent="0.25" r="1291" customHeight="1" ht="17.45">
      <c r="A1291" s="235">
        <f>A1290</f>
        <v>25569.375</v>
      </c>
      <c r="B1291" s="186" t="s">
        <v>76</v>
      </c>
      <c r="C1291" s="188" t="s">
        <v>14</v>
      </c>
      <c r="D1291" s="180">
        <v>0</v>
      </c>
      <c r="E1291" s="180"/>
      <c r="F1291" s="180"/>
      <c r="G1291" s="180">
        <f>SUM(C1291:F1291)</f>
      </c>
      <c r="H1291" s="125">
        <v>6000</v>
      </c>
      <c r="I1291" s="125">
        <f>G1291*H1291</f>
      </c>
      <c r="J1291" s="125">
        <f>I1291*0.1</f>
      </c>
      <c r="K1291" s="125">
        <f>SUM(I1291:J1291)</f>
      </c>
      <c r="L1291" s="229"/>
      <c r="M1291" s="87"/>
      <c r="N1291" s="87"/>
      <c r="O1291" s="87"/>
      <c r="P1291" s="87"/>
      <c r="Q1291" s="87"/>
      <c r="R1291" s="87"/>
      <c r="S1291" s="87"/>
      <c r="T1291" s="87"/>
      <c r="U1291" s="175"/>
      <c r="V1291" s="87"/>
      <c r="W1291" s="87"/>
      <c r="X1291" s="87"/>
      <c r="Y1291" s="87"/>
      <c r="Z1291" s="87"/>
      <c r="AA1291" s="87"/>
      <c r="AB1291" s="86"/>
      <c r="AC1291" s="87"/>
    </row>
    <row x14ac:dyDescent="0.25" r="1292" customHeight="1" ht="17.45">
      <c r="A1292" s="235">
        <f>A1291</f>
        <v>25569.375</v>
      </c>
      <c r="B1292" s="186" t="s">
        <v>149</v>
      </c>
      <c r="C1292" s="180"/>
      <c r="D1292" s="181">
        <v>63</v>
      </c>
      <c r="E1292" s="180"/>
      <c r="F1292" s="180"/>
      <c r="G1292" s="180">
        <f>SUM(C1292:F1292)</f>
      </c>
      <c r="H1292" s="125">
        <v>6000</v>
      </c>
      <c r="I1292" s="125">
        <f>G1292*H1292</f>
      </c>
      <c r="J1292" s="125">
        <f>I1292*0.1</f>
      </c>
      <c r="K1292" s="125">
        <f>SUM(I1292:J1292)</f>
      </c>
      <c r="L1292" s="229"/>
      <c r="M1292" s="87"/>
      <c r="N1292" s="87"/>
      <c r="O1292" s="87"/>
      <c r="P1292" s="87"/>
      <c r="Q1292" s="87"/>
      <c r="R1292" s="87"/>
      <c r="S1292" s="87"/>
      <c r="T1292" s="87"/>
      <c r="U1292" s="175"/>
      <c r="V1292" s="87"/>
      <c r="W1292" s="87"/>
      <c r="X1292" s="87"/>
      <c r="Y1292" s="87"/>
      <c r="Z1292" s="87"/>
      <c r="AA1292" s="87"/>
      <c r="AB1292" s="86"/>
      <c r="AC1292" s="87"/>
    </row>
    <row x14ac:dyDescent="0.25" r="1293" customHeight="1" ht="17.45">
      <c r="A1293" s="235">
        <f>A1292</f>
        <v>25569.375</v>
      </c>
      <c r="B1293" s="186" t="s">
        <v>43</v>
      </c>
      <c r="C1293" s="180"/>
      <c r="D1293" s="180">
        <v>0</v>
      </c>
      <c r="E1293" s="180"/>
      <c r="F1293" s="180"/>
      <c r="G1293" s="180">
        <f>SUM(C1293:F1293)</f>
      </c>
      <c r="H1293" s="125">
        <v>6000</v>
      </c>
      <c r="I1293" s="125">
        <f>G1293*H1293</f>
      </c>
      <c r="J1293" s="125">
        <f>I1293*0.1</f>
      </c>
      <c r="K1293" s="125">
        <f>SUM(I1293:J1293)</f>
      </c>
      <c r="L1293" s="229"/>
      <c r="M1293" s="87"/>
      <c r="N1293" s="87"/>
      <c r="O1293" s="87"/>
      <c r="P1293" s="87"/>
      <c r="Q1293" s="87"/>
      <c r="R1293" s="87"/>
      <c r="S1293" s="87"/>
      <c r="T1293" s="87"/>
      <c r="U1293" s="175"/>
      <c r="V1293" s="87"/>
      <c r="W1293" s="87"/>
      <c r="X1293" s="87"/>
      <c r="Y1293" s="87"/>
      <c r="Z1293" s="87"/>
      <c r="AA1293" s="87"/>
      <c r="AB1293" s="86"/>
      <c r="AC1293" s="87"/>
    </row>
    <row x14ac:dyDescent="0.25" r="1294" customHeight="1" ht="17.45">
      <c r="A1294" s="235">
        <f>A1293</f>
        <v>25569.375</v>
      </c>
      <c r="B1294" s="186" t="s">
        <v>18</v>
      </c>
      <c r="C1294" s="180"/>
      <c r="D1294" s="180">
        <v>6</v>
      </c>
      <c r="E1294" s="180">
        <v>6</v>
      </c>
      <c r="F1294" s="180">
        <v>6</v>
      </c>
      <c r="G1294" s="180">
        <f>SUM(C1294:F1294)</f>
      </c>
      <c r="H1294" s="125">
        <v>6000</v>
      </c>
      <c r="I1294" s="125">
        <f>G1294*H1294</f>
      </c>
      <c r="J1294" s="125">
        <f>I1294*0.1</f>
      </c>
      <c r="K1294" s="125">
        <f>SUM(I1294:J1294)</f>
      </c>
      <c r="L1294" s="229"/>
      <c r="M1294" s="87"/>
      <c r="N1294" s="87"/>
      <c r="O1294" s="87"/>
      <c r="P1294" s="87"/>
      <c r="Q1294" s="87"/>
      <c r="R1294" s="87"/>
      <c r="S1294" s="87"/>
      <c r="T1294" s="87"/>
      <c r="U1294" s="175"/>
      <c r="V1294" s="87"/>
      <c r="W1294" s="87"/>
      <c r="X1294" s="87"/>
      <c r="Y1294" s="87"/>
      <c r="Z1294" s="87"/>
      <c r="AA1294" s="87"/>
      <c r="AB1294" s="86"/>
      <c r="AC1294" s="87"/>
    </row>
    <row x14ac:dyDescent="0.25" r="1295" customHeight="1" ht="17.45">
      <c r="A1295" s="235">
        <f>A1294</f>
        <v>25569.375</v>
      </c>
      <c r="B1295" s="186" t="s">
        <v>82</v>
      </c>
      <c r="C1295" s="188" t="s">
        <v>14</v>
      </c>
      <c r="D1295" s="180">
        <v>0</v>
      </c>
      <c r="E1295" s="180"/>
      <c r="F1295" s="180"/>
      <c r="G1295" s="180">
        <f>SUM(C1295:F1295)</f>
      </c>
      <c r="H1295" s="125">
        <v>5000</v>
      </c>
      <c r="I1295" s="125">
        <f>G1295*H1295</f>
      </c>
      <c r="J1295" s="125">
        <f>I1295*0.1</f>
      </c>
      <c r="K1295" s="125">
        <f>SUM(I1295:J1295)</f>
      </c>
      <c r="L1295" s="229"/>
      <c r="M1295" s="87"/>
      <c r="N1295" s="87"/>
      <c r="O1295" s="87"/>
      <c r="P1295" s="87"/>
      <c r="Q1295" s="87"/>
      <c r="R1295" s="87"/>
      <c r="S1295" s="87"/>
      <c r="T1295" s="87"/>
      <c r="U1295" s="175"/>
      <c r="V1295" s="87"/>
      <c r="W1295" s="87"/>
      <c r="X1295" s="87"/>
      <c r="Y1295" s="87"/>
      <c r="Z1295" s="87"/>
      <c r="AA1295" s="87"/>
      <c r="AB1295" s="86"/>
      <c r="AC1295" s="87"/>
    </row>
    <row x14ac:dyDescent="0.25" r="1296" customHeight="1" ht="17.45">
      <c r="A1296" s="235">
        <f>A1295</f>
        <v>25569.375</v>
      </c>
      <c r="B1296" s="186" t="s">
        <v>151</v>
      </c>
      <c r="C1296" s="180"/>
      <c r="D1296" s="180">
        <v>0</v>
      </c>
      <c r="E1296" s="180"/>
      <c r="F1296" s="180"/>
      <c r="G1296" s="180">
        <f>SUM(C1296:F1296)</f>
      </c>
      <c r="H1296" s="125">
        <v>5000</v>
      </c>
      <c r="I1296" s="125">
        <f>G1296*H1296</f>
      </c>
      <c r="J1296" s="125">
        <f>I1296*0.1</f>
      </c>
      <c r="K1296" s="125">
        <f>SUM(I1296:J1296)</f>
      </c>
      <c r="L1296" s="229"/>
      <c r="M1296" s="87"/>
      <c r="N1296" s="87"/>
      <c r="O1296" s="87"/>
      <c r="P1296" s="87"/>
      <c r="Q1296" s="87"/>
      <c r="R1296" s="87"/>
      <c r="S1296" s="87"/>
      <c r="T1296" s="87"/>
      <c r="U1296" s="175"/>
      <c r="V1296" s="87"/>
      <c r="W1296" s="87"/>
      <c r="X1296" s="87"/>
      <c r="Y1296" s="87"/>
      <c r="Z1296" s="87"/>
      <c r="AA1296" s="87"/>
      <c r="AB1296" s="86"/>
      <c r="AC1296" s="87"/>
    </row>
    <row x14ac:dyDescent="0.25" r="1297" customHeight="1" ht="17.45">
      <c r="A1297" s="235">
        <f>A1293</f>
        <v>25569.375</v>
      </c>
      <c r="B1297" s="186" t="s">
        <v>105</v>
      </c>
      <c r="C1297" s="180"/>
      <c r="D1297" s="180">
        <v>0</v>
      </c>
      <c r="E1297" s="180"/>
      <c r="F1297" s="180"/>
      <c r="G1297" s="180">
        <f>SUM(C1297:F1297)</f>
      </c>
      <c r="H1297" s="125">
        <v>6900</v>
      </c>
      <c r="I1297" s="125">
        <f>G1297*H1297</f>
      </c>
      <c r="J1297" s="125"/>
      <c r="K1297" s="125">
        <f>SUM(I1297:J1297)</f>
      </c>
      <c r="L1297" s="229"/>
      <c r="M1297" s="87"/>
      <c r="N1297" s="87"/>
      <c r="O1297" s="87"/>
      <c r="P1297" s="87"/>
      <c r="Q1297" s="87"/>
      <c r="R1297" s="87"/>
      <c r="S1297" s="87"/>
      <c r="T1297" s="87"/>
      <c r="U1297" s="175"/>
      <c r="V1297" s="87"/>
      <c r="W1297" s="87"/>
      <c r="X1297" s="87"/>
      <c r="Y1297" s="87"/>
      <c r="Z1297" s="87"/>
      <c r="AA1297" s="87"/>
      <c r="AB1297" s="86"/>
      <c r="AC1297" s="87"/>
    </row>
    <row x14ac:dyDescent="0.25" r="1298" customHeight="1" ht="17.45">
      <c r="A1298" s="235">
        <f>A1293</f>
        <v>25569.375</v>
      </c>
      <c r="B1298" s="186" t="s">
        <v>23</v>
      </c>
      <c r="C1298" s="180"/>
      <c r="D1298" s="180">
        <v>6</v>
      </c>
      <c r="E1298" s="180"/>
      <c r="F1298" s="180"/>
      <c r="G1298" s="180">
        <f>SUM(C1298:F1298)</f>
      </c>
      <c r="H1298" s="125">
        <v>6000</v>
      </c>
      <c r="I1298" s="125">
        <f>G1298*H1298</f>
      </c>
      <c r="J1298" s="125">
        <f>I1298*0.1</f>
      </c>
      <c r="K1298" s="125">
        <f>SUM(I1298:J1298)</f>
      </c>
      <c r="L1298" s="229"/>
      <c r="M1298" s="87"/>
      <c r="N1298" s="87"/>
      <c r="O1298" s="87"/>
      <c r="P1298" s="87"/>
      <c r="Q1298" s="87"/>
      <c r="R1298" s="87"/>
      <c r="S1298" s="87"/>
      <c r="T1298" s="87"/>
      <c r="U1298" s="175"/>
      <c r="V1298" s="87"/>
      <c r="W1298" s="87"/>
      <c r="X1298" s="87"/>
      <c r="Y1298" s="87"/>
      <c r="Z1298" s="87"/>
      <c r="AA1298" s="87"/>
      <c r="AB1298" s="86"/>
      <c r="AC1298" s="87"/>
    </row>
    <row x14ac:dyDescent="0.25" r="1299" customHeight="1" ht="17.45">
      <c r="A1299" s="235">
        <f>A1298</f>
        <v>25569.375</v>
      </c>
      <c r="B1299" s="186" t="s">
        <v>40</v>
      </c>
      <c r="C1299" s="180"/>
      <c r="D1299" s="180">
        <v>0</v>
      </c>
      <c r="E1299" s="180"/>
      <c r="F1299" s="180"/>
      <c r="G1299" s="180">
        <f>SUM(C1299:F1299)</f>
      </c>
      <c r="H1299" s="125">
        <v>6500</v>
      </c>
      <c r="I1299" s="125">
        <f>G1299*H1299</f>
      </c>
      <c r="J1299" s="125">
        <f>I1299*0.1</f>
      </c>
      <c r="K1299" s="125">
        <f>SUM(I1299:J1299)</f>
      </c>
      <c r="L1299" s="229"/>
      <c r="M1299" s="87"/>
      <c r="N1299" s="87"/>
      <c r="O1299" s="87"/>
      <c r="P1299" s="87"/>
      <c r="Q1299" s="87"/>
      <c r="R1299" s="87"/>
      <c r="S1299" s="87"/>
      <c r="T1299" s="87"/>
      <c r="U1299" s="175"/>
      <c r="V1299" s="87"/>
      <c r="W1299" s="87"/>
      <c r="X1299" s="87"/>
      <c r="Y1299" s="87"/>
      <c r="Z1299" s="87"/>
      <c r="AA1299" s="87"/>
      <c r="AB1299" s="86"/>
      <c r="AC1299" s="87"/>
    </row>
    <row x14ac:dyDescent="0.25" r="1300" customHeight="1" ht="17.45">
      <c r="A1300" s="235">
        <f>A1296</f>
        <v>25569.375</v>
      </c>
      <c r="B1300" s="186"/>
      <c r="C1300" s="180"/>
      <c r="D1300" s="180"/>
      <c r="E1300" s="180"/>
      <c r="F1300" s="180"/>
      <c r="G1300" s="180">
        <f>SUM(C1300:F1300)</f>
      </c>
      <c r="H1300" s="125"/>
      <c r="I1300" s="125">
        <f>G1300*H1300</f>
      </c>
      <c r="J1300" s="125">
        <f>I1300*0.1</f>
      </c>
      <c r="K1300" s="125">
        <f>SUM(I1300:J1300)</f>
      </c>
      <c r="L1300" s="229"/>
      <c r="M1300" s="87"/>
      <c r="N1300" s="87"/>
      <c r="O1300" s="87"/>
      <c r="P1300" s="87"/>
      <c r="Q1300" s="87"/>
      <c r="R1300" s="87"/>
      <c r="S1300" s="87"/>
      <c r="T1300" s="87"/>
      <c r="U1300" s="175"/>
      <c r="V1300" s="87"/>
      <c r="W1300" s="87"/>
      <c r="X1300" s="87"/>
      <c r="Y1300" s="87"/>
      <c r="Z1300" s="87"/>
      <c r="AA1300" s="87"/>
      <c r="AB1300" s="86"/>
      <c r="AC1300" s="87"/>
    </row>
    <row x14ac:dyDescent="0.25" r="1301" customHeight="1" ht="17.45">
      <c r="A1301" s="235">
        <f>A1296</f>
        <v>25569.375</v>
      </c>
      <c r="B1301" s="186"/>
      <c r="C1301" s="180"/>
      <c r="D1301" s="180"/>
      <c r="E1301" s="180"/>
      <c r="F1301" s="180"/>
      <c r="G1301" s="180">
        <f>SUM(C1301:F1301)</f>
      </c>
      <c r="H1301" s="125"/>
      <c r="I1301" s="125">
        <f>G1301*H1301</f>
      </c>
      <c r="J1301" s="125">
        <f>I1301*0.1</f>
      </c>
      <c r="K1301" s="125">
        <f>SUM(I1301:J1301)</f>
      </c>
      <c r="L1301" s="229"/>
      <c r="M1301" s="87"/>
      <c r="N1301" s="87"/>
      <c r="O1301" s="87"/>
      <c r="P1301" s="87"/>
      <c r="Q1301" s="87"/>
      <c r="R1301" s="87"/>
      <c r="S1301" s="87"/>
      <c r="T1301" s="87"/>
      <c r="U1301" s="175"/>
      <c r="V1301" s="87"/>
      <c r="W1301" s="87"/>
      <c r="X1301" s="87"/>
      <c r="Y1301" s="87"/>
      <c r="Z1301" s="87"/>
      <c r="AA1301" s="87"/>
      <c r="AB1301" s="86"/>
      <c r="AC1301" s="87"/>
    </row>
    <row x14ac:dyDescent="0.25" r="1302" customHeight="1" ht="17.45">
      <c r="A1302" s="235">
        <f>A1301</f>
        <v>25569.375</v>
      </c>
      <c r="B1302" s="179"/>
      <c r="C1302" s="180"/>
      <c r="D1302" s="180"/>
      <c r="E1302" s="180"/>
      <c r="F1302" s="180"/>
      <c r="G1302" s="180">
        <f>SUM(C1302:F1302)</f>
      </c>
      <c r="H1302" s="125"/>
      <c r="I1302" s="125">
        <f>G1302*H1302</f>
      </c>
      <c r="J1302" s="125">
        <v>0</v>
      </c>
      <c r="K1302" s="125">
        <f>SUM(I1302:J1302)</f>
      </c>
      <c r="L1302" s="229"/>
      <c r="M1302" s="87"/>
      <c r="N1302" s="87"/>
      <c r="O1302" s="87"/>
      <c r="P1302" s="87"/>
      <c r="Q1302" s="87"/>
      <c r="R1302" s="87"/>
      <c r="S1302" s="87"/>
      <c r="T1302" s="87"/>
      <c r="U1302" s="175"/>
      <c r="V1302" s="87"/>
      <c r="W1302" s="87"/>
      <c r="X1302" s="87"/>
      <c r="Y1302" s="87"/>
      <c r="Z1302" s="87"/>
      <c r="AA1302" s="87"/>
      <c r="AB1302" s="86"/>
      <c r="AC1302" s="87"/>
    </row>
    <row x14ac:dyDescent="0.25" r="1303" customHeight="1" ht="17.45">
      <c r="A1303" s="243">
        <f>A1302</f>
        <v>25569.375</v>
      </c>
      <c r="B1303" s="190" t="s">
        <v>155</v>
      </c>
      <c r="C1303" s="191">
        <f>SUM(C1257:C1302)</f>
      </c>
      <c r="D1303" s="191">
        <f>SUM(D1257:D1302)</f>
      </c>
      <c r="E1303" s="191">
        <f>SUM(E1257:E1302)</f>
      </c>
      <c r="F1303" s="191">
        <f>SUM(F1257:F1302)</f>
      </c>
      <c r="G1303" s="191">
        <f>SUM(G1257:G1302)</f>
      </c>
      <c r="H1303" s="191"/>
      <c r="I1303" s="191">
        <f>SUM(I1257:I1302)</f>
      </c>
      <c r="J1303" s="191">
        <f>SUM(J1257:J1302)</f>
      </c>
      <c r="K1303" s="191">
        <f>SUM(K1257:K1302)</f>
      </c>
      <c r="L1303" s="229"/>
      <c r="M1303" s="87"/>
      <c r="N1303" s="87"/>
      <c r="O1303" s="87"/>
      <c r="P1303" s="87"/>
      <c r="Q1303" s="87"/>
      <c r="R1303" s="87"/>
      <c r="S1303" s="87"/>
      <c r="T1303" s="87"/>
      <c r="U1303" s="175"/>
      <c r="V1303" s="87"/>
      <c r="W1303" s="87"/>
      <c r="X1303" s="87"/>
      <c r="Y1303" s="87"/>
      <c r="Z1303" s="87"/>
      <c r="AA1303" s="87"/>
      <c r="AB1303" s="86"/>
      <c r="AC1303" s="87"/>
    </row>
    <row x14ac:dyDescent="0.25" r="1304" customHeight="1" ht="17.45">
      <c r="A1304" s="235">
        <f>A1303</f>
        <v>25569.375</v>
      </c>
      <c r="B1304" s="186" t="s">
        <v>113</v>
      </c>
      <c r="C1304" s="180"/>
      <c r="D1304" s="180">
        <v>43</v>
      </c>
      <c r="E1304" s="180"/>
      <c r="F1304" s="180"/>
      <c r="G1304" s="180">
        <f>SUM(C1304:F1304)</f>
      </c>
      <c r="H1304" s="125">
        <v>6500</v>
      </c>
      <c r="I1304" s="125">
        <f>G1304*H1304</f>
      </c>
      <c r="J1304" s="185"/>
      <c r="K1304" s="125">
        <f>SUM(I1304:J1304)</f>
      </c>
      <c r="L1304" s="229"/>
      <c r="M1304" s="87"/>
      <c r="N1304" s="87"/>
      <c r="O1304" s="87"/>
      <c r="P1304" s="87"/>
      <c r="Q1304" s="87"/>
      <c r="R1304" s="87"/>
      <c r="S1304" s="87"/>
      <c r="T1304" s="87"/>
      <c r="U1304" s="175"/>
      <c r="V1304" s="87"/>
      <c r="W1304" s="87"/>
      <c r="X1304" s="87"/>
      <c r="Y1304" s="87"/>
      <c r="Z1304" s="87"/>
      <c r="AA1304" s="87"/>
      <c r="AB1304" s="86"/>
      <c r="AC1304" s="87"/>
    </row>
    <row x14ac:dyDescent="0.25" r="1305" customHeight="1" ht="17.45">
      <c r="A1305" s="235">
        <f>A1304</f>
        <v>25569.375</v>
      </c>
      <c r="B1305" s="186" t="s">
        <v>156</v>
      </c>
      <c r="C1305" s="180"/>
      <c r="D1305" s="180">
        <v>10</v>
      </c>
      <c r="E1305" s="180"/>
      <c r="F1305" s="180"/>
      <c r="G1305" s="180">
        <f>SUM(C1305:F1305)</f>
      </c>
      <c r="H1305" s="125">
        <v>6500</v>
      </c>
      <c r="I1305" s="125">
        <f>G1305*H1305</f>
      </c>
      <c r="J1305" s="185"/>
      <c r="K1305" s="125">
        <f>SUM(I1305:J1305)</f>
      </c>
      <c r="L1305" s="229"/>
      <c r="M1305" s="87"/>
      <c r="N1305" s="87"/>
      <c r="O1305" s="87"/>
      <c r="P1305" s="87"/>
      <c r="Q1305" s="87"/>
      <c r="R1305" s="87"/>
      <c r="S1305" s="87"/>
      <c r="T1305" s="87"/>
      <c r="U1305" s="175"/>
      <c r="V1305" s="87"/>
      <c r="W1305" s="87"/>
      <c r="X1305" s="87"/>
      <c r="Y1305" s="87"/>
      <c r="Z1305" s="87"/>
      <c r="AA1305" s="87"/>
      <c r="AB1305" s="86"/>
      <c r="AC1305" s="87"/>
    </row>
    <row x14ac:dyDescent="0.25" r="1306" customHeight="1" ht="17.45">
      <c r="A1306" s="235">
        <f>A1305</f>
        <v>25569.375</v>
      </c>
      <c r="B1306" s="186" t="s">
        <v>112</v>
      </c>
      <c r="C1306" s="180"/>
      <c r="D1306" s="180">
        <v>10</v>
      </c>
      <c r="E1306" s="180"/>
      <c r="F1306" s="180"/>
      <c r="G1306" s="180">
        <f>SUM(C1306:F1306)</f>
      </c>
      <c r="H1306" s="125">
        <v>6900</v>
      </c>
      <c r="I1306" s="125">
        <f>G1306*H1306</f>
      </c>
      <c r="J1306" s="185"/>
      <c r="K1306" s="125">
        <f>SUM(I1306:J1306)</f>
      </c>
      <c r="L1306" s="229"/>
      <c r="M1306" s="87"/>
      <c r="N1306" s="87"/>
      <c r="O1306" s="87"/>
      <c r="P1306" s="87"/>
      <c r="Q1306" s="87"/>
      <c r="R1306" s="87"/>
      <c r="S1306" s="87"/>
      <c r="T1306" s="87"/>
      <c r="U1306" s="175"/>
      <c r="V1306" s="87"/>
      <c r="W1306" s="87"/>
      <c r="X1306" s="87"/>
      <c r="Y1306" s="87"/>
      <c r="Z1306" s="87"/>
      <c r="AA1306" s="87"/>
      <c r="AB1306" s="86"/>
      <c r="AC1306" s="87"/>
    </row>
    <row x14ac:dyDescent="0.25" r="1307" customHeight="1" ht="17.45">
      <c r="A1307" s="235">
        <f>A1306</f>
        <v>25569.375</v>
      </c>
      <c r="B1307" s="179"/>
      <c r="C1307" s="180"/>
      <c r="D1307" s="180"/>
      <c r="E1307" s="180"/>
      <c r="F1307" s="180"/>
      <c r="G1307" s="180">
        <f>SUM(C1307:F1307)</f>
      </c>
      <c r="H1307" s="125"/>
      <c r="I1307" s="125">
        <f>G1307*H1307</f>
      </c>
      <c r="J1307" s="185"/>
      <c r="K1307" s="125">
        <f>SUM(I1307:J1307)</f>
      </c>
      <c r="L1307" s="229"/>
      <c r="M1307" s="87"/>
      <c r="N1307" s="87"/>
      <c r="O1307" s="87"/>
      <c r="P1307" s="87"/>
      <c r="Q1307" s="87"/>
      <c r="R1307" s="87"/>
      <c r="S1307" s="87"/>
      <c r="T1307" s="87"/>
      <c r="U1307" s="175"/>
      <c r="V1307" s="87"/>
      <c r="W1307" s="87"/>
      <c r="X1307" s="87"/>
      <c r="Y1307" s="87"/>
      <c r="Z1307" s="87"/>
      <c r="AA1307" s="87"/>
      <c r="AB1307" s="86"/>
      <c r="AC1307" s="87"/>
    </row>
    <row x14ac:dyDescent="0.25" r="1308" customHeight="1" ht="17.45">
      <c r="A1308" s="235">
        <f>A1307</f>
        <v>25569.375</v>
      </c>
      <c r="B1308" s="179"/>
      <c r="C1308" s="180"/>
      <c r="D1308" s="180"/>
      <c r="E1308" s="180"/>
      <c r="F1308" s="180"/>
      <c r="G1308" s="180">
        <f>SUM(C1308:F1308)</f>
      </c>
      <c r="H1308" s="125"/>
      <c r="I1308" s="125">
        <f>G1308*H1308</f>
      </c>
      <c r="J1308" s="185"/>
      <c r="K1308" s="125">
        <f>SUM(I1308:J1308)</f>
      </c>
      <c r="L1308" s="229"/>
      <c r="M1308" s="87"/>
      <c r="N1308" s="87"/>
      <c r="O1308" s="87"/>
      <c r="P1308" s="87"/>
      <c r="Q1308" s="87"/>
      <c r="R1308" s="87"/>
      <c r="S1308" s="87"/>
      <c r="T1308" s="87"/>
      <c r="U1308" s="175"/>
      <c r="V1308" s="87"/>
      <c r="W1308" s="87"/>
      <c r="X1308" s="87"/>
      <c r="Y1308" s="87"/>
      <c r="Z1308" s="87"/>
      <c r="AA1308" s="87"/>
      <c r="AB1308" s="86"/>
      <c r="AC1308" s="87"/>
    </row>
    <row x14ac:dyDescent="0.25" r="1309" customHeight="1" ht="17.45">
      <c r="A1309" s="235">
        <f>A1308</f>
        <v>25569.375</v>
      </c>
      <c r="B1309" s="179"/>
      <c r="C1309" s="180"/>
      <c r="D1309" s="180"/>
      <c r="E1309" s="180"/>
      <c r="F1309" s="180"/>
      <c r="G1309" s="180">
        <f>SUM(C1309:F1309)</f>
      </c>
      <c r="H1309" s="125"/>
      <c r="I1309" s="125">
        <f>G1309*H1309</f>
      </c>
      <c r="J1309" s="185"/>
      <c r="K1309" s="125">
        <f>SUM(I1309:J1309)</f>
      </c>
      <c r="L1309" s="229"/>
      <c r="M1309" s="87"/>
      <c r="N1309" s="87"/>
      <c r="O1309" s="87"/>
      <c r="P1309" s="87"/>
      <c r="Q1309" s="87"/>
      <c r="R1309" s="87"/>
      <c r="S1309" s="87"/>
      <c r="T1309" s="87"/>
      <c r="U1309" s="175"/>
      <c r="V1309" s="87"/>
      <c r="W1309" s="87"/>
      <c r="X1309" s="87"/>
      <c r="Y1309" s="87"/>
      <c r="Z1309" s="87"/>
      <c r="AA1309" s="87"/>
      <c r="AB1309" s="86"/>
      <c r="AC1309" s="87"/>
    </row>
    <row x14ac:dyDescent="0.25" r="1310" customHeight="1" ht="17.45">
      <c r="A1310" s="235">
        <f>A1309</f>
        <v>25569.375</v>
      </c>
      <c r="B1310" s="179"/>
      <c r="C1310" s="180"/>
      <c r="D1310" s="180"/>
      <c r="E1310" s="180"/>
      <c r="F1310" s="180"/>
      <c r="G1310" s="180">
        <f>SUM(C1310:F1310)</f>
      </c>
      <c r="H1310" s="125"/>
      <c r="I1310" s="125">
        <f>G1310*H1310</f>
      </c>
      <c r="J1310" s="185"/>
      <c r="K1310" s="125">
        <f>SUM(I1310:J1310)</f>
      </c>
      <c r="L1310" s="229"/>
      <c r="M1310" s="87"/>
      <c r="N1310" s="87"/>
      <c r="O1310" s="87"/>
      <c r="P1310" s="87"/>
      <c r="Q1310" s="87"/>
      <c r="R1310" s="87"/>
      <c r="S1310" s="87"/>
      <c r="T1310" s="87"/>
      <c r="U1310" s="175"/>
      <c r="V1310" s="87"/>
      <c r="W1310" s="87"/>
      <c r="X1310" s="87"/>
      <c r="Y1310" s="87"/>
      <c r="Z1310" s="87"/>
      <c r="AA1310" s="87"/>
      <c r="AB1310" s="86"/>
      <c r="AC1310" s="87"/>
    </row>
    <row x14ac:dyDescent="0.25" r="1311" customHeight="1" ht="17.45">
      <c r="A1311" s="235">
        <f>A1310</f>
        <v>25569.375</v>
      </c>
      <c r="B1311" s="179"/>
      <c r="C1311" s="180"/>
      <c r="D1311" s="180"/>
      <c r="E1311" s="180"/>
      <c r="F1311" s="180"/>
      <c r="G1311" s="180">
        <f>SUM(C1311:F1311)</f>
      </c>
      <c r="H1311" s="125"/>
      <c r="I1311" s="125">
        <f>G1311*H1311</f>
      </c>
      <c r="J1311" s="185"/>
      <c r="K1311" s="125">
        <f>SUM(I1311:J1311)</f>
      </c>
      <c r="L1311" s="229"/>
      <c r="M1311" s="87"/>
      <c r="N1311" s="87"/>
      <c r="O1311" s="87"/>
      <c r="P1311" s="87"/>
      <c r="Q1311" s="87"/>
      <c r="R1311" s="87"/>
      <c r="S1311" s="87"/>
      <c r="T1311" s="87"/>
      <c r="U1311" s="175"/>
      <c r="V1311" s="87"/>
      <c r="W1311" s="87"/>
      <c r="X1311" s="87"/>
      <c r="Y1311" s="87"/>
      <c r="Z1311" s="87"/>
      <c r="AA1311" s="87"/>
      <c r="AB1311" s="86"/>
      <c r="AC1311" s="87"/>
    </row>
    <row x14ac:dyDescent="0.25" r="1312" customHeight="1" ht="17.45">
      <c r="A1312" s="243">
        <f>A1311</f>
        <v>25569.375</v>
      </c>
      <c r="B1312" s="190" t="s">
        <v>157</v>
      </c>
      <c r="C1312" s="191">
        <f>SUM(C1304:C1311)</f>
      </c>
      <c r="D1312" s="191">
        <f>SUM(D1304:D1311)</f>
      </c>
      <c r="E1312" s="191">
        <f>SUM(E1304:E1311)</f>
      </c>
      <c r="F1312" s="191">
        <f>SUM(F1304:F1311)</f>
      </c>
      <c r="G1312" s="191">
        <f>SUM(G1304:G1311)</f>
      </c>
      <c r="H1312" s="201"/>
      <c r="I1312" s="201">
        <f>SUM(I1304:I1311)</f>
      </c>
      <c r="J1312" s="201"/>
      <c r="K1312" s="202">
        <f>SUM(K1304:K1311)</f>
      </c>
      <c r="L1312" s="229"/>
      <c r="M1312" s="87"/>
      <c r="N1312" s="87"/>
      <c r="O1312" s="87"/>
      <c r="P1312" s="87"/>
      <c r="Q1312" s="87"/>
      <c r="R1312" s="87"/>
      <c r="S1312" s="87"/>
      <c r="T1312" s="87"/>
      <c r="U1312" s="175"/>
      <c r="V1312" s="87"/>
      <c r="W1312" s="87"/>
      <c r="X1312" s="87"/>
      <c r="Y1312" s="87"/>
      <c r="Z1312" s="87"/>
      <c r="AA1312" s="87"/>
      <c r="AB1312" s="86"/>
      <c r="AC1312" s="87"/>
    </row>
    <row x14ac:dyDescent="0.25" r="1313" customHeight="1" ht="17.25" hidden="1">
      <c r="A1313" s="226" t="s">
        <v>128</v>
      </c>
      <c r="B1313" s="173" t="s">
        <v>2</v>
      </c>
      <c r="C1313" s="174" t="s">
        <v>129</v>
      </c>
      <c r="D1313" s="174" t="s">
        <v>130</v>
      </c>
      <c r="E1313" s="174" t="s">
        <v>131</v>
      </c>
      <c r="F1313" s="174" t="s">
        <v>132</v>
      </c>
      <c r="G1313" s="174" t="s">
        <v>133</v>
      </c>
      <c r="H1313" s="174" t="s">
        <v>7</v>
      </c>
      <c r="I1313" s="174" t="s">
        <v>134</v>
      </c>
      <c r="J1313" s="174" t="s">
        <v>90</v>
      </c>
      <c r="K1313" s="174" t="s">
        <v>135</v>
      </c>
      <c r="L1313" s="229"/>
      <c r="M1313" s="87"/>
      <c r="N1313" s="87"/>
      <c r="O1313" s="87"/>
      <c r="P1313" s="87"/>
      <c r="Q1313" s="87"/>
      <c r="R1313" s="87"/>
      <c r="S1313" s="87"/>
      <c r="T1313" s="87"/>
      <c r="U1313" s="175"/>
      <c r="V1313" s="87"/>
      <c r="W1313" s="87"/>
      <c r="X1313" s="87"/>
      <c r="Y1313" s="87"/>
      <c r="Z1313" s="87"/>
      <c r="AA1313" s="87"/>
      <c r="AB1313" s="86"/>
      <c r="AC1313" s="87"/>
    </row>
    <row x14ac:dyDescent="0.25" r="1314" customHeight="1" ht="17.45">
      <c r="A1314" s="235">
        <f>A1312+1</f>
        <v>25569.375</v>
      </c>
      <c r="B1314" s="179" t="s">
        <v>46</v>
      </c>
      <c r="C1314" s="183" t="s">
        <v>14</v>
      </c>
      <c r="D1314" s="180"/>
      <c r="E1314" s="180"/>
      <c r="F1314" s="180"/>
      <c r="G1314" s="180">
        <f>SUM(C1314:F1314)</f>
      </c>
      <c r="H1314" s="237">
        <v>5500</v>
      </c>
      <c r="I1314" s="125">
        <f>G1314*H1314</f>
      </c>
      <c r="J1314" s="125">
        <f>I1314*0.1</f>
      </c>
      <c r="K1314" s="125">
        <f>SUM(I1314:J1314)</f>
      </c>
      <c r="L1314" s="229"/>
      <c r="M1314" s="87"/>
      <c r="N1314" s="87"/>
      <c r="O1314" s="87"/>
      <c r="P1314" s="87"/>
      <c r="Q1314" s="87"/>
      <c r="R1314" s="87"/>
      <c r="S1314" s="87"/>
      <c r="T1314" s="87"/>
      <c r="U1314" s="175"/>
      <c r="V1314" s="87"/>
      <c r="W1314" s="87"/>
      <c r="X1314" s="87"/>
      <c r="Y1314" s="87"/>
      <c r="Z1314" s="87"/>
      <c r="AA1314" s="87"/>
      <c r="AB1314" s="86"/>
      <c r="AC1314" s="87"/>
    </row>
    <row x14ac:dyDescent="0.25" r="1315" customHeight="1" ht="17.45">
      <c r="A1315" s="235">
        <f>A1314</f>
        <v>25569.375</v>
      </c>
      <c r="B1315" s="179" t="s">
        <v>137</v>
      </c>
      <c r="C1315" s="180"/>
      <c r="D1315" s="180"/>
      <c r="E1315" s="180"/>
      <c r="F1315" s="180"/>
      <c r="G1315" s="180">
        <f>SUM(C1315:F1315)</f>
      </c>
      <c r="H1315" s="237">
        <v>4500</v>
      </c>
      <c r="I1315" s="125">
        <f>G1315*H1315</f>
      </c>
      <c r="J1315" s="125">
        <f>I1315*0.1</f>
      </c>
      <c r="K1315" s="125">
        <f>SUM(I1315:J1315)</f>
      </c>
      <c r="L1315" s="229"/>
      <c r="M1315" s="87"/>
      <c r="N1315" s="87"/>
      <c r="O1315" s="87"/>
      <c r="P1315" s="87"/>
      <c r="Q1315" s="87"/>
      <c r="R1315" s="87"/>
      <c r="S1315" s="87"/>
      <c r="T1315" s="87"/>
      <c r="U1315" s="175"/>
      <c r="V1315" s="87"/>
      <c r="W1315" s="87"/>
      <c r="X1315" s="87"/>
      <c r="Y1315" s="87"/>
      <c r="Z1315" s="87"/>
      <c r="AA1315" s="87"/>
      <c r="AB1315" s="86"/>
      <c r="AC1315" s="87"/>
    </row>
    <row x14ac:dyDescent="0.25" r="1316" customHeight="1" ht="17.45">
      <c r="A1316" s="235">
        <f>A1315</f>
        <v>25569.375</v>
      </c>
      <c r="B1316" s="179" t="s">
        <v>178</v>
      </c>
      <c r="C1316" s="180"/>
      <c r="D1316" s="180"/>
      <c r="E1316" s="180"/>
      <c r="F1316" s="180"/>
      <c r="G1316" s="180">
        <f>SUBTOTAL(9,C1316:F1316)</f>
      </c>
      <c r="H1316" s="182">
        <v>5000</v>
      </c>
      <c r="I1316" s="125">
        <f>G1316*H1316</f>
      </c>
      <c r="J1316" s="125">
        <f>I1316*0.1</f>
      </c>
      <c r="K1316" s="125">
        <f>SUM(I1316:J1316)</f>
      </c>
      <c r="L1316" s="229"/>
      <c r="M1316" s="87"/>
      <c r="N1316" s="87"/>
      <c r="O1316" s="87"/>
      <c r="P1316" s="87"/>
      <c r="Q1316" s="87"/>
      <c r="R1316" s="87"/>
      <c r="S1316" s="87"/>
      <c r="T1316" s="87"/>
      <c r="U1316" s="175"/>
      <c r="V1316" s="87"/>
      <c r="W1316" s="87"/>
      <c r="X1316" s="87"/>
      <c r="Y1316" s="87"/>
      <c r="Z1316" s="87"/>
      <c r="AA1316" s="87"/>
      <c r="AB1316" s="86"/>
      <c r="AC1316" s="87"/>
    </row>
    <row x14ac:dyDescent="0.25" r="1317" customHeight="1" ht="17.45">
      <c r="A1317" s="235">
        <f>A1316</f>
        <v>25569.375</v>
      </c>
      <c r="B1317" s="179" t="s">
        <v>13</v>
      </c>
      <c r="C1317" s="180"/>
      <c r="D1317" s="180"/>
      <c r="E1317" s="180"/>
      <c r="F1317" s="180"/>
      <c r="G1317" s="180">
        <f>SUM(C1317:F1317)</f>
      </c>
      <c r="H1317" s="125">
        <v>6000</v>
      </c>
      <c r="I1317" s="125">
        <f>G1317*H1317</f>
      </c>
      <c r="J1317" s="125">
        <f>I1317*0.1</f>
      </c>
      <c r="K1317" s="125">
        <f>SUM(I1317:J1317)</f>
      </c>
      <c r="L1317" s="229"/>
      <c r="M1317" s="87"/>
      <c r="N1317" s="87"/>
      <c r="O1317" s="87"/>
      <c r="P1317" s="87"/>
      <c r="Q1317" s="87"/>
      <c r="R1317" s="87"/>
      <c r="S1317" s="87"/>
      <c r="T1317" s="87"/>
      <c r="U1317" s="175"/>
      <c r="V1317" s="87"/>
      <c r="W1317" s="87"/>
      <c r="X1317" s="87"/>
      <c r="Y1317" s="87"/>
      <c r="Z1317" s="87"/>
      <c r="AA1317" s="87"/>
      <c r="AB1317" s="86"/>
      <c r="AC1317" s="87"/>
    </row>
    <row x14ac:dyDescent="0.25" r="1318" customHeight="1" ht="17.45">
      <c r="A1318" s="235">
        <f>A1317</f>
        <v>25569.375</v>
      </c>
      <c r="B1318" s="179" t="s">
        <v>58</v>
      </c>
      <c r="C1318" s="183" t="s">
        <v>14</v>
      </c>
      <c r="D1318" s="180"/>
      <c r="E1318" s="180"/>
      <c r="F1318" s="180"/>
      <c r="G1318" s="180">
        <f>SUM(C1318:F1318)</f>
      </c>
      <c r="H1318" s="182">
        <v>5500</v>
      </c>
      <c r="I1318" s="125">
        <f>G1318*H1318</f>
      </c>
      <c r="J1318" s="125">
        <f>I1318*0.1</f>
      </c>
      <c r="K1318" s="125">
        <f>SUM(I1318:J1318)</f>
      </c>
      <c r="L1318" s="229"/>
      <c r="M1318" s="87"/>
      <c r="N1318" s="87"/>
      <c r="O1318" s="87"/>
      <c r="P1318" s="87"/>
      <c r="Q1318" s="87"/>
      <c r="R1318" s="87"/>
      <c r="S1318" s="87"/>
      <c r="T1318" s="87"/>
      <c r="U1318" s="175"/>
      <c r="V1318" s="87"/>
      <c r="W1318" s="87"/>
      <c r="X1318" s="87"/>
      <c r="Y1318" s="87"/>
      <c r="Z1318" s="87"/>
      <c r="AA1318" s="87"/>
      <c r="AB1318" s="86"/>
      <c r="AC1318" s="87"/>
    </row>
    <row x14ac:dyDescent="0.25" r="1319" customHeight="1" ht="17.45">
      <c r="A1319" s="235">
        <f>A1318</f>
        <v>25569.375</v>
      </c>
      <c r="B1319" s="179" t="s">
        <v>147</v>
      </c>
      <c r="C1319" s="183"/>
      <c r="D1319" s="180"/>
      <c r="E1319" s="180"/>
      <c r="F1319" s="180"/>
      <c r="G1319" s="180">
        <f>SUM(C1319:F1319)</f>
      </c>
      <c r="H1319" s="125">
        <v>5000</v>
      </c>
      <c r="I1319" s="125">
        <f>G1319*H1319</f>
      </c>
      <c r="J1319" s="125">
        <f>I1319*0.1</f>
      </c>
      <c r="K1319" s="125">
        <f>SUM(I1319:J1319)</f>
      </c>
      <c r="L1319" s="229"/>
      <c r="M1319" s="87"/>
      <c r="N1319" s="87"/>
      <c r="O1319" s="87"/>
      <c r="P1319" s="87"/>
      <c r="Q1319" s="87"/>
      <c r="R1319" s="87"/>
      <c r="S1319" s="87"/>
      <c r="T1319" s="87"/>
      <c r="U1319" s="175"/>
      <c r="V1319" s="87"/>
      <c r="W1319" s="87"/>
      <c r="X1319" s="87"/>
      <c r="Y1319" s="87"/>
      <c r="Z1319" s="87"/>
      <c r="AA1319" s="87"/>
      <c r="AB1319" s="86"/>
      <c r="AC1319" s="87"/>
    </row>
    <row x14ac:dyDescent="0.25" r="1320" customHeight="1" ht="17.45">
      <c r="A1320" s="235">
        <f>A1319</f>
        <v>25569.375</v>
      </c>
      <c r="B1320" s="179" t="s">
        <v>27</v>
      </c>
      <c r="C1320" s="180"/>
      <c r="D1320" s="180"/>
      <c r="E1320" s="180"/>
      <c r="F1320" s="180"/>
      <c r="G1320" s="180">
        <f>SUM(C1320:F1320)</f>
      </c>
      <c r="H1320" s="125">
        <v>5500</v>
      </c>
      <c r="I1320" s="125">
        <f>G1320*H1320</f>
      </c>
      <c r="J1320" s="125">
        <f>I1320*0.1</f>
      </c>
      <c r="K1320" s="125">
        <f>SUM(I1320:J1320)</f>
      </c>
      <c r="L1320" s="229"/>
      <c r="M1320" s="87"/>
      <c r="N1320" s="87"/>
      <c r="O1320" s="87"/>
      <c r="P1320" s="87"/>
      <c r="Q1320" s="87"/>
      <c r="R1320" s="87"/>
      <c r="S1320" s="87"/>
      <c r="T1320" s="87"/>
      <c r="U1320" s="175"/>
      <c r="V1320" s="87"/>
      <c r="W1320" s="87"/>
      <c r="X1320" s="87"/>
      <c r="Y1320" s="87"/>
      <c r="Z1320" s="87"/>
      <c r="AA1320" s="87"/>
      <c r="AB1320" s="86"/>
      <c r="AC1320" s="87"/>
    </row>
    <row x14ac:dyDescent="0.25" r="1321" customHeight="1" ht="17.45">
      <c r="A1321" s="235">
        <f>A1320</f>
        <v>25569.375</v>
      </c>
      <c r="B1321" s="179" t="s">
        <v>20</v>
      </c>
      <c r="C1321" s="180"/>
      <c r="D1321" s="180"/>
      <c r="E1321" s="180"/>
      <c r="F1321" s="180"/>
      <c r="G1321" s="180">
        <f>SUM(C1321:F1321)</f>
      </c>
      <c r="H1321" s="237">
        <v>5500</v>
      </c>
      <c r="I1321" s="125">
        <f>G1321*H1321</f>
      </c>
      <c r="J1321" s="125">
        <f>I1321*0.1</f>
      </c>
      <c r="K1321" s="125">
        <f>SUM(I1321:J1321)</f>
      </c>
      <c r="L1321" s="229"/>
      <c r="M1321" s="87"/>
      <c r="N1321" s="87"/>
      <c r="O1321" s="87"/>
      <c r="P1321" s="87"/>
      <c r="Q1321" s="87"/>
      <c r="R1321" s="87"/>
      <c r="S1321" s="87"/>
      <c r="T1321" s="87"/>
      <c r="U1321" s="175"/>
      <c r="V1321" s="87"/>
      <c r="W1321" s="87"/>
      <c r="X1321" s="87"/>
      <c r="Y1321" s="87"/>
      <c r="Z1321" s="87"/>
      <c r="AA1321" s="87"/>
      <c r="AB1321" s="86"/>
      <c r="AC1321" s="87"/>
    </row>
    <row x14ac:dyDescent="0.25" r="1322" customHeight="1" ht="17.45">
      <c r="A1322" s="235">
        <f>A1321</f>
        <v>25569.375</v>
      </c>
      <c r="B1322" s="179" t="s">
        <v>31</v>
      </c>
      <c r="C1322" s="180"/>
      <c r="D1322" s="180"/>
      <c r="E1322" s="180"/>
      <c r="F1322" s="180"/>
      <c r="G1322" s="180">
        <f>SUM(C1322:F1322)</f>
      </c>
      <c r="H1322" s="125">
        <v>6000</v>
      </c>
      <c r="I1322" s="125">
        <f>G1322*H1322</f>
      </c>
      <c r="J1322" s="125">
        <f>I1322*0.1</f>
      </c>
      <c r="K1322" s="125">
        <f>SUM(I1322:J1322)</f>
      </c>
      <c r="L1322" s="229"/>
      <c r="M1322" s="87"/>
      <c r="N1322" s="87"/>
      <c r="O1322" s="87"/>
      <c r="P1322" s="87"/>
      <c r="Q1322" s="87"/>
      <c r="R1322" s="87"/>
      <c r="S1322" s="87"/>
      <c r="T1322" s="87"/>
      <c r="U1322" s="175"/>
      <c r="V1322" s="87"/>
      <c r="W1322" s="87"/>
      <c r="X1322" s="87"/>
      <c r="Y1322" s="87"/>
      <c r="Z1322" s="87"/>
      <c r="AA1322" s="87"/>
      <c r="AB1322" s="86"/>
      <c r="AC1322" s="87"/>
    </row>
    <row x14ac:dyDescent="0.25" r="1323" customHeight="1" ht="17.45">
      <c r="A1323" s="235">
        <f>A1322</f>
        <v>25569.375</v>
      </c>
      <c r="B1323" s="179" t="s">
        <v>71</v>
      </c>
      <c r="C1323" s="180"/>
      <c r="D1323" s="180"/>
      <c r="E1323" s="180"/>
      <c r="F1323" s="180"/>
      <c r="G1323" s="180">
        <f>SUM(C1323:F1323)</f>
      </c>
      <c r="H1323" s="125">
        <v>6000</v>
      </c>
      <c r="I1323" s="125">
        <f>G1323*H1323</f>
      </c>
      <c r="J1323" s="125">
        <f>I1323*0.1</f>
      </c>
      <c r="K1323" s="125">
        <f>SUM(I1323:J1323)</f>
      </c>
      <c r="L1323" s="229"/>
      <c r="M1323" s="87"/>
      <c r="N1323" s="87"/>
      <c r="O1323" s="87"/>
      <c r="P1323" s="87"/>
      <c r="Q1323" s="87"/>
      <c r="R1323" s="87"/>
      <c r="S1323" s="87"/>
      <c r="T1323" s="87"/>
      <c r="U1323" s="175"/>
      <c r="V1323" s="87"/>
      <c r="W1323" s="87"/>
      <c r="X1323" s="87"/>
      <c r="Y1323" s="87"/>
      <c r="Z1323" s="87"/>
      <c r="AA1323" s="87"/>
      <c r="AB1323" s="86"/>
      <c r="AC1323" s="87"/>
    </row>
    <row x14ac:dyDescent="0.25" r="1324" customHeight="1" ht="17.45">
      <c r="A1324" s="235">
        <f>A1323</f>
        <v>25569.375</v>
      </c>
      <c r="B1324" s="184" t="s">
        <v>49</v>
      </c>
      <c r="C1324" s="180"/>
      <c r="D1324" s="180"/>
      <c r="E1324" s="180"/>
      <c r="F1324" s="180"/>
      <c r="G1324" s="180">
        <f>SUM(C1324:F1324)</f>
      </c>
      <c r="H1324" s="182">
        <v>6000</v>
      </c>
      <c r="I1324" s="125">
        <f>G1324*H1324</f>
      </c>
      <c r="J1324" s="125">
        <f>I1324*0.1</f>
      </c>
      <c r="K1324" s="125">
        <f>SUM(I1324:J1324)</f>
      </c>
      <c r="L1324" s="229"/>
      <c r="M1324" s="87"/>
      <c r="N1324" s="87"/>
      <c r="O1324" s="87"/>
      <c r="P1324" s="87"/>
      <c r="Q1324" s="87"/>
      <c r="R1324" s="87"/>
      <c r="S1324" s="87"/>
      <c r="T1324" s="87"/>
      <c r="U1324" s="175"/>
      <c r="V1324" s="87"/>
      <c r="W1324" s="87"/>
      <c r="X1324" s="87"/>
      <c r="Y1324" s="87"/>
      <c r="Z1324" s="87"/>
      <c r="AA1324" s="87"/>
      <c r="AB1324" s="86"/>
      <c r="AC1324" s="87"/>
    </row>
    <row x14ac:dyDescent="0.25" r="1325" customHeight="1" ht="17.45">
      <c r="A1325" s="235">
        <f>A1324</f>
        <v>25569.375</v>
      </c>
      <c r="B1325" s="179" t="s">
        <v>9</v>
      </c>
      <c r="C1325" s="180"/>
      <c r="D1325" s="180"/>
      <c r="E1325" s="180"/>
      <c r="F1325" s="180"/>
      <c r="G1325" s="180">
        <f>SUM(C1325:F1325)</f>
      </c>
      <c r="H1325" s="125">
        <v>6000</v>
      </c>
      <c r="I1325" s="125">
        <f>G1325*H1325</f>
      </c>
      <c r="J1325" s="125">
        <f>I1325*0.1</f>
      </c>
      <c r="K1325" s="125">
        <f>SUM(I1325:J1325)</f>
      </c>
      <c r="L1325" s="229"/>
      <c r="M1325" s="87"/>
      <c r="N1325" s="87"/>
      <c r="O1325" s="87"/>
      <c r="P1325" s="87"/>
      <c r="Q1325" s="87"/>
      <c r="R1325" s="87"/>
      <c r="S1325" s="87"/>
      <c r="T1325" s="87"/>
      <c r="U1325" s="175"/>
      <c r="V1325" s="87"/>
      <c r="W1325" s="87"/>
      <c r="X1325" s="87"/>
      <c r="Y1325" s="87"/>
      <c r="Z1325" s="87"/>
      <c r="AA1325" s="87"/>
      <c r="AB1325" s="86"/>
      <c r="AC1325" s="87"/>
    </row>
    <row x14ac:dyDescent="0.25" r="1326" customHeight="1" ht="17.45">
      <c r="A1326" s="235">
        <f>A1325</f>
        <v>25569.375</v>
      </c>
      <c r="B1326" s="179" t="s">
        <v>78</v>
      </c>
      <c r="C1326" s="180"/>
      <c r="D1326" s="180"/>
      <c r="E1326" s="180"/>
      <c r="F1326" s="180"/>
      <c r="G1326" s="180">
        <f>SUM(C1326:F1326)</f>
      </c>
      <c r="H1326" s="125">
        <v>6500</v>
      </c>
      <c r="I1326" s="125">
        <f>G1326*H1326</f>
      </c>
      <c r="J1326" s="125">
        <f>I1326*0.1</f>
      </c>
      <c r="K1326" s="125">
        <f>SUM(I1326:J1326)</f>
      </c>
      <c r="L1326" s="229"/>
      <c r="M1326" s="87"/>
      <c r="N1326" s="87"/>
      <c r="O1326" s="87"/>
      <c r="P1326" s="87"/>
      <c r="Q1326" s="87"/>
      <c r="R1326" s="87"/>
      <c r="S1326" s="87"/>
      <c r="T1326" s="87"/>
      <c r="U1326" s="175"/>
      <c r="V1326" s="87"/>
      <c r="W1326" s="87"/>
      <c r="X1326" s="87"/>
      <c r="Y1326" s="87"/>
      <c r="Z1326" s="87"/>
      <c r="AA1326" s="87"/>
      <c r="AB1326" s="86"/>
      <c r="AC1326" s="87"/>
    </row>
    <row x14ac:dyDescent="0.25" r="1327" customHeight="1" ht="17.45">
      <c r="A1327" s="235">
        <f>A1326</f>
        <v>25569.375</v>
      </c>
      <c r="B1327" s="179" t="s">
        <v>55</v>
      </c>
      <c r="C1327" s="180"/>
      <c r="D1327" s="180"/>
      <c r="E1327" s="180"/>
      <c r="F1327" s="180"/>
      <c r="G1327" s="180">
        <f>SUM(C1327:F1327)</f>
      </c>
      <c r="H1327" s="125">
        <v>6500</v>
      </c>
      <c r="I1327" s="125">
        <f>G1327*H1327</f>
      </c>
      <c r="J1327" s="125">
        <f>I1327*0.1</f>
      </c>
      <c r="K1327" s="125">
        <f>SUM(I1327:J1327)</f>
      </c>
      <c r="L1327" s="229"/>
      <c r="M1327" s="87"/>
      <c r="N1327" s="87"/>
      <c r="O1327" s="87"/>
      <c r="P1327" s="87"/>
      <c r="Q1327" s="87"/>
      <c r="R1327" s="87"/>
      <c r="S1327" s="87"/>
      <c r="T1327" s="87"/>
      <c r="U1327" s="175"/>
      <c r="V1327" s="87"/>
      <c r="W1327" s="87"/>
      <c r="X1327" s="87"/>
      <c r="Y1327" s="87"/>
      <c r="Z1327" s="87"/>
      <c r="AA1327" s="87"/>
      <c r="AB1327" s="86"/>
      <c r="AC1327" s="87"/>
    </row>
    <row x14ac:dyDescent="0.25" r="1328" customHeight="1" ht="17.45">
      <c r="A1328" s="235">
        <f>A1327</f>
        <v>25569.375</v>
      </c>
      <c r="B1328" s="179" t="s">
        <v>80</v>
      </c>
      <c r="C1328" s="180"/>
      <c r="D1328" s="180"/>
      <c r="E1328" s="180"/>
      <c r="F1328" s="180"/>
      <c r="G1328" s="180">
        <f>SUM(C1328:F1328)</f>
      </c>
      <c r="H1328" s="125">
        <v>6000</v>
      </c>
      <c r="I1328" s="125">
        <f>G1328*H1328</f>
      </c>
      <c r="J1328" s="185"/>
      <c r="K1328" s="125">
        <f>SUM(I1328:J1328)</f>
      </c>
      <c r="L1328" s="229"/>
      <c r="M1328" s="87"/>
      <c r="N1328" s="87"/>
      <c r="O1328" s="87"/>
      <c r="P1328" s="87"/>
      <c r="Q1328" s="87"/>
      <c r="R1328" s="87"/>
      <c r="S1328" s="87"/>
      <c r="T1328" s="87"/>
      <c r="U1328" s="175"/>
      <c r="V1328" s="87"/>
      <c r="W1328" s="87"/>
      <c r="X1328" s="87"/>
      <c r="Y1328" s="87"/>
      <c r="Z1328" s="87"/>
      <c r="AA1328" s="87"/>
      <c r="AB1328" s="86"/>
      <c r="AC1328" s="87"/>
    </row>
    <row x14ac:dyDescent="0.25" r="1329" customHeight="1" ht="17.45">
      <c r="A1329" s="235">
        <f>A1328</f>
        <v>25569.375</v>
      </c>
      <c r="B1329" s="179" t="s">
        <v>67</v>
      </c>
      <c r="C1329" s="180"/>
      <c r="D1329" s="180"/>
      <c r="E1329" s="180"/>
      <c r="F1329" s="180"/>
      <c r="G1329" s="180">
        <f>SUM(C1329:F1329)</f>
      </c>
      <c r="H1329" s="182">
        <v>5500</v>
      </c>
      <c r="I1329" s="125">
        <f>G1329*H1329</f>
      </c>
      <c r="J1329" s="125">
        <f>I1329*0.1</f>
      </c>
      <c r="K1329" s="125">
        <f>SUM(I1329:J1329)</f>
      </c>
      <c r="L1329" s="229"/>
      <c r="M1329" s="87"/>
      <c r="N1329" s="87"/>
      <c r="O1329" s="87"/>
      <c r="P1329" s="87"/>
      <c r="Q1329" s="87"/>
      <c r="R1329" s="87"/>
      <c r="S1329" s="87"/>
      <c r="T1329" s="87"/>
      <c r="U1329" s="175"/>
      <c r="V1329" s="87"/>
      <c r="W1329" s="87"/>
      <c r="X1329" s="87"/>
      <c r="Y1329" s="87"/>
      <c r="Z1329" s="87"/>
      <c r="AA1329" s="87"/>
      <c r="AB1329" s="86"/>
      <c r="AC1329" s="87"/>
    </row>
    <row x14ac:dyDescent="0.25" r="1330" customHeight="1" ht="17.45">
      <c r="A1330" s="235">
        <f>A1329</f>
        <v>25569.375</v>
      </c>
      <c r="B1330" s="186" t="s">
        <v>74</v>
      </c>
      <c r="C1330" s="180"/>
      <c r="D1330" s="180"/>
      <c r="E1330" s="180"/>
      <c r="F1330" s="180"/>
      <c r="G1330" s="180">
        <f>SUM(C1330:F1330)</f>
      </c>
      <c r="H1330" s="187">
        <v>5000</v>
      </c>
      <c r="I1330" s="125">
        <f>G1330*H1330</f>
      </c>
      <c r="J1330" s="125">
        <f>I1330*0.1</f>
      </c>
      <c r="K1330" s="125">
        <f>SUM(I1330:J1330)</f>
      </c>
      <c r="L1330" s="229"/>
      <c r="M1330" s="87"/>
      <c r="N1330" s="87"/>
      <c r="O1330" s="87"/>
      <c r="P1330" s="87"/>
      <c r="Q1330" s="87"/>
      <c r="R1330" s="87"/>
      <c r="S1330" s="87"/>
      <c r="T1330" s="87"/>
      <c r="U1330" s="175"/>
      <c r="V1330" s="87"/>
      <c r="W1330" s="87"/>
      <c r="X1330" s="87"/>
      <c r="Y1330" s="87"/>
      <c r="Z1330" s="87"/>
      <c r="AA1330" s="87"/>
      <c r="AB1330" s="86"/>
      <c r="AC1330" s="87"/>
    </row>
    <row x14ac:dyDescent="0.25" r="1331" customHeight="1" ht="17.45">
      <c r="A1331" s="235">
        <f>A1330</f>
        <v>25569.375</v>
      </c>
      <c r="B1331" s="179" t="s">
        <v>11</v>
      </c>
      <c r="C1331" s="180"/>
      <c r="D1331" s="180"/>
      <c r="E1331" s="180"/>
      <c r="F1331" s="180"/>
      <c r="G1331" s="180">
        <f>SUM(C1331:F1331)</f>
      </c>
      <c r="H1331" s="125">
        <v>6000</v>
      </c>
      <c r="I1331" s="125">
        <f>G1331*H1331</f>
      </c>
      <c r="J1331" s="125">
        <f>I1331*0.1</f>
      </c>
      <c r="K1331" s="125">
        <f>SUM(I1331:J1331)</f>
      </c>
      <c r="L1331" s="229"/>
      <c r="M1331" s="87"/>
      <c r="N1331" s="87"/>
      <c r="O1331" s="87"/>
      <c r="P1331" s="87"/>
      <c r="Q1331" s="87"/>
      <c r="R1331" s="87"/>
      <c r="S1331" s="87"/>
      <c r="T1331" s="87"/>
      <c r="U1331" s="175"/>
      <c r="V1331" s="87"/>
      <c r="W1331" s="87"/>
      <c r="X1331" s="87"/>
      <c r="Y1331" s="87"/>
      <c r="Z1331" s="87"/>
      <c r="AA1331" s="87"/>
      <c r="AB1331" s="86"/>
      <c r="AC1331" s="87"/>
    </row>
    <row x14ac:dyDescent="0.25" r="1332" customHeight="1" ht="17.45">
      <c r="A1332" s="235">
        <f>A1331</f>
        <v>25569.375</v>
      </c>
      <c r="B1332" s="179" t="s">
        <v>22</v>
      </c>
      <c r="C1332" s="180"/>
      <c r="D1332" s="180"/>
      <c r="E1332" s="180"/>
      <c r="F1332" s="180"/>
      <c r="G1332" s="180">
        <f>SUM(C1332:F1332)</f>
      </c>
      <c r="H1332" s="182">
        <v>4800</v>
      </c>
      <c r="I1332" s="125">
        <f>G1332*H1332</f>
      </c>
      <c r="J1332" s="125">
        <f>I1332*0.1</f>
      </c>
      <c r="K1332" s="125">
        <f>SUM(I1332:J1332)</f>
      </c>
      <c r="L1332" s="229"/>
      <c r="M1332" s="87"/>
      <c r="N1332" s="87"/>
      <c r="O1332" s="87"/>
      <c r="P1332" s="87"/>
      <c r="Q1332" s="87"/>
      <c r="R1332" s="87"/>
      <c r="S1332" s="87"/>
      <c r="T1332" s="87"/>
      <c r="U1332" s="175"/>
      <c r="V1332" s="87"/>
      <c r="W1332" s="87"/>
      <c r="X1332" s="87"/>
      <c r="Y1332" s="87"/>
      <c r="Z1332" s="87"/>
      <c r="AA1332" s="87"/>
      <c r="AB1332" s="86"/>
      <c r="AC1332" s="87"/>
    </row>
    <row x14ac:dyDescent="0.25" r="1333" customHeight="1" ht="17.45">
      <c r="A1333" s="235">
        <f>A1332</f>
        <v>25569.375</v>
      </c>
      <c r="B1333" s="186" t="s">
        <v>84</v>
      </c>
      <c r="C1333" s="180"/>
      <c r="D1333" s="180"/>
      <c r="E1333" s="180"/>
      <c r="F1333" s="180"/>
      <c r="G1333" s="180">
        <f>SUM(C1333:F1333)</f>
      </c>
      <c r="H1333" s="182">
        <v>4800</v>
      </c>
      <c r="I1333" s="125">
        <f>G1333*H1333</f>
      </c>
      <c r="J1333" s="125">
        <f>I1333*0.1</f>
      </c>
      <c r="K1333" s="125">
        <f>SUM(I1333:J1333)</f>
      </c>
      <c r="L1333" s="229"/>
      <c r="M1333" s="87"/>
      <c r="N1333" s="87"/>
      <c r="O1333" s="87"/>
      <c r="P1333" s="87"/>
      <c r="Q1333" s="87"/>
      <c r="R1333" s="87"/>
      <c r="S1333" s="87"/>
      <c r="T1333" s="87"/>
      <c r="U1333" s="175"/>
      <c r="V1333" s="87"/>
      <c r="W1333" s="87"/>
      <c r="X1333" s="87"/>
      <c r="Y1333" s="87"/>
      <c r="Z1333" s="87"/>
      <c r="AA1333" s="87"/>
      <c r="AB1333" s="86"/>
      <c r="AC1333" s="87"/>
    </row>
    <row x14ac:dyDescent="0.25" r="1334" customHeight="1" ht="17.45">
      <c r="A1334" s="235">
        <f>A1333</f>
        <v>25569.375</v>
      </c>
      <c r="B1334" s="179" t="s">
        <v>17</v>
      </c>
      <c r="C1334" s="180"/>
      <c r="D1334" s="180"/>
      <c r="E1334" s="180"/>
      <c r="F1334" s="180"/>
      <c r="G1334" s="180">
        <f>SUM(C1334:F1334)</f>
      </c>
      <c r="H1334" s="125">
        <v>6000</v>
      </c>
      <c r="I1334" s="125">
        <f>G1334*H1334</f>
      </c>
      <c r="J1334" s="185"/>
      <c r="K1334" s="125">
        <f>SUM(I1334:J1334)</f>
      </c>
      <c r="L1334" s="229"/>
      <c r="M1334" s="87"/>
      <c r="N1334" s="87"/>
      <c r="O1334" s="87"/>
      <c r="P1334" s="87"/>
      <c r="Q1334" s="87"/>
      <c r="R1334" s="87"/>
      <c r="S1334" s="87"/>
      <c r="T1334" s="87"/>
      <c r="U1334" s="175"/>
      <c r="V1334" s="87"/>
      <c r="W1334" s="87"/>
      <c r="X1334" s="87"/>
      <c r="Y1334" s="87"/>
      <c r="Z1334" s="87"/>
      <c r="AA1334" s="87"/>
      <c r="AB1334" s="86"/>
      <c r="AC1334" s="87"/>
    </row>
    <row x14ac:dyDescent="0.25" r="1335" customHeight="1" ht="17.45">
      <c r="A1335" s="235">
        <f>A1334</f>
        <v>25569.375</v>
      </c>
      <c r="B1335" s="179" t="s">
        <v>29</v>
      </c>
      <c r="C1335" s="188" t="s">
        <v>14</v>
      </c>
      <c r="D1335" s="180"/>
      <c r="E1335" s="180"/>
      <c r="F1335" s="180"/>
      <c r="G1335" s="180">
        <f>SUM(C1335:F1335)</f>
      </c>
      <c r="H1335" s="125">
        <v>5500</v>
      </c>
      <c r="I1335" s="125">
        <f>G1335*H1335</f>
      </c>
      <c r="J1335" s="125">
        <f>I1335*0.1</f>
      </c>
      <c r="K1335" s="125">
        <f>SUM(I1335:J1335)</f>
      </c>
      <c r="L1335" s="229"/>
      <c r="M1335" s="87"/>
      <c r="N1335" s="87"/>
      <c r="O1335" s="87"/>
      <c r="P1335" s="87"/>
      <c r="Q1335" s="87"/>
      <c r="R1335" s="87"/>
      <c r="S1335" s="87"/>
      <c r="T1335" s="87"/>
      <c r="U1335" s="175"/>
      <c r="V1335" s="87"/>
      <c r="W1335" s="87"/>
      <c r="X1335" s="87"/>
      <c r="Y1335" s="87"/>
      <c r="Z1335" s="87"/>
      <c r="AA1335" s="87"/>
      <c r="AB1335" s="86"/>
      <c r="AC1335" s="87"/>
    </row>
    <row x14ac:dyDescent="0.25" r="1336" customHeight="1" ht="17.45">
      <c r="A1336" s="235">
        <f>A1335</f>
        <v>25569.375</v>
      </c>
      <c r="B1336" s="179" t="s">
        <v>15</v>
      </c>
      <c r="C1336" s="180"/>
      <c r="D1336" s="180"/>
      <c r="E1336" s="180"/>
      <c r="F1336" s="180"/>
      <c r="G1336" s="180">
        <f>SUM(C1336:F1336)</f>
      </c>
      <c r="H1336" s="182">
        <v>4800</v>
      </c>
      <c r="I1336" s="125">
        <f>G1336*H1336</f>
      </c>
      <c r="J1336" s="125">
        <f>I1336*0.1</f>
      </c>
      <c r="K1336" s="125">
        <f>SUM(I1336:J1336)</f>
      </c>
      <c r="L1336" s="229"/>
      <c r="M1336" s="87"/>
      <c r="N1336" s="87"/>
      <c r="O1336" s="87"/>
      <c r="P1336" s="87"/>
      <c r="Q1336" s="87"/>
      <c r="R1336" s="87"/>
      <c r="S1336" s="87"/>
      <c r="T1336" s="87"/>
      <c r="U1336" s="175"/>
      <c r="V1336" s="87"/>
      <c r="W1336" s="87"/>
      <c r="X1336" s="87"/>
      <c r="Y1336" s="87"/>
      <c r="Z1336" s="87"/>
      <c r="AA1336" s="87"/>
      <c r="AB1336" s="86"/>
      <c r="AC1336" s="87"/>
    </row>
    <row x14ac:dyDescent="0.25" r="1337" customHeight="1" ht="17.45">
      <c r="A1337" s="235">
        <f>A1336</f>
        <v>25569.375</v>
      </c>
      <c r="B1337" s="179" t="s">
        <v>21</v>
      </c>
      <c r="C1337" s="188" t="s">
        <v>14</v>
      </c>
      <c r="D1337" s="180"/>
      <c r="E1337" s="180"/>
      <c r="F1337" s="180"/>
      <c r="G1337" s="180">
        <f>SUM(C1337:F1337)</f>
      </c>
      <c r="H1337" s="237">
        <v>5500</v>
      </c>
      <c r="I1337" s="125">
        <f>G1337*H1337</f>
      </c>
      <c r="J1337" s="125">
        <f>I1337*0.1</f>
      </c>
      <c r="K1337" s="125">
        <f>SUM(I1337:J1337)</f>
      </c>
      <c r="L1337" s="229"/>
      <c r="M1337" s="87"/>
      <c r="N1337" s="87"/>
      <c r="O1337" s="87"/>
      <c r="P1337" s="87"/>
      <c r="Q1337" s="87"/>
      <c r="R1337" s="87"/>
      <c r="S1337" s="87"/>
      <c r="T1337" s="87"/>
      <c r="U1337" s="175"/>
      <c r="V1337" s="87"/>
      <c r="W1337" s="87"/>
      <c r="X1337" s="87"/>
      <c r="Y1337" s="87"/>
      <c r="Z1337" s="87"/>
      <c r="AA1337" s="87"/>
      <c r="AB1337" s="86"/>
      <c r="AC1337" s="87"/>
    </row>
    <row x14ac:dyDescent="0.25" r="1338" customHeight="1" ht="17.45">
      <c r="A1338" s="235">
        <f>A1337</f>
        <v>25569.375</v>
      </c>
      <c r="B1338" s="179" t="s">
        <v>52</v>
      </c>
      <c r="C1338" s="180"/>
      <c r="D1338" s="180"/>
      <c r="E1338" s="180"/>
      <c r="F1338" s="180"/>
      <c r="G1338" s="180">
        <f>SUM(C1338:F1338)</f>
      </c>
      <c r="H1338" s="237">
        <v>5500</v>
      </c>
      <c r="I1338" s="125">
        <f>G1338*H1338</f>
      </c>
      <c r="J1338" s="125">
        <f>I1338*0.1</f>
      </c>
      <c r="K1338" s="125">
        <f>SUM(I1338:J1338)</f>
      </c>
      <c r="L1338" s="229"/>
      <c r="M1338" s="87"/>
      <c r="N1338" s="87"/>
      <c r="O1338" s="87"/>
      <c r="P1338" s="87"/>
      <c r="Q1338" s="87"/>
      <c r="R1338" s="87"/>
      <c r="S1338" s="87"/>
      <c r="T1338" s="87"/>
      <c r="U1338" s="175"/>
      <c r="V1338" s="87"/>
      <c r="W1338" s="87"/>
      <c r="X1338" s="87"/>
      <c r="Y1338" s="87"/>
      <c r="Z1338" s="87"/>
      <c r="AA1338" s="87"/>
      <c r="AB1338" s="86"/>
      <c r="AC1338" s="87"/>
    </row>
    <row x14ac:dyDescent="0.25" r="1339" customHeight="1" ht="17.45">
      <c r="A1339" s="235">
        <f>A1338</f>
        <v>25569.375</v>
      </c>
      <c r="B1339" s="186" t="s">
        <v>61</v>
      </c>
      <c r="C1339" s="180"/>
      <c r="D1339" s="180"/>
      <c r="E1339" s="180"/>
      <c r="F1339" s="180"/>
      <c r="G1339" s="180">
        <f>SUM(C1339:F1339)</f>
      </c>
      <c r="H1339" s="237">
        <v>5500</v>
      </c>
      <c r="I1339" s="125">
        <f>G1339*H1339</f>
      </c>
      <c r="J1339" s="125">
        <f>I1339*0.1</f>
      </c>
      <c r="K1339" s="125">
        <f>SUM(I1339:J1339)</f>
      </c>
      <c r="L1339" s="229"/>
      <c r="M1339" s="87"/>
      <c r="N1339" s="87"/>
      <c r="O1339" s="87"/>
      <c r="P1339" s="87"/>
      <c r="Q1339" s="87"/>
      <c r="R1339" s="87"/>
      <c r="S1339" s="87"/>
      <c r="T1339" s="87"/>
      <c r="U1339" s="175"/>
      <c r="V1339" s="87"/>
      <c r="W1339" s="87"/>
      <c r="X1339" s="87"/>
      <c r="Y1339" s="87"/>
      <c r="Z1339" s="87"/>
      <c r="AA1339" s="87"/>
      <c r="AB1339" s="86"/>
      <c r="AC1339" s="87"/>
    </row>
    <row x14ac:dyDescent="0.25" r="1340" customHeight="1" ht="17.45">
      <c r="A1340" s="235">
        <f>A1339</f>
        <v>25569.375</v>
      </c>
      <c r="B1340" s="179" t="s">
        <v>33</v>
      </c>
      <c r="C1340" s="180"/>
      <c r="D1340" s="180"/>
      <c r="E1340" s="180"/>
      <c r="F1340" s="180"/>
      <c r="G1340" s="180">
        <f>SUM(C1340:F1340)</f>
      </c>
      <c r="H1340" s="182">
        <v>5500</v>
      </c>
      <c r="I1340" s="125">
        <f>G1340*H1340</f>
      </c>
      <c r="J1340" s="125">
        <f>I1340*0.1</f>
      </c>
      <c r="K1340" s="125">
        <f>SUM(I1340:J1340)</f>
      </c>
      <c r="L1340" s="229"/>
      <c r="M1340" s="87"/>
      <c r="N1340" s="87"/>
      <c r="O1340" s="87"/>
      <c r="P1340" s="87"/>
      <c r="Q1340" s="87"/>
      <c r="R1340" s="87"/>
      <c r="S1340" s="87"/>
      <c r="T1340" s="87"/>
      <c r="U1340" s="175"/>
      <c r="V1340" s="87"/>
      <c r="W1340" s="87"/>
      <c r="X1340" s="87"/>
      <c r="Y1340" s="87"/>
      <c r="Z1340" s="87"/>
      <c r="AA1340" s="87"/>
      <c r="AB1340" s="86"/>
      <c r="AC1340" s="87"/>
    </row>
    <row x14ac:dyDescent="0.25" r="1341" customHeight="1" ht="17.45">
      <c r="A1341" s="235">
        <f>A1340</f>
        <v>25569.375</v>
      </c>
      <c r="B1341" s="179" t="s">
        <v>30</v>
      </c>
      <c r="C1341" s="180"/>
      <c r="D1341" s="180"/>
      <c r="E1341" s="180"/>
      <c r="F1341" s="180"/>
      <c r="G1341" s="180">
        <f>SUM(C1341:F1341)</f>
      </c>
      <c r="H1341" s="125">
        <v>6000</v>
      </c>
      <c r="I1341" s="125">
        <f>G1341*H1341</f>
      </c>
      <c r="J1341" s="125">
        <f>I1341*0.1</f>
      </c>
      <c r="K1341" s="125">
        <f>SUM(I1341:J1341)</f>
      </c>
      <c r="L1341" s="229"/>
      <c r="M1341" s="87"/>
      <c r="N1341" s="87"/>
      <c r="O1341" s="87"/>
      <c r="P1341" s="87"/>
      <c r="Q1341" s="87"/>
      <c r="R1341" s="87"/>
      <c r="S1341" s="87"/>
      <c r="T1341" s="87"/>
      <c r="U1341" s="175"/>
      <c r="V1341" s="87"/>
      <c r="W1341" s="87"/>
      <c r="X1341" s="87"/>
      <c r="Y1341" s="87"/>
      <c r="Z1341" s="87"/>
      <c r="AA1341" s="87"/>
      <c r="AB1341" s="86"/>
      <c r="AC1341" s="87"/>
    </row>
    <row x14ac:dyDescent="0.25" r="1342" customHeight="1" ht="17.45">
      <c r="A1342" s="235">
        <f>A1341</f>
        <v>25569.375</v>
      </c>
      <c r="B1342" s="179" t="s">
        <v>28</v>
      </c>
      <c r="C1342" s="188" t="s">
        <v>14</v>
      </c>
      <c r="D1342" s="180"/>
      <c r="E1342" s="180"/>
      <c r="F1342" s="180"/>
      <c r="G1342" s="180">
        <f>SUM(C1342:F1342)</f>
      </c>
      <c r="H1342" s="237">
        <v>5500</v>
      </c>
      <c r="I1342" s="125">
        <f>G1342*H1342</f>
      </c>
      <c r="J1342" s="125">
        <f>I1342*0.1</f>
      </c>
      <c r="K1342" s="125">
        <f>SUM(I1342:J1342)</f>
      </c>
      <c r="L1342" s="229"/>
      <c r="M1342" s="87"/>
      <c r="N1342" s="87"/>
      <c r="O1342" s="87"/>
      <c r="P1342" s="87"/>
      <c r="Q1342" s="87"/>
      <c r="R1342" s="87"/>
      <c r="S1342" s="87"/>
      <c r="T1342" s="87"/>
      <c r="U1342" s="175"/>
      <c r="V1342" s="87"/>
      <c r="W1342" s="87"/>
      <c r="X1342" s="87"/>
      <c r="Y1342" s="87"/>
      <c r="Z1342" s="87"/>
      <c r="AA1342" s="87"/>
      <c r="AB1342" s="86"/>
      <c r="AC1342" s="87"/>
    </row>
    <row x14ac:dyDescent="0.25" r="1343" customHeight="1" ht="17.45">
      <c r="A1343" s="235">
        <f>A1342</f>
        <v>25569.375</v>
      </c>
      <c r="B1343" s="179" t="s">
        <v>12</v>
      </c>
      <c r="C1343" s="180"/>
      <c r="D1343" s="180"/>
      <c r="E1343" s="180"/>
      <c r="F1343" s="180"/>
      <c r="G1343" s="180">
        <f>SUM(C1343:F1343)</f>
      </c>
      <c r="H1343" s="125">
        <v>6000</v>
      </c>
      <c r="I1343" s="125">
        <f>G1343*H1343</f>
      </c>
      <c r="J1343" s="125">
        <f>I1343*0.1</f>
      </c>
      <c r="K1343" s="125">
        <f>SUM(I1343:J1343)</f>
      </c>
      <c r="L1343" s="229"/>
      <c r="M1343" s="87"/>
      <c r="N1343" s="87"/>
      <c r="O1343" s="87"/>
      <c r="P1343" s="87"/>
      <c r="Q1343" s="87"/>
      <c r="R1343" s="87"/>
      <c r="S1343" s="87"/>
      <c r="T1343" s="87"/>
      <c r="U1343" s="175"/>
      <c r="V1343" s="87"/>
      <c r="W1343" s="87"/>
      <c r="X1343" s="87"/>
      <c r="Y1343" s="87"/>
      <c r="Z1343" s="87"/>
      <c r="AA1343" s="87"/>
      <c r="AB1343" s="86"/>
      <c r="AC1343" s="87"/>
    </row>
    <row x14ac:dyDescent="0.25" r="1344" customHeight="1" ht="17.45">
      <c r="A1344" s="235">
        <f>A1343</f>
        <v>25569.375</v>
      </c>
      <c r="B1344" s="179" t="s">
        <v>100</v>
      </c>
      <c r="C1344" s="180"/>
      <c r="D1344" s="180"/>
      <c r="E1344" s="180"/>
      <c r="F1344" s="180"/>
      <c r="G1344" s="180">
        <f>SUM(C1344:F1344)</f>
      </c>
      <c r="H1344" s="182">
        <v>5500</v>
      </c>
      <c r="I1344" s="125">
        <f>G1344*H1344</f>
      </c>
      <c r="J1344" s="125">
        <f>I1344*0.1</f>
      </c>
      <c r="K1344" s="125">
        <f>SUM(I1344:J1344)</f>
      </c>
      <c r="L1344" s="229"/>
      <c r="M1344" s="87"/>
      <c r="N1344" s="87"/>
      <c r="O1344" s="87"/>
      <c r="P1344" s="87"/>
      <c r="Q1344" s="87"/>
      <c r="R1344" s="87"/>
      <c r="S1344" s="87"/>
      <c r="T1344" s="87"/>
      <c r="U1344" s="175"/>
      <c r="V1344" s="87"/>
      <c r="W1344" s="87"/>
      <c r="X1344" s="87"/>
      <c r="Y1344" s="87"/>
      <c r="Z1344" s="87"/>
      <c r="AA1344" s="87"/>
      <c r="AB1344" s="86"/>
      <c r="AC1344" s="87"/>
    </row>
    <row x14ac:dyDescent="0.25" r="1345" customHeight="1" ht="17.45">
      <c r="A1345" s="235">
        <f>A1344</f>
        <v>25569.375</v>
      </c>
      <c r="B1345" s="186" t="s">
        <v>37</v>
      </c>
      <c r="C1345" s="180"/>
      <c r="D1345" s="180"/>
      <c r="E1345" s="180"/>
      <c r="F1345" s="180"/>
      <c r="G1345" s="180">
        <f>SUM(C1345:F1345)</f>
      </c>
      <c r="H1345" s="125">
        <v>6500</v>
      </c>
      <c r="I1345" s="125">
        <f>G1345*H1345</f>
      </c>
      <c r="J1345" s="125">
        <f>I1345*0.1</f>
      </c>
      <c r="K1345" s="125">
        <f>SUM(I1345:J1345)</f>
      </c>
      <c r="L1345" s="229"/>
      <c r="M1345" s="87"/>
      <c r="N1345" s="87"/>
      <c r="O1345" s="87"/>
      <c r="P1345" s="87"/>
      <c r="Q1345" s="87"/>
      <c r="R1345" s="87"/>
      <c r="S1345" s="87"/>
      <c r="T1345" s="87"/>
      <c r="U1345" s="175"/>
      <c r="V1345" s="87"/>
      <c r="W1345" s="87"/>
      <c r="X1345" s="87"/>
      <c r="Y1345" s="87"/>
      <c r="Z1345" s="87"/>
      <c r="AA1345" s="87"/>
      <c r="AB1345" s="86"/>
      <c r="AC1345" s="87"/>
    </row>
    <row x14ac:dyDescent="0.25" r="1346" customHeight="1" ht="17.45">
      <c r="A1346" s="235">
        <f>A1345</f>
        <v>25569.375</v>
      </c>
      <c r="B1346" s="186" t="s">
        <v>64</v>
      </c>
      <c r="C1346" s="180"/>
      <c r="D1346" s="180"/>
      <c r="E1346" s="180"/>
      <c r="F1346" s="180"/>
      <c r="G1346" s="180">
        <f>SUM(C1346:F1346)</f>
      </c>
      <c r="H1346" s="182">
        <v>5500</v>
      </c>
      <c r="I1346" s="125">
        <f>G1346*H1346</f>
      </c>
      <c r="J1346" s="125">
        <f>I1346*0.1</f>
      </c>
      <c r="K1346" s="125">
        <f>SUM(I1346:J1346)</f>
      </c>
      <c r="L1346" s="229"/>
      <c r="M1346" s="87"/>
      <c r="N1346" s="87"/>
      <c r="O1346" s="87"/>
      <c r="P1346" s="87"/>
      <c r="Q1346" s="87"/>
      <c r="R1346" s="87"/>
      <c r="S1346" s="87"/>
      <c r="T1346" s="87"/>
      <c r="U1346" s="175"/>
      <c r="V1346" s="87"/>
      <c r="W1346" s="87"/>
      <c r="X1346" s="87"/>
      <c r="Y1346" s="87"/>
      <c r="Z1346" s="87"/>
      <c r="AA1346" s="87"/>
      <c r="AB1346" s="86"/>
      <c r="AC1346" s="87"/>
    </row>
    <row x14ac:dyDescent="0.25" r="1347" customHeight="1" ht="17.45">
      <c r="A1347" s="235">
        <f>A1346</f>
        <v>25569.375</v>
      </c>
      <c r="B1347" s="179" t="s">
        <v>25</v>
      </c>
      <c r="C1347" s="180"/>
      <c r="D1347" s="180"/>
      <c r="E1347" s="180"/>
      <c r="F1347" s="180"/>
      <c r="G1347" s="180">
        <f>SUM(C1347:F1347)</f>
      </c>
      <c r="H1347" s="125">
        <v>6000</v>
      </c>
      <c r="I1347" s="125">
        <f>G1347*H1347</f>
      </c>
      <c r="J1347" s="125">
        <f>I1347*0.1</f>
      </c>
      <c r="K1347" s="125">
        <f>SUM(I1347:J1347)</f>
      </c>
      <c r="L1347" s="229"/>
      <c r="M1347" s="87"/>
      <c r="N1347" s="87"/>
      <c r="O1347" s="87"/>
      <c r="P1347" s="87"/>
      <c r="Q1347" s="87"/>
      <c r="R1347" s="87"/>
      <c r="S1347" s="87"/>
      <c r="T1347" s="87"/>
      <c r="U1347" s="175"/>
      <c r="V1347" s="87"/>
      <c r="W1347" s="87"/>
      <c r="X1347" s="87"/>
      <c r="Y1347" s="87"/>
      <c r="Z1347" s="87"/>
      <c r="AA1347" s="87"/>
      <c r="AB1347" s="86"/>
      <c r="AC1347" s="87"/>
    </row>
    <row x14ac:dyDescent="0.25" r="1348" customHeight="1" ht="17.45">
      <c r="A1348" s="235">
        <f>A1347</f>
        <v>25569.375</v>
      </c>
      <c r="B1348" s="186" t="s">
        <v>76</v>
      </c>
      <c r="C1348" s="188" t="s">
        <v>14</v>
      </c>
      <c r="D1348" s="180"/>
      <c r="E1348" s="180"/>
      <c r="F1348" s="180"/>
      <c r="G1348" s="180">
        <f>SUM(C1348:F1348)</f>
      </c>
      <c r="H1348" s="125">
        <v>6000</v>
      </c>
      <c r="I1348" s="125">
        <f>G1348*H1348</f>
      </c>
      <c r="J1348" s="125">
        <f>I1348*0.1</f>
      </c>
      <c r="K1348" s="125">
        <f>SUM(I1348:J1348)</f>
      </c>
      <c r="L1348" s="229"/>
      <c r="M1348" s="87"/>
      <c r="N1348" s="87"/>
      <c r="O1348" s="87"/>
      <c r="P1348" s="87"/>
      <c r="Q1348" s="87"/>
      <c r="R1348" s="87"/>
      <c r="S1348" s="87"/>
      <c r="T1348" s="87"/>
      <c r="U1348" s="175"/>
      <c r="V1348" s="87"/>
      <c r="W1348" s="87"/>
      <c r="X1348" s="87"/>
      <c r="Y1348" s="87"/>
      <c r="Z1348" s="87"/>
      <c r="AA1348" s="87"/>
      <c r="AB1348" s="86"/>
      <c r="AC1348" s="87"/>
    </row>
    <row x14ac:dyDescent="0.25" r="1349" customHeight="1" ht="17.45">
      <c r="A1349" s="235">
        <f>A1348</f>
        <v>25569.375</v>
      </c>
      <c r="B1349" s="186" t="s">
        <v>149</v>
      </c>
      <c r="C1349" s="180"/>
      <c r="D1349" s="181"/>
      <c r="E1349" s="180"/>
      <c r="F1349" s="180"/>
      <c r="G1349" s="180">
        <f>SUM(C1349:F1349)</f>
      </c>
      <c r="H1349" s="125">
        <v>6000</v>
      </c>
      <c r="I1349" s="125">
        <f>G1349*H1349</f>
      </c>
      <c r="J1349" s="125">
        <f>I1349*0.1</f>
      </c>
      <c r="K1349" s="125">
        <f>SUM(I1349:J1349)</f>
      </c>
      <c r="L1349" s="229"/>
      <c r="M1349" s="87"/>
      <c r="N1349" s="87"/>
      <c r="O1349" s="87"/>
      <c r="P1349" s="87"/>
      <c r="Q1349" s="87"/>
      <c r="R1349" s="87"/>
      <c r="S1349" s="87"/>
      <c r="T1349" s="87"/>
      <c r="U1349" s="175"/>
      <c r="V1349" s="87"/>
      <c r="W1349" s="87"/>
      <c r="X1349" s="87"/>
      <c r="Y1349" s="87"/>
      <c r="Z1349" s="87"/>
      <c r="AA1349" s="87"/>
      <c r="AB1349" s="86"/>
      <c r="AC1349" s="87"/>
    </row>
    <row x14ac:dyDescent="0.25" r="1350" customHeight="1" ht="17.45">
      <c r="A1350" s="235">
        <f>A1349</f>
        <v>25569.375</v>
      </c>
      <c r="B1350" s="186" t="s">
        <v>43</v>
      </c>
      <c r="C1350" s="180"/>
      <c r="D1350" s="180"/>
      <c r="E1350" s="180"/>
      <c r="F1350" s="180"/>
      <c r="G1350" s="180">
        <f>SUM(C1350:F1350)</f>
      </c>
      <c r="H1350" s="125">
        <v>6000</v>
      </c>
      <c r="I1350" s="125">
        <f>G1350*H1350</f>
      </c>
      <c r="J1350" s="125">
        <f>I1350*0.1</f>
      </c>
      <c r="K1350" s="125">
        <f>SUM(I1350:J1350)</f>
      </c>
      <c r="L1350" s="229"/>
      <c r="M1350" s="87"/>
      <c r="N1350" s="87"/>
      <c r="O1350" s="87"/>
      <c r="P1350" s="87"/>
      <c r="Q1350" s="87"/>
      <c r="R1350" s="87"/>
      <c r="S1350" s="87"/>
      <c r="T1350" s="87"/>
      <c r="U1350" s="175"/>
      <c r="V1350" s="87"/>
      <c r="W1350" s="87"/>
      <c r="X1350" s="87"/>
      <c r="Y1350" s="87"/>
      <c r="Z1350" s="87"/>
      <c r="AA1350" s="87"/>
      <c r="AB1350" s="86"/>
      <c r="AC1350" s="87"/>
    </row>
    <row x14ac:dyDescent="0.25" r="1351" customHeight="1" ht="17.45">
      <c r="A1351" s="235">
        <f>A1350</f>
        <v>25569.375</v>
      </c>
      <c r="B1351" s="186" t="s">
        <v>18</v>
      </c>
      <c r="C1351" s="180"/>
      <c r="D1351" s="180"/>
      <c r="E1351" s="180"/>
      <c r="F1351" s="180"/>
      <c r="G1351" s="180">
        <f>SUM(C1351:F1351)</f>
      </c>
      <c r="H1351" s="125">
        <v>6000</v>
      </c>
      <c r="I1351" s="125">
        <f>G1351*H1351</f>
      </c>
      <c r="J1351" s="125">
        <f>I1351*0.1</f>
      </c>
      <c r="K1351" s="125">
        <f>SUM(I1351:J1351)</f>
      </c>
      <c r="L1351" s="229"/>
      <c r="M1351" s="87"/>
      <c r="N1351" s="87"/>
      <c r="O1351" s="87"/>
      <c r="P1351" s="87"/>
      <c r="Q1351" s="87"/>
      <c r="R1351" s="87"/>
      <c r="S1351" s="87"/>
      <c r="T1351" s="87"/>
      <c r="U1351" s="175"/>
      <c r="V1351" s="87"/>
      <c r="W1351" s="87"/>
      <c r="X1351" s="87"/>
      <c r="Y1351" s="87"/>
      <c r="Z1351" s="87"/>
      <c r="AA1351" s="87"/>
      <c r="AB1351" s="86"/>
      <c r="AC1351" s="87"/>
    </row>
    <row x14ac:dyDescent="0.25" r="1352" customHeight="1" ht="17.45">
      <c r="A1352" s="235">
        <f>A1351</f>
        <v>25569.375</v>
      </c>
      <c r="B1352" s="186" t="s">
        <v>82</v>
      </c>
      <c r="C1352" s="188" t="s">
        <v>14</v>
      </c>
      <c r="D1352" s="180"/>
      <c r="E1352" s="180"/>
      <c r="F1352" s="180"/>
      <c r="G1352" s="180">
        <f>SUM(C1352:F1352)</f>
      </c>
      <c r="H1352" s="125">
        <v>5000</v>
      </c>
      <c r="I1352" s="125">
        <f>G1352*H1352</f>
      </c>
      <c r="J1352" s="125">
        <f>I1352*0.1</f>
      </c>
      <c r="K1352" s="125">
        <f>SUM(I1352:J1352)</f>
      </c>
      <c r="L1352" s="229"/>
      <c r="M1352" s="87"/>
      <c r="N1352" s="87"/>
      <c r="O1352" s="87"/>
      <c r="P1352" s="87"/>
      <c r="Q1352" s="87"/>
      <c r="R1352" s="87"/>
      <c r="S1352" s="87"/>
      <c r="T1352" s="87"/>
      <c r="U1352" s="175"/>
      <c r="V1352" s="87"/>
      <c r="W1352" s="87"/>
      <c r="X1352" s="87"/>
      <c r="Y1352" s="87"/>
      <c r="Z1352" s="87"/>
      <c r="AA1352" s="87"/>
      <c r="AB1352" s="86"/>
      <c r="AC1352" s="87"/>
    </row>
    <row x14ac:dyDescent="0.25" r="1353" customHeight="1" ht="17.45">
      <c r="A1353" s="235">
        <f>A1352</f>
        <v>25569.375</v>
      </c>
      <c r="B1353" s="186" t="s">
        <v>151</v>
      </c>
      <c r="C1353" s="180"/>
      <c r="D1353" s="180"/>
      <c r="E1353" s="180"/>
      <c r="F1353" s="180"/>
      <c r="G1353" s="180">
        <f>SUM(C1353:F1353)</f>
      </c>
      <c r="H1353" s="125">
        <v>5000</v>
      </c>
      <c r="I1353" s="125">
        <f>G1353*H1353</f>
      </c>
      <c r="J1353" s="125">
        <f>I1353*0.1</f>
      </c>
      <c r="K1353" s="125">
        <f>SUM(I1353:J1353)</f>
      </c>
      <c r="L1353" s="229"/>
      <c r="M1353" s="87"/>
      <c r="N1353" s="87"/>
      <c r="O1353" s="87"/>
      <c r="P1353" s="87"/>
      <c r="Q1353" s="87"/>
      <c r="R1353" s="87"/>
      <c r="S1353" s="87"/>
      <c r="T1353" s="87"/>
      <c r="U1353" s="175"/>
      <c r="V1353" s="87"/>
      <c r="W1353" s="87"/>
      <c r="X1353" s="87"/>
      <c r="Y1353" s="87"/>
      <c r="Z1353" s="87"/>
      <c r="AA1353" s="87"/>
      <c r="AB1353" s="86"/>
      <c r="AC1353" s="87"/>
    </row>
    <row x14ac:dyDescent="0.25" r="1354" customHeight="1" ht="17.45">
      <c r="A1354" s="235">
        <f>A1350</f>
        <v>25569.375</v>
      </c>
      <c r="B1354" s="186" t="s">
        <v>105</v>
      </c>
      <c r="C1354" s="180"/>
      <c r="D1354" s="180"/>
      <c r="E1354" s="180"/>
      <c r="F1354" s="180"/>
      <c r="G1354" s="180">
        <f>SUM(C1354:F1354)</f>
      </c>
      <c r="H1354" s="125">
        <v>6900</v>
      </c>
      <c r="I1354" s="125">
        <f>G1354*H1354</f>
      </c>
      <c r="J1354" s="125"/>
      <c r="K1354" s="125">
        <f>SUM(I1354:J1354)</f>
      </c>
      <c r="L1354" s="229"/>
      <c r="M1354" s="87"/>
      <c r="N1354" s="87"/>
      <c r="O1354" s="87"/>
      <c r="P1354" s="87"/>
      <c r="Q1354" s="87"/>
      <c r="R1354" s="87"/>
      <c r="S1354" s="87"/>
      <c r="T1354" s="87"/>
      <c r="U1354" s="175"/>
      <c r="V1354" s="87"/>
      <c r="W1354" s="87"/>
      <c r="X1354" s="87"/>
      <c r="Y1354" s="87"/>
      <c r="Z1354" s="87"/>
      <c r="AA1354" s="87"/>
      <c r="AB1354" s="86"/>
      <c r="AC1354" s="87"/>
    </row>
    <row x14ac:dyDescent="0.25" r="1355" customHeight="1" ht="17.45">
      <c r="A1355" s="235">
        <f>A1350</f>
        <v>25569.375</v>
      </c>
      <c r="B1355" s="186" t="s">
        <v>23</v>
      </c>
      <c r="C1355" s="180"/>
      <c r="D1355" s="180"/>
      <c r="E1355" s="180"/>
      <c r="F1355" s="180"/>
      <c r="G1355" s="180">
        <f>SUM(C1355:F1355)</f>
      </c>
      <c r="H1355" s="125">
        <v>6000</v>
      </c>
      <c r="I1355" s="125">
        <f>G1355*H1355</f>
      </c>
      <c r="J1355" s="125">
        <f>I1355*0.1</f>
      </c>
      <c r="K1355" s="125">
        <f>SUM(I1355:J1355)</f>
      </c>
      <c r="L1355" s="229"/>
      <c r="M1355" s="87"/>
      <c r="N1355" s="87"/>
      <c r="O1355" s="87"/>
      <c r="P1355" s="87"/>
      <c r="Q1355" s="87"/>
      <c r="R1355" s="87"/>
      <c r="S1355" s="87"/>
      <c r="T1355" s="87"/>
      <c r="U1355" s="175"/>
      <c r="V1355" s="87"/>
      <c r="W1355" s="87"/>
      <c r="X1355" s="87"/>
      <c r="Y1355" s="87"/>
      <c r="Z1355" s="87"/>
      <c r="AA1355" s="87"/>
      <c r="AB1355" s="86"/>
      <c r="AC1355" s="87"/>
    </row>
    <row x14ac:dyDescent="0.25" r="1356" customHeight="1" ht="17.45">
      <c r="A1356" s="235">
        <f>A1355</f>
        <v>25569.375</v>
      </c>
      <c r="B1356" s="186" t="s">
        <v>40</v>
      </c>
      <c r="C1356" s="180"/>
      <c r="D1356" s="180"/>
      <c r="E1356" s="180"/>
      <c r="F1356" s="180"/>
      <c r="G1356" s="180">
        <f>SUM(C1356:F1356)</f>
      </c>
      <c r="H1356" s="125">
        <v>6500</v>
      </c>
      <c r="I1356" s="125">
        <f>G1356*H1356</f>
      </c>
      <c r="J1356" s="125">
        <f>I1356*0.1</f>
      </c>
      <c r="K1356" s="125">
        <f>SUM(I1356:J1356)</f>
      </c>
      <c r="L1356" s="229"/>
      <c r="M1356" s="87"/>
      <c r="N1356" s="87"/>
      <c r="O1356" s="87"/>
      <c r="P1356" s="87"/>
      <c r="Q1356" s="87"/>
      <c r="R1356" s="87"/>
      <c r="S1356" s="87"/>
      <c r="T1356" s="87"/>
      <c r="U1356" s="175"/>
      <c r="V1356" s="87"/>
      <c r="W1356" s="87"/>
      <c r="X1356" s="87"/>
      <c r="Y1356" s="87"/>
      <c r="Z1356" s="87"/>
      <c r="AA1356" s="87"/>
      <c r="AB1356" s="86"/>
      <c r="AC1356" s="87"/>
    </row>
    <row x14ac:dyDescent="0.25" r="1357" customHeight="1" ht="17.45">
      <c r="A1357" s="235">
        <f>A1353</f>
        <v>25569.375</v>
      </c>
      <c r="B1357" s="186"/>
      <c r="C1357" s="180"/>
      <c r="D1357" s="180"/>
      <c r="E1357" s="180"/>
      <c r="F1357" s="180"/>
      <c r="G1357" s="180">
        <f>SUM(C1357:F1357)</f>
      </c>
      <c r="H1357" s="125"/>
      <c r="I1357" s="125">
        <f>G1357*H1357</f>
      </c>
      <c r="J1357" s="125">
        <f>I1357*0.1</f>
      </c>
      <c r="K1357" s="125">
        <f>SUM(I1357:J1357)</f>
      </c>
      <c r="L1357" s="229"/>
      <c r="M1357" s="87"/>
      <c r="N1357" s="87"/>
      <c r="O1357" s="87"/>
      <c r="P1357" s="87"/>
      <c r="Q1357" s="87"/>
      <c r="R1357" s="87"/>
      <c r="S1357" s="87"/>
      <c r="T1357" s="87"/>
      <c r="U1357" s="175"/>
      <c r="V1357" s="87"/>
      <c r="W1357" s="87"/>
      <c r="X1357" s="87"/>
      <c r="Y1357" s="87"/>
      <c r="Z1357" s="87"/>
      <c r="AA1357" s="87"/>
      <c r="AB1357" s="86"/>
      <c r="AC1357" s="87"/>
    </row>
    <row x14ac:dyDescent="0.25" r="1358" customHeight="1" ht="17.45">
      <c r="A1358" s="235">
        <f>A1353</f>
        <v>25569.375</v>
      </c>
      <c r="B1358" s="186"/>
      <c r="C1358" s="180"/>
      <c r="D1358" s="180"/>
      <c r="E1358" s="180"/>
      <c r="F1358" s="180"/>
      <c r="G1358" s="180">
        <f>SUM(C1358:F1358)</f>
      </c>
      <c r="H1358" s="125"/>
      <c r="I1358" s="125">
        <f>G1358*H1358</f>
      </c>
      <c r="J1358" s="125">
        <f>I1358*0.1</f>
      </c>
      <c r="K1358" s="125">
        <f>SUM(I1358:J1358)</f>
      </c>
      <c r="L1358" s="229"/>
      <c r="M1358" s="87"/>
      <c r="N1358" s="87"/>
      <c r="O1358" s="87"/>
      <c r="P1358" s="87"/>
      <c r="Q1358" s="87"/>
      <c r="R1358" s="87"/>
      <c r="S1358" s="87"/>
      <c r="T1358" s="87"/>
      <c r="U1358" s="175"/>
      <c r="V1358" s="87"/>
      <c r="W1358" s="87"/>
      <c r="X1358" s="87"/>
      <c r="Y1358" s="87"/>
      <c r="Z1358" s="87"/>
      <c r="AA1358" s="87"/>
      <c r="AB1358" s="86"/>
      <c r="AC1358" s="87"/>
    </row>
    <row x14ac:dyDescent="0.25" r="1359" customHeight="1" ht="17.45">
      <c r="A1359" s="235">
        <f>A1358</f>
        <v>25569.375</v>
      </c>
      <c r="B1359" s="179"/>
      <c r="C1359" s="180"/>
      <c r="D1359" s="180"/>
      <c r="E1359" s="180"/>
      <c r="F1359" s="180"/>
      <c r="G1359" s="180">
        <f>SUM(C1359:F1359)</f>
      </c>
      <c r="H1359" s="125"/>
      <c r="I1359" s="125">
        <f>G1359*H1359</f>
      </c>
      <c r="J1359" s="125">
        <v>0</v>
      </c>
      <c r="K1359" s="125">
        <f>SUM(I1359:J1359)</f>
      </c>
      <c r="L1359" s="229"/>
      <c r="M1359" s="87"/>
      <c r="N1359" s="87"/>
      <c r="O1359" s="87"/>
      <c r="P1359" s="87"/>
      <c r="Q1359" s="87"/>
      <c r="R1359" s="87"/>
      <c r="S1359" s="87"/>
      <c r="T1359" s="87"/>
      <c r="U1359" s="175"/>
      <c r="V1359" s="87"/>
      <c r="W1359" s="87"/>
      <c r="X1359" s="87"/>
      <c r="Y1359" s="87"/>
      <c r="Z1359" s="87"/>
      <c r="AA1359" s="87"/>
      <c r="AB1359" s="86"/>
      <c r="AC1359" s="87"/>
    </row>
    <row x14ac:dyDescent="0.25" r="1360" customHeight="1" ht="17.45">
      <c r="A1360" s="243">
        <f>A1359</f>
        <v>25569.375</v>
      </c>
      <c r="B1360" s="190" t="s">
        <v>155</v>
      </c>
      <c r="C1360" s="191">
        <f>SUM(C1314:C1359)</f>
      </c>
      <c r="D1360" s="191">
        <f>SUM(D1314:D1359)</f>
      </c>
      <c r="E1360" s="191">
        <f>SUM(E1314:E1359)</f>
      </c>
      <c r="F1360" s="191">
        <f>SUM(F1314:F1359)</f>
      </c>
      <c r="G1360" s="191">
        <f>SUM(G1314:G1359)</f>
      </c>
      <c r="H1360" s="191"/>
      <c r="I1360" s="191">
        <f>SUM(I1314:I1359)</f>
      </c>
      <c r="J1360" s="191">
        <f>SUM(J1314:J1359)</f>
      </c>
      <c r="K1360" s="191">
        <f>SUM(K1314:K1359)</f>
      </c>
      <c r="L1360" s="229"/>
      <c r="M1360" s="87"/>
      <c r="N1360" s="87"/>
      <c r="O1360" s="87"/>
      <c r="P1360" s="87"/>
      <c r="Q1360" s="87"/>
      <c r="R1360" s="87"/>
      <c r="S1360" s="87"/>
      <c r="T1360" s="87"/>
      <c r="U1360" s="175"/>
      <c r="V1360" s="87"/>
      <c r="W1360" s="87"/>
      <c r="X1360" s="87"/>
      <c r="Y1360" s="87"/>
      <c r="Z1360" s="87"/>
      <c r="AA1360" s="87"/>
      <c r="AB1360" s="86"/>
      <c r="AC1360" s="87"/>
    </row>
    <row x14ac:dyDescent="0.25" r="1361" customHeight="1" ht="17.45">
      <c r="A1361" s="235">
        <f>A1360</f>
        <v>25569.375</v>
      </c>
      <c r="B1361" s="186" t="s">
        <v>113</v>
      </c>
      <c r="C1361" s="180"/>
      <c r="D1361" s="180"/>
      <c r="E1361" s="180"/>
      <c r="F1361" s="180"/>
      <c r="G1361" s="180">
        <f>SUM(C1361:F1361)</f>
      </c>
      <c r="H1361" s="125">
        <v>6500</v>
      </c>
      <c r="I1361" s="125">
        <f>G1361*H1361</f>
      </c>
      <c r="J1361" s="185"/>
      <c r="K1361" s="125">
        <f>SUM(I1361:J1361)</f>
      </c>
      <c r="L1361" s="229"/>
      <c r="M1361" s="87"/>
      <c r="N1361" s="87"/>
      <c r="O1361" s="87"/>
      <c r="P1361" s="87"/>
      <c r="Q1361" s="87"/>
      <c r="R1361" s="87"/>
      <c r="S1361" s="87"/>
      <c r="T1361" s="87"/>
      <c r="U1361" s="175"/>
      <c r="V1361" s="87"/>
      <c r="W1361" s="87"/>
      <c r="X1361" s="87"/>
      <c r="Y1361" s="87"/>
      <c r="Z1361" s="87"/>
      <c r="AA1361" s="87"/>
      <c r="AB1361" s="86"/>
      <c r="AC1361" s="87"/>
    </row>
    <row x14ac:dyDescent="0.25" r="1362" customHeight="1" ht="17.45">
      <c r="A1362" s="235">
        <f>A1361</f>
        <v>25569.375</v>
      </c>
      <c r="B1362" s="186" t="s">
        <v>156</v>
      </c>
      <c r="C1362" s="180"/>
      <c r="D1362" s="180"/>
      <c r="E1362" s="180"/>
      <c r="F1362" s="180"/>
      <c r="G1362" s="180">
        <f>SUM(C1362:F1362)</f>
      </c>
      <c r="H1362" s="125">
        <v>6500</v>
      </c>
      <c r="I1362" s="125">
        <f>G1362*H1362</f>
      </c>
      <c r="J1362" s="185"/>
      <c r="K1362" s="125">
        <f>SUM(I1362:J1362)</f>
      </c>
      <c r="L1362" s="229"/>
      <c r="M1362" s="87"/>
      <c r="N1362" s="87"/>
      <c r="O1362" s="87"/>
      <c r="P1362" s="87"/>
      <c r="Q1362" s="87"/>
      <c r="R1362" s="87"/>
      <c r="S1362" s="87"/>
      <c r="T1362" s="87"/>
      <c r="U1362" s="175"/>
      <c r="V1362" s="87"/>
      <c r="W1362" s="87"/>
      <c r="X1362" s="87"/>
      <c r="Y1362" s="87"/>
      <c r="Z1362" s="87"/>
      <c r="AA1362" s="87"/>
      <c r="AB1362" s="86"/>
      <c r="AC1362" s="87"/>
    </row>
    <row x14ac:dyDescent="0.25" r="1363" customHeight="1" ht="17.45">
      <c r="A1363" s="235">
        <f>A1362</f>
        <v>25569.375</v>
      </c>
      <c r="B1363" s="186" t="s">
        <v>112</v>
      </c>
      <c r="C1363" s="180"/>
      <c r="D1363" s="180"/>
      <c r="E1363" s="180"/>
      <c r="F1363" s="180"/>
      <c r="G1363" s="180">
        <f>SUM(C1363:F1363)</f>
      </c>
      <c r="H1363" s="125">
        <v>6900</v>
      </c>
      <c r="I1363" s="125">
        <f>G1363*H1363</f>
      </c>
      <c r="J1363" s="185"/>
      <c r="K1363" s="125">
        <f>SUM(I1363:J1363)</f>
      </c>
      <c r="L1363" s="229"/>
      <c r="M1363" s="87"/>
      <c r="N1363" s="87"/>
      <c r="O1363" s="87"/>
      <c r="P1363" s="87"/>
      <c r="Q1363" s="87"/>
      <c r="R1363" s="87"/>
      <c r="S1363" s="87"/>
      <c r="T1363" s="87"/>
      <c r="U1363" s="175"/>
      <c r="V1363" s="87"/>
      <c r="W1363" s="87"/>
      <c r="X1363" s="87"/>
      <c r="Y1363" s="87"/>
      <c r="Z1363" s="87"/>
      <c r="AA1363" s="87"/>
      <c r="AB1363" s="86"/>
      <c r="AC1363" s="87"/>
    </row>
    <row x14ac:dyDescent="0.25" r="1364" customHeight="1" ht="17.45">
      <c r="A1364" s="235">
        <f>A1363</f>
        <v>25569.375</v>
      </c>
      <c r="B1364" s="179"/>
      <c r="C1364" s="180"/>
      <c r="D1364" s="180"/>
      <c r="E1364" s="180"/>
      <c r="F1364" s="180"/>
      <c r="G1364" s="180">
        <f>SUM(C1364:F1364)</f>
      </c>
      <c r="H1364" s="125"/>
      <c r="I1364" s="125">
        <f>G1364*H1364</f>
      </c>
      <c r="J1364" s="185"/>
      <c r="K1364" s="125">
        <f>SUM(I1364:J1364)</f>
      </c>
      <c r="L1364" s="229"/>
      <c r="M1364" s="87"/>
      <c r="N1364" s="87"/>
      <c r="O1364" s="87"/>
      <c r="P1364" s="87"/>
      <c r="Q1364" s="87"/>
      <c r="R1364" s="87"/>
      <c r="S1364" s="87"/>
      <c r="T1364" s="87"/>
      <c r="U1364" s="175"/>
      <c r="V1364" s="87"/>
      <c r="W1364" s="87"/>
      <c r="X1364" s="87"/>
      <c r="Y1364" s="87"/>
      <c r="Z1364" s="87"/>
      <c r="AA1364" s="87"/>
      <c r="AB1364" s="86"/>
      <c r="AC1364" s="87"/>
    </row>
    <row x14ac:dyDescent="0.25" r="1365" customHeight="1" ht="17.45">
      <c r="A1365" s="235">
        <f>A1364</f>
        <v>25569.375</v>
      </c>
      <c r="B1365" s="179"/>
      <c r="C1365" s="180"/>
      <c r="D1365" s="180"/>
      <c r="E1365" s="180"/>
      <c r="F1365" s="180"/>
      <c r="G1365" s="180">
        <f>SUM(C1365:F1365)</f>
      </c>
      <c r="H1365" s="125"/>
      <c r="I1365" s="125">
        <f>G1365*H1365</f>
      </c>
      <c r="J1365" s="185"/>
      <c r="K1365" s="125">
        <f>SUM(I1365:J1365)</f>
      </c>
      <c r="L1365" s="229"/>
      <c r="M1365" s="87"/>
      <c r="N1365" s="87"/>
      <c r="O1365" s="87"/>
      <c r="P1365" s="87"/>
      <c r="Q1365" s="87"/>
      <c r="R1365" s="87"/>
      <c r="S1365" s="87"/>
      <c r="T1365" s="87"/>
      <c r="U1365" s="175"/>
      <c r="V1365" s="87"/>
      <c r="W1365" s="87"/>
      <c r="X1365" s="87"/>
      <c r="Y1365" s="87"/>
      <c r="Z1365" s="87"/>
      <c r="AA1365" s="87"/>
      <c r="AB1365" s="86"/>
      <c r="AC1365" s="87"/>
    </row>
    <row x14ac:dyDescent="0.25" r="1366" customHeight="1" ht="17.45">
      <c r="A1366" s="235">
        <f>A1365</f>
        <v>25569.375</v>
      </c>
      <c r="B1366" s="179"/>
      <c r="C1366" s="180"/>
      <c r="D1366" s="180"/>
      <c r="E1366" s="180"/>
      <c r="F1366" s="180"/>
      <c r="G1366" s="180">
        <f>SUM(C1366:F1366)</f>
      </c>
      <c r="H1366" s="125"/>
      <c r="I1366" s="125">
        <f>G1366*H1366</f>
      </c>
      <c r="J1366" s="185"/>
      <c r="K1366" s="125">
        <f>SUM(I1366:J1366)</f>
      </c>
      <c r="L1366" s="229"/>
      <c r="M1366" s="87"/>
      <c r="N1366" s="87"/>
      <c r="O1366" s="87"/>
      <c r="P1366" s="87"/>
      <c r="Q1366" s="87"/>
      <c r="R1366" s="87"/>
      <c r="S1366" s="87"/>
      <c r="T1366" s="87"/>
      <c r="U1366" s="175"/>
      <c r="V1366" s="87"/>
      <c r="W1366" s="87"/>
      <c r="X1366" s="87"/>
      <c r="Y1366" s="87"/>
      <c r="Z1366" s="87"/>
      <c r="AA1366" s="87"/>
      <c r="AB1366" s="86"/>
      <c r="AC1366" s="87"/>
    </row>
    <row x14ac:dyDescent="0.25" r="1367" customHeight="1" ht="17.45">
      <c r="A1367" s="235">
        <f>A1366</f>
        <v>25569.375</v>
      </c>
      <c r="B1367" s="179"/>
      <c r="C1367" s="180"/>
      <c r="D1367" s="180"/>
      <c r="E1367" s="180"/>
      <c r="F1367" s="180"/>
      <c r="G1367" s="180">
        <f>SUM(C1367:F1367)</f>
      </c>
      <c r="H1367" s="125"/>
      <c r="I1367" s="125">
        <f>G1367*H1367</f>
      </c>
      <c r="J1367" s="185"/>
      <c r="K1367" s="125">
        <f>SUM(I1367:J1367)</f>
      </c>
      <c r="L1367" s="229"/>
      <c r="M1367" s="87"/>
      <c r="N1367" s="87"/>
      <c r="O1367" s="87"/>
      <c r="P1367" s="87"/>
      <c r="Q1367" s="87"/>
      <c r="R1367" s="87"/>
      <c r="S1367" s="87"/>
      <c r="T1367" s="87"/>
      <c r="U1367" s="175"/>
      <c r="V1367" s="87"/>
      <c r="W1367" s="87"/>
      <c r="X1367" s="87"/>
      <c r="Y1367" s="87"/>
      <c r="Z1367" s="87"/>
      <c r="AA1367" s="87"/>
      <c r="AB1367" s="86"/>
      <c r="AC1367" s="87"/>
    </row>
    <row x14ac:dyDescent="0.25" r="1368" customHeight="1" ht="17.45">
      <c r="A1368" s="235">
        <f>A1367</f>
        <v>25569.375</v>
      </c>
      <c r="B1368" s="179"/>
      <c r="C1368" s="180"/>
      <c r="D1368" s="180"/>
      <c r="E1368" s="180"/>
      <c r="F1368" s="180"/>
      <c r="G1368" s="180">
        <f>SUM(C1368:F1368)</f>
      </c>
      <c r="H1368" s="125"/>
      <c r="I1368" s="125">
        <f>G1368*H1368</f>
      </c>
      <c r="J1368" s="185"/>
      <c r="K1368" s="125">
        <f>SUM(I1368:J1368)</f>
      </c>
      <c r="L1368" s="229"/>
      <c r="M1368" s="87"/>
      <c r="N1368" s="87"/>
      <c r="O1368" s="87"/>
      <c r="P1368" s="87"/>
      <c r="Q1368" s="87"/>
      <c r="R1368" s="87"/>
      <c r="S1368" s="87"/>
      <c r="T1368" s="87"/>
      <c r="U1368" s="175"/>
      <c r="V1368" s="87"/>
      <c r="W1368" s="87"/>
      <c r="X1368" s="87"/>
      <c r="Y1368" s="87"/>
      <c r="Z1368" s="87"/>
      <c r="AA1368" s="87"/>
      <c r="AB1368" s="86"/>
      <c r="AC1368" s="87"/>
    </row>
    <row x14ac:dyDescent="0.25" r="1369" customHeight="1" ht="17.45">
      <c r="A1369" s="243">
        <f>A1368</f>
        <v>25569.375</v>
      </c>
      <c r="B1369" s="190" t="s">
        <v>157</v>
      </c>
      <c r="C1369" s="191">
        <f>SUM(C1361:C1368)</f>
      </c>
      <c r="D1369" s="191">
        <f>SUM(D1361:D1368)</f>
      </c>
      <c r="E1369" s="191">
        <f>SUM(E1361:E1368)</f>
      </c>
      <c r="F1369" s="191">
        <f>SUM(F1361:F1368)</f>
      </c>
      <c r="G1369" s="191">
        <f>SUM(G1361:G1368)</f>
      </c>
      <c r="H1369" s="201"/>
      <c r="I1369" s="201">
        <f>SUM(I1361:I1368)</f>
      </c>
      <c r="J1369" s="201"/>
      <c r="K1369" s="202">
        <f>SUM(K1361:K1368)</f>
      </c>
      <c r="L1369" s="229"/>
      <c r="M1369" s="87"/>
      <c r="N1369" s="87"/>
      <c r="O1369" s="87"/>
      <c r="P1369" s="87"/>
      <c r="Q1369" s="87"/>
      <c r="R1369" s="87"/>
      <c r="S1369" s="87"/>
      <c r="T1369" s="87"/>
      <c r="U1369" s="175"/>
      <c r="V1369" s="87"/>
      <c r="W1369" s="87"/>
      <c r="X1369" s="87"/>
      <c r="Y1369" s="87"/>
      <c r="Z1369" s="87"/>
      <c r="AA1369" s="87"/>
      <c r="AB1369" s="86"/>
      <c r="AC1369" s="87"/>
    </row>
    <row x14ac:dyDescent="0.25" r="1370" customHeight="1" ht="17.25" hidden="1">
      <c r="A1370" s="226" t="s">
        <v>128</v>
      </c>
      <c r="B1370" s="173" t="s">
        <v>2</v>
      </c>
      <c r="C1370" s="174" t="s">
        <v>129</v>
      </c>
      <c r="D1370" s="174" t="s">
        <v>130</v>
      </c>
      <c r="E1370" s="174" t="s">
        <v>131</v>
      </c>
      <c r="F1370" s="174" t="s">
        <v>132</v>
      </c>
      <c r="G1370" s="174" t="s">
        <v>133</v>
      </c>
      <c r="H1370" s="174" t="s">
        <v>7</v>
      </c>
      <c r="I1370" s="174" t="s">
        <v>134</v>
      </c>
      <c r="J1370" s="174" t="s">
        <v>90</v>
      </c>
      <c r="K1370" s="174" t="s">
        <v>135</v>
      </c>
      <c r="L1370" s="229"/>
      <c r="M1370" s="87"/>
      <c r="N1370" s="87"/>
      <c r="O1370" s="87"/>
      <c r="P1370" s="87"/>
      <c r="Q1370" s="87"/>
      <c r="R1370" s="87"/>
      <c r="S1370" s="87"/>
      <c r="T1370" s="87"/>
      <c r="U1370" s="175"/>
      <c r="V1370" s="87"/>
      <c r="W1370" s="87"/>
      <c r="X1370" s="87"/>
      <c r="Y1370" s="87"/>
      <c r="Z1370" s="87"/>
      <c r="AA1370" s="87"/>
      <c r="AB1370" s="86"/>
      <c r="AC1370" s="87"/>
    </row>
    <row x14ac:dyDescent="0.25" r="1371" customHeight="1" ht="17.45">
      <c r="A1371" s="235">
        <f>A1369+1</f>
        <v>25569.375</v>
      </c>
      <c r="B1371" s="179" t="s">
        <v>46</v>
      </c>
      <c r="C1371" s="183" t="s">
        <v>14</v>
      </c>
      <c r="D1371" s="180">
        <v>14</v>
      </c>
      <c r="E1371" s="180">
        <v>6</v>
      </c>
      <c r="F1371" s="180"/>
      <c r="G1371" s="180">
        <f>SUM(C1371:F1371)</f>
      </c>
      <c r="H1371" s="237">
        <v>5500</v>
      </c>
      <c r="I1371" s="125">
        <f>G1371*H1371</f>
      </c>
      <c r="J1371" s="125">
        <f>I1371*0.1</f>
      </c>
      <c r="K1371" s="125">
        <f>SUM(I1371:J1371)</f>
      </c>
      <c r="L1371" s="229"/>
      <c r="M1371" s="87"/>
      <c r="N1371" s="87"/>
      <c r="O1371" s="87"/>
      <c r="P1371" s="87"/>
      <c r="Q1371" s="87"/>
      <c r="R1371" s="87"/>
      <c r="S1371" s="87"/>
      <c r="T1371" s="87"/>
      <c r="U1371" s="175"/>
      <c r="V1371" s="87"/>
      <c r="W1371" s="87"/>
      <c r="X1371" s="87"/>
      <c r="Y1371" s="87"/>
      <c r="Z1371" s="87"/>
      <c r="AA1371" s="87"/>
      <c r="AB1371" s="86"/>
      <c r="AC1371" s="87"/>
    </row>
    <row x14ac:dyDescent="0.25" r="1372" customHeight="1" ht="17.45">
      <c r="A1372" s="235">
        <f>A1371</f>
        <v>25569.375</v>
      </c>
      <c r="B1372" s="179" t="s">
        <v>137</v>
      </c>
      <c r="C1372" s="180"/>
      <c r="D1372" s="180">
        <f>142-45</f>
      </c>
      <c r="E1372" s="180">
        <v>27</v>
      </c>
      <c r="F1372" s="180">
        <v>16</v>
      </c>
      <c r="G1372" s="180">
        <f>SUM(C1372:F1372)</f>
      </c>
      <c r="H1372" s="237">
        <v>4500</v>
      </c>
      <c r="I1372" s="125">
        <f>G1372*H1372</f>
      </c>
      <c r="J1372" s="125">
        <f>I1372*0.1</f>
      </c>
      <c r="K1372" s="125">
        <f>SUM(I1372:J1372)</f>
      </c>
      <c r="L1372" s="229"/>
      <c r="M1372" s="87"/>
      <c r="N1372" s="87"/>
      <c r="O1372" s="87"/>
      <c r="P1372" s="87"/>
      <c r="Q1372" s="87"/>
      <c r="R1372" s="87"/>
      <c r="S1372" s="87"/>
      <c r="T1372" s="87"/>
      <c r="U1372" s="175"/>
      <c r="V1372" s="87"/>
      <c r="W1372" s="87"/>
      <c r="X1372" s="87"/>
      <c r="Y1372" s="87"/>
      <c r="Z1372" s="87"/>
      <c r="AA1372" s="87"/>
      <c r="AB1372" s="86"/>
      <c r="AC1372" s="87"/>
    </row>
    <row x14ac:dyDescent="0.25" r="1373" customHeight="1" ht="17.45">
      <c r="A1373" s="235">
        <f>A1372</f>
        <v>25569.375</v>
      </c>
      <c r="B1373" s="179" t="s">
        <v>178</v>
      </c>
      <c r="C1373" s="180"/>
      <c r="D1373" s="180">
        <v>45</v>
      </c>
      <c r="E1373" s="180"/>
      <c r="F1373" s="180"/>
      <c r="G1373" s="180">
        <f>SUBTOTAL(9,C1373:F1373)</f>
      </c>
      <c r="H1373" s="182">
        <v>5000</v>
      </c>
      <c r="I1373" s="125">
        <f>G1373*H1373</f>
      </c>
      <c r="J1373" s="125">
        <f>I1373*0.1</f>
      </c>
      <c r="K1373" s="125">
        <f>SUM(I1373:J1373)</f>
      </c>
      <c r="L1373" s="229"/>
      <c r="M1373" s="87"/>
      <c r="N1373" s="87"/>
      <c r="O1373" s="87"/>
      <c r="P1373" s="87"/>
      <c r="Q1373" s="87"/>
      <c r="R1373" s="87"/>
      <c r="S1373" s="87"/>
      <c r="T1373" s="87"/>
      <c r="U1373" s="175"/>
      <c r="V1373" s="87"/>
      <c r="W1373" s="87"/>
      <c r="X1373" s="87"/>
      <c r="Y1373" s="87"/>
      <c r="Z1373" s="87"/>
      <c r="AA1373" s="87"/>
      <c r="AB1373" s="86"/>
      <c r="AC1373" s="87"/>
    </row>
    <row x14ac:dyDescent="0.25" r="1374" customHeight="1" ht="17.45">
      <c r="A1374" s="235">
        <f>A1373</f>
        <v>25569.375</v>
      </c>
      <c r="B1374" s="179" t="s">
        <v>13</v>
      </c>
      <c r="C1374" s="180"/>
      <c r="D1374" s="180">
        <v>12</v>
      </c>
      <c r="E1374" s="180">
        <v>4</v>
      </c>
      <c r="F1374" s="180"/>
      <c r="G1374" s="180">
        <f>SUM(C1374:F1374)</f>
      </c>
      <c r="H1374" s="125">
        <v>6000</v>
      </c>
      <c r="I1374" s="125">
        <f>G1374*H1374</f>
      </c>
      <c r="J1374" s="125">
        <f>I1374*0.1</f>
      </c>
      <c r="K1374" s="125">
        <f>SUM(I1374:J1374)</f>
      </c>
      <c r="L1374" s="229"/>
      <c r="M1374" s="87"/>
      <c r="N1374" s="87"/>
      <c r="O1374" s="87"/>
      <c r="P1374" s="87"/>
      <c r="Q1374" s="87"/>
      <c r="R1374" s="87"/>
      <c r="S1374" s="87"/>
      <c r="T1374" s="87"/>
      <c r="U1374" s="175"/>
      <c r="V1374" s="87"/>
      <c r="W1374" s="87"/>
      <c r="X1374" s="87"/>
      <c r="Y1374" s="87"/>
      <c r="Z1374" s="87"/>
      <c r="AA1374" s="87"/>
      <c r="AB1374" s="86"/>
      <c r="AC1374" s="87"/>
    </row>
    <row x14ac:dyDescent="0.25" r="1375" customHeight="1" ht="17.45">
      <c r="A1375" s="235">
        <f>A1374</f>
        <v>25569.375</v>
      </c>
      <c r="B1375" s="179" t="s">
        <v>58</v>
      </c>
      <c r="C1375" s="183" t="s">
        <v>14</v>
      </c>
      <c r="D1375" s="180">
        <v>15</v>
      </c>
      <c r="E1375" s="180">
        <v>8</v>
      </c>
      <c r="F1375" s="180"/>
      <c r="G1375" s="180">
        <f>SUM(C1375:F1375)</f>
      </c>
      <c r="H1375" s="182">
        <v>5500</v>
      </c>
      <c r="I1375" s="125">
        <f>G1375*H1375</f>
      </c>
      <c r="J1375" s="125">
        <f>I1375*0.1</f>
      </c>
      <c r="K1375" s="125">
        <f>SUM(I1375:J1375)</f>
      </c>
      <c r="L1375" s="229"/>
      <c r="M1375" s="87"/>
      <c r="N1375" s="87"/>
      <c r="O1375" s="87"/>
      <c r="P1375" s="87"/>
      <c r="Q1375" s="87"/>
      <c r="R1375" s="87"/>
      <c r="S1375" s="87"/>
      <c r="T1375" s="87"/>
      <c r="U1375" s="175"/>
      <c r="V1375" s="87"/>
      <c r="W1375" s="87"/>
      <c r="X1375" s="87"/>
      <c r="Y1375" s="87"/>
      <c r="Z1375" s="87"/>
      <c r="AA1375" s="87"/>
      <c r="AB1375" s="86"/>
      <c r="AC1375" s="87"/>
    </row>
    <row x14ac:dyDescent="0.25" r="1376" customHeight="1" ht="17.45">
      <c r="A1376" s="235">
        <f>A1375</f>
        <v>25569.375</v>
      </c>
      <c r="B1376" s="179" t="s">
        <v>147</v>
      </c>
      <c r="C1376" s="183">
        <v>0</v>
      </c>
      <c r="D1376" s="180">
        <v>40</v>
      </c>
      <c r="E1376" s="180">
        <v>25</v>
      </c>
      <c r="F1376" s="180">
        <v>16</v>
      </c>
      <c r="G1376" s="180">
        <f>SUM(C1376:F1376)</f>
      </c>
      <c r="H1376" s="125">
        <v>5000</v>
      </c>
      <c r="I1376" s="125">
        <f>G1376*H1376</f>
      </c>
      <c r="J1376" s="125">
        <f>I1376*0.1</f>
      </c>
      <c r="K1376" s="125">
        <f>SUM(I1376:J1376)</f>
      </c>
      <c r="L1376" s="229"/>
      <c r="M1376" s="87"/>
      <c r="N1376" s="87"/>
      <c r="O1376" s="87"/>
      <c r="P1376" s="87"/>
      <c r="Q1376" s="87"/>
      <c r="R1376" s="87"/>
      <c r="S1376" s="87"/>
      <c r="T1376" s="87"/>
      <c r="U1376" s="175"/>
      <c r="V1376" s="87"/>
      <c r="W1376" s="87"/>
      <c r="X1376" s="87"/>
      <c r="Y1376" s="87"/>
      <c r="Z1376" s="87"/>
      <c r="AA1376" s="87"/>
      <c r="AB1376" s="86"/>
      <c r="AC1376" s="87"/>
    </row>
    <row x14ac:dyDescent="0.25" r="1377" customHeight="1" ht="17.45">
      <c r="A1377" s="235">
        <f>A1376</f>
        <v>25569.375</v>
      </c>
      <c r="B1377" s="179" t="s">
        <v>27</v>
      </c>
      <c r="C1377" s="180"/>
      <c r="D1377" s="180">
        <v>10</v>
      </c>
      <c r="E1377" s="180">
        <v>10</v>
      </c>
      <c r="F1377" s="180"/>
      <c r="G1377" s="180">
        <f>SUM(C1377:F1377)</f>
      </c>
      <c r="H1377" s="125">
        <v>5500</v>
      </c>
      <c r="I1377" s="125">
        <f>G1377*H1377</f>
      </c>
      <c r="J1377" s="125">
        <f>I1377*0.1</f>
      </c>
      <c r="K1377" s="125">
        <f>SUM(I1377:J1377)</f>
      </c>
      <c r="L1377" s="229"/>
      <c r="M1377" s="87"/>
      <c r="N1377" s="87"/>
      <c r="O1377" s="87"/>
      <c r="P1377" s="87"/>
      <c r="Q1377" s="87"/>
      <c r="R1377" s="87"/>
      <c r="S1377" s="87"/>
      <c r="T1377" s="87"/>
      <c r="U1377" s="175"/>
      <c r="V1377" s="87"/>
      <c r="W1377" s="87"/>
      <c r="X1377" s="87"/>
      <c r="Y1377" s="87"/>
      <c r="Z1377" s="87"/>
      <c r="AA1377" s="87"/>
      <c r="AB1377" s="86"/>
      <c r="AC1377" s="87"/>
    </row>
    <row x14ac:dyDescent="0.25" r="1378" customHeight="1" ht="17.45">
      <c r="A1378" s="235">
        <f>A1377</f>
        <v>25569.375</v>
      </c>
      <c r="B1378" s="179" t="s">
        <v>20</v>
      </c>
      <c r="C1378" s="180"/>
      <c r="D1378" s="180">
        <v>61</v>
      </c>
      <c r="E1378" s="180">
        <v>3</v>
      </c>
      <c r="F1378" s="180"/>
      <c r="G1378" s="180">
        <f>SUM(C1378:F1378)</f>
      </c>
      <c r="H1378" s="237">
        <v>5500</v>
      </c>
      <c r="I1378" s="125">
        <f>G1378*H1378</f>
      </c>
      <c r="J1378" s="125">
        <f>I1378*0.1</f>
      </c>
      <c r="K1378" s="125">
        <f>SUM(I1378:J1378)</f>
      </c>
      <c r="L1378" s="229"/>
      <c r="M1378" s="87"/>
      <c r="N1378" s="87"/>
      <c r="O1378" s="87"/>
      <c r="P1378" s="87"/>
      <c r="Q1378" s="87"/>
      <c r="R1378" s="87"/>
      <c r="S1378" s="87"/>
      <c r="T1378" s="87"/>
      <c r="U1378" s="175"/>
      <c r="V1378" s="87"/>
      <c r="W1378" s="87"/>
      <c r="X1378" s="87"/>
      <c r="Y1378" s="87"/>
      <c r="Z1378" s="87"/>
      <c r="AA1378" s="87"/>
      <c r="AB1378" s="86"/>
      <c r="AC1378" s="87"/>
    </row>
    <row x14ac:dyDescent="0.25" r="1379" customHeight="1" ht="17.45">
      <c r="A1379" s="235">
        <f>A1378</f>
        <v>25569.375</v>
      </c>
      <c r="B1379" s="179" t="s">
        <v>31</v>
      </c>
      <c r="C1379" s="180"/>
      <c r="D1379" s="180">
        <v>25</v>
      </c>
      <c r="E1379" s="180"/>
      <c r="F1379" s="180"/>
      <c r="G1379" s="180">
        <f>SUM(C1379:F1379)</f>
      </c>
      <c r="H1379" s="125">
        <v>6000</v>
      </c>
      <c r="I1379" s="125">
        <f>G1379*H1379</f>
      </c>
      <c r="J1379" s="125">
        <f>I1379*0.1</f>
      </c>
      <c r="K1379" s="125">
        <f>SUM(I1379:J1379)</f>
      </c>
      <c r="L1379" s="229"/>
      <c r="M1379" s="87"/>
      <c r="N1379" s="87"/>
      <c r="O1379" s="87"/>
      <c r="P1379" s="87"/>
      <c r="Q1379" s="87"/>
      <c r="R1379" s="87"/>
      <c r="S1379" s="87"/>
      <c r="T1379" s="87"/>
      <c r="U1379" s="175"/>
      <c r="V1379" s="87"/>
      <c r="W1379" s="87"/>
      <c r="X1379" s="87"/>
      <c r="Y1379" s="87"/>
      <c r="Z1379" s="87"/>
      <c r="AA1379" s="87"/>
      <c r="AB1379" s="86"/>
      <c r="AC1379" s="87"/>
    </row>
    <row x14ac:dyDescent="0.25" r="1380" customHeight="1" ht="17.45">
      <c r="A1380" s="235">
        <f>A1379</f>
        <v>25569.375</v>
      </c>
      <c r="B1380" s="179" t="s">
        <v>71</v>
      </c>
      <c r="C1380" s="180"/>
      <c r="D1380" s="180">
        <v>25</v>
      </c>
      <c r="E1380" s="180"/>
      <c r="F1380" s="180"/>
      <c r="G1380" s="180">
        <f>SUM(C1380:F1380)</f>
      </c>
      <c r="H1380" s="125">
        <v>6000</v>
      </c>
      <c r="I1380" s="125">
        <f>G1380*H1380</f>
      </c>
      <c r="J1380" s="125">
        <f>I1380*0.1</f>
      </c>
      <c r="K1380" s="125">
        <f>SUM(I1380:J1380)</f>
      </c>
      <c r="L1380" s="229"/>
      <c r="M1380" s="87"/>
      <c r="N1380" s="87"/>
      <c r="O1380" s="87"/>
      <c r="P1380" s="87"/>
      <c r="Q1380" s="87"/>
      <c r="R1380" s="87"/>
      <c r="S1380" s="87"/>
      <c r="T1380" s="87"/>
      <c r="U1380" s="175"/>
      <c r="V1380" s="87"/>
      <c r="W1380" s="87"/>
      <c r="X1380" s="87"/>
      <c r="Y1380" s="87"/>
      <c r="Z1380" s="87"/>
      <c r="AA1380" s="87"/>
      <c r="AB1380" s="86"/>
      <c r="AC1380" s="87"/>
    </row>
    <row x14ac:dyDescent="0.25" r="1381" customHeight="1" ht="17.45">
      <c r="A1381" s="235">
        <f>A1380</f>
        <v>25569.375</v>
      </c>
      <c r="B1381" s="184" t="s">
        <v>49</v>
      </c>
      <c r="C1381" s="180"/>
      <c r="D1381" s="180">
        <v>13</v>
      </c>
      <c r="E1381" s="180">
        <v>10</v>
      </c>
      <c r="F1381" s="180">
        <v>6</v>
      </c>
      <c r="G1381" s="180">
        <f>SUM(C1381:F1381)</f>
      </c>
      <c r="H1381" s="182">
        <v>6000</v>
      </c>
      <c r="I1381" s="125">
        <f>G1381*H1381</f>
      </c>
      <c r="J1381" s="125">
        <f>I1381*0.1</f>
      </c>
      <c r="K1381" s="125">
        <f>SUM(I1381:J1381)</f>
      </c>
      <c r="L1381" s="229"/>
      <c r="M1381" s="87"/>
      <c r="N1381" s="87"/>
      <c r="O1381" s="87"/>
      <c r="P1381" s="87"/>
      <c r="Q1381" s="87"/>
      <c r="R1381" s="87"/>
      <c r="S1381" s="87"/>
      <c r="T1381" s="87"/>
      <c r="U1381" s="175"/>
      <c r="V1381" s="87"/>
      <c r="W1381" s="87"/>
      <c r="X1381" s="87"/>
      <c r="Y1381" s="87"/>
      <c r="Z1381" s="87"/>
      <c r="AA1381" s="87"/>
      <c r="AB1381" s="86"/>
      <c r="AC1381" s="87"/>
    </row>
    <row x14ac:dyDescent="0.25" r="1382" customHeight="1" ht="17.45">
      <c r="A1382" s="235">
        <f>A1381</f>
        <v>25569.375</v>
      </c>
      <c r="B1382" s="179" t="s">
        <v>9</v>
      </c>
      <c r="C1382" s="180"/>
      <c r="D1382" s="180">
        <v>39</v>
      </c>
      <c r="E1382" s="180"/>
      <c r="F1382" s="180"/>
      <c r="G1382" s="180">
        <f>SUM(C1382:F1382)</f>
      </c>
      <c r="H1382" s="125">
        <v>6000</v>
      </c>
      <c r="I1382" s="125">
        <f>G1382*H1382</f>
      </c>
      <c r="J1382" s="125">
        <f>I1382*0.1</f>
      </c>
      <c r="K1382" s="125">
        <f>SUM(I1382:J1382)</f>
      </c>
      <c r="L1382" s="229"/>
      <c r="M1382" s="87"/>
      <c r="N1382" s="87"/>
      <c r="O1382" s="87"/>
      <c r="P1382" s="87"/>
      <c r="Q1382" s="87"/>
      <c r="R1382" s="87"/>
      <c r="S1382" s="87"/>
      <c r="T1382" s="87"/>
      <c r="U1382" s="175"/>
      <c r="V1382" s="87"/>
      <c r="W1382" s="87"/>
      <c r="X1382" s="87"/>
      <c r="Y1382" s="87"/>
      <c r="Z1382" s="87"/>
      <c r="AA1382" s="87"/>
      <c r="AB1382" s="86"/>
      <c r="AC1382" s="87"/>
    </row>
    <row x14ac:dyDescent="0.25" r="1383" customHeight="1" ht="17.45">
      <c r="A1383" s="235">
        <f>A1382</f>
        <v>25569.375</v>
      </c>
      <c r="B1383" s="179" t="s">
        <v>78</v>
      </c>
      <c r="C1383" s="180"/>
      <c r="D1383" s="180">
        <v>20</v>
      </c>
      <c r="E1383" s="180"/>
      <c r="F1383" s="180"/>
      <c r="G1383" s="180">
        <f>SUM(C1383:F1383)</f>
      </c>
      <c r="H1383" s="125">
        <v>6500</v>
      </c>
      <c r="I1383" s="125">
        <f>G1383*H1383</f>
      </c>
      <c r="J1383" s="125">
        <f>I1383*0.1</f>
      </c>
      <c r="K1383" s="125">
        <f>SUM(I1383:J1383)</f>
      </c>
      <c r="L1383" s="229"/>
      <c r="M1383" s="87"/>
      <c r="N1383" s="87"/>
      <c r="O1383" s="87"/>
      <c r="P1383" s="87"/>
      <c r="Q1383" s="87"/>
      <c r="R1383" s="87"/>
      <c r="S1383" s="87"/>
      <c r="T1383" s="87"/>
      <c r="U1383" s="175"/>
      <c r="V1383" s="87"/>
      <c r="W1383" s="87"/>
      <c r="X1383" s="87"/>
      <c r="Y1383" s="87"/>
      <c r="Z1383" s="87"/>
      <c r="AA1383" s="87"/>
      <c r="AB1383" s="86"/>
      <c r="AC1383" s="87"/>
    </row>
    <row x14ac:dyDescent="0.25" r="1384" customHeight="1" ht="17.45">
      <c r="A1384" s="235">
        <f>A1383</f>
        <v>25569.375</v>
      </c>
      <c r="B1384" s="179" t="s">
        <v>55</v>
      </c>
      <c r="C1384" s="180"/>
      <c r="D1384" s="180">
        <v>10</v>
      </c>
      <c r="E1384" s="180"/>
      <c r="F1384" s="180"/>
      <c r="G1384" s="180">
        <f>SUM(C1384:F1384)</f>
      </c>
      <c r="H1384" s="125">
        <v>6500</v>
      </c>
      <c r="I1384" s="125">
        <f>G1384*H1384</f>
      </c>
      <c r="J1384" s="125">
        <f>I1384*0.1</f>
      </c>
      <c r="K1384" s="125">
        <f>SUM(I1384:J1384)</f>
      </c>
      <c r="L1384" s="229"/>
      <c r="M1384" s="87"/>
      <c r="N1384" s="87"/>
      <c r="O1384" s="87"/>
      <c r="P1384" s="87"/>
      <c r="Q1384" s="87"/>
      <c r="R1384" s="87"/>
      <c r="S1384" s="87"/>
      <c r="T1384" s="87"/>
      <c r="U1384" s="175"/>
      <c r="V1384" s="87"/>
      <c r="W1384" s="87"/>
      <c r="X1384" s="87"/>
      <c r="Y1384" s="87"/>
      <c r="Z1384" s="87"/>
      <c r="AA1384" s="87"/>
      <c r="AB1384" s="86"/>
      <c r="AC1384" s="87"/>
    </row>
    <row x14ac:dyDescent="0.25" r="1385" customHeight="1" ht="17.45">
      <c r="A1385" s="235">
        <f>A1384</f>
        <v>25569.375</v>
      </c>
      <c r="B1385" s="179" t="s">
        <v>80</v>
      </c>
      <c r="C1385" s="180"/>
      <c r="D1385" s="180">
        <v>23</v>
      </c>
      <c r="E1385" s="180"/>
      <c r="F1385" s="180"/>
      <c r="G1385" s="180">
        <f>SUM(C1385:F1385)</f>
      </c>
      <c r="H1385" s="125">
        <v>6000</v>
      </c>
      <c r="I1385" s="125">
        <f>G1385*H1385</f>
      </c>
      <c r="J1385" s="185"/>
      <c r="K1385" s="125">
        <f>SUM(I1385:J1385)</f>
      </c>
      <c r="L1385" s="229"/>
      <c r="M1385" s="87"/>
      <c r="N1385" s="87"/>
      <c r="O1385" s="87"/>
      <c r="P1385" s="87"/>
      <c r="Q1385" s="87"/>
      <c r="R1385" s="87"/>
      <c r="S1385" s="87"/>
      <c r="T1385" s="87"/>
      <c r="U1385" s="175"/>
      <c r="V1385" s="87"/>
      <c r="W1385" s="87"/>
      <c r="X1385" s="87"/>
      <c r="Y1385" s="87"/>
      <c r="Z1385" s="87"/>
      <c r="AA1385" s="87"/>
      <c r="AB1385" s="86"/>
      <c r="AC1385" s="87"/>
    </row>
    <row x14ac:dyDescent="0.25" r="1386" customHeight="1" ht="17.45">
      <c r="A1386" s="235">
        <f>A1385</f>
        <v>25569.375</v>
      </c>
      <c r="B1386" s="179" t="s">
        <v>67</v>
      </c>
      <c r="C1386" s="180"/>
      <c r="D1386" s="180">
        <v>7</v>
      </c>
      <c r="E1386" s="180"/>
      <c r="F1386" s="180"/>
      <c r="G1386" s="180">
        <f>SUM(C1386:F1386)</f>
      </c>
      <c r="H1386" s="182">
        <v>5500</v>
      </c>
      <c r="I1386" s="125">
        <f>G1386*H1386</f>
      </c>
      <c r="J1386" s="125">
        <f>I1386*0.1</f>
      </c>
      <c r="K1386" s="125">
        <f>SUM(I1386:J1386)</f>
      </c>
      <c r="L1386" s="229"/>
      <c r="M1386" s="87"/>
      <c r="N1386" s="87"/>
      <c r="O1386" s="87"/>
      <c r="P1386" s="87"/>
      <c r="Q1386" s="87"/>
      <c r="R1386" s="87"/>
      <c r="S1386" s="87"/>
      <c r="T1386" s="87"/>
      <c r="U1386" s="175"/>
      <c r="V1386" s="87"/>
      <c r="W1386" s="87"/>
      <c r="X1386" s="87"/>
      <c r="Y1386" s="87"/>
      <c r="Z1386" s="87"/>
      <c r="AA1386" s="87"/>
      <c r="AB1386" s="86"/>
      <c r="AC1386" s="87"/>
    </row>
    <row x14ac:dyDescent="0.25" r="1387" customHeight="1" ht="17.45">
      <c r="A1387" s="235">
        <f>A1386</f>
        <v>25569.375</v>
      </c>
      <c r="B1387" s="186" t="s">
        <v>74</v>
      </c>
      <c r="C1387" s="180"/>
      <c r="D1387" s="180">
        <v>33</v>
      </c>
      <c r="E1387" s="180">
        <v>28</v>
      </c>
      <c r="F1387" s="180"/>
      <c r="G1387" s="180">
        <f>SUM(C1387:F1387)</f>
      </c>
      <c r="H1387" s="187">
        <v>5000</v>
      </c>
      <c r="I1387" s="125">
        <f>G1387*H1387</f>
      </c>
      <c r="J1387" s="125">
        <f>I1387*0.1</f>
      </c>
      <c r="K1387" s="125">
        <f>SUM(I1387:J1387)</f>
      </c>
      <c r="L1387" s="229"/>
      <c r="M1387" s="87"/>
      <c r="N1387" s="87"/>
      <c r="O1387" s="87"/>
      <c r="P1387" s="87"/>
      <c r="Q1387" s="87"/>
      <c r="R1387" s="87"/>
      <c r="S1387" s="87"/>
      <c r="T1387" s="87"/>
      <c r="U1387" s="175"/>
      <c r="V1387" s="87"/>
      <c r="W1387" s="87"/>
      <c r="X1387" s="87"/>
      <c r="Y1387" s="87"/>
      <c r="Z1387" s="87"/>
      <c r="AA1387" s="87"/>
      <c r="AB1387" s="86"/>
      <c r="AC1387" s="87"/>
    </row>
    <row x14ac:dyDescent="0.25" r="1388" customHeight="1" ht="17.45">
      <c r="A1388" s="235">
        <f>A1387</f>
        <v>25569.375</v>
      </c>
      <c r="B1388" s="179" t="s">
        <v>11</v>
      </c>
      <c r="C1388" s="180"/>
      <c r="D1388" s="180">
        <v>13</v>
      </c>
      <c r="E1388" s="180">
        <v>7</v>
      </c>
      <c r="F1388" s="180"/>
      <c r="G1388" s="180">
        <f>SUM(C1388:F1388)</f>
      </c>
      <c r="H1388" s="125">
        <v>6000</v>
      </c>
      <c r="I1388" s="125">
        <f>G1388*H1388</f>
      </c>
      <c r="J1388" s="125">
        <f>I1388*0.1</f>
      </c>
      <c r="K1388" s="125">
        <f>SUM(I1388:J1388)</f>
      </c>
      <c r="L1388" s="229"/>
      <c r="M1388" s="87"/>
      <c r="N1388" s="87"/>
      <c r="O1388" s="87"/>
      <c r="P1388" s="87"/>
      <c r="Q1388" s="87"/>
      <c r="R1388" s="87"/>
      <c r="S1388" s="87"/>
      <c r="T1388" s="87"/>
      <c r="U1388" s="175"/>
      <c r="V1388" s="87"/>
      <c r="W1388" s="87"/>
      <c r="X1388" s="87"/>
      <c r="Y1388" s="87"/>
      <c r="Z1388" s="87"/>
      <c r="AA1388" s="87"/>
      <c r="AB1388" s="86"/>
      <c r="AC1388" s="87"/>
    </row>
    <row x14ac:dyDescent="0.25" r="1389" customHeight="1" ht="17.45">
      <c r="A1389" s="235">
        <f>A1388</f>
        <v>25569.375</v>
      </c>
      <c r="B1389" s="179" t="s">
        <v>22</v>
      </c>
      <c r="C1389" s="180"/>
      <c r="D1389" s="180">
        <v>39</v>
      </c>
      <c r="E1389" s="180"/>
      <c r="F1389" s="180"/>
      <c r="G1389" s="180">
        <f>SUM(C1389:F1389)</f>
      </c>
      <c r="H1389" s="182">
        <v>4800</v>
      </c>
      <c r="I1389" s="125">
        <f>G1389*H1389</f>
      </c>
      <c r="J1389" s="125">
        <f>I1389*0.1</f>
      </c>
      <c r="K1389" s="125">
        <f>SUM(I1389:J1389)</f>
      </c>
      <c r="L1389" s="229"/>
      <c r="M1389" s="87"/>
      <c r="N1389" s="87"/>
      <c r="O1389" s="87"/>
      <c r="P1389" s="87"/>
      <c r="Q1389" s="87"/>
      <c r="R1389" s="87"/>
      <c r="S1389" s="87"/>
      <c r="T1389" s="87"/>
      <c r="U1389" s="175"/>
      <c r="V1389" s="87"/>
      <c r="W1389" s="87"/>
      <c r="X1389" s="87"/>
      <c r="Y1389" s="87"/>
      <c r="Z1389" s="87"/>
      <c r="AA1389" s="87"/>
      <c r="AB1389" s="86"/>
      <c r="AC1389" s="87"/>
    </row>
    <row x14ac:dyDescent="0.25" r="1390" customHeight="1" ht="17.45">
      <c r="A1390" s="235">
        <f>A1389</f>
        <v>25569.375</v>
      </c>
      <c r="B1390" s="186" t="s">
        <v>84</v>
      </c>
      <c r="C1390" s="180"/>
      <c r="D1390" s="180">
        <v>16</v>
      </c>
      <c r="E1390" s="180">
        <v>9</v>
      </c>
      <c r="F1390" s="180"/>
      <c r="G1390" s="180">
        <f>SUM(C1390:F1390)</f>
      </c>
      <c r="H1390" s="182">
        <v>4800</v>
      </c>
      <c r="I1390" s="125">
        <f>G1390*H1390</f>
      </c>
      <c r="J1390" s="125">
        <f>I1390*0.1</f>
      </c>
      <c r="K1390" s="125">
        <f>SUM(I1390:J1390)</f>
      </c>
      <c r="L1390" s="229"/>
      <c r="M1390" s="87"/>
      <c r="N1390" s="87"/>
      <c r="O1390" s="87"/>
      <c r="P1390" s="87"/>
      <c r="Q1390" s="87"/>
      <c r="R1390" s="87"/>
      <c r="S1390" s="87"/>
      <c r="T1390" s="87"/>
      <c r="U1390" s="175"/>
      <c r="V1390" s="87"/>
      <c r="W1390" s="87"/>
      <c r="X1390" s="87"/>
      <c r="Y1390" s="87"/>
      <c r="Z1390" s="87"/>
      <c r="AA1390" s="87"/>
      <c r="AB1390" s="86"/>
      <c r="AC1390" s="87"/>
    </row>
    <row x14ac:dyDescent="0.25" r="1391" customHeight="1" ht="17.45">
      <c r="A1391" s="235">
        <f>A1390</f>
        <v>25569.375</v>
      </c>
      <c r="B1391" s="179" t="s">
        <v>17</v>
      </c>
      <c r="C1391" s="180"/>
      <c r="D1391" s="180">
        <v>37</v>
      </c>
      <c r="E1391" s="180">
        <v>12</v>
      </c>
      <c r="F1391" s="180"/>
      <c r="G1391" s="180">
        <f>SUM(C1391:F1391)</f>
      </c>
      <c r="H1391" s="237">
        <v>6500</v>
      </c>
      <c r="I1391" s="125">
        <f>G1391*H1391</f>
      </c>
      <c r="J1391" s="125">
        <f>I1391*0.1</f>
      </c>
      <c r="K1391" s="125">
        <f>SUM(I1391:J1391)</f>
      </c>
      <c r="L1391" s="229"/>
      <c r="M1391" s="87"/>
      <c r="N1391" s="87"/>
      <c r="O1391" s="87"/>
      <c r="P1391" s="87"/>
      <c r="Q1391" s="87"/>
      <c r="R1391" s="87"/>
      <c r="S1391" s="87"/>
      <c r="T1391" s="87"/>
      <c r="U1391" s="175"/>
      <c r="V1391" s="87"/>
      <c r="W1391" s="87"/>
      <c r="X1391" s="87"/>
      <c r="Y1391" s="87"/>
      <c r="Z1391" s="87"/>
      <c r="AA1391" s="87"/>
      <c r="AB1391" s="86"/>
      <c r="AC1391" s="87"/>
    </row>
    <row x14ac:dyDescent="0.25" r="1392" customHeight="1" ht="17.45">
      <c r="A1392" s="235">
        <f>A1391</f>
        <v>25569.375</v>
      </c>
      <c r="B1392" s="179" t="s">
        <v>29</v>
      </c>
      <c r="C1392" s="188" t="s">
        <v>14</v>
      </c>
      <c r="D1392" s="180">
        <v>14</v>
      </c>
      <c r="E1392" s="180">
        <v>13</v>
      </c>
      <c r="F1392" s="180"/>
      <c r="G1392" s="180">
        <f>SUM(C1392:F1392)</f>
      </c>
      <c r="H1392" s="125">
        <v>5500</v>
      </c>
      <c r="I1392" s="125">
        <f>G1392*H1392</f>
      </c>
      <c r="J1392" s="125">
        <f>I1392*0.1</f>
      </c>
      <c r="K1392" s="125">
        <f>SUM(I1392:J1392)</f>
      </c>
      <c r="L1392" s="229"/>
      <c r="M1392" s="87"/>
      <c r="N1392" s="87"/>
      <c r="O1392" s="87"/>
      <c r="P1392" s="87"/>
      <c r="Q1392" s="87"/>
      <c r="R1392" s="87"/>
      <c r="S1392" s="87"/>
      <c r="T1392" s="87"/>
      <c r="U1392" s="175"/>
      <c r="V1392" s="87"/>
      <c r="W1392" s="87"/>
      <c r="X1392" s="87"/>
      <c r="Y1392" s="87"/>
      <c r="Z1392" s="87"/>
      <c r="AA1392" s="87"/>
      <c r="AB1392" s="86"/>
      <c r="AC1392" s="87"/>
    </row>
    <row x14ac:dyDescent="0.25" r="1393" customHeight="1" ht="17.45">
      <c r="A1393" s="235">
        <f>A1392</f>
        <v>25569.375</v>
      </c>
      <c r="B1393" s="179" t="s">
        <v>15</v>
      </c>
      <c r="C1393" s="180"/>
      <c r="D1393" s="180">
        <v>20</v>
      </c>
      <c r="E1393" s="180">
        <v>5</v>
      </c>
      <c r="F1393" s="180"/>
      <c r="G1393" s="180">
        <f>SUM(C1393:F1393)</f>
      </c>
      <c r="H1393" s="182">
        <v>4800</v>
      </c>
      <c r="I1393" s="125">
        <f>G1393*H1393</f>
      </c>
      <c r="J1393" s="125">
        <f>I1393*0.1</f>
      </c>
      <c r="K1393" s="125">
        <f>SUM(I1393:J1393)</f>
      </c>
      <c r="L1393" s="229"/>
      <c r="M1393" s="87"/>
      <c r="N1393" s="87"/>
      <c r="O1393" s="87"/>
      <c r="P1393" s="87"/>
      <c r="Q1393" s="87"/>
      <c r="R1393" s="87"/>
      <c r="S1393" s="87"/>
      <c r="T1393" s="87"/>
      <c r="U1393" s="175"/>
      <c r="V1393" s="87"/>
      <c r="W1393" s="87"/>
      <c r="X1393" s="87"/>
      <c r="Y1393" s="87"/>
      <c r="Z1393" s="87"/>
      <c r="AA1393" s="87"/>
      <c r="AB1393" s="86"/>
      <c r="AC1393" s="87"/>
    </row>
    <row x14ac:dyDescent="0.25" r="1394" customHeight="1" ht="17.45">
      <c r="A1394" s="235">
        <f>A1393</f>
        <v>25569.375</v>
      </c>
      <c r="B1394" s="179" t="s">
        <v>21</v>
      </c>
      <c r="C1394" s="188" t="s">
        <v>14</v>
      </c>
      <c r="D1394" s="180">
        <v>13</v>
      </c>
      <c r="E1394" s="180"/>
      <c r="F1394" s="180"/>
      <c r="G1394" s="180">
        <f>SUM(C1394:F1394)</f>
      </c>
      <c r="H1394" s="237">
        <v>5500</v>
      </c>
      <c r="I1394" s="125">
        <f>G1394*H1394</f>
      </c>
      <c r="J1394" s="125">
        <f>I1394*0.1</f>
      </c>
      <c r="K1394" s="125">
        <f>SUM(I1394:J1394)</f>
      </c>
      <c r="L1394" s="229"/>
      <c r="M1394" s="87"/>
      <c r="N1394" s="87"/>
      <c r="O1394" s="87"/>
      <c r="P1394" s="87"/>
      <c r="Q1394" s="87"/>
      <c r="R1394" s="87"/>
      <c r="S1394" s="87"/>
      <c r="T1394" s="87"/>
      <c r="U1394" s="175"/>
      <c r="V1394" s="87"/>
      <c r="W1394" s="87"/>
      <c r="X1394" s="87"/>
      <c r="Y1394" s="87"/>
      <c r="Z1394" s="87"/>
      <c r="AA1394" s="87"/>
      <c r="AB1394" s="86"/>
      <c r="AC1394" s="87"/>
    </row>
    <row x14ac:dyDescent="0.25" r="1395" customHeight="1" ht="17.45">
      <c r="A1395" s="235">
        <f>A1394</f>
        <v>25569.375</v>
      </c>
      <c r="B1395" s="179" t="s">
        <v>52</v>
      </c>
      <c r="C1395" s="180"/>
      <c r="D1395" s="180">
        <v>15</v>
      </c>
      <c r="E1395" s="180">
        <v>8</v>
      </c>
      <c r="F1395" s="180"/>
      <c r="G1395" s="180">
        <f>SUM(C1395:F1395)</f>
      </c>
      <c r="H1395" s="237">
        <v>5500</v>
      </c>
      <c r="I1395" s="125">
        <f>G1395*H1395</f>
      </c>
      <c r="J1395" s="125">
        <f>I1395*0.1</f>
      </c>
      <c r="K1395" s="125">
        <f>SUM(I1395:J1395)</f>
      </c>
      <c r="L1395" s="229"/>
      <c r="M1395" s="87"/>
      <c r="N1395" s="87"/>
      <c r="O1395" s="87"/>
      <c r="P1395" s="87"/>
      <c r="Q1395" s="87"/>
      <c r="R1395" s="87"/>
      <c r="S1395" s="87"/>
      <c r="T1395" s="87"/>
      <c r="U1395" s="175"/>
      <c r="V1395" s="87"/>
      <c r="W1395" s="87"/>
      <c r="X1395" s="87"/>
      <c r="Y1395" s="87"/>
      <c r="Z1395" s="87"/>
      <c r="AA1395" s="87"/>
      <c r="AB1395" s="86"/>
      <c r="AC1395" s="87"/>
    </row>
    <row x14ac:dyDescent="0.25" r="1396" customHeight="1" ht="17.45">
      <c r="A1396" s="235">
        <f>A1395</f>
        <v>25569.375</v>
      </c>
      <c r="B1396" s="186" t="s">
        <v>61</v>
      </c>
      <c r="C1396" s="180"/>
      <c r="D1396" s="180">
        <v>6</v>
      </c>
      <c r="E1396" s="180"/>
      <c r="F1396" s="180"/>
      <c r="G1396" s="180">
        <f>SUM(C1396:F1396)</f>
      </c>
      <c r="H1396" s="237">
        <v>5500</v>
      </c>
      <c r="I1396" s="125">
        <f>G1396*H1396</f>
      </c>
      <c r="J1396" s="125">
        <f>I1396*0.1</f>
      </c>
      <c r="K1396" s="125">
        <f>SUM(I1396:J1396)</f>
      </c>
      <c r="L1396" s="229"/>
      <c r="M1396" s="87"/>
      <c r="N1396" s="87"/>
      <c r="O1396" s="87"/>
      <c r="P1396" s="87"/>
      <c r="Q1396" s="87"/>
      <c r="R1396" s="87"/>
      <c r="S1396" s="87"/>
      <c r="T1396" s="87"/>
      <c r="U1396" s="175"/>
      <c r="V1396" s="87"/>
      <c r="W1396" s="87"/>
      <c r="X1396" s="87"/>
      <c r="Y1396" s="87"/>
      <c r="Z1396" s="87"/>
      <c r="AA1396" s="87"/>
      <c r="AB1396" s="86"/>
      <c r="AC1396" s="87"/>
    </row>
    <row x14ac:dyDescent="0.25" r="1397" customHeight="1" ht="17.45">
      <c r="A1397" s="235">
        <f>A1396</f>
        <v>25569.375</v>
      </c>
      <c r="B1397" s="179" t="s">
        <v>33</v>
      </c>
      <c r="C1397" s="180"/>
      <c r="D1397" s="180">
        <v>12</v>
      </c>
      <c r="E1397" s="180"/>
      <c r="F1397" s="180"/>
      <c r="G1397" s="180">
        <f>SUM(C1397:F1397)</f>
      </c>
      <c r="H1397" s="182">
        <v>5500</v>
      </c>
      <c r="I1397" s="125">
        <f>G1397*H1397</f>
      </c>
      <c r="J1397" s="125">
        <f>I1397*0.1</f>
      </c>
      <c r="K1397" s="125">
        <f>SUM(I1397:J1397)</f>
      </c>
      <c r="L1397" s="229"/>
      <c r="M1397" s="87"/>
      <c r="N1397" s="87"/>
      <c r="O1397" s="87"/>
      <c r="P1397" s="87"/>
      <c r="Q1397" s="87"/>
      <c r="R1397" s="87"/>
      <c r="S1397" s="87"/>
      <c r="T1397" s="87"/>
      <c r="U1397" s="175"/>
      <c r="V1397" s="87"/>
      <c r="W1397" s="87"/>
      <c r="X1397" s="87"/>
      <c r="Y1397" s="87"/>
      <c r="Z1397" s="87"/>
      <c r="AA1397" s="87"/>
      <c r="AB1397" s="86"/>
      <c r="AC1397" s="87"/>
    </row>
    <row x14ac:dyDescent="0.25" r="1398" customHeight="1" ht="17.45">
      <c r="A1398" s="235">
        <f>A1397</f>
        <v>25569.375</v>
      </c>
      <c r="B1398" s="179" t="s">
        <v>30</v>
      </c>
      <c r="C1398" s="180"/>
      <c r="D1398" s="180">
        <v>18</v>
      </c>
      <c r="E1398" s="180"/>
      <c r="F1398" s="180"/>
      <c r="G1398" s="180">
        <f>SUM(C1398:F1398)</f>
      </c>
      <c r="H1398" s="125">
        <v>6000</v>
      </c>
      <c r="I1398" s="125">
        <f>G1398*H1398</f>
      </c>
      <c r="J1398" s="125">
        <f>I1398*0.1</f>
      </c>
      <c r="K1398" s="125">
        <f>SUM(I1398:J1398)</f>
      </c>
      <c r="L1398" s="229"/>
      <c r="M1398" s="87"/>
      <c r="N1398" s="87"/>
      <c r="O1398" s="87"/>
      <c r="P1398" s="87"/>
      <c r="Q1398" s="87"/>
      <c r="R1398" s="87"/>
      <c r="S1398" s="87"/>
      <c r="T1398" s="87"/>
      <c r="U1398" s="175"/>
      <c r="V1398" s="87"/>
      <c r="W1398" s="87"/>
      <c r="X1398" s="87"/>
      <c r="Y1398" s="87"/>
      <c r="Z1398" s="87"/>
      <c r="AA1398" s="87"/>
      <c r="AB1398" s="86"/>
      <c r="AC1398" s="87"/>
    </row>
    <row x14ac:dyDescent="0.25" r="1399" customHeight="1" ht="17.45">
      <c r="A1399" s="235">
        <f>A1398</f>
        <v>25569.375</v>
      </c>
      <c r="B1399" s="179" t="s">
        <v>28</v>
      </c>
      <c r="C1399" s="188" t="s">
        <v>14</v>
      </c>
      <c r="D1399" s="180">
        <v>20</v>
      </c>
      <c r="E1399" s="180"/>
      <c r="F1399" s="180"/>
      <c r="G1399" s="180">
        <f>SUM(C1399:F1399)</f>
      </c>
      <c r="H1399" s="237">
        <v>5500</v>
      </c>
      <c r="I1399" s="125">
        <f>G1399*H1399</f>
      </c>
      <c r="J1399" s="125">
        <f>I1399*0.1</f>
      </c>
      <c r="K1399" s="125">
        <f>SUM(I1399:J1399)</f>
      </c>
      <c r="L1399" s="229"/>
      <c r="M1399" s="87"/>
      <c r="N1399" s="87"/>
      <c r="O1399" s="87"/>
      <c r="P1399" s="87"/>
      <c r="Q1399" s="87"/>
      <c r="R1399" s="87"/>
      <c r="S1399" s="87"/>
      <c r="T1399" s="87"/>
      <c r="U1399" s="175"/>
      <c r="V1399" s="87"/>
      <c r="W1399" s="87"/>
      <c r="X1399" s="87"/>
      <c r="Y1399" s="87"/>
      <c r="Z1399" s="87"/>
      <c r="AA1399" s="87"/>
      <c r="AB1399" s="86"/>
      <c r="AC1399" s="87"/>
    </row>
    <row x14ac:dyDescent="0.25" r="1400" customHeight="1" ht="17.45">
      <c r="A1400" s="235">
        <f>A1399</f>
        <v>25569.375</v>
      </c>
      <c r="B1400" s="179" t="s">
        <v>12</v>
      </c>
      <c r="C1400" s="180"/>
      <c r="D1400" s="180">
        <v>17</v>
      </c>
      <c r="E1400" s="180">
        <v>6</v>
      </c>
      <c r="F1400" s="180"/>
      <c r="G1400" s="180">
        <f>SUM(C1400:F1400)</f>
      </c>
      <c r="H1400" s="125">
        <v>6000</v>
      </c>
      <c r="I1400" s="125">
        <f>G1400*H1400</f>
      </c>
      <c r="J1400" s="125">
        <f>I1400*0.1</f>
      </c>
      <c r="K1400" s="125">
        <f>SUM(I1400:J1400)</f>
      </c>
      <c r="L1400" s="229"/>
      <c r="M1400" s="87"/>
      <c r="N1400" s="87"/>
      <c r="O1400" s="87"/>
      <c r="P1400" s="87"/>
      <c r="Q1400" s="87"/>
      <c r="R1400" s="87"/>
      <c r="S1400" s="87"/>
      <c r="T1400" s="87"/>
      <c r="U1400" s="175"/>
      <c r="V1400" s="87"/>
      <c r="W1400" s="87"/>
      <c r="X1400" s="87"/>
      <c r="Y1400" s="87"/>
      <c r="Z1400" s="87"/>
      <c r="AA1400" s="87"/>
      <c r="AB1400" s="86"/>
      <c r="AC1400" s="87"/>
    </row>
    <row x14ac:dyDescent="0.25" r="1401" customHeight="1" ht="17.45">
      <c r="A1401" s="235">
        <f>A1400</f>
        <v>25569.375</v>
      </c>
      <c r="B1401" s="179" t="s">
        <v>100</v>
      </c>
      <c r="C1401" s="180"/>
      <c r="D1401" s="180">
        <v>4</v>
      </c>
      <c r="E1401" s="180"/>
      <c r="F1401" s="180"/>
      <c r="G1401" s="180">
        <f>SUM(C1401:F1401)</f>
      </c>
      <c r="H1401" s="182">
        <v>5500</v>
      </c>
      <c r="I1401" s="125">
        <f>G1401*H1401</f>
      </c>
      <c r="J1401" s="125">
        <f>I1401*0.1</f>
      </c>
      <c r="K1401" s="125">
        <f>SUM(I1401:J1401)</f>
      </c>
      <c r="L1401" s="229"/>
      <c r="M1401" s="87"/>
      <c r="N1401" s="87"/>
      <c r="O1401" s="87"/>
      <c r="P1401" s="87"/>
      <c r="Q1401" s="87"/>
      <c r="R1401" s="87"/>
      <c r="S1401" s="87"/>
      <c r="T1401" s="87"/>
      <c r="U1401" s="175"/>
      <c r="V1401" s="87"/>
      <c r="W1401" s="87"/>
      <c r="X1401" s="87"/>
      <c r="Y1401" s="87"/>
      <c r="Z1401" s="87"/>
      <c r="AA1401" s="87"/>
      <c r="AB1401" s="86"/>
      <c r="AC1401" s="87"/>
    </row>
    <row x14ac:dyDescent="0.25" r="1402" customHeight="1" ht="17.45">
      <c r="A1402" s="235">
        <f>A1401</f>
        <v>25569.375</v>
      </c>
      <c r="B1402" s="186" t="s">
        <v>37</v>
      </c>
      <c r="C1402" s="180"/>
      <c r="D1402" s="180">
        <v>5</v>
      </c>
      <c r="E1402" s="180"/>
      <c r="F1402" s="180"/>
      <c r="G1402" s="180">
        <f>SUM(C1402:F1402)</f>
      </c>
      <c r="H1402" s="125">
        <v>6500</v>
      </c>
      <c r="I1402" s="125">
        <f>G1402*H1402</f>
      </c>
      <c r="J1402" s="125">
        <f>I1402*0.1</f>
      </c>
      <c r="K1402" s="125">
        <f>SUM(I1402:J1402)</f>
      </c>
      <c r="L1402" s="229"/>
      <c r="M1402" s="87"/>
      <c r="N1402" s="87"/>
      <c r="O1402" s="87"/>
      <c r="P1402" s="87"/>
      <c r="Q1402" s="87"/>
      <c r="R1402" s="87"/>
      <c r="S1402" s="87"/>
      <c r="T1402" s="87"/>
      <c r="U1402" s="175"/>
      <c r="V1402" s="87"/>
      <c r="W1402" s="87"/>
      <c r="X1402" s="87"/>
      <c r="Y1402" s="87"/>
      <c r="Z1402" s="87"/>
      <c r="AA1402" s="87"/>
      <c r="AB1402" s="86"/>
      <c r="AC1402" s="87"/>
    </row>
    <row x14ac:dyDescent="0.25" r="1403" customHeight="1" ht="17.45">
      <c r="A1403" s="235">
        <f>A1402</f>
        <v>25569.375</v>
      </c>
      <c r="B1403" s="186" t="s">
        <v>64</v>
      </c>
      <c r="C1403" s="180"/>
      <c r="D1403" s="180">
        <v>55</v>
      </c>
      <c r="E1403" s="180">
        <v>1</v>
      </c>
      <c r="F1403" s="180"/>
      <c r="G1403" s="180">
        <f>SUM(C1403:F1403)</f>
      </c>
      <c r="H1403" s="182">
        <v>5500</v>
      </c>
      <c r="I1403" s="125">
        <f>G1403*H1403</f>
      </c>
      <c r="J1403" s="125">
        <f>I1403*0.1</f>
      </c>
      <c r="K1403" s="125">
        <f>SUM(I1403:J1403)</f>
      </c>
      <c r="L1403" s="229"/>
      <c r="M1403" s="87"/>
      <c r="N1403" s="87"/>
      <c r="O1403" s="87"/>
      <c r="P1403" s="87"/>
      <c r="Q1403" s="87"/>
      <c r="R1403" s="87"/>
      <c r="S1403" s="87"/>
      <c r="T1403" s="87"/>
      <c r="U1403" s="175"/>
      <c r="V1403" s="87"/>
      <c r="W1403" s="87"/>
      <c r="X1403" s="87"/>
      <c r="Y1403" s="87"/>
      <c r="Z1403" s="87"/>
      <c r="AA1403" s="87"/>
      <c r="AB1403" s="86"/>
      <c r="AC1403" s="87"/>
    </row>
    <row x14ac:dyDescent="0.25" r="1404" customHeight="1" ht="17.45">
      <c r="A1404" s="235">
        <f>A1403</f>
        <v>25569.375</v>
      </c>
      <c r="B1404" s="179" t="s">
        <v>25</v>
      </c>
      <c r="C1404" s="180"/>
      <c r="D1404" s="180">
        <v>20</v>
      </c>
      <c r="E1404" s="180"/>
      <c r="F1404" s="180"/>
      <c r="G1404" s="180">
        <f>SUM(C1404:F1404)</f>
      </c>
      <c r="H1404" s="125">
        <v>6000</v>
      </c>
      <c r="I1404" s="125">
        <f>G1404*H1404</f>
      </c>
      <c r="J1404" s="125">
        <f>I1404*0.1</f>
      </c>
      <c r="K1404" s="125">
        <f>SUM(I1404:J1404)</f>
      </c>
      <c r="L1404" s="229"/>
      <c r="M1404" s="87"/>
      <c r="N1404" s="87"/>
      <c r="O1404" s="87"/>
      <c r="P1404" s="87"/>
      <c r="Q1404" s="87"/>
      <c r="R1404" s="87"/>
      <c r="S1404" s="87"/>
      <c r="T1404" s="87"/>
      <c r="U1404" s="175"/>
      <c r="V1404" s="87"/>
      <c r="W1404" s="87"/>
      <c r="X1404" s="87"/>
      <c r="Y1404" s="87"/>
      <c r="Z1404" s="87"/>
      <c r="AA1404" s="87"/>
      <c r="AB1404" s="86"/>
      <c r="AC1404" s="87"/>
    </row>
    <row x14ac:dyDescent="0.25" r="1405" customHeight="1" ht="17.45">
      <c r="A1405" s="235">
        <f>A1404</f>
        <v>25569.375</v>
      </c>
      <c r="B1405" s="186" t="s">
        <v>76</v>
      </c>
      <c r="C1405" s="188" t="s">
        <v>14</v>
      </c>
      <c r="D1405" s="180">
        <v>18</v>
      </c>
      <c r="E1405" s="180">
        <v>12</v>
      </c>
      <c r="F1405" s="180">
        <v>5</v>
      </c>
      <c r="G1405" s="180">
        <f>SUM(C1405:F1405)</f>
      </c>
      <c r="H1405" s="125">
        <v>6000</v>
      </c>
      <c r="I1405" s="125">
        <f>G1405*H1405</f>
      </c>
      <c r="J1405" s="125">
        <f>I1405*0.1</f>
      </c>
      <c r="K1405" s="125">
        <f>SUM(I1405:J1405)</f>
      </c>
      <c r="L1405" s="229"/>
      <c r="M1405" s="87"/>
      <c r="N1405" s="87"/>
      <c r="O1405" s="87"/>
      <c r="P1405" s="87"/>
      <c r="Q1405" s="87"/>
      <c r="R1405" s="87"/>
      <c r="S1405" s="87"/>
      <c r="T1405" s="87"/>
      <c r="U1405" s="175"/>
      <c r="V1405" s="87"/>
      <c r="W1405" s="87"/>
      <c r="X1405" s="87"/>
      <c r="Y1405" s="87"/>
      <c r="Z1405" s="87"/>
      <c r="AA1405" s="87"/>
      <c r="AB1405" s="86"/>
      <c r="AC1405" s="87"/>
    </row>
    <row x14ac:dyDescent="0.25" r="1406" customHeight="1" ht="17.45">
      <c r="A1406" s="235">
        <f>A1405</f>
        <v>25569.375</v>
      </c>
      <c r="B1406" s="186" t="s">
        <v>149</v>
      </c>
      <c r="C1406" s="180"/>
      <c r="D1406" s="181">
        <v>92</v>
      </c>
      <c r="E1406" s="180">
        <v>32</v>
      </c>
      <c r="F1406" s="180">
        <v>3</v>
      </c>
      <c r="G1406" s="180">
        <f>SUM(C1406:F1406)</f>
      </c>
      <c r="H1406" s="125">
        <v>6000</v>
      </c>
      <c r="I1406" s="125">
        <f>G1406*H1406</f>
      </c>
      <c r="J1406" s="125">
        <f>I1406*0.1</f>
      </c>
      <c r="K1406" s="125">
        <f>SUM(I1406:J1406)</f>
      </c>
      <c r="L1406" s="229"/>
      <c r="M1406" s="87"/>
      <c r="N1406" s="87"/>
      <c r="O1406" s="87"/>
      <c r="P1406" s="87"/>
      <c r="Q1406" s="87"/>
      <c r="R1406" s="87"/>
      <c r="S1406" s="87"/>
      <c r="T1406" s="87"/>
      <c r="U1406" s="175"/>
      <c r="V1406" s="87"/>
      <c r="W1406" s="87"/>
      <c r="X1406" s="87"/>
      <c r="Y1406" s="87"/>
      <c r="Z1406" s="87"/>
      <c r="AA1406" s="87"/>
      <c r="AB1406" s="86"/>
      <c r="AC1406" s="87"/>
    </row>
    <row x14ac:dyDescent="0.25" r="1407" customHeight="1" ht="17.45">
      <c r="A1407" s="235">
        <f>A1406</f>
        <v>25569.375</v>
      </c>
      <c r="B1407" s="186" t="s">
        <v>43</v>
      </c>
      <c r="C1407" s="180"/>
      <c r="D1407" s="180">
        <v>46</v>
      </c>
      <c r="E1407" s="180">
        <v>0</v>
      </c>
      <c r="F1407" s="180"/>
      <c r="G1407" s="180">
        <f>SUM(C1407:F1407)</f>
      </c>
      <c r="H1407" s="125">
        <v>6000</v>
      </c>
      <c r="I1407" s="125">
        <f>G1407*H1407</f>
      </c>
      <c r="J1407" s="125">
        <f>I1407*0.1</f>
      </c>
      <c r="K1407" s="125">
        <f>SUM(I1407:J1407)</f>
      </c>
      <c r="L1407" s="229"/>
      <c r="M1407" s="87"/>
      <c r="N1407" s="87"/>
      <c r="O1407" s="87"/>
      <c r="P1407" s="87"/>
      <c r="Q1407" s="87"/>
      <c r="R1407" s="87"/>
      <c r="S1407" s="87"/>
      <c r="T1407" s="87"/>
      <c r="U1407" s="175"/>
      <c r="V1407" s="87"/>
      <c r="W1407" s="87"/>
      <c r="X1407" s="87"/>
      <c r="Y1407" s="87"/>
      <c r="Z1407" s="87"/>
      <c r="AA1407" s="87"/>
      <c r="AB1407" s="86"/>
      <c r="AC1407" s="87"/>
    </row>
    <row x14ac:dyDescent="0.25" r="1408" customHeight="1" ht="17.45">
      <c r="A1408" s="235">
        <f>A1407</f>
        <v>25569.375</v>
      </c>
      <c r="B1408" s="186" t="s">
        <v>18</v>
      </c>
      <c r="C1408" s="180"/>
      <c r="D1408" s="180">
        <v>9</v>
      </c>
      <c r="E1408" s="180">
        <v>7</v>
      </c>
      <c r="F1408" s="180">
        <v>6</v>
      </c>
      <c r="G1408" s="180">
        <f>SUM(C1408:F1408)</f>
      </c>
      <c r="H1408" s="125">
        <v>6000</v>
      </c>
      <c r="I1408" s="125">
        <f>G1408*H1408</f>
      </c>
      <c r="J1408" s="125">
        <f>I1408*0.1</f>
      </c>
      <c r="K1408" s="125">
        <f>SUM(I1408:J1408)</f>
      </c>
      <c r="L1408" s="229"/>
      <c r="M1408" s="87"/>
      <c r="N1408" s="87"/>
      <c r="O1408" s="87"/>
      <c r="P1408" s="87"/>
      <c r="Q1408" s="87"/>
      <c r="R1408" s="87"/>
      <c r="S1408" s="87"/>
      <c r="T1408" s="87"/>
      <c r="U1408" s="175"/>
      <c r="V1408" s="87"/>
      <c r="W1408" s="87"/>
      <c r="X1408" s="87"/>
      <c r="Y1408" s="87"/>
      <c r="Z1408" s="87"/>
      <c r="AA1408" s="87"/>
      <c r="AB1408" s="86"/>
      <c r="AC1408" s="87"/>
    </row>
    <row x14ac:dyDescent="0.25" r="1409" customHeight="1" ht="17.45">
      <c r="A1409" s="235">
        <f>A1408</f>
        <v>25569.375</v>
      </c>
      <c r="B1409" s="186" t="s">
        <v>82</v>
      </c>
      <c r="C1409" s="188" t="s">
        <v>14</v>
      </c>
      <c r="D1409" s="180">
        <v>25</v>
      </c>
      <c r="E1409" s="180">
        <v>9</v>
      </c>
      <c r="F1409" s="180">
        <v>7</v>
      </c>
      <c r="G1409" s="180">
        <f>SUM(C1409:F1409)</f>
      </c>
      <c r="H1409" s="125">
        <v>5000</v>
      </c>
      <c r="I1409" s="125">
        <f>G1409*H1409</f>
      </c>
      <c r="J1409" s="125">
        <f>I1409*0.1</f>
      </c>
      <c r="K1409" s="125">
        <f>SUM(I1409:J1409)</f>
      </c>
      <c r="L1409" s="229"/>
      <c r="M1409" s="87"/>
      <c r="N1409" s="87"/>
      <c r="O1409" s="87"/>
      <c r="P1409" s="87"/>
      <c r="Q1409" s="87"/>
      <c r="R1409" s="87"/>
      <c r="S1409" s="87"/>
      <c r="T1409" s="87"/>
      <c r="U1409" s="175"/>
      <c r="V1409" s="87"/>
      <c r="W1409" s="87"/>
      <c r="X1409" s="87"/>
      <c r="Y1409" s="87"/>
      <c r="Z1409" s="87"/>
      <c r="AA1409" s="87"/>
      <c r="AB1409" s="86"/>
      <c r="AC1409" s="87"/>
    </row>
    <row x14ac:dyDescent="0.25" r="1410" customHeight="1" ht="17.45">
      <c r="A1410" s="235">
        <f>A1409</f>
        <v>25569.375</v>
      </c>
      <c r="B1410" s="186" t="s">
        <v>151</v>
      </c>
      <c r="C1410" s="180"/>
      <c r="D1410" s="180">
        <v>12</v>
      </c>
      <c r="E1410" s="180"/>
      <c r="F1410" s="180"/>
      <c r="G1410" s="180">
        <f>SUM(C1410:F1410)</f>
      </c>
      <c r="H1410" s="125">
        <v>5000</v>
      </c>
      <c r="I1410" s="125">
        <f>G1410*H1410</f>
      </c>
      <c r="J1410" s="125">
        <f>I1410*0.1</f>
      </c>
      <c r="K1410" s="125">
        <f>SUM(I1410:J1410)</f>
      </c>
      <c r="L1410" s="229"/>
      <c r="M1410" s="87"/>
      <c r="N1410" s="87"/>
      <c r="O1410" s="87"/>
      <c r="P1410" s="87"/>
      <c r="Q1410" s="87"/>
      <c r="R1410" s="87"/>
      <c r="S1410" s="87"/>
      <c r="T1410" s="87"/>
      <c r="U1410" s="175"/>
      <c r="V1410" s="87"/>
      <c r="W1410" s="87"/>
      <c r="X1410" s="87"/>
      <c r="Y1410" s="87"/>
      <c r="Z1410" s="87"/>
      <c r="AA1410" s="87"/>
      <c r="AB1410" s="86"/>
      <c r="AC1410" s="87"/>
    </row>
    <row x14ac:dyDescent="0.25" r="1411" customHeight="1" ht="17.45">
      <c r="A1411" s="235">
        <f>A1407</f>
        <v>25569.375</v>
      </c>
      <c r="B1411" s="186" t="s">
        <v>105</v>
      </c>
      <c r="C1411" s="180"/>
      <c r="D1411" s="180">
        <v>55</v>
      </c>
      <c r="E1411" s="180"/>
      <c r="F1411" s="180"/>
      <c r="G1411" s="180">
        <f>SUM(C1411:F1411)</f>
      </c>
      <c r="H1411" s="125">
        <v>6900</v>
      </c>
      <c r="I1411" s="125">
        <f>G1411*H1411</f>
      </c>
      <c r="J1411" s="125"/>
      <c r="K1411" s="125">
        <f>SUM(I1411:J1411)</f>
      </c>
      <c r="L1411" s="229"/>
      <c r="M1411" s="87"/>
      <c r="N1411" s="87"/>
      <c r="O1411" s="87"/>
      <c r="P1411" s="87"/>
      <c r="Q1411" s="87"/>
      <c r="R1411" s="87"/>
      <c r="S1411" s="87"/>
      <c r="T1411" s="87"/>
      <c r="U1411" s="175"/>
      <c r="V1411" s="87"/>
      <c r="W1411" s="87"/>
      <c r="X1411" s="87"/>
      <c r="Y1411" s="87"/>
      <c r="Z1411" s="87"/>
      <c r="AA1411" s="87"/>
      <c r="AB1411" s="86"/>
      <c r="AC1411" s="87"/>
    </row>
    <row x14ac:dyDescent="0.25" r="1412" customHeight="1" ht="17.45">
      <c r="A1412" s="235">
        <f>A1407</f>
        <v>25569.375</v>
      </c>
      <c r="B1412" s="186" t="s">
        <v>23</v>
      </c>
      <c r="C1412" s="180"/>
      <c r="D1412" s="180">
        <v>13</v>
      </c>
      <c r="E1412" s="180"/>
      <c r="F1412" s="180"/>
      <c r="G1412" s="180">
        <f>SUM(C1412:F1412)</f>
      </c>
      <c r="H1412" s="125">
        <v>6000</v>
      </c>
      <c r="I1412" s="125">
        <f>G1412*H1412</f>
      </c>
      <c r="J1412" s="125">
        <f>I1412*0.1</f>
      </c>
      <c r="K1412" s="125">
        <f>SUM(I1412:J1412)</f>
      </c>
      <c r="L1412" s="229"/>
      <c r="M1412" s="87"/>
      <c r="N1412" s="87"/>
      <c r="O1412" s="87"/>
      <c r="P1412" s="87"/>
      <c r="Q1412" s="87"/>
      <c r="R1412" s="87"/>
      <c r="S1412" s="87"/>
      <c r="T1412" s="87"/>
      <c r="U1412" s="175"/>
      <c r="V1412" s="87"/>
      <c r="W1412" s="87"/>
      <c r="X1412" s="87"/>
      <c r="Y1412" s="87"/>
      <c r="Z1412" s="87"/>
      <c r="AA1412" s="87"/>
      <c r="AB1412" s="86"/>
      <c r="AC1412" s="87"/>
    </row>
    <row x14ac:dyDescent="0.25" r="1413" customHeight="1" ht="17.45">
      <c r="A1413" s="235">
        <f>A1412</f>
        <v>25569.375</v>
      </c>
      <c r="B1413" s="186" t="s">
        <v>40</v>
      </c>
      <c r="C1413" s="180"/>
      <c r="D1413" s="180">
        <v>15</v>
      </c>
      <c r="E1413" s="180"/>
      <c r="F1413" s="180"/>
      <c r="G1413" s="180">
        <f>SUM(C1413:F1413)</f>
      </c>
      <c r="H1413" s="125">
        <v>6500</v>
      </c>
      <c r="I1413" s="125">
        <f>G1413*H1413</f>
      </c>
      <c r="J1413" s="125">
        <f>I1413*0.1</f>
      </c>
      <c r="K1413" s="125">
        <f>SUM(I1413:J1413)</f>
      </c>
      <c r="L1413" s="229"/>
      <c r="M1413" s="87"/>
      <c r="N1413" s="87"/>
      <c r="O1413" s="87"/>
      <c r="P1413" s="87"/>
      <c r="Q1413" s="87"/>
      <c r="R1413" s="87"/>
      <c r="S1413" s="87"/>
      <c r="T1413" s="87"/>
      <c r="U1413" s="175"/>
      <c r="V1413" s="87"/>
      <c r="W1413" s="87"/>
      <c r="X1413" s="87"/>
      <c r="Y1413" s="87"/>
      <c r="Z1413" s="87"/>
      <c r="AA1413" s="87"/>
      <c r="AB1413" s="86"/>
      <c r="AC1413" s="87"/>
    </row>
    <row x14ac:dyDescent="0.25" r="1414" customHeight="1" ht="17.45">
      <c r="A1414" s="235">
        <f>A1410</f>
        <v>25569.375</v>
      </c>
      <c r="B1414" s="186"/>
      <c r="C1414" s="180"/>
      <c r="D1414" s="180"/>
      <c r="E1414" s="180"/>
      <c r="F1414" s="180"/>
      <c r="G1414" s="180">
        <f>SUM(C1414:F1414)</f>
      </c>
      <c r="H1414" s="125"/>
      <c r="I1414" s="125">
        <f>G1414*H1414</f>
      </c>
      <c r="J1414" s="125">
        <f>I1414*0.1</f>
      </c>
      <c r="K1414" s="125">
        <f>SUM(I1414:J1414)</f>
      </c>
      <c r="L1414" s="229"/>
      <c r="M1414" s="87"/>
      <c r="N1414" s="87"/>
      <c r="O1414" s="87"/>
      <c r="P1414" s="87"/>
      <c r="Q1414" s="87"/>
      <c r="R1414" s="87"/>
      <c r="S1414" s="87"/>
      <c r="T1414" s="87"/>
      <c r="U1414" s="175"/>
      <c r="V1414" s="87"/>
      <c r="W1414" s="87"/>
      <c r="X1414" s="87"/>
      <c r="Y1414" s="87"/>
      <c r="Z1414" s="87"/>
      <c r="AA1414" s="87"/>
      <c r="AB1414" s="86"/>
      <c r="AC1414" s="87"/>
    </row>
    <row x14ac:dyDescent="0.25" r="1415" customHeight="1" ht="17.45">
      <c r="A1415" s="235">
        <f>A1410</f>
        <v>25569.375</v>
      </c>
      <c r="B1415" s="186"/>
      <c r="C1415" s="180"/>
      <c r="D1415" s="180"/>
      <c r="E1415" s="180"/>
      <c r="F1415" s="180"/>
      <c r="G1415" s="180">
        <f>SUM(C1415:F1415)</f>
      </c>
      <c r="H1415" s="125"/>
      <c r="I1415" s="125">
        <f>G1415*H1415</f>
      </c>
      <c r="J1415" s="125">
        <f>I1415*0.1</f>
      </c>
      <c r="K1415" s="125">
        <f>SUM(I1415:J1415)</f>
      </c>
      <c r="L1415" s="229"/>
      <c r="M1415" s="87"/>
      <c r="N1415" s="87"/>
      <c r="O1415" s="87"/>
      <c r="P1415" s="87"/>
      <c r="Q1415" s="87"/>
      <c r="R1415" s="87"/>
      <c r="S1415" s="87"/>
      <c r="T1415" s="87"/>
      <c r="U1415" s="175"/>
      <c r="V1415" s="87"/>
      <c r="W1415" s="87"/>
      <c r="X1415" s="87"/>
      <c r="Y1415" s="87"/>
      <c r="Z1415" s="87"/>
      <c r="AA1415" s="87"/>
      <c r="AB1415" s="86"/>
      <c r="AC1415" s="87"/>
    </row>
    <row x14ac:dyDescent="0.25" r="1416" customHeight="1" ht="17.45">
      <c r="A1416" s="235">
        <f>A1415</f>
        <v>25569.375</v>
      </c>
      <c r="B1416" s="179"/>
      <c r="C1416" s="180"/>
      <c r="D1416" s="180"/>
      <c r="E1416" s="180"/>
      <c r="F1416" s="180"/>
      <c r="G1416" s="180">
        <f>SUM(C1416:F1416)</f>
      </c>
      <c r="H1416" s="125"/>
      <c r="I1416" s="125">
        <f>G1416*H1416</f>
      </c>
      <c r="J1416" s="125">
        <v>0</v>
      </c>
      <c r="K1416" s="125">
        <f>SUM(I1416:J1416)</f>
      </c>
      <c r="L1416" s="229"/>
      <c r="M1416" s="87"/>
      <c r="N1416" s="87"/>
      <c r="O1416" s="87"/>
      <c r="P1416" s="87"/>
      <c r="Q1416" s="87"/>
      <c r="R1416" s="87"/>
      <c r="S1416" s="87"/>
      <c r="T1416" s="87"/>
      <c r="U1416" s="175"/>
      <c r="V1416" s="87"/>
      <c r="W1416" s="87"/>
      <c r="X1416" s="87"/>
      <c r="Y1416" s="87"/>
      <c r="Z1416" s="87"/>
      <c r="AA1416" s="87"/>
      <c r="AB1416" s="86"/>
      <c r="AC1416" s="87"/>
    </row>
    <row x14ac:dyDescent="0.25" r="1417" customHeight="1" ht="17.45">
      <c r="A1417" s="243">
        <f>A1416</f>
        <v>25569.375</v>
      </c>
      <c r="B1417" s="190" t="s">
        <v>155</v>
      </c>
      <c r="C1417" s="191">
        <f>SUM(C1371:C1416)</f>
      </c>
      <c r="D1417" s="191">
        <f>SUM(D1371:D1416)</f>
      </c>
      <c r="E1417" s="191">
        <f>SUM(E1371:E1416)</f>
      </c>
      <c r="F1417" s="191">
        <f>SUM(F1371:F1416)</f>
      </c>
      <c r="G1417" s="191">
        <f>SUM(G1371:G1416)</f>
      </c>
      <c r="H1417" s="191"/>
      <c r="I1417" s="191">
        <f>SUM(I1371:I1416)</f>
      </c>
      <c r="J1417" s="191">
        <f>SUM(J1371:J1416)</f>
      </c>
      <c r="K1417" s="191">
        <f>SUM(K1371:K1416)</f>
      </c>
      <c r="L1417" s="229"/>
      <c r="M1417" s="87"/>
      <c r="N1417" s="87"/>
      <c r="O1417" s="87"/>
      <c r="P1417" s="87"/>
      <c r="Q1417" s="87"/>
      <c r="R1417" s="87"/>
      <c r="S1417" s="87"/>
      <c r="T1417" s="87"/>
      <c r="U1417" s="175"/>
      <c r="V1417" s="87"/>
      <c r="W1417" s="87"/>
      <c r="X1417" s="87"/>
      <c r="Y1417" s="87"/>
      <c r="Z1417" s="87"/>
      <c r="AA1417" s="87"/>
      <c r="AB1417" s="86"/>
      <c r="AC1417" s="87"/>
    </row>
    <row x14ac:dyDescent="0.25" r="1418" customHeight="1" ht="17.45">
      <c r="A1418" s="235">
        <f>A1417</f>
        <v>25569.375</v>
      </c>
      <c r="B1418" s="186" t="s">
        <v>113</v>
      </c>
      <c r="C1418" s="180"/>
      <c r="D1418" s="180">
        <v>40</v>
      </c>
      <c r="E1418" s="180">
        <v>47</v>
      </c>
      <c r="F1418" s="180"/>
      <c r="G1418" s="180">
        <f>SUM(C1418:F1418)</f>
      </c>
      <c r="H1418" s="125">
        <v>6500</v>
      </c>
      <c r="I1418" s="125">
        <f>G1418*H1418</f>
      </c>
      <c r="J1418" s="185"/>
      <c r="K1418" s="125">
        <f>SUM(I1418:J1418)</f>
      </c>
      <c r="L1418" s="229"/>
      <c r="M1418" s="87"/>
      <c r="N1418" s="87"/>
      <c r="O1418" s="87"/>
      <c r="P1418" s="87"/>
      <c r="Q1418" s="87"/>
      <c r="R1418" s="87"/>
      <c r="S1418" s="87"/>
      <c r="T1418" s="87"/>
      <c r="U1418" s="175"/>
      <c r="V1418" s="87"/>
      <c r="W1418" s="87"/>
      <c r="X1418" s="87"/>
      <c r="Y1418" s="87"/>
      <c r="Z1418" s="87"/>
      <c r="AA1418" s="87"/>
      <c r="AB1418" s="86"/>
      <c r="AC1418" s="87"/>
    </row>
    <row x14ac:dyDescent="0.25" r="1419" customHeight="1" ht="17.45">
      <c r="A1419" s="235">
        <f>A1418</f>
        <v>25569.375</v>
      </c>
      <c r="B1419" s="186" t="s">
        <v>156</v>
      </c>
      <c r="C1419" s="180"/>
      <c r="D1419" s="180">
        <v>7</v>
      </c>
      <c r="E1419" s="180">
        <v>10</v>
      </c>
      <c r="F1419" s="180"/>
      <c r="G1419" s="180">
        <f>SUM(C1419:F1419)</f>
      </c>
      <c r="H1419" s="125">
        <v>6500</v>
      </c>
      <c r="I1419" s="125">
        <f>G1419*H1419</f>
      </c>
      <c r="J1419" s="185"/>
      <c r="K1419" s="125">
        <f>SUM(I1419:J1419)</f>
      </c>
      <c r="L1419" s="229"/>
      <c r="M1419" s="87"/>
      <c r="N1419" s="87"/>
      <c r="O1419" s="87"/>
      <c r="P1419" s="87"/>
      <c r="Q1419" s="87"/>
      <c r="R1419" s="87"/>
      <c r="S1419" s="87"/>
      <c r="T1419" s="87"/>
      <c r="U1419" s="175"/>
      <c r="V1419" s="87"/>
      <c r="W1419" s="87"/>
      <c r="X1419" s="87"/>
      <c r="Y1419" s="87"/>
      <c r="Z1419" s="87"/>
      <c r="AA1419" s="87"/>
      <c r="AB1419" s="86"/>
      <c r="AC1419" s="87"/>
    </row>
    <row x14ac:dyDescent="0.25" r="1420" customHeight="1" ht="17.45">
      <c r="A1420" s="235">
        <f>A1419</f>
        <v>25569.375</v>
      </c>
      <c r="B1420" s="186" t="s">
        <v>112</v>
      </c>
      <c r="C1420" s="180"/>
      <c r="D1420" s="180">
        <v>9</v>
      </c>
      <c r="E1420" s="180">
        <v>9</v>
      </c>
      <c r="F1420" s="180"/>
      <c r="G1420" s="180">
        <f>SUM(C1420:F1420)</f>
      </c>
      <c r="H1420" s="125">
        <v>6900</v>
      </c>
      <c r="I1420" s="125">
        <f>G1420*H1420</f>
      </c>
      <c r="J1420" s="185"/>
      <c r="K1420" s="125">
        <f>SUM(I1420:J1420)</f>
      </c>
      <c r="L1420" s="229"/>
      <c r="M1420" s="87"/>
      <c r="N1420" s="87"/>
      <c r="O1420" s="87"/>
      <c r="P1420" s="87"/>
      <c r="Q1420" s="87"/>
      <c r="R1420" s="87"/>
      <c r="S1420" s="87"/>
      <c r="T1420" s="87"/>
      <c r="U1420" s="175"/>
      <c r="V1420" s="87"/>
      <c r="W1420" s="87"/>
      <c r="X1420" s="87"/>
      <c r="Y1420" s="87"/>
      <c r="Z1420" s="87"/>
      <c r="AA1420" s="87"/>
      <c r="AB1420" s="86"/>
      <c r="AC1420" s="87"/>
    </row>
    <row x14ac:dyDescent="0.25" r="1421" customHeight="1" ht="17.45">
      <c r="A1421" s="235">
        <f>A1420</f>
        <v>25569.375</v>
      </c>
      <c r="B1421" s="179"/>
      <c r="C1421" s="180"/>
      <c r="D1421" s="180"/>
      <c r="E1421" s="180"/>
      <c r="F1421" s="180"/>
      <c r="G1421" s="180">
        <f>SUM(C1421:F1421)</f>
      </c>
      <c r="H1421" s="125"/>
      <c r="I1421" s="125">
        <f>G1421*H1421</f>
      </c>
      <c r="J1421" s="185"/>
      <c r="K1421" s="125">
        <f>SUM(I1421:J1421)</f>
      </c>
      <c r="L1421" s="229"/>
      <c r="M1421" s="87"/>
      <c r="N1421" s="87"/>
      <c r="O1421" s="87"/>
      <c r="P1421" s="87"/>
      <c r="Q1421" s="87"/>
      <c r="R1421" s="87"/>
      <c r="S1421" s="87"/>
      <c r="T1421" s="87"/>
      <c r="U1421" s="175"/>
      <c r="V1421" s="87"/>
      <c r="W1421" s="87"/>
      <c r="X1421" s="87"/>
      <c r="Y1421" s="87"/>
      <c r="Z1421" s="87"/>
      <c r="AA1421" s="87"/>
      <c r="AB1421" s="86"/>
      <c r="AC1421" s="87"/>
    </row>
    <row x14ac:dyDescent="0.25" r="1422" customHeight="1" ht="17.45">
      <c r="A1422" s="235">
        <f>A1421</f>
        <v>25569.375</v>
      </c>
      <c r="B1422" s="179"/>
      <c r="C1422" s="180"/>
      <c r="D1422" s="180"/>
      <c r="E1422" s="180"/>
      <c r="F1422" s="180"/>
      <c r="G1422" s="180">
        <f>SUM(C1422:F1422)</f>
      </c>
      <c r="H1422" s="125"/>
      <c r="I1422" s="125">
        <f>G1422*H1422</f>
      </c>
      <c r="J1422" s="185"/>
      <c r="K1422" s="125">
        <f>SUM(I1422:J1422)</f>
      </c>
      <c r="L1422" s="229"/>
      <c r="M1422" s="87"/>
      <c r="N1422" s="87"/>
      <c r="O1422" s="87"/>
      <c r="P1422" s="87"/>
      <c r="Q1422" s="87"/>
      <c r="R1422" s="87"/>
      <c r="S1422" s="87"/>
      <c r="T1422" s="87"/>
      <c r="U1422" s="175"/>
      <c r="V1422" s="87"/>
      <c r="W1422" s="87"/>
      <c r="X1422" s="87"/>
      <c r="Y1422" s="87"/>
      <c r="Z1422" s="87"/>
      <c r="AA1422" s="87"/>
      <c r="AB1422" s="86"/>
      <c r="AC1422" s="87"/>
    </row>
    <row x14ac:dyDescent="0.25" r="1423" customHeight="1" ht="17.45">
      <c r="A1423" s="235">
        <f>A1422</f>
        <v>25569.375</v>
      </c>
      <c r="B1423" s="179"/>
      <c r="C1423" s="180"/>
      <c r="D1423" s="180"/>
      <c r="E1423" s="180"/>
      <c r="F1423" s="180"/>
      <c r="G1423" s="180">
        <f>SUM(C1423:F1423)</f>
      </c>
      <c r="H1423" s="125"/>
      <c r="I1423" s="125">
        <f>G1423*H1423</f>
      </c>
      <c r="J1423" s="185"/>
      <c r="K1423" s="125">
        <f>SUM(I1423:J1423)</f>
      </c>
      <c r="L1423" s="229"/>
      <c r="M1423" s="87"/>
      <c r="N1423" s="87"/>
      <c r="O1423" s="87"/>
      <c r="P1423" s="87"/>
      <c r="Q1423" s="87"/>
      <c r="R1423" s="87"/>
      <c r="S1423" s="87"/>
      <c r="T1423" s="87"/>
      <c r="U1423" s="175"/>
      <c r="V1423" s="87"/>
      <c r="W1423" s="87"/>
      <c r="X1423" s="87"/>
      <c r="Y1423" s="87"/>
      <c r="Z1423" s="87"/>
      <c r="AA1423" s="87"/>
      <c r="AB1423" s="86"/>
      <c r="AC1423" s="87"/>
    </row>
    <row x14ac:dyDescent="0.25" r="1424" customHeight="1" ht="17.45">
      <c r="A1424" s="235">
        <f>A1423</f>
        <v>25569.375</v>
      </c>
      <c r="B1424" s="179"/>
      <c r="C1424" s="180"/>
      <c r="D1424" s="180"/>
      <c r="E1424" s="180"/>
      <c r="F1424" s="180"/>
      <c r="G1424" s="180">
        <f>SUM(C1424:F1424)</f>
      </c>
      <c r="H1424" s="125"/>
      <c r="I1424" s="125">
        <f>G1424*H1424</f>
      </c>
      <c r="J1424" s="185"/>
      <c r="K1424" s="125">
        <f>SUM(I1424:J1424)</f>
      </c>
      <c r="L1424" s="229"/>
      <c r="M1424" s="87"/>
      <c r="N1424" s="87"/>
      <c r="O1424" s="87"/>
      <c r="P1424" s="87"/>
      <c r="Q1424" s="87"/>
      <c r="R1424" s="87"/>
      <c r="S1424" s="87"/>
      <c r="T1424" s="87"/>
      <c r="U1424" s="175"/>
      <c r="V1424" s="87"/>
      <c r="W1424" s="87"/>
      <c r="X1424" s="87"/>
      <c r="Y1424" s="87"/>
      <c r="Z1424" s="87"/>
      <c r="AA1424" s="87"/>
      <c r="AB1424" s="86"/>
      <c r="AC1424" s="87"/>
    </row>
    <row x14ac:dyDescent="0.25" r="1425" customHeight="1" ht="17.45">
      <c r="A1425" s="235">
        <f>A1424</f>
        <v>25569.375</v>
      </c>
      <c r="B1425" s="179"/>
      <c r="C1425" s="180"/>
      <c r="D1425" s="180"/>
      <c r="E1425" s="180"/>
      <c r="F1425" s="180"/>
      <c r="G1425" s="180">
        <f>SUM(C1425:F1425)</f>
      </c>
      <c r="H1425" s="125"/>
      <c r="I1425" s="125">
        <f>G1425*H1425</f>
      </c>
      <c r="J1425" s="185"/>
      <c r="K1425" s="125">
        <f>SUM(I1425:J1425)</f>
      </c>
      <c r="L1425" s="229"/>
      <c r="M1425" s="87"/>
      <c r="N1425" s="87"/>
      <c r="O1425" s="87"/>
      <c r="P1425" s="87"/>
      <c r="Q1425" s="87"/>
      <c r="R1425" s="87"/>
      <c r="S1425" s="87"/>
      <c r="T1425" s="87"/>
      <c r="U1425" s="175"/>
      <c r="V1425" s="87"/>
      <c r="W1425" s="87"/>
      <c r="X1425" s="87"/>
      <c r="Y1425" s="87"/>
      <c r="Z1425" s="87"/>
      <c r="AA1425" s="87"/>
      <c r="AB1425" s="86"/>
      <c r="AC1425" s="87"/>
    </row>
    <row x14ac:dyDescent="0.25" r="1426" customHeight="1" ht="17.45">
      <c r="A1426" s="243">
        <f>A1425</f>
        <v>25569.375</v>
      </c>
      <c r="B1426" s="190" t="s">
        <v>157</v>
      </c>
      <c r="C1426" s="191">
        <f>SUM(C1418:C1425)</f>
      </c>
      <c r="D1426" s="191">
        <f>SUM(D1418:D1425)</f>
      </c>
      <c r="E1426" s="191">
        <f>SUM(E1418:E1425)</f>
      </c>
      <c r="F1426" s="191">
        <f>SUM(F1418:F1425)</f>
      </c>
      <c r="G1426" s="191">
        <f>SUM(G1418:G1425)</f>
      </c>
      <c r="H1426" s="201"/>
      <c r="I1426" s="201">
        <f>SUM(I1418:I1425)</f>
      </c>
      <c r="J1426" s="201"/>
      <c r="K1426" s="202">
        <f>SUM(K1418:K1425)</f>
      </c>
      <c r="L1426" s="229"/>
      <c r="M1426" s="87"/>
      <c r="N1426" s="87"/>
      <c r="O1426" s="87"/>
      <c r="P1426" s="87"/>
      <c r="Q1426" s="87"/>
      <c r="R1426" s="87"/>
      <c r="S1426" s="87"/>
      <c r="T1426" s="87"/>
      <c r="U1426" s="175"/>
      <c r="V1426" s="87"/>
      <c r="W1426" s="87"/>
      <c r="X1426" s="87"/>
      <c r="Y1426" s="87"/>
      <c r="Z1426" s="87"/>
      <c r="AA1426" s="87"/>
      <c r="AB1426" s="86"/>
      <c r="AC1426" s="87"/>
    </row>
    <row x14ac:dyDescent="0.25" r="1427" customHeight="1" ht="17.25" hidden="1">
      <c r="A1427" s="226" t="s">
        <v>128</v>
      </c>
      <c r="B1427" s="173" t="s">
        <v>2</v>
      </c>
      <c r="C1427" s="174" t="s">
        <v>129</v>
      </c>
      <c r="D1427" s="174" t="s">
        <v>130</v>
      </c>
      <c r="E1427" s="174" t="s">
        <v>131</v>
      </c>
      <c r="F1427" s="174" t="s">
        <v>132</v>
      </c>
      <c r="G1427" s="174" t="s">
        <v>133</v>
      </c>
      <c r="H1427" s="174" t="s">
        <v>7</v>
      </c>
      <c r="I1427" s="174" t="s">
        <v>134</v>
      </c>
      <c r="J1427" s="174" t="s">
        <v>90</v>
      </c>
      <c r="K1427" s="174" t="s">
        <v>135</v>
      </c>
      <c r="L1427" s="229"/>
      <c r="M1427" s="87"/>
      <c r="N1427" s="87"/>
      <c r="O1427" s="87"/>
      <c r="P1427" s="87"/>
      <c r="Q1427" s="87"/>
      <c r="R1427" s="87"/>
      <c r="S1427" s="87"/>
      <c r="T1427" s="87"/>
      <c r="U1427" s="175"/>
      <c r="V1427" s="87"/>
      <c r="W1427" s="87"/>
      <c r="X1427" s="87"/>
      <c r="Y1427" s="87"/>
      <c r="Z1427" s="87"/>
      <c r="AA1427" s="87"/>
      <c r="AB1427" s="86"/>
      <c r="AC1427" s="87"/>
    </row>
    <row x14ac:dyDescent="0.25" r="1428" customHeight="1" ht="17.45">
      <c r="A1428" s="235">
        <f>A1426+1</f>
        <v>25569.375</v>
      </c>
      <c r="B1428" s="179" t="s">
        <v>46</v>
      </c>
      <c r="C1428" s="183" t="s">
        <v>14</v>
      </c>
      <c r="D1428" s="180">
        <v>14</v>
      </c>
      <c r="E1428" s="180">
        <v>6</v>
      </c>
      <c r="F1428" s="180"/>
      <c r="G1428" s="180">
        <f>SUM(C1428:F1428)</f>
      </c>
      <c r="H1428" s="237">
        <v>5500</v>
      </c>
      <c r="I1428" s="125">
        <f>G1428*H1428</f>
      </c>
      <c r="J1428" s="125">
        <f>I1428*0.1</f>
      </c>
      <c r="K1428" s="125">
        <f>SUM(I1428:J1428)</f>
      </c>
      <c r="L1428" s="229"/>
      <c r="M1428" s="87"/>
      <c r="N1428" s="87"/>
      <c r="O1428" s="87"/>
      <c r="P1428" s="87"/>
      <c r="Q1428" s="87"/>
      <c r="R1428" s="87"/>
      <c r="S1428" s="87"/>
      <c r="T1428" s="87"/>
      <c r="U1428" s="175"/>
      <c r="V1428" s="87"/>
      <c r="W1428" s="87"/>
      <c r="X1428" s="87"/>
      <c r="Y1428" s="87"/>
      <c r="Z1428" s="87"/>
      <c r="AA1428" s="87"/>
      <c r="AB1428" s="86"/>
      <c r="AC1428" s="87"/>
    </row>
    <row x14ac:dyDescent="0.25" r="1429" customHeight="1" ht="17.45">
      <c r="A1429" s="235">
        <f>A1428</f>
        <v>25569.375</v>
      </c>
      <c r="B1429" s="179" t="s">
        <v>137</v>
      </c>
      <c r="C1429" s="180"/>
      <c r="D1429" s="180">
        <f>138-D1430</f>
      </c>
      <c r="E1429" s="180">
        <v>0</v>
      </c>
      <c r="F1429" s="180">
        <v>16</v>
      </c>
      <c r="G1429" s="180">
        <f>SUM(C1429:F1429)</f>
      </c>
      <c r="H1429" s="237">
        <v>4500</v>
      </c>
      <c r="I1429" s="125">
        <f>G1429*H1429</f>
      </c>
      <c r="J1429" s="125">
        <f>I1429*0.1</f>
      </c>
      <c r="K1429" s="125">
        <f>SUM(I1429:J1429)</f>
      </c>
      <c r="L1429" s="229"/>
      <c r="M1429" s="87"/>
      <c r="N1429" s="87"/>
      <c r="O1429" s="87"/>
      <c r="P1429" s="87"/>
      <c r="Q1429" s="87"/>
      <c r="R1429" s="87"/>
      <c r="S1429" s="87"/>
      <c r="T1429" s="87"/>
      <c r="U1429" s="175"/>
      <c r="V1429" s="87"/>
      <c r="W1429" s="87"/>
      <c r="X1429" s="87"/>
      <c r="Y1429" s="87"/>
      <c r="Z1429" s="87"/>
      <c r="AA1429" s="87"/>
      <c r="AB1429" s="86"/>
      <c r="AC1429" s="87"/>
    </row>
    <row x14ac:dyDescent="0.25" r="1430" customHeight="1" ht="17.45">
      <c r="A1430" s="235">
        <f>A1429</f>
        <v>25569.375</v>
      </c>
      <c r="B1430" s="179" t="s">
        <v>178</v>
      </c>
      <c r="C1430" s="180"/>
      <c r="D1430" s="180">
        <v>46</v>
      </c>
      <c r="E1430" s="180"/>
      <c r="F1430" s="180"/>
      <c r="G1430" s="180">
        <f>SUBTOTAL(9,C1430:F1430)</f>
      </c>
      <c r="H1430" s="182">
        <v>5000</v>
      </c>
      <c r="I1430" s="125">
        <f>G1430*H1430</f>
      </c>
      <c r="J1430" s="125">
        <f>I1430*0.1</f>
      </c>
      <c r="K1430" s="125">
        <f>SUM(I1430:J1430)</f>
      </c>
      <c r="L1430" s="229"/>
      <c r="M1430" s="87"/>
      <c r="N1430" s="87"/>
      <c r="O1430" s="87"/>
      <c r="P1430" s="87"/>
      <c r="Q1430" s="87"/>
      <c r="R1430" s="87"/>
      <c r="S1430" s="87"/>
      <c r="T1430" s="87"/>
      <c r="U1430" s="175"/>
      <c r="V1430" s="87"/>
      <c r="W1430" s="87"/>
      <c r="X1430" s="87"/>
      <c r="Y1430" s="87"/>
      <c r="Z1430" s="87"/>
      <c r="AA1430" s="87"/>
      <c r="AB1430" s="86"/>
      <c r="AC1430" s="87"/>
    </row>
    <row x14ac:dyDescent="0.25" r="1431" customHeight="1" ht="17.45">
      <c r="A1431" s="235">
        <f>A1430</f>
        <v>25569.375</v>
      </c>
      <c r="B1431" s="179" t="s">
        <v>13</v>
      </c>
      <c r="C1431" s="180"/>
      <c r="D1431" s="180">
        <v>12</v>
      </c>
      <c r="E1431" s="180">
        <v>4</v>
      </c>
      <c r="F1431" s="180"/>
      <c r="G1431" s="180">
        <f>SUM(C1431:F1431)</f>
      </c>
      <c r="H1431" s="125">
        <v>6000</v>
      </c>
      <c r="I1431" s="125">
        <f>G1431*H1431</f>
      </c>
      <c r="J1431" s="125">
        <f>I1431*0.1</f>
      </c>
      <c r="K1431" s="125">
        <f>SUM(I1431:J1431)</f>
      </c>
      <c r="L1431" s="229"/>
      <c r="M1431" s="87"/>
      <c r="N1431" s="87"/>
      <c r="O1431" s="87"/>
      <c r="P1431" s="87"/>
      <c r="Q1431" s="87"/>
      <c r="R1431" s="87"/>
      <c r="S1431" s="87"/>
      <c r="T1431" s="87"/>
      <c r="U1431" s="175"/>
      <c r="V1431" s="87"/>
      <c r="W1431" s="87"/>
      <c r="X1431" s="87"/>
      <c r="Y1431" s="87"/>
      <c r="Z1431" s="87"/>
      <c r="AA1431" s="87"/>
      <c r="AB1431" s="86"/>
      <c r="AC1431" s="87"/>
    </row>
    <row x14ac:dyDescent="0.25" r="1432" customHeight="1" ht="17.45">
      <c r="A1432" s="235">
        <f>A1431</f>
        <v>25569.375</v>
      </c>
      <c r="B1432" s="179" t="s">
        <v>58</v>
      </c>
      <c r="C1432" s="183" t="s">
        <v>14</v>
      </c>
      <c r="D1432" s="180">
        <v>14</v>
      </c>
      <c r="E1432" s="180">
        <v>8</v>
      </c>
      <c r="F1432" s="180"/>
      <c r="G1432" s="180">
        <f>SUM(C1432:F1432)</f>
      </c>
      <c r="H1432" s="182">
        <v>5500</v>
      </c>
      <c r="I1432" s="125">
        <f>G1432*H1432</f>
      </c>
      <c r="J1432" s="125">
        <f>I1432*0.1</f>
      </c>
      <c r="K1432" s="125">
        <f>SUM(I1432:J1432)</f>
      </c>
      <c r="L1432" s="229"/>
      <c r="M1432" s="87"/>
      <c r="N1432" s="87"/>
      <c r="O1432" s="87"/>
      <c r="P1432" s="87"/>
      <c r="Q1432" s="87"/>
      <c r="R1432" s="87"/>
      <c r="S1432" s="87"/>
      <c r="T1432" s="87"/>
      <c r="U1432" s="175"/>
      <c r="V1432" s="87"/>
      <c r="W1432" s="87"/>
      <c r="X1432" s="87"/>
      <c r="Y1432" s="87"/>
      <c r="Z1432" s="87"/>
      <c r="AA1432" s="87"/>
      <c r="AB1432" s="86"/>
      <c r="AC1432" s="87"/>
    </row>
    <row x14ac:dyDescent="0.25" r="1433" customHeight="1" ht="17.45">
      <c r="A1433" s="235">
        <f>A1432</f>
        <v>25569.375</v>
      </c>
      <c r="B1433" s="179" t="s">
        <v>147</v>
      </c>
      <c r="C1433" s="183">
        <v>10</v>
      </c>
      <c r="D1433" s="180">
        <v>40</v>
      </c>
      <c r="E1433" s="180">
        <v>25</v>
      </c>
      <c r="F1433" s="180">
        <v>16</v>
      </c>
      <c r="G1433" s="180">
        <f>SUM(C1433:F1433)</f>
      </c>
      <c r="H1433" s="125">
        <v>5000</v>
      </c>
      <c r="I1433" s="125">
        <f>G1433*H1433</f>
      </c>
      <c r="J1433" s="125">
        <f>I1433*0.1</f>
      </c>
      <c r="K1433" s="125">
        <f>SUM(I1433:J1433)</f>
      </c>
      <c r="L1433" s="229"/>
      <c r="M1433" s="87"/>
      <c r="N1433" s="87"/>
      <c r="O1433" s="87"/>
      <c r="P1433" s="87"/>
      <c r="Q1433" s="87"/>
      <c r="R1433" s="87"/>
      <c r="S1433" s="87"/>
      <c r="T1433" s="87"/>
      <c r="U1433" s="175"/>
      <c r="V1433" s="87"/>
      <c r="W1433" s="87"/>
      <c r="X1433" s="87"/>
      <c r="Y1433" s="87"/>
      <c r="Z1433" s="87"/>
      <c r="AA1433" s="87"/>
      <c r="AB1433" s="86"/>
      <c r="AC1433" s="87"/>
    </row>
    <row x14ac:dyDescent="0.25" r="1434" customHeight="1" ht="17.45">
      <c r="A1434" s="235">
        <f>A1433</f>
        <v>25569.375</v>
      </c>
      <c r="B1434" s="179" t="s">
        <v>27</v>
      </c>
      <c r="C1434" s="180"/>
      <c r="D1434" s="180">
        <v>10</v>
      </c>
      <c r="E1434" s="180">
        <v>10</v>
      </c>
      <c r="F1434" s="180"/>
      <c r="G1434" s="180">
        <f>SUM(C1434:F1434)</f>
      </c>
      <c r="H1434" s="125">
        <v>5500</v>
      </c>
      <c r="I1434" s="125">
        <f>G1434*H1434</f>
      </c>
      <c r="J1434" s="125">
        <f>I1434*0.1</f>
      </c>
      <c r="K1434" s="125">
        <f>SUM(I1434:J1434)</f>
      </c>
      <c r="L1434" s="229"/>
      <c r="M1434" s="87"/>
      <c r="N1434" s="87"/>
      <c r="O1434" s="87"/>
      <c r="P1434" s="87"/>
      <c r="Q1434" s="87"/>
      <c r="R1434" s="87"/>
      <c r="S1434" s="87"/>
      <c r="T1434" s="87"/>
      <c r="U1434" s="175"/>
      <c r="V1434" s="87"/>
      <c r="W1434" s="87"/>
      <c r="X1434" s="87"/>
      <c r="Y1434" s="87"/>
      <c r="Z1434" s="87"/>
      <c r="AA1434" s="87"/>
      <c r="AB1434" s="86"/>
      <c r="AC1434" s="87"/>
    </row>
    <row x14ac:dyDescent="0.25" r="1435" customHeight="1" ht="17.45">
      <c r="A1435" s="235">
        <f>A1434</f>
        <v>25569.375</v>
      </c>
      <c r="B1435" s="179" t="s">
        <v>20</v>
      </c>
      <c r="C1435" s="180"/>
      <c r="D1435" s="180">
        <v>61</v>
      </c>
      <c r="E1435" s="180">
        <v>15</v>
      </c>
      <c r="F1435" s="180"/>
      <c r="G1435" s="180">
        <f>SUM(C1435:F1435)</f>
      </c>
      <c r="H1435" s="237">
        <v>5500</v>
      </c>
      <c r="I1435" s="125">
        <f>G1435*H1435</f>
      </c>
      <c r="J1435" s="125">
        <f>I1435*0.1</f>
      </c>
      <c r="K1435" s="125">
        <f>SUM(I1435:J1435)</f>
      </c>
      <c r="L1435" s="229"/>
      <c r="M1435" s="87"/>
      <c r="N1435" s="87"/>
      <c r="O1435" s="87"/>
      <c r="P1435" s="87"/>
      <c r="Q1435" s="87"/>
      <c r="R1435" s="87"/>
      <c r="S1435" s="87"/>
      <c r="T1435" s="87"/>
      <c r="U1435" s="175"/>
      <c r="V1435" s="87"/>
      <c r="W1435" s="87"/>
      <c r="X1435" s="87"/>
      <c r="Y1435" s="87"/>
      <c r="Z1435" s="87"/>
      <c r="AA1435" s="87"/>
      <c r="AB1435" s="86"/>
      <c r="AC1435" s="87"/>
    </row>
    <row x14ac:dyDescent="0.25" r="1436" customHeight="1" ht="17.45">
      <c r="A1436" s="235">
        <f>A1435</f>
        <v>25569.375</v>
      </c>
      <c r="B1436" s="179" t="s">
        <v>31</v>
      </c>
      <c r="C1436" s="180"/>
      <c r="D1436" s="180">
        <v>25</v>
      </c>
      <c r="E1436" s="180"/>
      <c r="F1436" s="180"/>
      <c r="G1436" s="180">
        <f>SUM(C1436:F1436)</f>
      </c>
      <c r="H1436" s="125">
        <v>6000</v>
      </c>
      <c r="I1436" s="125">
        <f>G1436*H1436</f>
      </c>
      <c r="J1436" s="125">
        <f>I1436*0.1</f>
      </c>
      <c r="K1436" s="125">
        <f>SUM(I1436:J1436)</f>
      </c>
      <c r="L1436" s="229"/>
      <c r="M1436" s="87"/>
      <c r="N1436" s="87"/>
      <c r="O1436" s="87"/>
      <c r="P1436" s="87"/>
      <c r="Q1436" s="87"/>
      <c r="R1436" s="87"/>
      <c r="S1436" s="87"/>
      <c r="T1436" s="87"/>
      <c r="U1436" s="175"/>
      <c r="V1436" s="87"/>
      <c r="W1436" s="87"/>
      <c r="X1436" s="87"/>
      <c r="Y1436" s="87"/>
      <c r="Z1436" s="87"/>
      <c r="AA1436" s="87"/>
      <c r="AB1436" s="86"/>
      <c r="AC1436" s="87"/>
    </row>
    <row x14ac:dyDescent="0.25" r="1437" customHeight="1" ht="17.45">
      <c r="A1437" s="235">
        <f>A1436</f>
        <v>25569.375</v>
      </c>
      <c r="B1437" s="179" t="s">
        <v>71</v>
      </c>
      <c r="C1437" s="180"/>
      <c r="D1437" s="180">
        <v>13</v>
      </c>
      <c r="E1437" s="180"/>
      <c r="F1437" s="180"/>
      <c r="G1437" s="180">
        <f>SUM(C1437:F1437)</f>
      </c>
      <c r="H1437" s="125">
        <v>6000</v>
      </c>
      <c r="I1437" s="125">
        <f>G1437*H1437</f>
      </c>
      <c r="J1437" s="125">
        <f>I1437*0.1</f>
      </c>
      <c r="K1437" s="125">
        <f>SUM(I1437:J1437)</f>
      </c>
      <c r="L1437" s="229"/>
      <c r="M1437" s="87"/>
      <c r="N1437" s="87"/>
      <c r="O1437" s="87"/>
      <c r="P1437" s="87"/>
      <c r="Q1437" s="87"/>
      <c r="R1437" s="87"/>
      <c r="S1437" s="87"/>
      <c r="T1437" s="87"/>
      <c r="U1437" s="175"/>
      <c r="V1437" s="87"/>
      <c r="W1437" s="87"/>
      <c r="X1437" s="87"/>
      <c r="Y1437" s="87"/>
      <c r="Z1437" s="87"/>
      <c r="AA1437" s="87"/>
      <c r="AB1437" s="86"/>
      <c r="AC1437" s="87"/>
    </row>
    <row x14ac:dyDescent="0.25" r="1438" customHeight="1" ht="17.45">
      <c r="A1438" s="235">
        <f>A1437</f>
        <v>25569.375</v>
      </c>
      <c r="B1438" s="184" t="s">
        <v>49</v>
      </c>
      <c r="C1438" s="180"/>
      <c r="D1438" s="180">
        <v>15</v>
      </c>
      <c r="E1438" s="180">
        <v>10</v>
      </c>
      <c r="F1438" s="180">
        <v>6</v>
      </c>
      <c r="G1438" s="180">
        <f>SUM(C1438:F1438)</f>
      </c>
      <c r="H1438" s="182">
        <v>6000</v>
      </c>
      <c r="I1438" s="125">
        <f>G1438*H1438</f>
      </c>
      <c r="J1438" s="125">
        <f>I1438*0.1</f>
      </c>
      <c r="K1438" s="125">
        <f>SUM(I1438:J1438)</f>
      </c>
      <c r="L1438" s="229"/>
      <c r="M1438" s="87"/>
      <c r="N1438" s="87"/>
      <c r="O1438" s="87"/>
      <c r="P1438" s="87"/>
      <c r="Q1438" s="87"/>
      <c r="R1438" s="87"/>
      <c r="S1438" s="87"/>
      <c r="T1438" s="87"/>
      <c r="U1438" s="175"/>
      <c r="V1438" s="87"/>
      <c r="W1438" s="87"/>
      <c r="X1438" s="87"/>
      <c r="Y1438" s="87"/>
      <c r="Z1438" s="87"/>
      <c r="AA1438" s="87"/>
      <c r="AB1438" s="86"/>
      <c r="AC1438" s="87"/>
    </row>
    <row x14ac:dyDescent="0.25" r="1439" customHeight="1" ht="17.45">
      <c r="A1439" s="235">
        <f>A1438</f>
        <v>25569.375</v>
      </c>
      <c r="B1439" s="179" t="s">
        <v>9</v>
      </c>
      <c r="C1439" s="180"/>
      <c r="D1439" s="180">
        <v>40</v>
      </c>
      <c r="E1439" s="180"/>
      <c r="F1439" s="180"/>
      <c r="G1439" s="180">
        <f>SUM(C1439:F1439)</f>
      </c>
      <c r="H1439" s="125">
        <v>6000</v>
      </c>
      <c r="I1439" s="125">
        <f>G1439*H1439</f>
      </c>
      <c r="J1439" s="125">
        <f>I1439*0.1</f>
      </c>
      <c r="K1439" s="125">
        <f>SUM(I1439:J1439)</f>
      </c>
      <c r="L1439" s="229"/>
      <c r="M1439" s="87"/>
      <c r="N1439" s="87"/>
      <c r="O1439" s="87"/>
      <c r="P1439" s="87"/>
      <c r="Q1439" s="87"/>
      <c r="R1439" s="87"/>
      <c r="S1439" s="87"/>
      <c r="T1439" s="87"/>
      <c r="U1439" s="175"/>
      <c r="V1439" s="87"/>
      <c r="W1439" s="87"/>
      <c r="X1439" s="87"/>
      <c r="Y1439" s="87"/>
      <c r="Z1439" s="87"/>
      <c r="AA1439" s="87"/>
      <c r="AB1439" s="86"/>
      <c r="AC1439" s="87"/>
    </row>
    <row x14ac:dyDescent="0.25" r="1440" customHeight="1" ht="17.45">
      <c r="A1440" s="235">
        <f>A1439</f>
        <v>25569.375</v>
      </c>
      <c r="B1440" s="179" t="s">
        <v>78</v>
      </c>
      <c r="C1440" s="180"/>
      <c r="D1440" s="180">
        <v>20</v>
      </c>
      <c r="E1440" s="180"/>
      <c r="F1440" s="180"/>
      <c r="G1440" s="180">
        <f>SUM(C1440:F1440)</f>
      </c>
      <c r="H1440" s="125">
        <v>6500</v>
      </c>
      <c r="I1440" s="125">
        <f>G1440*H1440</f>
      </c>
      <c r="J1440" s="125">
        <f>I1440*0.1</f>
      </c>
      <c r="K1440" s="125">
        <f>SUM(I1440:J1440)</f>
      </c>
      <c r="L1440" s="229"/>
      <c r="M1440" s="87"/>
      <c r="N1440" s="87"/>
      <c r="O1440" s="87"/>
      <c r="P1440" s="87"/>
      <c r="Q1440" s="87"/>
      <c r="R1440" s="87"/>
      <c r="S1440" s="87"/>
      <c r="T1440" s="87"/>
      <c r="U1440" s="175"/>
      <c r="V1440" s="87"/>
      <c r="W1440" s="87"/>
      <c r="X1440" s="87"/>
      <c r="Y1440" s="87"/>
      <c r="Z1440" s="87"/>
      <c r="AA1440" s="87"/>
      <c r="AB1440" s="86"/>
      <c r="AC1440" s="87"/>
    </row>
    <row x14ac:dyDescent="0.25" r="1441" customHeight="1" ht="17.45">
      <c r="A1441" s="235">
        <f>A1440</f>
        <v>25569.375</v>
      </c>
      <c r="B1441" s="179" t="s">
        <v>55</v>
      </c>
      <c r="C1441" s="180"/>
      <c r="D1441" s="180">
        <v>10</v>
      </c>
      <c r="E1441" s="180"/>
      <c r="F1441" s="180"/>
      <c r="G1441" s="180">
        <f>SUM(C1441:F1441)</f>
      </c>
      <c r="H1441" s="125">
        <v>6500</v>
      </c>
      <c r="I1441" s="125">
        <f>G1441*H1441</f>
      </c>
      <c r="J1441" s="125">
        <f>I1441*0.1</f>
      </c>
      <c r="K1441" s="125">
        <f>SUM(I1441:J1441)</f>
      </c>
      <c r="L1441" s="229"/>
      <c r="M1441" s="87"/>
      <c r="N1441" s="87"/>
      <c r="O1441" s="87"/>
      <c r="P1441" s="87"/>
      <c r="Q1441" s="87"/>
      <c r="R1441" s="87"/>
      <c r="S1441" s="87"/>
      <c r="T1441" s="87"/>
      <c r="U1441" s="175"/>
      <c r="V1441" s="87"/>
      <c r="W1441" s="87"/>
      <c r="X1441" s="87"/>
      <c r="Y1441" s="87"/>
      <c r="Z1441" s="87"/>
      <c r="AA1441" s="87"/>
      <c r="AB1441" s="86"/>
      <c r="AC1441" s="87"/>
    </row>
    <row x14ac:dyDescent="0.25" r="1442" customHeight="1" ht="17.45">
      <c r="A1442" s="235">
        <f>A1441</f>
        <v>25569.375</v>
      </c>
      <c r="B1442" s="179" t="s">
        <v>80</v>
      </c>
      <c r="C1442" s="180"/>
      <c r="D1442" s="180">
        <v>23</v>
      </c>
      <c r="E1442" s="180"/>
      <c r="F1442" s="180"/>
      <c r="G1442" s="180">
        <f>SUM(C1442:F1442)</f>
      </c>
      <c r="H1442" s="125">
        <v>6000</v>
      </c>
      <c r="I1442" s="125">
        <f>G1442*H1442</f>
      </c>
      <c r="J1442" s="185"/>
      <c r="K1442" s="125">
        <f>SUM(I1442:J1442)</f>
      </c>
      <c r="L1442" s="229"/>
      <c r="M1442" s="87"/>
      <c r="N1442" s="87"/>
      <c r="O1442" s="87"/>
      <c r="P1442" s="87"/>
      <c r="Q1442" s="87"/>
      <c r="R1442" s="87"/>
      <c r="S1442" s="87"/>
      <c r="T1442" s="87"/>
      <c r="U1442" s="175"/>
      <c r="V1442" s="87"/>
      <c r="W1442" s="87"/>
      <c r="X1442" s="87"/>
      <c r="Y1442" s="87"/>
      <c r="Z1442" s="87"/>
      <c r="AA1442" s="87"/>
      <c r="AB1442" s="86"/>
      <c r="AC1442" s="87"/>
    </row>
    <row x14ac:dyDescent="0.25" r="1443" customHeight="1" ht="17.45">
      <c r="A1443" s="235">
        <f>A1442</f>
        <v>25569.375</v>
      </c>
      <c r="B1443" s="179" t="s">
        <v>67</v>
      </c>
      <c r="C1443" s="180"/>
      <c r="D1443" s="180">
        <v>7</v>
      </c>
      <c r="E1443" s="180"/>
      <c r="F1443" s="180"/>
      <c r="G1443" s="180">
        <f>SUM(C1443:F1443)</f>
      </c>
      <c r="H1443" s="182">
        <v>5500</v>
      </c>
      <c r="I1443" s="125">
        <f>G1443*H1443</f>
      </c>
      <c r="J1443" s="125">
        <f>I1443*0.1</f>
      </c>
      <c r="K1443" s="125">
        <f>SUM(I1443:J1443)</f>
      </c>
      <c r="L1443" s="229"/>
      <c r="M1443" s="87"/>
      <c r="N1443" s="87"/>
      <c r="O1443" s="87"/>
      <c r="P1443" s="87"/>
      <c r="Q1443" s="87"/>
      <c r="R1443" s="87"/>
      <c r="S1443" s="87"/>
      <c r="T1443" s="87"/>
      <c r="U1443" s="175"/>
      <c r="V1443" s="87"/>
      <c r="W1443" s="87"/>
      <c r="X1443" s="87"/>
      <c r="Y1443" s="87"/>
      <c r="Z1443" s="87"/>
      <c r="AA1443" s="87"/>
      <c r="AB1443" s="86"/>
      <c r="AC1443" s="87"/>
    </row>
    <row x14ac:dyDescent="0.25" r="1444" customHeight="1" ht="17.45">
      <c r="A1444" s="235">
        <f>A1443</f>
        <v>25569.375</v>
      </c>
      <c r="B1444" s="186" t="s">
        <v>74</v>
      </c>
      <c r="C1444" s="180"/>
      <c r="D1444" s="180">
        <v>35</v>
      </c>
      <c r="E1444" s="180">
        <v>26</v>
      </c>
      <c r="F1444" s="180"/>
      <c r="G1444" s="180">
        <f>SUM(C1444:F1444)</f>
      </c>
      <c r="H1444" s="187">
        <v>5000</v>
      </c>
      <c r="I1444" s="125">
        <f>G1444*H1444</f>
      </c>
      <c r="J1444" s="125">
        <f>I1444*0.1</f>
      </c>
      <c r="K1444" s="125">
        <f>SUM(I1444:J1444)</f>
      </c>
      <c r="L1444" s="229"/>
      <c r="M1444" s="87"/>
      <c r="N1444" s="87"/>
      <c r="O1444" s="87"/>
      <c r="P1444" s="87"/>
      <c r="Q1444" s="87"/>
      <c r="R1444" s="87"/>
      <c r="S1444" s="87"/>
      <c r="T1444" s="87"/>
      <c r="U1444" s="175"/>
      <c r="V1444" s="87"/>
      <c r="W1444" s="87"/>
      <c r="X1444" s="87"/>
      <c r="Y1444" s="87"/>
      <c r="Z1444" s="87"/>
      <c r="AA1444" s="87"/>
      <c r="AB1444" s="86"/>
      <c r="AC1444" s="87"/>
    </row>
    <row x14ac:dyDescent="0.25" r="1445" customHeight="1" ht="17.45">
      <c r="A1445" s="235">
        <f>A1444</f>
        <v>25569.375</v>
      </c>
      <c r="B1445" s="179" t="s">
        <v>11</v>
      </c>
      <c r="C1445" s="180"/>
      <c r="D1445" s="180">
        <v>13</v>
      </c>
      <c r="E1445" s="180">
        <v>7</v>
      </c>
      <c r="F1445" s="180"/>
      <c r="G1445" s="180">
        <f>SUM(C1445:F1445)</f>
      </c>
      <c r="H1445" s="125">
        <v>6000</v>
      </c>
      <c r="I1445" s="125">
        <f>G1445*H1445</f>
      </c>
      <c r="J1445" s="125">
        <f>I1445*0.1</f>
      </c>
      <c r="K1445" s="125">
        <f>SUM(I1445:J1445)</f>
      </c>
      <c r="L1445" s="229"/>
      <c r="M1445" s="87"/>
      <c r="N1445" s="87"/>
      <c r="O1445" s="87"/>
      <c r="P1445" s="87"/>
      <c r="Q1445" s="87"/>
      <c r="R1445" s="87"/>
      <c r="S1445" s="87"/>
      <c r="T1445" s="87"/>
      <c r="U1445" s="175"/>
      <c r="V1445" s="87"/>
      <c r="W1445" s="87"/>
      <c r="X1445" s="87"/>
      <c r="Y1445" s="87"/>
      <c r="Z1445" s="87"/>
      <c r="AA1445" s="87"/>
      <c r="AB1445" s="86"/>
      <c r="AC1445" s="87"/>
    </row>
    <row x14ac:dyDescent="0.25" r="1446" customHeight="1" ht="17.45">
      <c r="A1446" s="235">
        <f>A1445</f>
        <v>25569.375</v>
      </c>
      <c r="B1446" s="179" t="s">
        <v>22</v>
      </c>
      <c r="C1446" s="180"/>
      <c r="D1446" s="180">
        <v>32</v>
      </c>
      <c r="E1446" s="180"/>
      <c r="F1446" s="180"/>
      <c r="G1446" s="180">
        <f>SUM(C1446:F1446)</f>
      </c>
      <c r="H1446" s="182">
        <v>4800</v>
      </c>
      <c r="I1446" s="125">
        <f>G1446*H1446</f>
      </c>
      <c r="J1446" s="125">
        <f>I1446*0.1</f>
      </c>
      <c r="K1446" s="125">
        <f>SUM(I1446:J1446)</f>
      </c>
      <c r="L1446" s="229"/>
      <c r="M1446" s="87"/>
      <c r="N1446" s="87"/>
      <c r="O1446" s="87"/>
      <c r="P1446" s="87"/>
      <c r="Q1446" s="87"/>
      <c r="R1446" s="87"/>
      <c r="S1446" s="87"/>
      <c r="T1446" s="87"/>
      <c r="U1446" s="175"/>
      <c r="V1446" s="87"/>
      <c r="W1446" s="87"/>
      <c r="X1446" s="87"/>
      <c r="Y1446" s="87"/>
      <c r="Z1446" s="87"/>
      <c r="AA1446" s="87"/>
      <c r="AB1446" s="86"/>
      <c r="AC1446" s="87"/>
    </row>
    <row x14ac:dyDescent="0.25" r="1447" customHeight="1" ht="17.45">
      <c r="A1447" s="235">
        <f>A1446</f>
        <v>25569.375</v>
      </c>
      <c r="B1447" s="186" t="s">
        <v>84</v>
      </c>
      <c r="C1447" s="180"/>
      <c r="D1447" s="180">
        <v>16</v>
      </c>
      <c r="E1447" s="180">
        <v>9</v>
      </c>
      <c r="F1447" s="180"/>
      <c r="G1447" s="180">
        <f>SUM(C1447:F1447)</f>
      </c>
      <c r="H1447" s="182">
        <v>4800</v>
      </c>
      <c r="I1447" s="125">
        <f>G1447*H1447</f>
      </c>
      <c r="J1447" s="125">
        <f>I1447*0.1</f>
      </c>
      <c r="K1447" s="125">
        <f>SUM(I1447:J1447)</f>
      </c>
      <c r="L1447" s="229"/>
      <c r="M1447" s="87"/>
      <c r="N1447" s="87"/>
      <c r="O1447" s="87"/>
      <c r="P1447" s="87"/>
      <c r="Q1447" s="87"/>
      <c r="R1447" s="87"/>
      <c r="S1447" s="87"/>
      <c r="T1447" s="87"/>
      <c r="U1447" s="175"/>
      <c r="V1447" s="87"/>
      <c r="W1447" s="87"/>
      <c r="X1447" s="87"/>
      <c r="Y1447" s="87"/>
      <c r="Z1447" s="87"/>
      <c r="AA1447" s="87"/>
      <c r="AB1447" s="86"/>
      <c r="AC1447" s="87"/>
    </row>
    <row x14ac:dyDescent="0.25" r="1448" customHeight="1" ht="17.45">
      <c r="A1448" s="235">
        <f>A1447</f>
        <v>25569.375</v>
      </c>
      <c r="B1448" s="179" t="s">
        <v>17</v>
      </c>
      <c r="C1448" s="180"/>
      <c r="D1448" s="180">
        <v>37</v>
      </c>
      <c r="E1448" s="180">
        <v>12</v>
      </c>
      <c r="F1448" s="180"/>
      <c r="G1448" s="180">
        <f>SUM(C1448:F1448)</f>
      </c>
      <c r="H1448" s="237">
        <v>6500</v>
      </c>
      <c r="I1448" s="125">
        <f>G1448*H1448</f>
      </c>
      <c r="J1448" s="125">
        <f>I1448*0.1</f>
      </c>
      <c r="K1448" s="125">
        <f>SUM(I1448:J1448)</f>
      </c>
      <c r="L1448" s="229"/>
      <c r="M1448" s="87"/>
      <c r="N1448" s="87"/>
      <c r="O1448" s="87"/>
      <c r="P1448" s="87"/>
      <c r="Q1448" s="87"/>
      <c r="R1448" s="87"/>
      <c r="S1448" s="87"/>
      <c r="T1448" s="87"/>
      <c r="U1448" s="175"/>
      <c r="V1448" s="87"/>
      <c r="W1448" s="87"/>
      <c r="X1448" s="87"/>
      <c r="Y1448" s="87"/>
      <c r="Z1448" s="87"/>
      <c r="AA1448" s="87"/>
      <c r="AB1448" s="86"/>
      <c r="AC1448" s="87"/>
    </row>
    <row x14ac:dyDescent="0.25" r="1449" customHeight="1" ht="17.45">
      <c r="A1449" s="235">
        <f>A1448</f>
        <v>25569.375</v>
      </c>
      <c r="B1449" s="179" t="s">
        <v>29</v>
      </c>
      <c r="C1449" s="188" t="s">
        <v>14</v>
      </c>
      <c r="D1449" s="180">
        <v>14</v>
      </c>
      <c r="E1449" s="180">
        <v>13</v>
      </c>
      <c r="F1449" s="180"/>
      <c r="G1449" s="180">
        <f>SUM(C1449:F1449)</f>
      </c>
      <c r="H1449" s="125">
        <v>5500</v>
      </c>
      <c r="I1449" s="125">
        <f>G1449*H1449</f>
      </c>
      <c r="J1449" s="125">
        <f>I1449*0.1</f>
      </c>
      <c r="K1449" s="125">
        <f>SUM(I1449:J1449)</f>
      </c>
      <c r="L1449" s="229"/>
      <c r="M1449" s="87"/>
      <c r="N1449" s="87"/>
      <c r="O1449" s="87"/>
      <c r="P1449" s="87"/>
      <c r="Q1449" s="87"/>
      <c r="R1449" s="87"/>
      <c r="S1449" s="87"/>
      <c r="T1449" s="87"/>
      <c r="U1449" s="175"/>
      <c r="V1449" s="87"/>
      <c r="W1449" s="87"/>
      <c r="X1449" s="87"/>
      <c r="Y1449" s="87"/>
      <c r="Z1449" s="87"/>
      <c r="AA1449" s="87"/>
      <c r="AB1449" s="86"/>
      <c r="AC1449" s="87"/>
    </row>
    <row x14ac:dyDescent="0.25" r="1450" customHeight="1" ht="17.45">
      <c r="A1450" s="235">
        <f>A1449</f>
        <v>25569.375</v>
      </c>
      <c r="B1450" s="179" t="s">
        <v>15</v>
      </c>
      <c r="C1450" s="180"/>
      <c r="D1450" s="180">
        <v>20</v>
      </c>
      <c r="E1450" s="180">
        <v>5</v>
      </c>
      <c r="F1450" s="180"/>
      <c r="G1450" s="180">
        <f>SUM(C1450:F1450)</f>
      </c>
      <c r="H1450" s="182">
        <v>4800</v>
      </c>
      <c r="I1450" s="125">
        <f>G1450*H1450</f>
      </c>
      <c r="J1450" s="125">
        <f>I1450*0.1</f>
      </c>
      <c r="K1450" s="125">
        <f>SUM(I1450:J1450)</f>
      </c>
      <c r="L1450" s="229"/>
      <c r="M1450" s="87"/>
      <c r="N1450" s="87"/>
      <c r="O1450" s="87"/>
      <c r="P1450" s="87"/>
      <c r="Q1450" s="87"/>
      <c r="R1450" s="87"/>
      <c r="S1450" s="87"/>
      <c r="T1450" s="87"/>
      <c r="U1450" s="175"/>
      <c r="V1450" s="87"/>
      <c r="W1450" s="87"/>
      <c r="X1450" s="87"/>
      <c r="Y1450" s="87"/>
      <c r="Z1450" s="87"/>
      <c r="AA1450" s="87"/>
      <c r="AB1450" s="86"/>
      <c r="AC1450" s="87"/>
    </row>
    <row x14ac:dyDescent="0.25" r="1451" customHeight="1" ht="17.45">
      <c r="A1451" s="235">
        <f>A1450</f>
        <v>25569.375</v>
      </c>
      <c r="B1451" s="179" t="s">
        <v>21</v>
      </c>
      <c r="C1451" s="188" t="s">
        <v>14</v>
      </c>
      <c r="D1451" s="180">
        <v>13</v>
      </c>
      <c r="E1451" s="180"/>
      <c r="F1451" s="180"/>
      <c r="G1451" s="180">
        <f>SUM(C1451:F1451)</f>
      </c>
      <c r="H1451" s="237">
        <v>5500</v>
      </c>
      <c r="I1451" s="125">
        <f>G1451*H1451</f>
      </c>
      <c r="J1451" s="125">
        <f>I1451*0.1</f>
      </c>
      <c r="K1451" s="125">
        <f>SUM(I1451:J1451)</f>
      </c>
      <c r="L1451" s="229"/>
      <c r="M1451" s="87"/>
      <c r="N1451" s="87"/>
      <c r="O1451" s="87"/>
      <c r="P1451" s="87"/>
      <c r="Q1451" s="87"/>
      <c r="R1451" s="87"/>
      <c r="S1451" s="87"/>
      <c r="T1451" s="87"/>
      <c r="U1451" s="175"/>
      <c r="V1451" s="87"/>
      <c r="W1451" s="87"/>
      <c r="X1451" s="87"/>
      <c r="Y1451" s="87"/>
      <c r="Z1451" s="87"/>
      <c r="AA1451" s="87"/>
      <c r="AB1451" s="86"/>
      <c r="AC1451" s="87"/>
    </row>
    <row x14ac:dyDescent="0.25" r="1452" customHeight="1" ht="17.45">
      <c r="A1452" s="235">
        <f>A1451</f>
        <v>25569.375</v>
      </c>
      <c r="B1452" s="179" t="s">
        <v>52</v>
      </c>
      <c r="C1452" s="180"/>
      <c r="D1452" s="180">
        <v>16</v>
      </c>
      <c r="E1452" s="180">
        <v>9</v>
      </c>
      <c r="F1452" s="180"/>
      <c r="G1452" s="180">
        <f>SUM(C1452:F1452)</f>
      </c>
      <c r="H1452" s="237">
        <v>5500</v>
      </c>
      <c r="I1452" s="125">
        <f>G1452*H1452</f>
      </c>
      <c r="J1452" s="125">
        <f>I1452*0.1</f>
      </c>
      <c r="K1452" s="125">
        <f>SUM(I1452:J1452)</f>
      </c>
      <c r="L1452" s="229"/>
      <c r="M1452" s="87"/>
      <c r="N1452" s="87"/>
      <c r="O1452" s="87"/>
      <c r="P1452" s="87"/>
      <c r="Q1452" s="87"/>
      <c r="R1452" s="87"/>
      <c r="S1452" s="87"/>
      <c r="T1452" s="87"/>
      <c r="U1452" s="175"/>
      <c r="V1452" s="87"/>
      <c r="W1452" s="87"/>
      <c r="X1452" s="87"/>
      <c r="Y1452" s="87"/>
      <c r="Z1452" s="87"/>
      <c r="AA1452" s="87"/>
      <c r="AB1452" s="86"/>
      <c r="AC1452" s="87"/>
    </row>
    <row x14ac:dyDescent="0.25" r="1453" customHeight="1" ht="17.45">
      <c r="A1453" s="235">
        <f>A1452</f>
        <v>25569.375</v>
      </c>
      <c r="B1453" s="186" t="s">
        <v>61</v>
      </c>
      <c r="C1453" s="180"/>
      <c r="D1453" s="180">
        <v>7</v>
      </c>
      <c r="E1453" s="180"/>
      <c r="F1453" s="180"/>
      <c r="G1453" s="180">
        <f>SUM(C1453:F1453)</f>
      </c>
      <c r="H1453" s="237">
        <v>5500</v>
      </c>
      <c r="I1453" s="125">
        <f>G1453*H1453</f>
      </c>
      <c r="J1453" s="125">
        <f>I1453*0.1</f>
      </c>
      <c r="K1453" s="125">
        <f>SUM(I1453:J1453)</f>
      </c>
      <c r="L1453" s="229"/>
      <c r="M1453" s="87"/>
      <c r="N1453" s="87"/>
      <c r="O1453" s="87"/>
      <c r="P1453" s="87"/>
      <c r="Q1453" s="87"/>
      <c r="R1453" s="87"/>
      <c r="S1453" s="87"/>
      <c r="T1453" s="87"/>
      <c r="U1453" s="175"/>
      <c r="V1453" s="87"/>
      <c r="W1453" s="87"/>
      <c r="X1453" s="87"/>
      <c r="Y1453" s="87"/>
      <c r="Z1453" s="87"/>
      <c r="AA1453" s="87"/>
      <c r="AB1453" s="86"/>
      <c r="AC1453" s="87"/>
    </row>
    <row x14ac:dyDescent="0.25" r="1454" customHeight="1" ht="17.45">
      <c r="A1454" s="235">
        <f>A1453</f>
        <v>25569.375</v>
      </c>
      <c r="B1454" s="179" t="s">
        <v>33</v>
      </c>
      <c r="C1454" s="180"/>
      <c r="D1454" s="180">
        <v>12</v>
      </c>
      <c r="E1454" s="180"/>
      <c r="F1454" s="180"/>
      <c r="G1454" s="180">
        <f>SUM(C1454:F1454)</f>
      </c>
      <c r="H1454" s="182">
        <v>5500</v>
      </c>
      <c r="I1454" s="125">
        <f>G1454*H1454</f>
      </c>
      <c r="J1454" s="125">
        <f>I1454*0.1</f>
      </c>
      <c r="K1454" s="125">
        <f>SUM(I1454:J1454)</f>
      </c>
      <c r="L1454" s="229"/>
      <c r="M1454" s="87"/>
      <c r="N1454" s="87"/>
      <c r="O1454" s="87"/>
      <c r="P1454" s="87"/>
      <c r="Q1454" s="87"/>
      <c r="R1454" s="87"/>
      <c r="S1454" s="87"/>
      <c r="T1454" s="87"/>
      <c r="U1454" s="175"/>
      <c r="V1454" s="87"/>
      <c r="W1454" s="87"/>
      <c r="X1454" s="87"/>
      <c r="Y1454" s="87"/>
      <c r="Z1454" s="87"/>
      <c r="AA1454" s="87"/>
      <c r="AB1454" s="86"/>
      <c r="AC1454" s="87"/>
    </row>
    <row x14ac:dyDescent="0.25" r="1455" customHeight="1" ht="17.45">
      <c r="A1455" s="235">
        <f>A1454</f>
        <v>25569.375</v>
      </c>
      <c r="B1455" s="179" t="s">
        <v>30</v>
      </c>
      <c r="C1455" s="180"/>
      <c r="D1455" s="180">
        <v>18</v>
      </c>
      <c r="E1455" s="180"/>
      <c r="F1455" s="180"/>
      <c r="G1455" s="180">
        <f>SUM(C1455:F1455)</f>
      </c>
      <c r="H1455" s="125">
        <v>6000</v>
      </c>
      <c r="I1455" s="125">
        <f>G1455*H1455</f>
      </c>
      <c r="J1455" s="125">
        <f>I1455*0.1</f>
      </c>
      <c r="K1455" s="125">
        <f>SUM(I1455:J1455)</f>
      </c>
      <c r="L1455" s="229"/>
      <c r="M1455" s="87"/>
      <c r="N1455" s="87"/>
      <c r="O1455" s="87"/>
      <c r="P1455" s="87"/>
      <c r="Q1455" s="87"/>
      <c r="R1455" s="87"/>
      <c r="S1455" s="87"/>
      <c r="T1455" s="87"/>
      <c r="U1455" s="175"/>
      <c r="V1455" s="87"/>
      <c r="W1455" s="87"/>
      <c r="X1455" s="87"/>
      <c r="Y1455" s="87"/>
      <c r="Z1455" s="87"/>
      <c r="AA1455" s="87"/>
      <c r="AB1455" s="86"/>
      <c r="AC1455" s="87"/>
    </row>
    <row x14ac:dyDescent="0.25" r="1456" customHeight="1" ht="17.45">
      <c r="A1456" s="235">
        <f>A1455</f>
        <v>25569.375</v>
      </c>
      <c r="B1456" s="179" t="s">
        <v>28</v>
      </c>
      <c r="C1456" s="188" t="s">
        <v>14</v>
      </c>
      <c r="D1456" s="180">
        <v>20</v>
      </c>
      <c r="E1456" s="180"/>
      <c r="F1456" s="180"/>
      <c r="G1456" s="180">
        <f>SUM(C1456:F1456)</f>
      </c>
      <c r="H1456" s="237">
        <v>5500</v>
      </c>
      <c r="I1456" s="125">
        <f>G1456*H1456</f>
      </c>
      <c r="J1456" s="125">
        <f>I1456*0.1</f>
      </c>
      <c r="K1456" s="125">
        <f>SUM(I1456:J1456)</f>
      </c>
      <c r="L1456" s="229"/>
      <c r="M1456" s="87"/>
      <c r="N1456" s="87"/>
      <c r="O1456" s="87"/>
      <c r="P1456" s="87"/>
      <c r="Q1456" s="87"/>
      <c r="R1456" s="87"/>
      <c r="S1456" s="87"/>
      <c r="T1456" s="87"/>
      <c r="U1456" s="175"/>
      <c r="V1456" s="87"/>
      <c r="W1456" s="87"/>
      <c r="X1456" s="87"/>
      <c r="Y1456" s="87"/>
      <c r="Z1456" s="87"/>
      <c r="AA1456" s="87"/>
      <c r="AB1456" s="86"/>
      <c r="AC1456" s="87"/>
    </row>
    <row x14ac:dyDescent="0.25" r="1457" customHeight="1" ht="17.45">
      <c r="A1457" s="235">
        <f>A1456</f>
        <v>25569.375</v>
      </c>
      <c r="B1457" s="179" t="s">
        <v>12</v>
      </c>
      <c r="C1457" s="180"/>
      <c r="D1457" s="180">
        <v>17</v>
      </c>
      <c r="E1457" s="180">
        <v>6</v>
      </c>
      <c r="F1457" s="180"/>
      <c r="G1457" s="180">
        <f>SUM(C1457:F1457)</f>
      </c>
      <c r="H1457" s="125">
        <v>6000</v>
      </c>
      <c r="I1457" s="125">
        <f>G1457*H1457</f>
      </c>
      <c r="J1457" s="125">
        <f>I1457*0.1</f>
      </c>
      <c r="K1457" s="125">
        <f>SUM(I1457:J1457)</f>
      </c>
      <c r="L1457" s="229"/>
      <c r="M1457" s="87"/>
      <c r="N1457" s="87"/>
      <c r="O1457" s="87"/>
      <c r="P1457" s="87"/>
      <c r="Q1457" s="87"/>
      <c r="R1457" s="87"/>
      <c r="S1457" s="87"/>
      <c r="T1457" s="87"/>
      <c r="U1457" s="175"/>
      <c r="V1457" s="87"/>
      <c r="W1457" s="87"/>
      <c r="X1457" s="87"/>
      <c r="Y1457" s="87"/>
      <c r="Z1457" s="87"/>
      <c r="AA1457" s="87"/>
      <c r="AB1457" s="86"/>
      <c r="AC1457" s="87"/>
    </row>
    <row x14ac:dyDescent="0.25" r="1458" customHeight="1" ht="17.45">
      <c r="A1458" s="235">
        <f>A1457</f>
        <v>25569.375</v>
      </c>
      <c r="B1458" s="179" t="s">
        <v>100</v>
      </c>
      <c r="C1458" s="180"/>
      <c r="D1458" s="180">
        <v>5</v>
      </c>
      <c r="E1458" s="180"/>
      <c r="F1458" s="180"/>
      <c r="G1458" s="180">
        <f>SUM(C1458:F1458)</f>
      </c>
      <c r="H1458" s="182">
        <v>5500</v>
      </c>
      <c r="I1458" s="125">
        <f>G1458*H1458</f>
      </c>
      <c r="J1458" s="125">
        <f>I1458*0.1</f>
      </c>
      <c r="K1458" s="125">
        <f>SUM(I1458:J1458)</f>
      </c>
      <c r="L1458" s="229"/>
      <c r="M1458" s="87"/>
      <c r="N1458" s="87"/>
      <c r="O1458" s="87"/>
      <c r="P1458" s="87"/>
      <c r="Q1458" s="87"/>
      <c r="R1458" s="87"/>
      <c r="S1458" s="87"/>
      <c r="T1458" s="87"/>
      <c r="U1458" s="175"/>
      <c r="V1458" s="87"/>
      <c r="W1458" s="87"/>
      <c r="X1458" s="87"/>
      <c r="Y1458" s="87"/>
      <c r="Z1458" s="87"/>
      <c r="AA1458" s="87"/>
      <c r="AB1458" s="86"/>
      <c r="AC1458" s="87"/>
    </row>
    <row x14ac:dyDescent="0.25" r="1459" customHeight="1" ht="17.45">
      <c r="A1459" s="235">
        <f>A1458</f>
        <v>25569.375</v>
      </c>
      <c r="B1459" s="186" t="s">
        <v>37</v>
      </c>
      <c r="C1459" s="180"/>
      <c r="D1459" s="180">
        <v>5</v>
      </c>
      <c r="E1459" s="180"/>
      <c r="F1459" s="180"/>
      <c r="G1459" s="180">
        <f>SUM(C1459:F1459)</f>
      </c>
      <c r="H1459" s="125">
        <v>6500</v>
      </c>
      <c r="I1459" s="125">
        <f>G1459*H1459</f>
      </c>
      <c r="J1459" s="125">
        <f>I1459*0.1</f>
      </c>
      <c r="K1459" s="125">
        <f>SUM(I1459:J1459)</f>
      </c>
      <c r="L1459" s="229"/>
      <c r="M1459" s="87"/>
      <c r="N1459" s="87"/>
      <c r="O1459" s="87"/>
      <c r="P1459" s="87"/>
      <c r="Q1459" s="87"/>
      <c r="R1459" s="87"/>
      <c r="S1459" s="87"/>
      <c r="T1459" s="87"/>
      <c r="U1459" s="175"/>
      <c r="V1459" s="87"/>
      <c r="W1459" s="87"/>
      <c r="X1459" s="87"/>
      <c r="Y1459" s="87"/>
      <c r="Z1459" s="87"/>
      <c r="AA1459" s="87"/>
      <c r="AB1459" s="86"/>
      <c r="AC1459" s="87"/>
    </row>
    <row x14ac:dyDescent="0.25" r="1460" customHeight="1" ht="17.45">
      <c r="A1460" s="235">
        <f>A1459</f>
        <v>25569.375</v>
      </c>
      <c r="B1460" s="186" t="s">
        <v>64</v>
      </c>
      <c r="C1460" s="180"/>
      <c r="D1460" s="180">
        <v>53</v>
      </c>
      <c r="E1460" s="180">
        <v>16</v>
      </c>
      <c r="F1460" s="180"/>
      <c r="G1460" s="180">
        <f>SUM(C1460:F1460)</f>
      </c>
      <c r="H1460" s="182">
        <v>5500</v>
      </c>
      <c r="I1460" s="125">
        <f>G1460*H1460</f>
      </c>
      <c r="J1460" s="125">
        <f>I1460*0.1</f>
      </c>
      <c r="K1460" s="125">
        <f>SUM(I1460:J1460)</f>
      </c>
      <c r="L1460" s="229"/>
      <c r="M1460" s="87"/>
      <c r="N1460" s="87"/>
      <c r="O1460" s="87"/>
      <c r="P1460" s="87"/>
      <c r="Q1460" s="87"/>
      <c r="R1460" s="87"/>
      <c r="S1460" s="87"/>
      <c r="T1460" s="87"/>
      <c r="U1460" s="175"/>
      <c r="V1460" s="87"/>
      <c r="W1460" s="87"/>
      <c r="X1460" s="87"/>
      <c r="Y1460" s="87"/>
      <c r="Z1460" s="87"/>
      <c r="AA1460" s="87"/>
      <c r="AB1460" s="86"/>
      <c r="AC1460" s="87"/>
    </row>
    <row x14ac:dyDescent="0.25" r="1461" customHeight="1" ht="17.45">
      <c r="A1461" s="235">
        <f>A1460</f>
        <v>25569.375</v>
      </c>
      <c r="B1461" s="179" t="s">
        <v>25</v>
      </c>
      <c r="C1461" s="180"/>
      <c r="D1461" s="180">
        <v>20</v>
      </c>
      <c r="E1461" s="180"/>
      <c r="F1461" s="180"/>
      <c r="G1461" s="180">
        <f>SUM(C1461:F1461)</f>
      </c>
      <c r="H1461" s="125">
        <v>6000</v>
      </c>
      <c r="I1461" s="125">
        <f>G1461*H1461</f>
      </c>
      <c r="J1461" s="125">
        <f>I1461*0.1</f>
      </c>
      <c r="K1461" s="125">
        <f>SUM(I1461:J1461)</f>
      </c>
      <c r="L1461" s="229"/>
      <c r="M1461" s="87"/>
      <c r="N1461" s="87"/>
      <c r="O1461" s="87"/>
      <c r="P1461" s="87"/>
      <c r="Q1461" s="87"/>
      <c r="R1461" s="87"/>
      <c r="S1461" s="87"/>
      <c r="T1461" s="87"/>
      <c r="U1461" s="175"/>
      <c r="V1461" s="87"/>
      <c r="W1461" s="87"/>
      <c r="X1461" s="87"/>
      <c r="Y1461" s="87"/>
      <c r="Z1461" s="87"/>
      <c r="AA1461" s="87"/>
      <c r="AB1461" s="86"/>
      <c r="AC1461" s="87"/>
    </row>
    <row x14ac:dyDescent="0.25" r="1462" customHeight="1" ht="17.45">
      <c r="A1462" s="235">
        <f>A1461</f>
        <v>25569.375</v>
      </c>
      <c r="B1462" s="186" t="s">
        <v>76</v>
      </c>
      <c r="C1462" s="188" t="s">
        <v>14</v>
      </c>
      <c r="D1462" s="180">
        <v>18</v>
      </c>
      <c r="E1462" s="180">
        <v>12</v>
      </c>
      <c r="F1462" s="180">
        <v>5</v>
      </c>
      <c r="G1462" s="180">
        <f>SUM(C1462:F1462)</f>
      </c>
      <c r="H1462" s="125">
        <v>6000</v>
      </c>
      <c r="I1462" s="125">
        <f>G1462*H1462</f>
      </c>
      <c r="J1462" s="125">
        <f>I1462*0.1</f>
      </c>
      <c r="K1462" s="125">
        <f>SUM(I1462:J1462)</f>
      </c>
      <c r="L1462" s="229"/>
      <c r="M1462" s="87"/>
      <c r="N1462" s="87"/>
      <c r="O1462" s="87"/>
      <c r="P1462" s="87"/>
      <c r="Q1462" s="87"/>
      <c r="R1462" s="87"/>
      <c r="S1462" s="87"/>
      <c r="T1462" s="87"/>
      <c r="U1462" s="175"/>
      <c r="V1462" s="87"/>
      <c r="W1462" s="87"/>
      <c r="X1462" s="87"/>
      <c r="Y1462" s="87"/>
      <c r="Z1462" s="87"/>
      <c r="AA1462" s="87"/>
      <c r="AB1462" s="86"/>
      <c r="AC1462" s="87"/>
    </row>
    <row x14ac:dyDescent="0.25" r="1463" customHeight="1" ht="17.45">
      <c r="A1463" s="235">
        <f>A1462</f>
        <v>25569.375</v>
      </c>
      <c r="B1463" s="186" t="s">
        <v>149</v>
      </c>
      <c r="C1463" s="180"/>
      <c r="D1463" s="181">
        <v>88</v>
      </c>
      <c r="E1463" s="180">
        <v>27</v>
      </c>
      <c r="F1463" s="180">
        <v>4</v>
      </c>
      <c r="G1463" s="180">
        <f>SUM(C1463:F1463)</f>
      </c>
      <c r="H1463" s="125">
        <v>6000</v>
      </c>
      <c r="I1463" s="125">
        <f>G1463*H1463</f>
      </c>
      <c r="J1463" s="125">
        <f>I1463*0.1</f>
      </c>
      <c r="K1463" s="125">
        <f>SUM(I1463:J1463)</f>
      </c>
      <c r="L1463" s="229"/>
      <c r="M1463" s="87"/>
      <c r="N1463" s="87"/>
      <c r="O1463" s="87"/>
      <c r="P1463" s="87"/>
      <c r="Q1463" s="87"/>
      <c r="R1463" s="87"/>
      <c r="S1463" s="87"/>
      <c r="T1463" s="87"/>
      <c r="U1463" s="175"/>
      <c r="V1463" s="87"/>
      <c r="W1463" s="87"/>
      <c r="X1463" s="87"/>
      <c r="Y1463" s="87"/>
      <c r="Z1463" s="87"/>
      <c r="AA1463" s="87"/>
      <c r="AB1463" s="86"/>
      <c r="AC1463" s="87"/>
    </row>
    <row x14ac:dyDescent="0.25" r="1464" customHeight="1" ht="17.45">
      <c r="A1464" s="235">
        <f>A1463</f>
        <v>25569.375</v>
      </c>
      <c r="B1464" s="186" t="s">
        <v>43</v>
      </c>
      <c r="C1464" s="180"/>
      <c r="D1464" s="180">
        <v>41</v>
      </c>
      <c r="E1464" s="180">
        <v>10</v>
      </c>
      <c r="F1464" s="180"/>
      <c r="G1464" s="180">
        <f>SUM(C1464:F1464)</f>
      </c>
      <c r="H1464" s="125">
        <v>6000</v>
      </c>
      <c r="I1464" s="125">
        <f>G1464*H1464</f>
      </c>
      <c r="J1464" s="125">
        <f>I1464*0.1</f>
      </c>
      <c r="K1464" s="125">
        <f>SUM(I1464:J1464)</f>
      </c>
      <c r="L1464" s="229"/>
      <c r="M1464" s="87"/>
      <c r="N1464" s="87"/>
      <c r="O1464" s="87"/>
      <c r="P1464" s="87"/>
      <c r="Q1464" s="87"/>
      <c r="R1464" s="87"/>
      <c r="S1464" s="87"/>
      <c r="T1464" s="87"/>
      <c r="U1464" s="175"/>
      <c r="V1464" s="87"/>
      <c r="W1464" s="87"/>
      <c r="X1464" s="87"/>
      <c r="Y1464" s="87"/>
      <c r="Z1464" s="87"/>
      <c r="AA1464" s="87"/>
      <c r="AB1464" s="86"/>
      <c r="AC1464" s="87"/>
    </row>
    <row x14ac:dyDescent="0.25" r="1465" customHeight="1" ht="17.45">
      <c r="A1465" s="235">
        <f>A1464</f>
        <v>25569.375</v>
      </c>
      <c r="B1465" s="186" t="s">
        <v>18</v>
      </c>
      <c r="C1465" s="180"/>
      <c r="D1465" s="180">
        <v>9</v>
      </c>
      <c r="E1465" s="180">
        <v>7</v>
      </c>
      <c r="F1465" s="180">
        <v>6</v>
      </c>
      <c r="G1465" s="180">
        <f>SUM(C1465:F1465)</f>
      </c>
      <c r="H1465" s="125">
        <v>6000</v>
      </c>
      <c r="I1465" s="125">
        <f>G1465*H1465</f>
      </c>
      <c r="J1465" s="125">
        <f>I1465*0.1</f>
      </c>
      <c r="K1465" s="125">
        <f>SUM(I1465:J1465)</f>
      </c>
      <c r="L1465" s="229"/>
      <c r="M1465" s="87"/>
      <c r="N1465" s="87"/>
      <c r="O1465" s="87"/>
      <c r="P1465" s="87"/>
      <c r="Q1465" s="87"/>
      <c r="R1465" s="87"/>
      <c r="S1465" s="87"/>
      <c r="T1465" s="87"/>
      <c r="U1465" s="175"/>
      <c r="V1465" s="87"/>
      <c r="W1465" s="87"/>
      <c r="X1465" s="87"/>
      <c r="Y1465" s="87"/>
      <c r="Z1465" s="87"/>
      <c r="AA1465" s="87"/>
      <c r="AB1465" s="86"/>
      <c r="AC1465" s="87"/>
    </row>
    <row x14ac:dyDescent="0.25" r="1466" customHeight="1" ht="17.45">
      <c r="A1466" s="235">
        <f>A1465</f>
        <v>25569.375</v>
      </c>
      <c r="B1466" s="186" t="s">
        <v>82</v>
      </c>
      <c r="C1466" s="188" t="s">
        <v>14</v>
      </c>
      <c r="D1466" s="180">
        <v>25</v>
      </c>
      <c r="E1466" s="180">
        <v>9</v>
      </c>
      <c r="F1466" s="180">
        <v>7</v>
      </c>
      <c r="G1466" s="180">
        <f>SUM(C1466:F1466)</f>
      </c>
      <c r="H1466" s="125">
        <v>5000</v>
      </c>
      <c r="I1466" s="125">
        <f>G1466*H1466</f>
      </c>
      <c r="J1466" s="125">
        <f>I1466*0.1</f>
      </c>
      <c r="K1466" s="125">
        <f>SUM(I1466:J1466)</f>
      </c>
      <c r="L1466" s="229"/>
      <c r="M1466" s="87"/>
      <c r="N1466" s="87"/>
      <c r="O1466" s="87"/>
      <c r="P1466" s="87"/>
      <c r="Q1466" s="87"/>
      <c r="R1466" s="87"/>
      <c r="S1466" s="87"/>
      <c r="T1466" s="87"/>
      <c r="U1466" s="175"/>
      <c r="V1466" s="87"/>
      <c r="W1466" s="87"/>
      <c r="X1466" s="87"/>
      <c r="Y1466" s="87"/>
      <c r="Z1466" s="87"/>
      <c r="AA1466" s="87"/>
      <c r="AB1466" s="86"/>
      <c r="AC1466" s="87"/>
    </row>
    <row x14ac:dyDescent="0.25" r="1467" customHeight="1" ht="17.45">
      <c r="A1467" s="235">
        <f>A1466</f>
        <v>25569.375</v>
      </c>
      <c r="B1467" s="186" t="s">
        <v>151</v>
      </c>
      <c r="C1467" s="180"/>
      <c r="D1467" s="180">
        <v>12</v>
      </c>
      <c r="E1467" s="180"/>
      <c r="F1467" s="180"/>
      <c r="G1467" s="180">
        <f>SUM(C1467:F1467)</f>
      </c>
      <c r="H1467" s="125">
        <v>5000</v>
      </c>
      <c r="I1467" s="125">
        <f>G1467*H1467</f>
      </c>
      <c r="J1467" s="125">
        <f>I1467*0.1</f>
      </c>
      <c r="K1467" s="125">
        <f>SUM(I1467:J1467)</f>
      </c>
      <c r="L1467" s="229"/>
      <c r="M1467" s="87"/>
      <c r="N1467" s="87"/>
      <c r="O1467" s="87"/>
      <c r="P1467" s="87"/>
      <c r="Q1467" s="87"/>
      <c r="R1467" s="87"/>
      <c r="S1467" s="87"/>
      <c r="T1467" s="87"/>
      <c r="U1467" s="175"/>
      <c r="V1467" s="87"/>
      <c r="W1467" s="87"/>
      <c r="X1467" s="87"/>
      <c r="Y1467" s="87"/>
      <c r="Z1467" s="87"/>
      <c r="AA1467" s="87"/>
      <c r="AB1467" s="86"/>
      <c r="AC1467" s="87"/>
    </row>
    <row x14ac:dyDescent="0.25" r="1468" customHeight="1" ht="17.45">
      <c r="A1468" s="235">
        <f>A1464</f>
        <v>25569.375</v>
      </c>
      <c r="B1468" s="186" t="s">
        <v>105</v>
      </c>
      <c r="C1468" s="180"/>
      <c r="D1468" s="180">
        <v>72</v>
      </c>
      <c r="E1468" s="180"/>
      <c r="F1468" s="180"/>
      <c r="G1468" s="180">
        <f>SUM(C1468:F1468)</f>
      </c>
      <c r="H1468" s="125">
        <v>6900</v>
      </c>
      <c r="I1468" s="125">
        <f>G1468*H1468</f>
      </c>
      <c r="J1468" s="125"/>
      <c r="K1468" s="125">
        <f>SUM(I1468:J1468)</f>
      </c>
      <c r="L1468" s="229"/>
      <c r="M1468" s="87"/>
      <c r="N1468" s="87"/>
      <c r="O1468" s="87"/>
      <c r="P1468" s="87"/>
      <c r="Q1468" s="87"/>
      <c r="R1468" s="87"/>
      <c r="S1468" s="87"/>
      <c r="T1468" s="87"/>
      <c r="U1468" s="175"/>
      <c r="V1468" s="87"/>
      <c r="W1468" s="87"/>
      <c r="X1468" s="87"/>
      <c r="Y1468" s="87"/>
      <c r="Z1468" s="87"/>
      <c r="AA1468" s="87"/>
      <c r="AB1468" s="86"/>
      <c r="AC1468" s="87"/>
    </row>
    <row x14ac:dyDescent="0.25" r="1469" customHeight="1" ht="17.45">
      <c r="A1469" s="235">
        <f>A1464</f>
        <v>25569.375</v>
      </c>
      <c r="B1469" s="186" t="s">
        <v>23</v>
      </c>
      <c r="C1469" s="180"/>
      <c r="D1469" s="180">
        <v>13</v>
      </c>
      <c r="E1469" s="180"/>
      <c r="F1469" s="180"/>
      <c r="G1469" s="180">
        <f>SUM(C1469:F1469)</f>
      </c>
      <c r="H1469" s="125">
        <v>6000</v>
      </c>
      <c r="I1469" s="125">
        <f>G1469*H1469</f>
      </c>
      <c r="J1469" s="125">
        <f>I1469*0.1</f>
      </c>
      <c r="K1469" s="125">
        <f>SUM(I1469:J1469)</f>
      </c>
      <c r="L1469" s="229"/>
      <c r="M1469" s="87"/>
      <c r="N1469" s="87"/>
      <c r="O1469" s="87"/>
      <c r="P1469" s="87"/>
      <c r="Q1469" s="87"/>
      <c r="R1469" s="87"/>
      <c r="S1469" s="87"/>
      <c r="T1469" s="87"/>
      <c r="U1469" s="175"/>
      <c r="V1469" s="87"/>
      <c r="W1469" s="87"/>
      <c r="X1469" s="87"/>
      <c r="Y1469" s="87"/>
      <c r="Z1469" s="87"/>
      <c r="AA1469" s="87"/>
      <c r="AB1469" s="86"/>
      <c r="AC1469" s="87"/>
    </row>
    <row x14ac:dyDescent="0.25" r="1470" customHeight="1" ht="17.45">
      <c r="A1470" s="235">
        <f>A1469</f>
        <v>25569.375</v>
      </c>
      <c r="B1470" s="186" t="s">
        <v>40</v>
      </c>
      <c r="C1470" s="180"/>
      <c r="D1470" s="180">
        <v>15</v>
      </c>
      <c r="E1470" s="180"/>
      <c r="F1470" s="180"/>
      <c r="G1470" s="180">
        <f>SUM(C1470:F1470)</f>
      </c>
      <c r="H1470" s="125">
        <v>6500</v>
      </c>
      <c r="I1470" s="125">
        <f>G1470*H1470</f>
      </c>
      <c r="J1470" s="125">
        <f>I1470*0.1</f>
      </c>
      <c r="K1470" s="125">
        <f>SUM(I1470:J1470)</f>
      </c>
      <c r="L1470" s="229"/>
      <c r="M1470" s="87"/>
      <c r="N1470" s="87"/>
      <c r="O1470" s="87"/>
      <c r="P1470" s="87"/>
      <c r="Q1470" s="87"/>
      <c r="R1470" s="87"/>
      <c r="S1470" s="87"/>
      <c r="T1470" s="87"/>
      <c r="U1470" s="175"/>
      <c r="V1470" s="87"/>
      <c r="W1470" s="87"/>
      <c r="X1470" s="87"/>
      <c r="Y1470" s="87"/>
      <c r="Z1470" s="87"/>
      <c r="AA1470" s="87"/>
      <c r="AB1470" s="86"/>
      <c r="AC1470" s="87"/>
    </row>
    <row x14ac:dyDescent="0.25" r="1471" customHeight="1" ht="17.45">
      <c r="A1471" s="235">
        <f>A1467</f>
        <v>25569.375</v>
      </c>
      <c r="B1471" s="186"/>
      <c r="C1471" s="180"/>
      <c r="D1471" s="180"/>
      <c r="E1471" s="180"/>
      <c r="F1471" s="180"/>
      <c r="G1471" s="180">
        <f>SUM(C1471:F1471)</f>
      </c>
      <c r="H1471" s="125"/>
      <c r="I1471" s="125">
        <f>G1471*H1471</f>
      </c>
      <c r="J1471" s="125">
        <f>I1471*0.1</f>
      </c>
      <c r="K1471" s="125">
        <f>SUM(I1471:J1471)</f>
      </c>
      <c r="L1471" s="229"/>
      <c r="M1471" s="87"/>
      <c r="N1471" s="87"/>
      <c r="O1471" s="87"/>
      <c r="P1471" s="87"/>
      <c r="Q1471" s="87"/>
      <c r="R1471" s="87"/>
      <c r="S1471" s="87"/>
      <c r="T1471" s="87"/>
      <c r="U1471" s="175"/>
      <c r="V1471" s="87"/>
      <c r="W1471" s="87"/>
      <c r="X1471" s="87"/>
      <c r="Y1471" s="87"/>
      <c r="Z1471" s="87"/>
      <c r="AA1471" s="87"/>
      <c r="AB1471" s="86"/>
      <c r="AC1471" s="87"/>
    </row>
    <row x14ac:dyDescent="0.25" r="1472" customHeight="1" ht="17.45">
      <c r="A1472" s="235">
        <f>A1467</f>
        <v>25569.375</v>
      </c>
      <c r="B1472" s="186"/>
      <c r="C1472" s="180"/>
      <c r="D1472" s="180"/>
      <c r="E1472" s="180"/>
      <c r="F1472" s="180"/>
      <c r="G1472" s="180">
        <f>SUM(C1472:F1472)</f>
      </c>
      <c r="H1472" s="125"/>
      <c r="I1472" s="125">
        <f>G1472*H1472</f>
      </c>
      <c r="J1472" s="125">
        <f>I1472*0.1</f>
      </c>
      <c r="K1472" s="125">
        <f>SUM(I1472:J1472)</f>
      </c>
      <c r="L1472" s="229"/>
      <c r="M1472" s="87"/>
      <c r="N1472" s="87"/>
      <c r="O1472" s="87"/>
      <c r="P1472" s="87"/>
      <c r="Q1472" s="87"/>
      <c r="R1472" s="87"/>
      <c r="S1472" s="87"/>
      <c r="T1472" s="87"/>
      <c r="U1472" s="175"/>
      <c r="V1472" s="87"/>
      <c r="W1472" s="87"/>
      <c r="X1472" s="87"/>
      <c r="Y1472" s="87"/>
      <c r="Z1472" s="87"/>
      <c r="AA1472" s="87"/>
      <c r="AB1472" s="86"/>
      <c r="AC1472" s="87"/>
    </row>
    <row x14ac:dyDescent="0.25" r="1473" customHeight="1" ht="17.45">
      <c r="A1473" s="235">
        <f>A1472</f>
        <v>25569.375</v>
      </c>
      <c r="B1473" s="179"/>
      <c r="C1473" s="180"/>
      <c r="D1473" s="180"/>
      <c r="E1473" s="180"/>
      <c r="F1473" s="180"/>
      <c r="G1473" s="180">
        <f>SUM(C1473:F1473)</f>
      </c>
      <c r="H1473" s="125"/>
      <c r="I1473" s="125">
        <f>G1473*H1473</f>
      </c>
      <c r="J1473" s="125">
        <v>0</v>
      </c>
      <c r="K1473" s="125">
        <f>SUM(I1473:J1473)</f>
      </c>
      <c r="L1473" s="229"/>
      <c r="M1473" s="87"/>
      <c r="N1473" s="87"/>
      <c r="O1473" s="87"/>
      <c r="P1473" s="87"/>
      <c r="Q1473" s="87"/>
      <c r="R1473" s="87"/>
      <c r="S1473" s="87"/>
      <c r="T1473" s="87"/>
      <c r="U1473" s="175"/>
      <c r="V1473" s="87"/>
      <c r="W1473" s="87"/>
      <c r="X1473" s="87"/>
      <c r="Y1473" s="87"/>
      <c r="Z1473" s="87"/>
      <c r="AA1473" s="87"/>
      <c r="AB1473" s="86"/>
      <c r="AC1473" s="87"/>
    </row>
    <row x14ac:dyDescent="0.25" r="1474" customHeight="1" ht="17.45">
      <c r="A1474" s="243">
        <f>A1473</f>
        <v>25569.375</v>
      </c>
      <c r="B1474" s="190" t="s">
        <v>155</v>
      </c>
      <c r="C1474" s="191">
        <f>SUM(C1428:C1473)</f>
      </c>
      <c r="D1474" s="191">
        <f>SUM(D1428:D1473)</f>
      </c>
      <c r="E1474" s="191">
        <f>SUM(E1428:E1473)</f>
      </c>
      <c r="F1474" s="191">
        <f>SUM(F1428:F1473)</f>
      </c>
      <c r="G1474" s="191">
        <f>SUM(G1428:G1473)</f>
      </c>
      <c r="H1474" s="191"/>
      <c r="I1474" s="191">
        <f>SUM(I1428:I1473)</f>
      </c>
      <c r="J1474" s="191">
        <f>SUM(J1428:J1473)</f>
      </c>
      <c r="K1474" s="191">
        <f>SUM(K1428:K1473)</f>
      </c>
      <c r="L1474" s="229"/>
      <c r="M1474" s="87"/>
      <c r="N1474" s="87"/>
      <c r="O1474" s="87"/>
      <c r="P1474" s="87"/>
      <c r="Q1474" s="87"/>
      <c r="R1474" s="87"/>
      <c r="S1474" s="87"/>
      <c r="T1474" s="87"/>
      <c r="U1474" s="175"/>
      <c r="V1474" s="87"/>
      <c r="W1474" s="87"/>
      <c r="X1474" s="87"/>
      <c r="Y1474" s="87"/>
      <c r="Z1474" s="87"/>
      <c r="AA1474" s="87"/>
      <c r="AB1474" s="86"/>
      <c r="AC1474" s="87"/>
    </row>
    <row x14ac:dyDescent="0.25" r="1475" customHeight="1" ht="17.45">
      <c r="A1475" s="235">
        <f>A1474</f>
        <v>25569.375</v>
      </c>
      <c r="B1475" s="186" t="s">
        <v>113</v>
      </c>
      <c r="C1475" s="180"/>
      <c r="D1475" s="180">
        <v>44</v>
      </c>
      <c r="E1475" s="180">
        <v>57</v>
      </c>
      <c r="F1475" s="180"/>
      <c r="G1475" s="180">
        <f>SUM(C1475:F1475)</f>
      </c>
      <c r="H1475" s="125">
        <v>6500</v>
      </c>
      <c r="I1475" s="125">
        <f>G1475*H1475</f>
      </c>
      <c r="J1475" s="185"/>
      <c r="K1475" s="125">
        <f>SUM(I1475:J1475)</f>
      </c>
      <c r="L1475" s="229"/>
      <c r="M1475" s="87"/>
      <c r="N1475" s="87"/>
      <c r="O1475" s="87"/>
      <c r="P1475" s="87"/>
      <c r="Q1475" s="87"/>
      <c r="R1475" s="87"/>
      <c r="S1475" s="87"/>
      <c r="T1475" s="87"/>
      <c r="U1475" s="175"/>
      <c r="V1475" s="87"/>
      <c r="W1475" s="87"/>
      <c r="X1475" s="87"/>
      <c r="Y1475" s="87"/>
      <c r="Z1475" s="87"/>
      <c r="AA1475" s="87"/>
      <c r="AB1475" s="86"/>
      <c r="AC1475" s="87"/>
    </row>
    <row x14ac:dyDescent="0.25" r="1476" customHeight="1" ht="17.45">
      <c r="A1476" s="235">
        <f>A1475</f>
        <v>25569.375</v>
      </c>
      <c r="B1476" s="186" t="s">
        <v>156</v>
      </c>
      <c r="C1476" s="180"/>
      <c r="D1476" s="180">
        <v>10</v>
      </c>
      <c r="E1476" s="180">
        <v>12</v>
      </c>
      <c r="F1476" s="180"/>
      <c r="G1476" s="180">
        <f>SUM(C1476:F1476)</f>
      </c>
      <c r="H1476" s="125">
        <v>6500</v>
      </c>
      <c r="I1476" s="125">
        <f>G1476*H1476</f>
      </c>
      <c r="J1476" s="185"/>
      <c r="K1476" s="125">
        <f>SUM(I1476:J1476)</f>
      </c>
      <c r="L1476" s="229"/>
      <c r="M1476" s="87"/>
      <c r="N1476" s="87"/>
      <c r="O1476" s="87"/>
      <c r="P1476" s="87"/>
      <c r="Q1476" s="87"/>
      <c r="R1476" s="87"/>
      <c r="S1476" s="87"/>
      <c r="T1476" s="87"/>
      <c r="U1476" s="175"/>
      <c r="V1476" s="87"/>
      <c r="W1476" s="87"/>
      <c r="X1476" s="87"/>
      <c r="Y1476" s="87"/>
      <c r="Z1476" s="87"/>
      <c r="AA1476" s="87"/>
      <c r="AB1476" s="86"/>
      <c r="AC1476" s="87"/>
    </row>
    <row x14ac:dyDescent="0.25" r="1477" customHeight="1" ht="17.45">
      <c r="A1477" s="235">
        <f>A1476</f>
        <v>25569.375</v>
      </c>
      <c r="B1477" s="186" t="s">
        <v>112</v>
      </c>
      <c r="C1477" s="180"/>
      <c r="D1477" s="180">
        <v>12</v>
      </c>
      <c r="E1477" s="180">
        <v>12</v>
      </c>
      <c r="F1477" s="180"/>
      <c r="G1477" s="180">
        <f>SUM(C1477:F1477)</f>
      </c>
      <c r="H1477" s="125">
        <v>6900</v>
      </c>
      <c r="I1477" s="125">
        <f>G1477*H1477</f>
      </c>
      <c r="J1477" s="185"/>
      <c r="K1477" s="125">
        <f>SUM(I1477:J1477)</f>
      </c>
      <c r="L1477" s="229"/>
      <c r="M1477" s="87"/>
      <c r="N1477" s="87"/>
      <c r="O1477" s="87"/>
      <c r="P1477" s="87"/>
      <c r="Q1477" s="87"/>
      <c r="R1477" s="87"/>
      <c r="S1477" s="87"/>
      <c r="T1477" s="87"/>
      <c r="U1477" s="175"/>
      <c r="V1477" s="87"/>
      <c r="W1477" s="87"/>
      <c r="X1477" s="87"/>
      <c r="Y1477" s="87"/>
      <c r="Z1477" s="87"/>
      <c r="AA1477" s="87"/>
      <c r="AB1477" s="86"/>
      <c r="AC1477" s="87"/>
    </row>
    <row x14ac:dyDescent="0.25" r="1478" customHeight="1" ht="17.45">
      <c r="A1478" s="235">
        <f>A1477</f>
        <v>25569.375</v>
      </c>
      <c r="B1478" s="179"/>
      <c r="C1478" s="180"/>
      <c r="D1478" s="180"/>
      <c r="E1478" s="180"/>
      <c r="F1478" s="180"/>
      <c r="G1478" s="180">
        <f>SUM(C1478:F1478)</f>
      </c>
      <c r="H1478" s="125"/>
      <c r="I1478" s="125">
        <f>G1478*H1478</f>
      </c>
      <c r="J1478" s="185"/>
      <c r="K1478" s="125">
        <f>SUM(I1478:J1478)</f>
      </c>
      <c r="L1478" s="229"/>
      <c r="M1478" s="87"/>
      <c r="N1478" s="87"/>
      <c r="O1478" s="87"/>
      <c r="P1478" s="87"/>
      <c r="Q1478" s="87"/>
      <c r="R1478" s="87"/>
      <c r="S1478" s="87"/>
      <c r="T1478" s="87"/>
      <c r="U1478" s="175"/>
      <c r="V1478" s="87"/>
      <c r="W1478" s="87"/>
      <c r="X1478" s="87"/>
      <c r="Y1478" s="87"/>
      <c r="Z1478" s="87"/>
      <c r="AA1478" s="87"/>
      <c r="AB1478" s="86"/>
      <c r="AC1478" s="87"/>
    </row>
    <row x14ac:dyDescent="0.25" r="1479" customHeight="1" ht="17.45">
      <c r="A1479" s="235">
        <f>A1478</f>
        <v>25569.375</v>
      </c>
      <c r="B1479" s="179"/>
      <c r="C1479" s="180"/>
      <c r="D1479" s="180"/>
      <c r="E1479" s="180"/>
      <c r="F1479" s="180"/>
      <c r="G1479" s="180">
        <f>SUM(C1479:F1479)</f>
      </c>
      <c r="H1479" s="125"/>
      <c r="I1479" s="125">
        <f>G1479*H1479</f>
      </c>
      <c r="J1479" s="185"/>
      <c r="K1479" s="125">
        <f>SUM(I1479:J1479)</f>
      </c>
      <c r="L1479" s="229"/>
      <c r="M1479" s="87"/>
      <c r="N1479" s="87"/>
      <c r="O1479" s="87"/>
      <c r="P1479" s="87"/>
      <c r="Q1479" s="87"/>
      <c r="R1479" s="87"/>
      <c r="S1479" s="87"/>
      <c r="T1479" s="87"/>
      <c r="U1479" s="175"/>
      <c r="V1479" s="87"/>
      <c r="W1479" s="87"/>
      <c r="X1479" s="87"/>
      <c r="Y1479" s="87"/>
      <c r="Z1479" s="87"/>
      <c r="AA1479" s="87"/>
      <c r="AB1479" s="86"/>
      <c r="AC1479" s="87"/>
    </row>
    <row x14ac:dyDescent="0.25" r="1480" customHeight="1" ht="17.45">
      <c r="A1480" s="235">
        <f>A1479</f>
        <v>25569.375</v>
      </c>
      <c r="B1480" s="179"/>
      <c r="C1480" s="180"/>
      <c r="D1480" s="180"/>
      <c r="E1480" s="180"/>
      <c r="F1480" s="180"/>
      <c r="G1480" s="180">
        <f>SUM(C1480:F1480)</f>
      </c>
      <c r="H1480" s="125"/>
      <c r="I1480" s="125">
        <f>G1480*H1480</f>
      </c>
      <c r="J1480" s="185"/>
      <c r="K1480" s="125">
        <f>SUM(I1480:J1480)</f>
      </c>
      <c r="L1480" s="229"/>
      <c r="M1480" s="87"/>
      <c r="N1480" s="87"/>
      <c r="O1480" s="87"/>
      <c r="P1480" s="87"/>
      <c r="Q1480" s="87"/>
      <c r="R1480" s="87"/>
      <c r="S1480" s="87"/>
      <c r="T1480" s="87"/>
      <c r="U1480" s="175"/>
      <c r="V1480" s="87"/>
      <c r="W1480" s="87"/>
      <c r="X1480" s="87"/>
      <c r="Y1480" s="87"/>
      <c r="Z1480" s="87"/>
      <c r="AA1480" s="87"/>
      <c r="AB1480" s="86"/>
      <c r="AC1480" s="87"/>
    </row>
    <row x14ac:dyDescent="0.25" r="1481" customHeight="1" ht="17.45">
      <c r="A1481" s="235">
        <f>A1480</f>
        <v>25569.375</v>
      </c>
      <c r="B1481" s="179"/>
      <c r="C1481" s="180"/>
      <c r="D1481" s="180"/>
      <c r="E1481" s="180"/>
      <c r="F1481" s="180"/>
      <c r="G1481" s="180">
        <f>SUM(C1481:F1481)</f>
      </c>
      <c r="H1481" s="125"/>
      <c r="I1481" s="125">
        <f>G1481*H1481</f>
      </c>
      <c r="J1481" s="185"/>
      <c r="K1481" s="125">
        <f>SUM(I1481:J1481)</f>
      </c>
      <c r="L1481" s="229"/>
      <c r="M1481" s="87"/>
      <c r="N1481" s="87"/>
      <c r="O1481" s="87"/>
      <c r="P1481" s="87"/>
      <c r="Q1481" s="87"/>
      <c r="R1481" s="87"/>
      <c r="S1481" s="87"/>
      <c r="T1481" s="87"/>
      <c r="U1481" s="175"/>
      <c r="V1481" s="87"/>
      <c r="W1481" s="87"/>
      <c r="X1481" s="87"/>
      <c r="Y1481" s="87"/>
      <c r="Z1481" s="87"/>
      <c r="AA1481" s="87"/>
      <c r="AB1481" s="86"/>
      <c r="AC1481" s="87"/>
    </row>
    <row x14ac:dyDescent="0.25" r="1482" customHeight="1" ht="17.45">
      <c r="A1482" s="235">
        <f>A1481</f>
        <v>25569.375</v>
      </c>
      <c r="B1482" s="179"/>
      <c r="C1482" s="180"/>
      <c r="D1482" s="180"/>
      <c r="E1482" s="180"/>
      <c r="F1482" s="180"/>
      <c r="G1482" s="180">
        <f>SUM(C1482:F1482)</f>
      </c>
      <c r="H1482" s="125"/>
      <c r="I1482" s="125">
        <f>G1482*H1482</f>
      </c>
      <c r="J1482" s="185"/>
      <c r="K1482" s="125">
        <f>SUM(I1482:J1482)</f>
      </c>
      <c r="L1482" s="229"/>
      <c r="M1482" s="87"/>
      <c r="N1482" s="87"/>
      <c r="O1482" s="87"/>
      <c r="P1482" s="87"/>
      <c r="Q1482" s="87"/>
      <c r="R1482" s="87"/>
      <c r="S1482" s="87"/>
      <c r="T1482" s="87"/>
      <c r="U1482" s="175"/>
      <c r="V1482" s="87"/>
      <c r="W1482" s="87"/>
      <c r="X1482" s="87"/>
      <c r="Y1482" s="87"/>
      <c r="Z1482" s="87"/>
      <c r="AA1482" s="87"/>
      <c r="AB1482" s="86"/>
      <c r="AC1482" s="87"/>
    </row>
    <row x14ac:dyDescent="0.25" r="1483" customHeight="1" ht="17.45">
      <c r="A1483" s="243">
        <f>A1482</f>
        <v>25569.375</v>
      </c>
      <c r="B1483" s="190" t="s">
        <v>157</v>
      </c>
      <c r="C1483" s="191">
        <f>SUM(C1475:C1482)</f>
      </c>
      <c r="D1483" s="191">
        <f>SUM(D1475:D1482)</f>
      </c>
      <c r="E1483" s="191">
        <f>SUM(E1475:E1482)</f>
      </c>
      <c r="F1483" s="191">
        <f>SUM(F1475:F1482)</f>
      </c>
      <c r="G1483" s="191">
        <f>SUM(G1475:G1482)</f>
      </c>
      <c r="H1483" s="201"/>
      <c r="I1483" s="201">
        <f>SUM(I1475:I1482)</f>
      </c>
      <c r="J1483" s="201"/>
      <c r="K1483" s="202">
        <f>SUM(K1475:K1482)</f>
      </c>
      <c r="L1483" s="229"/>
      <c r="M1483" s="87"/>
      <c r="N1483" s="87"/>
      <c r="O1483" s="87"/>
      <c r="P1483" s="87"/>
      <c r="Q1483" s="87"/>
      <c r="R1483" s="87"/>
      <c r="S1483" s="87"/>
      <c r="T1483" s="87"/>
      <c r="U1483" s="175"/>
      <c r="V1483" s="87"/>
      <c r="W1483" s="87"/>
      <c r="X1483" s="87"/>
      <c r="Y1483" s="87"/>
      <c r="Z1483" s="87"/>
      <c r="AA1483" s="87"/>
      <c r="AB1483" s="86"/>
      <c r="AC1483" s="87"/>
    </row>
    <row x14ac:dyDescent="0.25" r="1484" customHeight="1" ht="17.25" hidden="1">
      <c r="A1484" s="226" t="s">
        <v>128</v>
      </c>
      <c r="B1484" s="173" t="s">
        <v>2</v>
      </c>
      <c r="C1484" s="174" t="s">
        <v>129</v>
      </c>
      <c r="D1484" s="174" t="s">
        <v>130</v>
      </c>
      <c r="E1484" s="174" t="s">
        <v>131</v>
      </c>
      <c r="F1484" s="174" t="s">
        <v>132</v>
      </c>
      <c r="G1484" s="174" t="s">
        <v>133</v>
      </c>
      <c r="H1484" s="174" t="s">
        <v>7</v>
      </c>
      <c r="I1484" s="174" t="s">
        <v>134</v>
      </c>
      <c r="J1484" s="174" t="s">
        <v>90</v>
      </c>
      <c r="K1484" s="174" t="s">
        <v>135</v>
      </c>
      <c r="L1484" s="229"/>
      <c r="M1484" s="87"/>
      <c r="N1484" s="87"/>
      <c r="O1484" s="87"/>
      <c r="P1484" s="87"/>
      <c r="Q1484" s="87"/>
      <c r="R1484" s="87"/>
      <c r="S1484" s="87"/>
      <c r="T1484" s="87"/>
      <c r="U1484" s="175"/>
      <c r="V1484" s="87"/>
      <c r="W1484" s="87"/>
      <c r="X1484" s="87"/>
      <c r="Y1484" s="87"/>
      <c r="Z1484" s="87"/>
      <c r="AA1484" s="87"/>
      <c r="AB1484" s="86"/>
      <c r="AC1484" s="87"/>
    </row>
    <row x14ac:dyDescent="0.25" r="1485" customHeight="1" ht="17.45">
      <c r="A1485" s="235">
        <f>A1483+1</f>
        <v>25569.375</v>
      </c>
      <c r="B1485" s="179" t="s">
        <v>46</v>
      </c>
      <c r="C1485" s="183" t="s">
        <v>14</v>
      </c>
      <c r="D1485" s="180">
        <v>14</v>
      </c>
      <c r="E1485" s="180">
        <v>6</v>
      </c>
      <c r="F1485" s="180"/>
      <c r="G1485" s="180">
        <f>SUM(C1485:F1485)</f>
      </c>
      <c r="H1485" s="237">
        <v>5500</v>
      </c>
      <c r="I1485" s="125">
        <f>G1485*H1485</f>
      </c>
      <c r="J1485" s="125">
        <f>I1485*0.1</f>
      </c>
      <c r="K1485" s="125">
        <f>SUM(I1485:J1485)</f>
      </c>
      <c r="L1485" s="229"/>
      <c r="M1485" s="87"/>
      <c r="N1485" s="87"/>
      <c r="O1485" s="87"/>
      <c r="P1485" s="87"/>
      <c r="Q1485" s="87"/>
      <c r="R1485" s="87"/>
      <c r="S1485" s="87"/>
      <c r="T1485" s="87"/>
      <c r="U1485" s="175"/>
      <c r="V1485" s="87"/>
      <c r="W1485" s="87"/>
      <c r="X1485" s="87"/>
      <c r="Y1485" s="87"/>
      <c r="Z1485" s="87"/>
      <c r="AA1485" s="87"/>
      <c r="AB1485" s="86"/>
      <c r="AC1485" s="87"/>
    </row>
    <row x14ac:dyDescent="0.25" r="1486" customHeight="1" ht="17.45">
      <c r="A1486" s="235">
        <f>A1485</f>
        <v>25569.375</v>
      </c>
      <c r="B1486" s="179" t="s">
        <v>137</v>
      </c>
      <c r="C1486" s="180"/>
      <c r="D1486" s="180">
        <f>140-47</f>
      </c>
      <c r="E1486" s="180">
        <v>18</v>
      </c>
      <c r="F1486" s="180">
        <v>16</v>
      </c>
      <c r="G1486" s="180">
        <f>SUM(C1486:F1486)</f>
      </c>
      <c r="H1486" s="237">
        <v>4500</v>
      </c>
      <c r="I1486" s="125">
        <f>G1486*H1486</f>
      </c>
      <c r="J1486" s="125">
        <f>I1486*0.1</f>
      </c>
      <c r="K1486" s="125">
        <f>SUM(I1486:J1486)</f>
      </c>
      <c r="L1486" s="229"/>
      <c r="M1486" s="87"/>
      <c r="N1486" s="87"/>
      <c r="O1486" s="87"/>
      <c r="P1486" s="87"/>
      <c r="Q1486" s="87"/>
      <c r="R1486" s="87"/>
      <c r="S1486" s="87"/>
      <c r="T1486" s="87"/>
      <c r="U1486" s="175"/>
      <c r="V1486" s="87"/>
      <c r="W1486" s="87"/>
      <c r="X1486" s="87"/>
      <c r="Y1486" s="87"/>
      <c r="Z1486" s="87"/>
      <c r="AA1486" s="87"/>
      <c r="AB1486" s="86"/>
      <c r="AC1486" s="87"/>
    </row>
    <row x14ac:dyDescent="0.25" r="1487" customHeight="1" ht="17.45">
      <c r="A1487" s="235">
        <f>A1486</f>
        <v>25569.375</v>
      </c>
      <c r="B1487" s="179" t="s">
        <v>178</v>
      </c>
      <c r="C1487" s="180"/>
      <c r="D1487" s="180">
        <v>47</v>
      </c>
      <c r="E1487" s="180"/>
      <c r="F1487" s="180"/>
      <c r="G1487" s="180">
        <f>SUBTOTAL(9,C1487:F1487)</f>
      </c>
      <c r="H1487" s="182">
        <v>5000</v>
      </c>
      <c r="I1487" s="125">
        <f>G1487*H1487</f>
      </c>
      <c r="J1487" s="125">
        <f>I1487*0.1</f>
      </c>
      <c r="K1487" s="125">
        <f>SUM(I1487:J1487)</f>
      </c>
      <c r="L1487" s="229"/>
      <c r="M1487" s="87"/>
      <c r="N1487" s="87"/>
      <c r="O1487" s="87"/>
      <c r="P1487" s="87"/>
      <c r="Q1487" s="87"/>
      <c r="R1487" s="87"/>
      <c r="S1487" s="87"/>
      <c r="T1487" s="87"/>
      <c r="U1487" s="175"/>
      <c r="V1487" s="87"/>
      <c r="W1487" s="87"/>
      <c r="X1487" s="87"/>
      <c r="Y1487" s="87"/>
      <c r="Z1487" s="87"/>
      <c r="AA1487" s="87"/>
      <c r="AB1487" s="86"/>
      <c r="AC1487" s="87"/>
    </row>
    <row x14ac:dyDescent="0.25" r="1488" customHeight="1" ht="17.45">
      <c r="A1488" s="235">
        <f>A1487</f>
        <v>25569.375</v>
      </c>
      <c r="B1488" s="179" t="s">
        <v>13</v>
      </c>
      <c r="C1488" s="180"/>
      <c r="D1488" s="180">
        <v>12</v>
      </c>
      <c r="E1488" s="180">
        <v>0</v>
      </c>
      <c r="F1488" s="180"/>
      <c r="G1488" s="180">
        <f>SUM(C1488:F1488)</f>
      </c>
      <c r="H1488" s="125">
        <v>6000</v>
      </c>
      <c r="I1488" s="125">
        <f>G1488*H1488</f>
      </c>
      <c r="J1488" s="125">
        <f>I1488*0.1</f>
      </c>
      <c r="K1488" s="125">
        <f>SUM(I1488:J1488)</f>
      </c>
      <c r="L1488" s="229"/>
      <c r="M1488" s="87"/>
      <c r="N1488" s="87"/>
      <c r="O1488" s="87"/>
      <c r="P1488" s="87"/>
      <c r="Q1488" s="87"/>
      <c r="R1488" s="87"/>
      <c r="S1488" s="87"/>
      <c r="T1488" s="87"/>
      <c r="U1488" s="175"/>
      <c r="V1488" s="87"/>
      <c r="W1488" s="87"/>
      <c r="X1488" s="87"/>
      <c r="Y1488" s="87"/>
      <c r="Z1488" s="87"/>
      <c r="AA1488" s="87"/>
      <c r="AB1488" s="86"/>
      <c r="AC1488" s="87"/>
    </row>
    <row x14ac:dyDescent="0.25" r="1489" customHeight="1" ht="17.45">
      <c r="A1489" s="235">
        <f>A1488</f>
        <v>25569.375</v>
      </c>
      <c r="B1489" s="179" t="s">
        <v>58</v>
      </c>
      <c r="C1489" s="183" t="s">
        <v>14</v>
      </c>
      <c r="D1489" s="180">
        <v>14</v>
      </c>
      <c r="E1489" s="180">
        <v>8</v>
      </c>
      <c r="F1489" s="180"/>
      <c r="G1489" s="180">
        <f>SUM(C1489:F1489)</f>
      </c>
      <c r="H1489" s="182">
        <v>5500</v>
      </c>
      <c r="I1489" s="125">
        <f>G1489*H1489</f>
      </c>
      <c r="J1489" s="125">
        <f>I1489*0.1</f>
      </c>
      <c r="K1489" s="125">
        <f>SUM(I1489:J1489)</f>
      </c>
      <c r="L1489" s="229"/>
      <c r="M1489" s="87"/>
      <c r="N1489" s="87"/>
      <c r="O1489" s="87"/>
      <c r="P1489" s="87"/>
      <c r="Q1489" s="87"/>
      <c r="R1489" s="87"/>
      <c r="S1489" s="87"/>
      <c r="T1489" s="87"/>
      <c r="U1489" s="175"/>
      <c r="V1489" s="87"/>
      <c r="W1489" s="87"/>
      <c r="X1489" s="87"/>
      <c r="Y1489" s="87"/>
      <c r="Z1489" s="87"/>
      <c r="AA1489" s="87"/>
      <c r="AB1489" s="86"/>
      <c r="AC1489" s="87"/>
    </row>
    <row x14ac:dyDescent="0.25" r="1490" customHeight="1" ht="17.45">
      <c r="A1490" s="235">
        <f>A1489</f>
        <v>25569.375</v>
      </c>
      <c r="B1490" s="179" t="s">
        <v>147</v>
      </c>
      <c r="C1490" s="183">
        <v>10</v>
      </c>
      <c r="D1490" s="180">
        <v>40</v>
      </c>
      <c r="E1490" s="180">
        <v>25</v>
      </c>
      <c r="F1490" s="180">
        <v>16</v>
      </c>
      <c r="G1490" s="180">
        <f>SUM(C1490:F1490)</f>
      </c>
      <c r="H1490" s="125">
        <v>5000</v>
      </c>
      <c r="I1490" s="125">
        <f>G1490*H1490</f>
      </c>
      <c r="J1490" s="125">
        <f>I1490*0.1</f>
      </c>
      <c r="K1490" s="125">
        <f>SUM(I1490:J1490)</f>
      </c>
      <c r="L1490" s="229"/>
      <c r="M1490" s="87"/>
      <c r="N1490" s="87"/>
      <c r="O1490" s="87"/>
      <c r="P1490" s="87"/>
      <c r="Q1490" s="87"/>
      <c r="R1490" s="87"/>
      <c r="S1490" s="87"/>
      <c r="T1490" s="87"/>
      <c r="U1490" s="175"/>
      <c r="V1490" s="87"/>
      <c r="W1490" s="87"/>
      <c r="X1490" s="87"/>
      <c r="Y1490" s="87"/>
      <c r="Z1490" s="87"/>
      <c r="AA1490" s="87"/>
      <c r="AB1490" s="86"/>
      <c r="AC1490" s="87"/>
    </row>
    <row x14ac:dyDescent="0.25" r="1491" customHeight="1" ht="17.45">
      <c r="A1491" s="235">
        <f>A1490</f>
        <v>25569.375</v>
      </c>
      <c r="B1491" s="179" t="s">
        <v>27</v>
      </c>
      <c r="C1491" s="180"/>
      <c r="D1491" s="180">
        <v>10</v>
      </c>
      <c r="E1491" s="180"/>
      <c r="F1491" s="180"/>
      <c r="G1491" s="180">
        <f>SUM(C1491:F1491)</f>
      </c>
      <c r="H1491" s="125">
        <v>5500</v>
      </c>
      <c r="I1491" s="125">
        <f>G1491*H1491</f>
      </c>
      <c r="J1491" s="125">
        <f>I1491*0.1</f>
      </c>
      <c r="K1491" s="125">
        <f>SUM(I1491:J1491)</f>
      </c>
      <c r="L1491" s="229"/>
      <c r="M1491" s="87"/>
      <c r="N1491" s="87"/>
      <c r="O1491" s="87"/>
      <c r="P1491" s="87"/>
      <c r="Q1491" s="87"/>
      <c r="R1491" s="87"/>
      <c r="S1491" s="87"/>
      <c r="T1491" s="87"/>
      <c r="U1491" s="175"/>
      <c r="V1491" s="87"/>
      <c r="W1491" s="87"/>
      <c r="X1491" s="87"/>
      <c r="Y1491" s="87"/>
      <c r="Z1491" s="87"/>
      <c r="AA1491" s="87"/>
      <c r="AB1491" s="86"/>
      <c r="AC1491" s="87"/>
    </row>
    <row x14ac:dyDescent="0.25" r="1492" customHeight="1" ht="17.45">
      <c r="A1492" s="235">
        <f>A1491</f>
        <v>25569.375</v>
      </c>
      <c r="B1492" s="179" t="s">
        <v>20</v>
      </c>
      <c r="C1492" s="180"/>
      <c r="D1492" s="180">
        <v>61</v>
      </c>
      <c r="E1492" s="180">
        <v>0</v>
      </c>
      <c r="F1492" s="180"/>
      <c r="G1492" s="180">
        <f>SUM(C1492:F1492)</f>
      </c>
      <c r="H1492" s="237">
        <v>5500</v>
      </c>
      <c r="I1492" s="125">
        <f>G1492*H1492</f>
      </c>
      <c r="J1492" s="125">
        <f>I1492*0.1</f>
      </c>
      <c r="K1492" s="125">
        <f>SUM(I1492:J1492)</f>
      </c>
      <c r="L1492" s="229"/>
      <c r="M1492" s="87"/>
      <c r="N1492" s="87"/>
      <c r="O1492" s="87"/>
      <c r="P1492" s="87"/>
      <c r="Q1492" s="87"/>
      <c r="R1492" s="87"/>
      <c r="S1492" s="87"/>
      <c r="T1492" s="87"/>
      <c r="U1492" s="175"/>
      <c r="V1492" s="87"/>
      <c r="W1492" s="87"/>
      <c r="X1492" s="87"/>
      <c r="Y1492" s="87"/>
      <c r="Z1492" s="87"/>
      <c r="AA1492" s="87"/>
      <c r="AB1492" s="86"/>
      <c r="AC1492" s="87"/>
    </row>
    <row x14ac:dyDescent="0.25" r="1493" customHeight="1" ht="17.45">
      <c r="A1493" s="235">
        <f>A1492</f>
        <v>25569.375</v>
      </c>
      <c r="B1493" s="179" t="s">
        <v>31</v>
      </c>
      <c r="C1493" s="180"/>
      <c r="D1493" s="180">
        <v>25</v>
      </c>
      <c r="E1493" s="180"/>
      <c r="F1493" s="180"/>
      <c r="G1493" s="180">
        <f>SUM(C1493:F1493)</f>
      </c>
      <c r="H1493" s="125">
        <v>6000</v>
      </c>
      <c r="I1493" s="125">
        <f>G1493*H1493</f>
      </c>
      <c r="J1493" s="125">
        <f>I1493*0.1</f>
      </c>
      <c r="K1493" s="125">
        <f>SUM(I1493:J1493)</f>
      </c>
      <c r="L1493" s="229"/>
      <c r="M1493" s="87"/>
      <c r="N1493" s="87"/>
      <c r="O1493" s="87"/>
      <c r="P1493" s="87"/>
      <c r="Q1493" s="87"/>
      <c r="R1493" s="87"/>
      <c r="S1493" s="87"/>
      <c r="T1493" s="87"/>
      <c r="U1493" s="175"/>
      <c r="V1493" s="87"/>
      <c r="W1493" s="87"/>
      <c r="X1493" s="87"/>
      <c r="Y1493" s="87"/>
      <c r="Z1493" s="87"/>
      <c r="AA1493" s="87"/>
      <c r="AB1493" s="86"/>
      <c r="AC1493" s="87"/>
    </row>
    <row x14ac:dyDescent="0.25" r="1494" customHeight="1" ht="17.45">
      <c r="A1494" s="235">
        <f>A1493</f>
        <v>25569.375</v>
      </c>
      <c r="B1494" s="179" t="s">
        <v>71</v>
      </c>
      <c r="C1494" s="180"/>
      <c r="D1494" s="180">
        <v>25</v>
      </c>
      <c r="E1494" s="180"/>
      <c r="F1494" s="180"/>
      <c r="G1494" s="180">
        <f>SUM(C1494:F1494)</f>
      </c>
      <c r="H1494" s="125">
        <v>6000</v>
      </c>
      <c r="I1494" s="125">
        <f>G1494*H1494</f>
      </c>
      <c r="J1494" s="125">
        <f>I1494*0.1</f>
      </c>
      <c r="K1494" s="125">
        <f>SUM(I1494:J1494)</f>
      </c>
      <c r="L1494" s="229"/>
      <c r="M1494" s="87"/>
      <c r="N1494" s="87"/>
      <c r="O1494" s="87"/>
      <c r="P1494" s="87"/>
      <c r="Q1494" s="87"/>
      <c r="R1494" s="87"/>
      <c r="S1494" s="87"/>
      <c r="T1494" s="87"/>
      <c r="U1494" s="175"/>
      <c r="V1494" s="87"/>
      <c r="W1494" s="87"/>
      <c r="X1494" s="87"/>
      <c r="Y1494" s="87"/>
      <c r="Z1494" s="87"/>
      <c r="AA1494" s="87"/>
      <c r="AB1494" s="86"/>
      <c r="AC1494" s="87"/>
    </row>
    <row x14ac:dyDescent="0.25" r="1495" customHeight="1" ht="17.45">
      <c r="A1495" s="235">
        <f>A1494</f>
        <v>25569.375</v>
      </c>
      <c r="B1495" s="184" t="s">
        <v>49</v>
      </c>
      <c r="C1495" s="180"/>
      <c r="D1495" s="180">
        <v>15</v>
      </c>
      <c r="E1495" s="180">
        <v>10</v>
      </c>
      <c r="F1495" s="180">
        <v>6</v>
      </c>
      <c r="G1495" s="180">
        <f>SUM(C1495:F1495)</f>
      </c>
      <c r="H1495" s="182">
        <v>6000</v>
      </c>
      <c r="I1495" s="125">
        <f>G1495*H1495</f>
      </c>
      <c r="J1495" s="125">
        <f>I1495*0.1</f>
      </c>
      <c r="K1495" s="125">
        <f>SUM(I1495:J1495)</f>
      </c>
      <c r="L1495" s="229"/>
      <c r="M1495" s="87"/>
      <c r="N1495" s="87"/>
      <c r="O1495" s="87"/>
      <c r="P1495" s="87"/>
      <c r="Q1495" s="87"/>
      <c r="R1495" s="87"/>
      <c r="S1495" s="87"/>
      <c r="T1495" s="87"/>
      <c r="U1495" s="175"/>
      <c r="V1495" s="87"/>
      <c r="W1495" s="87"/>
      <c r="X1495" s="87"/>
      <c r="Y1495" s="87"/>
      <c r="Z1495" s="87"/>
      <c r="AA1495" s="87"/>
      <c r="AB1495" s="86"/>
      <c r="AC1495" s="87"/>
    </row>
    <row x14ac:dyDescent="0.25" r="1496" customHeight="1" ht="17.45">
      <c r="A1496" s="235">
        <f>A1495</f>
        <v>25569.375</v>
      </c>
      <c r="B1496" s="179" t="s">
        <v>9</v>
      </c>
      <c r="C1496" s="180"/>
      <c r="D1496" s="180">
        <v>40</v>
      </c>
      <c r="E1496" s="180"/>
      <c r="F1496" s="180"/>
      <c r="G1496" s="180">
        <f>SUM(C1496:F1496)</f>
      </c>
      <c r="H1496" s="125">
        <v>6000</v>
      </c>
      <c r="I1496" s="125">
        <f>G1496*H1496</f>
      </c>
      <c r="J1496" s="125">
        <f>I1496*0.1</f>
      </c>
      <c r="K1496" s="125">
        <f>SUM(I1496:J1496)</f>
      </c>
      <c r="L1496" s="229"/>
      <c r="M1496" s="87"/>
      <c r="N1496" s="87"/>
      <c r="O1496" s="87"/>
      <c r="P1496" s="87"/>
      <c r="Q1496" s="87"/>
      <c r="R1496" s="87"/>
      <c r="S1496" s="87"/>
      <c r="T1496" s="87"/>
      <c r="U1496" s="175"/>
      <c r="V1496" s="87"/>
      <c r="W1496" s="87"/>
      <c r="X1496" s="87"/>
      <c r="Y1496" s="87"/>
      <c r="Z1496" s="87"/>
      <c r="AA1496" s="87"/>
      <c r="AB1496" s="86"/>
      <c r="AC1496" s="87"/>
    </row>
    <row x14ac:dyDescent="0.25" r="1497" customHeight="1" ht="17.45">
      <c r="A1497" s="235">
        <f>A1496</f>
        <v>25569.375</v>
      </c>
      <c r="B1497" s="179" t="s">
        <v>78</v>
      </c>
      <c r="C1497" s="180"/>
      <c r="D1497" s="180">
        <v>20</v>
      </c>
      <c r="E1497" s="180"/>
      <c r="F1497" s="180"/>
      <c r="G1497" s="180">
        <f>SUM(C1497:F1497)</f>
      </c>
      <c r="H1497" s="125">
        <v>6500</v>
      </c>
      <c r="I1497" s="125">
        <f>G1497*H1497</f>
      </c>
      <c r="J1497" s="125">
        <f>I1497*0.1</f>
      </c>
      <c r="K1497" s="125">
        <f>SUM(I1497:J1497)</f>
      </c>
      <c r="L1497" s="229"/>
      <c r="M1497" s="87"/>
      <c r="N1497" s="87"/>
      <c r="O1497" s="87"/>
      <c r="P1497" s="87"/>
      <c r="Q1497" s="87"/>
      <c r="R1497" s="87"/>
      <c r="S1497" s="87"/>
      <c r="T1497" s="87"/>
      <c r="U1497" s="175"/>
      <c r="V1497" s="87"/>
      <c r="W1497" s="87"/>
      <c r="X1497" s="87"/>
      <c r="Y1497" s="87"/>
      <c r="Z1497" s="87"/>
      <c r="AA1497" s="87"/>
      <c r="AB1497" s="86"/>
      <c r="AC1497" s="87"/>
    </row>
    <row x14ac:dyDescent="0.25" r="1498" customHeight="1" ht="17.45">
      <c r="A1498" s="235">
        <f>A1497</f>
        <v>25569.375</v>
      </c>
      <c r="B1498" s="179" t="s">
        <v>55</v>
      </c>
      <c r="C1498" s="180"/>
      <c r="D1498" s="180">
        <v>10</v>
      </c>
      <c r="E1498" s="180"/>
      <c r="F1498" s="180"/>
      <c r="G1498" s="180">
        <f>SUM(C1498:F1498)</f>
      </c>
      <c r="H1498" s="125">
        <v>6500</v>
      </c>
      <c r="I1498" s="125">
        <f>G1498*H1498</f>
      </c>
      <c r="J1498" s="125">
        <f>I1498*0.1</f>
      </c>
      <c r="K1498" s="125">
        <f>SUM(I1498:J1498)</f>
      </c>
      <c r="L1498" s="229"/>
      <c r="M1498" s="87"/>
      <c r="N1498" s="87"/>
      <c r="O1498" s="87"/>
      <c r="P1498" s="87"/>
      <c r="Q1498" s="87"/>
      <c r="R1498" s="87"/>
      <c r="S1498" s="87"/>
      <c r="T1498" s="87"/>
      <c r="U1498" s="175"/>
      <c r="V1498" s="87"/>
      <c r="W1498" s="87"/>
      <c r="X1498" s="87"/>
      <c r="Y1498" s="87"/>
      <c r="Z1498" s="87"/>
      <c r="AA1498" s="87"/>
      <c r="AB1498" s="86"/>
      <c r="AC1498" s="87"/>
    </row>
    <row x14ac:dyDescent="0.25" r="1499" customHeight="1" ht="17.45">
      <c r="A1499" s="235">
        <f>A1498</f>
        <v>25569.375</v>
      </c>
      <c r="B1499" s="179" t="s">
        <v>80</v>
      </c>
      <c r="C1499" s="180"/>
      <c r="D1499" s="180">
        <v>23</v>
      </c>
      <c r="E1499" s="180"/>
      <c r="F1499" s="180"/>
      <c r="G1499" s="180">
        <f>SUM(C1499:F1499)</f>
      </c>
      <c r="H1499" s="125">
        <v>6000</v>
      </c>
      <c r="I1499" s="125">
        <f>G1499*H1499</f>
      </c>
      <c r="J1499" s="185"/>
      <c r="K1499" s="125">
        <f>SUM(I1499:J1499)</f>
      </c>
      <c r="L1499" s="229"/>
      <c r="M1499" s="87"/>
      <c r="N1499" s="87"/>
      <c r="O1499" s="87"/>
      <c r="P1499" s="87"/>
      <c r="Q1499" s="87"/>
      <c r="R1499" s="87"/>
      <c r="S1499" s="87"/>
      <c r="T1499" s="87"/>
      <c r="U1499" s="175"/>
      <c r="V1499" s="87"/>
      <c r="W1499" s="87"/>
      <c r="X1499" s="87"/>
      <c r="Y1499" s="87"/>
      <c r="Z1499" s="87"/>
      <c r="AA1499" s="87"/>
      <c r="AB1499" s="86"/>
      <c r="AC1499" s="87"/>
    </row>
    <row x14ac:dyDescent="0.25" r="1500" customHeight="1" ht="17.45">
      <c r="A1500" s="235">
        <f>A1499</f>
        <v>25569.375</v>
      </c>
      <c r="B1500" s="179" t="s">
        <v>67</v>
      </c>
      <c r="C1500" s="180"/>
      <c r="D1500" s="180">
        <v>7</v>
      </c>
      <c r="E1500" s="180"/>
      <c r="F1500" s="180"/>
      <c r="G1500" s="180">
        <f>SUM(C1500:F1500)</f>
      </c>
      <c r="H1500" s="182">
        <v>5500</v>
      </c>
      <c r="I1500" s="125">
        <f>G1500*H1500</f>
      </c>
      <c r="J1500" s="125">
        <f>I1500*0.1</f>
      </c>
      <c r="K1500" s="125">
        <f>SUM(I1500:J1500)</f>
      </c>
      <c r="L1500" s="229"/>
      <c r="M1500" s="87"/>
      <c r="N1500" s="87"/>
      <c r="O1500" s="87"/>
      <c r="P1500" s="87"/>
      <c r="Q1500" s="87"/>
      <c r="R1500" s="87"/>
      <c r="S1500" s="87"/>
      <c r="T1500" s="87"/>
      <c r="U1500" s="175"/>
      <c r="V1500" s="87"/>
      <c r="W1500" s="87"/>
      <c r="X1500" s="87"/>
      <c r="Y1500" s="87"/>
      <c r="Z1500" s="87"/>
      <c r="AA1500" s="87"/>
      <c r="AB1500" s="86"/>
      <c r="AC1500" s="87"/>
    </row>
    <row x14ac:dyDescent="0.25" r="1501" customHeight="1" ht="17.45">
      <c r="A1501" s="235">
        <f>A1500</f>
        <v>25569.375</v>
      </c>
      <c r="B1501" s="186" t="s">
        <v>74</v>
      </c>
      <c r="C1501" s="180"/>
      <c r="D1501" s="180">
        <v>35</v>
      </c>
      <c r="E1501" s="180">
        <v>25</v>
      </c>
      <c r="F1501" s="180"/>
      <c r="G1501" s="180">
        <f>SUM(C1501:F1501)</f>
      </c>
      <c r="H1501" s="187">
        <v>5000</v>
      </c>
      <c r="I1501" s="125">
        <f>G1501*H1501</f>
      </c>
      <c r="J1501" s="125">
        <f>I1501*0.1</f>
      </c>
      <c r="K1501" s="125">
        <f>SUM(I1501:J1501)</f>
      </c>
      <c r="L1501" s="229"/>
      <c r="M1501" s="87"/>
      <c r="N1501" s="87"/>
      <c r="O1501" s="87"/>
      <c r="P1501" s="87"/>
      <c r="Q1501" s="87"/>
      <c r="R1501" s="87"/>
      <c r="S1501" s="87"/>
      <c r="T1501" s="87"/>
      <c r="U1501" s="175"/>
      <c r="V1501" s="87"/>
      <c r="W1501" s="87"/>
      <c r="X1501" s="87"/>
      <c r="Y1501" s="87"/>
      <c r="Z1501" s="87"/>
      <c r="AA1501" s="87"/>
      <c r="AB1501" s="86"/>
      <c r="AC1501" s="87"/>
    </row>
    <row x14ac:dyDescent="0.25" r="1502" customHeight="1" ht="17.45">
      <c r="A1502" s="235">
        <f>A1501</f>
        <v>25569.375</v>
      </c>
      <c r="B1502" s="179" t="s">
        <v>11</v>
      </c>
      <c r="C1502" s="180"/>
      <c r="D1502" s="180">
        <v>13</v>
      </c>
      <c r="E1502" s="180">
        <v>7</v>
      </c>
      <c r="F1502" s="180"/>
      <c r="G1502" s="180">
        <f>SUM(C1502:F1502)</f>
      </c>
      <c r="H1502" s="125">
        <v>6000</v>
      </c>
      <c r="I1502" s="125">
        <f>G1502*H1502</f>
      </c>
      <c r="J1502" s="125">
        <f>I1502*0.1</f>
      </c>
      <c r="K1502" s="125">
        <f>SUM(I1502:J1502)</f>
      </c>
      <c r="L1502" s="229"/>
      <c r="M1502" s="87"/>
      <c r="N1502" s="87"/>
      <c r="O1502" s="87"/>
      <c r="P1502" s="87"/>
      <c r="Q1502" s="87"/>
      <c r="R1502" s="87"/>
      <c r="S1502" s="87"/>
      <c r="T1502" s="87"/>
      <c r="U1502" s="175"/>
      <c r="V1502" s="87"/>
      <c r="W1502" s="87"/>
      <c r="X1502" s="87"/>
      <c r="Y1502" s="87"/>
      <c r="Z1502" s="87"/>
      <c r="AA1502" s="87"/>
      <c r="AB1502" s="86"/>
      <c r="AC1502" s="87"/>
    </row>
    <row x14ac:dyDescent="0.25" r="1503" customHeight="1" ht="17.45">
      <c r="A1503" s="235">
        <f>A1502</f>
        <v>25569.375</v>
      </c>
      <c r="B1503" s="179" t="s">
        <v>22</v>
      </c>
      <c r="C1503" s="180"/>
      <c r="D1503" s="180">
        <v>31</v>
      </c>
      <c r="E1503" s="180"/>
      <c r="F1503" s="180"/>
      <c r="G1503" s="180">
        <f>SUM(C1503:F1503)</f>
      </c>
      <c r="H1503" s="182">
        <v>4800</v>
      </c>
      <c r="I1503" s="125">
        <f>G1503*H1503</f>
      </c>
      <c r="J1503" s="125">
        <f>I1503*0.1</f>
      </c>
      <c r="K1503" s="125">
        <f>SUM(I1503:J1503)</f>
      </c>
      <c r="L1503" s="229"/>
      <c r="M1503" s="87"/>
      <c r="N1503" s="87"/>
      <c r="O1503" s="87"/>
      <c r="P1503" s="87"/>
      <c r="Q1503" s="87"/>
      <c r="R1503" s="87"/>
      <c r="S1503" s="87"/>
      <c r="T1503" s="87"/>
      <c r="U1503" s="175"/>
      <c r="V1503" s="87"/>
      <c r="W1503" s="87"/>
      <c r="X1503" s="87"/>
      <c r="Y1503" s="87"/>
      <c r="Z1503" s="87"/>
      <c r="AA1503" s="87"/>
      <c r="AB1503" s="86"/>
      <c r="AC1503" s="87"/>
    </row>
    <row x14ac:dyDescent="0.25" r="1504" customHeight="1" ht="17.45">
      <c r="A1504" s="235">
        <f>A1503</f>
        <v>25569.375</v>
      </c>
      <c r="B1504" s="186" t="s">
        <v>84</v>
      </c>
      <c r="C1504" s="180"/>
      <c r="D1504" s="180">
        <v>16</v>
      </c>
      <c r="E1504" s="180">
        <v>9</v>
      </c>
      <c r="F1504" s="180"/>
      <c r="G1504" s="180">
        <f>SUM(C1504:F1504)</f>
      </c>
      <c r="H1504" s="182">
        <v>4800</v>
      </c>
      <c r="I1504" s="125">
        <f>G1504*H1504</f>
      </c>
      <c r="J1504" s="125">
        <f>I1504*0.1</f>
      </c>
      <c r="K1504" s="125">
        <f>SUM(I1504:J1504)</f>
      </c>
      <c r="L1504" s="229"/>
      <c r="M1504" s="87"/>
      <c r="N1504" s="87"/>
      <c r="O1504" s="87"/>
      <c r="P1504" s="87"/>
      <c r="Q1504" s="87"/>
      <c r="R1504" s="87"/>
      <c r="S1504" s="87"/>
      <c r="T1504" s="87"/>
      <c r="U1504" s="175"/>
      <c r="V1504" s="87"/>
      <c r="W1504" s="87"/>
      <c r="X1504" s="87"/>
      <c r="Y1504" s="87"/>
      <c r="Z1504" s="87"/>
      <c r="AA1504" s="87"/>
      <c r="AB1504" s="86"/>
      <c r="AC1504" s="87"/>
    </row>
    <row x14ac:dyDescent="0.25" r="1505" customHeight="1" ht="17.45">
      <c r="A1505" s="235">
        <f>A1504</f>
        <v>25569.375</v>
      </c>
      <c r="B1505" s="179" t="s">
        <v>17</v>
      </c>
      <c r="C1505" s="180"/>
      <c r="D1505" s="180">
        <v>37</v>
      </c>
      <c r="E1505" s="180">
        <v>12</v>
      </c>
      <c r="F1505" s="180"/>
      <c r="G1505" s="180">
        <f>SUM(C1505:F1505)</f>
      </c>
      <c r="H1505" s="237">
        <v>6500</v>
      </c>
      <c r="I1505" s="125">
        <f>G1505*H1505</f>
      </c>
      <c r="J1505" s="125">
        <f>I1505*0.1</f>
      </c>
      <c r="K1505" s="125">
        <f>SUM(I1505:J1505)</f>
      </c>
      <c r="L1505" s="229"/>
      <c r="M1505" s="87"/>
      <c r="N1505" s="87"/>
      <c r="O1505" s="87"/>
      <c r="P1505" s="87"/>
      <c r="Q1505" s="87"/>
      <c r="R1505" s="87"/>
      <c r="S1505" s="87"/>
      <c r="T1505" s="87"/>
      <c r="U1505" s="175"/>
      <c r="V1505" s="87"/>
      <c r="W1505" s="87"/>
      <c r="X1505" s="87"/>
      <c r="Y1505" s="87"/>
      <c r="Z1505" s="87"/>
      <c r="AA1505" s="87"/>
      <c r="AB1505" s="86"/>
      <c r="AC1505" s="87"/>
    </row>
    <row x14ac:dyDescent="0.25" r="1506" customHeight="1" ht="17.45">
      <c r="A1506" s="235">
        <f>A1505</f>
        <v>25569.375</v>
      </c>
      <c r="B1506" s="179" t="s">
        <v>29</v>
      </c>
      <c r="C1506" s="188" t="s">
        <v>14</v>
      </c>
      <c r="D1506" s="180">
        <v>14</v>
      </c>
      <c r="E1506" s="180">
        <v>13</v>
      </c>
      <c r="F1506" s="180"/>
      <c r="G1506" s="180">
        <f>SUM(C1506:F1506)</f>
      </c>
      <c r="H1506" s="125">
        <v>5500</v>
      </c>
      <c r="I1506" s="125">
        <f>G1506*H1506</f>
      </c>
      <c r="J1506" s="125">
        <f>I1506*0.1</f>
      </c>
      <c r="K1506" s="125">
        <f>SUM(I1506:J1506)</f>
      </c>
      <c r="L1506" s="229"/>
      <c r="M1506" s="87"/>
      <c r="N1506" s="87"/>
      <c r="O1506" s="87"/>
      <c r="P1506" s="87"/>
      <c r="Q1506" s="87"/>
      <c r="R1506" s="87"/>
      <c r="S1506" s="87"/>
      <c r="T1506" s="87"/>
      <c r="U1506" s="175"/>
      <c r="V1506" s="87"/>
      <c r="W1506" s="87"/>
      <c r="X1506" s="87"/>
      <c r="Y1506" s="87"/>
      <c r="Z1506" s="87"/>
      <c r="AA1506" s="87"/>
      <c r="AB1506" s="86"/>
      <c r="AC1506" s="87"/>
    </row>
    <row x14ac:dyDescent="0.25" r="1507" customHeight="1" ht="17.45">
      <c r="A1507" s="235">
        <f>A1506</f>
        <v>25569.375</v>
      </c>
      <c r="B1507" s="179" t="s">
        <v>15</v>
      </c>
      <c r="C1507" s="180"/>
      <c r="D1507" s="180">
        <v>20</v>
      </c>
      <c r="E1507" s="180">
        <v>5</v>
      </c>
      <c r="F1507" s="180"/>
      <c r="G1507" s="180">
        <f>SUM(C1507:F1507)</f>
      </c>
      <c r="H1507" s="182">
        <v>4800</v>
      </c>
      <c r="I1507" s="125">
        <f>G1507*H1507</f>
      </c>
      <c r="J1507" s="125">
        <f>I1507*0.1</f>
      </c>
      <c r="K1507" s="125">
        <f>SUM(I1507:J1507)</f>
      </c>
      <c r="L1507" s="229"/>
      <c r="M1507" s="87"/>
      <c r="N1507" s="87"/>
      <c r="O1507" s="87"/>
      <c r="P1507" s="87"/>
      <c r="Q1507" s="87"/>
      <c r="R1507" s="87"/>
      <c r="S1507" s="87"/>
      <c r="T1507" s="87"/>
      <c r="U1507" s="175"/>
      <c r="V1507" s="87"/>
      <c r="W1507" s="87"/>
      <c r="X1507" s="87"/>
      <c r="Y1507" s="87"/>
      <c r="Z1507" s="87"/>
      <c r="AA1507" s="87"/>
      <c r="AB1507" s="86"/>
      <c r="AC1507" s="87"/>
    </row>
    <row x14ac:dyDescent="0.25" r="1508" customHeight="1" ht="17.45">
      <c r="A1508" s="235">
        <f>A1507</f>
        <v>25569.375</v>
      </c>
      <c r="B1508" s="179" t="s">
        <v>21</v>
      </c>
      <c r="C1508" s="188" t="s">
        <v>14</v>
      </c>
      <c r="D1508" s="180">
        <v>13</v>
      </c>
      <c r="E1508" s="180"/>
      <c r="F1508" s="180"/>
      <c r="G1508" s="180">
        <f>SUM(C1508:F1508)</f>
      </c>
      <c r="H1508" s="237">
        <v>5500</v>
      </c>
      <c r="I1508" s="125">
        <f>G1508*H1508</f>
      </c>
      <c r="J1508" s="125">
        <f>I1508*0.1</f>
      </c>
      <c r="K1508" s="125">
        <f>SUM(I1508:J1508)</f>
      </c>
      <c r="L1508" s="229"/>
      <c r="M1508" s="87"/>
      <c r="N1508" s="87"/>
      <c r="O1508" s="87"/>
      <c r="P1508" s="87"/>
      <c r="Q1508" s="87"/>
      <c r="R1508" s="87"/>
      <c r="S1508" s="87"/>
      <c r="T1508" s="87"/>
      <c r="U1508" s="175"/>
      <c r="V1508" s="87"/>
      <c r="W1508" s="87"/>
      <c r="X1508" s="87"/>
      <c r="Y1508" s="87"/>
      <c r="Z1508" s="87"/>
      <c r="AA1508" s="87"/>
      <c r="AB1508" s="86"/>
      <c r="AC1508" s="87"/>
    </row>
    <row x14ac:dyDescent="0.25" r="1509" customHeight="1" ht="17.45">
      <c r="A1509" s="235">
        <f>A1508</f>
        <v>25569.375</v>
      </c>
      <c r="B1509" s="179" t="s">
        <v>52</v>
      </c>
      <c r="C1509" s="180"/>
      <c r="D1509" s="180">
        <v>13</v>
      </c>
      <c r="E1509" s="180">
        <v>7</v>
      </c>
      <c r="F1509" s="180"/>
      <c r="G1509" s="180">
        <f>SUM(C1509:F1509)</f>
      </c>
      <c r="H1509" s="237">
        <v>5500</v>
      </c>
      <c r="I1509" s="125">
        <f>G1509*H1509</f>
      </c>
      <c r="J1509" s="125">
        <f>I1509*0.1</f>
      </c>
      <c r="K1509" s="125">
        <f>SUM(I1509:J1509)</f>
      </c>
      <c r="L1509" s="229"/>
      <c r="M1509" s="87"/>
      <c r="N1509" s="87"/>
      <c r="O1509" s="87"/>
      <c r="P1509" s="87"/>
      <c r="Q1509" s="87"/>
      <c r="R1509" s="87"/>
      <c r="S1509" s="87"/>
      <c r="T1509" s="87"/>
      <c r="U1509" s="175"/>
      <c r="V1509" s="87"/>
      <c r="W1509" s="87"/>
      <c r="X1509" s="87"/>
      <c r="Y1509" s="87"/>
      <c r="Z1509" s="87"/>
      <c r="AA1509" s="87"/>
      <c r="AB1509" s="86"/>
      <c r="AC1509" s="87"/>
    </row>
    <row x14ac:dyDescent="0.25" r="1510" customHeight="1" ht="17.45">
      <c r="A1510" s="235">
        <f>A1509</f>
        <v>25569.375</v>
      </c>
      <c r="B1510" s="186" t="s">
        <v>61</v>
      </c>
      <c r="C1510" s="180"/>
      <c r="D1510" s="180">
        <v>6</v>
      </c>
      <c r="E1510" s="180"/>
      <c r="F1510" s="180"/>
      <c r="G1510" s="180">
        <f>SUM(C1510:F1510)</f>
      </c>
      <c r="H1510" s="237">
        <v>5500</v>
      </c>
      <c r="I1510" s="125">
        <f>G1510*H1510</f>
      </c>
      <c r="J1510" s="125">
        <f>I1510*0.1</f>
      </c>
      <c r="K1510" s="125">
        <f>SUM(I1510:J1510)</f>
      </c>
      <c r="L1510" s="229"/>
      <c r="M1510" s="87"/>
      <c r="N1510" s="87"/>
      <c r="O1510" s="87"/>
      <c r="P1510" s="87"/>
      <c r="Q1510" s="87"/>
      <c r="R1510" s="87"/>
      <c r="S1510" s="87"/>
      <c r="T1510" s="87"/>
      <c r="U1510" s="175"/>
      <c r="V1510" s="87"/>
      <c r="W1510" s="87"/>
      <c r="X1510" s="87"/>
      <c r="Y1510" s="87"/>
      <c r="Z1510" s="87"/>
      <c r="AA1510" s="87"/>
      <c r="AB1510" s="86"/>
      <c r="AC1510" s="87"/>
    </row>
    <row x14ac:dyDescent="0.25" r="1511" customHeight="1" ht="17.45">
      <c r="A1511" s="235">
        <f>A1510</f>
        <v>25569.375</v>
      </c>
      <c r="B1511" s="179" t="s">
        <v>33</v>
      </c>
      <c r="C1511" s="180"/>
      <c r="D1511" s="180">
        <v>12</v>
      </c>
      <c r="E1511" s="180"/>
      <c r="F1511" s="180"/>
      <c r="G1511" s="180">
        <f>SUM(C1511:F1511)</f>
      </c>
      <c r="H1511" s="182">
        <v>5500</v>
      </c>
      <c r="I1511" s="125">
        <f>G1511*H1511</f>
      </c>
      <c r="J1511" s="125">
        <f>I1511*0.1</f>
      </c>
      <c r="K1511" s="125">
        <f>SUM(I1511:J1511)</f>
      </c>
      <c r="L1511" s="229"/>
      <c r="M1511" s="87"/>
      <c r="N1511" s="87"/>
      <c r="O1511" s="87"/>
      <c r="P1511" s="87"/>
      <c r="Q1511" s="87"/>
      <c r="R1511" s="87"/>
      <c r="S1511" s="87"/>
      <c r="T1511" s="87"/>
      <c r="U1511" s="175"/>
      <c r="V1511" s="87"/>
      <c r="W1511" s="87"/>
      <c r="X1511" s="87"/>
      <c r="Y1511" s="87"/>
      <c r="Z1511" s="87"/>
      <c r="AA1511" s="87"/>
      <c r="AB1511" s="86"/>
      <c r="AC1511" s="87"/>
    </row>
    <row x14ac:dyDescent="0.25" r="1512" customHeight="1" ht="17.45">
      <c r="A1512" s="235">
        <f>A1511</f>
        <v>25569.375</v>
      </c>
      <c r="B1512" s="179" t="s">
        <v>30</v>
      </c>
      <c r="C1512" s="180"/>
      <c r="D1512" s="180">
        <v>18</v>
      </c>
      <c r="E1512" s="180"/>
      <c r="F1512" s="180"/>
      <c r="G1512" s="180">
        <f>SUM(C1512:F1512)</f>
      </c>
      <c r="H1512" s="125">
        <v>6000</v>
      </c>
      <c r="I1512" s="125">
        <f>G1512*H1512</f>
      </c>
      <c r="J1512" s="125">
        <f>I1512*0.1</f>
      </c>
      <c r="K1512" s="125">
        <f>SUM(I1512:J1512)</f>
      </c>
      <c r="L1512" s="229"/>
      <c r="M1512" s="87"/>
      <c r="N1512" s="87"/>
      <c r="O1512" s="87"/>
      <c r="P1512" s="87"/>
      <c r="Q1512" s="87"/>
      <c r="R1512" s="87"/>
      <c r="S1512" s="87"/>
      <c r="T1512" s="87"/>
      <c r="U1512" s="175"/>
      <c r="V1512" s="87"/>
      <c r="W1512" s="87"/>
      <c r="X1512" s="87"/>
      <c r="Y1512" s="87"/>
      <c r="Z1512" s="87"/>
      <c r="AA1512" s="87"/>
      <c r="AB1512" s="86"/>
      <c r="AC1512" s="87"/>
    </row>
    <row x14ac:dyDescent="0.25" r="1513" customHeight="1" ht="17.45">
      <c r="A1513" s="235">
        <f>A1512</f>
        <v>25569.375</v>
      </c>
      <c r="B1513" s="179" t="s">
        <v>28</v>
      </c>
      <c r="C1513" s="188" t="s">
        <v>14</v>
      </c>
      <c r="D1513" s="180">
        <v>20</v>
      </c>
      <c r="E1513" s="180"/>
      <c r="F1513" s="180"/>
      <c r="G1513" s="180">
        <f>SUM(C1513:F1513)</f>
      </c>
      <c r="H1513" s="237">
        <v>5500</v>
      </c>
      <c r="I1513" s="125">
        <f>G1513*H1513</f>
      </c>
      <c r="J1513" s="125">
        <f>I1513*0.1</f>
      </c>
      <c r="K1513" s="125">
        <f>SUM(I1513:J1513)</f>
      </c>
      <c r="L1513" s="229"/>
      <c r="M1513" s="87"/>
      <c r="N1513" s="87"/>
      <c r="O1513" s="87"/>
      <c r="P1513" s="87"/>
      <c r="Q1513" s="87"/>
      <c r="R1513" s="87"/>
      <c r="S1513" s="87"/>
      <c r="T1513" s="87"/>
      <c r="U1513" s="175"/>
      <c r="V1513" s="87"/>
      <c r="W1513" s="87"/>
      <c r="X1513" s="87"/>
      <c r="Y1513" s="87"/>
      <c r="Z1513" s="87"/>
      <c r="AA1513" s="87"/>
      <c r="AB1513" s="86"/>
      <c r="AC1513" s="87"/>
    </row>
    <row x14ac:dyDescent="0.25" r="1514" customHeight="1" ht="17.45">
      <c r="A1514" s="235">
        <f>A1513</f>
        <v>25569.375</v>
      </c>
      <c r="B1514" s="179" t="s">
        <v>12</v>
      </c>
      <c r="C1514" s="180"/>
      <c r="D1514" s="180">
        <v>17</v>
      </c>
      <c r="E1514" s="180">
        <v>6</v>
      </c>
      <c r="F1514" s="180"/>
      <c r="G1514" s="180">
        <f>SUM(C1514:F1514)</f>
      </c>
      <c r="H1514" s="125">
        <v>6000</v>
      </c>
      <c r="I1514" s="125">
        <f>G1514*H1514</f>
      </c>
      <c r="J1514" s="125">
        <f>I1514*0.1</f>
      </c>
      <c r="K1514" s="125">
        <f>SUM(I1514:J1514)</f>
      </c>
      <c r="L1514" s="229"/>
      <c r="M1514" s="87"/>
      <c r="N1514" s="87"/>
      <c r="O1514" s="87"/>
      <c r="P1514" s="87"/>
      <c r="Q1514" s="87"/>
      <c r="R1514" s="87"/>
      <c r="S1514" s="87"/>
      <c r="T1514" s="87"/>
      <c r="U1514" s="175"/>
      <c r="V1514" s="87"/>
      <c r="W1514" s="87"/>
      <c r="X1514" s="87"/>
      <c r="Y1514" s="87"/>
      <c r="Z1514" s="87"/>
      <c r="AA1514" s="87"/>
      <c r="AB1514" s="86"/>
      <c r="AC1514" s="87"/>
    </row>
    <row x14ac:dyDescent="0.25" r="1515" customHeight="1" ht="17.45">
      <c r="A1515" s="235">
        <f>A1514</f>
        <v>25569.375</v>
      </c>
      <c r="B1515" s="179" t="s">
        <v>100</v>
      </c>
      <c r="C1515" s="180"/>
      <c r="D1515" s="180">
        <v>5</v>
      </c>
      <c r="E1515" s="180"/>
      <c r="F1515" s="180"/>
      <c r="G1515" s="180">
        <f>SUM(C1515:F1515)</f>
      </c>
      <c r="H1515" s="182">
        <v>5500</v>
      </c>
      <c r="I1515" s="125">
        <f>G1515*H1515</f>
      </c>
      <c r="J1515" s="125">
        <f>I1515*0.1</f>
      </c>
      <c r="K1515" s="125">
        <f>SUM(I1515:J1515)</f>
      </c>
      <c r="L1515" s="229"/>
      <c r="M1515" s="87"/>
      <c r="N1515" s="87"/>
      <c r="O1515" s="87"/>
      <c r="P1515" s="87"/>
      <c r="Q1515" s="87"/>
      <c r="R1515" s="87"/>
      <c r="S1515" s="87"/>
      <c r="T1515" s="87"/>
      <c r="U1515" s="175"/>
      <c r="V1515" s="87"/>
      <c r="W1515" s="87"/>
      <c r="X1515" s="87"/>
      <c r="Y1515" s="87"/>
      <c r="Z1515" s="87"/>
      <c r="AA1515" s="87"/>
      <c r="AB1515" s="86"/>
      <c r="AC1515" s="87"/>
    </row>
    <row x14ac:dyDescent="0.25" r="1516" customHeight="1" ht="17.45">
      <c r="A1516" s="235">
        <f>A1515</f>
        <v>25569.375</v>
      </c>
      <c r="B1516" s="186" t="s">
        <v>37</v>
      </c>
      <c r="C1516" s="180"/>
      <c r="D1516" s="180">
        <v>5</v>
      </c>
      <c r="E1516" s="180"/>
      <c r="F1516" s="180"/>
      <c r="G1516" s="180">
        <f>SUM(C1516:F1516)</f>
      </c>
      <c r="H1516" s="125">
        <v>6500</v>
      </c>
      <c r="I1516" s="125">
        <f>G1516*H1516</f>
      </c>
      <c r="J1516" s="125">
        <f>I1516*0.1</f>
      </c>
      <c r="K1516" s="125">
        <f>SUM(I1516:J1516)</f>
      </c>
      <c r="L1516" s="229"/>
      <c r="M1516" s="87"/>
      <c r="N1516" s="87"/>
      <c r="O1516" s="87"/>
      <c r="P1516" s="87"/>
      <c r="Q1516" s="87"/>
      <c r="R1516" s="87"/>
      <c r="S1516" s="87"/>
      <c r="T1516" s="87"/>
      <c r="U1516" s="175"/>
      <c r="V1516" s="87"/>
      <c r="W1516" s="87"/>
      <c r="X1516" s="87"/>
      <c r="Y1516" s="87"/>
      <c r="Z1516" s="87"/>
      <c r="AA1516" s="87"/>
      <c r="AB1516" s="86"/>
      <c r="AC1516" s="87"/>
    </row>
    <row x14ac:dyDescent="0.25" r="1517" customHeight="1" ht="17.45">
      <c r="A1517" s="235">
        <f>A1516</f>
        <v>25569.375</v>
      </c>
      <c r="B1517" s="186" t="s">
        <v>64</v>
      </c>
      <c r="C1517" s="180"/>
      <c r="D1517" s="180">
        <v>51</v>
      </c>
      <c r="E1517" s="180">
        <v>9</v>
      </c>
      <c r="F1517" s="180"/>
      <c r="G1517" s="180">
        <f>SUM(C1517:F1517)</f>
      </c>
      <c r="H1517" s="182">
        <v>5500</v>
      </c>
      <c r="I1517" s="125">
        <f>G1517*H1517</f>
      </c>
      <c r="J1517" s="125">
        <f>I1517*0.1</f>
      </c>
      <c r="K1517" s="125">
        <f>SUM(I1517:J1517)</f>
      </c>
      <c r="L1517" s="229"/>
      <c r="M1517" s="87"/>
      <c r="N1517" s="87"/>
      <c r="O1517" s="87"/>
      <c r="P1517" s="87"/>
      <c r="Q1517" s="87"/>
      <c r="R1517" s="87"/>
      <c r="S1517" s="87"/>
      <c r="T1517" s="87"/>
      <c r="U1517" s="175"/>
      <c r="V1517" s="87"/>
      <c r="W1517" s="87"/>
      <c r="X1517" s="87"/>
      <c r="Y1517" s="87"/>
      <c r="Z1517" s="87"/>
      <c r="AA1517" s="87"/>
      <c r="AB1517" s="86"/>
      <c r="AC1517" s="87"/>
    </row>
    <row x14ac:dyDescent="0.25" r="1518" customHeight="1" ht="17.45">
      <c r="A1518" s="235">
        <f>A1517</f>
        <v>25569.375</v>
      </c>
      <c r="B1518" s="179" t="s">
        <v>25</v>
      </c>
      <c r="C1518" s="180"/>
      <c r="D1518" s="180">
        <v>20</v>
      </c>
      <c r="E1518" s="180"/>
      <c r="F1518" s="180"/>
      <c r="G1518" s="180">
        <f>SUM(C1518:F1518)</f>
      </c>
      <c r="H1518" s="125">
        <v>6000</v>
      </c>
      <c r="I1518" s="125">
        <f>G1518*H1518</f>
      </c>
      <c r="J1518" s="125">
        <f>I1518*0.1</f>
      </c>
      <c r="K1518" s="125">
        <f>SUM(I1518:J1518)</f>
      </c>
      <c r="L1518" s="229"/>
      <c r="M1518" s="87"/>
      <c r="N1518" s="87"/>
      <c r="O1518" s="87"/>
      <c r="P1518" s="87"/>
      <c r="Q1518" s="87"/>
      <c r="R1518" s="87"/>
      <c r="S1518" s="87"/>
      <c r="T1518" s="87"/>
      <c r="U1518" s="175"/>
      <c r="V1518" s="87"/>
      <c r="W1518" s="87"/>
      <c r="X1518" s="87"/>
      <c r="Y1518" s="87"/>
      <c r="Z1518" s="87"/>
      <c r="AA1518" s="87"/>
      <c r="AB1518" s="86"/>
      <c r="AC1518" s="87"/>
    </row>
    <row x14ac:dyDescent="0.25" r="1519" customHeight="1" ht="17.45">
      <c r="A1519" s="235">
        <f>A1518</f>
        <v>25569.375</v>
      </c>
      <c r="B1519" s="186" t="s">
        <v>76</v>
      </c>
      <c r="C1519" s="188" t="s">
        <v>14</v>
      </c>
      <c r="D1519" s="180">
        <v>18</v>
      </c>
      <c r="E1519" s="180">
        <v>12</v>
      </c>
      <c r="F1519" s="180">
        <v>5</v>
      </c>
      <c r="G1519" s="180">
        <f>SUM(C1519:F1519)</f>
      </c>
      <c r="H1519" s="125">
        <v>6000</v>
      </c>
      <c r="I1519" s="125">
        <f>G1519*H1519</f>
      </c>
      <c r="J1519" s="125">
        <f>I1519*0.1</f>
      </c>
      <c r="K1519" s="125">
        <f>SUM(I1519:J1519)</f>
      </c>
      <c r="L1519" s="229"/>
      <c r="M1519" s="87"/>
      <c r="N1519" s="87"/>
      <c r="O1519" s="87"/>
      <c r="P1519" s="87"/>
      <c r="Q1519" s="87"/>
      <c r="R1519" s="87"/>
      <c r="S1519" s="87"/>
      <c r="T1519" s="87"/>
      <c r="U1519" s="175"/>
      <c r="V1519" s="87"/>
      <c r="W1519" s="87"/>
      <c r="X1519" s="87"/>
      <c r="Y1519" s="87"/>
      <c r="Z1519" s="87"/>
      <c r="AA1519" s="87"/>
      <c r="AB1519" s="86"/>
      <c r="AC1519" s="87"/>
    </row>
    <row x14ac:dyDescent="0.25" r="1520" customHeight="1" ht="17.45">
      <c r="A1520" s="235">
        <f>A1519</f>
        <v>25569.375</v>
      </c>
      <c r="B1520" s="186" t="s">
        <v>149</v>
      </c>
      <c r="C1520" s="180"/>
      <c r="D1520" s="181">
        <v>96</v>
      </c>
      <c r="E1520" s="180">
        <v>35</v>
      </c>
      <c r="F1520" s="180">
        <v>3</v>
      </c>
      <c r="G1520" s="180">
        <f>SUM(C1520:F1520)</f>
      </c>
      <c r="H1520" s="125">
        <v>6000</v>
      </c>
      <c r="I1520" s="125">
        <f>G1520*H1520</f>
      </c>
      <c r="J1520" s="125">
        <f>I1520*0.1</f>
      </c>
      <c r="K1520" s="125">
        <f>SUM(I1520:J1520)</f>
      </c>
      <c r="L1520" s="229"/>
      <c r="M1520" s="87"/>
      <c r="N1520" s="87"/>
      <c r="O1520" s="87"/>
      <c r="P1520" s="87"/>
      <c r="Q1520" s="87"/>
      <c r="R1520" s="87"/>
      <c r="S1520" s="87"/>
      <c r="T1520" s="87"/>
      <c r="U1520" s="175"/>
      <c r="V1520" s="87"/>
      <c r="W1520" s="87"/>
      <c r="X1520" s="87"/>
      <c r="Y1520" s="87"/>
      <c r="Z1520" s="87"/>
      <c r="AA1520" s="87"/>
      <c r="AB1520" s="86"/>
      <c r="AC1520" s="87"/>
    </row>
    <row x14ac:dyDescent="0.25" r="1521" customHeight="1" ht="17.45">
      <c r="A1521" s="235">
        <f>A1520</f>
        <v>25569.375</v>
      </c>
      <c r="B1521" s="186" t="s">
        <v>43</v>
      </c>
      <c r="C1521" s="180"/>
      <c r="D1521" s="180">
        <v>33</v>
      </c>
      <c r="E1521" s="180">
        <v>23</v>
      </c>
      <c r="F1521" s="180"/>
      <c r="G1521" s="180">
        <f>SUM(C1521:F1521)</f>
      </c>
      <c r="H1521" s="125">
        <v>6000</v>
      </c>
      <c r="I1521" s="125">
        <f>G1521*H1521</f>
      </c>
      <c r="J1521" s="125">
        <f>I1521*0.1</f>
      </c>
      <c r="K1521" s="125">
        <f>SUM(I1521:J1521)</f>
      </c>
      <c r="L1521" s="229"/>
      <c r="M1521" s="87"/>
      <c r="N1521" s="87"/>
      <c r="O1521" s="87"/>
      <c r="P1521" s="87"/>
      <c r="Q1521" s="87"/>
      <c r="R1521" s="87"/>
      <c r="S1521" s="87"/>
      <c r="T1521" s="87"/>
      <c r="U1521" s="175"/>
      <c r="V1521" s="87"/>
      <c r="W1521" s="87"/>
      <c r="X1521" s="87"/>
      <c r="Y1521" s="87"/>
      <c r="Z1521" s="87"/>
      <c r="AA1521" s="87"/>
      <c r="AB1521" s="86"/>
      <c r="AC1521" s="87"/>
    </row>
    <row x14ac:dyDescent="0.25" r="1522" customHeight="1" ht="17.45">
      <c r="A1522" s="235">
        <f>A1521</f>
        <v>25569.375</v>
      </c>
      <c r="B1522" s="186" t="s">
        <v>18</v>
      </c>
      <c r="C1522" s="180"/>
      <c r="D1522" s="180">
        <v>9</v>
      </c>
      <c r="E1522" s="180">
        <v>7</v>
      </c>
      <c r="F1522" s="180">
        <v>6</v>
      </c>
      <c r="G1522" s="180">
        <f>SUM(C1522:F1522)</f>
      </c>
      <c r="H1522" s="125">
        <v>6000</v>
      </c>
      <c r="I1522" s="125">
        <f>G1522*H1522</f>
      </c>
      <c r="J1522" s="125">
        <f>I1522*0.1</f>
      </c>
      <c r="K1522" s="125">
        <f>SUM(I1522:J1522)</f>
      </c>
      <c r="L1522" s="229"/>
      <c r="M1522" s="87"/>
      <c r="N1522" s="87"/>
      <c r="O1522" s="87"/>
      <c r="P1522" s="87"/>
      <c r="Q1522" s="87"/>
      <c r="R1522" s="87"/>
      <c r="S1522" s="87"/>
      <c r="T1522" s="87"/>
      <c r="U1522" s="175"/>
      <c r="V1522" s="87"/>
      <c r="W1522" s="87"/>
      <c r="X1522" s="87"/>
      <c r="Y1522" s="87"/>
      <c r="Z1522" s="87"/>
      <c r="AA1522" s="87"/>
      <c r="AB1522" s="86"/>
      <c r="AC1522" s="87"/>
    </row>
    <row x14ac:dyDescent="0.25" r="1523" customHeight="1" ht="17.45">
      <c r="A1523" s="235">
        <f>A1522</f>
        <v>25569.375</v>
      </c>
      <c r="B1523" s="186" t="s">
        <v>82</v>
      </c>
      <c r="C1523" s="188" t="s">
        <v>14</v>
      </c>
      <c r="D1523" s="180">
        <v>25</v>
      </c>
      <c r="E1523" s="180">
        <v>9</v>
      </c>
      <c r="F1523" s="180">
        <v>7</v>
      </c>
      <c r="G1523" s="180">
        <f>SUM(C1523:F1523)</f>
      </c>
      <c r="H1523" s="125">
        <v>5000</v>
      </c>
      <c r="I1523" s="125">
        <f>G1523*H1523</f>
      </c>
      <c r="J1523" s="125">
        <f>I1523*0.1</f>
      </c>
      <c r="K1523" s="125">
        <f>SUM(I1523:J1523)</f>
      </c>
      <c r="L1523" s="229"/>
      <c r="M1523" s="87"/>
      <c r="N1523" s="87"/>
      <c r="O1523" s="87"/>
      <c r="P1523" s="87"/>
      <c r="Q1523" s="87"/>
      <c r="R1523" s="87"/>
      <c r="S1523" s="87"/>
      <c r="T1523" s="87"/>
      <c r="U1523" s="175"/>
      <c r="V1523" s="87"/>
      <c r="W1523" s="87"/>
      <c r="X1523" s="87"/>
      <c r="Y1523" s="87"/>
      <c r="Z1523" s="87"/>
      <c r="AA1523" s="87"/>
      <c r="AB1523" s="86"/>
      <c r="AC1523" s="87"/>
    </row>
    <row x14ac:dyDescent="0.25" r="1524" customHeight="1" ht="17.45">
      <c r="A1524" s="235">
        <f>A1523</f>
        <v>25569.375</v>
      </c>
      <c r="B1524" s="186" t="s">
        <v>151</v>
      </c>
      <c r="C1524" s="180"/>
      <c r="D1524" s="180">
        <v>12</v>
      </c>
      <c r="E1524" s="180"/>
      <c r="F1524" s="180"/>
      <c r="G1524" s="180">
        <f>SUM(C1524:F1524)</f>
      </c>
      <c r="H1524" s="125">
        <v>5000</v>
      </c>
      <c r="I1524" s="125">
        <f>G1524*H1524</f>
      </c>
      <c r="J1524" s="125">
        <f>I1524*0.1</f>
      </c>
      <c r="K1524" s="125">
        <f>SUM(I1524:J1524)</f>
      </c>
      <c r="L1524" s="229"/>
      <c r="M1524" s="87"/>
      <c r="N1524" s="87"/>
      <c r="O1524" s="87"/>
      <c r="P1524" s="87"/>
      <c r="Q1524" s="87"/>
      <c r="R1524" s="87"/>
      <c r="S1524" s="87"/>
      <c r="T1524" s="87"/>
      <c r="U1524" s="175"/>
      <c r="V1524" s="87"/>
      <c r="W1524" s="87"/>
      <c r="X1524" s="87"/>
      <c r="Y1524" s="87"/>
      <c r="Z1524" s="87"/>
      <c r="AA1524" s="87"/>
      <c r="AB1524" s="86"/>
      <c r="AC1524" s="87"/>
    </row>
    <row x14ac:dyDescent="0.25" r="1525" customHeight="1" ht="17.45">
      <c r="A1525" s="235">
        <f>A1521</f>
        <v>25569.375</v>
      </c>
      <c r="B1525" s="186" t="s">
        <v>105</v>
      </c>
      <c r="C1525" s="180"/>
      <c r="D1525" s="180">
        <v>49</v>
      </c>
      <c r="E1525" s="180"/>
      <c r="F1525" s="180"/>
      <c r="G1525" s="180">
        <f>SUM(C1525:F1525)</f>
      </c>
      <c r="H1525" s="125">
        <v>6900</v>
      </c>
      <c r="I1525" s="125">
        <f>G1525*H1525</f>
      </c>
      <c r="J1525" s="125"/>
      <c r="K1525" s="125">
        <f>SUM(I1525:J1525)</f>
      </c>
      <c r="L1525" s="229"/>
      <c r="M1525" s="87"/>
      <c r="N1525" s="87"/>
      <c r="O1525" s="87"/>
      <c r="P1525" s="87"/>
      <c r="Q1525" s="87"/>
      <c r="R1525" s="87"/>
      <c r="S1525" s="87"/>
      <c r="T1525" s="87"/>
      <c r="U1525" s="175"/>
      <c r="V1525" s="87"/>
      <c r="W1525" s="87"/>
      <c r="X1525" s="87"/>
      <c r="Y1525" s="87"/>
      <c r="Z1525" s="87"/>
      <c r="AA1525" s="87"/>
      <c r="AB1525" s="86"/>
      <c r="AC1525" s="87"/>
    </row>
    <row x14ac:dyDescent="0.25" r="1526" customHeight="1" ht="17.45">
      <c r="A1526" s="235">
        <f>A1521</f>
        <v>25569.375</v>
      </c>
      <c r="B1526" s="186" t="s">
        <v>23</v>
      </c>
      <c r="C1526" s="180"/>
      <c r="D1526" s="180">
        <v>13</v>
      </c>
      <c r="E1526" s="180"/>
      <c r="F1526" s="180"/>
      <c r="G1526" s="180">
        <f>SUM(C1526:F1526)</f>
      </c>
      <c r="H1526" s="125">
        <v>6000</v>
      </c>
      <c r="I1526" s="125">
        <f>G1526*H1526</f>
      </c>
      <c r="J1526" s="125">
        <f>I1526*0.1</f>
      </c>
      <c r="K1526" s="125">
        <f>SUM(I1526:J1526)</f>
      </c>
      <c r="L1526" s="229"/>
      <c r="M1526" s="87"/>
      <c r="N1526" s="87"/>
      <c r="O1526" s="87"/>
      <c r="P1526" s="87"/>
      <c r="Q1526" s="87"/>
      <c r="R1526" s="87"/>
      <c r="S1526" s="87"/>
      <c r="T1526" s="87"/>
      <c r="U1526" s="175"/>
      <c r="V1526" s="87"/>
      <c r="W1526" s="87"/>
      <c r="X1526" s="87"/>
      <c r="Y1526" s="87"/>
      <c r="Z1526" s="87"/>
      <c r="AA1526" s="87"/>
      <c r="AB1526" s="86"/>
      <c r="AC1526" s="87"/>
    </row>
    <row x14ac:dyDescent="0.25" r="1527" customHeight="1" ht="17.45">
      <c r="A1527" s="235">
        <f>A1526</f>
        <v>25569.375</v>
      </c>
      <c r="B1527" s="186" t="s">
        <v>40</v>
      </c>
      <c r="C1527" s="180"/>
      <c r="D1527" s="180">
        <v>15</v>
      </c>
      <c r="E1527" s="180"/>
      <c r="F1527" s="180"/>
      <c r="G1527" s="180">
        <f>SUM(C1527:F1527)</f>
      </c>
      <c r="H1527" s="125">
        <v>6500</v>
      </c>
      <c r="I1527" s="125">
        <f>G1527*H1527</f>
      </c>
      <c r="J1527" s="125">
        <f>I1527*0.1</f>
      </c>
      <c r="K1527" s="125">
        <f>SUM(I1527:J1527)</f>
      </c>
      <c r="L1527" s="229"/>
      <c r="M1527" s="87"/>
      <c r="N1527" s="87"/>
      <c r="O1527" s="87"/>
      <c r="P1527" s="87"/>
      <c r="Q1527" s="87"/>
      <c r="R1527" s="87"/>
      <c r="S1527" s="87"/>
      <c r="T1527" s="87"/>
      <c r="U1527" s="175"/>
      <c r="V1527" s="87"/>
      <c r="W1527" s="87"/>
      <c r="X1527" s="87"/>
      <c r="Y1527" s="87"/>
      <c r="Z1527" s="87"/>
      <c r="AA1527" s="87"/>
      <c r="AB1527" s="86"/>
      <c r="AC1527" s="87"/>
    </row>
    <row x14ac:dyDescent="0.25" r="1528" customHeight="1" ht="17.45">
      <c r="A1528" s="235">
        <f>A1524</f>
        <v>25569.375</v>
      </c>
      <c r="B1528" s="186"/>
      <c r="C1528" s="180"/>
      <c r="D1528" s="180"/>
      <c r="E1528" s="180"/>
      <c r="F1528" s="180"/>
      <c r="G1528" s="180">
        <f>SUM(C1528:F1528)</f>
      </c>
      <c r="H1528" s="125"/>
      <c r="I1528" s="125">
        <f>G1528*H1528</f>
      </c>
      <c r="J1528" s="125">
        <f>I1528*0.1</f>
      </c>
      <c r="K1528" s="125">
        <f>SUM(I1528:J1528)</f>
      </c>
      <c r="L1528" s="229"/>
      <c r="M1528" s="87"/>
      <c r="N1528" s="87"/>
      <c r="O1528" s="87"/>
      <c r="P1528" s="87"/>
      <c r="Q1528" s="87"/>
      <c r="R1528" s="87"/>
      <c r="S1528" s="87"/>
      <c r="T1528" s="87"/>
      <c r="U1528" s="175"/>
      <c r="V1528" s="87"/>
      <c r="W1528" s="87"/>
      <c r="X1528" s="87"/>
      <c r="Y1528" s="87"/>
      <c r="Z1528" s="87"/>
      <c r="AA1528" s="87"/>
      <c r="AB1528" s="86"/>
      <c r="AC1528" s="87"/>
    </row>
    <row x14ac:dyDescent="0.25" r="1529" customHeight="1" ht="17.45">
      <c r="A1529" s="235">
        <f>A1524</f>
        <v>25569.375</v>
      </c>
      <c r="B1529" s="186"/>
      <c r="C1529" s="180"/>
      <c r="D1529" s="180"/>
      <c r="E1529" s="180"/>
      <c r="F1529" s="180"/>
      <c r="G1529" s="180">
        <f>SUM(C1529:F1529)</f>
      </c>
      <c r="H1529" s="125"/>
      <c r="I1529" s="125">
        <f>G1529*H1529</f>
      </c>
      <c r="J1529" s="125">
        <f>I1529*0.1</f>
      </c>
      <c r="K1529" s="125">
        <f>SUM(I1529:J1529)</f>
      </c>
      <c r="L1529" s="229"/>
      <c r="M1529" s="87"/>
      <c r="N1529" s="87"/>
      <c r="O1529" s="87"/>
      <c r="P1529" s="87"/>
      <c r="Q1529" s="87"/>
      <c r="R1529" s="87"/>
      <c r="S1529" s="87"/>
      <c r="T1529" s="87"/>
      <c r="U1529" s="175"/>
      <c r="V1529" s="87"/>
      <c r="W1529" s="87"/>
      <c r="X1529" s="87"/>
      <c r="Y1529" s="87"/>
      <c r="Z1529" s="87"/>
      <c r="AA1529" s="87"/>
      <c r="AB1529" s="86"/>
      <c r="AC1529" s="87"/>
    </row>
    <row x14ac:dyDescent="0.25" r="1530" customHeight="1" ht="17.45">
      <c r="A1530" s="235">
        <f>A1529</f>
        <v>25569.375</v>
      </c>
      <c r="B1530" s="179"/>
      <c r="C1530" s="180"/>
      <c r="D1530" s="180"/>
      <c r="E1530" s="180"/>
      <c r="F1530" s="180"/>
      <c r="G1530" s="180">
        <f>SUM(C1530:F1530)</f>
      </c>
      <c r="H1530" s="125"/>
      <c r="I1530" s="125">
        <f>G1530*H1530</f>
      </c>
      <c r="J1530" s="125">
        <v>0</v>
      </c>
      <c r="K1530" s="125">
        <f>SUM(I1530:J1530)</f>
      </c>
      <c r="L1530" s="229"/>
      <c r="M1530" s="87"/>
      <c r="N1530" s="87"/>
      <c r="O1530" s="87"/>
      <c r="P1530" s="87"/>
      <c r="Q1530" s="87"/>
      <c r="R1530" s="87"/>
      <c r="S1530" s="87"/>
      <c r="T1530" s="87"/>
      <c r="U1530" s="175"/>
      <c r="V1530" s="87"/>
      <c r="W1530" s="87"/>
      <c r="X1530" s="87"/>
      <c r="Y1530" s="87"/>
      <c r="Z1530" s="87"/>
      <c r="AA1530" s="87"/>
      <c r="AB1530" s="86"/>
      <c r="AC1530" s="87"/>
    </row>
    <row x14ac:dyDescent="0.25" r="1531" customHeight="1" ht="17.45">
      <c r="A1531" s="243">
        <f>A1530</f>
        <v>25569.375</v>
      </c>
      <c r="B1531" s="190" t="s">
        <v>155</v>
      </c>
      <c r="C1531" s="191">
        <f>SUM(C1485:C1530)</f>
      </c>
      <c r="D1531" s="191">
        <f>SUM(D1485:D1530)</f>
      </c>
      <c r="E1531" s="191">
        <f>SUM(E1485:E1530)</f>
      </c>
      <c r="F1531" s="191">
        <f>SUM(F1485:F1530)</f>
      </c>
      <c r="G1531" s="191">
        <f>SUM(G1485:G1530)</f>
      </c>
      <c r="H1531" s="191"/>
      <c r="I1531" s="191">
        <f>SUM(I1485:I1530)</f>
      </c>
      <c r="J1531" s="191">
        <f>SUM(J1485:J1530)</f>
      </c>
      <c r="K1531" s="191">
        <f>SUM(K1485:K1530)</f>
      </c>
      <c r="L1531" s="229"/>
      <c r="M1531" s="87"/>
      <c r="N1531" s="87"/>
      <c r="O1531" s="87"/>
      <c r="P1531" s="87"/>
      <c r="Q1531" s="87"/>
      <c r="R1531" s="87"/>
      <c r="S1531" s="87"/>
      <c r="T1531" s="87"/>
      <c r="U1531" s="175"/>
      <c r="V1531" s="87"/>
      <c r="W1531" s="87"/>
      <c r="X1531" s="87"/>
      <c r="Y1531" s="87"/>
      <c r="Z1531" s="87"/>
      <c r="AA1531" s="87"/>
      <c r="AB1531" s="86"/>
      <c r="AC1531" s="87"/>
    </row>
    <row x14ac:dyDescent="0.25" r="1532" customHeight="1" ht="17.45">
      <c r="A1532" s="235">
        <f>A1531</f>
        <v>25569.375</v>
      </c>
      <c r="B1532" s="186" t="s">
        <v>113</v>
      </c>
      <c r="C1532" s="180"/>
      <c r="D1532" s="180">
        <v>42</v>
      </c>
      <c r="E1532" s="180">
        <v>48</v>
      </c>
      <c r="F1532" s="180"/>
      <c r="G1532" s="180">
        <f>SUM(C1532:F1532)</f>
      </c>
      <c r="H1532" s="125">
        <v>6500</v>
      </c>
      <c r="I1532" s="125">
        <f>G1532*H1532</f>
      </c>
      <c r="J1532" s="185"/>
      <c r="K1532" s="125">
        <f>SUM(I1532:J1532)</f>
      </c>
      <c r="L1532" s="229"/>
      <c r="M1532" s="87"/>
      <c r="N1532" s="87"/>
      <c r="O1532" s="87"/>
      <c r="P1532" s="87"/>
      <c r="Q1532" s="87"/>
      <c r="R1532" s="87"/>
      <c r="S1532" s="87"/>
      <c r="T1532" s="87"/>
      <c r="U1532" s="175"/>
      <c r="V1532" s="87"/>
      <c r="W1532" s="87"/>
      <c r="X1532" s="87"/>
      <c r="Y1532" s="87"/>
      <c r="Z1532" s="87"/>
      <c r="AA1532" s="87"/>
      <c r="AB1532" s="86"/>
      <c r="AC1532" s="87"/>
    </row>
    <row x14ac:dyDescent="0.25" r="1533" customHeight="1" ht="17.45">
      <c r="A1533" s="235">
        <f>A1532</f>
        <v>25569.375</v>
      </c>
      <c r="B1533" s="186" t="s">
        <v>156</v>
      </c>
      <c r="C1533" s="180"/>
      <c r="D1533" s="180">
        <v>10</v>
      </c>
      <c r="E1533" s="180">
        <v>11</v>
      </c>
      <c r="F1533" s="180"/>
      <c r="G1533" s="180">
        <f>SUM(C1533:F1533)</f>
      </c>
      <c r="H1533" s="125">
        <v>6500</v>
      </c>
      <c r="I1533" s="125">
        <f>G1533*H1533</f>
      </c>
      <c r="J1533" s="185"/>
      <c r="K1533" s="125">
        <f>SUM(I1533:J1533)</f>
      </c>
      <c r="L1533" s="229"/>
      <c r="M1533" s="87"/>
      <c r="N1533" s="87"/>
      <c r="O1533" s="87"/>
      <c r="P1533" s="87"/>
      <c r="Q1533" s="87"/>
      <c r="R1533" s="87"/>
      <c r="S1533" s="87"/>
      <c r="T1533" s="87"/>
      <c r="U1533" s="175"/>
      <c r="V1533" s="87"/>
      <c r="W1533" s="87"/>
      <c r="X1533" s="87"/>
      <c r="Y1533" s="87"/>
      <c r="Z1533" s="87"/>
      <c r="AA1533" s="87"/>
      <c r="AB1533" s="86"/>
      <c r="AC1533" s="87"/>
    </row>
    <row x14ac:dyDescent="0.25" r="1534" customHeight="1" ht="17.45">
      <c r="A1534" s="235">
        <f>A1533</f>
        <v>25569.375</v>
      </c>
      <c r="B1534" s="186" t="s">
        <v>112</v>
      </c>
      <c r="C1534" s="180"/>
      <c r="D1534" s="180">
        <v>12</v>
      </c>
      <c r="E1534" s="180">
        <v>11</v>
      </c>
      <c r="F1534" s="180"/>
      <c r="G1534" s="180">
        <f>SUM(C1534:F1534)</f>
      </c>
      <c r="H1534" s="125">
        <v>6900</v>
      </c>
      <c r="I1534" s="125">
        <f>G1534*H1534</f>
      </c>
      <c r="J1534" s="185"/>
      <c r="K1534" s="125">
        <f>SUM(I1534:J1534)</f>
      </c>
      <c r="L1534" s="229"/>
      <c r="M1534" s="87"/>
      <c r="N1534" s="87"/>
      <c r="O1534" s="87"/>
      <c r="P1534" s="87"/>
      <c r="Q1534" s="87"/>
      <c r="R1534" s="87"/>
      <c r="S1534" s="87"/>
      <c r="T1534" s="87"/>
      <c r="U1534" s="175"/>
      <c r="V1534" s="87"/>
      <c r="W1534" s="87"/>
      <c r="X1534" s="87"/>
      <c r="Y1534" s="87"/>
      <c r="Z1534" s="87"/>
      <c r="AA1534" s="87"/>
      <c r="AB1534" s="86"/>
      <c r="AC1534" s="87"/>
    </row>
    <row x14ac:dyDescent="0.25" r="1535" customHeight="1" ht="17.45">
      <c r="A1535" s="235">
        <f>A1534</f>
        <v>25569.375</v>
      </c>
      <c r="B1535" s="179"/>
      <c r="C1535" s="180"/>
      <c r="D1535" s="180"/>
      <c r="E1535" s="180"/>
      <c r="F1535" s="180"/>
      <c r="G1535" s="180">
        <f>SUM(C1535:F1535)</f>
      </c>
      <c r="H1535" s="125"/>
      <c r="I1535" s="125">
        <f>G1535*H1535</f>
      </c>
      <c r="J1535" s="185"/>
      <c r="K1535" s="125">
        <f>SUM(I1535:J1535)</f>
      </c>
      <c r="L1535" s="229"/>
      <c r="M1535" s="87"/>
      <c r="N1535" s="87"/>
      <c r="O1535" s="87"/>
      <c r="P1535" s="87"/>
      <c r="Q1535" s="87"/>
      <c r="R1535" s="87"/>
      <c r="S1535" s="87"/>
      <c r="T1535" s="87"/>
      <c r="U1535" s="175"/>
      <c r="V1535" s="87"/>
      <c r="W1535" s="87"/>
      <c r="X1535" s="87"/>
      <c r="Y1535" s="87"/>
      <c r="Z1535" s="87"/>
      <c r="AA1535" s="87"/>
      <c r="AB1535" s="86"/>
      <c r="AC1535" s="87"/>
    </row>
    <row x14ac:dyDescent="0.25" r="1536" customHeight="1" ht="17.45">
      <c r="A1536" s="235">
        <f>A1535</f>
        <v>25569.375</v>
      </c>
      <c r="B1536" s="179"/>
      <c r="C1536" s="180"/>
      <c r="D1536" s="180"/>
      <c r="E1536" s="180"/>
      <c r="F1536" s="180"/>
      <c r="G1536" s="180">
        <f>SUM(C1536:F1536)</f>
      </c>
      <c r="H1536" s="125"/>
      <c r="I1536" s="125">
        <f>G1536*H1536</f>
      </c>
      <c r="J1536" s="185"/>
      <c r="K1536" s="125">
        <f>SUM(I1536:J1536)</f>
      </c>
      <c r="L1536" s="229"/>
      <c r="M1536" s="87"/>
      <c r="N1536" s="87"/>
      <c r="O1536" s="87"/>
      <c r="P1536" s="87"/>
      <c r="Q1536" s="87"/>
      <c r="R1536" s="87"/>
      <c r="S1536" s="87"/>
      <c r="T1536" s="87"/>
      <c r="U1536" s="175"/>
      <c r="V1536" s="87"/>
      <c r="W1536" s="87"/>
      <c r="X1536" s="87"/>
      <c r="Y1536" s="87"/>
      <c r="Z1536" s="87"/>
      <c r="AA1536" s="87"/>
      <c r="AB1536" s="86"/>
      <c r="AC1536" s="87"/>
    </row>
    <row x14ac:dyDescent="0.25" r="1537" customHeight="1" ht="17.45">
      <c r="A1537" s="235">
        <f>A1536</f>
        <v>25569.375</v>
      </c>
      <c r="B1537" s="179"/>
      <c r="C1537" s="180"/>
      <c r="D1537" s="180"/>
      <c r="E1537" s="180"/>
      <c r="F1537" s="180"/>
      <c r="G1537" s="180">
        <f>SUM(C1537:F1537)</f>
      </c>
      <c r="H1537" s="125"/>
      <c r="I1537" s="125">
        <f>G1537*H1537</f>
      </c>
      <c r="J1537" s="185"/>
      <c r="K1537" s="125">
        <f>SUM(I1537:J1537)</f>
      </c>
      <c r="L1537" s="229"/>
      <c r="M1537" s="87"/>
      <c r="N1537" s="87"/>
      <c r="O1537" s="87"/>
      <c r="P1537" s="87"/>
      <c r="Q1537" s="87"/>
      <c r="R1537" s="87"/>
      <c r="S1537" s="87"/>
      <c r="T1537" s="87"/>
      <c r="U1537" s="175"/>
      <c r="V1537" s="87"/>
      <c r="W1537" s="87"/>
      <c r="X1537" s="87"/>
      <c r="Y1537" s="87"/>
      <c r="Z1537" s="87"/>
      <c r="AA1537" s="87"/>
      <c r="AB1537" s="86"/>
      <c r="AC1537" s="87"/>
    </row>
    <row x14ac:dyDescent="0.25" r="1538" customHeight="1" ht="17.45">
      <c r="A1538" s="235">
        <f>A1537</f>
        <v>25569.375</v>
      </c>
      <c r="B1538" s="179"/>
      <c r="C1538" s="180"/>
      <c r="D1538" s="180"/>
      <c r="E1538" s="180"/>
      <c r="F1538" s="180"/>
      <c r="G1538" s="180">
        <f>SUM(C1538:F1538)</f>
      </c>
      <c r="H1538" s="125"/>
      <c r="I1538" s="125">
        <f>G1538*H1538</f>
      </c>
      <c r="J1538" s="185"/>
      <c r="K1538" s="125">
        <f>SUM(I1538:J1538)</f>
      </c>
      <c r="L1538" s="229"/>
      <c r="M1538" s="87"/>
      <c r="N1538" s="87"/>
      <c r="O1538" s="87"/>
      <c r="P1538" s="87"/>
      <c r="Q1538" s="87"/>
      <c r="R1538" s="87"/>
      <c r="S1538" s="87"/>
      <c r="T1538" s="87"/>
      <c r="U1538" s="175"/>
      <c r="V1538" s="87"/>
      <c r="W1538" s="87"/>
      <c r="X1538" s="87"/>
      <c r="Y1538" s="87"/>
      <c r="Z1538" s="87"/>
      <c r="AA1538" s="87"/>
      <c r="AB1538" s="86"/>
      <c r="AC1538" s="87"/>
    </row>
    <row x14ac:dyDescent="0.25" r="1539" customHeight="1" ht="17.45">
      <c r="A1539" s="235">
        <f>A1538</f>
        <v>25569.375</v>
      </c>
      <c r="B1539" s="179"/>
      <c r="C1539" s="180"/>
      <c r="D1539" s="180"/>
      <c r="E1539" s="180"/>
      <c r="F1539" s="180"/>
      <c r="G1539" s="180">
        <f>SUM(C1539:F1539)</f>
      </c>
      <c r="H1539" s="125"/>
      <c r="I1539" s="125">
        <f>G1539*H1539</f>
      </c>
      <c r="J1539" s="185"/>
      <c r="K1539" s="125">
        <f>SUM(I1539:J1539)</f>
      </c>
      <c r="L1539" s="229"/>
      <c r="M1539" s="87"/>
      <c r="N1539" s="87"/>
      <c r="O1539" s="87"/>
      <c r="P1539" s="87"/>
      <c r="Q1539" s="87"/>
      <c r="R1539" s="87"/>
      <c r="S1539" s="87"/>
      <c r="T1539" s="87"/>
      <c r="U1539" s="175"/>
      <c r="V1539" s="87"/>
      <c r="W1539" s="87"/>
      <c r="X1539" s="87"/>
      <c r="Y1539" s="87"/>
      <c r="Z1539" s="87"/>
      <c r="AA1539" s="87"/>
      <c r="AB1539" s="86"/>
      <c r="AC1539" s="87"/>
    </row>
    <row x14ac:dyDescent="0.25" r="1540" customHeight="1" ht="17.45">
      <c r="A1540" s="243">
        <f>A1539</f>
        <v>25569.375</v>
      </c>
      <c r="B1540" s="190" t="s">
        <v>157</v>
      </c>
      <c r="C1540" s="191">
        <f>SUM(C1532:C1539)</f>
      </c>
      <c r="D1540" s="191">
        <f>SUM(D1532:D1539)</f>
      </c>
      <c r="E1540" s="191">
        <f>SUM(E1532:E1539)</f>
      </c>
      <c r="F1540" s="191">
        <f>SUM(F1532:F1539)</f>
      </c>
      <c r="G1540" s="191">
        <f>SUM(G1532:G1539)</f>
      </c>
      <c r="H1540" s="201"/>
      <c r="I1540" s="201">
        <f>SUM(I1532:I1539)</f>
      </c>
      <c r="J1540" s="201"/>
      <c r="K1540" s="202">
        <f>SUM(K1532:K1539)</f>
      </c>
      <c r="L1540" s="229"/>
      <c r="M1540" s="87"/>
      <c r="N1540" s="87"/>
      <c r="O1540" s="87"/>
      <c r="P1540" s="87"/>
      <c r="Q1540" s="87"/>
      <c r="R1540" s="87"/>
      <c r="S1540" s="87"/>
      <c r="T1540" s="87"/>
      <c r="U1540" s="175"/>
      <c r="V1540" s="87"/>
      <c r="W1540" s="87"/>
      <c r="X1540" s="87"/>
      <c r="Y1540" s="87"/>
      <c r="Z1540" s="87"/>
      <c r="AA1540" s="87"/>
      <c r="AB1540" s="86"/>
      <c r="AC1540" s="87"/>
    </row>
    <row x14ac:dyDescent="0.25" r="1541" customHeight="1" ht="17.25" hidden="1">
      <c r="A1541" s="226" t="s">
        <v>128</v>
      </c>
      <c r="B1541" s="173" t="s">
        <v>2</v>
      </c>
      <c r="C1541" s="174" t="s">
        <v>129</v>
      </c>
      <c r="D1541" s="174" t="s">
        <v>130</v>
      </c>
      <c r="E1541" s="174" t="s">
        <v>131</v>
      </c>
      <c r="F1541" s="174" t="s">
        <v>132</v>
      </c>
      <c r="G1541" s="174" t="s">
        <v>133</v>
      </c>
      <c r="H1541" s="174" t="s">
        <v>7</v>
      </c>
      <c r="I1541" s="174" t="s">
        <v>134</v>
      </c>
      <c r="J1541" s="174" t="s">
        <v>90</v>
      </c>
      <c r="K1541" s="174" t="s">
        <v>135</v>
      </c>
      <c r="L1541" s="229"/>
      <c r="M1541" s="87"/>
      <c r="N1541" s="87"/>
      <c r="O1541" s="87"/>
      <c r="P1541" s="87"/>
      <c r="Q1541" s="87"/>
      <c r="R1541" s="87"/>
      <c r="S1541" s="87"/>
      <c r="T1541" s="87"/>
      <c r="U1541" s="175"/>
      <c r="V1541" s="87"/>
      <c r="W1541" s="87"/>
      <c r="X1541" s="87"/>
      <c r="Y1541" s="87"/>
      <c r="Z1541" s="87"/>
      <c r="AA1541" s="87"/>
      <c r="AB1541" s="86"/>
      <c r="AC1541" s="87"/>
    </row>
    <row x14ac:dyDescent="0.25" r="1542" customHeight="1" ht="17.45">
      <c r="A1542" s="235">
        <f>A1540+1</f>
        <v>25569.375</v>
      </c>
      <c r="B1542" s="179" t="s">
        <v>46</v>
      </c>
      <c r="C1542" s="183" t="s">
        <v>14</v>
      </c>
      <c r="D1542" s="180">
        <v>12</v>
      </c>
      <c r="E1542" s="180">
        <v>6</v>
      </c>
      <c r="F1542" s="180"/>
      <c r="G1542" s="180">
        <f>SUM(C1542:F1542)</f>
      </c>
      <c r="H1542" s="237">
        <v>5500</v>
      </c>
      <c r="I1542" s="125">
        <f>G1542*H1542</f>
      </c>
      <c r="J1542" s="125">
        <f>I1542*0.1</f>
      </c>
      <c r="K1542" s="125">
        <f>SUM(I1542:J1542)</f>
      </c>
      <c r="L1542" s="229"/>
      <c r="M1542" s="87"/>
      <c r="N1542" s="87"/>
      <c r="O1542" s="87"/>
      <c r="P1542" s="87"/>
      <c r="Q1542" s="87"/>
      <c r="R1542" s="87"/>
      <c r="S1542" s="87"/>
      <c r="T1542" s="87"/>
      <c r="U1542" s="175"/>
      <c r="V1542" s="87"/>
      <c r="W1542" s="87"/>
      <c r="X1542" s="87"/>
      <c r="Y1542" s="87"/>
      <c r="Z1542" s="87"/>
      <c r="AA1542" s="87"/>
      <c r="AB1542" s="86"/>
      <c r="AC1542" s="87"/>
    </row>
    <row x14ac:dyDescent="0.25" r="1543" customHeight="1" ht="17.45">
      <c r="A1543" s="235">
        <f>A1542</f>
        <v>25569.375</v>
      </c>
      <c r="B1543" s="179" t="s">
        <v>137</v>
      </c>
      <c r="C1543" s="180"/>
      <c r="D1543" s="180">
        <f>138-D1544</f>
      </c>
      <c r="E1543" s="180">
        <v>0</v>
      </c>
      <c r="F1543" s="180">
        <v>16</v>
      </c>
      <c r="G1543" s="180">
        <f>SUM(C1543:F1543)</f>
      </c>
      <c r="H1543" s="237">
        <v>4500</v>
      </c>
      <c r="I1543" s="125">
        <f>G1543*H1543</f>
      </c>
      <c r="J1543" s="125">
        <f>I1543*0.1</f>
      </c>
      <c r="K1543" s="125">
        <f>SUM(I1543:J1543)</f>
      </c>
      <c r="L1543" s="229"/>
      <c r="M1543" s="87"/>
      <c r="N1543" s="87"/>
      <c r="O1543" s="87"/>
      <c r="P1543" s="87"/>
      <c r="Q1543" s="87"/>
      <c r="R1543" s="87"/>
      <c r="S1543" s="87"/>
      <c r="T1543" s="87"/>
      <c r="U1543" s="175"/>
      <c r="V1543" s="87"/>
      <c r="W1543" s="87"/>
      <c r="X1543" s="87"/>
      <c r="Y1543" s="87"/>
      <c r="Z1543" s="87"/>
      <c r="AA1543" s="87"/>
      <c r="AB1543" s="86"/>
      <c r="AC1543" s="87"/>
    </row>
    <row x14ac:dyDescent="0.25" r="1544" customHeight="1" ht="17.45">
      <c r="A1544" s="235">
        <f>A1543</f>
        <v>25569.375</v>
      </c>
      <c r="B1544" s="179" t="s">
        <v>178</v>
      </c>
      <c r="C1544" s="180"/>
      <c r="D1544" s="180">
        <v>46</v>
      </c>
      <c r="E1544" s="180"/>
      <c r="F1544" s="180"/>
      <c r="G1544" s="180">
        <f>SUBTOTAL(9,C1544:F1544)</f>
      </c>
      <c r="H1544" s="182">
        <v>5000</v>
      </c>
      <c r="I1544" s="125">
        <f>G1544*H1544</f>
      </c>
      <c r="J1544" s="125">
        <f>I1544*0.1</f>
      </c>
      <c r="K1544" s="125">
        <f>SUM(I1544:J1544)</f>
      </c>
      <c r="L1544" s="229"/>
      <c r="M1544" s="87"/>
      <c r="N1544" s="87"/>
      <c r="O1544" s="87"/>
      <c r="P1544" s="87"/>
      <c r="Q1544" s="87"/>
      <c r="R1544" s="87"/>
      <c r="S1544" s="87"/>
      <c r="T1544" s="87"/>
      <c r="U1544" s="175"/>
      <c r="V1544" s="87"/>
      <c r="W1544" s="87"/>
      <c r="X1544" s="87"/>
      <c r="Y1544" s="87"/>
      <c r="Z1544" s="87"/>
      <c r="AA1544" s="87"/>
      <c r="AB1544" s="86"/>
      <c r="AC1544" s="87"/>
    </row>
    <row x14ac:dyDescent="0.25" r="1545" customHeight="1" ht="17.45">
      <c r="A1545" s="235">
        <f>A1544</f>
        <v>25569.375</v>
      </c>
      <c r="B1545" s="179" t="s">
        <v>13</v>
      </c>
      <c r="C1545" s="180"/>
      <c r="D1545" s="180">
        <v>12</v>
      </c>
      <c r="E1545" s="180">
        <v>4</v>
      </c>
      <c r="F1545" s="180"/>
      <c r="G1545" s="180">
        <f>SUM(C1545:F1545)</f>
      </c>
      <c r="H1545" s="125">
        <v>6000</v>
      </c>
      <c r="I1545" s="125">
        <f>G1545*H1545</f>
      </c>
      <c r="J1545" s="125">
        <f>I1545*0.1</f>
      </c>
      <c r="K1545" s="125">
        <f>SUM(I1545:J1545)</f>
      </c>
      <c r="L1545" s="229"/>
      <c r="M1545" s="87"/>
      <c r="N1545" s="87"/>
      <c r="O1545" s="87"/>
      <c r="P1545" s="87"/>
      <c r="Q1545" s="87"/>
      <c r="R1545" s="87"/>
      <c r="S1545" s="87"/>
      <c r="T1545" s="87"/>
      <c r="U1545" s="175"/>
      <c r="V1545" s="87"/>
      <c r="W1545" s="87"/>
      <c r="X1545" s="87"/>
      <c r="Y1545" s="87"/>
      <c r="Z1545" s="87"/>
      <c r="AA1545" s="87"/>
      <c r="AB1545" s="86"/>
      <c r="AC1545" s="87"/>
    </row>
    <row x14ac:dyDescent="0.25" r="1546" customHeight="1" ht="17.45">
      <c r="A1546" s="235">
        <f>A1545</f>
        <v>25569.375</v>
      </c>
      <c r="B1546" s="179" t="s">
        <v>58</v>
      </c>
      <c r="C1546" s="183" t="s">
        <v>14</v>
      </c>
      <c r="D1546" s="180">
        <v>15</v>
      </c>
      <c r="E1546" s="180">
        <v>8</v>
      </c>
      <c r="F1546" s="180"/>
      <c r="G1546" s="180">
        <f>SUM(C1546:F1546)</f>
      </c>
      <c r="H1546" s="182">
        <v>5500</v>
      </c>
      <c r="I1546" s="125">
        <f>G1546*H1546</f>
      </c>
      <c r="J1546" s="125">
        <f>I1546*0.1</f>
      </c>
      <c r="K1546" s="125">
        <f>SUM(I1546:J1546)</f>
      </c>
      <c r="L1546" s="229"/>
      <c r="M1546" s="87"/>
      <c r="N1546" s="87"/>
      <c r="O1546" s="87"/>
      <c r="P1546" s="87"/>
      <c r="Q1546" s="87"/>
      <c r="R1546" s="87"/>
      <c r="S1546" s="87"/>
      <c r="T1546" s="87"/>
      <c r="U1546" s="175"/>
      <c r="V1546" s="87"/>
      <c r="W1546" s="87"/>
      <c r="X1546" s="87"/>
      <c r="Y1546" s="87"/>
      <c r="Z1546" s="87"/>
      <c r="AA1546" s="87"/>
      <c r="AB1546" s="86"/>
      <c r="AC1546" s="87"/>
    </row>
    <row x14ac:dyDescent="0.25" r="1547" customHeight="1" ht="17.45">
      <c r="A1547" s="235">
        <f>A1546</f>
        <v>25569.375</v>
      </c>
      <c r="B1547" s="179" t="s">
        <v>147</v>
      </c>
      <c r="C1547" s="183">
        <v>10</v>
      </c>
      <c r="D1547" s="180">
        <v>40</v>
      </c>
      <c r="E1547" s="180">
        <v>25</v>
      </c>
      <c r="F1547" s="180">
        <v>16</v>
      </c>
      <c r="G1547" s="180">
        <f>SUM(C1547:F1547)</f>
      </c>
      <c r="H1547" s="125">
        <v>5000</v>
      </c>
      <c r="I1547" s="125">
        <f>G1547*H1547</f>
      </c>
      <c r="J1547" s="125">
        <f>I1547*0.1</f>
      </c>
      <c r="K1547" s="125">
        <f>SUM(I1547:J1547)</f>
      </c>
      <c r="L1547" s="229"/>
      <c r="M1547" s="87"/>
      <c r="N1547" s="87"/>
      <c r="O1547" s="87"/>
      <c r="P1547" s="87"/>
      <c r="Q1547" s="87"/>
      <c r="R1547" s="87"/>
      <c r="S1547" s="87"/>
      <c r="T1547" s="87"/>
      <c r="U1547" s="175"/>
      <c r="V1547" s="87"/>
      <c r="W1547" s="87"/>
      <c r="X1547" s="87"/>
      <c r="Y1547" s="87"/>
      <c r="Z1547" s="87"/>
      <c r="AA1547" s="87"/>
      <c r="AB1547" s="86"/>
      <c r="AC1547" s="87"/>
    </row>
    <row x14ac:dyDescent="0.25" r="1548" customHeight="1" ht="17.45">
      <c r="A1548" s="235">
        <f>A1547</f>
        <v>25569.375</v>
      </c>
      <c r="B1548" s="179" t="s">
        <v>27</v>
      </c>
      <c r="C1548" s="180"/>
      <c r="D1548" s="180">
        <v>10</v>
      </c>
      <c r="E1548" s="180">
        <v>10</v>
      </c>
      <c r="F1548" s="180"/>
      <c r="G1548" s="180">
        <f>SUM(C1548:F1548)</f>
      </c>
      <c r="H1548" s="125">
        <v>5500</v>
      </c>
      <c r="I1548" s="125">
        <f>G1548*H1548</f>
      </c>
      <c r="J1548" s="125">
        <f>I1548*0.1</f>
      </c>
      <c r="K1548" s="125">
        <f>SUM(I1548:J1548)</f>
      </c>
      <c r="L1548" s="229"/>
      <c r="M1548" s="87"/>
      <c r="N1548" s="87"/>
      <c r="O1548" s="87"/>
      <c r="P1548" s="87"/>
      <c r="Q1548" s="87"/>
      <c r="R1548" s="87"/>
      <c r="S1548" s="87"/>
      <c r="T1548" s="87"/>
      <c r="U1548" s="175"/>
      <c r="V1548" s="87"/>
      <c r="W1548" s="87"/>
      <c r="X1548" s="87"/>
      <c r="Y1548" s="87"/>
      <c r="Z1548" s="87"/>
      <c r="AA1548" s="87"/>
      <c r="AB1548" s="86"/>
      <c r="AC1548" s="87"/>
    </row>
    <row x14ac:dyDescent="0.25" r="1549" customHeight="1" ht="17.45">
      <c r="A1549" s="235">
        <f>A1548</f>
        <v>25569.375</v>
      </c>
      <c r="B1549" s="179" t="s">
        <v>20</v>
      </c>
      <c r="C1549" s="180"/>
      <c r="D1549" s="180">
        <v>61</v>
      </c>
      <c r="E1549" s="180">
        <v>15</v>
      </c>
      <c r="F1549" s="180"/>
      <c r="G1549" s="180">
        <f>SUM(C1549:F1549)</f>
      </c>
      <c r="H1549" s="237">
        <v>5500</v>
      </c>
      <c r="I1549" s="125">
        <f>G1549*H1549</f>
      </c>
      <c r="J1549" s="125">
        <f>I1549*0.1</f>
      </c>
      <c r="K1549" s="125">
        <f>SUM(I1549:J1549)</f>
      </c>
      <c r="L1549" s="229"/>
      <c r="M1549" s="87"/>
      <c r="N1549" s="87"/>
      <c r="O1549" s="87"/>
      <c r="P1549" s="87"/>
      <c r="Q1549" s="87"/>
      <c r="R1549" s="87"/>
      <c r="S1549" s="87"/>
      <c r="T1549" s="87"/>
      <c r="U1549" s="175"/>
      <c r="V1549" s="87"/>
      <c r="W1549" s="87"/>
      <c r="X1549" s="87"/>
      <c r="Y1549" s="87"/>
      <c r="Z1549" s="87"/>
      <c r="AA1549" s="87"/>
      <c r="AB1549" s="86"/>
      <c r="AC1549" s="87"/>
    </row>
    <row x14ac:dyDescent="0.25" r="1550" customHeight="1" ht="17.45">
      <c r="A1550" s="235">
        <f>A1549</f>
        <v>25569.375</v>
      </c>
      <c r="B1550" s="179" t="s">
        <v>31</v>
      </c>
      <c r="C1550" s="180"/>
      <c r="D1550" s="180">
        <v>25</v>
      </c>
      <c r="E1550" s="180"/>
      <c r="F1550" s="180"/>
      <c r="G1550" s="180">
        <f>SUM(C1550:F1550)</f>
      </c>
      <c r="H1550" s="125">
        <v>6000</v>
      </c>
      <c r="I1550" s="125">
        <f>G1550*H1550</f>
      </c>
      <c r="J1550" s="125">
        <f>I1550*0.1</f>
      </c>
      <c r="K1550" s="125">
        <f>SUM(I1550:J1550)</f>
      </c>
      <c r="L1550" s="229"/>
      <c r="M1550" s="87"/>
      <c r="N1550" s="87"/>
      <c r="O1550" s="87"/>
      <c r="P1550" s="87"/>
      <c r="Q1550" s="87"/>
      <c r="R1550" s="87"/>
      <c r="S1550" s="87"/>
      <c r="T1550" s="87"/>
      <c r="U1550" s="175"/>
      <c r="V1550" s="87"/>
      <c r="W1550" s="87"/>
      <c r="X1550" s="87"/>
      <c r="Y1550" s="87"/>
      <c r="Z1550" s="87"/>
      <c r="AA1550" s="87"/>
      <c r="AB1550" s="86"/>
      <c r="AC1550" s="87"/>
    </row>
    <row x14ac:dyDescent="0.25" r="1551" customHeight="1" ht="17.45">
      <c r="A1551" s="235">
        <f>A1550</f>
        <v>25569.375</v>
      </c>
      <c r="B1551" s="179" t="s">
        <v>71</v>
      </c>
      <c r="C1551" s="180"/>
      <c r="D1551" s="180">
        <v>25</v>
      </c>
      <c r="E1551" s="180"/>
      <c r="F1551" s="180"/>
      <c r="G1551" s="180">
        <f>SUM(C1551:F1551)</f>
      </c>
      <c r="H1551" s="125">
        <v>6000</v>
      </c>
      <c r="I1551" s="125">
        <f>G1551*H1551</f>
      </c>
      <c r="J1551" s="125">
        <f>I1551*0.1</f>
      </c>
      <c r="K1551" s="125">
        <f>SUM(I1551:J1551)</f>
      </c>
      <c r="L1551" s="229"/>
      <c r="M1551" s="87"/>
      <c r="N1551" s="87"/>
      <c r="O1551" s="87"/>
      <c r="P1551" s="87"/>
      <c r="Q1551" s="87"/>
      <c r="R1551" s="87"/>
      <c r="S1551" s="87"/>
      <c r="T1551" s="87"/>
      <c r="U1551" s="175"/>
      <c r="V1551" s="87"/>
      <c r="W1551" s="87"/>
      <c r="X1551" s="87"/>
      <c r="Y1551" s="87"/>
      <c r="Z1551" s="87"/>
      <c r="AA1551" s="87"/>
      <c r="AB1551" s="86"/>
      <c r="AC1551" s="87"/>
    </row>
    <row x14ac:dyDescent="0.25" r="1552" customHeight="1" ht="17.45">
      <c r="A1552" s="235">
        <f>A1551</f>
        <v>25569.375</v>
      </c>
      <c r="B1552" s="184" t="s">
        <v>49</v>
      </c>
      <c r="C1552" s="180"/>
      <c r="D1552" s="180">
        <v>17</v>
      </c>
      <c r="E1552" s="180">
        <v>10</v>
      </c>
      <c r="F1552" s="180">
        <v>6</v>
      </c>
      <c r="G1552" s="180">
        <f>SUM(C1552:F1552)</f>
      </c>
      <c r="H1552" s="182">
        <v>6000</v>
      </c>
      <c r="I1552" s="125">
        <f>G1552*H1552</f>
      </c>
      <c r="J1552" s="125">
        <f>I1552*0.1</f>
      </c>
      <c r="K1552" s="125">
        <f>SUM(I1552:J1552)</f>
      </c>
      <c r="L1552" s="229"/>
      <c r="M1552" s="87"/>
      <c r="N1552" s="87"/>
      <c r="O1552" s="87"/>
      <c r="P1552" s="87"/>
      <c r="Q1552" s="87"/>
      <c r="R1552" s="87"/>
      <c r="S1552" s="87"/>
      <c r="T1552" s="87"/>
      <c r="U1552" s="175"/>
      <c r="V1552" s="87"/>
      <c r="W1552" s="87"/>
      <c r="X1552" s="87"/>
      <c r="Y1552" s="87"/>
      <c r="Z1552" s="87"/>
      <c r="AA1552" s="87"/>
      <c r="AB1552" s="86"/>
      <c r="AC1552" s="87"/>
    </row>
    <row x14ac:dyDescent="0.25" r="1553" customHeight="1" ht="17.45">
      <c r="A1553" s="235">
        <f>A1552</f>
        <v>25569.375</v>
      </c>
      <c r="B1553" s="179" t="s">
        <v>9</v>
      </c>
      <c r="C1553" s="180"/>
      <c r="D1553" s="180">
        <v>46</v>
      </c>
      <c r="E1553" s="180"/>
      <c r="F1553" s="180"/>
      <c r="G1553" s="180">
        <f>SUM(C1553:F1553)</f>
      </c>
      <c r="H1553" s="125">
        <v>6000</v>
      </c>
      <c r="I1553" s="125">
        <f>G1553*H1553</f>
      </c>
      <c r="J1553" s="125">
        <f>I1553*0.1</f>
      </c>
      <c r="K1553" s="125">
        <f>SUM(I1553:J1553)</f>
      </c>
      <c r="L1553" s="229"/>
      <c r="M1553" s="87"/>
      <c r="N1553" s="87"/>
      <c r="O1553" s="87"/>
      <c r="P1553" s="87"/>
      <c r="Q1553" s="87"/>
      <c r="R1553" s="87"/>
      <c r="S1553" s="87"/>
      <c r="T1553" s="87"/>
      <c r="U1553" s="175"/>
      <c r="V1553" s="87"/>
      <c r="W1553" s="87"/>
      <c r="X1553" s="87"/>
      <c r="Y1553" s="87"/>
      <c r="Z1553" s="87"/>
      <c r="AA1553" s="87"/>
      <c r="AB1553" s="86"/>
      <c r="AC1553" s="87"/>
    </row>
    <row x14ac:dyDescent="0.25" r="1554" customHeight="1" ht="17.45">
      <c r="A1554" s="235">
        <f>A1553</f>
        <v>25569.375</v>
      </c>
      <c r="B1554" s="179" t="s">
        <v>78</v>
      </c>
      <c r="C1554" s="180"/>
      <c r="D1554" s="180">
        <v>20</v>
      </c>
      <c r="E1554" s="180"/>
      <c r="F1554" s="180"/>
      <c r="G1554" s="180">
        <f>SUM(C1554:F1554)</f>
      </c>
      <c r="H1554" s="125">
        <v>6500</v>
      </c>
      <c r="I1554" s="125">
        <f>G1554*H1554</f>
      </c>
      <c r="J1554" s="125">
        <f>I1554*0.1</f>
      </c>
      <c r="K1554" s="125">
        <f>SUM(I1554:J1554)</f>
      </c>
      <c r="L1554" s="229"/>
      <c r="M1554" s="87"/>
      <c r="N1554" s="87"/>
      <c r="O1554" s="87"/>
      <c r="P1554" s="87"/>
      <c r="Q1554" s="87"/>
      <c r="R1554" s="87"/>
      <c r="S1554" s="87"/>
      <c r="T1554" s="87"/>
      <c r="U1554" s="175"/>
      <c r="V1554" s="87"/>
      <c r="W1554" s="87"/>
      <c r="X1554" s="87"/>
      <c r="Y1554" s="87"/>
      <c r="Z1554" s="87"/>
      <c r="AA1554" s="87"/>
      <c r="AB1554" s="86"/>
      <c r="AC1554" s="87"/>
    </row>
    <row x14ac:dyDescent="0.25" r="1555" customHeight="1" ht="17.45">
      <c r="A1555" s="235">
        <f>A1554</f>
        <v>25569.375</v>
      </c>
      <c r="B1555" s="179" t="s">
        <v>55</v>
      </c>
      <c r="C1555" s="180"/>
      <c r="D1555" s="180">
        <v>10</v>
      </c>
      <c r="E1555" s="180"/>
      <c r="F1555" s="180"/>
      <c r="G1555" s="180">
        <f>SUM(C1555:F1555)</f>
      </c>
      <c r="H1555" s="125">
        <v>6500</v>
      </c>
      <c r="I1555" s="125">
        <f>G1555*H1555</f>
      </c>
      <c r="J1555" s="125">
        <f>I1555*0.1</f>
      </c>
      <c r="K1555" s="125">
        <f>SUM(I1555:J1555)</f>
      </c>
      <c r="L1555" s="229"/>
      <c r="M1555" s="87"/>
      <c r="N1555" s="87"/>
      <c r="O1555" s="87"/>
      <c r="P1555" s="87"/>
      <c r="Q1555" s="87"/>
      <c r="R1555" s="87"/>
      <c r="S1555" s="87"/>
      <c r="T1555" s="87"/>
      <c r="U1555" s="175"/>
      <c r="V1555" s="87"/>
      <c r="W1555" s="87"/>
      <c r="X1555" s="87"/>
      <c r="Y1555" s="87"/>
      <c r="Z1555" s="87"/>
      <c r="AA1555" s="87"/>
      <c r="AB1555" s="86"/>
      <c r="AC1555" s="87"/>
    </row>
    <row x14ac:dyDescent="0.25" r="1556" customHeight="1" ht="17.45">
      <c r="A1556" s="235">
        <f>A1555</f>
        <v>25569.375</v>
      </c>
      <c r="B1556" s="179" t="s">
        <v>80</v>
      </c>
      <c r="C1556" s="180"/>
      <c r="D1556" s="180">
        <v>23</v>
      </c>
      <c r="E1556" s="180"/>
      <c r="F1556" s="180"/>
      <c r="G1556" s="180">
        <f>SUM(C1556:F1556)</f>
      </c>
      <c r="H1556" s="125">
        <v>6000</v>
      </c>
      <c r="I1556" s="125">
        <f>G1556*H1556</f>
      </c>
      <c r="J1556" s="185"/>
      <c r="K1556" s="125">
        <f>SUM(I1556:J1556)</f>
      </c>
      <c r="L1556" s="229"/>
      <c r="M1556" s="87"/>
      <c r="N1556" s="87"/>
      <c r="O1556" s="87"/>
      <c r="P1556" s="87"/>
      <c r="Q1556" s="87"/>
      <c r="R1556" s="87"/>
      <c r="S1556" s="87"/>
      <c r="T1556" s="87"/>
      <c r="U1556" s="175"/>
      <c r="V1556" s="87"/>
      <c r="W1556" s="87"/>
      <c r="X1556" s="87"/>
      <c r="Y1556" s="87"/>
      <c r="Z1556" s="87"/>
      <c r="AA1556" s="87"/>
      <c r="AB1556" s="86"/>
      <c r="AC1556" s="87"/>
    </row>
    <row x14ac:dyDescent="0.25" r="1557" customHeight="1" ht="17.45">
      <c r="A1557" s="235">
        <f>A1556</f>
        <v>25569.375</v>
      </c>
      <c r="B1557" s="179" t="s">
        <v>67</v>
      </c>
      <c r="C1557" s="180"/>
      <c r="D1557" s="180">
        <v>7</v>
      </c>
      <c r="E1557" s="180"/>
      <c r="F1557" s="180"/>
      <c r="G1557" s="180">
        <f>SUM(C1557:F1557)</f>
      </c>
      <c r="H1557" s="182">
        <v>5500</v>
      </c>
      <c r="I1557" s="125">
        <f>G1557*H1557</f>
      </c>
      <c r="J1557" s="125">
        <f>I1557*0.1</f>
      </c>
      <c r="K1557" s="125">
        <f>SUM(I1557:J1557)</f>
      </c>
      <c r="L1557" s="229"/>
      <c r="M1557" s="87"/>
      <c r="N1557" s="87"/>
      <c r="O1557" s="87"/>
      <c r="P1557" s="87"/>
      <c r="Q1557" s="87"/>
      <c r="R1557" s="87"/>
      <c r="S1557" s="87"/>
      <c r="T1557" s="87"/>
      <c r="U1557" s="175"/>
      <c r="V1557" s="87"/>
      <c r="W1557" s="87"/>
      <c r="X1557" s="87"/>
      <c r="Y1557" s="87"/>
      <c r="Z1557" s="87"/>
      <c r="AA1557" s="87"/>
      <c r="AB1557" s="86"/>
      <c r="AC1557" s="87"/>
    </row>
    <row x14ac:dyDescent="0.25" r="1558" customHeight="1" ht="17.45">
      <c r="A1558" s="235">
        <f>A1557</f>
        <v>25569.375</v>
      </c>
      <c r="B1558" s="186" t="s">
        <v>74</v>
      </c>
      <c r="C1558" s="180"/>
      <c r="D1558" s="180">
        <v>33</v>
      </c>
      <c r="E1558" s="180">
        <v>25</v>
      </c>
      <c r="F1558" s="180"/>
      <c r="G1558" s="180">
        <f>SUM(C1558:F1558)</f>
      </c>
      <c r="H1558" s="187">
        <v>5000</v>
      </c>
      <c r="I1558" s="125">
        <f>G1558*H1558</f>
      </c>
      <c r="J1558" s="125">
        <f>I1558*0.1</f>
      </c>
      <c r="K1558" s="125">
        <f>SUM(I1558:J1558)</f>
      </c>
      <c r="L1558" s="229"/>
      <c r="M1558" s="87"/>
      <c r="N1558" s="87"/>
      <c r="O1558" s="87"/>
      <c r="P1558" s="87"/>
      <c r="Q1558" s="87"/>
      <c r="R1558" s="87"/>
      <c r="S1558" s="87"/>
      <c r="T1558" s="87"/>
      <c r="U1558" s="175"/>
      <c r="V1558" s="87"/>
      <c r="W1558" s="87"/>
      <c r="X1558" s="87"/>
      <c r="Y1558" s="87"/>
      <c r="Z1558" s="87"/>
      <c r="AA1558" s="87"/>
      <c r="AB1558" s="86"/>
      <c r="AC1558" s="87"/>
    </row>
    <row x14ac:dyDescent="0.25" r="1559" customHeight="1" ht="17.45">
      <c r="A1559" s="235">
        <f>A1558</f>
        <v>25569.375</v>
      </c>
      <c r="B1559" s="179" t="s">
        <v>11</v>
      </c>
      <c r="C1559" s="180"/>
      <c r="D1559" s="180">
        <v>13</v>
      </c>
      <c r="E1559" s="180">
        <v>7</v>
      </c>
      <c r="F1559" s="180"/>
      <c r="G1559" s="180">
        <f>SUM(C1559:F1559)</f>
      </c>
      <c r="H1559" s="125">
        <v>6000</v>
      </c>
      <c r="I1559" s="125">
        <f>G1559*H1559</f>
      </c>
      <c r="J1559" s="125">
        <f>I1559*0.1</f>
      </c>
      <c r="K1559" s="125">
        <f>SUM(I1559:J1559)</f>
      </c>
      <c r="L1559" s="229"/>
      <c r="M1559" s="87"/>
      <c r="N1559" s="87"/>
      <c r="O1559" s="87"/>
      <c r="P1559" s="87"/>
      <c r="Q1559" s="87"/>
      <c r="R1559" s="87"/>
      <c r="S1559" s="87"/>
      <c r="T1559" s="87"/>
      <c r="U1559" s="175"/>
      <c r="V1559" s="87"/>
      <c r="W1559" s="87"/>
      <c r="X1559" s="87"/>
      <c r="Y1559" s="87"/>
      <c r="Z1559" s="87"/>
      <c r="AA1559" s="87"/>
      <c r="AB1559" s="86"/>
      <c r="AC1559" s="87"/>
    </row>
    <row x14ac:dyDescent="0.25" r="1560" customHeight="1" ht="17.45">
      <c r="A1560" s="235">
        <f>A1559</f>
        <v>25569.375</v>
      </c>
      <c r="B1560" s="179" t="s">
        <v>22</v>
      </c>
      <c r="C1560" s="180"/>
      <c r="D1560" s="180">
        <v>35</v>
      </c>
      <c r="E1560" s="180"/>
      <c r="F1560" s="180"/>
      <c r="G1560" s="180">
        <f>SUM(C1560:F1560)</f>
      </c>
      <c r="H1560" s="182">
        <v>4800</v>
      </c>
      <c r="I1560" s="125">
        <f>G1560*H1560</f>
      </c>
      <c r="J1560" s="125">
        <f>I1560*0.1</f>
      </c>
      <c r="K1560" s="125">
        <f>SUM(I1560:J1560)</f>
      </c>
      <c r="L1560" s="229"/>
      <c r="M1560" s="87"/>
      <c r="N1560" s="87"/>
      <c r="O1560" s="87"/>
      <c r="P1560" s="87"/>
      <c r="Q1560" s="87"/>
      <c r="R1560" s="87"/>
      <c r="S1560" s="87"/>
      <c r="T1560" s="87"/>
      <c r="U1560" s="175"/>
      <c r="V1560" s="87"/>
      <c r="W1560" s="87"/>
      <c r="X1560" s="87"/>
      <c r="Y1560" s="87"/>
      <c r="Z1560" s="87"/>
      <c r="AA1560" s="87"/>
      <c r="AB1560" s="86"/>
      <c r="AC1560" s="87"/>
    </row>
    <row x14ac:dyDescent="0.25" r="1561" customHeight="1" ht="17.45">
      <c r="A1561" s="235">
        <f>A1560</f>
        <v>25569.375</v>
      </c>
      <c r="B1561" s="186" t="s">
        <v>84</v>
      </c>
      <c r="C1561" s="180"/>
      <c r="D1561" s="180">
        <v>16</v>
      </c>
      <c r="E1561" s="180">
        <v>9</v>
      </c>
      <c r="F1561" s="180"/>
      <c r="G1561" s="180">
        <f>SUM(C1561:F1561)</f>
      </c>
      <c r="H1561" s="182">
        <v>4800</v>
      </c>
      <c r="I1561" s="125">
        <f>G1561*H1561</f>
      </c>
      <c r="J1561" s="125">
        <f>I1561*0.1</f>
      </c>
      <c r="K1561" s="125">
        <f>SUM(I1561:J1561)</f>
      </c>
      <c r="L1561" s="229"/>
      <c r="M1561" s="87"/>
      <c r="N1561" s="87"/>
      <c r="O1561" s="87"/>
      <c r="P1561" s="87"/>
      <c r="Q1561" s="87"/>
      <c r="R1561" s="87"/>
      <c r="S1561" s="87"/>
      <c r="T1561" s="87"/>
      <c r="U1561" s="175"/>
      <c r="V1561" s="87"/>
      <c r="W1561" s="87"/>
      <c r="X1561" s="87"/>
      <c r="Y1561" s="87"/>
      <c r="Z1561" s="87"/>
      <c r="AA1561" s="87"/>
      <c r="AB1561" s="86"/>
      <c r="AC1561" s="87"/>
    </row>
    <row x14ac:dyDescent="0.25" r="1562" customHeight="1" ht="17.45">
      <c r="A1562" s="235">
        <f>A1561</f>
        <v>25569.375</v>
      </c>
      <c r="B1562" s="179" t="s">
        <v>17</v>
      </c>
      <c r="C1562" s="180"/>
      <c r="D1562" s="180">
        <v>37</v>
      </c>
      <c r="E1562" s="180">
        <v>12</v>
      </c>
      <c r="F1562" s="180"/>
      <c r="G1562" s="180">
        <f>SUM(C1562:F1562)</f>
      </c>
      <c r="H1562" s="237">
        <v>6500</v>
      </c>
      <c r="I1562" s="125">
        <f>G1562*H1562</f>
      </c>
      <c r="J1562" s="125">
        <f>I1562*0.1</f>
      </c>
      <c r="K1562" s="125">
        <f>SUM(I1562:J1562)</f>
      </c>
      <c r="L1562" s="229"/>
      <c r="M1562" s="87"/>
      <c r="N1562" s="87"/>
      <c r="O1562" s="87"/>
      <c r="P1562" s="87"/>
      <c r="Q1562" s="87"/>
      <c r="R1562" s="87"/>
      <c r="S1562" s="87"/>
      <c r="T1562" s="87"/>
      <c r="U1562" s="175"/>
      <c r="V1562" s="87"/>
      <c r="W1562" s="87"/>
      <c r="X1562" s="87"/>
      <c r="Y1562" s="87"/>
      <c r="Z1562" s="87"/>
      <c r="AA1562" s="87"/>
      <c r="AB1562" s="86"/>
      <c r="AC1562" s="87"/>
    </row>
    <row x14ac:dyDescent="0.25" r="1563" customHeight="1" ht="17.45">
      <c r="A1563" s="235">
        <f>A1562</f>
        <v>25569.375</v>
      </c>
      <c r="B1563" s="179" t="s">
        <v>29</v>
      </c>
      <c r="C1563" s="188" t="s">
        <v>14</v>
      </c>
      <c r="D1563" s="180">
        <v>14</v>
      </c>
      <c r="E1563" s="180">
        <v>13</v>
      </c>
      <c r="F1563" s="180"/>
      <c r="G1563" s="180">
        <f>SUM(C1563:F1563)</f>
      </c>
      <c r="H1563" s="125">
        <v>5500</v>
      </c>
      <c r="I1563" s="125">
        <f>G1563*H1563</f>
      </c>
      <c r="J1563" s="125">
        <f>I1563*0.1</f>
      </c>
      <c r="K1563" s="125">
        <f>SUM(I1563:J1563)</f>
      </c>
      <c r="L1563" s="229"/>
      <c r="M1563" s="87"/>
      <c r="N1563" s="87"/>
      <c r="O1563" s="87"/>
      <c r="P1563" s="87"/>
      <c r="Q1563" s="87"/>
      <c r="R1563" s="87"/>
      <c r="S1563" s="87"/>
      <c r="T1563" s="87"/>
      <c r="U1563" s="175"/>
      <c r="V1563" s="87"/>
      <c r="W1563" s="87"/>
      <c r="X1563" s="87"/>
      <c r="Y1563" s="87"/>
      <c r="Z1563" s="87"/>
      <c r="AA1563" s="87"/>
      <c r="AB1563" s="86"/>
      <c r="AC1563" s="87"/>
    </row>
    <row x14ac:dyDescent="0.25" r="1564" customHeight="1" ht="17.45">
      <c r="A1564" s="235">
        <f>A1563</f>
        <v>25569.375</v>
      </c>
      <c r="B1564" s="179" t="s">
        <v>15</v>
      </c>
      <c r="C1564" s="180"/>
      <c r="D1564" s="180">
        <v>20</v>
      </c>
      <c r="E1564" s="180">
        <v>5</v>
      </c>
      <c r="F1564" s="180"/>
      <c r="G1564" s="180">
        <f>SUM(C1564:F1564)</f>
      </c>
      <c r="H1564" s="182">
        <v>4800</v>
      </c>
      <c r="I1564" s="125">
        <f>G1564*H1564</f>
      </c>
      <c r="J1564" s="125">
        <f>I1564*0.1</f>
      </c>
      <c r="K1564" s="125">
        <f>SUM(I1564:J1564)</f>
      </c>
      <c r="L1564" s="229"/>
      <c r="M1564" s="87"/>
      <c r="N1564" s="87"/>
      <c r="O1564" s="87"/>
      <c r="P1564" s="87"/>
      <c r="Q1564" s="87"/>
      <c r="R1564" s="87"/>
      <c r="S1564" s="87"/>
      <c r="T1564" s="87"/>
      <c r="U1564" s="175"/>
      <c r="V1564" s="87"/>
      <c r="W1564" s="87"/>
      <c r="X1564" s="87"/>
      <c r="Y1564" s="87"/>
      <c r="Z1564" s="87"/>
      <c r="AA1564" s="87"/>
      <c r="AB1564" s="86"/>
      <c r="AC1564" s="87"/>
    </row>
    <row x14ac:dyDescent="0.25" r="1565" customHeight="1" ht="17.45">
      <c r="A1565" s="235">
        <f>A1564</f>
        <v>25569.375</v>
      </c>
      <c r="B1565" s="179" t="s">
        <v>21</v>
      </c>
      <c r="C1565" s="188" t="s">
        <v>14</v>
      </c>
      <c r="D1565" s="180">
        <v>13</v>
      </c>
      <c r="E1565" s="180"/>
      <c r="F1565" s="180"/>
      <c r="G1565" s="180">
        <f>SUM(C1565:F1565)</f>
      </c>
      <c r="H1565" s="237">
        <v>5500</v>
      </c>
      <c r="I1565" s="125">
        <f>G1565*H1565</f>
      </c>
      <c r="J1565" s="125">
        <f>I1565*0.1</f>
      </c>
      <c r="K1565" s="125">
        <f>SUM(I1565:J1565)</f>
      </c>
      <c r="L1565" s="229"/>
      <c r="M1565" s="87"/>
      <c r="N1565" s="87"/>
      <c r="O1565" s="87"/>
      <c r="P1565" s="87"/>
      <c r="Q1565" s="87"/>
      <c r="R1565" s="87"/>
      <c r="S1565" s="87"/>
      <c r="T1565" s="87"/>
      <c r="U1565" s="175"/>
      <c r="V1565" s="87"/>
      <c r="W1565" s="87"/>
      <c r="X1565" s="87"/>
      <c r="Y1565" s="87"/>
      <c r="Z1565" s="87"/>
      <c r="AA1565" s="87"/>
      <c r="AB1565" s="86"/>
      <c r="AC1565" s="87"/>
    </row>
    <row x14ac:dyDescent="0.25" r="1566" customHeight="1" ht="17.45">
      <c r="A1566" s="235">
        <f>A1565</f>
        <v>25569.375</v>
      </c>
      <c r="B1566" s="179" t="s">
        <v>52</v>
      </c>
      <c r="C1566" s="180"/>
      <c r="D1566" s="180">
        <v>14</v>
      </c>
      <c r="E1566" s="180">
        <v>7</v>
      </c>
      <c r="F1566" s="180"/>
      <c r="G1566" s="180">
        <f>SUM(C1566:F1566)</f>
      </c>
      <c r="H1566" s="237">
        <v>5500</v>
      </c>
      <c r="I1566" s="125">
        <f>G1566*H1566</f>
      </c>
      <c r="J1566" s="125">
        <f>I1566*0.1</f>
      </c>
      <c r="K1566" s="125">
        <f>SUM(I1566:J1566)</f>
      </c>
      <c r="L1566" s="229"/>
      <c r="M1566" s="87"/>
      <c r="N1566" s="87"/>
      <c r="O1566" s="87"/>
      <c r="P1566" s="87"/>
      <c r="Q1566" s="87"/>
      <c r="R1566" s="87"/>
      <c r="S1566" s="87"/>
      <c r="T1566" s="87"/>
      <c r="U1566" s="175"/>
      <c r="V1566" s="87"/>
      <c r="W1566" s="87"/>
      <c r="X1566" s="87"/>
      <c r="Y1566" s="87"/>
      <c r="Z1566" s="87"/>
      <c r="AA1566" s="87"/>
      <c r="AB1566" s="86"/>
      <c r="AC1566" s="87"/>
    </row>
    <row x14ac:dyDescent="0.25" r="1567" customHeight="1" ht="17.45">
      <c r="A1567" s="235">
        <f>A1566</f>
        <v>25569.375</v>
      </c>
      <c r="B1567" s="186" t="s">
        <v>61</v>
      </c>
      <c r="C1567" s="180"/>
      <c r="D1567" s="180">
        <v>7</v>
      </c>
      <c r="E1567" s="180"/>
      <c r="F1567" s="180"/>
      <c r="G1567" s="180">
        <f>SUM(C1567:F1567)</f>
      </c>
      <c r="H1567" s="237">
        <v>5500</v>
      </c>
      <c r="I1567" s="125">
        <f>G1567*H1567</f>
      </c>
      <c r="J1567" s="125">
        <f>I1567*0.1</f>
      </c>
      <c r="K1567" s="125">
        <f>SUM(I1567:J1567)</f>
      </c>
      <c r="L1567" s="229"/>
      <c r="M1567" s="87"/>
      <c r="N1567" s="87"/>
      <c r="O1567" s="87"/>
      <c r="P1567" s="87"/>
      <c r="Q1567" s="87"/>
      <c r="R1567" s="87"/>
      <c r="S1567" s="87"/>
      <c r="T1567" s="87"/>
      <c r="U1567" s="175"/>
      <c r="V1567" s="87"/>
      <c r="W1567" s="87"/>
      <c r="X1567" s="87"/>
      <c r="Y1567" s="87"/>
      <c r="Z1567" s="87"/>
      <c r="AA1567" s="87"/>
      <c r="AB1567" s="86"/>
      <c r="AC1567" s="87"/>
    </row>
    <row x14ac:dyDescent="0.25" r="1568" customHeight="1" ht="17.45">
      <c r="A1568" s="235">
        <f>A1567</f>
        <v>25569.375</v>
      </c>
      <c r="B1568" s="179" t="s">
        <v>33</v>
      </c>
      <c r="C1568" s="180"/>
      <c r="D1568" s="180">
        <v>11</v>
      </c>
      <c r="E1568" s="180"/>
      <c r="F1568" s="180"/>
      <c r="G1568" s="180">
        <f>SUM(C1568:F1568)</f>
      </c>
      <c r="H1568" s="182">
        <v>5500</v>
      </c>
      <c r="I1568" s="125">
        <f>G1568*H1568</f>
      </c>
      <c r="J1568" s="125">
        <f>I1568*0.1</f>
      </c>
      <c r="K1568" s="125">
        <f>SUM(I1568:J1568)</f>
      </c>
      <c r="L1568" s="229"/>
      <c r="M1568" s="87"/>
      <c r="N1568" s="87"/>
      <c r="O1568" s="87"/>
      <c r="P1568" s="87"/>
      <c r="Q1568" s="87"/>
      <c r="R1568" s="87"/>
      <c r="S1568" s="87"/>
      <c r="T1568" s="87"/>
      <c r="U1568" s="175"/>
      <c r="V1568" s="87"/>
      <c r="W1568" s="87"/>
      <c r="X1568" s="87"/>
      <c r="Y1568" s="87"/>
      <c r="Z1568" s="87"/>
      <c r="AA1568" s="87"/>
      <c r="AB1568" s="86"/>
      <c r="AC1568" s="87"/>
    </row>
    <row x14ac:dyDescent="0.25" r="1569" customHeight="1" ht="17.45">
      <c r="A1569" s="235">
        <f>A1568</f>
        <v>25569.375</v>
      </c>
      <c r="B1569" s="179" t="s">
        <v>30</v>
      </c>
      <c r="C1569" s="180"/>
      <c r="D1569" s="180">
        <v>16</v>
      </c>
      <c r="E1569" s="180"/>
      <c r="F1569" s="180"/>
      <c r="G1569" s="180">
        <f>SUM(C1569:F1569)</f>
      </c>
      <c r="H1569" s="125">
        <v>6000</v>
      </c>
      <c r="I1569" s="125">
        <f>G1569*H1569</f>
      </c>
      <c r="J1569" s="125">
        <f>I1569*0.1</f>
      </c>
      <c r="K1569" s="125">
        <f>SUM(I1569:J1569)</f>
      </c>
      <c r="L1569" s="229"/>
      <c r="M1569" s="87"/>
      <c r="N1569" s="87"/>
      <c r="O1569" s="87"/>
      <c r="P1569" s="87"/>
      <c r="Q1569" s="87"/>
      <c r="R1569" s="87"/>
      <c r="S1569" s="87"/>
      <c r="T1569" s="87"/>
      <c r="U1569" s="175"/>
      <c r="V1569" s="87"/>
      <c r="W1569" s="87"/>
      <c r="X1569" s="87"/>
      <c r="Y1569" s="87"/>
      <c r="Z1569" s="87"/>
      <c r="AA1569" s="87"/>
      <c r="AB1569" s="86"/>
      <c r="AC1569" s="87"/>
    </row>
    <row x14ac:dyDescent="0.25" r="1570" customHeight="1" ht="17.45">
      <c r="A1570" s="235">
        <f>A1569</f>
        <v>25569.375</v>
      </c>
      <c r="B1570" s="179" t="s">
        <v>28</v>
      </c>
      <c r="C1570" s="188" t="s">
        <v>14</v>
      </c>
      <c r="D1570" s="180">
        <v>20</v>
      </c>
      <c r="E1570" s="180"/>
      <c r="F1570" s="180"/>
      <c r="G1570" s="180">
        <f>SUM(C1570:F1570)</f>
      </c>
      <c r="H1570" s="237">
        <v>5500</v>
      </c>
      <c r="I1570" s="125">
        <f>G1570*H1570</f>
      </c>
      <c r="J1570" s="125">
        <f>I1570*0.1</f>
      </c>
      <c r="K1570" s="125">
        <f>SUM(I1570:J1570)</f>
      </c>
      <c r="L1570" s="229"/>
      <c r="M1570" s="87"/>
      <c r="N1570" s="87"/>
      <c r="O1570" s="87"/>
      <c r="P1570" s="87"/>
      <c r="Q1570" s="87"/>
      <c r="R1570" s="87"/>
      <c r="S1570" s="87"/>
      <c r="T1570" s="87"/>
      <c r="U1570" s="175"/>
      <c r="V1570" s="87"/>
      <c r="W1570" s="87"/>
      <c r="X1570" s="87"/>
      <c r="Y1570" s="87"/>
      <c r="Z1570" s="87"/>
      <c r="AA1570" s="87"/>
      <c r="AB1570" s="86"/>
      <c r="AC1570" s="87"/>
    </row>
    <row x14ac:dyDescent="0.25" r="1571" customHeight="1" ht="17.45">
      <c r="A1571" s="235">
        <f>A1570</f>
        <v>25569.375</v>
      </c>
      <c r="B1571" s="179" t="s">
        <v>12</v>
      </c>
      <c r="C1571" s="180"/>
      <c r="D1571" s="180">
        <v>17</v>
      </c>
      <c r="E1571" s="180">
        <v>6</v>
      </c>
      <c r="F1571" s="180"/>
      <c r="G1571" s="180">
        <f>SUM(C1571:F1571)</f>
      </c>
      <c r="H1571" s="125">
        <v>6000</v>
      </c>
      <c r="I1571" s="125">
        <f>G1571*H1571</f>
      </c>
      <c r="J1571" s="125">
        <f>I1571*0.1</f>
      </c>
      <c r="K1571" s="125">
        <f>SUM(I1571:J1571)</f>
      </c>
      <c r="L1571" s="229"/>
      <c r="M1571" s="87"/>
      <c r="N1571" s="87"/>
      <c r="O1571" s="87"/>
      <c r="P1571" s="87"/>
      <c r="Q1571" s="87"/>
      <c r="R1571" s="87"/>
      <c r="S1571" s="87"/>
      <c r="T1571" s="87"/>
      <c r="U1571" s="175"/>
      <c r="V1571" s="87"/>
      <c r="W1571" s="87"/>
      <c r="X1571" s="87"/>
      <c r="Y1571" s="87"/>
      <c r="Z1571" s="87"/>
      <c r="AA1571" s="87"/>
      <c r="AB1571" s="86"/>
      <c r="AC1571" s="87"/>
    </row>
    <row x14ac:dyDescent="0.25" r="1572" customHeight="1" ht="17.45">
      <c r="A1572" s="235">
        <f>A1571</f>
        <v>25569.375</v>
      </c>
      <c r="B1572" s="179" t="s">
        <v>100</v>
      </c>
      <c r="C1572" s="180"/>
      <c r="D1572" s="180">
        <v>5</v>
      </c>
      <c r="E1572" s="180"/>
      <c r="F1572" s="180"/>
      <c r="G1572" s="180">
        <f>SUM(C1572:F1572)</f>
      </c>
      <c r="H1572" s="182">
        <v>5500</v>
      </c>
      <c r="I1572" s="125">
        <f>G1572*H1572</f>
      </c>
      <c r="J1572" s="125">
        <f>I1572*0.1</f>
      </c>
      <c r="K1572" s="125">
        <f>SUM(I1572:J1572)</f>
      </c>
      <c r="L1572" s="229"/>
      <c r="M1572" s="87"/>
      <c r="N1572" s="87"/>
      <c r="O1572" s="87"/>
      <c r="P1572" s="87"/>
      <c r="Q1572" s="87"/>
      <c r="R1572" s="87"/>
      <c r="S1572" s="87"/>
      <c r="T1572" s="87"/>
      <c r="U1572" s="175"/>
      <c r="V1572" s="87"/>
      <c r="W1572" s="87"/>
      <c r="X1572" s="87"/>
      <c r="Y1572" s="87"/>
      <c r="Z1572" s="87"/>
      <c r="AA1572" s="87"/>
      <c r="AB1572" s="86"/>
      <c r="AC1572" s="87"/>
    </row>
    <row x14ac:dyDescent="0.25" r="1573" customHeight="1" ht="17.45">
      <c r="A1573" s="235">
        <f>A1572</f>
        <v>25569.375</v>
      </c>
      <c r="B1573" s="186" t="s">
        <v>37</v>
      </c>
      <c r="C1573" s="180"/>
      <c r="D1573" s="180">
        <v>5</v>
      </c>
      <c r="E1573" s="180"/>
      <c r="F1573" s="180"/>
      <c r="G1573" s="180">
        <f>SUM(C1573:F1573)</f>
      </c>
      <c r="H1573" s="125">
        <v>6500</v>
      </c>
      <c r="I1573" s="125">
        <f>G1573*H1573</f>
      </c>
      <c r="J1573" s="125">
        <f>I1573*0.1</f>
      </c>
      <c r="K1573" s="125">
        <f>SUM(I1573:J1573)</f>
      </c>
      <c r="L1573" s="229"/>
      <c r="M1573" s="87"/>
      <c r="N1573" s="87"/>
      <c r="O1573" s="87"/>
      <c r="P1573" s="87"/>
      <c r="Q1573" s="87"/>
      <c r="R1573" s="87"/>
      <c r="S1573" s="87"/>
      <c r="T1573" s="87"/>
      <c r="U1573" s="175"/>
      <c r="V1573" s="87"/>
      <c r="W1573" s="87"/>
      <c r="X1573" s="87"/>
      <c r="Y1573" s="87"/>
      <c r="Z1573" s="87"/>
      <c r="AA1573" s="87"/>
      <c r="AB1573" s="86"/>
      <c r="AC1573" s="87"/>
    </row>
    <row x14ac:dyDescent="0.25" r="1574" customHeight="1" ht="17.45">
      <c r="A1574" s="235">
        <f>A1573</f>
        <v>25569.375</v>
      </c>
      <c r="B1574" s="186" t="s">
        <v>64</v>
      </c>
      <c r="C1574" s="180"/>
      <c r="D1574" s="180">
        <v>43</v>
      </c>
      <c r="E1574" s="180">
        <v>11</v>
      </c>
      <c r="F1574" s="180"/>
      <c r="G1574" s="180">
        <f>SUM(C1574:F1574)</f>
      </c>
      <c r="H1574" s="182">
        <v>5500</v>
      </c>
      <c r="I1574" s="125">
        <f>G1574*H1574</f>
      </c>
      <c r="J1574" s="125">
        <f>I1574*0.1</f>
      </c>
      <c r="K1574" s="125">
        <f>SUM(I1574:J1574)</f>
      </c>
      <c r="L1574" s="229"/>
      <c r="M1574" s="87"/>
      <c r="N1574" s="87"/>
      <c r="O1574" s="87"/>
      <c r="P1574" s="87"/>
      <c r="Q1574" s="87"/>
      <c r="R1574" s="87"/>
      <c r="S1574" s="87"/>
      <c r="T1574" s="87"/>
      <c r="U1574" s="175"/>
      <c r="V1574" s="87"/>
      <c r="W1574" s="87"/>
      <c r="X1574" s="87"/>
      <c r="Y1574" s="87"/>
      <c r="Z1574" s="87"/>
      <c r="AA1574" s="87"/>
      <c r="AB1574" s="86"/>
      <c r="AC1574" s="87"/>
    </row>
    <row x14ac:dyDescent="0.25" r="1575" customHeight="1" ht="17.45">
      <c r="A1575" s="235">
        <f>A1574</f>
        <v>25569.375</v>
      </c>
      <c r="B1575" s="179" t="s">
        <v>25</v>
      </c>
      <c r="C1575" s="180"/>
      <c r="D1575" s="180">
        <v>20</v>
      </c>
      <c r="E1575" s="180"/>
      <c r="F1575" s="180"/>
      <c r="G1575" s="180">
        <f>SUM(C1575:F1575)</f>
      </c>
      <c r="H1575" s="125">
        <v>6000</v>
      </c>
      <c r="I1575" s="125">
        <f>G1575*H1575</f>
      </c>
      <c r="J1575" s="125">
        <f>I1575*0.1</f>
      </c>
      <c r="K1575" s="125">
        <f>SUM(I1575:J1575)</f>
      </c>
      <c r="L1575" s="229"/>
      <c r="M1575" s="87"/>
      <c r="N1575" s="87"/>
      <c r="O1575" s="87"/>
      <c r="P1575" s="87"/>
      <c r="Q1575" s="87"/>
      <c r="R1575" s="87"/>
      <c r="S1575" s="87"/>
      <c r="T1575" s="87"/>
      <c r="U1575" s="175"/>
      <c r="V1575" s="87"/>
      <c r="W1575" s="87"/>
      <c r="X1575" s="87"/>
      <c r="Y1575" s="87"/>
      <c r="Z1575" s="87"/>
      <c r="AA1575" s="87"/>
      <c r="AB1575" s="86"/>
      <c r="AC1575" s="87"/>
    </row>
    <row x14ac:dyDescent="0.25" r="1576" customHeight="1" ht="17.45">
      <c r="A1576" s="235">
        <f>A1575</f>
        <v>25569.375</v>
      </c>
      <c r="B1576" s="186" t="s">
        <v>76</v>
      </c>
      <c r="C1576" s="188" t="s">
        <v>14</v>
      </c>
      <c r="D1576" s="180">
        <v>18</v>
      </c>
      <c r="E1576" s="180">
        <v>12</v>
      </c>
      <c r="F1576" s="180">
        <v>5</v>
      </c>
      <c r="G1576" s="180">
        <f>SUM(C1576:F1576)</f>
      </c>
      <c r="H1576" s="125">
        <v>6000</v>
      </c>
      <c r="I1576" s="125">
        <f>G1576*H1576</f>
      </c>
      <c r="J1576" s="125">
        <f>I1576*0.1</f>
      </c>
      <c r="K1576" s="125">
        <f>SUM(I1576:J1576)</f>
      </c>
      <c r="L1576" s="229"/>
      <c r="M1576" s="87"/>
      <c r="N1576" s="87"/>
      <c r="O1576" s="87"/>
      <c r="P1576" s="87"/>
      <c r="Q1576" s="87"/>
      <c r="R1576" s="87"/>
      <c r="S1576" s="87"/>
      <c r="T1576" s="87"/>
      <c r="U1576" s="175"/>
      <c r="V1576" s="87"/>
      <c r="W1576" s="87"/>
      <c r="X1576" s="87"/>
      <c r="Y1576" s="87"/>
      <c r="Z1576" s="87"/>
      <c r="AA1576" s="87"/>
      <c r="AB1576" s="86"/>
      <c r="AC1576" s="87"/>
    </row>
    <row x14ac:dyDescent="0.25" r="1577" customHeight="1" ht="17.45">
      <c r="A1577" s="235">
        <f>A1576</f>
        <v>25569.375</v>
      </c>
      <c r="B1577" s="186" t="s">
        <v>149</v>
      </c>
      <c r="C1577" s="180"/>
      <c r="D1577" s="181">
        <v>87</v>
      </c>
      <c r="E1577" s="194">
        <v>32</v>
      </c>
      <c r="F1577" s="180">
        <v>4</v>
      </c>
      <c r="G1577" s="180">
        <f>SUM(C1577:F1577)</f>
      </c>
      <c r="H1577" s="125">
        <v>6000</v>
      </c>
      <c r="I1577" s="125">
        <f>G1577*H1577</f>
      </c>
      <c r="J1577" s="125">
        <f>I1577*0.1</f>
      </c>
      <c r="K1577" s="125">
        <f>SUM(I1577:J1577)</f>
      </c>
      <c r="L1577" s="229"/>
      <c r="M1577" s="87"/>
      <c r="N1577" s="87"/>
      <c r="O1577" s="87"/>
      <c r="P1577" s="87"/>
      <c r="Q1577" s="87"/>
      <c r="R1577" s="87"/>
      <c r="S1577" s="87"/>
      <c r="T1577" s="87"/>
      <c r="U1577" s="175"/>
      <c r="V1577" s="87"/>
      <c r="W1577" s="87"/>
      <c r="X1577" s="87"/>
      <c r="Y1577" s="87"/>
      <c r="Z1577" s="87"/>
      <c r="AA1577" s="87"/>
      <c r="AB1577" s="86"/>
      <c r="AC1577" s="87"/>
    </row>
    <row x14ac:dyDescent="0.25" r="1578" customHeight="1" ht="17.45">
      <c r="A1578" s="235">
        <f>A1577</f>
        <v>25569.375</v>
      </c>
      <c r="B1578" s="186" t="s">
        <v>43</v>
      </c>
      <c r="C1578" s="180"/>
      <c r="D1578" s="180">
        <v>46</v>
      </c>
      <c r="E1578" s="180">
        <v>0</v>
      </c>
      <c r="F1578" s="180"/>
      <c r="G1578" s="180">
        <f>SUM(C1578:F1578)</f>
      </c>
      <c r="H1578" s="125">
        <v>6000</v>
      </c>
      <c r="I1578" s="125">
        <f>G1578*H1578</f>
      </c>
      <c r="J1578" s="125">
        <f>I1578*0.1</f>
      </c>
      <c r="K1578" s="125">
        <f>SUM(I1578:J1578)</f>
      </c>
      <c r="L1578" s="229"/>
      <c r="M1578" s="87"/>
      <c r="N1578" s="87"/>
      <c r="O1578" s="87"/>
      <c r="P1578" s="87"/>
      <c r="Q1578" s="87"/>
      <c r="R1578" s="87"/>
      <c r="S1578" s="87"/>
      <c r="T1578" s="87"/>
      <c r="U1578" s="175"/>
      <c r="V1578" s="87"/>
      <c r="W1578" s="87"/>
      <c r="X1578" s="87"/>
      <c r="Y1578" s="87"/>
      <c r="Z1578" s="87"/>
      <c r="AA1578" s="87"/>
      <c r="AB1578" s="86"/>
      <c r="AC1578" s="87"/>
    </row>
    <row x14ac:dyDescent="0.25" r="1579" customHeight="1" ht="17.45">
      <c r="A1579" s="235">
        <f>A1578</f>
        <v>25569.375</v>
      </c>
      <c r="B1579" s="186" t="s">
        <v>18</v>
      </c>
      <c r="C1579" s="180"/>
      <c r="D1579" s="180">
        <v>9</v>
      </c>
      <c r="E1579" s="180">
        <v>7</v>
      </c>
      <c r="F1579" s="180">
        <v>6</v>
      </c>
      <c r="G1579" s="180">
        <f>SUM(C1579:F1579)</f>
      </c>
      <c r="H1579" s="125">
        <v>6000</v>
      </c>
      <c r="I1579" s="125">
        <f>G1579*H1579</f>
      </c>
      <c r="J1579" s="125">
        <f>I1579*0.1</f>
      </c>
      <c r="K1579" s="125">
        <f>SUM(I1579:J1579)</f>
      </c>
      <c r="L1579" s="229"/>
      <c r="M1579" s="87"/>
      <c r="N1579" s="87"/>
      <c r="O1579" s="87"/>
      <c r="P1579" s="87"/>
      <c r="Q1579" s="87"/>
      <c r="R1579" s="87"/>
      <c r="S1579" s="87"/>
      <c r="T1579" s="87"/>
      <c r="U1579" s="175"/>
      <c r="V1579" s="87"/>
      <c r="W1579" s="87"/>
      <c r="X1579" s="87"/>
      <c r="Y1579" s="87"/>
      <c r="Z1579" s="87"/>
      <c r="AA1579" s="87"/>
      <c r="AB1579" s="86"/>
      <c r="AC1579" s="87"/>
    </row>
    <row x14ac:dyDescent="0.25" r="1580" customHeight="1" ht="17.45">
      <c r="A1580" s="235">
        <f>A1579</f>
        <v>25569.375</v>
      </c>
      <c r="B1580" s="186" t="s">
        <v>82</v>
      </c>
      <c r="C1580" s="188" t="s">
        <v>14</v>
      </c>
      <c r="D1580" s="180">
        <v>25</v>
      </c>
      <c r="E1580" s="180">
        <v>9</v>
      </c>
      <c r="F1580" s="180">
        <v>7</v>
      </c>
      <c r="G1580" s="180">
        <f>SUM(C1580:F1580)</f>
      </c>
      <c r="H1580" s="125">
        <v>5000</v>
      </c>
      <c r="I1580" s="125">
        <f>G1580*H1580</f>
      </c>
      <c r="J1580" s="125">
        <f>I1580*0.1</f>
      </c>
      <c r="K1580" s="125">
        <f>SUM(I1580:J1580)</f>
      </c>
      <c r="L1580" s="229"/>
      <c r="M1580" s="87"/>
      <c r="N1580" s="87"/>
      <c r="O1580" s="87"/>
      <c r="P1580" s="87"/>
      <c r="Q1580" s="87"/>
      <c r="R1580" s="87"/>
      <c r="S1580" s="87"/>
      <c r="T1580" s="87"/>
      <c r="U1580" s="175"/>
      <c r="V1580" s="87"/>
      <c r="W1580" s="87"/>
      <c r="X1580" s="87"/>
      <c r="Y1580" s="87"/>
      <c r="Z1580" s="87"/>
      <c r="AA1580" s="87"/>
      <c r="AB1580" s="86"/>
      <c r="AC1580" s="87"/>
    </row>
    <row x14ac:dyDescent="0.25" r="1581" customHeight="1" ht="17.45">
      <c r="A1581" s="235">
        <f>A1580</f>
        <v>25569.375</v>
      </c>
      <c r="B1581" s="186" t="s">
        <v>151</v>
      </c>
      <c r="C1581" s="180"/>
      <c r="D1581" s="180">
        <v>12</v>
      </c>
      <c r="E1581" s="180"/>
      <c r="F1581" s="180"/>
      <c r="G1581" s="180">
        <f>SUM(C1581:F1581)</f>
      </c>
      <c r="H1581" s="125">
        <v>5000</v>
      </c>
      <c r="I1581" s="125">
        <f>G1581*H1581</f>
      </c>
      <c r="J1581" s="125">
        <f>I1581*0.1</f>
      </c>
      <c r="K1581" s="125">
        <f>SUM(I1581:J1581)</f>
      </c>
      <c r="L1581" s="229"/>
      <c r="M1581" s="87"/>
      <c r="N1581" s="87"/>
      <c r="O1581" s="87"/>
      <c r="P1581" s="87"/>
      <c r="Q1581" s="87"/>
      <c r="R1581" s="87"/>
      <c r="S1581" s="87"/>
      <c r="T1581" s="87"/>
      <c r="U1581" s="175"/>
      <c r="V1581" s="87"/>
      <c r="W1581" s="87"/>
      <c r="X1581" s="87"/>
      <c r="Y1581" s="87"/>
      <c r="Z1581" s="87"/>
      <c r="AA1581" s="87"/>
      <c r="AB1581" s="86"/>
      <c r="AC1581" s="87"/>
    </row>
    <row x14ac:dyDescent="0.25" r="1582" customHeight="1" ht="17.45">
      <c r="A1582" s="235">
        <f>A1578</f>
        <v>25569.375</v>
      </c>
      <c r="B1582" s="186" t="s">
        <v>105</v>
      </c>
      <c r="C1582" s="180"/>
      <c r="D1582" s="180">
        <v>37</v>
      </c>
      <c r="E1582" s="180"/>
      <c r="F1582" s="180"/>
      <c r="G1582" s="180">
        <f>SUM(C1582:F1582)</f>
      </c>
      <c r="H1582" s="125">
        <v>6900</v>
      </c>
      <c r="I1582" s="125">
        <f>G1582*H1582</f>
      </c>
      <c r="J1582" s="125"/>
      <c r="K1582" s="125">
        <f>SUM(I1582:J1582)</f>
      </c>
      <c r="L1582" s="229"/>
      <c r="M1582" s="87"/>
      <c r="N1582" s="87"/>
      <c r="O1582" s="87"/>
      <c r="P1582" s="87"/>
      <c r="Q1582" s="87"/>
      <c r="R1582" s="87"/>
      <c r="S1582" s="87"/>
      <c r="T1582" s="87"/>
      <c r="U1582" s="175"/>
      <c r="V1582" s="87"/>
      <c r="W1582" s="87"/>
      <c r="X1582" s="87"/>
      <c r="Y1582" s="87"/>
      <c r="Z1582" s="87"/>
      <c r="AA1582" s="87"/>
      <c r="AB1582" s="86"/>
      <c r="AC1582" s="87"/>
    </row>
    <row x14ac:dyDescent="0.25" r="1583" customHeight="1" ht="17.45">
      <c r="A1583" s="235">
        <f>A1578</f>
        <v>25569.375</v>
      </c>
      <c r="B1583" s="186" t="s">
        <v>23</v>
      </c>
      <c r="C1583" s="180"/>
      <c r="D1583" s="180">
        <v>13</v>
      </c>
      <c r="E1583" s="180"/>
      <c r="F1583" s="180"/>
      <c r="G1583" s="180">
        <f>SUM(C1583:F1583)</f>
      </c>
      <c r="H1583" s="125">
        <v>6000</v>
      </c>
      <c r="I1583" s="125">
        <f>G1583*H1583</f>
      </c>
      <c r="J1583" s="125">
        <f>I1583*0.1</f>
      </c>
      <c r="K1583" s="125">
        <f>SUM(I1583:J1583)</f>
      </c>
      <c r="L1583" s="229"/>
      <c r="M1583" s="87"/>
      <c r="N1583" s="87"/>
      <c r="O1583" s="87"/>
      <c r="P1583" s="87"/>
      <c r="Q1583" s="87"/>
      <c r="R1583" s="87"/>
      <c r="S1583" s="87"/>
      <c r="T1583" s="87"/>
      <c r="U1583" s="175"/>
      <c r="V1583" s="87"/>
      <c r="W1583" s="87"/>
      <c r="X1583" s="87"/>
      <c r="Y1583" s="87"/>
      <c r="Z1583" s="87"/>
      <c r="AA1583" s="87"/>
      <c r="AB1583" s="86"/>
      <c r="AC1583" s="87"/>
    </row>
    <row x14ac:dyDescent="0.25" r="1584" customHeight="1" ht="17.45">
      <c r="A1584" s="235">
        <f>A1583</f>
        <v>25569.375</v>
      </c>
      <c r="B1584" s="186" t="s">
        <v>40</v>
      </c>
      <c r="C1584" s="180"/>
      <c r="D1584" s="180">
        <v>15</v>
      </c>
      <c r="E1584" s="180"/>
      <c r="F1584" s="180"/>
      <c r="G1584" s="180">
        <f>SUM(C1584:F1584)</f>
      </c>
      <c r="H1584" s="125">
        <v>6500</v>
      </c>
      <c r="I1584" s="125">
        <f>G1584*H1584</f>
      </c>
      <c r="J1584" s="125">
        <f>I1584*0.1</f>
      </c>
      <c r="K1584" s="125">
        <f>SUM(I1584:J1584)</f>
      </c>
      <c r="L1584" s="229"/>
      <c r="M1584" s="87"/>
      <c r="N1584" s="87"/>
      <c r="O1584" s="87"/>
      <c r="P1584" s="87"/>
      <c r="Q1584" s="87"/>
      <c r="R1584" s="87"/>
      <c r="S1584" s="87"/>
      <c r="T1584" s="87"/>
      <c r="U1584" s="175"/>
      <c r="V1584" s="87"/>
      <c r="W1584" s="87"/>
      <c r="X1584" s="87"/>
      <c r="Y1584" s="87"/>
      <c r="Z1584" s="87"/>
      <c r="AA1584" s="87"/>
      <c r="AB1584" s="86"/>
      <c r="AC1584" s="87"/>
    </row>
    <row x14ac:dyDescent="0.25" r="1585" customHeight="1" ht="17.45">
      <c r="A1585" s="235">
        <f>A1581</f>
        <v>25569.375</v>
      </c>
      <c r="B1585" s="186"/>
      <c r="C1585" s="180"/>
      <c r="D1585" s="180"/>
      <c r="E1585" s="180"/>
      <c r="F1585" s="180"/>
      <c r="G1585" s="180">
        <f>SUM(C1585:F1585)</f>
      </c>
      <c r="H1585" s="125"/>
      <c r="I1585" s="125">
        <f>G1585*H1585</f>
      </c>
      <c r="J1585" s="125">
        <f>I1585*0.1</f>
      </c>
      <c r="K1585" s="125">
        <f>SUM(I1585:J1585)</f>
      </c>
      <c r="L1585" s="229"/>
      <c r="M1585" s="87"/>
      <c r="N1585" s="87"/>
      <c r="O1585" s="87"/>
      <c r="P1585" s="87"/>
      <c r="Q1585" s="87"/>
      <c r="R1585" s="87"/>
      <c r="S1585" s="87"/>
      <c r="T1585" s="87"/>
      <c r="U1585" s="175"/>
      <c r="V1585" s="87"/>
      <c r="W1585" s="87"/>
      <c r="X1585" s="87"/>
      <c r="Y1585" s="87"/>
      <c r="Z1585" s="87"/>
      <c r="AA1585" s="87"/>
      <c r="AB1585" s="86"/>
      <c r="AC1585" s="87"/>
    </row>
    <row x14ac:dyDescent="0.25" r="1586" customHeight="1" ht="17.45">
      <c r="A1586" s="235">
        <f>A1581</f>
        <v>25569.375</v>
      </c>
      <c r="B1586" s="186"/>
      <c r="C1586" s="180"/>
      <c r="D1586" s="180"/>
      <c r="E1586" s="180"/>
      <c r="F1586" s="180"/>
      <c r="G1586" s="180">
        <f>SUM(C1586:F1586)</f>
      </c>
      <c r="H1586" s="125"/>
      <c r="I1586" s="125">
        <f>G1586*H1586</f>
      </c>
      <c r="J1586" s="125">
        <f>I1586*0.1</f>
      </c>
      <c r="K1586" s="125">
        <f>SUM(I1586:J1586)</f>
      </c>
      <c r="L1586" s="229"/>
      <c r="M1586" s="87"/>
      <c r="N1586" s="87"/>
      <c r="O1586" s="87"/>
      <c r="P1586" s="87"/>
      <c r="Q1586" s="87"/>
      <c r="R1586" s="87"/>
      <c r="S1586" s="87"/>
      <c r="T1586" s="87"/>
      <c r="U1586" s="175"/>
      <c r="V1586" s="87"/>
      <c r="W1586" s="87"/>
      <c r="X1586" s="87"/>
      <c r="Y1586" s="87"/>
      <c r="Z1586" s="87"/>
      <c r="AA1586" s="87"/>
      <c r="AB1586" s="86"/>
      <c r="AC1586" s="87"/>
    </row>
    <row x14ac:dyDescent="0.25" r="1587" customHeight="1" ht="17.45">
      <c r="A1587" s="235">
        <f>A1586</f>
        <v>25569.375</v>
      </c>
      <c r="B1587" s="179"/>
      <c r="C1587" s="180"/>
      <c r="D1587" s="180"/>
      <c r="E1587" s="180"/>
      <c r="F1587" s="180"/>
      <c r="G1587" s="180">
        <f>SUM(C1587:F1587)</f>
      </c>
      <c r="H1587" s="125"/>
      <c r="I1587" s="125">
        <f>G1587*H1587</f>
      </c>
      <c r="J1587" s="125">
        <v>0</v>
      </c>
      <c r="K1587" s="125">
        <f>SUM(I1587:J1587)</f>
      </c>
      <c r="L1587" s="229"/>
      <c r="M1587" s="87"/>
      <c r="N1587" s="87"/>
      <c r="O1587" s="87"/>
      <c r="P1587" s="87"/>
      <c r="Q1587" s="87"/>
      <c r="R1587" s="87"/>
      <c r="S1587" s="87"/>
      <c r="T1587" s="87"/>
      <c r="U1587" s="175"/>
      <c r="V1587" s="87"/>
      <c r="W1587" s="87"/>
      <c r="X1587" s="87"/>
      <c r="Y1587" s="87"/>
      <c r="Z1587" s="87"/>
      <c r="AA1587" s="87"/>
      <c r="AB1587" s="86"/>
      <c r="AC1587" s="87"/>
    </row>
    <row x14ac:dyDescent="0.25" r="1588" customHeight="1" ht="17.45">
      <c r="A1588" s="243">
        <f>A1587</f>
        <v>25569.375</v>
      </c>
      <c r="B1588" s="190" t="s">
        <v>155</v>
      </c>
      <c r="C1588" s="191">
        <f>SUM(C1542:C1587)</f>
      </c>
      <c r="D1588" s="191">
        <f>SUM(D1542:D1587)</f>
      </c>
      <c r="E1588" s="191">
        <f>SUM(E1542:E1587)</f>
      </c>
      <c r="F1588" s="191">
        <f>SUM(F1542:F1587)</f>
      </c>
      <c r="G1588" s="191">
        <f>SUM(G1542:G1587)</f>
      </c>
      <c r="H1588" s="191"/>
      <c r="I1588" s="191">
        <f>SUM(I1542:I1587)</f>
      </c>
      <c r="J1588" s="191">
        <f>SUM(J1542:J1587)</f>
      </c>
      <c r="K1588" s="191">
        <f>SUM(K1542:K1587)</f>
      </c>
      <c r="L1588" s="229"/>
      <c r="M1588" s="87"/>
      <c r="N1588" s="87"/>
      <c r="O1588" s="87"/>
      <c r="P1588" s="87"/>
      <c r="Q1588" s="87"/>
      <c r="R1588" s="87"/>
      <c r="S1588" s="87"/>
      <c r="T1588" s="87"/>
      <c r="U1588" s="175"/>
      <c r="V1588" s="87"/>
      <c r="W1588" s="87"/>
      <c r="X1588" s="87"/>
      <c r="Y1588" s="87"/>
      <c r="Z1588" s="87"/>
      <c r="AA1588" s="87"/>
      <c r="AB1588" s="86"/>
      <c r="AC1588" s="87"/>
    </row>
    <row x14ac:dyDescent="0.25" r="1589" customHeight="1" ht="17.45">
      <c r="A1589" s="235">
        <f>A1588</f>
        <v>25569.375</v>
      </c>
      <c r="B1589" s="186" t="s">
        <v>113</v>
      </c>
      <c r="C1589" s="180"/>
      <c r="D1589" s="180">
        <v>42</v>
      </c>
      <c r="E1589" s="180">
        <v>50</v>
      </c>
      <c r="F1589" s="180"/>
      <c r="G1589" s="180">
        <f>SUM(C1589:F1589)</f>
      </c>
      <c r="H1589" s="125">
        <v>6500</v>
      </c>
      <c r="I1589" s="125">
        <f>G1589*H1589</f>
      </c>
      <c r="J1589" s="185"/>
      <c r="K1589" s="125">
        <f>SUM(I1589:J1589)</f>
      </c>
      <c r="L1589" s="229"/>
      <c r="M1589" s="87"/>
      <c r="N1589" s="87"/>
      <c r="O1589" s="87"/>
      <c r="P1589" s="87"/>
      <c r="Q1589" s="87"/>
      <c r="R1589" s="87"/>
      <c r="S1589" s="87"/>
      <c r="T1589" s="87"/>
      <c r="U1589" s="175"/>
      <c r="V1589" s="87"/>
      <c r="W1589" s="87"/>
      <c r="X1589" s="87"/>
      <c r="Y1589" s="87"/>
      <c r="Z1589" s="87"/>
      <c r="AA1589" s="87"/>
      <c r="AB1589" s="86"/>
      <c r="AC1589" s="87"/>
    </row>
    <row x14ac:dyDescent="0.25" r="1590" customHeight="1" ht="17.45">
      <c r="A1590" s="235">
        <f>A1589</f>
        <v>25569.375</v>
      </c>
      <c r="B1590" s="186" t="s">
        <v>156</v>
      </c>
      <c r="C1590" s="180"/>
      <c r="D1590" s="180">
        <v>10</v>
      </c>
      <c r="E1590" s="180">
        <v>11</v>
      </c>
      <c r="F1590" s="180"/>
      <c r="G1590" s="180">
        <f>SUM(C1590:F1590)</f>
      </c>
      <c r="H1590" s="125">
        <v>6500</v>
      </c>
      <c r="I1590" s="125">
        <f>G1590*H1590</f>
      </c>
      <c r="J1590" s="185"/>
      <c r="K1590" s="125">
        <f>SUM(I1590:J1590)</f>
      </c>
      <c r="L1590" s="229"/>
      <c r="M1590" s="87"/>
      <c r="N1590" s="87"/>
      <c r="O1590" s="87"/>
      <c r="P1590" s="87"/>
      <c r="Q1590" s="87"/>
      <c r="R1590" s="87"/>
      <c r="S1590" s="87"/>
      <c r="T1590" s="87"/>
      <c r="U1590" s="175"/>
      <c r="V1590" s="87"/>
      <c r="W1590" s="87"/>
      <c r="X1590" s="87"/>
      <c r="Y1590" s="87"/>
      <c r="Z1590" s="87"/>
      <c r="AA1590" s="87"/>
      <c r="AB1590" s="86"/>
      <c r="AC1590" s="87"/>
    </row>
    <row x14ac:dyDescent="0.25" r="1591" customHeight="1" ht="17.45">
      <c r="A1591" s="235">
        <f>A1590</f>
        <v>25569.375</v>
      </c>
      <c r="B1591" s="186" t="s">
        <v>112</v>
      </c>
      <c r="C1591" s="180"/>
      <c r="D1591" s="180">
        <v>11</v>
      </c>
      <c r="E1591" s="180">
        <v>10</v>
      </c>
      <c r="F1591" s="180"/>
      <c r="G1591" s="180">
        <f>SUM(C1591:F1591)</f>
      </c>
      <c r="H1591" s="125">
        <v>6900</v>
      </c>
      <c r="I1591" s="125">
        <f>G1591*H1591</f>
      </c>
      <c r="J1591" s="185"/>
      <c r="K1591" s="125">
        <f>SUM(I1591:J1591)</f>
      </c>
      <c r="L1591" s="229"/>
      <c r="M1591" s="87"/>
      <c r="N1591" s="87"/>
      <c r="O1591" s="87"/>
      <c r="P1591" s="87"/>
      <c r="Q1591" s="87"/>
      <c r="R1591" s="87"/>
      <c r="S1591" s="87"/>
      <c r="T1591" s="87"/>
      <c r="U1591" s="175"/>
      <c r="V1591" s="87"/>
      <c r="W1591" s="87"/>
      <c r="X1591" s="87"/>
      <c r="Y1591" s="87"/>
      <c r="Z1591" s="87"/>
      <c r="AA1591" s="87"/>
      <c r="AB1591" s="86"/>
      <c r="AC1591" s="87"/>
    </row>
    <row x14ac:dyDescent="0.25" r="1592" customHeight="1" ht="17.45">
      <c r="A1592" s="235">
        <f>A1591</f>
        <v>25569.375</v>
      </c>
      <c r="B1592" s="179"/>
      <c r="C1592" s="180"/>
      <c r="D1592" s="180"/>
      <c r="E1592" s="180"/>
      <c r="F1592" s="180"/>
      <c r="G1592" s="180">
        <f>SUM(C1592:F1592)</f>
      </c>
      <c r="H1592" s="125"/>
      <c r="I1592" s="125">
        <f>G1592*H1592</f>
      </c>
      <c r="J1592" s="185"/>
      <c r="K1592" s="125">
        <f>SUM(I1592:J1592)</f>
      </c>
      <c r="L1592" s="229"/>
      <c r="M1592" s="87"/>
      <c r="N1592" s="87"/>
      <c r="O1592" s="87"/>
      <c r="P1592" s="87"/>
      <c r="Q1592" s="87"/>
      <c r="R1592" s="87"/>
      <c r="S1592" s="87"/>
      <c r="T1592" s="87"/>
      <c r="U1592" s="175"/>
      <c r="V1592" s="87"/>
      <c r="W1592" s="87"/>
      <c r="X1592" s="87"/>
      <c r="Y1592" s="87"/>
      <c r="Z1592" s="87"/>
      <c r="AA1592" s="87"/>
      <c r="AB1592" s="86"/>
      <c r="AC1592" s="87"/>
    </row>
    <row x14ac:dyDescent="0.25" r="1593" customHeight="1" ht="17.45">
      <c r="A1593" s="235">
        <f>A1592</f>
        <v>25569.375</v>
      </c>
      <c r="B1593" s="179"/>
      <c r="C1593" s="180"/>
      <c r="D1593" s="180"/>
      <c r="E1593" s="180"/>
      <c r="F1593" s="180"/>
      <c r="G1593" s="180">
        <f>SUM(C1593:F1593)</f>
      </c>
      <c r="H1593" s="125"/>
      <c r="I1593" s="125">
        <f>G1593*H1593</f>
      </c>
      <c r="J1593" s="185"/>
      <c r="K1593" s="125">
        <f>SUM(I1593:J1593)</f>
      </c>
      <c r="L1593" s="229"/>
      <c r="M1593" s="87"/>
      <c r="N1593" s="87"/>
      <c r="O1593" s="87"/>
      <c r="P1593" s="87"/>
      <c r="Q1593" s="87"/>
      <c r="R1593" s="87"/>
      <c r="S1593" s="87"/>
      <c r="T1593" s="87"/>
      <c r="U1593" s="175"/>
      <c r="V1593" s="87"/>
      <c r="W1593" s="87"/>
      <c r="X1593" s="87"/>
      <c r="Y1593" s="87"/>
      <c r="Z1593" s="87"/>
      <c r="AA1593" s="87"/>
      <c r="AB1593" s="86"/>
      <c r="AC1593" s="87"/>
    </row>
    <row x14ac:dyDescent="0.25" r="1594" customHeight="1" ht="17.45">
      <c r="A1594" s="235">
        <f>A1593</f>
        <v>25569.375</v>
      </c>
      <c r="B1594" s="179"/>
      <c r="C1594" s="180"/>
      <c r="D1594" s="180"/>
      <c r="E1594" s="180"/>
      <c r="F1594" s="180"/>
      <c r="G1594" s="180">
        <f>SUM(C1594:F1594)</f>
      </c>
      <c r="H1594" s="125"/>
      <c r="I1594" s="125">
        <f>G1594*H1594</f>
      </c>
      <c r="J1594" s="185"/>
      <c r="K1594" s="125">
        <f>SUM(I1594:J1594)</f>
      </c>
      <c r="L1594" s="229"/>
      <c r="M1594" s="87"/>
      <c r="N1594" s="87"/>
      <c r="O1594" s="87"/>
      <c r="P1594" s="87"/>
      <c r="Q1594" s="87"/>
      <c r="R1594" s="87"/>
      <c r="S1594" s="87"/>
      <c r="T1594" s="87"/>
      <c r="U1594" s="175"/>
      <c r="V1594" s="87"/>
      <c r="W1594" s="87"/>
      <c r="X1594" s="87"/>
      <c r="Y1594" s="87"/>
      <c r="Z1594" s="87"/>
      <c r="AA1594" s="87"/>
      <c r="AB1594" s="86"/>
      <c r="AC1594" s="87"/>
    </row>
    <row x14ac:dyDescent="0.25" r="1595" customHeight="1" ht="17.45">
      <c r="A1595" s="235">
        <f>A1594</f>
        <v>25569.375</v>
      </c>
      <c r="B1595" s="179"/>
      <c r="C1595" s="180"/>
      <c r="D1595" s="180"/>
      <c r="E1595" s="180"/>
      <c r="F1595" s="180"/>
      <c r="G1595" s="180">
        <f>SUM(C1595:F1595)</f>
      </c>
      <c r="H1595" s="125"/>
      <c r="I1595" s="125">
        <f>G1595*H1595</f>
      </c>
      <c r="J1595" s="185"/>
      <c r="K1595" s="125">
        <f>SUM(I1595:J1595)</f>
      </c>
      <c r="L1595" s="229"/>
      <c r="M1595" s="87"/>
      <c r="N1595" s="87"/>
      <c r="O1595" s="87"/>
      <c r="P1595" s="87"/>
      <c r="Q1595" s="87"/>
      <c r="R1595" s="87"/>
      <c r="S1595" s="87"/>
      <c r="T1595" s="87"/>
      <c r="U1595" s="175"/>
      <c r="V1595" s="87"/>
      <c r="W1595" s="87"/>
      <c r="X1595" s="87"/>
      <c r="Y1595" s="87"/>
      <c r="Z1595" s="87"/>
      <c r="AA1595" s="87"/>
      <c r="AB1595" s="86"/>
      <c r="AC1595" s="87"/>
    </row>
    <row x14ac:dyDescent="0.25" r="1596" customHeight="1" ht="17.45">
      <c r="A1596" s="235">
        <f>A1595</f>
        <v>25569.375</v>
      </c>
      <c r="B1596" s="179"/>
      <c r="C1596" s="180"/>
      <c r="D1596" s="180"/>
      <c r="E1596" s="180"/>
      <c r="F1596" s="180"/>
      <c r="G1596" s="180">
        <f>SUM(C1596:F1596)</f>
      </c>
      <c r="H1596" s="125"/>
      <c r="I1596" s="125">
        <f>G1596*H1596</f>
      </c>
      <c r="J1596" s="185"/>
      <c r="K1596" s="125">
        <f>SUM(I1596:J1596)</f>
      </c>
      <c r="L1596" s="229"/>
      <c r="M1596" s="87"/>
      <c r="N1596" s="87"/>
      <c r="O1596" s="87"/>
      <c r="P1596" s="87"/>
      <c r="Q1596" s="87"/>
      <c r="R1596" s="87"/>
      <c r="S1596" s="87"/>
      <c r="T1596" s="87"/>
      <c r="U1596" s="175"/>
      <c r="V1596" s="87"/>
      <c r="W1596" s="87"/>
      <c r="X1596" s="87"/>
      <c r="Y1596" s="87"/>
      <c r="Z1596" s="87"/>
      <c r="AA1596" s="87"/>
      <c r="AB1596" s="86"/>
      <c r="AC1596" s="87"/>
    </row>
    <row x14ac:dyDescent="0.25" r="1597" customHeight="1" ht="17.45">
      <c r="A1597" s="243">
        <f>A1596</f>
        <v>25569.375</v>
      </c>
      <c r="B1597" s="190" t="s">
        <v>157</v>
      </c>
      <c r="C1597" s="191">
        <f>SUM(C1589:C1596)</f>
      </c>
      <c r="D1597" s="191">
        <f>SUM(D1589:D1596)</f>
      </c>
      <c r="E1597" s="191">
        <f>SUM(E1589:E1596)</f>
      </c>
      <c r="F1597" s="191">
        <f>SUM(F1589:F1596)</f>
      </c>
      <c r="G1597" s="191">
        <f>SUM(G1589:G1596)</f>
      </c>
      <c r="H1597" s="201"/>
      <c r="I1597" s="201">
        <f>SUM(I1589:I1596)</f>
      </c>
      <c r="J1597" s="201"/>
      <c r="K1597" s="202">
        <f>SUM(K1589:K1596)</f>
      </c>
      <c r="L1597" s="229"/>
      <c r="M1597" s="87"/>
      <c r="N1597" s="87"/>
      <c r="O1597" s="87"/>
      <c r="P1597" s="87"/>
      <c r="Q1597" s="87"/>
      <c r="R1597" s="87"/>
      <c r="S1597" s="87"/>
      <c r="T1597" s="87"/>
      <c r="U1597" s="175"/>
      <c r="V1597" s="87"/>
      <c r="W1597" s="87"/>
      <c r="X1597" s="87"/>
      <c r="Y1597" s="87"/>
      <c r="Z1597" s="87"/>
      <c r="AA1597" s="87"/>
      <c r="AB1597" s="86"/>
      <c r="AC1597" s="87"/>
    </row>
    <row x14ac:dyDescent="0.25" r="1598" customHeight="1" ht="17.25" hidden="1">
      <c r="A1598" s="226" t="s">
        <v>128</v>
      </c>
      <c r="B1598" s="173" t="s">
        <v>2</v>
      </c>
      <c r="C1598" s="174" t="s">
        <v>129</v>
      </c>
      <c r="D1598" s="174" t="s">
        <v>130</v>
      </c>
      <c r="E1598" s="174" t="s">
        <v>131</v>
      </c>
      <c r="F1598" s="174" t="s">
        <v>132</v>
      </c>
      <c r="G1598" s="174" t="s">
        <v>133</v>
      </c>
      <c r="H1598" s="174" t="s">
        <v>7</v>
      </c>
      <c r="I1598" s="174" t="s">
        <v>134</v>
      </c>
      <c r="J1598" s="174" t="s">
        <v>90</v>
      </c>
      <c r="K1598" s="174" t="s">
        <v>135</v>
      </c>
      <c r="L1598" s="229"/>
      <c r="M1598" s="87"/>
      <c r="N1598" s="87"/>
      <c r="O1598" s="87"/>
      <c r="P1598" s="87"/>
      <c r="Q1598" s="87"/>
      <c r="R1598" s="87"/>
      <c r="S1598" s="87"/>
      <c r="T1598" s="87"/>
      <c r="U1598" s="175"/>
      <c r="V1598" s="87"/>
      <c r="W1598" s="87"/>
      <c r="X1598" s="87"/>
      <c r="Y1598" s="87"/>
      <c r="Z1598" s="87"/>
      <c r="AA1598" s="87"/>
      <c r="AB1598" s="86"/>
      <c r="AC1598" s="87"/>
    </row>
    <row x14ac:dyDescent="0.25" r="1599" customHeight="1" ht="17.45">
      <c r="A1599" s="235">
        <f>A1597+1</f>
        <v>25569.375</v>
      </c>
      <c r="B1599" s="179" t="s">
        <v>46</v>
      </c>
      <c r="C1599" s="183" t="s">
        <v>14</v>
      </c>
      <c r="D1599" s="180">
        <v>12</v>
      </c>
      <c r="E1599" s="180"/>
      <c r="F1599" s="180"/>
      <c r="G1599" s="180">
        <f>SUM(C1599:F1599)</f>
      </c>
      <c r="H1599" s="237">
        <v>5500</v>
      </c>
      <c r="I1599" s="125">
        <f>G1599*H1599</f>
      </c>
      <c r="J1599" s="125">
        <f>I1599*0.1</f>
      </c>
      <c r="K1599" s="125">
        <f>SUM(I1599:J1599)</f>
      </c>
      <c r="L1599" s="229"/>
      <c r="M1599" s="87"/>
      <c r="N1599" s="87"/>
      <c r="O1599" s="87"/>
      <c r="P1599" s="87"/>
      <c r="Q1599" s="87"/>
      <c r="R1599" s="87"/>
      <c r="S1599" s="87"/>
      <c r="T1599" s="87"/>
      <c r="U1599" s="175"/>
      <c r="V1599" s="87"/>
      <c r="W1599" s="87"/>
      <c r="X1599" s="87"/>
      <c r="Y1599" s="87"/>
      <c r="Z1599" s="87"/>
      <c r="AA1599" s="87"/>
      <c r="AB1599" s="86"/>
      <c r="AC1599" s="87"/>
    </row>
    <row x14ac:dyDescent="0.25" r="1600" customHeight="1" ht="17.45">
      <c r="A1600" s="235">
        <f>A1599</f>
        <v>25569.375</v>
      </c>
      <c r="B1600" s="179" t="s">
        <v>137</v>
      </c>
      <c r="C1600" s="180"/>
      <c r="D1600" s="181">
        <f>60-51</f>
      </c>
      <c r="E1600" s="180">
        <v>0</v>
      </c>
      <c r="F1600" s="180">
        <v>0</v>
      </c>
      <c r="G1600" s="180">
        <f>SUM(C1600:F1600)</f>
      </c>
      <c r="H1600" s="237">
        <v>4500</v>
      </c>
      <c r="I1600" s="125">
        <f>G1600*H1600</f>
      </c>
      <c r="J1600" s="125">
        <f>I1600*0.1</f>
      </c>
      <c r="K1600" s="125">
        <f>SUM(I1600:J1600)</f>
      </c>
      <c r="L1600" s="229"/>
      <c r="M1600" s="87"/>
      <c r="N1600" s="87"/>
      <c r="O1600" s="87"/>
      <c r="P1600" s="87"/>
      <c r="Q1600" s="87"/>
      <c r="R1600" s="87"/>
      <c r="S1600" s="87"/>
      <c r="T1600" s="87"/>
      <c r="U1600" s="175"/>
      <c r="V1600" s="87"/>
      <c r="W1600" s="87"/>
      <c r="X1600" s="87"/>
      <c r="Y1600" s="87"/>
      <c r="Z1600" s="87"/>
      <c r="AA1600" s="87"/>
      <c r="AB1600" s="86"/>
      <c r="AC1600" s="87"/>
    </row>
    <row x14ac:dyDescent="0.25" r="1601" customHeight="1" ht="17.45">
      <c r="A1601" s="235">
        <f>A1600</f>
        <v>25569.375</v>
      </c>
      <c r="B1601" s="179" t="s">
        <v>178</v>
      </c>
      <c r="C1601" s="180"/>
      <c r="D1601" s="181">
        <v>51</v>
      </c>
      <c r="E1601" s="180"/>
      <c r="F1601" s="180"/>
      <c r="G1601" s="180">
        <f>SUBTOTAL(9,C1601:F1601)</f>
      </c>
      <c r="H1601" s="182">
        <v>5000</v>
      </c>
      <c r="I1601" s="125">
        <f>G1601*H1601</f>
      </c>
      <c r="J1601" s="125">
        <f>I1601*0.1</f>
      </c>
      <c r="K1601" s="125">
        <f>SUM(I1601:J1601)</f>
      </c>
      <c r="L1601" s="229"/>
      <c r="M1601" s="87"/>
      <c r="N1601" s="87"/>
      <c r="O1601" s="87"/>
      <c r="P1601" s="87"/>
      <c r="Q1601" s="87"/>
      <c r="R1601" s="87"/>
      <c r="S1601" s="87"/>
      <c r="T1601" s="87"/>
      <c r="U1601" s="175"/>
      <c r="V1601" s="87"/>
      <c r="W1601" s="87"/>
      <c r="X1601" s="87"/>
      <c r="Y1601" s="87"/>
      <c r="Z1601" s="87"/>
      <c r="AA1601" s="87"/>
      <c r="AB1601" s="86"/>
      <c r="AC1601" s="87"/>
    </row>
    <row x14ac:dyDescent="0.25" r="1602" customHeight="1" ht="17.45">
      <c r="A1602" s="235">
        <f>A1601</f>
        <v>25569.375</v>
      </c>
      <c r="B1602" s="179" t="s">
        <v>13</v>
      </c>
      <c r="C1602" s="180"/>
      <c r="D1602" s="180">
        <v>12</v>
      </c>
      <c r="E1602" s="180">
        <v>0</v>
      </c>
      <c r="F1602" s="180"/>
      <c r="G1602" s="180">
        <f>SUM(C1602:F1602)</f>
      </c>
      <c r="H1602" s="125">
        <v>6000</v>
      </c>
      <c r="I1602" s="125">
        <f>G1602*H1602</f>
      </c>
      <c r="J1602" s="125">
        <f>I1602*0.1</f>
      </c>
      <c r="K1602" s="125">
        <f>SUM(I1602:J1602)</f>
      </c>
      <c r="L1602" s="229"/>
      <c r="M1602" s="87"/>
      <c r="N1602" s="87"/>
      <c r="O1602" s="87"/>
      <c r="P1602" s="87"/>
      <c r="Q1602" s="87"/>
      <c r="R1602" s="87"/>
      <c r="S1602" s="87"/>
      <c r="T1602" s="87"/>
      <c r="U1602" s="175"/>
      <c r="V1602" s="87"/>
      <c r="W1602" s="87"/>
      <c r="X1602" s="87"/>
      <c r="Y1602" s="87"/>
      <c r="Z1602" s="87"/>
      <c r="AA1602" s="87"/>
      <c r="AB1602" s="86"/>
      <c r="AC1602" s="87"/>
    </row>
    <row x14ac:dyDescent="0.25" r="1603" customHeight="1" ht="17.45">
      <c r="A1603" s="235">
        <f>A1602</f>
        <v>25569.375</v>
      </c>
      <c r="B1603" s="179" t="s">
        <v>58</v>
      </c>
      <c r="C1603" s="183" t="s">
        <v>14</v>
      </c>
      <c r="D1603" s="180">
        <v>10</v>
      </c>
      <c r="E1603" s="180">
        <v>8</v>
      </c>
      <c r="F1603" s="180"/>
      <c r="G1603" s="180">
        <f>SUM(C1603:F1603)</f>
      </c>
      <c r="H1603" s="182">
        <v>5500</v>
      </c>
      <c r="I1603" s="125">
        <f>G1603*H1603</f>
      </c>
      <c r="J1603" s="125">
        <f>I1603*0.1</f>
      </c>
      <c r="K1603" s="125">
        <f>SUM(I1603:J1603)</f>
      </c>
      <c r="L1603" s="229"/>
      <c r="M1603" s="87"/>
      <c r="N1603" s="87"/>
      <c r="O1603" s="87"/>
      <c r="P1603" s="87"/>
      <c r="Q1603" s="87"/>
      <c r="R1603" s="87"/>
      <c r="S1603" s="87"/>
      <c r="T1603" s="87"/>
      <c r="U1603" s="175"/>
      <c r="V1603" s="87"/>
      <c r="W1603" s="87"/>
      <c r="X1603" s="87"/>
      <c r="Y1603" s="87"/>
      <c r="Z1603" s="87"/>
      <c r="AA1603" s="87"/>
      <c r="AB1603" s="86"/>
      <c r="AC1603" s="87"/>
    </row>
    <row x14ac:dyDescent="0.25" r="1604" customHeight="1" ht="17.45">
      <c r="A1604" s="235">
        <f>A1603</f>
        <v>25569.375</v>
      </c>
      <c r="B1604" s="179" t="s">
        <v>147</v>
      </c>
      <c r="C1604" s="183">
        <v>10</v>
      </c>
      <c r="D1604" s="180">
        <v>40</v>
      </c>
      <c r="E1604" s="180">
        <v>25</v>
      </c>
      <c r="F1604" s="180">
        <v>16</v>
      </c>
      <c r="G1604" s="180">
        <f>SUM(C1604:F1604)</f>
      </c>
      <c r="H1604" s="125">
        <v>5000</v>
      </c>
      <c r="I1604" s="125">
        <f>G1604*H1604</f>
      </c>
      <c r="J1604" s="125">
        <f>I1604*0.1</f>
      </c>
      <c r="K1604" s="125">
        <f>SUM(I1604:J1604)</f>
      </c>
      <c r="L1604" s="229"/>
      <c r="M1604" s="87"/>
      <c r="N1604" s="87"/>
      <c r="O1604" s="87"/>
      <c r="P1604" s="87"/>
      <c r="Q1604" s="87"/>
      <c r="R1604" s="87"/>
      <c r="S1604" s="87"/>
      <c r="T1604" s="87"/>
      <c r="U1604" s="175"/>
      <c r="V1604" s="87"/>
      <c r="W1604" s="87"/>
      <c r="X1604" s="87"/>
      <c r="Y1604" s="87"/>
      <c r="Z1604" s="87"/>
      <c r="AA1604" s="87"/>
      <c r="AB1604" s="86"/>
      <c r="AC1604" s="87"/>
    </row>
    <row x14ac:dyDescent="0.25" r="1605" customHeight="1" ht="17.45">
      <c r="A1605" s="235">
        <f>A1604</f>
        <v>25569.375</v>
      </c>
      <c r="B1605" s="179" t="s">
        <v>27</v>
      </c>
      <c r="C1605" s="180"/>
      <c r="D1605" s="180">
        <v>10</v>
      </c>
      <c r="E1605" s="180">
        <v>10</v>
      </c>
      <c r="F1605" s="180"/>
      <c r="G1605" s="180">
        <f>SUM(C1605:F1605)</f>
      </c>
      <c r="H1605" s="125">
        <v>5500</v>
      </c>
      <c r="I1605" s="125">
        <f>G1605*H1605</f>
      </c>
      <c r="J1605" s="125">
        <f>I1605*0.1</f>
      </c>
      <c r="K1605" s="125">
        <f>SUM(I1605:J1605)</f>
      </c>
      <c r="L1605" s="229"/>
      <c r="M1605" s="87"/>
      <c r="N1605" s="87"/>
      <c r="O1605" s="87"/>
      <c r="P1605" s="87"/>
      <c r="Q1605" s="87"/>
      <c r="R1605" s="87"/>
      <c r="S1605" s="87"/>
      <c r="T1605" s="87"/>
      <c r="U1605" s="175"/>
      <c r="V1605" s="87"/>
      <c r="W1605" s="87"/>
      <c r="X1605" s="87"/>
      <c r="Y1605" s="87"/>
      <c r="Z1605" s="87"/>
      <c r="AA1605" s="87"/>
      <c r="AB1605" s="86"/>
      <c r="AC1605" s="87"/>
    </row>
    <row x14ac:dyDescent="0.25" r="1606" customHeight="1" ht="17.45">
      <c r="A1606" s="235">
        <f>A1605</f>
        <v>25569.375</v>
      </c>
      <c r="B1606" s="179" t="s">
        <v>20</v>
      </c>
      <c r="C1606" s="180"/>
      <c r="D1606" s="180">
        <v>61</v>
      </c>
      <c r="E1606" s="181">
        <v>0</v>
      </c>
      <c r="F1606" s="180"/>
      <c r="G1606" s="180">
        <f>SUM(C1606:F1606)</f>
      </c>
      <c r="H1606" s="237">
        <v>5500</v>
      </c>
      <c r="I1606" s="125">
        <f>G1606*H1606</f>
      </c>
      <c r="J1606" s="125">
        <f>I1606*0.1</f>
      </c>
      <c r="K1606" s="125">
        <f>SUM(I1606:J1606)</f>
      </c>
      <c r="L1606" s="229"/>
      <c r="M1606" s="87"/>
      <c r="N1606" s="87"/>
      <c r="O1606" s="87"/>
      <c r="P1606" s="87"/>
      <c r="Q1606" s="87"/>
      <c r="R1606" s="87"/>
      <c r="S1606" s="87"/>
      <c r="T1606" s="87"/>
      <c r="U1606" s="175"/>
      <c r="V1606" s="87"/>
      <c r="W1606" s="87"/>
      <c r="X1606" s="87"/>
      <c r="Y1606" s="87"/>
      <c r="Z1606" s="87"/>
      <c r="AA1606" s="87"/>
      <c r="AB1606" s="86"/>
      <c r="AC1606" s="87"/>
    </row>
    <row x14ac:dyDescent="0.25" r="1607" customHeight="1" ht="17.45">
      <c r="A1607" s="235">
        <f>A1606</f>
        <v>25569.375</v>
      </c>
      <c r="B1607" s="179" t="s">
        <v>31</v>
      </c>
      <c r="C1607" s="180"/>
      <c r="D1607" s="180">
        <v>25</v>
      </c>
      <c r="E1607" s="180"/>
      <c r="F1607" s="180"/>
      <c r="G1607" s="180">
        <f>SUM(C1607:F1607)</f>
      </c>
      <c r="H1607" s="125">
        <v>6000</v>
      </c>
      <c r="I1607" s="125">
        <f>G1607*H1607</f>
      </c>
      <c r="J1607" s="125">
        <f>I1607*0.1</f>
      </c>
      <c r="K1607" s="125">
        <f>SUM(I1607:J1607)</f>
      </c>
      <c r="L1607" s="229"/>
      <c r="M1607" s="87"/>
      <c r="N1607" s="87"/>
      <c r="O1607" s="87"/>
      <c r="P1607" s="87"/>
      <c r="Q1607" s="87"/>
      <c r="R1607" s="87"/>
      <c r="S1607" s="87"/>
      <c r="T1607" s="87"/>
      <c r="U1607" s="175"/>
      <c r="V1607" s="87"/>
      <c r="W1607" s="87"/>
      <c r="X1607" s="87"/>
      <c r="Y1607" s="87"/>
      <c r="Z1607" s="87"/>
      <c r="AA1607" s="87"/>
      <c r="AB1607" s="86"/>
      <c r="AC1607" s="87"/>
    </row>
    <row x14ac:dyDescent="0.25" r="1608" customHeight="1" ht="17.45">
      <c r="A1608" s="235">
        <f>A1607</f>
        <v>25569.375</v>
      </c>
      <c r="B1608" s="179" t="s">
        <v>71</v>
      </c>
      <c r="C1608" s="180"/>
      <c r="D1608" s="180">
        <v>25</v>
      </c>
      <c r="E1608" s="180"/>
      <c r="F1608" s="180"/>
      <c r="G1608" s="180">
        <f>SUM(C1608:F1608)</f>
      </c>
      <c r="H1608" s="125">
        <v>6000</v>
      </c>
      <c r="I1608" s="125">
        <f>G1608*H1608</f>
      </c>
      <c r="J1608" s="125">
        <f>I1608*0.1</f>
      </c>
      <c r="K1608" s="125">
        <f>SUM(I1608:J1608)</f>
      </c>
      <c r="L1608" s="229"/>
      <c r="M1608" s="87"/>
      <c r="N1608" s="87"/>
      <c r="O1608" s="87"/>
      <c r="P1608" s="87"/>
      <c r="Q1608" s="87"/>
      <c r="R1608" s="87"/>
      <c r="S1608" s="87"/>
      <c r="T1608" s="87"/>
      <c r="U1608" s="175"/>
      <c r="V1608" s="87"/>
      <c r="W1608" s="87"/>
      <c r="X1608" s="87"/>
      <c r="Y1608" s="87"/>
      <c r="Z1608" s="87"/>
      <c r="AA1608" s="87"/>
      <c r="AB1608" s="86"/>
      <c r="AC1608" s="87"/>
    </row>
    <row x14ac:dyDescent="0.25" r="1609" customHeight="1" ht="17.45">
      <c r="A1609" s="235">
        <f>A1608</f>
        <v>25569.375</v>
      </c>
      <c r="B1609" s="184" t="s">
        <v>49</v>
      </c>
      <c r="C1609" s="180"/>
      <c r="D1609" s="180">
        <v>17</v>
      </c>
      <c r="E1609" s="180">
        <v>10</v>
      </c>
      <c r="F1609" s="180">
        <v>6</v>
      </c>
      <c r="G1609" s="180">
        <f>SUM(C1609:F1609)</f>
      </c>
      <c r="H1609" s="182">
        <v>6000</v>
      </c>
      <c r="I1609" s="125">
        <f>G1609*H1609</f>
      </c>
      <c r="J1609" s="125">
        <f>I1609*0.1</f>
      </c>
      <c r="K1609" s="125">
        <f>SUM(I1609:J1609)</f>
      </c>
      <c r="L1609" s="229"/>
      <c r="M1609" s="87"/>
      <c r="N1609" s="87"/>
      <c r="O1609" s="87"/>
      <c r="P1609" s="87"/>
      <c r="Q1609" s="87"/>
      <c r="R1609" s="87"/>
      <c r="S1609" s="87"/>
      <c r="T1609" s="87"/>
      <c r="U1609" s="175"/>
      <c r="V1609" s="87"/>
      <c r="W1609" s="87"/>
      <c r="X1609" s="87"/>
      <c r="Y1609" s="87"/>
      <c r="Z1609" s="87"/>
      <c r="AA1609" s="87"/>
      <c r="AB1609" s="86"/>
      <c r="AC1609" s="87"/>
    </row>
    <row x14ac:dyDescent="0.25" r="1610" customHeight="1" ht="17.45">
      <c r="A1610" s="235">
        <f>A1609</f>
        <v>25569.375</v>
      </c>
      <c r="B1610" s="179" t="s">
        <v>9</v>
      </c>
      <c r="C1610" s="180"/>
      <c r="D1610" s="180">
        <v>39</v>
      </c>
      <c r="E1610" s="180"/>
      <c r="F1610" s="180"/>
      <c r="G1610" s="180">
        <f>SUM(C1610:F1610)</f>
      </c>
      <c r="H1610" s="125">
        <v>6000</v>
      </c>
      <c r="I1610" s="125">
        <f>G1610*H1610</f>
      </c>
      <c r="J1610" s="125">
        <f>I1610*0.1</f>
      </c>
      <c r="K1610" s="125">
        <f>SUM(I1610:J1610)</f>
      </c>
      <c r="L1610" s="229"/>
      <c r="M1610" s="87"/>
      <c r="N1610" s="87"/>
      <c r="O1610" s="87"/>
      <c r="P1610" s="87"/>
      <c r="Q1610" s="87"/>
      <c r="R1610" s="87"/>
      <c r="S1610" s="87"/>
      <c r="T1610" s="87"/>
      <c r="U1610" s="175"/>
      <c r="V1610" s="87"/>
      <c r="W1610" s="87"/>
      <c r="X1610" s="87"/>
      <c r="Y1610" s="87"/>
      <c r="Z1610" s="87"/>
      <c r="AA1610" s="87"/>
      <c r="AB1610" s="86"/>
      <c r="AC1610" s="87"/>
    </row>
    <row x14ac:dyDescent="0.25" r="1611" customHeight="1" ht="17.45">
      <c r="A1611" s="235">
        <f>A1610</f>
        <v>25569.375</v>
      </c>
      <c r="B1611" s="179" t="s">
        <v>78</v>
      </c>
      <c r="C1611" s="180"/>
      <c r="D1611" s="180">
        <v>20</v>
      </c>
      <c r="E1611" s="180"/>
      <c r="F1611" s="180"/>
      <c r="G1611" s="180">
        <f>SUM(C1611:F1611)</f>
      </c>
      <c r="H1611" s="125">
        <v>6500</v>
      </c>
      <c r="I1611" s="125">
        <f>G1611*H1611</f>
      </c>
      <c r="J1611" s="125">
        <f>I1611*0.1</f>
      </c>
      <c r="K1611" s="125">
        <f>SUM(I1611:J1611)</f>
      </c>
      <c r="L1611" s="229"/>
      <c r="M1611" s="87"/>
      <c r="N1611" s="87"/>
      <c r="O1611" s="87"/>
      <c r="P1611" s="87"/>
      <c r="Q1611" s="87"/>
      <c r="R1611" s="87"/>
      <c r="S1611" s="87"/>
      <c r="T1611" s="87"/>
      <c r="U1611" s="175"/>
      <c r="V1611" s="87"/>
      <c r="W1611" s="87"/>
      <c r="X1611" s="87"/>
      <c r="Y1611" s="87"/>
      <c r="Z1611" s="87"/>
      <c r="AA1611" s="87"/>
      <c r="AB1611" s="86"/>
      <c r="AC1611" s="87"/>
    </row>
    <row x14ac:dyDescent="0.25" r="1612" customHeight="1" ht="17.45">
      <c r="A1612" s="235">
        <f>A1611</f>
        <v>25569.375</v>
      </c>
      <c r="B1612" s="179" t="s">
        <v>55</v>
      </c>
      <c r="C1612" s="180"/>
      <c r="D1612" s="180">
        <v>10</v>
      </c>
      <c r="E1612" s="180"/>
      <c r="F1612" s="180"/>
      <c r="G1612" s="180">
        <f>SUM(C1612:F1612)</f>
      </c>
      <c r="H1612" s="125">
        <v>6500</v>
      </c>
      <c r="I1612" s="125">
        <f>G1612*H1612</f>
      </c>
      <c r="J1612" s="125">
        <f>I1612*0.1</f>
      </c>
      <c r="K1612" s="125">
        <f>SUM(I1612:J1612)</f>
      </c>
      <c r="L1612" s="229"/>
      <c r="M1612" s="87"/>
      <c r="N1612" s="87"/>
      <c r="O1612" s="87"/>
      <c r="P1612" s="87"/>
      <c r="Q1612" s="87"/>
      <c r="R1612" s="87"/>
      <c r="S1612" s="87"/>
      <c r="T1612" s="87"/>
      <c r="U1612" s="175"/>
      <c r="V1612" s="87"/>
      <c r="W1612" s="87"/>
      <c r="X1612" s="87"/>
      <c r="Y1612" s="87"/>
      <c r="Z1612" s="87"/>
      <c r="AA1612" s="87"/>
      <c r="AB1612" s="86"/>
      <c r="AC1612" s="87"/>
    </row>
    <row x14ac:dyDescent="0.25" r="1613" customHeight="1" ht="17.45">
      <c r="A1613" s="235">
        <f>A1612</f>
        <v>25569.375</v>
      </c>
      <c r="B1613" s="179" t="s">
        <v>80</v>
      </c>
      <c r="C1613" s="180"/>
      <c r="D1613" s="180">
        <v>23</v>
      </c>
      <c r="E1613" s="180"/>
      <c r="F1613" s="180"/>
      <c r="G1613" s="180">
        <f>SUM(C1613:F1613)</f>
      </c>
      <c r="H1613" s="125">
        <v>6000</v>
      </c>
      <c r="I1613" s="125">
        <f>G1613*H1613</f>
      </c>
      <c r="J1613" s="185"/>
      <c r="K1613" s="125">
        <f>SUM(I1613:J1613)</f>
      </c>
      <c r="L1613" s="229"/>
      <c r="M1613" s="87"/>
      <c r="N1613" s="87"/>
      <c r="O1613" s="87"/>
      <c r="P1613" s="87"/>
      <c r="Q1613" s="87"/>
      <c r="R1613" s="87"/>
      <c r="S1613" s="87"/>
      <c r="T1613" s="87"/>
      <c r="U1613" s="175"/>
      <c r="V1613" s="87"/>
      <c r="W1613" s="87"/>
      <c r="X1613" s="87"/>
      <c r="Y1613" s="87"/>
      <c r="Z1613" s="87"/>
      <c r="AA1613" s="87"/>
      <c r="AB1613" s="86"/>
      <c r="AC1613" s="87"/>
    </row>
    <row x14ac:dyDescent="0.25" r="1614" customHeight="1" ht="17.45">
      <c r="A1614" s="235">
        <f>A1613</f>
        <v>25569.375</v>
      </c>
      <c r="B1614" s="179" t="s">
        <v>67</v>
      </c>
      <c r="C1614" s="180"/>
      <c r="D1614" s="180">
        <v>7</v>
      </c>
      <c r="E1614" s="180"/>
      <c r="F1614" s="180"/>
      <c r="G1614" s="180">
        <f>SUM(C1614:F1614)</f>
      </c>
      <c r="H1614" s="182">
        <v>5500</v>
      </c>
      <c r="I1614" s="125">
        <f>G1614*H1614</f>
      </c>
      <c r="J1614" s="125">
        <f>I1614*0.1</f>
      </c>
      <c r="K1614" s="125">
        <f>SUM(I1614:J1614)</f>
      </c>
      <c r="L1614" s="229"/>
      <c r="M1614" s="87"/>
      <c r="N1614" s="87"/>
      <c r="O1614" s="87"/>
      <c r="P1614" s="87"/>
      <c r="Q1614" s="87"/>
      <c r="R1614" s="87"/>
      <c r="S1614" s="87"/>
      <c r="T1614" s="87"/>
      <c r="U1614" s="175"/>
      <c r="V1614" s="87"/>
      <c r="W1614" s="87"/>
      <c r="X1614" s="87"/>
      <c r="Y1614" s="87"/>
      <c r="Z1614" s="87"/>
      <c r="AA1614" s="87"/>
      <c r="AB1614" s="86"/>
      <c r="AC1614" s="87"/>
    </row>
    <row x14ac:dyDescent="0.25" r="1615" customHeight="1" ht="17.45">
      <c r="A1615" s="235">
        <f>A1614</f>
        <v>25569.375</v>
      </c>
      <c r="B1615" s="186" t="s">
        <v>74</v>
      </c>
      <c r="C1615" s="180"/>
      <c r="D1615" s="180">
        <v>33</v>
      </c>
      <c r="E1615" s="180">
        <v>28</v>
      </c>
      <c r="F1615" s="180">
        <v>0</v>
      </c>
      <c r="G1615" s="180">
        <f>SUM(C1615:F1615)</f>
      </c>
      <c r="H1615" s="187">
        <v>5000</v>
      </c>
      <c r="I1615" s="125">
        <f>G1615*H1615</f>
      </c>
      <c r="J1615" s="125">
        <f>I1615*0.1</f>
      </c>
      <c r="K1615" s="125">
        <f>SUM(I1615:J1615)</f>
      </c>
      <c r="L1615" s="229"/>
      <c r="M1615" s="87"/>
      <c r="N1615" s="87"/>
      <c r="O1615" s="87"/>
      <c r="P1615" s="87"/>
      <c r="Q1615" s="87"/>
      <c r="R1615" s="87"/>
      <c r="S1615" s="87"/>
      <c r="T1615" s="87"/>
      <c r="U1615" s="175"/>
      <c r="V1615" s="87"/>
      <c r="W1615" s="87"/>
      <c r="X1615" s="87"/>
      <c r="Y1615" s="87"/>
      <c r="Z1615" s="87"/>
      <c r="AA1615" s="87"/>
      <c r="AB1615" s="86"/>
      <c r="AC1615" s="87"/>
    </row>
    <row x14ac:dyDescent="0.25" r="1616" customHeight="1" ht="17.45">
      <c r="A1616" s="235">
        <f>A1615</f>
        <v>25569.375</v>
      </c>
      <c r="B1616" s="179" t="s">
        <v>11</v>
      </c>
      <c r="C1616" s="180"/>
      <c r="D1616" s="180">
        <v>13</v>
      </c>
      <c r="E1616" s="180">
        <v>7</v>
      </c>
      <c r="F1616" s="180"/>
      <c r="G1616" s="180">
        <f>SUM(C1616:F1616)</f>
      </c>
      <c r="H1616" s="125">
        <v>6000</v>
      </c>
      <c r="I1616" s="125">
        <f>G1616*H1616</f>
      </c>
      <c r="J1616" s="125">
        <f>I1616*0.1</f>
      </c>
      <c r="K1616" s="125">
        <f>SUM(I1616:J1616)</f>
      </c>
      <c r="L1616" s="229"/>
      <c r="M1616" s="87"/>
      <c r="N1616" s="87"/>
      <c r="O1616" s="87"/>
      <c r="P1616" s="87"/>
      <c r="Q1616" s="87"/>
      <c r="R1616" s="87"/>
      <c r="S1616" s="87"/>
      <c r="T1616" s="87"/>
      <c r="U1616" s="175"/>
      <c r="V1616" s="87"/>
      <c r="W1616" s="87"/>
      <c r="X1616" s="87"/>
      <c r="Y1616" s="87"/>
      <c r="Z1616" s="87"/>
      <c r="AA1616" s="87"/>
      <c r="AB1616" s="86"/>
      <c r="AC1616" s="87"/>
    </row>
    <row x14ac:dyDescent="0.25" r="1617" customHeight="1" ht="17.45">
      <c r="A1617" s="235">
        <f>A1616</f>
        <v>25569.375</v>
      </c>
      <c r="B1617" s="179" t="s">
        <v>22</v>
      </c>
      <c r="C1617" s="180"/>
      <c r="D1617" s="180">
        <v>30</v>
      </c>
      <c r="E1617" s="180"/>
      <c r="F1617" s="180"/>
      <c r="G1617" s="180">
        <f>SUM(C1617:F1617)</f>
      </c>
      <c r="H1617" s="182">
        <v>4800</v>
      </c>
      <c r="I1617" s="125">
        <f>G1617*H1617</f>
      </c>
      <c r="J1617" s="125">
        <f>I1617*0.1</f>
      </c>
      <c r="K1617" s="125">
        <f>SUM(I1617:J1617)</f>
      </c>
      <c r="L1617" s="229"/>
      <c r="M1617" s="87"/>
      <c r="N1617" s="87"/>
      <c r="O1617" s="87"/>
      <c r="P1617" s="87"/>
      <c r="Q1617" s="87"/>
      <c r="R1617" s="87"/>
      <c r="S1617" s="87"/>
      <c r="T1617" s="87"/>
      <c r="U1617" s="175"/>
      <c r="V1617" s="87"/>
      <c r="W1617" s="87"/>
      <c r="X1617" s="87"/>
      <c r="Y1617" s="87"/>
      <c r="Z1617" s="87"/>
      <c r="AA1617" s="87"/>
      <c r="AB1617" s="86"/>
      <c r="AC1617" s="87"/>
    </row>
    <row x14ac:dyDescent="0.25" r="1618" customHeight="1" ht="17.45">
      <c r="A1618" s="235">
        <f>A1617</f>
        <v>25569.375</v>
      </c>
      <c r="B1618" s="186" t="s">
        <v>84</v>
      </c>
      <c r="C1618" s="180"/>
      <c r="D1618" s="180">
        <v>16</v>
      </c>
      <c r="E1618" s="180">
        <v>9</v>
      </c>
      <c r="F1618" s="180"/>
      <c r="G1618" s="180">
        <f>SUM(C1618:F1618)</f>
      </c>
      <c r="H1618" s="182">
        <v>4800</v>
      </c>
      <c r="I1618" s="125">
        <f>G1618*H1618</f>
      </c>
      <c r="J1618" s="125">
        <f>I1618*0.1</f>
      </c>
      <c r="K1618" s="125">
        <f>SUM(I1618:J1618)</f>
      </c>
      <c r="L1618" s="229"/>
      <c r="M1618" s="87"/>
      <c r="N1618" s="87"/>
      <c r="O1618" s="87"/>
      <c r="P1618" s="87"/>
      <c r="Q1618" s="87"/>
      <c r="R1618" s="87"/>
      <c r="S1618" s="87"/>
      <c r="T1618" s="87"/>
      <c r="U1618" s="175"/>
      <c r="V1618" s="87"/>
      <c r="W1618" s="87"/>
      <c r="X1618" s="87"/>
      <c r="Y1618" s="87"/>
      <c r="Z1618" s="87"/>
      <c r="AA1618" s="87"/>
      <c r="AB1618" s="86"/>
      <c r="AC1618" s="87"/>
    </row>
    <row x14ac:dyDescent="0.25" r="1619" customHeight="1" ht="17.45">
      <c r="A1619" s="235">
        <f>A1618</f>
        <v>25569.375</v>
      </c>
      <c r="B1619" s="179" t="s">
        <v>17</v>
      </c>
      <c r="C1619" s="180"/>
      <c r="D1619" s="180">
        <v>0</v>
      </c>
      <c r="E1619" s="180">
        <v>12</v>
      </c>
      <c r="F1619" s="180"/>
      <c r="G1619" s="180">
        <f>SUM(C1619:F1619)</f>
      </c>
      <c r="H1619" s="237">
        <v>6500</v>
      </c>
      <c r="I1619" s="125">
        <f>G1619*H1619</f>
      </c>
      <c r="J1619" s="125">
        <f>I1619*0.1</f>
      </c>
      <c r="K1619" s="125">
        <f>SUM(I1619:J1619)</f>
      </c>
      <c r="L1619" s="229"/>
      <c r="M1619" s="87"/>
      <c r="N1619" s="87"/>
      <c r="O1619" s="87"/>
      <c r="P1619" s="87"/>
      <c r="Q1619" s="87"/>
      <c r="R1619" s="87"/>
      <c r="S1619" s="87"/>
      <c r="T1619" s="87"/>
      <c r="U1619" s="175"/>
      <c r="V1619" s="87"/>
      <c r="W1619" s="87"/>
      <c r="X1619" s="87"/>
      <c r="Y1619" s="87"/>
      <c r="Z1619" s="87"/>
      <c r="AA1619" s="87"/>
      <c r="AB1619" s="86"/>
      <c r="AC1619" s="87"/>
    </row>
    <row x14ac:dyDescent="0.25" r="1620" customHeight="1" ht="17.45">
      <c r="A1620" s="235">
        <f>A1619</f>
        <v>25569.375</v>
      </c>
      <c r="B1620" s="179" t="s">
        <v>29</v>
      </c>
      <c r="C1620" s="188" t="s">
        <v>14</v>
      </c>
      <c r="D1620" s="180">
        <v>14</v>
      </c>
      <c r="E1620" s="180">
        <v>13</v>
      </c>
      <c r="F1620" s="180"/>
      <c r="G1620" s="180">
        <f>SUM(C1620:F1620)</f>
      </c>
      <c r="H1620" s="125">
        <v>5500</v>
      </c>
      <c r="I1620" s="125">
        <f>G1620*H1620</f>
      </c>
      <c r="J1620" s="125">
        <f>I1620*0.1</f>
      </c>
      <c r="K1620" s="125">
        <f>SUM(I1620:J1620)</f>
      </c>
      <c r="L1620" s="229"/>
      <c r="M1620" s="87"/>
      <c r="N1620" s="87"/>
      <c r="O1620" s="87"/>
      <c r="P1620" s="87"/>
      <c r="Q1620" s="87"/>
      <c r="R1620" s="87"/>
      <c r="S1620" s="87"/>
      <c r="T1620" s="87"/>
      <c r="U1620" s="175"/>
      <c r="V1620" s="87"/>
      <c r="W1620" s="87"/>
      <c r="X1620" s="87"/>
      <c r="Y1620" s="87"/>
      <c r="Z1620" s="87"/>
      <c r="AA1620" s="87"/>
      <c r="AB1620" s="86"/>
      <c r="AC1620" s="87"/>
    </row>
    <row x14ac:dyDescent="0.25" r="1621" customHeight="1" ht="17.45">
      <c r="A1621" s="235">
        <f>A1620</f>
        <v>25569.375</v>
      </c>
      <c r="B1621" s="179" t="s">
        <v>15</v>
      </c>
      <c r="C1621" s="180"/>
      <c r="D1621" s="180">
        <v>20</v>
      </c>
      <c r="E1621" s="180">
        <v>5</v>
      </c>
      <c r="F1621" s="180"/>
      <c r="G1621" s="180">
        <f>SUM(C1621:F1621)</f>
      </c>
      <c r="H1621" s="182">
        <v>4800</v>
      </c>
      <c r="I1621" s="125">
        <f>G1621*H1621</f>
      </c>
      <c r="J1621" s="125">
        <f>I1621*0.1</f>
      </c>
      <c r="K1621" s="125">
        <f>SUM(I1621:J1621)</f>
      </c>
      <c r="L1621" s="229"/>
      <c r="M1621" s="87"/>
      <c r="N1621" s="87"/>
      <c r="O1621" s="87"/>
      <c r="P1621" s="87"/>
      <c r="Q1621" s="87"/>
      <c r="R1621" s="87"/>
      <c r="S1621" s="87"/>
      <c r="T1621" s="87"/>
      <c r="U1621" s="175"/>
      <c r="V1621" s="87"/>
      <c r="W1621" s="87"/>
      <c r="X1621" s="87"/>
      <c r="Y1621" s="87"/>
      <c r="Z1621" s="87"/>
      <c r="AA1621" s="87"/>
      <c r="AB1621" s="86"/>
      <c r="AC1621" s="87"/>
    </row>
    <row x14ac:dyDescent="0.25" r="1622" customHeight="1" ht="17.45">
      <c r="A1622" s="235">
        <f>A1621</f>
        <v>25569.375</v>
      </c>
      <c r="B1622" s="179" t="s">
        <v>21</v>
      </c>
      <c r="C1622" s="188" t="s">
        <v>14</v>
      </c>
      <c r="D1622" s="180">
        <v>13</v>
      </c>
      <c r="E1622" s="180"/>
      <c r="F1622" s="180"/>
      <c r="G1622" s="180">
        <f>SUM(C1622:F1622)</f>
      </c>
      <c r="H1622" s="237">
        <v>5500</v>
      </c>
      <c r="I1622" s="125">
        <f>G1622*H1622</f>
      </c>
      <c r="J1622" s="125">
        <f>I1622*0.1</f>
      </c>
      <c r="K1622" s="125">
        <f>SUM(I1622:J1622)</f>
      </c>
      <c r="L1622" s="229"/>
      <c r="M1622" s="87"/>
      <c r="N1622" s="87"/>
      <c r="O1622" s="87"/>
      <c r="P1622" s="87"/>
      <c r="Q1622" s="87"/>
      <c r="R1622" s="87"/>
      <c r="S1622" s="87"/>
      <c r="T1622" s="87"/>
      <c r="U1622" s="175"/>
      <c r="V1622" s="87"/>
      <c r="W1622" s="87"/>
      <c r="X1622" s="87"/>
      <c r="Y1622" s="87"/>
      <c r="Z1622" s="87"/>
      <c r="AA1622" s="87"/>
      <c r="AB1622" s="86"/>
      <c r="AC1622" s="87"/>
    </row>
    <row x14ac:dyDescent="0.25" r="1623" customHeight="1" ht="17.45">
      <c r="A1623" s="235">
        <f>A1622</f>
        <v>25569.375</v>
      </c>
      <c r="B1623" s="179" t="s">
        <v>52</v>
      </c>
      <c r="C1623" s="180"/>
      <c r="D1623" s="180">
        <v>17</v>
      </c>
      <c r="E1623" s="180">
        <v>9</v>
      </c>
      <c r="F1623" s="180"/>
      <c r="G1623" s="180">
        <f>SUM(C1623:F1623)</f>
      </c>
      <c r="H1623" s="237">
        <v>5500</v>
      </c>
      <c r="I1623" s="125">
        <f>G1623*H1623</f>
      </c>
      <c r="J1623" s="125">
        <f>I1623*0.1</f>
      </c>
      <c r="K1623" s="125">
        <f>SUM(I1623:J1623)</f>
      </c>
      <c r="L1623" s="229"/>
      <c r="M1623" s="87"/>
      <c r="N1623" s="87"/>
      <c r="O1623" s="87"/>
      <c r="P1623" s="87"/>
      <c r="Q1623" s="87"/>
      <c r="R1623" s="87"/>
      <c r="S1623" s="87"/>
      <c r="T1623" s="87"/>
      <c r="U1623" s="175"/>
      <c r="V1623" s="87"/>
      <c r="W1623" s="87"/>
      <c r="X1623" s="87"/>
      <c r="Y1623" s="87"/>
      <c r="Z1623" s="87"/>
      <c r="AA1623" s="87"/>
      <c r="AB1623" s="86"/>
      <c r="AC1623" s="87"/>
    </row>
    <row x14ac:dyDescent="0.25" r="1624" customHeight="1" ht="17.45">
      <c r="A1624" s="235">
        <f>A1623</f>
        <v>25569.375</v>
      </c>
      <c r="B1624" s="186" t="s">
        <v>61</v>
      </c>
      <c r="C1624" s="180"/>
      <c r="D1624" s="180">
        <v>6</v>
      </c>
      <c r="E1624" s="180"/>
      <c r="F1624" s="180"/>
      <c r="G1624" s="180">
        <f>SUM(C1624:F1624)</f>
      </c>
      <c r="H1624" s="237">
        <v>5500</v>
      </c>
      <c r="I1624" s="125">
        <f>G1624*H1624</f>
      </c>
      <c r="J1624" s="125">
        <f>I1624*0.1</f>
      </c>
      <c r="K1624" s="125">
        <f>SUM(I1624:J1624)</f>
      </c>
      <c r="L1624" s="229"/>
      <c r="M1624" s="87"/>
      <c r="N1624" s="87"/>
      <c r="O1624" s="87"/>
      <c r="P1624" s="87"/>
      <c r="Q1624" s="87"/>
      <c r="R1624" s="87"/>
      <c r="S1624" s="87"/>
      <c r="T1624" s="87"/>
      <c r="U1624" s="175"/>
      <c r="V1624" s="87"/>
      <c r="W1624" s="87"/>
      <c r="X1624" s="87"/>
      <c r="Y1624" s="87"/>
      <c r="Z1624" s="87"/>
      <c r="AA1624" s="87"/>
      <c r="AB1624" s="86"/>
      <c r="AC1624" s="87"/>
    </row>
    <row x14ac:dyDescent="0.25" r="1625" customHeight="1" ht="17.45">
      <c r="A1625" s="235">
        <f>A1624</f>
        <v>25569.375</v>
      </c>
      <c r="B1625" s="179" t="s">
        <v>33</v>
      </c>
      <c r="C1625" s="180"/>
      <c r="D1625" s="180">
        <v>11</v>
      </c>
      <c r="E1625" s="180"/>
      <c r="F1625" s="180"/>
      <c r="G1625" s="180">
        <f>SUM(C1625:F1625)</f>
      </c>
      <c r="H1625" s="182">
        <v>5500</v>
      </c>
      <c r="I1625" s="125">
        <f>G1625*H1625</f>
      </c>
      <c r="J1625" s="125">
        <f>I1625*0.1</f>
      </c>
      <c r="K1625" s="125">
        <f>SUM(I1625:J1625)</f>
      </c>
      <c r="L1625" s="229"/>
      <c r="M1625" s="87"/>
      <c r="N1625" s="87"/>
      <c r="O1625" s="87"/>
      <c r="P1625" s="87"/>
      <c r="Q1625" s="87"/>
      <c r="R1625" s="87"/>
      <c r="S1625" s="87"/>
      <c r="T1625" s="87"/>
      <c r="U1625" s="175"/>
      <c r="V1625" s="87"/>
      <c r="W1625" s="87"/>
      <c r="X1625" s="87"/>
      <c r="Y1625" s="87"/>
      <c r="Z1625" s="87"/>
      <c r="AA1625" s="87"/>
      <c r="AB1625" s="86"/>
      <c r="AC1625" s="87"/>
    </row>
    <row x14ac:dyDescent="0.25" r="1626" customHeight="1" ht="17.45">
      <c r="A1626" s="235">
        <f>A1625</f>
        <v>25569.375</v>
      </c>
      <c r="B1626" s="179" t="s">
        <v>30</v>
      </c>
      <c r="C1626" s="180"/>
      <c r="D1626" s="180">
        <v>18</v>
      </c>
      <c r="E1626" s="180"/>
      <c r="F1626" s="180"/>
      <c r="G1626" s="180">
        <f>SUM(C1626:F1626)</f>
      </c>
      <c r="H1626" s="125">
        <v>6000</v>
      </c>
      <c r="I1626" s="125">
        <f>G1626*H1626</f>
      </c>
      <c r="J1626" s="125">
        <f>I1626*0.1</f>
      </c>
      <c r="K1626" s="125">
        <f>SUM(I1626:J1626)</f>
      </c>
      <c r="L1626" s="229"/>
      <c r="M1626" s="87"/>
      <c r="N1626" s="87"/>
      <c r="O1626" s="87"/>
      <c r="P1626" s="87"/>
      <c r="Q1626" s="87"/>
      <c r="R1626" s="87"/>
      <c r="S1626" s="87"/>
      <c r="T1626" s="87"/>
      <c r="U1626" s="175"/>
      <c r="V1626" s="87"/>
      <c r="W1626" s="87"/>
      <c r="X1626" s="87"/>
      <c r="Y1626" s="87"/>
      <c r="Z1626" s="87"/>
      <c r="AA1626" s="87"/>
      <c r="AB1626" s="86"/>
      <c r="AC1626" s="87"/>
    </row>
    <row x14ac:dyDescent="0.25" r="1627" customHeight="1" ht="17.45">
      <c r="A1627" s="235">
        <f>A1626</f>
        <v>25569.375</v>
      </c>
      <c r="B1627" s="179" t="s">
        <v>28</v>
      </c>
      <c r="C1627" s="188" t="s">
        <v>14</v>
      </c>
      <c r="D1627" s="180">
        <v>20</v>
      </c>
      <c r="E1627" s="180"/>
      <c r="F1627" s="180"/>
      <c r="G1627" s="180">
        <f>SUM(C1627:F1627)</f>
      </c>
      <c r="H1627" s="237">
        <v>5500</v>
      </c>
      <c r="I1627" s="125">
        <f>G1627*H1627</f>
      </c>
      <c r="J1627" s="125">
        <f>I1627*0.1</f>
      </c>
      <c r="K1627" s="125">
        <f>SUM(I1627:J1627)</f>
      </c>
      <c r="L1627" s="229"/>
      <c r="M1627" s="87"/>
      <c r="N1627" s="87"/>
      <c r="O1627" s="87"/>
      <c r="P1627" s="87"/>
      <c r="Q1627" s="87"/>
      <c r="R1627" s="87"/>
      <c r="S1627" s="87"/>
      <c r="T1627" s="87"/>
      <c r="U1627" s="175"/>
      <c r="V1627" s="87"/>
      <c r="W1627" s="87"/>
      <c r="X1627" s="87"/>
      <c r="Y1627" s="87"/>
      <c r="Z1627" s="87"/>
      <c r="AA1627" s="87"/>
      <c r="AB1627" s="86"/>
      <c r="AC1627" s="87"/>
    </row>
    <row x14ac:dyDescent="0.25" r="1628" customHeight="1" ht="17.45">
      <c r="A1628" s="235">
        <f>A1627</f>
        <v>25569.375</v>
      </c>
      <c r="B1628" s="179" t="s">
        <v>12</v>
      </c>
      <c r="C1628" s="180"/>
      <c r="D1628" s="180">
        <v>17</v>
      </c>
      <c r="E1628" s="180">
        <v>6</v>
      </c>
      <c r="F1628" s="180"/>
      <c r="G1628" s="180">
        <f>SUM(C1628:F1628)</f>
      </c>
      <c r="H1628" s="125">
        <v>6000</v>
      </c>
      <c r="I1628" s="125">
        <f>G1628*H1628</f>
      </c>
      <c r="J1628" s="125">
        <f>I1628*0.1</f>
      </c>
      <c r="K1628" s="125">
        <f>SUM(I1628:J1628)</f>
      </c>
      <c r="L1628" s="229"/>
      <c r="M1628" s="87"/>
      <c r="N1628" s="87"/>
      <c r="O1628" s="87"/>
      <c r="P1628" s="87"/>
      <c r="Q1628" s="87"/>
      <c r="R1628" s="87"/>
      <c r="S1628" s="87"/>
      <c r="T1628" s="87"/>
      <c r="U1628" s="175"/>
      <c r="V1628" s="87"/>
      <c r="W1628" s="87"/>
      <c r="X1628" s="87"/>
      <c r="Y1628" s="87"/>
      <c r="Z1628" s="87"/>
      <c r="AA1628" s="87"/>
      <c r="AB1628" s="86"/>
      <c r="AC1628" s="87"/>
    </row>
    <row x14ac:dyDescent="0.25" r="1629" customHeight="1" ht="17.45">
      <c r="A1629" s="235">
        <f>A1628</f>
        <v>25569.375</v>
      </c>
      <c r="B1629" s="179" t="s">
        <v>100</v>
      </c>
      <c r="C1629" s="180"/>
      <c r="D1629" s="180">
        <v>5</v>
      </c>
      <c r="E1629" s="180"/>
      <c r="F1629" s="180"/>
      <c r="G1629" s="180">
        <f>SUM(C1629:F1629)</f>
      </c>
      <c r="H1629" s="182">
        <v>5500</v>
      </c>
      <c r="I1629" s="125">
        <f>G1629*H1629</f>
      </c>
      <c r="J1629" s="125">
        <f>I1629*0.1</f>
      </c>
      <c r="K1629" s="125">
        <f>SUM(I1629:J1629)</f>
      </c>
      <c r="L1629" s="229"/>
      <c r="M1629" s="87"/>
      <c r="N1629" s="87"/>
      <c r="O1629" s="87"/>
      <c r="P1629" s="87"/>
      <c r="Q1629" s="87"/>
      <c r="R1629" s="87"/>
      <c r="S1629" s="87"/>
      <c r="T1629" s="87"/>
      <c r="U1629" s="175"/>
      <c r="V1629" s="87"/>
      <c r="W1629" s="87"/>
      <c r="X1629" s="87"/>
      <c r="Y1629" s="87"/>
      <c r="Z1629" s="87"/>
      <c r="AA1629" s="87"/>
      <c r="AB1629" s="86"/>
      <c r="AC1629" s="87"/>
    </row>
    <row x14ac:dyDescent="0.25" r="1630" customHeight="1" ht="17.45">
      <c r="A1630" s="235">
        <f>A1629</f>
        <v>25569.375</v>
      </c>
      <c r="B1630" s="186" t="s">
        <v>37</v>
      </c>
      <c r="C1630" s="180"/>
      <c r="D1630" s="180">
        <v>5</v>
      </c>
      <c r="E1630" s="180"/>
      <c r="F1630" s="180"/>
      <c r="G1630" s="180">
        <f>SUM(C1630:F1630)</f>
      </c>
      <c r="H1630" s="125">
        <v>6500</v>
      </c>
      <c r="I1630" s="125">
        <f>G1630*H1630</f>
      </c>
      <c r="J1630" s="125">
        <f>I1630*0.1</f>
      </c>
      <c r="K1630" s="125">
        <f>SUM(I1630:J1630)</f>
      </c>
      <c r="L1630" s="229"/>
      <c r="M1630" s="87"/>
      <c r="N1630" s="87"/>
      <c r="O1630" s="87"/>
      <c r="P1630" s="87"/>
      <c r="Q1630" s="87"/>
      <c r="R1630" s="87"/>
      <c r="S1630" s="87"/>
      <c r="T1630" s="87"/>
      <c r="U1630" s="175"/>
      <c r="V1630" s="87"/>
      <c r="W1630" s="87"/>
      <c r="X1630" s="87"/>
      <c r="Y1630" s="87"/>
      <c r="Z1630" s="87"/>
      <c r="AA1630" s="87"/>
      <c r="AB1630" s="86"/>
      <c r="AC1630" s="87"/>
    </row>
    <row x14ac:dyDescent="0.25" r="1631" customHeight="1" ht="17.45">
      <c r="A1631" s="235">
        <f>A1630</f>
        <v>25569.375</v>
      </c>
      <c r="B1631" s="186" t="s">
        <v>64</v>
      </c>
      <c r="C1631" s="180"/>
      <c r="D1631" s="181">
        <v>54</v>
      </c>
      <c r="E1631" s="181">
        <v>13</v>
      </c>
      <c r="F1631" s="180"/>
      <c r="G1631" s="180">
        <f>SUM(C1631:F1631)</f>
      </c>
      <c r="H1631" s="182">
        <v>5500</v>
      </c>
      <c r="I1631" s="125">
        <f>G1631*H1631</f>
      </c>
      <c r="J1631" s="125">
        <f>I1631*0.1</f>
      </c>
      <c r="K1631" s="125">
        <f>SUM(I1631:J1631)</f>
      </c>
      <c r="L1631" s="229"/>
      <c r="M1631" s="87"/>
      <c r="N1631" s="87"/>
      <c r="O1631" s="87"/>
      <c r="P1631" s="87"/>
      <c r="Q1631" s="87"/>
      <c r="R1631" s="87"/>
      <c r="S1631" s="87"/>
      <c r="T1631" s="87"/>
      <c r="U1631" s="175"/>
      <c r="V1631" s="87"/>
      <c r="W1631" s="87"/>
      <c r="X1631" s="87"/>
      <c r="Y1631" s="87"/>
      <c r="Z1631" s="87"/>
      <c r="AA1631" s="87"/>
      <c r="AB1631" s="86"/>
      <c r="AC1631" s="87"/>
    </row>
    <row x14ac:dyDescent="0.25" r="1632" customHeight="1" ht="17.45">
      <c r="A1632" s="235">
        <f>A1631</f>
        <v>25569.375</v>
      </c>
      <c r="B1632" s="179" t="s">
        <v>25</v>
      </c>
      <c r="C1632" s="180"/>
      <c r="D1632" s="180">
        <v>20</v>
      </c>
      <c r="E1632" s="180"/>
      <c r="F1632" s="180"/>
      <c r="G1632" s="180">
        <f>SUM(C1632:F1632)</f>
      </c>
      <c r="H1632" s="125">
        <v>6000</v>
      </c>
      <c r="I1632" s="125">
        <f>G1632*H1632</f>
      </c>
      <c r="J1632" s="125">
        <f>I1632*0.1</f>
      </c>
      <c r="K1632" s="125">
        <f>SUM(I1632:J1632)</f>
      </c>
      <c r="L1632" s="229"/>
      <c r="M1632" s="87"/>
      <c r="N1632" s="87"/>
      <c r="O1632" s="87"/>
      <c r="P1632" s="87"/>
      <c r="Q1632" s="87"/>
      <c r="R1632" s="87"/>
      <c r="S1632" s="87"/>
      <c r="T1632" s="87"/>
      <c r="U1632" s="175"/>
      <c r="V1632" s="87"/>
      <c r="W1632" s="87"/>
      <c r="X1632" s="87"/>
      <c r="Y1632" s="87"/>
      <c r="Z1632" s="87"/>
      <c r="AA1632" s="87"/>
      <c r="AB1632" s="86"/>
      <c r="AC1632" s="87"/>
    </row>
    <row x14ac:dyDescent="0.25" r="1633" customHeight="1" ht="17.45">
      <c r="A1633" s="235">
        <f>A1632</f>
        <v>25569.375</v>
      </c>
      <c r="B1633" s="186" t="s">
        <v>76</v>
      </c>
      <c r="C1633" s="188" t="s">
        <v>14</v>
      </c>
      <c r="D1633" s="180">
        <v>18</v>
      </c>
      <c r="E1633" s="180">
        <v>12</v>
      </c>
      <c r="F1633" s="180">
        <v>5</v>
      </c>
      <c r="G1633" s="180">
        <f>SUM(C1633:F1633)</f>
      </c>
      <c r="H1633" s="125">
        <v>6000</v>
      </c>
      <c r="I1633" s="125">
        <f>G1633*H1633</f>
      </c>
      <c r="J1633" s="125">
        <f>I1633*0.1</f>
      </c>
      <c r="K1633" s="125">
        <f>SUM(I1633:J1633)</f>
      </c>
      <c r="L1633" s="229"/>
      <c r="M1633" s="87"/>
      <c r="N1633" s="87"/>
      <c r="O1633" s="87"/>
      <c r="P1633" s="87"/>
      <c r="Q1633" s="87"/>
      <c r="R1633" s="87"/>
      <c r="S1633" s="87"/>
      <c r="T1633" s="87"/>
      <c r="U1633" s="175"/>
      <c r="V1633" s="87"/>
      <c r="W1633" s="87"/>
      <c r="X1633" s="87"/>
      <c r="Y1633" s="87"/>
      <c r="Z1633" s="87"/>
      <c r="AA1633" s="87"/>
      <c r="AB1633" s="86"/>
      <c r="AC1633" s="87"/>
    </row>
    <row x14ac:dyDescent="0.25" r="1634" customHeight="1" ht="17.45">
      <c r="A1634" s="235">
        <f>A1633</f>
        <v>25569.375</v>
      </c>
      <c r="B1634" s="186" t="s">
        <v>149</v>
      </c>
      <c r="C1634" s="180"/>
      <c r="D1634" s="181"/>
      <c r="E1634" s="180"/>
      <c r="F1634" s="180">
        <v>3</v>
      </c>
      <c r="G1634" s="180">
        <f>SUM(C1634:F1634)</f>
      </c>
      <c r="H1634" s="125">
        <v>6000</v>
      </c>
      <c r="I1634" s="125">
        <f>G1634*H1634</f>
      </c>
      <c r="J1634" s="125">
        <f>I1634*0.1</f>
      </c>
      <c r="K1634" s="125">
        <f>SUM(I1634:J1634)</f>
      </c>
      <c r="L1634" s="229"/>
      <c r="M1634" s="87"/>
      <c r="N1634" s="87"/>
      <c r="O1634" s="87"/>
      <c r="P1634" s="87"/>
      <c r="Q1634" s="87"/>
      <c r="R1634" s="87"/>
      <c r="S1634" s="87"/>
      <c r="T1634" s="87"/>
      <c r="U1634" s="175"/>
      <c r="V1634" s="87"/>
      <c r="W1634" s="87"/>
      <c r="X1634" s="87"/>
      <c r="Y1634" s="87"/>
      <c r="Z1634" s="87"/>
      <c r="AA1634" s="87"/>
      <c r="AB1634" s="86"/>
      <c r="AC1634" s="87"/>
    </row>
    <row x14ac:dyDescent="0.25" r="1635" customHeight="1" ht="17.45">
      <c r="A1635" s="235">
        <f>A1634</f>
        <v>25569.375</v>
      </c>
      <c r="B1635" s="186" t="s">
        <v>43</v>
      </c>
      <c r="C1635" s="180"/>
      <c r="D1635" s="180">
        <v>46</v>
      </c>
      <c r="E1635" s="180">
        <v>9</v>
      </c>
      <c r="F1635" s="180"/>
      <c r="G1635" s="180">
        <f>SUM(C1635:F1635)</f>
      </c>
      <c r="H1635" s="125">
        <v>6000</v>
      </c>
      <c r="I1635" s="125">
        <f>G1635*H1635</f>
      </c>
      <c r="J1635" s="125">
        <f>I1635*0.1</f>
      </c>
      <c r="K1635" s="125">
        <f>SUM(I1635:J1635)</f>
      </c>
      <c r="L1635" s="229"/>
      <c r="M1635" s="87"/>
      <c r="N1635" s="87"/>
      <c r="O1635" s="87"/>
      <c r="P1635" s="87"/>
      <c r="Q1635" s="87"/>
      <c r="R1635" s="87"/>
      <c r="S1635" s="87"/>
      <c r="T1635" s="87"/>
      <c r="U1635" s="175"/>
      <c r="V1635" s="87"/>
      <c r="W1635" s="87"/>
      <c r="X1635" s="87"/>
      <c r="Y1635" s="87"/>
      <c r="Z1635" s="87"/>
      <c r="AA1635" s="87"/>
      <c r="AB1635" s="86"/>
      <c r="AC1635" s="87"/>
    </row>
    <row x14ac:dyDescent="0.25" r="1636" customHeight="1" ht="17.45">
      <c r="A1636" s="235">
        <f>A1635</f>
        <v>25569.375</v>
      </c>
      <c r="B1636" s="186" t="s">
        <v>18</v>
      </c>
      <c r="C1636" s="180"/>
      <c r="D1636" s="180">
        <v>9</v>
      </c>
      <c r="E1636" s="180">
        <v>7</v>
      </c>
      <c r="F1636" s="180">
        <v>6</v>
      </c>
      <c r="G1636" s="180">
        <f>SUM(C1636:F1636)</f>
      </c>
      <c r="H1636" s="125">
        <v>6000</v>
      </c>
      <c r="I1636" s="125">
        <f>G1636*H1636</f>
      </c>
      <c r="J1636" s="125">
        <f>I1636*0.1</f>
      </c>
      <c r="K1636" s="125">
        <f>SUM(I1636:J1636)</f>
      </c>
      <c r="L1636" s="229"/>
      <c r="M1636" s="87"/>
      <c r="N1636" s="87"/>
      <c r="O1636" s="87"/>
      <c r="P1636" s="87"/>
      <c r="Q1636" s="87"/>
      <c r="R1636" s="87"/>
      <c r="S1636" s="87"/>
      <c r="T1636" s="87"/>
      <c r="U1636" s="175"/>
      <c r="V1636" s="87"/>
      <c r="W1636" s="87"/>
      <c r="X1636" s="87"/>
      <c r="Y1636" s="87"/>
      <c r="Z1636" s="87"/>
      <c r="AA1636" s="87"/>
      <c r="AB1636" s="86"/>
      <c r="AC1636" s="87"/>
    </row>
    <row x14ac:dyDescent="0.25" r="1637" customHeight="1" ht="17.45">
      <c r="A1637" s="235">
        <f>A1636</f>
        <v>25569.375</v>
      </c>
      <c r="B1637" s="186" t="s">
        <v>82</v>
      </c>
      <c r="C1637" s="188" t="s">
        <v>14</v>
      </c>
      <c r="D1637" s="180">
        <v>25</v>
      </c>
      <c r="E1637" s="181">
        <v>9</v>
      </c>
      <c r="F1637" s="180">
        <v>7</v>
      </c>
      <c r="G1637" s="180">
        <f>SUM(C1637:F1637)</f>
      </c>
      <c r="H1637" s="125">
        <v>5000</v>
      </c>
      <c r="I1637" s="125">
        <f>G1637*H1637</f>
      </c>
      <c r="J1637" s="125">
        <f>I1637*0.1</f>
      </c>
      <c r="K1637" s="125">
        <f>SUM(I1637:J1637)</f>
      </c>
      <c r="L1637" s="229"/>
      <c r="M1637" s="87"/>
      <c r="N1637" s="87"/>
      <c r="O1637" s="87"/>
      <c r="P1637" s="87"/>
      <c r="Q1637" s="87"/>
      <c r="R1637" s="87"/>
      <c r="S1637" s="87"/>
      <c r="T1637" s="87"/>
      <c r="U1637" s="175"/>
      <c r="V1637" s="87"/>
      <c r="W1637" s="87"/>
      <c r="X1637" s="87"/>
      <c r="Y1637" s="87"/>
      <c r="Z1637" s="87"/>
      <c r="AA1637" s="87"/>
      <c r="AB1637" s="86"/>
      <c r="AC1637" s="87"/>
    </row>
    <row x14ac:dyDescent="0.25" r="1638" customHeight="1" ht="17.45">
      <c r="A1638" s="235">
        <f>A1637</f>
        <v>25569.375</v>
      </c>
      <c r="B1638" s="186" t="s">
        <v>151</v>
      </c>
      <c r="C1638" s="180"/>
      <c r="D1638" s="180">
        <v>12</v>
      </c>
      <c r="E1638" s="180"/>
      <c r="F1638" s="180"/>
      <c r="G1638" s="180">
        <f>SUM(C1638:F1638)</f>
      </c>
      <c r="H1638" s="125">
        <v>5000</v>
      </c>
      <c r="I1638" s="125">
        <f>G1638*H1638</f>
      </c>
      <c r="J1638" s="125">
        <f>I1638*0.1</f>
      </c>
      <c r="K1638" s="125">
        <f>SUM(I1638:J1638)</f>
      </c>
      <c r="L1638" s="229"/>
      <c r="M1638" s="87"/>
      <c r="N1638" s="87"/>
      <c r="O1638" s="87"/>
      <c r="P1638" s="87"/>
      <c r="Q1638" s="87"/>
      <c r="R1638" s="87"/>
      <c r="S1638" s="87"/>
      <c r="T1638" s="87"/>
      <c r="U1638" s="175"/>
      <c r="V1638" s="87"/>
      <c r="W1638" s="87"/>
      <c r="X1638" s="87"/>
      <c r="Y1638" s="87"/>
      <c r="Z1638" s="87"/>
      <c r="AA1638" s="87"/>
      <c r="AB1638" s="86"/>
      <c r="AC1638" s="87"/>
    </row>
    <row x14ac:dyDescent="0.25" r="1639" customHeight="1" ht="17.45">
      <c r="A1639" s="235">
        <f>A1635</f>
        <v>25569.375</v>
      </c>
      <c r="B1639" s="186" t="s">
        <v>105</v>
      </c>
      <c r="C1639" s="180"/>
      <c r="D1639" s="180">
        <v>15</v>
      </c>
      <c r="E1639" s="180"/>
      <c r="F1639" s="180"/>
      <c r="G1639" s="180">
        <f>SUM(C1639:F1639)</f>
      </c>
      <c r="H1639" s="125">
        <v>6900</v>
      </c>
      <c r="I1639" s="125">
        <f>G1639*H1639</f>
      </c>
      <c r="J1639" s="125"/>
      <c r="K1639" s="125">
        <f>SUM(I1639:J1639)</f>
      </c>
      <c r="L1639" s="229"/>
      <c r="M1639" s="87"/>
      <c r="N1639" s="87"/>
      <c r="O1639" s="87"/>
      <c r="P1639" s="87"/>
      <c r="Q1639" s="87"/>
      <c r="R1639" s="87"/>
      <c r="S1639" s="87"/>
      <c r="T1639" s="87"/>
      <c r="U1639" s="175"/>
      <c r="V1639" s="87"/>
      <c r="W1639" s="87"/>
      <c r="X1639" s="87"/>
      <c r="Y1639" s="87"/>
      <c r="Z1639" s="87"/>
      <c r="AA1639" s="87"/>
      <c r="AB1639" s="86"/>
      <c r="AC1639" s="87"/>
    </row>
    <row x14ac:dyDescent="0.25" r="1640" customHeight="1" ht="17.45">
      <c r="A1640" s="235">
        <f>A1635</f>
        <v>25569.375</v>
      </c>
      <c r="B1640" s="186" t="s">
        <v>23</v>
      </c>
      <c r="C1640" s="180"/>
      <c r="D1640" s="180">
        <v>13</v>
      </c>
      <c r="E1640" s="180"/>
      <c r="F1640" s="180"/>
      <c r="G1640" s="180">
        <f>SUM(C1640:F1640)</f>
      </c>
      <c r="H1640" s="125">
        <v>6000</v>
      </c>
      <c r="I1640" s="125">
        <f>G1640*H1640</f>
      </c>
      <c r="J1640" s="125">
        <f>I1640*0.1</f>
      </c>
      <c r="K1640" s="125">
        <f>SUM(I1640:J1640)</f>
      </c>
      <c r="L1640" s="229"/>
      <c r="M1640" s="87"/>
      <c r="N1640" s="87"/>
      <c r="O1640" s="87"/>
      <c r="P1640" s="87"/>
      <c r="Q1640" s="87"/>
      <c r="R1640" s="87"/>
      <c r="S1640" s="87"/>
      <c r="T1640" s="87"/>
      <c r="U1640" s="175"/>
      <c r="V1640" s="87"/>
      <c r="W1640" s="87"/>
      <c r="X1640" s="87"/>
      <c r="Y1640" s="87"/>
      <c r="Z1640" s="87"/>
      <c r="AA1640" s="87"/>
      <c r="AB1640" s="86"/>
      <c r="AC1640" s="87"/>
    </row>
    <row x14ac:dyDescent="0.25" r="1641" customHeight="1" ht="17.45">
      <c r="A1641" s="235">
        <f>A1640</f>
        <v>25569.375</v>
      </c>
      <c r="B1641" s="186" t="s">
        <v>40</v>
      </c>
      <c r="C1641" s="180"/>
      <c r="D1641" s="180">
        <v>14</v>
      </c>
      <c r="E1641" s="180"/>
      <c r="F1641" s="180"/>
      <c r="G1641" s="180">
        <f>SUM(C1641:F1641)</f>
      </c>
      <c r="H1641" s="125">
        <v>6500</v>
      </c>
      <c r="I1641" s="125">
        <f>G1641*H1641</f>
      </c>
      <c r="J1641" s="125">
        <f>I1641*0.1</f>
      </c>
      <c r="K1641" s="125">
        <f>SUM(I1641:J1641)</f>
      </c>
      <c r="L1641" s="229"/>
      <c r="M1641" s="87"/>
      <c r="N1641" s="87"/>
      <c r="O1641" s="87"/>
      <c r="P1641" s="87"/>
      <c r="Q1641" s="87"/>
      <c r="R1641" s="87"/>
      <c r="S1641" s="87"/>
      <c r="T1641" s="87"/>
      <c r="U1641" s="175"/>
      <c r="V1641" s="87"/>
      <c r="W1641" s="87"/>
      <c r="X1641" s="87"/>
      <c r="Y1641" s="87"/>
      <c r="Z1641" s="87"/>
      <c r="AA1641" s="87"/>
      <c r="AB1641" s="86"/>
      <c r="AC1641" s="87"/>
    </row>
    <row x14ac:dyDescent="0.25" r="1642" customHeight="1" ht="17.45">
      <c r="A1642" s="235">
        <f>A1638</f>
        <v>25569.375</v>
      </c>
      <c r="B1642" s="186"/>
      <c r="C1642" s="180"/>
      <c r="D1642" s="180"/>
      <c r="E1642" s="180"/>
      <c r="F1642" s="180"/>
      <c r="G1642" s="180">
        <f>SUM(C1642:F1642)</f>
      </c>
      <c r="H1642" s="125"/>
      <c r="I1642" s="125">
        <f>G1642*H1642</f>
      </c>
      <c r="J1642" s="125">
        <f>I1642*0.1</f>
      </c>
      <c r="K1642" s="125">
        <f>SUM(I1642:J1642)</f>
      </c>
      <c r="L1642" s="229"/>
      <c r="M1642" s="87"/>
      <c r="N1642" s="87"/>
      <c r="O1642" s="87"/>
      <c r="P1642" s="87"/>
      <c r="Q1642" s="87"/>
      <c r="R1642" s="87"/>
      <c r="S1642" s="87"/>
      <c r="T1642" s="87"/>
      <c r="U1642" s="175"/>
      <c r="V1642" s="87"/>
      <c r="W1642" s="87"/>
      <c r="X1642" s="87"/>
      <c r="Y1642" s="87"/>
      <c r="Z1642" s="87"/>
      <c r="AA1642" s="87"/>
      <c r="AB1642" s="86"/>
      <c r="AC1642" s="87"/>
    </row>
    <row x14ac:dyDescent="0.25" r="1643" customHeight="1" ht="17.45">
      <c r="A1643" s="235">
        <f>A1638</f>
        <v>25569.375</v>
      </c>
      <c r="B1643" s="186"/>
      <c r="C1643" s="180"/>
      <c r="D1643" s="180"/>
      <c r="E1643" s="180"/>
      <c r="F1643" s="180"/>
      <c r="G1643" s="180">
        <f>SUM(C1643:F1643)</f>
      </c>
      <c r="H1643" s="125"/>
      <c r="I1643" s="125">
        <f>G1643*H1643</f>
      </c>
      <c r="J1643" s="125">
        <f>I1643*0.1</f>
      </c>
      <c r="K1643" s="125">
        <f>SUM(I1643:J1643)</f>
      </c>
      <c r="L1643" s="229"/>
      <c r="M1643" s="87"/>
      <c r="N1643" s="87"/>
      <c r="O1643" s="87"/>
      <c r="P1643" s="87"/>
      <c r="Q1643" s="87"/>
      <c r="R1643" s="87"/>
      <c r="S1643" s="87"/>
      <c r="T1643" s="87"/>
      <c r="U1643" s="175"/>
      <c r="V1643" s="87"/>
      <c r="W1643" s="87"/>
      <c r="X1643" s="87"/>
      <c r="Y1643" s="87"/>
      <c r="Z1643" s="87"/>
      <c r="AA1643" s="87"/>
      <c r="AB1643" s="86"/>
      <c r="AC1643" s="87"/>
    </row>
    <row x14ac:dyDescent="0.25" r="1644" customHeight="1" ht="17.45">
      <c r="A1644" s="235">
        <f>A1643</f>
        <v>25569.375</v>
      </c>
      <c r="B1644" s="179"/>
      <c r="C1644" s="180"/>
      <c r="D1644" s="180"/>
      <c r="E1644" s="180"/>
      <c r="F1644" s="180"/>
      <c r="G1644" s="180">
        <f>SUM(C1644:F1644)</f>
      </c>
      <c r="H1644" s="125"/>
      <c r="I1644" s="125">
        <f>G1644*H1644</f>
      </c>
      <c r="J1644" s="125">
        <v>0</v>
      </c>
      <c r="K1644" s="125">
        <f>SUM(I1644:J1644)</f>
      </c>
      <c r="L1644" s="229"/>
      <c r="M1644" s="87"/>
      <c r="N1644" s="87"/>
      <c r="O1644" s="87"/>
      <c r="P1644" s="87"/>
      <c r="Q1644" s="87"/>
      <c r="R1644" s="87"/>
      <c r="S1644" s="87"/>
      <c r="T1644" s="87"/>
      <c r="U1644" s="175"/>
      <c r="V1644" s="87"/>
      <c r="W1644" s="87"/>
      <c r="X1644" s="87"/>
      <c r="Y1644" s="87"/>
      <c r="Z1644" s="87"/>
      <c r="AA1644" s="87"/>
      <c r="AB1644" s="86"/>
      <c r="AC1644" s="87"/>
    </row>
    <row x14ac:dyDescent="0.25" r="1645" customHeight="1" ht="17.45">
      <c r="A1645" s="243">
        <f>A1644</f>
        <v>25569.375</v>
      </c>
      <c r="B1645" s="190" t="s">
        <v>155</v>
      </c>
      <c r="C1645" s="191">
        <f>SUM(C1599:C1644)</f>
      </c>
      <c r="D1645" s="191">
        <f>SUM(D1599:D1644)</f>
      </c>
      <c r="E1645" s="191">
        <f>SUM(E1599:E1644)</f>
      </c>
      <c r="F1645" s="191">
        <f>SUM(F1599:F1644)</f>
      </c>
      <c r="G1645" s="191">
        <f>SUM(G1599:G1644)</f>
      </c>
      <c r="H1645" s="191"/>
      <c r="I1645" s="191">
        <f>SUM(I1599:I1644)</f>
      </c>
      <c r="J1645" s="191">
        <f>SUM(J1599:J1644)</f>
      </c>
      <c r="K1645" s="191">
        <f>SUM(K1599:K1644)</f>
      </c>
      <c r="L1645" s="229"/>
      <c r="M1645" s="87"/>
      <c r="N1645" s="87"/>
      <c r="O1645" s="87"/>
      <c r="P1645" s="87"/>
      <c r="Q1645" s="87"/>
      <c r="R1645" s="87"/>
      <c r="S1645" s="87"/>
      <c r="T1645" s="87"/>
      <c r="U1645" s="175"/>
      <c r="V1645" s="87"/>
      <c r="W1645" s="87"/>
      <c r="X1645" s="87"/>
      <c r="Y1645" s="87"/>
      <c r="Z1645" s="87"/>
      <c r="AA1645" s="87"/>
      <c r="AB1645" s="86"/>
      <c r="AC1645" s="87"/>
    </row>
    <row x14ac:dyDescent="0.25" r="1646" customHeight="1" ht="17.45">
      <c r="A1646" s="235">
        <f>A1645</f>
        <v>25569.375</v>
      </c>
      <c r="B1646" s="186" t="s">
        <v>113</v>
      </c>
      <c r="C1646" s="180"/>
      <c r="D1646" s="180">
        <v>45</v>
      </c>
      <c r="E1646" s="180">
        <v>55</v>
      </c>
      <c r="F1646" s="180"/>
      <c r="G1646" s="180">
        <f>SUM(C1646:F1646)</f>
      </c>
      <c r="H1646" s="125">
        <v>6500</v>
      </c>
      <c r="I1646" s="125">
        <f>G1646*H1646</f>
      </c>
      <c r="J1646" s="185"/>
      <c r="K1646" s="125">
        <f>SUM(I1646:J1646)</f>
      </c>
      <c r="L1646" s="229"/>
      <c r="M1646" s="87"/>
      <c r="N1646" s="87"/>
      <c r="O1646" s="87"/>
      <c r="P1646" s="87"/>
      <c r="Q1646" s="87"/>
      <c r="R1646" s="87"/>
      <c r="S1646" s="87"/>
      <c r="T1646" s="87"/>
      <c r="U1646" s="175"/>
      <c r="V1646" s="87"/>
      <c r="W1646" s="87"/>
      <c r="X1646" s="87"/>
      <c r="Y1646" s="87"/>
      <c r="Z1646" s="87"/>
      <c r="AA1646" s="87"/>
      <c r="AB1646" s="86"/>
      <c r="AC1646" s="87"/>
    </row>
    <row x14ac:dyDescent="0.25" r="1647" customHeight="1" ht="17.45">
      <c r="A1647" s="235">
        <f>A1646</f>
        <v>25569.375</v>
      </c>
      <c r="B1647" s="186" t="s">
        <v>156</v>
      </c>
      <c r="C1647" s="180"/>
      <c r="D1647" s="180">
        <v>11</v>
      </c>
      <c r="E1647" s="180">
        <v>11</v>
      </c>
      <c r="F1647" s="180"/>
      <c r="G1647" s="180">
        <f>SUM(C1647:F1647)</f>
      </c>
      <c r="H1647" s="125">
        <v>6500</v>
      </c>
      <c r="I1647" s="125">
        <f>G1647*H1647</f>
      </c>
      <c r="J1647" s="185"/>
      <c r="K1647" s="125">
        <f>SUM(I1647:J1647)</f>
      </c>
      <c r="L1647" s="229"/>
      <c r="M1647" s="87"/>
      <c r="N1647" s="87"/>
      <c r="O1647" s="87"/>
      <c r="P1647" s="87"/>
      <c r="Q1647" s="87"/>
      <c r="R1647" s="87"/>
      <c r="S1647" s="87"/>
      <c r="T1647" s="87"/>
      <c r="U1647" s="175"/>
      <c r="V1647" s="87"/>
      <c r="W1647" s="87"/>
      <c r="X1647" s="87"/>
      <c r="Y1647" s="87"/>
      <c r="Z1647" s="87"/>
      <c r="AA1647" s="87"/>
      <c r="AB1647" s="86"/>
      <c r="AC1647" s="87"/>
    </row>
    <row x14ac:dyDescent="0.25" r="1648" customHeight="1" ht="17.45">
      <c r="A1648" s="235">
        <f>A1647</f>
        <v>25569.375</v>
      </c>
      <c r="B1648" s="186" t="s">
        <v>112</v>
      </c>
      <c r="C1648" s="180"/>
      <c r="D1648" s="180">
        <v>12</v>
      </c>
      <c r="E1648" s="180">
        <v>12</v>
      </c>
      <c r="F1648" s="180"/>
      <c r="G1648" s="180">
        <f>SUM(C1648:F1648)</f>
      </c>
      <c r="H1648" s="125">
        <v>6900</v>
      </c>
      <c r="I1648" s="125">
        <f>G1648*H1648</f>
      </c>
      <c r="J1648" s="185"/>
      <c r="K1648" s="125">
        <f>SUM(I1648:J1648)</f>
      </c>
      <c r="L1648" s="229"/>
      <c r="M1648" s="87"/>
      <c r="N1648" s="87"/>
      <c r="O1648" s="87"/>
      <c r="P1648" s="87"/>
      <c r="Q1648" s="87"/>
      <c r="R1648" s="87"/>
      <c r="S1648" s="87"/>
      <c r="T1648" s="87"/>
      <c r="U1648" s="175"/>
      <c r="V1648" s="87"/>
      <c r="W1648" s="87"/>
      <c r="X1648" s="87"/>
      <c r="Y1648" s="87"/>
      <c r="Z1648" s="87"/>
      <c r="AA1648" s="87"/>
      <c r="AB1648" s="86"/>
      <c r="AC1648" s="87"/>
    </row>
    <row x14ac:dyDescent="0.25" r="1649" customHeight="1" ht="17.45">
      <c r="A1649" s="235">
        <f>A1648</f>
        <v>25569.375</v>
      </c>
      <c r="B1649" s="179"/>
      <c r="C1649" s="180"/>
      <c r="D1649" s="180"/>
      <c r="E1649" s="180"/>
      <c r="F1649" s="180"/>
      <c r="G1649" s="180">
        <f>SUM(C1649:F1649)</f>
      </c>
      <c r="H1649" s="125"/>
      <c r="I1649" s="125">
        <f>G1649*H1649</f>
      </c>
      <c r="J1649" s="185"/>
      <c r="K1649" s="125">
        <f>SUM(I1649:J1649)</f>
      </c>
      <c r="L1649" s="229"/>
      <c r="M1649" s="87"/>
      <c r="N1649" s="87"/>
      <c r="O1649" s="87"/>
      <c r="P1649" s="87"/>
      <c r="Q1649" s="87"/>
      <c r="R1649" s="87"/>
      <c r="S1649" s="87"/>
      <c r="T1649" s="87"/>
      <c r="U1649" s="175"/>
      <c r="V1649" s="87"/>
      <c r="W1649" s="87"/>
      <c r="X1649" s="87"/>
      <c r="Y1649" s="87"/>
      <c r="Z1649" s="87"/>
      <c r="AA1649" s="87"/>
      <c r="AB1649" s="86"/>
      <c r="AC1649" s="87"/>
    </row>
    <row x14ac:dyDescent="0.25" r="1650" customHeight="1" ht="17.45">
      <c r="A1650" s="235">
        <f>A1649</f>
        <v>25569.375</v>
      </c>
      <c r="B1650" s="179"/>
      <c r="C1650" s="180"/>
      <c r="D1650" s="180"/>
      <c r="E1650" s="180"/>
      <c r="F1650" s="180"/>
      <c r="G1650" s="180">
        <f>SUM(C1650:F1650)</f>
      </c>
      <c r="H1650" s="125"/>
      <c r="I1650" s="125">
        <f>G1650*H1650</f>
      </c>
      <c r="J1650" s="185"/>
      <c r="K1650" s="125">
        <f>SUM(I1650:J1650)</f>
      </c>
      <c r="L1650" s="229"/>
      <c r="M1650" s="87"/>
      <c r="N1650" s="87"/>
      <c r="O1650" s="87"/>
      <c r="P1650" s="87"/>
      <c r="Q1650" s="87"/>
      <c r="R1650" s="87"/>
      <c r="S1650" s="87"/>
      <c r="T1650" s="87"/>
      <c r="U1650" s="175"/>
      <c r="V1650" s="87"/>
      <c r="W1650" s="87"/>
      <c r="X1650" s="87"/>
      <c r="Y1650" s="87"/>
      <c r="Z1650" s="87"/>
      <c r="AA1650" s="87"/>
      <c r="AB1650" s="86"/>
      <c r="AC1650" s="87"/>
    </row>
    <row x14ac:dyDescent="0.25" r="1651" customHeight="1" ht="17.45">
      <c r="A1651" s="235">
        <f>A1650</f>
        <v>25569.375</v>
      </c>
      <c r="B1651" s="179"/>
      <c r="C1651" s="180"/>
      <c r="D1651" s="180"/>
      <c r="E1651" s="180"/>
      <c r="F1651" s="180"/>
      <c r="G1651" s="180">
        <f>SUM(C1651:F1651)</f>
      </c>
      <c r="H1651" s="125"/>
      <c r="I1651" s="125">
        <f>G1651*H1651</f>
      </c>
      <c r="J1651" s="185"/>
      <c r="K1651" s="125">
        <f>SUM(I1651:J1651)</f>
      </c>
      <c r="L1651" s="229"/>
      <c r="M1651" s="87"/>
      <c r="N1651" s="87"/>
      <c r="O1651" s="87"/>
      <c r="P1651" s="87"/>
      <c r="Q1651" s="87"/>
      <c r="R1651" s="87"/>
      <c r="S1651" s="87"/>
      <c r="T1651" s="87"/>
      <c r="U1651" s="175"/>
      <c r="V1651" s="87"/>
      <c r="W1651" s="87"/>
      <c r="X1651" s="87"/>
      <c r="Y1651" s="87"/>
      <c r="Z1651" s="87"/>
      <c r="AA1651" s="87"/>
      <c r="AB1651" s="86"/>
      <c r="AC1651" s="87"/>
    </row>
    <row x14ac:dyDescent="0.25" r="1652" customHeight="1" ht="17.45">
      <c r="A1652" s="235">
        <f>A1651</f>
        <v>25569.375</v>
      </c>
      <c r="B1652" s="179"/>
      <c r="C1652" s="180"/>
      <c r="D1652" s="180"/>
      <c r="E1652" s="180"/>
      <c r="F1652" s="180"/>
      <c r="G1652" s="180">
        <f>SUM(C1652:F1652)</f>
      </c>
      <c r="H1652" s="125"/>
      <c r="I1652" s="125">
        <f>G1652*H1652</f>
      </c>
      <c r="J1652" s="185"/>
      <c r="K1652" s="125">
        <f>SUM(I1652:J1652)</f>
      </c>
      <c r="L1652" s="229"/>
      <c r="M1652" s="87"/>
      <c r="N1652" s="87"/>
      <c r="O1652" s="87"/>
      <c r="P1652" s="87"/>
      <c r="Q1652" s="87"/>
      <c r="R1652" s="87"/>
      <c r="S1652" s="87"/>
      <c r="T1652" s="87"/>
      <c r="U1652" s="175"/>
      <c r="V1652" s="87"/>
      <c r="W1652" s="87"/>
      <c r="X1652" s="87"/>
      <c r="Y1652" s="87"/>
      <c r="Z1652" s="87"/>
      <c r="AA1652" s="87"/>
      <c r="AB1652" s="86"/>
      <c r="AC1652" s="87"/>
    </row>
    <row x14ac:dyDescent="0.25" r="1653" customHeight="1" ht="17.45">
      <c r="A1653" s="235">
        <f>A1652</f>
        <v>25569.375</v>
      </c>
      <c r="B1653" s="179"/>
      <c r="C1653" s="180"/>
      <c r="D1653" s="180"/>
      <c r="E1653" s="180"/>
      <c r="F1653" s="180"/>
      <c r="G1653" s="180">
        <f>SUM(C1653:F1653)</f>
      </c>
      <c r="H1653" s="125"/>
      <c r="I1653" s="125">
        <f>G1653*H1653</f>
      </c>
      <c r="J1653" s="185"/>
      <c r="K1653" s="125">
        <f>SUM(I1653:J1653)</f>
      </c>
      <c r="L1653" s="229"/>
      <c r="M1653" s="87"/>
      <c r="N1653" s="87"/>
      <c r="O1653" s="87"/>
      <c r="P1653" s="87"/>
      <c r="Q1653" s="87"/>
      <c r="R1653" s="87"/>
      <c r="S1653" s="87"/>
      <c r="T1653" s="87"/>
      <c r="U1653" s="175"/>
      <c r="V1653" s="87"/>
      <c r="W1653" s="87"/>
      <c r="X1653" s="87"/>
      <c r="Y1653" s="87"/>
      <c r="Z1653" s="87"/>
      <c r="AA1653" s="87"/>
      <c r="AB1653" s="86"/>
      <c r="AC1653" s="87"/>
    </row>
    <row x14ac:dyDescent="0.25" r="1654" customHeight="1" ht="17.45">
      <c r="A1654" s="243">
        <f>A1653</f>
        <v>25569.375</v>
      </c>
      <c r="B1654" s="190" t="s">
        <v>157</v>
      </c>
      <c r="C1654" s="191">
        <f>SUM(C1646:C1653)</f>
      </c>
      <c r="D1654" s="191">
        <f>SUM(D1646:D1653)</f>
      </c>
      <c r="E1654" s="191">
        <f>SUM(E1646:E1653)</f>
      </c>
      <c r="F1654" s="191">
        <f>SUM(F1646:F1653)</f>
      </c>
      <c r="G1654" s="191">
        <f>SUM(G1646:G1653)</f>
      </c>
      <c r="H1654" s="201"/>
      <c r="I1654" s="201">
        <f>SUM(I1646:I1653)</f>
      </c>
      <c r="J1654" s="201"/>
      <c r="K1654" s="202">
        <f>SUM(K1646:K1653)</f>
      </c>
      <c r="L1654" s="229"/>
      <c r="M1654" s="87"/>
      <c r="N1654" s="87"/>
      <c r="O1654" s="87"/>
      <c r="P1654" s="87"/>
      <c r="Q1654" s="87"/>
      <c r="R1654" s="87"/>
      <c r="S1654" s="87"/>
      <c r="T1654" s="87"/>
      <c r="U1654" s="175"/>
      <c r="V1654" s="87"/>
      <c r="W1654" s="87"/>
      <c r="X1654" s="87"/>
      <c r="Y1654" s="87"/>
      <c r="Z1654" s="87"/>
      <c r="AA1654" s="87"/>
      <c r="AB1654" s="86"/>
      <c r="AC1654" s="87"/>
    </row>
    <row x14ac:dyDescent="0.25" r="1655" customHeight="1" ht="17.25" hidden="1">
      <c r="A1655" s="226" t="s">
        <v>128</v>
      </c>
      <c r="B1655" s="173" t="s">
        <v>2</v>
      </c>
      <c r="C1655" s="174" t="s">
        <v>129</v>
      </c>
      <c r="D1655" s="174" t="s">
        <v>130</v>
      </c>
      <c r="E1655" s="174" t="s">
        <v>131</v>
      </c>
      <c r="F1655" s="174" t="s">
        <v>132</v>
      </c>
      <c r="G1655" s="174" t="s">
        <v>133</v>
      </c>
      <c r="H1655" s="174" t="s">
        <v>7</v>
      </c>
      <c r="I1655" s="174" t="s">
        <v>134</v>
      </c>
      <c r="J1655" s="174" t="s">
        <v>90</v>
      </c>
      <c r="K1655" s="174" t="s">
        <v>135</v>
      </c>
      <c r="L1655" s="229"/>
      <c r="M1655" s="87"/>
      <c r="N1655" s="87"/>
      <c r="O1655" s="87"/>
      <c r="P1655" s="87"/>
      <c r="Q1655" s="87"/>
      <c r="R1655" s="87"/>
      <c r="S1655" s="87"/>
      <c r="T1655" s="87"/>
      <c r="U1655" s="175"/>
      <c r="V1655" s="87"/>
      <c r="W1655" s="87"/>
      <c r="X1655" s="87"/>
      <c r="Y1655" s="87"/>
      <c r="Z1655" s="87"/>
      <c r="AA1655" s="87"/>
      <c r="AB1655" s="86"/>
      <c r="AC1655" s="87"/>
    </row>
    <row x14ac:dyDescent="0.25" r="1656" customHeight="1" ht="17.45">
      <c r="A1656" s="235">
        <f>A1654+1</f>
        <v>25569.375</v>
      </c>
      <c r="B1656" s="179" t="s">
        <v>46</v>
      </c>
      <c r="C1656" s="183" t="s">
        <v>14</v>
      </c>
      <c r="D1656" s="180">
        <v>0</v>
      </c>
      <c r="E1656" s="180"/>
      <c r="F1656" s="180"/>
      <c r="G1656" s="180">
        <f>SUM(C1656:F1656)</f>
      </c>
      <c r="H1656" s="237">
        <v>5500</v>
      </c>
      <c r="I1656" s="125">
        <f>G1656*H1656</f>
      </c>
      <c r="J1656" s="125">
        <f>I1656*0.1</f>
      </c>
      <c r="K1656" s="125">
        <f>SUM(I1656:J1656)</f>
      </c>
      <c r="L1656" s="229"/>
      <c r="M1656" s="87"/>
      <c r="N1656" s="87"/>
      <c r="O1656" s="87"/>
      <c r="P1656" s="87"/>
      <c r="Q1656" s="87"/>
      <c r="R1656" s="87"/>
      <c r="S1656" s="87"/>
      <c r="T1656" s="87"/>
      <c r="U1656" s="175"/>
      <c r="V1656" s="87"/>
      <c r="W1656" s="87"/>
      <c r="X1656" s="87"/>
      <c r="Y1656" s="87"/>
      <c r="Z1656" s="87"/>
      <c r="AA1656" s="87"/>
      <c r="AB1656" s="86"/>
      <c r="AC1656" s="87"/>
    </row>
    <row x14ac:dyDescent="0.25" r="1657" customHeight="1" ht="17.45">
      <c r="A1657" s="235">
        <f>A1656</f>
        <v>25569.375</v>
      </c>
      <c r="B1657" s="179" t="s">
        <v>137</v>
      </c>
      <c r="C1657" s="180"/>
      <c r="D1657" s="180">
        <v>0</v>
      </c>
      <c r="E1657" s="180"/>
      <c r="F1657" s="180"/>
      <c r="G1657" s="180">
        <f>SUM(C1657:F1657)</f>
      </c>
      <c r="H1657" s="237">
        <v>4500</v>
      </c>
      <c r="I1657" s="125">
        <f>G1657*H1657</f>
      </c>
      <c r="J1657" s="125">
        <f>I1657*0.1</f>
      </c>
      <c r="K1657" s="125">
        <f>SUM(I1657:J1657)</f>
      </c>
      <c r="L1657" s="229"/>
      <c r="M1657" s="87"/>
      <c r="N1657" s="87"/>
      <c r="O1657" s="87"/>
      <c r="P1657" s="87"/>
      <c r="Q1657" s="87"/>
      <c r="R1657" s="87"/>
      <c r="S1657" s="87"/>
      <c r="T1657" s="87"/>
      <c r="U1657" s="175"/>
      <c r="V1657" s="87"/>
      <c r="W1657" s="87"/>
      <c r="X1657" s="87"/>
      <c r="Y1657" s="87"/>
      <c r="Z1657" s="87"/>
      <c r="AA1657" s="87"/>
      <c r="AB1657" s="86"/>
      <c r="AC1657" s="87"/>
    </row>
    <row x14ac:dyDescent="0.25" r="1658" customHeight="1" ht="17.45">
      <c r="A1658" s="235">
        <f>A1657</f>
        <v>25569.375</v>
      </c>
      <c r="B1658" s="179" t="s">
        <v>178</v>
      </c>
      <c r="C1658" s="180"/>
      <c r="D1658" s="180">
        <v>0</v>
      </c>
      <c r="E1658" s="180"/>
      <c r="F1658" s="180"/>
      <c r="G1658" s="180">
        <f>SUBTOTAL(9,C1658:F1658)</f>
      </c>
      <c r="H1658" s="182">
        <v>5000</v>
      </c>
      <c r="I1658" s="125">
        <f>G1658*H1658</f>
      </c>
      <c r="J1658" s="125">
        <f>I1658*0.1</f>
      </c>
      <c r="K1658" s="125">
        <f>SUM(I1658:J1658)</f>
      </c>
      <c r="L1658" s="229"/>
      <c r="M1658" s="87"/>
      <c r="N1658" s="87"/>
      <c r="O1658" s="87"/>
      <c r="P1658" s="87"/>
      <c r="Q1658" s="87"/>
      <c r="R1658" s="87"/>
      <c r="S1658" s="87"/>
      <c r="T1658" s="87"/>
      <c r="U1658" s="175"/>
      <c r="V1658" s="87"/>
      <c r="W1658" s="87"/>
      <c r="X1658" s="87"/>
      <c r="Y1658" s="87"/>
      <c r="Z1658" s="87"/>
      <c r="AA1658" s="87"/>
      <c r="AB1658" s="86"/>
      <c r="AC1658" s="87"/>
    </row>
    <row x14ac:dyDescent="0.25" r="1659" customHeight="1" ht="17.45">
      <c r="A1659" s="235">
        <f>A1658</f>
        <v>25569.375</v>
      </c>
      <c r="B1659" s="179" t="s">
        <v>13</v>
      </c>
      <c r="C1659" s="180"/>
      <c r="D1659" s="180">
        <v>0</v>
      </c>
      <c r="E1659" s="180"/>
      <c r="F1659" s="180"/>
      <c r="G1659" s="180">
        <f>SUM(C1659:F1659)</f>
      </c>
      <c r="H1659" s="125">
        <v>6000</v>
      </c>
      <c r="I1659" s="125">
        <f>G1659*H1659</f>
      </c>
      <c r="J1659" s="125">
        <f>I1659*0.1</f>
      </c>
      <c r="K1659" s="125">
        <f>SUM(I1659:J1659)</f>
      </c>
      <c r="L1659" s="229"/>
      <c r="M1659" s="87"/>
      <c r="N1659" s="87"/>
      <c r="O1659" s="87"/>
      <c r="P1659" s="87"/>
      <c r="Q1659" s="87"/>
      <c r="R1659" s="87"/>
      <c r="S1659" s="87"/>
      <c r="T1659" s="87"/>
      <c r="U1659" s="175"/>
      <c r="V1659" s="87"/>
      <c r="W1659" s="87"/>
      <c r="X1659" s="87"/>
      <c r="Y1659" s="87"/>
      <c r="Z1659" s="87"/>
      <c r="AA1659" s="87"/>
      <c r="AB1659" s="86"/>
      <c r="AC1659" s="87"/>
    </row>
    <row x14ac:dyDescent="0.25" r="1660" customHeight="1" ht="17.45">
      <c r="A1660" s="235">
        <f>A1659</f>
        <v>25569.375</v>
      </c>
      <c r="B1660" s="179" t="s">
        <v>58</v>
      </c>
      <c r="C1660" s="183" t="s">
        <v>14</v>
      </c>
      <c r="D1660" s="180">
        <v>10</v>
      </c>
      <c r="E1660" s="180">
        <v>7</v>
      </c>
      <c r="F1660" s="180"/>
      <c r="G1660" s="180">
        <f>SUM(C1660:F1660)</f>
      </c>
      <c r="H1660" s="182">
        <v>5500</v>
      </c>
      <c r="I1660" s="125">
        <f>G1660*H1660</f>
      </c>
      <c r="J1660" s="125">
        <f>I1660*0.1</f>
      </c>
      <c r="K1660" s="125">
        <f>SUM(I1660:J1660)</f>
      </c>
      <c r="L1660" s="229"/>
      <c r="M1660" s="87"/>
      <c r="N1660" s="87"/>
      <c r="O1660" s="87"/>
      <c r="P1660" s="87"/>
      <c r="Q1660" s="87"/>
      <c r="R1660" s="87"/>
      <c r="S1660" s="87"/>
      <c r="T1660" s="87"/>
      <c r="U1660" s="175"/>
      <c r="V1660" s="87"/>
      <c r="W1660" s="87"/>
      <c r="X1660" s="87"/>
      <c r="Y1660" s="87"/>
      <c r="Z1660" s="87"/>
      <c r="AA1660" s="87"/>
      <c r="AB1660" s="86"/>
      <c r="AC1660" s="87"/>
    </row>
    <row x14ac:dyDescent="0.25" r="1661" customHeight="1" ht="17.45">
      <c r="A1661" s="235">
        <f>A1660</f>
        <v>25569.375</v>
      </c>
      <c r="B1661" s="179" t="s">
        <v>147</v>
      </c>
      <c r="C1661" s="183">
        <v>10</v>
      </c>
      <c r="D1661" s="180">
        <v>4</v>
      </c>
      <c r="E1661" s="180"/>
      <c r="F1661" s="180"/>
      <c r="G1661" s="180">
        <f>SUM(C1661:F1661)</f>
      </c>
      <c r="H1661" s="125">
        <v>5000</v>
      </c>
      <c r="I1661" s="125">
        <f>G1661*H1661</f>
      </c>
      <c r="J1661" s="125">
        <f>I1661*0.1</f>
      </c>
      <c r="K1661" s="125">
        <f>SUM(I1661:J1661)</f>
      </c>
      <c r="L1661" s="229"/>
      <c r="M1661" s="87"/>
      <c r="N1661" s="87"/>
      <c r="O1661" s="87"/>
      <c r="P1661" s="87"/>
      <c r="Q1661" s="87"/>
      <c r="R1661" s="87"/>
      <c r="S1661" s="87"/>
      <c r="T1661" s="87"/>
      <c r="U1661" s="175"/>
      <c r="V1661" s="87"/>
      <c r="W1661" s="87"/>
      <c r="X1661" s="87"/>
      <c r="Y1661" s="87"/>
      <c r="Z1661" s="87"/>
      <c r="AA1661" s="87"/>
      <c r="AB1661" s="86"/>
      <c r="AC1661" s="87"/>
    </row>
    <row x14ac:dyDescent="0.25" r="1662" customHeight="1" ht="17.45">
      <c r="A1662" s="235">
        <f>A1661</f>
        <v>25569.375</v>
      </c>
      <c r="B1662" s="179" t="s">
        <v>27</v>
      </c>
      <c r="C1662" s="180"/>
      <c r="D1662" s="180">
        <v>0</v>
      </c>
      <c r="E1662" s="180"/>
      <c r="F1662" s="180"/>
      <c r="G1662" s="180">
        <f>SUM(C1662:F1662)</f>
      </c>
      <c r="H1662" s="125">
        <v>5500</v>
      </c>
      <c r="I1662" s="125">
        <f>G1662*H1662</f>
      </c>
      <c r="J1662" s="125">
        <f>I1662*0.1</f>
      </c>
      <c r="K1662" s="125">
        <f>SUM(I1662:J1662)</f>
      </c>
      <c r="L1662" s="229"/>
      <c r="M1662" s="87"/>
      <c r="N1662" s="87"/>
      <c r="O1662" s="87"/>
      <c r="P1662" s="87"/>
      <c r="Q1662" s="87"/>
      <c r="R1662" s="87"/>
      <c r="S1662" s="87"/>
      <c r="T1662" s="87"/>
      <c r="U1662" s="175"/>
      <c r="V1662" s="87"/>
      <c r="W1662" s="87"/>
      <c r="X1662" s="87"/>
      <c r="Y1662" s="87"/>
      <c r="Z1662" s="87"/>
      <c r="AA1662" s="87"/>
      <c r="AB1662" s="86"/>
      <c r="AC1662" s="87"/>
    </row>
    <row x14ac:dyDescent="0.25" r="1663" customHeight="1" ht="17.45">
      <c r="A1663" s="235">
        <f>A1662</f>
        <v>25569.375</v>
      </c>
      <c r="B1663" s="179" t="s">
        <v>20</v>
      </c>
      <c r="C1663" s="180"/>
      <c r="D1663" s="180">
        <v>0</v>
      </c>
      <c r="E1663" s="180"/>
      <c r="F1663" s="180"/>
      <c r="G1663" s="180">
        <f>SUM(C1663:F1663)</f>
      </c>
      <c r="H1663" s="237">
        <v>5500</v>
      </c>
      <c r="I1663" s="125">
        <f>G1663*H1663</f>
      </c>
      <c r="J1663" s="125">
        <f>I1663*0.1</f>
      </c>
      <c r="K1663" s="125">
        <f>SUM(I1663:J1663)</f>
      </c>
      <c r="L1663" s="229"/>
      <c r="M1663" s="87"/>
      <c r="N1663" s="87"/>
      <c r="O1663" s="87"/>
      <c r="P1663" s="87"/>
      <c r="Q1663" s="87"/>
      <c r="R1663" s="87"/>
      <c r="S1663" s="87"/>
      <c r="T1663" s="87"/>
      <c r="U1663" s="175"/>
      <c r="V1663" s="87"/>
      <c r="W1663" s="87"/>
      <c r="X1663" s="87"/>
      <c r="Y1663" s="87"/>
      <c r="Z1663" s="87"/>
      <c r="AA1663" s="87"/>
      <c r="AB1663" s="86"/>
      <c r="AC1663" s="87"/>
    </row>
    <row x14ac:dyDescent="0.25" r="1664" customHeight="1" ht="17.45">
      <c r="A1664" s="235">
        <f>A1663</f>
        <v>25569.375</v>
      </c>
      <c r="B1664" s="179" t="s">
        <v>31</v>
      </c>
      <c r="C1664" s="180"/>
      <c r="D1664" s="180">
        <v>0</v>
      </c>
      <c r="E1664" s="180"/>
      <c r="F1664" s="180"/>
      <c r="G1664" s="180">
        <f>SUM(C1664:F1664)</f>
      </c>
      <c r="H1664" s="125">
        <v>6000</v>
      </c>
      <c r="I1664" s="125">
        <f>G1664*H1664</f>
      </c>
      <c r="J1664" s="125">
        <f>I1664*0.1</f>
      </c>
      <c r="K1664" s="125">
        <f>SUM(I1664:J1664)</f>
      </c>
      <c r="L1664" s="229"/>
      <c r="M1664" s="87"/>
      <c r="N1664" s="87"/>
      <c r="O1664" s="87"/>
      <c r="P1664" s="87"/>
      <c r="Q1664" s="87"/>
      <c r="R1664" s="87"/>
      <c r="S1664" s="87"/>
      <c r="T1664" s="87"/>
      <c r="U1664" s="175"/>
      <c r="V1664" s="87"/>
      <c r="W1664" s="87"/>
      <c r="X1664" s="87"/>
      <c r="Y1664" s="87"/>
      <c r="Z1664" s="87"/>
      <c r="AA1664" s="87"/>
      <c r="AB1664" s="86"/>
      <c r="AC1664" s="87"/>
    </row>
    <row x14ac:dyDescent="0.25" r="1665" customHeight="1" ht="17.45">
      <c r="A1665" s="235">
        <f>A1664</f>
        <v>25569.375</v>
      </c>
      <c r="B1665" s="179" t="s">
        <v>71</v>
      </c>
      <c r="C1665" s="180"/>
      <c r="D1665" s="180">
        <v>0</v>
      </c>
      <c r="E1665" s="180"/>
      <c r="F1665" s="180"/>
      <c r="G1665" s="180">
        <f>SUM(C1665:F1665)</f>
      </c>
      <c r="H1665" s="125">
        <v>6000</v>
      </c>
      <c r="I1665" s="125">
        <f>G1665*H1665</f>
      </c>
      <c r="J1665" s="125">
        <f>I1665*0.1</f>
      </c>
      <c r="K1665" s="125">
        <f>SUM(I1665:J1665)</f>
      </c>
      <c r="L1665" s="229"/>
      <c r="M1665" s="87"/>
      <c r="N1665" s="87"/>
      <c r="O1665" s="87"/>
      <c r="P1665" s="87"/>
      <c r="Q1665" s="87"/>
      <c r="R1665" s="87"/>
      <c r="S1665" s="87"/>
      <c r="T1665" s="87"/>
      <c r="U1665" s="175"/>
      <c r="V1665" s="87"/>
      <c r="W1665" s="87"/>
      <c r="X1665" s="87"/>
      <c r="Y1665" s="87"/>
      <c r="Z1665" s="87"/>
      <c r="AA1665" s="87"/>
      <c r="AB1665" s="86"/>
      <c r="AC1665" s="87"/>
    </row>
    <row x14ac:dyDescent="0.25" r="1666" customHeight="1" ht="17.45">
      <c r="A1666" s="235">
        <f>A1665</f>
        <v>25569.375</v>
      </c>
      <c r="B1666" s="184" t="s">
        <v>49</v>
      </c>
      <c r="C1666" s="180"/>
      <c r="D1666" s="180">
        <v>8</v>
      </c>
      <c r="E1666" s="180"/>
      <c r="F1666" s="180"/>
      <c r="G1666" s="180">
        <f>SUM(C1666:F1666)</f>
      </c>
      <c r="H1666" s="182">
        <v>6000</v>
      </c>
      <c r="I1666" s="125">
        <f>G1666*H1666</f>
      </c>
      <c r="J1666" s="125">
        <f>I1666*0.1</f>
      </c>
      <c r="K1666" s="125">
        <f>SUM(I1666:J1666)</f>
      </c>
      <c r="L1666" s="229"/>
      <c r="M1666" s="87"/>
      <c r="N1666" s="87"/>
      <c r="O1666" s="87"/>
      <c r="P1666" s="87"/>
      <c r="Q1666" s="87"/>
      <c r="R1666" s="87"/>
      <c r="S1666" s="87"/>
      <c r="T1666" s="87"/>
      <c r="U1666" s="175"/>
      <c r="V1666" s="87"/>
      <c r="W1666" s="87"/>
      <c r="X1666" s="87"/>
      <c r="Y1666" s="87"/>
      <c r="Z1666" s="87"/>
      <c r="AA1666" s="87"/>
      <c r="AB1666" s="86"/>
      <c r="AC1666" s="87"/>
    </row>
    <row x14ac:dyDescent="0.25" r="1667" customHeight="1" ht="17.45">
      <c r="A1667" s="235">
        <f>A1666</f>
        <v>25569.375</v>
      </c>
      <c r="B1667" s="179" t="s">
        <v>9</v>
      </c>
      <c r="C1667" s="180"/>
      <c r="D1667" s="180">
        <v>6</v>
      </c>
      <c r="E1667" s="180"/>
      <c r="F1667" s="180"/>
      <c r="G1667" s="180">
        <f>SUM(C1667:F1667)</f>
      </c>
      <c r="H1667" s="125">
        <v>6000</v>
      </c>
      <c r="I1667" s="125">
        <f>G1667*H1667</f>
      </c>
      <c r="J1667" s="125">
        <f>I1667*0.1</f>
      </c>
      <c r="K1667" s="125">
        <f>SUM(I1667:J1667)</f>
      </c>
      <c r="L1667" s="229"/>
      <c r="M1667" s="87"/>
      <c r="N1667" s="87"/>
      <c r="O1667" s="87"/>
      <c r="P1667" s="87"/>
      <c r="Q1667" s="87"/>
      <c r="R1667" s="87"/>
      <c r="S1667" s="87"/>
      <c r="T1667" s="87"/>
      <c r="U1667" s="175"/>
      <c r="V1667" s="87"/>
      <c r="W1667" s="87"/>
      <c r="X1667" s="87"/>
      <c r="Y1667" s="87"/>
      <c r="Z1667" s="87"/>
      <c r="AA1667" s="87"/>
      <c r="AB1667" s="86"/>
      <c r="AC1667" s="87"/>
    </row>
    <row x14ac:dyDescent="0.25" r="1668" customHeight="1" ht="17.45">
      <c r="A1668" s="235">
        <f>A1667</f>
        <v>25569.375</v>
      </c>
      <c r="B1668" s="179" t="s">
        <v>78</v>
      </c>
      <c r="C1668" s="180"/>
      <c r="D1668" s="180">
        <v>0</v>
      </c>
      <c r="E1668" s="180"/>
      <c r="F1668" s="180"/>
      <c r="G1668" s="180">
        <f>SUM(C1668:F1668)</f>
      </c>
      <c r="H1668" s="125">
        <v>6500</v>
      </c>
      <c r="I1668" s="125">
        <f>G1668*H1668</f>
      </c>
      <c r="J1668" s="125">
        <f>I1668*0.1</f>
      </c>
      <c r="K1668" s="125">
        <f>SUM(I1668:J1668)</f>
      </c>
      <c r="L1668" s="229"/>
      <c r="M1668" s="87"/>
      <c r="N1668" s="87"/>
      <c r="O1668" s="87"/>
      <c r="P1668" s="87"/>
      <c r="Q1668" s="87"/>
      <c r="R1668" s="87"/>
      <c r="S1668" s="87"/>
      <c r="T1668" s="87"/>
      <c r="U1668" s="175"/>
      <c r="V1668" s="87"/>
      <c r="W1668" s="87"/>
      <c r="X1668" s="87"/>
      <c r="Y1668" s="87"/>
      <c r="Z1668" s="87"/>
      <c r="AA1668" s="87"/>
      <c r="AB1668" s="86"/>
      <c r="AC1668" s="87"/>
    </row>
    <row x14ac:dyDescent="0.25" r="1669" customHeight="1" ht="17.45">
      <c r="A1669" s="235">
        <f>A1668</f>
        <v>25569.375</v>
      </c>
      <c r="B1669" s="179" t="s">
        <v>55</v>
      </c>
      <c r="C1669" s="180"/>
      <c r="D1669" s="180">
        <v>0</v>
      </c>
      <c r="E1669" s="180"/>
      <c r="F1669" s="180"/>
      <c r="G1669" s="180">
        <f>SUM(C1669:F1669)</f>
      </c>
      <c r="H1669" s="125">
        <v>6500</v>
      </c>
      <c r="I1669" s="125">
        <f>G1669*H1669</f>
      </c>
      <c r="J1669" s="125">
        <f>I1669*0.1</f>
      </c>
      <c r="K1669" s="125">
        <f>SUM(I1669:J1669)</f>
      </c>
      <c r="L1669" s="229"/>
      <c r="M1669" s="87"/>
      <c r="N1669" s="87"/>
      <c r="O1669" s="87"/>
      <c r="P1669" s="87"/>
      <c r="Q1669" s="87"/>
      <c r="R1669" s="87"/>
      <c r="S1669" s="87"/>
      <c r="T1669" s="87"/>
      <c r="U1669" s="175"/>
      <c r="V1669" s="87"/>
      <c r="W1669" s="87"/>
      <c r="X1669" s="87"/>
      <c r="Y1669" s="87"/>
      <c r="Z1669" s="87"/>
      <c r="AA1669" s="87"/>
      <c r="AB1669" s="86"/>
      <c r="AC1669" s="87"/>
    </row>
    <row x14ac:dyDescent="0.25" r="1670" customHeight="1" ht="17.45">
      <c r="A1670" s="235">
        <f>A1669</f>
        <v>25569.375</v>
      </c>
      <c r="B1670" s="179" t="s">
        <v>80</v>
      </c>
      <c r="C1670" s="180"/>
      <c r="D1670" s="180">
        <v>23</v>
      </c>
      <c r="E1670" s="180"/>
      <c r="F1670" s="180"/>
      <c r="G1670" s="180">
        <f>SUM(C1670:F1670)</f>
      </c>
      <c r="H1670" s="125">
        <v>6000</v>
      </c>
      <c r="I1670" s="125">
        <f>G1670*H1670</f>
      </c>
      <c r="J1670" s="185"/>
      <c r="K1670" s="125">
        <f>SUM(I1670:J1670)</f>
      </c>
      <c r="L1670" s="229"/>
      <c r="M1670" s="87"/>
      <c r="N1670" s="87"/>
      <c r="O1670" s="87"/>
      <c r="P1670" s="87"/>
      <c r="Q1670" s="87"/>
      <c r="R1670" s="87"/>
      <c r="S1670" s="87"/>
      <c r="T1670" s="87"/>
      <c r="U1670" s="175"/>
      <c r="V1670" s="87"/>
      <c r="W1670" s="87"/>
      <c r="X1670" s="87"/>
      <c r="Y1670" s="87"/>
      <c r="Z1670" s="87"/>
      <c r="AA1670" s="87"/>
      <c r="AB1670" s="86"/>
      <c r="AC1670" s="87"/>
    </row>
    <row x14ac:dyDescent="0.25" r="1671" customHeight="1" ht="17.45">
      <c r="A1671" s="235">
        <f>A1670</f>
        <v>25569.375</v>
      </c>
      <c r="B1671" s="179" t="s">
        <v>67</v>
      </c>
      <c r="C1671" s="180"/>
      <c r="D1671" s="180">
        <v>7</v>
      </c>
      <c r="E1671" s="180"/>
      <c r="F1671" s="180"/>
      <c r="G1671" s="180">
        <f>SUM(C1671:F1671)</f>
      </c>
      <c r="H1671" s="182">
        <v>5500</v>
      </c>
      <c r="I1671" s="125">
        <f>G1671*H1671</f>
      </c>
      <c r="J1671" s="125">
        <f>I1671*0.1</f>
      </c>
      <c r="K1671" s="125">
        <f>SUM(I1671:J1671)</f>
      </c>
      <c r="L1671" s="229"/>
      <c r="M1671" s="87"/>
      <c r="N1671" s="87"/>
      <c r="O1671" s="87"/>
      <c r="P1671" s="87"/>
      <c r="Q1671" s="87"/>
      <c r="R1671" s="87"/>
      <c r="S1671" s="87"/>
      <c r="T1671" s="87"/>
      <c r="U1671" s="175"/>
      <c r="V1671" s="87"/>
      <c r="W1671" s="87"/>
      <c r="X1671" s="87"/>
      <c r="Y1671" s="87"/>
      <c r="Z1671" s="87"/>
      <c r="AA1671" s="87"/>
      <c r="AB1671" s="86"/>
      <c r="AC1671" s="87"/>
    </row>
    <row x14ac:dyDescent="0.25" r="1672" customHeight="1" ht="17.45">
      <c r="A1672" s="235">
        <f>A1671</f>
        <v>25569.375</v>
      </c>
      <c r="B1672" s="186" t="s">
        <v>74</v>
      </c>
      <c r="C1672" s="180"/>
      <c r="D1672" s="180">
        <v>0</v>
      </c>
      <c r="E1672" s="180"/>
      <c r="F1672" s="180"/>
      <c r="G1672" s="180">
        <f>SUM(C1672:F1672)</f>
      </c>
      <c r="H1672" s="187">
        <v>5000</v>
      </c>
      <c r="I1672" s="125">
        <f>G1672*H1672</f>
      </c>
      <c r="J1672" s="125">
        <f>I1672*0.1</f>
      </c>
      <c r="K1672" s="125">
        <f>SUM(I1672:J1672)</f>
      </c>
      <c r="L1672" s="229"/>
      <c r="M1672" s="87"/>
      <c r="N1672" s="87"/>
      <c r="O1672" s="87"/>
      <c r="P1672" s="87"/>
      <c r="Q1672" s="87"/>
      <c r="R1672" s="87"/>
      <c r="S1672" s="87"/>
      <c r="T1672" s="87"/>
      <c r="U1672" s="175"/>
      <c r="V1672" s="87"/>
      <c r="W1672" s="87"/>
      <c r="X1672" s="87"/>
      <c r="Y1672" s="87"/>
      <c r="Z1672" s="87"/>
      <c r="AA1672" s="87"/>
      <c r="AB1672" s="86"/>
      <c r="AC1672" s="87"/>
    </row>
    <row x14ac:dyDescent="0.25" r="1673" customHeight="1" ht="17.45">
      <c r="A1673" s="235">
        <f>A1672</f>
        <v>25569.375</v>
      </c>
      <c r="B1673" s="179" t="s">
        <v>11</v>
      </c>
      <c r="C1673" s="180"/>
      <c r="D1673" s="180">
        <v>0</v>
      </c>
      <c r="E1673" s="180"/>
      <c r="F1673" s="180"/>
      <c r="G1673" s="180">
        <f>SUM(C1673:F1673)</f>
      </c>
      <c r="H1673" s="125">
        <v>6000</v>
      </c>
      <c r="I1673" s="125">
        <f>G1673*H1673</f>
      </c>
      <c r="J1673" s="125">
        <f>I1673*0.1</f>
      </c>
      <c r="K1673" s="125">
        <f>SUM(I1673:J1673)</f>
      </c>
      <c r="L1673" s="229"/>
      <c r="M1673" s="87"/>
      <c r="N1673" s="87"/>
      <c r="O1673" s="87"/>
      <c r="P1673" s="87"/>
      <c r="Q1673" s="87"/>
      <c r="R1673" s="87"/>
      <c r="S1673" s="87"/>
      <c r="T1673" s="87"/>
      <c r="U1673" s="175"/>
      <c r="V1673" s="87"/>
      <c r="W1673" s="87"/>
      <c r="X1673" s="87"/>
      <c r="Y1673" s="87"/>
      <c r="Z1673" s="87"/>
      <c r="AA1673" s="87"/>
      <c r="AB1673" s="86"/>
      <c r="AC1673" s="87"/>
    </row>
    <row x14ac:dyDescent="0.25" r="1674" customHeight="1" ht="17.45">
      <c r="A1674" s="235">
        <f>A1673</f>
        <v>25569.375</v>
      </c>
      <c r="B1674" s="179" t="s">
        <v>22</v>
      </c>
      <c r="C1674" s="180"/>
      <c r="D1674" s="180">
        <v>0</v>
      </c>
      <c r="E1674" s="180"/>
      <c r="F1674" s="180"/>
      <c r="G1674" s="180">
        <f>SUM(C1674:F1674)</f>
      </c>
      <c r="H1674" s="182">
        <v>4800</v>
      </c>
      <c r="I1674" s="125">
        <f>G1674*H1674</f>
      </c>
      <c r="J1674" s="125">
        <f>I1674*0.1</f>
      </c>
      <c r="K1674" s="125">
        <f>SUM(I1674:J1674)</f>
      </c>
      <c r="L1674" s="229"/>
      <c r="M1674" s="87"/>
      <c r="N1674" s="87"/>
      <c r="O1674" s="87"/>
      <c r="P1674" s="87"/>
      <c r="Q1674" s="87"/>
      <c r="R1674" s="87"/>
      <c r="S1674" s="87"/>
      <c r="T1674" s="87"/>
      <c r="U1674" s="175"/>
      <c r="V1674" s="87"/>
      <c r="W1674" s="87"/>
      <c r="X1674" s="87"/>
      <c r="Y1674" s="87"/>
      <c r="Z1674" s="87"/>
      <c r="AA1674" s="87"/>
      <c r="AB1674" s="86"/>
      <c r="AC1674" s="87"/>
    </row>
    <row x14ac:dyDescent="0.25" r="1675" customHeight="1" ht="17.45">
      <c r="A1675" s="235">
        <f>A1674</f>
        <v>25569.375</v>
      </c>
      <c r="B1675" s="186" t="s">
        <v>84</v>
      </c>
      <c r="C1675" s="180"/>
      <c r="D1675" s="180">
        <v>0</v>
      </c>
      <c r="E1675" s="180"/>
      <c r="F1675" s="180"/>
      <c r="G1675" s="180">
        <f>SUM(C1675:F1675)</f>
      </c>
      <c r="H1675" s="182">
        <v>4800</v>
      </c>
      <c r="I1675" s="125">
        <f>G1675*H1675</f>
      </c>
      <c r="J1675" s="125">
        <f>I1675*0.1</f>
      </c>
      <c r="K1675" s="125">
        <f>SUM(I1675:J1675)</f>
      </c>
      <c r="L1675" s="229"/>
      <c r="M1675" s="87"/>
      <c r="N1675" s="87"/>
      <c r="O1675" s="87"/>
      <c r="P1675" s="87"/>
      <c r="Q1675" s="87"/>
      <c r="R1675" s="87"/>
      <c r="S1675" s="87"/>
      <c r="T1675" s="87"/>
      <c r="U1675" s="175"/>
      <c r="V1675" s="87"/>
      <c r="W1675" s="87"/>
      <c r="X1675" s="87"/>
      <c r="Y1675" s="87"/>
      <c r="Z1675" s="87"/>
      <c r="AA1675" s="87"/>
      <c r="AB1675" s="86"/>
      <c r="AC1675" s="87"/>
    </row>
    <row x14ac:dyDescent="0.25" r="1676" customHeight="1" ht="17.45">
      <c r="A1676" s="235">
        <f>A1675</f>
        <v>25569.375</v>
      </c>
      <c r="B1676" s="179" t="s">
        <v>17</v>
      </c>
      <c r="C1676" s="180"/>
      <c r="D1676" s="180">
        <v>10</v>
      </c>
      <c r="E1676" s="180">
        <v>10</v>
      </c>
      <c r="F1676" s="180"/>
      <c r="G1676" s="180">
        <f>SUM(C1676:F1676)</f>
      </c>
      <c r="H1676" s="237">
        <v>6500</v>
      </c>
      <c r="I1676" s="125">
        <f>G1676*H1676</f>
      </c>
      <c r="J1676" s="125">
        <f>I1676*0.1</f>
      </c>
      <c r="K1676" s="125">
        <f>SUM(I1676:J1676)</f>
      </c>
      <c r="L1676" s="229"/>
      <c r="M1676" s="87"/>
      <c r="N1676" s="87"/>
      <c r="O1676" s="87"/>
      <c r="P1676" s="87"/>
      <c r="Q1676" s="87"/>
      <c r="R1676" s="87"/>
      <c r="S1676" s="87"/>
      <c r="T1676" s="87"/>
      <c r="U1676" s="175"/>
      <c r="V1676" s="87"/>
      <c r="W1676" s="87"/>
      <c r="X1676" s="87"/>
      <c r="Y1676" s="87"/>
      <c r="Z1676" s="87"/>
      <c r="AA1676" s="87"/>
      <c r="AB1676" s="86"/>
      <c r="AC1676" s="87"/>
    </row>
    <row x14ac:dyDescent="0.25" r="1677" customHeight="1" ht="17.45">
      <c r="A1677" s="235">
        <f>A1676</f>
        <v>25569.375</v>
      </c>
      <c r="B1677" s="179" t="s">
        <v>29</v>
      </c>
      <c r="C1677" s="188" t="s">
        <v>14</v>
      </c>
      <c r="D1677" s="180">
        <v>13</v>
      </c>
      <c r="E1677" s="180">
        <v>13</v>
      </c>
      <c r="F1677" s="180"/>
      <c r="G1677" s="180">
        <f>SUM(C1677:F1677)</f>
      </c>
      <c r="H1677" s="125">
        <v>5500</v>
      </c>
      <c r="I1677" s="125">
        <f>G1677*H1677</f>
      </c>
      <c r="J1677" s="125">
        <f>I1677*0.1</f>
      </c>
      <c r="K1677" s="125">
        <f>SUM(I1677:J1677)</f>
      </c>
      <c r="L1677" s="229"/>
      <c r="M1677" s="87"/>
      <c r="N1677" s="87"/>
      <c r="O1677" s="87"/>
      <c r="P1677" s="87"/>
      <c r="Q1677" s="87"/>
      <c r="R1677" s="87"/>
      <c r="S1677" s="87"/>
      <c r="T1677" s="87"/>
      <c r="U1677" s="175"/>
      <c r="V1677" s="87"/>
      <c r="W1677" s="87"/>
      <c r="X1677" s="87"/>
      <c r="Y1677" s="87"/>
      <c r="Z1677" s="87"/>
      <c r="AA1677" s="87"/>
      <c r="AB1677" s="86"/>
      <c r="AC1677" s="87"/>
    </row>
    <row x14ac:dyDescent="0.25" r="1678" customHeight="1" ht="17.45">
      <c r="A1678" s="235">
        <f>A1677</f>
        <v>25569.375</v>
      </c>
      <c r="B1678" s="179" t="s">
        <v>15</v>
      </c>
      <c r="C1678" s="180"/>
      <c r="D1678" s="180">
        <v>0</v>
      </c>
      <c r="E1678" s="180"/>
      <c r="F1678" s="180"/>
      <c r="G1678" s="180">
        <f>SUM(C1678:F1678)</f>
      </c>
      <c r="H1678" s="182">
        <v>4800</v>
      </c>
      <c r="I1678" s="125">
        <f>G1678*H1678</f>
      </c>
      <c r="J1678" s="125">
        <f>I1678*0.1</f>
      </c>
      <c r="K1678" s="125">
        <f>SUM(I1678:J1678)</f>
      </c>
      <c r="L1678" s="229"/>
      <c r="M1678" s="87"/>
      <c r="N1678" s="87"/>
      <c r="O1678" s="87"/>
      <c r="P1678" s="87"/>
      <c r="Q1678" s="87"/>
      <c r="R1678" s="87"/>
      <c r="S1678" s="87"/>
      <c r="T1678" s="87"/>
      <c r="U1678" s="175"/>
      <c r="V1678" s="87"/>
      <c r="W1678" s="87"/>
      <c r="X1678" s="87"/>
      <c r="Y1678" s="87"/>
      <c r="Z1678" s="87"/>
      <c r="AA1678" s="87"/>
      <c r="AB1678" s="86"/>
      <c r="AC1678" s="87"/>
    </row>
    <row x14ac:dyDescent="0.25" r="1679" customHeight="1" ht="17.45">
      <c r="A1679" s="235">
        <f>A1678</f>
        <v>25569.375</v>
      </c>
      <c r="B1679" s="179" t="s">
        <v>21</v>
      </c>
      <c r="C1679" s="188" t="s">
        <v>14</v>
      </c>
      <c r="D1679" s="180">
        <v>13</v>
      </c>
      <c r="E1679" s="180"/>
      <c r="F1679" s="180"/>
      <c r="G1679" s="180">
        <f>SUM(C1679:F1679)</f>
      </c>
      <c r="H1679" s="237">
        <v>5500</v>
      </c>
      <c r="I1679" s="125">
        <f>G1679*H1679</f>
      </c>
      <c r="J1679" s="125">
        <f>I1679*0.1</f>
      </c>
      <c r="K1679" s="125">
        <f>SUM(I1679:J1679)</f>
      </c>
      <c r="L1679" s="229"/>
      <c r="M1679" s="87"/>
      <c r="N1679" s="87"/>
      <c r="O1679" s="87"/>
      <c r="P1679" s="87"/>
      <c r="Q1679" s="87"/>
      <c r="R1679" s="87"/>
      <c r="S1679" s="87"/>
      <c r="T1679" s="87"/>
      <c r="U1679" s="175"/>
      <c r="V1679" s="87"/>
      <c r="W1679" s="87"/>
      <c r="X1679" s="87"/>
      <c r="Y1679" s="87"/>
      <c r="Z1679" s="87"/>
      <c r="AA1679" s="87"/>
      <c r="AB1679" s="86"/>
      <c r="AC1679" s="87"/>
    </row>
    <row x14ac:dyDescent="0.25" r="1680" customHeight="1" ht="17.45">
      <c r="A1680" s="235">
        <f>A1679</f>
        <v>25569.375</v>
      </c>
      <c r="B1680" s="179" t="s">
        <v>52</v>
      </c>
      <c r="C1680" s="180"/>
      <c r="D1680" s="180">
        <v>12</v>
      </c>
      <c r="E1680" s="180">
        <v>8</v>
      </c>
      <c r="F1680" s="180"/>
      <c r="G1680" s="180">
        <f>SUM(C1680:F1680)</f>
      </c>
      <c r="H1680" s="237">
        <v>5500</v>
      </c>
      <c r="I1680" s="125">
        <f>G1680*H1680</f>
      </c>
      <c r="J1680" s="125">
        <f>I1680*0.1</f>
      </c>
      <c r="K1680" s="125">
        <f>SUM(I1680:J1680)</f>
      </c>
      <c r="L1680" s="229"/>
      <c r="M1680" s="87"/>
      <c r="N1680" s="87"/>
      <c r="O1680" s="87"/>
      <c r="P1680" s="87"/>
      <c r="Q1680" s="87"/>
      <c r="R1680" s="87"/>
      <c r="S1680" s="87"/>
      <c r="T1680" s="87"/>
      <c r="U1680" s="175"/>
      <c r="V1680" s="87"/>
      <c r="W1680" s="87"/>
      <c r="X1680" s="87"/>
      <c r="Y1680" s="87"/>
      <c r="Z1680" s="87"/>
      <c r="AA1680" s="87"/>
      <c r="AB1680" s="86"/>
      <c r="AC1680" s="87"/>
    </row>
    <row x14ac:dyDescent="0.25" r="1681" customHeight="1" ht="17.45">
      <c r="A1681" s="235">
        <f>A1680</f>
        <v>25569.375</v>
      </c>
      <c r="B1681" s="186" t="s">
        <v>61</v>
      </c>
      <c r="C1681" s="180"/>
      <c r="D1681" s="180">
        <v>0</v>
      </c>
      <c r="E1681" s="180"/>
      <c r="F1681" s="180"/>
      <c r="G1681" s="180">
        <f>SUM(C1681:F1681)</f>
      </c>
      <c r="H1681" s="237">
        <v>5500</v>
      </c>
      <c r="I1681" s="125">
        <f>G1681*H1681</f>
      </c>
      <c r="J1681" s="125">
        <f>I1681*0.1</f>
      </c>
      <c r="K1681" s="125">
        <f>SUM(I1681:J1681)</f>
      </c>
      <c r="L1681" s="229"/>
      <c r="M1681" s="87"/>
      <c r="N1681" s="87"/>
      <c r="O1681" s="87"/>
      <c r="P1681" s="87"/>
      <c r="Q1681" s="87"/>
      <c r="R1681" s="87"/>
      <c r="S1681" s="87"/>
      <c r="T1681" s="87"/>
      <c r="U1681" s="175"/>
      <c r="V1681" s="87"/>
      <c r="W1681" s="87"/>
      <c r="X1681" s="87"/>
      <c r="Y1681" s="87"/>
      <c r="Z1681" s="87"/>
      <c r="AA1681" s="87"/>
      <c r="AB1681" s="86"/>
      <c r="AC1681" s="87"/>
    </row>
    <row x14ac:dyDescent="0.25" r="1682" customHeight="1" ht="17.45">
      <c r="A1682" s="235">
        <f>A1681</f>
        <v>25569.375</v>
      </c>
      <c r="B1682" s="179" t="s">
        <v>33</v>
      </c>
      <c r="C1682" s="180"/>
      <c r="D1682" s="180">
        <v>0</v>
      </c>
      <c r="E1682" s="180"/>
      <c r="F1682" s="180"/>
      <c r="G1682" s="180">
        <f>SUM(C1682:F1682)</f>
      </c>
      <c r="H1682" s="182">
        <v>5500</v>
      </c>
      <c r="I1682" s="125">
        <f>G1682*H1682</f>
      </c>
      <c r="J1682" s="125">
        <f>I1682*0.1</f>
      </c>
      <c r="K1682" s="125">
        <f>SUM(I1682:J1682)</f>
      </c>
      <c r="L1682" s="229"/>
      <c r="M1682" s="87"/>
      <c r="N1682" s="87"/>
      <c r="O1682" s="87"/>
      <c r="P1682" s="87"/>
      <c r="Q1682" s="87"/>
      <c r="R1682" s="87"/>
      <c r="S1682" s="87"/>
      <c r="T1682" s="87"/>
      <c r="U1682" s="175"/>
      <c r="V1682" s="87"/>
      <c r="W1682" s="87"/>
      <c r="X1682" s="87"/>
      <c r="Y1682" s="87"/>
      <c r="Z1682" s="87"/>
      <c r="AA1682" s="87"/>
      <c r="AB1682" s="86"/>
      <c r="AC1682" s="87"/>
    </row>
    <row x14ac:dyDescent="0.25" r="1683" customHeight="1" ht="17.45">
      <c r="A1683" s="235">
        <f>A1682</f>
        <v>25569.375</v>
      </c>
      <c r="B1683" s="179" t="s">
        <v>30</v>
      </c>
      <c r="C1683" s="180"/>
      <c r="D1683" s="180">
        <v>18</v>
      </c>
      <c r="E1683" s="180"/>
      <c r="F1683" s="180"/>
      <c r="G1683" s="180">
        <f>SUM(C1683:F1683)</f>
      </c>
      <c r="H1683" s="125">
        <v>6000</v>
      </c>
      <c r="I1683" s="125">
        <f>G1683*H1683</f>
      </c>
      <c r="J1683" s="125">
        <f>I1683*0.1</f>
      </c>
      <c r="K1683" s="125">
        <f>SUM(I1683:J1683)</f>
      </c>
      <c r="L1683" s="229"/>
      <c r="M1683" s="87"/>
      <c r="N1683" s="87"/>
      <c r="O1683" s="87"/>
      <c r="P1683" s="87"/>
      <c r="Q1683" s="87"/>
      <c r="R1683" s="87"/>
      <c r="S1683" s="87"/>
      <c r="T1683" s="87"/>
      <c r="U1683" s="175"/>
      <c r="V1683" s="87"/>
      <c r="W1683" s="87"/>
      <c r="X1683" s="87"/>
      <c r="Y1683" s="87"/>
      <c r="Z1683" s="87"/>
      <c r="AA1683" s="87"/>
      <c r="AB1683" s="86"/>
      <c r="AC1683" s="87"/>
    </row>
    <row x14ac:dyDescent="0.25" r="1684" customHeight="1" ht="17.45">
      <c r="A1684" s="235">
        <f>A1683</f>
        <v>25569.375</v>
      </c>
      <c r="B1684" s="179" t="s">
        <v>28</v>
      </c>
      <c r="C1684" s="188" t="s">
        <v>14</v>
      </c>
      <c r="D1684" s="180">
        <v>20</v>
      </c>
      <c r="E1684" s="180"/>
      <c r="F1684" s="180"/>
      <c r="G1684" s="180">
        <f>SUM(C1684:F1684)</f>
      </c>
      <c r="H1684" s="237">
        <v>5500</v>
      </c>
      <c r="I1684" s="125">
        <f>G1684*H1684</f>
      </c>
      <c r="J1684" s="125">
        <f>I1684*0.1</f>
      </c>
      <c r="K1684" s="125">
        <f>SUM(I1684:J1684)</f>
      </c>
      <c r="L1684" s="229"/>
      <c r="M1684" s="87"/>
      <c r="N1684" s="87"/>
      <c r="O1684" s="87"/>
      <c r="P1684" s="87"/>
      <c r="Q1684" s="87"/>
      <c r="R1684" s="87"/>
      <c r="S1684" s="87"/>
      <c r="T1684" s="87"/>
      <c r="U1684" s="175"/>
      <c r="V1684" s="87"/>
      <c r="W1684" s="87"/>
      <c r="X1684" s="87"/>
      <c r="Y1684" s="87"/>
      <c r="Z1684" s="87"/>
      <c r="AA1684" s="87"/>
      <c r="AB1684" s="86"/>
      <c r="AC1684" s="87"/>
    </row>
    <row x14ac:dyDescent="0.25" r="1685" customHeight="1" ht="17.45">
      <c r="A1685" s="235">
        <f>A1684</f>
        <v>25569.375</v>
      </c>
      <c r="B1685" s="179" t="s">
        <v>12</v>
      </c>
      <c r="C1685" s="180"/>
      <c r="D1685" s="180">
        <v>7</v>
      </c>
      <c r="E1685" s="180"/>
      <c r="F1685" s="180"/>
      <c r="G1685" s="180">
        <f>SUM(C1685:F1685)</f>
      </c>
      <c r="H1685" s="125">
        <v>6000</v>
      </c>
      <c r="I1685" s="125">
        <f>G1685*H1685</f>
      </c>
      <c r="J1685" s="125">
        <f>I1685*0.1</f>
      </c>
      <c r="K1685" s="125">
        <f>SUM(I1685:J1685)</f>
      </c>
      <c r="L1685" s="229"/>
      <c r="M1685" s="87"/>
      <c r="N1685" s="87"/>
      <c r="O1685" s="87"/>
      <c r="P1685" s="87"/>
      <c r="Q1685" s="87"/>
      <c r="R1685" s="87"/>
      <c r="S1685" s="87"/>
      <c r="T1685" s="87"/>
      <c r="U1685" s="175"/>
      <c r="V1685" s="87"/>
      <c r="W1685" s="87"/>
      <c r="X1685" s="87"/>
      <c r="Y1685" s="87"/>
      <c r="Z1685" s="87"/>
      <c r="AA1685" s="87"/>
      <c r="AB1685" s="86"/>
      <c r="AC1685" s="87"/>
    </row>
    <row x14ac:dyDescent="0.25" r="1686" customHeight="1" ht="17.45">
      <c r="A1686" s="235">
        <f>A1685</f>
        <v>25569.375</v>
      </c>
      <c r="B1686" s="179" t="s">
        <v>100</v>
      </c>
      <c r="C1686" s="180"/>
      <c r="D1686" s="180">
        <v>2</v>
      </c>
      <c r="E1686" s="180"/>
      <c r="F1686" s="180"/>
      <c r="G1686" s="180">
        <f>SUM(C1686:F1686)</f>
      </c>
      <c r="H1686" s="182">
        <v>5500</v>
      </c>
      <c r="I1686" s="125">
        <f>G1686*H1686</f>
      </c>
      <c r="J1686" s="125">
        <f>I1686*0.1</f>
      </c>
      <c r="K1686" s="125">
        <f>SUM(I1686:J1686)</f>
      </c>
      <c r="L1686" s="229"/>
      <c r="M1686" s="87"/>
      <c r="N1686" s="87"/>
      <c r="O1686" s="87"/>
      <c r="P1686" s="87"/>
      <c r="Q1686" s="87"/>
      <c r="R1686" s="87"/>
      <c r="S1686" s="87"/>
      <c r="T1686" s="87"/>
      <c r="U1686" s="175"/>
      <c r="V1686" s="87"/>
      <c r="W1686" s="87"/>
      <c r="X1686" s="87"/>
      <c r="Y1686" s="87"/>
      <c r="Z1686" s="87"/>
      <c r="AA1686" s="87"/>
      <c r="AB1686" s="86"/>
      <c r="AC1686" s="87"/>
    </row>
    <row x14ac:dyDescent="0.25" r="1687" customHeight="1" ht="17.45">
      <c r="A1687" s="235">
        <f>A1686</f>
        <v>25569.375</v>
      </c>
      <c r="B1687" s="186" t="s">
        <v>37</v>
      </c>
      <c r="C1687" s="180"/>
      <c r="D1687" s="180">
        <v>5</v>
      </c>
      <c r="E1687" s="180"/>
      <c r="F1687" s="180"/>
      <c r="G1687" s="180">
        <f>SUM(C1687:F1687)</f>
      </c>
      <c r="H1687" s="125">
        <v>6500</v>
      </c>
      <c r="I1687" s="125">
        <f>G1687*H1687</f>
      </c>
      <c r="J1687" s="125">
        <f>I1687*0.1</f>
      </c>
      <c r="K1687" s="125">
        <f>SUM(I1687:J1687)</f>
      </c>
      <c r="L1687" s="229"/>
      <c r="M1687" s="87"/>
      <c r="N1687" s="87"/>
      <c r="O1687" s="87"/>
      <c r="P1687" s="87"/>
      <c r="Q1687" s="87"/>
      <c r="R1687" s="87"/>
      <c r="S1687" s="87"/>
      <c r="T1687" s="87"/>
      <c r="U1687" s="175"/>
      <c r="V1687" s="87"/>
      <c r="W1687" s="87"/>
      <c r="X1687" s="87"/>
      <c r="Y1687" s="87"/>
      <c r="Z1687" s="87"/>
      <c r="AA1687" s="87"/>
      <c r="AB1687" s="86"/>
      <c r="AC1687" s="87"/>
    </row>
    <row x14ac:dyDescent="0.25" r="1688" customHeight="1" ht="17.45">
      <c r="A1688" s="235">
        <f>A1687</f>
        <v>25569.375</v>
      </c>
      <c r="B1688" s="186" t="s">
        <v>64</v>
      </c>
      <c r="C1688" s="180"/>
      <c r="D1688" s="180">
        <v>21</v>
      </c>
      <c r="E1688" s="180"/>
      <c r="F1688" s="180"/>
      <c r="G1688" s="180">
        <f>SUM(C1688:F1688)</f>
      </c>
      <c r="H1688" s="182">
        <v>5500</v>
      </c>
      <c r="I1688" s="125">
        <f>G1688*H1688</f>
      </c>
      <c r="J1688" s="125">
        <f>I1688*0.1</f>
      </c>
      <c r="K1688" s="125">
        <f>SUM(I1688:J1688)</f>
      </c>
      <c r="L1688" s="229"/>
      <c r="M1688" s="87"/>
      <c r="N1688" s="87"/>
      <c r="O1688" s="87"/>
      <c r="P1688" s="87"/>
      <c r="Q1688" s="87"/>
      <c r="R1688" s="87"/>
      <c r="S1688" s="87"/>
      <c r="T1688" s="87"/>
      <c r="U1688" s="175"/>
      <c r="V1688" s="87"/>
      <c r="W1688" s="87"/>
      <c r="X1688" s="87"/>
      <c r="Y1688" s="87"/>
      <c r="Z1688" s="87"/>
      <c r="AA1688" s="87"/>
      <c r="AB1688" s="86"/>
      <c r="AC1688" s="87"/>
    </row>
    <row x14ac:dyDescent="0.25" r="1689" customHeight="1" ht="17.45">
      <c r="A1689" s="235">
        <f>A1688</f>
        <v>25569.375</v>
      </c>
      <c r="B1689" s="179" t="s">
        <v>25</v>
      </c>
      <c r="C1689" s="180"/>
      <c r="D1689" s="180"/>
      <c r="E1689" s="180"/>
      <c r="F1689" s="180"/>
      <c r="G1689" s="180">
        <f>SUM(C1689:F1689)</f>
      </c>
      <c r="H1689" s="125">
        <v>6000</v>
      </c>
      <c r="I1689" s="125">
        <f>G1689*H1689</f>
      </c>
      <c r="J1689" s="125">
        <f>I1689*0.1</f>
      </c>
      <c r="K1689" s="125">
        <f>SUM(I1689:J1689)</f>
      </c>
      <c r="L1689" s="229"/>
      <c r="M1689" s="87"/>
      <c r="N1689" s="87"/>
      <c r="O1689" s="87"/>
      <c r="P1689" s="87"/>
      <c r="Q1689" s="87"/>
      <c r="R1689" s="87"/>
      <c r="S1689" s="87"/>
      <c r="T1689" s="87"/>
      <c r="U1689" s="175"/>
      <c r="V1689" s="87"/>
      <c r="W1689" s="87"/>
      <c r="X1689" s="87"/>
      <c r="Y1689" s="87"/>
      <c r="Z1689" s="87"/>
      <c r="AA1689" s="87"/>
      <c r="AB1689" s="86"/>
      <c r="AC1689" s="87"/>
    </row>
    <row x14ac:dyDescent="0.25" r="1690" customHeight="1" ht="17.45">
      <c r="A1690" s="235">
        <f>A1689</f>
        <v>25569.375</v>
      </c>
      <c r="B1690" s="186" t="s">
        <v>76</v>
      </c>
      <c r="C1690" s="188" t="s">
        <v>14</v>
      </c>
      <c r="D1690" s="180">
        <v>14</v>
      </c>
      <c r="E1690" s="180">
        <v>8</v>
      </c>
      <c r="F1690" s="180">
        <v>4</v>
      </c>
      <c r="G1690" s="180">
        <f>SUM(C1690:F1690)</f>
      </c>
      <c r="H1690" s="125">
        <v>6000</v>
      </c>
      <c r="I1690" s="125">
        <f>G1690*H1690</f>
      </c>
      <c r="J1690" s="125">
        <f>I1690*0.1</f>
      </c>
      <c r="K1690" s="125">
        <f>SUM(I1690:J1690)</f>
      </c>
      <c r="L1690" s="229"/>
      <c r="M1690" s="87"/>
      <c r="N1690" s="87"/>
      <c r="O1690" s="87"/>
      <c r="P1690" s="87"/>
      <c r="Q1690" s="87"/>
      <c r="R1690" s="87"/>
      <c r="S1690" s="87"/>
      <c r="T1690" s="87"/>
      <c r="U1690" s="175"/>
      <c r="V1690" s="87"/>
      <c r="W1690" s="87"/>
      <c r="X1690" s="87"/>
      <c r="Y1690" s="87"/>
      <c r="Z1690" s="87"/>
      <c r="AA1690" s="87"/>
      <c r="AB1690" s="86"/>
      <c r="AC1690" s="87"/>
    </row>
    <row x14ac:dyDescent="0.25" r="1691" customHeight="1" ht="17.45">
      <c r="A1691" s="235">
        <f>A1690</f>
        <v>25569.375</v>
      </c>
      <c r="B1691" s="186" t="s">
        <v>149</v>
      </c>
      <c r="C1691" s="180"/>
      <c r="D1691" s="181">
        <v>23</v>
      </c>
      <c r="E1691" s="180"/>
      <c r="F1691" s="180"/>
      <c r="G1691" s="180">
        <f>SUM(C1691:F1691)</f>
      </c>
      <c r="H1691" s="125">
        <v>6000</v>
      </c>
      <c r="I1691" s="125">
        <f>G1691*H1691</f>
      </c>
      <c r="J1691" s="125">
        <f>I1691*0.1</f>
      </c>
      <c r="K1691" s="125">
        <f>SUM(I1691:J1691)</f>
      </c>
      <c r="L1691" s="229"/>
      <c r="M1691" s="87"/>
      <c r="N1691" s="87"/>
      <c r="O1691" s="87"/>
      <c r="P1691" s="87"/>
      <c r="Q1691" s="87"/>
      <c r="R1691" s="87"/>
      <c r="S1691" s="87"/>
      <c r="T1691" s="87"/>
      <c r="U1691" s="175"/>
      <c r="V1691" s="87"/>
      <c r="W1691" s="87"/>
      <c r="X1691" s="87"/>
      <c r="Y1691" s="87"/>
      <c r="Z1691" s="87"/>
      <c r="AA1691" s="87"/>
      <c r="AB1691" s="86"/>
      <c r="AC1691" s="87"/>
    </row>
    <row x14ac:dyDescent="0.25" r="1692" customHeight="1" ht="17.45">
      <c r="A1692" s="235">
        <f>A1691</f>
        <v>25569.375</v>
      </c>
      <c r="B1692" s="186" t="s">
        <v>43</v>
      </c>
      <c r="C1692" s="180"/>
      <c r="D1692" s="180">
        <v>0</v>
      </c>
      <c r="E1692" s="180">
        <v>0</v>
      </c>
      <c r="F1692" s="180"/>
      <c r="G1692" s="180">
        <f>SUM(C1692:F1692)</f>
      </c>
      <c r="H1692" s="125">
        <v>6000</v>
      </c>
      <c r="I1692" s="125">
        <f>G1692*H1692</f>
      </c>
      <c r="J1692" s="125">
        <f>I1692*0.1</f>
      </c>
      <c r="K1692" s="125">
        <f>SUM(I1692:J1692)</f>
      </c>
      <c r="L1692" s="229"/>
      <c r="M1692" s="87"/>
      <c r="N1692" s="87"/>
      <c r="O1692" s="87"/>
      <c r="P1692" s="87"/>
      <c r="Q1692" s="87"/>
      <c r="R1692" s="87"/>
      <c r="S1692" s="87"/>
      <c r="T1692" s="87"/>
      <c r="U1692" s="175"/>
      <c r="V1692" s="87"/>
      <c r="W1692" s="87"/>
      <c r="X1692" s="87"/>
      <c r="Y1692" s="87"/>
      <c r="Z1692" s="87"/>
      <c r="AA1692" s="87"/>
      <c r="AB1692" s="86"/>
      <c r="AC1692" s="87"/>
    </row>
    <row x14ac:dyDescent="0.25" r="1693" customHeight="1" ht="17.45">
      <c r="A1693" s="235">
        <f>A1692</f>
        <v>25569.375</v>
      </c>
      <c r="B1693" s="186" t="s">
        <v>18</v>
      </c>
      <c r="C1693" s="180"/>
      <c r="D1693" s="180">
        <v>6</v>
      </c>
      <c r="E1693" s="180">
        <v>6</v>
      </c>
      <c r="F1693" s="180">
        <v>4</v>
      </c>
      <c r="G1693" s="180">
        <f>SUM(C1693:F1693)</f>
      </c>
      <c r="H1693" s="125">
        <v>6000</v>
      </c>
      <c r="I1693" s="125">
        <f>G1693*H1693</f>
      </c>
      <c r="J1693" s="125">
        <f>I1693*0.1</f>
      </c>
      <c r="K1693" s="125">
        <f>SUM(I1693:J1693)</f>
      </c>
      <c r="L1693" s="229"/>
      <c r="M1693" s="87"/>
      <c r="N1693" s="87"/>
      <c r="O1693" s="87"/>
      <c r="P1693" s="87"/>
      <c r="Q1693" s="87"/>
      <c r="R1693" s="87"/>
      <c r="S1693" s="87"/>
      <c r="T1693" s="87"/>
      <c r="U1693" s="175"/>
      <c r="V1693" s="87"/>
      <c r="W1693" s="87"/>
      <c r="X1693" s="87"/>
      <c r="Y1693" s="87"/>
      <c r="Z1693" s="87"/>
      <c r="AA1693" s="87"/>
      <c r="AB1693" s="86"/>
      <c r="AC1693" s="87"/>
    </row>
    <row x14ac:dyDescent="0.25" r="1694" customHeight="1" ht="17.45">
      <c r="A1694" s="235">
        <f>A1693</f>
        <v>25569.375</v>
      </c>
      <c r="B1694" s="186" t="s">
        <v>82</v>
      </c>
      <c r="C1694" s="188" t="s">
        <v>14</v>
      </c>
      <c r="D1694" s="180"/>
      <c r="E1694" s="180"/>
      <c r="F1694" s="180"/>
      <c r="G1694" s="180">
        <f>SUM(C1694:F1694)</f>
      </c>
      <c r="H1694" s="125">
        <v>5000</v>
      </c>
      <c r="I1694" s="125">
        <f>G1694*H1694</f>
      </c>
      <c r="J1694" s="125">
        <f>I1694*0.1</f>
      </c>
      <c r="K1694" s="125">
        <f>SUM(I1694:J1694)</f>
      </c>
      <c r="L1694" s="229"/>
      <c r="M1694" s="87"/>
      <c r="N1694" s="87"/>
      <c r="O1694" s="87"/>
      <c r="P1694" s="87"/>
      <c r="Q1694" s="87"/>
      <c r="R1694" s="87"/>
      <c r="S1694" s="87"/>
      <c r="T1694" s="87"/>
      <c r="U1694" s="175"/>
      <c r="V1694" s="87"/>
      <c r="W1694" s="87"/>
      <c r="X1694" s="87"/>
      <c r="Y1694" s="87"/>
      <c r="Z1694" s="87"/>
      <c r="AA1694" s="87"/>
      <c r="AB1694" s="86"/>
      <c r="AC1694" s="87"/>
    </row>
    <row x14ac:dyDescent="0.25" r="1695" customHeight="1" ht="17.45">
      <c r="A1695" s="235">
        <f>A1694</f>
        <v>25569.375</v>
      </c>
      <c r="B1695" s="186" t="s">
        <v>151</v>
      </c>
      <c r="C1695" s="180"/>
      <c r="D1695" s="180"/>
      <c r="E1695" s="180"/>
      <c r="F1695" s="180"/>
      <c r="G1695" s="180">
        <f>SUM(C1695:F1695)</f>
      </c>
      <c r="H1695" s="125">
        <v>5000</v>
      </c>
      <c r="I1695" s="125">
        <f>G1695*H1695</f>
      </c>
      <c r="J1695" s="125">
        <f>I1695*0.1</f>
      </c>
      <c r="K1695" s="125">
        <f>SUM(I1695:J1695)</f>
      </c>
      <c r="L1695" s="229"/>
      <c r="M1695" s="87"/>
      <c r="N1695" s="87"/>
      <c r="O1695" s="87"/>
      <c r="P1695" s="87"/>
      <c r="Q1695" s="87"/>
      <c r="R1695" s="87"/>
      <c r="S1695" s="87"/>
      <c r="T1695" s="87"/>
      <c r="U1695" s="175"/>
      <c r="V1695" s="87"/>
      <c r="W1695" s="87"/>
      <c r="X1695" s="87"/>
      <c r="Y1695" s="87"/>
      <c r="Z1695" s="87"/>
      <c r="AA1695" s="87"/>
      <c r="AB1695" s="86"/>
      <c r="AC1695" s="87"/>
    </row>
    <row x14ac:dyDescent="0.25" r="1696" customHeight="1" ht="17.45">
      <c r="A1696" s="235">
        <f>A1692</f>
        <v>25569.375</v>
      </c>
      <c r="B1696" s="186" t="s">
        <v>105</v>
      </c>
      <c r="C1696" s="180"/>
      <c r="D1696" s="180"/>
      <c r="E1696" s="180"/>
      <c r="F1696" s="180"/>
      <c r="G1696" s="180">
        <f>SUM(C1696:F1696)</f>
      </c>
      <c r="H1696" s="125">
        <v>6900</v>
      </c>
      <c r="I1696" s="125">
        <f>G1696*H1696</f>
      </c>
      <c r="J1696" s="125"/>
      <c r="K1696" s="125">
        <f>SUM(I1696:J1696)</f>
      </c>
      <c r="L1696" s="229"/>
      <c r="M1696" s="87"/>
      <c r="N1696" s="87"/>
      <c r="O1696" s="87"/>
      <c r="P1696" s="87"/>
      <c r="Q1696" s="87"/>
      <c r="R1696" s="87"/>
      <c r="S1696" s="87"/>
      <c r="T1696" s="87"/>
      <c r="U1696" s="175"/>
      <c r="V1696" s="87"/>
      <c r="W1696" s="87"/>
      <c r="X1696" s="87"/>
      <c r="Y1696" s="87"/>
      <c r="Z1696" s="87"/>
      <c r="AA1696" s="87"/>
      <c r="AB1696" s="86"/>
      <c r="AC1696" s="87"/>
    </row>
    <row x14ac:dyDescent="0.25" r="1697" customHeight="1" ht="17.45">
      <c r="A1697" s="235">
        <f>A1692</f>
        <v>25569.375</v>
      </c>
      <c r="B1697" s="186" t="s">
        <v>23</v>
      </c>
      <c r="C1697" s="180"/>
      <c r="D1697" s="180"/>
      <c r="E1697" s="180"/>
      <c r="F1697" s="180"/>
      <c r="G1697" s="180">
        <f>SUM(C1697:F1697)</f>
      </c>
      <c r="H1697" s="125">
        <v>6000</v>
      </c>
      <c r="I1697" s="125">
        <f>G1697*H1697</f>
      </c>
      <c r="J1697" s="125">
        <f>I1697*0.1</f>
      </c>
      <c r="K1697" s="125">
        <f>SUM(I1697:J1697)</f>
      </c>
      <c r="L1697" s="229"/>
      <c r="M1697" s="87"/>
      <c r="N1697" s="87"/>
      <c r="O1697" s="87"/>
      <c r="P1697" s="87"/>
      <c r="Q1697" s="87"/>
      <c r="R1697" s="87"/>
      <c r="S1697" s="87"/>
      <c r="T1697" s="87"/>
      <c r="U1697" s="175"/>
      <c r="V1697" s="87"/>
      <c r="W1697" s="87"/>
      <c r="X1697" s="87"/>
      <c r="Y1697" s="87"/>
      <c r="Z1697" s="87"/>
      <c r="AA1697" s="87"/>
      <c r="AB1697" s="86"/>
      <c r="AC1697" s="87"/>
    </row>
    <row x14ac:dyDescent="0.25" r="1698" customHeight="1" ht="17.45">
      <c r="A1698" s="235">
        <f>A1697</f>
        <v>25569.375</v>
      </c>
      <c r="B1698" s="186" t="s">
        <v>40</v>
      </c>
      <c r="C1698" s="180"/>
      <c r="D1698" s="180"/>
      <c r="E1698" s="180"/>
      <c r="F1698" s="180"/>
      <c r="G1698" s="180">
        <f>SUM(C1698:F1698)</f>
      </c>
      <c r="H1698" s="125">
        <v>6500</v>
      </c>
      <c r="I1698" s="125">
        <f>G1698*H1698</f>
      </c>
      <c r="J1698" s="125">
        <f>I1698*0.1</f>
      </c>
      <c r="K1698" s="125">
        <f>SUM(I1698:J1698)</f>
      </c>
      <c r="L1698" s="229"/>
      <c r="M1698" s="87"/>
      <c r="N1698" s="87"/>
      <c r="O1698" s="87"/>
      <c r="P1698" s="87"/>
      <c r="Q1698" s="87"/>
      <c r="R1698" s="87"/>
      <c r="S1698" s="87"/>
      <c r="T1698" s="87"/>
      <c r="U1698" s="175"/>
      <c r="V1698" s="87"/>
      <c r="W1698" s="87"/>
      <c r="X1698" s="87"/>
      <c r="Y1698" s="87"/>
      <c r="Z1698" s="87"/>
      <c r="AA1698" s="87"/>
      <c r="AB1698" s="86"/>
      <c r="AC1698" s="87"/>
    </row>
    <row x14ac:dyDescent="0.25" r="1699" customHeight="1" ht="17.45">
      <c r="A1699" s="235">
        <f>A1695</f>
        <v>25569.375</v>
      </c>
      <c r="B1699" s="186" t="s">
        <v>198</v>
      </c>
      <c r="C1699" s="180"/>
      <c r="D1699" s="180">
        <v>35</v>
      </c>
      <c r="E1699" s="180"/>
      <c r="F1699" s="180"/>
      <c r="G1699" s="180">
        <f>SUM(C1699:F1699)</f>
      </c>
      <c r="H1699" s="125">
        <v>6000</v>
      </c>
      <c r="I1699" s="125">
        <f>G1699*H1699</f>
      </c>
      <c r="J1699" s="125">
        <f>I1699*0.1</f>
      </c>
      <c r="K1699" s="125">
        <f>SUM(I1699:J1699)</f>
      </c>
      <c r="L1699" s="229"/>
      <c r="M1699" s="87"/>
      <c r="N1699" s="87"/>
      <c r="O1699" s="87"/>
      <c r="P1699" s="87"/>
      <c r="Q1699" s="87"/>
      <c r="R1699" s="87"/>
      <c r="S1699" s="87"/>
      <c r="T1699" s="87"/>
      <c r="U1699" s="175"/>
      <c r="V1699" s="87"/>
      <c r="W1699" s="87"/>
      <c r="X1699" s="87"/>
      <c r="Y1699" s="87"/>
      <c r="Z1699" s="87"/>
      <c r="AA1699" s="87"/>
      <c r="AB1699" s="86"/>
      <c r="AC1699" s="87"/>
    </row>
    <row x14ac:dyDescent="0.25" r="1700" customHeight="1" ht="17.45">
      <c r="A1700" s="235">
        <f>A1695</f>
        <v>25569.375</v>
      </c>
      <c r="B1700" s="186"/>
      <c r="C1700" s="180"/>
      <c r="D1700" s="180"/>
      <c r="E1700" s="180"/>
      <c r="F1700" s="180"/>
      <c r="G1700" s="180">
        <f>SUM(C1700:F1700)</f>
      </c>
      <c r="H1700" s="125"/>
      <c r="I1700" s="125">
        <f>G1700*H1700</f>
      </c>
      <c r="J1700" s="125">
        <f>I1700*0.1</f>
      </c>
      <c r="K1700" s="125">
        <f>SUM(I1700:J1700)</f>
      </c>
      <c r="L1700" s="229"/>
      <c r="M1700" s="87"/>
      <c r="N1700" s="87"/>
      <c r="O1700" s="87"/>
      <c r="P1700" s="87"/>
      <c r="Q1700" s="87"/>
      <c r="R1700" s="87"/>
      <c r="S1700" s="87"/>
      <c r="T1700" s="87"/>
      <c r="U1700" s="175"/>
      <c r="V1700" s="87"/>
      <c r="W1700" s="87"/>
      <c r="X1700" s="87"/>
      <c r="Y1700" s="87"/>
      <c r="Z1700" s="87"/>
      <c r="AA1700" s="87"/>
      <c r="AB1700" s="86"/>
      <c r="AC1700" s="87"/>
    </row>
    <row x14ac:dyDescent="0.25" r="1701" customHeight="1" ht="17.45">
      <c r="A1701" s="235">
        <f>A1700</f>
        <v>25569.375</v>
      </c>
      <c r="B1701" s="179"/>
      <c r="C1701" s="180"/>
      <c r="D1701" s="180"/>
      <c r="E1701" s="180"/>
      <c r="F1701" s="180"/>
      <c r="G1701" s="180">
        <f>SUM(C1701:F1701)</f>
      </c>
      <c r="H1701" s="125"/>
      <c r="I1701" s="125">
        <f>G1701*H1701</f>
      </c>
      <c r="J1701" s="125">
        <v>0</v>
      </c>
      <c r="K1701" s="125">
        <f>SUM(I1701:J1701)</f>
      </c>
      <c r="L1701" s="229"/>
      <c r="M1701" s="87"/>
      <c r="N1701" s="87"/>
      <c r="O1701" s="87"/>
      <c r="P1701" s="87"/>
      <c r="Q1701" s="87"/>
      <c r="R1701" s="87"/>
      <c r="S1701" s="87"/>
      <c r="T1701" s="87"/>
      <c r="U1701" s="175"/>
      <c r="V1701" s="87"/>
      <c r="W1701" s="87"/>
      <c r="X1701" s="87"/>
      <c r="Y1701" s="87"/>
      <c r="Z1701" s="87"/>
      <c r="AA1701" s="87"/>
      <c r="AB1701" s="86"/>
      <c r="AC1701" s="87"/>
    </row>
    <row x14ac:dyDescent="0.25" r="1702" customHeight="1" ht="17.45">
      <c r="A1702" s="243">
        <f>A1701</f>
        <v>25569.375</v>
      </c>
      <c r="B1702" s="190" t="s">
        <v>155</v>
      </c>
      <c r="C1702" s="191">
        <f>SUM(C1656:C1701)</f>
      </c>
      <c r="D1702" s="191">
        <f>SUM(D1656:D1701)</f>
      </c>
      <c r="E1702" s="191">
        <f>SUM(E1656:E1701)</f>
      </c>
      <c r="F1702" s="191">
        <f>SUM(F1656:F1701)</f>
      </c>
      <c r="G1702" s="191">
        <f>SUM(G1656:G1701)</f>
      </c>
      <c r="H1702" s="191"/>
      <c r="I1702" s="191">
        <f>SUM(I1656:I1701)</f>
      </c>
      <c r="J1702" s="191">
        <f>SUM(J1656:J1701)</f>
      </c>
      <c r="K1702" s="191">
        <f>SUM(K1656:K1701)</f>
      </c>
      <c r="L1702" s="229"/>
      <c r="M1702" s="87"/>
      <c r="N1702" s="87"/>
      <c r="O1702" s="87"/>
      <c r="P1702" s="87"/>
      <c r="Q1702" s="87"/>
      <c r="R1702" s="87"/>
      <c r="S1702" s="87"/>
      <c r="T1702" s="87"/>
      <c r="U1702" s="175"/>
      <c r="V1702" s="87"/>
      <c r="W1702" s="87"/>
      <c r="X1702" s="87"/>
      <c r="Y1702" s="87"/>
      <c r="Z1702" s="87"/>
      <c r="AA1702" s="87"/>
      <c r="AB1702" s="86"/>
      <c r="AC1702" s="87"/>
    </row>
    <row x14ac:dyDescent="0.25" r="1703" customHeight="1" ht="17.45">
      <c r="A1703" s="235">
        <f>A1702</f>
        <v>25569.375</v>
      </c>
      <c r="B1703" s="186" t="s">
        <v>113</v>
      </c>
      <c r="C1703" s="180"/>
      <c r="D1703" s="180">
        <v>45</v>
      </c>
      <c r="E1703" s="180"/>
      <c r="F1703" s="180"/>
      <c r="G1703" s="180">
        <f>SUM(C1703:F1703)</f>
      </c>
      <c r="H1703" s="125">
        <v>6500</v>
      </c>
      <c r="I1703" s="125">
        <f>G1703*H1703</f>
      </c>
      <c r="J1703" s="185"/>
      <c r="K1703" s="125">
        <f>SUM(I1703:J1703)</f>
      </c>
      <c r="L1703" s="229"/>
      <c r="M1703" s="87"/>
      <c r="N1703" s="87"/>
      <c r="O1703" s="87"/>
      <c r="P1703" s="87"/>
      <c r="Q1703" s="87"/>
      <c r="R1703" s="87"/>
      <c r="S1703" s="87"/>
      <c r="T1703" s="87"/>
      <c r="U1703" s="175"/>
      <c r="V1703" s="87"/>
      <c r="W1703" s="87"/>
      <c r="X1703" s="87"/>
      <c r="Y1703" s="87"/>
      <c r="Z1703" s="87"/>
      <c r="AA1703" s="87"/>
      <c r="AB1703" s="86"/>
      <c r="AC1703" s="87"/>
    </row>
    <row x14ac:dyDescent="0.25" r="1704" customHeight="1" ht="17.45">
      <c r="A1704" s="235">
        <f>A1703</f>
        <v>25569.375</v>
      </c>
      <c r="B1704" s="186" t="s">
        <v>156</v>
      </c>
      <c r="C1704" s="180"/>
      <c r="D1704" s="180">
        <v>12</v>
      </c>
      <c r="E1704" s="180"/>
      <c r="F1704" s="180"/>
      <c r="G1704" s="180">
        <f>SUM(C1704:F1704)</f>
      </c>
      <c r="H1704" s="125">
        <v>6500</v>
      </c>
      <c r="I1704" s="125">
        <f>G1704*H1704</f>
      </c>
      <c r="J1704" s="185"/>
      <c r="K1704" s="125">
        <f>SUM(I1704:J1704)</f>
      </c>
      <c r="L1704" s="229"/>
      <c r="M1704" s="87"/>
      <c r="N1704" s="87"/>
      <c r="O1704" s="87"/>
      <c r="P1704" s="87"/>
      <c r="Q1704" s="87"/>
      <c r="R1704" s="87"/>
      <c r="S1704" s="87"/>
      <c r="T1704" s="87"/>
      <c r="U1704" s="175"/>
      <c r="V1704" s="87"/>
      <c r="W1704" s="87"/>
      <c r="X1704" s="87"/>
      <c r="Y1704" s="87"/>
      <c r="Z1704" s="87"/>
      <c r="AA1704" s="87"/>
      <c r="AB1704" s="86"/>
      <c r="AC1704" s="87"/>
    </row>
    <row x14ac:dyDescent="0.25" r="1705" customHeight="1" ht="17.45">
      <c r="A1705" s="235">
        <f>A1704</f>
        <v>25569.375</v>
      </c>
      <c r="B1705" s="186" t="s">
        <v>112</v>
      </c>
      <c r="C1705" s="180"/>
      <c r="D1705" s="180">
        <v>11</v>
      </c>
      <c r="E1705" s="180"/>
      <c r="F1705" s="180"/>
      <c r="G1705" s="180">
        <f>SUM(C1705:F1705)</f>
      </c>
      <c r="H1705" s="125">
        <v>6900</v>
      </c>
      <c r="I1705" s="125">
        <f>G1705*H1705</f>
      </c>
      <c r="J1705" s="185"/>
      <c r="K1705" s="125">
        <f>SUM(I1705:J1705)</f>
      </c>
      <c r="L1705" s="229"/>
      <c r="M1705" s="87"/>
      <c r="N1705" s="87"/>
      <c r="O1705" s="87"/>
      <c r="P1705" s="87"/>
      <c r="Q1705" s="87"/>
      <c r="R1705" s="87"/>
      <c r="S1705" s="87"/>
      <c r="T1705" s="87"/>
      <c r="U1705" s="175"/>
      <c r="V1705" s="87"/>
      <c r="W1705" s="87"/>
      <c r="X1705" s="87"/>
      <c r="Y1705" s="87"/>
      <c r="Z1705" s="87"/>
      <c r="AA1705" s="87"/>
      <c r="AB1705" s="86"/>
      <c r="AC1705" s="87"/>
    </row>
    <row x14ac:dyDescent="0.25" r="1706" customHeight="1" ht="17.45">
      <c r="A1706" s="235">
        <f>A1705</f>
        <v>25569.375</v>
      </c>
      <c r="B1706" s="179"/>
      <c r="C1706" s="180"/>
      <c r="D1706" s="180"/>
      <c r="E1706" s="180"/>
      <c r="F1706" s="180"/>
      <c r="G1706" s="180">
        <f>SUM(C1706:F1706)</f>
      </c>
      <c r="H1706" s="125"/>
      <c r="I1706" s="125">
        <f>G1706*H1706</f>
      </c>
      <c r="J1706" s="185"/>
      <c r="K1706" s="125">
        <f>SUM(I1706:J1706)</f>
      </c>
      <c r="L1706" s="229"/>
      <c r="M1706" s="87"/>
      <c r="N1706" s="87"/>
      <c r="O1706" s="87"/>
      <c r="P1706" s="87"/>
      <c r="Q1706" s="87"/>
      <c r="R1706" s="87"/>
      <c r="S1706" s="87"/>
      <c r="T1706" s="87"/>
      <c r="U1706" s="175"/>
      <c r="V1706" s="87"/>
      <c r="W1706" s="87"/>
      <c r="X1706" s="87"/>
      <c r="Y1706" s="87"/>
      <c r="Z1706" s="87"/>
      <c r="AA1706" s="87"/>
      <c r="AB1706" s="86"/>
      <c r="AC1706" s="87"/>
    </row>
    <row x14ac:dyDescent="0.25" r="1707" customHeight="1" ht="17.45">
      <c r="A1707" s="235">
        <f>A1706</f>
        <v>25569.375</v>
      </c>
      <c r="B1707" s="179"/>
      <c r="C1707" s="180"/>
      <c r="D1707" s="180"/>
      <c r="E1707" s="180"/>
      <c r="F1707" s="180"/>
      <c r="G1707" s="180">
        <f>SUM(C1707:F1707)</f>
      </c>
      <c r="H1707" s="125"/>
      <c r="I1707" s="125">
        <f>G1707*H1707</f>
      </c>
      <c r="J1707" s="185"/>
      <c r="K1707" s="125">
        <f>SUM(I1707:J1707)</f>
      </c>
      <c r="L1707" s="229"/>
      <c r="M1707" s="87"/>
      <c r="N1707" s="87"/>
      <c r="O1707" s="87"/>
      <c r="P1707" s="87"/>
      <c r="Q1707" s="87"/>
      <c r="R1707" s="87"/>
      <c r="S1707" s="87"/>
      <c r="T1707" s="87"/>
      <c r="U1707" s="175"/>
      <c r="V1707" s="87"/>
      <c r="W1707" s="87"/>
      <c r="X1707" s="87"/>
      <c r="Y1707" s="87"/>
      <c r="Z1707" s="87"/>
      <c r="AA1707" s="87"/>
      <c r="AB1707" s="86"/>
      <c r="AC1707" s="87"/>
    </row>
    <row x14ac:dyDescent="0.25" r="1708" customHeight="1" ht="17.45">
      <c r="A1708" s="235">
        <f>A1707</f>
        <v>25569.375</v>
      </c>
      <c r="B1708" s="179"/>
      <c r="C1708" s="180"/>
      <c r="D1708" s="180"/>
      <c r="E1708" s="180"/>
      <c r="F1708" s="180"/>
      <c r="G1708" s="180">
        <f>SUM(C1708:F1708)</f>
      </c>
      <c r="H1708" s="125"/>
      <c r="I1708" s="125">
        <f>G1708*H1708</f>
      </c>
      <c r="J1708" s="185"/>
      <c r="K1708" s="125">
        <f>SUM(I1708:J1708)</f>
      </c>
      <c r="L1708" s="229"/>
      <c r="M1708" s="87"/>
      <c r="N1708" s="87"/>
      <c r="O1708" s="87"/>
      <c r="P1708" s="87"/>
      <c r="Q1708" s="87"/>
      <c r="R1708" s="87"/>
      <c r="S1708" s="87"/>
      <c r="T1708" s="87"/>
      <c r="U1708" s="175"/>
      <c r="V1708" s="87"/>
      <c r="W1708" s="87"/>
      <c r="X1708" s="87"/>
      <c r="Y1708" s="87"/>
      <c r="Z1708" s="87"/>
      <c r="AA1708" s="87"/>
      <c r="AB1708" s="86"/>
      <c r="AC1708" s="87"/>
    </row>
    <row x14ac:dyDescent="0.25" r="1709" customHeight="1" ht="17.45">
      <c r="A1709" s="235">
        <f>A1708</f>
        <v>25569.375</v>
      </c>
      <c r="B1709" s="179"/>
      <c r="C1709" s="180"/>
      <c r="D1709" s="180"/>
      <c r="E1709" s="180"/>
      <c r="F1709" s="180"/>
      <c r="G1709" s="180">
        <f>SUM(C1709:F1709)</f>
      </c>
      <c r="H1709" s="125"/>
      <c r="I1709" s="125">
        <f>G1709*H1709</f>
      </c>
      <c r="J1709" s="185"/>
      <c r="K1709" s="125">
        <f>SUM(I1709:J1709)</f>
      </c>
      <c r="L1709" s="229"/>
      <c r="M1709" s="87"/>
      <c r="N1709" s="87"/>
      <c r="O1709" s="87"/>
      <c r="P1709" s="87"/>
      <c r="Q1709" s="87"/>
      <c r="R1709" s="87"/>
      <c r="S1709" s="87"/>
      <c r="T1709" s="87"/>
      <c r="U1709" s="175"/>
      <c r="V1709" s="87"/>
      <c r="W1709" s="87"/>
      <c r="X1709" s="87"/>
      <c r="Y1709" s="87"/>
      <c r="Z1709" s="87"/>
      <c r="AA1709" s="87"/>
      <c r="AB1709" s="86"/>
      <c r="AC1709" s="87"/>
    </row>
    <row x14ac:dyDescent="0.25" r="1710" customHeight="1" ht="17.45">
      <c r="A1710" s="235">
        <f>A1709</f>
        <v>25569.375</v>
      </c>
      <c r="B1710" s="179"/>
      <c r="C1710" s="180"/>
      <c r="D1710" s="180"/>
      <c r="E1710" s="180"/>
      <c r="F1710" s="180"/>
      <c r="G1710" s="180">
        <f>SUM(C1710:F1710)</f>
      </c>
      <c r="H1710" s="125"/>
      <c r="I1710" s="125">
        <f>G1710*H1710</f>
      </c>
      <c r="J1710" s="185"/>
      <c r="K1710" s="125">
        <f>SUM(I1710:J1710)</f>
      </c>
      <c r="L1710" s="229"/>
      <c r="M1710" s="87"/>
      <c r="N1710" s="87"/>
      <c r="O1710" s="87"/>
      <c r="P1710" s="87"/>
      <c r="Q1710" s="87"/>
      <c r="R1710" s="87"/>
      <c r="S1710" s="87"/>
      <c r="T1710" s="87"/>
      <c r="U1710" s="175"/>
      <c r="V1710" s="87"/>
      <c r="W1710" s="87"/>
      <c r="X1710" s="87"/>
      <c r="Y1710" s="87"/>
      <c r="Z1710" s="87"/>
      <c r="AA1710" s="87"/>
      <c r="AB1710" s="86"/>
      <c r="AC1710" s="87"/>
    </row>
    <row x14ac:dyDescent="0.25" r="1711" customHeight="1" ht="17.45">
      <c r="A1711" s="243">
        <f>A1710</f>
        <v>25569.375</v>
      </c>
      <c r="B1711" s="190" t="s">
        <v>157</v>
      </c>
      <c r="C1711" s="191">
        <f>SUM(C1703:C1710)</f>
      </c>
      <c r="D1711" s="191">
        <f>SUM(D1703:D1710)</f>
      </c>
      <c r="E1711" s="191">
        <f>SUM(E1703:E1710)</f>
      </c>
      <c r="F1711" s="191">
        <f>SUM(F1703:F1710)</f>
      </c>
      <c r="G1711" s="191">
        <f>SUM(G1703:G1710)</f>
      </c>
      <c r="H1711" s="201"/>
      <c r="I1711" s="201">
        <f>SUM(I1703:I1710)</f>
      </c>
      <c r="J1711" s="201"/>
      <c r="K1711" s="202">
        <f>SUM(K1703:K1710)</f>
      </c>
      <c r="L1711" s="229"/>
      <c r="M1711" s="87"/>
      <c r="N1711" s="87"/>
      <c r="O1711" s="87"/>
      <c r="P1711" s="87"/>
      <c r="Q1711" s="87"/>
      <c r="R1711" s="87"/>
      <c r="S1711" s="87"/>
      <c r="T1711" s="87"/>
      <c r="U1711" s="175"/>
      <c r="V1711" s="87"/>
      <c r="W1711" s="87"/>
      <c r="X1711" s="87"/>
      <c r="Y1711" s="87"/>
      <c r="Z1711" s="87"/>
      <c r="AA1711" s="87"/>
      <c r="AB1711" s="86"/>
      <c r="AC1711" s="87"/>
    </row>
    <row x14ac:dyDescent="0.25" r="1712" customHeight="1" ht="17.25" hidden="1">
      <c r="A1712" s="226" t="s">
        <v>128</v>
      </c>
      <c r="B1712" s="173" t="s">
        <v>2</v>
      </c>
      <c r="C1712" s="174" t="s">
        <v>129</v>
      </c>
      <c r="D1712" s="174" t="s">
        <v>130</v>
      </c>
      <c r="E1712" s="174" t="s">
        <v>131</v>
      </c>
      <c r="F1712" s="174" t="s">
        <v>132</v>
      </c>
      <c r="G1712" s="174" t="s">
        <v>133</v>
      </c>
      <c r="H1712" s="174" t="s">
        <v>7</v>
      </c>
      <c r="I1712" s="174" t="s">
        <v>134</v>
      </c>
      <c r="J1712" s="174" t="s">
        <v>90</v>
      </c>
      <c r="K1712" s="174" t="s">
        <v>135</v>
      </c>
      <c r="L1712" s="229"/>
      <c r="M1712" s="87"/>
      <c r="N1712" s="87"/>
      <c r="O1712" s="87"/>
      <c r="P1712" s="87"/>
      <c r="Q1712" s="87"/>
      <c r="R1712" s="87"/>
      <c r="S1712" s="87"/>
      <c r="T1712" s="87"/>
      <c r="U1712" s="175"/>
      <c r="V1712" s="87"/>
      <c r="W1712" s="87"/>
      <c r="X1712" s="87"/>
      <c r="Y1712" s="87"/>
      <c r="Z1712" s="87"/>
      <c r="AA1712" s="87"/>
      <c r="AB1712" s="86"/>
      <c r="AC1712" s="87"/>
    </row>
    <row x14ac:dyDescent="0.25" r="1713" customHeight="1" ht="17.45">
      <c r="A1713" s="235">
        <f>A1711+1</f>
        <v>25569.375</v>
      </c>
      <c r="B1713" s="179" t="s">
        <v>46</v>
      </c>
      <c r="C1713" s="183" t="s">
        <v>14</v>
      </c>
      <c r="D1713" s="180"/>
      <c r="E1713" s="180"/>
      <c r="F1713" s="180"/>
      <c r="G1713" s="180">
        <f>SUM(C1713:F1713)</f>
      </c>
      <c r="H1713" s="237">
        <v>5500</v>
      </c>
      <c r="I1713" s="125">
        <f>G1713*H1713</f>
      </c>
      <c r="J1713" s="125">
        <f>I1713*0.1</f>
      </c>
      <c r="K1713" s="125">
        <f>SUM(I1713:J1713)</f>
      </c>
      <c r="L1713" s="229"/>
      <c r="M1713" s="87"/>
      <c r="N1713" s="87"/>
      <c r="O1713" s="87"/>
      <c r="P1713" s="87"/>
      <c r="Q1713" s="87"/>
      <c r="R1713" s="87"/>
      <c r="S1713" s="87"/>
      <c r="T1713" s="87"/>
      <c r="U1713" s="175"/>
      <c r="V1713" s="87"/>
      <c r="W1713" s="87"/>
      <c r="X1713" s="87"/>
      <c r="Y1713" s="87"/>
      <c r="Z1713" s="87"/>
      <c r="AA1713" s="87"/>
      <c r="AB1713" s="86"/>
      <c r="AC1713" s="87"/>
    </row>
    <row x14ac:dyDescent="0.25" r="1714" customHeight="1" ht="17.45">
      <c r="A1714" s="235">
        <f>A1713</f>
        <v>25569.375</v>
      </c>
      <c r="B1714" s="179" t="s">
        <v>137</v>
      </c>
      <c r="C1714" s="180"/>
      <c r="D1714" s="180"/>
      <c r="E1714" s="180"/>
      <c r="F1714" s="180"/>
      <c r="G1714" s="180">
        <f>SUM(C1714:F1714)</f>
      </c>
      <c r="H1714" s="237">
        <v>4500</v>
      </c>
      <c r="I1714" s="125">
        <f>G1714*H1714</f>
      </c>
      <c r="J1714" s="125">
        <f>I1714*0.1</f>
      </c>
      <c r="K1714" s="125">
        <f>SUM(I1714:J1714)</f>
      </c>
      <c r="L1714" s="229"/>
      <c r="M1714" s="87"/>
      <c r="N1714" s="87"/>
      <c r="O1714" s="87"/>
      <c r="P1714" s="87"/>
      <c r="Q1714" s="87"/>
      <c r="R1714" s="87"/>
      <c r="S1714" s="87"/>
      <c r="T1714" s="87"/>
      <c r="U1714" s="175"/>
      <c r="V1714" s="87"/>
      <c r="W1714" s="87"/>
      <c r="X1714" s="87"/>
      <c r="Y1714" s="87"/>
      <c r="Z1714" s="87"/>
      <c r="AA1714" s="87"/>
      <c r="AB1714" s="86"/>
      <c r="AC1714" s="87"/>
    </row>
    <row x14ac:dyDescent="0.25" r="1715" customHeight="1" ht="17.45">
      <c r="A1715" s="235">
        <f>A1714</f>
        <v>25569.375</v>
      </c>
      <c r="B1715" s="179" t="s">
        <v>178</v>
      </c>
      <c r="C1715" s="180"/>
      <c r="D1715" s="180"/>
      <c r="E1715" s="180"/>
      <c r="F1715" s="180"/>
      <c r="G1715" s="180">
        <f>SUBTOTAL(9,C1715:F1715)</f>
      </c>
      <c r="H1715" s="182">
        <v>5000</v>
      </c>
      <c r="I1715" s="125">
        <f>G1715*H1715</f>
      </c>
      <c r="J1715" s="125">
        <f>I1715*0.1</f>
      </c>
      <c r="K1715" s="125">
        <f>SUM(I1715:J1715)</f>
      </c>
      <c r="L1715" s="229"/>
      <c r="M1715" s="87"/>
      <c r="N1715" s="87"/>
      <c r="O1715" s="87"/>
      <c r="P1715" s="87"/>
      <c r="Q1715" s="87"/>
      <c r="R1715" s="87"/>
      <c r="S1715" s="87"/>
      <c r="T1715" s="87"/>
      <c r="U1715" s="175"/>
      <c r="V1715" s="87"/>
      <c r="W1715" s="87"/>
      <c r="X1715" s="87"/>
      <c r="Y1715" s="87"/>
      <c r="Z1715" s="87"/>
      <c r="AA1715" s="87"/>
      <c r="AB1715" s="86"/>
      <c r="AC1715" s="87"/>
    </row>
    <row x14ac:dyDescent="0.25" r="1716" customHeight="1" ht="17.45">
      <c r="A1716" s="235">
        <f>A1715</f>
        <v>25569.375</v>
      </c>
      <c r="B1716" s="179" t="s">
        <v>13</v>
      </c>
      <c r="C1716" s="180"/>
      <c r="D1716" s="180"/>
      <c r="E1716" s="180"/>
      <c r="F1716" s="180"/>
      <c r="G1716" s="180">
        <f>SUM(C1716:F1716)</f>
      </c>
      <c r="H1716" s="125">
        <v>6000</v>
      </c>
      <c r="I1716" s="125">
        <f>G1716*H1716</f>
      </c>
      <c r="J1716" s="125">
        <f>I1716*0.1</f>
      </c>
      <c r="K1716" s="125">
        <f>SUM(I1716:J1716)</f>
      </c>
      <c r="L1716" s="229"/>
      <c r="M1716" s="87"/>
      <c r="N1716" s="87"/>
      <c r="O1716" s="87"/>
      <c r="P1716" s="87"/>
      <c r="Q1716" s="87"/>
      <c r="R1716" s="87"/>
      <c r="S1716" s="87"/>
      <c r="T1716" s="87"/>
      <c r="U1716" s="175"/>
      <c r="V1716" s="87"/>
      <c r="W1716" s="87"/>
      <c r="X1716" s="87"/>
      <c r="Y1716" s="87"/>
      <c r="Z1716" s="87"/>
      <c r="AA1716" s="87"/>
      <c r="AB1716" s="86"/>
      <c r="AC1716" s="87"/>
    </row>
    <row x14ac:dyDescent="0.25" r="1717" customHeight="1" ht="17.45">
      <c r="A1717" s="235">
        <f>A1716</f>
        <v>25569.375</v>
      </c>
      <c r="B1717" s="179" t="s">
        <v>58</v>
      </c>
      <c r="C1717" s="183" t="s">
        <v>14</v>
      </c>
      <c r="D1717" s="180"/>
      <c r="E1717" s="180"/>
      <c r="F1717" s="180"/>
      <c r="G1717" s="180">
        <f>SUM(C1717:F1717)</f>
      </c>
      <c r="H1717" s="182">
        <v>5500</v>
      </c>
      <c r="I1717" s="125">
        <f>G1717*H1717</f>
      </c>
      <c r="J1717" s="125">
        <f>I1717*0.1</f>
      </c>
      <c r="K1717" s="125">
        <f>SUM(I1717:J1717)</f>
      </c>
      <c r="L1717" s="229"/>
      <c r="M1717" s="87"/>
      <c r="N1717" s="87"/>
      <c r="O1717" s="87"/>
      <c r="P1717" s="87"/>
      <c r="Q1717" s="87"/>
      <c r="R1717" s="87"/>
      <c r="S1717" s="87"/>
      <c r="T1717" s="87"/>
      <c r="U1717" s="175"/>
      <c r="V1717" s="87"/>
      <c r="W1717" s="87"/>
      <c r="X1717" s="87"/>
      <c r="Y1717" s="87"/>
      <c r="Z1717" s="87"/>
      <c r="AA1717" s="87"/>
      <c r="AB1717" s="86"/>
      <c r="AC1717" s="87"/>
    </row>
    <row x14ac:dyDescent="0.25" r="1718" customHeight="1" ht="17.45">
      <c r="A1718" s="235">
        <f>A1717</f>
        <v>25569.375</v>
      </c>
      <c r="B1718" s="179" t="s">
        <v>147</v>
      </c>
      <c r="C1718" s="183"/>
      <c r="D1718" s="180"/>
      <c r="E1718" s="180"/>
      <c r="F1718" s="180"/>
      <c r="G1718" s="180">
        <f>SUM(C1718:F1718)</f>
      </c>
      <c r="H1718" s="125">
        <v>5000</v>
      </c>
      <c r="I1718" s="125">
        <f>G1718*H1718</f>
      </c>
      <c r="J1718" s="125">
        <f>I1718*0.1</f>
      </c>
      <c r="K1718" s="125">
        <f>SUM(I1718:J1718)</f>
      </c>
      <c r="L1718" s="229"/>
      <c r="M1718" s="87"/>
      <c r="N1718" s="87"/>
      <c r="O1718" s="87"/>
      <c r="P1718" s="87"/>
      <c r="Q1718" s="87"/>
      <c r="R1718" s="87"/>
      <c r="S1718" s="87"/>
      <c r="T1718" s="87"/>
      <c r="U1718" s="175"/>
      <c r="V1718" s="87"/>
      <c r="W1718" s="87"/>
      <c r="X1718" s="87"/>
      <c r="Y1718" s="87"/>
      <c r="Z1718" s="87"/>
      <c r="AA1718" s="87"/>
      <c r="AB1718" s="86"/>
      <c r="AC1718" s="87"/>
    </row>
    <row x14ac:dyDescent="0.25" r="1719" customHeight="1" ht="17.45">
      <c r="A1719" s="235">
        <f>A1718</f>
        <v>25569.375</v>
      </c>
      <c r="B1719" s="179" t="s">
        <v>27</v>
      </c>
      <c r="C1719" s="180"/>
      <c r="D1719" s="180"/>
      <c r="E1719" s="180"/>
      <c r="F1719" s="180"/>
      <c r="G1719" s="180">
        <f>SUM(C1719:F1719)</f>
      </c>
      <c r="H1719" s="125">
        <v>5500</v>
      </c>
      <c r="I1719" s="125">
        <f>G1719*H1719</f>
      </c>
      <c r="J1719" s="125">
        <f>I1719*0.1</f>
      </c>
      <c r="K1719" s="125">
        <f>SUM(I1719:J1719)</f>
      </c>
      <c r="L1719" s="229"/>
      <c r="M1719" s="87"/>
      <c r="N1719" s="87"/>
      <c r="O1719" s="87"/>
      <c r="P1719" s="87"/>
      <c r="Q1719" s="87"/>
      <c r="R1719" s="87"/>
      <c r="S1719" s="87"/>
      <c r="T1719" s="87"/>
      <c r="U1719" s="175"/>
      <c r="V1719" s="87"/>
      <c r="W1719" s="87"/>
      <c r="X1719" s="87"/>
      <c r="Y1719" s="87"/>
      <c r="Z1719" s="87"/>
      <c r="AA1719" s="87"/>
      <c r="AB1719" s="86"/>
      <c r="AC1719" s="87"/>
    </row>
    <row x14ac:dyDescent="0.25" r="1720" customHeight="1" ht="17.45">
      <c r="A1720" s="235">
        <f>A1719</f>
        <v>25569.375</v>
      </c>
      <c r="B1720" s="179" t="s">
        <v>20</v>
      </c>
      <c r="C1720" s="180"/>
      <c r="D1720" s="180"/>
      <c r="E1720" s="180"/>
      <c r="F1720" s="180"/>
      <c r="G1720" s="180">
        <f>SUM(C1720:F1720)</f>
      </c>
      <c r="H1720" s="237">
        <v>5500</v>
      </c>
      <c r="I1720" s="125">
        <f>G1720*H1720</f>
      </c>
      <c r="J1720" s="125">
        <f>I1720*0.1</f>
      </c>
      <c r="K1720" s="125">
        <f>SUM(I1720:J1720)</f>
      </c>
      <c r="L1720" s="229"/>
      <c r="M1720" s="87"/>
      <c r="N1720" s="87"/>
      <c r="O1720" s="87"/>
      <c r="P1720" s="87"/>
      <c r="Q1720" s="87"/>
      <c r="R1720" s="87"/>
      <c r="S1720" s="87"/>
      <c r="T1720" s="87"/>
      <c r="U1720" s="175"/>
      <c r="V1720" s="87"/>
      <c r="W1720" s="87"/>
      <c r="X1720" s="87"/>
      <c r="Y1720" s="87"/>
      <c r="Z1720" s="87"/>
      <c r="AA1720" s="87"/>
      <c r="AB1720" s="86"/>
      <c r="AC1720" s="87"/>
    </row>
    <row x14ac:dyDescent="0.25" r="1721" customHeight="1" ht="17.45">
      <c r="A1721" s="235">
        <f>A1720</f>
        <v>25569.375</v>
      </c>
      <c r="B1721" s="179" t="s">
        <v>31</v>
      </c>
      <c r="C1721" s="180"/>
      <c r="D1721" s="180"/>
      <c r="E1721" s="180"/>
      <c r="F1721" s="180"/>
      <c r="G1721" s="180">
        <f>SUM(C1721:F1721)</f>
      </c>
      <c r="H1721" s="125">
        <v>6000</v>
      </c>
      <c r="I1721" s="125">
        <f>G1721*H1721</f>
      </c>
      <c r="J1721" s="125">
        <f>I1721*0.1</f>
      </c>
      <c r="K1721" s="125">
        <f>SUM(I1721:J1721)</f>
      </c>
      <c r="L1721" s="229"/>
      <c r="M1721" s="87"/>
      <c r="N1721" s="87"/>
      <c r="O1721" s="87"/>
      <c r="P1721" s="87"/>
      <c r="Q1721" s="87"/>
      <c r="R1721" s="87"/>
      <c r="S1721" s="87"/>
      <c r="T1721" s="87"/>
      <c r="U1721" s="175"/>
      <c r="V1721" s="87"/>
      <c r="W1721" s="87"/>
      <c r="X1721" s="87"/>
      <c r="Y1721" s="87"/>
      <c r="Z1721" s="87"/>
      <c r="AA1721" s="87"/>
      <c r="AB1721" s="86"/>
      <c r="AC1721" s="87"/>
    </row>
    <row x14ac:dyDescent="0.25" r="1722" customHeight="1" ht="17.45">
      <c r="A1722" s="235">
        <f>A1721</f>
        <v>25569.375</v>
      </c>
      <c r="B1722" s="179" t="s">
        <v>71</v>
      </c>
      <c r="C1722" s="180"/>
      <c r="D1722" s="180"/>
      <c r="E1722" s="180"/>
      <c r="F1722" s="180"/>
      <c r="G1722" s="180">
        <f>SUM(C1722:F1722)</f>
      </c>
      <c r="H1722" s="125">
        <v>6000</v>
      </c>
      <c r="I1722" s="125">
        <f>G1722*H1722</f>
      </c>
      <c r="J1722" s="125">
        <f>I1722*0.1</f>
      </c>
      <c r="K1722" s="125">
        <f>SUM(I1722:J1722)</f>
      </c>
      <c r="L1722" s="229"/>
      <c r="M1722" s="87"/>
      <c r="N1722" s="87"/>
      <c r="O1722" s="87"/>
      <c r="P1722" s="87"/>
      <c r="Q1722" s="87"/>
      <c r="R1722" s="87"/>
      <c r="S1722" s="87"/>
      <c r="T1722" s="87"/>
      <c r="U1722" s="175"/>
      <c r="V1722" s="87"/>
      <c r="W1722" s="87"/>
      <c r="X1722" s="87"/>
      <c r="Y1722" s="87"/>
      <c r="Z1722" s="87"/>
      <c r="AA1722" s="87"/>
      <c r="AB1722" s="86"/>
      <c r="AC1722" s="87"/>
    </row>
    <row x14ac:dyDescent="0.25" r="1723" customHeight="1" ht="17.45">
      <c r="A1723" s="235">
        <f>A1722</f>
        <v>25569.375</v>
      </c>
      <c r="B1723" s="184" t="s">
        <v>49</v>
      </c>
      <c r="C1723" s="180"/>
      <c r="D1723" s="180"/>
      <c r="E1723" s="180"/>
      <c r="F1723" s="180"/>
      <c r="G1723" s="180">
        <f>SUM(C1723:F1723)</f>
      </c>
      <c r="H1723" s="182">
        <v>6000</v>
      </c>
      <c r="I1723" s="125">
        <f>G1723*H1723</f>
      </c>
      <c r="J1723" s="125">
        <f>I1723*0.1</f>
      </c>
      <c r="K1723" s="125">
        <f>SUM(I1723:J1723)</f>
      </c>
      <c r="L1723" s="229"/>
      <c r="M1723" s="87"/>
      <c r="N1723" s="87"/>
      <c r="O1723" s="87"/>
      <c r="P1723" s="87"/>
      <c r="Q1723" s="87"/>
      <c r="R1723" s="87"/>
      <c r="S1723" s="87"/>
      <c r="T1723" s="87"/>
      <c r="U1723" s="175"/>
      <c r="V1723" s="87"/>
      <c r="W1723" s="87"/>
      <c r="X1723" s="87"/>
      <c r="Y1723" s="87"/>
      <c r="Z1723" s="87"/>
      <c r="AA1723" s="87"/>
      <c r="AB1723" s="86"/>
      <c r="AC1723" s="87"/>
    </row>
    <row x14ac:dyDescent="0.25" r="1724" customHeight="1" ht="17.45">
      <c r="A1724" s="235">
        <f>A1723</f>
        <v>25569.375</v>
      </c>
      <c r="B1724" s="179" t="s">
        <v>9</v>
      </c>
      <c r="C1724" s="180"/>
      <c r="D1724" s="180"/>
      <c r="E1724" s="180"/>
      <c r="F1724" s="180"/>
      <c r="G1724" s="180">
        <f>SUM(C1724:F1724)</f>
      </c>
      <c r="H1724" s="125">
        <v>6000</v>
      </c>
      <c r="I1724" s="125">
        <f>G1724*H1724</f>
      </c>
      <c r="J1724" s="125">
        <f>I1724*0.1</f>
      </c>
      <c r="K1724" s="125">
        <f>SUM(I1724:J1724)</f>
      </c>
      <c r="L1724" s="229"/>
      <c r="M1724" s="87"/>
      <c r="N1724" s="87"/>
      <c r="O1724" s="87"/>
      <c r="P1724" s="87"/>
      <c r="Q1724" s="87"/>
      <c r="R1724" s="87"/>
      <c r="S1724" s="87"/>
      <c r="T1724" s="87"/>
      <c r="U1724" s="175"/>
      <c r="V1724" s="87"/>
      <c r="W1724" s="87"/>
      <c r="X1724" s="87"/>
      <c r="Y1724" s="87"/>
      <c r="Z1724" s="87"/>
      <c r="AA1724" s="87"/>
      <c r="AB1724" s="86"/>
      <c r="AC1724" s="87"/>
    </row>
    <row x14ac:dyDescent="0.25" r="1725" customHeight="1" ht="17.45">
      <c r="A1725" s="235">
        <f>A1724</f>
        <v>25569.375</v>
      </c>
      <c r="B1725" s="179" t="s">
        <v>78</v>
      </c>
      <c r="C1725" s="180"/>
      <c r="D1725" s="180"/>
      <c r="E1725" s="180"/>
      <c r="F1725" s="180"/>
      <c r="G1725" s="180">
        <f>SUM(C1725:F1725)</f>
      </c>
      <c r="H1725" s="125">
        <v>6500</v>
      </c>
      <c r="I1725" s="125">
        <f>G1725*H1725</f>
      </c>
      <c r="J1725" s="125">
        <f>I1725*0.1</f>
      </c>
      <c r="K1725" s="125">
        <f>SUM(I1725:J1725)</f>
      </c>
      <c r="L1725" s="229"/>
      <c r="M1725" s="87"/>
      <c r="N1725" s="87"/>
      <c r="O1725" s="87"/>
      <c r="P1725" s="87"/>
      <c r="Q1725" s="87"/>
      <c r="R1725" s="87"/>
      <c r="S1725" s="87"/>
      <c r="T1725" s="87"/>
      <c r="U1725" s="175"/>
      <c r="V1725" s="87"/>
      <c r="W1725" s="87"/>
      <c r="X1725" s="87"/>
      <c r="Y1725" s="87"/>
      <c r="Z1725" s="87"/>
      <c r="AA1725" s="87"/>
      <c r="AB1725" s="86"/>
      <c r="AC1725" s="87"/>
    </row>
    <row x14ac:dyDescent="0.25" r="1726" customHeight="1" ht="17.45">
      <c r="A1726" s="235">
        <f>A1725</f>
        <v>25569.375</v>
      </c>
      <c r="B1726" s="179" t="s">
        <v>55</v>
      </c>
      <c r="C1726" s="180"/>
      <c r="D1726" s="180"/>
      <c r="E1726" s="180"/>
      <c r="F1726" s="180"/>
      <c r="G1726" s="180">
        <f>SUM(C1726:F1726)</f>
      </c>
      <c r="H1726" s="125">
        <v>6500</v>
      </c>
      <c r="I1726" s="125">
        <f>G1726*H1726</f>
      </c>
      <c r="J1726" s="125">
        <f>I1726*0.1</f>
      </c>
      <c r="K1726" s="125">
        <f>SUM(I1726:J1726)</f>
      </c>
      <c r="L1726" s="229"/>
      <c r="M1726" s="87"/>
      <c r="N1726" s="87"/>
      <c r="O1726" s="87"/>
      <c r="P1726" s="87"/>
      <c r="Q1726" s="87"/>
      <c r="R1726" s="87"/>
      <c r="S1726" s="87"/>
      <c r="T1726" s="87"/>
      <c r="U1726" s="175"/>
      <c r="V1726" s="87"/>
      <c r="W1726" s="87"/>
      <c r="X1726" s="87"/>
      <c r="Y1726" s="87"/>
      <c r="Z1726" s="87"/>
      <c r="AA1726" s="87"/>
      <c r="AB1726" s="86"/>
      <c r="AC1726" s="87"/>
    </row>
    <row x14ac:dyDescent="0.25" r="1727" customHeight="1" ht="17.45">
      <c r="A1727" s="235">
        <f>A1726</f>
        <v>25569.375</v>
      </c>
      <c r="B1727" s="179" t="s">
        <v>80</v>
      </c>
      <c r="C1727" s="180"/>
      <c r="D1727" s="180"/>
      <c r="E1727" s="180"/>
      <c r="F1727" s="180"/>
      <c r="G1727" s="180">
        <f>SUM(C1727:F1727)</f>
      </c>
      <c r="H1727" s="125">
        <v>6000</v>
      </c>
      <c r="I1727" s="125">
        <f>G1727*H1727</f>
      </c>
      <c r="J1727" s="185"/>
      <c r="K1727" s="125">
        <f>SUM(I1727:J1727)</f>
      </c>
      <c r="L1727" s="229"/>
      <c r="M1727" s="87"/>
      <c r="N1727" s="87"/>
      <c r="O1727" s="87"/>
      <c r="P1727" s="87"/>
      <c r="Q1727" s="87"/>
      <c r="R1727" s="87"/>
      <c r="S1727" s="87"/>
      <c r="T1727" s="87"/>
      <c r="U1727" s="175"/>
      <c r="V1727" s="87"/>
      <c r="W1727" s="87"/>
      <c r="X1727" s="87"/>
      <c r="Y1727" s="87"/>
      <c r="Z1727" s="87"/>
      <c r="AA1727" s="87"/>
      <c r="AB1727" s="86"/>
      <c r="AC1727" s="87"/>
    </row>
    <row x14ac:dyDescent="0.25" r="1728" customHeight="1" ht="17.45">
      <c r="A1728" s="235">
        <f>A1727</f>
        <v>25569.375</v>
      </c>
      <c r="B1728" s="179" t="s">
        <v>67</v>
      </c>
      <c r="C1728" s="180"/>
      <c r="D1728" s="180"/>
      <c r="E1728" s="180"/>
      <c r="F1728" s="180"/>
      <c r="G1728" s="180">
        <f>SUM(C1728:F1728)</f>
      </c>
      <c r="H1728" s="182">
        <v>5500</v>
      </c>
      <c r="I1728" s="125">
        <f>G1728*H1728</f>
      </c>
      <c r="J1728" s="125">
        <f>I1728*0.1</f>
      </c>
      <c r="K1728" s="125">
        <f>SUM(I1728:J1728)</f>
      </c>
      <c r="L1728" s="229"/>
      <c r="M1728" s="87"/>
      <c r="N1728" s="87"/>
      <c r="O1728" s="87"/>
      <c r="P1728" s="87"/>
      <c r="Q1728" s="87"/>
      <c r="R1728" s="87"/>
      <c r="S1728" s="87"/>
      <c r="T1728" s="87"/>
      <c r="U1728" s="175"/>
      <c r="V1728" s="87"/>
      <c r="W1728" s="87"/>
      <c r="X1728" s="87"/>
      <c r="Y1728" s="87"/>
      <c r="Z1728" s="87"/>
      <c r="AA1728" s="87"/>
      <c r="AB1728" s="86"/>
      <c r="AC1728" s="87"/>
    </row>
    <row x14ac:dyDescent="0.25" r="1729" customHeight="1" ht="17.45">
      <c r="A1729" s="235">
        <f>A1728</f>
        <v>25569.375</v>
      </c>
      <c r="B1729" s="186" t="s">
        <v>74</v>
      </c>
      <c r="C1729" s="180"/>
      <c r="D1729" s="180"/>
      <c r="E1729" s="180"/>
      <c r="F1729" s="180"/>
      <c r="G1729" s="180">
        <f>SUM(C1729:F1729)</f>
      </c>
      <c r="H1729" s="187">
        <v>5000</v>
      </c>
      <c r="I1729" s="125">
        <f>G1729*H1729</f>
      </c>
      <c r="J1729" s="125">
        <f>I1729*0.1</f>
      </c>
      <c r="K1729" s="125">
        <f>SUM(I1729:J1729)</f>
      </c>
      <c r="L1729" s="229"/>
      <c r="M1729" s="87"/>
      <c r="N1729" s="87"/>
      <c r="O1729" s="87"/>
      <c r="P1729" s="87"/>
      <c r="Q1729" s="87"/>
      <c r="R1729" s="87"/>
      <c r="S1729" s="87"/>
      <c r="T1729" s="87"/>
      <c r="U1729" s="175"/>
      <c r="V1729" s="87"/>
      <c r="W1729" s="87"/>
      <c r="X1729" s="87"/>
      <c r="Y1729" s="87"/>
      <c r="Z1729" s="87"/>
      <c r="AA1729" s="87"/>
      <c r="AB1729" s="86"/>
      <c r="AC1729" s="87"/>
    </row>
    <row x14ac:dyDescent="0.25" r="1730" customHeight="1" ht="17.45">
      <c r="A1730" s="235">
        <f>A1729</f>
        <v>25569.375</v>
      </c>
      <c r="B1730" s="179" t="s">
        <v>11</v>
      </c>
      <c r="C1730" s="180"/>
      <c r="D1730" s="180"/>
      <c r="E1730" s="180"/>
      <c r="F1730" s="180"/>
      <c r="G1730" s="180">
        <f>SUM(C1730:F1730)</f>
      </c>
      <c r="H1730" s="125">
        <v>6000</v>
      </c>
      <c r="I1730" s="125">
        <f>G1730*H1730</f>
      </c>
      <c r="J1730" s="125">
        <f>I1730*0.1</f>
      </c>
      <c r="K1730" s="125">
        <f>SUM(I1730:J1730)</f>
      </c>
      <c r="L1730" s="229"/>
      <c r="M1730" s="87"/>
      <c r="N1730" s="87"/>
      <c r="O1730" s="87"/>
      <c r="P1730" s="87"/>
      <c r="Q1730" s="87"/>
      <c r="R1730" s="87"/>
      <c r="S1730" s="87"/>
      <c r="T1730" s="87"/>
      <c r="U1730" s="175"/>
      <c r="V1730" s="87"/>
      <c r="W1730" s="87"/>
      <c r="X1730" s="87"/>
      <c r="Y1730" s="87"/>
      <c r="Z1730" s="87"/>
      <c r="AA1730" s="87"/>
      <c r="AB1730" s="86"/>
      <c r="AC1730" s="87"/>
    </row>
    <row x14ac:dyDescent="0.25" r="1731" customHeight="1" ht="17.45">
      <c r="A1731" s="235">
        <f>A1730</f>
        <v>25569.375</v>
      </c>
      <c r="B1731" s="179" t="s">
        <v>22</v>
      </c>
      <c r="C1731" s="180"/>
      <c r="D1731" s="180"/>
      <c r="E1731" s="180"/>
      <c r="F1731" s="180"/>
      <c r="G1731" s="180">
        <f>SUM(C1731:F1731)</f>
      </c>
      <c r="H1731" s="182">
        <v>4800</v>
      </c>
      <c r="I1731" s="125">
        <f>G1731*H1731</f>
      </c>
      <c r="J1731" s="125">
        <f>I1731*0.1</f>
      </c>
      <c r="K1731" s="125">
        <f>SUM(I1731:J1731)</f>
      </c>
      <c r="L1731" s="229"/>
      <c r="M1731" s="87"/>
      <c r="N1731" s="87"/>
      <c r="O1731" s="87"/>
      <c r="P1731" s="87"/>
      <c r="Q1731" s="87"/>
      <c r="R1731" s="87"/>
      <c r="S1731" s="87"/>
      <c r="T1731" s="87"/>
      <c r="U1731" s="175"/>
      <c r="V1731" s="87"/>
      <c r="W1731" s="87"/>
      <c r="X1731" s="87"/>
      <c r="Y1731" s="87"/>
      <c r="Z1731" s="87"/>
      <c r="AA1731" s="87"/>
      <c r="AB1731" s="86"/>
      <c r="AC1731" s="87"/>
    </row>
    <row x14ac:dyDescent="0.25" r="1732" customHeight="1" ht="17.45">
      <c r="A1732" s="235">
        <f>A1731</f>
        <v>25569.375</v>
      </c>
      <c r="B1732" s="186" t="s">
        <v>84</v>
      </c>
      <c r="C1732" s="180"/>
      <c r="D1732" s="180"/>
      <c r="E1732" s="180"/>
      <c r="F1732" s="180"/>
      <c r="G1732" s="180">
        <f>SUM(C1732:F1732)</f>
      </c>
      <c r="H1732" s="182">
        <v>4800</v>
      </c>
      <c r="I1732" s="125">
        <f>G1732*H1732</f>
      </c>
      <c r="J1732" s="125">
        <f>I1732*0.1</f>
      </c>
      <c r="K1732" s="125">
        <f>SUM(I1732:J1732)</f>
      </c>
      <c r="L1732" s="229"/>
      <c r="M1732" s="87"/>
      <c r="N1732" s="87"/>
      <c r="O1732" s="87"/>
      <c r="P1732" s="87"/>
      <c r="Q1732" s="87"/>
      <c r="R1732" s="87"/>
      <c r="S1732" s="87"/>
      <c r="T1732" s="87"/>
      <c r="U1732" s="175"/>
      <c r="V1732" s="87"/>
      <c r="W1732" s="87"/>
      <c r="X1732" s="87"/>
      <c r="Y1732" s="87"/>
      <c r="Z1732" s="87"/>
      <c r="AA1732" s="87"/>
      <c r="AB1732" s="86"/>
      <c r="AC1732" s="87"/>
    </row>
    <row x14ac:dyDescent="0.25" r="1733" customHeight="1" ht="17.45">
      <c r="A1733" s="235">
        <f>A1732</f>
        <v>25569.375</v>
      </c>
      <c r="B1733" s="179" t="s">
        <v>17</v>
      </c>
      <c r="C1733" s="180"/>
      <c r="D1733" s="180"/>
      <c r="E1733" s="180"/>
      <c r="F1733" s="180"/>
      <c r="G1733" s="180">
        <f>SUM(C1733:F1733)</f>
      </c>
      <c r="H1733" s="237">
        <v>6500</v>
      </c>
      <c r="I1733" s="125">
        <f>G1733*H1733</f>
      </c>
      <c r="J1733" s="125">
        <f>I1733*0.1</f>
      </c>
      <c r="K1733" s="125">
        <f>SUM(I1733:J1733)</f>
      </c>
      <c r="L1733" s="229"/>
      <c r="M1733" s="87"/>
      <c r="N1733" s="87"/>
      <c r="O1733" s="87"/>
      <c r="P1733" s="87"/>
      <c r="Q1733" s="87"/>
      <c r="R1733" s="87"/>
      <c r="S1733" s="87"/>
      <c r="T1733" s="87"/>
      <c r="U1733" s="175"/>
      <c r="V1733" s="87"/>
      <c r="W1733" s="87"/>
      <c r="X1733" s="87"/>
      <c r="Y1733" s="87"/>
      <c r="Z1733" s="87"/>
      <c r="AA1733" s="87"/>
      <c r="AB1733" s="86"/>
      <c r="AC1733" s="87"/>
    </row>
    <row x14ac:dyDescent="0.25" r="1734" customHeight="1" ht="17.45">
      <c r="A1734" s="235">
        <f>A1733</f>
        <v>25569.375</v>
      </c>
      <c r="B1734" s="179" t="s">
        <v>29</v>
      </c>
      <c r="C1734" s="188" t="s">
        <v>14</v>
      </c>
      <c r="D1734" s="180"/>
      <c r="E1734" s="180"/>
      <c r="F1734" s="180"/>
      <c r="G1734" s="180">
        <f>SUM(C1734:F1734)</f>
      </c>
      <c r="H1734" s="125">
        <v>5500</v>
      </c>
      <c r="I1734" s="125">
        <f>G1734*H1734</f>
      </c>
      <c r="J1734" s="125">
        <f>I1734*0.1</f>
      </c>
      <c r="K1734" s="125">
        <f>SUM(I1734:J1734)</f>
      </c>
      <c r="L1734" s="229"/>
      <c r="M1734" s="87"/>
      <c r="N1734" s="87"/>
      <c r="O1734" s="87"/>
      <c r="P1734" s="87"/>
      <c r="Q1734" s="87"/>
      <c r="R1734" s="87"/>
      <c r="S1734" s="87"/>
      <c r="T1734" s="87"/>
      <c r="U1734" s="175"/>
      <c r="V1734" s="87"/>
      <c r="W1734" s="87"/>
      <c r="X1734" s="87"/>
      <c r="Y1734" s="87"/>
      <c r="Z1734" s="87"/>
      <c r="AA1734" s="87"/>
      <c r="AB1734" s="86"/>
      <c r="AC1734" s="87"/>
    </row>
    <row x14ac:dyDescent="0.25" r="1735" customHeight="1" ht="17.45">
      <c r="A1735" s="235">
        <f>A1734</f>
        <v>25569.375</v>
      </c>
      <c r="B1735" s="179" t="s">
        <v>15</v>
      </c>
      <c r="C1735" s="180"/>
      <c r="D1735" s="180"/>
      <c r="E1735" s="180"/>
      <c r="F1735" s="180"/>
      <c r="G1735" s="180">
        <f>SUM(C1735:F1735)</f>
      </c>
      <c r="H1735" s="182">
        <v>4800</v>
      </c>
      <c r="I1735" s="125">
        <f>G1735*H1735</f>
      </c>
      <c r="J1735" s="125">
        <f>I1735*0.1</f>
      </c>
      <c r="K1735" s="125">
        <f>SUM(I1735:J1735)</f>
      </c>
      <c r="L1735" s="229"/>
      <c r="M1735" s="87"/>
      <c r="N1735" s="87"/>
      <c r="O1735" s="87"/>
      <c r="P1735" s="87"/>
      <c r="Q1735" s="87"/>
      <c r="R1735" s="87"/>
      <c r="S1735" s="87"/>
      <c r="T1735" s="87"/>
      <c r="U1735" s="175"/>
      <c r="V1735" s="87"/>
      <c r="W1735" s="87"/>
      <c r="X1735" s="87"/>
      <c r="Y1735" s="87"/>
      <c r="Z1735" s="87"/>
      <c r="AA1735" s="87"/>
      <c r="AB1735" s="86"/>
      <c r="AC1735" s="87"/>
    </row>
    <row x14ac:dyDescent="0.25" r="1736" customHeight="1" ht="17.45">
      <c r="A1736" s="235">
        <f>A1735</f>
        <v>25569.375</v>
      </c>
      <c r="B1736" s="179" t="s">
        <v>21</v>
      </c>
      <c r="C1736" s="188" t="s">
        <v>14</v>
      </c>
      <c r="D1736" s="180"/>
      <c r="E1736" s="180"/>
      <c r="F1736" s="180"/>
      <c r="G1736" s="180">
        <f>SUM(C1736:F1736)</f>
      </c>
      <c r="H1736" s="237">
        <v>5500</v>
      </c>
      <c r="I1736" s="125">
        <f>G1736*H1736</f>
      </c>
      <c r="J1736" s="125">
        <f>I1736*0.1</f>
      </c>
      <c r="K1736" s="125">
        <f>SUM(I1736:J1736)</f>
      </c>
      <c r="L1736" s="229"/>
      <c r="M1736" s="87"/>
      <c r="N1736" s="87"/>
      <c r="O1736" s="87"/>
      <c r="P1736" s="87"/>
      <c r="Q1736" s="87"/>
      <c r="R1736" s="87"/>
      <c r="S1736" s="87"/>
      <c r="T1736" s="87"/>
      <c r="U1736" s="175"/>
      <c r="V1736" s="87"/>
      <c r="W1736" s="87"/>
      <c r="X1736" s="87"/>
      <c r="Y1736" s="87"/>
      <c r="Z1736" s="87"/>
      <c r="AA1736" s="87"/>
      <c r="AB1736" s="86"/>
      <c r="AC1736" s="87"/>
    </row>
    <row x14ac:dyDescent="0.25" r="1737" customHeight="1" ht="17.45">
      <c r="A1737" s="235">
        <f>A1736</f>
        <v>25569.375</v>
      </c>
      <c r="B1737" s="179" t="s">
        <v>52</v>
      </c>
      <c r="C1737" s="180"/>
      <c r="D1737" s="180"/>
      <c r="E1737" s="180"/>
      <c r="F1737" s="180"/>
      <c r="G1737" s="180">
        <f>SUM(C1737:F1737)</f>
      </c>
      <c r="H1737" s="237">
        <v>5500</v>
      </c>
      <c r="I1737" s="125">
        <f>G1737*H1737</f>
      </c>
      <c r="J1737" s="125">
        <f>I1737*0.1</f>
      </c>
      <c r="K1737" s="125">
        <f>SUM(I1737:J1737)</f>
      </c>
      <c r="L1737" s="229"/>
      <c r="M1737" s="87"/>
      <c r="N1737" s="87"/>
      <c r="O1737" s="87"/>
      <c r="P1737" s="87"/>
      <c r="Q1737" s="87"/>
      <c r="R1737" s="87"/>
      <c r="S1737" s="87"/>
      <c r="T1737" s="87"/>
      <c r="U1737" s="175"/>
      <c r="V1737" s="87"/>
      <c r="W1737" s="87"/>
      <c r="X1737" s="87"/>
      <c r="Y1737" s="87"/>
      <c r="Z1737" s="87"/>
      <c r="AA1737" s="87"/>
      <c r="AB1737" s="86"/>
      <c r="AC1737" s="87"/>
    </row>
    <row x14ac:dyDescent="0.25" r="1738" customHeight="1" ht="17.45">
      <c r="A1738" s="235">
        <f>A1737</f>
        <v>25569.375</v>
      </c>
      <c r="B1738" s="186" t="s">
        <v>61</v>
      </c>
      <c r="C1738" s="180"/>
      <c r="D1738" s="180"/>
      <c r="E1738" s="180"/>
      <c r="F1738" s="180"/>
      <c r="G1738" s="180">
        <f>SUM(C1738:F1738)</f>
      </c>
      <c r="H1738" s="237">
        <v>5500</v>
      </c>
      <c r="I1738" s="125">
        <f>G1738*H1738</f>
      </c>
      <c r="J1738" s="125">
        <f>I1738*0.1</f>
      </c>
      <c r="K1738" s="125">
        <f>SUM(I1738:J1738)</f>
      </c>
      <c r="L1738" s="229"/>
      <c r="M1738" s="87"/>
      <c r="N1738" s="87"/>
      <c r="O1738" s="87"/>
      <c r="P1738" s="87"/>
      <c r="Q1738" s="87"/>
      <c r="R1738" s="87"/>
      <c r="S1738" s="87"/>
      <c r="T1738" s="87"/>
      <c r="U1738" s="175"/>
      <c r="V1738" s="87"/>
      <c r="W1738" s="87"/>
      <c r="X1738" s="87"/>
      <c r="Y1738" s="87"/>
      <c r="Z1738" s="87"/>
      <c r="AA1738" s="87"/>
      <c r="AB1738" s="86"/>
      <c r="AC1738" s="87"/>
    </row>
    <row x14ac:dyDescent="0.25" r="1739" customHeight="1" ht="17.45">
      <c r="A1739" s="235">
        <f>A1738</f>
        <v>25569.375</v>
      </c>
      <c r="B1739" s="179" t="s">
        <v>33</v>
      </c>
      <c r="C1739" s="180"/>
      <c r="D1739" s="180"/>
      <c r="E1739" s="180"/>
      <c r="F1739" s="180"/>
      <c r="G1739" s="180">
        <f>SUM(C1739:F1739)</f>
      </c>
      <c r="H1739" s="182">
        <v>5500</v>
      </c>
      <c r="I1739" s="125">
        <f>G1739*H1739</f>
      </c>
      <c r="J1739" s="125">
        <f>I1739*0.1</f>
      </c>
      <c r="K1739" s="125">
        <f>SUM(I1739:J1739)</f>
      </c>
      <c r="L1739" s="229"/>
      <c r="M1739" s="87"/>
      <c r="N1739" s="87"/>
      <c r="O1739" s="87"/>
      <c r="P1739" s="87"/>
      <c r="Q1739" s="87"/>
      <c r="R1739" s="87"/>
      <c r="S1739" s="87"/>
      <c r="T1739" s="87"/>
      <c r="U1739" s="175"/>
      <c r="V1739" s="87"/>
      <c r="W1739" s="87"/>
      <c r="X1739" s="87"/>
      <c r="Y1739" s="87"/>
      <c r="Z1739" s="87"/>
      <c r="AA1739" s="87"/>
      <c r="AB1739" s="86"/>
      <c r="AC1739" s="87"/>
    </row>
    <row x14ac:dyDescent="0.25" r="1740" customHeight="1" ht="17.45">
      <c r="A1740" s="235">
        <f>A1739</f>
        <v>25569.375</v>
      </c>
      <c r="B1740" s="179" t="s">
        <v>30</v>
      </c>
      <c r="C1740" s="180"/>
      <c r="D1740" s="180"/>
      <c r="E1740" s="180"/>
      <c r="F1740" s="180"/>
      <c r="G1740" s="180">
        <f>SUM(C1740:F1740)</f>
      </c>
      <c r="H1740" s="125">
        <v>6000</v>
      </c>
      <c r="I1740" s="125">
        <f>G1740*H1740</f>
      </c>
      <c r="J1740" s="125">
        <f>I1740*0.1</f>
      </c>
      <c r="K1740" s="125">
        <f>SUM(I1740:J1740)</f>
      </c>
      <c r="L1740" s="229"/>
      <c r="M1740" s="87"/>
      <c r="N1740" s="87"/>
      <c r="O1740" s="87"/>
      <c r="P1740" s="87"/>
      <c r="Q1740" s="87"/>
      <c r="R1740" s="87"/>
      <c r="S1740" s="87"/>
      <c r="T1740" s="87"/>
      <c r="U1740" s="175"/>
      <c r="V1740" s="87"/>
      <c r="W1740" s="87"/>
      <c r="X1740" s="87"/>
      <c r="Y1740" s="87"/>
      <c r="Z1740" s="87"/>
      <c r="AA1740" s="87"/>
      <c r="AB1740" s="86"/>
      <c r="AC1740" s="87"/>
    </row>
    <row x14ac:dyDescent="0.25" r="1741" customHeight="1" ht="17.45">
      <c r="A1741" s="235">
        <f>A1740</f>
        <v>25569.375</v>
      </c>
      <c r="B1741" s="179" t="s">
        <v>28</v>
      </c>
      <c r="C1741" s="188" t="s">
        <v>14</v>
      </c>
      <c r="D1741" s="180"/>
      <c r="E1741" s="180"/>
      <c r="F1741" s="180"/>
      <c r="G1741" s="180">
        <f>SUM(C1741:F1741)</f>
      </c>
      <c r="H1741" s="237">
        <v>5500</v>
      </c>
      <c r="I1741" s="125">
        <f>G1741*H1741</f>
      </c>
      <c r="J1741" s="125">
        <f>I1741*0.1</f>
      </c>
      <c r="K1741" s="125">
        <f>SUM(I1741:J1741)</f>
      </c>
      <c r="L1741" s="229"/>
      <c r="M1741" s="87"/>
      <c r="N1741" s="87"/>
      <c r="O1741" s="87"/>
      <c r="P1741" s="87"/>
      <c r="Q1741" s="87"/>
      <c r="R1741" s="87"/>
      <c r="S1741" s="87"/>
      <c r="T1741" s="87"/>
      <c r="U1741" s="175"/>
      <c r="V1741" s="87"/>
      <c r="W1741" s="87"/>
      <c r="X1741" s="87"/>
      <c r="Y1741" s="87"/>
      <c r="Z1741" s="87"/>
      <c r="AA1741" s="87"/>
      <c r="AB1741" s="86"/>
      <c r="AC1741" s="87"/>
    </row>
    <row x14ac:dyDescent="0.25" r="1742" customHeight="1" ht="17.45">
      <c r="A1742" s="235">
        <f>A1741</f>
        <v>25569.375</v>
      </c>
      <c r="B1742" s="179" t="s">
        <v>12</v>
      </c>
      <c r="C1742" s="180"/>
      <c r="D1742" s="180"/>
      <c r="E1742" s="180"/>
      <c r="F1742" s="180"/>
      <c r="G1742" s="180">
        <f>SUM(C1742:F1742)</f>
      </c>
      <c r="H1742" s="125">
        <v>6000</v>
      </c>
      <c r="I1742" s="125">
        <f>G1742*H1742</f>
      </c>
      <c r="J1742" s="125">
        <f>I1742*0.1</f>
      </c>
      <c r="K1742" s="125">
        <f>SUM(I1742:J1742)</f>
      </c>
      <c r="L1742" s="229"/>
      <c r="M1742" s="87"/>
      <c r="N1742" s="87"/>
      <c r="O1742" s="87"/>
      <c r="P1742" s="87"/>
      <c r="Q1742" s="87"/>
      <c r="R1742" s="87"/>
      <c r="S1742" s="87"/>
      <c r="T1742" s="87"/>
      <c r="U1742" s="175"/>
      <c r="V1742" s="87"/>
      <c r="W1742" s="87"/>
      <c r="X1742" s="87"/>
      <c r="Y1742" s="87"/>
      <c r="Z1742" s="87"/>
      <c r="AA1742" s="87"/>
      <c r="AB1742" s="86"/>
      <c r="AC1742" s="87"/>
    </row>
    <row x14ac:dyDescent="0.25" r="1743" customHeight="1" ht="17.45">
      <c r="A1743" s="235">
        <f>A1742</f>
        <v>25569.375</v>
      </c>
      <c r="B1743" s="179" t="s">
        <v>100</v>
      </c>
      <c r="C1743" s="180"/>
      <c r="D1743" s="180"/>
      <c r="E1743" s="180"/>
      <c r="F1743" s="180"/>
      <c r="G1743" s="180">
        <f>SUM(C1743:F1743)</f>
      </c>
      <c r="H1743" s="182">
        <v>5500</v>
      </c>
      <c r="I1743" s="125">
        <f>G1743*H1743</f>
      </c>
      <c r="J1743" s="125">
        <f>I1743*0.1</f>
      </c>
      <c r="K1743" s="125">
        <f>SUM(I1743:J1743)</f>
      </c>
      <c r="L1743" s="229"/>
      <c r="M1743" s="87"/>
      <c r="N1743" s="87"/>
      <c r="O1743" s="87"/>
      <c r="P1743" s="87"/>
      <c r="Q1743" s="87"/>
      <c r="R1743" s="87"/>
      <c r="S1743" s="87"/>
      <c r="T1743" s="87"/>
      <c r="U1743" s="175"/>
      <c r="V1743" s="87"/>
      <c r="W1743" s="87"/>
      <c r="X1743" s="87"/>
      <c r="Y1743" s="87"/>
      <c r="Z1743" s="87"/>
      <c r="AA1743" s="87"/>
      <c r="AB1743" s="86"/>
      <c r="AC1743" s="87"/>
    </row>
    <row x14ac:dyDescent="0.25" r="1744" customHeight="1" ht="17.45">
      <c r="A1744" s="235">
        <f>A1743</f>
        <v>25569.375</v>
      </c>
      <c r="B1744" s="186" t="s">
        <v>37</v>
      </c>
      <c r="C1744" s="180"/>
      <c r="D1744" s="180"/>
      <c r="E1744" s="180"/>
      <c r="F1744" s="180"/>
      <c r="G1744" s="180">
        <f>SUM(C1744:F1744)</f>
      </c>
      <c r="H1744" s="125">
        <v>6500</v>
      </c>
      <c r="I1744" s="125">
        <f>G1744*H1744</f>
      </c>
      <c r="J1744" s="125">
        <f>I1744*0.1</f>
      </c>
      <c r="K1744" s="125">
        <f>SUM(I1744:J1744)</f>
      </c>
      <c r="L1744" s="229"/>
      <c r="M1744" s="87"/>
      <c r="N1744" s="87"/>
      <c r="O1744" s="87"/>
      <c r="P1744" s="87"/>
      <c r="Q1744" s="87"/>
      <c r="R1744" s="87"/>
      <c r="S1744" s="87"/>
      <c r="T1744" s="87"/>
      <c r="U1744" s="175"/>
      <c r="V1744" s="87"/>
      <c r="W1744" s="87"/>
      <c r="X1744" s="87"/>
      <c r="Y1744" s="87"/>
      <c r="Z1744" s="87"/>
      <c r="AA1744" s="87"/>
      <c r="AB1744" s="86"/>
      <c r="AC1744" s="87"/>
    </row>
    <row x14ac:dyDescent="0.25" r="1745" customHeight="1" ht="17.45">
      <c r="A1745" s="235">
        <f>A1744</f>
        <v>25569.375</v>
      </c>
      <c r="B1745" s="186" t="s">
        <v>64</v>
      </c>
      <c r="C1745" s="180"/>
      <c r="D1745" s="180"/>
      <c r="E1745" s="180"/>
      <c r="F1745" s="180"/>
      <c r="G1745" s="180">
        <f>SUM(C1745:F1745)</f>
      </c>
      <c r="H1745" s="182">
        <v>5500</v>
      </c>
      <c r="I1745" s="125">
        <f>G1745*H1745</f>
      </c>
      <c r="J1745" s="125">
        <f>I1745*0.1</f>
      </c>
      <c r="K1745" s="125">
        <f>SUM(I1745:J1745)</f>
      </c>
      <c r="L1745" s="229"/>
      <c r="M1745" s="87"/>
      <c r="N1745" s="87"/>
      <c r="O1745" s="87"/>
      <c r="P1745" s="87"/>
      <c r="Q1745" s="87"/>
      <c r="R1745" s="87"/>
      <c r="S1745" s="87"/>
      <c r="T1745" s="87"/>
      <c r="U1745" s="175"/>
      <c r="V1745" s="87"/>
      <c r="W1745" s="87"/>
      <c r="X1745" s="87"/>
      <c r="Y1745" s="87"/>
      <c r="Z1745" s="87"/>
      <c r="AA1745" s="87"/>
      <c r="AB1745" s="86"/>
      <c r="AC1745" s="87"/>
    </row>
    <row x14ac:dyDescent="0.25" r="1746" customHeight="1" ht="17.45">
      <c r="A1746" s="235">
        <f>A1745</f>
        <v>25569.375</v>
      </c>
      <c r="B1746" s="179" t="s">
        <v>25</v>
      </c>
      <c r="C1746" s="180"/>
      <c r="D1746" s="180"/>
      <c r="E1746" s="180"/>
      <c r="F1746" s="180"/>
      <c r="G1746" s="180">
        <f>SUM(C1746:F1746)</f>
      </c>
      <c r="H1746" s="125">
        <v>6000</v>
      </c>
      <c r="I1746" s="125">
        <f>G1746*H1746</f>
      </c>
      <c r="J1746" s="125">
        <f>I1746*0.1</f>
      </c>
      <c r="K1746" s="125">
        <f>SUM(I1746:J1746)</f>
      </c>
      <c r="L1746" s="229"/>
      <c r="M1746" s="87"/>
      <c r="N1746" s="87"/>
      <c r="O1746" s="87"/>
      <c r="P1746" s="87"/>
      <c r="Q1746" s="87"/>
      <c r="R1746" s="87"/>
      <c r="S1746" s="87"/>
      <c r="T1746" s="87"/>
      <c r="U1746" s="175"/>
      <c r="V1746" s="87"/>
      <c r="W1746" s="87"/>
      <c r="X1746" s="87"/>
      <c r="Y1746" s="87"/>
      <c r="Z1746" s="87"/>
      <c r="AA1746" s="87"/>
      <c r="AB1746" s="86"/>
      <c r="AC1746" s="87"/>
    </row>
    <row x14ac:dyDescent="0.25" r="1747" customHeight="1" ht="17.45">
      <c r="A1747" s="235">
        <f>A1746</f>
        <v>25569.375</v>
      </c>
      <c r="B1747" s="186" t="s">
        <v>76</v>
      </c>
      <c r="C1747" s="188" t="s">
        <v>14</v>
      </c>
      <c r="D1747" s="180"/>
      <c r="E1747" s="180"/>
      <c r="F1747" s="180"/>
      <c r="G1747" s="180">
        <f>SUM(C1747:F1747)</f>
      </c>
      <c r="H1747" s="125">
        <v>6000</v>
      </c>
      <c r="I1747" s="125">
        <f>G1747*H1747</f>
      </c>
      <c r="J1747" s="125">
        <f>I1747*0.1</f>
      </c>
      <c r="K1747" s="125">
        <f>SUM(I1747:J1747)</f>
      </c>
      <c r="L1747" s="229"/>
      <c r="M1747" s="87"/>
      <c r="N1747" s="87"/>
      <c r="O1747" s="87"/>
      <c r="P1747" s="87"/>
      <c r="Q1747" s="87"/>
      <c r="R1747" s="87"/>
      <c r="S1747" s="87"/>
      <c r="T1747" s="87"/>
      <c r="U1747" s="175"/>
      <c r="V1747" s="87"/>
      <c r="W1747" s="87"/>
      <c r="X1747" s="87"/>
      <c r="Y1747" s="87"/>
      <c r="Z1747" s="87"/>
      <c r="AA1747" s="87"/>
      <c r="AB1747" s="86"/>
      <c r="AC1747" s="87"/>
    </row>
    <row x14ac:dyDescent="0.25" r="1748" customHeight="1" ht="17.45">
      <c r="A1748" s="235">
        <f>A1747</f>
        <v>25569.375</v>
      </c>
      <c r="B1748" s="186" t="s">
        <v>149</v>
      </c>
      <c r="C1748" s="180"/>
      <c r="D1748" s="181"/>
      <c r="E1748" s="180"/>
      <c r="F1748" s="180"/>
      <c r="G1748" s="180">
        <f>SUM(C1748:F1748)</f>
      </c>
      <c r="H1748" s="125">
        <v>6000</v>
      </c>
      <c r="I1748" s="125">
        <f>G1748*H1748</f>
      </c>
      <c r="J1748" s="125">
        <f>I1748*0.1</f>
      </c>
      <c r="K1748" s="125">
        <f>SUM(I1748:J1748)</f>
      </c>
      <c r="L1748" s="229"/>
      <c r="M1748" s="87"/>
      <c r="N1748" s="87"/>
      <c r="O1748" s="87"/>
      <c r="P1748" s="87"/>
      <c r="Q1748" s="87"/>
      <c r="R1748" s="87"/>
      <c r="S1748" s="87"/>
      <c r="T1748" s="87"/>
      <c r="U1748" s="175"/>
      <c r="V1748" s="87"/>
      <c r="W1748" s="87"/>
      <c r="X1748" s="87"/>
      <c r="Y1748" s="87"/>
      <c r="Z1748" s="87"/>
      <c r="AA1748" s="87"/>
      <c r="AB1748" s="86"/>
      <c r="AC1748" s="87"/>
    </row>
    <row x14ac:dyDescent="0.25" r="1749" customHeight="1" ht="17.45">
      <c r="A1749" s="235">
        <f>A1748</f>
        <v>25569.375</v>
      </c>
      <c r="B1749" s="186" t="s">
        <v>43</v>
      </c>
      <c r="C1749" s="180"/>
      <c r="D1749" s="180"/>
      <c r="E1749" s="180"/>
      <c r="F1749" s="180"/>
      <c r="G1749" s="180">
        <f>SUM(C1749:F1749)</f>
      </c>
      <c r="H1749" s="125">
        <v>6000</v>
      </c>
      <c r="I1749" s="125">
        <f>G1749*H1749</f>
      </c>
      <c r="J1749" s="125">
        <f>I1749*0.1</f>
      </c>
      <c r="K1749" s="125">
        <f>SUM(I1749:J1749)</f>
      </c>
      <c r="L1749" s="229"/>
      <c r="M1749" s="87"/>
      <c r="N1749" s="87"/>
      <c r="O1749" s="87"/>
      <c r="P1749" s="87"/>
      <c r="Q1749" s="87"/>
      <c r="R1749" s="87"/>
      <c r="S1749" s="87"/>
      <c r="T1749" s="87"/>
      <c r="U1749" s="175"/>
      <c r="V1749" s="87"/>
      <c r="W1749" s="87"/>
      <c r="X1749" s="87"/>
      <c r="Y1749" s="87"/>
      <c r="Z1749" s="87"/>
      <c r="AA1749" s="87"/>
      <c r="AB1749" s="86"/>
      <c r="AC1749" s="87"/>
    </row>
    <row x14ac:dyDescent="0.25" r="1750" customHeight="1" ht="17.45">
      <c r="A1750" s="235">
        <f>A1749</f>
        <v>25569.375</v>
      </c>
      <c r="B1750" s="186" t="s">
        <v>18</v>
      </c>
      <c r="C1750" s="180"/>
      <c r="D1750" s="180"/>
      <c r="E1750" s="180"/>
      <c r="F1750" s="180"/>
      <c r="G1750" s="180">
        <f>SUM(C1750:F1750)</f>
      </c>
      <c r="H1750" s="125">
        <v>6000</v>
      </c>
      <c r="I1750" s="125">
        <f>G1750*H1750</f>
      </c>
      <c r="J1750" s="125">
        <f>I1750*0.1</f>
      </c>
      <c r="K1750" s="125">
        <f>SUM(I1750:J1750)</f>
      </c>
      <c r="L1750" s="229"/>
      <c r="M1750" s="87"/>
      <c r="N1750" s="87"/>
      <c r="O1750" s="87"/>
      <c r="P1750" s="87"/>
      <c r="Q1750" s="87"/>
      <c r="R1750" s="87"/>
      <c r="S1750" s="87"/>
      <c r="T1750" s="87"/>
      <c r="U1750" s="175"/>
      <c r="V1750" s="87"/>
      <c r="W1750" s="87"/>
      <c r="X1750" s="87"/>
      <c r="Y1750" s="87"/>
      <c r="Z1750" s="87"/>
      <c r="AA1750" s="87"/>
      <c r="AB1750" s="86"/>
      <c r="AC1750" s="87"/>
    </row>
    <row x14ac:dyDescent="0.25" r="1751" customHeight="1" ht="17.45">
      <c r="A1751" s="235">
        <f>A1750</f>
        <v>25569.375</v>
      </c>
      <c r="B1751" s="186" t="s">
        <v>82</v>
      </c>
      <c r="C1751" s="188" t="s">
        <v>14</v>
      </c>
      <c r="D1751" s="180"/>
      <c r="E1751" s="180"/>
      <c r="F1751" s="180"/>
      <c r="G1751" s="180">
        <f>SUM(C1751:F1751)</f>
      </c>
      <c r="H1751" s="125">
        <v>5000</v>
      </c>
      <c r="I1751" s="125">
        <f>G1751*H1751</f>
      </c>
      <c r="J1751" s="125">
        <f>I1751*0.1</f>
      </c>
      <c r="K1751" s="125">
        <f>SUM(I1751:J1751)</f>
      </c>
      <c r="L1751" s="229"/>
      <c r="M1751" s="87"/>
      <c r="N1751" s="87"/>
      <c r="O1751" s="87"/>
      <c r="P1751" s="87"/>
      <c r="Q1751" s="87"/>
      <c r="R1751" s="87"/>
      <c r="S1751" s="87"/>
      <c r="T1751" s="87"/>
      <c r="U1751" s="175"/>
      <c r="V1751" s="87"/>
      <c r="W1751" s="87"/>
      <c r="X1751" s="87"/>
      <c r="Y1751" s="87"/>
      <c r="Z1751" s="87"/>
      <c r="AA1751" s="87"/>
      <c r="AB1751" s="86"/>
      <c r="AC1751" s="87"/>
    </row>
    <row x14ac:dyDescent="0.25" r="1752" customHeight="1" ht="17.45">
      <c r="A1752" s="235">
        <f>A1751</f>
        <v>25569.375</v>
      </c>
      <c r="B1752" s="186" t="s">
        <v>151</v>
      </c>
      <c r="C1752" s="180"/>
      <c r="D1752" s="180"/>
      <c r="E1752" s="180"/>
      <c r="F1752" s="180"/>
      <c r="G1752" s="180">
        <f>SUM(C1752:F1752)</f>
      </c>
      <c r="H1752" s="125">
        <v>5000</v>
      </c>
      <c r="I1752" s="125">
        <f>G1752*H1752</f>
      </c>
      <c r="J1752" s="125">
        <f>I1752*0.1</f>
      </c>
      <c r="K1752" s="125">
        <f>SUM(I1752:J1752)</f>
      </c>
      <c r="L1752" s="229"/>
      <c r="M1752" s="87"/>
      <c r="N1752" s="87"/>
      <c r="O1752" s="87"/>
      <c r="P1752" s="87"/>
      <c r="Q1752" s="87"/>
      <c r="R1752" s="87"/>
      <c r="S1752" s="87"/>
      <c r="T1752" s="87"/>
      <c r="U1752" s="175"/>
      <c r="V1752" s="87"/>
      <c r="W1752" s="87"/>
      <c r="X1752" s="87"/>
      <c r="Y1752" s="87"/>
      <c r="Z1752" s="87"/>
      <c r="AA1752" s="87"/>
      <c r="AB1752" s="86"/>
      <c r="AC1752" s="87"/>
    </row>
    <row x14ac:dyDescent="0.25" r="1753" customHeight="1" ht="17.45">
      <c r="A1753" s="235">
        <f>A1749</f>
        <v>25569.375</v>
      </c>
      <c r="B1753" s="186" t="s">
        <v>105</v>
      </c>
      <c r="C1753" s="180"/>
      <c r="D1753" s="180"/>
      <c r="E1753" s="180"/>
      <c r="F1753" s="180"/>
      <c r="G1753" s="180">
        <f>SUM(C1753:F1753)</f>
      </c>
      <c r="H1753" s="125">
        <v>6900</v>
      </c>
      <c r="I1753" s="125">
        <f>G1753*H1753</f>
      </c>
      <c r="J1753" s="125"/>
      <c r="K1753" s="125">
        <f>SUM(I1753:J1753)</f>
      </c>
      <c r="L1753" s="229"/>
      <c r="M1753" s="87"/>
      <c r="N1753" s="87"/>
      <c r="O1753" s="87"/>
      <c r="P1753" s="87"/>
      <c r="Q1753" s="87"/>
      <c r="R1753" s="87"/>
      <c r="S1753" s="87"/>
      <c r="T1753" s="87"/>
      <c r="U1753" s="175"/>
      <c r="V1753" s="87"/>
      <c r="W1753" s="87"/>
      <c r="X1753" s="87"/>
      <c r="Y1753" s="87"/>
      <c r="Z1753" s="87"/>
      <c r="AA1753" s="87"/>
      <c r="AB1753" s="86"/>
      <c r="AC1753" s="87"/>
    </row>
    <row x14ac:dyDescent="0.25" r="1754" customHeight="1" ht="17.45">
      <c r="A1754" s="235">
        <f>A1749</f>
        <v>25569.375</v>
      </c>
      <c r="B1754" s="186" t="s">
        <v>23</v>
      </c>
      <c r="C1754" s="180"/>
      <c r="D1754" s="180"/>
      <c r="E1754" s="180"/>
      <c r="F1754" s="180"/>
      <c r="G1754" s="180">
        <f>SUM(C1754:F1754)</f>
      </c>
      <c r="H1754" s="125">
        <v>6000</v>
      </c>
      <c r="I1754" s="125">
        <f>G1754*H1754</f>
      </c>
      <c r="J1754" s="125">
        <f>I1754*0.1</f>
      </c>
      <c r="K1754" s="125">
        <f>SUM(I1754:J1754)</f>
      </c>
      <c r="L1754" s="229"/>
      <c r="M1754" s="87"/>
      <c r="N1754" s="87"/>
      <c r="O1754" s="87"/>
      <c r="P1754" s="87"/>
      <c r="Q1754" s="87"/>
      <c r="R1754" s="87"/>
      <c r="S1754" s="87"/>
      <c r="T1754" s="87"/>
      <c r="U1754" s="175"/>
      <c r="V1754" s="87"/>
      <c r="W1754" s="87"/>
      <c r="X1754" s="87"/>
      <c r="Y1754" s="87"/>
      <c r="Z1754" s="87"/>
      <c r="AA1754" s="87"/>
      <c r="AB1754" s="86"/>
      <c r="AC1754" s="87"/>
    </row>
    <row x14ac:dyDescent="0.25" r="1755" customHeight="1" ht="17.45">
      <c r="A1755" s="235">
        <f>A1754</f>
        <v>25569.375</v>
      </c>
      <c r="B1755" s="186" t="s">
        <v>40</v>
      </c>
      <c r="C1755" s="180"/>
      <c r="D1755" s="180"/>
      <c r="E1755" s="180"/>
      <c r="F1755" s="180"/>
      <c r="G1755" s="180">
        <f>SUM(C1755:F1755)</f>
      </c>
      <c r="H1755" s="125">
        <v>6500</v>
      </c>
      <c r="I1755" s="125">
        <f>G1755*H1755</f>
      </c>
      <c r="J1755" s="125">
        <f>I1755*0.1</f>
      </c>
      <c r="K1755" s="125">
        <f>SUM(I1755:J1755)</f>
      </c>
      <c r="L1755" s="229"/>
      <c r="M1755" s="87"/>
      <c r="N1755" s="87"/>
      <c r="O1755" s="87"/>
      <c r="P1755" s="87"/>
      <c r="Q1755" s="87"/>
      <c r="R1755" s="87"/>
      <c r="S1755" s="87"/>
      <c r="T1755" s="87"/>
      <c r="U1755" s="175"/>
      <c r="V1755" s="87"/>
      <c r="W1755" s="87"/>
      <c r="X1755" s="87"/>
      <c r="Y1755" s="87"/>
      <c r="Z1755" s="87"/>
      <c r="AA1755" s="87"/>
      <c r="AB1755" s="86"/>
      <c r="AC1755" s="87"/>
    </row>
    <row x14ac:dyDescent="0.25" r="1756" customHeight="1" ht="17.45">
      <c r="A1756" s="235">
        <f>A1752</f>
        <v>25569.375</v>
      </c>
      <c r="B1756" s="186"/>
      <c r="C1756" s="180"/>
      <c r="D1756" s="180"/>
      <c r="E1756" s="180"/>
      <c r="F1756" s="180"/>
      <c r="G1756" s="180">
        <f>SUM(C1756:F1756)</f>
      </c>
      <c r="H1756" s="125"/>
      <c r="I1756" s="125">
        <f>G1756*H1756</f>
      </c>
      <c r="J1756" s="125">
        <f>I1756*0.1</f>
      </c>
      <c r="K1756" s="125">
        <f>SUM(I1756:J1756)</f>
      </c>
      <c r="L1756" s="229"/>
      <c r="M1756" s="87"/>
      <c r="N1756" s="87"/>
      <c r="O1756" s="87"/>
      <c r="P1756" s="87"/>
      <c r="Q1756" s="87"/>
      <c r="R1756" s="87"/>
      <c r="S1756" s="87"/>
      <c r="T1756" s="87"/>
      <c r="U1756" s="175"/>
      <c r="V1756" s="87"/>
      <c r="W1756" s="87"/>
      <c r="X1756" s="87"/>
      <c r="Y1756" s="87"/>
      <c r="Z1756" s="87"/>
      <c r="AA1756" s="87"/>
      <c r="AB1756" s="86"/>
      <c r="AC1756" s="87"/>
    </row>
    <row x14ac:dyDescent="0.25" r="1757" customHeight="1" ht="17.45">
      <c r="A1757" s="235">
        <f>A1752</f>
        <v>25569.375</v>
      </c>
      <c r="B1757" s="186"/>
      <c r="C1757" s="180"/>
      <c r="D1757" s="180"/>
      <c r="E1757" s="180"/>
      <c r="F1757" s="180"/>
      <c r="G1757" s="180">
        <f>SUM(C1757:F1757)</f>
      </c>
      <c r="H1757" s="125"/>
      <c r="I1757" s="125">
        <f>G1757*H1757</f>
      </c>
      <c r="J1757" s="125">
        <f>I1757*0.1</f>
      </c>
      <c r="K1757" s="125">
        <f>SUM(I1757:J1757)</f>
      </c>
      <c r="L1757" s="229"/>
      <c r="M1757" s="87"/>
      <c r="N1757" s="87"/>
      <c r="O1757" s="87"/>
      <c r="P1757" s="87"/>
      <c r="Q1757" s="87"/>
      <c r="R1757" s="87"/>
      <c r="S1757" s="87"/>
      <c r="T1757" s="87"/>
      <c r="U1757" s="175"/>
      <c r="V1757" s="87"/>
      <c r="W1757" s="87"/>
      <c r="X1757" s="87"/>
      <c r="Y1757" s="87"/>
      <c r="Z1757" s="87"/>
      <c r="AA1757" s="87"/>
      <c r="AB1757" s="86"/>
      <c r="AC1757" s="87"/>
    </row>
    <row x14ac:dyDescent="0.25" r="1758" customHeight="1" ht="17.45">
      <c r="A1758" s="235">
        <f>A1757</f>
        <v>25569.375</v>
      </c>
      <c r="B1758" s="179"/>
      <c r="C1758" s="180"/>
      <c r="D1758" s="180"/>
      <c r="E1758" s="180"/>
      <c r="F1758" s="180"/>
      <c r="G1758" s="180">
        <f>SUM(C1758:F1758)</f>
      </c>
      <c r="H1758" s="125"/>
      <c r="I1758" s="125">
        <f>G1758*H1758</f>
      </c>
      <c r="J1758" s="125">
        <v>0</v>
      </c>
      <c r="K1758" s="125">
        <f>SUM(I1758:J1758)</f>
      </c>
      <c r="L1758" s="229"/>
      <c r="M1758" s="87"/>
      <c r="N1758" s="87"/>
      <c r="O1758" s="87"/>
      <c r="P1758" s="87"/>
      <c r="Q1758" s="87"/>
      <c r="R1758" s="87"/>
      <c r="S1758" s="87"/>
      <c r="T1758" s="87"/>
      <c r="U1758" s="175"/>
      <c r="V1758" s="87"/>
      <c r="W1758" s="87"/>
      <c r="X1758" s="87"/>
      <c r="Y1758" s="87"/>
      <c r="Z1758" s="87"/>
      <c r="AA1758" s="87"/>
      <c r="AB1758" s="86"/>
      <c r="AC1758" s="87"/>
    </row>
    <row x14ac:dyDescent="0.25" r="1759" customHeight="1" ht="17.45">
      <c r="A1759" s="243">
        <f>A1758</f>
        <v>25569.375</v>
      </c>
      <c r="B1759" s="190" t="s">
        <v>155</v>
      </c>
      <c r="C1759" s="191">
        <f>SUM(C1713:C1758)</f>
      </c>
      <c r="D1759" s="191">
        <f>SUM(D1713:D1758)</f>
      </c>
      <c r="E1759" s="191">
        <f>SUM(E1713:E1758)</f>
      </c>
      <c r="F1759" s="191">
        <f>SUM(F1713:F1758)</f>
      </c>
      <c r="G1759" s="191">
        <f>SUM(G1713:G1758)</f>
      </c>
      <c r="H1759" s="191"/>
      <c r="I1759" s="191">
        <f>SUM(I1713:I1758)</f>
      </c>
      <c r="J1759" s="191">
        <f>SUM(J1713:J1758)</f>
      </c>
      <c r="K1759" s="191">
        <f>SUM(K1713:K1758)</f>
      </c>
      <c r="L1759" s="229"/>
      <c r="M1759" s="87"/>
      <c r="N1759" s="87"/>
      <c r="O1759" s="87"/>
      <c r="P1759" s="87"/>
      <c r="Q1759" s="87"/>
      <c r="R1759" s="87"/>
      <c r="S1759" s="87"/>
      <c r="T1759" s="87"/>
      <c r="U1759" s="175"/>
      <c r="V1759" s="87"/>
      <c r="W1759" s="87"/>
      <c r="X1759" s="87"/>
      <c r="Y1759" s="87"/>
      <c r="Z1759" s="87"/>
      <c r="AA1759" s="87"/>
      <c r="AB1759" s="86"/>
      <c r="AC1759" s="87"/>
    </row>
    <row x14ac:dyDescent="0.25" r="1760" customHeight="1" ht="17.45">
      <c r="A1760" s="235">
        <f>A1759</f>
        <v>25569.375</v>
      </c>
      <c r="B1760" s="186" t="s">
        <v>113</v>
      </c>
      <c r="C1760" s="180"/>
      <c r="D1760" s="180"/>
      <c r="E1760" s="180"/>
      <c r="F1760" s="180"/>
      <c r="G1760" s="180">
        <f>SUM(C1760:F1760)</f>
      </c>
      <c r="H1760" s="125">
        <v>6500</v>
      </c>
      <c r="I1760" s="125">
        <f>G1760*H1760</f>
      </c>
      <c r="J1760" s="185"/>
      <c r="K1760" s="125">
        <f>SUM(I1760:J1760)</f>
      </c>
      <c r="L1760" s="229"/>
      <c r="M1760" s="87"/>
      <c r="N1760" s="87"/>
      <c r="O1760" s="87"/>
      <c r="P1760" s="87"/>
      <c r="Q1760" s="87"/>
      <c r="R1760" s="87"/>
      <c r="S1760" s="87"/>
      <c r="T1760" s="87"/>
      <c r="U1760" s="175"/>
      <c r="V1760" s="87"/>
      <c r="W1760" s="87"/>
      <c r="X1760" s="87"/>
      <c r="Y1760" s="87"/>
      <c r="Z1760" s="87"/>
      <c r="AA1760" s="87"/>
      <c r="AB1760" s="86"/>
      <c r="AC1760" s="87"/>
    </row>
    <row x14ac:dyDescent="0.25" r="1761" customHeight="1" ht="17.45">
      <c r="A1761" s="235">
        <f>A1760</f>
        <v>25569.375</v>
      </c>
      <c r="B1761" s="186" t="s">
        <v>156</v>
      </c>
      <c r="C1761" s="180"/>
      <c r="D1761" s="180"/>
      <c r="E1761" s="180"/>
      <c r="F1761" s="180"/>
      <c r="G1761" s="180">
        <f>SUM(C1761:F1761)</f>
      </c>
      <c r="H1761" s="125">
        <v>6500</v>
      </c>
      <c r="I1761" s="125">
        <f>G1761*H1761</f>
      </c>
      <c r="J1761" s="185"/>
      <c r="K1761" s="125">
        <f>SUM(I1761:J1761)</f>
      </c>
      <c r="L1761" s="229"/>
      <c r="M1761" s="87"/>
      <c r="N1761" s="87"/>
      <c r="O1761" s="87"/>
      <c r="P1761" s="87"/>
      <c r="Q1761" s="87"/>
      <c r="R1761" s="87"/>
      <c r="S1761" s="87"/>
      <c r="T1761" s="87"/>
      <c r="U1761" s="175"/>
      <c r="V1761" s="87"/>
      <c r="W1761" s="87"/>
      <c r="X1761" s="87"/>
      <c r="Y1761" s="87"/>
      <c r="Z1761" s="87"/>
      <c r="AA1761" s="87"/>
      <c r="AB1761" s="86"/>
      <c r="AC1761" s="87"/>
    </row>
    <row x14ac:dyDescent="0.25" r="1762" customHeight="1" ht="17.45">
      <c r="A1762" s="235">
        <f>A1761</f>
        <v>25569.375</v>
      </c>
      <c r="B1762" s="186" t="s">
        <v>112</v>
      </c>
      <c r="C1762" s="180"/>
      <c r="D1762" s="180"/>
      <c r="E1762" s="180"/>
      <c r="F1762" s="180"/>
      <c r="G1762" s="180">
        <f>SUM(C1762:F1762)</f>
      </c>
      <c r="H1762" s="125">
        <v>6900</v>
      </c>
      <c r="I1762" s="125">
        <f>G1762*H1762</f>
      </c>
      <c r="J1762" s="185"/>
      <c r="K1762" s="125">
        <f>SUM(I1762:J1762)</f>
      </c>
      <c r="L1762" s="229"/>
      <c r="M1762" s="87"/>
      <c r="N1762" s="87"/>
      <c r="O1762" s="87"/>
      <c r="P1762" s="87"/>
      <c r="Q1762" s="87"/>
      <c r="R1762" s="87"/>
      <c r="S1762" s="87"/>
      <c r="T1762" s="87"/>
      <c r="U1762" s="175"/>
      <c r="V1762" s="87"/>
      <c r="W1762" s="87"/>
      <c r="X1762" s="87"/>
      <c r="Y1762" s="87"/>
      <c r="Z1762" s="87"/>
      <c r="AA1762" s="87"/>
      <c r="AB1762" s="86"/>
      <c r="AC1762" s="87"/>
    </row>
    <row x14ac:dyDescent="0.25" r="1763" customHeight="1" ht="17.45">
      <c r="A1763" s="235">
        <f>A1762</f>
        <v>25569.375</v>
      </c>
      <c r="B1763" s="179"/>
      <c r="C1763" s="180"/>
      <c r="D1763" s="180"/>
      <c r="E1763" s="180"/>
      <c r="F1763" s="180"/>
      <c r="G1763" s="180">
        <f>SUM(C1763:F1763)</f>
      </c>
      <c r="H1763" s="125"/>
      <c r="I1763" s="125">
        <f>G1763*H1763</f>
      </c>
      <c r="J1763" s="185"/>
      <c r="K1763" s="125">
        <f>SUM(I1763:J1763)</f>
      </c>
      <c r="L1763" s="229"/>
      <c r="M1763" s="87"/>
      <c r="N1763" s="87"/>
      <c r="O1763" s="87"/>
      <c r="P1763" s="87"/>
      <c r="Q1763" s="87"/>
      <c r="R1763" s="87"/>
      <c r="S1763" s="87"/>
      <c r="T1763" s="87"/>
      <c r="U1763" s="175"/>
      <c r="V1763" s="87"/>
      <c r="W1763" s="87"/>
      <c r="X1763" s="87"/>
      <c r="Y1763" s="87"/>
      <c r="Z1763" s="87"/>
      <c r="AA1763" s="87"/>
      <c r="AB1763" s="86"/>
      <c r="AC1763" s="87"/>
    </row>
    <row x14ac:dyDescent="0.25" r="1764" customHeight="1" ht="17.45">
      <c r="A1764" s="235">
        <f>A1763</f>
        <v>25569.375</v>
      </c>
      <c r="B1764" s="179"/>
      <c r="C1764" s="180"/>
      <c r="D1764" s="180"/>
      <c r="E1764" s="180"/>
      <c r="F1764" s="180"/>
      <c r="G1764" s="180">
        <f>SUM(C1764:F1764)</f>
      </c>
      <c r="H1764" s="125"/>
      <c r="I1764" s="125">
        <f>G1764*H1764</f>
      </c>
      <c r="J1764" s="185"/>
      <c r="K1764" s="125">
        <f>SUM(I1764:J1764)</f>
      </c>
      <c r="L1764" s="229"/>
      <c r="M1764" s="87"/>
      <c r="N1764" s="87"/>
      <c r="O1764" s="87"/>
      <c r="P1764" s="87"/>
      <c r="Q1764" s="87"/>
      <c r="R1764" s="87"/>
      <c r="S1764" s="87"/>
      <c r="T1764" s="87"/>
      <c r="U1764" s="175"/>
      <c r="V1764" s="87"/>
      <c r="W1764" s="87"/>
      <c r="X1764" s="87"/>
      <c r="Y1764" s="87"/>
      <c r="Z1764" s="87"/>
      <c r="AA1764" s="87"/>
      <c r="AB1764" s="86"/>
      <c r="AC1764" s="87"/>
    </row>
    <row x14ac:dyDescent="0.25" r="1765" customHeight="1" ht="17.45">
      <c r="A1765" s="235">
        <f>A1764</f>
        <v>25569.375</v>
      </c>
      <c r="B1765" s="179"/>
      <c r="C1765" s="180"/>
      <c r="D1765" s="180"/>
      <c r="E1765" s="180"/>
      <c r="F1765" s="180"/>
      <c r="G1765" s="180">
        <f>SUM(C1765:F1765)</f>
      </c>
      <c r="H1765" s="125"/>
      <c r="I1765" s="125">
        <f>G1765*H1765</f>
      </c>
      <c r="J1765" s="185"/>
      <c r="K1765" s="125">
        <f>SUM(I1765:J1765)</f>
      </c>
      <c r="L1765" s="229"/>
      <c r="M1765" s="87"/>
      <c r="N1765" s="87"/>
      <c r="O1765" s="87"/>
      <c r="P1765" s="87"/>
      <c r="Q1765" s="87"/>
      <c r="R1765" s="87"/>
      <c r="S1765" s="87"/>
      <c r="T1765" s="87"/>
      <c r="U1765" s="175"/>
      <c r="V1765" s="87"/>
      <c r="W1765" s="87"/>
      <c r="X1765" s="87"/>
      <c r="Y1765" s="87"/>
      <c r="Z1765" s="87"/>
      <c r="AA1765" s="87"/>
      <c r="AB1765" s="86"/>
      <c r="AC1765" s="87"/>
    </row>
    <row x14ac:dyDescent="0.25" r="1766" customHeight="1" ht="17.45">
      <c r="A1766" s="235">
        <f>A1765</f>
        <v>25569.375</v>
      </c>
      <c r="B1766" s="179"/>
      <c r="C1766" s="180"/>
      <c r="D1766" s="180"/>
      <c r="E1766" s="180"/>
      <c r="F1766" s="180"/>
      <c r="G1766" s="180">
        <f>SUM(C1766:F1766)</f>
      </c>
      <c r="H1766" s="125"/>
      <c r="I1766" s="125">
        <f>G1766*H1766</f>
      </c>
      <c r="J1766" s="185"/>
      <c r="K1766" s="125">
        <f>SUM(I1766:J1766)</f>
      </c>
      <c r="L1766" s="229"/>
      <c r="M1766" s="87"/>
      <c r="N1766" s="87"/>
      <c r="O1766" s="87"/>
      <c r="P1766" s="87"/>
      <c r="Q1766" s="87"/>
      <c r="R1766" s="87"/>
      <c r="S1766" s="87"/>
      <c r="T1766" s="87"/>
      <c r="U1766" s="175"/>
      <c r="V1766" s="87"/>
      <c r="W1766" s="87"/>
      <c r="X1766" s="87"/>
      <c r="Y1766" s="87"/>
      <c r="Z1766" s="87"/>
      <c r="AA1766" s="87"/>
      <c r="AB1766" s="86"/>
      <c r="AC1766" s="87"/>
    </row>
    <row x14ac:dyDescent="0.25" r="1767" customHeight="1" ht="17.45">
      <c r="A1767" s="235">
        <f>A1766</f>
        <v>25569.375</v>
      </c>
      <c r="B1767" s="179"/>
      <c r="C1767" s="180"/>
      <c r="D1767" s="180"/>
      <c r="E1767" s="180"/>
      <c r="F1767" s="180"/>
      <c r="G1767" s="180">
        <f>SUM(C1767:F1767)</f>
      </c>
      <c r="H1767" s="125"/>
      <c r="I1767" s="125">
        <f>G1767*H1767</f>
      </c>
      <c r="J1767" s="185"/>
      <c r="K1767" s="125">
        <f>SUM(I1767:J1767)</f>
      </c>
      <c r="L1767" s="229"/>
      <c r="M1767" s="87"/>
      <c r="N1767" s="87"/>
      <c r="O1767" s="87"/>
      <c r="P1767" s="87"/>
      <c r="Q1767" s="87"/>
      <c r="R1767" s="87"/>
      <c r="S1767" s="87"/>
      <c r="T1767" s="87"/>
      <c r="U1767" s="175"/>
      <c r="V1767" s="87"/>
      <c r="W1767" s="87"/>
      <c r="X1767" s="87"/>
      <c r="Y1767" s="87"/>
      <c r="Z1767" s="87"/>
      <c r="AA1767" s="87"/>
      <c r="AB1767" s="86"/>
      <c r="AC1767" s="87"/>
    </row>
    <row x14ac:dyDescent="0.25" r="1768" customHeight="1" ht="17.45">
      <c r="A1768" s="243">
        <f>A1767</f>
        <v>25569.375</v>
      </c>
      <c r="B1768" s="190" t="s">
        <v>157</v>
      </c>
      <c r="C1768" s="191">
        <f>SUM(C1760:C1767)</f>
      </c>
      <c r="D1768" s="191">
        <f>SUM(D1760:D1767)</f>
      </c>
      <c r="E1768" s="191">
        <f>SUM(E1760:E1767)</f>
      </c>
      <c r="F1768" s="191">
        <f>SUM(F1760:F1767)</f>
      </c>
      <c r="G1768" s="191">
        <f>SUM(G1760:G1767)</f>
      </c>
      <c r="H1768" s="201"/>
      <c r="I1768" s="201">
        <f>SUM(I1760:I1767)</f>
      </c>
      <c r="J1768" s="201"/>
      <c r="K1768" s="202">
        <f>SUM(K1760:K1767)</f>
      </c>
      <c r="L1768" s="229"/>
      <c r="M1768" s="87"/>
      <c r="N1768" s="87"/>
      <c r="O1768" s="87"/>
      <c r="P1768" s="87"/>
      <c r="Q1768" s="87"/>
      <c r="R1768" s="87"/>
      <c r="S1768" s="87"/>
      <c r="T1768" s="87"/>
      <c r="U1768" s="175"/>
      <c r="V1768" s="87"/>
      <c r="W1768" s="87"/>
      <c r="X1768" s="87"/>
      <c r="Y1768" s="87"/>
      <c r="Z1768" s="87"/>
      <c r="AA1768" s="87"/>
      <c r="AB1768" s="86"/>
      <c r="AC1768" s="87"/>
    </row>
    <row x14ac:dyDescent="0.25" r="1769" customHeight="1" ht="17.45">
      <c r="A1769" s="229"/>
      <c r="B1769" s="86"/>
      <c r="C1769" s="87"/>
      <c r="D1769" s="87"/>
      <c r="E1769" s="87"/>
      <c r="F1769" s="87"/>
      <c r="G1769" s="87"/>
      <c r="H1769" s="87"/>
      <c r="I1769" s="87"/>
      <c r="J1769" s="87"/>
      <c r="K1769" s="220">
        <f>SUBTOTAL(9,K6:K1753)</f>
      </c>
      <c r="L1769" s="229"/>
      <c r="M1769" s="87"/>
      <c r="N1769" s="87"/>
      <c r="O1769" s="87"/>
      <c r="P1769" s="87"/>
      <c r="Q1769" s="87"/>
      <c r="R1769" s="87"/>
      <c r="S1769" s="87"/>
      <c r="T1769" s="87"/>
      <c r="U1769" s="175"/>
      <c r="V1769" s="87"/>
      <c r="W1769" s="87"/>
      <c r="X1769" s="87"/>
      <c r="Y1769" s="87"/>
      <c r="Z1769" s="87"/>
      <c r="AA1769" s="87"/>
      <c r="AB1769" s="86"/>
      <c r="AC1769" s="87"/>
    </row>
    <row x14ac:dyDescent="0.25" r="1770" customHeight="1" ht="17.45">
      <c r="A1770" s="229"/>
      <c r="B1770" s="86"/>
      <c r="C1770" s="87"/>
      <c r="D1770" s="87"/>
      <c r="E1770" s="87"/>
      <c r="F1770" s="87"/>
      <c r="G1770" s="87"/>
      <c r="H1770" s="87"/>
      <c r="I1770" s="87"/>
      <c r="J1770" s="87"/>
      <c r="K1770" s="87"/>
      <c r="L1770" s="229"/>
      <c r="M1770" s="87"/>
      <c r="N1770" s="87"/>
      <c r="O1770" s="87"/>
      <c r="P1770" s="87"/>
      <c r="Q1770" s="87"/>
      <c r="R1770" s="87"/>
      <c r="S1770" s="87"/>
      <c r="T1770" s="87"/>
      <c r="U1770" s="175"/>
      <c r="V1770" s="87"/>
      <c r="W1770" s="87"/>
      <c r="X1770" s="87"/>
      <c r="Y1770" s="87"/>
      <c r="Z1770" s="87"/>
      <c r="AA1770" s="87"/>
      <c r="AB1770" s="86"/>
      <c r="AC1770" s="87"/>
    </row>
    <row x14ac:dyDescent="0.25" r="1771" customHeight="1" ht="17.45">
      <c r="A1771" s="229"/>
      <c r="B1771" s="86"/>
      <c r="C1771" s="87"/>
      <c r="D1771" s="87"/>
      <c r="E1771" s="87"/>
      <c r="F1771" s="87"/>
      <c r="G1771" s="87"/>
      <c r="H1771" s="87"/>
      <c r="I1771" s="87"/>
      <c r="J1771" s="87"/>
      <c r="K1771" s="87"/>
      <c r="L1771" s="229"/>
      <c r="M1771" s="87"/>
      <c r="N1771" s="87"/>
      <c r="O1771" s="87"/>
      <c r="P1771" s="87"/>
      <c r="Q1771" s="87"/>
      <c r="R1771" s="87"/>
      <c r="S1771" s="87"/>
      <c r="T1771" s="87"/>
      <c r="U1771" s="175"/>
      <c r="V1771" s="87"/>
      <c r="W1771" s="87"/>
      <c r="X1771" s="87"/>
      <c r="Y1771" s="87"/>
      <c r="Z1771" s="87"/>
      <c r="AA1771" s="87"/>
      <c r="AB1771" s="86"/>
      <c r="AC1771" s="87"/>
    </row>
    <row x14ac:dyDescent="0.25" r="1772" customHeight="1" ht="17.45">
      <c r="A1772" s="229"/>
      <c r="B1772" s="86"/>
      <c r="C1772" s="87"/>
      <c r="D1772" s="87"/>
      <c r="E1772" s="87"/>
      <c r="F1772" s="87"/>
      <c r="G1772" s="87"/>
      <c r="H1772" s="87"/>
      <c r="I1772" s="87"/>
      <c r="J1772" s="87"/>
      <c r="K1772" s="87"/>
      <c r="L1772" s="229"/>
      <c r="M1772" s="87"/>
      <c r="N1772" s="87"/>
      <c r="O1772" s="87"/>
      <c r="P1772" s="87"/>
      <c r="Q1772" s="87"/>
      <c r="R1772" s="87"/>
      <c r="S1772" s="87"/>
      <c r="T1772" s="87"/>
      <c r="U1772" s="175"/>
      <c r="V1772" s="87"/>
      <c r="W1772" s="87"/>
      <c r="X1772" s="87"/>
      <c r="Y1772" s="87"/>
      <c r="Z1772" s="87"/>
      <c r="AA1772" s="87"/>
      <c r="AB1772" s="86"/>
      <c r="AC1772" s="87"/>
    </row>
    <row x14ac:dyDescent="0.25" r="1773" customHeight="1" ht="17.45">
      <c r="A1773" s="229"/>
      <c r="B1773" s="86"/>
      <c r="C1773" s="87"/>
      <c r="D1773" s="87"/>
      <c r="E1773" s="87"/>
      <c r="F1773" s="87"/>
      <c r="G1773" s="87"/>
      <c r="H1773" s="87"/>
      <c r="I1773" s="87"/>
      <c r="J1773" s="87"/>
      <c r="K1773" s="87"/>
      <c r="L1773" s="229"/>
      <c r="M1773" s="87"/>
      <c r="N1773" s="87"/>
      <c r="O1773" s="87"/>
      <c r="P1773" s="87"/>
      <c r="Q1773" s="87"/>
      <c r="R1773" s="87"/>
      <c r="S1773" s="87"/>
      <c r="T1773" s="87"/>
      <c r="U1773" s="175"/>
      <c r="V1773" s="87"/>
      <c r="W1773" s="87"/>
      <c r="X1773" s="87"/>
      <c r="Y1773" s="87"/>
      <c r="Z1773" s="87"/>
      <c r="AA1773" s="87"/>
      <c r="AB1773" s="86"/>
      <c r="AC1773" s="87"/>
    </row>
    <row x14ac:dyDescent="0.25" r="1774" customHeight="1" ht="17.45">
      <c r="A1774" s="229"/>
      <c r="B1774" s="86"/>
      <c r="C1774" s="87"/>
      <c r="D1774" s="87"/>
      <c r="E1774" s="87"/>
      <c r="F1774" s="87"/>
      <c r="G1774" s="87"/>
      <c r="H1774" s="87"/>
      <c r="I1774" s="87"/>
      <c r="J1774" s="87"/>
      <c r="K1774" s="87"/>
      <c r="L1774" s="229"/>
      <c r="M1774" s="87"/>
      <c r="N1774" s="87"/>
      <c r="O1774" s="87"/>
      <c r="P1774" s="87"/>
      <c r="Q1774" s="87"/>
      <c r="R1774" s="87"/>
      <c r="S1774" s="87"/>
      <c r="T1774" s="87"/>
      <c r="U1774" s="175"/>
      <c r="V1774" s="87"/>
      <c r="W1774" s="87"/>
      <c r="X1774" s="87"/>
      <c r="Y1774" s="87"/>
      <c r="Z1774" s="87"/>
      <c r="AA1774" s="87"/>
      <c r="AB1774" s="86"/>
      <c r="AC1774" s="87"/>
    </row>
    <row x14ac:dyDescent="0.25" r="1775" customHeight="1" ht="17.45">
      <c r="A1775" s="229"/>
      <c r="B1775" s="86"/>
      <c r="C1775" s="87"/>
      <c r="D1775" s="87"/>
      <c r="E1775" s="87"/>
      <c r="F1775" s="87"/>
      <c r="G1775" s="87"/>
      <c r="H1775" s="87"/>
      <c r="I1775" s="87"/>
      <c r="J1775" s="87"/>
      <c r="K1775" s="87"/>
      <c r="L1775" s="229"/>
      <c r="M1775" s="87"/>
      <c r="N1775" s="87"/>
      <c r="O1775" s="87"/>
      <c r="P1775" s="87"/>
      <c r="Q1775" s="87"/>
      <c r="R1775" s="87"/>
      <c r="S1775" s="87"/>
      <c r="T1775" s="87"/>
      <c r="U1775" s="175"/>
      <c r="V1775" s="87"/>
      <c r="W1775" s="87"/>
      <c r="X1775" s="87"/>
      <c r="Y1775" s="87"/>
      <c r="Z1775" s="87"/>
      <c r="AA1775" s="87"/>
      <c r="AB1775" s="86"/>
      <c r="AC1775" s="87"/>
    </row>
    <row x14ac:dyDescent="0.25" r="1776" customHeight="1" ht="17.45">
      <c r="A1776" s="229"/>
      <c r="B1776" s="86"/>
      <c r="C1776" s="87"/>
      <c r="D1776" s="87"/>
      <c r="E1776" s="87"/>
      <c r="F1776" s="87"/>
      <c r="G1776" s="87"/>
      <c r="H1776" s="87"/>
      <c r="I1776" s="87"/>
      <c r="J1776" s="87"/>
      <c r="K1776" s="87"/>
      <c r="L1776" s="229"/>
      <c r="M1776" s="87"/>
      <c r="N1776" s="87"/>
      <c r="O1776" s="87"/>
      <c r="P1776" s="87"/>
      <c r="Q1776" s="87"/>
      <c r="R1776" s="87"/>
      <c r="S1776" s="87"/>
      <c r="T1776" s="87"/>
      <c r="U1776" s="175"/>
      <c r="V1776" s="87"/>
      <c r="W1776" s="87"/>
      <c r="X1776" s="87"/>
      <c r="Y1776" s="87"/>
      <c r="Z1776" s="87"/>
      <c r="AA1776" s="87"/>
      <c r="AB1776" s="86"/>
      <c r="AC1776" s="87"/>
    </row>
    <row x14ac:dyDescent="0.25" r="1777" customHeight="1" ht="17.45">
      <c r="A1777" s="229"/>
      <c r="B1777" s="86"/>
      <c r="C1777" s="87"/>
      <c r="D1777" s="87"/>
      <c r="E1777" s="87"/>
      <c r="F1777" s="87"/>
      <c r="G1777" s="87"/>
      <c r="H1777" s="87"/>
      <c r="I1777" s="87"/>
      <c r="J1777" s="87"/>
      <c r="K1777" s="87"/>
      <c r="L1777" s="229"/>
      <c r="M1777" s="87"/>
      <c r="N1777" s="87"/>
      <c r="O1777" s="87"/>
      <c r="P1777" s="87"/>
      <c r="Q1777" s="87"/>
      <c r="R1777" s="87"/>
      <c r="S1777" s="87"/>
      <c r="T1777" s="87"/>
      <c r="U1777" s="175"/>
      <c r="V1777" s="87"/>
      <c r="W1777" s="87"/>
      <c r="X1777" s="87"/>
      <c r="Y1777" s="87"/>
      <c r="Z1777" s="87"/>
      <c r="AA1777" s="87"/>
      <c r="AB1777" s="86"/>
      <c r="AC1777" s="87"/>
    </row>
    <row x14ac:dyDescent="0.25" r="1778" customHeight="1" ht="17.45">
      <c r="A1778" s="229"/>
      <c r="B1778" s="86"/>
      <c r="C1778" s="87"/>
      <c r="D1778" s="87"/>
      <c r="E1778" s="87"/>
      <c r="F1778" s="87"/>
      <c r="G1778" s="87"/>
      <c r="H1778" s="87"/>
      <c r="I1778" s="87"/>
      <c r="J1778" s="87"/>
      <c r="K1778" s="87"/>
      <c r="L1778" s="229"/>
      <c r="M1778" s="87"/>
      <c r="N1778" s="87"/>
      <c r="O1778" s="87"/>
      <c r="P1778" s="87"/>
      <c r="Q1778" s="87"/>
      <c r="R1778" s="87"/>
      <c r="S1778" s="87"/>
      <c r="T1778" s="87"/>
      <c r="U1778" s="175"/>
      <c r="V1778" s="87"/>
      <c r="W1778" s="87"/>
      <c r="X1778" s="87"/>
      <c r="Y1778" s="87"/>
      <c r="Z1778" s="87"/>
      <c r="AA1778" s="87"/>
      <c r="AB1778" s="86"/>
      <c r="AC1778" s="87"/>
    </row>
    <row x14ac:dyDescent="0.25" r="1779" customHeight="1" ht="17.45">
      <c r="A1779" s="229"/>
      <c r="B1779" s="86"/>
      <c r="C1779" s="87"/>
      <c r="D1779" s="87"/>
      <c r="E1779" s="87"/>
      <c r="F1779" s="87"/>
      <c r="G1779" s="87"/>
      <c r="H1779" s="87"/>
      <c r="I1779" s="87"/>
      <c r="J1779" s="87"/>
      <c r="K1779" s="87"/>
      <c r="L1779" s="229"/>
      <c r="M1779" s="87"/>
      <c r="N1779" s="87"/>
      <c r="O1779" s="87"/>
      <c r="P1779" s="87"/>
      <c r="Q1779" s="87"/>
      <c r="R1779" s="87"/>
      <c r="S1779" s="87"/>
      <c r="T1779" s="87"/>
      <c r="U1779" s="175"/>
      <c r="V1779" s="87"/>
      <c r="W1779" s="87"/>
      <c r="X1779" s="87"/>
      <c r="Y1779" s="87"/>
      <c r="Z1779" s="87"/>
      <c r="AA1779" s="87"/>
      <c r="AB1779" s="86"/>
      <c r="AC1779" s="87"/>
    </row>
    <row x14ac:dyDescent="0.25" r="1780" customHeight="1" ht="17.45">
      <c r="A1780" s="229"/>
      <c r="B1780" s="86"/>
      <c r="C1780" s="87"/>
      <c r="D1780" s="87"/>
      <c r="E1780" s="87"/>
      <c r="F1780" s="87"/>
      <c r="G1780" s="87"/>
      <c r="H1780" s="87"/>
      <c r="I1780" s="87"/>
      <c r="J1780" s="87"/>
      <c r="K1780" s="87"/>
      <c r="L1780" s="229"/>
      <c r="M1780" s="87"/>
      <c r="N1780" s="87"/>
      <c r="O1780" s="87"/>
      <c r="P1780" s="87"/>
      <c r="Q1780" s="87"/>
      <c r="R1780" s="87"/>
      <c r="S1780" s="87"/>
      <c r="T1780" s="87"/>
      <c r="U1780" s="175"/>
      <c r="V1780" s="87"/>
      <c r="W1780" s="87"/>
      <c r="X1780" s="87"/>
      <c r="Y1780" s="87"/>
      <c r="Z1780" s="87"/>
      <c r="AA1780" s="87"/>
      <c r="AB1780" s="86"/>
      <c r="AC1780" s="87"/>
    </row>
    <row x14ac:dyDescent="0.25" r="1781" customHeight="1" ht="17.45">
      <c r="A1781" s="229"/>
      <c r="B1781" s="86"/>
      <c r="C1781" s="87"/>
      <c r="D1781" s="87"/>
      <c r="E1781" s="87"/>
      <c r="F1781" s="87"/>
      <c r="G1781" s="87"/>
      <c r="H1781" s="87"/>
      <c r="I1781" s="87"/>
      <c r="J1781" s="87"/>
      <c r="K1781" s="87"/>
      <c r="L1781" s="229"/>
      <c r="M1781" s="87"/>
      <c r="N1781" s="87"/>
      <c r="O1781" s="87"/>
      <c r="P1781" s="87"/>
      <c r="Q1781" s="87"/>
      <c r="R1781" s="87"/>
      <c r="S1781" s="87"/>
      <c r="T1781" s="87"/>
      <c r="U1781" s="175"/>
      <c r="V1781" s="87"/>
      <c r="W1781" s="87"/>
      <c r="X1781" s="87"/>
      <c r="Y1781" s="87"/>
      <c r="Z1781" s="87"/>
      <c r="AA1781" s="87"/>
      <c r="AB1781" s="86"/>
      <c r="AC1781" s="87"/>
    </row>
    <row x14ac:dyDescent="0.25" r="1782" customHeight="1" ht="17.45">
      <c r="A1782" s="229"/>
      <c r="B1782" s="86"/>
      <c r="C1782" s="87"/>
      <c r="D1782" s="87"/>
      <c r="E1782" s="87"/>
      <c r="F1782" s="87"/>
      <c r="G1782" s="87"/>
      <c r="H1782" s="87"/>
      <c r="I1782" s="87"/>
      <c r="J1782" s="87"/>
      <c r="K1782" s="87"/>
      <c r="L1782" s="229"/>
      <c r="M1782" s="87"/>
      <c r="N1782" s="87"/>
      <c r="O1782" s="87"/>
      <c r="P1782" s="87"/>
      <c r="Q1782" s="87"/>
      <c r="R1782" s="87"/>
      <c r="S1782" s="87"/>
      <c r="T1782" s="87"/>
      <c r="U1782" s="175"/>
      <c r="V1782" s="87"/>
      <c r="W1782" s="87"/>
      <c r="X1782" s="87"/>
      <c r="Y1782" s="87"/>
      <c r="Z1782" s="87"/>
      <c r="AA1782" s="87"/>
      <c r="AB1782" s="86"/>
      <c r="AC1782" s="87"/>
    </row>
    <row x14ac:dyDescent="0.25" r="1783" customHeight="1" ht="17.45">
      <c r="A1783" s="229"/>
      <c r="B1783" s="86"/>
      <c r="C1783" s="87"/>
      <c r="D1783" s="87"/>
      <c r="E1783" s="87"/>
      <c r="F1783" s="87"/>
      <c r="G1783" s="87"/>
      <c r="H1783" s="87"/>
      <c r="I1783" s="87"/>
      <c r="J1783" s="87"/>
      <c r="K1783" s="87"/>
      <c r="L1783" s="229"/>
      <c r="M1783" s="87"/>
      <c r="N1783" s="87"/>
      <c r="O1783" s="87"/>
      <c r="P1783" s="87"/>
      <c r="Q1783" s="87"/>
      <c r="R1783" s="87"/>
      <c r="S1783" s="87"/>
      <c r="T1783" s="87"/>
      <c r="U1783" s="175"/>
      <c r="V1783" s="87"/>
      <c r="W1783" s="87"/>
      <c r="X1783" s="87"/>
      <c r="Y1783" s="87"/>
      <c r="Z1783" s="87"/>
      <c r="AA1783" s="87"/>
      <c r="AB1783" s="86"/>
      <c r="AC1783" s="87"/>
    </row>
    <row x14ac:dyDescent="0.25" r="1784" customHeight="1" ht="17.45">
      <c r="A1784" s="229"/>
      <c r="B1784" s="86"/>
      <c r="C1784" s="87"/>
      <c r="D1784" s="87"/>
      <c r="E1784" s="87"/>
      <c r="F1784" s="87"/>
      <c r="G1784" s="87"/>
      <c r="H1784" s="87"/>
      <c r="I1784" s="87"/>
      <c r="J1784" s="87"/>
      <c r="K1784" s="87"/>
      <c r="L1784" s="229"/>
      <c r="M1784" s="87"/>
      <c r="N1784" s="87"/>
      <c r="O1784" s="87"/>
      <c r="P1784" s="87"/>
      <c r="Q1784" s="87"/>
      <c r="R1784" s="87"/>
      <c r="S1784" s="87"/>
      <c r="T1784" s="87"/>
      <c r="U1784" s="175"/>
      <c r="V1784" s="87"/>
      <c r="W1784" s="87"/>
      <c r="X1784" s="87"/>
      <c r="Y1784" s="87"/>
      <c r="Z1784" s="87"/>
      <c r="AA1784" s="87"/>
      <c r="AB1784" s="86"/>
      <c r="AC1784" s="87"/>
    </row>
    <row x14ac:dyDescent="0.25" r="1785" customHeight="1" ht="17.45">
      <c r="A1785" s="229"/>
      <c r="B1785" s="86"/>
      <c r="C1785" s="87"/>
      <c r="D1785" s="87"/>
      <c r="E1785" s="87"/>
      <c r="F1785" s="87"/>
      <c r="G1785" s="87"/>
      <c r="H1785" s="87"/>
      <c r="I1785" s="87"/>
      <c r="J1785" s="87"/>
      <c r="K1785" s="87"/>
      <c r="L1785" s="229"/>
      <c r="M1785" s="87"/>
      <c r="N1785" s="87"/>
      <c r="O1785" s="87"/>
      <c r="P1785" s="87"/>
      <c r="Q1785" s="87"/>
      <c r="R1785" s="87"/>
      <c r="S1785" s="87"/>
      <c r="T1785" s="87"/>
      <c r="U1785" s="175"/>
      <c r="V1785" s="87"/>
      <c r="W1785" s="87"/>
      <c r="X1785" s="87"/>
      <c r="Y1785" s="87"/>
      <c r="Z1785" s="87"/>
      <c r="AA1785" s="87"/>
      <c r="AB1785" s="86"/>
      <c r="AC1785" s="87"/>
    </row>
    <row x14ac:dyDescent="0.25" r="1786" customHeight="1" ht="17.45">
      <c r="A1786" s="229"/>
      <c r="B1786" s="86"/>
      <c r="C1786" s="87"/>
      <c r="D1786" s="87"/>
      <c r="E1786" s="87"/>
      <c r="F1786" s="87"/>
      <c r="G1786" s="87"/>
      <c r="H1786" s="87"/>
      <c r="I1786" s="87"/>
      <c r="J1786" s="87"/>
      <c r="K1786" s="87"/>
      <c r="L1786" s="229"/>
      <c r="M1786" s="87"/>
      <c r="N1786" s="87"/>
      <c r="O1786" s="87"/>
      <c r="P1786" s="87"/>
      <c r="Q1786" s="87"/>
      <c r="R1786" s="87"/>
      <c r="S1786" s="87"/>
      <c r="T1786" s="87"/>
      <c r="U1786" s="175"/>
      <c r="V1786" s="87"/>
      <c r="W1786" s="87"/>
      <c r="X1786" s="87"/>
      <c r="Y1786" s="87"/>
      <c r="Z1786" s="87"/>
      <c r="AA1786" s="87"/>
      <c r="AB1786" s="86"/>
      <c r="AC1786" s="87"/>
    </row>
    <row x14ac:dyDescent="0.25" r="1787" customHeight="1" ht="17.45">
      <c r="A1787" s="229"/>
      <c r="B1787" s="86"/>
      <c r="C1787" s="87"/>
      <c r="D1787" s="87"/>
      <c r="E1787" s="87"/>
      <c r="F1787" s="87"/>
      <c r="G1787" s="87"/>
      <c r="H1787" s="87"/>
      <c r="I1787" s="87"/>
      <c r="J1787" s="87"/>
      <c r="K1787" s="87"/>
      <c r="L1787" s="229"/>
      <c r="M1787" s="87"/>
      <c r="N1787" s="87"/>
      <c r="O1787" s="87"/>
      <c r="P1787" s="87"/>
      <c r="Q1787" s="87"/>
      <c r="R1787" s="87"/>
      <c r="S1787" s="87"/>
      <c r="T1787" s="87"/>
      <c r="U1787" s="175"/>
      <c r="V1787" s="87"/>
      <c r="W1787" s="87"/>
      <c r="X1787" s="87"/>
      <c r="Y1787" s="87"/>
      <c r="Z1787" s="87"/>
      <c r="AA1787" s="87"/>
      <c r="AB1787" s="86"/>
      <c r="AC1787" s="87"/>
    </row>
    <row x14ac:dyDescent="0.25" r="1788" customHeight="1" ht="17.45">
      <c r="A1788" s="229"/>
      <c r="B1788" s="86"/>
      <c r="C1788" s="87"/>
      <c r="D1788" s="87"/>
      <c r="E1788" s="87"/>
      <c r="F1788" s="87"/>
      <c r="G1788" s="87"/>
      <c r="H1788" s="87"/>
      <c r="I1788" s="87"/>
      <c r="J1788" s="87"/>
      <c r="K1788" s="87"/>
      <c r="L1788" s="229"/>
      <c r="M1788" s="87"/>
      <c r="N1788" s="87"/>
      <c r="O1788" s="87"/>
      <c r="P1788" s="87"/>
      <c r="Q1788" s="87"/>
      <c r="R1788" s="87"/>
      <c r="S1788" s="87"/>
      <c r="T1788" s="87"/>
      <c r="U1788" s="175"/>
      <c r="V1788" s="87"/>
      <c r="W1788" s="87"/>
      <c r="X1788" s="87"/>
      <c r="Y1788" s="87"/>
      <c r="Z1788" s="87"/>
      <c r="AA1788" s="87"/>
      <c r="AB1788" s="86"/>
      <c r="AC1788" s="87"/>
    </row>
    <row x14ac:dyDescent="0.25" r="1789" customHeight="1" ht="17.45">
      <c r="A1789" s="229"/>
      <c r="B1789" s="86"/>
      <c r="C1789" s="87"/>
      <c r="D1789" s="87"/>
      <c r="E1789" s="87"/>
      <c r="F1789" s="87"/>
      <c r="G1789" s="87"/>
      <c r="H1789" s="87"/>
      <c r="I1789" s="87"/>
      <c r="J1789" s="87"/>
      <c r="K1789" s="87"/>
      <c r="L1789" s="229"/>
      <c r="M1789" s="87"/>
      <c r="N1789" s="87"/>
      <c r="O1789" s="87"/>
      <c r="P1789" s="87"/>
      <c r="Q1789" s="87"/>
      <c r="R1789" s="87"/>
      <c r="S1789" s="87"/>
      <c r="T1789" s="87"/>
      <c r="U1789" s="175"/>
      <c r="V1789" s="87"/>
      <c r="W1789" s="87"/>
      <c r="X1789" s="87"/>
      <c r="Y1789" s="87"/>
      <c r="Z1789" s="87"/>
      <c r="AA1789" s="87"/>
      <c r="AB1789" s="86"/>
      <c r="AC1789" s="87"/>
    </row>
    <row x14ac:dyDescent="0.25" r="1790" customHeight="1" ht="17.45">
      <c r="A1790" s="229"/>
      <c r="B1790" s="86"/>
      <c r="C1790" s="87"/>
      <c r="D1790" s="87"/>
      <c r="E1790" s="87"/>
      <c r="F1790" s="87"/>
      <c r="G1790" s="87"/>
      <c r="H1790" s="87"/>
      <c r="I1790" s="87"/>
      <c r="J1790" s="87"/>
      <c r="K1790" s="87"/>
      <c r="L1790" s="229"/>
      <c r="M1790" s="87"/>
      <c r="N1790" s="87"/>
      <c r="O1790" s="87"/>
      <c r="P1790" s="87"/>
      <c r="Q1790" s="87"/>
      <c r="R1790" s="87"/>
      <c r="S1790" s="87"/>
      <c r="T1790" s="87"/>
      <c r="U1790" s="175"/>
      <c r="V1790" s="87"/>
      <c r="W1790" s="87"/>
      <c r="X1790" s="87"/>
      <c r="Y1790" s="87"/>
      <c r="Z1790" s="87"/>
      <c r="AA1790" s="87"/>
      <c r="AB1790" s="86"/>
      <c r="AC1790" s="87"/>
    </row>
    <row x14ac:dyDescent="0.25" r="1791" customHeight="1" ht="17.45">
      <c r="A1791" s="229"/>
      <c r="B1791" s="86"/>
      <c r="C1791" s="87"/>
      <c r="D1791" s="87"/>
      <c r="E1791" s="87"/>
      <c r="F1791" s="87"/>
      <c r="G1791" s="87"/>
      <c r="H1791" s="87"/>
      <c r="I1791" s="87"/>
      <c r="J1791" s="87"/>
      <c r="K1791" s="87"/>
      <c r="L1791" s="229"/>
      <c r="M1791" s="87"/>
      <c r="N1791" s="87"/>
      <c r="O1791" s="87"/>
      <c r="P1791" s="87"/>
      <c r="Q1791" s="87"/>
      <c r="R1791" s="87"/>
      <c r="S1791" s="87"/>
      <c r="T1791" s="87"/>
      <c r="U1791" s="175"/>
      <c r="V1791" s="87"/>
      <c r="W1791" s="87"/>
      <c r="X1791" s="87"/>
      <c r="Y1791" s="87"/>
      <c r="Z1791" s="87"/>
      <c r="AA1791" s="87"/>
      <c r="AB1791" s="86"/>
      <c r="AC1791" s="87"/>
    </row>
    <row x14ac:dyDescent="0.25" r="1792" customHeight="1" ht="17.45">
      <c r="A1792" s="229"/>
      <c r="B1792" s="86"/>
      <c r="C1792" s="87"/>
      <c r="D1792" s="87"/>
      <c r="E1792" s="87"/>
      <c r="F1792" s="87"/>
      <c r="G1792" s="87"/>
      <c r="H1792" s="87"/>
      <c r="I1792" s="87"/>
      <c r="J1792" s="87"/>
      <c r="K1792" s="87"/>
      <c r="L1792" s="229"/>
      <c r="M1792" s="87"/>
      <c r="N1792" s="87"/>
      <c r="O1792" s="87"/>
      <c r="P1792" s="87"/>
      <c r="Q1792" s="87"/>
      <c r="R1792" s="87"/>
      <c r="S1792" s="87"/>
      <c r="T1792" s="87"/>
      <c r="U1792" s="175"/>
      <c r="V1792" s="87"/>
      <c r="W1792" s="87"/>
      <c r="X1792" s="87"/>
      <c r="Y1792" s="87"/>
      <c r="Z1792" s="87"/>
      <c r="AA1792" s="87"/>
      <c r="AB1792" s="86"/>
      <c r="AC1792" s="87"/>
    </row>
    <row x14ac:dyDescent="0.25" r="1793" customHeight="1" ht="17.45">
      <c r="A1793" s="229"/>
      <c r="B1793" s="86"/>
      <c r="C1793" s="87"/>
      <c r="D1793" s="87"/>
      <c r="E1793" s="87"/>
      <c r="F1793" s="87"/>
      <c r="G1793" s="87"/>
      <c r="H1793" s="87"/>
      <c r="I1793" s="87"/>
      <c r="J1793" s="87"/>
      <c r="K1793" s="87"/>
      <c r="L1793" s="229"/>
      <c r="M1793" s="87"/>
      <c r="N1793" s="87"/>
      <c r="O1793" s="87"/>
      <c r="P1793" s="87"/>
      <c r="Q1793" s="87"/>
      <c r="R1793" s="87"/>
      <c r="S1793" s="87"/>
      <c r="T1793" s="87"/>
      <c r="U1793" s="175"/>
      <c r="V1793" s="87"/>
      <c r="W1793" s="87"/>
      <c r="X1793" s="87"/>
      <c r="Y1793" s="87"/>
      <c r="Z1793" s="87"/>
      <c r="AA1793" s="87"/>
      <c r="AB1793" s="86"/>
      <c r="AC1793" s="87"/>
    </row>
    <row x14ac:dyDescent="0.25" r="1794" customHeight="1" ht="17.45">
      <c r="A1794" s="229"/>
      <c r="B1794" s="86"/>
      <c r="C1794" s="87"/>
      <c r="D1794" s="87"/>
      <c r="E1794" s="87"/>
      <c r="F1794" s="87"/>
      <c r="G1794" s="87"/>
      <c r="H1794" s="87"/>
      <c r="I1794" s="87"/>
      <c r="J1794" s="87"/>
      <c r="K1794" s="87"/>
      <c r="L1794" s="229"/>
      <c r="M1794" s="87"/>
      <c r="N1794" s="87"/>
      <c r="O1794" s="87"/>
      <c r="P1794" s="87"/>
      <c r="Q1794" s="87"/>
      <c r="R1794" s="87"/>
      <c r="S1794" s="87"/>
      <c r="T1794" s="87"/>
      <c r="U1794" s="175"/>
      <c r="V1794" s="87"/>
      <c r="W1794" s="87"/>
      <c r="X1794" s="87"/>
      <c r="Y1794" s="87"/>
      <c r="Z1794" s="87"/>
      <c r="AA1794" s="87"/>
      <c r="AB1794" s="86"/>
      <c r="AC1794" s="87"/>
    </row>
    <row x14ac:dyDescent="0.25" r="1795" customHeight="1" ht="17.45">
      <c r="A1795" s="229"/>
      <c r="B1795" s="86"/>
      <c r="C1795" s="87"/>
      <c r="D1795" s="87"/>
      <c r="E1795" s="87"/>
      <c r="F1795" s="87"/>
      <c r="G1795" s="87"/>
      <c r="H1795" s="87"/>
      <c r="I1795" s="87"/>
      <c r="J1795" s="87"/>
      <c r="K1795" s="87"/>
      <c r="L1795" s="229"/>
      <c r="M1795" s="87"/>
      <c r="N1795" s="87"/>
      <c r="O1795" s="87"/>
      <c r="P1795" s="87"/>
      <c r="Q1795" s="87"/>
      <c r="R1795" s="87"/>
      <c r="S1795" s="87"/>
      <c r="T1795" s="87"/>
      <c r="U1795" s="175"/>
      <c r="V1795" s="87"/>
      <c r="W1795" s="87"/>
      <c r="X1795" s="87"/>
      <c r="Y1795" s="87"/>
      <c r="Z1795" s="87"/>
      <c r="AA1795" s="87"/>
      <c r="AB1795" s="86"/>
      <c r="AC1795" s="87"/>
    </row>
    <row x14ac:dyDescent="0.25" r="1796" customHeight="1" ht="17.45">
      <c r="A1796" s="229"/>
      <c r="B1796" s="86"/>
      <c r="C1796" s="87"/>
      <c r="D1796" s="87"/>
      <c r="E1796" s="87"/>
      <c r="F1796" s="87"/>
      <c r="G1796" s="87"/>
      <c r="H1796" s="87"/>
      <c r="I1796" s="87"/>
      <c r="J1796" s="87"/>
      <c r="K1796" s="87"/>
      <c r="L1796" s="229"/>
      <c r="M1796" s="87"/>
      <c r="N1796" s="87"/>
      <c r="O1796" s="87"/>
      <c r="P1796" s="87"/>
      <c r="Q1796" s="87"/>
      <c r="R1796" s="87"/>
      <c r="S1796" s="87"/>
      <c r="T1796" s="87"/>
      <c r="U1796" s="175"/>
      <c r="V1796" s="87"/>
      <c r="W1796" s="87"/>
      <c r="X1796" s="87"/>
      <c r="Y1796" s="87"/>
      <c r="Z1796" s="87"/>
      <c r="AA1796" s="87"/>
      <c r="AB1796" s="86"/>
      <c r="AC1796" s="87"/>
    </row>
    <row x14ac:dyDescent="0.25" r="1797" customHeight="1" ht="17.45">
      <c r="A1797" s="229"/>
      <c r="B1797" s="86"/>
      <c r="C1797" s="87"/>
      <c r="D1797" s="87"/>
      <c r="E1797" s="87"/>
      <c r="F1797" s="87"/>
      <c r="G1797" s="87"/>
      <c r="H1797" s="87"/>
      <c r="I1797" s="87"/>
      <c r="J1797" s="87"/>
      <c r="K1797" s="87"/>
      <c r="L1797" s="229"/>
      <c r="M1797" s="87"/>
      <c r="N1797" s="87"/>
      <c r="O1797" s="87"/>
      <c r="P1797" s="87"/>
      <c r="Q1797" s="87"/>
      <c r="R1797" s="87"/>
      <c r="S1797" s="87"/>
      <c r="T1797" s="87"/>
      <c r="U1797" s="175"/>
      <c r="V1797" s="87"/>
      <c r="W1797" s="87"/>
      <c r="X1797" s="87"/>
      <c r="Y1797" s="87"/>
      <c r="Z1797" s="87"/>
      <c r="AA1797" s="87"/>
      <c r="AB1797" s="86"/>
      <c r="AC1797" s="87"/>
    </row>
    <row x14ac:dyDescent="0.25" r="1798" customHeight="1" ht="17.45">
      <c r="A1798" s="229"/>
      <c r="B1798" s="86"/>
      <c r="C1798" s="87"/>
      <c r="D1798" s="87"/>
      <c r="E1798" s="87"/>
      <c r="F1798" s="87"/>
      <c r="G1798" s="87"/>
      <c r="H1798" s="87"/>
      <c r="I1798" s="87"/>
      <c r="J1798" s="87"/>
      <c r="K1798" s="87"/>
      <c r="L1798" s="229"/>
      <c r="M1798" s="87"/>
      <c r="N1798" s="87"/>
      <c r="O1798" s="87"/>
      <c r="P1798" s="87"/>
      <c r="Q1798" s="87"/>
      <c r="R1798" s="87"/>
      <c r="S1798" s="87"/>
      <c r="T1798" s="87"/>
      <c r="U1798" s="175"/>
      <c r="V1798" s="87"/>
      <c r="W1798" s="87"/>
      <c r="X1798" s="87"/>
      <c r="Y1798" s="87"/>
      <c r="Z1798" s="87"/>
      <c r="AA1798" s="87"/>
      <c r="AB1798" s="86"/>
      <c r="AC1798" s="87"/>
    </row>
    <row x14ac:dyDescent="0.25" r="1799" customHeight="1" ht="17.45">
      <c r="A1799" s="229"/>
      <c r="B1799" s="86"/>
      <c r="C1799" s="87"/>
      <c r="D1799" s="87"/>
      <c r="E1799" s="87"/>
      <c r="F1799" s="87"/>
      <c r="G1799" s="87"/>
      <c r="H1799" s="87"/>
      <c r="I1799" s="87"/>
      <c r="J1799" s="87"/>
      <c r="K1799" s="87"/>
      <c r="L1799" s="229"/>
      <c r="M1799" s="87"/>
      <c r="N1799" s="87"/>
      <c r="O1799" s="87"/>
      <c r="P1799" s="87"/>
      <c r="Q1799" s="87"/>
      <c r="R1799" s="87"/>
      <c r="S1799" s="87"/>
      <c r="T1799" s="87"/>
      <c r="U1799" s="175"/>
      <c r="V1799" s="87"/>
      <c r="W1799" s="87"/>
      <c r="X1799" s="87"/>
      <c r="Y1799" s="87"/>
      <c r="Z1799" s="87"/>
      <c r="AA1799" s="87"/>
      <c r="AB1799" s="86"/>
      <c r="AC1799" s="87"/>
    </row>
    <row x14ac:dyDescent="0.25" r="1800" customHeight="1" ht="17.45">
      <c r="A1800" s="229"/>
      <c r="B1800" s="86"/>
      <c r="C1800" s="87"/>
      <c r="D1800" s="87"/>
      <c r="E1800" s="87"/>
      <c r="F1800" s="87"/>
      <c r="G1800" s="87"/>
      <c r="H1800" s="87"/>
      <c r="I1800" s="87"/>
      <c r="J1800" s="87"/>
      <c r="K1800" s="87"/>
      <c r="L1800" s="229"/>
      <c r="M1800" s="87"/>
      <c r="N1800" s="87"/>
      <c r="O1800" s="87"/>
      <c r="P1800" s="87"/>
      <c r="Q1800" s="87"/>
      <c r="R1800" s="87"/>
      <c r="S1800" s="87"/>
      <c r="T1800" s="87"/>
      <c r="U1800" s="175"/>
      <c r="V1800" s="87"/>
      <c r="W1800" s="87"/>
      <c r="X1800" s="87"/>
      <c r="Y1800" s="87"/>
      <c r="Z1800" s="87"/>
      <c r="AA1800" s="87"/>
      <c r="AB1800" s="86"/>
      <c r="AC1800" s="87"/>
    </row>
    <row x14ac:dyDescent="0.25" r="1801" customHeight="1" ht="17.45">
      <c r="A1801" s="229"/>
      <c r="B1801" s="86"/>
      <c r="C1801" s="87"/>
      <c r="D1801" s="87"/>
      <c r="E1801" s="87"/>
      <c r="F1801" s="87"/>
      <c r="G1801" s="87"/>
      <c r="H1801" s="87"/>
      <c r="I1801" s="87"/>
      <c r="J1801" s="87"/>
      <c r="K1801" s="87"/>
      <c r="L1801" s="229"/>
      <c r="M1801" s="87"/>
      <c r="N1801" s="87"/>
      <c r="O1801" s="87"/>
      <c r="P1801" s="87"/>
      <c r="Q1801" s="87"/>
      <c r="R1801" s="87"/>
      <c r="S1801" s="87"/>
      <c r="T1801" s="87"/>
      <c r="U1801" s="175"/>
      <c r="V1801" s="87"/>
      <c r="W1801" s="87"/>
      <c r="X1801" s="87"/>
      <c r="Y1801" s="87"/>
      <c r="Z1801" s="87"/>
      <c r="AA1801" s="87"/>
      <c r="AB1801" s="86"/>
      <c r="AC1801" s="87"/>
    </row>
    <row x14ac:dyDescent="0.25" r="1802" customHeight="1" ht="17.45">
      <c r="A1802" s="229"/>
      <c r="B1802" s="86"/>
      <c r="C1802" s="87"/>
      <c r="D1802" s="87"/>
      <c r="E1802" s="87"/>
      <c r="F1802" s="87"/>
      <c r="G1802" s="87"/>
      <c r="H1802" s="87"/>
      <c r="I1802" s="87"/>
      <c r="J1802" s="87"/>
      <c r="K1802" s="87"/>
      <c r="L1802" s="229"/>
      <c r="M1802" s="87"/>
      <c r="N1802" s="87"/>
      <c r="O1802" s="87"/>
      <c r="P1802" s="87"/>
      <c r="Q1802" s="87"/>
      <c r="R1802" s="87"/>
      <c r="S1802" s="87"/>
      <c r="T1802" s="87"/>
      <c r="U1802" s="175"/>
      <c r="V1802" s="87"/>
      <c r="W1802" s="87"/>
      <c r="X1802" s="87"/>
      <c r="Y1802" s="87"/>
      <c r="Z1802" s="87"/>
      <c r="AA1802" s="87"/>
      <c r="AB1802" s="86"/>
      <c r="AC1802" s="87"/>
    </row>
    <row x14ac:dyDescent="0.25" r="1803" customHeight="1" ht="17.45">
      <c r="A1803" s="229"/>
      <c r="B1803" s="86"/>
      <c r="C1803" s="87"/>
      <c r="D1803" s="87"/>
      <c r="E1803" s="87"/>
      <c r="F1803" s="87"/>
      <c r="G1803" s="87"/>
      <c r="H1803" s="87"/>
      <c r="I1803" s="87"/>
      <c r="J1803" s="87"/>
      <c r="K1803" s="87"/>
      <c r="L1803" s="229"/>
      <c r="M1803" s="87"/>
      <c r="N1803" s="87"/>
      <c r="O1803" s="87"/>
      <c r="P1803" s="87"/>
      <c r="Q1803" s="87"/>
      <c r="R1803" s="87"/>
      <c r="S1803" s="87"/>
      <c r="T1803" s="87"/>
      <c r="U1803" s="175"/>
      <c r="V1803" s="87"/>
      <c r="W1803" s="87"/>
      <c r="X1803" s="87"/>
      <c r="Y1803" s="87"/>
      <c r="Z1803" s="87"/>
      <c r="AA1803" s="87"/>
      <c r="AB1803" s="86"/>
      <c r="AC1803" s="87"/>
    </row>
    <row x14ac:dyDescent="0.25" r="1804" customHeight="1" ht="17.45">
      <c r="A1804" s="229"/>
      <c r="B1804" s="86"/>
      <c r="C1804" s="87"/>
      <c r="D1804" s="87"/>
      <c r="E1804" s="87"/>
      <c r="F1804" s="87"/>
      <c r="G1804" s="87"/>
      <c r="H1804" s="87"/>
      <c r="I1804" s="87"/>
      <c r="J1804" s="87"/>
      <c r="K1804" s="87"/>
      <c r="L1804" s="229"/>
      <c r="M1804" s="87"/>
      <c r="N1804" s="87"/>
      <c r="O1804" s="87"/>
      <c r="P1804" s="87"/>
      <c r="Q1804" s="87"/>
      <c r="R1804" s="87"/>
      <c r="S1804" s="87"/>
      <c r="T1804" s="87"/>
      <c r="U1804" s="175"/>
      <c r="V1804" s="87"/>
      <c r="W1804" s="87"/>
      <c r="X1804" s="87"/>
      <c r="Y1804" s="87"/>
      <c r="Z1804" s="87"/>
      <c r="AA1804" s="87"/>
      <c r="AB1804" s="86"/>
      <c r="AC1804" s="87"/>
    </row>
    <row x14ac:dyDescent="0.25" r="1805" customHeight="1" ht="17.45">
      <c r="A1805" s="229"/>
      <c r="B1805" s="86"/>
      <c r="C1805" s="87"/>
      <c r="D1805" s="87"/>
      <c r="E1805" s="87"/>
      <c r="F1805" s="87"/>
      <c r="G1805" s="87"/>
      <c r="H1805" s="87"/>
      <c r="I1805" s="87"/>
      <c r="J1805" s="87"/>
      <c r="K1805" s="87"/>
      <c r="L1805" s="229"/>
      <c r="M1805" s="87"/>
      <c r="N1805" s="87"/>
      <c r="O1805" s="87"/>
      <c r="P1805" s="87"/>
      <c r="Q1805" s="87"/>
      <c r="R1805" s="87"/>
      <c r="S1805" s="87"/>
      <c r="T1805" s="87"/>
      <c r="U1805" s="175"/>
      <c r="V1805" s="87"/>
      <c r="W1805" s="87"/>
      <c r="X1805" s="87"/>
      <c r="Y1805" s="87"/>
      <c r="Z1805" s="87"/>
      <c r="AA1805" s="87"/>
      <c r="AB1805" s="86"/>
      <c r="AC1805" s="87"/>
    </row>
    <row x14ac:dyDescent="0.25" r="1806" customHeight="1" ht="17.45">
      <c r="A1806" s="229"/>
      <c r="B1806" s="86"/>
      <c r="C1806" s="87"/>
      <c r="D1806" s="87"/>
      <c r="E1806" s="87"/>
      <c r="F1806" s="87"/>
      <c r="G1806" s="87"/>
      <c r="H1806" s="87"/>
      <c r="I1806" s="87"/>
      <c r="J1806" s="87"/>
      <c r="K1806" s="87"/>
      <c r="L1806" s="229"/>
      <c r="M1806" s="87"/>
      <c r="N1806" s="87"/>
      <c r="O1806" s="87"/>
      <c r="P1806" s="87"/>
      <c r="Q1806" s="87"/>
      <c r="R1806" s="87"/>
      <c r="S1806" s="87"/>
      <c r="T1806" s="87"/>
      <c r="U1806" s="175"/>
      <c r="V1806" s="87"/>
      <c r="W1806" s="87"/>
      <c r="X1806" s="87"/>
      <c r="Y1806" s="87"/>
      <c r="Z1806" s="87"/>
      <c r="AA1806" s="87"/>
      <c r="AB1806" s="86"/>
      <c r="AC1806" s="87"/>
    </row>
    <row x14ac:dyDescent="0.25" r="1807" customHeight="1" ht="17.45">
      <c r="A1807" s="229"/>
      <c r="B1807" s="86"/>
      <c r="C1807" s="87"/>
      <c r="D1807" s="87"/>
      <c r="E1807" s="87"/>
      <c r="F1807" s="87"/>
      <c r="G1807" s="87"/>
      <c r="H1807" s="87"/>
      <c r="I1807" s="87"/>
      <c r="J1807" s="87"/>
      <c r="K1807" s="87"/>
      <c r="L1807" s="229"/>
      <c r="M1807" s="87"/>
      <c r="N1807" s="87"/>
      <c r="O1807" s="87"/>
      <c r="P1807" s="87"/>
      <c r="Q1807" s="87"/>
      <c r="R1807" s="87"/>
      <c r="S1807" s="87"/>
      <c r="T1807" s="87"/>
      <c r="U1807" s="175"/>
      <c r="V1807" s="87"/>
      <c r="W1807" s="87"/>
      <c r="X1807" s="87"/>
      <c r="Y1807" s="87"/>
      <c r="Z1807" s="87"/>
      <c r="AA1807" s="87"/>
      <c r="AB1807" s="86"/>
      <c r="AC1807" s="87"/>
    </row>
    <row x14ac:dyDescent="0.25" r="1808" customHeight="1" ht="17.45">
      <c r="A1808" s="229"/>
      <c r="B1808" s="86"/>
      <c r="C1808" s="87"/>
      <c r="D1808" s="87"/>
      <c r="E1808" s="87"/>
      <c r="F1808" s="87"/>
      <c r="G1808" s="87"/>
      <c r="H1808" s="87"/>
      <c r="I1808" s="87"/>
      <c r="J1808" s="87"/>
      <c r="K1808" s="87"/>
      <c r="L1808" s="229"/>
      <c r="M1808" s="87"/>
      <c r="N1808" s="87"/>
      <c r="O1808" s="87"/>
      <c r="P1808" s="87"/>
      <c r="Q1808" s="87"/>
      <c r="R1808" s="87"/>
      <c r="S1808" s="87"/>
      <c r="T1808" s="87"/>
      <c r="U1808" s="175"/>
      <c r="V1808" s="87"/>
      <c r="W1808" s="87"/>
      <c r="X1808" s="87"/>
      <c r="Y1808" s="87"/>
      <c r="Z1808" s="87"/>
      <c r="AA1808" s="87"/>
      <c r="AB1808" s="86"/>
      <c r="AC1808" s="87"/>
    </row>
    <row x14ac:dyDescent="0.25" r="1809" customHeight="1" ht="17.45">
      <c r="A1809" s="229"/>
      <c r="B1809" s="86"/>
      <c r="C1809" s="87"/>
      <c r="D1809" s="87"/>
      <c r="E1809" s="87"/>
      <c r="F1809" s="87"/>
      <c r="G1809" s="87"/>
      <c r="H1809" s="87"/>
      <c r="I1809" s="87"/>
      <c r="J1809" s="87"/>
      <c r="K1809" s="87"/>
      <c r="L1809" s="229"/>
      <c r="M1809" s="87"/>
      <c r="N1809" s="87"/>
      <c r="O1809" s="87"/>
      <c r="P1809" s="87"/>
      <c r="Q1809" s="87"/>
      <c r="R1809" s="87"/>
      <c r="S1809" s="87"/>
      <c r="T1809" s="87"/>
      <c r="U1809" s="175"/>
      <c r="V1809" s="87"/>
      <c r="W1809" s="87"/>
      <c r="X1809" s="87"/>
      <c r="Y1809" s="87"/>
      <c r="Z1809" s="87"/>
      <c r="AA1809" s="87"/>
      <c r="AB1809" s="86"/>
      <c r="AC1809" s="87"/>
    </row>
    <row x14ac:dyDescent="0.25" r="1810" customHeight="1" ht="17.45">
      <c r="A1810" s="229"/>
      <c r="B1810" s="86"/>
      <c r="C1810" s="87"/>
      <c r="D1810" s="87"/>
      <c r="E1810" s="87"/>
      <c r="F1810" s="87"/>
      <c r="G1810" s="87"/>
      <c r="H1810" s="87"/>
      <c r="I1810" s="87"/>
      <c r="J1810" s="87"/>
      <c r="K1810" s="87"/>
      <c r="L1810" s="229"/>
      <c r="M1810" s="87"/>
      <c r="N1810" s="87"/>
      <c r="O1810" s="87"/>
      <c r="P1810" s="87"/>
      <c r="Q1810" s="87"/>
      <c r="R1810" s="87"/>
      <c r="S1810" s="87"/>
      <c r="T1810" s="87"/>
      <c r="U1810" s="175"/>
      <c r="V1810" s="87"/>
      <c r="W1810" s="87"/>
      <c r="X1810" s="87"/>
      <c r="Y1810" s="87"/>
      <c r="Z1810" s="87"/>
      <c r="AA1810" s="87"/>
      <c r="AB1810" s="86"/>
      <c r="AC1810" s="87"/>
    </row>
    <row x14ac:dyDescent="0.25" r="1811" customHeight="1" ht="17.45">
      <c r="A1811" s="229"/>
      <c r="B1811" s="86"/>
      <c r="C1811" s="87"/>
      <c r="D1811" s="87"/>
      <c r="E1811" s="87"/>
      <c r="F1811" s="87"/>
      <c r="G1811" s="87"/>
      <c r="H1811" s="87"/>
      <c r="I1811" s="87"/>
      <c r="J1811" s="87"/>
      <c r="K1811" s="87"/>
      <c r="L1811" s="229"/>
      <c r="M1811" s="87"/>
      <c r="N1811" s="87"/>
      <c r="O1811" s="87"/>
      <c r="P1811" s="87"/>
      <c r="Q1811" s="87"/>
      <c r="R1811" s="87"/>
      <c r="S1811" s="87"/>
      <c r="T1811" s="87"/>
      <c r="U1811" s="175"/>
      <c r="V1811" s="87"/>
      <c r="W1811" s="87"/>
      <c r="X1811" s="87"/>
      <c r="Y1811" s="87"/>
      <c r="Z1811" s="87"/>
      <c r="AA1811" s="87"/>
      <c r="AB1811" s="86"/>
      <c r="AC1811" s="87"/>
    </row>
    <row x14ac:dyDescent="0.25" r="1812" customHeight="1" ht="17.45">
      <c r="A1812" s="229"/>
      <c r="B1812" s="86"/>
      <c r="C1812" s="87"/>
      <c r="D1812" s="87"/>
      <c r="E1812" s="87"/>
      <c r="F1812" s="87"/>
      <c r="G1812" s="87"/>
      <c r="H1812" s="87"/>
      <c r="I1812" s="87"/>
      <c r="J1812" s="87"/>
      <c r="K1812" s="87"/>
      <c r="L1812" s="229"/>
      <c r="M1812" s="87"/>
      <c r="N1812" s="87"/>
      <c r="O1812" s="87"/>
      <c r="P1812" s="87"/>
      <c r="Q1812" s="87"/>
      <c r="R1812" s="87"/>
      <c r="S1812" s="87"/>
      <c r="T1812" s="87"/>
      <c r="U1812" s="175"/>
      <c r="V1812" s="87"/>
      <c r="W1812" s="87"/>
      <c r="X1812" s="87"/>
      <c r="Y1812" s="87"/>
      <c r="Z1812" s="87"/>
      <c r="AA1812" s="87"/>
      <c r="AB1812" s="86"/>
      <c r="AC1812" s="87"/>
    </row>
    <row x14ac:dyDescent="0.25" r="1813" customHeight="1" ht="17.45">
      <c r="A1813" s="229"/>
      <c r="B1813" s="86"/>
      <c r="C1813" s="87"/>
      <c r="D1813" s="87"/>
      <c r="E1813" s="87"/>
      <c r="F1813" s="87"/>
      <c r="G1813" s="87"/>
      <c r="H1813" s="87"/>
      <c r="I1813" s="87"/>
      <c r="J1813" s="87"/>
      <c r="K1813" s="87"/>
      <c r="L1813" s="229"/>
      <c r="M1813" s="87"/>
      <c r="N1813" s="87"/>
      <c r="O1813" s="87"/>
      <c r="P1813" s="87"/>
      <c r="Q1813" s="87"/>
      <c r="R1813" s="87"/>
      <c r="S1813" s="87"/>
      <c r="T1813" s="87"/>
      <c r="U1813" s="175"/>
      <c r="V1813" s="87"/>
      <c r="W1813" s="87"/>
      <c r="X1813" s="87"/>
      <c r="Y1813" s="87"/>
      <c r="Z1813" s="87"/>
      <c r="AA1813" s="87"/>
      <c r="AB1813" s="86"/>
      <c r="AC1813" s="87"/>
    </row>
    <row x14ac:dyDescent="0.25" r="1814" customHeight="1" ht="17.45">
      <c r="A1814" s="229"/>
      <c r="B1814" s="86"/>
      <c r="C1814" s="87"/>
      <c r="D1814" s="87"/>
      <c r="E1814" s="87"/>
      <c r="F1814" s="87"/>
      <c r="G1814" s="87"/>
      <c r="H1814" s="87"/>
      <c r="I1814" s="87"/>
      <c r="J1814" s="87"/>
      <c r="K1814" s="87"/>
      <c r="L1814" s="229"/>
      <c r="M1814" s="87"/>
      <c r="N1814" s="87"/>
      <c r="O1814" s="87"/>
      <c r="P1814" s="87"/>
      <c r="Q1814" s="87"/>
      <c r="R1814" s="87"/>
      <c r="S1814" s="87"/>
      <c r="T1814" s="87"/>
      <c r="U1814" s="175"/>
      <c r="V1814" s="87"/>
      <c r="W1814" s="87"/>
      <c r="X1814" s="87"/>
      <c r="Y1814" s="87"/>
      <c r="Z1814" s="87"/>
      <c r="AA1814" s="87"/>
      <c r="AB1814" s="86"/>
      <c r="AC1814" s="87"/>
    </row>
    <row x14ac:dyDescent="0.25" r="1815" customHeight="1" ht="17.45">
      <c r="A1815" s="229"/>
      <c r="B1815" s="86"/>
      <c r="C1815" s="87"/>
      <c r="D1815" s="87"/>
      <c r="E1815" s="87"/>
      <c r="F1815" s="87"/>
      <c r="G1815" s="87"/>
      <c r="H1815" s="87"/>
      <c r="I1815" s="87"/>
      <c r="J1815" s="87"/>
      <c r="K1815" s="87"/>
      <c r="L1815" s="229"/>
      <c r="M1815" s="87"/>
      <c r="N1815" s="87"/>
      <c r="O1815" s="87"/>
      <c r="P1815" s="87"/>
      <c r="Q1815" s="87"/>
      <c r="R1815" s="87"/>
      <c r="S1815" s="87"/>
      <c r="T1815" s="87"/>
      <c r="U1815" s="175"/>
      <c r="V1815" s="87"/>
      <c r="W1815" s="87"/>
      <c r="X1815" s="87"/>
      <c r="Y1815" s="87"/>
      <c r="Z1815" s="87"/>
      <c r="AA1815" s="87"/>
      <c r="AB1815" s="86"/>
      <c r="AC1815" s="87"/>
    </row>
    <row x14ac:dyDescent="0.25" r="1816" customHeight="1" ht="17.45">
      <c r="A1816" s="229"/>
      <c r="B1816" s="86"/>
      <c r="C1816" s="87"/>
      <c r="D1816" s="87"/>
      <c r="E1816" s="87"/>
      <c r="F1816" s="87"/>
      <c r="G1816" s="87"/>
      <c r="H1816" s="87"/>
      <c r="I1816" s="87"/>
      <c r="J1816" s="87"/>
      <c r="K1816" s="87"/>
      <c r="L1816" s="229"/>
      <c r="M1816" s="87"/>
      <c r="N1816" s="87"/>
      <c r="O1816" s="87"/>
      <c r="P1816" s="87"/>
      <c r="Q1816" s="87"/>
      <c r="R1816" s="87"/>
      <c r="S1816" s="87"/>
      <c r="T1816" s="87"/>
      <c r="U1816" s="175"/>
      <c r="V1816" s="87"/>
      <c r="W1816" s="87"/>
      <c r="X1816" s="87"/>
      <c r="Y1816" s="87"/>
      <c r="Z1816" s="87"/>
      <c r="AA1816" s="87"/>
      <c r="AB1816" s="86"/>
      <c r="AC1816" s="87"/>
    </row>
    <row x14ac:dyDescent="0.25" r="1817" customHeight="1" ht="17.45">
      <c r="A1817" s="229"/>
      <c r="B1817" s="86"/>
      <c r="C1817" s="87"/>
      <c r="D1817" s="87"/>
      <c r="E1817" s="87"/>
      <c r="F1817" s="87"/>
      <c r="G1817" s="87"/>
      <c r="H1817" s="87"/>
      <c r="I1817" s="87"/>
      <c r="J1817" s="87"/>
      <c r="K1817" s="87"/>
      <c r="L1817" s="229"/>
      <c r="M1817" s="87"/>
      <c r="N1817" s="87"/>
      <c r="O1817" s="87"/>
      <c r="P1817" s="87"/>
      <c r="Q1817" s="87"/>
      <c r="R1817" s="87"/>
      <c r="S1817" s="87"/>
      <c r="T1817" s="87"/>
      <c r="U1817" s="175"/>
      <c r="V1817" s="87"/>
      <c r="W1817" s="87"/>
      <c r="X1817" s="87"/>
      <c r="Y1817" s="87"/>
      <c r="Z1817" s="87"/>
      <c r="AA1817" s="87"/>
      <c r="AB1817" s="86"/>
      <c r="AC1817" s="87"/>
    </row>
    <row x14ac:dyDescent="0.25" r="1818" customHeight="1" ht="17.45">
      <c r="A1818" s="229"/>
      <c r="B1818" s="86"/>
      <c r="C1818" s="87"/>
      <c r="D1818" s="87"/>
      <c r="E1818" s="87"/>
      <c r="F1818" s="87"/>
      <c r="G1818" s="87"/>
      <c r="H1818" s="87"/>
      <c r="I1818" s="87"/>
      <c r="J1818" s="87"/>
      <c r="K1818" s="87"/>
      <c r="L1818" s="229"/>
      <c r="M1818" s="87"/>
      <c r="N1818" s="87"/>
      <c r="O1818" s="87"/>
      <c r="P1818" s="87"/>
      <c r="Q1818" s="87"/>
      <c r="R1818" s="87"/>
      <c r="S1818" s="87"/>
      <c r="T1818" s="87"/>
      <c r="U1818" s="175"/>
      <c r="V1818" s="87"/>
      <c r="W1818" s="87"/>
      <c r="X1818" s="87"/>
      <c r="Y1818" s="87"/>
      <c r="Z1818" s="87"/>
      <c r="AA1818" s="87"/>
      <c r="AB1818" s="86"/>
      <c r="AC1818" s="87"/>
    </row>
    <row x14ac:dyDescent="0.25" r="1819" customHeight="1" ht="17.45">
      <c r="A1819" s="229"/>
      <c r="B1819" s="86"/>
      <c r="C1819" s="87"/>
      <c r="D1819" s="87"/>
      <c r="E1819" s="87"/>
      <c r="F1819" s="87"/>
      <c r="G1819" s="87"/>
      <c r="H1819" s="87"/>
      <c r="I1819" s="87"/>
      <c r="J1819" s="87"/>
      <c r="K1819" s="87"/>
      <c r="L1819" s="229"/>
      <c r="M1819" s="87"/>
      <c r="N1819" s="87"/>
      <c r="O1819" s="87"/>
      <c r="P1819" s="87"/>
      <c r="Q1819" s="87"/>
      <c r="R1819" s="87"/>
      <c r="S1819" s="87"/>
      <c r="T1819" s="87"/>
      <c r="U1819" s="175"/>
      <c r="V1819" s="87"/>
      <c r="W1819" s="87"/>
      <c r="X1819" s="87"/>
      <c r="Y1819" s="87"/>
      <c r="Z1819" s="87"/>
      <c r="AA1819" s="87"/>
      <c r="AB1819" s="86"/>
      <c r="AC1819" s="87"/>
    </row>
    <row x14ac:dyDescent="0.25" r="1820" customHeight="1" ht="17.45">
      <c r="A1820" s="229"/>
      <c r="B1820" s="86"/>
      <c r="C1820" s="87"/>
      <c r="D1820" s="87"/>
      <c r="E1820" s="87"/>
      <c r="F1820" s="87"/>
      <c r="G1820" s="87"/>
      <c r="H1820" s="87"/>
      <c r="I1820" s="87"/>
      <c r="J1820" s="87"/>
      <c r="K1820" s="87"/>
      <c r="L1820" s="229"/>
      <c r="M1820" s="87"/>
      <c r="N1820" s="87"/>
      <c r="O1820" s="87"/>
      <c r="P1820" s="87"/>
      <c r="Q1820" s="87"/>
      <c r="R1820" s="87"/>
      <c r="S1820" s="87"/>
      <c r="T1820" s="87"/>
      <c r="U1820" s="175"/>
      <c r="V1820" s="87"/>
      <c r="W1820" s="87"/>
      <c r="X1820" s="87"/>
      <c r="Y1820" s="87"/>
      <c r="Z1820" s="87"/>
      <c r="AA1820" s="87"/>
      <c r="AB1820" s="86"/>
      <c r="AC1820" s="87"/>
    </row>
    <row x14ac:dyDescent="0.25" r="1821" customHeight="1" ht="17.45">
      <c r="A1821" s="229"/>
      <c r="B1821" s="86"/>
      <c r="C1821" s="87"/>
      <c r="D1821" s="87"/>
      <c r="E1821" s="87"/>
      <c r="F1821" s="87"/>
      <c r="G1821" s="87"/>
      <c r="H1821" s="87"/>
      <c r="I1821" s="87"/>
      <c r="J1821" s="87"/>
      <c r="K1821" s="87"/>
      <c r="L1821" s="229"/>
      <c r="M1821" s="87"/>
      <c r="N1821" s="87"/>
      <c r="O1821" s="87"/>
      <c r="P1821" s="87"/>
      <c r="Q1821" s="87"/>
      <c r="R1821" s="87"/>
      <c r="S1821" s="87"/>
      <c r="T1821" s="87"/>
      <c r="U1821" s="175"/>
      <c r="V1821" s="87"/>
      <c r="W1821" s="87"/>
      <c r="X1821" s="87"/>
      <c r="Y1821" s="87"/>
      <c r="Z1821" s="87"/>
      <c r="AA1821" s="87"/>
      <c r="AB1821" s="86"/>
      <c r="AC1821" s="87"/>
    </row>
    <row x14ac:dyDescent="0.25" r="1822" customHeight="1" ht="17.45">
      <c r="A1822" s="229"/>
      <c r="B1822" s="86"/>
      <c r="C1822" s="87"/>
      <c r="D1822" s="87"/>
      <c r="E1822" s="87"/>
      <c r="F1822" s="87"/>
      <c r="G1822" s="87"/>
      <c r="H1822" s="87"/>
      <c r="I1822" s="87"/>
      <c r="J1822" s="87"/>
      <c r="K1822" s="87"/>
      <c r="L1822" s="229"/>
      <c r="M1822" s="87"/>
      <c r="N1822" s="87"/>
      <c r="O1822" s="87"/>
      <c r="P1822" s="87"/>
      <c r="Q1822" s="87"/>
      <c r="R1822" s="87"/>
      <c r="S1822" s="87"/>
      <c r="T1822" s="87"/>
      <c r="U1822" s="175"/>
      <c r="V1822" s="87"/>
      <c r="W1822" s="87"/>
      <c r="X1822" s="87"/>
      <c r="Y1822" s="87"/>
      <c r="Z1822" s="87"/>
      <c r="AA1822" s="87"/>
      <c r="AB1822" s="86"/>
      <c r="AC1822" s="87"/>
    </row>
    <row x14ac:dyDescent="0.25" r="1823" customHeight="1" ht="17.45">
      <c r="A1823" s="229"/>
      <c r="B1823" s="86"/>
      <c r="C1823" s="87"/>
      <c r="D1823" s="87"/>
      <c r="E1823" s="87"/>
      <c r="F1823" s="87"/>
      <c r="G1823" s="87"/>
      <c r="H1823" s="87"/>
      <c r="I1823" s="87"/>
      <c r="J1823" s="87"/>
      <c r="K1823" s="87"/>
      <c r="L1823" s="229"/>
      <c r="M1823" s="87"/>
      <c r="N1823" s="87"/>
      <c r="O1823" s="87"/>
      <c r="P1823" s="87"/>
      <c r="Q1823" s="87"/>
      <c r="R1823" s="87"/>
      <c r="S1823" s="87"/>
      <c r="T1823" s="87"/>
      <c r="U1823" s="175"/>
      <c r="V1823" s="87"/>
      <c r="W1823" s="87"/>
      <c r="X1823" s="87"/>
      <c r="Y1823" s="87"/>
      <c r="Z1823" s="87"/>
      <c r="AA1823" s="87"/>
      <c r="AB1823" s="86"/>
      <c r="AC1823" s="87"/>
    </row>
    <row x14ac:dyDescent="0.25" r="1824" customHeight="1" ht="17.45">
      <c r="A1824" s="229"/>
      <c r="B1824" s="86"/>
      <c r="C1824" s="87"/>
      <c r="D1824" s="87"/>
      <c r="E1824" s="87"/>
      <c r="F1824" s="87"/>
      <c r="G1824" s="87"/>
      <c r="H1824" s="87"/>
      <c r="I1824" s="87"/>
      <c r="J1824" s="87"/>
      <c r="K1824" s="87"/>
      <c r="L1824" s="229"/>
      <c r="M1824" s="87"/>
      <c r="N1824" s="87"/>
      <c r="O1824" s="87"/>
      <c r="P1824" s="87"/>
      <c r="Q1824" s="87"/>
      <c r="R1824" s="87"/>
      <c r="S1824" s="87"/>
      <c r="T1824" s="87"/>
      <c r="U1824" s="175"/>
      <c r="V1824" s="87"/>
      <c r="W1824" s="87"/>
      <c r="X1824" s="87"/>
      <c r="Y1824" s="87"/>
      <c r="Z1824" s="87"/>
      <c r="AA1824" s="87"/>
      <c r="AB1824" s="86"/>
      <c r="AC1824" s="87"/>
    </row>
    <row x14ac:dyDescent="0.25" r="1825" customHeight="1" ht="17.45">
      <c r="A1825" s="229"/>
      <c r="B1825" s="86"/>
      <c r="C1825" s="87"/>
      <c r="D1825" s="87"/>
      <c r="E1825" s="87"/>
      <c r="F1825" s="87"/>
      <c r="G1825" s="87"/>
      <c r="H1825" s="87"/>
      <c r="I1825" s="87"/>
      <c r="J1825" s="87"/>
      <c r="K1825" s="87"/>
      <c r="L1825" s="229"/>
      <c r="M1825" s="87"/>
      <c r="N1825" s="87"/>
      <c r="O1825" s="87"/>
      <c r="P1825" s="87"/>
      <c r="Q1825" s="87"/>
      <c r="R1825" s="87"/>
      <c r="S1825" s="87"/>
      <c r="T1825" s="87"/>
      <c r="U1825" s="175"/>
      <c r="V1825" s="87"/>
      <c r="W1825" s="87"/>
      <c r="X1825" s="87"/>
      <c r="Y1825" s="87"/>
      <c r="Z1825" s="87"/>
      <c r="AA1825" s="87"/>
      <c r="AB1825" s="86"/>
      <c r="AC1825" s="87"/>
    </row>
    <row x14ac:dyDescent="0.25" r="1826" customHeight="1" ht="17.45">
      <c r="A1826" s="229"/>
      <c r="B1826" s="86"/>
      <c r="C1826" s="87"/>
      <c r="D1826" s="87"/>
      <c r="E1826" s="87"/>
      <c r="F1826" s="87"/>
      <c r="G1826" s="87"/>
      <c r="H1826" s="87"/>
      <c r="I1826" s="87"/>
      <c r="J1826" s="87"/>
      <c r="K1826" s="87"/>
      <c r="L1826" s="229"/>
      <c r="M1826" s="87"/>
      <c r="N1826" s="87"/>
      <c r="O1826" s="87"/>
      <c r="P1826" s="87"/>
      <c r="Q1826" s="87"/>
      <c r="R1826" s="87"/>
      <c r="S1826" s="87"/>
      <c r="T1826" s="87"/>
      <c r="U1826" s="175"/>
      <c r="V1826" s="87"/>
      <c r="W1826" s="87"/>
      <c r="X1826" s="87"/>
      <c r="Y1826" s="87"/>
      <c r="Z1826" s="87"/>
      <c r="AA1826" s="87"/>
      <c r="AB1826" s="86"/>
      <c r="AC1826" s="87"/>
    </row>
    <row x14ac:dyDescent="0.25" r="1827" customHeight="1" ht="17.45">
      <c r="A1827" s="229"/>
      <c r="B1827" s="86"/>
      <c r="C1827" s="87"/>
      <c r="D1827" s="87"/>
      <c r="E1827" s="87"/>
      <c r="F1827" s="87"/>
      <c r="G1827" s="87"/>
      <c r="H1827" s="87"/>
      <c r="I1827" s="87"/>
      <c r="J1827" s="87"/>
      <c r="K1827" s="87"/>
      <c r="L1827" s="229"/>
      <c r="M1827" s="87"/>
      <c r="N1827" s="87"/>
      <c r="O1827" s="87"/>
      <c r="P1827" s="87"/>
      <c r="Q1827" s="87"/>
      <c r="R1827" s="87"/>
      <c r="S1827" s="87"/>
      <c r="T1827" s="87"/>
      <c r="U1827" s="175"/>
      <c r="V1827" s="87"/>
      <c r="W1827" s="87"/>
      <c r="X1827" s="87"/>
      <c r="Y1827" s="87"/>
      <c r="Z1827" s="87"/>
      <c r="AA1827" s="87"/>
      <c r="AB1827" s="86"/>
      <c r="AC1827" s="87"/>
    </row>
    <row x14ac:dyDescent="0.25" r="1828" customHeight="1" ht="17.45">
      <c r="A1828" s="229"/>
      <c r="B1828" s="86"/>
      <c r="C1828" s="87"/>
      <c r="D1828" s="87"/>
      <c r="E1828" s="87"/>
      <c r="F1828" s="87"/>
      <c r="G1828" s="87"/>
      <c r="H1828" s="87"/>
      <c r="I1828" s="87"/>
      <c r="J1828" s="87"/>
      <c r="K1828" s="87"/>
      <c r="L1828" s="229"/>
      <c r="M1828" s="87"/>
      <c r="N1828" s="87"/>
      <c r="O1828" s="87"/>
      <c r="P1828" s="87"/>
      <c r="Q1828" s="87"/>
      <c r="R1828" s="87"/>
      <c r="S1828" s="87"/>
      <c r="T1828" s="87"/>
      <c r="U1828" s="175"/>
      <c r="V1828" s="87"/>
      <c r="W1828" s="87"/>
      <c r="X1828" s="87"/>
      <c r="Y1828" s="87"/>
      <c r="Z1828" s="87"/>
      <c r="AA1828" s="87"/>
      <c r="AB1828" s="86"/>
      <c r="AC1828" s="87"/>
    </row>
    <row x14ac:dyDescent="0.25" r="1829" customHeight="1" ht="17.45">
      <c r="A1829" s="229"/>
      <c r="B1829" s="86"/>
      <c r="C1829" s="87"/>
      <c r="D1829" s="87"/>
      <c r="E1829" s="87"/>
      <c r="F1829" s="87"/>
      <c r="G1829" s="87"/>
      <c r="H1829" s="87"/>
      <c r="I1829" s="87"/>
      <c r="J1829" s="87"/>
      <c r="K1829" s="87"/>
      <c r="L1829" s="229"/>
      <c r="M1829" s="87"/>
      <c r="N1829" s="87"/>
      <c r="O1829" s="87"/>
      <c r="P1829" s="87"/>
      <c r="Q1829" s="87"/>
      <c r="R1829" s="87"/>
      <c r="S1829" s="87"/>
      <c r="T1829" s="87"/>
      <c r="U1829" s="175"/>
      <c r="V1829" s="87"/>
      <c r="W1829" s="87"/>
      <c r="X1829" s="87"/>
      <c r="Y1829" s="87"/>
      <c r="Z1829" s="87"/>
      <c r="AA1829" s="87"/>
      <c r="AB1829" s="86"/>
      <c r="AC1829" s="87"/>
    </row>
    <row x14ac:dyDescent="0.25" r="1830" customHeight="1" ht="17.45">
      <c r="A1830" s="229"/>
      <c r="B1830" s="86"/>
      <c r="C1830" s="87"/>
      <c r="D1830" s="87"/>
      <c r="E1830" s="87"/>
      <c r="F1830" s="87"/>
      <c r="G1830" s="87"/>
      <c r="H1830" s="87"/>
      <c r="I1830" s="87"/>
      <c r="J1830" s="87"/>
      <c r="K1830" s="87"/>
      <c r="L1830" s="229"/>
      <c r="M1830" s="87"/>
      <c r="N1830" s="87"/>
      <c r="O1830" s="87"/>
      <c r="P1830" s="87"/>
      <c r="Q1830" s="87"/>
      <c r="R1830" s="87"/>
      <c r="S1830" s="87"/>
      <c r="T1830" s="87"/>
      <c r="U1830" s="175"/>
      <c r="V1830" s="87"/>
      <c r="W1830" s="87"/>
      <c r="X1830" s="87"/>
      <c r="Y1830" s="87"/>
      <c r="Z1830" s="87"/>
      <c r="AA1830" s="87"/>
      <c r="AB1830" s="86"/>
      <c r="AC1830" s="87"/>
    </row>
    <row x14ac:dyDescent="0.25" r="1831" customHeight="1" ht="17.45">
      <c r="A1831" s="229"/>
      <c r="B1831" s="86"/>
      <c r="C1831" s="87"/>
      <c r="D1831" s="87"/>
      <c r="E1831" s="87"/>
      <c r="F1831" s="87"/>
      <c r="G1831" s="87"/>
      <c r="H1831" s="87"/>
      <c r="I1831" s="87"/>
      <c r="J1831" s="87"/>
      <c r="K1831" s="87"/>
      <c r="L1831" s="229"/>
      <c r="M1831" s="87"/>
      <c r="N1831" s="87"/>
      <c r="O1831" s="87"/>
      <c r="P1831" s="87"/>
      <c r="Q1831" s="87"/>
      <c r="R1831" s="87"/>
      <c r="S1831" s="87"/>
      <c r="T1831" s="87"/>
      <c r="U1831" s="175"/>
      <c r="V1831" s="87"/>
      <c r="W1831" s="87"/>
      <c r="X1831" s="87"/>
      <c r="Y1831" s="87"/>
      <c r="Z1831" s="87"/>
      <c r="AA1831" s="87"/>
      <c r="AB1831" s="86"/>
      <c r="AC1831" s="87"/>
    </row>
    <row x14ac:dyDescent="0.25" r="1832" customHeight="1" ht="17.45">
      <c r="A1832" s="229"/>
      <c r="B1832" s="86"/>
      <c r="C1832" s="87"/>
      <c r="D1832" s="87"/>
      <c r="E1832" s="87"/>
      <c r="F1832" s="87"/>
      <c r="G1832" s="87"/>
      <c r="H1832" s="87"/>
      <c r="I1832" s="87"/>
      <c r="J1832" s="87"/>
      <c r="K1832" s="87"/>
      <c r="L1832" s="229"/>
      <c r="M1832" s="87"/>
      <c r="N1832" s="87"/>
      <c r="O1832" s="87"/>
      <c r="P1832" s="87"/>
      <c r="Q1832" s="87"/>
      <c r="R1832" s="87"/>
      <c r="S1832" s="87"/>
      <c r="T1832" s="87"/>
      <c r="U1832" s="175"/>
      <c r="V1832" s="87"/>
      <c r="W1832" s="87"/>
      <c r="X1832" s="87"/>
      <c r="Y1832" s="87"/>
      <c r="Z1832" s="87"/>
      <c r="AA1832" s="87"/>
      <c r="AB1832" s="86"/>
      <c r="AC1832" s="87"/>
    </row>
    <row x14ac:dyDescent="0.25" r="1833" customHeight="1" ht="17.45">
      <c r="A1833" s="229"/>
      <c r="B1833" s="86"/>
      <c r="C1833" s="87"/>
      <c r="D1833" s="87"/>
      <c r="E1833" s="87"/>
      <c r="F1833" s="87"/>
      <c r="G1833" s="87"/>
      <c r="H1833" s="87"/>
      <c r="I1833" s="87"/>
      <c r="J1833" s="87"/>
      <c r="K1833" s="87"/>
      <c r="L1833" s="229"/>
      <c r="M1833" s="87"/>
      <c r="N1833" s="87"/>
      <c r="O1833" s="87"/>
      <c r="P1833" s="87"/>
      <c r="Q1833" s="87"/>
      <c r="R1833" s="87"/>
      <c r="S1833" s="87"/>
      <c r="T1833" s="87"/>
      <c r="U1833" s="175"/>
      <c r="V1833" s="87"/>
      <c r="W1833" s="87"/>
      <c r="X1833" s="87"/>
      <c r="Y1833" s="87"/>
      <c r="Z1833" s="87"/>
      <c r="AA1833" s="87"/>
      <c r="AB1833" s="86"/>
      <c r="AC1833" s="87"/>
    </row>
    <row x14ac:dyDescent="0.25" r="1834" customHeight="1" ht="17.45">
      <c r="A1834" s="229"/>
      <c r="B1834" s="86"/>
      <c r="C1834" s="87"/>
      <c r="D1834" s="87"/>
      <c r="E1834" s="87"/>
      <c r="F1834" s="87"/>
      <c r="G1834" s="87"/>
      <c r="H1834" s="87"/>
      <c r="I1834" s="87"/>
      <c r="J1834" s="87"/>
      <c r="K1834" s="87"/>
      <c r="L1834" s="229"/>
      <c r="M1834" s="87"/>
      <c r="N1834" s="87"/>
      <c r="O1834" s="87"/>
      <c r="P1834" s="87"/>
      <c r="Q1834" s="87"/>
      <c r="R1834" s="87"/>
      <c r="S1834" s="87"/>
      <c r="T1834" s="87"/>
      <c r="U1834" s="175"/>
      <c r="V1834" s="87"/>
      <c r="W1834" s="87"/>
      <c r="X1834" s="87"/>
      <c r="Y1834" s="87"/>
      <c r="Z1834" s="87"/>
      <c r="AA1834" s="87"/>
      <c r="AB1834" s="86"/>
      <c r="AC1834" s="87"/>
    </row>
    <row x14ac:dyDescent="0.25" r="1835" customHeight="1" ht="17.45">
      <c r="A1835" s="229"/>
      <c r="B1835" s="86"/>
      <c r="C1835" s="87"/>
      <c r="D1835" s="87"/>
      <c r="E1835" s="87"/>
      <c r="F1835" s="87"/>
      <c r="G1835" s="87"/>
      <c r="H1835" s="87"/>
      <c r="I1835" s="87"/>
      <c r="J1835" s="87"/>
      <c r="K1835" s="87"/>
      <c r="L1835" s="229"/>
      <c r="M1835" s="87"/>
      <c r="N1835" s="87"/>
      <c r="O1835" s="87"/>
      <c r="P1835" s="87"/>
      <c r="Q1835" s="87"/>
      <c r="R1835" s="87"/>
      <c r="S1835" s="87"/>
      <c r="T1835" s="87"/>
      <c r="U1835" s="175"/>
      <c r="V1835" s="87"/>
      <c r="W1835" s="87"/>
      <c r="X1835" s="87"/>
      <c r="Y1835" s="87"/>
      <c r="Z1835" s="87"/>
      <c r="AA1835" s="87"/>
      <c r="AB1835" s="86"/>
      <c r="AC1835" s="87"/>
    </row>
    <row x14ac:dyDescent="0.25" r="1836" customHeight="1" ht="17.45">
      <c r="A1836" s="229"/>
      <c r="B1836" s="86"/>
      <c r="C1836" s="87"/>
      <c r="D1836" s="87"/>
      <c r="E1836" s="87"/>
      <c r="F1836" s="87"/>
      <c r="G1836" s="87"/>
      <c r="H1836" s="87"/>
      <c r="I1836" s="87"/>
      <c r="J1836" s="87"/>
      <c r="K1836" s="87"/>
      <c r="L1836" s="229"/>
      <c r="M1836" s="87"/>
      <c r="N1836" s="87"/>
      <c r="O1836" s="87"/>
      <c r="P1836" s="87"/>
      <c r="Q1836" s="87"/>
      <c r="R1836" s="87"/>
      <c r="S1836" s="87"/>
      <c r="T1836" s="87"/>
      <c r="U1836" s="175"/>
      <c r="V1836" s="87"/>
      <c r="W1836" s="87"/>
      <c r="X1836" s="87"/>
      <c r="Y1836" s="87"/>
      <c r="Z1836" s="87"/>
      <c r="AA1836" s="87"/>
      <c r="AB1836" s="86"/>
      <c r="AC1836" s="87"/>
    </row>
    <row x14ac:dyDescent="0.25" r="1837" customHeight="1" ht="17.45">
      <c r="A1837" s="229"/>
      <c r="B1837" s="86"/>
      <c r="C1837" s="87"/>
      <c r="D1837" s="87"/>
      <c r="E1837" s="87"/>
      <c r="F1837" s="87"/>
      <c r="G1837" s="87"/>
      <c r="H1837" s="87"/>
      <c r="I1837" s="87"/>
      <c r="J1837" s="87"/>
      <c r="K1837" s="87"/>
      <c r="L1837" s="229"/>
      <c r="M1837" s="87"/>
      <c r="N1837" s="87"/>
      <c r="O1837" s="87"/>
      <c r="P1837" s="87"/>
      <c r="Q1837" s="87"/>
      <c r="R1837" s="87"/>
      <c r="S1837" s="87"/>
      <c r="T1837" s="87"/>
      <c r="U1837" s="175"/>
      <c r="V1837" s="87"/>
      <c r="W1837" s="87"/>
      <c r="X1837" s="87"/>
      <c r="Y1837" s="87"/>
      <c r="Z1837" s="87"/>
      <c r="AA1837" s="87"/>
      <c r="AB1837" s="86"/>
      <c r="AC1837" s="87"/>
    </row>
    <row x14ac:dyDescent="0.25" r="1838" customHeight="1" ht="17.45">
      <c r="A1838" s="229"/>
      <c r="B1838" s="86"/>
      <c r="C1838" s="87"/>
      <c r="D1838" s="87"/>
      <c r="E1838" s="87"/>
      <c r="F1838" s="87"/>
      <c r="G1838" s="87"/>
      <c r="H1838" s="87"/>
      <c r="I1838" s="87"/>
      <c r="J1838" s="87"/>
      <c r="K1838" s="87"/>
      <c r="L1838" s="229"/>
      <c r="M1838" s="87"/>
      <c r="N1838" s="87"/>
      <c r="O1838" s="87"/>
      <c r="P1838" s="87"/>
      <c r="Q1838" s="87"/>
      <c r="R1838" s="87"/>
      <c r="S1838" s="87"/>
      <c r="T1838" s="87"/>
      <c r="U1838" s="175"/>
      <c r="V1838" s="87"/>
      <c r="W1838" s="87"/>
      <c r="X1838" s="87"/>
      <c r="Y1838" s="87"/>
      <c r="Z1838" s="87"/>
      <c r="AA1838" s="87"/>
      <c r="AB1838" s="86"/>
      <c r="AC1838" s="87"/>
    </row>
    <row x14ac:dyDescent="0.25" r="1839" customHeight="1" ht="17.45">
      <c r="A1839" s="229"/>
      <c r="B1839" s="86"/>
      <c r="C1839" s="87"/>
      <c r="D1839" s="87"/>
      <c r="E1839" s="87"/>
      <c r="F1839" s="87"/>
      <c r="G1839" s="87"/>
      <c r="H1839" s="87"/>
      <c r="I1839" s="87"/>
      <c r="J1839" s="87"/>
      <c r="K1839" s="87"/>
      <c r="L1839" s="229"/>
      <c r="M1839" s="87"/>
      <c r="N1839" s="87"/>
      <c r="O1839" s="87"/>
      <c r="P1839" s="87"/>
      <c r="Q1839" s="87"/>
      <c r="R1839" s="87"/>
      <c r="S1839" s="87"/>
      <c r="T1839" s="87"/>
      <c r="U1839" s="175"/>
      <c r="V1839" s="87"/>
      <c r="W1839" s="87"/>
      <c r="X1839" s="87"/>
      <c r="Y1839" s="87"/>
      <c r="Z1839" s="87"/>
      <c r="AA1839" s="87"/>
      <c r="AB1839" s="86"/>
      <c r="AC1839" s="87"/>
    </row>
    <row x14ac:dyDescent="0.25" r="1840" customHeight="1" ht="17.45">
      <c r="A1840" s="229"/>
      <c r="B1840" s="86"/>
      <c r="C1840" s="87"/>
      <c r="D1840" s="87"/>
      <c r="E1840" s="87"/>
      <c r="F1840" s="87"/>
      <c r="G1840" s="87"/>
      <c r="H1840" s="87"/>
      <c r="I1840" s="87"/>
      <c r="J1840" s="87"/>
      <c r="K1840" s="87"/>
      <c r="L1840" s="229"/>
      <c r="M1840" s="87"/>
      <c r="N1840" s="87"/>
      <c r="O1840" s="87"/>
      <c r="P1840" s="87"/>
      <c r="Q1840" s="87"/>
      <c r="R1840" s="87"/>
      <c r="S1840" s="87"/>
      <c r="T1840" s="87"/>
      <c r="U1840" s="175"/>
      <c r="V1840" s="87"/>
      <c r="W1840" s="87"/>
      <c r="X1840" s="87"/>
      <c r="Y1840" s="87"/>
      <c r="Z1840" s="87"/>
      <c r="AA1840" s="87"/>
      <c r="AB1840" s="86"/>
      <c r="AC1840" s="87"/>
    </row>
    <row x14ac:dyDescent="0.25" r="1841" customHeight="1" ht="17.45">
      <c r="A1841" s="229"/>
      <c r="B1841" s="86"/>
      <c r="C1841" s="87"/>
      <c r="D1841" s="87"/>
      <c r="E1841" s="87"/>
      <c r="F1841" s="87"/>
      <c r="G1841" s="87"/>
      <c r="H1841" s="87"/>
      <c r="I1841" s="87"/>
      <c r="J1841" s="87"/>
      <c r="K1841" s="87"/>
      <c r="L1841" s="229"/>
      <c r="M1841" s="87"/>
      <c r="N1841" s="87"/>
      <c r="O1841" s="87"/>
      <c r="P1841" s="87"/>
      <c r="Q1841" s="87"/>
      <c r="R1841" s="87"/>
      <c r="S1841" s="87"/>
      <c r="T1841" s="87"/>
      <c r="U1841" s="175"/>
      <c r="V1841" s="87"/>
      <c r="W1841" s="87"/>
      <c r="X1841" s="87"/>
      <c r="Y1841" s="87"/>
      <c r="Z1841" s="87"/>
      <c r="AA1841" s="87"/>
      <c r="AB1841" s="86"/>
      <c r="AC1841" s="87"/>
    </row>
    <row x14ac:dyDescent="0.25" r="1842" customHeight="1" ht="17.45">
      <c r="A1842" s="229"/>
      <c r="B1842" s="86"/>
      <c r="C1842" s="87"/>
      <c r="D1842" s="87"/>
      <c r="E1842" s="87"/>
      <c r="F1842" s="87"/>
      <c r="G1842" s="87"/>
      <c r="H1842" s="87"/>
      <c r="I1842" s="87"/>
      <c r="J1842" s="87"/>
      <c r="K1842" s="87"/>
      <c r="L1842" s="229"/>
      <c r="M1842" s="87"/>
      <c r="N1842" s="87"/>
      <c r="O1842" s="87"/>
      <c r="P1842" s="87"/>
      <c r="Q1842" s="87"/>
      <c r="R1842" s="87"/>
      <c r="S1842" s="87"/>
      <c r="T1842" s="87"/>
      <c r="U1842" s="175"/>
      <c r="V1842" s="87"/>
      <c r="W1842" s="87"/>
      <c r="X1842" s="87"/>
      <c r="Y1842" s="87"/>
      <c r="Z1842" s="87"/>
      <c r="AA1842" s="87"/>
      <c r="AB1842" s="86"/>
      <c r="AC1842" s="87"/>
    </row>
    <row x14ac:dyDescent="0.25" r="1843" customHeight="1" ht="17.45">
      <c r="A1843" s="229"/>
      <c r="B1843" s="86"/>
      <c r="C1843" s="87"/>
      <c r="D1843" s="87"/>
      <c r="E1843" s="87"/>
      <c r="F1843" s="87"/>
      <c r="G1843" s="87"/>
      <c r="H1843" s="87"/>
      <c r="I1843" s="87"/>
      <c r="J1843" s="87"/>
      <c r="K1843" s="87"/>
      <c r="L1843" s="229"/>
      <c r="M1843" s="87"/>
      <c r="N1843" s="87"/>
      <c r="O1843" s="87"/>
      <c r="P1843" s="87"/>
      <c r="Q1843" s="87"/>
      <c r="R1843" s="87"/>
      <c r="S1843" s="87"/>
      <c r="T1843" s="87"/>
      <c r="U1843" s="175"/>
      <c r="V1843" s="87"/>
      <c r="W1843" s="87"/>
      <c r="X1843" s="87"/>
      <c r="Y1843" s="87"/>
      <c r="Z1843" s="87"/>
      <c r="AA1843" s="87"/>
      <c r="AB1843" s="86"/>
      <c r="AC1843" s="87"/>
    </row>
    <row x14ac:dyDescent="0.25" r="1844" customHeight="1" ht="17.45">
      <c r="A1844" s="229"/>
      <c r="B1844" s="86"/>
      <c r="C1844" s="87"/>
      <c r="D1844" s="87"/>
      <c r="E1844" s="87"/>
      <c r="F1844" s="87"/>
      <c r="G1844" s="87"/>
      <c r="H1844" s="87"/>
      <c r="I1844" s="87"/>
      <c r="J1844" s="87"/>
      <c r="K1844" s="87"/>
      <c r="L1844" s="229"/>
      <c r="M1844" s="87"/>
      <c r="N1844" s="87"/>
      <c r="O1844" s="87"/>
      <c r="P1844" s="87"/>
      <c r="Q1844" s="87"/>
      <c r="R1844" s="87"/>
      <c r="S1844" s="87"/>
      <c r="T1844" s="87"/>
      <c r="U1844" s="175"/>
      <c r="V1844" s="87"/>
      <c r="W1844" s="87"/>
      <c r="X1844" s="87"/>
      <c r="Y1844" s="87"/>
      <c r="Z1844" s="87"/>
      <c r="AA1844" s="87"/>
      <c r="AB1844" s="86"/>
      <c r="AC1844" s="87"/>
    </row>
    <row x14ac:dyDescent="0.25" r="1845" customHeight="1" ht="17.45">
      <c r="A1845" s="229"/>
      <c r="B1845" s="86"/>
      <c r="C1845" s="87"/>
      <c r="D1845" s="87"/>
      <c r="E1845" s="87"/>
      <c r="F1845" s="87"/>
      <c r="G1845" s="87"/>
      <c r="H1845" s="87"/>
      <c r="I1845" s="87"/>
      <c r="J1845" s="87"/>
      <c r="K1845" s="87"/>
      <c r="L1845" s="229"/>
      <c r="M1845" s="87"/>
      <c r="N1845" s="87"/>
      <c r="O1845" s="87"/>
      <c r="P1845" s="87"/>
      <c r="Q1845" s="87"/>
      <c r="R1845" s="87"/>
      <c r="S1845" s="87"/>
      <c r="T1845" s="87"/>
      <c r="U1845" s="175"/>
      <c r="V1845" s="87"/>
      <c r="W1845" s="87"/>
      <c r="X1845" s="87"/>
      <c r="Y1845" s="87"/>
      <c r="Z1845" s="87"/>
      <c r="AA1845" s="87"/>
      <c r="AB1845" s="86"/>
      <c r="AC1845" s="87"/>
    </row>
    <row x14ac:dyDescent="0.25" r="1846" customHeight="1" ht="17.45">
      <c r="A1846" s="229"/>
      <c r="B1846" s="86"/>
      <c r="C1846" s="87"/>
      <c r="D1846" s="87"/>
      <c r="E1846" s="87"/>
      <c r="F1846" s="87"/>
      <c r="G1846" s="87"/>
      <c r="H1846" s="87"/>
      <c r="I1846" s="87"/>
      <c r="J1846" s="87"/>
      <c r="K1846" s="87"/>
      <c r="L1846" s="229"/>
      <c r="M1846" s="87"/>
      <c r="N1846" s="87"/>
      <c r="O1846" s="87"/>
      <c r="P1846" s="87"/>
      <c r="Q1846" s="87"/>
      <c r="R1846" s="87"/>
      <c r="S1846" s="87"/>
      <c r="T1846" s="87"/>
      <c r="U1846" s="175"/>
      <c r="V1846" s="87"/>
      <c r="W1846" s="87"/>
      <c r="X1846" s="87"/>
      <c r="Y1846" s="87"/>
      <c r="Z1846" s="87"/>
      <c r="AA1846" s="87"/>
      <c r="AB1846" s="86"/>
      <c r="AC1846" s="87"/>
    </row>
    <row x14ac:dyDescent="0.25" r="1847" customHeight="1" ht="17.45">
      <c r="A1847" s="229"/>
      <c r="B1847" s="86"/>
      <c r="C1847" s="87"/>
      <c r="D1847" s="87"/>
      <c r="E1847" s="87"/>
      <c r="F1847" s="87"/>
      <c r="G1847" s="87"/>
      <c r="H1847" s="87"/>
      <c r="I1847" s="87"/>
      <c r="J1847" s="87"/>
      <c r="K1847" s="87"/>
      <c r="L1847" s="229"/>
      <c r="M1847" s="87"/>
      <c r="N1847" s="87"/>
      <c r="O1847" s="87"/>
      <c r="P1847" s="87"/>
      <c r="Q1847" s="87"/>
      <c r="R1847" s="87"/>
      <c r="S1847" s="87"/>
      <c r="T1847" s="87"/>
      <c r="U1847" s="175"/>
      <c r="V1847" s="87"/>
      <c r="W1847" s="87"/>
      <c r="X1847" s="87"/>
      <c r="Y1847" s="87"/>
      <c r="Z1847" s="87"/>
      <c r="AA1847" s="87"/>
      <c r="AB1847" s="86"/>
      <c r="AC1847" s="87"/>
    </row>
    <row x14ac:dyDescent="0.25" r="1848" customHeight="1" ht="17.45">
      <c r="A1848" s="229"/>
      <c r="B1848" s="86"/>
      <c r="C1848" s="87"/>
      <c r="D1848" s="87"/>
      <c r="E1848" s="87"/>
      <c r="F1848" s="87"/>
      <c r="G1848" s="87"/>
      <c r="H1848" s="87"/>
      <c r="I1848" s="87"/>
      <c r="J1848" s="87"/>
      <c r="K1848" s="87"/>
      <c r="L1848" s="229"/>
      <c r="M1848" s="87"/>
      <c r="N1848" s="87"/>
      <c r="O1848" s="87"/>
      <c r="P1848" s="87"/>
      <c r="Q1848" s="87"/>
      <c r="R1848" s="87"/>
      <c r="S1848" s="87"/>
      <c r="T1848" s="87"/>
      <c r="U1848" s="175"/>
      <c r="V1848" s="87"/>
      <c r="W1848" s="87"/>
      <c r="X1848" s="87"/>
      <c r="Y1848" s="87"/>
      <c r="Z1848" s="87"/>
      <c r="AA1848" s="87"/>
      <c r="AB1848" s="86"/>
      <c r="AC1848" s="87"/>
    </row>
    <row x14ac:dyDescent="0.25" r="1849" customHeight="1" ht="17.45">
      <c r="A1849" s="229"/>
      <c r="B1849" s="86"/>
      <c r="C1849" s="87"/>
      <c r="D1849" s="87"/>
      <c r="E1849" s="87"/>
      <c r="F1849" s="87"/>
      <c r="G1849" s="87"/>
      <c r="H1849" s="87"/>
      <c r="I1849" s="87"/>
      <c r="J1849" s="87"/>
      <c r="K1849" s="87"/>
      <c r="L1849" s="229"/>
      <c r="M1849" s="87"/>
      <c r="N1849" s="87"/>
      <c r="O1849" s="87"/>
      <c r="P1849" s="87"/>
      <c r="Q1849" s="87"/>
      <c r="R1849" s="87"/>
      <c r="S1849" s="87"/>
      <c r="T1849" s="87"/>
      <c r="U1849" s="175"/>
      <c r="V1849" s="87"/>
      <c r="W1849" s="87"/>
      <c r="X1849" s="87"/>
      <c r="Y1849" s="87"/>
      <c r="Z1849" s="87"/>
      <c r="AA1849" s="87"/>
      <c r="AB1849" s="86"/>
      <c r="AC1849" s="87"/>
    </row>
    <row x14ac:dyDescent="0.25" r="1850" customHeight="1" ht="17.45">
      <c r="A1850" s="229"/>
      <c r="B1850" s="86"/>
      <c r="C1850" s="87"/>
      <c r="D1850" s="87"/>
      <c r="E1850" s="87"/>
      <c r="F1850" s="87"/>
      <c r="G1850" s="87"/>
      <c r="H1850" s="87"/>
      <c r="I1850" s="87"/>
      <c r="J1850" s="87"/>
      <c r="K1850" s="87"/>
      <c r="L1850" s="229"/>
      <c r="M1850" s="87"/>
      <c r="N1850" s="87"/>
      <c r="O1850" s="87"/>
      <c r="P1850" s="87"/>
      <c r="Q1850" s="87"/>
      <c r="R1850" s="87"/>
      <c r="S1850" s="87"/>
      <c r="T1850" s="87"/>
      <c r="U1850" s="175"/>
      <c r="V1850" s="87"/>
      <c r="W1850" s="87"/>
      <c r="X1850" s="87"/>
      <c r="Y1850" s="87"/>
      <c r="Z1850" s="87"/>
      <c r="AA1850" s="87"/>
      <c r="AB1850" s="86"/>
      <c r="AC1850" s="87"/>
    </row>
    <row x14ac:dyDescent="0.25" r="1851" customHeight="1" ht="17.45">
      <c r="A1851" s="229"/>
      <c r="B1851" s="86"/>
      <c r="C1851" s="87"/>
      <c r="D1851" s="87"/>
      <c r="E1851" s="87"/>
      <c r="F1851" s="87"/>
      <c r="G1851" s="87"/>
      <c r="H1851" s="87"/>
      <c r="I1851" s="87"/>
      <c r="J1851" s="87"/>
      <c r="K1851" s="87"/>
      <c r="L1851" s="229"/>
      <c r="M1851" s="87"/>
      <c r="N1851" s="87"/>
      <c r="O1851" s="87"/>
      <c r="P1851" s="87"/>
      <c r="Q1851" s="87"/>
      <c r="R1851" s="87"/>
      <c r="S1851" s="87"/>
      <c r="T1851" s="87"/>
      <c r="U1851" s="175"/>
      <c r="V1851" s="87"/>
      <c r="W1851" s="87"/>
      <c r="X1851" s="87"/>
      <c r="Y1851" s="87"/>
      <c r="Z1851" s="87"/>
      <c r="AA1851" s="87"/>
      <c r="AB1851" s="86"/>
      <c r="AC1851" s="87"/>
    </row>
    <row x14ac:dyDescent="0.25" r="1852" customHeight="1" ht="17.45">
      <c r="A1852" s="229"/>
      <c r="B1852" s="86"/>
      <c r="C1852" s="87"/>
      <c r="D1852" s="87"/>
      <c r="E1852" s="87"/>
      <c r="F1852" s="87"/>
      <c r="G1852" s="87"/>
      <c r="H1852" s="87"/>
      <c r="I1852" s="87"/>
      <c r="J1852" s="87"/>
      <c r="K1852" s="87"/>
      <c r="L1852" s="229"/>
      <c r="M1852" s="87"/>
      <c r="N1852" s="87"/>
      <c r="O1852" s="87"/>
      <c r="P1852" s="87"/>
      <c r="Q1852" s="87"/>
      <c r="R1852" s="87"/>
      <c r="S1852" s="87"/>
      <c r="T1852" s="87"/>
      <c r="U1852" s="175"/>
      <c r="V1852" s="87"/>
      <c r="W1852" s="87"/>
      <c r="X1852" s="87"/>
      <c r="Y1852" s="87"/>
      <c r="Z1852" s="87"/>
      <c r="AA1852" s="87"/>
      <c r="AB1852" s="86"/>
      <c r="AC1852" s="87"/>
    </row>
    <row x14ac:dyDescent="0.25" r="1853" customHeight="1" ht="17.45">
      <c r="A1853" s="229"/>
      <c r="B1853" s="86"/>
      <c r="C1853" s="87"/>
      <c r="D1853" s="87"/>
      <c r="E1853" s="87"/>
      <c r="F1853" s="87"/>
      <c r="G1853" s="87"/>
      <c r="H1853" s="87"/>
      <c r="I1853" s="87"/>
      <c r="J1853" s="87"/>
      <c r="K1853" s="87"/>
      <c r="L1853" s="229"/>
      <c r="M1853" s="87"/>
      <c r="N1853" s="87"/>
      <c r="O1853" s="87"/>
      <c r="P1853" s="87"/>
      <c r="Q1853" s="87"/>
      <c r="R1853" s="87"/>
      <c r="S1853" s="87"/>
      <c r="T1853" s="87"/>
      <c r="U1853" s="175"/>
      <c r="V1853" s="87"/>
      <c r="W1853" s="87"/>
      <c r="X1853" s="87"/>
      <c r="Y1853" s="87"/>
      <c r="Z1853" s="87"/>
      <c r="AA1853" s="87"/>
      <c r="AB1853" s="86"/>
      <c r="AC1853" s="87"/>
    </row>
    <row x14ac:dyDescent="0.25" r="1854" customHeight="1" ht="17.45">
      <c r="A1854" s="229"/>
      <c r="B1854" s="86"/>
      <c r="C1854" s="87"/>
      <c r="D1854" s="87"/>
      <c r="E1854" s="87"/>
      <c r="F1854" s="87"/>
      <c r="G1854" s="87"/>
      <c r="H1854" s="87"/>
      <c r="I1854" s="87"/>
      <c r="J1854" s="87"/>
      <c r="K1854" s="87"/>
      <c r="L1854" s="229"/>
      <c r="M1854" s="87"/>
      <c r="N1854" s="87"/>
      <c r="O1854" s="87"/>
      <c r="P1854" s="87"/>
      <c r="Q1854" s="87"/>
      <c r="R1854" s="87"/>
      <c r="S1854" s="87"/>
      <c r="T1854" s="87"/>
      <c r="U1854" s="175"/>
      <c r="V1854" s="87"/>
      <c r="W1854" s="87"/>
      <c r="X1854" s="87"/>
      <c r="Y1854" s="87"/>
      <c r="Z1854" s="87"/>
      <c r="AA1854" s="87"/>
      <c r="AB1854" s="86"/>
      <c r="AC1854" s="87"/>
    </row>
    <row x14ac:dyDescent="0.25" r="1855" customHeight="1" ht="17.45">
      <c r="A1855" s="229"/>
      <c r="B1855" s="86"/>
      <c r="C1855" s="87"/>
      <c r="D1855" s="87"/>
      <c r="E1855" s="87"/>
      <c r="F1855" s="87"/>
      <c r="G1855" s="87"/>
      <c r="H1855" s="87"/>
      <c r="I1855" s="87"/>
      <c r="J1855" s="87"/>
      <c r="K1855" s="87"/>
      <c r="L1855" s="229"/>
      <c r="M1855" s="87"/>
      <c r="N1855" s="87"/>
      <c r="O1855" s="87"/>
      <c r="P1855" s="87"/>
      <c r="Q1855" s="87"/>
      <c r="R1855" s="87"/>
      <c r="S1855" s="87"/>
      <c r="T1855" s="87"/>
      <c r="U1855" s="175"/>
      <c r="V1855" s="87"/>
      <c r="W1855" s="87"/>
      <c r="X1855" s="87"/>
      <c r="Y1855" s="87"/>
      <c r="Z1855" s="87"/>
      <c r="AA1855" s="87"/>
      <c r="AB1855" s="86"/>
      <c r="AC1855" s="87"/>
    </row>
    <row x14ac:dyDescent="0.25" r="1856" customHeight="1" ht="17.45">
      <c r="A1856" s="229"/>
      <c r="B1856" s="86"/>
      <c r="C1856" s="87"/>
      <c r="D1856" s="87"/>
      <c r="E1856" s="87"/>
      <c r="F1856" s="87"/>
      <c r="G1856" s="87"/>
      <c r="H1856" s="87"/>
      <c r="I1856" s="87"/>
      <c r="J1856" s="87"/>
      <c r="K1856" s="87"/>
      <c r="L1856" s="229"/>
      <c r="M1856" s="87"/>
      <c r="N1856" s="87"/>
      <c r="O1856" s="87"/>
      <c r="P1856" s="87"/>
      <c r="Q1856" s="87"/>
      <c r="R1856" s="87"/>
      <c r="S1856" s="87"/>
      <c r="T1856" s="87"/>
      <c r="U1856" s="175"/>
      <c r="V1856" s="87"/>
      <c r="W1856" s="87"/>
      <c r="X1856" s="87"/>
      <c r="Y1856" s="87"/>
      <c r="Z1856" s="87"/>
      <c r="AA1856" s="87"/>
      <c r="AB1856" s="86"/>
      <c r="AC1856" s="87"/>
    </row>
    <row x14ac:dyDescent="0.25" r="1857" customHeight="1" ht="17.45">
      <c r="A1857" s="229"/>
      <c r="B1857" s="86"/>
      <c r="C1857" s="87"/>
      <c r="D1857" s="87"/>
      <c r="E1857" s="87"/>
      <c r="F1857" s="87"/>
      <c r="G1857" s="87"/>
      <c r="H1857" s="87"/>
      <c r="I1857" s="87"/>
      <c r="J1857" s="87"/>
      <c r="K1857" s="87"/>
      <c r="L1857" s="229"/>
      <c r="M1857" s="87"/>
      <c r="N1857" s="87"/>
      <c r="O1857" s="87"/>
      <c r="P1857" s="87"/>
      <c r="Q1857" s="87"/>
      <c r="R1857" s="87"/>
      <c r="S1857" s="87"/>
      <c r="T1857" s="87"/>
      <c r="U1857" s="175"/>
      <c r="V1857" s="87"/>
      <c r="W1857" s="87"/>
      <c r="X1857" s="87"/>
      <c r="Y1857" s="87"/>
      <c r="Z1857" s="87"/>
      <c r="AA1857" s="87"/>
      <c r="AB1857" s="86"/>
      <c r="AC1857" s="87"/>
    </row>
    <row x14ac:dyDescent="0.25" r="1858" customHeight="1" ht="17.45">
      <c r="A1858" s="229"/>
      <c r="B1858" s="86"/>
      <c r="C1858" s="87"/>
      <c r="D1858" s="87"/>
      <c r="E1858" s="87"/>
      <c r="F1858" s="87"/>
      <c r="G1858" s="87"/>
      <c r="H1858" s="87"/>
      <c r="I1858" s="87"/>
      <c r="J1858" s="87"/>
      <c r="K1858" s="87"/>
      <c r="L1858" s="229"/>
      <c r="M1858" s="87"/>
      <c r="N1858" s="87"/>
      <c r="O1858" s="87"/>
      <c r="P1858" s="87"/>
      <c r="Q1858" s="87"/>
      <c r="R1858" s="87"/>
      <c r="S1858" s="87"/>
      <c r="T1858" s="87"/>
      <c r="U1858" s="175"/>
      <c r="V1858" s="87"/>
      <c r="W1858" s="87"/>
      <c r="X1858" s="87"/>
      <c r="Y1858" s="87"/>
      <c r="Z1858" s="87"/>
      <c r="AA1858" s="87"/>
      <c r="AB1858" s="86"/>
      <c r="AC1858" s="87"/>
    </row>
    <row x14ac:dyDescent="0.25" r="1859" customHeight="1" ht="17.45">
      <c r="A1859" s="229"/>
      <c r="B1859" s="86"/>
      <c r="C1859" s="87"/>
      <c r="D1859" s="87"/>
      <c r="E1859" s="87"/>
      <c r="F1859" s="87"/>
      <c r="G1859" s="87"/>
      <c r="H1859" s="87"/>
      <c r="I1859" s="87"/>
      <c r="J1859" s="87"/>
      <c r="K1859" s="87"/>
      <c r="L1859" s="229"/>
      <c r="M1859" s="87"/>
      <c r="N1859" s="87"/>
      <c r="O1859" s="87"/>
      <c r="P1859" s="87"/>
      <c r="Q1859" s="87"/>
      <c r="R1859" s="87"/>
      <c r="S1859" s="87"/>
      <c r="T1859" s="87"/>
      <c r="U1859" s="175"/>
      <c r="V1859" s="87"/>
      <c r="W1859" s="87"/>
      <c r="X1859" s="87"/>
      <c r="Y1859" s="87"/>
      <c r="Z1859" s="87"/>
      <c r="AA1859" s="87"/>
      <c r="AB1859" s="86"/>
      <c r="AC1859" s="87"/>
    </row>
    <row x14ac:dyDescent="0.25" r="1860" customHeight="1" ht="17.45">
      <c r="A1860" s="229"/>
      <c r="B1860" s="86"/>
      <c r="C1860" s="87"/>
      <c r="D1860" s="87"/>
      <c r="E1860" s="87"/>
      <c r="F1860" s="87"/>
      <c r="G1860" s="87"/>
      <c r="H1860" s="87"/>
      <c r="I1860" s="87"/>
      <c r="J1860" s="87"/>
      <c r="K1860" s="87"/>
      <c r="L1860" s="229"/>
      <c r="M1860" s="87"/>
      <c r="N1860" s="87"/>
      <c r="O1860" s="87"/>
      <c r="P1860" s="87"/>
      <c r="Q1860" s="87"/>
      <c r="R1860" s="87"/>
      <c r="S1860" s="87"/>
      <c r="T1860" s="87"/>
      <c r="U1860" s="175"/>
      <c r="V1860" s="87"/>
      <c r="W1860" s="87"/>
      <c r="X1860" s="87"/>
      <c r="Y1860" s="87"/>
      <c r="Z1860" s="87"/>
      <c r="AA1860" s="87"/>
      <c r="AB1860" s="86"/>
      <c r="AC1860" s="87"/>
    </row>
    <row x14ac:dyDescent="0.25" r="1861" customHeight="1" ht="17.45">
      <c r="A1861" s="229"/>
      <c r="B1861" s="86"/>
      <c r="C1861" s="87"/>
      <c r="D1861" s="87"/>
      <c r="E1861" s="87"/>
      <c r="F1861" s="87"/>
      <c r="G1861" s="87"/>
      <c r="H1861" s="87"/>
      <c r="I1861" s="87"/>
      <c r="J1861" s="87"/>
      <c r="K1861" s="87"/>
      <c r="L1861" s="229"/>
      <c r="M1861" s="87"/>
      <c r="N1861" s="87"/>
      <c r="O1861" s="87"/>
      <c r="P1861" s="87"/>
      <c r="Q1861" s="87"/>
      <c r="R1861" s="87"/>
      <c r="S1861" s="87"/>
      <c r="T1861" s="87"/>
      <c r="U1861" s="175"/>
      <c r="V1861" s="87"/>
      <c r="W1861" s="87"/>
      <c r="X1861" s="87"/>
      <c r="Y1861" s="87"/>
      <c r="Z1861" s="87"/>
      <c r="AA1861" s="87"/>
      <c r="AB1861" s="86"/>
      <c r="AC1861" s="87"/>
    </row>
    <row x14ac:dyDescent="0.25" r="1862" customHeight="1" ht="17.45">
      <c r="A1862" s="229"/>
      <c r="B1862" s="86"/>
      <c r="C1862" s="87"/>
      <c r="D1862" s="87"/>
      <c r="E1862" s="87"/>
      <c r="F1862" s="87"/>
      <c r="G1862" s="87"/>
      <c r="H1862" s="87"/>
      <c r="I1862" s="87"/>
      <c r="J1862" s="87"/>
      <c r="K1862" s="87"/>
      <c r="L1862" s="229"/>
      <c r="M1862" s="87"/>
      <c r="N1862" s="87"/>
      <c r="O1862" s="87"/>
      <c r="P1862" s="87"/>
      <c r="Q1862" s="87"/>
      <c r="R1862" s="87"/>
      <c r="S1862" s="87"/>
      <c r="T1862" s="87"/>
      <c r="U1862" s="175"/>
      <c r="V1862" s="87"/>
      <c r="W1862" s="87"/>
      <c r="X1862" s="87"/>
      <c r="Y1862" s="87"/>
      <c r="Z1862" s="87"/>
      <c r="AA1862" s="87"/>
      <c r="AB1862" s="86"/>
      <c r="AC1862" s="87"/>
    </row>
    <row x14ac:dyDescent="0.25" r="1863" customHeight="1" ht="17.45">
      <c r="A1863" s="229"/>
      <c r="B1863" s="86"/>
      <c r="C1863" s="87"/>
      <c r="D1863" s="87"/>
      <c r="E1863" s="87"/>
      <c r="F1863" s="87"/>
      <c r="G1863" s="87"/>
      <c r="H1863" s="87"/>
      <c r="I1863" s="87"/>
      <c r="J1863" s="87"/>
      <c r="K1863" s="87"/>
      <c r="L1863" s="229"/>
      <c r="M1863" s="87"/>
      <c r="N1863" s="87"/>
      <c r="O1863" s="87"/>
      <c r="P1863" s="87"/>
      <c r="Q1863" s="87"/>
      <c r="R1863" s="87"/>
      <c r="S1863" s="87"/>
      <c r="T1863" s="87"/>
      <c r="U1863" s="175"/>
      <c r="V1863" s="87"/>
      <c r="W1863" s="87"/>
      <c r="X1863" s="87"/>
      <c r="Y1863" s="87"/>
      <c r="Z1863" s="87"/>
      <c r="AA1863" s="87"/>
      <c r="AB1863" s="86"/>
      <c r="AC1863" s="87"/>
    </row>
    <row x14ac:dyDescent="0.25" r="1864" customHeight="1" ht="17.45">
      <c r="A1864" s="229"/>
      <c r="B1864" s="86"/>
      <c r="C1864" s="87"/>
      <c r="D1864" s="87"/>
      <c r="E1864" s="87"/>
      <c r="F1864" s="87"/>
      <c r="G1864" s="87"/>
      <c r="H1864" s="87"/>
      <c r="I1864" s="87"/>
      <c r="J1864" s="87"/>
      <c r="K1864" s="87"/>
      <c r="L1864" s="229"/>
      <c r="M1864" s="87"/>
      <c r="N1864" s="87"/>
      <c r="O1864" s="87"/>
      <c r="P1864" s="87"/>
      <c r="Q1864" s="87"/>
      <c r="R1864" s="87"/>
      <c r="S1864" s="87"/>
      <c r="T1864" s="87"/>
      <c r="U1864" s="175"/>
      <c r="V1864" s="87"/>
      <c r="W1864" s="87"/>
      <c r="X1864" s="87"/>
      <c r="Y1864" s="87"/>
      <c r="Z1864" s="87"/>
      <c r="AA1864" s="87"/>
      <c r="AB1864" s="86"/>
      <c r="AC1864" s="87"/>
    </row>
    <row x14ac:dyDescent="0.25" r="1865" customHeight="1" ht="17.45">
      <c r="A1865" s="229"/>
      <c r="B1865" s="86"/>
      <c r="C1865" s="87"/>
      <c r="D1865" s="87"/>
      <c r="E1865" s="87"/>
      <c r="F1865" s="87"/>
      <c r="G1865" s="87"/>
      <c r="H1865" s="87"/>
      <c r="I1865" s="87"/>
      <c r="J1865" s="87"/>
      <c r="K1865" s="87"/>
      <c r="L1865" s="229"/>
      <c r="M1865" s="87"/>
      <c r="N1865" s="87"/>
      <c r="O1865" s="87"/>
      <c r="P1865" s="87"/>
      <c r="Q1865" s="87"/>
      <c r="R1865" s="87"/>
      <c r="S1865" s="87"/>
      <c r="T1865" s="87"/>
      <c r="U1865" s="175"/>
      <c r="V1865" s="87"/>
      <c r="W1865" s="87"/>
      <c r="X1865" s="87"/>
      <c r="Y1865" s="87"/>
      <c r="Z1865" s="87"/>
      <c r="AA1865" s="87"/>
      <c r="AB1865" s="86"/>
      <c r="AC1865" s="87"/>
    </row>
    <row x14ac:dyDescent="0.25" r="1866" customHeight="1" ht="17.45">
      <c r="A1866" s="229"/>
      <c r="B1866" s="86"/>
      <c r="C1866" s="87"/>
      <c r="D1866" s="87"/>
      <c r="E1866" s="87"/>
      <c r="F1866" s="87"/>
      <c r="G1866" s="87"/>
      <c r="H1866" s="87"/>
      <c r="I1866" s="87"/>
      <c r="J1866" s="87"/>
      <c r="K1866" s="87"/>
      <c r="L1866" s="229"/>
      <c r="M1866" s="87"/>
      <c r="N1866" s="87"/>
      <c r="O1866" s="87"/>
      <c r="P1866" s="87"/>
      <c r="Q1866" s="87"/>
      <c r="R1866" s="87"/>
      <c r="S1866" s="87"/>
      <c r="T1866" s="87"/>
      <c r="U1866" s="175"/>
      <c r="V1866" s="87"/>
      <c r="W1866" s="87"/>
      <c r="X1866" s="87"/>
      <c r="Y1866" s="87"/>
      <c r="Z1866" s="87"/>
      <c r="AA1866" s="87"/>
      <c r="AB1866" s="86"/>
      <c r="AC1866" s="87"/>
    </row>
    <row x14ac:dyDescent="0.25" r="1867" customHeight="1" ht="17.45">
      <c r="A1867" s="229"/>
      <c r="B1867" s="86"/>
      <c r="C1867" s="87"/>
      <c r="D1867" s="87"/>
      <c r="E1867" s="87"/>
      <c r="F1867" s="87"/>
      <c r="G1867" s="87"/>
      <c r="H1867" s="87"/>
      <c r="I1867" s="87"/>
      <c r="J1867" s="87"/>
      <c r="K1867" s="87"/>
      <c r="L1867" s="229"/>
      <c r="M1867" s="87"/>
      <c r="N1867" s="87"/>
      <c r="O1867" s="87"/>
      <c r="P1867" s="87"/>
      <c r="Q1867" s="87"/>
      <c r="R1867" s="87"/>
      <c r="S1867" s="87"/>
      <c r="T1867" s="87"/>
      <c r="U1867" s="175"/>
      <c r="V1867" s="87"/>
      <c r="W1867" s="87"/>
      <c r="X1867" s="87"/>
      <c r="Y1867" s="87"/>
      <c r="Z1867" s="87"/>
      <c r="AA1867" s="87"/>
      <c r="AB1867" s="86"/>
      <c r="AC1867" s="87"/>
    </row>
    <row x14ac:dyDescent="0.25" r="1868" customHeight="1" ht="17.45">
      <c r="A1868" s="229"/>
      <c r="B1868" s="86"/>
      <c r="C1868" s="87"/>
      <c r="D1868" s="87"/>
      <c r="E1868" s="87"/>
      <c r="F1868" s="87"/>
      <c r="G1868" s="87"/>
      <c r="H1868" s="87"/>
      <c r="I1868" s="87"/>
      <c r="J1868" s="87"/>
      <c r="K1868" s="87"/>
      <c r="L1868" s="229"/>
      <c r="M1868" s="87"/>
      <c r="N1868" s="87"/>
      <c r="O1868" s="87"/>
      <c r="P1868" s="87"/>
      <c r="Q1868" s="87"/>
      <c r="R1868" s="87"/>
      <c r="S1868" s="87"/>
      <c r="T1868" s="87"/>
      <c r="U1868" s="175"/>
      <c r="V1868" s="87"/>
      <c r="W1868" s="87"/>
      <c r="X1868" s="87"/>
      <c r="Y1868" s="87"/>
      <c r="Z1868" s="87"/>
      <c r="AA1868" s="87"/>
      <c r="AB1868" s="86"/>
      <c r="AC1868" s="87"/>
    </row>
    <row x14ac:dyDescent="0.25" r="1869" customHeight="1" ht="17.45">
      <c r="A1869" s="229"/>
      <c r="B1869" s="86"/>
      <c r="C1869" s="87"/>
      <c r="D1869" s="87"/>
      <c r="E1869" s="87"/>
      <c r="F1869" s="87"/>
      <c r="G1869" s="87"/>
      <c r="H1869" s="87"/>
      <c r="I1869" s="87"/>
      <c r="J1869" s="87"/>
      <c r="K1869" s="87"/>
      <c r="L1869" s="229"/>
      <c r="M1869" s="87"/>
      <c r="N1869" s="87"/>
      <c r="O1869" s="87"/>
      <c r="P1869" s="87"/>
      <c r="Q1869" s="87"/>
      <c r="R1869" s="87"/>
      <c r="S1869" s="87"/>
      <c r="T1869" s="87"/>
      <c r="U1869" s="175"/>
      <c r="V1869" s="87"/>
      <c r="W1869" s="87"/>
      <c r="X1869" s="87"/>
      <c r="Y1869" s="87"/>
      <c r="Z1869" s="87"/>
      <c r="AA1869" s="87"/>
      <c r="AB1869" s="86"/>
      <c r="AC1869" s="87"/>
    </row>
    <row x14ac:dyDescent="0.25" r="1870" customHeight="1" ht="17.45">
      <c r="A1870" s="229"/>
      <c r="B1870" s="86"/>
      <c r="C1870" s="87"/>
      <c r="D1870" s="87"/>
      <c r="E1870" s="87"/>
      <c r="F1870" s="87"/>
      <c r="G1870" s="87"/>
      <c r="H1870" s="87"/>
      <c r="I1870" s="87"/>
      <c r="J1870" s="87"/>
      <c r="K1870" s="87"/>
      <c r="L1870" s="229"/>
      <c r="M1870" s="87"/>
      <c r="N1870" s="87"/>
      <c r="O1870" s="87"/>
      <c r="P1870" s="87"/>
      <c r="Q1870" s="87"/>
      <c r="R1870" s="87"/>
      <c r="S1870" s="87"/>
      <c r="T1870" s="87"/>
      <c r="U1870" s="175"/>
      <c r="V1870" s="87"/>
      <c r="W1870" s="87"/>
      <c r="X1870" s="87"/>
      <c r="Y1870" s="87"/>
      <c r="Z1870" s="87"/>
      <c r="AA1870" s="87"/>
      <c r="AB1870" s="86"/>
      <c r="AC1870" s="87"/>
    </row>
    <row x14ac:dyDescent="0.25" r="1871" customHeight="1" ht="17.45">
      <c r="A1871" s="229"/>
      <c r="B1871" s="86"/>
      <c r="C1871" s="87"/>
      <c r="D1871" s="87"/>
      <c r="E1871" s="87"/>
      <c r="F1871" s="87"/>
      <c r="G1871" s="87"/>
      <c r="H1871" s="87"/>
      <c r="I1871" s="87"/>
      <c r="J1871" s="87"/>
      <c r="K1871" s="87"/>
      <c r="L1871" s="229"/>
      <c r="M1871" s="87"/>
      <c r="N1871" s="87"/>
      <c r="O1871" s="87"/>
      <c r="P1871" s="87"/>
      <c r="Q1871" s="87"/>
      <c r="R1871" s="87"/>
      <c r="S1871" s="87"/>
      <c r="T1871" s="87"/>
      <c r="U1871" s="175"/>
      <c r="V1871" s="87"/>
      <c r="W1871" s="87"/>
      <c r="X1871" s="87"/>
      <c r="Y1871" s="87"/>
      <c r="Z1871" s="87"/>
      <c r="AA1871" s="87"/>
      <c r="AB1871" s="86"/>
      <c r="AC1871" s="87"/>
    </row>
    <row x14ac:dyDescent="0.25" r="1872" customHeight="1" ht="17.45">
      <c r="A1872" s="229"/>
      <c r="B1872" s="86"/>
      <c r="C1872" s="87"/>
      <c r="D1872" s="87"/>
      <c r="E1872" s="87"/>
      <c r="F1872" s="87"/>
      <c r="G1872" s="87"/>
      <c r="H1872" s="87"/>
      <c r="I1872" s="87"/>
      <c r="J1872" s="87"/>
      <c r="K1872" s="87"/>
      <c r="L1872" s="229"/>
      <c r="M1872" s="87"/>
      <c r="N1872" s="87"/>
      <c r="O1872" s="87"/>
      <c r="P1872" s="87"/>
      <c r="Q1872" s="87"/>
      <c r="R1872" s="87"/>
      <c r="S1872" s="87"/>
      <c r="T1872" s="87"/>
      <c r="U1872" s="175"/>
      <c r="V1872" s="87"/>
      <c r="W1872" s="87"/>
      <c r="X1872" s="87"/>
      <c r="Y1872" s="87"/>
      <c r="Z1872" s="87"/>
      <c r="AA1872" s="87"/>
      <c r="AB1872" s="86"/>
      <c r="AC1872" s="87"/>
    </row>
    <row x14ac:dyDescent="0.25" r="1873" customHeight="1" ht="17.45">
      <c r="A1873" s="229"/>
      <c r="B1873" s="86"/>
      <c r="C1873" s="87"/>
      <c r="D1873" s="87"/>
      <c r="E1873" s="87"/>
      <c r="F1873" s="87"/>
      <c r="G1873" s="87"/>
      <c r="H1873" s="87"/>
      <c r="I1873" s="87"/>
      <c r="J1873" s="87"/>
      <c r="K1873" s="87"/>
      <c r="L1873" s="229"/>
      <c r="M1873" s="87"/>
      <c r="N1873" s="87"/>
      <c r="O1873" s="87"/>
      <c r="P1873" s="87"/>
      <c r="Q1873" s="87"/>
      <c r="R1873" s="87"/>
      <c r="S1873" s="87"/>
      <c r="T1873" s="87"/>
      <c r="U1873" s="175"/>
      <c r="V1873" s="87"/>
      <c r="W1873" s="87"/>
      <c r="X1873" s="87"/>
      <c r="Y1873" s="87"/>
      <c r="Z1873" s="87"/>
      <c r="AA1873" s="87"/>
      <c r="AB1873" s="86"/>
      <c r="AC1873" s="87"/>
    </row>
    <row x14ac:dyDescent="0.25" r="1874" customHeight="1" ht="17.45">
      <c r="A1874" s="229"/>
      <c r="B1874" s="86"/>
      <c r="C1874" s="87"/>
      <c r="D1874" s="87"/>
      <c r="E1874" s="87"/>
      <c r="F1874" s="87"/>
      <c r="G1874" s="87"/>
      <c r="H1874" s="87"/>
      <c r="I1874" s="87"/>
      <c r="J1874" s="87"/>
      <c r="K1874" s="87"/>
      <c r="L1874" s="229"/>
      <c r="M1874" s="87"/>
      <c r="N1874" s="87"/>
      <c r="O1874" s="87"/>
      <c r="P1874" s="87"/>
      <c r="Q1874" s="87"/>
      <c r="R1874" s="87"/>
      <c r="S1874" s="87"/>
      <c r="T1874" s="87"/>
      <c r="U1874" s="175"/>
      <c r="V1874" s="87"/>
      <c r="W1874" s="87"/>
      <c r="X1874" s="87"/>
      <c r="Y1874" s="87"/>
      <c r="Z1874" s="87"/>
      <c r="AA1874" s="87"/>
      <c r="AB1874" s="86"/>
      <c r="AC1874" s="87"/>
    </row>
    <row x14ac:dyDescent="0.25" r="1875" customHeight="1" ht="17.45">
      <c r="A1875" s="229"/>
      <c r="B1875" s="86"/>
      <c r="C1875" s="87"/>
      <c r="D1875" s="87"/>
      <c r="E1875" s="87"/>
      <c r="F1875" s="87"/>
      <c r="G1875" s="87"/>
      <c r="H1875" s="87"/>
      <c r="I1875" s="87"/>
      <c r="J1875" s="87"/>
      <c r="K1875" s="87"/>
      <c r="L1875" s="229"/>
      <c r="M1875" s="87"/>
      <c r="N1875" s="87"/>
      <c r="O1875" s="87"/>
      <c r="P1875" s="87"/>
      <c r="Q1875" s="87"/>
      <c r="R1875" s="87"/>
      <c r="S1875" s="87"/>
      <c r="T1875" s="87"/>
      <c r="U1875" s="175"/>
      <c r="V1875" s="87"/>
      <c r="W1875" s="87"/>
      <c r="X1875" s="87"/>
      <c r="Y1875" s="87"/>
      <c r="Z1875" s="87"/>
      <c r="AA1875" s="87"/>
      <c r="AB1875" s="86"/>
      <c r="AC1875" s="87"/>
    </row>
    <row x14ac:dyDescent="0.25" r="1876" customHeight="1" ht="17.45">
      <c r="A1876" s="229"/>
      <c r="B1876" s="86"/>
      <c r="C1876" s="87"/>
      <c r="D1876" s="87"/>
      <c r="E1876" s="87"/>
      <c r="F1876" s="87"/>
      <c r="G1876" s="87"/>
      <c r="H1876" s="87"/>
      <c r="I1876" s="87"/>
      <c r="J1876" s="87"/>
      <c r="K1876" s="87"/>
      <c r="L1876" s="229"/>
      <c r="M1876" s="87"/>
      <c r="N1876" s="87"/>
      <c r="O1876" s="87"/>
      <c r="P1876" s="87"/>
      <c r="Q1876" s="87"/>
      <c r="R1876" s="87"/>
      <c r="S1876" s="87"/>
      <c r="T1876" s="87"/>
      <c r="U1876" s="175"/>
      <c r="V1876" s="87"/>
      <c r="W1876" s="87"/>
      <c r="X1876" s="87"/>
      <c r="Y1876" s="87"/>
      <c r="Z1876" s="87"/>
      <c r="AA1876" s="87"/>
      <c r="AB1876" s="86"/>
      <c r="AC1876" s="87"/>
    </row>
    <row x14ac:dyDescent="0.25" r="1877" customHeight="1" ht="17.45">
      <c r="A1877" s="229"/>
      <c r="B1877" s="86"/>
      <c r="C1877" s="87"/>
      <c r="D1877" s="87"/>
      <c r="E1877" s="87"/>
      <c r="F1877" s="87"/>
      <c r="G1877" s="87"/>
      <c r="H1877" s="87"/>
      <c r="I1877" s="87"/>
      <c r="J1877" s="87"/>
      <c r="K1877" s="87"/>
      <c r="L1877" s="229"/>
      <c r="M1877" s="87"/>
      <c r="N1877" s="87"/>
      <c r="O1877" s="87"/>
      <c r="P1877" s="87"/>
      <c r="Q1877" s="87"/>
      <c r="R1877" s="87"/>
      <c r="S1877" s="87"/>
      <c r="T1877" s="87"/>
      <c r="U1877" s="175"/>
      <c r="V1877" s="87"/>
      <c r="W1877" s="87"/>
      <c r="X1877" s="87"/>
      <c r="Y1877" s="87"/>
      <c r="Z1877" s="87"/>
      <c r="AA1877" s="87"/>
      <c r="AB1877" s="86"/>
      <c r="AC1877" s="87"/>
    </row>
    <row x14ac:dyDescent="0.25" r="1878" customHeight="1" ht="17.45">
      <c r="A1878" s="229"/>
      <c r="B1878" s="86"/>
      <c r="C1878" s="87"/>
      <c r="D1878" s="87"/>
      <c r="E1878" s="87"/>
      <c r="F1878" s="87"/>
      <c r="G1878" s="87"/>
      <c r="H1878" s="87"/>
      <c r="I1878" s="87"/>
      <c r="J1878" s="87"/>
      <c r="K1878" s="87"/>
      <c r="L1878" s="229"/>
      <c r="M1878" s="87"/>
      <c r="N1878" s="87"/>
      <c r="O1878" s="87"/>
      <c r="P1878" s="87"/>
      <c r="Q1878" s="87"/>
      <c r="R1878" s="87"/>
      <c r="S1878" s="87"/>
      <c r="T1878" s="87"/>
      <c r="U1878" s="175"/>
      <c r="V1878" s="87"/>
      <c r="W1878" s="87"/>
      <c r="X1878" s="87"/>
      <c r="Y1878" s="87"/>
      <c r="Z1878" s="87"/>
      <c r="AA1878" s="87"/>
      <c r="AB1878" s="86"/>
      <c r="AC1878" s="87"/>
    </row>
    <row x14ac:dyDescent="0.25" r="1879" customHeight="1" ht="17.45">
      <c r="A1879" s="229"/>
      <c r="B1879" s="86"/>
      <c r="C1879" s="87"/>
      <c r="D1879" s="87"/>
      <c r="E1879" s="87"/>
      <c r="F1879" s="87"/>
      <c r="G1879" s="87"/>
      <c r="H1879" s="87"/>
      <c r="I1879" s="87"/>
      <c r="J1879" s="87"/>
      <c r="K1879" s="87"/>
      <c r="L1879" s="229"/>
      <c r="M1879" s="87"/>
      <c r="N1879" s="87"/>
      <c r="O1879" s="87"/>
      <c r="P1879" s="87"/>
      <c r="Q1879" s="87"/>
      <c r="R1879" s="87"/>
      <c r="S1879" s="87"/>
      <c r="T1879" s="87"/>
      <c r="U1879" s="175"/>
      <c r="V1879" s="87"/>
      <c r="W1879" s="87"/>
      <c r="X1879" s="87"/>
      <c r="Y1879" s="87"/>
      <c r="Z1879" s="87"/>
      <c r="AA1879" s="87"/>
      <c r="AB1879" s="86"/>
      <c r="AC1879" s="87"/>
    </row>
    <row x14ac:dyDescent="0.25" r="1880" customHeight="1" ht="17.45">
      <c r="A1880" s="229"/>
      <c r="B1880" s="86"/>
      <c r="C1880" s="87"/>
      <c r="D1880" s="87"/>
      <c r="E1880" s="87"/>
      <c r="F1880" s="87"/>
      <c r="G1880" s="87"/>
      <c r="H1880" s="87"/>
      <c r="I1880" s="87"/>
      <c r="J1880" s="87"/>
      <c r="K1880" s="87"/>
      <c r="L1880" s="229"/>
      <c r="M1880" s="87"/>
      <c r="N1880" s="87"/>
      <c r="O1880" s="87"/>
      <c r="P1880" s="87"/>
      <c r="Q1880" s="87"/>
      <c r="R1880" s="87"/>
      <c r="S1880" s="87"/>
      <c r="T1880" s="87"/>
      <c r="U1880" s="175"/>
      <c r="V1880" s="87"/>
      <c r="W1880" s="87"/>
      <c r="X1880" s="87"/>
      <c r="Y1880" s="87"/>
      <c r="Z1880" s="87"/>
      <c r="AA1880" s="87"/>
      <c r="AB1880" s="86"/>
      <c r="AC1880" s="87"/>
    </row>
    <row x14ac:dyDescent="0.25" r="1881" customHeight="1" ht="17.45">
      <c r="A1881" s="229"/>
      <c r="B1881" s="86"/>
      <c r="C1881" s="87"/>
      <c r="D1881" s="87"/>
      <c r="E1881" s="87"/>
      <c r="F1881" s="87"/>
      <c r="G1881" s="87"/>
      <c r="H1881" s="87"/>
      <c r="I1881" s="87"/>
      <c r="J1881" s="87"/>
      <c r="K1881" s="87"/>
      <c r="L1881" s="229"/>
      <c r="M1881" s="87"/>
      <c r="N1881" s="87"/>
      <c r="O1881" s="87"/>
      <c r="P1881" s="87"/>
      <c r="Q1881" s="87"/>
      <c r="R1881" s="87"/>
      <c r="S1881" s="87"/>
      <c r="T1881" s="87"/>
      <c r="U1881" s="175"/>
      <c r="V1881" s="87"/>
      <c r="W1881" s="87"/>
      <c r="X1881" s="87"/>
      <c r="Y1881" s="87"/>
      <c r="Z1881" s="87"/>
      <c r="AA1881" s="87"/>
      <c r="AB1881" s="86"/>
      <c r="AC1881" s="87"/>
    </row>
    <row x14ac:dyDescent="0.25" r="1882" customHeight="1" ht="17.45">
      <c r="A1882" s="229"/>
      <c r="B1882" s="86"/>
      <c r="C1882" s="87"/>
      <c r="D1882" s="87"/>
      <c r="E1882" s="87"/>
      <c r="F1882" s="87"/>
      <c r="G1882" s="87"/>
      <c r="H1882" s="87"/>
      <c r="I1882" s="87"/>
      <c r="J1882" s="87"/>
      <c r="K1882" s="87"/>
      <c r="L1882" s="229"/>
      <c r="M1882" s="87"/>
      <c r="N1882" s="87"/>
      <c r="O1882" s="87"/>
      <c r="P1882" s="87"/>
      <c r="Q1882" s="87"/>
      <c r="R1882" s="87"/>
      <c r="S1882" s="87"/>
      <c r="T1882" s="87"/>
      <c r="U1882" s="175"/>
      <c r="V1882" s="87"/>
      <c r="W1882" s="87"/>
      <c r="X1882" s="87"/>
      <c r="Y1882" s="87"/>
      <c r="Z1882" s="87"/>
      <c r="AA1882" s="87"/>
      <c r="AB1882" s="86"/>
      <c r="AC1882" s="87"/>
    </row>
    <row x14ac:dyDescent="0.25" r="1883" customHeight="1" ht="17.45">
      <c r="A1883" s="229"/>
      <c r="B1883" s="86"/>
      <c r="C1883" s="87"/>
      <c r="D1883" s="87"/>
      <c r="E1883" s="87"/>
      <c r="F1883" s="87"/>
      <c r="G1883" s="87"/>
      <c r="H1883" s="87"/>
      <c r="I1883" s="87"/>
      <c r="J1883" s="87"/>
      <c r="K1883" s="87"/>
      <c r="L1883" s="229"/>
      <c r="M1883" s="87"/>
      <c r="N1883" s="87"/>
      <c r="O1883" s="87"/>
      <c r="P1883" s="87"/>
      <c r="Q1883" s="87"/>
      <c r="R1883" s="87"/>
      <c r="S1883" s="87"/>
      <c r="T1883" s="87"/>
      <c r="U1883" s="175"/>
      <c r="V1883" s="87"/>
      <c r="W1883" s="87"/>
      <c r="X1883" s="87"/>
      <c r="Y1883" s="87"/>
      <c r="Z1883" s="87"/>
      <c r="AA1883" s="87"/>
      <c r="AB1883" s="86"/>
      <c r="AC1883" s="87"/>
    </row>
    <row x14ac:dyDescent="0.25" r="1884" customHeight="1" ht="17.45">
      <c r="A1884" s="229"/>
      <c r="B1884" s="86"/>
      <c r="C1884" s="87"/>
      <c r="D1884" s="87"/>
      <c r="E1884" s="87"/>
      <c r="F1884" s="87"/>
      <c r="G1884" s="87"/>
      <c r="H1884" s="87"/>
      <c r="I1884" s="87"/>
      <c r="J1884" s="87"/>
      <c r="K1884" s="87"/>
      <c r="L1884" s="229"/>
      <c r="M1884" s="87"/>
      <c r="N1884" s="87"/>
      <c r="O1884" s="87"/>
      <c r="P1884" s="87"/>
      <c r="Q1884" s="87"/>
      <c r="R1884" s="87"/>
      <c r="S1884" s="87"/>
      <c r="T1884" s="87"/>
      <c r="U1884" s="175"/>
      <c r="V1884" s="87"/>
      <c r="W1884" s="87"/>
      <c r="X1884" s="87"/>
      <c r="Y1884" s="87"/>
      <c r="Z1884" s="87"/>
      <c r="AA1884" s="87"/>
      <c r="AB1884" s="86"/>
      <c r="AC1884" s="87"/>
    </row>
    <row x14ac:dyDescent="0.25" r="1885" customHeight="1" ht="17.45">
      <c r="A1885" s="229"/>
      <c r="B1885" s="86"/>
      <c r="C1885" s="87"/>
      <c r="D1885" s="87"/>
      <c r="E1885" s="87"/>
      <c r="F1885" s="87"/>
      <c r="G1885" s="87"/>
      <c r="H1885" s="87"/>
      <c r="I1885" s="87"/>
      <c r="J1885" s="87"/>
      <c r="K1885" s="87"/>
      <c r="L1885" s="229"/>
      <c r="M1885" s="87"/>
      <c r="N1885" s="87"/>
      <c r="O1885" s="87"/>
      <c r="P1885" s="87"/>
      <c r="Q1885" s="87"/>
      <c r="R1885" s="87"/>
      <c r="S1885" s="87"/>
      <c r="T1885" s="87"/>
      <c r="U1885" s="175"/>
      <c r="V1885" s="87"/>
      <c r="W1885" s="87"/>
      <c r="X1885" s="87"/>
      <c r="Y1885" s="87"/>
      <c r="Z1885" s="87"/>
      <c r="AA1885" s="87"/>
      <c r="AB1885" s="86"/>
      <c r="AC1885" s="87"/>
    </row>
    <row x14ac:dyDescent="0.25" r="1886" customHeight="1" ht="17.45">
      <c r="A1886" s="229"/>
      <c r="B1886" s="86"/>
      <c r="C1886" s="87"/>
      <c r="D1886" s="87"/>
      <c r="E1886" s="87"/>
      <c r="F1886" s="87"/>
      <c r="G1886" s="87"/>
      <c r="H1886" s="87"/>
      <c r="I1886" s="87"/>
      <c r="J1886" s="87"/>
      <c r="K1886" s="87"/>
      <c r="L1886" s="229"/>
      <c r="M1886" s="87"/>
      <c r="N1886" s="87"/>
      <c r="O1886" s="87"/>
      <c r="P1886" s="87"/>
      <c r="Q1886" s="87"/>
      <c r="R1886" s="87"/>
      <c r="S1886" s="87"/>
      <c r="T1886" s="87"/>
      <c r="U1886" s="175"/>
      <c r="V1886" s="87"/>
      <c r="W1886" s="87"/>
      <c r="X1886" s="87"/>
      <c r="Y1886" s="87"/>
      <c r="Z1886" s="87"/>
      <c r="AA1886" s="87"/>
      <c r="AB1886" s="86"/>
      <c r="AC1886" s="87"/>
    </row>
    <row x14ac:dyDescent="0.25" r="1887" customHeight="1" ht="17.45">
      <c r="A1887" s="229"/>
      <c r="B1887" s="86"/>
      <c r="C1887" s="87"/>
      <c r="D1887" s="87"/>
      <c r="E1887" s="87"/>
      <c r="F1887" s="87"/>
      <c r="G1887" s="87"/>
      <c r="H1887" s="87"/>
      <c r="I1887" s="87"/>
      <c r="J1887" s="87"/>
      <c r="K1887" s="87"/>
      <c r="L1887" s="229"/>
      <c r="M1887" s="87"/>
      <c r="N1887" s="87"/>
      <c r="O1887" s="87"/>
      <c r="P1887" s="87"/>
      <c r="Q1887" s="87"/>
      <c r="R1887" s="87"/>
      <c r="S1887" s="87"/>
      <c r="T1887" s="87"/>
      <c r="U1887" s="175"/>
      <c r="V1887" s="87"/>
      <c r="W1887" s="87"/>
      <c r="X1887" s="87"/>
      <c r="Y1887" s="87"/>
      <c r="Z1887" s="87"/>
      <c r="AA1887" s="87"/>
      <c r="AB1887" s="86"/>
      <c r="AC1887" s="87"/>
    </row>
    <row x14ac:dyDescent="0.25" r="1888" customHeight="1" ht="17.45">
      <c r="A1888" s="229"/>
      <c r="B1888" s="86"/>
      <c r="C1888" s="87"/>
      <c r="D1888" s="87"/>
      <c r="E1888" s="87"/>
      <c r="F1888" s="87"/>
      <c r="G1888" s="87"/>
      <c r="H1888" s="87"/>
      <c r="I1888" s="87"/>
      <c r="J1888" s="87"/>
      <c r="K1888" s="87"/>
      <c r="L1888" s="229"/>
      <c r="M1888" s="87"/>
      <c r="N1888" s="87"/>
      <c r="O1888" s="87"/>
      <c r="P1888" s="87"/>
      <c r="Q1888" s="87"/>
      <c r="R1888" s="87"/>
      <c r="S1888" s="87"/>
      <c r="T1888" s="87"/>
      <c r="U1888" s="175"/>
      <c r="V1888" s="87"/>
      <c r="W1888" s="87"/>
      <c r="X1888" s="87"/>
      <c r="Y1888" s="87"/>
      <c r="Z1888" s="87"/>
      <c r="AA1888" s="87"/>
      <c r="AB1888" s="86"/>
      <c r="AC1888" s="87"/>
    </row>
    <row x14ac:dyDescent="0.25" r="1889" customHeight="1" ht="17.45">
      <c r="A1889" s="229"/>
      <c r="B1889" s="86"/>
      <c r="C1889" s="87"/>
      <c r="D1889" s="87"/>
      <c r="E1889" s="87"/>
      <c r="F1889" s="87"/>
      <c r="G1889" s="87"/>
      <c r="H1889" s="87"/>
      <c r="I1889" s="87"/>
      <c r="J1889" s="87"/>
      <c r="K1889" s="87"/>
      <c r="L1889" s="229"/>
      <c r="M1889" s="87"/>
      <c r="N1889" s="87"/>
      <c r="O1889" s="87"/>
      <c r="P1889" s="87"/>
      <c r="Q1889" s="87"/>
      <c r="R1889" s="87"/>
      <c r="S1889" s="87"/>
      <c r="T1889" s="87"/>
      <c r="U1889" s="175"/>
      <c r="V1889" s="87"/>
      <c r="W1889" s="87"/>
      <c r="X1889" s="87"/>
      <c r="Y1889" s="87"/>
      <c r="Z1889" s="87"/>
      <c r="AA1889" s="87"/>
      <c r="AB1889" s="86"/>
      <c r="AC1889" s="87"/>
    </row>
    <row x14ac:dyDescent="0.25" r="1890" customHeight="1" ht="17.45">
      <c r="A1890" s="229"/>
      <c r="B1890" s="86"/>
      <c r="C1890" s="87"/>
      <c r="D1890" s="87"/>
      <c r="E1890" s="87"/>
      <c r="F1890" s="87"/>
      <c r="G1890" s="87"/>
      <c r="H1890" s="87"/>
      <c r="I1890" s="87"/>
      <c r="J1890" s="87"/>
      <c r="K1890" s="87"/>
      <c r="L1890" s="229"/>
      <c r="M1890" s="87"/>
      <c r="N1890" s="87"/>
      <c r="O1890" s="87"/>
      <c r="P1890" s="87"/>
      <c r="Q1890" s="87"/>
      <c r="R1890" s="87"/>
      <c r="S1890" s="87"/>
      <c r="T1890" s="87"/>
      <c r="U1890" s="175"/>
      <c r="V1890" s="87"/>
      <c r="W1890" s="87"/>
      <c r="X1890" s="87"/>
      <c r="Y1890" s="87"/>
      <c r="Z1890" s="87"/>
      <c r="AA1890" s="87"/>
      <c r="AB1890" s="86"/>
      <c r="AC1890" s="87"/>
    </row>
    <row x14ac:dyDescent="0.25" r="1891" customHeight="1" ht="17.45">
      <c r="A1891" s="229"/>
      <c r="B1891" s="86"/>
      <c r="C1891" s="87"/>
      <c r="D1891" s="87"/>
      <c r="E1891" s="87"/>
      <c r="F1891" s="87"/>
      <c r="G1891" s="87"/>
      <c r="H1891" s="87"/>
      <c r="I1891" s="87"/>
      <c r="J1891" s="87"/>
      <c r="K1891" s="87"/>
      <c r="L1891" s="229"/>
      <c r="M1891" s="87"/>
      <c r="N1891" s="87"/>
      <c r="O1891" s="87"/>
      <c r="P1891" s="87"/>
      <c r="Q1891" s="87"/>
      <c r="R1891" s="87"/>
      <c r="S1891" s="87"/>
      <c r="T1891" s="87"/>
      <c r="U1891" s="175"/>
      <c r="V1891" s="87"/>
      <c r="W1891" s="87"/>
      <c r="X1891" s="87"/>
      <c r="Y1891" s="87"/>
      <c r="Z1891" s="87"/>
      <c r="AA1891" s="87"/>
      <c r="AB1891" s="86"/>
      <c r="AC1891" s="87"/>
    </row>
    <row x14ac:dyDescent="0.25" r="1892" customHeight="1" ht="17.45">
      <c r="A1892" s="229"/>
      <c r="B1892" s="86"/>
      <c r="C1892" s="87"/>
      <c r="D1892" s="87"/>
      <c r="E1892" s="87"/>
      <c r="F1892" s="87"/>
      <c r="G1892" s="87"/>
      <c r="H1892" s="87"/>
      <c r="I1892" s="87"/>
      <c r="J1892" s="87"/>
      <c r="K1892" s="87"/>
      <c r="L1892" s="229"/>
      <c r="M1892" s="87"/>
      <c r="N1892" s="87"/>
      <c r="O1892" s="87"/>
      <c r="P1892" s="87"/>
      <c r="Q1892" s="87"/>
      <c r="R1892" s="87"/>
      <c r="S1892" s="87"/>
      <c r="T1892" s="87"/>
      <c r="U1892" s="175"/>
      <c r="V1892" s="87"/>
      <c r="W1892" s="87"/>
      <c r="X1892" s="87"/>
      <c r="Y1892" s="87"/>
      <c r="Z1892" s="87"/>
      <c r="AA1892" s="87"/>
      <c r="AB1892" s="86"/>
      <c r="AC1892" s="87"/>
    </row>
    <row x14ac:dyDescent="0.25" r="1893" customHeight="1" ht="17.45">
      <c r="A1893" s="229"/>
      <c r="B1893" s="86"/>
      <c r="C1893" s="87"/>
      <c r="D1893" s="87"/>
      <c r="E1893" s="87"/>
      <c r="F1893" s="87"/>
      <c r="G1893" s="87"/>
      <c r="H1893" s="87"/>
      <c r="I1893" s="87"/>
      <c r="J1893" s="87"/>
      <c r="K1893" s="87"/>
      <c r="L1893" s="229"/>
      <c r="M1893" s="87"/>
      <c r="N1893" s="87"/>
      <c r="O1893" s="87"/>
      <c r="P1893" s="87"/>
      <c r="Q1893" s="87"/>
      <c r="R1893" s="87"/>
      <c r="S1893" s="87"/>
      <c r="T1893" s="87"/>
      <c r="U1893" s="175"/>
      <c r="V1893" s="87"/>
      <c r="W1893" s="87"/>
      <c r="X1893" s="87"/>
      <c r="Y1893" s="87"/>
      <c r="Z1893" s="87"/>
      <c r="AA1893" s="87"/>
      <c r="AB1893" s="86"/>
      <c r="AC1893" s="87"/>
    </row>
    <row x14ac:dyDescent="0.25" r="1894" customHeight="1" ht="17.45">
      <c r="A1894" s="229"/>
      <c r="B1894" s="86"/>
      <c r="C1894" s="87"/>
      <c r="D1894" s="87"/>
      <c r="E1894" s="87"/>
      <c r="F1894" s="87"/>
      <c r="G1894" s="87"/>
      <c r="H1894" s="87"/>
      <c r="I1894" s="87"/>
      <c r="J1894" s="87"/>
      <c r="K1894" s="87"/>
      <c r="L1894" s="229"/>
      <c r="M1894" s="87"/>
      <c r="N1894" s="87"/>
      <c r="O1894" s="87"/>
      <c r="P1894" s="87"/>
      <c r="Q1894" s="87"/>
      <c r="R1894" s="87"/>
      <c r="S1894" s="87"/>
      <c r="T1894" s="87"/>
      <c r="U1894" s="175"/>
      <c r="V1894" s="87"/>
      <c r="W1894" s="87"/>
      <c r="X1894" s="87"/>
      <c r="Y1894" s="87"/>
      <c r="Z1894" s="87"/>
      <c r="AA1894" s="87"/>
      <c r="AB1894" s="86"/>
      <c r="AC1894" s="87"/>
    </row>
    <row x14ac:dyDescent="0.25" r="1895" customHeight="1" ht="17.45">
      <c r="A1895" s="229"/>
      <c r="B1895" s="86"/>
      <c r="C1895" s="87"/>
      <c r="D1895" s="87"/>
      <c r="E1895" s="87"/>
      <c r="F1895" s="87"/>
      <c r="G1895" s="87"/>
      <c r="H1895" s="87"/>
      <c r="I1895" s="87"/>
      <c r="J1895" s="87"/>
      <c r="K1895" s="87"/>
      <c r="L1895" s="229"/>
      <c r="M1895" s="87"/>
      <c r="N1895" s="87"/>
      <c r="O1895" s="87"/>
      <c r="P1895" s="87"/>
      <c r="Q1895" s="87"/>
      <c r="R1895" s="87"/>
      <c r="S1895" s="87"/>
      <c r="T1895" s="87"/>
      <c r="U1895" s="175"/>
      <c r="V1895" s="87"/>
      <c r="W1895" s="87"/>
      <c r="X1895" s="87"/>
      <c r="Y1895" s="87"/>
      <c r="Z1895" s="87"/>
      <c r="AA1895" s="87"/>
      <c r="AB1895" s="86"/>
      <c r="AC1895" s="87"/>
    </row>
    <row x14ac:dyDescent="0.25" r="1896" customHeight="1" ht="17.45">
      <c r="A1896" s="229"/>
      <c r="B1896" s="86"/>
      <c r="C1896" s="87"/>
      <c r="D1896" s="87"/>
      <c r="E1896" s="87"/>
      <c r="F1896" s="87"/>
      <c r="G1896" s="87"/>
      <c r="H1896" s="87"/>
      <c r="I1896" s="87"/>
      <c r="J1896" s="87"/>
      <c r="K1896" s="87"/>
      <c r="L1896" s="229"/>
      <c r="M1896" s="87"/>
      <c r="N1896" s="87"/>
      <c r="O1896" s="87"/>
      <c r="P1896" s="87"/>
      <c r="Q1896" s="87"/>
      <c r="R1896" s="87"/>
      <c r="S1896" s="87"/>
      <c r="T1896" s="87"/>
      <c r="U1896" s="175"/>
      <c r="V1896" s="87"/>
      <c r="W1896" s="87"/>
      <c r="X1896" s="87"/>
      <c r="Y1896" s="87"/>
      <c r="Z1896" s="87"/>
      <c r="AA1896" s="87"/>
      <c r="AB1896" s="86"/>
      <c r="AC1896" s="87"/>
    </row>
    <row x14ac:dyDescent="0.25" r="1897" customHeight="1" ht="17.45">
      <c r="A1897" s="229"/>
      <c r="B1897" s="86"/>
      <c r="C1897" s="87"/>
      <c r="D1897" s="87"/>
      <c r="E1897" s="87"/>
      <c r="F1897" s="87"/>
      <c r="G1897" s="87"/>
      <c r="H1897" s="87"/>
      <c r="I1897" s="87"/>
      <c r="J1897" s="87"/>
      <c r="K1897" s="87"/>
      <c r="L1897" s="229"/>
      <c r="M1897" s="87"/>
      <c r="N1897" s="87"/>
      <c r="O1897" s="87"/>
      <c r="P1897" s="87"/>
      <c r="Q1897" s="87"/>
      <c r="R1897" s="87"/>
      <c r="S1897" s="87"/>
      <c r="T1897" s="87"/>
      <c r="U1897" s="175"/>
      <c r="V1897" s="87"/>
      <c r="W1897" s="87"/>
      <c r="X1897" s="87"/>
      <c r="Y1897" s="87"/>
      <c r="Z1897" s="87"/>
      <c r="AA1897" s="87"/>
      <c r="AB1897" s="86"/>
      <c r="AC1897" s="87"/>
    </row>
    <row x14ac:dyDescent="0.25" r="1898" customHeight="1" ht="17.45">
      <c r="A1898" s="229"/>
      <c r="B1898" s="86"/>
      <c r="C1898" s="87"/>
      <c r="D1898" s="87"/>
      <c r="E1898" s="87"/>
      <c r="F1898" s="87"/>
      <c r="G1898" s="87"/>
      <c r="H1898" s="87"/>
      <c r="I1898" s="87"/>
      <c r="J1898" s="87"/>
      <c r="K1898" s="87"/>
      <c r="L1898" s="229"/>
      <c r="M1898" s="87"/>
      <c r="N1898" s="87"/>
      <c r="O1898" s="87"/>
      <c r="P1898" s="87"/>
      <c r="Q1898" s="87"/>
      <c r="R1898" s="87"/>
      <c r="S1898" s="87"/>
      <c r="T1898" s="87"/>
      <c r="U1898" s="175"/>
      <c r="V1898" s="87"/>
      <c r="W1898" s="87"/>
      <c r="X1898" s="87"/>
      <c r="Y1898" s="87"/>
      <c r="Z1898" s="87"/>
      <c r="AA1898" s="87"/>
      <c r="AB1898" s="86"/>
      <c r="AC1898" s="87"/>
    </row>
    <row x14ac:dyDescent="0.25" r="1899" customHeight="1" ht="17.45">
      <c r="A1899" s="229"/>
      <c r="B1899" s="86"/>
      <c r="C1899" s="87"/>
      <c r="D1899" s="87"/>
      <c r="E1899" s="87"/>
      <c r="F1899" s="87"/>
      <c r="G1899" s="87"/>
      <c r="H1899" s="87"/>
      <c r="I1899" s="87"/>
      <c r="J1899" s="87"/>
      <c r="K1899" s="87"/>
      <c r="L1899" s="229"/>
      <c r="M1899" s="87"/>
      <c r="N1899" s="87"/>
      <c r="O1899" s="87"/>
      <c r="P1899" s="87"/>
      <c r="Q1899" s="87"/>
      <c r="R1899" s="87"/>
      <c r="S1899" s="87"/>
      <c r="T1899" s="87"/>
      <c r="U1899" s="175"/>
      <c r="V1899" s="87"/>
      <c r="W1899" s="87"/>
      <c r="X1899" s="87"/>
      <c r="Y1899" s="87"/>
      <c r="Z1899" s="87"/>
      <c r="AA1899" s="87"/>
      <c r="AB1899" s="86"/>
      <c r="AC1899" s="87"/>
    </row>
    <row x14ac:dyDescent="0.25" r="1900" customHeight="1" ht="17.45">
      <c r="A1900" s="229"/>
      <c r="B1900" s="86"/>
      <c r="C1900" s="87"/>
      <c r="D1900" s="87"/>
      <c r="E1900" s="87"/>
      <c r="F1900" s="87"/>
      <c r="G1900" s="87"/>
      <c r="H1900" s="87"/>
      <c r="I1900" s="87"/>
      <c r="J1900" s="87"/>
      <c r="K1900" s="87"/>
      <c r="L1900" s="229"/>
      <c r="M1900" s="87"/>
      <c r="N1900" s="87"/>
      <c r="O1900" s="87"/>
      <c r="P1900" s="87"/>
      <c r="Q1900" s="87"/>
      <c r="R1900" s="87"/>
      <c r="S1900" s="87"/>
      <c r="T1900" s="87"/>
      <c r="U1900" s="175"/>
      <c r="V1900" s="87"/>
      <c r="W1900" s="87"/>
      <c r="X1900" s="87"/>
      <c r="Y1900" s="87"/>
      <c r="Z1900" s="87"/>
      <c r="AA1900" s="87"/>
      <c r="AB1900" s="86"/>
      <c r="AC1900" s="87"/>
    </row>
    <row x14ac:dyDescent="0.25" r="1901" customHeight="1" ht="17.45">
      <c r="A1901" s="229"/>
      <c r="B1901" s="86"/>
      <c r="C1901" s="87"/>
      <c r="D1901" s="87"/>
      <c r="E1901" s="87"/>
      <c r="F1901" s="87"/>
      <c r="G1901" s="87"/>
      <c r="H1901" s="87"/>
      <c r="I1901" s="87"/>
      <c r="J1901" s="87"/>
      <c r="K1901" s="87"/>
      <c r="L1901" s="229"/>
      <c r="M1901" s="87"/>
      <c r="N1901" s="87"/>
      <c r="O1901" s="87"/>
      <c r="P1901" s="87"/>
      <c r="Q1901" s="87"/>
      <c r="R1901" s="87"/>
      <c r="S1901" s="87"/>
      <c r="T1901" s="87"/>
      <c r="U1901" s="175"/>
      <c r="V1901" s="87"/>
      <c r="W1901" s="87"/>
      <c r="X1901" s="87"/>
      <c r="Y1901" s="87"/>
      <c r="Z1901" s="87"/>
      <c r="AA1901" s="87"/>
      <c r="AB1901" s="86"/>
      <c r="AC1901" s="87"/>
    </row>
    <row x14ac:dyDescent="0.25" r="1902" customHeight="1" ht="17.45">
      <c r="A1902" s="229"/>
      <c r="B1902" s="86"/>
      <c r="C1902" s="87"/>
      <c r="D1902" s="87"/>
      <c r="E1902" s="87"/>
      <c r="F1902" s="87"/>
      <c r="G1902" s="87"/>
      <c r="H1902" s="87"/>
      <c r="I1902" s="87"/>
      <c r="J1902" s="87"/>
      <c r="K1902" s="87"/>
      <c r="L1902" s="229"/>
      <c r="M1902" s="87"/>
      <c r="N1902" s="87"/>
      <c r="O1902" s="87"/>
      <c r="P1902" s="87"/>
      <c r="Q1902" s="87"/>
      <c r="R1902" s="87"/>
      <c r="S1902" s="87"/>
      <c r="T1902" s="87"/>
      <c r="U1902" s="175"/>
      <c r="V1902" s="87"/>
      <c r="W1902" s="87"/>
      <c r="X1902" s="87"/>
      <c r="Y1902" s="87"/>
      <c r="Z1902" s="87"/>
      <c r="AA1902" s="87"/>
      <c r="AB1902" s="86"/>
      <c r="AC1902" s="87"/>
    </row>
    <row x14ac:dyDescent="0.25" r="1903" customHeight="1" ht="17.45">
      <c r="A1903" s="229"/>
      <c r="B1903" s="86"/>
      <c r="C1903" s="87"/>
      <c r="D1903" s="87"/>
      <c r="E1903" s="87"/>
      <c r="F1903" s="87"/>
      <c r="G1903" s="87"/>
      <c r="H1903" s="87"/>
      <c r="I1903" s="87"/>
      <c r="J1903" s="87"/>
      <c r="K1903" s="87"/>
      <c r="L1903" s="229"/>
      <c r="M1903" s="87"/>
      <c r="N1903" s="87"/>
      <c r="O1903" s="87"/>
      <c r="P1903" s="87"/>
      <c r="Q1903" s="87"/>
      <c r="R1903" s="87"/>
      <c r="S1903" s="87"/>
      <c r="T1903" s="87"/>
      <c r="U1903" s="175"/>
      <c r="V1903" s="87"/>
      <c r="W1903" s="87"/>
      <c r="X1903" s="87"/>
      <c r="Y1903" s="87"/>
      <c r="Z1903" s="87"/>
      <c r="AA1903" s="87"/>
      <c r="AB1903" s="86"/>
      <c r="AC1903" s="87"/>
    </row>
    <row x14ac:dyDescent="0.25" r="1904" customHeight="1" ht="17.45">
      <c r="A1904" s="229"/>
      <c r="B1904" s="86"/>
      <c r="C1904" s="87"/>
      <c r="D1904" s="87"/>
      <c r="E1904" s="87"/>
      <c r="F1904" s="87"/>
      <c r="G1904" s="87"/>
      <c r="H1904" s="87"/>
      <c r="I1904" s="87"/>
      <c r="J1904" s="87"/>
      <c r="K1904" s="87"/>
      <c r="L1904" s="229"/>
      <c r="M1904" s="87"/>
      <c r="N1904" s="87"/>
      <c r="O1904" s="87"/>
      <c r="P1904" s="87"/>
      <c r="Q1904" s="87"/>
      <c r="R1904" s="87"/>
      <c r="S1904" s="87"/>
      <c r="T1904" s="87"/>
      <c r="U1904" s="175"/>
      <c r="V1904" s="87"/>
      <c r="W1904" s="87"/>
      <c r="X1904" s="87"/>
      <c r="Y1904" s="87"/>
      <c r="Z1904" s="87"/>
      <c r="AA1904" s="87"/>
      <c r="AB1904" s="86"/>
      <c r="AC1904" s="87"/>
    </row>
    <row x14ac:dyDescent="0.25" r="1905" customHeight="1" ht="17.45">
      <c r="A1905" s="229"/>
      <c r="B1905" s="86"/>
      <c r="C1905" s="87"/>
      <c r="D1905" s="87"/>
      <c r="E1905" s="87"/>
      <c r="F1905" s="87"/>
      <c r="G1905" s="87"/>
      <c r="H1905" s="87"/>
      <c r="I1905" s="87"/>
      <c r="J1905" s="87"/>
      <c r="K1905" s="87"/>
      <c r="L1905" s="229"/>
      <c r="M1905" s="87"/>
      <c r="N1905" s="87"/>
      <c r="O1905" s="87"/>
      <c r="P1905" s="87"/>
      <c r="Q1905" s="87"/>
      <c r="R1905" s="87"/>
      <c r="S1905" s="87"/>
      <c r="T1905" s="87"/>
      <c r="U1905" s="175"/>
      <c r="V1905" s="87"/>
      <c r="W1905" s="87"/>
      <c r="X1905" s="87"/>
      <c r="Y1905" s="87"/>
      <c r="Z1905" s="87"/>
      <c r="AA1905" s="87"/>
      <c r="AB1905" s="86"/>
      <c r="AC1905" s="87"/>
    </row>
    <row x14ac:dyDescent="0.25" r="1906" customHeight="1" ht="17.45">
      <c r="A1906" s="229"/>
      <c r="B1906" s="86"/>
      <c r="C1906" s="87"/>
      <c r="D1906" s="87"/>
      <c r="E1906" s="87"/>
      <c r="F1906" s="87"/>
      <c r="G1906" s="87"/>
      <c r="H1906" s="87"/>
      <c r="I1906" s="87"/>
      <c r="J1906" s="87"/>
      <c r="K1906" s="87"/>
      <c r="L1906" s="229"/>
      <c r="M1906" s="87"/>
      <c r="N1906" s="87"/>
      <c r="O1906" s="87"/>
      <c r="P1906" s="87"/>
      <c r="Q1906" s="87"/>
      <c r="R1906" s="87"/>
      <c r="S1906" s="87"/>
      <c r="T1906" s="87"/>
      <c r="U1906" s="175"/>
      <c r="V1906" s="87"/>
      <c r="W1906" s="87"/>
      <c r="X1906" s="87"/>
      <c r="Y1906" s="87"/>
      <c r="Z1906" s="87"/>
      <c r="AA1906" s="87"/>
      <c r="AB1906" s="86"/>
      <c r="AC1906" s="87"/>
    </row>
    <row x14ac:dyDescent="0.25" r="1907" customHeight="1" ht="17.45">
      <c r="A1907" s="229"/>
      <c r="B1907" s="86"/>
      <c r="C1907" s="87"/>
      <c r="D1907" s="87"/>
      <c r="E1907" s="87"/>
      <c r="F1907" s="87"/>
      <c r="G1907" s="87"/>
      <c r="H1907" s="87"/>
      <c r="I1907" s="87"/>
      <c r="J1907" s="87"/>
      <c r="K1907" s="87"/>
      <c r="L1907" s="229"/>
      <c r="M1907" s="87"/>
      <c r="N1907" s="87"/>
      <c r="O1907" s="87"/>
      <c r="P1907" s="87"/>
      <c r="Q1907" s="87"/>
      <c r="R1907" s="87"/>
      <c r="S1907" s="87"/>
      <c r="T1907" s="87"/>
      <c r="U1907" s="175"/>
      <c r="V1907" s="87"/>
      <c r="W1907" s="87"/>
      <c r="X1907" s="87"/>
      <c r="Y1907" s="87"/>
      <c r="Z1907" s="87"/>
      <c r="AA1907" s="87"/>
      <c r="AB1907" s="86"/>
      <c r="AC1907" s="87"/>
    </row>
    <row x14ac:dyDescent="0.25" r="1908" customHeight="1" ht="17.45">
      <c r="A1908" s="229"/>
      <c r="B1908" s="86"/>
      <c r="C1908" s="87"/>
      <c r="D1908" s="87"/>
      <c r="E1908" s="87"/>
      <c r="F1908" s="87"/>
      <c r="G1908" s="87"/>
      <c r="H1908" s="87"/>
      <c r="I1908" s="87"/>
      <c r="J1908" s="87"/>
      <c r="K1908" s="87"/>
      <c r="L1908" s="229"/>
      <c r="M1908" s="87"/>
      <c r="N1908" s="87"/>
      <c r="O1908" s="87"/>
      <c r="P1908" s="87"/>
      <c r="Q1908" s="87"/>
      <c r="R1908" s="87"/>
      <c r="S1908" s="87"/>
      <c r="T1908" s="87"/>
      <c r="U1908" s="175"/>
      <c r="V1908" s="87"/>
      <c r="W1908" s="87"/>
      <c r="X1908" s="87"/>
      <c r="Y1908" s="87"/>
      <c r="Z1908" s="87"/>
      <c r="AA1908" s="87"/>
      <c r="AB1908" s="86"/>
      <c r="AC1908" s="87"/>
    </row>
    <row x14ac:dyDescent="0.25" r="1909" customHeight="1" ht="17.45">
      <c r="A1909" s="229"/>
      <c r="B1909" s="86"/>
      <c r="C1909" s="87"/>
      <c r="D1909" s="87"/>
      <c r="E1909" s="87"/>
      <c r="F1909" s="87"/>
      <c r="G1909" s="87"/>
      <c r="H1909" s="87"/>
      <c r="I1909" s="87"/>
      <c r="J1909" s="87"/>
      <c r="K1909" s="87"/>
      <c r="L1909" s="229"/>
      <c r="M1909" s="87"/>
      <c r="N1909" s="87"/>
      <c r="O1909" s="87"/>
      <c r="P1909" s="87"/>
      <c r="Q1909" s="87"/>
      <c r="R1909" s="87"/>
      <c r="S1909" s="87"/>
      <c r="T1909" s="87"/>
      <c r="U1909" s="175"/>
      <c r="V1909" s="87"/>
      <c r="W1909" s="87"/>
      <c r="X1909" s="87"/>
      <c r="Y1909" s="87"/>
      <c r="Z1909" s="87"/>
      <c r="AA1909" s="87"/>
      <c r="AB1909" s="86"/>
      <c r="AC1909" s="87"/>
    </row>
    <row x14ac:dyDescent="0.25" r="1910" customHeight="1" ht="17.45">
      <c r="A1910" s="229"/>
      <c r="B1910" s="86"/>
      <c r="C1910" s="87"/>
      <c r="D1910" s="87"/>
      <c r="E1910" s="87"/>
      <c r="F1910" s="87"/>
      <c r="G1910" s="87"/>
      <c r="H1910" s="87"/>
      <c r="I1910" s="87"/>
      <c r="J1910" s="87"/>
      <c r="K1910" s="87"/>
      <c r="L1910" s="229"/>
      <c r="M1910" s="87"/>
      <c r="N1910" s="87"/>
      <c r="O1910" s="87"/>
      <c r="P1910" s="87"/>
      <c r="Q1910" s="87"/>
      <c r="R1910" s="87"/>
      <c r="S1910" s="87"/>
      <c r="T1910" s="87"/>
      <c r="U1910" s="175"/>
      <c r="V1910" s="87"/>
      <c r="W1910" s="87"/>
      <c r="X1910" s="87"/>
      <c r="Y1910" s="87"/>
      <c r="Z1910" s="87"/>
      <c r="AA1910" s="87"/>
      <c r="AB1910" s="86"/>
      <c r="AC1910" s="87"/>
    </row>
    <row x14ac:dyDescent="0.25" r="1911" customHeight="1" ht="17.45">
      <c r="A1911" s="229"/>
      <c r="B1911" s="86"/>
      <c r="C1911" s="87"/>
      <c r="D1911" s="87"/>
      <c r="E1911" s="87"/>
      <c r="F1911" s="87"/>
      <c r="G1911" s="87"/>
      <c r="H1911" s="87"/>
      <c r="I1911" s="87"/>
      <c r="J1911" s="87"/>
      <c r="K1911" s="87"/>
      <c r="L1911" s="229"/>
      <c r="M1911" s="87"/>
      <c r="N1911" s="87"/>
      <c r="O1911" s="87"/>
      <c r="P1911" s="87"/>
      <c r="Q1911" s="87"/>
      <c r="R1911" s="87"/>
      <c r="S1911" s="87"/>
      <c r="T1911" s="87"/>
      <c r="U1911" s="175"/>
      <c r="V1911" s="87"/>
      <c r="W1911" s="87"/>
      <c r="X1911" s="87"/>
      <c r="Y1911" s="87"/>
      <c r="Z1911" s="87"/>
      <c r="AA1911" s="87"/>
      <c r="AB1911" s="86"/>
      <c r="AC1911" s="87"/>
    </row>
    <row x14ac:dyDescent="0.25" r="1912" customHeight="1" ht="17.45">
      <c r="A1912" s="229"/>
      <c r="B1912" s="86"/>
      <c r="C1912" s="87"/>
      <c r="D1912" s="87"/>
      <c r="E1912" s="87"/>
      <c r="F1912" s="87"/>
      <c r="G1912" s="87"/>
      <c r="H1912" s="87"/>
      <c r="I1912" s="87"/>
      <c r="J1912" s="87"/>
      <c r="K1912" s="87"/>
      <c r="L1912" s="229"/>
      <c r="M1912" s="87"/>
      <c r="N1912" s="87"/>
      <c r="O1912" s="87"/>
      <c r="P1912" s="87"/>
      <c r="Q1912" s="87"/>
      <c r="R1912" s="87"/>
      <c r="S1912" s="87"/>
      <c r="T1912" s="87"/>
      <c r="U1912" s="175"/>
      <c r="V1912" s="87"/>
      <c r="W1912" s="87"/>
      <c r="X1912" s="87"/>
      <c r="Y1912" s="87"/>
      <c r="Z1912" s="87"/>
      <c r="AA1912" s="87"/>
      <c r="AB1912" s="86"/>
      <c r="AC1912" s="87"/>
    </row>
    <row x14ac:dyDescent="0.25" r="1913" customHeight="1" ht="17.45">
      <c r="A1913" s="229"/>
      <c r="B1913" s="86"/>
      <c r="C1913" s="87"/>
      <c r="D1913" s="87"/>
      <c r="E1913" s="87"/>
      <c r="F1913" s="87"/>
      <c r="G1913" s="87"/>
      <c r="H1913" s="87"/>
      <c r="I1913" s="87"/>
      <c r="J1913" s="87"/>
      <c r="K1913" s="87"/>
      <c r="L1913" s="229"/>
      <c r="M1913" s="87"/>
      <c r="N1913" s="87"/>
      <c r="O1913" s="87"/>
      <c r="P1913" s="87"/>
      <c r="Q1913" s="87"/>
      <c r="R1913" s="87"/>
      <c r="S1913" s="87"/>
      <c r="T1913" s="87"/>
      <c r="U1913" s="175"/>
      <c r="V1913" s="87"/>
      <c r="W1913" s="87"/>
      <c r="X1913" s="87"/>
      <c r="Y1913" s="87"/>
      <c r="Z1913" s="87"/>
      <c r="AA1913" s="87"/>
      <c r="AB1913" s="86"/>
      <c r="AC1913" s="87"/>
    </row>
    <row x14ac:dyDescent="0.25" r="1914" customHeight="1" ht="17.45">
      <c r="A1914" s="229"/>
      <c r="B1914" s="86"/>
      <c r="C1914" s="87"/>
      <c r="D1914" s="87"/>
      <c r="E1914" s="87"/>
      <c r="F1914" s="87"/>
      <c r="G1914" s="87"/>
      <c r="H1914" s="87"/>
      <c r="I1914" s="87"/>
      <c r="J1914" s="87"/>
      <c r="K1914" s="87"/>
      <c r="L1914" s="229"/>
      <c r="M1914" s="87"/>
      <c r="N1914" s="87"/>
      <c r="O1914" s="87"/>
      <c r="P1914" s="87"/>
      <c r="Q1914" s="87"/>
      <c r="R1914" s="87"/>
      <c r="S1914" s="87"/>
      <c r="T1914" s="87"/>
      <c r="U1914" s="175"/>
      <c r="V1914" s="87"/>
      <c r="W1914" s="87"/>
      <c r="X1914" s="87"/>
      <c r="Y1914" s="87"/>
      <c r="Z1914" s="87"/>
      <c r="AA1914" s="87"/>
      <c r="AB1914" s="86"/>
      <c r="AC1914" s="87"/>
    </row>
    <row x14ac:dyDescent="0.25" r="1915" customHeight="1" ht="17.45">
      <c r="A1915" s="229"/>
      <c r="B1915" s="86"/>
      <c r="C1915" s="87"/>
      <c r="D1915" s="87"/>
      <c r="E1915" s="87"/>
      <c r="F1915" s="87"/>
      <c r="G1915" s="87"/>
      <c r="H1915" s="87"/>
      <c r="I1915" s="87"/>
      <c r="J1915" s="87"/>
      <c r="K1915" s="87"/>
      <c r="L1915" s="229"/>
      <c r="M1915" s="87"/>
      <c r="N1915" s="87"/>
      <c r="O1915" s="87"/>
      <c r="P1915" s="87"/>
      <c r="Q1915" s="87"/>
      <c r="R1915" s="87"/>
      <c r="S1915" s="87"/>
      <c r="T1915" s="87"/>
      <c r="U1915" s="175"/>
      <c r="V1915" s="87"/>
      <c r="W1915" s="87"/>
      <c r="X1915" s="87"/>
      <c r="Y1915" s="87"/>
      <c r="Z1915" s="87"/>
      <c r="AA1915" s="87"/>
      <c r="AB1915" s="86"/>
      <c r="AC1915" s="87"/>
    </row>
    <row x14ac:dyDescent="0.25" r="1916" customHeight="1" ht="17.45">
      <c r="A1916" s="229"/>
      <c r="B1916" s="86"/>
      <c r="C1916" s="87"/>
      <c r="D1916" s="87"/>
      <c r="E1916" s="87"/>
      <c r="F1916" s="87"/>
      <c r="G1916" s="87"/>
      <c r="H1916" s="87"/>
      <c r="I1916" s="87"/>
      <c r="J1916" s="87"/>
      <c r="K1916" s="87"/>
      <c r="L1916" s="229"/>
      <c r="M1916" s="87"/>
      <c r="N1916" s="87"/>
      <c r="O1916" s="87"/>
      <c r="P1916" s="87"/>
      <c r="Q1916" s="87"/>
      <c r="R1916" s="87"/>
      <c r="S1916" s="87"/>
      <c r="T1916" s="87"/>
      <c r="U1916" s="175"/>
      <c r="V1916" s="87"/>
      <c r="W1916" s="87"/>
      <c r="X1916" s="87"/>
      <c r="Y1916" s="87"/>
      <c r="Z1916" s="87"/>
      <c r="AA1916" s="87"/>
      <c r="AB1916" s="86"/>
      <c r="AC1916" s="87"/>
    </row>
    <row x14ac:dyDescent="0.25" r="1917" customHeight="1" ht="17.45">
      <c r="A1917" s="229"/>
      <c r="B1917" s="86"/>
      <c r="C1917" s="87"/>
      <c r="D1917" s="87"/>
      <c r="E1917" s="87"/>
      <c r="F1917" s="87"/>
      <c r="G1917" s="87"/>
      <c r="H1917" s="87"/>
      <c r="I1917" s="87"/>
      <c r="J1917" s="87"/>
      <c r="K1917" s="87"/>
      <c r="L1917" s="229"/>
      <c r="M1917" s="87"/>
      <c r="N1917" s="87"/>
      <c r="O1917" s="87"/>
      <c r="P1917" s="87"/>
      <c r="Q1917" s="87"/>
      <c r="R1917" s="87"/>
      <c r="S1917" s="87"/>
      <c r="T1917" s="87"/>
      <c r="U1917" s="175"/>
      <c r="V1917" s="87"/>
      <c r="W1917" s="87"/>
      <c r="X1917" s="87"/>
      <c r="Y1917" s="87"/>
      <c r="Z1917" s="87"/>
      <c r="AA1917" s="87"/>
      <c r="AB1917" s="86"/>
      <c r="AC1917" s="87"/>
    </row>
    <row x14ac:dyDescent="0.25" r="1918" customHeight="1" ht="17.45">
      <c r="A1918" s="229"/>
      <c r="B1918" s="86"/>
      <c r="C1918" s="87"/>
      <c r="D1918" s="87"/>
      <c r="E1918" s="87"/>
      <c r="F1918" s="87"/>
      <c r="G1918" s="87"/>
      <c r="H1918" s="87"/>
      <c r="I1918" s="87"/>
      <c r="J1918" s="87"/>
      <c r="K1918" s="87"/>
      <c r="L1918" s="229"/>
      <c r="M1918" s="87"/>
      <c r="N1918" s="87"/>
      <c r="O1918" s="87"/>
      <c r="P1918" s="87"/>
      <c r="Q1918" s="87"/>
      <c r="R1918" s="87"/>
      <c r="S1918" s="87"/>
      <c r="T1918" s="87"/>
      <c r="U1918" s="175"/>
      <c r="V1918" s="87"/>
      <c r="W1918" s="87"/>
      <c r="X1918" s="87"/>
      <c r="Y1918" s="87"/>
      <c r="Z1918" s="87"/>
      <c r="AA1918" s="87"/>
      <c r="AB1918" s="86"/>
      <c r="AC1918" s="87"/>
    </row>
    <row x14ac:dyDescent="0.25" r="1919" customHeight="1" ht="17.45">
      <c r="A1919" s="229"/>
      <c r="B1919" s="86"/>
      <c r="C1919" s="87"/>
      <c r="D1919" s="87"/>
      <c r="E1919" s="87"/>
      <c r="F1919" s="87"/>
      <c r="G1919" s="87"/>
      <c r="H1919" s="87"/>
      <c r="I1919" s="87"/>
      <c r="J1919" s="87"/>
      <c r="K1919" s="87"/>
      <c r="L1919" s="229"/>
      <c r="M1919" s="87"/>
      <c r="N1919" s="87"/>
      <c r="O1919" s="87"/>
      <c r="P1919" s="87"/>
      <c r="Q1919" s="87"/>
      <c r="R1919" s="87"/>
      <c r="S1919" s="87"/>
      <c r="T1919" s="87"/>
      <c r="U1919" s="175"/>
      <c r="V1919" s="87"/>
      <c r="W1919" s="87"/>
      <c r="X1919" s="87"/>
      <c r="Y1919" s="87"/>
      <c r="Z1919" s="87"/>
      <c r="AA1919" s="87"/>
      <c r="AB1919" s="86"/>
      <c r="AC1919" s="87"/>
    </row>
    <row x14ac:dyDescent="0.25" r="1920" customHeight="1" ht="17.45">
      <c r="A1920" s="229"/>
      <c r="B1920" s="86"/>
      <c r="C1920" s="87"/>
      <c r="D1920" s="87"/>
      <c r="E1920" s="87"/>
      <c r="F1920" s="87"/>
      <c r="G1920" s="87"/>
      <c r="H1920" s="87"/>
      <c r="I1920" s="87"/>
      <c r="J1920" s="87"/>
      <c r="K1920" s="87"/>
      <c r="L1920" s="229"/>
      <c r="M1920" s="87"/>
      <c r="N1920" s="87"/>
      <c r="O1920" s="87"/>
      <c r="P1920" s="87"/>
      <c r="Q1920" s="87"/>
      <c r="R1920" s="87"/>
      <c r="S1920" s="87"/>
      <c r="T1920" s="87"/>
      <c r="U1920" s="175"/>
      <c r="V1920" s="87"/>
      <c r="W1920" s="87"/>
      <c r="X1920" s="87"/>
      <c r="Y1920" s="87"/>
      <c r="Z1920" s="87"/>
      <c r="AA1920" s="87"/>
      <c r="AB1920" s="86"/>
      <c r="AC1920" s="87"/>
    </row>
    <row x14ac:dyDescent="0.25" r="1921" customHeight="1" ht="17.45">
      <c r="A1921" s="229"/>
      <c r="B1921" s="86"/>
      <c r="C1921" s="87"/>
      <c r="D1921" s="87"/>
      <c r="E1921" s="87"/>
      <c r="F1921" s="87"/>
      <c r="G1921" s="87"/>
      <c r="H1921" s="87"/>
      <c r="I1921" s="87"/>
      <c r="J1921" s="87"/>
      <c r="K1921" s="87"/>
      <c r="L1921" s="229"/>
      <c r="M1921" s="87"/>
      <c r="N1921" s="87"/>
      <c r="O1921" s="87"/>
      <c r="P1921" s="87"/>
      <c r="Q1921" s="87"/>
      <c r="R1921" s="87"/>
      <c r="S1921" s="87"/>
      <c r="T1921" s="87"/>
      <c r="U1921" s="175"/>
      <c r="V1921" s="87"/>
      <c r="W1921" s="87"/>
      <c r="X1921" s="87"/>
      <c r="Y1921" s="87"/>
      <c r="Z1921" s="87"/>
      <c r="AA1921" s="87"/>
      <c r="AB1921" s="86"/>
      <c r="AC1921" s="87"/>
    </row>
    <row x14ac:dyDescent="0.25" r="1922" customHeight="1" ht="17.45">
      <c r="A1922" s="229"/>
      <c r="B1922" s="86"/>
      <c r="C1922" s="87"/>
      <c r="D1922" s="87"/>
      <c r="E1922" s="87"/>
      <c r="F1922" s="87"/>
      <c r="G1922" s="87"/>
      <c r="H1922" s="87"/>
      <c r="I1922" s="87"/>
      <c r="J1922" s="87"/>
      <c r="K1922" s="87"/>
      <c r="L1922" s="229"/>
      <c r="M1922" s="87"/>
      <c r="N1922" s="87"/>
      <c r="O1922" s="87"/>
      <c r="P1922" s="87"/>
      <c r="Q1922" s="87"/>
      <c r="R1922" s="87"/>
      <c r="S1922" s="87"/>
      <c r="T1922" s="87"/>
      <c r="U1922" s="175"/>
      <c r="V1922" s="87"/>
      <c r="W1922" s="87"/>
      <c r="X1922" s="87"/>
      <c r="Y1922" s="87"/>
      <c r="Z1922" s="87"/>
      <c r="AA1922" s="87"/>
      <c r="AB1922" s="86"/>
      <c r="AC1922" s="87"/>
    </row>
    <row x14ac:dyDescent="0.25" r="1923" customHeight="1" ht="17.45">
      <c r="A1923" s="229"/>
      <c r="B1923" s="86"/>
      <c r="C1923" s="87"/>
      <c r="D1923" s="87"/>
      <c r="E1923" s="87"/>
      <c r="F1923" s="87"/>
      <c r="G1923" s="87"/>
      <c r="H1923" s="87"/>
      <c r="I1923" s="87"/>
      <c r="J1923" s="87"/>
      <c r="K1923" s="87"/>
      <c r="L1923" s="229"/>
      <c r="M1923" s="87"/>
      <c r="N1923" s="87"/>
      <c r="O1923" s="87"/>
      <c r="P1923" s="87"/>
      <c r="Q1923" s="87"/>
      <c r="R1923" s="87"/>
      <c r="S1923" s="87"/>
      <c r="T1923" s="87"/>
      <c r="U1923" s="175"/>
      <c r="V1923" s="87"/>
      <c r="W1923" s="87"/>
      <c r="X1923" s="87"/>
      <c r="Y1923" s="87"/>
      <c r="Z1923" s="87"/>
      <c r="AA1923" s="87"/>
      <c r="AB1923" s="86"/>
      <c r="AC1923" s="87"/>
    </row>
    <row x14ac:dyDescent="0.25" r="1924" customHeight="1" ht="17.45">
      <c r="A1924" s="229"/>
      <c r="B1924" s="86"/>
      <c r="C1924" s="87"/>
      <c r="D1924" s="87"/>
      <c r="E1924" s="87"/>
      <c r="F1924" s="87"/>
      <c r="G1924" s="87"/>
      <c r="H1924" s="87"/>
      <c r="I1924" s="87"/>
      <c r="J1924" s="87"/>
      <c r="K1924" s="87"/>
      <c r="L1924" s="229"/>
      <c r="M1924" s="87"/>
      <c r="N1924" s="87"/>
      <c r="O1924" s="87"/>
      <c r="P1924" s="87"/>
      <c r="Q1924" s="87"/>
      <c r="R1924" s="87"/>
      <c r="S1924" s="87"/>
      <c r="T1924" s="87"/>
      <c r="U1924" s="175"/>
      <c r="V1924" s="87"/>
      <c r="W1924" s="87"/>
      <c r="X1924" s="87"/>
      <c r="Y1924" s="87"/>
      <c r="Z1924" s="87"/>
      <c r="AA1924" s="87"/>
      <c r="AB1924" s="86"/>
      <c r="AC1924" s="87"/>
    </row>
    <row x14ac:dyDescent="0.25" r="1925" customHeight="1" ht="17.45">
      <c r="A1925" s="229"/>
      <c r="B1925" s="86"/>
      <c r="C1925" s="87"/>
      <c r="D1925" s="87"/>
      <c r="E1925" s="87"/>
      <c r="F1925" s="87"/>
      <c r="G1925" s="87"/>
      <c r="H1925" s="87"/>
      <c r="I1925" s="87"/>
      <c r="J1925" s="87"/>
      <c r="K1925" s="87"/>
      <c r="L1925" s="229"/>
      <c r="M1925" s="87"/>
      <c r="N1925" s="87"/>
      <c r="O1925" s="87"/>
      <c r="P1925" s="87"/>
      <c r="Q1925" s="87"/>
      <c r="R1925" s="87"/>
      <c r="S1925" s="87"/>
      <c r="T1925" s="87"/>
      <c r="U1925" s="175"/>
      <c r="V1925" s="87"/>
      <c r="W1925" s="87"/>
      <c r="X1925" s="87"/>
      <c r="Y1925" s="87"/>
      <c r="Z1925" s="87"/>
      <c r="AA1925" s="87"/>
      <c r="AB1925" s="86"/>
      <c r="AC1925" s="87"/>
    </row>
    <row x14ac:dyDescent="0.25" r="1926" customHeight="1" ht="17.45">
      <c r="A1926" s="229"/>
      <c r="B1926" s="86"/>
      <c r="C1926" s="87"/>
      <c r="D1926" s="87"/>
      <c r="E1926" s="87"/>
      <c r="F1926" s="87"/>
      <c r="G1926" s="87"/>
      <c r="H1926" s="87"/>
      <c r="I1926" s="87"/>
      <c r="J1926" s="87"/>
      <c r="K1926" s="87"/>
      <c r="L1926" s="229"/>
      <c r="M1926" s="87"/>
      <c r="N1926" s="87"/>
      <c r="O1926" s="87"/>
      <c r="P1926" s="87"/>
      <c r="Q1926" s="87"/>
      <c r="R1926" s="87"/>
      <c r="S1926" s="87"/>
      <c r="T1926" s="87"/>
      <c r="U1926" s="175"/>
      <c r="V1926" s="87"/>
      <c r="W1926" s="87"/>
      <c r="X1926" s="87"/>
      <c r="Y1926" s="87"/>
      <c r="Z1926" s="87"/>
      <c r="AA1926" s="87"/>
      <c r="AB1926" s="86"/>
      <c r="AC1926" s="87"/>
    </row>
    <row x14ac:dyDescent="0.25" r="1927" customHeight="1" ht="17.45">
      <c r="A1927" s="229"/>
      <c r="B1927" s="86"/>
      <c r="C1927" s="87"/>
      <c r="D1927" s="87"/>
      <c r="E1927" s="87"/>
      <c r="F1927" s="87"/>
      <c r="G1927" s="87"/>
      <c r="H1927" s="87"/>
      <c r="I1927" s="87"/>
      <c r="J1927" s="87"/>
      <c r="K1927" s="87"/>
      <c r="L1927" s="229"/>
      <c r="M1927" s="87"/>
      <c r="N1927" s="87"/>
      <c r="O1927" s="87"/>
      <c r="P1927" s="87"/>
      <c r="Q1927" s="87"/>
      <c r="R1927" s="87"/>
      <c r="S1927" s="87"/>
      <c r="T1927" s="87"/>
      <c r="U1927" s="175"/>
      <c r="V1927" s="87"/>
      <c r="W1927" s="87"/>
      <c r="X1927" s="87"/>
      <c r="Y1927" s="87"/>
      <c r="Z1927" s="87"/>
      <c r="AA1927" s="87"/>
      <c r="AB1927" s="86"/>
      <c r="AC1927" s="87"/>
    </row>
    <row x14ac:dyDescent="0.25" r="1928" customHeight="1" ht="17.45">
      <c r="A1928" s="229"/>
      <c r="B1928" s="86"/>
      <c r="C1928" s="87"/>
      <c r="D1928" s="87"/>
      <c r="E1928" s="87"/>
      <c r="F1928" s="87"/>
      <c r="G1928" s="87"/>
      <c r="H1928" s="87"/>
      <c r="I1928" s="87"/>
      <c r="J1928" s="87"/>
      <c r="K1928" s="87"/>
      <c r="L1928" s="229"/>
      <c r="M1928" s="87"/>
      <c r="N1928" s="87"/>
      <c r="O1928" s="87"/>
      <c r="P1928" s="87"/>
      <c r="Q1928" s="87"/>
      <c r="R1928" s="87"/>
      <c r="S1928" s="87"/>
      <c r="T1928" s="87"/>
      <c r="U1928" s="175"/>
      <c r="V1928" s="87"/>
      <c r="W1928" s="87"/>
      <c r="X1928" s="87"/>
      <c r="Y1928" s="87"/>
      <c r="Z1928" s="87"/>
      <c r="AA1928" s="87"/>
      <c r="AB1928" s="86"/>
      <c r="AC1928" s="87"/>
    </row>
    <row x14ac:dyDescent="0.25" r="1929" customHeight="1" ht="17.45">
      <c r="A1929" s="229"/>
      <c r="B1929" s="86"/>
      <c r="C1929" s="87"/>
      <c r="D1929" s="87"/>
      <c r="E1929" s="87"/>
      <c r="F1929" s="87"/>
      <c r="G1929" s="87"/>
      <c r="H1929" s="87"/>
      <c r="I1929" s="87"/>
      <c r="J1929" s="87"/>
      <c r="K1929" s="87"/>
      <c r="L1929" s="229"/>
      <c r="M1929" s="87"/>
      <c r="N1929" s="87"/>
      <c r="O1929" s="87"/>
      <c r="P1929" s="87"/>
      <c r="Q1929" s="87"/>
      <c r="R1929" s="87"/>
      <c r="S1929" s="87"/>
      <c r="T1929" s="87"/>
      <c r="U1929" s="175"/>
      <c r="V1929" s="87"/>
      <c r="W1929" s="87"/>
      <c r="X1929" s="87"/>
      <c r="Y1929" s="87"/>
      <c r="Z1929" s="87"/>
      <c r="AA1929" s="87"/>
      <c r="AB1929" s="86"/>
      <c r="AC1929" s="87"/>
    </row>
    <row x14ac:dyDescent="0.25" r="1930" customHeight="1" ht="17.45">
      <c r="A1930" s="229"/>
      <c r="B1930" s="86"/>
      <c r="C1930" s="87"/>
      <c r="D1930" s="87"/>
      <c r="E1930" s="87"/>
      <c r="F1930" s="87"/>
      <c r="G1930" s="87"/>
      <c r="H1930" s="87"/>
      <c r="I1930" s="87"/>
      <c r="J1930" s="87"/>
      <c r="K1930" s="87"/>
      <c r="L1930" s="229"/>
      <c r="M1930" s="87"/>
      <c r="N1930" s="87"/>
      <c r="O1930" s="87"/>
      <c r="P1930" s="87"/>
      <c r="Q1930" s="87"/>
      <c r="R1930" s="87"/>
      <c r="S1930" s="87"/>
      <c r="T1930" s="87"/>
      <c r="U1930" s="175"/>
      <c r="V1930" s="87"/>
      <c r="W1930" s="87"/>
      <c r="X1930" s="87"/>
      <c r="Y1930" s="87"/>
      <c r="Z1930" s="87"/>
      <c r="AA1930" s="87"/>
      <c r="AB1930" s="86"/>
      <c r="AC1930" s="87"/>
    </row>
    <row x14ac:dyDescent="0.25" r="1931" customHeight="1" ht="17.45">
      <c r="A1931" s="229"/>
      <c r="B1931" s="86"/>
      <c r="C1931" s="87"/>
      <c r="D1931" s="87"/>
      <c r="E1931" s="87"/>
      <c r="F1931" s="87"/>
      <c r="G1931" s="87"/>
      <c r="H1931" s="87"/>
      <c r="I1931" s="87"/>
      <c r="J1931" s="87"/>
      <c r="K1931" s="87"/>
      <c r="L1931" s="229"/>
      <c r="M1931" s="87"/>
      <c r="N1931" s="87"/>
      <c r="O1931" s="87"/>
      <c r="P1931" s="87"/>
      <c r="Q1931" s="87"/>
      <c r="R1931" s="87"/>
      <c r="S1931" s="87"/>
      <c r="T1931" s="87"/>
      <c r="U1931" s="175"/>
      <c r="V1931" s="87"/>
      <c r="W1931" s="87"/>
      <c r="X1931" s="87"/>
      <c r="Y1931" s="87"/>
      <c r="Z1931" s="87"/>
      <c r="AA1931" s="87"/>
      <c r="AB1931" s="86"/>
      <c r="AC1931" s="87"/>
    </row>
    <row x14ac:dyDescent="0.25" r="1932" customHeight="1" ht="17.45">
      <c r="A1932" s="229"/>
      <c r="B1932" s="86"/>
      <c r="C1932" s="87"/>
      <c r="D1932" s="87"/>
      <c r="E1932" s="87"/>
      <c r="F1932" s="87"/>
      <c r="G1932" s="87"/>
      <c r="H1932" s="87"/>
      <c r="I1932" s="87"/>
      <c r="J1932" s="87"/>
      <c r="K1932" s="87"/>
      <c r="L1932" s="229"/>
      <c r="M1932" s="87"/>
      <c r="N1932" s="87"/>
      <c r="O1932" s="87"/>
      <c r="P1932" s="87"/>
      <c r="Q1932" s="87"/>
      <c r="R1932" s="87"/>
      <c r="S1932" s="87"/>
      <c r="T1932" s="87"/>
      <c r="U1932" s="175"/>
      <c r="V1932" s="87"/>
      <c r="W1932" s="87"/>
      <c r="X1932" s="87"/>
      <c r="Y1932" s="87"/>
      <c r="Z1932" s="87"/>
      <c r="AA1932" s="87"/>
      <c r="AB1932" s="86"/>
      <c r="AC1932" s="87"/>
    </row>
    <row x14ac:dyDescent="0.25" r="1933" customHeight="1" ht="17.45">
      <c r="A1933" s="229"/>
      <c r="B1933" s="86"/>
      <c r="C1933" s="87"/>
      <c r="D1933" s="87"/>
      <c r="E1933" s="87"/>
      <c r="F1933" s="87"/>
      <c r="G1933" s="87"/>
      <c r="H1933" s="87"/>
      <c r="I1933" s="87"/>
      <c r="J1933" s="87"/>
      <c r="K1933" s="87"/>
      <c r="L1933" s="229"/>
      <c r="M1933" s="87"/>
      <c r="N1933" s="87"/>
      <c r="O1933" s="87"/>
      <c r="P1933" s="87"/>
      <c r="Q1933" s="87"/>
      <c r="R1933" s="87"/>
      <c r="S1933" s="87"/>
      <c r="T1933" s="87"/>
      <c r="U1933" s="175"/>
      <c r="V1933" s="87"/>
      <c r="W1933" s="87"/>
      <c r="X1933" s="87"/>
      <c r="Y1933" s="87"/>
      <c r="Z1933" s="87"/>
      <c r="AA1933" s="87"/>
      <c r="AB1933" s="86"/>
      <c r="AC1933" s="87"/>
    </row>
    <row x14ac:dyDescent="0.25" r="1934" customHeight="1" ht="17.45">
      <c r="A1934" s="229"/>
      <c r="B1934" s="86"/>
      <c r="C1934" s="87"/>
      <c r="D1934" s="87"/>
      <c r="E1934" s="87"/>
      <c r="F1934" s="87"/>
      <c r="G1934" s="87"/>
      <c r="H1934" s="87"/>
      <c r="I1934" s="87"/>
      <c r="J1934" s="87"/>
      <c r="K1934" s="87"/>
      <c r="L1934" s="229"/>
      <c r="M1934" s="87"/>
      <c r="N1934" s="87"/>
      <c r="O1934" s="87"/>
      <c r="P1934" s="87"/>
      <c r="Q1934" s="87"/>
      <c r="R1934" s="87"/>
      <c r="S1934" s="87"/>
      <c r="T1934" s="87"/>
      <c r="U1934" s="175"/>
      <c r="V1934" s="87"/>
      <c r="W1934" s="87"/>
      <c r="X1934" s="87"/>
      <c r="Y1934" s="87"/>
      <c r="Z1934" s="87"/>
      <c r="AA1934" s="87"/>
      <c r="AB1934" s="86"/>
      <c r="AC1934" s="87"/>
    </row>
    <row x14ac:dyDescent="0.25" r="1935" customHeight="1" ht="17.45">
      <c r="A1935" s="229"/>
      <c r="B1935" s="86"/>
      <c r="C1935" s="87"/>
      <c r="D1935" s="87"/>
      <c r="E1935" s="87"/>
      <c r="F1935" s="87"/>
      <c r="G1935" s="87"/>
      <c r="H1935" s="87"/>
      <c r="I1935" s="87"/>
      <c r="J1935" s="87"/>
      <c r="K1935" s="87"/>
      <c r="L1935" s="229"/>
      <c r="M1935" s="87"/>
      <c r="N1935" s="87"/>
      <c r="O1935" s="87"/>
      <c r="P1935" s="87"/>
      <c r="Q1935" s="87"/>
      <c r="R1935" s="87"/>
      <c r="S1935" s="87"/>
      <c r="T1935" s="87"/>
      <c r="U1935" s="175"/>
      <c r="V1935" s="87"/>
      <c r="W1935" s="87"/>
      <c r="X1935" s="87"/>
      <c r="Y1935" s="87"/>
      <c r="Z1935" s="87"/>
      <c r="AA1935" s="87"/>
      <c r="AB1935" s="86"/>
      <c r="AC1935" s="87"/>
    </row>
    <row x14ac:dyDescent="0.25" r="1936" customHeight="1" ht="17.45">
      <c r="A1936" s="229"/>
      <c r="B1936" s="86"/>
      <c r="C1936" s="87"/>
      <c r="D1936" s="87"/>
      <c r="E1936" s="87"/>
      <c r="F1936" s="87"/>
      <c r="G1936" s="87"/>
      <c r="H1936" s="87"/>
      <c r="I1936" s="87"/>
      <c r="J1936" s="87"/>
      <c r="K1936" s="87"/>
      <c r="L1936" s="229"/>
      <c r="M1936" s="87"/>
      <c r="N1936" s="87"/>
      <c r="O1936" s="87"/>
      <c r="P1936" s="87"/>
      <c r="Q1936" s="87"/>
      <c r="R1936" s="87"/>
      <c r="S1936" s="87"/>
      <c r="T1936" s="87"/>
      <c r="U1936" s="175"/>
      <c r="V1936" s="87"/>
      <c r="W1936" s="87"/>
      <c r="X1936" s="87"/>
      <c r="Y1936" s="87"/>
      <c r="Z1936" s="87"/>
      <c r="AA1936" s="87"/>
      <c r="AB1936" s="86"/>
      <c r="AC1936" s="87"/>
    </row>
    <row x14ac:dyDescent="0.25" r="1937" customHeight="1" ht="17.45">
      <c r="A1937" s="229"/>
      <c r="B1937" s="86"/>
      <c r="C1937" s="87"/>
      <c r="D1937" s="87"/>
      <c r="E1937" s="87"/>
      <c r="F1937" s="87"/>
      <c r="G1937" s="87"/>
      <c r="H1937" s="87"/>
      <c r="I1937" s="87"/>
      <c r="J1937" s="87"/>
      <c r="K1937" s="87"/>
      <c r="L1937" s="229"/>
      <c r="M1937" s="87"/>
      <c r="N1937" s="87"/>
      <c r="O1937" s="87"/>
      <c r="P1937" s="87"/>
      <c r="Q1937" s="87"/>
      <c r="R1937" s="87"/>
      <c r="S1937" s="87"/>
      <c r="T1937" s="87"/>
      <c r="U1937" s="175"/>
      <c r="V1937" s="87"/>
      <c r="W1937" s="87"/>
      <c r="X1937" s="87"/>
      <c r="Y1937" s="87"/>
      <c r="Z1937" s="87"/>
      <c r="AA1937" s="87"/>
      <c r="AB1937" s="86"/>
      <c r="AC1937" s="87"/>
    </row>
    <row x14ac:dyDescent="0.25" r="1938" customHeight="1" ht="17.45">
      <c r="A1938" s="229"/>
      <c r="B1938" s="86"/>
      <c r="C1938" s="87"/>
      <c r="D1938" s="87"/>
      <c r="E1938" s="87"/>
      <c r="F1938" s="87"/>
      <c r="G1938" s="87"/>
      <c r="H1938" s="87"/>
      <c r="I1938" s="87"/>
      <c r="J1938" s="87"/>
      <c r="K1938" s="87"/>
      <c r="L1938" s="229"/>
      <c r="M1938" s="87"/>
      <c r="N1938" s="87"/>
      <c r="O1938" s="87"/>
      <c r="P1938" s="87"/>
      <c r="Q1938" s="87"/>
      <c r="R1938" s="87"/>
      <c r="S1938" s="87"/>
      <c r="T1938" s="87"/>
      <c r="U1938" s="175"/>
      <c r="V1938" s="87"/>
      <c r="W1938" s="87"/>
      <c r="X1938" s="87"/>
      <c r="Y1938" s="87"/>
      <c r="Z1938" s="87"/>
      <c r="AA1938" s="87"/>
      <c r="AB1938" s="86"/>
      <c r="AC1938" s="87"/>
    </row>
    <row x14ac:dyDescent="0.25" r="1939" customHeight="1" ht="17.45">
      <c r="A1939" s="229"/>
      <c r="B1939" s="86"/>
      <c r="C1939" s="87"/>
      <c r="D1939" s="87"/>
      <c r="E1939" s="87"/>
      <c r="F1939" s="87"/>
      <c r="G1939" s="87"/>
      <c r="H1939" s="87"/>
      <c r="I1939" s="87"/>
      <c r="J1939" s="87"/>
      <c r="K1939" s="87"/>
      <c r="L1939" s="229"/>
      <c r="M1939" s="87"/>
      <c r="N1939" s="87"/>
      <c r="O1939" s="87"/>
      <c r="P1939" s="87"/>
      <c r="Q1939" s="87"/>
      <c r="R1939" s="87"/>
      <c r="S1939" s="87"/>
      <c r="T1939" s="87"/>
      <c r="U1939" s="175"/>
      <c r="V1939" s="87"/>
      <c r="W1939" s="87"/>
      <c r="X1939" s="87"/>
      <c r="Y1939" s="87"/>
      <c r="Z1939" s="87"/>
      <c r="AA1939" s="87"/>
      <c r="AB1939" s="86"/>
      <c r="AC1939" s="87"/>
    </row>
    <row x14ac:dyDescent="0.25" r="1940" customHeight="1" ht="17.45">
      <c r="A1940" s="229"/>
      <c r="B1940" s="86"/>
      <c r="C1940" s="87"/>
      <c r="D1940" s="87"/>
      <c r="E1940" s="87"/>
      <c r="F1940" s="87"/>
      <c r="G1940" s="87"/>
      <c r="H1940" s="87"/>
      <c r="I1940" s="87"/>
      <c r="J1940" s="87"/>
      <c r="K1940" s="87"/>
      <c r="L1940" s="229"/>
      <c r="M1940" s="87"/>
      <c r="N1940" s="87"/>
      <c r="O1940" s="87"/>
      <c r="P1940" s="87"/>
      <c r="Q1940" s="87"/>
      <c r="R1940" s="87"/>
      <c r="S1940" s="87"/>
      <c r="T1940" s="87"/>
      <c r="U1940" s="175"/>
      <c r="V1940" s="87"/>
      <c r="W1940" s="87"/>
      <c r="X1940" s="87"/>
      <c r="Y1940" s="87"/>
      <c r="Z1940" s="87"/>
      <c r="AA1940" s="87"/>
      <c r="AB1940" s="86"/>
      <c r="AC1940" s="87"/>
    </row>
    <row x14ac:dyDescent="0.25" r="1941" customHeight="1" ht="17.45">
      <c r="A1941" s="229"/>
      <c r="B1941" s="86"/>
      <c r="C1941" s="87"/>
      <c r="D1941" s="87"/>
      <c r="E1941" s="87"/>
      <c r="F1941" s="87"/>
      <c r="G1941" s="87"/>
      <c r="H1941" s="87"/>
      <c r="I1941" s="87"/>
      <c r="J1941" s="87"/>
      <c r="K1941" s="87"/>
      <c r="L1941" s="229"/>
      <c r="M1941" s="87"/>
      <c r="N1941" s="87"/>
      <c r="O1941" s="87"/>
      <c r="P1941" s="87"/>
      <c r="Q1941" s="87"/>
      <c r="R1941" s="87"/>
      <c r="S1941" s="87"/>
      <c r="T1941" s="87"/>
      <c r="U1941" s="175"/>
      <c r="V1941" s="87"/>
      <c r="W1941" s="87"/>
      <c r="X1941" s="87"/>
      <c r="Y1941" s="87"/>
      <c r="Z1941" s="87"/>
      <c r="AA1941" s="87"/>
      <c r="AB1941" s="86"/>
      <c r="AC1941" s="87"/>
    </row>
    <row x14ac:dyDescent="0.25" r="1942" customHeight="1" ht="17.45">
      <c r="A1942" s="229"/>
      <c r="B1942" s="86"/>
      <c r="C1942" s="87"/>
      <c r="D1942" s="87"/>
      <c r="E1942" s="87"/>
      <c r="F1942" s="87"/>
      <c r="G1942" s="87"/>
      <c r="H1942" s="87"/>
      <c r="I1942" s="87"/>
      <c r="J1942" s="87"/>
      <c r="K1942" s="87"/>
      <c r="L1942" s="229"/>
      <c r="M1942" s="87"/>
      <c r="N1942" s="87"/>
      <c r="O1942" s="87"/>
      <c r="P1942" s="87"/>
      <c r="Q1942" s="87"/>
      <c r="R1942" s="87"/>
      <c r="S1942" s="87"/>
      <c r="T1942" s="87"/>
      <c r="U1942" s="175"/>
      <c r="V1942" s="87"/>
      <c r="W1942" s="87"/>
      <c r="X1942" s="87"/>
      <c r="Y1942" s="87"/>
      <c r="Z1942" s="87"/>
      <c r="AA1942" s="87"/>
      <c r="AB1942" s="86"/>
      <c r="AC1942" s="87"/>
    </row>
    <row x14ac:dyDescent="0.25" r="1943" customHeight="1" ht="17.45">
      <c r="A1943" s="229"/>
      <c r="B1943" s="86"/>
      <c r="C1943" s="87"/>
      <c r="D1943" s="87"/>
      <c r="E1943" s="87"/>
      <c r="F1943" s="87"/>
      <c r="G1943" s="87"/>
      <c r="H1943" s="87"/>
      <c r="I1943" s="87"/>
      <c r="J1943" s="87"/>
      <c r="K1943" s="87"/>
      <c r="L1943" s="229"/>
      <c r="M1943" s="87"/>
      <c r="N1943" s="87"/>
      <c r="O1943" s="87"/>
      <c r="P1943" s="87"/>
      <c r="Q1943" s="87"/>
      <c r="R1943" s="87"/>
      <c r="S1943" s="87"/>
      <c r="T1943" s="87"/>
      <c r="U1943" s="175"/>
      <c r="V1943" s="87"/>
      <c r="W1943" s="87"/>
      <c r="X1943" s="87"/>
      <c r="Y1943" s="87"/>
      <c r="Z1943" s="87"/>
      <c r="AA1943" s="87"/>
      <c r="AB1943" s="86"/>
      <c r="AC1943" s="87"/>
    </row>
    <row x14ac:dyDescent="0.25" r="1944" customHeight="1" ht="17.45">
      <c r="A1944" s="229"/>
      <c r="B1944" s="86"/>
      <c r="C1944" s="87"/>
      <c r="D1944" s="87"/>
      <c r="E1944" s="87"/>
      <c r="F1944" s="87"/>
      <c r="G1944" s="87"/>
      <c r="H1944" s="87"/>
      <c r="I1944" s="87"/>
      <c r="J1944" s="87"/>
      <c r="K1944" s="87"/>
      <c r="L1944" s="229"/>
      <c r="M1944" s="87"/>
      <c r="N1944" s="87"/>
      <c r="O1944" s="87"/>
      <c r="P1944" s="87"/>
      <c r="Q1944" s="87"/>
      <c r="R1944" s="87"/>
      <c r="S1944" s="87"/>
      <c r="T1944" s="87"/>
      <c r="U1944" s="175"/>
      <c r="V1944" s="87"/>
      <c r="W1944" s="87"/>
      <c r="X1944" s="87"/>
      <c r="Y1944" s="87"/>
      <c r="Z1944" s="87"/>
      <c r="AA1944" s="87"/>
      <c r="AB1944" s="86"/>
      <c r="AC1944" s="87"/>
    </row>
    <row x14ac:dyDescent="0.25" r="1945" customHeight="1" ht="17.45">
      <c r="A1945" s="229"/>
      <c r="B1945" s="86"/>
      <c r="C1945" s="87"/>
      <c r="D1945" s="87"/>
      <c r="E1945" s="87"/>
      <c r="F1945" s="87"/>
      <c r="G1945" s="87"/>
      <c r="H1945" s="87"/>
      <c r="I1945" s="87"/>
      <c r="J1945" s="87"/>
      <c r="K1945" s="87"/>
      <c r="L1945" s="229"/>
      <c r="M1945" s="87"/>
      <c r="N1945" s="87"/>
      <c r="O1945" s="87"/>
      <c r="P1945" s="87"/>
      <c r="Q1945" s="87"/>
      <c r="R1945" s="87"/>
      <c r="S1945" s="87"/>
      <c r="T1945" s="87"/>
      <c r="U1945" s="175"/>
      <c r="V1945" s="87"/>
      <c r="W1945" s="87"/>
      <c r="X1945" s="87"/>
      <c r="Y1945" s="87"/>
      <c r="Z1945" s="87"/>
      <c r="AA1945" s="87"/>
      <c r="AB1945" s="86"/>
      <c r="AC1945" s="87"/>
    </row>
    <row x14ac:dyDescent="0.25" r="1946" customHeight="1" ht="17.45">
      <c r="A1946" s="229"/>
      <c r="B1946" s="86"/>
      <c r="C1946" s="87"/>
      <c r="D1946" s="87"/>
      <c r="E1946" s="87"/>
      <c r="F1946" s="87"/>
      <c r="G1946" s="87"/>
      <c r="H1946" s="87"/>
      <c r="I1946" s="87"/>
      <c r="J1946" s="87"/>
      <c r="K1946" s="87"/>
      <c r="L1946" s="229"/>
      <c r="M1946" s="87"/>
      <c r="N1946" s="87"/>
      <c r="O1946" s="87"/>
      <c r="P1946" s="87"/>
      <c r="Q1946" s="87"/>
      <c r="R1946" s="87"/>
      <c r="S1946" s="87"/>
      <c r="T1946" s="87"/>
      <c r="U1946" s="175"/>
      <c r="V1946" s="87"/>
      <c r="W1946" s="87"/>
      <c r="X1946" s="87"/>
      <c r="Y1946" s="87"/>
      <c r="Z1946" s="87"/>
      <c r="AA1946" s="87"/>
      <c r="AB1946" s="86"/>
      <c r="AC1946" s="87"/>
    </row>
    <row x14ac:dyDescent="0.25" r="1947" customHeight="1" ht="17.45">
      <c r="A1947" s="229"/>
      <c r="B1947" s="86"/>
      <c r="C1947" s="87"/>
      <c r="D1947" s="87"/>
      <c r="E1947" s="87"/>
      <c r="F1947" s="87"/>
      <c r="G1947" s="87"/>
      <c r="H1947" s="87"/>
      <c r="I1947" s="87"/>
      <c r="J1947" s="87"/>
      <c r="K1947" s="87"/>
      <c r="L1947" s="229"/>
      <c r="M1947" s="87"/>
      <c r="N1947" s="87"/>
      <c r="O1947" s="87"/>
      <c r="P1947" s="87"/>
      <c r="Q1947" s="87"/>
      <c r="R1947" s="87"/>
      <c r="S1947" s="87"/>
      <c r="T1947" s="87"/>
      <c r="U1947" s="175"/>
      <c r="V1947" s="87"/>
      <c r="W1947" s="87"/>
      <c r="X1947" s="87"/>
      <c r="Y1947" s="87"/>
      <c r="Z1947" s="87"/>
      <c r="AA1947" s="87"/>
      <c r="AB1947" s="86"/>
      <c r="AC1947" s="87"/>
    </row>
    <row x14ac:dyDescent="0.25" r="1948" customHeight="1" ht="17.45">
      <c r="A1948" s="229"/>
      <c r="B1948" s="86"/>
      <c r="C1948" s="87"/>
      <c r="D1948" s="87"/>
      <c r="E1948" s="87"/>
      <c r="F1948" s="87"/>
      <c r="G1948" s="87"/>
      <c r="H1948" s="87"/>
      <c r="I1948" s="87"/>
      <c r="J1948" s="87"/>
      <c r="K1948" s="87"/>
      <c r="L1948" s="229"/>
      <c r="M1948" s="87"/>
      <c r="N1948" s="87"/>
      <c r="O1948" s="87"/>
      <c r="P1948" s="87"/>
      <c r="Q1948" s="87"/>
      <c r="R1948" s="87"/>
      <c r="S1948" s="87"/>
      <c r="T1948" s="87"/>
      <c r="U1948" s="175"/>
      <c r="V1948" s="87"/>
      <c r="W1948" s="87"/>
      <c r="X1948" s="87"/>
      <c r="Y1948" s="87"/>
      <c r="Z1948" s="87"/>
      <c r="AA1948" s="87"/>
      <c r="AB1948" s="86"/>
      <c r="AC1948" s="87"/>
    </row>
    <row x14ac:dyDescent="0.25" r="1949" customHeight="1" ht="17.45">
      <c r="A1949" s="229"/>
      <c r="B1949" s="86"/>
      <c r="C1949" s="87"/>
      <c r="D1949" s="87"/>
      <c r="E1949" s="87"/>
      <c r="F1949" s="87"/>
      <c r="G1949" s="87"/>
      <c r="H1949" s="87"/>
      <c r="I1949" s="87"/>
      <c r="J1949" s="87"/>
      <c r="K1949" s="87"/>
      <c r="L1949" s="229"/>
      <c r="M1949" s="87"/>
      <c r="N1949" s="87"/>
      <c r="O1949" s="87"/>
      <c r="P1949" s="87"/>
      <c r="Q1949" s="87"/>
      <c r="R1949" s="87"/>
      <c r="S1949" s="87"/>
      <c r="T1949" s="87"/>
      <c r="U1949" s="175"/>
      <c r="V1949" s="87"/>
      <c r="W1949" s="87"/>
      <c r="X1949" s="87"/>
      <c r="Y1949" s="87"/>
      <c r="Z1949" s="87"/>
      <c r="AA1949" s="87"/>
      <c r="AB1949" s="86"/>
      <c r="AC1949" s="87"/>
    </row>
    <row x14ac:dyDescent="0.25" r="1950" customHeight="1" ht="17.45">
      <c r="A1950" s="229"/>
      <c r="B1950" s="86"/>
      <c r="C1950" s="87"/>
      <c r="D1950" s="87"/>
      <c r="E1950" s="87"/>
      <c r="F1950" s="87"/>
      <c r="G1950" s="87"/>
      <c r="H1950" s="87"/>
      <c r="I1950" s="87"/>
      <c r="J1950" s="87"/>
      <c r="K1950" s="87"/>
      <c r="L1950" s="229"/>
      <c r="M1950" s="87"/>
      <c r="N1950" s="87"/>
      <c r="O1950" s="87"/>
      <c r="P1950" s="87"/>
      <c r="Q1950" s="87"/>
      <c r="R1950" s="87"/>
      <c r="S1950" s="87"/>
      <c r="T1950" s="87"/>
      <c r="U1950" s="175"/>
      <c r="V1950" s="87"/>
      <c r="W1950" s="87"/>
      <c r="X1950" s="87"/>
      <c r="Y1950" s="87"/>
      <c r="Z1950" s="87"/>
      <c r="AA1950" s="87"/>
      <c r="AB1950" s="86"/>
      <c r="AC1950" s="87"/>
    </row>
    <row x14ac:dyDescent="0.25" r="1951" customHeight="1" ht="17.45">
      <c r="A1951" s="229"/>
      <c r="B1951" s="86"/>
      <c r="C1951" s="87"/>
      <c r="D1951" s="87"/>
      <c r="E1951" s="87"/>
      <c r="F1951" s="87"/>
      <c r="G1951" s="87"/>
      <c r="H1951" s="87"/>
      <c r="I1951" s="87"/>
      <c r="J1951" s="87"/>
      <c r="K1951" s="87"/>
      <c r="L1951" s="229"/>
      <c r="M1951" s="87"/>
      <c r="N1951" s="87"/>
      <c r="O1951" s="87"/>
      <c r="P1951" s="87"/>
      <c r="Q1951" s="87"/>
      <c r="R1951" s="87"/>
      <c r="S1951" s="87"/>
      <c r="T1951" s="87"/>
      <c r="U1951" s="175"/>
      <c r="V1951" s="87"/>
      <c r="W1951" s="87"/>
      <c r="X1951" s="87"/>
      <c r="Y1951" s="87"/>
      <c r="Z1951" s="87"/>
      <c r="AA1951" s="87"/>
      <c r="AB1951" s="86"/>
      <c r="AC1951" s="87"/>
    </row>
    <row x14ac:dyDescent="0.25" r="1952" customHeight="1" ht="17.45">
      <c r="A1952" s="229"/>
      <c r="B1952" s="86"/>
      <c r="C1952" s="87"/>
      <c r="D1952" s="87"/>
      <c r="E1952" s="87"/>
      <c r="F1952" s="87"/>
      <c r="G1952" s="87"/>
      <c r="H1952" s="87"/>
      <c r="I1952" s="87"/>
      <c r="J1952" s="87"/>
      <c r="K1952" s="87"/>
      <c r="L1952" s="229"/>
      <c r="M1952" s="87"/>
      <c r="N1952" s="87"/>
      <c r="O1952" s="87"/>
      <c r="P1952" s="87"/>
      <c r="Q1952" s="87"/>
      <c r="R1952" s="87"/>
      <c r="S1952" s="87"/>
      <c r="T1952" s="87"/>
      <c r="U1952" s="175"/>
      <c r="V1952" s="87"/>
      <c r="W1952" s="87"/>
      <c r="X1952" s="87"/>
      <c r="Y1952" s="87"/>
      <c r="Z1952" s="87"/>
      <c r="AA1952" s="87"/>
      <c r="AB1952" s="86"/>
      <c r="AC1952" s="87"/>
    </row>
    <row x14ac:dyDescent="0.25" r="1953" customHeight="1" ht="17.45">
      <c r="A1953" s="229"/>
      <c r="B1953" s="86"/>
      <c r="C1953" s="87"/>
      <c r="D1953" s="87"/>
      <c r="E1953" s="87"/>
      <c r="F1953" s="87"/>
      <c r="G1953" s="87"/>
      <c r="H1953" s="87"/>
      <c r="I1953" s="87"/>
      <c r="J1953" s="87"/>
      <c r="K1953" s="87"/>
      <c r="L1953" s="229"/>
      <c r="M1953" s="87"/>
      <c r="N1953" s="87"/>
      <c r="O1953" s="87"/>
      <c r="P1953" s="87"/>
      <c r="Q1953" s="87"/>
      <c r="R1953" s="87"/>
      <c r="S1953" s="87"/>
      <c r="T1953" s="87"/>
      <c r="U1953" s="175"/>
      <c r="V1953" s="87"/>
      <c r="W1953" s="87"/>
      <c r="X1953" s="87"/>
      <c r="Y1953" s="87"/>
      <c r="Z1953" s="87"/>
      <c r="AA1953" s="87"/>
      <c r="AB1953" s="86"/>
      <c r="AC1953" s="87"/>
    </row>
    <row x14ac:dyDescent="0.25" r="1954" customHeight="1" ht="17.45">
      <c r="A1954" s="229"/>
      <c r="B1954" s="86"/>
      <c r="C1954" s="87"/>
      <c r="D1954" s="87"/>
      <c r="E1954" s="87"/>
      <c r="F1954" s="87"/>
      <c r="G1954" s="87"/>
      <c r="H1954" s="87"/>
      <c r="I1954" s="87"/>
      <c r="J1954" s="87"/>
      <c r="K1954" s="87"/>
      <c r="L1954" s="229"/>
      <c r="M1954" s="87"/>
      <c r="N1954" s="87"/>
      <c r="O1954" s="87"/>
      <c r="P1954" s="87"/>
      <c r="Q1954" s="87"/>
      <c r="R1954" s="87"/>
      <c r="S1954" s="87"/>
      <c r="T1954" s="87"/>
      <c r="U1954" s="175"/>
      <c r="V1954" s="87"/>
      <c r="W1954" s="87"/>
      <c r="X1954" s="87"/>
      <c r="Y1954" s="87"/>
      <c r="Z1954" s="87"/>
      <c r="AA1954" s="87"/>
      <c r="AB1954" s="86"/>
      <c r="AC1954" s="87"/>
    </row>
    <row x14ac:dyDescent="0.25" r="1955" customHeight="1" ht="17.45">
      <c r="A1955" s="229"/>
      <c r="B1955" s="86"/>
      <c r="C1955" s="87"/>
      <c r="D1955" s="87"/>
      <c r="E1955" s="87"/>
      <c r="F1955" s="87"/>
      <c r="G1955" s="87"/>
      <c r="H1955" s="87"/>
      <c r="I1955" s="87"/>
      <c r="J1955" s="87"/>
      <c r="K1955" s="87"/>
      <c r="L1955" s="229"/>
      <c r="M1955" s="87"/>
      <c r="N1955" s="87"/>
      <c r="O1955" s="87"/>
      <c r="P1955" s="87"/>
      <c r="Q1955" s="87"/>
      <c r="R1955" s="87"/>
      <c r="S1955" s="87"/>
      <c r="T1955" s="87"/>
      <c r="U1955" s="175"/>
      <c r="V1955" s="87"/>
      <c r="W1955" s="87"/>
      <c r="X1955" s="87"/>
      <c r="Y1955" s="87"/>
      <c r="Z1955" s="87"/>
      <c r="AA1955" s="87"/>
      <c r="AB1955" s="86"/>
      <c r="AC1955" s="87"/>
    </row>
    <row x14ac:dyDescent="0.25" r="1956" customHeight="1" ht="17.45">
      <c r="A1956" s="229"/>
      <c r="B1956" s="86"/>
      <c r="C1956" s="87"/>
      <c r="D1956" s="87"/>
      <c r="E1956" s="87"/>
      <c r="F1956" s="87"/>
      <c r="G1956" s="87"/>
      <c r="H1956" s="87"/>
      <c r="I1956" s="87"/>
      <c r="J1956" s="87"/>
      <c r="K1956" s="87"/>
      <c r="L1956" s="229"/>
      <c r="M1956" s="87"/>
      <c r="N1956" s="87"/>
      <c r="O1956" s="87"/>
      <c r="P1956" s="87"/>
      <c r="Q1956" s="87"/>
      <c r="R1956" s="87"/>
      <c r="S1956" s="87"/>
      <c r="T1956" s="87"/>
      <c r="U1956" s="175"/>
      <c r="V1956" s="87"/>
      <c r="W1956" s="87"/>
      <c r="X1956" s="87"/>
      <c r="Y1956" s="87"/>
      <c r="Z1956" s="87"/>
      <c r="AA1956" s="87"/>
      <c r="AB1956" s="86"/>
      <c r="AC1956" s="87"/>
    </row>
    <row x14ac:dyDescent="0.25" r="1957" customHeight="1" ht="17.45">
      <c r="A1957" s="229"/>
      <c r="B1957" s="86"/>
      <c r="C1957" s="87"/>
      <c r="D1957" s="87"/>
      <c r="E1957" s="87"/>
      <c r="F1957" s="87"/>
      <c r="G1957" s="87"/>
      <c r="H1957" s="87"/>
      <c r="I1957" s="87"/>
      <c r="J1957" s="87"/>
      <c r="K1957" s="87"/>
      <c r="L1957" s="229"/>
      <c r="M1957" s="87"/>
      <c r="N1957" s="87"/>
      <c r="O1957" s="87"/>
      <c r="P1957" s="87"/>
      <c r="Q1957" s="87"/>
      <c r="R1957" s="87"/>
      <c r="S1957" s="87"/>
      <c r="T1957" s="87"/>
      <c r="U1957" s="175"/>
      <c r="V1957" s="87"/>
      <c r="W1957" s="87"/>
      <c r="X1957" s="87"/>
      <c r="Y1957" s="87"/>
      <c r="Z1957" s="87"/>
      <c r="AA1957" s="87"/>
      <c r="AB1957" s="86"/>
      <c r="AC1957" s="87"/>
    </row>
    <row x14ac:dyDescent="0.25" r="1958" customHeight="1" ht="17.45">
      <c r="A1958" s="229"/>
      <c r="B1958" s="86"/>
      <c r="C1958" s="87"/>
      <c r="D1958" s="87"/>
      <c r="E1958" s="87"/>
      <c r="F1958" s="87"/>
      <c r="G1958" s="87"/>
      <c r="H1958" s="87"/>
      <c r="I1958" s="87"/>
      <c r="J1958" s="87"/>
      <c r="K1958" s="87"/>
      <c r="L1958" s="229"/>
      <c r="M1958" s="87"/>
      <c r="N1958" s="87"/>
      <c r="O1958" s="87"/>
      <c r="P1958" s="87"/>
      <c r="Q1958" s="87"/>
      <c r="R1958" s="87"/>
      <c r="S1958" s="87"/>
      <c r="T1958" s="87"/>
      <c r="U1958" s="175"/>
      <c r="V1958" s="87"/>
      <c r="W1958" s="87"/>
      <c r="X1958" s="87"/>
      <c r="Y1958" s="87"/>
      <c r="Z1958" s="87"/>
      <c r="AA1958" s="87"/>
      <c r="AB1958" s="86"/>
      <c r="AC1958" s="87"/>
    </row>
    <row x14ac:dyDescent="0.25" r="1959" customHeight="1" ht="17.45">
      <c r="A1959" s="229"/>
      <c r="B1959" s="86"/>
      <c r="C1959" s="87"/>
      <c r="D1959" s="87"/>
      <c r="E1959" s="87"/>
      <c r="F1959" s="87"/>
      <c r="G1959" s="87"/>
      <c r="H1959" s="87"/>
      <c r="I1959" s="87"/>
      <c r="J1959" s="87"/>
      <c r="K1959" s="87"/>
      <c r="L1959" s="229"/>
      <c r="M1959" s="87"/>
      <c r="N1959" s="87"/>
      <c r="O1959" s="87"/>
      <c r="P1959" s="87"/>
      <c r="Q1959" s="87"/>
      <c r="R1959" s="87"/>
      <c r="S1959" s="87"/>
      <c r="T1959" s="87"/>
      <c r="U1959" s="175"/>
      <c r="V1959" s="87"/>
      <c r="W1959" s="87"/>
      <c r="X1959" s="87"/>
      <c r="Y1959" s="87"/>
      <c r="Z1959" s="87"/>
      <c r="AA1959" s="87"/>
      <c r="AB1959" s="86"/>
      <c r="AC1959" s="87"/>
    </row>
    <row x14ac:dyDescent="0.25" r="1960" customHeight="1" ht="17.45">
      <c r="A1960" s="229"/>
      <c r="B1960" s="86"/>
      <c r="C1960" s="87"/>
      <c r="D1960" s="87"/>
      <c r="E1960" s="87"/>
      <c r="F1960" s="87"/>
      <c r="G1960" s="87"/>
      <c r="H1960" s="87"/>
      <c r="I1960" s="87"/>
      <c r="J1960" s="87"/>
      <c r="K1960" s="87"/>
      <c r="L1960" s="229"/>
      <c r="M1960" s="87"/>
      <c r="N1960" s="87"/>
      <c r="O1960" s="87"/>
      <c r="P1960" s="87"/>
      <c r="Q1960" s="87"/>
      <c r="R1960" s="87"/>
      <c r="S1960" s="87"/>
      <c r="T1960" s="87"/>
      <c r="U1960" s="175"/>
      <c r="V1960" s="87"/>
      <c r="W1960" s="87"/>
      <c r="X1960" s="87"/>
      <c r="Y1960" s="87"/>
      <c r="Z1960" s="87"/>
      <c r="AA1960" s="87"/>
      <c r="AB1960" s="86"/>
      <c r="AC1960" s="87"/>
    </row>
    <row x14ac:dyDescent="0.25" r="1961" customHeight="1" ht="17.45">
      <c r="A1961" s="229"/>
      <c r="B1961" s="86"/>
      <c r="C1961" s="87"/>
      <c r="D1961" s="87"/>
      <c r="E1961" s="87"/>
      <c r="F1961" s="87"/>
      <c r="G1961" s="87"/>
      <c r="H1961" s="87"/>
      <c r="I1961" s="87"/>
      <c r="J1961" s="87"/>
      <c r="K1961" s="87"/>
      <c r="L1961" s="229"/>
      <c r="M1961" s="87"/>
      <c r="N1961" s="87"/>
      <c r="O1961" s="87"/>
      <c r="P1961" s="87"/>
      <c r="Q1961" s="87"/>
      <c r="R1961" s="87"/>
      <c r="S1961" s="87"/>
      <c r="T1961" s="87"/>
      <c r="U1961" s="175"/>
      <c r="V1961" s="87"/>
      <c r="W1961" s="87"/>
      <c r="X1961" s="87"/>
      <c r="Y1961" s="87"/>
      <c r="Z1961" s="87"/>
      <c r="AA1961" s="87"/>
      <c r="AB1961" s="86"/>
      <c r="AC1961" s="87"/>
    </row>
    <row x14ac:dyDescent="0.25" r="1962" customHeight="1" ht="17.45">
      <c r="A1962" s="229"/>
      <c r="B1962" s="86"/>
      <c r="C1962" s="87"/>
      <c r="D1962" s="87"/>
      <c r="E1962" s="87"/>
      <c r="F1962" s="87"/>
      <c r="G1962" s="87"/>
      <c r="H1962" s="87"/>
      <c r="I1962" s="87"/>
      <c r="J1962" s="87"/>
      <c r="K1962" s="87"/>
      <c r="L1962" s="229"/>
      <c r="M1962" s="87"/>
      <c r="N1962" s="87"/>
      <c r="O1962" s="87"/>
      <c r="P1962" s="87"/>
      <c r="Q1962" s="87"/>
      <c r="R1962" s="87"/>
      <c r="S1962" s="87"/>
      <c r="T1962" s="87"/>
      <c r="U1962" s="175"/>
      <c r="V1962" s="87"/>
      <c r="W1962" s="87"/>
      <c r="X1962" s="87"/>
      <c r="Y1962" s="87"/>
      <c r="Z1962" s="87"/>
      <c r="AA1962" s="87"/>
      <c r="AB1962" s="86"/>
      <c r="AC1962" s="87"/>
    </row>
    <row x14ac:dyDescent="0.25" r="1963" customHeight="1" ht="17.45">
      <c r="A1963" s="229"/>
      <c r="B1963" s="86"/>
      <c r="C1963" s="87"/>
      <c r="D1963" s="87"/>
      <c r="E1963" s="87"/>
      <c r="F1963" s="87"/>
      <c r="G1963" s="87"/>
      <c r="H1963" s="87"/>
      <c r="I1963" s="87"/>
      <c r="J1963" s="87"/>
      <c r="K1963" s="87"/>
      <c r="L1963" s="229"/>
      <c r="M1963" s="87"/>
      <c r="N1963" s="87"/>
      <c r="O1963" s="87"/>
      <c r="P1963" s="87"/>
      <c r="Q1963" s="87"/>
      <c r="R1963" s="87"/>
      <c r="S1963" s="87"/>
      <c r="T1963" s="87"/>
      <c r="U1963" s="175"/>
      <c r="V1963" s="87"/>
      <c r="W1963" s="87"/>
      <c r="X1963" s="87"/>
      <c r="Y1963" s="87"/>
      <c r="Z1963" s="87"/>
      <c r="AA1963" s="87"/>
      <c r="AB1963" s="86"/>
      <c r="AC1963" s="87"/>
    </row>
    <row x14ac:dyDescent="0.25" r="1964" customHeight="1" ht="17.45">
      <c r="A1964" s="229"/>
      <c r="B1964" s="86"/>
      <c r="C1964" s="87"/>
      <c r="D1964" s="87"/>
      <c r="E1964" s="87"/>
      <c r="F1964" s="87"/>
      <c r="G1964" s="87"/>
      <c r="H1964" s="87"/>
      <c r="I1964" s="87"/>
      <c r="J1964" s="87"/>
      <c r="K1964" s="87"/>
      <c r="L1964" s="229"/>
      <c r="M1964" s="87"/>
      <c r="N1964" s="87"/>
      <c r="O1964" s="87"/>
      <c r="P1964" s="87"/>
      <c r="Q1964" s="87"/>
      <c r="R1964" s="87"/>
      <c r="S1964" s="87"/>
      <c r="T1964" s="87"/>
      <c r="U1964" s="175"/>
      <c r="V1964" s="87"/>
      <c r="W1964" s="87"/>
      <c r="X1964" s="87"/>
      <c r="Y1964" s="87"/>
      <c r="Z1964" s="87"/>
      <c r="AA1964" s="87"/>
      <c r="AB1964" s="86"/>
      <c r="AC1964" s="87"/>
    </row>
    <row x14ac:dyDescent="0.25" r="1965" customHeight="1" ht="17.45">
      <c r="A1965" s="229"/>
      <c r="B1965" s="86"/>
      <c r="C1965" s="87"/>
      <c r="D1965" s="87"/>
      <c r="E1965" s="87"/>
      <c r="F1965" s="87"/>
      <c r="G1965" s="87"/>
      <c r="H1965" s="87"/>
      <c r="I1965" s="87"/>
      <c r="J1965" s="87"/>
      <c r="K1965" s="87"/>
      <c r="L1965" s="229"/>
      <c r="M1965" s="87"/>
      <c r="N1965" s="87"/>
      <c r="O1965" s="87"/>
      <c r="P1965" s="87"/>
      <c r="Q1965" s="87"/>
      <c r="R1965" s="87"/>
      <c r="S1965" s="87"/>
      <c r="T1965" s="87"/>
      <c r="U1965" s="175"/>
      <c r="V1965" s="87"/>
      <c r="W1965" s="87"/>
      <c r="X1965" s="87"/>
      <c r="Y1965" s="87"/>
      <c r="Z1965" s="87"/>
      <c r="AA1965" s="87"/>
      <c r="AB1965" s="86"/>
      <c r="AC1965" s="87"/>
    </row>
    <row x14ac:dyDescent="0.25" r="1966" customHeight="1" ht="17.45">
      <c r="A1966" s="229"/>
      <c r="B1966" s="86"/>
      <c r="C1966" s="87"/>
      <c r="D1966" s="87"/>
      <c r="E1966" s="87"/>
      <c r="F1966" s="87"/>
      <c r="G1966" s="87"/>
      <c r="H1966" s="87"/>
      <c r="I1966" s="87"/>
      <c r="J1966" s="87"/>
      <c r="K1966" s="87"/>
      <c r="L1966" s="229"/>
      <c r="M1966" s="87"/>
      <c r="N1966" s="87"/>
      <c r="O1966" s="87"/>
      <c r="P1966" s="87"/>
      <c r="Q1966" s="87"/>
      <c r="R1966" s="87"/>
      <c r="S1966" s="87"/>
      <c r="T1966" s="87"/>
      <c r="U1966" s="175"/>
      <c r="V1966" s="87"/>
      <c r="W1966" s="87"/>
      <c r="X1966" s="87"/>
      <c r="Y1966" s="87"/>
      <c r="Z1966" s="87"/>
      <c r="AA1966" s="87"/>
      <c r="AB1966" s="86"/>
      <c r="AC1966" s="87"/>
    </row>
    <row x14ac:dyDescent="0.25" r="1967" customHeight="1" ht="17.45">
      <c r="A1967" s="229"/>
      <c r="B1967" s="86"/>
      <c r="C1967" s="87"/>
      <c r="D1967" s="87"/>
      <c r="E1967" s="87"/>
      <c r="F1967" s="87"/>
      <c r="G1967" s="87"/>
      <c r="H1967" s="87"/>
      <c r="I1967" s="87"/>
      <c r="J1967" s="87"/>
      <c r="K1967" s="87"/>
      <c r="L1967" s="229"/>
      <c r="M1967" s="87"/>
      <c r="N1967" s="87"/>
      <c r="O1967" s="87"/>
      <c r="P1967" s="87"/>
      <c r="Q1967" s="87"/>
      <c r="R1967" s="87"/>
      <c r="S1967" s="87"/>
      <c r="T1967" s="87"/>
      <c r="U1967" s="175"/>
      <c r="V1967" s="87"/>
      <c r="W1967" s="87"/>
      <c r="X1967" s="87"/>
      <c r="Y1967" s="87"/>
      <c r="Z1967" s="87"/>
      <c r="AA1967" s="87"/>
      <c r="AB1967" s="86"/>
      <c r="AC1967" s="87"/>
    </row>
    <row x14ac:dyDescent="0.25" r="1968" customHeight="1" ht="17.45">
      <c r="A1968" s="229"/>
      <c r="B1968" s="86"/>
      <c r="C1968" s="87"/>
      <c r="D1968" s="87"/>
      <c r="E1968" s="87"/>
      <c r="F1968" s="87"/>
      <c r="G1968" s="87"/>
      <c r="H1968" s="87"/>
      <c r="I1968" s="87"/>
      <c r="J1968" s="87"/>
      <c r="K1968" s="87"/>
      <c r="L1968" s="229"/>
      <c r="M1968" s="87"/>
      <c r="N1968" s="87"/>
      <c r="O1968" s="87"/>
      <c r="P1968" s="87"/>
      <c r="Q1968" s="87"/>
      <c r="R1968" s="87"/>
      <c r="S1968" s="87"/>
      <c r="T1968" s="87"/>
      <c r="U1968" s="175"/>
      <c r="V1968" s="87"/>
      <c r="W1968" s="87"/>
      <c r="X1968" s="87"/>
      <c r="Y1968" s="87"/>
      <c r="Z1968" s="87"/>
      <c r="AA1968" s="87"/>
      <c r="AB1968" s="86"/>
      <c r="AC1968" s="87"/>
    </row>
    <row x14ac:dyDescent="0.25" r="1969" customHeight="1" ht="17.45">
      <c r="A1969" s="229"/>
      <c r="B1969" s="86"/>
      <c r="C1969" s="87"/>
      <c r="D1969" s="87"/>
      <c r="E1969" s="87"/>
      <c r="F1969" s="87"/>
      <c r="G1969" s="87"/>
      <c r="H1969" s="87"/>
      <c r="I1969" s="87"/>
      <c r="J1969" s="87"/>
      <c r="K1969" s="87"/>
      <c r="L1969" s="229"/>
      <c r="M1969" s="87"/>
      <c r="N1969" s="87"/>
      <c r="O1969" s="87"/>
      <c r="P1969" s="87"/>
      <c r="Q1969" s="87"/>
      <c r="R1969" s="87"/>
      <c r="S1969" s="87"/>
      <c r="T1969" s="87"/>
      <c r="U1969" s="175"/>
      <c r="V1969" s="87"/>
      <c r="W1969" s="87"/>
      <c r="X1969" s="87"/>
      <c r="Y1969" s="87"/>
      <c r="Z1969" s="87"/>
      <c r="AA1969" s="87"/>
      <c r="AB1969" s="86"/>
      <c r="AC1969" s="87"/>
    </row>
    <row x14ac:dyDescent="0.25" r="1970" customHeight="1" ht="17.45">
      <c r="A1970" s="229"/>
      <c r="B1970" s="86"/>
      <c r="C1970" s="87"/>
      <c r="D1970" s="87"/>
      <c r="E1970" s="87"/>
      <c r="F1970" s="87"/>
      <c r="G1970" s="87"/>
      <c r="H1970" s="87"/>
      <c r="I1970" s="87"/>
      <c r="J1970" s="87"/>
      <c r="K1970" s="87"/>
      <c r="L1970" s="229"/>
      <c r="M1970" s="87"/>
      <c r="N1970" s="87"/>
      <c r="O1970" s="87"/>
      <c r="P1970" s="87"/>
      <c r="Q1970" s="87"/>
      <c r="R1970" s="87"/>
      <c r="S1970" s="87"/>
      <c r="T1970" s="87"/>
      <c r="U1970" s="175"/>
      <c r="V1970" s="87"/>
      <c r="W1970" s="87"/>
      <c r="X1970" s="87"/>
      <c r="Y1970" s="87"/>
      <c r="Z1970" s="87"/>
      <c r="AA1970" s="87"/>
      <c r="AB1970" s="86"/>
      <c r="AC1970" s="87"/>
    </row>
    <row x14ac:dyDescent="0.25" r="1971" customHeight="1" ht="17.45">
      <c r="A1971" s="229"/>
      <c r="B1971" s="86"/>
      <c r="C1971" s="87"/>
      <c r="D1971" s="87"/>
      <c r="E1971" s="87"/>
      <c r="F1971" s="87"/>
      <c r="G1971" s="87"/>
      <c r="H1971" s="87"/>
      <c r="I1971" s="87"/>
      <c r="J1971" s="87"/>
      <c r="K1971" s="87"/>
      <c r="L1971" s="229"/>
      <c r="M1971" s="87"/>
      <c r="N1971" s="87"/>
      <c r="O1971" s="87"/>
      <c r="P1971" s="87"/>
      <c r="Q1971" s="87"/>
      <c r="R1971" s="87"/>
      <c r="S1971" s="87"/>
      <c r="T1971" s="87"/>
      <c r="U1971" s="175"/>
      <c r="V1971" s="87"/>
      <c r="W1971" s="87"/>
      <c r="X1971" s="87"/>
      <c r="Y1971" s="87"/>
      <c r="Z1971" s="87"/>
      <c r="AA1971" s="87"/>
      <c r="AB1971" s="86"/>
      <c r="AC1971" s="87"/>
    </row>
    <row x14ac:dyDescent="0.25" r="1972" customHeight="1" ht="17.45">
      <c r="A1972" s="229"/>
      <c r="B1972" s="86"/>
      <c r="C1972" s="87"/>
      <c r="D1972" s="87"/>
      <c r="E1972" s="87"/>
      <c r="F1972" s="87"/>
      <c r="G1972" s="87"/>
      <c r="H1972" s="87"/>
      <c r="I1972" s="87"/>
      <c r="J1972" s="87"/>
      <c r="K1972" s="87"/>
      <c r="L1972" s="229"/>
      <c r="M1972" s="87"/>
      <c r="N1972" s="87"/>
      <c r="O1972" s="87"/>
      <c r="P1972" s="87"/>
      <c r="Q1972" s="87"/>
      <c r="R1972" s="87"/>
      <c r="S1972" s="87"/>
      <c r="T1972" s="87"/>
      <c r="U1972" s="175"/>
      <c r="V1972" s="87"/>
      <c r="W1972" s="87"/>
      <c r="X1972" s="87"/>
      <c r="Y1972" s="87"/>
      <c r="Z1972" s="87"/>
      <c r="AA1972" s="87"/>
      <c r="AB1972" s="86"/>
      <c r="AC1972" s="87"/>
    </row>
    <row x14ac:dyDescent="0.25" r="1973" customHeight="1" ht="17.45">
      <c r="A1973" s="229"/>
      <c r="B1973" s="86"/>
      <c r="C1973" s="87"/>
      <c r="D1973" s="87"/>
      <c r="E1973" s="87"/>
      <c r="F1973" s="87"/>
      <c r="G1973" s="87"/>
      <c r="H1973" s="87"/>
      <c r="I1973" s="87"/>
      <c r="J1973" s="87"/>
      <c r="K1973" s="87"/>
      <c r="L1973" s="229"/>
      <c r="M1973" s="87"/>
      <c r="N1973" s="87"/>
      <c r="O1973" s="87"/>
      <c r="P1973" s="87"/>
      <c r="Q1973" s="87"/>
      <c r="R1973" s="87"/>
      <c r="S1973" s="87"/>
      <c r="T1973" s="87"/>
      <c r="U1973" s="175"/>
      <c r="V1973" s="87"/>
      <c r="W1973" s="87"/>
      <c r="X1973" s="87"/>
      <c r="Y1973" s="87"/>
      <c r="Z1973" s="87"/>
      <c r="AA1973" s="87"/>
      <c r="AB1973" s="86"/>
      <c r="AC1973" s="87"/>
    </row>
    <row x14ac:dyDescent="0.25" r="1974" customHeight="1" ht="17.45">
      <c r="A1974" s="229"/>
      <c r="B1974" s="86"/>
      <c r="C1974" s="87"/>
      <c r="D1974" s="87"/>
      <c r="E1974" s="87"/>
      <c r="F1974" s="87"/>
      <c r="G1974" s="87"/>
      <c r="H1974" s="87"/>
      <c r="I1974" s="87"/>
      <c r="J1974" s="87"/>
      <c r="K1974" s="87"/>
      <c r="L1974" s="229"/>
      <c r="M1974" s="87"/>
      <c r="N1974" s="87"/>
      <c r="O1974" s="87"/>
      <c r="P1974" s="87"/>
      <c r="Q1974" s="87"/>
      <c r="R1974" s="87"/>
      <c r="S1974" s="87"/>
      <c r="T1974" s="87"/>
      <c r="U1974" s="175"/>
      <c r="V1974" s="87"/>
      <c r="W1974" s="87"/>
      <c r="X1974" s="87"/>
      <c r="Y1974" s="87"/>
      <c r="Z1974" s="87"/>
      <c r="AA1974" s="87"/>
      <c r="AB1974" s="86"/>
      <c r="AC1974" s="87"/>
    </row>
    <row x14ac:dyDescent="0.25" r="1975" customHeight="1" ht="17.45">
      <c r="A1975" s="229"/>
      <c r="B1975" s="86"/>
      <c r="C1975" s="87"/>
      <c r="D1975" s="87"/>
      <c r="E1975" s="87"/>
      <c r="F1975" s="87"/>
      <c r="G1975" s="87"/>
      <c r="H1975" s="87"/>
      <c r="I1975" s="87"/>
      <c r="J1975" s="87"/>
      <c r="K1975" s="87"/>
      <c r="L1975" s="229"/>
      <c r="M1975" s="87"/>
      <c r="N1975" s="87"/>
      <c r="O1975" s="87"/>
      <c r="P1975" s="87"/>
      <c r="Q1975" s="87"/>
      <c r="R1975" s="87"/>
      <c r="S1975" s="87"/>
      <c r="T1975" s="87"/>
      <c r="U1975" s="175"/>
      <c r="V1975" s="87"/>
      <c r="W1975" s="87"/>
      <c r="X1975" s="87"/>
      <c r="Y1975" s="87"/>
      <c r="Z1975" s="87"/>
      <c r="AA1975" s="87"/>
      <c r="AB1975" s="86"/>
      <c r="AC1975" s="87"/>
    </row>
    <row x14ac:dyDescent="0.25" r="1976" customHeight="1" ht="17.45">
      <c r="A1976" s="229"/>
      <c r="B1976" s="86"/>
      <c r="C1976" s="87"/>
      <c r="D1976" s="87"/>
      <c r="E1976" s="87"/>
      <c r="F1976" s="87"/>
      <c r="G1976" s="87"/>
      <c r="H1976" s="87"/>
      <c r="I1976" s="87"/>
      <c r="J1976" s="87"/>
      <c r="K1976" s="87"/>
      <c r="L1976" s="229"/>
      <c r="M1976" s="87"/>
      <c r="N1976" s="87"/>
      <c r="O1976" s="87"/>
      <c r="P1976" s="87"/>
      <c r="Q1976" s="87"/>
      <c r="R1976" s="87"/>
      <c r="S1976" s="87"/>
      <c r="T1976" s="87"/>
      <c r="U1976" s="175"/>
      <c r="V1976" s="87"/>
      <c r="W1976" s="87"/>
      <c r="X1976" s="87"/>
      <c r="Y1976" s="87"/>
      <c r="Z1976" s="87"/>
      <c r="AA1976" s="87"/>
      <c r="AB1976" s="86"/>
      <c r="AC1976" s="87"/>
    </row>
    <row x14ac:dyDescent="0.25" r="1977" customHeight="1" ht="17.45">
      <c r="A1977" s="229"/>
      <c r="B1977" s="86"/>
      <c r="C1977" s="87"/>
      <c r="D1977" s="87"/>
      <c r="E1977" s="87"/>
      <c r="F1977" s="87"/>
      <c r="G1977" s="87"/>
      <c r="H1977" s="87"/>
      <c r="I1977" s="87"/>
      <c r="J1977" s="87"/>
      <c r="K1977" s="87"/>
      <c r="L1977" s="229"/>
      <c r="M1977" s="87"/>
      <c r="N1977" s="87"/>
      <c r="O1977" s="87"/>
      <c r="P1977" s="87"/>
      <c r="Q1977" s="87"/>
      <c r="R1977" s="87"/>
      <c r="S1977" s="87"/>
      <c r="T1977" s="87"/>
      <c r="U1977" s="175"/>
      <c r="V1977" s="87"/>
      <c r="W1977" s="87"/>
      <c r="X1977" s="87"/>
      <c r="Y1977" s="87"/>
      <c r="Z1977" s="87"/>
      <c r="AA1977" s="87"/>
      <c r="AB1977" s="86"/>
      <c r="AC1977" s="87"/>
    </row>
    <row x14ac:dyDescent="0.25" r="1978" customHeight="1" ht="17.45">
      <c r="A1978" s="229"/>
      <c r="B1978" s="86"/>
      <c r="C1978" s="87"/>
      <c r="D1978" s="87"/>
      <c r="E1978" s="87"/>
      <c r="F1978" s="87"/>
      <c r="G1978" s="87"/>
      <c r="H1978" s="87"/>
      <c r="I1978" s="87"/>
      <c r="J1978" s="87"/>
      <c r="K1978" s="87"/>
      <c r="L1978" s="229"/>
      <c r="M1978" s="87"/>
      <c r="N1978" s="87"/>
      <c r="O1978" s="87"/>
      <c r="P1978" s="87"/>
      <c r="Q1978" s="87"/>
      <c r="R1978" s="87"/>
      <c r="S1978" s="87"/>
      <c r="T1978" s="87"/>
      <c r="U1978" s="175"/>
      <c r="V1978" s="87"/>
      <c r="W1978" s="87"/>
      <c r="X1978" s="87"/>
      <c r="Y1978" s="87"/>
      <c r="Z1978" s="87"/>
      <c r="AA1978" s="87"/>
      <c r="AB1978" s="86"/>
      <c r="AC1978" s="87"/>
    </row>
    <row x14ac:dyDescent="0.25" r="1979" customHeight="1" ht="17.45">
      <c r="A1979" s="229"/>
      <c r="B1979" s="86"/>
      <c r="C1979" s="87"/>
      <c r="D1979" s="87"/>
      <c r="E1979" s="87"/>
      <c r="F1979" s="87"/>
      <c r="G1979" s="87"/>
      <c r="H1979" s="87"/>
      <c r="I1979" s="87"/>
      <c r="J1979" s="87"/>
      <c r="K1979" s="87"/>
      <c r="L1979" s="229"/>
      <c r="M1979" s="87"/>
      <c r="N1979" s="87"/>
      <c r="O1979" s="87"/>
      <c r="P1979" s="87"/>
      <c r="Q1979" s="87"/>
      <c r="R1979" s="87"/>
      <c r="S1979" s="87"/>
      <c r="T1979" s="87"/>
      <c r="U1979" s="175"/>
      <c r="V1979" s="87"/>
      <c r="W1979" s="87"/>
      <c r="X1979" s="87"/>
      <c r="Y1979" s="87"/>
      <c r="Z1979" s="87"/>
      <c r="AA1979" s="87"/>
      <c r="AB1979" s="86"/>
      <c r="AC1979" s="87"/>
    </row>
    <row x14ac:dyDescent="0.25" r="1980" customHeight="1" ht="17.45">
      <c r="A1980" s="229"/>
      <c r="B1980" s="86"/>
      <c r="C1980" s="87"/>
      <c r="D1980" s="87"/>
      <c r="E1980" s="87"/>
      <c r="F1980" s="87"/>
      <c r="G1980" s="87"/>
      <c r="H1980" s="87"/>
      <c r="I1980" s="87"/>
      <c r="J1980" s="87"/>
      <c r="K1980" s="87"/>
      <c r="L1980" s="229"/>
      <c r="M1980" s="87"/>
      <c r="N1980" s="87"/>
      <c r="O1980" s="87"/>
      <c r="P1980" s="87"/>
      <c r="Q1980" s="87"/>
      <c r="R1980" s="87"/>
      <c r="S1980" s="87"/>
      <c r="T1980" s="87"/>
      <c r="U1980" s="175"/>
      <c r="V1980" s="87"/>
      <c r="W1980" s="87"/>
      <c r="X1980" s="87"/>
      <c r="Y1980" s="87"/>
      <c r="Z1980" s="87"/>
      <c r="AA1980" s="87"/>
      <c r="AB1980" s="86"/>
      <c r="AC1980" s="87"/>
    </row>
    <row x14ac:dyDescent="0.25" r="1981" customHeight="1" ht="17.45">
      <c r="A1981" s="229"/>
      <c r="B1981" s="86"/>
      <c r="C1981" s="87"/>
      <c r="D1981" s="87"/>
      <c r="E1981" s="87"/>
      <c r="F1981" s="87"/>
      <c r="G1981" s="87"/>
      <c r="H1981" s="87"/>
      <c r="I1981" s="87"/>
      <c r="J1981" s="87"/>
      <c r="K1981" s="87"/>
      <c r="L1981" s="229"/>
      <c r="M1981" s="87"/>
      <c r="N1981" s="87"/>
      <c r="O1981" s="87"/>
      <c r="P1981" s="87"/>
      <c r="Q1981" s="87"/>
      <c r="R1981" s="87"/>
      <c r="S1981" s="87"/>
      <c r="T1981" s="87"/>
      <c r="U1981" s="175"/>
      <c r="V1981" s="87"/>
      <c r="W1981" s="87"/>
      <c r="X1981" s="87"/>
      <c r="Y1981" s="87"/>
      <c r="Z1981" s="87"/>
      <c r="AA1981" s="87"/>
      <c r="AB1981" s="86"/>
      <c r="AC1981" s="87"/>
    </row>
    <row x14ac:dyDescent="0.25" r="1982" customHeight="1" ht="17.45">
      <c r="A1982" s="229"/>
      <c r="B1982" s="86"/>
      <c r="C1982" s="87"/>
      <c r="D1982" s="87"/>
      <c r="E1982" s="87"/>
      <c r="F1982" s="87"/>
      <c r="G1982" s="87"/>
      <c r="H1982" s="87"/>
      <c r="I1982" s="87"/>
      <c r="J1982" s="87"/>
      <c r="K1982" s="87"/>
      <c r="L1982" s="229"/>
      <c r="M1982" s="87"/>
      <c r="N1982" s="87"/>
      <c r="O1982" s="87"/>
      <c r="P1982" s="87"/>
      <c r="Q1982" s="87"/>
      <c r="R1982" s="87"/>
      <c r="S1982" s="87"/>
      <c r="T1982" s="87"/>
      <c r="U1982" s="175"/>
      <c r="V1982" s="87"/>
      <c r="W1982" s="87"/>
      <c r="X1982" s="87"/>
      <c r="Y1982" s="87"/>
      <c r="Z1982" s="87"/>
      <c r="AA1982" s="87"/>
      <c r="AB1982" s="86"/>
      <c r="AC1982" s="87"/>
    </row>
    <row x14ac:dyDescent="0.25" r="1983" customHeight="1" ht="17.45">
      <c r="A1983" s="229"/>
      <c r="B1983" s="86"/>
      <c r="C1983" s="87"/>
      <c r="D1983" s="87"/>
      <c r="E1983" s="87"/>
      <c r="F1983" s="87"/>
      <c r="G1983" s="87"/>
      <c r="H1983" s="87"/>
      <c r="I1983" s="87"/>
      <c r="J1983" s="87"/>
      <c r="K1983" s="87"/>
      <c r="L1983" s="229"/>
      <c r="M1983" s="87"/>
      <c r="N1983" s="87"/>
      <c r="O1983" s="87"/>
      <c r="P1983" s="87"/>
      <c r="Q1983" s="87"/>
      <c r="R1983" s="87"/>
      <c r="S1983" s="87"/>
      <c r="T1983" s="87"/>
      <c r="U1983" s="175"/>
      <c r="V1983" s="87"/>
      <c r="W1983" s="87"/>
      <c r="X1983" s="87"/>
      <c r="Y1983" s="87"/>
      <c r="Z1983" s="87"/>
      <c r="AA1983" s="87"/>
      <c r="AB1983" s="86"/>
      <c r="AC1983" s="87"/>
    </row>
    <row x14ac:dyDescent="0.25" r="1984" customHeight="1" ht="17.45">
      <c r="A1984" s="229"/>
      <c r="B1984" s="86"/>
      <c r="C1984" s="87"/>
      <c r="D1984" s="87"/>
      <c r="E1984" s="87"/>
      <c r="F1984" s="87"/>
      <c r="G1984" s="87"/>
      <c r="H1984" s="87"/>
      <c r="I1984" s="87"/>
      <c r="J1984" s="87"/>
      <c r="K1984" s="87"/>
      <c r="L1984" s="229"/>
      <c r="M1984" s="87"/>
      <c r="N1984" s="87"/>
      <c r="O1984" s="87"/>
      <c r="P1984" s="87"/>
      <c r="Q1984" s="87"/>
      <c r="R1984" s="87"/>
      <c r="S1984" s="87"/>
      <c r="T1984" s="87"/>
      <c r="U1984" s="175"/>
      <c r="V1984" s="87"/>
      <c r="W1984" s="87"/>
      <c r="X1984" s="87"/>
      <c r="Y1984" s="87"/>
      <c r="Z1984" s="87"/>
      <c r="AA1984" s="87"/>
      <c r="AB1984" s="86"/>
      <c r="AC1984" s="87"/>
    </row>
    <row x14ac:dyDescent="0.25" r="1985" customHeight="1" ht="17.45">
      <c r="A1985" s="229"/>
      <c r="B1985" s="86"/>
      <c r="C1985" s="87"/>
      <c r="D1985" s="87"/>
      <c r="E1985" s="87"/>
      <c r="F1985" s="87"/>
      <c r="G1985" s="87"/>
      <c r="H1985" s="87"/>
      <c r="I1985" s="87"/>
      <c r="J1985" s="87"/>
      <c r="K1985" s="87"/>
      <c r="L1985" s="229"/>
      <c r="M1985" s="87"/>
      <c r="N1985" s="87"/>
      <c r="O1985" s="87"/>
      <c r="P1985" s="87"/>
      <c r="Q1985" s="87"/>
      <c r="R1985" s="87"/>
      <c r="S1985" s="87"/>
      <c r="T1985" s="87"/>
      <c r="U1985" s="175"/>
      <c r="V1985" s="87"/>
      <c r="W1985" s="87"/>
      <c r="X1985" s="87"/>
      <c r="Y1985" s="87"/>
      <c r="Z1985" s="87"/>
      <c r="AA1985" s="87"/>
      <c r="AB1985" s="86"/>
      <c r="AC1985" s="87"/>
    </row>
    <row x14ac:dyDescent="0.25" r="1986" customHeight="1" ht="17.45">
      <c r="A1986" s="229"/>
      <c r="B1986" s="86"/>
      <c r="C1986" s="87"/>
      <c r="D1986" s="87"/>
      <c r="E1986" s="87"/>
      <c r="F1986" s="87"/>
      <c r="G1986" s="87"/>
      <c r="H1986" s="87"/>
      <c r="I1986" s="87"/>
      <c r="J1986" s="87"/>
      <c r="K1986" s="87"/>
      <c r="L1986" s="229"/>
      <c r="M1986" s="87"/>
      <c r="N1986" s="87"/>
      <c r="O1986" s="87"/>
      <c r="P1986" s="87"/>
      <c r="Q1986" s="87"/>
      <c r="R1986" s="87"/>
      <c r="S1986" s="87"/>
      <c r="T1986" s="87"/>
      <c r="U1986" s="175"/>
      <c r="V1986" s="87"/>
      <c r="W1986" s="87"/>
      <c r="X1986" s="87"/>
      <c r="Y1986" s="87"/>
      <c r="Z1986" s="87"/>
      <c r="AA1986" s="87"/>
      <c r="AB1986" s="86"/>
      <c r="AC1986" s="87"/>
    </row>
    <row x14ac:dyDescent="0.25" r="1987" customHeight="1" ht="17.45">
      <c r="A1987" s="229"/>
      <c r="B1987" s="86"/>
      <c r="C1987" s="87"/>
      <c r="D1987" s="87"/>
      <c r="E1987" s="87"/>
      <c r="F1987" s="87"/>
      <c r="G1987" s="87"/>
      <c r="H1987" s="87"/>
      <c r="I1987" s="87"/>
      <c r="J1987" s="87"/>
      <c r="K1987" s="87"/>
      <c r="L1987" s="229"/>
      <c r="M1987" s="87"/>
      <c r="N1987" s="87"/>
      <c r="O1987" s="87"/>
      <c r="P1987" s="87"/>
      <c r="Q1987" s="87"/>
      <c r="R1987" s="87"/>
      <c r="S1987" s="87"/>
      <c r="T1987" s="87"/>
      <c r="U1987" s="175"/>
      <c r="V1987" s="87"/>
      <c r="W1987" s="87"/>
      <c r="X1987" s="87"/>
      <c r="Y1987" s="87"/>
      <c r="Z1987" s="87"/>
      <c r="AA1987" s="87"/>
      <c r="AB1987" s="86"/>
      <c r="AC1987" s="87"/>
    </row>
    <row x14ac:dyDescent="0.25" r="1988" customHeight="1" ht="17.45">
      <c r="A1988" s="229"/>
      <c r="B1988" s="86"/>
      <c r="C1988" s="87"/>
      <c r="D1988" s="87"/>
      <c r="E1988" s="87"/>
      <c r="F1988" s="87"/>
      <c r="G1988" s="87"/>
      <c r="H1988" s="87"/>
      <c r="I1988" s="87"/>
      <c r="J1988" s="87"/>
      <c r="K1988" s="87"/>
      <c r="L1988" s="229"/>
      <c r="M1988" s="87"/>
      <c r="N1988" s="87"/>
      <c r="O1988" s="87"/>
      <c r="P1988" s="87"/>
      <c r="Q1988" s="87"/>
      <c r="R1988" s="87"/>
      <c r="S1988" s="87"/>
      <c r="T1988" s="87"/>
      <c r="U1988" s="175"/>
      <c r="V1988" s="87"/>
      <c r="W1988" s="87"/>
      <c r="X1988" s="87"/>
      <c r="Y1988" s="87"/>
      <c r="Z1988" s="87"/>
      <c r="AA1988" s="87"/>
      <c r="AB1988" s="86"/>
      <c r="AC1988" s="87"/>
    </row>
    <row x14ac:dyDescent="0.25" r="1989" customHeight="1" ht="17.45">
      <c r="A1989" s="229"/>
      <c r="B1989" s="86"/>
      <c r="C1989" s="87"/>
      <c r="D1989" s="87"/>
      <c r="E1989" s="87"/>
      <c r="F1989" s="87"/>
      <c r="G1989" s="87"/>
      <c r="H1989" s="87"/>
      <c r="I1989" s="87"/>
      <c r="J1989" s="87"/>
      <c r="K1989" s="87"/>
      <c r="L1989" s="229"/>
      <c r="M1989" s="87"/>
      <c r="N1989" s="87"/>
      <c r="O1989" s="87"/>
      <c r="P1989" s="87"/>
      <c r="Q1989" s="87"/>
      <c r="R1989" s="87"/>
      <c r="S1989" s="87"/>
      <c r="T1989" s="87"/>
      <c r="U1989" s="175"/>
      <c r="V1989" s="87"/>
      <c r="W1989" s="87"/>
      <c r="X1989" s="87"/>
      <c r="Y1989" s="87"/>
      <c r="Z1989" s="87"/>
      <c r="AA1989" s="87"/>
      <c r="AB1989" s="86"/>
      <c r="AC1989" s="87"/>
    </row>
    <row x14ac:dyDescent="0.25" r="1990" customHeight="1" ht="17.45">
      <c r="A1990" s="229"/>
      <c r="B1990" s="86"/>
      <c r="C1990" s="87"/>
      <c r="D1990" s="87"/>
      <c r="E1990" s="87"/>
      <c r="F1990" s="87"/>
      <c r="G1990" s="87"/>
      <c r="H1990" s="87"/>
      <c r="I1990" s="87"/>
      <c r="J1990" s="87"/>
      <c r="K1990" s="87"/>
      <c r="L1990" s="229"/>
      <c r="M1990" s="87"/>
      <c r="N1990" s="87"/>
      <c r="O1990" s="87"/>
      <c r="P1990" s="87"/>
      <c r="Q1990" s="87"/>
      <c r="R1990" s="87"/>
      <c r="S1990" s="87"/>
      <c r="T1990" s="87"/>
      <c r="U1990" s="175"/>
      <c r="V1990" s="87"/>
      <c r="W1990" s="87"/>
      <c r="X1990" s="87"/>
      <c r="Y1990" s="87"/>
      <c r="Z1990" s="87"/>
      <c r="AA1990" s="87"/>
      <c r="AB1990" s="86"/>
      <c r="AC1990" s="87"/>
    </row>
    <row x14ac:dyDescent="0.25" r="1991" customHeight="1" ht="17.45">
      <c r="A1991" s="229"/>
      <c r="B1991" s="86"/>
      <c r="C1991" s="87"/>
      <c r="D1991" s="87"/>
      <c r="E1991" s="87"/>
      <c r="F1991" s="87"/>
      <c r="G1991" s="87"/>
      <c r="H1991" s="87"/>
      <c r="I1991" s="87"/>
      <c r="J1991" s="87"/>
      <c r="K1991" s="87"/>
      <c r="L1991" s="229"/>
      <c r="M1991" s="87"/>
      <c r="N1991" s="87"/>
      <c r="O1991" s="87"/>
      <c r="P1991" s="87"/>
      <c r="Q1991" s="87"/>
      <c r="R1991" s="87"/>
      <c r="S1991" s="87"/>
      <c r="T1991" s="87"/>
      <c r="U1991" s="175"/>
      <c r="V1991" s="87"/>
      <c r="W1991" s="87"/>
      <c r="X1991" s="87"/>
      <c r="Y1991" s="87"/>
      <c r="Z1991" s="87"/>
      <c r="AA1991" s="87"/>
      <c r="AB1991" s="86"/>
      <c r="AC1991" s="87"/>
    </row>
    <row x14ac:dyDescent="0.25" r="1992" customHeight="1" ht="17.45">
      <c r="A1992" s="229"/>
      <c r="B1992" s="86"/>
      <c r="C1992" s="87"/>
      <c r="D1992" s="87"/>
      <c r="E1992" s="87"/>
      <c r="F1992" s="87"/>
      <c r="G1992" s="87"/>
      <c r="H1992" s="87"/>
      <c r="I1992" s="87"/>
      <c r="J1992" s="87"/>
      <c r="K1992" s="87"/>
      <c r="L1992" s="229"/>
      <c r="M1992" s="87"/>
      <c r="N1992" s="87"/>
      <c r="O1992" s="87"/>
      <c r="P1992" s="87"/>
      <c r="Q1992" s="87"/>
      <c r="R1992" s="87"/>
      <c r="S1992" s="87"/>
      <c r="T1992" s="87"/>
      <c r="U1992" s="175"/>
      <c r="V1992" s="87"/>
      <c r="W1992" s="87"/>
      <c r="X1992" s="87"/>
      <c r="Y1992" s="87"/>
      <c r="Z1992" s="87"/>
      <c r="AA1992" s="87"/>
      <c r="AB1992" s="86"/>
      <c r="AC1992" s="87"/>
    </row>
    <row x14ac:dyDescent="0.25" r="1993" customHeight="1" ht="17.45">
      <c r="A1993" s="229"/>
      <c r="B1993" s="86"/>
      <c r="C1993" s="87"/>
      <c r="D1993" s="87"/>
      <c r="E1993" s="87"/>
      <c r="F1993" s="87"/>
      <c r="G1993" s="87"/>
      <c r="H1993" s="87"/>
      <c r="I1993" s="87"/>
      <c r="J1993" s="87"/>
      <c r="K1993" s="87"/>
      <c r="L1993" s="229"/>
      <c r="M1993" s="87"/>
      <c r="N1993" s="87"/>
      <c r="O1993" s="87"/>
      <c r="P1993" s="87"/>
      <c r="Q1993" s="87"/>
      <c r="R1993" s="87"/>
      <c r="S1993" s="87"/>
      <c r="T1993" s="87"/>
      <c r="U1993" s="175"/>
      <c r="V1993" s="87"/>
      <c r="W1993" s="87"/>
      <c r="X1993" s="87"/>
      <c r="Y1993" s="87"/>
      <c r="Z1993" s="87"/>
      <c r="AA1993" s="87"/>
      <c r="AB1993" s="86"/>
      <c r="AC1993" s="87"/>
    </row>
    <row x14ac:dyDescent="0.25" r="1994" customHeight="1" ht="17.45">
      <c r="A1994" s="229"/>
      <c r="B1994" s="86"/>
      <c r="C1994" s="87"/>
      <c r="D1994" s="87"/>
      <c r="E1994" s="87"/>
      <c r="F1994" s="87"/>
      <c r="G1994" s="87"/>
      <c r="H1994" s="87"/>
      <c r="I1994" s="87"/>
      <c r="J1994" s="87"/>
      <c r="K1994" s="87"/>
      <c r="L1994" s="229"/>
      <c r="M1994" s="87"/>
      <c r="N1994" s="87"/>
      <c r="O1994" s="87"/>
      <c r="P1994" s="87"/>
      <c r="Q1994" s="87"/>
      <c r="R1994" s="87"/>
      <c r="S1994" s="87"/>
      <c r="T1994" s="87"/>
      <c r="U1994" s="175"/>
      <c r="V1994" s="87"/>
      <c r="W1994" s="87"/>
      <c r="X1994" s="87"/>
      <c r="Y1994" s="87"/>
      <c r="Z1994" s="87"/>
      <c r="AA1994" s="87"/>
      <c r="AB1994" s="86"/>
      <c r="AC1994" s="87"/>
    </row>
    <row x14ac:dyDescent="0.25" r="1995" customHeight="1" ht="17.45">
      <c r="A1995" s="229"/>
      <c r="B1995" s="86"/>
      <c r="C1995" s="87"/>
      <c r="D1995" s="87"/>
      <c r="E1995" s="87"/>
      <c r="F1995" s="87"/>
      <c r="G1995" s="87"/>
      <c r="H1995" s="87"/>
      <c r="I1995" s="87"/>
      <c r="J1995" s="87"/>
      <c r="K1995" s="87"/>
      <c r="L1995" s="229"/>
      <c r="M1995" s="87"/>
      <c r="N1995" s="87"/>
      <c r="O1995" s="87"/>
      <c r="P1995" s="87"/>
      <c r="Q1995" s="87"/>
      <c r="R1995" s="87"/>
      <c r="S1995" s="87"/>
      <c r="T1995" s="87"/>
      <c r="U1995" s="175"/>
      <c r="V1995" s="87"/>
      <c r="W1995" s="87"/>
      <c r="X1995" s="87"/>
      <c r="Y1995" s="87"/>
      <c r="Z1995" s="87"/>
      <c r="AA1995" s="87"/>
      <c r="AB1995" s="86"/>
      <c r="AC1995" s="87"/>
    </row>
    <row x14ac:dyDescent="0.25" r="1996" customHeight="1" ht="17.45">
      <c r="A1996" s="229"/>
      <c r="B1996" s="86"/>
      <c r="C1996" s="87"/>
      <c r="D1996" s="87"/>
      <c r="E1996" s="87"/>
      <c r="F1996" s="87"/>
      <c r="G1996" s="87"/>
      <c r="H1996" s="87"/>
      <c r="I1996" s="87"/>
      <c r="J1996" s="87"/>
      <c r="K1996" s="87"/>
      <c r="L1996" s="229"/>
      <c r="M1996" s="87"/>
      <c r="N1996" s="87"/>
      <c r="O1996" s="87"/>
      <c r="P1996" s="87"/>
      <c r="Q1996" s="87"/>
      <c r="R1996" s="87"/>
      <c r="S1996" s="87"/>
      <c r="T1996" s="87"/>
      <c r="U1996" s="175"/>
      <c r="V1996" s="87"/>
      <c r="W1996" s="87"/>
      <c r="X1996" s="87"/>
      <c r="Y1996" s="87"/>
      <c r="Z1996" s="87"/>
      <c r="AA1996" s="87"/>
      <c r="AB1996" s="86"/>
      <c r="AC1996" s="87"/>
    </row>
    <row x14ac:dyDescent="0.25" r="1997" customHeight="1" ht="17.45">
      <c r="A1997" s="229"/>
      <c r="B1997" s="86"/>
      <c r="C1997" s="87"/>
      <c r="D1997" s="87"/>
      <c r="E1997" s="87"/>
      <c r="F1997" s="87"/>
      <c r="G1997" s="87"/>
      <c r="H1997" s="87"/>
      <c r="I1997" s="87"/>
      <c r="J1997" s="87"/>
      <c r="K1997" s="87"/>
      <c r="L1997" s="229"/>
      <c r="M1997" s="87"/>
      <c r="N1997" s="87"/>
      <c r="O1997" s="87"/>
      <c r="P1997" s="87"/>
      <c r="Q1997" s="87"/>
      <c r="R1997" s="87"/>
      <c r="S1997" s="87"/>
      <c r="T1997" s="87"/>
      <c r="U1997" s="175"/>
      <c r="V1997" s="87"/>
      <c r="W1997" s="87"/>
      <c r="X1997" s="87"/>
      <c r="Y1997" s="87"/>
      <c r="Z1997" s="87"/>
      <c r="AA1997" s="87"/>
      <c r="AB1997" s="86"/>
      <c r="AC1997" s="87"/>
    </row>
    <row x14ac:dyDescent="0.25" r="1998" customHeight="1" ht="17.45">
      <c r="A1998" s="229"/>
      <c r="B1998" s="86"/>
      <c r="C1998" s="87"/>
      <c r="D1998" s="87"/>
      <c r="E1998" s="87"/>
      <c r="F1998" s="87"/>
      <c r="G1998" s="87"/>
      <c r="H1998" s="87"/>
      <c r="I1998" s="87"/>
      <c r="J1998" s="87"/>
      <c r="K1998" s="87"/>
      <c r="L1998" s="229"/>
      <c r="M1998" s="87"/>
      <c r="N1998" s="87"/>
      <c r="O1998" s="87"/>
      <c r="P1998" s="87"/>
      <c r="Q1998" s="87"/>
      <c r="R1998" s="87"/>
      <c r="S1998" s="87"/>
      <c r="T1998" s="87"/>
      <c r="U1998" s="175"/>
      <c r="V1998" s="87"/>
      <c r="W1998" s="87"/>
      <c r="X1998" s="87"/>
      <c r="Y1998" s="87"/>
      <c r="Z1998" s="87"/>
      <c r="AA1998" s="87"/>
      <c r="AB1998" s="86"/>
      <c r="AC1998" s="87"/>
    </row>
    <row x14ac:dyDescent="0.25" r="1999" customHeight="1" ht="17.45">
      <c r="A1999" s="229"/>
      <c r="B1999" s="86"/>
      <c r="C1999" s="87"/>
      <c r="D1999" s="87"/>
      <c r="E1999" s="87"/>
      <c r="F1999" s="87"/>
      <c r="G1999" s="87"/>
      <c r="H1999" s="87"/>
      <c r="I1999" s="87"/>
      <c r="J1999" s="87"/>
      <c r="K1999" s="87"/>
      <c r="L1999" s="229"/>
      <c r="M1999" s="87"/>
      <c r="N1999" s="87"/>
      <c r="O1999" s="87"/>
      <c r="P1999" s="87"/>
      <c r="Q1999" s="87"/>
      <c r="R1999" s="87"/>
      <c r="S1999" s="87"/>
      <c r="T1999" s="87"/>
      <c r="U1999" s="175"/>
      <c r="V1999" s="87"/>
      <c r="W1999" s="87"/>
      <c r="X1999" s="87"/>
      <c r="Y1999" s="87"/>
      <c r="Z1999" s="87"/>
      <c r="AA1999" s="87"/>
      <c r="AB1999" s="86"/>
      <c r="AC1999" s="87"/>
    </row>
    <row x14ac:dyDescent="0.25" r="2000" customHeight="1" ht="17.45">
      <c r="A2000" s="229"/>
      <c r="B2000" s="86"/>
      <c r="C2000" s="87"/>
      <c r="D2000" s="87"/>
      <c r="E2000" s="87"/>
      <c r="F2000" s="87"/>
      <c r="G2000" s="87"/>
      <c r="H2000" s="87"/>
      <c r="I2000" s="87"/>
      <c r="J2000" s="87"/>
      <c r="K2000" s="87"/>
      <c r="L2000" s="229"/>
      <c r="M2000" s="87"/>
      <c r="N2000" s="87"/>
      <c r="O2000" s="87"/>
      <c r="P2000" s="87"/>
      <c r="Q2000" s="87"/>
      <c r="R2000" s="87"/>
      <c r="S2000" s="87"/>
      <c r="T2000" s="87"/>
      <c r="U2000" s="175"/>
      <c r="V2000" s="87"/>
      <c r="W2000" s="87"/>
      <c r="X2000" s="87"/>
      <c r="Y2000" s="87"/>
      <c r="Z2000" s="87"/>
      <c r="AA2000" s="87"/>
      <c r="AB2000" s="86"/>
      <c r="AC2000" s="87"/>
    </row>
    <row x14ac:dyDescent="0.25" r="2001" customHeight="1" ht="17.45">
      <c r="A2001" s="229"/>
      <c r="B2001" s="86"/>
      <c r="C2001" s="87"/>
      <c r="D2001" s="87"/>
      <c r="E2001" s="87"/>
      <c r="F2001" s="87"/>
      <c r="G2001" s="87"/>
      <c r="H2001" s="87"/>
      <c r="I2001" s="87"/>
      <c r="J2001" s="87"/>
      <c r="K2001" s="87"/>
      <c r="L2001" s="229"/>
      <c r="M2001" s="87"/>
      <c r="N2001" s="87"/>
      <c r="O2001" s="87"/>
      <c r="P2001" s="87"/>
      <c r="Q2001" s="87"/>
      <c r="R2001" s="87"/>
      <c r="S2001" s="87"/>
      <c r="T2001" s="87"/>
      <c r="U2001" s="175"/>
      <c r="V2001" s="87"/>
      <c r="W2001" s="87"/>
      <c r="X2001" s="87"/>
      <c r="Y2001" s="87"/>
      <c r="Z2001" s="87"/>
      <c r="AA2001" s="87"/>
      <c r="AB2001" s="86"/>
      <c r="AC2001" s="87"/>
    </row>
    <row x14ac:dyDescent="0.25" r="2002" customHeight="1" ht="17.45">
      <c r="A2002" s="229"/>
      <c r="B2002" s="86"/>
      <c r="C2002" s="87"/>
      <c r="D2002" s="87"/>
      <c r="E2002" s="87"/>
      <c r="F2002" s="87"/>
      <c r="G2002" s="87"/>
      <c r="H2002" s="87"/>
      <c r="I2002" s="87"/>
      <c r="J2002" s="87"/>
      <c r="K2002" s="87"/>
      <c r="L2002" s="229"/>
      <c r="M2002" s="87"/>
      <c r="N2002" s="87"/>
      <c r="O2002" s="87"/>
      <c r="P2002" s="87"/>
      <c r="Q2002" s="87"/>
      <c r="R2002" s="87"/>
      <c r="S2002" s="87"/>
      <c r="T2002" s="87"/>
      <c r="U2002" s="175"/>
      <c r="V2002" s="87"/>
      <c r="W2002" s="87"/>
      <c r="X2002" s="87"/>
      <c r="Y2002" s="87"/>
      <c r="Z2002" s="87"/>
      <c r="AA2002" s="87"/>
      <c r="AB2002" s="86"/>
      <c r="AC2002" s="87"/>
    </row>
    <row x14ac:dyDescent="0.25" r="2003" customHeight="1" ht="17.45">
      <c r="A2003" s="229"/>
      <c r="B2003" s="86"/>
      <c r="C2003" s="87"/>
      <c r="D2003" s="87"/>
      <c r="E2003" s="87"/>
      <c r="F2003" s="87"/>
      <c r="G2003" s="87"/>
      <c r="H2003" s="87"/>
      <c r="I2003" s="87"/>
      <c r="J2003" s="87"/>
      <c r="K2003" s="87"/>
      <c r="L2003" s="229"/>
      <c r="M2003" s="87"/>
      <c r="N2003" s="87"/>
      <c r="O2003" s="87"/>
      <c r="P2003" s="87"/>
      <c r="Q2003" s="87"/>
      <c r="R2003" s="87"/>
      <c r="S2003" s="87"/>
      <c r="T2003" s="87"/>
      <c r="U2003" s="175"/>
      <c r="V2003" s="87"/>
      <c r="W2003" s="87"/>
      <c r="X2003" s="87"/>
      <c r="Y2003" s="87"/>
      <c r="Z2003" s="87"/>
      <c r="AA2003" s="87"/>
      <c r="AB2003" s="86"/>
      <c r="AC2003" s="87"/>
    </row>
    <row x14ac:dyDescent="0.25" r="2004" customHeight="1" ht="17.45">
      <c r="A2004" s="229"/>
      <c r="B2004" s="86"/>
      <c r="C2004" s="87"/>
      <c r="D2004" s="87"/>
      <c r="E2004" s="87"/>
      <c r="F2004" s="87"/>
      <c r="G2004" s="87"/>
      <c r="H2004" s="87"/>
      <c r="I2004" s="87"/>
      <c r="J2004" s="87"/>
      <c r="K2004" s="87"/>
      <c r="L2004" s="229"/>
      <c r="M2004" s="87"/>
      <c r="N2004" s="87"/>
      <c r="O2004" s="87"/>
      <c r="P2004" s="87"/>
      <c r="Q2004" s="87"/>
      <c r="R2004" s="87"/>
      <c r="S2004" s="87"/>
      <c r="T2004" s="87"/>
      <c r="U2004" s="175"/>
      <c r="V2004" s="87"/>
      <c r="W2004" s="87"/>
      <c r="X2004" s="87"/>
      <c r="Y2004" s="87"/>
      <c r="Z2004" s="87"/>
      <c r="AA2004" s="87"/>
      <c r="AB2004" s="86"/>
      <c r="AC2004" s="87"/>
    </row>
    <row x14ac:dyDescent="0.25" r="2005" customHeight="1" ht="17.45">
      <c r="A2005" s="229"/>
      <c r="B2005" s="86"/>
      <c r="C2005" s="87"/>
      <c r="D2005" s="87"/>
      <c r="E2005" s="87"/>
      <c r="F2005" s="87"/>
      <c r="G2005" s="87"/>
      <c r="H2005" s="87"/>
      <c r="I2005" s="87"/>
      <c r="J2005" s="87"/>
      <c r="K2005" s="87"/>
      <c r="L2005" s="229"/>
      <c r="M2005" s="87"/>
      <c r="N2005" s="87"/>
      <c r="O2005" s="87"/>
      <c r="P2005" s="87"/>
      <c r="Q2005" s="87"/>
      <c r="R2005" s="87"/>
      <c r="S2005" s="87"/>
      <c r="T2005" s="87"/>
      <c r="U2005" s="175"/>
      <c r="V2005" s="87"/>
      <c r="W2005" s="87"/>
      <c r="X2005" s="87"/>
      <c r="Y2005" s="87"/>
      <c r="Z2005" s="87"/>
      <c r="AA2005" s="87"/>
      <c r="AB2005" s="86"/>
      <c r="AC2005" s="87"/>
    </row>
    <row x14ac:dyDescent="0.25" r="2006" customHeight="1" ht="17.45">
      <c r="A2006" s="229"/>
      <c r="B2006" s="86"/>
      <c r="C2006" s="87"/>
      <c r="D2006" s="87"/>
      <c r="E2006" s="87"/>
      <c r="F2006" s="87"/>
      <c r="G2006" s="87"/>
      <c r="H2006" s="87"/>
      <c r="I2006" s="87"/>
      <c r="J2006" s="87"/>
      <c r="K2006" s="87"/>
      <c r="L2006" s="229"/>
      <c r="M2006" s="87"/>
      <c r="N2006" s="87"/>
      <c r="O2006" s="87"/>
      <c r="P2006" s="87"/>
      <c r="Q2006" s="87"/>
      <c r="R2006" s="87"/>
      <c r="S2006" s="87"/>
      <c r="T2006" s="87"/>
      <c r="U2006" s="175"/>
      <c r="V2006" s="87"/>
      <c r="W2006" s="87"/>
      <c r="X2006" s="87"/>
      <c r="Y2006" s="87"/>
      <c r="Z2006" s="87"/>
      <c r="AA2006" s="87"/>
      <c r="AB2006" s="86"/>
      <c r="AC2006" s="87"/>
    </row>
    <row x14ac:dyDescent="0.25" r="2007" customHeight="1" ht="17.45">
      <c r="A2007" s="229"/>
      <c r="B2007" s="86"/>
      <c r="C2007" s="87"/>
      <c r="D2007" s="87"/>
      <c r="E2007" s="87"/>
      <c r="F2007" s="87"/>
      <c r="G2007" s="87"/>
      <c r="H2007" s="87"/>
      <c r="I2007" s="87"/>
      <c r="J2007" s="87"/>
      <c r="K2007" s="87"/>
      <c r="L2007" s="229"/>
      <c r="M2007" s="87"/>
      <c r="N2007" s="87"/>
      <c r="O2007" s="87"/>
      <c r="P2007" s="87"/>
      <c r="Q2007" s="87"/>
      <c r="R2007" s="87"/>
      <c r="S2007" s="87"/>
      <c r="T2007" s="87"/>
      <c r="U2007" s="175"/>
      <c r="V2007" s="87"/>
      <c r="W2007" s="87"/>
      <c r="X2007" s="87"/>
      <c r="Y2007" s="87"/>
      <c r="Z2007" s="87"/>
      <c r="AA2007" s="87"/>
      <c r="AB2007" s="86"/>
      <c r="AC2007" s="87"/>
    </row>
    <row x14ac:dyDescent="0.25" r="2008" customHeight="1" ht="17.45">
      <c r="A2008" s="229"/>
      <c r="B2008" s="86"/>
      <c r="C2008" s="87"/>
      <c r="D2008" s="87"/>
      <c r="E2008" s="87"/>
      <c r="F2008" s="87"/>
      <c r="G2008" s="87"/>
      <c r="H2008" s="87"/>
      <c r="I2008" s="87"/>
      <c r="J2008" s="87"/>
      <c r="K2008" s="87"/>
      <c r="L2008" s="229"/>
      <c r="M2008" s="87"/>
      <c r="N2008" s="87"/>
      <c r="O2008" s="87"/>
      <c r="P2008" s="87"/>
      <c r="Q2008" s="87"/>
      <c r="R2008" s="87"/>
      <c r="S2008" s="87"/>
      <c r="T2008" s="87"/>
      <c r="U2008" s="175"/>
      <c r="V2008" s="87"/>
      <c r="W2008" s="87"/>
      <c r="X2008" s="87"/>
      <c r="Y2008" s="87"/>
      <c r="Z2008" s="87"/>
      <c r="AA2008" s="87"/>
      <c r="AB2008" s="86"/>
      <c r="AC2008" s="87"/>
    </row>
    <row x14ac:dyDescent="0.25" r="2009" customHeight="1" ht="17.45">
      <c r="A2009" s="229"/>
      <c r="B2009" s="86"/>
      <c r="C2009" s="87"/>
      <c r="D2009" s="87"/>
      <c r="E2009" s="87"/>
      <c r="F2009" s="87"/>
      <c r="G2009" s="87"/>
      <c r="H2009" s="87"/>
      <c r="I2009" s="87"/>
      <c r="J2009" s="87"/>
      <c r="K2009" s="87"/>
      <c r="L2009" s="229"/>
      <c r="M2009" s="87"/>
      <c r="N2009" s="87"/>
      <c r="O2009" s="87"/>
      <c r="P2009" s="87"/>
      <c r="Q2009" s="87"/>
      <c r="R2009" s="87"/>
      <c r="S2009" s="87"/>
      <c r="T2009" s="87"/>
      <c r="U2009" s="175"/>
      <c r="V2009" s="87"/>
      <c r="W2009" s="87"/>
      <c r="X2009" s="87"/>
      <c r="Y2009" s="87"/>
      <c r="Z2009" s="87"/>
      <c r="AA2009" s="87"/>
      <c r="AB2009" s="86"/>
      <c r="AC2009" s="87"/>
    </row>
    <row x14ac:dyDescent="0.25" r="2010" customHeight="1" ht="17.45">
      <c r="A2010" s="229"/>
      <c r="B2010" s="86"/>
      <c r="C2010" s="87"/>
      <c r="D2010" s="87"/>
      <c r="E2010" s="87"/>
      <c r="F2010" s="87"/>
      <c r="G2010" s="87"/>
      <c r="H2010" s="87"/>
      <c r="I2010" s="87"/>
      <c r="J2010" s="87"/>
      <c r="K2010" s="87"/>
      <c r="L2010" s="229"/>
      <c r="M2010" s="87"/>
      <c r="N2010" s="87"/>
      <c r="O2010" s="87"/>
      <c r="P2010" s="87"/>
      <c r="Q2010" s="87"/>
      <c r="R2010" s="87"/>
      <c r="S2010" s="87"/>
      <c r="T2010" s="87"/>
      <c r="U2010" s="175"/>
      <c r="V2010" s="87"/>
      <c r="W2010" s="87"/>
      <c r="X2010" s="87"/>
      <c r="Y2010" s="87"/>
      <c r="Z2010" s="87"/>
      <c r="AA2010" s="87"/>
      <c r="AB2010" s="86"/>
      <c r="AC2010" s="87"/>
    </row>
    <row x14ac:dyDescent="0.25" r="2011" customHeight="1" ht="17.45">
      <c r="A2011" s="229"/>
      <c r="B2011" s="86"/>
      <c r="C2011" s="87"/>
      <c r="D2011" s="87"/>
      <c r="E2011" s="87"/>
      <c r="F2011" s="87"/>
      <c r="G2011" s="87"/>
      <c r="H2011" s="87"/>
      <c r="I2011" s="87"/>
      <c r="J2011" s="87"/>
      <c r="K2011" s="87"/>
      <c r="L2011" s="229"/>
      <c r="M2011" s="87"/>
      <c r="N2011" s="87"/>
      <c r="O2011" s="87"/>
      <c r="P2011" s="87"/>
      <c r="Q2011" s="87"/>
      <c r="R2011" s="87"/>
      <c r="S2011" s="87"/>
      <c r="T2011" s="87"/>
      <c r="U2011" s="175"/>
      <c r="V2011" s="87"/>
      <c r="W2011" s="87"/>
      <c r="X2011" s="87"/>
      <c r="Y2011" s="87"/>
      <c r="Z2011" s="87"/>
      <c r="AA2011" s="87"/>
      <c r="AB2011" s="86"/>
      <c r="AC2011" s="87"/>
    </row>
    <row x14ac:dyDescent="0.25" r="2012" customHeight="1" ht="17.45">
      <c r="A2012" s="229"/>
      <c r="B2012" s="86"/>
      <c r="C2012" s="87"/>
      <c r="D2012" s="87"/>
      <c r="E2012" s="87"/>
      <c r="F2012" s="87"/>
      <c r="G2012" s="87"/>
      <c r="H2012" s="87"/>
      <c r="I2012" s="87"/>
      <c r="J2012" s="87"/>
      <c r="K2012" s="87"/>
      <c r="L2012" s="229"/>
      <c r="M2012" s="87"/>
      <c r="N2012" s="87"/>
      <c r="O2012" s="87"/>
      <c r="P2012" s="87"/>
      <c r="Q2012" s="87"/>
      <c r="R2012" s="87"/>
      <c r="S2012" s="87"/>
      <c r="T2012" s="87"/>
      <c r="U2012" s="175"/>
      <c r="V2012" s="87"/>
      <c r="W2012" s="87"/>
      <c r="X2012" s="87"/>
      <c r="Y2012" s="87"/>
      <c r="Z2012" s="87"/>
      <c r="AA2012" s="87"/>
      <c r="AB2012" s="86"/>
      <c r="AC2012" s="87"/>
    </row>
    <row x14ac:dyDescent="0.25" r="2013" customHeight="1" ht="17.45">
      <c r="A2013" s="229"/>
      <c r="B2013" s="86"/>
      <c r="C2013" s="87"/>
      <c r="D2013" s="87"/>
      <c r="E2013" s="87"/>
      <c r="F2013" s="87"/>
      <c r="G2013" s="87"/>
      <c r="H2013" s="87"/>
      <c r="I2013" s="87"/>
      <c r="J2013" s="87"/>
      <c r="K2013" s="87"/>
      <c r="L2013" s="229"/>
      <c r="M2013" s="87"/>
      <c r="N2013" s="87"/>
      <c r="O2013" s="87"/>
      <c r="P2013" s="87"/>
      <c r="Q2013" s="87"/>
      <c r="R2013" s="87"/>
      <c r="S2013" s="87"/>
      <c r="T2013" s="87"/>
      <c r="U2013" s="175"/>
      <c r="V2013" s="87"/>
      <c r="W2013" s="87"/>
      <c r="X2013" s="87"/>
      <c r="Y2013" s="87"/>
      <c r="Z2013" s="87"/>
      <c r="AA2013" s="87"/>
      <c r="AB2013" s="86"/>
      <c r="AC2013" s="87"/>
    </row>
    <row x14ac:dyDescent="0.25" r="2014" customHeight="1" ht="17.45">
      <c r="A2014" s="229"/>
      <c r="B2014" s="86"/>
      <c r="C2014" s="87"/>
      <c r="D2014" s="87"/>
      <c r="E2014" s="87"/>
      <c r="F2014" s="87"/>
      <c r="G2014" s="87"/>
      <c r="H2014" s="87"/>
      <c r="I2014" s="87"/>
      <c r="J2014" s="87"/>
      <c r="K2014" s="87"/>
      <c r="L2014" s="229"/>
      <c r="M2014" s="87"/>
      <c r="N2014" s="87"/>
      <c r="O2014" s="87"/>
      <c r="P2014" s="87"/>
      <c r="Q2014" s="87"/>
      <c r="R2014" s="87"/>
      <c r="S2014" s="87"/>
      <c r="T2014" s="87"/>
      <c r="U2014" s="175"/>
      <c r="V2014" s="87"/>
      <c r="W2014" s="87"/>
      <c r="X2014" s="87"/>
      <c r="Y2014" s="87"/>
      <c r="Z2014" s="87"/>
      <c r="AA2014" s="87"/>
      <c r="AB2014" s="86"/>
      <c r="AC2014" s="87"/>
    </row>
    <row x14ac:dyDescent="0.25" r="2015" customHeight="1" ht="17.45">
      <c r="A2015" s="229"/>
      <c r="B2015" s="86"/>
      <c r="C2015" s="87"/>
      <c r="D2015" s="87"/>
      <c r="E2015" s="87"/>
      <c r="F2015" s="87"/>
      <c r="G2015" s="87"/>
      <c r="H2015" s="87"/>
      <c r="I2015" s="87"/>
      <c r="J2015" s="87"/>
      <c r="K2015" s="87"/>
      <c r="L2015" s="229"/>
      <c r="M2015" s="87"/>
      <c r="N2015" s="87"/>
      <c r="O2015" s="87"/>
      <c r="P2015" s="87"/>
      <c r="Q2015" s="87"/>
      <c r="R2015" s="87"/>
      <c r="S2015" s="87"/>
      <c r="T2015" s="87"/>
      <c r="U2015" s="175"/>
      <c r="V2015" s="87"/>
      <c r="W2015" s="87"/>
      <c r="X2015" s="87"/>
      <c r="Y2015" s="87"/>
      <c r="Z2015" s="87"/>
      <c r="AA2015" s="87"/>
      <c r="AB2015" s="86"/>
      <c r="AC2015" s="87"/>
    </row>
    <row x14ac:dyDescent="0.25" r="2016" customHeight="1" ht="17.45">
      <c r="A2016" s="229"/>
      <c r="B2016" s="86"/>
      <c r="C2016" s="87"/>
      <c r="D2016" s="87"/>
      <c r="E2016" s="87"/>
      <c r="F2016" s="87"/>
      <c r="G2016" s="87"/>
      <c r="H2016" s="87"/>
      <c r="I2016" s="87"/>
      <c r="J2016" s="87"/>
      <c r="K2016" s="87"/>
      <c r="L2016" s="229"/>
      <c r="M2016" s="87"/>
      <c r="N2016" s="87"/>
      <c r="O2016" s="87"/>
      <c r="P2016" s="87"/>
      <c r="Q2016" s="87"/>
      <c r="R2016" s="87"/>
      <c r="S2016" s="87"/>
      <c r="T2016" s="87"/>
      <c r="U2016" s="175"/>
      <c r="V2016" s="87"/>
      <c r="W2016" s="87"/>
      <c r="X2016" s="87"/>
      <c r="Y2016" s="87"/>
      <c r="Z2016" s="87"/>
      <c r="AA2016" s="87"/>
      <c r="AB2016" s="86"/>
      <c r="AC2016" s="87"/>
    </row>
    <row x14ac:dyDescent="0.25" r="2017" customHeight="1" ht="17.45">
      <c r="A2017" s="229"/>
      <c r="B2017" s="86"/>
      <c r="C2017" s="87"/>
      <c r="D2017" s="87"/>
      <c r="E2017" s="87"/>
      <c r="F2017" s="87"/>
      <c r="G2017" s="87"/>
      <c r="H2017" s="87"/>
      <c r="I2017" s="87"/>
      <c r="J2017" s="87"/>
      <c r="K2017" s="87"/>
      <c r="L2017" s="229"/>
      <c r="M2017" s="87"/>
      <c r="N2017" s="87"/>
      <c r="O2017" s="87"/>
      <c r="P2017" s="87"/>
      <c r="Q2017" s="87"/>
      <c r="R2017" s="87"/>
      <c r="S2017" s="87"/>
      <c r="T2017" s="87"/>
      <c r="U2017" s="175"/>
      <c r="V2017" s="87"/>
      <c r="W2017" s="87"/>
      <c r="X2017" s="87"/>
      <c r="Y2017" s="87"/>
      <c r="Z2017" s="87"/>
      <c r="AA2017" s="87"/>
      <c r="AB2017" s="86"/>
      <c r="AC2017" s="87"/>
    </row>
    <row x14ac:dyDescent="0.25" r="2018" customHeight="1" ht="17.45">
      <c r="A2018" s="229"/>
      <c r="B2018" s="86"/>
      <c r="C2018" s="87"/>
      <c r="D2018" s="87"/>
      <c r="E2018" s="87"/>
      <c r="F2018" s="87"/>
      <c r="G2018" s="87"/>
      <c r="H2018" s="87"/>
      <c r="I2018" s="87"/>
      <c r="J2018" s="87"/>
      <c r="K2018" s="87"/>
      <c r="L2018" s="229"/>
      <c r="M2018" s="87"/>
      <c r="N2018" s="87"/>
      <c r="O2018" s="87"/>
      <c r="P2018" s="87"/>
      <c r="Q2018" s="87"/>
      <c r="R2018" s="87"/>
      <c r="S2018" s="87"/>
      <c r="T2018" s="87"/>
      <c r="U2018" s="175"/>
      <c r="V2018" s="87"/>
      <c r="W2018" s="87"/>
      <c r="X2018" s="87"/>
      <c r="Y2018" s="87"/>
      <c r="Z2018" s="87"/>
      <c r="AA2018" s="87"/>
      <c r="AB2018" s="86"/>
      <c r="AC2018" s="87"/>
    </row>
    <row x14ac:dyDescent="0.25" r="2019" customHeight="1" ht="17.45">
      <c r="A2019" s="229"/>
      <c r="B2019" s="86"/>
      <c r="C2019" s="87"/>
      <c r="D2019" s="87"/>
      <c r="E2019" s="87"/>
      <c r="F2019" s="87"/>
      <c r="G2019" s="87"/>
      <c r="H2019" s="87"/>
      <c r="I2019" s="87"/>
      <c r="J2019" s="87"/>
      <c r="K2019" s="87"/>
      <c r="L2019" s="229"/>
      <c r="M2019" s="87"/>
      <c r="N2019" s="87"/>
      <c r="O2019" s="87"/>
      <c r="P2019" s="87"/>
      <c r="Q2019" s="87"/>
      <c r="R2019" s="87"/>
      <c r="S2019" s="87"/>
      <c r="T2019" s="87"/>
      <c r="U2019" s="175"/>
      <c r="V2019" s="87"/>
      <c r="W2019" s="87"/>
      <c r="X2019" s="87"/>
      <c r="Y2019" s="87"/>
      <c r="Z2019" s="87"/>
      <c r="AA2019" s="87"/>
      <c r="AB2019" s="86"/>
      <c r="AC2019" s="87"/>
    </row>
    <row x14ac:dyDescent="0.25" r="2020" customHeight="1" ht="17.45">
      <c r="A2020" s="229"/>
      <c r="B2020" s="86"/>
      <c r="C2020" s="87"/>
      <c r="D2020" s="87"/>
      <c r="E2020" s="87"/>
      <c r="F2020" s="87"/>
      <c r="G2020" s="87"/>
      <c r="H2020" s="87"/>
      <c r="I2020" s="87"/>
      <c r="J2020" s="87"/>
      <c r="K2020" s="87"/>
      <c r="L2020" s="229"/>
      <c r="M2020" s="87"/>
      <c r="N2020" s="87"/>
      <c r="O2020" s="87"/>
      <c r="P2020" s="87"/>
      <c r="Q2020" s="87"/>
      <c r="R2020" s="87"/>
      <c r="S2020" s="87"/>
      <c r="T2020" s="87"/>
      <c r="U2020" s="175"/>
      <c r="V2020" s="87"/>
      <c r="W2020" s="87"/>
      <c r="X2020" s="87"/>
      <c r="Y2020" s="87"/>
      <c r="Z2020" s="87"/>
      <c r="AA2020" s="87"/>
      <c r="AB2020" s="86"/>
      <c r="AC2020" s="87"/>
    </row>
    <row x14ac:dyDescent="0.25" r="2021" customHeight="1" ht="17.45">
      <c r="A2021" s="229"/>
      <c r="B2021" s="86"/>
      <c r="C2021" s="87"/>
      <c r="D2021" s="87"/>
      <c r="E2021" s="87"/>
      <c r="F2021" s="87"/>
      <c r="G2021" s="87"/>
      <c r="H2021" s="87"/>
      <c r="I2021" s="87"/>
      <c r="J2021" s="87"/>
      <c r="K2021" s="87"/>
      <c r="L2021" s="229"/>
      <c r="M2021" s="87"/>
      <c r="N2021" s="87"/>
      <c r="O2021" s="87"/>
      <c r="P2021" s="87"/>
      <c r="Q2021" s="87"/>
      <c r="R2021" s="87"/>
      <c r="S2021" s="87"/>
      <c r="T2021" s="87"/>
      <c r="U2021" s="175"/>
      <c r="V2021" s="87"/>
      <c r="W2021" s="87"/>
      <c r="X2021" s="87"/>
      <c r="Y2021" s="87"/>
      <c r="Z2021" s="87"/>
      <c r="AA2021" s="87"/>
      <c r="AB2021" s="86"/>
      <c r="AC2021" s="87"/>
    </row>
    <row x14ac:dyDescent="0.25" r="2022" customHeight="1" ht="17.45">
      <c r="A2022" s="229"/>
      <c r="B2022" s="86"/>
      <c r="C2022" s="87"/>
      <c r="D2022" s="87"/>
      <c r="E2022" s="87"/>
      <c r="F2022" s="87"/>
      <c r="G2022" s="87"/>
      <c r="H2022" s="87"/>
      <c r="I2022" s="87"/>
      <c r="J2022" s="87"/>
      <c r="K2022" s="87"/>
      <c r="L2022" s="229"/>
      <c r="M2022" s="87"/>
      <c r="N2022" s="87"/>
      <c r="O2022" s="87"/>
      <c r="P2022" s="87"/>
      <c r="Q2022" s="87"/>
      <c r="R2022" s="87"/>
      <c r="S2022" s="87"/>
      <c r="T2022" s="87"/>
      <c r="U2022" s="175"/>
      <c r="V2022" s="87"/>
      <c r="W2022" s="87"/>
      <c r="X2022" s="87"/>
      <c r="Y2022" s="87"/>
      <c r="Z2022" s="87"/>
      <c r="AA2022" s="87"/>
      <c r="AB2022" s="86"/>
      <c r="AC2022" s="87"/>
    </row>
    <row x14ac:dyDescent="0.25" r="2023" customHeight="1" ht="17.45">
      <c r="A2023" s="229"/>
      <c r="B2023" s="86"/>
      <c r="C2023" s="87"/>
      <c r="D2023" s="87"/>
      <c r="E2023" s="87"/>
      <c r="F2023" s="87"/>
      <c r="G2023" s="87"/>
      <c r="H2023" s="87"/>
      <c r="I2023" s="87"/>
      <c r="J2023" s="87"/>
      <c r="K2023" s="87"/>
      <c r="L2023" s="229"/>
      <c r="M2023" s="87"/>
      <c r="N2023" s="87"/>
      <c r="O2023" s="87"/>
      <c r="P2023" s="87"/>
      <c r="Q2023" s="87"/>
      <c r="R2023" s="87"/>
      <c r="S2023" s="87"/>
      <c r="T2023" s="87"/>
      <c r="U2023" s="175"/>
      <c r="V2023" s="87"/>
      <c r="W2023" s="87"/>
      <c r="X2023" s="87"/>
      <c r="Y2023" s="87"/>
      <c r="Z2023" s="87"/>
      <c r="AA2023" s="87"/>
      <c r="AB2023" s="86"/>
      <c r="AC2023" s="87"/>
    </row>
    <row x14ac:dyDescent="0.25" r="2024" customHeight="1" ht="17.45">
      <c r="A2024" s="229"/>
      <c r="B2024" s="86"/>
      <c r="C2024" s="87"/>
      <c r="D2024" s="87"/>
      <c r="E2024" s="87"/>
      <c r="F2024" s="87"/>
      <c r="G2024" s="87"/>
      <c r="H2024" s="87"/>
      <c r="I2024" s="87"/>
      <c r="J2024" s="87"/>
      <c r="K2024" s="87"/>
      <c r="L2024" s="229"/>
      <c r="M2024" s="87"/>
      <c r="N2024" s="87"/>
      <c r="O2024" s="87"/>
      <c r="P2024" s="87"/>
      <c r="Q2024" s="87"/>
      <c r="R2024" s="87"/>
      <c r="S2024" s="87"/>
      <c r="T2024" s="87"/>
      <c r="U2024" s="175"/>
      <c r="V2024" s="87"/>
      <c r="W2024" s="87"/>
      <c r="X2024" s="87"/>
      <c r="Y2024" s="87"/>
      <c r="Z2024" s="87"/>
      <c r="AA2024" s="87"/>
      <c r="AB2024" s="86"/>
      <c r="AC2024" s="87"/>
    </row>
    <row x14ac:dyDescent="0.25" r="2025" customHeight="1" ht="17.45">
      <c r="A2025" s="229"/>
      <c r="B2025" s="86"/>
      <c r="C2025" s="87"/>
      <c r="D2025" s="87"/>
      <c r="E2025" s="87"/>
      <c r="F2025" s="87"/>
      <c r="G2025" s="87"/>
      <c r="H2025" s="87"/>
      <c r="I2025" s="87"/>
      <c r="J2025" s="87"/>
      <c r="K2025" s="87"/>
      <c r="L2025" s="229"/>
      <c r="M2025" s="87"/>
      <c r="N2025" s="87"/>
      <c r="O2025" s="87"/>
      <c r="P2025" s="87"/>
      <c r="Q2025" s="87"/>
      <c r="R2025" s="87"/>
      <c r="S2025" s="87"/>
      <c r="T2025" s="87"/>
      <c r="U2025" s="175"/>
      <c r="V2025" s="87"/>
      <c r="W2025" s="87"/>
      <c r="X2025" s="87"/>
      <c r="Y2025" s="87"/>
      <c r="Z2025" s="87"/>
      <c r="AA2025" s="87"/>
      <c r="AB2025" s="86"/>
      <c r="AC2025" s="87"/>
    </row>
    <row x14ac:dyDescent="0.25" r="2026" customHeight="1" ht="17.45">
      <c r="A2026" s="229"/>
      <c r="B2026" s="86"/>
      <c r="C2026" s="87"/>
      <c r="D2026" s="87"/>
      <c r="E2026" s="87"/>
      <c r="F2026" s="87"/>
      <c r="G2026" s="87"/>
      <c r="H2026" s="87"/>
      <c r="I2026" s="87"/>
      <c r="J2026" s="87"/>
      <c r="K2026" s="87"/>
      <c r="L2026" s="229"/>
      <c r="M2026" s="87"/>
      <c r="N2026" s="87"/>
      <c r="O2026" s="87"/>
      <c r="P2026" s="87"/>
      <c r="Q2026" s="87"/>
      <c r="R2026" s="87"/>
      <c r="S2026" s="87"/>
      <c r="T2026" s="87"/>
      <c r="U2026" s="175"/>
      <c r="V2026" s="87"/>
      <c r="W2026" s="87"/>
      <c r="X2026" s="87"/>
      <c r="Y2026" s="87"/>
      <c r="Z2026" s="87"/>
      <c r="AA2026" s="87"/>
      <c r="AB2026" s="86"/>
      <c r="AC2026" s="87"/>
    </row>
    <row x14ac:dyDescent="0.25" r="2027" customHeight="1" ht="17.45">
      <c r="A2027" s="229"/>
      <c r="B2027" s="86"/>
      <c r="C2027" s="87"/>
      <c r="D2027" s="87"/>
      <c r="E2027" s="87"/>
      <c r="F2027" s="87"/>
      <c r="G2027" s="87"/>
      <c r="H2027" s="87"/>
      <c r="I2027" s="87"/>
      <c r="J2027" s="87"/>
      <c r="K2027" s="87"/>
      <c r="L2027" s="229"/>
      <c r="M2027" s="87"/>
      <c r="N2027" s="87"/>
      <c r="O2027" s="87"/>
      <c r="P2027" s="87"/>
      <c r="Q2027" s="87"/>
      <c r="R2027" s="87"/>
      <c r="S2027" s="87"/>
      <c r="T2027" s="87"/>
      <c r="U2027" s="175"/>
      <c r="V2027" s="87"/>
      <c r="W2027" s="87"/>
      <c r="X2027" s="87"/>
      <c r="Y2027" s="87"/>
      <c r="Z2027" s="87"/>
      <c r="AA2027" s="87"/>
      <c r="AB2027" s="86"/>
      <c r="AC2027" s="87"/>
    </row>
    <row x14ac:dyDescent="0.25" r="2028" customHeight="1" ht="17.45">
      <c r="A2028" s="229"/>
      <c r="B2028" s="86"/>
      <c r="C2028" s="87"/>
      <c r="D2028" s="87"/>
      <c r="E2028" s="87"/>
      <c r="F2028" s="87"/>
      <c r="G2028" s="87"/>
      <c r="H2028" s="87"/>
      <c r="I2028" s="87"/>
      <c r="J2028" s="87"/>
      <c r="K2028" s="87"/>
      <c r="L2028" s="229"/>
      <c r="M2028" s="87"/>
      <c r="N2028" s="87"/>
      <c r="O2028" s="87"/>
      <c r="P2028" s="87"/>
      <c r="Q2028" s="87"/>
      <c r="R2028" s="87"/>
      <c r="S2028" s="87"/>
      <c r="T2028" s="87"/>
      <c r="U2028" s="175"/>
      <c r="V2028" s="87"/>
      <c r="W2028" s="87"/>
      <c r="X2028" s="87"/>
      <c r="Y2028" s="87"/>
      <c r="Z2028" s="87"/>
      <c r="AA2028" s="87"/>
      <c r="AB2028" s="86"/>
      <c r="AC2028" s="87"/>
    </row>
    <row x14ac:dyDescent="0.25" r="2029" customHeight="1" ht="17.45">
      <c r="A2029" s="229"/>
      <c r="B2029" s="86"/>
      <c r="C2029" s="87"/>
      <c r="D2029" s="87"/>
      <c r="E2029" s="87"/>
      <c r="F2029" s="87"/>
      <c r="G2029" s="87"/>
      <c r="H2029" s="87"/>
      <c r="I2029" s="87"/>
      <c r="J2029" s="87"/>
      <c r="K2029" s="87"/>
      <c r="L2029" s="229"/>
      <c r="M2029" s="87"/>
      <c r="N2029" s="87"/>
      <c r="O2029" s="87"/>
      <c r="P2029" s="87"/>
      <c r="Q2029" s="87"/>
      <c r="R2029" s="87"/>
      <c r="S2029" s="87"/>
      <c r="T2029" s="87"/>
      <c r="U2029" s="175"/>
      <c r="V2029" s="87"/>
      <c r="W2029" s="87"/>
      <c r="X2029" s="87"/>
      <c r="Y2029" s="87"/>
      <c r="Z2029" s="87"/>
      <c r="AA2029" s="87"/>
      <c r="AB2029" s="86"/>
      <c r="AC2029" s="87"/>
    </row>
    <row x14ac:dyDescent="0.25" r="2030" customHeight="1" ht="17.45">
      <c r="A2030" s="229"/>
      <c r="B2030" s="86"/>
      <c r="C2030" s="87"/>
      <c r="D2030" s="87"/>
      <c r="E2030" s="87"/>
      <c r="F2030" s="87"/>
      <c r="G2030" s="87"/>
      <c r="H2030" s="87"/>
      <c r="I2030" s="87"/>
      <c r="J2030" s="87"/>
      <c r="K2030" s="87"/>
      <c r="L2030" s="229"/>
      <c r="M2030" s="87"/>
      <c r="N2030" s="87"/>
      <c r="O2030" s="87"/>
      <c r="P2030" s="87"/>
      <c r="Q2030" s="87"/>
      <c r="R2030" s="87"/>
      <c r="S2030" s="87"/>
      <c r="T2030" s="87"/>
      <c r="U2030" s="175"/>
      <c r="V2030" s="87"/>
      <c r="W2030" s="87"/>
      <c r="X2030" s="87"/>
      <c r="Y2030" s="87"/>
      <c r="Z2030" s="87"/>
      <c r="AA2030" s="87"/>
      <c r="AB2030" s="86"/>
      <c r="AC2030" s="87"/>
    </row>
    <row x14ac:dyDescent="0.25" r="2031" customHeight="1" ht="17.45">
      <c r="A2031" s="229"/>
      <c r="B2031" s="86"/>
      <c r="C2031" s="87"/>
      <c r="D2031" s="87"/>
      <c r="E2031" s="87"/>
      <c r="F2031" s="87"/>
      <c r="G2031" s="87"/>
      <c r="H2031" s="87"/>
      <c r="I2031" s="87"/>
      <c r="J2031" s="87"/>
      <c r="K2031" s="87"/>
      <c r="L2031" s="229"/>
      <c r="M2031" s="87"/>
      <c r="N2031" s="87"/>
      <c r="O2031" s="87"/>
      <c r="P2031" s="87"/>
      <c r="Q2031" s="87"/>
      <c r="R2031" s="87"/>
      <c r="S2031" s="87"/>
      <c r="T2031" s="87"/>
      <c r="U2031" s="175"/>
      <c r="V2031" s="87"/>
      <c r="W2031" s="87"/>
      <c r="X2031" s="87"/>
      <c r="Y2031" s="87"/>
      <c r="Z2031" s="87"/>
      <c r="AA2031" s="87"/>
      <c r="AB2031" s="86"/>
      <c r="AC2031" s="87"/>
    </row>
    <row x14ac:dyDescent="0.25" r="2032" customHeight="1" ht="17.45">
      <c r="A2032" s="229"/>
      <c r="B2032" s="86"/>
      <c r="C2032" s="87"/>
      <c r="D2032" s="87"/>
      <c r="E2032" s="87"/>
      <c r="F2032" s="87"/>
      <c r="G2032" s="87"/>
      <c r="H2032" s="87"/>
      <c r="I2032" s="87"/>
      <c r="J2032" s="87"/>
      <c r="K2032" s="87"/>
      <c r="L2032" s="229"/>
      <c r="M2032" s="87"/>
      <c r="N2032" s="87"/>
      <c r="O2032" s="87"/>
      <c r="P2032" s="87"/>
      <c r="Q2032" s="87"/>
      <c r="R2032" s="87"/>
      <c r="S2032" s="87"/>
      <c r="T2032" s="87"/>
      <c r="U2032" s="175"/>
      <c r="V2032" s="87"/>
      <c r="W2032" s="87"/>
      <c r="X2032" s="87"/>
      <c r="Y2032" s="87"/>
      <c r="Z2032" s="87"/>
      <c r="AA2032" s="87"/>
      <c r="AB2032" s="86"/>
      <c r="AC2032" s="87"/>
    </row>
    <row x14ac:dyDescent="0.25" r="2033" customHeight="1" ht="17.45">
      <c r="A2033" s="229"/>
      <c r="B2033" s="86"/>
      <c r="C2033" s="87"/>
      <c r="D2033" s="87"/>
      <c r="E2033" s="87"/>
      <c r="F2033" s="87"/>
      <c r="G2033" s="87"/>
      <c r="H2033" s="87"/>
      <c r="I2033" s="87"/>
      <c r="J2033" s="87"/>
      <c r="K2033" s="87"/>
      <c r="L2033" s="229"/>
      <c r="M2033" s="87"/>
      <c r="N2033" s="87"/>
      <c r="O2033" s="87"/>
      <c r="P2033" s="87"/>
      <c r="Q2033" s="87"/>
      <c r="R2033" s="87"/>
      <c r="S2033" s="87"/>
      <c r="T2033" s="87"/>
      <c r="U2033" s="175"/>
      <c r="V2033" s="87"/>
      <c r="W2033" s="87"/>
      <c r="X2033" s="87"/>
      <c r="Y2033" s="87"/>
      <c r="Z2033" s="87"/>
      <c r="AA2033" s="87"/>
      <c r="AB2033" s="86"/>
      <c r="AC2033" s="87"/>
    </row>
    <row x14ac:dyDescent="0.25" r="2034" customHeight="1" ht="17.45">
      <c r="A2034" s="229"/>
      <c r="B2034" s="86"/>
      <c r="C2034" s="87"/>
      <c r="D2034" s="87"/>
      <c r="E2034" s="87"/>
      <c r="F2034" s="87"/>
      <c r="G2034" s="87"/>
      <c r="H2034" s="87"/>
      <c r="I2034" s="87"/>
      <c r="J2034" s="87"/>
      <c r="K2034" s="87"/>
      <c r="L2034" s="229"/>
      <c r="M2034" s="87"/>
      <c r="N2034" s="87"/>
      <c r="O2034" s="87"/>
      <c r="P2034" s="87"/>
      <c r="Q2034" s="87"/>
      <c r="R2034" s="87"/>
      <c r="S2034" s="87"/>
      <c r="T2034" s="87"/>
      <c r="U2034" s="175"/>
      <c r="V2034" s="87"/>
      <c r="W2034" s="87"/>
      <c r="X2034" s="87"/>
      <c r="Y2034" s="87"/>
      <c r="Z2034" s="87"/>
      <c r="AA2034" s="87"/>
      <c r="AB2034" s="86"/>
      <c r="AC2034" s="87"/>
    </row>
    <row x14ac:dyDescent="0.25" r="2035" customHeight="1" ht="17.45">
      <c r="A2035" s="229"/>
      <c r="B2035" s="86"/>
      <c r="C2035" s="87"/>
      <c r="D2035" s="87"/>
      <c r="E2035" s="87"/>
      <c r="F2035" s="87"/>
      <c r="G2035" s="87"/>
      <c r="H2035" s="87"/>
      <c r="I2035" s="87"/>
      <c r="J2035" s="87"/>
      <c r="K2035" s="87"/>
      <c r="L2035" s="229"/>
      <c r="M2035" s="87"/>
      <c r="N2035" s="87"/>
      <c r="O2035" s="87"/>
      <c r="P2035" s="87"/>
      <c r="Q2035" s="87"/>
      <c r="R2035" s="87"/>
      <c r="S2035" s="87"/>
      <c r="T2035" s="87"/>
      <c r="U2035" s="175"/>
      <c r="V2035" s="87"/>
      <c r="W2035" s="87"/>
      <c r="X2035" s="87"/>
      <c r="Y2035" s="87"/>
      <c r="Z2035" s="87"/>
      <c r="AA2035" s="87"/>
      <c r="AB2035" s="86"/>
      <c r="AC2035" s="87"/>
    </row>
    <row x14ac:dyDescent="0.25" r="2036" customHeight="1" ht="17.45">
      <c r="A2036" s="229"/>
      <c r="B2036" s="86"/>
      <c r="C2036" s="87"/>
      <c r="D2036" s="87"/>
      <c r="E2036" s="87"/>
      <c r="F2036" s="87"/>
      <c r="G2036" s="87"/>
      <c r="H2036" s="87"/>
      <c r="I2036" s="87"/>
      <c r="J2036" s="87"/>
      <c r="K2036" s="87"/>
      <c r="L2036" s="229"/>
      <c r="M2036" s="87"/>
      <c r="N2036" s="87"/>
      <c r="O2036" s="87"/>
      <c r="P2036" s="87"/>
      <c r="Q2036" s="87"/>
      <c r="R2036" s="87"/>
      <c r="S2036" s="87"/>
      <c r="T2036" s="87"/>
      <c r="U2036" s="175"/>
      <c r="V2036" s="87"/>
      <c r="W2036" s="87"/>
      <c r="X2036" s="87"/>
      <c r="Y2036" s="87"/>
      <c r="Z2036" s="87"/>
      <c r="AA2036" s="87"/>
      <c r="AB2036" s="86"/>
      <c r="AC2036" s="87"/>
    </row>
    <row x14ac:dyDescent="0.25" r="2037" customHeight="1" ht="17.45">
      <c r="A2037" s="229"/>
      <c r="B2037" s="86"/>
      <c r="C2037" s="87"/>
      <c r="D2037" s="87"/>
      <c r="E2037" s="87"/>
      <c r="F2037" s="87"/>
      <c r="G2037" s="87"/>
      <c r="H2037" s="87"/>
      <c r="I2037" s="87"/>
      <c r="J2037" s="87"/>
      <c r="K2037" s="87"/>
      <c r="L2037" s="229"/>
      <c r="M2037" s="87"/>
      <c r="N2037" s="87"/>
      <c r="O2037" s="87"/>
      <c r="P2037" s="87"/>
      <c r="Q2037" s="87"/>
      <c r="R2037" s="87"/>
      <c r="S2037" s="87"/>
      <c r="T2037" s="87"/>
      <c r="U2037" s="175"/>
      <c r="V2037" s="87"/>
      <c r="W2037" s="87"/>
      <c r="X2037" s="87"/>
      <c r="Y2037" s="87"/>
      <c r="Z2037" s="87"/>
      <c r="AA2037" s="87"/>
      <c r="AB2037" s="86"/>
      <c r="AC2037" s="87"/>
    </row>
    <row x14ac:dyDescent="0.25" r="2038" customHeight="1" ht="17.45">
      <c r="A2038" s="229"/>
      <c r="B2038" s="86"/>
      <c r="C2038" s="87"/>
      <c r="D2038" s="87"/>
      <c r="E2038" s="87"/>
      <c r="F2038" s="87"/>
      <c r="G2038" s="87"/>
      <c r="H2038" s="87"/>
      <c r="I2038" s="87"/>
      <c r="J2038" s="87"/>
      <c r="K2038" s="87"/>
      <c r="L2038" s="229"/>
      <c r="M2038" s="87"/>
      <c r="N2038" s="87"/>
      <c r="O2038" s="87"/>
      <c r="P2038" s="87"/>
      <c r="Q2038" s="87"/>
      <c r="R2038" s="87"/>
      <c r="S2038" s="87"/>
      <c r="T2038" s="87"/>
      <c r="U2038" s="175"/>
      <c r="V2038" s="87"/>
      <c r="W2038" s="87"/>
      <c r="X2038" s="87"/>
      <c r="Y2038" s="87"/>
      <c r="Z2038" s="87"/>
      <c r="AA2038" s="87"/>
      <c r="AB2038" s="86"/>
      <c r="AC2038" s="87"/>
    </row>
    <row x14ac:dyDescent="0.25" r="2039" customHeight="1" ht="17.45">
      <c r="A2039" s="229"/>
      <c r="B2039" s="86"/>
      <c r="C2039" s="87"/>
      <c r="D2039" s="87"/>
      <c r="E2039" s="87"/>
      <c r="F2039" s="87"/>
      <c r="G2039" s="87"/>
      <c r="H2039" s="87"/>
      <c r="I2039" s="87"/>
      <c r="J2039" s="87"/>
      <c r="K2039" s="87"/>
      <c r="L2039" s="229"/>
      <c r="M2039" s="87"/>
      <c r="N2039" s="87"/>
      <c r="O2039" s="87"/>
      <c r="P2039" s="87"/>
      <c r="Q2039" s="87"/>
      <c r="R2039" s="87"/>
      <c r="S2039" s="87"/>
      <c r="T2039" s="87"/>
      <c r="U2039" s="175"/>
      <c r="V2039" s="87"/>
      <c r="W2039" s="87"/>
      <c r="X2039" s="87"/>
      <c r="Y2039" s="87"/>
      <c r="Z2039" s="87"/>
      <c r="AA2039" s="87"/>
      <c r="AB2039" s="86"/>
      <c r="AC2039" s="87"/>
    </row>
    <row x14ac:dyDescent="0.25" r="2040" customHeight="1" ht="17.45">
      <c r="A2040" s="229"/>
      <c r="B2040" s="86"/>
      <c r="C2040" s="87"/>
      <c r="D2040" s="87"/>
      <c r="E2040" s="87"/>
      <c r="F2040" s="87"/>
      <c r="G2040" s="87"/>
      <c r="H2040" s="87"/>
      <c r="I2040" s="87"/>
      <c r="J2040" s="87"/>
      <c r="K2040" s="87"/>
      <c r="L2040" s="229"/>
      <c r="M2040" s="87"/>
      <c r="N2040" s="87"/>
      <c r="O2040" s="87"/>
      <c r="P2040" s="87"/>
      <c r="Q2040" s="87"/>
      <c r="R2040" s="87"/>
      <c r="S2040" s="87"/>
      <c r="T2040" s="87"/>
      <c r="U2040" s="175"/>
      <c r="V2040" s="87"/>
      <c r="W2040" s="87"/>
      <c r="X2040" s="87"/>
      <c r="Y2040" s="87"/>
      <c r="Z2040" s="87"/>
      <c r="AA2040" s="87"/>
      <c r="AB2040" s="86"/>
      <c r="AC2040" s="87"/>
    </row>
    <row x14ac:dyDescent="0.25" r="2041" customHeight="1" ht="17.45">
      <c r="A2041" s="229"/>
      <c r="B2041" s="86"/>
      <c r="C2041" s="87"/>
      <c r="D2041" s="87"/>
      <c r="E2041" s="87"/>
      <c r="F2041" s="87"/>
      <c r="G2041" s="87"/>
      <c r="H2041" s="87"/>
      <c r="I2041" s="87"/>
      <c r="J2041" s="87"/>
      <c r="K2041" s="87"/>
      <c r="L2041" s="229"/>
      <c r="M2041" s="87"/>
      <c r="N2041" s="87"/>
      <c r="O2041" s="87"/>
      <c r="P2041" s="87"/>
      <c r="Q2041" s="87"/>
      <c r="R2041" s="87"/>
      <c r="S2041" s="87"/>
      <c r="T2041" s="87"/>
      <c r="U2041" s="175"/>
      <c r="V2041" s="87"/>
      <c r="W2041" s="87"/>
      <c r="X2041" s="87"/>
      <c r="Y2041" s="87"/>
      <c r="Z2041" s="87"/>
      <c r="AA2041" s="87"/>
      <c r="AB2041" s="86"/>
      <c r="AC2041" s="87"/>
    </row>
    <row x14ac:dyDescent="0.25" r="2042" customHeight="1" ht="17.45">
      <c r="A2042" s="229"/>
      <c r="B2042" s="86"/>
      <c r="C2042" s="87"/>
      <c r="D2042" s="87"/>
      <c r="E2042" s="87"/>
      <c r="F2042" s="87"/>
      <c r="G2042" s="87"/>
      <c r="H2042" s="87"/>
      <c r="I2042" s="87"/>
      <c r="J2042" s="87"/>
      <c r="K2042" s="87"/>
      <c r="L2042" s="229"/>
      <c r="M2042" s="87"/>
      <c r="N2042" s="87"/>
      <c r="O2042" s="87"/>
      <c r="P2042" s="87"/>
      <c r="Q2042" s="87"/>
      <c r="R2042" s="87"/>
      <c r="S2042" s="87"/>
      <c r="T2042" s="87"/>
      <c r="U2042" s="175"/>
      <c r="V2042" s="87"/>
      <c r="W2042" s="87"/>
      <c r="X2042" s="87"/>
      <c r="Y2042" s="87"/>
      <c r="Z2042" s="87"/>
      <c r="AA2042" s="87"/>
      <c r="AB2042" s="86"/>
      <c r="AC2042" s="87"/>
    </row>
    <row x14ac:dyDescent="0.25" r="2043" customHeight="1" ht="17.45">
      <c r="A2043" s="229"/>
      <c r="B2043" s="86"/>
      <c r="C2043" s="87"/>
      <c r="D2043" s="87"/>
      <c r="E2043" s="87"/>
      <c r="F2043" s="87"/>
      <c r="G2043" s="87"/>
      <c r="H2043" s="87"/>
      <c r="I2043" s="87"/>
      <c r="J2043" s="87"/>
      <c r="K2043" s="87"/>
      <c r="L2043" s="229"/>
      <c r="M2043" s="87"/>
      <c r="N2043" s="87"/>
      <c r="O2043" s="87"/>
      <c r="P2043" s="87"/>
      <c r="Q2043" s="87"/>
      <c r="R2043" s="87"/>
      <c r="S2043" s="87"/>
      <c r="T2043" s="87"/>
      <c r="U2043" s="175"/>
      <c r="V2043" s="87"/>
      <c r="W2043" s="87"/>
      <c r="X2043" s="87"/>
      <c r="Y2043" s="87"/>
      <c r="Z2043" s="87"/>
      <c r="AA2043" s="87"/>
      <c r="AB2043" s="86"/>
      <c r="AC2043" s="87"/>
    </row>
    <row x14ac:dyDescent="0.25" r="2044" customHeight="1" ht="17.45">
      <c r="A2044" s="229"/>
      <c r="B2044" s="86"/>
      <c r="C2044" s="87"/>
      <c r="D2044" s="87"/>
      <c r="E2044" s="87"/>
      <c r="F2044" s="87"/>
      <c r="G2044" s="87"/>
      <c r="H2044" s="87"/>
      <c r="I2044" s="87"/>
      <c r="J2044" s="87"/>
      <c r="K2044" s="87"/>
      <c r="L2044" s="229"/>
      <c r="M2044" s="87"/>
      <c r="N2044" s="87"/>
      <c r="O2044" s="87"/>
      <c r="P2044" s="87"/>
      <c r="Q2044" s="87"/>
      <c r="R2044" s="87"/>
      <c r="S2044" s="87"/>
      <c r="T2044" s="87"/>
      <c r="U2044" s="175"/>
      <c r="V2044" s="87"/>
      <c r="W2044" s="87"/>
      <c r="X2044" s="87"/>
      <c r="Y2044" s="87"/>
      <c r="Z2044" s="87"/>
      <c r="AA2044" s="87"/>
      <c r="AB2044" s="86"/>
      <c r="AC2044" s="87"/>
    </row>
    <row x14ac:dyDescent="0.25" r="2045" customHeight="1" ht="17.45">
      <c r="A2045" s="229"/>
      <c r="B2045" s="86"/>
      <c r="C2045" s="87"/>
      <c r="D2045" s="87"/>
      <c r="E2045" s="87"/>
      <c r="F2045" s="87"/>
      <c r="G2045" s="87"/>
      <c r="H2045" s="87"/>
      <c r="I2045" s="87"/>
      <c r="J2045" s="87"/>
      <c r="K2045" s="87"/>
      <c r="L2045" s="229"/>
      <c r="M2045" s="87"/>
      <c r="N2045" s="87"/>
      <c r="O2045" s="87"/>
      <c r="P2045" s="87"/>
      <c r="Q2045" s="87"/>
      <c r="R2045" s="87"/>
      <c r="S2045" s="87"/>
      <c r="T2045" s="87"/>
      <c r="U2045" s="175"/>
      <c r="V2045" s="87"/>
      <c r="W2045" s="87"/>
      <c r="X2045" s="87"/>
      <c r="Y2045" s="87"/>
      <c r="Z2045" s="87"/>
      <c r="AA2045" s="87"/>
      <c r="AB2045" s="86"/>
      <c r="AC2045" s="87"/>
    </row>
    <row x14ac:dyDescent="0.25" r="2046" customHeight="1" ht="17.45">
      <c r="A2046" s="229"/>
      <c r="B2046" s="86"/>
      <c r="C2046" s="87"/>
      <c r="D2046" s="87"/>
      <c r="E2046" s="87"/>
      <c r="F2046" s="87"/>
      <c r="G2046" s="87"/>
      <c r="H2046" s="87"/>
      <c r="I2046" s="87"/>
      <c r="J2046" s="87"/>
      <c r="K2046" s="87"/>
      <c r="L2046" s="229"/>
      <c r="M2046" s="87"/>
      <c r="N2046" s="87"/>
      <c r="O2046" s="87"/>
      <c r="P2046" s="87"/>
      <c r="Q2046" s="87"/>
      <c r="R2046" s="87"/>
      <c r="S2046" s="87"/>
      <c r="T2046" s="87"/>
      <c r="U2046" s="175"/>
      <c r="V2046" s="87"/>
      <c r="W2046" s="87"/>
      <c r="X2046" s="87"/>
      <c r="Y2046" s="87"/>
      <c r="Z2046" s="87"/>
      <c r="AA2046" s="87"/>
      <c r="AB2046" s="86"/>
      <c r="AC2046" s="87"/>
    </row>
    <row x14ac:dyDescent="0.25" r="2047" customHeight="1" ht="17.45">
      <c r="A2047" s="229"/>
      <c r="B2047" s="86"/>
      <c r="C2047" s="87"/>
      <c r="D2047" s="87"/>
      <c r="E2047" s="87"/>
      <c r="F2047" s="87"/>
      <c r="G2047" s="87"/>
      <c r="H2047" s="87"/>
      <c r="I2047" s="87"/>
      <c r="J2047" s="87"/>
      <c r="K2047" s="87"/>
      <c r="L2047" s="229"/>
      <c r="M2047" s="87"/>
      <c r="N2047" s="87"/>
      <c r="O2047" s="87"/>
      <c r="P2047" s="87"/>
      <c r="Q2047" s="87"/>
      <c r="R2047" s="87"/>
      <c r="S2047" s="87"/>
      <c r="T2047" s="87"/>
      <c r="U2047" s="175"/>
      <c r="V2047" s="87"/>
      <c r="W2047" s="87"/>
      <c r="X2047" s="87"/>
      <c r="Y2047" s="87"/>
      <c r="Z2047" s="87"/>
      <c r="AA2047" s="87"/>
      <c r="AB2047" s="86"/>
      <c r="AC2047" s="87"/>
    </row>
    <row x14ac:dyDescent="0.25" r="2048" customHeight="1" ht="17.45">
      <c r="A2048" s="229"/>
      <c r="B2048" s="86"/>
      <c r="C2048" s="87"/>
      <c r="D2048" s="87"/>
      <c r="E2048" s="87"/>
      <c r="F2048" s="87"/>
      <c r="G2048" s="87"/>
      <c r="H2048" s="87"/>
      <c r="I2048" s="87"/>
      <c r="J2048" s="87"/>
      <c r="K2048" s="87"/>
      <c r="L2048" s="229"/>
      <c r="M2048" s="87"/>
      <c r="N2048" s="87"/>
      <c r="O2048" s="87"/>
      <c r="P2048" s="87"/>
      <c r="Q2048" s="87"/>
      <c r="R2048" s="87"/>
      <c r="S2048" s="87"/>
      <c r="T2048" s="87"/>
      <c r="U2048" s="175"/>
      <c r="V2048" s="87"/>
      <c r="W2048" s="87"/>
      <c r="X2048" s="87"/>
      <c r="Y2048" s="87"/>
      <c r="Z2048" s="87"/>
      <c r="AA2048" s="87"/>
      <c r="AB2048" s="86"/>
      <c r="AC2048" s="87"/>
    </row>
    <row x14ac:dyDescent="0.25" r="2049" customHeight="1" ht="17.45">
      <c r="A2049" s="229"/>
      <c r="B2049" s="86"/>
      <c r="C2049" s="87"/>
      <c r="D2049" s="87"/>
      <c r="E2049" s="87"/>
      <c r="F2049" s="87"/>
      <c r="G2049" s="87"/>
      <c r="H2049" s="87"/>
      <c r="I2049" s="87"/>
      <c r="J2049" s="87"/>
      <c r="K2049" s="87"/>
      <c r="L2049" s="229"/>
      <c r="M2049" s="87"/>
      <c r="N2049" s="87"/>
      <c r="O2049" s="87"/>
      <c r="P2049" s="87"/>
      <c r="Q2049" s="87"/>
      <c r="R2049" s="87"/>
      <c r="S2049" s="87"/>
      <c r="T2049" s="87"/>
      <c r="U2049" s="175"/>
      <c r="V2049" s="87"/>
      <c r="W2049" s="87"/>
      <c r="X2049" s="87"/>
      <c r="Y2049" s="87"/>
      <c r="Z2049" s="87"/>
      <c r="AA2049" s="87"/>
      <c r="AB2049" s="86"/>
      <c r="AC2049" s="87"/>
    </row>
    <row x14ac:dyDescent="0.25" r="2050" customHeight="1" ht="17.45">
      <c r="A2050" s="229"/>
      <c r="B2050" s="86"/>
      <c r="C2050" s="87"/>
      <c r="D2050" s="87"/>
      <c r="E2050" s="87"/>
      <c r="F2050" s="87"/>
      <c r="G2050" s="87"/>
      <c r="H2050" s="87"/>
      <c r="I2050" s="87"/>
      <c r="J2050" s="87"/>
      <c r="K2050" s="87"/>
      <c r="L2050" s="229"/>
      <c r="M2050" s="87"/>
      <c r="N2050" s="87"/>
      <c r="O2050" s="87"/>
      <c r="P2050" s="87"/>
      <c r="Q2050" s="87"/>
      <c r="R2050" s="87"/>
      <c r="S2050" s="87"/>
      <c r="T2050" s="87"/>
      <c r="U2050" s="175"/>
      <c r="V2050" s="87"/>
      <c r="W2050" s="87"/>
      <c r="X2050" s="87"/>
      <c r="Y2050" s="87"/>
      <c r="Z2050" s="87"/>
      <c r="AA2050" s="87"/>
      <c r="AB2050" s="86"/>
      <c r="AC2050" s="87"/>
    </row>
    <row x14ac:dyDescent="0.25" r="2051" customHeight="1" ht="17.45">
      <c r="A2051" s="229"/>
      <c r="B2051" s="86"/>
      <c r="C2051" s="87"/>
      <c r="D2051" s="87"/>
      <c r="E2051" s="87"/>
      <c r="F2051" s="87"/>
      <c r="G2051" s="87"/>
      <c r="H2051" s="87"/>
      <c r="I2051" s="87"/>
      <c r="J2051" s="87"/>
      <c r="K2051" s="87"/>
      <c r="L2051" s="229"/>
      <c r="M2051" s="87"/>
      <c r="N2051" s="87"/>
      <c r="O2051" s="87"/>
      <c r="P2051" s="87"/>
      <c r="Q2051" s="87"/>
      <c r="R2051" s="87"/>
      <c r="S2051" s="87"/>
      <c r="T2051" s="87"/>
      <c r="U2051" s="175"/>
      <c r="V2051" s="87"/>
      <c r="W2051" s="87"/>
      <c r="X2051" s="87"/>
      <c r="Y2051" s="87"/>
      <c r="Z2051" s="87"/>
      <c r="AA2051" s="87"/>
      <c r="AB2051" s="86"/>
      <c r="AC2051" s="87"/>
    </row>
    <row x14ac:dyDescent="0.25" r="2052" customHeight="1" ht="17.45">
      <c r="A2052" s="229"/>
      <c r="B2052" s="86"/>
      <c r="C2052" s="87"/>
      <c r="D2052" s="87"/>
      <c r="E2052" s="87"/>
      <c r="F2052" s="87"/>
      <c r="G2052" s="87"/>
      <c r="H2052" s="87"/>
      <c r="I2052" s="87"/>
      <c r="J2052" s="87"/>
      <c r="K2052" s="87"/>
      <c r="L2052" s="229"/>
      <c r="M2052" s="87"/>
      <c r="N2052" s="87"/>
      <c r="O2052" s="87"/>
      <c r="P2052" s="87"/>
      <c r="Q2052" s="87"/>
      <c r="R2052" s="87"/>
      <c r="S2052" s="87"/>
      <c r="T2052" s="87"/>
      <c r="U2052" s="175"/>
      <c r="V2052" s="87"/>
      <c r="W2052" s="87"/>
      <c r="X2052" s="87"/>
      <c r="Y2052" s="87"/>
      <c r="Z2052" s="87"/>
      <c r="AA2052" s="87"/>
      <c r="AB2052" s="86"/>
      <c r="AC2052" s="87"/>
    </row>
    <row x14ac:dyDescent="0.25" r="2053" customHeight="1" ht="17.45">
      <c r="A2053" s="229"/>
      <c r="B2053" s="86"/>
      <c r="C2053" s="87"/>
      <c r="D2053" s="87"/>
      <c r="E2053" s="87"/>
      <c r="F2053" s="87"/>
      <c r="G2053" s="87"/>
      <c r="H2053" s="87"/>
      <c r="I2053" s="87"/>
      <c r="J2053" s="87"/>
      <c r="K2053" s="87"/>
      <c r="L2053" s="229"/>
      <c r="M2053" s="87"/>
      <c r="N2053" s="87"/>
      <c r="O2053" s="87"/>
      <c r="P2053" s="87"/>
      <c r="Q2053" s="87"/>
      <c r="R2053" s="87"/>
      <c r="S2053" s="87"/>
      <c r="T2053" s="87"/>
      <c r="U2053" s="175"/>
      <c r="V2053" s="87"/>
      <c r="W2053" s="87"/>
      <c r="X2053" s="87"/>
      <c r="Y2053" s="87"/>
      <c r="Z2053" s="87"/>
      <c r="AA2053" s="87"/>
      <c r="AB2053" s="86"/>
      <c r="AC2053" s="87"/>
    </row>
    <row x14ac:dyDescent="0.25" r="2054" customHeight="1" ht="17.45">
      <c r="A2054" s="229"/>
      <c r="B2054" s="86"/>
      <c r="C2054" s="87"/>
      <c r="D2054" s="87"/>
      <c r="E2054" s="87"/>
      <c r="F2054" s="87"/>
      <c r="G2054" s="87"/>
      <c r="H2054" s="87"/>
      <c r="I2054" s="87"/>
      <c r="J2054" s="87"/>
      <c r="K2054" s="87"/>
      <c r="L2054" s="229"/>
      <c r="M2054" s="87"/>
      <c r="N2054" s="87"/>
      <c r="O2054" s="87"/>
      <c r="P2054" s="87"/>
      <c r="Q2054" s="87"/>
      <c r="R2054" s="87"/>
      <c r="S2054" s="87"/>
      <c r="T2054" s="87"/>
      <c r="U2054" s="175"/>
      <c r="V2054" s="87"/>
      <c r="W2054" s="87"/>
      <c r="X2054" s="87"/>
      <c r="Y2054" s="87"/>
      <c r="Z2054" s="87"/>
      <c r="AA2054" s="87"/>
      <c r="AB2054" s="86"/>
      <c r="AC2054" s="87"/>
    </row>
    <row x14ac:dyDescent="0.25" r="2055" customHeight="1" ht="17.45">
      <c r="A2055" s="229"/>
      <c r="B2055" s="86"/>
      <c r="C2055" s="87"/>
      <c r="D2055" s="87"/>
      <c r="E2055" s="87"/>
      <c r="F2055" s="87"/>
      <c r="G2055" s="87"/>
      <c r="H2055" s="87"/>
      <c r="I2055" s="87"/>
      <c r="J2055" s="87"/>
      <c r="K2055" s="87"/>
      <c r="L2055" s="229"/>
      <c r="M2055" s="87"/>
      <c r="N2055" s="87"/>
      <c r="O2055" s="87"/>
      <c r="P2055" s="87"/>
      <c r="Q2055" s="87"/>
      <c r="R2055" s="87"/>
      <c r="S2055" s="87"/>
      <c r="T2055" s="87"/>
      <c r="U2055" s="175"/>
      <c r="V2055" s="87"/>
      <c r="W2055" s="87"/>
      <c r="X2055" s="87"/>
      <c r="Y2055" s="87"/>
      <c r="Z2055" s="87"/>
      <c r="AA2055" s="87"/>
      <c r="AB2055" s="86"/>
      <c r="AC2055" s="87"/>
    </row>
    <row x14ac:dyDescent="0.25" r="2056" customHeight="1" ht="17.45">
      <c r="A2056" s="229"/>
      <c r="B2056" s="86"/>
      <c r="C2056" s="87"/>
      <c r="D2056" s="87"/>
      <c r="E2056" s="87"/>
      <c r="F2056" s="87"/>
      <c r="G2056" s="87"/>
      <c r="H2056" s="87"/>
      <c r="I2056" s="87"/>
      <c r="J2056" s="87"/>
      <c r="K2056" s="87"/>
      <c r="L2056" s="229"/>
      <c r="M2056" s="87"/>
      <c r="N2056" s="87"/>
      <c r="O2056" s="87"/>
      <c r="P2056" s="87"/>
      <c r="Q2056" s="87"/>
      <c r="R2056" s="87"/>
      <c r="S2056" s="87"/>
      <c r="T2056" s="87"/>
      <c r="U2056" s="175"/>
      <c r="V2056" s="87"/>
      <c r="W2056" s="87"/>
      <c r="X2056" s="87"/>
      <c r="Y2056" s="87"/>
      <c r="Z2056" s="87"/>
      <c r="AA2056" s="87"/>
      <c r="AB2056" s="86"/>
      <c r="AC2056" s="87"/>
    </row>
    <row x14ac:dyDescent="0.25" r="2057" customHeight="1" ht="17.45">
      <c r="A2057" s="229"/>
      <c r="B2057" s="86"/>
      <c r="C2057" s="87"/>
      <c r="D2057" s="87"/>
      <c r="E2057" s="87"/>
      <c r="F2057" s="87"/>
      <c r="G2057" s="87"/>
      <c r="H2057" s="87"/>
      <c r="I2057" s="87"/>
      <c r="J2057" s="87"/>
      <c r="K2057" s="87"/>
      <c r="L2057" s="229"/>
      <c r="M2057" s="87"/>
      <c r="N2057" s="87"/>
      <c r="O2057" s="87"/>
      <c r="P2057" s="87"/>
      <c r="Q2057" s="87"/>
      <c r="R2057" s="87"/>
      <c r="S2057" s="87"/>
      <c r="T2057" s="87"/>
      <c r="U2057" s="175"/>
      <c r="V2057" s="87"/>
      <c r="W2057" s="87"/>
      <c r="X2057" s="87"/>
      <c r="Y2057" s="87"/>
      <c r="Z2057" s="87"/>
      <c r="AA2057" s="87"/>
      <c r="AB2057" s="86"/>
      <c r="AC2057" s="87"/>
    </row>
    <row x14ac:dyDescent="0.25" r="2058" customHeight="1" ht="17.45">
      <c r="A2058" s="229"/>
      <c r="B2058" s="86"/>
      <c r="C2058" s="87"/>
      <c r="D2058" s="87"/>
      <c r="E2058" s="87"/>
      <c r="F2058" s="87"/>
      <c r="G2058" s="87"/>
      <c r="H2058" s="87"/>
      <c r="I2058" s="87"/>
      <c r="J2058" s="87"/>
      <c r="K2058" s="87"/>
      <c r="L2058" s="229"/>
      <c r="M2058" s="87"/>
      <c r="N2058" s="87"/>
      <c r="O2058" s="87"/>
      <c r="P2058" s="87"/>
      <c r="Q2058" s="87"/>
      <c r="R2058" s="87"/>
      <c r="S2058" s="87"/>
      <c r="T2058" s="87"/>
      <c r="U2058" s="175"/>
      <c r="V2058" s="87"/>
      <c r="W2058" s="87"/>
      <c r="X2058" s="87"/>
      <c r="Y2058" s="87"/>
      <c r="Z2058" s="87"/>
      <c r="AA2058" s="87"/>
      <c r="AB2058" s="86"/>
      <c r="AC2058" s="87"/>
    </row>
    <row x14ac:dyDescent="0.25" r="2059" customHeight="1" ht="17.45">
      <c r="A2059" s="229"/>
      <c r="B2059" s="86"/>
      <c r="C2059" s="87"/>
      <c r="D2059" s="87"/>
      <c r="E2059" s="87"/>
      <c r="F2059" s="87"/>
      <c r="G2059" s="87"/>
      <c r="H2059" s="87"/>
      <c r="I2059" s="87"/>
      <c r="J2059" s="87"/>
      <c r="K2059" s="87"/>
      <c r="L2059" s="229"/>
      <c r="M2059" s="87"/>
      <c r="N2059" s="87"/>
      <c r="O2059" s="87"/>
      <c r="P2059" s="87"/>
      <c r="Q2059" s="87"/>
      <c r="R2059" s="87"/>
      <c r="S2059" s="87"/>
      <c r="T2059" s="87"/>
      <c r="U2059" s="175"/>
      <c r="V2059" s="87"/>
      <c r="W2059" s="87"/>
      <c r="X2059" s="87"/>
      <c r="Y2059" s="87"/>
      <c r="Z2059" s="87"/>
      <c r="AA2059" s="87"/>
      <c r="AB2059" s="86"/>
      <c r="AC2059" s="87"/>
    </row>
    <row x14ac:dyDescent="0.25" r="2060" customHeight="1" ht="17.45">
      <c r="A2060" s="229"/>
      <c r="B2060" s="86"/>
      <c r="C2060" s="87"/>
      <c r="D2060" s="87"/>
      <c r="E2060" s="87"/>
      <c r="F2060" s="87"/>
      <c r="G2060" s="87"/>
      <c r="H2060" s="87"/>
      <c r="I2060" s="87"/>
      <c r="J2060" s="87"/>
      <c r="K2060" s="87"/>
      <c r="L2060" s="229"/>
      <c r="M2060" s="87"/>
      <c r="N2060" s="87"/>
      <c r="O2060" s="87"/>
      <c r="P2060" s="87"/>
      <c r="Q2060" s="87"/>
      <c r="R2060" s="87"/>
      <c r="S2060" s="87"/>
      <c r="T2060" s="87"/>
      <c r="U2060" s="175"/>
      <c r="V2060" s="87"/>
      <c r="W2060" s="87"/>
      <c r="X2060" s="87"/>
      <c r="Y2060" s="87"/>
      <c r="Z2060" s="87"/>
      <c r="AA2060" s="87"/>
      <c r="AB2060" s="86"/>
      <c r="AC2060" s="87"/>
    </row>
    <row x14ac:dyDescent="0.25" r="2061" customHeight="1" ht="17.45">
      <c r="A2061" s="229"/>
      <c r="B2061" s="86"/>
      <c r="C2061" s="87"/>
      <c r="D2061" s="87"/>
      <c r="E2061" s="87"/>
      <c r="F2061" s="87"/>
      <c r="G2061" s="87"/>
      <c r="H2061" s="87"/>
      <c r="I2061" s="87"/>
      <c r="J2061" s="87"/>
      <c r="K2061" s="87"/>
      <c r="L2061" s="229"/>
      <c r="M2061" s="87"/>
      <c r="N2061" s="87"/>
      <c r="O2061" s="87"/>
      <c r="P2061" s="87"/>
      <c r="Q2061" s="87"/>
      <c r="R2061" s="87"/>
      <c r="S2061" s="87"/>
      <c r="T2061" s="87"/>
      <c r="U2061" s="175"/>
      <c r="V2061" s="87"/>
      <c r="W2061" s="87"/>
      <c r="X2061" s="87"/>
      <c r="Y2061" s="87"/>
      <c r="Z2061" s="87"/>
      <c r="AA2061" s="87"/>
      <c r="AB2061" s="86"/>
      <c r="AC2061" s="87"/>
    </row>
    <row x14ac:dyDescent="0.25" r="2062" customHeight="1" ht="17.45">
      <c r="A2062" s="229"/>
      <c r="B2062" s="86"/>
      <c r="C2062" s="87"/>
      <c r="D2062" s="87"/>
      <c r="E2062" s="87"/>
      <c r="F2062" s="87"/>
      <c r="G2062" s="87"/>
      <c r="H2062" s="87"/>
      <c r="I2062" s="87"/>
      <c r="J2062" s="87"/>
      <c r="K2062" s="87"/>
      <c r="L2062" s="229"/>
      <c r="M2062" s="87"/>
      <c r="N2062" s="87"/>
      <c r="O2062" s="87"/>
      <c r="P2062" s="87"/>
      <c r="Q2062" s="87"/>
      <c r="R2062" s="87"/>
      <c r="S2062" s="87"/>
      <c r="T2062" s="87"/>
      <c r="U2062" s="175"/>
      <c r="V2062" s="87"/>
      <c r="W2062" s="87"/>
      <c r="X2062" s="87"/>
      <c r="Y2062" s="87"/>
      <c r="Z2062" s="87"/>
      <c r="AA2062" s="87"/>
      <c r="AB2062" s="86"/>
      <c r="AC2062" s="87"/>
    </row>
    <row x14ac:dyDescent="0.25" r="2063" customHeight="1" ht="17.45">
      <c r="A2063" s="229"/>
      <c r="B2063" s="86"/>
      <c r="C2063" s="87"/>
      <c r="D2063" s="87"/>
      <c r="E2063" s="87"/>
      <c r="F2063" s="87"/>
      <c r="G2063" s="87"/>
      <c r="H2063" s="87"/>
      <c r="I2063" s="87"/>
      <c r="J2063" s="87"/>
      <c r="K2063" s="87"/>
      <c r="L2063" s="229"/>
      <c r="M2063" s="87"/>
      <c r="N2063" s="87"/>
      <c r="O2063" s="87"/>
      <c r="P2063" s="87"/>
      <c r="Q2063" s="87"/>
      <c r="R2063" s="87"/>
      <c r="S2063" s="87"/>
      <c r="T2063" s="87"/>
      <c r="U2063" s="175"/>
      <c r="V2063" s="87"/>
      <c r="W2063" s="87"/>
      <c r="X2063" s="87"/>
      <c r="Y2063" s="87"/>
      <c r="Z2063" s="87"/>
      <c r="AA2063" s="87"/>
      <c r="AB2063" s="86"/>
      <c r="AC2063" s="87"/>
    </row>
    <row x14ac:dyDescent="0.25" r="2064" customHeight="1" ht="17.45">
      <c r="A2064" s="229"/>
      <c r="B2064" s="86"/>
      <c r="C2064" s="87"/>
      <c r="D2064" s="87"/>
      <c r="E2064" s="87"/>
      <c r="F2064" s="87"/>
      <c r="G2064" s="87"/>
      <c r="H2064" s="87"/>
      <c r="I2064" s="87"/>
      <c r="J2064" s="87"/>
      <c r="K2064" s="87"/>
      <c r="L2064" s="229"/>
      <c r="M2064" s="87"/>
      <c r="N2064" s="87"/>
      <c r="O2064" s="87"/>
      <c r="P2064" s="87"/>
      <c r="Q2064" s="87"/>
      <c r="R2064" s="87"/>
      <c r="S2064" s="87"/>
      <c r="T2064" s="87"/>
      <c r="U2064" s="175"/>
      <c r="V2064" s="87"/>
      <c r="W2064" s="87"/>
      <c r="X2064" s="87"/>
      <c r="Y2064" s="87"/>
      <c r="Z2064" s="87"/>
      <c r="AA2064" s="87"/>
      <c r="AB2064" s="86"/>
      <c r="AC2064" s="87"/>
    </row>
    <row x14ac:dyDescent="0.25" r="2065" customHeight="1" ht="17.45">
      <c r="A2065" s="229"/>
      <c r="B2065" s="86"/>
      <c r="C2065" s="87"/>
      <c r="D2065" s="87"/>
      <c r="E2065" s="87"/>
      <c r="F2065" s="87"/>
      <c r="G2065" s="87"/>
      <c r="H2065" s="87"/>
      <c r="I2065" s="87"/>
      <c r="J2065" s="87"/>
      <c r="K2065" s="87"/>
      <c r="L2065" s="229"/>
      <c r="M2065" s="87"/>
      <c r="N2065" s="87"/>
      <c r="O2065" s="87"/>
      <c r="P2065" s="87"/>
      <c r="Q2065" s="87"/>
      <c r="R2065" s="87"/>
      <c r="S2065" s="87"/>
      <c r="T2065" s="87"/>
      <c r="U2065" s="175"/>
      <c r="V2065" s="87"/>
      <c r="W2065" s="87"/>
      <c r="X2065" s="87"/>
      <c r="Y2065" s="87"/>
      <c r="Z2065" s="87"/>
      <c r="AA2065" s="87"/>
      <c r="AB2065" s="86"/>
      <c r="AC2065" s="87"/>
    </row>
    <row x14ac:dyDescent="0.25" r="2066" customHeight="1" ht="17.45">
      <c r="A2066" s="229"/>
      <c r="B2066" s="86"/>
      <c r="C2066" s="87"/>
      <c r="D2066" s="87"/>
      <c r="E2066" s="87"/>
      <c r="F2066" s="87"/>
      <c r="G2066" s="87"/>
      <c r="H2066" s="87"/>
      <c r="I2066" s="87"/>
      <c r="J2066" s="87"/>
      <c r="K2066" s="87"/>
      <c r="L2066" s="229"/>
      <c r="M2066" s="87"/>
      <c r="N2066" s="87"/>
      <c r="O2066" s="87"/>
      <c r="P2066" s="87"/>
      <c r="Q2066" s="87"/>
      <c r="R2066" s="87"/>
      <c r="S2066" s="87"/>
      <c r="T2066" s="87"/>
      <c r="U2066" s="175"/>
      <c r="V2066" s="87"/>
      <c r="W2066" s="87"/>
      <c r="X2066" s="87"/>
      <c r="Y2066" s="87"/>
      <c r="Z2066" s="87"/>
      <c r="AA2066" s="87"/>
      <c r="AB2066" s="86"/>
      <c r="AC2066" s="87"/>
    </row>
    <row x14ac:dyDescent="0.25" r="2067" customHeight="1" ht="17.45">
      <c r="A2067" s="229"/>
      <c r="B2067" s="86"/>
      <c r="C2067" s="87"/>
      <c r="D2067" s="87"/>
      <c r="E2067" s="87"/>
      <c r="F2067" s="87"/>
      <c r="G2067" s="87"/>
      <c r="H2067" s="87"/>
      <c r="I2067" s="87"/>
      <c r="J2067" s="87"/>
      <c r="K2067" s="87"/>
      <c r="L2067" s="229"/>
      <c r="M2067" s="87"/>
      <c r="N2067" s="87"/>
      <c r="O2067" s="87"/>
      <c r="P2067" s="87"/>
      <c r="Q2067" s="87"/>
      <c r="R2067" s="87"/>
      <c r="S2067" s="87"/>
      <c r="T2067" s="87"/>
      <c r="U2067" s="175"/>
      <c r="V2067" s="87"/>
      <c r="W2067" s="87"/>
      <c r="X2067" s="87"/>
      <c r="Y2067" s="87"/>
      <c r="Z2067" s="87"/>
      <c r="AA2067" s="87"/>
      <c r="AB2067" s="86"/>
      <c r="AC2067" s="87"/>
    </row>
    <row x14ac:dyDescent="0.25" r="2068" customHeight="1" ht="17.45">
      <c r="A2068" s="229"/>
      <c r="B2068" s="86"/>
      <c r="C2068" s="87"/>
      <c r="D2068" s="87"/>
      <c r="E2068" s="87"/>
      <c r="F2068" s="87"/>
      <c r="G2068" s="87"/>
      <c r="H2068" s="87"/>
      <c r="I2068" s="87"/>
      <c r="J2068" s="87"/>
      <c r="K2068" s="87"/>
      <c r="L2068" s="229"/>
      <c r="M2068" s="87"/>
      <c r="N2068" s="87"/>
      <c r="O2068" s="87"/>
      <c r="P2068" s="87"/>
      <c r="Q2068" s="87"/>
      <c r="R2068" s="87"/>
      <c r="S2068" s="87"/>
      <c r="T2068" s="87"/>
      <c r="U2068" s="175"/>
      <c r="V2068" s="87"/>
      <c r="W2068" s="87"/>
      <c r="X2068" s="87"/>
      <c r="Y2068" s="87"/>
      <c r="Z2068" s="87"/>
      <c r="AA2068" s="87"/>
      <c r="AB2068" s="86"/>
      <c r="AC2068" s="87"/>
    </row>
    <row x14ac:dyDescent="0.25" r="2069" customHeight="1" ht="17.45">
      <c r="A2069" s="229"/>
      <c r="B2069" s="86"/>
      <c r="C2069" s="87"/>
      <c r="D2069" s="87"/>
      <c r="E2069" s="87"/>
      <c r="F2069" s="87"/>
      <c r="G2069" s="87"/>
      <c r="H2069" s="87"/>
      <c r="I2069" s="87"/>
      <c r="J2069" s="87"/>
      <c r="K2069" s="87"/>
      <c r="L2069" s="229"/>
      <c r="M2069" s="87"/>
      <c r="N2069" s="87"/>
      <c r="O2069" s="87"/>
      <c r="P2069" s="87"/>
      <c r="Q2069" s="87"/>
      <c r="R2069" s="87"/>
      <c r="S2069" s="87"/>
      <c r="T2069" s="87"/>
      <c r="U2069" s="175"/>
      <c r="V2069" s="87"/>
      <c r="W2069" s="87"/>
      <c r="X2069" s="87"/>
      <c r="Y2069" s="87"/>
      <c r="Z2069" s="87"/>
      <c r="AA2069" s="87"/>
      <c r="AB2069" s="86"/>
      <c r="AC2069" s="87"/>
    </row>
    <row x14ac:dyDescent="0.25" r="2070" customHeight="1" ht="17.45">
      <c r="A2070" s="229"/>
      <c r="B2070" s="86"/>
      <c r="C2070" s="87"/>
      <c r="D2070" s="87"/>
      <c r="E2070" s="87"/>
      <c r="F2070" s="87"/>
      <c r="G2070" s="87"/>
      <c r="H2070" s="87"/>
      <c r="I2070" s="87"/>
      <c r="J2070" s="87"/>
      <c r="K2070" s="87"/>
      <c r="L2070" s="229"/>
      <c r="M2070" s="87"/>
      <c r="N2070" s="87"/>
      <c r="O2070" s="87"/>
      <c r="P2070" s="87"/>
      <c r="Q2070" s="87"/>
      <c r="R2070" s="87"/>
      <c r="S2070" s="87"/>
      <c r="T2070" s="87"/>
      <c r="U2070" s="175"/>
      <c r="V2070" s="87"/>
      <c r="W2070" s="87"/>
      <c r="X2070" s="87"/>
      <c r="Y2070" s="87"/>
      <c r="Z2070" s="87"/>
      <c r="AA2070" s="87"/>
      <c r="AB2070" s="86"/>
      <c r="AC2070" s="87"/>
    </row>
    <row x14ac:dyDescent="0.25" r="2071" customHeight="1" ht="17.45">
      <c r="A2071" s="229"/>
      <c r="B2071" s="86"/>
      <c r="C2071" s="87"/>
      <c r="D2071" s="87"/>
      <c r="E2071" s="87"/>
      <c r="F2071" s="87"/>
      <c r="G2071" s="87"/>
      <c r="H2071" s="87"/>
      <c r="I2071" s="87"/>
      <c r="J2071" s="87"/>
      <c r="K2071" s="87"/>
      <c r="L2071" s="229"/>
      <c r="M2071" s="87"/>
      <c r="N2071" s="87"/>
      <c r="O2071" s="87"/>
      <c r="P2071" s="87"/>
      <c r="Q2071" s="87"/>
      <c r="R2071" s="87"/>
      <c r="S2071" s="87"/>
      <c r="T2071" s="87"/>
      <c r="U2071" s="175"/>
      <c r="V2071" s="87"/>
      <c r="W2071" s="87"/>
      <c r="X2071" s="87"/>
      <c r="Y2071" s="87"/>
      <c r="Z2071" s="87"/>
      <c r="AA2071" s="87"/>
      <c r="AB2071" s="86"/>
      <c r="AC2071" s="87"/>
    </row>
    <row x14ac:dyDescent="0.25" r="2072" customHeight="1" ht="17.45">
      <c r="A2072" s="229"/>
      <c r="B2072" s="86"/>
      <c r="C2072" s="87"/>
      <c r="D2072" s="87"/>
      <c r="E2072" s="87"/>
      <c r="F2072" s="87"/>
      <c r="G2072" s="87"/>
      <c r="H2072" s="87"/>
      <c r="I2072" s="87"/>
      <c r="J2072" s="87"/>
      <c r="K2072" s="87"/>
      <c r="L2072" s="229"/>
      <c r="M2072" s="87"/>
      <c r="N2072" s="87"/>
      <c r="O2072" s="87"/>
      <c r="P2072" s="87"/>
      <c r="Q2072" s="87"/>
      <c r="R2072" s="87"/>
      <c r="S2072" s="87"/>
      <c r="T2072" s="87"/>
      <c r="U2072" s="175"/>
      <c r="V2072" s="87"/>
      <c r="W2072" s="87"/>
      <c r="X2072" s="87"/>
      <c r="Y2072" s="87"/>
      <c r="Z2072" s="87"/>
      <c r="AA2072" s="87"/>
      <c r="AB2072" s="86"/>
      <c r="AC2072" s="87"/>
    </row>
    <row x14ac:dyDescent="0.25" r="2073" customHeight="1" ht="17.45">
      <c r="A2073" s="229"/>
      <c r="B2073" s="86"/>
      <c r="C2073" s="87"/>
      <c r="D2073" s="87"/>
      <c r="E2073" s="87"/>
      <c r="F2073" s="87"/>
      <c r="G2073" s="87"/>
      <c r="H2073" s="87"/>
      <c r="I2073" s="87"/>
      <c r="J2073" s="87"/>
      <c r="K2073" s="87"/>
      <c r="L2073" s="229"/>
      <c r="M2073" s="87"/>
      <c r="N2073" s="87"/>
      <c r="O2073" s="87"/>
      <c r="P2073" s="87"/>
      <c r="Q2073" s="87"/>
      <c r="R2073" s="87"/>
      <c r="S2073" s="87"/>
      <c r="T2073" s="87"/>
      <c r="U2073" s="175"/>
      <c r="V2073" s="87"/>
      <c r="W2073" s="87"/>
      <c r="X2073" s="87"/>
      <c r="Y2073" s="87"/>
      <c r="Z2073" s="87"/>
      <c r="AA2073" s="87"/>
      <c r="AB2073" s="86"/>
      <c r="AC2073" s="87"/>
    </row>
    <row x14ac:dyDescent="0.25" r="2074" customHeight="1" ht="17.45">
      <c r="A2074" s="229"/>
      <c r="B2074" s="86"/>
      <c r="C2074" s="87"/>
      <c r="D2074" s="87"/>
      <c r="E2074" s="87"/>
      <c r="F2074" s="87"/>
      <c r="G2074" s="87"/>
      <c r="H2074" s="87"/>
      <c r="I2074" s="87"/>
      <c r="J2074" s="87"/>
      <c r="K2074" s="87"/>
      <c r="L2074" s="229"/>
      <c r="M2074" s="87"/>
      <c r="N2074" s="87"/>
      <c r="O2074" s="87"/>
      <c r="P2074" s="87"/>
      <c r="Q2074" s="87"/>
      <c r="R2074" s="87"/>
      <c r="S2074" s="87"/>
      <c r="T2074" s="87"/>
      <c r="U2074" s="175"/>
      <c r="V2074" s="87"/>
      <c r="W2074" s="87"/>
      <c r="X2074" s="87"/>
      <c r="Y2074" s="87"/>
      <c r="Z2074" s="87"/>
      <c r="AA2074" s="87"/>
      <c r="AB2074" s="86"/>
      <c r="AC2074" s="87"/>
    </row>
    <row x14ac:dyDescent="0.25" r="2075" customHeight="1" ht="17.45">
      <c r="A2075" s="229"/>
      <c r="B2075" s="86"/>
      <c r="C2075" s="87"/>
      <c r="D2075" s="87"/>
      <c r="E2075" s="87"/>
      <c r="F2075" s="87"/>
      <c r="G2075" s="87"/>
      <c r="H2075" s="87"/>
      <c r="I2075" s="87"/>
      <c r="J2075" s="87"/>
      <c r="K2075" s="87"/>
      <c r="L2075" s="229"/>
      <c r="M2075" s="87"/>
      <c r="N2075" s="87"/>
      <c r="O2075" s="87"/>
      <c r="P2075" s="87"/>
      <c r="Q2075" s="87"/>
      <c r="R2075" s="87"/>
      <c r="S2075" s="87"/>
      <c r="T2075" s="87"/>
      <c r="U2075" s="175"/>
      <c r="V2075" s="87"/>
      <c r="W2075" s="87"/>
      <c r="X2075" s="87"/>
      <c r="Y2075" s="87"/>
      <c r="Z2075" s="87"/>
      <c r="AA2075" s="87"/>
      <c r="AB2075" s="86"/>
      <c r="AC2075" s="87"/>
    </row>
    <row x14ac:dyDescent="0.25" r="2076" customHeight="1" ht="17.45">
      <c r="A2076" s="229"/>
      <c r="B2076" s="86"/>
      <c r="C2076" s="87"/>
      <c r="D2076" s="87"/>
      <c r="E2076" s="87"/>
      <c r="F2076" s="87"/>
      <c r="G2076" s="87"/>
      <c r="H2076" s="87"/>
      <c r="I2076" s="87"/>
      <c r="J2076" s="87"/>
      <c r="K2076" s="87"/>
      <c r="L2076" s="229"/>
      <c r="M2076" s="87"/>
      <c r="N2076" s="87"/>
      <c r="O2076" s="87"/>
      <c r="P2076" s="87"/>
      <c r="Q2076" s="87"/>
      <c r="R2076" s="87"/>
      <c r="S2076" s="87"/>
      <c r="T2076" s="87"/>
      <c r="U2076" s="175"/>
      <c r="V2076" s="87"/>
      <c r="W2076" s="87"/>
      <c r="X2076" s="87"/>
      <c r="Y2076" s="87"/>
      <c r="Z2076" s="87"/>
      <c r="AA2076" s="87"/>
      <c r="AB2076" s="86"/>
      <c r="AC2076" s="87"/>
    </row>
    <row x14ac:dyDescent="0.25" r="2077" customHeight="1" ht="17.45">
      <c r="A2077" s="229"/>
      <c r="B2077" s="86"/>
      <c r="C2077" s="87"/>
      <c r="D2077" s="87"/>
      <c r="E2077" s="87"/>
      <c r="F2077" s="87"/>
      <c r="G2077" s="87"/>
      <c r="H2077" s="87"/>
      <c r="I2077" s="87"/>
      <c r="J2077" s="87"/>
      <c r="K2077" s="87"/>
      <c r="L2077" s="229"/>
      <c r="M2077" s="87"/>
      <c r="N2077" s="87"/>
      <c r="O2077" s="87"/>
      <c r="P2077" s="87"/>
      <c r="Q2077" s="87"/>
      <c r="R2077" s="87"/>
      <c r="S2077" s="87"/>
      <c r="T2077" s="87"/>
      <c r="U2077" s="175"/>
      <c r="V2077" s="87"/>
      <c r="W2077" s="87"/>
      <c r="X2077" s="87"/>
      <c r="Y2077" s="87"/>
      <c r="Z2077" s="87"/>
      <c r="AA2077" s="87"/>
      <c r="AB2077" s="86"/>
      <c r="AC2077" s="87"/>
    </row>
    <row x14ac:dyDescent="0.25" r="2078" customHeight="1" ht="17.45">
      <c r="A2078" s="229"/>
      <c r="B2078" s="86"/>
      <c r="C2078" s="87"/>
      <c r="D2078" s="87"/>
      <c r="E2078" s="87"/>
      <c r="F2078" s="87"/>
      <c r="G2078" s="87"/>
      <c r="H2078" s="87"/>
      <c r="I2078" s="87"/>
      <c r="J2078" s="87"/>
      <c r="K2078" s="87"/>
      <c r="L2078" s="229"/>
      <c r="M2078" s="87"/>
      <c r="N2078" s="87"/>
      <c r="O2078" s="87"/>
      <c r="P2078" s="87"/>
      <c r="Q2078" s="87"/>
      <c r="R2078" s="87"/>
      <c r="S2078" s="87"/>
      <c r="T2078" s="87"/>
      <c r="U2078" s="175"/>
      <c r="V2078" s="87"/>
      <c r="W2078" s="87"/>
      <c r="X2078" s="87"/>
      <c r="Y2078" s="87"/>
      <c r="Z2078" s="87"/>
      <c r="AA2078" s="87"/>
      <c r="AB2078" s="86"/>
      <c r="AC2078" s="87"/>
    </row>
    <row x14ac:dyDescent="0.25" r="2079" customHeight="1" ht="17.45">
      <c r="A2079" s="229"/>
      <c r="B2079" s="86"/>
      <c r="C2079" s="87"/>
      <c r="D2079" s="87"/>
      <c r="E2079" s="87"/>
      <c r="F2079" s="87"/>
      <c r="G2079" s="87"/>
      <c r="H2079" s="87"/>
      <c r="I2079" s="87"/>
      <c r="J2079" s="87"/>
      <c r="K2079" s="87"/>
      <c r="L2079" s="229"/>
      <c r="M2079" s="87"/>
      <c r="N2079" s="87"/>
      <c r="O2079" s="87"/>
      <c r="P2079" s="87"/>
      <c r="Q2079" s="87"/>
      <c r="R2079" s="87"/>
      <c r="S2079" s="87"/>
      <c r="T2079" s="87"/>
      <c r="U2079" s="175"/>
      <c r="V2079" s="87"/>
      <c r="W2079" s="87"/>
      <c r="X2079" s="87"/>
      <c r="Y2079" s="87"/>
      <c r="Z2079" s="87"/>
      <c r="AA2079" s="87"/>
      <c r="AB2079" s="86"/>
      <c r="AC2079" s="87"/>
    </row>
    <row x14ac:dyDescent="0.25" r="2080" customHeight="1" ht="17.45">
      <c r="A2080" s="229"/>
      <c r="B2080" s="86"/>
      <c r="C2080" s="87"/>
      <c r="D2080" s="87"/>
      <c r="E2080" s="87"/>
      <c r="F2080" s="87"/>
      <c r="G2080" s="87"/>
      <c r="H2080" s="87"/>
      <c r="I2080" s="87"/>
      <c r="J2080" s="87"/>
      <c r="K2080" s="87"/>
      <c r="L2080" s="229"/>
      <c r="M2080" s="87"/>
      <c r="N2080" s="87"/>
      <c r="O2080" s="87"/>
      <c r="P2080" s="87"/>
      <c r="Q2080" s="87"/>
      <c r="R2080" s="87"/>
      <c r="S2080" s="87"/>
      <c r="T2080" s="87"/>
      <c r="U2080" s="175"/>
      <c r="V2080" s="87"/>
      <c r="W2080" s="87"/>
      <c r="X2080" s="87"/>
      <c r="Y2080" s="87"/>
      <c r="Z2080" s="87"/>
      <c r="AA2080" s="87"/>
      <c r="AB2080" s="86"/>
      <c r="AC2080" s="87"/>
    </row>
    <row x14ac:dyDescent="0.25" r="2081" customHeight="1" ht="17.45">
      <c r="A2081" s="229"/>
      <c r="B2081" s="86"/>
      <c r="C2081" s="87"/>
      <c r="D2081" s="87"/>
      <c r="E2081" s="87"/>
      <c r="F2081" s="87"/>
      <c r="G2081" s="87"/>
      <c r="H2081" s="87"/>
      <c r="I2081" s="87"/>
      <c r="J2081" s="87"/>
      <c r="K2081" s="87"/>
      <c r="L2081" s="229"/>
      <c r="M2081" s="87"/>
      <c r="N2081" s="87"/>
      <c r="O2081" s="87"/>
      <c r="P2081" s="87"/>
      <c r="Q2081" s="87"/>
      <c r="R2081" s="87"/>
      <c r="S2081" s="87"/>
      <c r="T2081" s="87"/>
      <c r="U2081" s="175"/>
      <c r="V2081" s="87"/>
      <c r="W2081" s="87"/>
      <c r="X2081" s="87"/>
      <c r="Y2081" s="87"/>
      <c r="Z2081" s="87"/>
      <c r="AA2081" s="87"/>
      <c r="AB2081" s="86"/>
      <c r="AC2081" s="87"/>
    </row>
    <row x14ac:dyDescent="0.25" r="2082" customHeight="1" ht="17.45">
      <c r="A2082" s="229"/>
      <c r="B2082" s="86"/>
      <c r="C2082" s="87"/>
      <c r="D2082" s="87"/>
      <c r="E2082" s="87"/>
      <c r="F2082" s="87"/>
      <c r="G2082" s="87"/>
      <c r="H2082" s="87"/>
      <c r="I2082" s="87"/>
      <c r="J2082" s="87"/>
      <c r="K2082" s="87"/>
      <c r="L2082" s="229"/>
      <c r="M2082" s="87"/>
      <c r="N2082" s="87"/>
      <c r="O2082" s="87"/>
      <c r="P2082" s="87"/>
      <c r="Q2082" s="87"/>
      <c r="R2082" s="87"/>
      <c r="S2082" s="87"/>
      <c r="T2082" s="87"/>
      <c r="U2082" s="175"/>
      <c r="V2082" s="87"/>
      <c r="W2082" s="87"/>
      <c r="X2082" s="87"/>
      <c r="Y2082" s="87"/>
      <c r="Z2082" s="87"/>
      <c r="AA2082" s="87"/>
      <c r="AB2082" s="86"/>
      <c r="AC2082" s="87"/>
    </row>
    <row x14ac:dyDescent="0.25" r="2083" customHeight="1" ht="17.45">
      <c r="A2083" s="229"/>
      <c r="B2083" s="86"/>
      <c r="C2083" s="87"/>
      <c r="D2083" s="87"/>
      <c r="E2083" s="87"/>
      <c r="F2083" s="87"/>
      <c r="G2083" s="87"/>
      <c r="H2083" s="87"/>
      <c r="I2083" s="87"/>
      <c r="J2083" s="87"/>
      <c r="K2083" s="87"/>
      <c r="L2083" s="229"/>
      <c r="M2083" s="87"/>
      <c r="N2083" s="87"/>
      <c r="O2083" s="87"/>
      <c r="P2083" s="87"/>
      <c r="Q2083" s="87"/>
      <c r="R2083" s="87"/>
      <c r="S2083" s="87"/>
      <c r="T2083" s="87"/>
      <c r="U2083" s="175"/>
      <c r="V2083" s="87"/>
      <c r="W2083" s="87"/>
      <c r="X2083" s="87"/>
      <c r="Y2083" s="87"/>
      <c r="Z2083" s="87"/>
      <c r="AA2083" s="87"/>
      <c r="AB2083" s="86"/>
      <c r="AC2083" s="87"/>
    </row>
    <row x14ac:dyDescent="0.25" r="2084" customHeight="1" ht="17.45">
      <c r="A2084" s="229"/>
      <c r="B2084" s="86"/>
      <c r="C2084" s="87"/>
      <c r="D2084" s="87"/>
      <c r="E2084" s="87"/>
      <c r="F2084" s="87"/>
      <c r="G2084" s="87"/>
      <c r="H2084" s="87"/>
      <c r="I2084" s="87"/>
      <c r="J2084" s="87"/>
      <c r="K2084" s="87"/>
      <c r="L2084" s="229"/>
      <c r="M2084" s="87"/>
      <c r="N2084" s="87"/>
      <c r="O2084" s="87"/>
      <c r="P2084" s="87"/>
      <c r="Q2084" s="87"/>
      <c r="R2084" s="87"/>
      <c r="S2084" s="87"/>
      <c r="T2084" s="87"/>
      <c r="U2084" s="175"/>
      <c r="V2084" s="87"/>
      <c r="W2084" s="87"/>
      <c r="X2084" s="87"/>
      <c r="Y2084" s="87"/>
      <c r="Z2084" s="87"/>
      <c r="AA2084" s="87"/>
      <c r="AB2084" s="86"/>
      <c r="AC2084" s="87"/>
    </row>
    <row x14ac:dyDescent="0.25" r="2085" customHeight="1" ht="17.45">
      <c r="A2085" s="229"/>
      <c r="B2085" s="86"/>
      <c r="C2085" s="87"/>
      <c r="D2085" s="87"/>
      <c r="E2085" s="87"/>
      <c r="F2085" s="87"/>
      <c r="G2085" s="87"/>
      <c r="H2085" s="87"/>
      <c r="I2085" s="87"/>
      <c r="J2085" s="87"/>
      <c r="K2085" s="87"/>
      <c r="L2085" s="229"/>
      <c r="M2085" s="87"/>
      <c r="N2085" s="87"/>
      <c r="O2085" s="87"/>
      <c r="P2085" s="87"/>
      <c r="Q2085" s="87"/>
      <c r="R2085" s="87"/>
      <c r="S2085" s="87"/>
      <c r="T2085" s="87"/>
      <c r="U2085" s="175"/>
      <c r="V2085" s="87"/>
      <c r="W2085" s="87"/>
      <c r="X2085" s="87"/>
      <c r="Y2085" s="87"/>
      <c r="Z2085" s="87"/>
      <c r="AA2085" s="87"/>
      <c r="AB2085" s="86"/>
      <c r="AC2085" s="87"/>
    </row>
    <row x14ac:dyDescent="0.25" r="2086" customHeight="1" ht="17.45">
      <c r="A2086" s="229"/>
      <c r="B2086" s="86"/>
      <c r="C2086" s="87"/>
      <c r="D2086" s="87"/>
      <c r="E2086" s="87"/>
      <c r="F2086" s="87"/>
      <c r="G2086" s="87"/>
      <c r="H2086" s="87"/>
      <c r="I2086" s="87"/>
      <c r="J2086" s="87"/>
      <c r="K2086" s="87"/>
      <c r="L2086" s="229"/>
      <c r="M2086" s="87"/>
      <c r="N2086" s="87"/>
      <c r="O2086" s="87"/>
      <c r="P2086" s="87"/>
      <c r="Q2086" s="87"/>
      <c r="R2086" s="87"/>
      <c r="S2086" s="87"/>
      <c r="T2086" s="87"/>
      <c r="U2086" s="175"/>
      <c r="V2086" s="87"/>
      <c r="W2086" s="87"/>
      <c r="X2086" s="87"/>
      <c r="Y2086" s="87"/>
      <c r="Z2086" s="87"/>
      <c r="AA2086" s="87"/>
      <c r="AB2086" s="86"/>
      <c r="AC2086" s="87"/>
    </row>
    <row x14ac:dyDescent="0.25" r="2087" customHeight="1" ht="17.45">
      <c r="A2087" s="229"/>
      <c r="B2087" s="86"/>
      <c r="C2087" s="87"/>
      <c r="D2087" s="87"/>
      <c r="E2087" s="87"/>
      <c r="F2087" s="87"/>
      <c r="G2087" s="87"/>
      <c r="H2087" s="87"/>
      <c r="I2087" s="87"/>
      <c r="J2087" s="87"/>
      <c r="K2087" s="87"/>
      <c r="L2087" s="229"/>
      <c r="M2087" s="87"/>
      <c r="N2087" s="87"/>
      <c r="O2087" s="87"/>
      <c r="P2087" s="87"/>
      <c r="Q2087" s="87"/>
      <c r="R2087" s="87"/>
      <c r="S2087" s="87"/>
      <c r="T2087" s="87"/>
      <c r="U2087" s="175"/>
      <c r="V2087" s="87"/>
      <c r="W2087" s="87"/>
      <c r="X2087" s="87"/>
      <c r="Y2087" s="87"/>
      <c r="Z2087" s="87"/>
      <c r="AA2087" s="87"/>
      <c r="AB2087" s="86"/>
      <c r="AC2087" s="87"/>
    </row>
    <row x14ac:dyDescent="0.25" r="2088" customHeight="1" ht="17.45">
      <c r="A2088" s="229"/>
      <c r="B2088" s="86"/>
      <c r="C2088" s="87"/>
      <c r="D2088" s="87"/>
      <c r="E2088" s="87"/>
      <c r="F2088" s="87"/>
      <c r="G2088" s="87"/>
      <c r="H2088" s="87"/>
      <c r="I2088" s="87"/>
      <c r="J2088" s="87"/>
      <c r="K2088" s="87"/>
      <c r="L2088" s="229"/>
      <c r="M2088" s="87"/>
      <c r="N2088" s="87"/>
      <c r="O2088" s="87"/>
      <c r="P2088" s="87"/>
      <c r="Q2088" s="87"/>
      <c r="R2088" s="87"/>
      <c r="S2088" s="87"/>
      <c r="T2088" s="87"/>
      <c r="U2088" s="175"/>
      <c r="V2088" s="87"/>
      <c r="W2088" s="87"/>
      <c r="X2088" s="87"/>
      <c r="Y2088" s="87"/>
      <c r="Z2088" s="87"/>
      <c r="AA2088" s="87"/>
      <c r="AB2088" s="86"/>
      <c r="AC2088" s="87"/>
    </row>
    <row x14ac:dyDescent="0.25" r="2089" customHeight="1" ht="17.45">
      <c r="A2089" s="229"/>
      <c r="B2089" s="86"/>
      <c r="C2089" s="87"/>
      <c r="D2089" s="87"/>
      <c r="E2089" s="87"/>
      <c r="F2089" s="87"/>
      <c r="G2089" s="87"/>
      <c r="H2089" s="87"/>
      <c r="I2089" s="87"/>
      <c r="J2089" s="87"/>
      <c r="K2089" s="87"/>
      <c r="L2089" s="229"/>
      <c r="M2089" s="87"/>
      <c r="N2089" s="87"/>
      <c r="O2089" s="87"/>
      <c r="P2089" s="87"/>
      <c r="Q2089" s="87"/>
      <c r="R2089" s="87"/>
      <c r="S2089" s="87"/>
      <c r="T2089" s="87"/>
      <c r="U2089" s="175"/>
      <c r="V2089" s="87"/>
      <c r="W2089" s="87"/>
      <c r="X2089" s="87"/>
      <c r="Y2089" s="87"/>
      <c r="Z2089" s="87"/>
      <c r="AA2089" s="87"/>
      <c r="AB2089" s="86"/>
      <c r="AC2089" s="87"/>
    </row>
    <row x14ac:dyDescent="0.25" r="2090" customHeight="1" ht="17.45">
      <c r="A2090" s="229"/>
      <c r="B2090" s="86"/>
      <c r="C2090" s="87"/>
      <c r="D2090" s="87"/>
      <c r="E2090" s="87"/>
      <c r="F2090" s="87"/>
      <c r="G2090" s="87"/>
      <c r="H2090" s="87"/>
      <c r="I2090" s="87"/>
      <c r="J2090" s="87"/>
      <c r="K2090" s="87"/>
      <c r="L2090" s="229"/>
      <c r="M2090" s="87"/>
      <c r="N2090" s="87"/>
      <c r="O2090" s="87"/>
      <c r="P2090" s="87"/>
      <c r="Q2090" s="87"/>
      <c r="R2090" s="87"/>
      <c r="S2090" s="87"/>
      <c r="T2090" s="87"/>
      <c r="U2090" s="175"/>
      <c r="V2090" s="87"/>
      <c r="W2090" s="87"/>
      <c r="X2090" s="87"/>
      <c r="Y2090" s="87"/>
      <c r="Z2090" s="87"/>
      <c r="AA2090" s="87"/>
      <c r="AB2090" s="86"/>
      <c r="AC2090" s="87"/>
    </row>
    <row x14ac:dyDescent="0.25" r="2091" customHeight="1" ht="17.45">
      <c r="A2091" s="229"/>
      <c r="B2091" s="86"/>
      <c r="C2091" s="87"/>
      <c r="D2091" s="87"/>
      <c r="E2091" s="87"/>
      <c r="F2091" s="87"/>
      <c r="G2091" s="87"/>
      <c r="H2091" s="87"/>
      <c r="I2091" s="87"/>
      <c r="J2091" s="87"/>
      <c r="K2091" s="87"/>
      <c r="L2091" s="229"/>
      <c r="M2091" s="87"/>
      <c r="N2091" s="87"/>
      <c r="O2091" s="87"/>
      <c r="P2091" s="87"/>
      <c r="Q2091" s="87"/>
      <c r="R2091" s="87"/>
      <c r="S2091" s="87"/>
      <c r="T2091" s="87"/>
      <c r="U2091" s="175"/>
      <c r="V2091" s="87"/>
      <c r="W2091" s="87"/>
      <c r="X2091" s="87"/>
      <c r="Y2091" s="87"/>
      <c r="Z2091" s="87"/>
      <c r="AA2091" s="87"/>
      <c r="AB2091" s="86"/>
      <c r="AC2091" s="87"/>
    </row>
    <row x14ac:dyDescent="0.25" r="2092" customHeight="1" ht="17.45">
      <c r="A2092" s="229"/>
      <c r="B2092" s="86"/>
      <c r="C2092" s="87"/>
      <c r="D2092" s="87"/>
      <c r="E2092" s="87"/>
      <c r="F2092" s="87"/>
      <c r="G2092" s="87"/>
      <c r="H2092" s="87"/>
      <c r="I2092" s="87"/>
      <c r="J2092" s="87"/>
      <c r="K2092" s="87"/>
      <c r="L2092" s="229"/>
      <c r="M2092" s="87"/>
      <c r="N2092" s="87"/>
      <c r="O2092" s="87"/>
      <c r="P2092" s="87"/>
      <c r="Q2092" s="87"/>
      <c r="R2092" s="87"/>
      <c r="S2092" s="87"/>
      <c r="T2092" s="87"/>
      <c r="U2092" s="175"/>
      <c r="V2092" s="87"/>
      <c r="W2092" s="87"/>
      <c r="X2092" s="87"/>
      <c r="Y2092" s="87"/>
      <c r="Z2092" s="87"/>
      <c r="AA2092" s="87"/>
      <c r="AB2092" s="86"/>
      <c r="AC2092" s="87"/>
    </row>
    <row x14ac:dyDescent="0.25" r="2093" customHeight="1" ht="17.45">
      <c r="A2093" s="229"/>
      <c r="B2093" s="86"/>
      <c r="C2093" s="87"/>
      <c r="D2093" s="87"/>
      <c r="E2093" s="87"/>
      <c r="F2093" s="87"/>
      <c r="G2093" s="87"/>
      <c r="H2093" s="87"/>
      <c r="I2093" s="87"/>
      <c r="J2093" s="87"/>
      <c r="K2093" s="87"/>
      <c r="L2093" s="229"/>
      <c r="M2093" s="87"/>
      <c r="N2093" s="87"/>
      <c r="O2093" s="87"/>
      <c r="P2093" s="87"/>
      <c r="Q2093" s="87"/>
      <c r="R2093" s="87"/>
      <c r="S2093" s="87"/>
      <c r="T2093" s="87"/>
      <c r="U2093" s="175"/>
      <c r="V2093" s="87"/>
      <c r="W2093" s="87"/>
      <c r="X2093" s="87"/>
      <c r="Y2093" s="87"/>
      <c r="Z2093" s="87"/>
      <c r="AA2093" s="87"/>
      <c r="AB2093" s="86"/>
      <c r="AC2093" s="87"/>
    </row>
    <row x14ac:dyDescent="0.25" r="2094" customHeight="1" ht="17.45">
      <c r="A2094" s="229"/>
      <c r="B2094" s="86"/>
      <c r="C2094" s="87"/>
      <c r="D2094" s="87"/>
      <c r="E2094" s="87"/>
      <c r="F2094" s="87"/>
      <c r="G2094" s="87"/>
      <c r="H2094" s="87"/>
      <c r="I2094" s="87"/>
      <c r="J2094" s="87"/>
      <c r="K2094" s="87"/>
      <c r="L2094" s="229"/>
      <c r="M2094" s="87"/>
      <c r="N2094" s="87"/>
      <c r="O2094" s="87"/>
      <c r="P2094" s="87"/>
      <c r="Q2094" s="87"/>
      <c r="R2094" s="87"/>
      <c r="S2094" s="87"/>
      <c r="T2094" s="87"/>
      <c r="U2094" s="175"/>
      <c r="V2094" s="87"/>
      <c r="W2094" s="87"/>
      <c r="X2094" s="87"/>
      <c r="Y2094" s="87"/>
      <c r="Z2094" s="87"/>
      <c r="AA2094" s="87"/>
      <c r="AB2094" s="86"/>
      <c r="AC2094" s="87"/>
    </row>
    <row x14ac:dyDescent="0.25" r="2095" customHeight="1" ht="17.45">
      <c r="A2095" s="229"/>
      <c r="B2095" s="86"/>
      <c r="C2095" s="87"/>
      <c r="D2095" s="87"/>
      <c r="E2095" s="87"/>
      <c r="F2095" s="87"/>
      <c r="G2095" s="87"/>
      <c r="H2095" s="87"/>
      <c r="I2095" s="87"/>
      <c r="J2095" s="87"/>
      <c r="K2095" s="87"/>
      <c r="L2095" s="229"/>
      <c r="M2095" s="87"/>
      <c r="N2095" s="87"/>
      <c r="O2095" s="87"/>
      <c r="P2095" s="87"/>
      <c r="Q2095" s="87"/>
      <c r="R2095" s="87"/>
      <c r="S2095" s="87"/>
      <c r="T2095" s="87"/>
      <c r="U2095" s="175"/>
      <c r="V2095" s="87"/>
      <c r="W2095" s="87"/>
      <c r="X2095" s="87"/>
      <c r="Y2095" s="87"/>
      <c r="Z2095" s="87"/>
      <c r="AA2095" s="87"/>
      <c r="AB2095" s="86"/>
      <c r="AC2095" s="87"/>
    </row>
    <row x14ac:dyDescent="0.25" r="2096" customHeight="1" ht="17.45">
      <c r="A2096" s="229"/>
      <c r="B2096" s="86"/>
      <c r="C2096" s="87"/>
      <c r="D2096" s="87"/>
      <c r="E2096" s="87"/>
      <c r="F2096" s="87"/>
      <c r="G2096" s="87"/>
      <c r="H2096" s="87"/>
      <c r="I2096" s="87"/>
      <c r="J2096" s="87"/>
      <c r="K2096" s="87"/>
      <c r="L2096" s="229"/>
      <c r="M2096" s="87"/>
      <c r="N2096" s="87"/>
      <c r="O2096" s="87"/>
      <c r="P2096" s="87"/>
      <c r="Q2096" s="87"/>
      <c r="R2096" s="87"/>
      <c r="S2096" s="87"/>
      <c r="T2096" s="87"/>
      <c r="U2096" s="175"/>
      <c r="V2096" s="87"/>
      <c r="W2096" s="87"/>
      <c r="X2096" s="87"/>
      <c r="Y2096" s="87"/>
      <c r="Z2096" s="87"/>
      <c r="AA2096" s="87"/>
      <c r="AB2096" s="86"/>
      <c r="AC2096" s="87"/>
    </row>
    <row x14ac:dyDescent="0.25" r="2097" customHeight="1" ht="17.45">
      <c r="A2097" s="229"/>
      <c r="B2097" s="86"/>
      <c r="C2097" s="87"/>
      <c r="D2097" s="87"/>
      <c r="E2097" s="87"/>
      <c r="F2097" s="87"/>
      <c r="G2097" s="87"/>
      <c r="H2097" s="87"/>
      <c r="I2097" s="87"/>
      <c r="J2097" s="87"/>
      <c r="K2097" s="87"/>
      <c r="L2097" s="229"/>
      <c r="M2097" s="87"/>
      <c r="N2097" s="87"/>
      <c r="O2097" s="87"/>
      <c r="P2097" s="87"/>
      <c r="Q2097" s="87"/>
      <c r="R2097" s="87"/>
      <c r="S2097" s="87"/>
      <c r="T2097" s="87"/>
      <c r="U2097" s="175"/>
      <c r="V2097" s="87"/>
      <c r="W2097" s="87"/>
      <c r="X2097" s="87"/>
      <c r="Y2097" s="87"/>
      <c r="Z2097" s="87"/>
      <c r="AA2097" s="87"/>
      <c r="AB2097" s="86"/>
      <c r="AC2097" s="87"/>
    </row>
    <row x14ac:dyDescent="0.25" r="2098" customHeight="1" ht="17.45">
      <c r="A2098" s="229"/>
      <c r="B2098" s="86"/>
      <c r="C2098" s="87"/>
      <c r="D2098" s="87"/>
      <c r="E2098" s="87"/>
      <c r="F2098" s="87"/>
      <c r="G2098" s="87"/>
      <c r="H2098" s="87"/>
      <c r="I2098" s="87"/>
      <c r="J2098" s="87"/>
      <c r="K2098" s="87"/>
      <c r="L2098" s="229"/>
      <c r="M2098" s="87"/>
      <c r="N2098" s="87"/>
      <c r="O2098" s="87"/>
      <c r="P2098" s="87"/>
      <c r="Q2098" s="87"/>
      <c r="R2098" s="87"/>
      <c r="S2098" s="87"/>
      <c r="T2098" s="87"/>
      <c r="U2098" s="175"/>
      <c r="V2098" s="87"/>
      <c r="W2098" s="87"/>
      <c r="X2098" s="87"/>
      <c r="Y2098" s="87"/>
      <c r="Z2098" s="87"/>
      <c r="AA2098" s="87"/>
      <c r="AB2098" s="86"/>
      <c r="AC2098" s="87"/>
    </row>
    <row x14ac:dyDescent="0.25" r="2099" customHeight="1" ht="17.45">
      <c r="A2099" s="229"/>
      <c r="B2099" s="86"/>
      <c r="C2099" s="87"/>
      <c r="D2099" s="87"/>
      <c r="E2099" s="87"/>
      <c r="F2099" s="87"/>
      <c r="G2099" s="87"/>
      <c r="H2099" s="87"/>
      <c r="I2099" s="87"/>
      <c r="J2099" s="87"/>
      <c r="K2099" s="87"/>
      <c r="L2099" s="229"/>
      <c r="M2099" s="87"/>
      <c r="N2099" s="87"/>
      <c r="O2099" s="87"/>
      <c r="P2099" s="87"/>
      <c r="Q2099" s="87"/>
      <c r="R2099" s="87"/>
      <c r="S2099" s="87"/>
      <c r="T2099" s="87"/>
      <c r="U2099" s="175"/>
      <c r="V2099" s="87"/>
      <c r="W2099" s="87"/>
      <c r="X2099" s="87"/>
      <c r="Y2099" s="87"/>
      <c r="Z2099" s="87"/>
      <c r="AA2099" s="87"/>
      <c r="AB2099" s="86"/>
      <c r="AC2099" s="87"/>
    </row>
    <row x14ac:dyDescent="0.25" r="2100" customHeight="1" ht="17.45">
      <c r="A2100" s="229"/>
      <c r="B2100" s="86"/>
      <c r="C2100" s="87"/>
      <c r="D2100" s="87"/>
      <c r="E2100" s="87"/>
      <c r="F2100" s="87"/>
      <c r="G2100" s="87"/>
      <c r="H2100" s="87"/>
      <c r="I2100" s="87"/>
      <c r="J2100" s="87"/>
      <c r="K2100" s="87"/>
      <c r="L2100" s="229"/>
      <c r="M2100" s="87"/>
      <c r="N2100" s="87"/>
      <c r="O2100" s="87"/>
      <c r="P2100" s="87"/>
      <c r="Q2100" s="87"/>
      <c r="R2100" s="87"/>
      <c r="S2100" s="87"/>
      <c r="T2100" s="87"/>
      <c r="U2100" s="175"/>
      <c r="V2100" s="87"/>
      <c r="W2100" s="87"/>
      <c r="X2100" s="87"/>
      <c r="Y2100" s="87"/>
      <c r="Z2100" s="87"/>
      <c r="AA2100" s="87"/>
      <c r="AB2100" s="86"/>
      <c r="AC2100" s="87"/>
    </row>
    <row x14ac:dyDescent="0.25" r="2101" customHeight="1" ht="17.45">
      <c r="A2101" s="229"/>
      <c r="B2101" s="86"/>
      <c r="C2101" s="87"/>
      <c r="D2101" s="87"/>
      <c r="E2101" s="87"/>
      <c r="F2101" s="87"/>
      <c r="G2101" s="87"/>
      <c r="H2101" s="87"/>
      <c r="I2101" s="87"/>
      <c r="J2101" s="87"/>
      <c r="K2101" s="87"/>
      <c r="L2101" s="229"/>
      <c r="M2101" s="87"/>
      <c r="N2101" s="87"/>
      <c r="O2101" s="87"/>
      <c r="P2101" s="87"/>
      <c r="Q2101" s="87"/>
      <c r="R2101" s="87"/>
      <c r="S2101" s="87"/>
      <c r="T2101" s="87"/>
      <c r="U2101" s="175"/>
      <c r="V2101" s="87"/>
      <c r="W2101" s="87"/>
      <c r="X2101" s="87"/>
      <c r="Y2101" s="87"/>
      <c r="Z2101" s="87"/>
      <c r="AA2101" s="87"/>
      <c r="AB2101" s="86"/>
      <c r="AC2101" s="87"/>
    </row>
    <row x14ac:dyDescent="0.25" r="2102" customHeight="1" ht="17.45">
      <c r="A2102" s="229"/>
      <c r="B2102" s="86"/>
      <c r="C2102" s="87"/>
      <c r="D2102" s="87"/>
      <c r="E2102" s="87"/>
      <c r="F2102" s="87"/>
      <c r="G2102" s="87"/>
      <c r="H2102" s="87"/>
      <c r="I2102" s="87"/>
      <c r="J2102" s="87"/>
      <c r="K2102" s="87"/>
      <c r="L2102" s="229"/>
      <c r="M2102" s="87"/>
      <c r="N2102" s="87"/>
      <c r="O2102" s="87"/>
      <c r="P2102" s="87"/>
      <c r="Q2102" s="87"/>
      <c r="R2102" s="87"/>
      <c r="S2102" s="87"/>
      <c r="T2102" s="87"/>
      <c r="U2102" s="175"/>
      <c r="V2102" s="87"/>
      <c r="W2102" s="87"/>
      <c r="X2102" s="87"/>
      <c r="Y2102" s="87"/>
      <c r="Z2102" s="87"/>
      <c r="AA2102" s="87"/>
      <c r="AB2102" s="86"/>
      <c r="AC2102" s="87"/>
    </row>
    <row x14ac:dyDescent="0.25" r="2103" customHeight="1" ht="17.45">
      <c r="A2103" s="229"/>
      <c r="B2103" s="86"/>
      <c r="C2103" s="87"/>
      <c r="D2103" s="87"/>
      <c r="E2103" s="87"/>
      <c r="F2103" s="87"/>
      <c r="G2103" s="87"/>
      <c r="H2103" s="87"/>
      <c r="I2103" s="87"/>
      <c r="J2103" s="87"/>
      <c r="K2103" s="87"/>
      <c r="L2103" s="229"/>
      <c r="M2103" s="87"/>
      <c r="N2103" s="87"/>
      <c r="O2103" s="87"/>
      <c r="P2103" s="87"/>
      <c r="Q2103" s="87"/>
      <c r="R2103" s="87"/>
      <c r="S2103" s="87"/>
      <c r="T2103" s="87"/>
      <c r="U2103" s="175"/>
      <c r="V2103" s="87"/>
      <c r="W2103" s="87"/>
      <c r="X2103" s="87"/>
      <c r="Y2103" s="87"/>
      <c r="Z2103" s="87"/>
      <c r="AA2103" s="87"/>
      <c r="AB2103" s="86"/>
      <c r="AC2103" s="87"/>
    </row>
    <row x14ac:dyDescent="0.25" r="2104" customHeight="1" ht="17.45">
      <c r="A2104" s="229"/>
      <c r="B2104" s="86"/>
      <c r="C2104" s="87"/>
      <c r="D2104" s="87"/>
      <c r="E2104" s="87"/>
      <c r="F2104" s="87"/>
      <c r="G2104" s="87"/>
      <c r="H2104" s="87"/>
      <c r="I2104" s="87"/>
      <c r="J2104" s="87"/>
      <c r="K2104" s="87"/>
      <c r="L2104" s="229"/>
      <c r="M2104" s="87"/>
      <c r="N2104" s="87"/>
      <c r="O2104" s="87"/>
      <c r="P2104" s="87"/>
      <c r="Q2104" s="87"/>
      <c r="R2104" s="87"/>
      <c r="S2104" s="87"/>
      <c r="T2104" s="87"/>
      <c r="U2104" s="175"/>
      <c r="V2104" s="87"/>
      <c r="W2104" s="87"/>
      <c r="X2104" s="87"/>
      <c r="Y2104" s="87"/>
      <c r="Z2104" s="87"/>
      <c r="AA2104" s="87"/>
      <c r="AB2104" s="86"/>
      <c r="AC2104" s="87"/>
    </row>
    <row x14ac:dyDescent="0.25" r="2105" customHeight="1" ht="17.45">
      <c r="A2105" s="229"/>
      <c r="B2105" s="86"/>
      <c r="C2105" s="87"/>
      <c r="D2105" s="87"/>
      <c r="E2105" s="87"/>
      <c r="F2105" s="87"/>
      <c r="G2105" s="87"/>
      <c r="H2105" s="87"/>
      <c r="I2105" s="87"/>
      <c r="J2105" s="87"/>
      <c r="K2105" s="87"/>
      <c r="L2105" s="229"/>
      <c r="M2105" s="87"/>
      <c r="N2105" s="87"/>
      <c r="O2105" s="87"/>
      <c r="P2105" s="87"/>
      <c r="Q2105" s="87"/>
      <c r="R2105" s="87"/>
      <c r="S2105" s="87"/>
      <c r="T2105" s="87"/>
      <c r="U2105" s="175"/>
      <c r="V2105" s="87"/>
      <c r="W2105" s="87"/>
      <c r="X2105" s="87"/>
      <c r="Y2105" s="87"/>
      <c r="Z2105" s="87"/>
      <c r="AA2105" s="87"/>
      <c r="AB2105" s="86"/>
      <c r="AC2105" s="87"/>
    </row>
    <row x14ac:dyDescent="0.25" r="2106" customHeight="1" ht="17.45">
      <c r="A2106" s="229"/>
      <c r="B2106" s="86"/>
      <c r="C2106" s="87"/>
      <c r="D2106" s="87"/>
      <c r="E2106" s="87"/>
      <c r="F2106" s="87"/>
      <c r="G2106" s="87"/>
      <c r="H2106" s="87"/>
      <c r="I2106" s="87"/>
      <c r="J2106" s="87"/>
      <c r="K2106" s="87"/>
      <c r="L2106" s="229"/>
      <c r="M2106" s="87"/>
      <c r="N2106" s="87"/>
      <c r="O2106" s="87"/>
      <c r="P2106" s="87"/>
      <c r="Q2106" s="87"/>
      <c r="R2106" s="87"/>
      <c r="S2106" s="87"/>
      <c r="T2106" s="87"/>
      <c r="U2106" s="175"/>
      <c r="V2106" s="87"/>
      <c r="W2106" s="87"/>
      <c r="X2106" s="87"/>
      <c r="Y2106" s="87"/>
      <c r="Z2106" s="87"/>
      <c r="AA2106" s="87"/>
      <c r="AB2106" s="86"/>
      <c r="AC2106" s="87"/>
    </row>
    <row x14ac:dyDescent="0.25" r="2107" customHeight="1" ht="17.45">
      <c r="A2107" s="229"/>
      <c r="B2107" s="86"/>
      <c r="C2107" s="87"/>
      <c r="D2107" s="87"/>
      <c r="E2107" s="87"/>
      <c r="F2107" s="87"/>
      <c r="G2107" s="87"/>
      <c r="H2107" s="87"/>
      <c r="I2107" s="87"/>
      <c r="J2107" s="87"/>
      <c r="K2107" s="87"/>
      <c r="L2107" s="229"/>
      <c r="M2107" s="87"/>
      <c r="N2107" s="87"/>
      <c r="O2107" s="87"/>
      <c r="P2107" s="87"/>
      <c r="Q2107" s="87"/>
      <c r="R2107" s="87"/>
      <c r="S2107" s="87"/>
      <c r="T2107" s="87"/>
      <c r="U2107" s="175"/>
      <c r="V2107" s="87"/>
      <c r="W2107" s="87"/>
      <c r="X2107" s="87"/>
      <c r="Y2107" s="87"/>
      <c r="Z2107" s="87"/>
      <c r="AA2107" s="87"/>
      <c r="AB2107" s="86"/>
      <c r="AC2107" s="87"/>
    </row>
    <row x14ac:dyDescent="0.25" r="2108" customHeight="1" ht="17.45">
      <c r="A2108" s="229"/>
      <c r="B2108" s="86"/>
      <c r="C2108" s="87"/>
      <c r="D2108" s="87"/>
      <c r="E2108" s="87"/>
      <c r="F2108" s="87"/>
      <c r="G2108" s="87"/>
      <c r="H2108" s="87"/>
      <c r="I2108" s="87"/>
      <c r="J2108" s="87"/>
      <c r="K2108" s="87"/>
      <c r="L2108" s="229"/>
      <c r="M2108" s="87"/>
      <c r="N2108" s="87"/>
      <c r="O2108" s="87"/>
      <c r="P2108" s="87"/>
      <c r="Q2108" s="87"/>
      <c r="R2108" s="87"/>
      <c r="S2108" s="87"/>
      <c r="T2108" s="87"/>
      <c r="U2108" s="175"/>
      <c r="V2108" s="87"/>
      <c r="W2108" s="87"/>
      <c r="X2108" s="87"/>
      <c r="Y2108" s="87"/>
      <c r="Z2108" s="87"/>
      <c r="AA2108" s="87"/>
      <c r="AB2108" s="86"/>
      <c r="AC2108" s="87"/>
    </row>
    <row x14ac:dyDescent="0.25" r="2109" customHeight="1" ht="17.45">
      <c r="A2109" s="229"/>
      <c r="B2109" s="86"/>
      <c r="C2109" s="87"/>
      <c r="D2109" s="87"/>
      <c r="E2109" s="87"/>
      <c r="F2109" s="87"/>
      <c r="G2109" s="87"/>
      <c r="H2109" s="87"/>
      <c r="I2109" s="87"/>
      <c r="J2109" s="87"/>
      <c r="K2109" s="87"/>
      <c r="L2109" s="229"/>
      <c r="M2109" s="87"/>
      <c r="N2109" s="87"/>
      <c r="O2109" s="87"/>
      <c r="P2109" s="87"/>
      <c r="Q2109" s="87"/>
      <c r="R2109" s="87"/>
      <c r="S2109" s="87"/>
      <c r="T2109" s="87"/>
      <c r="U2109" s="175"/>
      <c r="V2109" s="87"/>
      <c r="W2109" s="87"/>
      <c r="X2109" s="87"/>
      <c r="Y2109" s="87"/>
      <c r="Z2109" s="87"/>
      <c r="AA2109" s="87"/>
      <c r="AB2109" s="86"/>
      <c r="AC2109" s="87"/>
    </row>
    <row x14ac:dyDescent="0.25" r="2110" customHeight="1" ht="17.45">
      <c r="A2110" s="229"/>
      <c r="B2110" s="86"/>
      <c r="C2110" s="87"/>
      <c r="D2110" s="87"/>
      <c r="E2110" s="87"/>
      <c r="F2110" s="87"/>
      <c r="G2110" s="87"/>
      <c r="H2110" s="87"/>
      <c r="I2110" s="87"/>
      <c r="J2110" s="87"/>
      <c r="K2110" s="87"/>
      <c r="L2110" s="229"/>
      <c r="M2110" s="87"/>
      <c r="N2110" s="87"/>
      <c r="O2110" s="87"/>
      <c r="P2110" s="87"/>
      <c r="Q2110" s="87"/>
      <c r="R2110" s="87"/>
      <c r="S2110" s="87"/>
      <c r="T2110" s="87"/>
      <c r="U2110" s="175"/>
      <c r="V2110" s="87"/>
      <c r="W2110" s="87"/>
      <c r="X2110" s="87"/>
      <c r="Y2110" s="87"/>
      <c r="Z2110" s="87"/>
      <c r="AA2110" s="87"/>
      <c r="AB2110" s="86"/>
      <c r="AC2110" s="87"/>
    </row>
    <row x14ac:dyDescent="0.25" r="2111" customHeight="1" ht="17.45">
      <c r="A2111" s="229"/>
      <c r="B2111" s="86"/>
      <c r="C2111" s="87"/>
      <c r="D2111" s="87"/>
      <c r="E2111" s="87"/>
      <c r="F2111" s="87"/>
      <c r="G2111" s="87"/>
      <c r="H2111" s="87"/>
      <c r="I2111" s="87"/>
      <c r="J2111" s="87"/>
      <c r="K2111" s="87"/>
      <c r="L2111" s="229"/>
      <c r="M2111" s="87"/>
      <c r="N2111" s="87"/>
      <c r="O2111" s="87"/>
      <c r="P2111" s="87"/>
      <c r="Q2111" s="87"/>
      <c r="R2111" s="87"/>
      <c r="S2111" s="87"/>
      <c r="T2111" s="87"/>
      <c r="U2111" s="175"/>
      <c r="V2111" s="87"/>
      <c r="W2111" s="87"/>
      <c r="X2111" s="87"/>
      <c r="Y2111" s="87"/>
      <c r="Z2111" s="87"/>
      <c r="AA2111" s="87"/>
      <c r="AB2111" s="86"/>
      <c r="AC2111" s="87"/>
    </row>
    <row x14ac:dyDescent="0.25" r="2112" customHeight="1" ht="17.45">
      <c r="A2112" s="229"/>
      <c r="B2112" s="86"/>
      <c r="C2112" s="87"/>
      <c r="D2112" s="87"/>
      <c r="E2112" s="87"/>
      <c r="F2112" s="87"/>
      <c r="G2112" s="87"/>
      <c r="H2112" s="87"/>
      <c r="I2112" s="87"/>
      <c r="J2112" s="87"/>
      <c r="K2112" s="87"/>
      <c r="L2112" s="229"/>
      <c r="M2112" s="87"/>
      <c r="N2112" s="87"/>
      <c r="O2112" s="87"/>
      <c r="P2112" s="87"/>
      <c r="Q2112" s="87"/>
      <c r="R2112" s="87"/>
      <c r="S2112" s="87"/>
      <c r="T2112" s="87"/>
      <c r="U2112" s="175"/>
      <c r="V2112" s="87"/>
      <c r="W2112" s="87"/>
      <c r="X2112" s="87"/>
      <c r="Y2112" s="87"/>
      <c r="Z2112" s="87"/>
      <c r="AA2112" s="87"/>
      <c r="AB2112" s="86"/>
      <c r="AC2112" s="87"/>
    </row>
    <row x14ac:dyDescent="0.25" r="2113" customHeight="1" ht="17.45">
      <c r="A2113" s="229"/>
      <c r="B2113" s="86"/>
      <c r="C2113" s="87"/>
      <c r="D2113" s="87"/>
      <c r="E2113" s="87"/>
      <c r="F2113" s="87"/>
      <c r="G2113" s="87"/>
      <c r="H2113" s="87"/>
      <c r="I2113" s="87"/>
      <c r="J2113" s="87"/>
      <c r="K2113" s="87"/>
      <c r="L2113" s="229"/>
      <c r="M2113" s="87"/>
      <c r="N2113" s="87"/>
      <c r="O2113" s="87"/>
      <c r="P2113" s="87"/>
      <c r="Q2113" s="87"/>
      <c r="R2113" s="87"/>
      <c r="S2113" s="87"/>
      <c r="T2113" s="87"/>
      <c r="U2113" s="175"/>
      <c r="V2113" s="87"/>
      <c r="W2113" s="87"/>
      <c r="X2113" s="87"/>
      <c r="Y2113" s="87"/>
      <c r="Z2113" s="87"/>
      <c r="AA2113" s="87"/>
      <c r="AB2113" s="86"/>
      <c r="AC2113" s="87"/>
    </row>
    <row x14ac:dyDescent="0.25" r="2114" customHeight="1" ht="17.45">
      <c r="A2114" s="229"/>
      <c r="B2114" s="86"/>
      <c r="C2114" s="87"/>
      <c r="D2114" s="87"/>
      <c r="E2114" s="87"/>
      <c r="F2114" s="87"/>
      <c r="G2114" s="87"/>
      <c r="H2114" s="87"/>
      <c r="I2114" s="87"/>
      <c r="J2114" s="87"/>
      <c r="K2114" s="87"/>
      <c r="L2114" s="229"/>
      <c r="M2114" s="87"/>
      <c r="N2114" s="87"/>
      <c r="O2114" s="87"/>
      <c r="P2114" s="87"/>
      <c r="Q2114" s="87"/>
      <c r="R2114" s="87"/>
      <c r="S2114" s="87"/>
      <c r="T2114" s="87"/>
      <c r="U2114" s="175"/>
      <c r="V2114" s="87"/>
      <c r="W2114" s="87"/>
      <c r="X2114" s="87"/>
      <c r="Y2114" s="87"/>
      <c r="Z2114" s="87"/>
      <c r="AA2114" s="87"/>
      <c r="AB2114" s="86"/>
      <c r="AC2114" s="87"/>
    </row>
    <row x14ac:dyDescent="0.25" r="2115" customHeight="1" ht="17.45">
      <c r="A2115" s="229"/>
      <c r="B2115" s="86"/>
      <c r="C2115" s="87"/>
      <c r="D2115" s="87"/>
      <c r="E2115" s="87"/>
      <c r="F2115" s="87"/>
      <c r="G2115" s="87"/>
      <c r="H2115" s="87"/>
      <c r="I2115" s="87"/>
      <c r="J2115" s="87"/>
      <c r="K2115" s="87"/>
      <c r="L2115" s="229"/>
      <c r="M2115" s="87"/>
      <c r="N2115" s="87"/>
      <c r="O2115" s="87"/>
      <c r="P2115" s="87"/>
      <c r="Q2115" s="87"/>
      <c r="R2115" s="87"/>
      <c r="S2115" s="87"/>
      <c r="T2115" s="87"/>
      <c r="U2115" s="175"/>
      <c r="V2115" s="87"/>
      <c r="W2115" s="87"/>
      <c r="X2115" s="87"/>
      <c r="Y2115" s="87"/>
      <c r="Z2115" s="87"/>
      <c r="AA2115" s="87"/>
      <c r="AB2115" s="86"/>
      <c r="AC2115" s="87"/>
    </row>
    <row x14ac:dyDescent="0.25" r="2116" customHeight="1" ht="17.45">
      <c r="A2116" s="229"/>
      <c r="B2116" s="86"/>
      <c r="C2116" s="87"/>
      <c r="D2116" s="87"/>
      <c r="E2116" s="87"/>
      <c r="F2116" s="87"/>
      <c r="G2116" s="87"/>
      <c r="H2116" s="87"/>
      <c r="I2116" s="87"/>
      <c r="J2116" s="87"/>
      <c r="K2116" s="87"/>
      <c r="L2116" s="229"/>
      <c r="M2116" s="87"/>
      <c r="N2116" s="87"/>
      <c r="O2116" s="87"/>
      <c r="P2116" s="87"/>
      <c r="Q2116" s="87"/>
      <c r="R2116" s="87"/>
      <c r="S2116" s="87"/>
      <c r="T2116" s="87"/>
      <c r="U2116" s="175"/>
      <c r="V2116" s="87"/>
      <c r="W2116" s="87"/>
      <c r="X2116" s="87"/>
      <c r="Y2116" s="87"/>
      <c r="Z2116" s="87"/>
      <c r="AA2116" s="87"/>
      <c r="AB2116" s="86"/>
      <c r="AC2116" s="87"/>
    </row>
    <row x14ac:dyDescent="0.25" r="2117" customHeight="1" ht="17.45">
      <c r="A2117" s="229"/>
      <c r="B2117" s="86"/>
      <c r="C2117" s="87"/>
      <c r="D2117" s="87"/>
      <c r="E2117" s="87"/>
      <c r="F2117" s="87"/>
      <c r="G2117" s="87"/>
      <c r="H2117" s="87"/>
      <c r="I2117" s="87"/>
      <c r="J2117" s="87"/>
      <c r="K2117" s="87"/>
      <c r="L2117" s="229"/>
      <c r="M2117" s="87"/>
      <c r="N2117" s="87"/>
      <c r="O2117" s="87"/>
      <c r="P2117" s="87"/>
      <c r="Q2117" s="87"/>
      <c r="R2117" s="87"/>
      <c r="S2117" s="87"/>
      <c r="T2117" s="87"/>
      <c r="U2117" s="175"/>
      <c r="V2117" s="87"/>
      <c r="W2117" s="87"/>
      <c r="X2117" s="87"/>
      <c r="Y2117" s="87"/>
      <c r="Z2117" s="87"/>
      <c r="AA2117" s="87"/>
      <c r="AB2117" s="86"/>
      <c r="AC2117" s="87"/>
    </row>
    <row x14ac:dyDescent="0.25" r="2118" customHeight="1" ht="17.45">
      <c r="A2118" s="229"/>
      <c r="B2118" s="86"/>
      <c r="C2118" s="87"/>
      <c r="D2118" s="87"/>
      <c r="E2118" s="87"/>
      <c r="F2118" s="87"/>
      <c r="G2118" s="87"/>
      <c r="H2118" s="87"/>
      <c r="I2118" s="87"/>
      <c r="J2118" s="87"/>
      <c r="K2118" s="87"/>
      <c r="L2118" s="229"/>
      <c r="M2118" s="87"/>
      <c r="N2118" s="87"/>
      <c r="O2118" s="87"/>
      <c r="P2118" s="87"/>
      <c r="Q2118" s="87"/>
      <c r="R2118" s="87"/>
      <c r="S2118" s="87"/>
      <c r="T2118" s="87"/>
      <c r="U2118" s="175"/>
      <c r="V2118" s="87"/>
      <c r="W2118" s="87"/>
      <c r="X2118" s="87"/>
      <c r="Y2118" s="87"/>
      <c r="Z2118" s="87"/>
      <c r="AA2118" s="87"/>
      <c r="AB2118" s="86"/>
      <c r="AC2118" s="87"/>
    </row>
    <row x14ac:dyDescent="0.25" r="2119" customHeight="1" ht="17.45">
      <c r="A2119" s="229"/>
      <c r="B2119" s="86"/>
      <c r="C2119" s="87"/>
      <c r="D2119" s="87"/>
      <c r="E2119" s="87"/>
      <c r="F2119" s="87"/>
      <c r="G2119" s="87"/>
      <c r="H2119" s="87"/>
      <c r="I2119" s="87"/>
      <c r="J2119" s="87"/>
      <c r="K2119" s="87"/>
      <c r="L2119" s="229"/>
      <c r="M2119" s="87"/>
      <c r="N2119" s="87"/>
      <c r="O2119" s="87"/>
      <c r="P2119" s="87"/>
      <c r="Q2119" s="87"/>
      <c r="R2119" s="87"/>
      <c r="S2119" s="87"/>
      <c r="T2119" s="87"/>
      <c r="U2119" s="175"/>
      <c r="V2119" s="87"/>
      <c r="W2119" s="87"/>
      <c r="X2119" s="87"/>
      <c r="Y2119" s="87"/>
      <c r="Z2119" s="87"/>
      <c r="AA2119" s="87"/>
      <c r="AB2119" s="86"/>
      <c r="AC2119" s="87"/>
    </row>
    <row x14ac:dyDescent="0.25" r="2120" customHeight="1" ht="17.45">
      <c r="A2120" s="229"/>
      <c r="B2120" s="86"/>
      <c r="C2120" s="87"/>
      <c r="D2120" s="87"/>
      <c r="E2120" s="87"/>
      <c r="F2120" s="87"/>
      <c r="G2120" s="87"/>
      <c r="H2120" s="87"/>
      <c r="I2120" s="87"/>
      <c r="J2120" s="87"/>
      <c r="K2120" s="87"/>
      <c r="L2120" s="229"/>
      <c r="M2120" s="87"/>
      <c r="N2120" s="87"/>
      <c r="O2120" s="87"/>
      <c r="P2120" s="87"/>
      <c r="Q2120" s="87"/>
      <c r="R2120" s="87"/>
      <c r="S2120" s="87"/>
      <c r="T2120" s="87"/>
      <c r="U2120" s="175"/>
      <c r="V2120" s="87"/>
      <c r="W2120" s="87"/>
      <c r="X2120" s="87"/>
      <c r="Y2120" s="87"/>
      <c r="Z2120" s="87"/>
      <c r="AA2120" s="87"/>
      <c r="AB2120" s="86"/>
      <c r="AC2120" s="87"/>
    </row>
    <row x14ac:dyDescent="0.25" r="2121" customHeight="1" ht="17.45">
      <c r="A2121" s="229"/>
      <c r="B2121" s="86"/>
      <c r="C2121" s="87"/>
      <c r="D2121" s="87"/>
      <c r="E2121" s="87"/>
      <c r="F2121" s="87"/>
      <c r="G2121" s="87"/>
      <c r="H2121" s="87"/>
      <c r="I2121" s="87"/>
      <c r="J2121" s="87"/>
      <c r="K2121" s="87"/>
      <c r="L2121" s="229"/>
      <c r="M2121" s="87"/>
      <c r="N2121" s="87"/>
      <c r="O2121" s="87"/>
      <c r="P2121" s="87"/>
      <c r="Q2121" s="87"/>
      <c r="R2121" s="87"/>
      <c r="S2121" s="87"/>
      <c r="T2121" s="87"/>
      <c r="U2121" s="175"/>
      <c r="V2121" s="87"/>
      <c r="W2121" s="87"/>
      <c r="X2121" s="87"/>
      <c r="Y2121" s="87"/>
      <c r="Z2121" s="87"/>
      <c r="AA2121" s="87"/>
      <c r="AB2121" s="86"/>
      <c r="AC2121" s="87"/>
    </row>
    <row x14ac:dyDescent="0.25" r="2122" customHeight="1" ht="17.45">
      <c r="A2122" s="229"/>
      <c r="B2122" s="86"/>
      <c r="C2122" s="87"/>
      <c r="D2122" s="87"/>
      <c r="E2122" s="87"/>
      <c r="F2122" s="87"/>
      <c r="G2122" s="87"/>
      <c r="H2122" s="87"/>
      <c r="I2122" s="87"/>
      <c r="J2122" s="87"/>
      <c r="K2122" s="87"/>
      <c r="L2122" s="229"/>
      <c r="M2122" s="87"/>
      <c r="N2122" s="87"/>
      <c r="O2122" s="87"/>
      <c r="P2122" s="87"/>
      <c r="Q2122" s="87"/>
      <c r="R2122" s="87"/>
      <c r="S2122" s="87"/>
      <c r="T2122" s="87"/>
      <c r="U2122" s="175"/>
      <c r="V2122" s="87"/>
      <c r="W2122" s="87"/>
      <c r="X2122" s="87"/>
      <c r="Y2122" s="87"/>
      <c r="Z2122" s="87"/>
      <c r="AA2122" s="87"/>
      <c r="AB2122" s="86"/>
      <c r="AC2122" s="87"/>
    </row>
    <row x14ac:dyDescent="0.25" r="2123" customHeight="1" ht="17.45">
      <c r="A2123" s="229"/>
      <c r="B2123" s="86"/>
      <c r="C2123" s="87"/>
      <c r="D2123" s="87"/>
      <c r="E2123" s="87"/>
      <c r="F2123" s="87"/>
      <c r="G2123" s="87"/>
      <c r="H2123" s="87"/>
      <c r="I2123" s="87"/>
      <c r="J2123" s="87"/>
      <c r="K2123" s="87"/>
      <c r="L2123" s="229"/>
      <c r="M2123" s="87"/>
      <c r="N2123" s="87"/>
      <c r="O2123" s="87"/>
      <c r="P2123" s="87"/>
      <c r="Q2123" s="87"/>
      <c r="R2123" s="87"/>
      <c r="S2123" s="87"/>
      <c r="T2123" s="87"/>
      <c r="U2123" s="175"/>
      <c r="V2123" s="87"/>
      <c r="W2123" s="87"/>
      <c r="X2123" s="87"/>
      <c r="Y2123" s="87"/>
      <c r="Z2123" s="87"/>
      <c r="AA2123" s="87"/>
      <c r="AB2123" s="86"/>
      <c r="AC2123" s="87"/>
    </row>
    <row x14ac:dyDescent="0.25" r="2124" customHeight="1" ht="17.45">
      <c r="A2124" s="229"/>
      <c r="B2124" s="86"/>
      <c r="C2124" s="87"/>
      <c r="D2124" s="87"/>
      <c r="E2124" s="87"/>
      <c r="F2124" s="87"/>
      <c r="G2124" s="87"/>
      <c r="H2124" s="87"/>
      <c r="I2124" s="87"/>
      <c r="J2124" s="87"/>
      <c r="K2124" s="87"/>
      <c r="L2124" s="229"/>
      <c r="M2124" s="87"/>
      <c r="N2124" s="87"/>
      <c r="O2124" s="87"/>
      <c r="P2124" s="87"/>
      <c r="Q2124" s="87"/>
      <c r="R2124" s="87"/>
      <c r="S2124" s="87"/>
      <c r="T2124" s="87"/>
      <c r="U2124" s="175"/>
      <c r="V2124" s="87"/>
      <c r="W2124" s="87"/>
      <c r="X2124" s="87"/>
      <c r="Y2124" s="87"/>
      <c r="Z2124" s="87"/>
      <c r="AA2124" s="87"/>
      <c r="AB2124" s="86"/>
      <c r="AC2124" s="87"/>
    </row>
    <row x14ac:dyDescent="0.25" r="2125" customHeight="1" ht="17.45">
      <c r="A2125" s="229"/>
      <c r="B2125" s="86"/>
      <c r="C2125" s="87"/>
      <c r="D2125" s="87"/>
      <c r="E2125" s="87"/>
      <c r="F2125" s="87"/>
      <c r="G2125" s="87"/>
      <c r="H2125" s="87"/>
      <c r="I2125" s="87"/>
      <c r="J2125" s="87"/>
      <c r="K2125" s="87"/>
      <c r="L2125" s="229"/>
      <c r="M2125" s="87"/>
      <c r="N2125" s="87"/>
      <c r="O2125" s="87"/>
      <c r="P2125" s="87"/>
      <c r="Q2125" s="87"/>
      <c r="R2125" s="87"/>
      <c r="S2125" s="87"/>
      <c r="T2125" s="87"/>
      <c r="U2125" s="175"/>
      <c r="V2125" s="87"/>
      <c r="W2125" s="87"/>
      <c r="X2125" s="87"/>
      <c r="Y2125" s="87"/>
      <c r="Z2125" s="87"/>
      <c r="AA2125" s="87"/>
      <c r="AB2125" s="86"/>
      <c r="AC2125" s="87"/>
    </row>
    <row x14ac:dyDescent="0.25" r="2126" customHeight="1" ht="17.45">
      <c r="A2126" s="229"/>
      <c r="B2126" s="86"/>
      <c r="C2126" s="87"/>
      <c r="D2126" s="87"/>
      <c r="E2126" s="87"/>
      <c r="F2126" s="87"/>
      <c r="G2126" s="87"/>
      <c r="H2126" s="87"/>
      <c r="I2126" s="87"/>
      <c r="J2126" s="87"/>
      <c r="K2126" s="87"/>
      <c r="L2126" s="229"/>
      <c r="M2126" s="87"/>
      <c r="N2126" s="87"/>
      <c r="O2126" s="87"/>
      <c r="P2126" s="87"/>
      <c r="Q2126" s="87"/>
      <c r="R2126" s="87"/>
      <c r="S2126" s="87"/>
      <c r="T2126" s="87"/>
      <c r="U2126" s="175"/>
      <c r="V2126" s="87"/>
      <c r="W2126" s="87"/>
      <c r="X2126" s="87"/>
      <c r="Y2126" s="87"/>
      <c r="Z2126" s="87"/>
      <c r="AA2126" s="87"/>
      <c r="AB2126" s="86"/>
      <c r="AC2126" s="87"/>
    </row>
    <row x14ac:dyDescent="0.25" r="2127" customHeight="1" ht="17.45">
      <c r="A2127" s="229"/>
      <c r="B2127" s="86"/>
      <c r="C2127" s="87"/>
      <c r="D2127" s="87"/>
      <c r="E2127" s="87"/>
      <c r="F2127" s="87"/>
      <c r="G2127" s="87"/>
      <c r="H2127" s="87"/>
      <c r="I2127" s="87"/>
      <c r="J2127" s="87"/>
      <c r="K2127" s="87"/>
      <c r="L2127" s="229"/>
      <c r="M2127" s="87"/>
      <c r="N2127" s="87"/>
      <c r="O2127" s="87"/>
      <c r="P2127" s="87"/>
      <c r="Q2127" s="87"/>
      <c r="R2127" s="87"/>
      <c r="S2127" s="87"/>
      <c r="T2127" s="87"/>
      <c r="U2127" s="175"/>
      <c r="V2127" s="87"/>
      <c r="W2127" s="87"/>
      <c r="X2127" s="87"/>
      <c r="Y2127" s="87"/>
      <c r="Z2127" s="87"/>
      <c r="AA2127" s="87"/>
      <c r="AB2127" s="86"/>
      <c r="AC2127" s="87"/>
    </row>
    <row x14ac:dyDescent="0.25" r="2128" customHeight="1" ht="17.45">
      <c r="A2128" s="229"/>
      <c r="B2128" s="86"/>
      <c r="C2128" s="87"/>
      <c r="D2128" s="87"/>
      <c r="E2128" s="87"/>
      <c r="F2128" s="87"/>
      <c r="G2128" s="87"/>
      <c r="H2128" s="87"/>
      <c r="I2128" s="87"/>
      <c r="J2128" s="87"/>
      <c r="K2128" s="87"/>
      <c r="L2128" s="229"/>
      <c r="M2128" s="87"/>
      <c r="N2128" s="87"/>
      <c r="O2128" s="87"/>
      <c r="P2128" s="87"/>
      <c r="Q2128" s="87"/>
      <c r="R2128" s="87"/>
      <c r="S2128" s="87"/>
      <c r="T2128" s="87"/>
      <c r="U2128" s="175"/>
      <c r="V2128" s="87"/>
      <c r="W2128" s="87"/>
      <c r="X2128" s="87"/>
      <c r="Y2128" s="87"/>
      <c r="Z2128" s="87"/>
      <c r="AA2128" s="87"/>
      <c r="AB2128" s="86"/>
      <c r="AC2128" s="87"/>
    </row>
    <row x14ac:dyDescent="0.25" r="2129" customHeight="1" ht="17.45">
      <c r="A2129" s="229"/>
      <c r="B2129" s="86"/>
      <c r="C2129" s="87"/>
      <c r="D2129" s="87"/>
      <c r="E2129" s="87"/>
      <c r="F2129" s="87"/>
      <c r="G2129" s="87"/>
      <c r="H2129" s="87"/>
      <c r="I2129" s="87"/>
      <c r="J2129" s="87"/>
      <c r="K2129" s="87"/>
      <c r="L2129" s="229"/>
      <c r="M2129" s="87"/>
      <c r="N2129" s="87"/>
      <c r="O2129" s="87"/>
      <c r="P2129" s="87"/>
      <c r="Q2129" s="87"/>
      <c r="R2129" s="87"/>
      <c r="S2129" s="87"/>
      <c r="T2129" s="87"/>
      <c r="U2129" s="175"/>
      <c r="V2129" s="87"/>
      <c r="W2129" s="87"/>
      <c r="X2129" s="87"/>
      <c r="Y2129" s="87"/>
      <c r="Z2129" s="87"/>
      <c r="AA2129" s="87"/>
      <c r="AB2129" s="86"/>
      <c r="AC2129" s="87"/>
    </row>
    <row x14ac:dyDescent="0.25" r="2130" customHeight="1" ht="17.45">
      <c r="A2130" s="229"/>
      <c r="B2130" s="86"/>
      <c r="C2130" s="87"/>
      <c r="D2130" s="87"/>
      <c r="E2130" s="87"/>
      <c r="F2130" s="87"/>
      <c r="G2130" s="87"/>
      <c r="H2130" s="87"/>
      <c r="I2130" s="87"/>
      <c r="J2130" s="87"/>
      <c r="K2130" s="87"/>
      <c r="L2130" s="229"/>
      <c r="M2130" s="87"/>
      <c r="N2130" s="87"/>
      <c r="O2130" s="87"/>
      <c r="P2130" s="87"/>
      <c r="Q2130" s="87"/>
      <c r="R2130" s="87"/>
      <c r="S2130" s="87"/>
      <c r="T2130" s="87"/>
      <c r="U2130" s="175"/>
      <c r="V2130" s="87"/>
      <c r="W2130" s="87"/>
      <c r="X2130" s="87"/>
      <c r="Y2130" s="87"/>
      <c r="Z2130" s="87"/>
      <c r="AA2130" s="87"/>
      <c r="AB2130" s="86"/>
      <c r="AC2130" s="87"/>
    </row>
    <row x14ac:dyDescent="0.25" r="2131" customHeight="1" ht="17.45">
      <c r="A2131" s="229"/>
      <c r="B2131" s="86"/>
      <c r="C2131" s="87"/>
      <c r="D2131" s="87"/>
      <c r="E2131" s="87"/>
      <c r="F2131" s="87"/>
      <c r="G2131" s="87"/>
      <c r="H2131" s="87"/>
      <c r="I2131" s="87"/>
      <c r="J2131" s="87"/>
      <c r="K2131" s="87"/>
      <c r="L2131" s="229"/>
      <c r="M2131" s="87"/>
      <c r="N2131" s="87"/>
      <c r="O2131" s="87"/>
      <c r="P2131" s="87"/>
      <c r="Q2131" s="87"/>
      <c r="R2131" s="87"/>
      <c r="S2131" s="87"/>
      <c r="T2131" s="87"/>
      <c r="U2131" s="175"/>
      <c r="V2131" s="87"/>
      <c r="W2131" s="87"/>
      <c r="X2131" s="87"/>
      <c r="Y2131" s="87"/>
      <c r="Z2131" s="87"/>
      <c r="AA2131" s="87"/>
      <c r="AB2131" s="86"/>
      <c r="AC2131" s="87"/>
    </row>
    <row x14ac:dyDescent="0.25" r="2132" customHeight="1" ht="17.45">
      <c r="A2132" s="229"/>
      <c r="B2132" s="86"/>
      <c r="C2132" s="87"/>
      <c r="D2132" s="87"/>
      <c r="E2132" s="87"/>
      <c r="F2132" s="87"/>
      <c r="G2132" s="87"/>
      <c r="H2132" s="87"/>
      <c r="I2132" s="87"/>
      <c r="J2132" s="87"/>
      <c r="K2132" s="87"/>
      <c r="L2132" s="229"/>
      <c r="M2132" s="87"/>
      <c r="N2132" s="87"/>
      <c r="O2132" s="87"/>
      <c r="P2132" s="87"/>
      <c r="Q2132" s="87"/>
      <c r="R2132" s="87"/>
      <c r="S2132" s="87"/>
      <c r="T2132" s="87"/>
      <c r="U2132" s="175"/>
      <c r="V2132" s="87"/>
      <c r="W2132" s="87"/>
      <c r="X2132" s="87"/>
      <c r="Y2132" s="87"/>
      <c r="Z2132" s="87"/>
      <c r="AA2132" s="87"/>
      <c r="AB2132" s="86"/>
      <c r="AC2132" s="87"/>
    </row>
    <row x14ac:dyDescent="0.25" r="2133" customHeight="1" ht="17.45">
      <c r="A2133" s="229"/>
      <c r="B2133" s="86"/>
      <c r="C2133" s="87"/>
      <c r="D2133" s="87"/>
      <c r="E2133" s="87"/>
      <c r="F2133" s="87"/>
      <c r="G2133" s="87"/>
      <c r="H2133" s="87"/>
      <c r="I2133" s="87"/>
      <c r="J2133" s="87"/>
      <c r="K2133" s="87"/>
      <c r="L2133" s="229"/>
      <c r="M2133" s="87"/>
      <c r="N2133" s="87"/>
      <c r="O2133" s="87"/>
      <c r="P2133" s="87"/>
      <c r="Q2133" s="87"/>
      <c r="R2133" s="87"/>
      <c r="S2133" s="87"/>
      <c r="T2133" s="87"/>
      <c r="U2133" s="175"/>
      <c r="V2133" s="87"/>
      <c r="W2133" s="87"/>
      <c r="X2133" s="87"/>
      <c r="Y2133" s="87"/>
      <c r="Z2133" s="87"/>
      <c r="AA2133" s="87"/>
      <c r="AB2133" s="86"/>
      <c r="AC2133" s="87"/>
    </row>
    <row x14ac:dyDescent="0.25" r="2134" customHeight="1" ht="17.45">
      <c r="A2134" s="229"/>
      <c r="B2134" s="86"/>
      <c r="C2134" s="87"/>
      <c r="D2134" s="87"/>
      <c r="E2134" s="87"/>
      <c r="F2134" s="87"/>
      <c r="G2134" s="87"/>
      <c r="H2134" s="87"/>
      <c r="I2134" s="87"/>
      <c r="J2134" s="87"/>
      <c r="K2134" s="87"/>
      <c r="L2134" s="229"/>
      <c r="M2134" s="87"/>
      <c r="N2134" s="87"/>
      <c r="O2134" s="87"/>
      <c r="P2134" s="87"/>
      <c r="Q2134" s="87"/>
      <c r="R2134" s="87"/>
      <c r="S2134" s="87"/>
      <c r="T2134" s="87"/>
      <c r="U2134" s="175"/>
      <c r="V2134" s="87"/>
      <c r="W2134" s="87"/>
      <c r="X2134" s="87"/>
      <c r="Y2134" s="87"/>
      <c r="Z2134" s="87"/>
      <c r="AA2134" s="87"/>
      <c r="AB2134" s="86"/>
      <c r="AC2134" s="87"/>
    </row>
    <row x14ac:dyDescent="0.25" r="2135" customHeight="1" ht="17.45">
      <c r="A2135" s="229"/>
      <c r="B2135" s="86"/>
      <c r="C2135" s="87"/>
      <c r="D2135" s="87"/>
      <c r="E2135" s="87"/>
      <c r="F2135" s="87"/>
      <c r="G2135" s="87"/>
      <c r="H2135" s="87"/>
      <c r="I2135" s="87"/>
      <c r="J2135" s="87"/>
      <c r="K2135" s="87"/>
      <c r="L2135" s="229"/>
      <c r="M2135" s="87"/>
      <c r="N2135" s="87"/>
      <c r="O2135" s="87"/>
      <c r="P2135" s="87"/>
      <c r="Q2135" s="87"/>
      <c r="R2135" s="87"/>
      <c r="S2135" s="87"/>
      <c r="T2135" s="87"/>
      <c r="U2135" s="175"/>
      <c r="V2135" s="87"/>
      <c r="W2135" s="87"/>
      <c r="X2135" s="87"/>
      <c r="Y2135" s="87"/>
      <c r="Z2135" s="87"/>
      <c r="AA2135" s="87"/>
      <c r="AB2135" s="86"/>
      <c r="AC2135" s="87"/>
    </row>
    <row x14ac:dyDescent="0.25" r="2136" customHeight="1" ht="17.45">
      <c r="A2136" s="229"/>
      <c r="B2136" s="86"/>
      <c r="C2136" s="87"/>
      <c r="D2136" s="87"/>
      <c r="E2136" s="87"/>
      <c r="F2136" s="87"/>
      <c r="G2136" s="87"/>
      <c r="H2136" s="87"/>
      <c r="I2136" s="87"/>
      <c r="J2136" s="87"/>
      <c r="K2136" s="87"/>
      <c r="L2136" s="229"/>
      <c r="M2136" s="87"/>
      <c r="N2136" s="87"/>
      <c r="O2136" s="87"/>
      <c r="P2136" s="87"/>
      <c r="Q2136" s="87"/>
      <c r="R2136" s="87"/>
      <c r="S2136" s="87"/>
      <c r="T2136" s="87"/>
      <c r="U2136" s="175"/>
      <c r="V2136" s="87"/>
      <c r="W2136" s="87"/>
      <c r="X2136" s="87"/>
      <c r="Y2136" s="87"/>
      <c r="Z2136" s="87"/>
      <c r="AA2136" s="87"/>
      <c r="AB2136" s="86"/>
      <c r="AC2136" s="87"/>
    </row>
    <row x14ac:dyDescent="0.25" r="2137" customHeight="1" ht="17.45">
      <c r="A2137" s="229"/>
      <c r="B2137" s="86"/>
      <c r="C2137" s="87"/>
      <c r="D2137" s="87"/>
      <c r="E2137" s="87"/>
      <c r="F2137" s="87"/>
      <c r="G2137" s="87"/>
      <c r="H2137" s="87"/>
      <c r="I2137" s="87"/>
      <c r="J2137" s="87"/>
      <c r="K2137" s="87"/>
      <c r="L2137" s="229"/>
      <c r="M2137" s="87"/>
      <c r="N2137" s="87"/>
      <c r="O2137" s="87"/>
      <c r="P2137" s="87"/>
      <c r="Q2137" s="87"/>
      <c r="R2137" s="87"/>
      <c r="S2137" s="87"/>
      <c r="T2137" s="87"/>
      <c r="U2137" s="175"/>
      <c r="V2137" s="87"/>
      <c r="W2137" s="87"/>
      <c r="X2137" s="87"/>
      <c r="Y2137" s="87"/>
      <c r="Z2137" s="87"/>
      <c r="AA2137" s="87"/>
      <c r="AB2137" s="86"/>
      <c r="AC2137" s="87"/>
    </row>
    <row x14ac:dyDescent="0.25" r="2138" customHeight="1" ht="17.45">
      <c r="A2138" s="229"/>
      <c r="B2138" s="86"/>
      <c r="C2138" s="87"/>
      <c r="D2138" s="87"/>
      <c r="E2138" s="87"/>
      <c r="F2138" s="87"/>
      <c r="G2138" s="87"/>
      <c r="H2138" s="87"/>
      <c r="I2138" s="87"/>
      <c r="J2138" s="87"/>
      <c r="K2138" s="87"/>
      <c r="L2138" s="229"/>
      <c r="M2138" s="87"/>
      <c r="N2138" s="87"/>
      <c r="O2138" s="87"/>
      <c r="P2138" s="87"/>
      <c r="Q2138" s="87"/>
      <c r="R2138" s="87"/>
      <c r="S2138" s="87"/>
      <c r="T2138" s="87"/>
      <c r="U2138" s="175"/>
      <c r="V2138" s="87"/>
      <c r="W2138" s="87"/>
      <c r="X2138" s="87"/>
      <c r="Y2138" s="87"/>
      <c r="Z2138" s="87"/>
      <c r="AA2138" s="87"/>
      <c r="AB2138" s="86"/>
      <c r="AC2138" s="87"/>
    </row>
    <row x14ac:dyDescent="0.25" r="2139" customHeight="1" ht="17.45">
      <c r="A2139" s="229"/>
      <c r="B2139" s="86"/>
      <c r="C2139" s="87"/>
      <c r="D2139" s="87"/>
      <c r="E2139" s="87"/>
      <c r="F2139" s="87"/>
      <c r="G2139" s="87"/>
      <c r="H2139" s="87"/>
      <c r="I2139" s="87"/>
      <c r="J2139" s="87"/>
      <c r="K2139" s="87"/>
      <c r="L2139" s="229"/>
      <c r="M2139" s="87"/>
      <c r="N2139" s="87"/>
      <c r="O2139" s="87"/>
      <c r="P2139" s="87"/>
      <c r="Q2139" s="87"/>
      <c r="R2139" s="87"/>
      <c r="S2139" s="87"/>
      <c r="T2139" s="87"/>
      <c r="U2139" s="175"/>
      <c r="V2139" s="87"/>
      <c r="W2139" s="87"/>
      <c r="X2139" s="87"/>
      <c r="Y2139" s="87"/>
      <c r="Z2139" s="87"/>
      <c r="AA2139" s="87"/>
      <c r="AB2139" s="86"/>
      <c r="AC2139" s="87"/>
    </row>
    <row x14ac:dyDescent="0.25" r="2140" customHeight="1" ht="17.45">
      <c r="A2140" s="229"/>
      <c r="B2140" s="86"/>
      <c r="C2140" s="87"/>
      <c r="D2140" s="87"/>
      <c r="E2140" s="87"/>
      <c r="F2140" s="87"/>
      <c r="G2140" s="87"/>
      <c r="H2140" s="87"/>
      <c r="I2140" s="87"/>
      <c r="J2140" s="87"/>
      <c r="K2140" s="87"/>
      <c r="L2140" s="229"/>
      <c r="M2140" s="87"/>
      <c r="N2140" s="87"/>
      <c r="O2140" s="87"/>
      <c r="P2140" s="87"/>
      <c r="Q2140" s="87"/>
      <c r="R2140" s="87"/>
      <c r="S2140" s="87"/>
      <c r="T2140" s="87"/>
      <c r="U2140" s="175"/>
      <c r="V2140" s="87"/>
      <c r="W2140" s="87"/>
      <c r="X2140" s="87"/>
      <c r="Y2140" s="87"/>
      <c r="Z2140" s="87"/>
      <c r="AA2140" s="87"/>
      <c r="AB2140" s="86"/>
      <c r="AC2140" s="87"/>
    </row>
    <row x14ac:dyDescent="0.25" r="2141" customHeight="1" ht="17.45">
      <c r="A2141" s="229"/>
      <c r="B2141" s="86"/>
      <c r="C2141" s="87"/>
      <c r="D2141" s="87"/>
      <c r="E2141" s="87"/>
      <c r="F2141" s="87"/>
      <c r="G2141" s="87"/>
      <c r="H2141" s="87"/>
      <c r="I2141" s="87"/>
      <c r="J2141" s="87"/>
      <c r="K2141" s="87"/>
      <c r="L2141" s="229"/>
      <c r="M2141" s="87"/>
      <c r="N2141" s="87"/>
      <c r="O2141" s="87"/>
      <c r="P2141" s="87"/>
      <c r="Q2141" s="87"/>
      <c r="R2141" s="87"/>
      <c r="S2141" s="87"/>
      <c r="T2141" s="87"/>
      <c r="U2141" s="175"/>
      <c r="V2141" s="87"/>
      <c r="W2141" s="87"/>
      <c r="X2141" s="87"/>
      <c r="Y2141" s="87"/>
      <c r="Z2141" s="87"/>
      <c r="AA2141" s="87"/>
      <c r="AB2141" s="86"/>
      <c r="AC2141" s="87"/>
    </row>
    <row x14ac:dyDescent="0.25" r="2142" customHeight="1" ht="17.45">
      <c r="A2142" s="229"/>
      <c r="B2142" s="86"/>
      <c r="C2142" s="87"/>
      <c r="D2142" s="87"/>
      <c r="E2142" s="87"/>
      <c r="F2142" s="87"/>
      <c r="G2142" s="87"/>
      <c r="H2142" s="87"/>
      <c r="I2142" s="87"/>
      <c r="J2142" s="87"/>
      <c r="K2142" s="87"/>
      <c r="L2142" s="229"/>
      <c r="M2142" s="87"/>
      <c r="N2142" s="87"/>
      <c r="O2142" s="87"/>
      <c r="P2142" s="87"/>
      <c r="Q2142" s="87"/>
      <c r="R2142" s="87"/>
      <c r="S2142" s="87"/>
      <c r="T2142" s="87"/>
      <c r="U2142" s="175"/>
      <c r="V2142" s="87"/>
      <c r="W2142" s="87"/>
      <c r="X2142" s="87"/>
      <c r="Y2142" s="87"/>
      <c r="Z2142" s="87"/>
      <c r="AA2142" s="87"/>
      <c r="AB2142" s="86"/>
      <c r="AC2142" s="87"/>
    </row>
    <row x14ac:dyDescent="0.25" r="2143" customHeight="1" ht="17.45">
      <c r="A2143" s="229"/>
      <c r="B2143" s="86"/>
      <c r="C2143" s="87"/>
      <c r="D2143" s="87"/>
      <c r="E2143" s="87"/>
      <c r="F2143" s="87"/>
      <c r="G2143" s="87"/>
      <c r="H2143" s="87"/>
      <c r="I2143" s="87"/>
      <c r="J2143" s="87"/>
      <c r="K2143" s="87"/>
      <c r="L2143" s="229"/>
      <c r="M2143" s="87"/>
      <c r="N2143" s="87"/>
      <c r="O2143" s="87"/>
      <c r="P2143" s="87"/>
      <c r="Q2143" s="87"/>
      <c r="R2143" s="87"/>
      <c r="S2143" s="87"/>
      <c r="T2143" s="87"/>
      <c r="U2143" s="175"/>
      <c r="V2143" s="87"/>
      <c r="W2143" s="87"/>
      <c r="X2143" s="87"/>
      <c r="Y2143" s="87"/>
      <c r="Z2143" s="87"/>
      <c r="AA2143" s="87"/>
      <c r="AB2143" s="86"/>
      <c r="AC2143" s="87"/>
    </row>
    <row x14ac:dyDescent="0.25" r="2144" customHeight="1" ht="17.45">
      <c r="A2144" s="229"/>
      <c r="B2144" s="86"/>
      <c r="C2144" s="87"/>
      <c r="D2144" s="87"/>
      <c r="E2144" s="87"/>
      <c r="F2144" s="87"/>
      <c r="G2144" s="87"/>
      <c r="H2144" s="87"/>
      <c r="I2144" s="87"/>
      <c r="J2144" s="87"/>
      <c r="K2144" s="87"/>
      <c r="L2144" s="229"/>
      <c r="M2144" s="87"/>
      <c r="N2144" s="87"/>
      <c r="O2144" s="87"/>
      <c r="P2144" s="87"/>
      <c r="Q2144" s="87"/>
      <c r="R2144" s="87"/>
      <c r="S2144" s="87"/>
      <c r="T2144" s="87"/>
      <c r="U2144" s="175"/>
      <c r="V2144" s="87"/>
      <c r="W2144" s="87"/>
      <c r="X2144" s="87"/>
      <c r="Y2144" s="87"/>
      <c r="Z2144" s="87"/>
      <c r="AA2144" s="87"/>
      <c r="AB2144" s="86"/>
      <c r="AC2144" s="87"/>
    </row>
    <row x14ac:dyDescent="0.25" r="2145" customHeight="1" ht="17.45">
      <c r="A2145" s="229"/>
      <c r="B2145" s="86"/>
      <c r="C2145" s="87"/>
      <c r="D2145" s="87"/>
      <c r="E2145" s="87"/>
      <c r="F2145" s="87"/>
      <c r="G2145" s="87"/>
      <c r="H2145" s="87"/>
      <c r="I2145" s="87"/>
      <c r="J2145" s="87"/>
      <c r="K2145" s="87"/>
      <c r="L2145" s="229"/>
      <c r="M2145" s="87"/>
      <c r="N2145" s="87"/>
      <c r="O2145" s="87"/>
      <c r="P2145" s="87"/>
      <c r="Q2145" s="87"/>
      <c r="R2145" s="87"/>
      <c r="S2145" s="87"/>
      <c r="T2145" s="87"/>
      <c r="U2145" s="175"/>
      <c r="V2145" s="87"/>
      <c r="W2145" s="87"/>
      <c r="X2145" s="87"/>
      <c r="Y2145" s="87"/>
      <c r="Z2145" s="87"/>
      <c r="AA2145" s="87"/>
      <c r="AB2145" s="86"/>
      <c r="AC2145" s="87"/>
    </row>
    <row x14ac:dyDescent="0.25" r="2146" customHeight="1" ht="17.45">
      <c r="A2146" s="229"/>
      <c r="B2146" s="86"/>
      <c r="C2146" s="87"/>
      <c r="D2146" s="87"/>
      <c r="E2146" s="87"/>
      <c r="F2146" s="87"/>
      <c r="G2146" s="87"/>
      <c r="H2146" s="87"/>
      <c r="I2146" s="87"/>
      <c r="J2146" s="87"/>
      <c r="K2146" s="87"/>
      <c r="L2146" s="229"/>
      <c r="M2146" s="87"/>
      <c r="N2146" s="87"/>
      <c r="O2146" s="87"/>
      <c r="P2146" s="87"/>
      <c r="Q2146" s="87"/>
      <c r="R2146" s="87"/>
      <c r="S2146" s="87"/>
      <c r="T2146" s="87"/>
      <c r="U2146" s="175"/>
      <c r="V2146" s="87"/>
      <c r="W2146" s="87"/>
      <c r="X2146" s="87"/>
      <c r="Y2146" s="87"/>
      <c r="Z2146" s="87"/>
      <c r="AA2146" s="87"/>
      <c r="AB2146" s="86"/>
      <c r="AC2146" s="87"/>
    </row>
    <row x14ac:dyDescent="0.25" r="2147" customHeight="1" ht="17.45">
      <c r="A2147" s="229"/>
      <c r="B2147" s="86"/>
      <c r="C2147" s="87"/>
      <c r="D2147" s="87"/>
      <c r="E2147" s="87"/>
      <c r="F2147" s="87"/>
      <c r="G2147" s="87"/>
      <c r="H2147" s="87"/>
      <c r="I2147" s="87"/>
      <c r="J2147" s="87"/>
      <c r="K2147" s="87"/>
      <c r="L2147" s="229"/>
      <c r="M2147" s="87"/>
      <c r="N2147" s="87"/>
      <c r="O2147" s="87"/>
      <c r="P2147" s="87"/>
      <c r="Q2147" s="87"/>
      <c r="R2147" s="87"/>
      <c r="S2147" s="87"/>
      <c r="T2147" s="87"/>
      <c r="U2147" s="175"/>
      <c r="V2147" s="87"/>
      <c r="W2147" s="87"/>
      <c r="X2147" s="87"/>
      <c r="Y2147" s="87"/>
      <c r="Z2147" s="87"/>
      <c r="AA2147" s="87"/>
      <c r="AB2147" s="86"/>
      <c r="AC2147" s="87"/>
    </row>
    <row x14ac:dyDescent="0.25" r="2148" customHeight="1" ht="17.45">
      <c r="A2148" s="229"/>
      <c r="B2148" s="86"/>
      <c r="C2148" s="87"/>
      <c r="D2148" s="87"/>
      <c r="E2148" s="87"/>
      <c r="F2148" s="87"/>
      <c r="G2148" s="87"/>
      <c r="H2148" s="87"/>
      <c r="I2148" s="87"/>
      <c r="J2148" s="87"/>
      <c r="K2148" s="87"/>
      <c r="L2148" s="229"/>
      <c r="M2148" s="87"/>
      <c r="N2148" s="87"/>
      <c r="O2148" s="87"/>
      <c r="P2148" s="87"/>
      <c r="Q2148" s="87"/>
      <c r="R2148" s="87"/>
      <c r="S2148" s="87"/>
      <c r="T2148" s="87"/>
      <c r="U2148" s="175"/>
      <c r="V2148" s="87"/>
      <c r="W2148" s="87"/>
      <c r="X2148" s="87"/>
      <c r="Y2148" s="87"/>
      <c r="Z2148" s="87"/>
      <c r="AA2148" s="87"/>
      <c r="AB2148" s="86"/>
      <c r="AC2148" s="87"/>
    </row>
    <row x14ac:dyDescent="0.25" r="2149" customHeight="1" ht="17.45">
      <c r="A2149" s="229"/>
      <c r="B2149" s="86"/>
      <c r="C2149" s="87"/>
      <c r="D2149" s="87"/>
      <c r="E2149" s="87"/>
      <c r="F2149" s="87"/>
      <c r="G2149" s="87"/>
      <c r="H2149" s="87"/>
      <c r="I2149" s="87"/>
      <c r="J2149" s="87"/>
      <c r="K2149" s="87"/>
      <c r="L2149" s="229"/>
      <c r="M2149" s="87"/>
      <c r="N2149" s="87"/>
      <c r="O2149" s="87"/>
      <c r="P2149" s="87"/>
      <c r="Q2149" s="87"/>
      <c r="R2149" s="87"/>
      <c r="S2149" s="87"/>
      <c r="T2149" s="87"/>
      <c r="U2149" s="175"/>
      <c r="V2149" s="87"/>
      <c r="W2149" s="87"/>
      <c r="X2149" s="87"/>
      <c r="Y2149" s="87"/>
      <c r="Z2149" s="87"/>
      <c r="AA2149" s="87"/>
      <c r="AB2149" s="86"/>
      <c r="AC2149" s="87"/>
    </row>
    <row x14ac:dyDescent="0.25" r="2150" customHeight="1" ht="17.45">
      <c r="A2150" s="229"/>
      <c r="B2150" s="86"/>
      <c r="C2150" s="87"/>
      <c r="D2150" s="87"/>
      <c r="E2150" s="87"/>
      <c r="F2150" s="87"/>
      <c r="G2150" s="87"/>
      <c r="H2150" s="87"/>
      <c r="I2150" s="87"/>
      <c r="J2150" s="87"/>
      <c r="K2150" s="87"/>
      <c r="L2150" s="229"/>
      <c r="M2150" s="87"/>
      <c r="N2150" s="87"/>
      <c r="O2150" s="87"/>
      <c r="P2150" s="87"/>
      <c r="Q2150" s="87"/>
      <c r="R2150" s="87"/>
      <c r="S2150" s="87"/>
      <c r="T2150" s="87"/>
      <c r="U2150" s="175"/>
      <c r="V2150" s="87"/>
      <c r="W2150" s="87"/>
      <c r="X2150" s="87"/>
      <c r="Y2150" s="87"/>
      <c r="Z2150" s="87"/>
      <c r="AA2150" s="87"/>
      <c r="AB2150" s="86"/>
      <c r="AC2150" s="87"/>
    </row>
    <row x14ac:dyDescent="0.25" r="2151" customHeight="1" ht="17.45">
      <c r="A2151" s="229"/>
      <c r="B2151" s="86"/>
      <c r="C2151" s="87"/>
      <c r="D2151" s="87"/>
      <c r="E2151" s="87"/>
      <c r="F2151" s="87"/>
      <c r="G2151" s="87"/>
      <c r="H2151" s="87"/>
      <c r="I2151" s="87"/>
      <c r="J2151" s="87"/>
      <c r="K2151" s="87"/>
      <c r="L2151" s="229"/>
      <c r="M2151" s="87"/>
      <c r="N2151" s="87"/>
      <c r="O2151" s="87"/>
      <c r="P2151" s="87"/>
      <c r="Q2151" s="87"/>
      <c r="R2151" s="87"/>
      <c r="S2151" s="87"/>
      <c r="T2151" s="87"/>
      <c r="U2151" s="175"/>
      <c r="V2151" s="87"/>
      <c r="W2151" s="87"/>
      <c r="X2151" s="87"/>
      <c r="Y2151" s="87"/>
      <c r="Z2151" s="87"/>
      <c r="AA2151" s="87"/>
      <c r="AB2151" s="86"/>
      <c r="AC2151" s="87"/>
    </row>
    <row x14ac:dyDescent="0.25" r="2152" customHeight="1" ht="17.45">
      <c r="A2152" s="229"/>
      <c r="B2152" s="86"/>
      <c r="C2152" s="87"/>
      <c r="D2152" s="87"/>
      <c r="E2152" s="87"/>
      <c r="F2152" s="87"/>
      <c r="G2152" s="87"/>
      <c r="H2152" s="87"/>
      <c r="I2152" s="87"/>
      <c r="J2152" s="87"/>
      <c r="K2152" s="87"/>
      <c r="L2152" s="229"/>
      <c r="M2152" s="87"/>
      <c r="N2152" s="87"/>
      <c r="O2152" s="87"/>
      <c r="P2152" s="87"/>
      <c r="Q2152" s="87"/>
      <c r="R2152" s="87"/>
      <c r="S2152" s="87"/>
      <c r="T2152" s="87"/>
      <c r="U2152" s="175"/>
      <c r="V2152" s="87"/>
      <c r="W2152" s="87"/>
      <c r="X2152" s="87"/>
      <c r="Y2152" s="87"/>
      <c r="Z2152" s="87"/>
      <c r="AA2152" s="87"/>
      <c r="AB2152" s="86"/>
      <c r="AC2152" s="87"/>
    </row>
    <row x14ac:dyDescent="0.25" r="2153" customHeight="1" ht="17.45">
      <c r="A2153" s="229"/>
      <c r="B2153" s="86"/>
      <c r="C2153" s="87"/>
      <c r="D2153" s="87"/>
      <c r="E2153" s="87"/>
      <c r="F2153" s="87"/>
      <c r="G2153" s="87"/>
      <c r="H2153" s="87"/>
      <c r="I2153" s="87"/>
      <c r="J2153" s="87"/>
      <c r="K2153" s="87"/>
      <c r="L2153" s="229"/>
      <c r="M2153" s="87"/>
      <c r="N2153" s="87"/>
      <c r="O2153" s="87"/>
      <c r="P2153" s="87"/>
      <c r="Q2153" s="87"/>
      <c r="R2153" s="87"/>
      <c r="S2153" s="87"/>
      <c r="T2153" s="87"/>
      <c r="U2153" s="175"/>
      <c r="V2153" s="87"/>
      <c r="W2153" s="87"/>
      <c r="X2153" s="87"/>
      <c r="Y2153" s="87"/>
      <c r="Z2153" s="87"/>
      <c r="AA2153" s="87"/>
      <c r="AB2153" s="86"/>
      <c r="AC2153" s="87"/>
    </row>
    <row x14ac:dyDescent="0.25" r="2154" customHeight="1" ht="17.45">
      <c r="A2154" s="229"/>
      <c r="B2154" s="86"/>
      <c r="C2154" s="87"/>
      <c r="D2154" s="87"/>
      <c r="E2154" s="87"/>
      <c r="F2154" s="87"/>
      <c r="G2154" s="87"/>
      <c r="H2154" s="87"/>
      <c r="I2154" s="87"/>
      <c r="J2154" s="87"/>
      <c r="K2154" s="87"/>
      <c r="L2154" s="229"/>
      <c r="M2154" s="87"/>
      <c r="N2154" s="87"/>
      <c r="O2154" s="87"/>
      <c r="P2154" s="87"/>
      <c r="Q2154" s="87"/>
      <c r="R2154" s="87"/>
      <c r="S2154" s="87"/>
      <c r="T2154" s="87"/>
      <c r="U2154" s="175"/>
      <c r="V2154" s="87"/>
      <c r="W2154" s="87"/>
      <c r="X2154" s="87"/>
      <c r="Y2154" s="87"/>
      <c r="Z2154" s="87"/>
      <c r="AA2154" s="87"/>
      <c r="AB2154" s="86"/>
      <c r="AC2154" s="87"/>
    </row>
    <row x14ac:dyDescent="0.25" r="2155" customHeight="1" ht="17.45">
      <c r="A2155" s="229"/>
      <c r="B2155" s="86"/>
      <c r="C2155" s="87"/>
      <c r="D2155" s="87"/>
      <c r="E2155" s="87"/>
      <c r="F2155" s="87"/>
      <c r="G2155" s="87"/>
      <c r="H2155" s="87"/>
      <c r="I2155" s="87"/>
      <c r="J2155" s="87"/>
      <c r="K2155" s="87"/>
      <c r="L2155" s="229"/>
      <c r="M2155" s="87"/>
      <c r="N2155" s="87"/>
      <c r="O2155" s="87"/>
      <c r="P2155" s="87"/>
      <c r="Q2155" s="87"/>
      <c r="R2155" s="87"/>
      <c r="S2155" s="87"/>
      <c r="T2155" s="87"/>
      <c r="U2155" s="175"/>
      <c r="V2155" s="87"/>
      <c r="W2155" s="87"/>
      <c r="X2155" s="87"/>
      <c r="Y2155" s="87"/>
      <c r="Z2155" s="87"/>
      <c r="AA2155" s="87"/>
      <c r="AB2155" s="86"/>
      <c r="AC2155" s="87"/>
    </row>
    <row x14ac:dyDescent="0.25" r="2156" customHeight="1" ht="17.45">
      <c r="A2156" s="229"/>
      <c r="B2156" s="86"/>
      <c r="C2156" s="87"/>
      <c r="D2156" s="87"/>
      <c r="E2156" s="87"/>
      <c r="F2156" s="87"/>
      <c r="G2156" s="87"/>
      <c r="H2156" s="87"/>
      <c r="I2156" s="87"/>
      <c r="J2156" s="87"/>
      <c r="K2156" s="87"/>
      <c r="L2156" s="229"/>
      <c r="M2156" s="87"/>
      <c r="N2156" s="87"/>
      <c r="O2156" s="87"/>
      <c r="P2156" s="87"/>
      <c r="Q2156" s="87"/>
      <c r="R2156" s="87"/>
      <c r="S2156" s="87"/>
      <c r="T2156" s="87"/>
      <c r="U2156" s="175"/>
      <c r="V2156" s="87"/>
      <c r="W2156" s="87"/>
      <c r="X2156" s="87"/>
      <c r="Y2156" s="87"/>
      <c r="Z2156" s="87"/>
      <c r="AA2156" s="87"/>
      <c r="AB2156" s="86"/>
      <c r="AC2156" s="87"/>
    </row>
    <row x14ac:dyDescent="0.25" r="2157" customHeight="1" ht="17.45">
      <c r="A2157" s="229"/>
      <c r="B2157" s="86"/>
      <c r="C2157" s="87"/>
      <c r="D2157" s="87"/>
      <c r="E2157" s="87"/>
      <c r="F2157" s="87"/>
      <c r="G2157" s="87"/>
      <c r="H2157" s="87"/>
      <c r="I2157" s="87"/>
      <c r="J2157" s="87"/>
      <c r="K2157" s="87"/>
      <c r="L2157" s="229"/>
      <c r="M2157" s="87"/>
      <c r="N2157" s="87"/>
      <c r="O2157" s="87"/>
      <c r="P2157" s="87"/>
      <c r="Q2157" s="87"/>
      <c r="R2157" s="87"/>
      <c r="S2157" s="87"/>
      <c r="T2157" s="87"/>
      <c r="U2157" s="175"/>
      <c r="V2157" s="87"/>
      <c r="W2157" s="87"/>
      <c r="X2157" s="87"/>
      <c r="Y2157" s="87"/>
      <c r="Z2157" s="87"/>
      <c r="AA2157" s="87"/>
      <c r="AB2157" s="86"/>
      <c r="AC2157" s="87"/>
    </row>
    <row x14ac:dyDescent="0.25" r="2158" customHeight="1" ht="17.45">
      <c r="A2158" s="229"/>
      <c r="B2158" s="86"/>
      <c r="C2158" s="87"/>
      <c r="D2158" s="87"/>
      <c r="E2158" s="87"/>
      <c r="F2158" s="87"/>
      <c r="G2158" s="87"/>
      <c r="H2158" s="87"/>
      <c r="I2158" s="87"/>
      <c r="J2158" s="87"/>
      <c r="K2158" s="87"/>
      <c r="L2158" s="229"/>
      <c r="M2158" s="87"/>
      <c r="N2158" s="87"/>
      <c r="O2158" s="87"/>
      <c r="P2158" s="87"/>
      <c r="Q2158" s="87"/>
      <c r="R2158" s="87"/>
      <c r="S2158" s="87"/>
      <c r="T2158" s="87"/>
      <c r="U2158" s="175"/>
      <c r="V2158" s="87"/>
      <c r="W2158" s="87"/>
      <c r="X2158" s="87"/>
      <c r="Y2158" s="87"/>
      <c r="Z2158" s="87"/>
      <c r="AA2158" s="87"/>
      <c r="AB2158" s="86"/>
      <c r="AC2158" s="87"/>
    </row>
    <row x14ac:dyDescent="0.25" r="2159" customHeight="1" ht="17.45">
      <c r="A2159" s="229"/>
      <c r="B2159" s="86"/>
      <c r="C2159" s="87"/>
      <c r="D2159" s="87"/>
      <c r="E2159" s="87"/>
      <c r="F2159" s="87"/>
      <c r="G2159" s="87"/>
      <c r="H2159" s="87"/>
      <c r="I2159" s="87"/>
      <c r="J2159" s="87"/>
      <c r="K2159" s="87"/>
      <c r="L2159" s="229"/>
      <c r="M2159" s="87"/>
      <c r="N2159" s="87"/>
      <c r="O2159" s="87"/>
      <c r="P2159" s="87"/>
      <c r="Q2159" s="87"/>
      <c r="R2159" s="87"/>
      <c r="S2159" s="87"/>
      <c r="T2159" s="87"/>
      <c r="U2159" s="175"/>
      <c r="V2159" s="87"/>
      <c r="W2159" s="87"/>
      <c r="X2159" s="87"/>
      <c r="Y2159" s="87"/>
      <c r="Z2159" s="87"/>
      <c r="AA2159" s="87"/>
      <c r="AB2159" s="86"/>
      <c r="AC2159" s="87"/>
    </row>
    <row x14ac:dyDescent="0.25" r="2160" customHeight="1" ht="17.45">
      <c r="A2160" s="229"/>
      <c r="B2160" s="86"/>
      <c r="C2160" s="87"/>
      <c r="D2160" s="87"/>
      <c r="E2160" s="87"/>
      <c r="F2160" s="87"/>
      <c r="G2160" s="87"/>
      <c r="H2160" s="87"/>
      <c r="I2160" s="87"/>
      <c r="J2160" s="87"/>
      <c r="K2160" s="87"/>
      <c r="L2160" s="229"/>
      <c r="M2160" s="87"/>
      <c r="N2160" s="87"/>
      <c r="O2160" s="87"/>
      <c r="P2160" s="87"/>
      <c r="Q2160" s="87"/>
      <c r="R2160" s="87"/>
      <c r="S2160" s="87"/>
      <c r="T2160" s="87"/>
      <c r="U2160" s="175"/>
      <c r="V2160" s="87"/>
      <c r="W2160" s="87"/>
      <c r="X2160" s="87"/>
      <c r="Y2160" s="87"/>
      <c r="Z2160" s="87"/>
      <c r="AA2160" s="87"/>
      <c r="AB2160" s="86"/>
      <c r="AC2160" s="87"/>
    </row>
  </sheetData>
  <mergeCells count="3">
    <mergeCell ref="A1:K1"/>
    <mergeCell ref="S1:T1"/>
    <mergeCell ref="S2:T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>
      <pane state="frozen" activePane="bottomLeft" topLeftCell="A3" ySplit="2" xSplit="0"/>
    </sheetView>
  </sheetViews>
  <sheetFormatPr defaultRowHeight="15" x14ac:dyDescent="0.25"/>
  <cols>
    <col min="1" max="1" style="160" width="9.576428571428572" customWidth="1" bestFit="1"/>
    <col min="2" max="2" style="99" width="6.719285714285714" customWidth="1" bestFit="1"/>
    <col min="3" max="3" style="133" width="11.290714285714287" customWidth="1" bestFit="1"/>
    <col min="4" max="4" style="133" width="10.290714285714287" customWidth="1" bestFit="1"/>
    <col min="5" max="5" style="208" width="7.576428571428571" customWidth="1" bestFit="1"/>
    <col min="6" max="6" style="162" width="9.290714285714287" customWidth="1" bestFit="1"/>
    <col min="7" max="7" style="98" width="7.719285714285714" customWidth="1" bestFit="1"/>
    <col min="8" max="8" style="99" width="11.719285714285713" customWidth="1" bestFit="1"/>
    <col min="9" max="9" style="99" width="11.290714285714287" customWidth="1" bestFit="1"/>
    <col min="10" max="10" style="161" width="7.719285714285714" customWidth="1" bestFit="1"/>
    <col min="11" max="11" style="98" width="7.719285714285714" customWidth="1" bestFit="1"/>
    <col min="12" max="12" style="98" width="7.719285714285714" customWidth="1" bestFit="1"/>
    <col min="13" max="13" style="98" width="7.719285714285714" customWidth="1" bestFit="1"/>
    <col min="14" max="14" style="98" width="7.719285714285714" customWidth="1" bestFit="1"/>
    <col min="15" max="15" style="99" width="7.719285714285714" customWidth="1" bestFit="1"/>
    <col min="16" max="16" style="98" width="7.719285714285714" customWidth="1" bestFit="1"/>
    <col min="17" max="17" style="98" width="7.719285714285714" customWidth="1" bestFit="1"/>
    <col min="18" max="18" style="98" width="7.719285714285714" customWidth="1" bestFit="1"/>
    <col min="19" max="19" style="98" width="7.719285714285714" customWidth="1" bestFit="1"/>
    <col min="20" max="20" style="98" width="7.719285714285714" customWidth="1" bestFit="1"/>
    <col min="21" max="21" style="98" width="7.719285714285714" customWidth="1" bestFit="1"/>
    <col min="22" max="22" style="98" width="7.719285714285714" customWidth="1" bestFit="1"/>
    <col min="23" max="23" style="98" width="7.719285714285714" customWidth="1" bestFit="1"/>
    <col min="24" max="24" style="98" width="7.719285714285714" customWidth="1" bestFit="1"/>
    <col min="25" max="25" style="98" width="7.719285714285714" customWidth="1" bestFit="1"/>
    <col min="26" max="26" style="98" width="7.719285714285714" customWidth="1" bestFit="1"/>
  </cols>
  <sheetData>
    <row x14ac:dyDescent="0.25" r="1" customHeight="1" ht="18">
      <c r="A1" s="134" t="s">
        <v>115</v>
      </c>
      <c r="B1" s="135" t="s">
        <v>116</v>
      </c>
      <c r="C1" s="136" t="s">
        <v>117</v>
      </c>
      <c r="D1" s="136" t="s">
        <v>118</v>
      </c>
      <c r="E1" s="137" t="s">
        <v>119</v>
      </c>
      <c r="F1" s="138" t="s">
        <v>120</v>
      </c>
      <c r="G1" s="253"/>
      <c r="H1" s="254"/>
      <c r="I1" s="254"/>
      <c r="J1" s="255"/>
      <c r="K1" s="253"/>
      <c r="L1" s="253"/>
      <c r="M1" s="253"/>
      <c r="N1" s="253"/>
      <c r="O1" s="254"/>
      <c r="P1" s="253"/>
      <c r="Q1" s="253"/>
      <c r="R1" s="253"/>
      <c r="S1" s="253"/>
      <c r="T1" s="253"/>
      <c r="U1" s="253"/>
      <c r="V1" s="253"/>
      <c r="W1" s="253"/>
      <c r="X1" s="253"/>
      <c r="Y1" s="253"/>
      <c r="Z1" s="253"/>
    </row>
    <row x14ac:dyDescent="0.25" r="2" customHeight="1" ht="18">
      <c r="A2" s="140">
        <v>45351</v>
      </c>
      <c r="B2" s="141">
        <f>A2</f>
      </c>
      <c r="C2" s="142">
        <v>1500449</v>
      </c>
      <c r="D2" s="142"/>
      <c r="E2" s="143"/>
      <c r="F2" s="144">
        <f>C34/D34</f>
      </c>
      <c r="G2" s="86"/>
      <c r="H2" s="256"/>
      <c r="I2" s="87"/>
      <c r="J2" s="159"/>
      <c r="K2" s="86"/>
      <c r="L2" s="86"/>
      <c r="M2" s="86"/>
      <c r="N2" s="86"/>
      <c r="O2" s="87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</row>
    <row x14ac:dyDescent="0.25" r="3" customHeight="1" ht="18">
      <c r="A3" s="140">
        <f>A2+1</f>
        <v>25569.375</v>
      </c>
      <c r="B3" s="141">
        <f>A3</f>
      </c>
      <c r="C3" s="142">
        <v>5814983</v>
      </c>
      <c r="D3" s="142">
        <f>GETPIVOTDATA("매출합계",'3월매출'!$L$3,"날 짜",DATE(2024,3,1))</f>
      </c>
      <c r="E3" s="143">
        <f>C2/D3</f>
      </c>
      <c r="F3" s="142"/>
      <c r="G3" s="86"/>
      <c r="H3" s="257"/>
      <c r="I3" s="87"/>
      <c r="J3" s="159"/>
      <c r="K3" s="86"/>
      <c r="L3" s="86"/>
      <c r="M3" s="86"/>
      <c r="N3" s="86"/>
      <c r="O3" s="87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</row>
    <row x14ac:dyDescent="0.25" r="4" customHeight="1" ht="18">
      <c r="A4" s="140">
        <f>A3+1</f>
        <v>25569.375</v>
      </c>
      <c r="B4" s="141">
        <f>A4</f>
      </c>
      <c r="C4" s="142">
        <v>2566740</v>
      </c>
      <c r="D4" s="142">
        <f>GETPIVOTDATA("매출합계",'3월매출'!$L$3,"날 짜",DATE(2024,3,2))</f>
      </c>
      <c r="E4" s="143">
        <f>C3/D4</f>
      </c>
      <c r="F4" s="142"/>
      <c r="G4" s="258"/>
      <c r="H4" s="259"/>
      <c r="I4" s="259"/>
      <c r="J4" s="260"/>
      <c r="K4" s="258"/>
      <c r="L4" s="258"/>
      <c r="M4" s="258"/>
      <c r="N4" s="258"/>
      <c r="O4" s="242">
        <v>0</v>
      </c>
      <c r="P4" s="258"/>
      <c r="Q4" s="258"/>
      <c r="R4" s="258"/>
      <c r="S4" s="258"/>
      <c r="T4" s="258"/>
      <c r="U4" s="258"/>
      <c r="V4" s="258"/>
      <c r="W4" s="258"/>
      <c r="X4" s="258"/>
      <c r="Y4" s="258"/>
      <c r="Z4" s="258"/>
    </row>
    <row x14ac:dyDescent="0.25" r="5" customHeight="1" ht="18">
      <c r="A5" s="140">
        <f>A4+1</f>
        <v>25569.375</v>
      </c>
      <c r="B5" s="141">
        <f>A5</f>
      </c>
      <c r="C5" s="142">
        <v>0</v>
      </c>
      <c r="D5" s="142">
        <f>GETPIVOTDATA("매출합계",'3월매출'!$L$3,"날 짜",DATE(2024,3,3))</f>
      </c>
      <c r="E5" s="143"/>
      <c r="F5" s="142"/>
      <c r="G5" s="258"/>
      <c r="H5" s="261">
        <f>SUM(C2:C5)</f>
      </c>
      <c r="I5" s="261">
        <f>SUM(D2:D6)</f>
      </c>
      <c r="J5" s="262">
        <f>H5/I5</f>
      </c>
      <c r="K5" s="258"/>
      <c r="L5" s="258"/>
      <c r="M5" s="258"/>
      <c r="N5" s="258"/>
      <c r="O5" s="242">
        <v>8816250</v>
      </c>
      <c r="P5" s="258"/>
      <c r="Q5" s="258"/>
      <c r="R5" s="258"/>
      <c r="S5" s="258"/>
      <c r="T5" s="258"/>
      <c r="U5" s="258"/>
      <c r="V5" s="258"/>
      <c r="W5" s="258"/>
      <c r="X5" s="258"/>
      <c r="Y5" s="258"/>
      <c r="Z5" s="258"/>
    </row>
    <row x14ac:dyDescent="0.25" r="6" customHeight="1" ht="18">
      <c r="A6" s="140">
        <f>A5+1</f>
        <v>25569.375</v>
      </c>
      <c r="B6" s="141">
        <f>A6</f>
      </c>
      <c r="C6" s="142">
        <v>3659209</v>
      </c>
      <c r="D6" s="142">
        <f>GETPIVOTDATA("매출합계",'3월매출'!$L$3,"날 짜",DATE(2024,3,4))</f>
      </c>
      <c r="E6" s="143">
        <f>C4/D6</f>
      </c>
      <c r="F6" s="142"/>
      <c r="G6" s="86"/>
      <c r="H6" s="87"/>
      <c r="I6" s="87"/>
      <c r="J6" s="159"/>
      <c r="K6" s="86"/>
      <c r="L6" s="86"/>
      <c r="M6" s="86"/>
      <c r="N6" s="86"/>
      <c r="O6" s="261">
        <v>9081550</v>
      </c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</row>
    <row x14ac:dyDescent="0.25" r="7" customHeight="1" ht="18">
      <c r="A7" s="140">
        <f>A6+1</f>
        <v>25569.375</v>
      </c>
      <c r="B7" s="141">
        <f>A7</f>
      </c>
      <c r="C7" s="142">
        <v>4230345.8</v>
      </c>
      <c r="D7" s="142">
        <f>GETPIVOTDATA("매출합계",'3월매출'!$L$3,"날 짜",DATE(2024,3,5))</f>
      </c>
      <c r="E7" s="143">
        <f>C6/D7</f>
      </c>
      <c r="F7" s="142"/>
      <c r="G7" s="86"/>
      <c r="H7" s="87"/>
      <c r="I7" s="87"/>
      <c r="J7" s="159"/>
      <c r="K7" s="86"/>
      <c r="L7" s="86"/>
      <c r="M7" s="86"/>
      <c r="N7" s="86"/>
      <c r="O7" s="261">
        <v>8889670</v>
      </c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</row>
    <row x14ac:dyDescent="0.25" r="8" customHeight="1" ht="18">
      <c r="A8" s="140">
        <f>A7+1</f>
        <v>25569.375</v>
      </c>
      <c r="B8" s="141">
        <f>A8</f>
      </c>
      <c r="C8" s="142">
        <v>5126465</v>
      </c>
      <c r="D8" s="142">
        <f>GETPIVOTDATA("매출합계",'3월매출'!$L$3,"날 짜",DATE(2024,3,6))</f>
      </c>
      <c r="E8" s="143">
        <f>C7/D8</f>
      </c>
      <c r="F8" s="142"/>
      <c r="G8" s="86"/>
      <c r="H8" s="87"/>
      <c r="I8" s="87"/>
      <c r="J8" s="159"/>
      <c r="K8" s="86"/>
      <c r="L8" s="86"/>
      <c r="M8" s="86"/>
      <c r="N8" s="86"/>
      <c r="O8" s="261">
        <v>9491600</v>
      </c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</row>
    <row x14ac:dyDescent="0.25" r="9" customHeight="1" ht="18">
      <c r="A9" s="140">
        <f>A8+1</f>
        <v>25569.375</v>
      </c>
      <c r="B9" s="141">
        <f>A9</f>
      </c>
      <c r="C9" s="142">
        <v>3934904</v>
      </c>
      <c r="D9" s="142">
        <f>GETPIVOTDATA("매출합계",'3월매출'!$L$3,"날 짜",DATE(2024,3,7))</f>
      </c>
      <c r="E9" s="143">
        <f>C8/D9</f>
      </c>
      <c r="F9" s="142"/>
      <c r="G9" s="86"/>
      <c r="H9" s="87"/>
      <c r="I9" s="87"/>
      <c r="J9" s="159"/>
      <c r="K9" s="86"/>
      <c r="L9" s="86"/>
      <c r="M9" s="86"/>
      <c r="N9" s="86"/>
      <c r="O9" s="261">
        <v>8956760</v>
      </c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</row>
    <row x14ac:dyDescent="0.25" r="10" customHeight="1" ht="18">
      <c r="A10" s="140">
        <f>A9+1</f>
        <v>25569.375</v>
      </c>
      <c r="B10" s="141">
        <f>A10</f>
      </c>
      <c r="C10" s="142">
        <v>2424384</v>
      </c>
      <c r="D10" s="142">
        <f>GETPIVOTDATA("매출합계",'3월매출'!$L$3,"날 짜",DATE(2024,3,8))</f>
      </c>
      <c r="E10" s="143">
        <f>C9/D10</f>
      </c>
      <c r="F10" s="142"/>
      <c r="G10" s="86"/>
      <c r="H10" s="87"/>
      <c r="I10" s="87"/>
      <c r="J10" s="159"/>
      <c r="K10" s="86"/>
      <c r="L10" s="86"/>
      <c r="M10" s="86"/>
      <c r="N10" s="86"/>
      <c r="O10" s="261">
        <v>2615150</v>
      </c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</row>
    <row x14ac:dyDescent="0.25" r="11" customHeight="1" ht="18">
      <c r="A11" s="140">
        <f>A10+1</f>
        <v>25569.375</v>
      </c>
      <c r="B11" s="141">
        <f>A11</f>
      </c>
      <c r="C11" s="142">
        <v>7177400</v>
      </c>
      <c r="D11" s="142">
        <f>GETPIVOTDATA("매출합계",'3월매출'!$L$3,"날 짜",DATE(2024,3,9))</f>
      </c>
      <c r="E11" s="143">
        <f>C10/D11</f>
      </c>
      <c r="F11" s="142"/>
      <c r="G11" s="86"/>
      <c r="H11" s="87"/>
      <c r="I11" s="87"/>
      <c r="J11" s="159"/>
      <c r="K11" s="86"/>
      <c r="L11" s="86"/>
      <c r="M11" s="86"/>
      <c r="N11" s="86"/>
      <c r="O11" s="261">
        <f>SUM(O4:O10)</f>
      </c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</row>
    <row x14ac:dyDescent="0.25" r="12" customHeight="1" ht="18">
      <c r="A12" s="140">
        <f>A11+1</f>
        <v>25569.375</v>
      </c>
      <c r="B12" s="141">
        <f>A12</f>
      </c>
      <c r="C12" s="142">
        <v>0</v>
      </c>
      <c r="D12" s="142">
        <f>GETPIVOTDATA("매출합계",'3월매출'!$L$3,"날 짜",DATE(2024,3,10))</f>
      </c>
      <c r="E12" s="143"/>
      <c r="F12" s="142"/>
      <c r="G12" s="86"/>
      <c r="H12" s="261">
        <f>SUM(C6:C12)</f>
      </c>
      <c r="I12" s="261">
        <f>SUM(D7:D13)</f>
      </c>
      <c r="J12" s="262">
        <f>H12/I12</f>
      </c>
      <c r="K12" s="86"/>
      <c r="L12" s="86"/>
      <c r="M12" s="86"/>
      <c r="N12" s="86"/>
      <c r="O12" s="87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</row>
    <row x14ac:dyDescent="0.25" r="13" customHeight="1" ht="18">
      <c r="A13" s="140">
        <f>A12+1</f>
        <v>25569.375</v>
      </c>
      <c r="B13" s="141">
        <f>A13</f>
      </c>
      <c r="C13" s="142">
        <v>3688628</v>
      </c>
      <c r="D13" s="142">
        <f>GETPIVOTDATA("매출합계",'3월매출'!$L$3,"날 짜",DATE(2024,3,11))</f>
      </c>
      <c r="E13" s="143">
        <f>C11/D13</f>
      </c>
      <c r="F13" s="142"/>
      <c r="G13" s="86"/>
      <c r="H13" s="87"/>
      <c r="I13" s="87"/>
      <c r="J13" s="159"/>
      <c r="K13" s="86"/>
      <c r="L13" s="86"/>
      <c r="M13" s="86"/>
      <c r="N13" s="86"/>
      <c r="O13" s="87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</row>
    <row x14ac:dyDescent="0.25" r="14" customHeight="1" ht="18">
      <c r="A14" s="140">
        <f>A13+1</f>
        <v>25569.375</v>
      </c>
      <c r="B14" s="141">
        <f>A14</f>
      </c>
      <c r="C14" s="142">
        <v>5115771</v>
      </c>
      <c r="D14" s="142">
        <f>GETPIVOTDATA("매출합계",'3월매출'!$L$3,"날 짜",DATE(2024,3,12))</f>
      </c>
      <c r="E14" s="143">
        <f>C13/D14</f>
      </c>
      <c r="F14" s="142"/>
      <c r="G14" s="86"/>
      <c r="H14" s="87"/>
      <c r="I14" s="87"/>
      <c r="J14" s="159"/>
      <c r="K14" s="86"/>
      <c r="L14" s="86"/>
      <c r="M14" s="86"/>
      <c r="N14" s="86"/>
      <c r="O14" s="87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</row>
    <row x14ac:dyDescent="0.25" r="15" customHeight="1" ht="18">
      <c r="A15" s="140">
        <f>A14+1</f>
        <v>25569.375</v>
      </c>
      <c r="B15" s="141">
        <f>A15</f>
      </c>
      <c r="C15" s="142">
        <v>4121459</v>
      </c>
      <c r="D15" s="142">
        <f>GETPIVOTDATA("매출합계",'3월매출'!$L$3,"날 짜",DATE(2024,3,13))</f>
      </c>
      <c r="E15" s="143">
        <f>C14/D15</f>
      </c>
      <c r="F15" s="142"/>
      <c r="G15" s="86"/>
      <c r="H15" s="87"/>
      <c r="I15" s="87"/>
      <c r="J15" s="159"/>
      <c r="K15" s="86"/>
      <c r="L15" s="86"/>
      <c r="M15" s="86"/>
      <c r="N15" s="86"/>
      <c r="O15" s="87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</row>
    <row x14ac:dyDescent="0.25" r="16" customHeight="1" ht="18">
      <c r="A16" s="140">
        <f>A15+1</f>
        <v>25569.375</v>
      </c>
      <c r="B16" s="141">
        <f>A16</f>
      </c>
      <c r="C16" s="142">
        <v>3257839</v>
      </c>
      <c r="D16" s="142">
        <f>GETPIVOTDATA("매출합계",'3월매출'!$L$3,"날 짜",DATE(2024,3,14))</f>
      </c>
      <c r="E16" s="143">
        <f>C15/D16</f>
      </c>
      <c r="F16" s="142"/>
      <c r="G16" s="86"/>
      <c r="H16" s="87"/>
      <c r="I16" s="87"/>
      <c r="J16" s="159"/>
      <c r="K16" s="86"/>
      <c r="L16" s="86"/>
      <c r="M16" s="86"/>
      <c r="N16" s="86"/>
      <c r="O16" s="87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</row>
    <row x14ac:dyDescent="0.25" r="17" customHeight="1" ht="18">
      <c r="A17" s="140">
        <f>A16+1</f>
        <v>25569.375</v>
      </c>
      <c r="B17" s="141">
        <f>A17</f>
      </c>
      <c r="C17" s="142">
        <v>2597638</v>
      </c>
      <c r="D17" s="142">
        <f>GETPIVOTDATA("매출합계",'3월매출'!$L$3,"날 짜",DATE(2024,3,15))</f>
      </c>
      <c r="E17" s="143">
        <f>C16/D17</f>
      </c>
      <c r="F17" s="142"/>
      <c r="G17" s="86"/>
      <c r="H17" s="261"/>
      <c r="I17" s="87"/>
      <c r="J17" s="159"/>
      <c r="K17" s="86"/>
      <c r="L17" s="86"/>
      <c r="M17" s="86"/>
      <c r="N17" s="86"/>
      <c r="O17" s="87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</row>
    <row x14ac:dyDescent="0.25" r="18" customHeight="1" ht="18">
      <c r="A18" s="140">
        <f>A17+1</f>
        <v>25569.375</v>
      </c>
      <c r="B18" s="141">
        <f>A18</f>
      </c>
      <c r="C18" s="142">
        <v>6658140</v>
      </c>
      <c r="D18" s="142">
        <f>GETPIVOTDATA("매출합계",'3월매출'!$L$3,"날 짜",DATE(2024,3,16))</f>
      </c>
      <c r="E18" s="143">
        <f>C17/D18</f>
      </c>
      <c r="F18" s="142"/>
      <c r="G18" s="86"/>
      <c r="H18" s="87"/>
      <c r="I18" s="87"/>
      <c r="J18" s="159"/>
      <c r="K18" s="86"/>
      <c r="L18" s="86"/>
      <c r="M18" s="86"/>
      <c r="N18" s="86"/>
      <c r="O18" s="87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</row>
    <row x14ac:dyDescent="0.25" r="19" customHeight="1" ht="18">
      <c r="A19" s="140">
        <f>A18+1</f>
        <v>25569.375</v>
      </c>
      <c r="B19" s="141">
        <f>A19</f>
      </c>
      <c r="C19" s="142">
        <v>0</v>
      </c>
      <c r="D19" s="142">
        <f>GETPIVOTDATA("매출합계",'3월매출'!$L$3,"날 짜",DATE(2024,3,17))</f>
      </c>
      <c r="E19" s="143"/>
      <c r="F19" s="142"/>
      <c r="G19" s="86"/>
      <c r="H19" s="261">
        <f>SUM(C13:C19)</f>
      </c>
      <c r="I19" s="261">
        <f>SUM(D14:D20)</f>
      </c>
      <c r="J19" s="262">
        <f>H19/I19</f>
      </c>
      <c r="K19" s="86"/>
      <c r="L19" s="86"/>
      <c r="M19" s="86"/>
      <c r="N19" s="86"/>
      <c r="O19" s="87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</row>
    <row x14ac:dyDescent="0.25" r="20" customHeight="1" ht="18">
      <c r="A20" s="140">
        <f>A19+1</f>
        <v>25569.375</v>
      </c>
      <c r="B20" s="141">
        <f>A20</f>
      </c>
      <c r="C20" s="142">
        <v>4867761</v>
      </c>
      <c r="D20" s="142">
        <f>GETPIVOTDATA("매출합계",'3월매출'!$L$3,"날 짜",DATE(2024,3,18))</f>
      </c>
      <c r="E20" s="143">
        <f>C18/D20</f>
      </c>
      <c r="F20" s="142"/>
      <c r="G20" s="86"/>
      <c r="H20" s="87"/>
      <c r="I20" s="87"/>
      <c r="J20" s="159"/>
      <c r="K20" s="86"/>
      <c r="L20" s="86"/>
      <c r="M20" s="86"/>
      <c r="N20" s="86"/>
      <c r="O20" s="87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</row>
    <row x14ac:dyDescent="0.25" r="21" customHeight="1" ht="18">
      <c r="A21" s="140">
        <f>A20+1</f>
        <v>25569.375</v>
      </c>
      <c r="B21" s="141">
        <f>A21</f>
      </c>
      <c r="C21" s="142">
        <v>4003505</v>
      </c>
      <c r="D21" s="142">
        <f>GETPIVOTDATA("매출합계",'3월매출'!$L$3,"날 짜",DATE(2024,3,19))</f>
      </c>
      <c r="E21" s="143">
        <f>C20/D21</f>
      </c>
      <c r="F21" s="142"/>
      <c r="G21" s="86"/>
      <c r="H21" s="87"/>
      <c r="I21" s="87"/>
      <c r="J21" s="159"/>
      <c r="K21" s="86"/>
      <c r="L21" s="86"/>
      <c r="M21" s="86"/>
      <c r="N21" s="86"/>
      <c r="O21" s="87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</row>
    <row x14ac:dyDescent="0.25" r="22" customHeight="1" ht="18">
      <c r="A22" s="140">
        <f>A21+1</f>
        <v>25569.375</v>
      </c>
      <c r="B22" s="141">
        <f>A22</f>
      </c>
      <c r="C22" s="142">
        <v>4373284</v>
      </c>
      <c r="D22" s="142">
        <f>GETPIVOTDATA("매출합계",'3월매출'!$L$3,"날 짜",DATE(2024,3,20))</f>
      </c>
      <c r="E22" s="143">
        <f>C21/D22</f>
      </c>
      <c r="F22" s="142"/>
      <c r="G22" s="86"/>
      <c r="H22" s="87"/>
      <c r="I22" s="87"/>
      <c r="J22" s="159"/>
      <c r="K22" s="86"/>
      <c r="L22" s="86"/>
      <c r="M22" s="86"/>
      <c r="N22" s="86"/>
      <c r="O22" s="87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</row>
    <row x14ac:dyDescent="0.25" r="23" customHeight="1" ht="18">
      <c r="A23" s="140">
        <f>A22+1</f>
        <v>25569.375</v>
      </c>
      <c r="B23" s="141">
        <f>A23</f>
      </c>
      <c r="C23" s="142">
        <v>3804866</v>
      </c>
      <c r="D23" s="142">
        <f>GETPIVOTDATA("매출합계",'3월매출'!$L$3,"날 짜",DATE(2024,3,21))</f>
      </c>
      <c r="E23" s="143">
        <f>C22/D23</f>
      </c>
      <c r="F23" s="142"/>
      <c r="G23" s="86"/>
      <c r="H23" s="87"/>
      <c r="I23" s="87"/>
      <c r="J23" s="159"/>
      <c r="K23" s="86"/>
      <c r="L23" s="86"/>
      <c r="M23" s="86"/>
      <c r="N23" s="86"/>
      <c r="O23" s="87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</row>
    <row x14ac:dyDescent="0.25" r="24" customHeight="1" ht="18">
      <c r="A24" s="140">
        <f>A23+1</f>
        <v>25569.375</v>
      </c>
      <c r="B24" s="141">
        <f>A24</f>
      </c>
      <c r="C24" s="142">
        <v>1809710</v>
      </c>
      <c r="D24" s="142">
        <f>GETPIVOTDATA("매출합계",'3월매출'!$L$3,"날 짜",DATE(2024,3,22))</f>
      </c>
      <c r="E24" s="143">
        <f>C23/D24</f>
      </c>
      <c r="F24" s="142"/>
      <c r="G24" s="86"/>
      <c r="H24" s="87"/>
      <c r="I24" s="87"/>
      <c r="J24" s="159"/>
      <c r="K24" s="86"/>
      <c r="L24" s="86"/>
      <c r="M24" s="86"/>
      <c r="N24" s="86"/>
      <c r="O24" s="87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</row>
    <row x14ac:dyDescent="0.25" r="25" customHeight="1" ht="18">
      <c r="A25" s="140">
        <f>A24+1</f>
        <v>25569.375</v>
      </c>
      <c r="B25" s="141">
        <f>A25</f>
      </c>
      <c r="C25" s="142">
        <v>4158520</v>
      </c>
      <c r="D25" s="142">
        <f>GETPIVOTDATA("매출합계",'3월매출'!$L$3,"날 짜",DATE(2024,3,23))</f>
      </c>
      <c r="E25" s="143">
        <f>C24/D25</f>
      </c>
      <c r="F25" s="142"/>
      <c r="G25" s="86"/>
      <c r="H25" s="87"/>
      <c r="I25" s="87"/>
      <c r="J25" s="159"/>
      <c r="K25" s="86"/>
      <c r="L25" s="86"/>
      <c r="M25" s="86"/>
      <c r="N25" s="86"/>
      <c r="O25" s="87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</row>
    <row x14ac:dyDescent="0.25" r="26" customHeight="1" ht="18">
      <c r="A26" s="140">
        <f>A25+1</f>
        <v>25569.375</v>
      </c>
      <c r="B26" s="141">
        <f>A26</f>
      </c>
      <c r="C26" s="142">
        <v>0</v>
      </c>
      <c r="D26" s="142">
        <f>GETPIVOTDATA("매출합계",'3월매출'!$L$3,"날 짜",DATE(2024,3,24))</f>
      </c>
      <c r="E26" s="143"/>
      <c r="F26" s="142"/>
      <c r="G26" s="86"/>
      <c r="H26" s="261">
        <f>SUM(C20:C26)</f>
      </c>
      <c r="I26" s="261">
        <f>SUM(D21:D27)</f>
      </c>
      <c r="J26" s="262">
        <f>H26/I26</f>
      </c>
      <c r="K26" s="86"/>
      <c r="L26" s="86"/>
      <c r="M26" s="86"/>
      <c r="N26" s="86"/>
      <c r="O26" s="87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</row>
    <row x14ac:dyDescent="0.25" r="27" customHeight="1" ht="18">
      <c r="A27" s="140">
        <f>A26+1</f>
        <v>25569.375</v>
      </c>
      <c r="B27" s="141">
        <f>A27</f>
      </c>
      <c r="C27" s="142">
        <v>7229083</v>
      </c>
      <c r="D27" s="142">
        <f>GETPIVOTDATA("매출합계",'3월매출'!$L$3,"날 짜",DATE(2024,3,25))</f>
      </c>
      <c r="E27" s="143">
        <f>C25/D27</f>
      </c>
      <c r="F27" s="142"/>
      <c r="G27" s="86"/>
      <c r="H27" s="87"/>
      <c r="I27" s="87"/>
      <c r="J27" s="159"/>
      <c r="K27" s="86"/>
      <c r="L27" s="86"/>
      <c r="M27" s="86"/>
      <c r="N27" s="86"/>
      <c r="O27" s="87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</row>
    <row x14ac:dyDescent="0.25" r="28" customHeight="1" ht="18">
      <c r="A28" s="140">
        <f>A27+1</f>
        <v>25569.375</v>
      </c>
      <c r="B28" s="141">
        <f>A28</f>
      </c>
      <c r="C28" s="142">
        <v>4274037</v>
      </c>
      <c r="D28" s="142">
        <f>GETPIVOTDATA("매출합계",'3월매출'!$L$3,"날 짜",DATE(2024,3,26))</f>
      </c>
      <c r="E28" s="143">
        <f>C27/D28</f>
      </c>
      <c r="F28" s="142"/>
      <c r="G28" s="86"/>
      <c r="H28" s="87"/>
      <c r="I28" s="87"/>
      <c r="J28" s="159"/>
      <c r="K28" s="86"/>
      <c r="L28" s="86"/>
      <c r="M28" s="86"/>
      <c r="N28" s="86"/>
      <c r="O28" s="87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</row>
    <row x14ac:dyDescent="0.25" r="29" customHeight="1" ht="18">
      <c r="A29" s="140">
        <f>A28+1</f>
        <v>25569.375</v>
      </c>
      <c r="B29" s="141">
        <f>A29</f>
      </c>
      <c r="C29" s="142">
        <v>4008939</v>
      </c>
      <c r="D29" s="142">
        <f>GETPIVOTDATA("매출합계",'3월매출'!$L$3,"날 짜",DATE(2024,3,27))</f>
      </c>
      <c r="E29" s="143">
        <f>C28/D29</f>
      </c>
      <c r="F29" s="142"/>
      <c r="G29" s="86"/>
      <c r="H29" s="87"/>
      <c r="I29" s="87"/>
      <c r="J29" s="159"/>
      <c r="K29" s="86"/>
      <c r="L29" s="86"/>
      <c r="M29" s="86"/>
      <c r="N29" s="86"/>
      <c r="O29" s="87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</row>
    <row x14ac:dyDescent="0.25" r="30" customHeight="1" ht="18">
      <c r="A30" s="140">
        <f>A29+1</f>
        <v>25569.375</v>
      </c>
      <c r="B30" s="141">
        <f>A30</f>
      </c>
      <c r="C30" s="142">
        <v>4976830</v>
      </c>
      <c r="D30" s="142">
        <f>GETPIVOTDATA("매출합계",'3월매출'!$L$3,"날 짜",DATE(2024,3,28))</f>
      </c>
      <c r="E30" s="143">
        <f>C29/D30</f>
      </c>
      <c r="F30" s="142"/>
      <c r="G30" s="86"/>
      <c r="H30" s="87"/>
      <c r="I30" s="87"/>
      <c r="J30" s="159"/>
      <c r="K30" s="86"/>
      <c r="L30" s="86"/>
      <c r="M30" s="86"/>
      <c r="N30" s="86"/>
      <c r="O30" s="87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</row>
    <row x14ac:dyDescent="0.25" r="31" customHeight="1" ht="18">
      <c r="A31" s="140">
        <f>A30+1</f>
        <v>25569.375</v>
      </c>
      <c r="B31" s="141">
        <f>A31</f>
      </c>
      <c r="C31" s="142">
        <v>1526363</v>
      </c>
      <c r="D31" s="142">
        <f>GETPIVOTDATA("매출합계",'3월매출'!$L$3,"날 짜",DATE(2024,3,29))</f>
      </c>
      <c r="E31" s="143">
        <f>C30/D31</f>
      </c>
      <c r="F31" s="142"/>
      <c r="G31" s="86"/>
      <c r="H31" s="87"/>
      <c r="I31" s="87"/>
      <c r="J31" s="159"/>
      <c r="K31" s="86"/>
      <c r="L31" s="86"/>
      <c r="M31" s="86"/>
      <c r="N31" s="86"/>
      <c r="O31" s="87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</row>
    <row x14ac:dyDescent="0.25" r="32" customHeight="1" ht="18">
      <c r="A32" s="140">
        <f>A31+1</f>
        <v>25569.375</v>
      </c>
      <c r="B32" s="141">
        <f>A32</f>
      </c>
      <c r="C32" s="142"/>
      <c r="D32" s="142">
        <f>GETPIVOTDATA("매출합계",'3월매출'!$L$3,"날 짜",DATE(2024,3,30))</f>
      </c>
      <c r="E32" s="143">
        <f>C31/D32</f>
      </c>
      <c r="F32" s="142"/>
      <c r="G32" s="86"/>
      <c r="H32" s="87"/>
      <c r="I32" s="87"/>
      <c r="J32" s="159"/>
      <c r="K32" s="86"/>
      <c r="L32" s="86"/>
      <c r="M32" s="86"/>
      <c r="N32" s="86"/>
      <c r="O32" s="87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</row>
    <row x14ac:dyDescent="0.25" r="33" customHeight="1" ht="18">
      <c r="A33" s="140">
        <f>A32+1</f>
        <v>25569.375</v>
      </c>
      <c r="B33" s="141">
        <f>A33</f>
      </c>
      <c r="C33" s="142">
        <v>3924000</v>
      </c>
      <c r="D33" s="142">
        <f>GETPIVOTDATA("매출합계",'3월매출'!$L$3,"날 짜",DATE(2024,3,31))</f>
      </c>
      <c r="E33" s="143"/>
      <c r="F33" s="152"/>
      <c r="G33" s="86"/>
      <c r="H33" s="261">
        <f>SUM(C27:C33)</f>
      </c>
      <c r="I33" s="261">
        <f>SUM(D28:D33)</f>
      </c>
      <c r="J33" s="262">
        <f>H33/I33</f>
      </c>
      <c r="K33" s="86"/>
      <c r="L33" s="86"/>
      <c r="M33" s="86"/>
      <c r="N33" s="86"/>
      <c r="O33" s="87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</row>
    <row x14ac:dyDescent="0.25" r="34" customHeight="1" ht="18">
      <c r="A34" s="140" t="s">
        <v>91</v>
      </c>
      <c r="B34" s="141"/>
      <c r="C34" s="142">
        <f>SUM(C2:C33)</f>
      </c>
      <c r="D34" s="142">
        <f>SUM(D2:D33)</f>
      </c>
      <c r="E34" s="142"/>
      <c r="F34" s="142"/>
      <c r="G34" s="86"/>
      <c r="H34" s="87"/>
      <c r="I34" s="87"/>
      <c r="J34" s="159"/>
      <c r="K34" s="86"/>
      <c r="L34" s="86"/>
      <c r="M34" s="86"/>
      <c r="N34" s="86"/>
      <c r="O34" s="87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</row>
    <row x14ac:dyDescent="0.25" r="35" customHeight="1" ht="18">
      <c r="A35" s="153"/>
      <c r="B35" s="154"/>
      <c r="C35" s="155"/>
      <c r="D35" s="155"/>
      <c r="E35" s="155"/>
      <c r="F35" s="155"/>
      <c r="G35" s="86"/>
      <c r="H35" s="87"/>
      <c r="I35" s="87"/>
      <c r="J35" s="159"/>
      <c r="K35" s="86"/>
      <c r="L35" s="86"/>
      <c r="M35" s="86"/>
      <c r="N35" s="86"/>
      <c r="O35" s="87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</row>
    <row x14ac:dyDescent="0.25" r="36" customHeight="1" ht="18">
      <c r="A36" s="153"/>
      <c r="B36" s="154"/>
      <c r="C36" s="155"/>
      <c r="D36" s="155"/>
      <c r="E36" s="155"/>
      <c r="F36" s="155"/>
      <c r="G36" s="86"/>
      <c r="H36" s="87"/>
      <c r="I36" s="87"/>
      <c r="J36" s="159"/>
      <c r="K36" s="86"/>
      <c r="L36" s="86"/>
      <c r="M36" s="86"/>
      <c r="N36" s="86"/>
      <c r="O36" s="87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</row>
    <row x14ac:dyDescent="0.25" r="37" customHeight="1" ht="18">
      <c r="A37" s="153"/>
      <c r="B37" s="154"/>
      <c r="C37" s="155"/>
      <c r="D37" s="155"/>
      <c r="E37" s="155"/>
      <c r="F37" s="155"/>
      <c r="G37" s="263"/>
      <c r="H37" s="157"/>
      <c r="I37" s="157"/>
      <c r="J37" s="264"/>
      <c r="K37" s="263"/>
      <c r="L37" s="263"/>
      <c r="M37" s="263"/>
      <c r="N37" s="263"/>
      <c r="O37" s="157"/>
      <c r="P37" s="263"/>
      <c r="Q37" s="263"/>
      <c r="R37" s="263"/>
      <c r="S37" s="263"/>
      <c r="T37" s="263"/>
      <c r="U37" s="263"/>
      <c r="V37" s="263"/>
      <c r="W37" s="263"/>
      <c r="X37" s="263"/>
      <c r="Y37" s="263"/>
      <c r="Z37" s="263"/>
    </row>
    <row x14ac:dyDescent="0.25" r="38" customHeight="1" ht="18">
      <c r="A38" s="153"/>
      <c r="B38" s="154"/>
      <c r="C38" s="155"/>
      <c r="D38" s="155"/>
      <c r="E38" s="155"/>
      <c r="F38" s="155"/>
      <c r="G38" s="263"/>
      <c r="H38" s="157"/>
      <c r="I38" s="157"/>
      <c r="J38" s="264"/>
      <c r="K38" s="263"/>
      <c r="L38" s="263"/>
      <c r="M38" s="263"/>
      <c r="N38" s="263"/>
      <c r="O38" s="157"/>
      <c r="P38" s="263"/>
      <c r="Q38" s="263"/>
      <c r="R38" s="263"/>
      <c r="S38" s="263"/>
      <c r="T38" s="263"/>
      <c r="U38" s="263"/>
      <c r="V38" s="263"/>
      <c r="W38" s="263"/>
      <c r="X38" s="263"/>
      <c r="Y38" s="263"/>
      <c r="Z38" s="263"/>
    </row>
    <row x14ac:dyDescent="0.25" r="39" customHeight="1" ht="18">
      <c r="A39" s="153"/>
      <c r="B39" s="154"/>
      <c r="C39" s="155"/>
      <c r="D39" s="155"/>
      <c r="E39" s="155"/>
      <c r="F39" s="155"/>
      <c r="G39" s="263"/>
      <c r="H39" s="157"/>
      <c r="I39" s="157"/>
      <c r="J39" s="264"/>
      <c r="K39" s="263"/>
      <c r="L39" s="263"/>
      <c r="M39" s="263"/>
      <c r="N39" s="263"/>
      <c r="O39" s="157"/>
      <c r="P39" s="263"/>
      <c r="Q39" s="263"/>
      <c r="R39" s="263"/>
      <c r="S39" s="263"/>
      <c r="T39" s="263"/>
      <c r="U39" s="263"/>
      <c r="V39" s="263"/>
      <c r="W39" s="263"/>
      <c r="X39" s="263"/>
      <c r="Y39" s="263"/>
      <c r="Z39" s="263"/>
    </row>
    <row x14ac:dyDescent="0.25" r="40" customHeight="1" ht="18">
      <c r="A40" s="153"/>
      <c r="B40" s="154"/>
      <c r="C40" s="155"/>
      <c r="D40" s="155"/>
      <c r="E40" s="155"/>
      <c r="F40" s="155"/>
      <c r="G40" s="263"/>
      <c r="H40" s="157"/>
      <c r="I40" s="157"/>
      <c r="J40" s="264"/>
      <c r="K40" s="263"/>
      <c r="L40" s="263"/>
      <c r="M40" s="263"/>
      <c r="N40" s="263"/>
      <c r="O40" s="157"/>
      <c r="P40" s="263"/>
      <c r="Q40" s="263"/>
      <c r="R40" s="263"/>
      <c r="S40" s="263"/>
      <c r="T40" s="263"/>
      <c r="U40" s="263"/>
      <c r="V40" s="263"/>
      <c r="W40" s="263"/>
      <c r="X40" s="263"/>
      <c r="Y40" s="263"/>
      <c r="Z40" s="263"/>
    </row>
    <row x14ac:dyDescent="0.25" r="41" customHeight="1" ht="18">
      <c r="A41" s="153"/>
      <c r="B41" s="154"/>
      <c r="C41" s="155"/>
      <c r="D41" s="155"/>
      <c r="E41" s="155"/>
      <c r="F41" s="155"/>
      <c r="G41" s="263"/>
      <c r="H41" s="157"/>
      <c r="I41" s="157"/>
      <c r="J41" s="264"/>
      <c r="K41" s="263"/>
      <c r="L41" s="263"/>
      <c r="M41" s="263"/>
      <c r="N41" s="263"/>
      <c r="O41" s="157"/>
      <c r="P41" s="263"/>
      <c r="Q41" s="263"/>
      <c r="R41" s="263"/>
      <c r="S41" s="263"/>
      <c r="T41" s="263"/>
      <c r="U41" s="263"/>
      <c r="V41" s="263"/>
      <c r="W41" s="263"/>
      <c r="X41" s="263"/>
      <c r="Y41" s="263"/>
      <c r="Z41" s="263"/>
    </row>
    <row x14ac:dyDescent="0.25" r="42" customHeight="1" ht="18">
      <c r="A42" s="153"/>
      <c r="B42" s="154"/>
      <c r="C42" s="155"/>
      <c r="D42" s="155"/>
      <c r="E42" s="155"/>
      <c r="F42" s="155"/>
      <c r="G42" s="263"/>
      <c r="H42" s="157"/>
      <c r="I42" s="157"/>
      <c r="J42" s="264"/>
      <c r="K42" s="263"/>
      <c r="L42" s="263"/>
      <c r="M42" s="263"/>
      <c r="N42" s="263"/>
      <c r="O42" s="157"/>
      <c r="P42" s="263"/>
      <c r="Q42" s="263"/>
      <c r="R42" s="263"/>
      <c r="S42" s="263"/>
      <c r="T42" s="263"/>
      <c r="U42" s="263"/>
      <c r="V42" s="263"/>
      <c r="W42" s="263"/>
      <c r="X42" s="263"/>
      <c r="Y42" s="263"/>
      <c r="Z42" s="263"/>
    </row>
    <row x14ac:dyDescent="0.25" r="43" customHeight="1" ht="18">
      <c r="A43" s="153"/>
      <c r="B43" s="154"/>
      <c r="C43" s="155"/>
      <c r="D43" s="155"/>
      <c r="E43" s="155"/>
      <c r="F43" s="155"/>
      <c r="G43" s="263"/>
      <c r="H43" s="157"/>
      <c r="I43" s="157"/>
      <c r="J43" s="264"/>
      <c r="K43" s="263"/>
      <c r="L43" s="263"/>
      <c r="M43" s="263"/>
      <c r="N43" s="263"/>
      <c r="O43" s="157"/>
      <c r="P43" s="263"/>
      <c r="Q43" s="263"/>
      <c r="R43" s="263"/>
      <c r="S43" s="263"/>
      <c r="T43" s="263"/>
      <c r="U43" s="263"/>
      <c r="V43" s="263"/>
      <c r="W43" s="263"/>
      <c r="X43" s="263"/>
      <c r="Y43" s="263"/>
      <c r="Z43" s="263"/>
    </row>
    <row x14ac:dyDescent="0.25" r="44" customHeight="1" ht="18">
      <c r="A44" s="153"/>
      <c r="B44" s="154"/>
      <c r="C44" s="155"/>
      <c r="D44" s="155"/>
      <c r="E44" s="155"/>
      <c r="F44" s="155"/>
      <c r="G44" s="263"/>
      <c r="H44" s="157"/>
      <c r="I44" s="157"/>
      <c r="J44" s="264"/>
      <c r="K44" s="263"/>
      <c r="L44" s="263"/>
      <c r="M44" s="263"/>
      <c r="N44" s="263"/>
      <c r="O44" s="157"/>
      <c r="P44" s="263"/>
      <c r="Q44" s="263"/>
      <c r="R44" s="263"/>
      <c r="S44" s="263"/>
      <c r="T44" s="263"/>
      <c r="U44" s="263"/>
      <c r="V44" s="263"/>
      <c r="W44" s="263"/>
      <c r="X44" s="263"/>
      <c r="Y44" s="263"/>
      <c r="Z44" s="263"/>
    </row>
    <row x14ac:dyDescent="0.25" r="45" customHeight="1" ht="18">
      <c r="A45" s="153"/>
      <c r="B45" s="154"/>
      <c r="C45" s="155"/>
      <c r="D45" s="155"/>
      <c r="E45" s="155"/>
      <c r="F45" s="155"/>
      <c r="G45" s="263"/>
      <c r="H45" s="157"/>
      <c r="I45" s="157"/>
      <c r="J45" s="264"/>
      <c r="K45" s="263"/>
      <c r="L45" s="263"/>
      <c r="M45" s="263"/>
      <c r="N45" s="263"/>
      <c r="O45" s="157"/>
      <c r="P45" s="263"/>
      <c r="Q45" s="263"/>
      <c r="R45" s="263"/>
      <c r="S45" s="263"/>
      <c r="T45" s="263"/>
      <c r="U45" s="263"/>
      <c r="V45" s="263"/>
      <c r="W45" s="263"/>
      <c r="X45" s="263"/>
      <c r="Y45" s="263"/>
      <c r="Z45" s="263"/>
    </row>
    <row x14ac:dyDescent="0.25" r="46" customHeight="1" ht="18">
      <c r="A46" s="153"/>
      <c r="B46" s="154"/>
      <c r="C46" s="155"/>
      <c r="D46" s="155"/>
      <c r="E46" s="155"/>
      <c r="F46" s="155"/>
      <c r="G46" s="263"/>
      <c r="H46" s="157"/>
      <c r="I46" s="157"/>
      <c r="J46" s="264"/>
      <c r="K46" s="263"/>
      <c r="L46" s="263"/>
      <c r="M46" s="263"/>
      <c r="N46" s="263"/>
      <c r="O46" s="157"/>
      <c r="P46" s="263"/>
      <c r="Q46" s="263"/>
      <c r="R46" s="263"/>
      <c r="S46" s="263"/>
      <c r="T46" s="263"/>
      <c r="U46" s="263"/>
      <c r="V46" s="263"/>
      <c r="W46" s="263"/>
      <c r="X46" s="263"/>
      <c r="Y46" s="263"/>
      <c r="Z46" s="263"/>
    </row>
    <row x14ac:dyDescent="0.25" r="47" customHeight="1" ht="18">
      <c r="A47" s="153"/>
      <c r="B47" s="154"/>
      <c r="C47" s="155"/>
      <c r="D47" s="155"/>
      <c r="E47" s="155"/>
      <c r="F47" s="155"/>
      <c r="G47" s="263"/>
      <c r="H47" s="157"/>
      <c r="I47" s="157"/>
      <c r="J47" s="264"/>
      <c r="K47" s="263"/>
      <c r="L47" s="263"/>
      <c r="M47" s="263"/>
      <c r="N47" s="263"/>
      <c r="O47" s="157"/>
      <c r="P47" s="263"/>
      <c r="Q47" s="263"/>
      <c r="R47" s="263"/>
      <c r="S47" s="263"/>
      <c r="T47" s="263"/>
      <c r="U47" s="263"/>
      <c r="V47" s="263"/>
      <c r="W47" s="263"/>
      <c r="X47" s="263"/>
      <c r="Y47" s="263"/>
      <c r="Z47" s="263"/>
    </row>
    <row x14ac:dyDescent="0.25" r="48" customHeight="1" ht="18">
      <c r="A48" s="153"/>
      <c r="B48" s="154"/>
      <c r="C48" s="155"/>
      <c r="D48" s="155"/>
      <c r="E48" s="155"/>
      <c r="F48" s="155"/>
      <c r="G48" s="263"/>
      <c r="H48" s="157"/>
      <c r="I48" s="157"/>
      <c r="J48" s="264"/>
      <c r="K48" s="263"/>
      <c r="L48" s="263"/>
      <c r="M48" s="263"/>
      <c r="N48" s="263"/>
      <c r="O48" s="157"/>
      <c r="P48" s="263"/>
      <c r="Q48" s="263"/>
      <c r="R48" s="263"/>
      <c r="S48" s="263"/>
      <c r="T48" s="263"/>
      <c r="U48" s="263"/>
      <c r="V48" s="263"/>
      <c r="W48" s="263"/>
      <c r="X48" s="263"/>
      <c r="Y48" s="263"/>
      <c r="Z48" s="263"/>
    </row>
    <row x14ac:dyDescent="0.25" r="49" customHeight="1" ht="18">
      <c r="A49" s="153"/>
      <c r="B49" s="154"/>
      <c r="C49" s="155"/>
      <c r="D49" s="155"/>
      <c r="E49" s="155"/>
      <c r="F49" s="155"/>
      <c r="G49" s="263"/>
      <c r="H49" s="157"/>
      <c r="I49" s="157"/>
      <c r="J49" s="264"/>
      <c r="K49" s="263"/>
      <c r="L49" s="263"/>
      <c r="M49" s="263"/>
      <c r="N49" s="263"/>
      <c r="O49" s="157"/>
      <c r="P49" s="263"/>
      <c r="Q49" s="263"/>
      <c r="R49" s="263"/>
      <c r="S49" s="263"/>
      <c r="T49" s="263"/>
      <c r="U49" s="263"/>
      <c r="V49" s="263"/>
      <c r="W49" s="263"/>
      <c r="X49" s="263"/>
      <c r="Y49" s="263"/>
      <c r="Z49" s="263"/>
    </row>
    <row x14ac:dyDescent="0.25" r="50" customHeight="1" ht="18">
      <c r="A50" s="153"/>
      <c r="B50" s="154"/>
      <c r="C50" s="155"/>
      <c r="D50" s="155"/>
      <c r="E50" s="155"/>
      <c r="F50" s="155"/>
      <c r="G50" s="263"/>
      <c r="H50" s="157"/>
      <c r="I50" s="157"/>
      <c r="J50" s="264"/>
      <c r="K50" s="263"/>
      <c r="L50" s="263"/>
      <c r="M50" s="263"/>
      <c r="N50" s="263"/>
      <c r="O50" s="157"/>
      <c r="P50" s="263"/>
      <c r="Q50" s="263"/>
      <c r="R50" s="263"/>
      <c r="S50" s="263"/>
      <c r="T50" s="263"/>
      <c r="U50" s="263"/>
      <c r="V50" s="263"/>
      <c r="W50" s="263"/>
      <c r="X50" s="263"/>
      <c r="Y50" s="263"/>
      <c r="Z50" s="263"/>
    </row>
    <row x14ac:dyDescent="0.25" r="51" customHeight="1" ht="18">
      <c r="A51" s="153"/>
      <c r="B51" s="154"/>
      <c r="C51" s="155"/>
      <c r="D51" s="155"/>
      <c r="E51" s="155"/>
      <c r="F51" s="155"/>
      <c r="G51" s="263"/>
      <c r="H51" s="157"/>
      <c r="I51" s="157"/>
      <c r="J51" s="264"/>
      <c r="K51" s="263"/>
      <c r="L51" s="263"/>
      <c r="M51" s="263"/>
      <c r="N51" s="263"/>
      <c r="O51" s="157"/>
      <c r="P51" s="263"/>
      <c r="Q51" s="263"/>
      <c r="R51" s="263"/>
      <c r="S51" s="263"/>
      <c r="T51" s="263"/>
      <c r="U51" s="263"/>
      <c r="V51" s="263"/>
      <c r="W51" s="263"/>
      <c r="X51" s="263"/>
      <c r="Y51" s="263"/>
      <c r="Z51" s="263"/>
    </row>
    <row x14ac:dyDescent="0.25" r="52" customHeight="1" ht="18">
      <c r="A52" s="153"/>
      <c r="B52" s="154"/>
      <c r="C52" s="155"/>
      <c r="D52" s="155"/>
      <c r="E52" s="155"/>
      <c r="F52" s="155"/>
      <c r="G52" s="263"/>
      <c r="H52" s="157"/>
      <c r="I52" s="157"/>
      <c r="J52" s="264"/>
      <c r="K52" s="263"/>
      <c r="L52" s="263"/>
      <c r="M52" s="263"/>
      <c r="N52" s="263"/>
      <c r="O52" s="157"/>
      <c r="P52" s="263"/>
      <c r="Q52" s="263"/>
      <c r="R52" s="263"/>
      <c r="S52" s="263"/>
      <c r="T52" s="263"/>
      <c r="U52" s="263"/>
      <c r="V52" s="263"/>
      <c r="W52" s="263"/>
      <c r="X52" s="263"/>
      <c r="Y52" s="263"/>
      <c r="Z52" s="263"/>
    </row>
    <row x14ac:dyDescent="0.25" r="53" customHeight="1" ht="18">
      <c r="A53" s="153"/>
      <c r="B53" s="154"/>
      <c r="C53" s="155"/>
      <c r="D53" s="155"/>
      <c r="E53" s="155"/>
      <c r="F53" s="155"/>
      <c r="G53" s="263"/>
      <c r="H53" s="157"/>
      <c r="I53" s="157"/>
      <c r="J53" s="264"/>
      <c r="K53" s="263"/>
      <c r="L53" s="263"/>
      <c r="M53" s="263"/>
      <c r="N53" s="263"/>
      <c r="O53" s="157"/>
      <c r="P53" s="263"/>
      <c r="Q53" s="263"/>
      <c r="R53" s="263"/>
      <c r="S53" s="263"/>
      <c r="T53" s="263"/>
      <c r="U53" s="263"/>
      <c r="V53" s="263"/>
      <c r="W53" s="263"/>
      <c r="X53" s="263"/>
      <c r="Y53" s="263"/>
      <c r="Z53" s="263"/>
    </row>
    <row x14ac:dyDescent="0.25" r="54" customHeight="1" ht="18">
      <c r="A54" s="153"/>
      <c r="B54" s="154"/>
      <c r="C54" s="155"/>
      <c r="D54" s="155"/>
      <c r="E54" s="155"/>
      <c r="F54" s="155"/>
      <c r="G54" s="263"/>
      <c r="H54" s="157"/>
      <c r="I54" s="157"/>
      <c r="J54" s="264"/>
      <c r="K54" s="263"/>
      <c r="L54" s="263"/>
      <c r="M54" s="263"/>
      <c r="N54" s="263"/>
      <c r="O54" s="157"/>
      <c r="P54" s="263"/>
      <c r="Q54" s="263"/>
      <c r="R54" s="263"/>
      <c r="S54" s="263"/>
      <c r="T54" s="263"/>
      <c r="U54" s="263"/>
      <c r="V54" s="263"/>
      <c r="W54" s="263"/>
      <c r="X54" s="263"/>
      <c r="Y54" s="263"/>
      <c r="Z54" s="263"/>
    </row>
    <row x14ac:dyDescent="0.25" r="55" customHeight="1" ht="18">
      <c r="A55" s="153"/>
      <c r="B55" s="154"/>
      <c r="C55" s="155"/>
      <c r="D55" s="155"/>
      <c r="E55" s="155"/>
      <c r="F55" s="155"/>
      <c r="G55" s="263"/>
      <c r="H55" s="157"/>
      <c r="I55" s="157"/>
      <c r="J55" s="264"/>
      <c r="K55" s="263"/>
      <c r="L55" s="263"/>
      <c r="M55" s="263"/>
      <c r="N55" s="263"/>
      <c r="O55" s="157"/>
      <c r="P55" s="263"/>
      <c r="Q55" s="263"/>
      <c r="R55" s="263"/>
      <c r="S55" s="263"/>
      <c r="T55" s="263"/>
      <c r="U55" s="263"/>
      <c r="V55" s="263"/>
      <c r="W55" s="263"/>
      <c r="X55" s="263"/>
      <c r="Y55" s="263"/>
      <c r="Z55" s="263"/>
    </row>
    <row x14ac:dyDescent="0.25" r="56" customHeight="1" ht="18">
      <c r="A56" s="153"/>
      <c r="B56" s="154"/>
      <c r="C56" s="155"/>
      <c r="D56" s="155"/>
      <c r="E56" s="155"/>
      <c r="F56" s="155"/>
      <c r="G56" s="263"/>
      <c r="H56" s="157"/>
      <c r="I56" s="157"/>
      <c r="J56" s="264"/>
      <c r="K56" s="263"/>
      <c r="L56" s="263"/>
      <c r="M56" s="263"/>
      <c r="N56" s="263"/>
      <c r="O56" s="157"/>
      <c r="P56" s="263"/>
      <c r="Q56" s="263"/>
      <c r="R56" s="263"/>
      <c r="S56" s="263"/>
      <c r="T56" s="263"/>
      <c r="U56" s="263"/>
      <c r="V56" s="263"/>
      <c r="W56" s="263"/>
      <c r="X56" s="263"/>
      <c r="Y56" s="263"/>
      <c r="Z56" s="263"/>
    </row>
    <row x14ac:dyDescent="0.25" r="57" customHeight="1" ht="18">
      <c r="A57" s="153"/>
      <c r="B57" s="154"/>
      <c r="C57" s="155"/>
      <c r="D57" s="155"/>
      <c r="E57" s="155"/>
      <c r="F57" s="155"/>
      <c r="G57" s="263"/>
      <c r="H57" s="157"/>
      <c r="I57" s="157"/>
      <c r="J57" s="264"/>
      <c r="K57" s="263"/>
      <c r="L57" s="263"/>
      <c r="M57" s="263"/>
      <c r="N57" s="263"/>
      <c r="O57" s="157"/>
      <c r="P57" s="263"/>
      <c r="Q57" s="263"/>
      <c r="R57" s="263"/>
      <c r="S57" s="263"/>
      <c r="T57" s="263"/>
      <c r="U57" s="263"/>
      <c r="V57" s="263"/>
      <c r="W57" s="263"/>
      <c r="X57" s="263"/>
      <c r="Y57" s="263"/>
      <c r="Z57" s="263"/>
    </row>
    <row x14ac:dyDescent="0.25" r="58" customHeight="1" ht="18">
      <c r="A58" s="153"/>
      <c r="B58" s="154"/>
      <c r="C58" s="155"/>
      <c r="D58" s="155"/>
      <c r="E58" s="155"/>
      <c r="F58" s="155"/>
      <c r="G58" s="263"/>
      <c r="H58" s="157"/>
      <c r="I58" s="157"/>
      <c r="J58" s="264"/>
      <c r="K58" s="263"/>
      <c r="L58" s="263"/>
      <c r="M58" s="263"/>
      <c r="N58" s="263"/>
      <c r="O58" s="157"/>
      <c r="P58" s="263"/>
      <c r="Q58" s="263"/>
      <c r="R58" s="263"/>
      <c r="S58" s="263"/>
      <c r="T58" s="263"/>
      <c r="U58" s="263"/>
      <c r="V58" s="263"/>
      <c r="W58" s="263"/>
      <c r="X58" s="263"/>
      <c r="Y58" s="263"/>
      <c r="Z58" s="263"/>
    </row>
    <row x14ac:dyDescent="0.25" r="59" customHeight="1" ht="18">
      <c r="A59" s="153"/>
      <c r="B59" s="154"/>
      <c r="C59" s="155"/>
      <c r="D59" s="155"/>
      <c r="E59" s="155"/>
      <c r="F59" s="155"/>
      <c r="G59" s="263"/>
      <c r="H59" s="157"/>
      <c r="I59" s="157"/>
      <c r="J59" s="264"/>
      <c r="K59" s="263"/>
      <c r="L59" s="263"/>
      <c r="M59" s="263"/>
      <c r="N59" s="263"/>
      <c r="O59" s="157"/>
      <c r="P59" s="263"/>
      <c r="Q59" s="263"/>
      <c r="R59" s="263"/>
      <c r="S59" s="263"/>
      <c r="T59" s="263"/>
      <c r="U59" s="263"/>
      <c r="V59" s="263"/>
      <c r="W59" s="263"/>
      <c r="X59" s="263"/>
      <c r="Y59" s="263"/>
      <c r="Z59" s="263"/>
    </row>
    <row x14ac:dyDescent="0.25" r="60" customHeight="1" ht="18">
      <c r="A60" s="153"/>
      <c r="B60" s="154"/>
      <c r="C60" s="155"/>
      <c r="D60" s="155"/>
      <c r="E60" s="155"/>
      <c r="F60" s="155"/>
      <c r="G60" s="263"/>
      <c r="H60" s="157"/>
      <c r="I60" s="157"/>
      <c r="J60" s="264"/>
      <c r="K60" s="263"/>
      <c r="L60" s="263"/>
      <c r="M60" s="263"/>
      <c r="N60" s="263"/>
      <c r="O60" s="157"/>
      <c r="P60" s="263"/>
      <c r="Q60" s="263"/>
      <c r="R60" s="263"/>
      <c r="S60" s="263"/>
      <c r="T60" s="263"/>
      <c r="U60" s="263"/>
      <c r="V60" s="263"/>
      <c r="W60" s="263"/>
      <c r="X60" s="263"/>
      <c r="Y60" s="263"/>
      <c r="Z60" s="263"/>
    </row>
    <row x14ac:dyDescent="0.25" r="61" customHeight="1" ht="18">
      <c r="A61" s="153"/>
      <c r="B61" s="154"/>
      <c r="C61" s="155"/>
      <c r="D61" s="155"/>
      <c r="E61" s="155"/>
      <c r="F61" s="155"/>
      <c r="G61" s="263"/>
      <c r="H61" s="157"/>
      <c r="I61" s="157"/>
      <c r="J61" s="264"/>
      <c r="K61" s="263"/>
      <c r="L61" s="263"/>
      <c r="M61" s="263"/>
      <c r="N61" s="263"/>
      <c r="O61" s="157"/>
      <c r="P61" s="263"/>
      <c r="Q61" s="263"/>
      <c r="R61" s="263"/>
      <c r="S61" s="263"/>
      <c r="T61" s="263"/>
      <c r="U61" s="263"/>
      <c r="V61" s="263"/>
      <c r="W61" s="263"/>
      <c r="X61" s="263"/>
      <c r="Y61" s="263"/>
      <c r="Z61" s="263"/>
    </row>
    <row x14ac:dyDescent="0.25" r="62" customHeight="1" ht="18">
      <c r="A62" s="153"/>
      <c r="B62" s="154"/>
      <c r="C62" s="155"/>
      <c r="D62" s="155"/>
      <c r="E62" s="155"/>
      <c r="F62" s="155"/>
      <c r="G62" s="263"/>
      <c r="H62" s="157"/>
      <c r="I62" s="157"/>
      <c r="J62" s="264"/>
      <c r="K62" s="263"/>
      <c r="L62" s="263"/>
      <c r="M62" s="263"/>
      <c r="N62" s="263"/>
      <c r="O62" s="157"/>
      <c r="P62" s="263"/>
      <c r="Q62" s="263"/>
      <c r="R62" s="263"/>
      <c r="S62" s="263"/>
      <c r="T62" s="263"/>
      <c r="U62" s="263"/>
      <c r="V62" s="263"/>
      <c r="W62" s="263"/>
      <c r="X62" s="263"/>
      <c r="Y62" s="263"/>
      <c r="Z62" s="263"/>
    </row>
    <row x14ac:dyDescent="0.25" r="63" customHeight="1" ht="18">
      <c r="A63" s="153"/>
      <c r="B63" s="154"/>
      <c r="C63" s="155"/>
      <c r="D63" s="155"/>
      <c r="E63" s="155"/>
      <c r="F63" s="155"/>
      <c r="G63" s="263"/>
      <c r="H63" s="157"/>
      <c r="I63" s="157"/>
      <c r="J63" s="264"/>
      <c r="K63" s="263"/>
      <c r="L63" s="263"/>
      <c r="M63" s="263"/>
      <c r="N63" s="263"/>
      <c r="O63" s="157"/>
      <c r="P63" s="263"/>
      <c r="Q63" s="263"/>
      <c r="R63" s="263"/>
      <c r="S63" s="263"/>
      <c r="T63" s="263"/>
      <c r="U63" s="263"/>
      <c r="V63" s="263"/>
      <c r="W63" s="263"/>
      <c r="X63" s="263"/>
      <c r="Y63" s="263"/>
      <c r="Z63" s="263"/>
    </row>
    <row x14ac:dyDescent="0.25" r="64" customHeight="1" ht="18">
      <c r="A64" s="153"/>
      <c r="B64" s="154"/>
      <c r="C64" s="155"/>
      <c r="D64" s="155"/>
      <c r="E64" s="155"/>
      <c r="F64" s="155"/>
      <c r="G64" s="263"/>
      <c r="H64" s="157"/>
      <c r="I64" s="157"/>
      <c r="J64" s="264"/>
      <c r="K64" s="263"/>
      <c r="L64" s="263"/>
      <c r="M64" s="263"/>
      <c r="N64" s="263"/>
      <c r="O64" s="157"/>
      <c r="P64" s="263"/>
      <c r="Q64" s="263"/>
      <c r="R64" s="263"/>
      <c r="S64" s="263"/>
      <c r="T64" s="263"/>
      <c r="U64" s="263"/>
      <c r="V64" s="263"/>
      <c r="W64" s="263"/>
      <c r="X64" s="263"/>
      <c r="Y64" s="263"/>
      <c r="Z64" s="263"/>
    </row>
    <row x14ac:dyDescent="0.25" r="65" customHeight="1" ht="18">
      <c r="A65" s="153"/>
      <c r="B65" s="154"/>
      <c r="C65" s="155"/>
      <c r="D65" s="155"/>
      <c r="E65" s="155"/>
      <c r="F65" s="155"/>
      <c r="G65" s="263"/>
      <c r="H65" s="157"/>
      <c r="I65" s="157"/>
      <c r="J65" s="264"/>
      <c r="K65" s="263"/>
      <c r="L65" s="263"/>
      <c r="M65" s="263"/>
      <c r="N65" s="263"/>
      <c r="O65" s="157"/>
      <c r="P65" s="263"/>
      <c r="Q65" s="263"/>
      <c r="R65" s="263"/>
      <c r="S65" s="263"/>
      <c r="T65" s="263"/>
      <c r="U65" s="263"/>
      <c r="V65" s="263"/>
      <c r="W65" s="263"/>
      <c r="X65" s="263"/>
      <c r="Y65" s="263"/>
      <c r="Z65" s="263"/>
    </row>
    <row x14ac:dyDescent="0.25" r="66" customHeight="1" ht="18">
      <c r="A66" s="153"/>
      <c r="B66" s="154"/>
      <c r="C66" s="155"/>
      <c r="D66" s="155"/>
      <c r="E66" s="155"/>
      <c r="F66" s="155"/>
      <c r="G66" s="86"/>
      <c r="H66" s="87"/>
      <c r="I66" s="87"/>
      <c r="J66" s="159"/>
      <c r="K66" s="86"/>
      <c r="L66" s="86"/>
      <c r="M66" s="86"/>
      <c r="N66" s="86"/>
      <c r="O66" s="87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</row>
    <row x14ac:dyDescent="0.25" r="67" customHeight="1" ht="18">
      <c r="A67" s="153"/>
      <c r="B67" s="154"/>
      <c r="C67" s="155"/>
      <c r="D67" s="155"/>
      <c r="E67" s="155"/>
      <c r="F67" s="155"/>
      <c r="G67" s="86"/>
      <c r="H67" s="87"/>
      <c r="I67" s="87"/>
      <c r="J67" s="159"/>
      <c r="K67" s="86"/>
      <c r="L67" s="86"/>
      <c r="M67" s="86"/>
      <c r="N67" s="86"/>
      <c r="O67" s="87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</row>
    <row x14ac:dyDescent="0.25" r="68" customHeight="1" ht="18">
      <c r="A68" s="153"/>
      <c r="B68" s="154"/>
      <c r="C68" s="155"/>
      <c r="D68" s="155"/>
      <c r="E68" s="155"/>
      <c r="F68" s="155"/>
      <c r="G68" s="86"/>
      <c r="H68" s="87"/>
      <c r="I68" s="87"/>
      <c r="J68" s="159"/>
      <c r="K68" s="86"/>
      <c r="L68" s="86"/>
      <c r="M68" s="86"/>
      <c r="N68" s="86"/>
      <c r="O68" s="87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</row>
    <row x14ac:dyDescent="0.25" r="69" customHeight="1" ht="18">
      <c r="A69" s="153"/>
      <c r="B69" s="154"/>
      <c r="C69" s="155"/>
      <c r="D69" s="155"/>
      <c r="E69" s="155"/>
      <c r="F69" s="155"/>
      <c r="G69" s="86"/>
      <c r="H69" s="87"/>
      <c r="I69" s="87"/>
      <c r="J69" s="159"/>
      <c r="K69" s="86"/>
      <c r="L69" s="86"/>
      <c r="M69" s="86"/>
      <c r="N69" s="86"/>
      <c r="O69" s="87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</row>
    <row x14ac:dyDescent="0.25" r="70" customHeight="1" ht="18">
      <c r="A70" s="153"/>
      <c r="B70" s="154"/>
      <c r="C70" s="155"/>
      <c r="D70" s="155"/>
      <c r="E70" s="155"/>
      <c r="F70" s="155"/>
      <c r="G70" s="86"/>
      <c r="H70" s="87"/>
      <c r="I70" s="87"/>
      <c r="J70" s="159"/>
      <c r="K70" s="86"/>
      <c r="L70" s="86"/>
      <c r="M70" s="86"/>
      <c r="N70" s="86"/>
      <c r="O70" s="87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</row>
    <row x14ac:dyDescent="0.25" r="71" customHeight="1" ht="18">
      <c r="A71" s="153"/>
      <c r="B71" s="154"/>
      <c r="C71" s="155"/>
      <c r="D71" s="155"/>
      <c r="E71" s="155"/>
      <c r="F71" s="155"/>
      <c r="G71" s="86"/>
      <c r="H71" s="87"/>
      <c r="I71" s="87"/>
      <c r="J71" s="159"/>
      <c r="K71" s="86"/>
      <c r="L71" s="86"/>
      <c r="M71" s="86"/>
      <c r="N71" s="86"/>
      <c r="O71" s="87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</row>
    <row x14ac:dyDescent="0.25" r="72" customHeight="1" ht="18">
      <c r="A72" s="153"/>
      <c r="B72" s="154"/>
      <c r="C72" s="155"/>
      <c r="D72" s="155"/>
      <c r="E72" s="155"/>
      <c r="F72" s="155"/>
      <c r="G72" s="86"/>
      <c r="H72" s="87"/>
      <c r="I72" s="87"/>
      <c r="J72" s="159"/>
      <c r="K72" s="86"/>
      <c r="L72" s="86"/>
      <c r="M72" s="86"/>
      <c r="N72" s="86"/>
      <c r="O72" s="87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</row>
    <row x14ac:dyDescent="0.25" r="73" customHeight="1" ht="18">
      <c r="A73" s="153"/>
      <c r="B73" s="154"/>
      <c r="C73" s="155"/>
      <c r="D73" s="155"/>
      <c r="E73" s="155"/>
      <c r="F73" s="155"/>
      <c r="G73" s="86"/>
      <c r="H73" s="87"/>
      <c r="I73" s="87"/>
      <c r="J73" s="159"/>
      <c r="K73" s="86"/>
      <c r="L73" s="86"/>
      <c r="M73" s="86"/>
      <c r="N73" s="86"/>
      <c r="O73" s="87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</row>
    <row x14ac:dyDescent="0.25" r="74" customHeight="1" ht="18">
      <c r="A74" s="153"/>
      <c r="B74" s="154"/>
      <c r="C74" s="155"/>
      <c r="D74" s="155"/>
      <c r="E74" s="155"/>
      <c r="F74" s="155"/>
      <c r="G74" s="86"/>
      <c r="H74" s="87"/>
      <c r="I74" s="87"/>
      <c r="J74" s="159"/>
      <c r="K74" s="86"/>
      <c r="L74" s="86"/>
      <c r="M74" s="86"/>
      <c r="N74" s="86"/>
      <c r="O74" s="87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</row>
    <row x14ac:dyDescent="0.25" r="75" customHeight="1" ht="18">
      <c r="A75" s="153"/>
      <c r="B75" s="154"/>
      <c r="C75" s="155"/>
      <c r="D75" s="155"/>
      <c r="E75" s="155"/>
      <c r="F75" s="155"/>
      <c r="G75" s="86"/>
      <c r="H75" s="87"/>
      <c r="I75" s="87"/>
      <c r="J75" s="159"/>
      <c r="K75" s="86"/>
      <c r="L75" s="86"/>
      <c r="M75" s="86"/>
      <c r="N75" s="86"/>
      <c r="O75" s="87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</row>
    <row x14ac:dyDescent="0.25" r="76" customHeight="1" ht="18">
      <c r="A76" s="153"/>
      <c r="B76" s="154"/>
      <c r="C76" s="155"/>
      <c r="D76" s="155"/>
      <c r="E76" s="155"/>
      <c r="F76" s="155"/>
      <c r="G76" s="86"/>
      <c r="H76" s="87"/>
      <c r="I76" s="87"/>
      <c r="J76" s="159"/>
      <c r="K76" s="86"/>
      <c r="L76" s="86"/>
      <c r="M76" s="86"/>
      <c r="N76" s="86"/>
      <c r="O76" s="87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</row>
    <row x14ac:dyDescent="0.25" r="77" customHeight="1" ht="18">
      <c r="A77" s="153"/>
      <c r="B77" s="154"/>
      <c r="C77" s="155"/>
      <c r="D77" s="155"/>
      <c r="E77" s="155"/>
      <c r="F77" s="155"/>
      <c r="G77" s="86"/>
      <c r="H77" s="87"/>
      <c r="I77" s="87"/>
      <c r="J77" s="159"/>
      <c r="K77" s="86"/>
      <c r="L77" s="86"/>
      <c r="M77" s="86"/>
      <c r="N77" s="86"/>
      <c r="O77" s="87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</row>
    <row x14ac:dyDescent="0.25" r="78" customHeight="1" ht="18">
      <c r="A78" s="153"/>
      <c r="B78" s="154"/>
      <c r="C78" s="155"/>
      <c r="D78" s="155"/>
      <c r="E78" s="155"/>
      <c r="F78" s="155"/>
      <c r="G78" s="86"/>
      <c r="H78" s="87"/>
      <c r="I78" s="87"/>
      <c r="J78" s="159"/>
      <c r="K78" s="86"/>
      <c r="L78" s="86"/>
      <c r="M78" s="86"/>
      <c r="N78" s="86"/>
      <c r="O78" s="87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</row>
    <row x14ac:dyDescent="0.25" r="79" customHeight="1" ht="18">
      <c r="A79" s="153"/>
      <c r="B79" s="154"/>
      <c r="C79" s="155"/>
      <c r="D79" s="155"/>
      <c r="E79" s="155"/>
      <c r="F79" s="155"/>
      <c r="G79" s="86"/>
      <c r="H79" s="87"/>
      <c r="I79" s="87"/>
      <c r="J79" s="159"/>
      <c r="K79" s="86"/>
      <c r="L79" s="86"/>
      <c r="M79" s="86"/>
      <c r="N79" s="86"/>
      <c r="O79" s="87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</row>
    <row x14ac:dyDescent="0.25" r="80" customHeight="1" ht="18">
      <c r="A80" s="153"/>
      <c r="B80" s="154"/>
      <c r="C80" s="155"/>
      <c r="D80" s="155"/>
      <c r="E80" s="155"/>
      <c r="F80" s="155"/>
      <c r="G80" s="86"/>
      <c r="H80" s="87"/>
      <c r="I80" s="87"/>
      <c r="J80" s="159"/>
      <c r="K80" s="86"/>
      <c r="L80" s="86"/>
      <c r="M80" s="86"/>
      <c r="N80" s="86"/>
      <c r="O80" s="87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</row>
    <row x14ac:dyDescent="0.25" r="81" customHeight="1" ht="18">
      <c r="A81" s="153"/>
      <c r="B81" s="154"/>
      <c r="C81" s="155"/>
      <c r="D81" s="155"/>
      <c r="E81" s="155"/>
      <c r="F81" s="155"/>
      <c r="G81" s="86"/>
      <c r="H81" s="87"/>
      <c r="I81" s="87"/>
      <c r="J81" s="159"/>
      <c r="K81" s="86"/>
      <c r="L81" s="86"/>
      <c r="M81" s="86"/>
      <c r="N81" s="86"/>
      <c r="O81" s="87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</row>
    <row x14ac:dyDescent="0.25" r="82" customHeight="1" ht="18">
      <c r="A82" s="153"/>
      <c r="B82" s="154"/>
      <c r="C82" s="155"/>
      <c r="D82" s="155"/>
      <c r="E82" s="155"/>
      <c r="F82" s="155"/>
      <c r="G82" s="86"/>
      <c r="H82" s="87"/>
      <c r="I82" s="87"/>
      <c r="J82" s="159"/>
      <c r="K82" s="86"/>
      <c r="L82" s="86"/>
      <c r="M82" s="86"/>
      <c r="N82" s="86"/>
      <c r="O82" s="87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</row>
    <row x14ac:dyDescent="0.25" r="83" customHeight="1" ht="18">
      <c r="A83" s="153"/>
      <c r="B83" s="154"/>
      <c r="C83" s="155"/>
      <c r="D83" s="155"/>
      <c r="E83" s="155"/>
      <c r="F83" s="155"/>
      <c r="G83" s="86"/>
      <c r="H83" s="87"/>
      <c r="I83" s="87"/>
      <c r="J83" s="159"/>
      <c r="K83" s="86"/>
      <c r="L83" s="86"/>
      <c r="M83" s="86"/>
      <c r="N83" s="86"/>
      <c r="O83" s="87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</row>
    <row x14ac:dyDescent="0.25" r="84" customHeight="1" ht="18">
      <c r="A84" s="153"/>
      <c r="B84" s="154"/>
      <c r="C84" s="155"/>
      <c r="D84" s="155"/>
      <c r="E84" s="155"/>
      <c r="F84" s="155"/>
      <c r="G84" s="86"/>
      <c r="H84" s="87"/>
      <c r="I84" s="87"/>
      <c r="J84" s="159"/>
      <c r="K84" s="86"/>
      <c r="L84" s="86"/>
      <c r="M84" s="86"/>
      <c r="N84" s="86"/>
      <c r="O84" s="87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</row>
    <row x14ac:dyDescent="0.25" r="85" customHeight="1" ht="18">
      <c r="A85" s="153"/>
      <c r="B85" s="154"/>
      <c r="C85" s="155"/>
      <c r="D85" s="155"/>
      <c r="E85" s="155"/>
      <c r="F85" s="155"/>
      <c r="G85" s="86"/>
      <c r="H85" s="87"/>
      <c r="I85" s="87"/>
      <c r="J85" s="159"/>
      <c r="K85" s="86"/>
      <c r="L85" s="86"/>
      <c r="M85" s="86"/>
      <c r="N85" s="86"/>
      <c r="O85" s="87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</row>
    <row x14ac:dyDescent="0.25" r="86" customHeight="1" ht="18">
      <c r="A86" s="153"/>
      <c r="B86" s="154"/>
      <c r="C86" s="155"/>
      <c r="D86" s="155"/>
      <c r="E86" s="155"/>
      <c r="F86" s="155"/>
      <c r="G86" s="86"/>
      <c r="H86" s="87"/>
      <c r="I86" s="87"/>
      <c r="J86" s="159"/>
      <c r="K86" s="86"/>
      <c r="L86" s="86"/>
      <c r="M86" s="86"/>
      <c r="N86" s="86"/>
      <c r="O86" s="87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</row>
    <row x14ac:dyDescent="0.25" r="87" customHeight="1" ht="18">
      <c r="A87" s="153"/>
      <c r="B87" s="154"/>
      <c r="C87" s="155"/>
      <c r="D87" s="155"/>
      <c r="E87" s="155"/>
      <c r="F87" s="155"/>
      <c r="G87" s="86"/>
      <c r="H87" s="87"/>
      <c r="I87" s="87"/>
      <c r="J87" s="159"/>
      <c r="K87" s="86"/>
      <c r="L87" s="86"/>
      <c r="M87" s="86"/>
      <c r="N87" s="86"/>
      <c r="O87" s="87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</row>
    <row x14ac:dyDescent="0.25" r="88" customHeight="1" ht="18">
      <c r="A88" s="153"/>
      <c r="B88" s="154"/>
      <c r="C88" s="155"/>
      <c r="D88" s="155"/>
      <c r="E88" s="155"/>
      <c r="F88" s="155"/>
      <c r="G88" s="86"/>
      <c r="H88" s="87"/>
      <c r="I88" s="87"/>
      <c r="J88" s="159"/>
      <c r="K88" s="86"/>
      <c r="L88" s="86"/>
      <c r="M88" s="86"/>
      <c r="N88" s="86"/>
      <c r="O88" s="87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</row>
    <row x14ac:dyDescent="0.25" r="89" customHeight="1" ht="18">
      <c r="A89" s="153"/>
      <c r="B89" s="154"/>
      <c r="C89" s="155"/>
      <c r="D89" s="155"/>
      <c r="E89" s="155"/>
      <c r="F89" s="155"/>
      <c r="G89" s="86"/>
      <c r="H89" s="87"/>
      <c r="I89" s="87"/>
      <c r="J89" s="159"/>
      <c r="K89" s="86"/>
      <c r="L89" s="86"/>
      <c r="M89" s="86"/>
      <c r="N89" s="86"/>
      <c r="O89" s="87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</row>
    <row x14ac:dyDescent="0.25" r="90" customHeight="1" ht="18">
      <c r="A90" s="153"/>
      <c r="B90" s="154"/>
      <c r="C90" s="155"/>
      <c r="D90" s="155"/>
      <c r="E90" s="155"/>
      <c r="F90" s="155"/>
      <c r="G90" s="86"/>
      <c r="H90" s="87"/>
      <c r="I90" s="87"/>
      <c r="J90" s="159"/>
      <c r="K90" s="86"/>
      <c r="L90" s="86"/>
      <c r="M90" s="86"/>
      <c r="N90" s="86"/>
      <c r="O90" s="87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</row>
    <row x14ac:dyDescent="0.25" r="91" customHeight="1" ht="18">
      <c r="A91" s="153"/>
      <c r="B91" s="154"/>
      <c r="C91" s="155"/>
      <c r="D91" s="155"/>
      <c r="E91" s="155"/>
      <c r="F91" s="155"/>
      <c r="G91" s="86"/>
      <c r="H91" s="87"/>
      <c r="I91" s="87"/>
      <c r="J91" s="159"/>
      <c r="K91" s="86"/>
      <c r="L91" s="86"/>
      <c r="M91" s="86"/>
      <c r="N91" s="86"/>
      <c r="O91" s="87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</row>
    <row x14ac:dyDescent="0.25" r="92" customHeight="1" ht="18">
      <c r="A92" s="153"/>
      <c r="B92" s="154"/>
      <c r="C92" s="155"/>
      <c r="D92" s="155"/>
      <c r="E92" s="155"/>
      <c r="F92" s="155"/>
      <c r="G92" s="86"/>
      <c r="H92" s="87"/>
      <c r="I92" s="87"/>
      <c r="J92" s="159"/>
      <c r="K92" s="86"/>
      <c r="L92" s="86"/>
      <c r="M92" s="86"/>
      <c r="N92" s="86"/>
      <c r="O92" s="87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</row>
    <row x14ac:dyDescent="0.25" r="93" customHeight="1" ht="18">
      <c r="A93" s="153"/>
      <c r="B93" s="154"/>
      <c r="C93" s="155"/>
      <c r="D93" s="155"/>
      <c r="E93" s="155"/>
      <c r="F93" s="155"/>
      <c r="G93" s="86"/>
      <c r="H93" s="87"/>
      <c r="I93" s="87"/>
      <c r="J93" s="159"/>
      <c r="K93" s="86"/>
      <c r="L93" s="86"/>
      <c r="M93" s="86"/>
      <c r="N93" s="86"/>
      <c r="O93" s="87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</row>
    <row x14ac:dyDescent="0.25" r="94" customHeight="1" ht="18">
      <c r="A94" s="153"/>
      <c r="B94" s="154"/>
      <c r="C94" s="155"/>
      <c r="D94" s="155"/>
      <c r="E94" s="155"/>
      <c r="F94" s="155"/>
      <c r="G94" s="86"/>
      <c r="H94" s="87"/>
      <c r="I94" s="87"/>
      <c r="J94" s="159"/>
      <c r="K94" s="86"/>
      <c r="L94" s="86"/>
      <c r="M94" s="86"/>
      <c r="N94" s="86"/>
      <c r="O94" s="87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</row>
    <row x14ac:dyDescent="0.25" r="95" customHeight="1" ht="18">
      <c r="A95" s="153"/>
      <c r="B95" s="154"/>
      <c r="C95" s="155"/>
      <c r="D95" s="155"/>
      <c r="E95" s="155"/>
      <c r="F95" s="155"/>
      <c r="G95" s="86"/>
      <c r="H95" s="87"/>
      <c r="I95" s="87"/>
      <c r="J95" s="159"/>
      <c r="K95" s="86"/>
      <c r="L95" s="86"/>
      <c r="M95" s="86"/>
      <c r="N95" s="86"/>
      <c r="O95" s="87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</row>
    <row x14ac:dyDescent="0.25" r="96" customHeight="1" ht="18">
      <c r="A96" s="153"/>
      <c r="B96" s="154"/>
      <c r="C96" s="155"/>
      <c r="D96" s="155"/>
      <c r="E96" s="155"/>
      <c r="F96" s="155"/>
      <c r="G96" s="86"/>
      <c r="H96" s="87"/>
      <c r="I96" s="87"/>
      <c r="J96" s="159"/>
      <c r="K96" s="86"/>
      <c r="L96" s="86"/>
      <c r="M96" s="86"/>
      <c r="N96" s="86"/>
      <c r="O96" s="87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</row>
    <row x14ac:dyDescent="0.25" r="97" customHeight="1" ht="18">
      <c r="A97" s="153"/>
      <c r="B97" s="154"/>
      <c r="C97" s="155"/>
      <c r="D97" s="155"/>
      <c r="E97" s="155"/>
      <c r="F97" s="155"/>
      <c r="G97" s="86"/>
      <c r="H97" s="87"/>
      <c r="I97" s="87"/>
      <c r="J97" s="159"/>
      <c r="K97" s="86"/>
      <c r="L97" s="86"/>
      <c r="M97" s="86"/>
      <c r="N97" s="86"/>
      <c r="O97" s="87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</row>
    <row x14ac:dyDescent="0.25" r="98" customHeight="1" ht="18">
      <c r="A98" s="153"/>
      <c r="B98" s="154"/>
      <c r="C98" s="155"/>
      <c r="D98" s="155"/>
      <c r="E98" s="155"/>
      <c r="F98" s="155"/>
      <c r="G98" s="86"/>
      <c r="H98" s="87"/>
      <c r="I98" s="87"/>
      <c r="J98" s="159"/>
      <c r="K98" s="86"/>
      <c r="L98" s="86"/>
      <c r="M98" s="86"/>
      <c r="N98" s="86"/>
      <c r="O98" s="87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</row>
    <row x14ac:dyDescent="0.25" r="99" customHeight="1" ht="18">
      <c r="A99" s="153"/>
      <c r="B99" s="154"/>
      <c r="C99" s="155"/>
      <c r="D99" s="155"/>
      <c r="E99" s="155"/>
      <c r="F99" s="155"/>
      <c r="G99" s="86"/>
      <c r="H99" s="87"/>
      <c r="I99" s="87"/>
      <c r="J99" s="159"/>
      <c r="K99" s="86"/>
      <c r="L99" s="86"/>
      <c r="M99" s="86"/>
      <c r="N99" s="86"/>
      <c r="O99" s="87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</row>
    <row x14ac:dyDescent="0.25" r="100" customHeight="1" ht="18">
      <c r="A100" s="153"/>
      <c r="B100" s="154"/>
      <c r="C100" s="155"/>
      <c r="D100" s="155"/>
      <c r="E100" s="155"/>
      <c r="F100" s="155"/>
      <c r="G100" s="86"/>
      <c r="H100" s="87"/>
      <c r="I100" s="87"/>
      <c r="J100" s="159"/>
      <c r="K100" s="86"/>
      <c r="L100" s="86"/>
      <c r="M100" s="86"/>
      <c r="N100" s="86"/>
      <c r="O100" s="87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</row>
    <row x14ac:dyDescent="0.25" r="101" customHeight="1" ht="18">
      <c r="A101" s="153"/>
      <c r="B101" s="154"/>
      <c r="C101" s="155"/>
      <c r="D101" s="155"/>
      <c r="E101" s="155"/>
      <c r="F101" s="155"/>
      <c r="G101" s="86"/>
      <c r="H101" s="87"/>
      <c r="I101" s="87"/>
      <c r="J101" s="159"/>
      <c r="K101" s="86"/>
      <c r="L101" s="86"/>
      <c r="M101" s="86"/>
      <c r="N101" s="86"/>
      <c r="O101" s="87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</row>
    <row x14ac:dyDescent="0.25" r="102" customHeight="1" ht="18">
      <c r="A102" s="153"/>
      <c r="B102" s="154"/>
      <c r="C102" s="155"/>
      <c r="D102" s="155"/>
      <c r="E102" s="155"/>
      <c r="F102" s="155"/>
      <c r="G102" s="86"/>
      <c r="H102" s="87"/>
      <c r="I102" s="87"/>
      <c r="J102" s="159"/>
      <c r="K102" s="86"/>
      <c r="L102" s="86"/>
      <c r="M102" s="86"/>
      <c r="N102" s="86"/>
      <c r="O102" s="87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</row>
    <row x14ac:dyDescent="0.25" r="103" customHeight="1" ht="16.5">
      <c r="A103" s="153"/>
      <c r="B103" s="154"/>
      <c r="C103" s="155"/>
      <c r="D103" s="155"/>
      <c r="E103" s="155"/>
      <c r="F103" s="155"/>
      <c r="G103" s="86"/>
      <c r="H103" s="87"/>
      <c r="I103" s="87"/>
      <c r="J103" s="159"/>
      <c r="K103" s="86"/>
      <c r="L103" s="86"/>
      <c r="M103" s="86"/>
      <c r="N103" s="86"/>
      <c r="O103" s="87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</row>
    <row x14ac:dyDescent="0.25" r="104" customHeight="1" ht="16.5">
      <c r="A104" s="153"/>
      <c r="B104" s="154"/>
      <c r="C104" s="155"/>
      <c r="D104" s="155"/>
      <c r="E104" s="155"/>
      <c r="F104" s="155"/>
      <c r="G104" s="86"/>
      <c r="H104" s="87"/>
      <c r="I104" s="87"/>
      <c r="J104" s="159"/>
      <c r="K104" s="86"/>
      <c r="L104" s="86"/>
      <c r="M104" s="86"/>
      <c r="N104" s="86"/>
      <c r="O104" s="87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</row>
    <row x14ac:dyDescent="0.25" r="105" customHeight="1" ht="16.5">
      <c r="A105" s="153"/>
      <c r="B105" s="154"/>
      <c r="C105" s="155"/>
      <c r="D105" s="155"/>
      <c r="E105" s="155"/>
      <c r="F105" s="155"/>
      <c r="G105" s="86"/>
      <c r="H105" s="87"/>
      <c r="I105" s="87"/>
      <c r="J105" s="159"/>
      <c r="K105" s="86"/>
      <c r="L105" s="86"/>
      <c r="M105" s="86"/>
      <c r="N105" s="86"/>
      <c r="O105" s="87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</row>
    <row x14ac:dyDescent="0.25" r="106" customHeight="1" ht="16.5">
      <c r="A106" s="153"/>
      <c r="B106" s="154"/>
      <c r="C106" s="155"/>
      <c r="D106" s="155"/>
      <c r="E106" s="155"/>
      <c r="F106" s="155"/>
      <c r="G106" s="86"/>
      <c r="H106" s="87"/>
      <c r="I106" s="87"/>
      <c r="J106" s="159"/>
      <c r="K106" s="86"/>
      <c r="L106" s="86"/>
      <c r="M106" s="86"/>
      <c r="N106" s="86"/>
      <c r="O106" s="87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</row>
    <row x14ac:dyDescent="0.25" r="107" customHeight="1" ht="16.5">
      <c r="A107" s="156"/>
      <c r="B107" s="157"/>
      <c r="C107" s="155"/>
      <c r="D107" s="155"/>
      <c r="E107" s="155"/>
      <c r="F107" s="155"/>
      <c r="G107" s="86"/>
      <c r="H107" s="87"/>
      <c r="I107" s="87"/>
      <c r="J107" s="159"/>
      <c r="K107" s="86"/>
      <c r="L107" s="86"/>
      <c r="M107" s="86"/>
      <c r="N107" s="86"/>
      <c r="O107" s="87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</row>
    <row x14ac:dyDescent="0.25" r="108" customHeight="1" ht="16.5">
      <c r="A108" s="156"/>
      <c r="B108" s="157"/>
      <c r="C108" s="155"/>
      <c r="D108" s="155"/>
      <c r="E108" s="155"/>
      <c r="F108" s="155"/>
      <c r="G108" s="86"/>
      <c r="H108" s="87"/>
      <c r="I108" s="87"/>
      <c r="J108" s="159"/>
      <c r="K108" s="86"/>
      <c r="L108" s="86"/>
      <c r="M108" s="86"/>
      <c r="N108" s="86"/>
      <c r="O108" s="87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</row>
    <row x14ac:dyDescent="0.25" r="109" customHeight="1" ht="16.5">
      <c r="A109" s="156"/>
      <c r="B109" s="157"/>
      <c r="C109" s="155"/>
      <c r="D109" s="155"/>
      <c r="E109" s="155"/>
      <c r="F109" s="155"/>
      <c r="G109" s="86"/>
      <c r="H109" s="87"/>
      <c r="I109" s="87"/>
      <c r="J109" s="159"/>
      <c r="K109" s="86"/>
      <c r="L109" s="86"/>
      <c r="M109" s="86"/>
      <c r="N109" s="86"/>
      <c r="O109" s="87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</row>
    <row x14ac:dyDescent="0.25" r="110" customHeight="1" ht="16.5">
      <c r="A110" s="156"/>
      <c r="B110" s="157"/>
      <c r="C110" s="155"/>
      <c r="D110" s="155"/>
      <c r="E110" s="155"/>
      <c r="F110" s="155"/>
      <c r="G110" s="86"/>
      <c r="H110" s="87"/>
      <c r="I110" s="87"/>
      <c r="J110" s="159"/>
      <c r="K110" s="86"/>
      <c r="L110" s="86"/>
      <c r="M110" s="86"/>
      <c r="N110" s="86"/>
      <c r="O110" s="87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</row>
    <row x14ac:dyDescent="0.25" r="111" customHeight="1" ht="16.5">
      <c r="A111" s="156"/>
      <c r="B111" s="157"/>
      <c r="C111" s="155"/>
      <c r="D111" s="155"/>
      <c r="E111" s="155"/>
      <c r="F111" s="155"/>
      <c r="G111" s="86"/>
      <c r="H111" s="87"/>
      <c r="I111" s="87"/>
      <c r="J111" s="159"/>
      <c r="K111" s="86"/>
      <c r="L111" s="86"/>
      <c r="M111" s="86"/>
      <c r="N111" s="86"/>
      <c r="O111" s="87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</row>
    <row x14ac:dyDescent="0.25" r="112" customHeight="1" ht="16.5">
      <c r="A112" s="156"/>
      <c r="B112" s="157"/>
      <c r="C112" s="155"/>
      <c r="D112" s="155"/>
      <c r="E112" s="155"/>
      <c r="F112" s="155"/>
      <c r="G112" s="86"/>
      <c r="H112" s="87"/>
      <c r="I112" s="87"/>
      <c r="J112" s="159"/>
      <c r="K112" s="86"/>
      <c r="L112" s="86"/>
      <c r="M112" s="86"/>
      <c r="N112" s="86"/>
      <c r="O112" s="87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</row>
    <row x14ac:dyDescent="0.25" r="113" customHeight="1" ht="16.5">
      <c r="A113" s="156"/>
      <c r="B113" s="157"/>
      <c r="C113" s="155"/>
      <c r="D113" s="155"/>
      <c r="E113" s="155"/>
      <c r="F113" s="155"/>
      <c r="G113" s="86"/>
      <c r="H113" s="87"/>
      <c r="I113" s="87"/>
      <c r="J113" s="159"/>
      <c r="K113" s="86"/>
      <c r="L113" s="86"/>
      <c r="M113" s="86"/>
      <c r="N113" s="86"/>
      <c r="O113" s="87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</row>
    <row x14ac:dyDescent="0.25" r="114" customHeight="1" ht="16.5">
      <c r="A114" s="156"/>
      <c r="B114" s="157"/>
      <c r="C114" s="155"/>
      <c r="D114" s="155"/>
      <c r="E114" s="155"/>
      <c r="F114" s="155"/>
      <c r="G114" s="86"/>
      <c r="H114" s="87"/>
      <c r="I114" s="87"/>
      <c r="J114" s="159"/>
      <c r="K114" s="86"/>
      <c r="L114" s="86"/>
      <c r="M114" s="86"/>
      <c r="N114" s="86"/>
      <c r="O114" s="87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</row>
    <row x14ac:dyDescent="0.25" r="115" customHeight="1" ht="16.5">
      <c r="A115" s="156"/>
      <c r="B115" s="157"/>
      <c r="C115" s="155"/>
      <c r="D115" s="155"/>
      <c r="E115" s="155"/>
      <c r="F115" s="155"/>
      <c r="G115" s="86"/>
      <c r="H115" s="87"/>
      <c r="I115" s="87"/>
      <c r="J115" s="159"/>
      <c r="K115" s="86"/>
      <c r="L115" s="86"/>
      <c r="M115" s="86"/>
      <c r="N115" s="86"/>
      <c r="O115" s="87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</row>
    <row x14ac:dyDescent="0.25" r="116" customHeight="1" ht="16.5">
      <c r="A116" s="156"/>
      <c r="B116" s="157"/>
      <c r="C116" s="155"/>
      <c r="D116" s="155"/>
      <c r="E116" s="155"/>
      <c r="F116" s="155"/>
      <c r="G116" s="86"/>
      <c r="H116" s="87"/>
      <c r="I116" s="87"/>
      <c r="J116" s="159"/>
      <c r="K116" s="86"/>
      <c r="L116" s="86"/>
      <c r="M116" s="86"/>
      <c r="N116" s="86"/>
      <c r="O116" s="87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</row>
    <row x14ac:dyDescent="0.25" r="117" customHeight="1" ht="16.5">
      <c r="A117" s="156"/>
      <c r="B117" s="157"/>
      <c r="C117" s="155"/>
      <c r="D117" s="155"/>
      <c r="E117" s="155"/>
      <c r="F117" s="155"/>
      <c r="G117" s="86"/>
      <c r="H117" s="87"/>
      <c r="I117" s="87"/>
      <c r="J117" s="159"/>
      <c r="K117" s="86"/>
      <c r="L117" s="86"/>
      <c r="M117" s="86"/>
      <c r="N117" s="86"/>
      <c r="O117" s="87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</row>
    <row x14ac:dyDescent="0.25" r="118" customHeight="1" ht="16.5">
      <c r="A118" s="156"/>
      <c r="B118" s="157"/>
      <c r="C118" s="155"/>
      <c r="D118" s="155"/>
      <c r="E118" s="155"/>
      <c r="F118" s="155"/>
      <c r="G118" s="86"/>
      <c r="H118" s="87"/>
      <c r="I118" s="87"/>
      <c r="J118" s="159"/>
      <c r="K118" s="86"/>
      <c r="L118" s="86"/>
      <c r="M118" s="86"/>
      <c r="N118" s="86"/>
      <c r="O118" s="87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</row>
    <row x14ac:dyDescent="0.25" r="119" customHeight="1" ht="16.5">
      <c r="A119" s="156"/>
      <c r="B119" s="157"/>
      <c r="C119" s="155"/>
      <c r="D119" s="155"/>
      <c r="E119" s="155"/>
      <c r="F119" s="155"/>
      <c r="G119" s="86"/>
      <c r="H119" s="87"/>
      <c r="I119" s="87"/>
      <c r="J119" s="159"/>
      <c r="K119" s="86"/>
      <c r="L119" s="86"/>
      <c r="M119" s="86"/>
      <c r="N119" s="86"/>
      <c r="O119" s="87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</row>
    <row x14ac:dyDescent="0.25" r="120" customHeight="1" ht="16.5">
      <c r="A120" s="156"/>
      <c r="B120" s="157"/>
      <c r="C120" s="155"/>
      <c r="D120" s="155"/>
      <c r="E120" s="155"/>
      <c r="F120" s="155"/>
      <c r="G120" s="86"/>
      <c r="H120" s="87"/>
      <c r="I120" s="87"/>
      <c r="J120" s="159"/>
      <c r="K120" s="86"/>
      <c r="L120" s="86"/>
      <c r="M120" s="86"/>
      <c r="N120" s="86"/>
      <c r="O120" s="87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</row>
    <row x14ac:dyDescent="0.25" r="121" customHeight="1" ht="16.5">
      <c r="A121" s="156"/>
      <c r="B121" s="157"/>
      <c r="C121" s="155"/>
      <c r="D121" s="155"/>
      <c r="E121" s="155"/>
      <c r="F121" s="155"/>
      <c r="G121" s="86"/>
      <c r="H121" s="87"/>
      <c r="I121" s="87"/>
      <c r="J121" s="159"/>
      <c r="K121" s="86"/>
      <c r="L121" s="86"/>
      <c r="M121" s="86"/>
      <c r="N121" s="86"/>
      <c r="O121" s="87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</row>
    <row x14ac:dyDescent="0.25" r="122" customHeight="1" ht="16.5">
      <c r="A122" s="156"/>
      <c r="B122" s="157"/>
      <c r="C122" s="155"/>
      <c r="D122" s="155"/>
      <c r="E122" s="155"/>
      <c r="F122" s="155"/>
      <c r="G122" s="86"/>
      <c r="H122" s="87"/>
      <c r="I122" s="87"/>
      <c r="J122" s="159"/>
      <c r="K122" s="86"/>
      <c r="L122" s="86"/>
      <c r="M122" s="86"/>
      <c r="N122" s="86"/>
      <c r="O122" s="87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</row>
    <row x14ac:dyDescent="0.25" r="123" customHeight="1" ht="16.5">
      <c r="A123" s="156"/>
      <c r="B123" s="157"/>
      <c r="C123" s="155"/>
      <c r="D123" s="155"/>
      <c r="E123" s="155"/>
      <c r="F123" s="155"/>
      <c r="G123" s="86"/>
      <c r="H123" s="87"/>
      <c r="I123" s="87"/>
      <c r="J123" s="159"/>
      <c r="K123" s="86"/>
      <c r="L123" s="86"/>
      <c r="M123" s="86"/>
      <c r="N123" s="86"/>
      <c r="O123" s="87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</row>
    <row x14ac:dyDescent="0.25" r="124" customHeight="1" ht="16.5">
      <c r="A124" s="156"/>
      <c r="B124" s="157"/>
      <c r="C124" s="155"/>
      <c r="D124" s="155"/>
      <c r="E124" s="155"/>
      <c r="F124" s="155"/>
      <c r="G124" s="86"/>
      <c r="H124" s="87"/>
      <c r="I124" s="87"/>
      <c r="J124" s="159"/>
      <c r="K124" s="86"/>
      <c r="L124" s="86"/>
      <c r="M124" s="86"/>
      <c r="N124" s="86"/>
      <c r="O124" s="87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</row>
    <row x14ac:dyDescent="0.25" r="125" customHeight="1" ht="16.5">
      <c r="A125" s="156"/>
      <c r="B125" s="157"/>
      <c r="C125" s="155"/>
      <c r="D125" s="155"/>
      <c r="E125" s="155"/>
      <c r="F125" s="155"/>
      <c r="G125" s="86"/>
      <c r="H125" s="87"/>
      <c r="I125" s="87"/>
      <c r="J125" s="159"/>
      <c r="K125" s="86"/>
      <c r="L125" s="86"/>
      <c r="M125" s="86"/>
      <c r="N125" s="86"/>
      <c r="O125" s="87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</row>
    <row x14ac:dyDescent="0.25" r="126" customHeight="1" ht="16.5">
      <c r="A126" s="156"/>
      <c r="B126" s="157"/>
      <c r="C126" s="155"/>
      <c r="D126" s="155"/>
      <c r="E126" s="155"/>
      <c r="F126" s="155"/>
      <c r="G126" s="86"/>
      <c r="H126" s="87"/>
      <c r="I126" s="87"/>
      <c r="J126" s="159"/>
      <c r="K126" s="86"/>
      <c r="L126" s="86"/>
      <c r="M126" s="86"/>
      <c r="N126" s="86"/>
      <c r="O126" s="87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</row>
    <row x14ac:dyDescent="0.25" r="127" customHeight="1" ht="16.5">
      <c r="A127" s="156"/>
      <c r="B127" s="157"/>
      <c r="C127" s="155"/>
      <c r="D127" s="155"/>
      <c r="E127" s="155"/>
      <c r="F127" s="155"/>
      <c r="G127" s="86"/>
      <c r="H127" s="87"/>
      <c r="I127" s="87"/>
      <c r="J127" s="159"/>
      <c r="K127" s="86"/>
      <c r="L127" s="86"/>
      <c r="M127" s="86"/>
      <c r="N127" s="86"/>
      <c r="O127" s="87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</row>
    <row x14ac:dyDescent="0.25" r="128" customHeight="1" ht="16.5">
      <c r="A128" s="156"/>
      <c r="B128" s="157"/>
      <c r="C128" s="155"/>
      <c r="D128" s="155"/>
      <c r="E128" s="155"/>
      <c r="F128" s="155"/>
      <c r="G128" s="86"/>
      <c r="H128" s="87"/>
      <c r="I128" s="87"/>
      <c r="J128" s="159"/>
      <c r="K128" s="86"/>
      <c r="L128" s="86"/>
      <c r="M128" s="86"/>
      <c r="N128" s="86"/>
      <c r="O128" s="87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</row>
    <row x14ac:dyDescent="0.25" r="129" customHeight="1" ht="16.5">
      <c r="A129" s="156"/>
      <c r="B129" s="157"/>
      <c r="C129" s="155"/>
      <c r="D129" s="155"/>
      <c r="E129" s="155"/>
      <c r="F129" s="155"/>
      <c r="G129" s="86"/>
      <c r="H129" s="87"/>
      <c r="I129" s="87"/>
      <c r="J129" s="159"/>
      <c r="K129" s="86"/>
      <c r="L129" s="86"/>
      <c r="M129" s="86"/>
      <c r="N129" s="86"/>
      <c r="O129" s="87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</row>
    <row x14ac:dyDescent="0.25" r="130" customHeight="1" ht="16.5">
      <c r="A130" s="156"/>
      <c r="B130" s="157"/>
      <c r="C130" s="155"/>
      <c r="D130" s="155"/>
      <c r="E130" s="155"/>
      <c r="F130" s="155"/>
      <c r="G130" s="86"/>
      <c r="H130" s="87"/>
      <c r="I130" s="87"/>
      <c r="J130" s="159"/>
      <c r="K130" s="86"/>
      <c r="L130" s="86"/>
      <c r="M130" s="86"/>
      <c r="N130" s="86"/>
      <c r="O130" s="87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</row>
    <row x14ac:dyDescent="0.25" r="131" customHeight="1" ht="16.5">
      <c r="A131" s="156"/>
      <c r="B131" s="157"/>
      <c r="C131" s="155"/>
      <c r="D131" s="155"/>
      <c r="E131" s="155"/>
      <c r="F131" s="155"/>
      <c r="G131" s="86"/>
      <c r="H131" s="87"/>
      <c r="I131" s="87"/>
      <c r="J131" s="159"/>
      <c r="K131" s="86"/>
      <c r="L131" s="86"/>
      <c r="M131" s="86"/>
      <c r="N131" s="86"/>
      <c r="O131" s="87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</row>
    <row x14ac:dyDescent="0.25" r="132" customHeight="1" ht="16.5">
      <c r="A132" s="156"/>
      <c r="B132" s="157"/>
      <c r="C132" s="155"/>
      <c r="D132" s="155"/>
      <c r="E132" s="155"/>
      <c r="F132" s="155"/>
      <c r="G132" s="86"/>
      <c r="H132" s="87"/>
      <c r="I132" s="87"/>
      <c r="J132" s="159"/>
      <c r="K132" s="86"/>
      <c r="L132" s="86"/>
      <c r="M132" s="86"/>
      <c r="N132" s="86"/>
      <c r="O132" s="87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</row>
    <row x14ac:dyDescent="0.25" r="133" customHeight="1" ht="16.5">
      <c r="A133" s="156"/>
      <c r="B133" s="157"/>
      <c r="C133" s="155"/>
      <c r="D133" s="155"/>
      <c r="E133" s="155"/>
      <c r="F133" s="155"/>
      <c r="G133" s="86"/>
      <c r="H133" s="87"/>
      <c r="I133" s="87"/>
      <c r="J133" s="159"/>
      <c r="K133" s="86"/>
      <c r="L133" s="86"/>
      <c r="M133" s="86"/>
      <c r="N133" s="86"/>
      <c r="O133" s="87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</row>
    <row x14ac:dyDescent="0.25" r="134" customHeight="1" ht="16.5">
      <c r="A134" s="156"/>
      <c r="B134" s="157"/>
      <c r="C134" s="155"/>
      <c r="D134" s="155"/>
      <c r="E134" s="155"/>
      <c r="F134" s="155"/>
      <c r="G134" s="86"/>
      <c r="H134" s="87"/>
      <c r="I134" s="87"/>
      <c r="J134" s="159"/>
      <c r="K134" s="86"/>
      <c r="L134" s="86"/>
      <c r="M134" s="86"/>
      <c r="N134" s="86"/>
      <c r="O134" s="87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</row>
    <row x14ac:dyDescent="0.25" r="135" customHeight="1" ht="16.5">
      <c r="A135" s="156"/>
      <c r="B135" s="157"/>
      <c r="C135" s="155"/>
      <c r="D135" s="155"/>
      <c r="E135" s="155"/>
      <c r="F135" s="155"/>
      <c r="G135" s="86"/>
      <c r="H135" s="87"/>
      <c r="I135" s="87"/>
      <c r="J135" s="159"/>
      <c r="K135" s="86"/>
      <c r="L135" s="86"/>
      <c r="M135" s="86"/>
      <c r="N135" s="86"/>
      <c r="O135" s="87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</row>
    <row x14ac:dyDescent="0.25" r="136" customHeight="1" ht="16.5">
      <c r="A136" s="156"/>
      <c r="B136" s="157"/>
      <c r="C136" s="155"/>
      <c r="D136" s="155"/>
      <c r="E136" s="155"/>
      <c r="F136" s="155"/>
      <c r="G136" s="86"/>
      <c r="H136" s="87"/>
      <c r="I136" s="87"/>
      <c r="J136" s="159"/>
      <c r="K136" s="86"/>
      <c r="L136" s="86"/>
      <c r="M136" s="86"/>
      <c r="N136" s="86"/>
      <c r="O136" s="87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</row>
    <row x14ac:dyDescent="0.25" r="137" customHeight="1" ht="16.5">
      <c r="A137" s="156"/>
      <c r="B137" s="157"/>
      <c r="C137" s="155"/>
      <c r="D137" s="155"/>
      <c r="E137" s="155"/>
      <c r="F137" s="155"/>
      <c r="G137" s="86"/>
      <c r="H137" s="87"/>
      <c r="I137" s="87"/>
      <c r="J137" s="159"/>
      <c r="K137" s="86"/>
      <c r="L137" s="86"/>
      <c r="M137" s="86"/>
      <c r="N137" s="86"/>
      <c r="O137" s="87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</row>
    <row x14ac:dyDescent="0.25" r="138" customHeight="1" ht="16.5">
      <c r="A138" s="156"/>
      <c r="B138" s="157"/>
      <c r="C138" s="155"/>
      <c r="D138" s="155"/>
      <c r="E138" s="155"/>
      <c r="F138" s="155"/>
      <c r="G138" s="86"/>
      <c r="H138" s="87"/>
      <c r="I138" s="87"/>
      <c r="J138" s="159"/>
      <c r="K138" s="86"/>
      <c r="L138" s="86"/>
      <c r="M138" s="86"/>
      <c r="N138" s="86"/>
      <c r="O138" s="87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</row>
    <row x14ac:dyDescent="0.25" r="139" customHeight="1" ht="16.5">
      <c r="A139" s="156"/>
      <c r="B139" s="157"/>
      <c r="C139" s="155"/>
      <c r="D139" s="155"/>
      <c r="E139" s="155"/>
      <c r="F139" s="155"/>
      <c r="G139" s="86"/>
      <c r="H139" s="87"/>
      <c r="I139" s="87"/>
      <c r="J139" s="159"/>
      <c r="K139" s="86"/>
      <c r="L139" s="86"/>
      <c r="M139" s="86"/>
      <c r="N139" s="86"/>
      <c r="O139" s="87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</row>
    <row x14ac:dyDescent="0.25" r="140" customHeight="1" ht="16.5">
      <c r="A140" s="156"/>
      <c r="B140" s="157"/>
      <c r="C140" s="155"/>
      <c r="D140" s="155"/>
      <c r="E140" s="155"/>
      <c r="F140" s="155"/>
      <c r="G140" s="86"/>
      <c r="H140" s="87"/>
      <c r="I140" s="87"/>
      <c r="J140" s="159"/>
      <c r="K140" s="86"/>
      <c r="L140" s="86"/>
      <c r="M140" s="86"/>
      <c r="N140" s="86"/>
      <c r="O140" s="87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</row>
    <row x14ac:dyDescent="0.25" r="141" customHeight="1" ht="16.5">
      <c r="A141" s="156"/>
      <c r="B141" s="157"/>
      <c r="C141" s="155"/>
      <c r="D141" s="155"/>
      <c r="E141" s="155"/>
      <c r="F141" s="155"/>
      <c r="G141" s="86"/>
      <c r="H141" s="87"/>
      <c r="I141" s="87"/>
      <c r="J141" s="159"/>
      <c r="K141" s="86"/>
      <c r="L141" s="86"/>
      <c r="M141" s="86"/>
      <c r="N141" s="86"/>
      <c r="O141" s="87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</row>
    <row x14ac:dyDescent="0.25" r="142" customHeight="1" ht="16.5">
      <c r="A142" s="156"/>
      <c r="B142" s="157"/>
      <c r="C142" s="155"/>
      <c r="D142" s="155"/>
      <c r="E142" s="155"/>
      <c r="F142" s="155"/>
      <c r="G142" s="86"/>
      <c r="H142" s="87"/>
      <c r="I142" s="87"/>
      <c r="J142" s="159"/>
      <c r="K142" s="86"/>
      <c r="L142" s="86"/>
      <c r="M142" s="86"/>
      <c r="N142" s="86"/>
      <c r="O142" s="87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</row>
    <row x14ac:dyDescent="0.25" r="143" customHeight="1" ht="16.5">
      <c r="A143" s="156"/>
      <c r="B143" s="157"/>
      <c r="C143" s="155"/>
      <c r="D143" s="155"/>
      <c r="E143" s="155"/>
      <c r="F143" s="155"/>
      <c r="G143" s="86"/>
      <c r="H143" s="87"/>
      <c r="I143" s="87"/>
      <c r="J143" s="159"/>
      <c r="K143" s="86"/>
      <c r="L143" s="86"/>
      <c r="M143" s="86"/>
      <c r="N143" s="86"/>
      <c r="O143" s="87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</row>
    <row x14ac:dyDescent="0.25" r="144" customHeight="1" ht="16.5">
      <c r="A144" s="156"/>
      <c r="B144" s="157"/>
      <c r="C144" s="155"/>
      <c r="D144" s="155"/>
      <c r="E144" s="155"/>
      <c r="F144" s="155"/>
      <c r="G144" s="86"/>
      <c r="H144" s="87"/>
      <c r="I144" s="87"/>
      <c r="J144" s="159"/>
      <c r="K144" s="86"/>
      <c r="L144" s="86"/>
      <c r="M144" s="86"/>
      <c r="N144" s="86"/>
      <c r="O144" s="87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</row>
    <row x14ac:dyDescent="0.25" r="145" customHeight="1" ht="16.5">
      <c r="A145" s="156"/>
      <c r="B145" s="157"/>
      <c r="C145" s="155"/>
      <c r="D145" s="155"/>
      <c r="E145" s="155"/>
      <c r="F145" s="155"/>
      <c r="G145" s="86"/>
      <c r="H145" s="87"/>
      <c r="I145" s="87"/>
      <c r="J145" s="159"/>
      <c r="K145" s="86"/>
      <c r="L145" s="86"/>
      <c r="M145" s="86"/>
      <c r="N145" s="86"/>
      <c r="O145" s="87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</row>
    <row x14ac:dyDescent="0.25" r="146" customHeight="1" ht="16.5">
      <c r="A146" s="156"/>
      <c r="B146" s="157"/>
      <c r="C146" s="155"/>
      <c r="D146" s="155"/>
      <c r="E146" s="155"/>
      <c r="F146" s="155"/>
      <c r="G146" s="86"/>
      <c r="H146" s="87"/>
      <c r="I146" s="87"/>
      <c r="J146" s="159"/>
      <c r="K146" s="86"/>
      <c r="L146" s="86"/>
      <c r="M146" s="86"/>
      <c r="N146" s="86"/>
      <c r="O146" s="87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</row>
    <row x14ac:dyDescent="0.25" r="147" customHeight="1" ht="16.5">
      <c r="A147" s="156"/>
      <c r="B147" s="157"/>
      <c r="C147" s="155"/>
      <c r="D147" s="155"/>
      <c r="E147" s="155"/>
      <c r="F147" s="155"/>
      <c r="G147" s="86"/>
      <c r="H147" s="87"/>
      <c r="I147" s="87"/>
      <c r="J147" s="159"/>
      <c r="K147" s="86"/>
      <c r="L147" s="86"/>
      <c r="M147" s="86"/>
      <c r="N147" s="86"/>
      <c r="O147" s="87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</row>
    <row x14ac:dyDescent="0.25" r="148" customHeight="1" ht="16.5">
      <c r="A148" s="156"/>
      <c r="B148" s="157"/>
      <c r="C148" s="155"/>
      <c r="D148" s="155"/>
      <c r="E148" s="155"/>
      <c r="F148" s="155"/>
      <c r="G148" s="86"/>
      <c r="H148" s="87"/>
      <c r="I148" s="87"/>
      <c r="J148" s="159"/>
      <c r="K148" s="86"/>
      <c r="L148" s="86"/>
      <c r="M148" s="86"/>
      <c r="N148" s="86"/>
      <c r="O148" s="87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</row>
    <row x14ac:dyDescent="0.25" r="149" customHeight="1" ht="16.5">
      <c r="A149" s="156"/>
      <c r="B149" s="157"/>
      <c r="C149" s="155"/>
      <c r="D149" s="155"/>
      <c r="E149" s="155"/>
      <c r="F149" s="155"/>
      <c r="G149" s="86"/>
      <c r="H149" s="87"/>
      <c r="I149" s="87"/>
      <c r="J149" s="159"/>
      <c r="K149" s="86"/>
      <c r="L149" s="86"/>
      <c r="M149" s="86"/>
      <c r="N149" s="86"/>
      <c r="O149" s="87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</row>
    <row x14ac:dyDescent="0.25" r="150" customHeight="1" ht="16.5">
      <c r="A150" s="156"/>
      <c r="B150" s="157"/>
      <c r="C150" s="155"/>
      <c r="D150" s="155"/>
      <c r="E150" s="155"/>
      <c r="F150" s="155"/>
      <c r="G150" s="86"/>
      <c r="H150" s="87"/>
      <c r="I150" s="87"/>
      <c r="J150" s="159"/>
      <c r="K150" s="86"/>
      <c r="L150" s="86"/>
      <c r="M150" s="86"/>
      <c r="N150" s="86"/>
      <c r="O150" s="87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</row>
    <row x14ac:dyDescent="0.25" r="151" customHeight="1" ht="16.5">
      <c r="A151" s="156"/>
      <c r="B151" s="157"/>
      <c r="C151" s="155"/>
      <c r="D151" s="155"/>
      <c r="E151" s="155"/>
      <c r="F151" s="155"/>
      <c r="G151" s="86"/>
      <c r="H151" s="87"/>
      <c r="I151" s="87"/>
      <c r="J151" s="159"/>
      <c r="K151" s="86"/>
      <c r="L151" s="86"/>
      <c r="M151" s="86"/>
      <c r="N151" s="86"/>
      <c r="O151" s="87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</row>
    <row x14ac:dyDescent="0.25" r="152" customHeight="1" ht="16.5">
      <c r="A152" s="156"/>
      <c r="B152" s="157"/>
      <c r="C152" s="155"/>
      <c r="D152" s="155"/>
      <c r="E152" s="155"/>
      <c r="F152" s="155"/>
      <c r="G152" s="86"/>
      <c r="H152" s="87"/>
      <c r="I152" s="87"/>
      <c r="J152" s="159"/>
      <c r="K152" s="86"/>
      <c r="L152" s="86"/>
      <c r="M152" s="86"/>
      <c r="N152" s="86"/>
      <c r="O152" s="87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</row>
    <row x14ac:dyDescent="0.25" r="153" customHeight="1" ht="16.5">
      <c r="A153" s="156"/>
      <c r="B153" s="157"/>
      <c r="C153" s="155"/>
      <c r="D153" s="155"/>
      <c r="E153" s="155"/>
      <c r="F153" s="155"/>
      <c r="G153" s="86"/>
      <c r="H153" s="87"/>
      <c r="I153" s="87"/>
      <c r="J153" s="159"/>
      <c r="K153" s="86"/>
      <c r="L153" s="86"/>
      <c r="M153" s="86"/>
      <c r="N153" s="86"/>
      <c r="O153" s="87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</row>
    <row x14ac:dyDescent="0.25" r="154" customHeight="1" ht="16.5">
      <c r="A154" s="156"/>
      <c r="B154" s="157"/>
      <c r="C154" s="155"/>
      <c r="D154" s="155"/>
      <c r="E154" s="155"/>
      <c r="F154" s="155"/>
      <c r="G154" s="86"/>
      <c r="H154" s="87"/>
      <c r="I154" s="87"/>
      <c r="J154" s="159"/>
      <c r="K154" s="86"/>
      <c r="L154" s="86"/>
      <c r="M154" s="86"/>
      <c r="N154" s="86"/>
      <c r="O154" s="87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</row>
    <row x14ac:dyDescent="0.25" r="155" customHeight="1" ht="16.5">
      <c r="A155" s="156"/>
      <c r="B155" s="157"/>
      <c r="C155" s="155"/>
      <c r="D155" s="155"/>
      <c r="E155" s="155"/>
      <c r="F155" s="155"/>
      <c r="G155" s="86"/>
      <c r="H155" s="87"/>
      <c r="I155" s="87"/>
      <c r="J155" s="159"/>
      <c r="K155" s="86"/>
      <c r="L155" s="86"/>
      <c r="M155" s="86"/>
      <c r="N155" s="86"/>
      <c r="O155" s="87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</row>
    <row x14ac:dyDescent="0.25" r="156" customHeight="1" ht="16.5">
      <c r="A156" s="156"/>
      <c r="B156" s="157"/>
      <c r="C156" s="155"/>
      <c r="D156" s="155"/>
      <c r="E156" s="155"/>
      <c r="F156" s="155"/>
      <c r="G156" s="86"/>
      <c r="H156" s="87"/>
      <c r="I156" s="87"/>
      <c r="J156" s="159"/>
      <c r="K156" s="86"/>
      <c r="L156" s="86"/>
      <c r="M156" s="86"/>
      <c r="N156" s="86"/>
      <c r="O156" s="87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</row>
    <row x14ac:dyDescent="0.25" r="157" customHeight="1" ht="16.5">
      <c r="A157" s="156"/>
      <c r="B157" s="157"/>
      <c r="C157" s="155"/>
      <c r="D157" s="155"/>
      <c r="E157" s="155"/>
      <c r="F157" s="155"/>
      <c r="G157" s="86"/>
      <c r="H157" s="87"/>
      <c r="I157" s="87"/>
      <c r="J157" s="159"/>
      <c r="K157" s="86"/>
      <c r="L157" s="86"/>
      <c r="M157" s="86"/>
      <c r="N157" s="86"/>
      <c r="O157" s="87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</row>
    <row x14ac:dyDescent="0.25" r="158" customHeight="1" ht="16.5">
      <c r="A158" s="156"/>
      <c r="B158" s="157"/>
      <c r="C158" s="155"/>
      <c r="D158" s="155"/>
      <c r="E158" s="155"/>
      <c r="F158" s="155"/>
      <c r="G158" s="86"/>
      <c r="H158" s="87"/>
      <c r="I158" s="87"/>
      <c r="J158" s="159"/>
      <c r="K158" s="86"/>
      <c r="L158" s="86"/>
      <c r="M158" s="86"/>
      <c r="N158" s="86"/>
      <c r="O158" s="87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</row>
    <row x14ac:dyDescent="0.25" r="159" customHeight="1" ht="16.5">
      <c r="A159" s="156"/>
      <c r="B159" s="157"/>
      <c r="C159" s="155"/>
      <c r="D159" s="155"/>
      <c r="E159" s="155"/>
      <c r="F159" s="155"/>
      <c r="G159" s="86"/>
      <c r="H159" s="87"/>
      <c r="I159" s="87"/>
      <c r="J159" s="159"/>
      <c r="K159" s="86"/>
      <c r="L159" s="86"/>
      <c r="M159" s="86"/>
      <c r="N159" s="86"/>
      <c r="O159" s="87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</row>
    <row x14ac:dyDescent="0.25" r="160" customHeight="1" ht="16.5">
      <c r="A160" s="156"/>
      <c r="B160" s="157"/>
      <c r="C160" s="155"/>
      <c r="D160" s="155"/>
      <c r="E160" s="155"/>
      <c r="F160" s="155"/>
      <c r="G160" s="86"/>
      <c r="H160" s="87"/>
      <c r="I160" s="87"/>
      <c r="J160" s="159"/>
      <c r="K160" s="86"/>
      <c r="L160" s="86"/>
      <c r="M160" s="86"/>
      <c r="N160" s="86"/>
      <c r="O160" s="87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</row>
    <row x14ac:dyDescent="0.25" r="161" customHeight="1" ht="16.5">
      <c r="A161" s="156"/>
      <c r="B161" s="157"/>
      <c r="C161" s="155"/>
      <c r="D161" s="155"/>
      <c r="E161" s="155"/>
      <c r="F161" s="155"/>
      <c r="G161" s="86"/>
      <c r="H161" s="87"/>
      <c r="I161" s="87"/>
      <c r="J161" s="159"/>
      <c r="K161" s="86"/>
      <c r="L161" s="86"/>
      <c r="M161" s="86"/>
      <c r="N161" s="86"/>
      <c r="O161" s="87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</row>
    <row x14ac:dyDescent="0.25" r="162" customHeight="1" ht="16.5">
      <c r="A162" s="156"/>
      <c r="B162" s="157"/>
      <c r="C162" s="155"/>
      <c r="D162" s="155"/>
      <c r="E162" s="155"/>
      <c r="F162" s="155"/>
      <c r="G162" s="86"/>
      <c r="H162" s="87"/>
      <c r="I162" s="87"/>
      <c r="J162" s="159"/>
      <c r="K162" s="86"/>
      <c r="L162" s="86"/>
      <c r="M162" s="86"/>
      <c r="N162" s="86"/>
      <c r="O162" s="87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</row>
    <row x14ac:dyDescent="0.25" r="163" customHeight="1" ht="16.5">
      <c r="A163" s="156"/>
      <c r="B163" s="157"/>
      <c r="C163" s="155"/>
      <c r="D163" s="155"/>
      <c r="E163" s="155"/>
      <c r="F163" s="155"/>
      <c r="G163" s="86"/>
      <c r="H163" s="87"/>
      <c r="I163" s="87"/>
      <c r="J163" s="159"/>
      <c r="K163" s="86"/>
      <c r="L163" s="86"/>
      <c r="M163" s="86"/>
      <c r="N163" s="86"/>
      <c r="O163" s="87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</row>
    <row x14ac:dyDescent="0.25" r="164" customHeight="1" ht="16.5">
      <c r="A164" s="156"/>
      <c r="B164" s="157"/>
      <c r="C164" s="155"/>
      <c r="D164" s="155"/>
      <c r="E164" s="155"/>
      <c r="F164" s="155"/>
      <c r="G164" s="86"/>
      <c r="H164" s="87"/>
      <c r="I164" s="87"/>
      <c r="J164" s="159"/>
      <c r="K164" s="86"/>
      <c r="L164" s="86"/>
      <c r="M164" s="86"/>
      <c r="N164" s="86"/>
      <c r="O164" s="87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</row>
    <row x14ac:dyDescent="0.25" r="165" customHeight="1" ht="16.5">
      <c r="A165" s="156"/>
      <c r="B165" s="157"/>
      <c r="C165" s="155"/>
      <c r="D165" s="155"/>
      <c r="E165" s="155"/>
      <c r="F165" s="155"/>
      <c r="G165" s="86"/>
      <c r="H165" s="87"/>
      <c r="I165" s="87"/>
      <c r="J165" s="159"/>
      <c r="K165" s="86"/>
      <c r="L165" s="86"/>
      <c r="M165" s="86"/>
      <c r="N165" s="86"/>
      <c r="O165" s="87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</row>
    <row x14ac:dyDescent="0.25" r="166" customHeight="1" ht="16.5">
      <c r="A166" s="156"/>
      <c r="B166" s="157"/>
      <c r="C166" s="155"/>
      <c r="D166" s="155"/>
      <c r="E166" s="155"/>
      <c r="F166" s="155"/>
      <c r="G166" s="86"/>
      <c r="H166" s="87"/>
      <c r="I166" s="87"/>
      <c r="J166" s="159"/>
      <c r="K166" s="86"/>
      <c r="L166" s="86"/>
      <c r="M166" s="86"/>
      <c r="N166" s="86"/>
      <c r="O166" s="87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</row>
    <row x14ac:dyDescent="0.25" r="167" customHeight="1" ht="16.5">
      <c r="A167" s="156"/>
      <c r="B167" s="157"/>
      <c r="C167" s="155"/>
      <c r="D167" s="155"/>
      <c r="E167" s="155"/>
      <c r="F167" s="155"/>
      <c r="G167" s="86"/>
      <c r="H167" s="87"/>
      <c r="I167" s="87"/>
      <c r="J167" s="159"/>
      <c r="K167" s="86"/>
      <c r="L167" s="86"/>
      <c r="M167" s="86"/>
      <c r="N167" s="86"/>
      <c r="O167" s="87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</row>
    <row x14ac:dyDescent="0.25" r="168" customHeight="1" ht="16.5">
      <c r="A168" s="156"/>
      <c r="B168" s="157"/>
      <c r="C168" s="155"/>
      <c r="D168" s="155"/>
      <c r="E168" s="155"/>
      <c r="F168" s="155"/>
      <c r="G168" s="86"/>
      <c r="H168" s="87"/>
      <c r="I168" s="87"/>
      <c r="J168" s="159"/>
      <c r="K168" s="86"/>
      <c r="L168" s="86"/>
      <c r="M168" s="86"/>
      <c r="N168" s="86"/>
      <c r="O168" s="87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</row>
    <row x14ac:dyDescent="0.25" r="169" customHeight="1" ht="16.5">
      <c r="A169" s="156"/>
      <c r="B169" s="157"/>
      <c r="C169" s="155"/>
      <c r="D169" s="155"/>
      <c r="E169" s="155"/>
      <c r="F169" s="155"/>
      <c r="G169" s="86"/>
      <c r="H169" s="87"/>
      <c r="I169" s="87"/>
      <c r="J169" s="159"/>
      <c r="K169" s="86"/>
      <c r="L169" s="86"/>
      <c r="M169" s="86"/>
      <c r="N169" s="86"/>
      <c r="O169" s="87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</row>
    <row x14ac:dyDescent="0.25" r="170" customHeight="1" ht="16.5">
      <c r="A170" s="156"/>
      <c r="B170" s="157"/>
      <c r="C170" s="155"/>
      <c r="D170" s="155"/>
      <c r="E170" s="155"/>
      <c r="F170" s="155"/>
      <c r="G170" s="86"/>
      <c r="H170" s="87"/>
      <c r="I170" s="87"/>
      <c r="J170" s="159"/>
      <c r="K170" s="86"/>
      <c r="L170" s="86"/>
      <c r="M170" s="86"/>
      <c r="N170" s="86"/>
      <c r="O170" s="87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</row>
    <row x14ac:dyDescent="0.25" r="171" customHeight="1" ht="16.5">
      <c r="A171" s="156"/>
      <c r="B171" s="157"/>
      <c r="C171" s="155"/>
      <c r="D171" s="155"/>
      <c r="E171" s="155"/>
      <c r="F171" s="155"/>
      <c r="G171" s="86"/>
      <c r="H171" s="87"/>
      <c r="I171" s="87"/>
      <c r="J171" s="159"/>
      <c r="K171" s="86"/>
      <c r="L171" s="86"/>
      <c r="M171" s="86"/>
      <c r="N171" s="86"/>
      <c r="O171" s="87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</row>
    <row x14ac:dyDescent="0.25" r="172" customHeight="1" ht="16.5">
      <c r="A172" s="156"/>
      <c r="B172" s="157"/>
      <c r="C172" s="155"/>
      <c r="D172" s="155"/>
      <c r="E172" s="155"/>
      <c r="F172" s="155"/>
      <c r="G172" s="86"/>
      <c r="H172" s="87"/>
      <c r="I172" s="87"/>
      <c r="J172" s="159"/>
      <c r="K172" s="86"/>
      <c r="L172" s="86"/>
      <c r="M172" s="86"/>
      <c r="N172" s="86"/>
      <c r="O172" s="87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</row>
    <row x14ac:dyDescent="0.25" r="173" customHeight="1" ht="16.5">
      <c r="A173" s="156"/>
      <c r="B173" s="157"/>
      <c r="C173" s="155"/>
      <c r="D173" s="155"/>
      <c r="E173" s="155"/>
      <c r="F173" s="155"/>
      <c r="G173" s="86"/>
      <c r="H173" s="87"/>
      <c r="I173" s="87"/>
      <c r="J173" s="159"/>
      <c r="K173" s="86"/>
      <c r="L173" s="86"/>
      <c r="M173" s="86"/>
      <c r="N173" s="86"/>
      <c r="O173" s="87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</row>
    <row x14ac:dyDescent="0.25" r="174" customHeight="1" ht="16.5">
      <c r="A174" s="156"/>
      <c r="B174" s="157"/>
      <c r="C174" s="155"/>
      <c r="D174" s="155"/>
      <c r="E174" s="155"/>
      <c r="F174" s="155"/>
      <c r="G174" s="86"/>
      <c r="H174" s="87"/>
      <c r="I174" s="87"/>
      <c r="J174" s="159"/>
      <c r="K174" s="86"/>
      <c r="L174" s="86"/>
      <c r="M174" s="86"/>
      <c r="N174" s="86"/>
      <c r="O174" s="87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</row>
    <row x14ac:dyDescent="0.25" r="175" customHeight="1" ht="16.5">
      <c r="A175" s="156"/>
      <c r="B175" s="157"/>
      <c r="C175" s="155"/>
      <c r="D175" s="155"/>
      <c r="E175" s="155"/>
      <c r="F175" s="155"/>
      <c r="G175" s="86"/>
      <c r="H175" s="87"/>
      <c r="I175" s="87"/>
      <c r="J175" s="159"/>
      <c r="K175" s="86"/>
      <c r="L175" s="86"/>
      <c r="M175" s="86"/>
      <c r="N175" s="86"/>
      <c r="O175" s="87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</row>
    <row x14ac:dyDescent="0.25" r="176" customHeight="1" ht="16.5">
      <c r="A176" s="156"/>
      <c r="B176" s="157"/>
      <c r="C176" s="155"/>
      <c r="D176" s="155"/>
      <c r="E176" s="155"/>
      <c r="F176" s="155"/>
      <c r="G176" s="86"/>
      <c r="H176" s="87"/>
      <c r="I176" s="87"/>
      <c r="J176" s="159"/>
      <c r="K176" s="86"/>
      <c r="L176" s="86"/>
      <c r="M176" s="86"/>
      <c r="N176" s="86"/>
      <c r="O176" s="87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</row>
    <row x14ac:dyDescent="0.25" r="177" customHeight="1" ht="16.5">
      <c r="A177" s="156"/>
      <c r="B177" s="157"/>
      <c r="C177" s="155"/>
      <c r="D177" s="155"/>
      <c r="E177" s="155"/>
      <c r="F177" s="155"/>
      <c r="G177" s="86"/>
      <c r="H177" s="87"/>
      <c r="I177" s="87"/>
      <c r="J177" s="159"/>
      <c r="K177" s="86"/>
      <c r="L177" s="86"/>
      <c r="M177" s="86"/>
      <c r="N177" s="86"/>
      <c r="O177" s="87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</row>
    <row x14ac:dyDescent="0.25" r="178" customHeight="1" ht="16.5">
      <c r="A178" s="156"/>
      <c r="B178" s="157"/>
      <c r="C178" s="155"/>
      <c r="D178" s="155"/>
      <c r="E178" s="155"/>
      <c r="F178" s="155"/>
      <c r="G178" s="86"/>
      <c r="H178" s="87"/>
      <c r="I178" s="87"/>
      <c r="J178" s="159"/>
      <c r="K178" s="86"/>
      <c r="L178" s="86"/>
      <c r="M178" s="86"/>
      <c r="N178" s="86"/>
      <c r="O178" s="87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</row>
    <row x14ac:dyDescent="0.25" r="179" customHeight="1" ht="16.5">
      <c r="A179" s="156"/>
      <c r="B179" s="157"/>
      <c r="C179" s="155"/>
      <c r="D179" s="155"/>
      <c r="E179" s="155"/>
      <c r="F179" s="155"/>
      <c r="G179" s="86"/>
      <c r="H179" s="87"/>
      <c r="I179" s="87"/>
      <c r="J179" s="159"/>
      <c r="K179" s="86"/>
      <c r="L179" s="86"/>
      <c r="M179" s="86"/>
      <c r="N179" s="86"/>
      <c r="O179" s="87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</row>
    <row x14ac:dyDescent="0.25" r="180" customHeight="1" ht="16.5">
      <c r="A180" s="156"/>
      <c r="B180" s="157"/>
      <c r="C180" s="155"/>
      <c r="D180" s="155"/>
      <c r="E180" s="155"/>
      <c r="F180" s="155"/>
      <c r="G180" s="86"/>
      <c r="H180" s="87"/>
      <c r="I180" s="87"/>
      <c r="J180" s="159"/>
      <c r="K180" s="86"/>
      <c r="L180" s="86"/>
      <c r="M180" s="86"/>
      <c r="N180" s="86"/>
      <c r="O180" s="87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</row>
    <row x14ac:dyDescent="0.25" r="181" customHeight="1" ht="16.5">
      <c r="A181" s="156"/>
      <c r="B181" s="157"/>
      <c r="C181" s="155"/>
      <c r="D181" s="155"/>
      <c r="E181" s="155"/>
      <c r="F181" s="155"/>
      <c r="G181" s="86"/>
      <c r="H181" s="87"/>
      <c r="I181" s="87"/>
      <c r="J181" s="159"/>
      <c r="K181" s="86"/>
      <c r="L181" s="86"/>
      <c r="M181" s="86"/>
      <c r="N181" s="86"/>
      <c r="O181" s="87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</row>
    <row x14ac:dyDescent="0.25" r="182" customHeight="1" ht="16.5">
      <c r="A182" s="156"/>
      <c r="B182" s="157"/>
      <c r="C182" s="155"/>
      <c r="D182" s="155"/>
      <c r="E182" s="155"/>
      <c r="F182" s="155"/>
      <c r="G182" s="86"/>
      <c r="H182" s="87"/>
      <c r="I182" s="87"/>
      <c r="J182" s="159"/>
      <c r="K182" s="86"/>
      <c r="L182" s="86"/>
      <c r="M182" s="86"/>
      <c r="N182" s="86"/>
      <c r="O182" s="87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</row>
    <row x14ac:dyDescent="0.25" r="183" customHeight="1" ht="16.5">
      <c r="A183" s="156"/>
      <c r="B183" s="157"/>
      <c r="C183" s="155"/>
      <c r="D183" s="155"/>
      <c r="E183" s="155"/>
      <c r="F183" s="155"/>
      <c r="G183" s="86"/>
      <c r="H183" s="87"/>
      <c r="I183" s="87"/>
      <c r="J183" s="159"/>
      <c r="K183" s="86"/>
      <c r="L183" s="86"/>
      <c r="M183" s="86"/>
      <c r="N183" s="86"/>
      <c r="O183" s="87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</row>
    <row x14ac:dyDescent="0.25" r="184" customHeight="1" ht="16.5">
      <c r="A184" s="156"/>
      <c r="B184" s="157"/>
      <c r="C184" s="155"/>
      <c r="D184" s="155"/>
      <c r="E184" s="155"/>
      <c r="F184" s="155"/>
      <c r="G184" s="86"/>
      <c r="H184" s="87"/>
      <c r="I184" s="87"/>
      <c r="J184" s="159"/>
      <c r="K184" s="86"/>
      <c r="L184" s="86"/>
      <c r="M184" s="86"/>
      <c r="N184" s="86"/>
      <c r="O184" s="87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</row>
    <row x14ac:dyDescent="0.25" r="185" customHeight="1" ht="16.5">
      <c r="A185" s="156"/>
      <c r="B185" s="157"/>
      <c r="C185" s="155"/>
      <c r="D185" s="155"/>
      <c r="E185" s="155"/>
      <c r="F185" s="155"/>
      <c r="G185" s="86"/>
      <c r="H185" s="87"/>
      <c r="I185" s="87"/>
      <c r="J185" s="159"/>
      <c r="K185" s="86"/>
      <c r="L185" s="86"/>
      <c r="M185" s="86"/>
      <c r="N185" s="86"/>
      <c r="O185" s="87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</row>
    <row x14ac:dyDescent="0.25" r="186" customHeight="1" ht="16.5">
      <c r="A186" s="156"/>
      <c r="B186" s="157"/>
      <c r="C186" s="155"/>
      <c r="D186" s="155"/>
      <c r="E186" s="155"/>
      <c r="F186" s="155"/>
      <c r="G186" s="86"/>
      <c r="H186" s="87"/>
      <c r="I186" s="87"/>
      <c r="J186" s="159"/>
      <c r="K186" s="86"/>
      <c r="L186" s="86"/>
      <c r="M186" s="86"/>
      <c r="N186" s="86"/>
      <c r="O186" s="87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</row>
    <row x14ac:dyDescent="0.25" r="187" customHeight="1" ht="16.5">
      <c r="A187" s="156"/>
      <c r="B187" s="157"/>
      <c r="C187" s="155"/>
      <c r="D187" s="155"/>
      <c r="E187" s="155"/>
      <c r="F187" s="155"/>
      <c r="G187" s="86"/>
      <c r="H187" s="87"/>
      <c r="I187" s="87"/>
      <c r="J187" s="159"/>
      <c r="K187" s="86"/>
      <c r="L187" s="86"/>
      <c r="M187" s="86"/>
      <c r="N187" s="86"/>
      <c r="O187" s="87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</row>
    <row x14ac:dyDescent="0.25" r="188" customHeight="1" ht="16.5">
      <c r="A188" s="156"/>
      <c r="B188" s="157"/>
      <c r="C188" s="155"/>
      <c r="D188" s="155"/>
      <c r="E188" s="155"/>
      <c r="F188" s="155"/>
      <c r="G188" s="86"/>
      <c r="H188" s="87"/>
      <c r="I188" s="87"/>
      <c r="J188" s="159"/>
      <c r="K188" s="86"/>
      <c r="L188" s="86"/>
      <c r="M188" s="86"/>
      <c r="N188" s="86"/>
      <c r="O188" s="87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</row>
    <row x14ac:dyDescent="0.25" r="189" customHeight="1" ht="16.5">
      <c r="A189" s="156"/>
      <c r="B189" s="157"/>
      <c r="C189" s="155"/>
      <c r="D189" s="155"/>
      <c r="E189" s="155"/>
      <c r="F189" s="155"/>
      <c r="G189" s="86"/>
      <c r="H189" s="87"/>
      <c r="I189" s="87"/>
      <c r="J189" s="159"/>
      <c r="K189" s="86"/>
      <c r="L189" s="86"/>
      <c r="M189" s="86"/>
      <c r="N189" s="86"/>
      <c r="O189" s="87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</row>
    <row x14ac:dyDescent="0.25" r="190" customHeight="1" ht="16.5">
      <c r="A190" s="156"/>
      <c r="B190" s="157"/>
      <c r="C190" s="155"/>
      <c r="D190" s="155"/>
      <c r="E190" s="155"/>
      <c r="F190" s="155"/>
      <c r="G190" s="86"/>
      <c r="H190" s="87"/>
      <c r="I190" s="87"/>
      <c r="J190" s="159"/>
      <c r="K190" s="86"/>
      <c r="L190" s="86"/>
      <c r="M190" s="86"/>
      <c r="N190" s="86"/>
      <c r="O190" s="87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</row>
    <row x14ac:dyDescent="0.25" r="191" customHeight="1" ht="16.5">
      <c r="A191" s="156"/>
      <c r="B191" s="157"/>
      <c r="C191" s="155"/>
      <c r="D191" s="155"/>
      <c r="E191" s="155"/>
      <c r="F191" s="155"/>
      <c r="G191" s="86"/>
      <c r="H191" s="87"/>
      <c r="I191" s="87"/>
      <c r="J191" s="159"/>
      <c r="K191" s="86"/>
      <c r="L191" s="86"/>
      <c r="M191" s="86"/>
      <c r="N191" s="86"/>
      <c r="O191" s="87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</row>
    <row x14ac:dyDescent="0.25" r="192" customHeight="1" ht="16.5">
      <c r="A192" s="156"/>
      <c r="B192" s="157"/>
      <c r="C192" s="155"/>
      <c r="D192" s="155"/>
      <c r="E192" s="155"/>
      <c r="F192" s="155"/>
      <c r="G192" s="86"/>
      <c r="H192" s="87"/>
      <c r="I192" s="87"/>
      <c r="J192" s="159"/>
      <c r="K192" s="86"/>
      <c r="L192" s="86"/>
      <c r="M192" s="86"/>
      <c r="N192" s="86"/>
      <c r="O192" s="87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</row>
    <row x14ac:dyDescent="0.25" r="193" customHeight="1" ht="16.5">
      <c r="A193" s="156"/>
      <c r="B193" s="157"/>
      <c r="C193" s="155"/>
      <c r="D193" s="155"/>
      <c r="E193" s="155"/>
      <c r="F193" s="155"/>
      <c r="G193" s="86"/>
      <c r="H193" s="87"/>
      <c r="I193" s="87"/>
      <c r="J193" s="159"/>
      <c r="K193" s="86"/>
      <c r="L193" s="86"/>
      <c r="M193" s="86"/>
      <c r="N193" s="86"/>
      <c r="O193" s="87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</row>
    <row x14ac:dyDescent="0.25" r="194" customHeight="1" ht="16.5">
      <c r="A194" s="156"/>
      <c r="B194" s="157"/>
      <c r="C194" s="155"/>
      <c r="D194" s="155"/>
      <c r="E194" s="155"/>
      <c r="F194" s="155"/>
      <c r="G194" s="86"/>
      <c r="H194" s="87"/>
      <c r="I194" s="87"/>
      <c r="J194" s="159"/>
      <c r="K194" s="86"/>
      <c r="L194" s="86"/>
      <c r="M194" s="86"/>
      <c r="N194" s="86"/>
      <c r="O194" s="87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</row>
    <row x14ac:dyDescent="0.25" r="195" customHeight="1" ht="16.5">
      <c r="A195" s="156"/>
      <c r="B195" s="157"/>
      <c r="C195" s="155"/>
      <c r="D195" s="155"/>
      <c r="E195" s="155"/>
      <c r="F195" s="155"/>
      <c r="G195" s="86"/>
      <c r="H195" s="87"/>
      <c r="I195" s="87"/>
      <c r="J195" s="159"/>
      <c r="K195" s="86"/>
      <c r="L195" s="86"/>
      <c r="M195" s="86"/>
      <c r="N195" s="86"/>
      <c r="O195" s="87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</row>
    <row x14ac:dyDescent="0.25" r="196" customHeight="1" ht="16.5">
      <c r="A196" s="156"/>
      <c r="B196" s="157"/>
      <c r="C196" s="155"/>
      <c r="D196" s="155"/>
      <c r="E196" s="155"/>
      <c r="F196" s="155"/>
      <c r="G196" s="86"/>
      <c r="H196" s="87"/>
      <c r="I196" s="87"/>
      <c r="J196" s="159"/>
      <c r="K196" s="86"/>
      <c r="L196" s="86"/>
      <c r="M196" s="86"/>
      <c r="N196" s="86"/>
      <c r="O196" s="87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</row>
    <row x14ac:dyDescent="0.25" r="197" customHeight="1" ht="16.5">
      <c r="A197" s="156"/>
      <c r="B197" s="157"/>
      <c r="C197" s="155"/>
      <c r="D197" s="155"/>
      <c r="E197" s="155"/>
      <c r="F197" s="155"/>
      <c r="G197" s="86"/>
      <c r="H197" s="87"/>
      <c r="I197" s="87"/>
      <c r="J197" s="159"/>
      <c r="K197" s="86"/>
      <c r="L197" s="86"/>
      <c r="M197" s="86"/>
      <c r="N197" s="86"/>
      <c r="O197" s="87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</row>
    <row x14ac:dyDescent="0.25" r="198" customHeight="1" ht="16.5">
      <c r="A198" s="156"/>
      <c r="B198" s="157"/>
      <c r="C198" s="155"/>
      <c r="D198" s="155"/>
      <c r="E198" s="155"/>
      <c r="F198" s="155"/>
      <c r="G198" s="86"/>
      <c r="H198" s="87"/>
      <c r="I198" s="87"/>
      <c r="J198" s="159"/>
      <c r="K198" s="86"/>
      <c r="L198" s="86"/>
      <c r="M198" s="86"/>
      <c r="N198" s="86"/>
      <c r="O198" s="87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</row>
    <row x14ac:dyDescent="0.25" r="199" customHeight="1" ht="16.5">
      <c r="A199" s="156"/>
      <c r="B199" s="157"/>
      <c r="C199" s="155"/>
      <c r="D199" s="155"/>
      <c r="E199" s="155"/>
      <c r="F199" s="155"/>
      <c r="G199" s="86"/>
      <c r="H199" s="87"/>
      <c r="I199" s="87"/>
      <c r="J199" s="159"/>
      <c r="K199" s="86"/>
      <c r="L199" s="86"/>
      <c r="M199" s="86"/>
      <c r="N199" s="86"/>
      <c r="O199" s="87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</row>
    <row x14ac:dyDescent="0.25" r="200" customHeight="1" ht="16.5">
      <c r="A200" s="156"/>
      <c r="B200" s="157"/>
      <c r="C200" s="155"/>
      <c r="D200" s="155"/>
      <c r="E200" s="155"/>
      <c r="F200" s="155"/>
      <c r="G200" s="86"/>
      <c r="H200" s="87"/>
      <c r="I200" s="87"/>
      <c r="J200" s="159"/>
      <c r="K200" s="86"/>
      <c r="L200" s="86"/>
      <c r="M200" s="86"/>
      <c r="N200" s="86"/>
      <c r="O200" s="87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</row>
    <row x14ac:dyDescent="0.25" r="201" customHeight="1" ht="16.5">
      <c r="A201" s="156"/>
      <c r="B201" s="157"/>
      <c r="C201" s="155"/>
      <c r="D201" s="155"/>
      <c r="E201" s="155"/>
      <c r="F201" s="155"/>
      <c r="G201" s="86"/>
      <c r="H201" s="87"/>
      <c r="I201" s="87"/>
      <c r="J201" s="159"/>
      <c r="K201" s="86"/>
      <c r="L201" s="86"/>
      <c r="M201" s="86"/>
      <c r="N201" s="86"/>
      <c r="O201" s="87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</row>
    <row x14ac:dyDescent="0.25" r="202" customHeight="1" ht="16.5">
      <c r="A202" s="156"/>
      <c r="B202" s="157"/>
      <c r="C202" s="155"/>
      <c r="D202" s="155"/>
      <c r="E202" s="155"/>
      <c r="F202" s="155"/>
      <c r="G202" s="86"/>
      <c r="H202" s="87"/>
      <c r="I202" s="87"/>
      <c r="J202" s="159"/>
      <c r="K202" s="86"/>
      <c r="L202" s="86"/>
      <c r="M202" s="86"/>
      <c r="N202" s="86"/>
      <c r="O202" s="87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</row>
    <row x14ac:dyDescent="0.25" r="203" customHeight="1" ht="16.5">
      <c r="A203" s="156"/>
      <c r="B203" s="157"/>
      <c r="C203" s="155"/>
      <c r="D203" s="155"/>
      <c r="E203" s="155"/>
      <c r="F203" s="155"/>
      <c r="G203" s="86"/>
      <c r="H203" s="87"/>
      <c r="I203" s="87"/>
      <c r="J203" s="159"/>
      <c r="K203" s="86"/>
      <c r="L203" s="86"/>
      <c r="M203" s="86"/>
      <c r="N203" s="86"/>
      <c r="O203" s="87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</row>
    <row x14ac:dyDescent="0.25" r="204" customHeight="1" ht="16.5">
      <c r="A204" s="156"/>
      <c r="B204" s="157"/>
      <c r="C204" s="155"/>
      <c r="D204" s="155"/>
      <c r="E204" s="155"/>
      <c r="F204" s="155"/>
      <c r="G204" s="86"/>
      <c r="H204" s="87"/>
      <c r="I204" s="87"/>
      <c r="J204" s="159"/>
      <c r="K204" s="86"/>
      <c r="L204" s="86"/>
      <c r="M204" s="86"/>
      <c r="N204" s="86"/>
      <c r="O204" s="87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</row>
    <row x14ac:dyDescent="0.25" r="205" customHeight="1" ht="16.5">
      <c r="A205" s="156"/>
      <c r="B205" s="157"/>
      <c r="C205" s="155"/>
      <c r="D205" s="155"/>
      <c r="E205" s="155"/>
      <c r="F205" s="155"/>
      <c r="G205" s="86"/>
      <c r="H205" s="87"/>
      <c r="I205" s="87"/>
      <c r="J205" s="159"/>
      <c r="K205" s="86"/>
      <c r="L205" s="86"/>
      <c r="M205" s="86"/>
      <c r="N205" s="86"/>
      <c r="O205" s="87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</row>
    <row x14ac:dyDescent="0.25" r="206" customHeight="1" ht="16.5">
      <c r="A206" s="156"/>
      <c r="B206" s="157"/>
      <c r="C206" s="155"/>
      <c r="D206" s="155"/>
      <c r="E206" s="155"/>
      <c r="F206" s="155"/>
      <c r="G206" s="86"/>
      <c r="H206" s="87"/>
      <c r="I206" s="87"/>
      <c r="J206" s="159"/>
      <c r="K206" s="86"/>
      <c r="L206" s="86"/>
      <c r="M206" s="86"/>
      <c r="N206" s="86"/>
      <c r="O206" s="87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</row>
    <row x14ac:dyDescent="0.25" r="207" customHeight="1" ht="16.5">
      <c r="A207" s="156"/>
      <c r="B207" s="157"/>
      <c r="C207" s="155"/>
      <c r="D207" s="155"/>
      <c r="E207" s="155"/>
      <c r="F207" s="155"/>
      <c r="G207" s="86"/>
      <c r="H207" s="87"/>
      <c r="I207" s="87"/>
      <c r="J207" s="159"/>
      <c r="K207" s="86"/>
      <c r="L207" s="86"/>
      <c r="M207" s="86"/>
      <c r="N207" s="86"/>
      <c r="O207" s="87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</row>
    <row x14ac:dyDescent="0.25" r="208" customHeight="1" ht="16.5">
      <c r="A208" s="156"/>
      <c r="B208" s="157"/>
      <c r="C208" s="155"/>
      <c r="D208" s="155"/>
      <c r="E208" s="155"/>
      <c r="F208" s="155"/>
      <c r="G208" s="86"/>
      <c r="H208" s="87"/>
      <c r="I208" s="87"/>
      <c r="J208" s="159"/>
      <c r="K208" s="86"/>
      <c r="L208" s="86"/>
      <c r="M208" s="86"/>
      <c r="N208" s="86"/>
      <c r="O208" s="87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</row>
    <row x14ac:dyDescent="0.25" r="209" customHeight="1" ht="16.5">
      <c r="A209" s="156"/>
      <c r="B209" s="157"/>
      <c r="C209" s="155"/>
      <c r="D209" s="155"/>
      <c r="E209" s="155"/>
      <c r="F209" s="155"/>
      <c r="G209" s="86"/>
      <c r="H209" s="87"/>
      <c r="I209" s="87"/>
      <c r="J209" s="159"/>
      <c r="K209" s="86"/>
      <c r="L209" s="86"/>
      <c r="M209" s="86"/>
      <c r="N209" s="86"/>
      <c r="O209" s="87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</row>
    <row x14ac:dyDescent="0.25" r="210" customHeight="1" ht="16.5">
      <c r="A210" s="156"/>
      <c r="B210" s="157"/>
      <c r="C210" s="155"/>
      <c r="D210" s="155"/>
      <c r="E210" s="155"/>
      <c r="F210" s="155"/>
      <c r="G210" s="86"/>
      <c r="H210" s="87"/>
      <c r="I210" s="87"/>
      <c r="J210" s="159"/>
      <c r="K210" s="86"/>
      <c r="L210" s="86"/>
      <c r="M210" s="86"/>
      <c r="N210" s="86"/>
      <c r="O210" s="87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</row>
    <row x14ac:dyDescent="0.25" r="211" customHeight="1" ht="16.5">
      <c r="A211" s="156"/>
      <c r="B211" s="157"/>
      <c r="C211" s="155"/>
      <c r="D211" s="155"/>
      <c r="E211" s="155"/>
      <c r="F211" s="155"/>
      <c r="G211" s="86"/>
      <c r="H211" s="87"/>
      <c r="I211" s="87"/>
      <c r="J211" s="159"/>
      <c r="K211" s="86"/>
      <c r="L211" s="86"/>
      <c r="M211" s="86"/>
      <c r="N211" s="86"/>
      <c r="O211" s="87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</row>
    <row x14ac:dyDescent="0.25" r="212" customHeight="1" ht="16.5">
      <c r="A212" s="156"/>
      <c r="B212" s="157"/>
      <c r="C212" s="155"/>
      <c r="D212" s="155"/>
      <c r="E212" s="155"/>
      <c r="F212" s="155"/>
      <c r="G212" s="86"/>
      <c r="H212" s="87"/>
      <c r="I212" s="87"/>
      <c r="J212" s="159"/>
      <c r="K212" s="86"/>
      <c r="L212" s="86"/>
      <c r="M212" s="86"/>
      <c r="N212" s="86"/>
      <c r="O212" s="87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</row>
    <row x14ac:dyDescent="0.25" r="213" customHeight="1" ht="16.5">
      <c r="A213" s="156"/>
      <c r="B213" s="157"/>
      <c r="C213" s="155"/>
      <c r="D213" s="155"/>
      <c r="E213" s="155"/>
      <c r="F213" s="155"/>
      <c r="G213" s="86"/>
      <c r="H213" s="87"/>
      <c r="I213" s="87"/>
      <c r="J213" s="159"/>
      <c r="K213" s="86"/>
      <c r="L213" s="86"/>
      <c r="M213" s="86"/>
      <c r="N213" s="86"/>
      <c r="O213" s="87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</row>
    <row x14ac:dyDescent="0.25" r="214" customHeight="1" ht="16.5">
      <c r="A214" s="156"/>
      <c r="B214" s="157"/>
      <c r="C214" s="155"/>
      <c r="D214" s="155"/>
      <c r="E214" s="155"/>
      <c r="F214" s="155"/>
      <c r="G214" s="86"/>
      <c r="H214" s="87"/>
      <c r="I214" s="87"/>
      <c r="J214" s="159"/>
      <c r="K214" s="86"/>
      <c r="L214" s="86"/>
      <c r="M214" s="86"/>
      <c r="N214" s="86"/>
      <c r="O214" s="87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</row>
    <row x14ac:dyDescent="0.25" r="215" customHeight="1" ht="16.5">
      <c r="A215" s="156"/>
      <c r="B215" s="157"/>
      <c r="C215" s="155"/>
      <c r="D215" s="155"/>
      <c r="E215" s="155"/>
      <c r="F215" s="155"/>
      <c r="G215" s="86"/>
      <c r="H215" s="87"/>
      <c r="I215" s="87"/>
      <c r="J215" s="159"/>
      <c r="K215" s="86"/>
      <c r="L215" s="86"/>
      <c r="M215" s="86"/>
      <c r="N215" s="86"/>
      <c r="O215" s="87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</row>
    <row x14ac:dyDescent="0.25" r="216" customHeight="1" ht="16.5">
      <c r="A216" s="156"/>
      <c r="B216" s="157"/>
      <c r="C216" s="155"/>
      <c r="D216" s="155"/>
      <c r="E216" s="155"/>
      <c r="F216" s="155"/>
      <c r="G216" s="86"/>
      <c r="H216" s="87"/>
      <c r="I216" s="87"/>
      <c r="J216" s="159"/>
      <c r="K216" s="86"/>
      <c r="L216" s="86"/>
      <c r="M216" s="86"/>
      <c r="N216" s="86"/>
      <c r="O216" s="87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</row>
    <row x14ac:dyDescent="0.25" r="217" customHeight="1" ht="16.5">
      <c r="A217" s="156"/>
      <c r="B217" s="157"/>
      <c r="C217" s="155"/>
      <c r="D217" s="155"/>
      <c r="E217" s="155"/>
      <c r="F217" s="155"/>
      <c r="G217" s="86"/>
      <c r="H217" s="87"/>
      <c r="I217" s="87"/>
      <c r="J217" s="159"/>
      <c r="K217" s="86"/>
      <c r="L217" s="86"/>
      <c r="M217" s="86"/>
      <c r="N217" s="86"/>
      <c r="O217" s="87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</row>
    <row x14ac:dyDescent="0.25" r="218" customHeight="1" ht="16.5">
      <c r="A218" s="156"/>
      <c r="B218" s="157"/>
      <c r="C218" s="155"/>
      <c r="D218" s="155"/>
      <c r="E218" s="155"/>
      <c r="F218" s="155"/>
      <c r="G218" s="86"/>
      <c r="H218" s="87"/>
      <c r="I218" s="87"/>
      <c r="J218" s="159"/>
      <c r="K218" s="86"/>
      <c r="L218" s="86"/>
      <c r="M218" s="86"/>
      <c r="N218" s="86"/>
      <c r="O218" s="87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</row>
    <row x14ac:dyDescent="0.25" r="219" customHeight="1" ht="16.5">
      <c r="A219" s="156"/>
      <c r="B219" s="157"/>
      <c r="C219" s="155"/>
      <c r="D219" s="155"/>
      <c r="E219" s="155"/>
      <c r="F219" s="155"/>
      <c r="G219" s="86"/>
      <c r="H219" s="87"/>
      <c r="I219" s="87"/>
      <c r="J219" s="159"/>
      <c r="K219" s="86"/>
      <c r="L219" s="86"/>
      <c r="M219" s="86"/>
      <c r="N219" s="86"/>
      <c r="O219" s="87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</row>
    <row x14ac:dyDescent="0.25" r="220" customHeight="1" ht="16.5">
      <c r="A220" s="156"/>
      <c r="B220" s="157"/>
      <c r="C220" s="155"/>
      <c r="D220" s="155"/>
      <c r="E220" s="155"/>
      <c r="F220" s="155"/>
      <c r="G220" s="86"/>
      <c r="H220" s="87"/>
      <c r="I220" s="87"/>
      <c r="J220" s="159"/>
      <c r="K220" s="86"/>
      <c r="L220" s="86"/>
      <c r="M220" s="86"/>
      <c r="N220" s="86"/>
      <c r="O220" s="87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</row>
    <row x14ac:dyDescent="0.25" r="221" customHeight="1" ht="16.5">
      <c r="A221" s="156"/>
      <c r="B221" s="157"/>
      <c r="C221" s="155"/>
      <c r="D221" s="155"/>
      <c r="E221" s="155"/>
      <c r="F221" s="155"/>
      <c r="G221" s="86"/>
      <c r="H221" s="87"/>
      <c r="I221" s="87"/>
      <c r="J221" s="159"/>
      <c r="K221" s="86"/>
      <c r="L221" s="86"/>
      <c r="M221" s="86"/>
      <c r="N221" s="86"/>
      <c r="O221" s="87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</row>
    <row x14ac:dyDescent="0.25" r="222" customHeight="1" ht="16.5">
      <c r="A222" s="156"/>
      <c r="B222" s="157"/>
      <c r="C222" s="155"/>
      <c r="D222" s="155"/>
      <c r="E222" s="155"/>
      <c r="F222" s="155"/>
      <c r="G222" s="86"/>
      <c r="H222" s="87"/>
      <c r="I222" s="87"/>
      <c r="J222" s="159"/>
      <c r="K222" s="86"/>
      <c r="L222" s="86"/>
      <c r="M222" s="86"/>
      <c r="N222" s="86"/>
      <c r="O222" s="87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</row>
    <row x14ac:dyDescent="0.25" r="223" customHeight="1" ht="16.5">
      <c r="A223" s="156"/>
      <c r="B223" s="157"/>
      <c r="C223" s="155"/>
      <c r="D223" s="155"/>
      <c r="E223" s="155"/>
      <c r="F223" s="155"/>
      <c r="G223" s="86"/>
      <c r="H223" s="87"/>
      <c r="I223" s="87"/>
      <c r="J223" s="159"/>
      <c r="K223" s="86"/>
      <c r="L223" s="86"/>
      <c r="M223" s="86"/>
      <c r="N223" s="86"/>
      <c r="O223" s="87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</row>
    <row x14ac:dyDescent="0.25" r="224" customHeight="1" ht="16.5">
      <c r="A224" s="156"/>
      <c r="B224" s="157"/>
      <c r="C224" s="155"/>
      <c r="D224" s="155"/>
      <c r="E224" s="155"/>
      <c r="F224" s="155"/>
      <c r="G224" s="86"/>
      <c r="H224" s="87"/>
      <c r="I224" s="87"/>
      <c r="J224" s="159"/>
      <c r="K224" s="86"/>
      <c r="L224" s="86"/>
      <c r="M224" s="86"/>
      <c r="N224" s="86"/>
      <c r="O224" s="87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</row>
    <row x14ac:dyDescent="0.25" r="225" customHeight="1" ht="16.5">
      <c r="A225" s="156"/>
      <c r="B225" s="157"/>
      <c r="C225" s="155"/>
      <c r="D225" s="155"/>
      <c r="E225" s="155"/>
      <c r="F225" s="155"/>
      <c r="G225" s="86"/>
      <c r="H225" s="87"/>
      <c r="I225" s="87"/>
      <c r="J225" s="159"/>
      <c r="K225" s="86"/>
      <c r="L225" s="86"/>
      <c r="M225" s="86"/>
      <c r="N225" s="86"/>
      <c r="O225" s="87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</row>
    <row x14ac:dyDescent="0.25" r="226" customHeight="1" ht="16.5">
      <c r="A226" s="156"/>
      <c r="B226" s="157"/>
      <c r="C226" s="155"/>
      <c r="D226" s="155"/>
      <c r="E226" s="155"/>
      <c r="F226" s="155"/>
      <c r="G226" s="86"/>
      <c r="H226" s="87"/>
      <c r="I226" s="87"/>
      <c r="J226" s="159"/>
      <c r="K226" s="86"/>
      <c r="L226" s="86"/>
      <c r="M226" s="86"/>
      <c r="N226" s="86"/>
      <c r="O226" s="87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</row>
    <row x14ac:dyDescent="0.25" r="227" customHeight="1" ht="16.5">
      <c r="A227" s="156"/>
      <c r="B227" s="157"/>
      <c r="C227" s="155"/>
      <c r="D227" s="155"/>
      <c r="E227" s="155"/>
      <c r="F227" s="155"/>
      <c r="G227" s="86"/>
      <c r="H227" s="87"/>
      <c r="I227" s="87"/>
      <c r="J227" s="159"/>
      <c r="K227" s="86"/>
      <c r="L227" s="86"/>
      <c r="M227" s="86"/>
      <c r="N227" s="86"/>
      <c r="O227" s="87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</row>
    <row x14ac:dyDescent="0.25" r="228" customHeight="1" ht="16.5">
      <c r="A228" s="156"/>
      <c r="B228" s="157"/>
      <c r="C228" s="155"/>
      <c r="D228" s="155"/>
      <c r="E228" s="155"/>
      <c r="F228" s="155"/>
      <c r="G228" s="86"/>
      <c r="H228" s="87"/>
      <c r="I228" s="87"/>
      <c r="J228" s="159"/>
      <c r="K228" s="86"/>
      <c r="L228" s="86"/>
      <c r="M228" s="86"/>
      <c r="N228" s="86"/>
      <c r="O228" s="87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</row>
    <row x14ac:dyDescent="0.25" r="229" customHeight="1" ht="16.5">
      <c r="A229" s="156"/>
      <c r="B229" s="157"/>
      <c r="C229" s="155"/>
      <c r="D229" s="155"/>
      <c r="E229" s="155"/>
      <c r="F229" s="155"/>
      <c r="G229" s="86"/>
      <c r="H229" s="87"/>
      <c r="I229" s="87"/>
      <c r="J229" s="159"/>
      <c r="K229" s="86"/>
      <c r="L229" s="86"/>
      <c r="M229" s="86"/>
      <c r="N229" s="86"/>
      <c r="O229" s="87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</row>
    <row x14ac:dyDescent="0.25" r="230" customHeight="1" ht="16.5">
      <c r="A230" s="156"/>
      <c r="B230" s="157"/>
      <c r="C230" s="155"/>
      <c r="D230" s="155"/>
      <c r="E230" s="155"/>
      <c r="F230" s="155"/>
      <c r="G230" s="86"/>
      <c r="H230" s="87"/>
      <c r="I230" s="87"/>
      <c r="J230" s="159"/>
      <c r="K230" s="86"/>
      <c r="L230" s="86"/>
      <c r="M230" s="86"/>
      <c r="N230" s="86"/>
      <c r="O230" s="87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</row>
    <row x14ac:dyDescent="0.25" r="231" customHeight="1" ht="16.5">
      <c r="A231" s="156"/>
      <c r="B231" s="157"/>
      <c r="C231" s="155"/>
      <c r="D231" s="155"/>
      <c r="E231" s="155"/>
      <c r="F231" s="155"/>
      <c r="G231" s="86"/>
      <c r="H231" s="87"/>
      <c r="I231" s="87"/>
      <c r="J231" s="159"/>
      <c r="K231" s="86"/>
      <c r="L231" s="86"/>
      <c r="M231" s="86"/>
      <c r="N231" s="86"/>
      <c r="O231" s="87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</row>
    <row x14ac:dyDescent="0.25" r="232" customHeight="1" ht="16.5">
      <c r="A232" s="156"/>
      <c r="B232" s="157"/>
      <c r="C232" s="155"/>
      <c r="D232" s="155"/>
      <c r="E232" s="155"/>
      <c r="F232" s="155"/>
      <c r="G232" s="86"/>
      <c r="H232" s="87"/>
      <c r="I232" s="87"/>
      <c r="J232" s="159"/>
      <c r="K232" s="86"/>
      <c r="L232" s="86"/>
      <c r="M232" s="86"/>
      <c r="N232" s="86"/>
      <c r="O232" s="87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</row>
    <row x14ac:dyDescent="0.25" r="233" customHeight="1" ht="16.5">
      <c r="A233" s="156"/>
      <c r="B233" s="157"/>
      <c r="C233" s="155"/>
      <c r="D233" s="155"/>
      <c r="E233" s="155"/>
      <c r="F233" s="155"/>
      <c r="G233" s="86"/>
      <c r="H233" s="87"/>
      <c r="I233" s="87"/>
      <c r="J233" s="159"/>
      <c r="K233" s="86"/>
      <c r="L233" s="86"/>
      <c r="M233" s="86"/>
      <c r="N233" s="86"/>
      <c r="O233" s="87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</row>
    <row x14ac:dyDescent="0.25" r="234" customHeight="1" ht="16.5">
      <c r="A234" s="156"/>
      <c r="B234" s="157"/>
      <c r="C234" s="155"/>
      <c r="D234" s="155"/>
      <c r="E234" s="155"/>
      <c r="F234" s="155"/>
      <c r="G234" s="86"/>
      <c r="H234" s="87"/>
      <c r="I234" s="87"/>
      <c r="J234" s="159"/>
      <c r="K234" s="86"/>
      <c r="L234" s="86"/>
      <c r="M234" s="86"/>
      <c r="N234" s="86"/>
      <c r="O234" s="87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</row>
    <row x14ac:dyDescent="0.25" r="235" customHeight="1" ht="16.5">
      <c r="A235" s="156"/>
      <c r="B235" s="157"/>
      <c r="C235" s="155"/>
      <c r="D235" s="155"/>
      <c r="E235" s="155"/>
      <c r="F235" s="155"/>
      <c r="G235" s="86"/>
      <c r="H235" s="87"/>
      <c r="I235" s="87"/>
      <c r="J235" s="159"/>
      <c r="K235" s="86"/>
      <c r="L235" s="86"/>
      <c r="M235" s="86"/>
      <c r="N235" s="86"/>
      <c r="O235" s="87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</row>
    <row x14ac:dyDescent="0.25" r="236" customHeight="1" ht="16.5">
      <c r="A236" s="156"/>
      <c r="B236" s="157"/>
      <c r="C236" s="155"/>
      <c r="D236" s="155"/>
      <c r="E236" s="155"/>
      <c r="F236" s="155"/>
      <c r="G236" s="86"/>
      <c r="H236" s="87"/>
      <c r="I236" s="87"/>
      <c r="J236" s="159"/>
      <c r="K236" s="86"/>
      <c r="L236" s="86"/>
      <c r="M236" s="86"/>
      <c r="N236" s="86"/>
      <c r="O236" s="87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</row>
    <row x14ac:dyDescent="0.25" r="237" customHeight="1" ht="16.5">
      <c r="A237" s="156"/>
      <c r="B237" s="157"/>
      <c r="C237" s="155"/>
      <c r="D237" s="155"/>
      <c r="E237" s="155"/>
      <c r="F237" s="155"/>
      <c r="G237" s="86"/>
      <c r="H237" s="87"/>
      <c r="I237" s="87"/>
      <c r="J237" s="159"/>
      <c r="K237" s="86"/>
      <c r="L237" s="86"/>
      <c r="M237" s="86"/>
      <c r="N237" s="86"/>
      <c r="O237" s="87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</row>
    <row x14ac:dyDescent="0.25" r="238" customHeight="1" ht="16.5">
      <c r="A238" s="156"/>
      <c r="B238" s="157"/>
      <c r="C238" s="155"/>
      <c r="D238" s="155"/>
      <c r="E238" s="155"/>
      <c r="F238" s="155"/>
      <c r="G238" s="86"/>
      <c r="H238" s="87"/>
      <c r="I238" s="87"/>
      <c r="J238" s="159"/>
      <c r="K238" s="86"/>
      <c r="L238" s="86"/>
      <c r="M238" s="86"/>
      <c r="N238" s="86"/>
      <c r="O238" s="87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</row>
    <row x14ac:dyDescent="0.25" r="239" customHeight="1" ht="16.5">
      <c r="A239" s="156"/>
      <c r="B239" s="157"/>
      <c r="C239" s="155"/>
      <c r="D239" s="155"/>
      <c r="E239" s="155"/>
      <c r="F239" s="155"/>
      <c r="G239" s="86"/>
      <c r="H239" s="87"/>
      <c r="I239" s="87"/>
      <c r="J239" s="159"/>
      <c r="K239" s="86"/>
      <c r="L239" s="86"/>
      <c r="M239" s="86"/>
      <c r="N239" s="86"/>
      <c r="O239" s="87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</row>
    <row x14ac:dyDescent="0.25" r="240" customHeight="1" ht="16.5">
      <c r="A240" s="156"/>
      <c r="B240" s="157"/>
      <c r="C240" s="155"/>
      <c r="D240" s="155"/>
      <c r="E240" s="155"/>
      <c r="F240" s="155"/>
      <c r="G240" s="86"/>
      <c r="H240" s="87"/>
      <c r="I240" s="87"/>
      <c r="J240" s="159"/>
      <c r="K240" s="86"/>
      <c r="L240" s="86"/>
      <c r="M240" s="86"/>
      <c r="N240" s="86"/>
      <c r="O240" s="87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</row>
    <row x14ac:dyDescent="0.25" r="241" customHeight="1" ht="16.5">
      <c r="A241" s="156"/>
      <c r="B241" s="157"/>
      <c r="C241" s="155"/>
      <c r="D241" s="155"/>
      <c r="E241" s="155"/>
      <c r="F241" s="155"/>
      <c r="G241" s="86"/>
      <c r="H241" s="87"/>
      <c r="I241" s="87"/>
      <c r="J241" s="159"/>
      <c r="K241" s="86"/>
      <c r="L241" s="86"/>
      <c r="M241" s="86"/>
      <c r="N241" s="86"/>
      <c r="O241" s="87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</row>
    <row x14ac:dyDescent="0.25" r="242" customHeight="1" ht="16.5">
      <c r="A242" s="156"/>
      <c r="B242" s="157"/>
      <c r="C242" s="155"/>
      <c r="D242" s="155"/>
      <c r="E242" s="155"/>
      <c r="F242" s="155"/>
      <c r="G242" s="86"/>
      <c r="H242" s="87"/>
      <c r="I242" s="87"/>
      <c r="J242" s="159"/>
      <c r="K242" s="86"/>
      <c r="L242" s="86"/>
      <c r="M242" s="86"/>
      <c r="N242" s="86"/>
      <c r="O242" s="87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</row>
    <row x14ac:dyDescent="0.25" r="243" customHeight="1" ht="16.5">
      <c r="A243" s="156"/>
      <c r="B243" s="157"/>
      <c r="C243" s="155"/>
      <c r="D243" s="155"/>
      <c r="E243" s="155"/>
      <c r="F243" s="155"/>
      <c r="G243" s="86"/>
      <c r="H243" s="87"/>
      <c r="I243" s="87"/>
      <c r="J243" s="159"/>
      <c r="K243" s="86"/>
      <c r="L243" s="86"/>
      <c r="M243" s="86"/>
      <c r="N243" s="86"/>
      <c r="O243" s="87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</row>
    <row x14ac:dyDescent="0.25" r="244" customHeight="1" ht="16.5">
      <c r="A244" s="156"/>
      <c r="B244" s="157"/>
      <c r="C244" s="155"/>
      <c r="D244" s="155"/>
      <c r="E244" s="155"/>
      <c r="F244" s="155"/>
      <c r="G244" s="86"/>
      <c r="H244" s="87"/>
      <c r="I244" s="87"/>
      <c r="J244" s="159"/>
      <c r="K244" s="86"/>
      <c r="L244" s="86"/>
      <c r="M244" s="86"/>
      <c r="N244" s="86"/>
      <c r="O244" s="87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</row>
    <row x14ac:dyDescent="0.25" r="245" customHeight="1" ht="16.5">
      <c r="A245" s="156"/>
      <c r="B245" s="157"/>
      <c r="C245" s="155"/>
      <c r="D245" s="155"/>
      <c r="E245" s="155"/>
      <c r="F245" s="155"/>
      <c r="G245" s="86"/>
      <c r="H245" s="87"/>
      <c r="I245" s="87"/>
      <c r="J245" s="159"/>
      <c r="K245" s="86"/>
      <c r="L245" s="86"/>
      <c r="M245" s="86"/>
      <c r="N245" s="86"/>
      <c r="O245" s="87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</row>
    <row x14ac:dyDescent="0.25" r="246" customHeight="1" ht="16.5">
      <c r="A246" s="156"/>
      <c r="B246" s="157"/>
      <c r="C246" s="155"/>
      <c r="D246" s="155"/>
      <c r="E246" s="155"/>
      <c r="F246" s="155"/>
      <c r="G246" s="86"/>
      <c r="H246" s="87"/>
      <c r="I246" s="87"/>
      <c r="J246" s="159"/>
      <c r="K246" s="86"/>
      <c r="L246" s="86"/>
      <c r="M246" s="86"/>
      <c r="N246" s="86"/>
      <c r="O246" s="87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</row>
    <row x14ac:dyDescent="0.25" r="247" customHeight="1" ht="16.5">
      <c r="A247" s="156"/>
      <c r="B247" s="157"/>
      <c r="C247" s="155"/>
      <c r="D247" s="155"/>
      <c r="E247" s="155"/>
      <c r="F247" s="155"/>
      <c r="G247" s="86"/>
      <c r="H247" s="87"/>
      <c r="I247" s="87"/>
      <c r="J247" s="159"/>
      <c r="K247" s="86"/>
      <c r="L247" s="86"/>
      <c r="M247" s="86"/>
      <c r="N247" s="86"/>
      <c r="O247" s="87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</row>
    <row x14ac:dyDescent="0.25" r="248" customHeight="1" ht="16.5">
      <c r="A248" s="156"/>
      <c r="B248" s="157"/>
      <c r="C248" s="155"/>
      <c r="D248" s="155"/>
      <c r="E248" s="155"/>
      <c r="F248" s="155"/>
      <c r="G248" s="86"/>
      <c r="H248" s="87"/>
      <c r="I248" s="87"/>
      <c r="J248" s="159"/>
      <c r="K248" s="86"/>
      <c r="L248" s="86"/>
      <c r="M248" s="86"/>
      <c r="N248" s="86"/>
      <c r="O248" s="87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</row>
    <row x14ac:dyDescent="0.25" r="249" customHeight="1" ht="16.5">
      <c r="A249" s="156"/>
      <c r="B249" s="157"/>
      <c r="C249" s="155"/>
      <c r="D249" s="155"/>
      <c r="E249" s="155"/>
      <c r="F249" s="155"/>
      <c r="G249" s="86"/>
      <c r="H249" s="87"/>
      <c r="I249" s="87"/>
      <c r="J249" s="159"/>
      <c r="K249" s="86"/>
      <c r="L249" s="86"/>
      <c r="M249" s="86"/>
      <c r="N249" s="86"/>
      <c r="O249" s="87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</row>
    <row x14ac:dyDescent="0.25" r="250" customHeight="1" ht="16.5">
      <c r="A250" s="156"/>
      <c r="B250" s="157"/>
      <c r="C250" s="155"/>
      <c r="D250" s="155"/>
      <c r="E250" s="155"/>
      <c r="F250" s="155"/>
      <c r="G250" s="86"/>
      <c r="H250" s="87"/>
      <c r="I250" s="87"/>
      <c r="J250" s="159"/>
      <c r="K250" s="86"/>
      <c r="L250" s="86"/>
      <c r="M250" s="86"/>
      <c r="N250" s="86"/>
      <c r="O250" s="87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</row>
    <row x14ac:dyDescent="0.25" r="251" customHeight="1" ht="16.5">
      <c r="A251" s="156"/>
      <c r="B251" s="157"/>
      <c r="C251" s="155"/>
      <c r="D251" s="155"/>
      <c r="E251" s="155"/>
      <c r="F251" s="155"/>
      <c r="G251" s="86"/>
      <c r="H251" s="87"/>
      <c r="I251" s="87"/>
      <c r="J251" s="159"/>
      <c r="K251" s="86"/>
      <c r="L251" s="86"/>
      <c r="M251" s="86"/>
      <c r="N251" s="86"/>
      <c r="O251" s="87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</row>
    <row x14ac:dyDescent="0.25" r="252" customHeight="1" ht="16.5">
      <c r="A252" s="156"/>
      <c r="B252" s="157"/>
      <c r="C252" s="155"/>
      <c r="D252" s="155"/>
      <c r="E252" s="155"/>
      <c r="F252" s="155"/>
      <c r="G252" s="86"/>
      <c r="H252" s="87"/>
      <c r="I252" s="87"/>
      <c r="J252" s="159"/>
      <c r="K252" s="86"/>
      <c r="L252" s="86"/>
      <c r="M252" s="86"/>
      <c r="N252" s="86"/>
      <c r="O252" s="87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</row>
    <row x14ac:dyDescent="0.25" r="253" customHeight="1" ht="16.5">
      <c r="A253" s="156"/>
      <c r="B253" s="157"/>
      <c r="C253" s="155"/>
      <c r="D253" s="155"/>
      <c r="E253" s="155"/>
      <c r="F253" s="155"/>
      <c r="G253" s="86"/>
      <c r="H253" s="87"/>
      <c r="I253" s="87"/>
      <c r="J253" s="159"/>
      <c r="K253" s="86"/>
      <c r="L253" s="86"/>
      <c r="M253" s="86"/>
      <c r="N253" s="86"/>
      <c r="O253" s="87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</row>
    <row x14ac:dyDescent="0.25" r="254" customHeight="1" ht="16.5">
      <c r="A254" s="156"/>
      <c r="B254" s="157"/>
      <c r="C254" s="155"/>
      <c r="D254" s="155"/>
      <c r="E254" s="155"/>
      <c r="F254" s="155"/>
      <c r="G254" s="86"/>
      <c r="H254" s="87"/>
      <c r="I254" s="87"/>
      <c r="J254" s="159"/>
      <c r="K254" s="86"/>
      <c r="L254" s="86"/>
      <c r="M254" s="86"/>
      <c r="N254" s="86"/>
      <c r="O254" s="87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</row>
    <row x14ac:dyDescent="0.25" r="255" customHeight="1" ht="16.5">
      <c r="A255" s="156"/>
      <c r="B255" s="157"/>
      <c r="C255" s="155"/>
      <c r="D255" s="155"/>
      <c r="E255" s="155"/>
      <c r="F255" s="155"/>
      <c r="G255" s="86"/>
      <c r="H255" s="87"/>
      <c r="I255" s="87"/>
      <c r="J255" s="159"/>
      <c r="K255" s="86"/>
      <c r="L255" s="86"/>
      <c r="M255" s="86"/>
      <c r="N255" s="86"/>
      <c r="O255" s="87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</row>
    <row x14ac:dyDescent="0.25" r="256" customHeight="1" ht="16.5">
      <c r="A256" s="156"/>
      <c r="B256" s="157"/>
      <c r="C256" s="155"/>
      <c r="D256" s="155"/>
      <c r="E256" s="155"/>
      <c r="F256" s="155"/>
      <c r="G256" s="86"/>
      <c r="H256" s="87"/>
      <c r="I256" s="87"/>
      <c r="J256" s="159"/>
      <c r="K256" s="86"/>
      <c r="L256" s="86"/>
      <c r="M256" s="86"/>
      <c r="N256" s="86"/>
      <c r="O256" s="87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</row>
    <row x14ac:dyDescent="0.25" r="257" customHeight="1" ht="16.5">
      <c r="A257" s="156"/>
      <c r="B257" s="157"/>
      <c r="C257" s="155"/>
      <c r="D257" s="155"/>
      <c r="E257" s="155"/>
      <c r="F257" s="155"/>
      <c r="G257" s="86"/>
      <c r="H257" s="87"/>
      <c r="I257" s="87"/>
      <c r="J257" s="159"/>
      <c r="K257" s="86"/>
      <c r="L257" s="86"/>
      <c r="M257" s="86"/>
      <c r="N257" s="86"/>
      <c r="O257" s="87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</row>
    <row x14ac:dyDescent="0.25" r="258" customHeight="1" ht="16.5">
      <c r="A258" s="156"/>
      <c r="B258" s="157"/>
      <c r="C258" s="155"/>
      <c r="D258" s="155"/>
      <c r="E258" s="155"/>
      <c r="F258" s="155"/>
      <c r="G258" s="86"/>
      <c r="H258" s="87"/>
      <c r="I258" s="87"/>
      <c r="J258" s="159"/>
      <c r="K258" s="86"/>
      <c r="L258" s="86"/>
      <c r="M258" s="86"/>
      <c r="N258" s="86"/>
      <c r="O258" s="87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</row>
    <row x14ac:dyDescent="0.25" r="259" customHeight="1" ht="16.5">
      <c r="A259" s="156"/>
      <c r="B259" s="157"/>
      <c r="C259" s="155"/>
      <c r="D259" s="155"/>
      <c r="E259" s="155"/>
      <c r="F259" s="155"/>
      <c r="G259" s="86"/>
      <c r="H259" s="87"/>
      <c r="I259" s="87"/>
      <c r="J259" s="159"/>
      <c r="K259" s="86"/>
      <c r="L259" s="86"/>
      <c r="M259" s="86"/>
      <c r="N259" s="86"/>
      <c r="O259" s="87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</row>
    <row x14ac:dyDescent="0.25" r="260" customHeight="1" ht="16.5">
      <c r="A260" s="156"/>
      <c r="B260" s="157"/>
      <c r="C260" s="155"/>
      <c r="D260" s="155"/>
      <c r="E260" s="155"/>
      <c r="F260" s="155"/>
      <c r="G260" s="86"/>
      <c r="H260" s="87"/>
      <c r="I260" s="87"/>
      <c r="J260" s="159"/>
      <c r="K260" s="86"/>
      <c r="L260" s="86"/>
      <c r="M260" s="86"/>
      <c r="N260" s="86"/>
      <c r="O260" s="87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</row>
    <row x14ac:dyDescent="0.25" r="261" customHeight="1" ht="16.5">
      <c r="A261" s="156"/>
      <c r="B261" s="157"/>
      <c r="C261" s="155"/>
      <c r="D261" s="155"/>
      <c r="E261" s="155"/>
      <c r="F261" s="155"/>
      <c r="G261" s="86"/>
      <c r="H261" s="87"/>
      <c r="I261" s="87"/>
      <c r="J261" s="159"/>
      <c r="K261" s="86"/>
      <c r="L261" s="86"/>
      <c r="M261" s="86"/>
      <c r="N261" s="86"/>
      <c r="O261" s="87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</row>
    <row x14ac:dyDescent="0.25" r="262" customHeight="1" ht="16.5">
      <c r="A262" s="156"/>
      <c r="B262" s="157"/>
      <c r="C262" s="155"/>
      <c r="D262" s="155"/>
      <c r="E262" s="155"/>
      <c r="F262" s="155"/>
      <c r="G262" s="86"/>
      <c r="H262" s="87"/>
      <c r="I262" s="87"/>
      <c r="J262" s="159"/>
      <c r="K262" s="86"/>
      <c r="L262" s="86"/>
      <c r="M262" s="86"/>
      <c r="N262" s="86"/>
      <c r="O262" s="87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</row>
    <row x14ac:dyDescent="0.25" r="263" customHeight="1" ht="16.5">
      <c r="A263" s="156"/>
      <c r="B263" s="157"/>
      <c r="C263" s="155"/>
      <c r="D263" s="155"/>
      <c r="E263" s="155"/>
      <c r="F263" s="155"/>
      <c r="G263" s="86"/>
      <c r="H263" s="87"/>
      <c r="I263" s="87"/>
      <c r="J263" s="159"/>
      <c r="K263" s="86"/>
      <c r="L263" s="86"/>
      <c r="M263" s="86"/>
      <c r="N263" s="86"/>
      <c r="O263" s="87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</row>
    <row x14ac:dyDescent="0.25" r="264" customHeight="1" ht="16.5">
      <c r="A264" s="156"/>
      <c r="B264" s="157"/>
      <c r="C264" s="155"/>
      <c r="D264" s="155"/>
      <c r="E264" s="155"/>
      <c r="F264" s="155"/>
      <c r="G264" s="86"/>
      <c r="H264" s="87"/>
      <c r="I264" s="87"/>
      <c r="J264" s="159"/>
      <c r="K264" s="86"/>
      <c r="L264" s="86"/>
      <c r="M264" s="86"/>
      <c r="N264" s="86"/>
      <c r="O264" s="87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</row>
    <row x14ac:dyDescent="0.25" r="265" customHeight="1" ht="16.5">
      <c r="A265" s="156"/>
      <c r="B265" s="157"/>
      <c r="C265" s="155"/>
      <c r="D265" s="155"/>
      <c r="E265" s="155"/>
      <c r="F265" s="155"/>
      <c r="G265" s="86"/>
      <c r="H265" s="87"/>
      <c r="I265" s="87"/>
      <c r="J265" s="159"/>
      <c r="K265" s="86"/>
      <c r="L265" s="86"/>
      <c r="M265" s="86"/>
      <c r="N265" s="86"/>
      <c r="O265" s="87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</row>
    <row x14ac:dyDescent="0.25" r="266" customHeight="1" ht="16.5">
      <c r="A266" s="156"/>
      <c r="B266" s="157"/>
      <c r="C266" s="155"/>
      <c r="D266" s="155"/>
      <c r="E266" s="155"/>
      <c r="F266" s="155"/>
      <c r="G266" s="86"/>
      <c r="H266" s="87"/>
      <c r="I266" s="87"/>
      <c r="J266" s="159"/>
      <c r="K266" s="86"/>
      <c r="L266" s="86"/>
      <c r="M266" s="86"/>
      <c r="N266" s="86"/>
      <c r="O266" s="87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</row>
    <row x14ac:dyDescent="0.25" r="267" customHeight="1" ht="16.5">
      <c r="A267" s="156"/>
      <c r="B267" s="157"/>
      <c r="C267" s="155"/>
      <c r="D267" s="155"/>
      <c r="E267" s="155"/>
      <c r="F267" s="155"/>
      <c r="G267" s="86"/>
      <c r="H267" s="87"/>
      <c r="I267" s="87"/>
      <c r="J267" s="159"/>
      <c r="K267" s="86"/>
      <c r="L267" s="86"/>
      <c r="M267" s="86"/>
      <c r="N267" s="86"/>
      <c r="O267" s="87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</row>
    <row x14ac:dyDescent="0.25" r="268" customHeight="1" ht="16.5">
      <c r="A268" s="156"/>
      <c r="B268" s="157"/>
      <c r="C268" s="155"/>
      <c r="D268" s="155"/>
      <c r="E268" s="155"/>
      <c r="F268" s="155"/>
      <c r="G268" s="86"/>
      <c r="H268" s="87"/>
      <c r="I268" s="87"/>
      <c r="J268" s="159"/>
      <c r="K268" s="86"/>
      <c r="L268" s="86"/>
      <c r="M268" s="86"/>
      <c r="N268" s="86"/>
      <c r="O268" s="87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</row>
    <row x14ac:dyDescent="0.25" r="269" customHeight="1" ht="16.5">
      <c r="A269" s="156"/>
      <c r="B269" s="157"/>
      <c r="C269" s="155"/>
      <c r="D269" s="155"/>
      <c r="E269" s="155"/>
      <c r="F269" s="155"/>
      <c r="G269" s="86"/>
      <c r="H269" s="87"/>
      <c r="I269" s="87"/>
      <c r="J269" s="159"/>
      <c r="K269" s="86"/>
      <c r="L269" s="86"/>
      <c r="M269" s="86"/>
      <c r="N269" s="86"/>
      <c r="O269" s="87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</row>
    <row x14ac:dyDescent="0.25" r="270" customHeight="1" ht="16.5">
      <c r="A270" s="156"/>
      <c r="B270" s="157"/>
      <c r="C270" s="155"/>
      <c r="D270" s="155"/>
      <c r="E270" s="155"/>
      <c r="F270" s="155"/>
      <c r="G270" s="86"/>
      <c r="H270" s="87"/>
      <c r="I270" s="87"/>
      <c r="J270" s="159"/>
      <c r="K270" s="86"/>
      <c r="L270" s="86"/>
      <c r="M270" s="86"/>
      <c r="N270" s="86"/>
      <c r="O270" s="87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</row>
    <row x14ac:dyDescent="0.25" r="271" customHeight="1" ht="16.5">
      <c r="A271" s="156"/>
      <c r="B271" s="157"/>
      <c r="C271" s="155"/>
      <c r="D271" s="155"/>
      <c r="E271" s="155"/>
      <c r="F271" s="155"/>
      <c r="G271" s="86"/>
      <c r="H271" s="87"/>
      <c r="I271" s="87"/>
      <c r="J271" s="159"/>
      <c r="K271" s="86"/>
      <c r="L271" s="86"/>
      <c r="M271" s="86"/>
      <c r="N271" s="86"/>
      <c r="O271" s="87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</row>
    <row x14ac:dyDescent="0.25" r="272" customHeight="1" ht="16.5">
      <c r="A272" s="156"/>
      <c r="B272" s="157"/>
      <c r="C272" s="155"/>
      <c r="D272" s="155"/>
      <c r="E272" s="155"/>
      <c r="F272" s="155"/>
      <c r="G272" s="86"/>
      <c r="H272" s="87"/>
      <c r="I272" s="87"/>
      <c r="J272" s="159"/>
      <c r="K272" s="86"/>
      <c r="L272" s="86"/>
      <c r="M272" s="86"/>
      <c r="N272" s="86"/>
      <c r="O272" s="87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</row>
    <row x14ac:dyDescent="0.25" r="273" customHeight="1" ht="16.5">
      <c r="A273" s="156"/>
      <c r="B273" s="157"/>
      <c r="C273" s="155"/>
      <c r="D273" s="155"/>
      <c r="E273" s="155"/>
      <c r="F273" s="155"/>
      <c r="G273" s="86"/>
      <c r="H273" s="87"/>
      <c r="I273" s="87"/>
      <c r="J273" s="159"/>
      <c r="K273" s="86"/>
      <c r="L273" s="86"/>
      <c r="M273" s="86"/>
      <c r="N273" s="86"/>
      <c r="O273" s="87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</row>
    <row x14ac:dyDescent="0.25" r="274" customHeight="1" ht="16.5">
      <c r="A274" s="156"/>
      <c r="B274" s="157"/>
      <c r="C274" s="155"/>
      <c r="D274" s="155"/>
      <c r="E274" s="155"/>
      <c r="F274" s="155"/>
      <c r="G274" s="86"/>
      <c r="H274" s="87"/>
      <c r="I274" s="87"/>
      <c r="J274" s="159"/>
      <c r="K274" s="86"/>
      <c r="L274" s="86"/>
      <c r="M274" s="86"/>
      <c r="N274" s="86"/>
      <c r="O274" s="87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</row>
    <row x14ac:dyDescent="0.25" r="275" customHeight="1" ht="16.5">
      <c r="A275" s="156"/>
      <c r="B275" s="157"/>
      <c r="C275" s="155"/>
      <c r="D275" s="155"/>
      <c r="E275" s="155"/>
      <c r="F275" s="155"/>
      <c r="G275" s="86"/>
      <c r="H275" s="87"/>
      <c r="I275" s="87"/>
      <c r="J275" s="159"/>
      <c r="K275" s="86"/>
      <c r="L275" s="86"/>
      <c r="M275" s="86"/>
      <c r="N275" s="86"/>
      <c r="O275" s="87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</row>
    <row x14ac:dyDescent="0.25" r="276" customHeight="1" ht="16.5">
      <c r="A276" s="156"/>
      <c r="B276" s="157"/>
      <c r="C276" s="155"/>
      <c r="D276" s="155"/>
      <c r="E276" s="155"/>
      <c r="F276" s="155"/>
      <c r="G276" s="86"/>
      <c r="H276" s="87"/>
      <c r="I276" s="87"/>
      <c r="J276" s="159"/>
      <c r="K276" s="86"/>
      <c r="L276" s="86"/>
      <c r="M276" s="86"/>
      <c r="N276" s="86"/>
      <c r="O276" s="87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</row>
    <row x14ac:dyDescent="0.25" r="277" customHeight="1" ht="16.5">
      <c r="A277" s="156"/>
      <c r="B277" s="157"/>
      <c r="C277" s="155"/>
      <c r="D277" s="155"/>
      <c r="E277" s="155"/>
      <c r="F277" s="155"/>
      <c r="G277" s="86"/>
      <c r="H277" s="87"/>
      <c r="I277" s="87"/>
      <c r="J277" s="159"/>
      <c r="K277" s="86"/>
      <c r="L277" s="86"/>
      <c r="M277" s="86"/>
      <c r="N277" s="86"/>
      <c r="O277" s="87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</row>
    <row x14ac:dyDescent="0.25" r="278" customHeight="1" ht="16.5">
      <c r="A278" s="156"/>
      <c r="B278" s="157"/>
      <c r="C278" s="155"/>
      <c r="D278" s="155"/>
      <c r="E278" s="155"/>
      <c r="F278" s="155"/>
      <c r="G278" s="86"/>
      <c r="H278" s="87"/>
      <c r="I278" s="87"/>
      <c r="J278" s="159"/>
      <c r="K278" s="86"/>
      <c r="L278" s="86"/>
      <c r="M278" s="86"/>
      <c r="N278" s="86"/>
      <c r="O278" s="87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</row>
    <row x14ac:dyDescent="0.25" r="279" customHeight="1" ht="16.5">
      <c r="A279" s="156"/>
      <c r="B279" s="157"/>
      <c r="C279" s="155"/>
      <c r="D279" s="155"/>
      <c r="E279" s="155"/>
      <c r="F279" s="155"/>
      <c r="G279" s="86"/>
      <c r="H279" s="87"/>
      <c r="I279" s="87"/>
      <c r="J279" s="159"/>
      <c r="K279" s="86"/>
      <c r="L279" s="86"/>
      <c r="M279" s="86"/>
      <c r="N279" s="86"/>
      <c r="O279" s="87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</row>
    <row x14ac:dyDescent="0.25" r="280" customHeight="1" ht="16.5">
      <c r="A280" s="156"/>
      <c r="B280" s="157"/>
      <c r="C280" s="155"/>
      <c r="D280" s="155"/>
      <c r="E280" s="155"/>
      <c r="F280" s="155"/>
      <c r="G280" s="86"/>
      <c r="H280" s="87"/>
      <c r="I280" s="87"/>
      <c r="J280" s="159"/>
      <c r="K280" s="86"/>
      <c r="L280" s="86"/>
      <c r="M280" s="86"/>
      <c r="N280" s="86"/>
      <c r="O280" s="87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</row>
    <row x14ac:dyDescent="0.25" r="281" customHeight="1" ht="16.5">
      <c r="A281" s="156"/>
      <c r="B281" s="157"/>
      <c r="C281" s="155"/>
      <c r="D281" s="155"/>
      <c r="E281" s="155"/>
      <c r="F281" s="155"/>
      <c r="G281" s="86"/>
      <c r="H281" s="87"/>
      <c r="I281" s="87"/>
      <c r="J281" s="159"/>
      <c r="K281" s="86"/>
      <c r="L281" s="86"/>
      <c r="M281" s="86"/>
      <c r="N281" s="86"/>
      <c r="O281" s="87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</row>
    <row x14ac:dyDescent="0.25" r="282" customHeight="1" ht="16.5">
      <c r="A282" s="156"/>
      <c r="B282" s="157"/>
      <c r="C282" s="155"/>
      <c r="D282" s="155"/>
      <c r="E282" s="155"/>
      <c r="F282" s="155"/>
      <c r="G282" s="86"/>
      <c r="H282" s="87"/>
      <c r="I282" s="87"/>
      <c r="J282" s="159"/>
      <c r="K282" s="86"/>
      <c r="L282" s="86"/>
      <c r="M282" s="86"/>
      <c r="N282" s="86"/>
      <c r="O282" s="87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</row>
    <row x14ac:dyDescent="0.25" r="283" customHeight="1" ht="16.5">
      <c r="A283" s="156"/>
      <c r="B283" s="157"/>
      <c r="C283" s="155"/>
      <c r="D283" s="155"/>
      <c r="E283" s="155"/>
      <c r="F283" s="155"/>
      <c r="G283" s="86"/>
      <c r="H283" s="87"/>
      <c r="I283" s="87"/>
      <c r="J283" s="159"/>
      <c r="K283" s="86"/>
      <c r="L283" s="86"/>
      <c r="M283" s="86"/>
      <c r="N283" s="86"/>
      <c r="O283" s="87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</row>
    <row x14ac:dyDescent="0.25" r="284" customHeight="1" ht="16.5">
      <c r="A284" s="156"/>
      <c r="B284" s="157"/>
      <c r="C284" s="155"/>
      <c r="D284" s="155"/>
      <c r="E284" s="155"/>
      <c r="F284" s="155"/>
      <c r="G284" s="86"/>
      <c r="H284" s="87"/>
      <c r="I284" s="87"/>
      <c r="J284" s="159"/>
      <c r="K284" s="86"/>
      <c r="L284" s="86"/>
      <c r="M284" s="86"/>
      <c r="N284" s="86"/>
      <c r="O284" s="87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</row>
    <row x14ac:dyDescent="0.25" r="285" customHeight="1" ht="16.5">
      <c r="A285" s="156"/>
      <c r="B285" s="157"/>
      <c r="C285" s="155"/>
      <c r="D285" s="155"/>
      <c r="E285" s="155"/>
      <c r="F285" s="155"/>
      <c r="G285" s="86"/>
      <c r="H285" s="87"/>
      <c r="I285" s="87"/>
      <c r="J285" s="159"/>
      <c r="K285" s="86"/>
      <c r="L285" s="86"/>
      <c r="M285" s="86"/>
      <c r="N285" s="86"/>
      <c r="O285" s="87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</row>
    <row x14ac:dyDescent="0.25" r="286" customHeight="1" ht="16.5">
      <c r="A286" s="156"/>
      <c r="B286" s="157"/>
      <c r="C286" s="155"/>
      <c r="D286" s="155"/>
      <c r="E286" s="155"/>
      <c r="F286" s="155"/>
      <c r="G286" s="86"/>
      <c r="H286" s="87"/>
      <c r="I286" s="87"/>
      <c r="J286" s="159"/>
      <c r="K286" s="86"/>
      <c r="L286" s="86"/>
      <c r="M286" s="86"/>
      <c r="N286" s="86"/>
      <c r="O286" s="87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</row>
    <row x14ac:dyDescent="0.25" r="287" customHeight="1" ht="16.5">
      <c r="A287" s="156"/>
      <c r="B287" s="157"/>
      <c r="C287" s="155"/>
      <c r="D287" s="155"/>
      <c r="E287" s="155"/>
      <c r="F287" s="155"/>
      <c r="G287" s="86"/>
      <c r="H287" s="87"/>
      <c r="I287" s="87"/>
      <c r="J287" s="159"/>
      <c r="K287" s="86"/>
      <c r="L287" s="86"/>
      <c r="M287" s="86"/>
      <c r="N287" s="86"/>
      <c r="O287" s="87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</row>
    <row x14ac:dyDescent="0.25" r="288" customHeight="1" ht="16.5">
      <c r="A288" s="156"/>
      <c r="B288" s="157"/>
      <c r="C288" s="155"/>
      <c r="D288" s="155"/>
      <c r="E288" s="155"/>
      <c r="F288" s="155"/>
      <c r="G288" s="86"/>
      <c r="H288" s="87"/>
      <c r="I288" s="87"/>
      <c r="J288" s="159"/>
      <c r="K288" s="86"/>
      <c r="L288" s="86"/>
      <c r="M288" s="86"/>
      <c r="N288" s="86"/>
      <c r="O288" s="87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</row>
    <row x14ac:dyDescent="0.25" r="289" customHeight="1" ht="16.5">
      <c r="A289" s="156"/>
      <c r="B289" s="157"/>
      <c r="C289" s="155"/>
      <c r="D289" s="155"/>
      <c r="E289" s="155"/>
      <c r="F289" s="155"/>
      <c r="G289" s="86"/>
      <c r="H289" s="87"/>
      <c r="I289" s="87"/>
      <c r="J289" s="159"/>
      <c r="K289" s="86"/>
      <c r="L289" s="86"/>
      <c r="M289" s="86"/>
      <c r="N289" s="86"/>
      <c r="O289" s="87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</row>
    <row x14ac:dyDescent="0.25" r="290" customHeight="1" ht="16.5">
      <c r="A290" s="156"/>
      <c r="B290" s="157"/>
      <c r="C290" s="155"/>
      <c r="D290" s="155"/>
      <c r="E290" s="155"/>
      <c r="F290" s="155"/>
      <c r="G290" s="86"/>
      <c r="H290" s="87"/>
      <c r="I290" s="87"/>
      <c r="J290" s="159"/>
      <c r="K290" s="86"/>
      <c r="L290" s="86"/>
      <c r="M290" s="86"/>
      <c r="N290" s="86"/>
      <c r="O290" s="87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</row>
    <row x14ac:dyDescent="0.25" r="291" customHeight="1" ht="16.5">
      <c r="A291" s="156"/>
      <c r="B291" s="157"/>
      <c r="C291" s="155"/>
      <c r="D291" s="155"/>
      <c r="E291" s="155"/>
      <c r="F291" s="155"/>
      <c r="G291" s="86"/>
      <c r="H291" s="87"/>
      <c r="I291" s="87"/>
      <c r="J291" s="159"/>
      <c r="K291" s="86"/>
      <c r="L291" s="86"/>
      <c r="M291" s="86"/>
      <c r="N291" s="86"/>
      <c r="O291" s="87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</row>
    <row x14ac:dyDescent="0.25" r="292" customHeight="1" ht="16.5">
      <c r="A292" s="156"/>
      <c r="B292" s="157"/>
      <c r="C292" s="155"/>
      <c r="D292" s="155"/>
      <c r="E292" s="155"/>
      <c r="F292" s="155"/>
      <c r="G292" s="86"/>
      <c r="H292" s="87"/>
      <c r="I292" s="87"/>
      <c r="J292" s="159"/>
      <c r="K292" s="86"/>
      <c r="L292" s="86"/>
      <c r="M292" s="86"/>
      <c r="N292" s="86"/>
      <c r="O292" s="87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</row>
    <row x14ac:dyDescent="0.25" r="293" customHeight="1" ht="16.5">
      <c r="A293" s="156"/>
      <c r="B293" s="157"/>
      <c r="C293" s="155"/>
      <c r="D293" s="155"/>
      <c r="E293" s="155"/>
      <c r="F293" s="155"/>
      <c r="G293" s="86"/>
      <c r="H293" s="87"/>
      <c r="I293" s="87"/>
      <c r="J293" s="159"/>
      <c r="K293" s="86"/>
      <c r="L293" s="86"/>
      <c r="M293" s="86"/>
      <c r="N293" s="86"/>
      <c r="O293" s="87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</row>
    <row x14ac:dyDescent="0.25" r="294" customHeight="1" ht="16.5">
      <c r="A294" s="156"/>
      <c r="B294" s="157"/>
      <c r="C294" s="155"/>
      <c r="D294" s="155"/>
      <c r="E294" s="155"/>
      <c r="F294" s="155"/>
      <c r="G294" s="86"/>
      <c r="H294" s="87"/>
      <c r="I294" s="87"/>
      <c r="J294" s="159"/>
      <c r="K294" s="86"/>
      <c r="L294" s="86"/>
      <c r="M294" s="86"/>
      <c r="N294" s="86"/>
      <c r="O294" s="87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</row>
    <row x14ac:dyDescent="0.25" r="295" customHeight="1" ht="16.5">
      <c r="A295" s="156"/>
      <c r="B295" s="157"/>
      <c r="C295" s="155"/>
      <c r="D295" s="155"/>
      <c r="E295" s="155"/>
      <c r="F295" s="155"/>
      <c r="G295" s="86"/>
      <c r="H295" s="87"/>
      <c r="I295" s="87"/>
      <c r="J295" s="159"/>
      <c r="K295" s="86"/>
      <c r="L295" s="86"/>
      <c r="M295" s="86"/>
      <c r="N295" s="86"/>
      <c r="O295" s="87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</row>
    <row x14ac:dyDescent="0.25" r="296" customHeight="1" ht="16.5">
      <c r="A296" s="156"/>
      <c r="B296" s="157"/>
      <c r="C296" s="155"/>
      <c r="D296" s="155"/>
      <c r="E296" s="155"/>
      <c r="F296" s="155"/>
      <c r="G296" s="86"/>
      <c r="H296" s="87"/>
      <c r="I296" s="87"/>
      <c r="J296" s="159"/>
      <c r="K296" s="86"/>
      <c r="L296" s="86"/>
      <c r="M296" s="86"/>
      <c r="N296" s="86"/>
      <c r="O296" s="87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</row>
    <row x14ac:dyDescent="0.25" r="297" customHeight="1" ht="16.5">
      <c r="A297" s="156"/>
      <c r="B297" s="157"/>
      <c r="C297" s="155"/>
      <c r="D297" s="155"/>
      <c r="E297" s="155"/>
      <c r="F297" s="155"/>
      <c r="G297" s="86"/>
      <c r="H297" s="87"/>
      <c r="I297" s="87"/>
      <c r="J297" s="159"/>
      <c r="K297" s="86"/>
      <c r="L297" s="86"/>
      <c r="M297" s="86"/>
      <c r="N297" s="86"/>
      <c r="O297" s="87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</row>
    <row x14ac:dyDescent="0.25" r="298" customHeight="1" ht="16.5">
      <c r="A298" s="156"/>
      <c r="B298" s="157"/>
      <c r="C298" s="155"/>
      <c r="D298" s="155"/>
      <c r="E298" s="155"/>
      <c r="F298" s="155"/>
      <c r="G298" s="86"/>
      <c r="H298" s="87"/>
      <c r="I298" s="87"/>
      <c r="J298" s="159"/>
      <c r="K298" s="86"/>
      <c r="L298" s="86"/>
      <c r="M298" s="86"/>
      <c r="N298" s="86"/>
      <c r="O298" s="87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</row>
    <row x14ac:dyDescent="0.25" r="299" customHeight="1" ht="16.5">
      <c r="A299" s="156"/>
      <c r="B299" s="157"/>
      <c r="C299" s="155"/>
      <c r="D299" s="155"/>
      <c r="E299" s="155"/>
      <c r="F299" s="155"/>
      <c r="G299" s="86"/>
      <c r="H299" s="87"/>
      <c r="I299" s="87"/>
      <c r="J299" s="159"/>
      <c r="K299" s="86"/>
      <c r="L299" s="86"/>
      <c r="M299" s="86"/>
      <c r="N299" s="86"/>
      <c r="O299" s="87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</row>
    <row x14ac:dyDescent="0.25" r="300" customHeight="1" ht="16.5">
      <c r="A300" s="156"/>
      <c r="B300" s="157"/>
      <c r="C300" s="155"/>
      <c r="D300" s="155"/>
      <c r="E300" s="155"/>
      <c r="F300" s="155"/>
      <c r="G300" s="86"/>
      <c r="H300" s="87"/>
      <c r="I300" s="87"/>
      <c r="J300" s="159"/>
      <c r="K300" s="86"/>
      <c r="L300" s="86"/>
      <c r="M300" s="86"/>
      <c r="N300" s="86"/>
      <c r="O300" s="87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</row>
    <row x14ac:dyDescent="0.25" r="301" customHeight="1" ht="16.5">
      <c r="A301" s="156"/>
      <c r="B301" s="157"/>
      <c r="C301" s="155"/>
      <c r="D301" s="155"/>
      <c r="E301" s="155"/>
      <c r="F301" s="155"/>
      <c r="G301" s="86"/>
      <c r="H301" s="87"/>
      <c r="I301" s="87"/>
      <c r="J301" s="159"/>
      <c r="K301" s="86"/>
      <c r="L301" s="86"/>
      <c r="M301" s="86"/>
      <c r="N301" s="86"/>
      <c r="O301" s="87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</row>
    <row x14ac:dyDescent="0.25" r="302" customHeight="1" ht="16.5">
      <c r="A302" s="156"/>
      <c r="B302" s="157"/>
      <c r="C302" s="155"/>
      <c r="D302" s="155"/>
      <c r="E302" s="155"/>
      <c r="F302" s="155"/>
      <c r="G302" s="86"/>
      <c r="H302" s="87"/>
      <c r="I302" s="87"/>
      <c r="J302" s="159"/>
      <c r="K302" s="86"/>
      <c r="L302" s="86"/>
      <c r="M302" s="86"/>
      <c r="N302" s="86"/>
      <c r="O302" s="87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</row>
    <row x14ac:dyDescent="0.25" r="303" customHeight="1" ht="16.5">
      <c r="A303" s="156"/>
      <c r="B303" s="157"/>
      <c r="C303" s="155"/>
      <c r="D303" s="155"/>
      <c r="E303" s="155"/>
      <c r="F303" s="155"/>
      <c r="G303" s="86"/>
      <c r="H303" s="87"/>
      <c r="I303" s="87"/>
      <c r="J303" s="159"/>
      <c r="K303" s="86"/>
      <c r="L303" s="86"/>
      <c r="M303" s="86"/>
      <c r="N303" s="86"/>
      <c r="O303" s="87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</row>
    <row x14ac:dyDescent="0.25" r="304" customHeight="1" ht="16.5">
      <c r="A304" s="156"/>
      <c r="B304" s="157"/>
      <c r="C304" s="155"/>
      <c r="D304" s="155"/>
      <c r="E304" s="155"/>
      <c r="F304" s="155"/>
      <c r="G304" s="86"/>
      <c r="H304" s="87"/>
      <c r="I304" s="87"/>
      <c r="J304" s="159"/>
      <c r="K304" s="86"/>
      <c r="L304" s="86"/>
      <c r="M304" s="86"/>
      <c r="N304" s="86"/>
      <c r="O304" s="87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</row>
    <row x14ac:dyDescent="0.25" r="305" customHeight="1" ht="16.5">
      <c r="A305" s="156"/>
      <c r="B305" s="157"/>
      <c r="C305" s="155"/>
      <c r="D305" s="155"/>
      <c r="E305" s="155"/>
      <c r="F305" s="155"/>
      <c r="G305" s="86"/>
      <c r="H305" s="87"/>
      <c r="I305" s="87"/>
      <c r="J305" s="159"/>
      <c r="K305" s="86"/>
      <c r="L305" s="86"/>
      <c r="M305" s="86"/>
      <c r="N305" s="86"/>
      <c r="O305" s="87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</row>
    <row x14ac:dyDescent="0.25" r="306" customHeight="1" ht="16.5">
      <c r="A306" s="156"/>
      <c r="B306" s="157"/>
      <c r="C306" s="155"/>
      <c r="D306" s="155"/>
      <c r="E306" s="155"/>
      <c r="F306" s="155"/>
      <c r="G306" s="86"/>
      <c r="H306" s="87"/>
      <c r="I306" s="87"/>
      <c r="J306" s="159"/>
      <c r="K306" s="86"/>
      <c r="L306" s="86"/>
      <c r="M306" s="86"/>
      <c r="N306" s="86"/>
      <c r="O306" s="87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</row>
    <row x14ac:dyDescent="0.25" r="307" customHeight="1" ht="16.5">
      <c r="A307" s="156"/>
      <c r="B307" s="157"/>
      <c r="C307" s="155"/>
      <c r="D307" s="155"/>
      <c r="E307" s="155"/>
      <c r="F307" s="155"/>
      <c r="G307" s="86"/>
      <c r="H307" s="87"/>
      <c r="I307" s="87"/>
      <c r="J307" s="159"/>
      <c r="K307" s="86"/>
      <c r="L307" s="86"/>
      <c r="M307" s="86"/>
      <c r="N307" s="86"/>
      <c r="O307" s="87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</row>
    <row x14ac:dyDescent="0.25" r="308" customHeight="1" ht="16.5">
      <c r="A308" s="156"/>
      <c r="B308" s="157"/>
      <c r="C308" s="155"/>
      <c r="D308" s="155"/>
      <c r="E308" s="155"/>
      <c r="F308" s="155"/>
      <c r="G308" s="86"/>
      <c r="H308" s="87"/>
      <c r="I308" s="87"/>
      <c r="J308" s="159"/>
      <c r="K308" s="86"/>
      <c r="L308" s="86"/>
      <c r="M308" s="86"/>
      <c r="N308" s="86"/>
      <c r="O308" s="87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</row>
    <row x14ac:dyDescent="0.25" r="309" customHeight="1" ht="16.5">
      <c r="A309" s="156"/>
      <c r="B309" s="157"/>
      <c r="C309" s="155"/>
      <c r="D309" s="155"/>
      <c r="E309" s="155"/>
      <c r="F309" s="155"/>
      <c r="G309" s="86"/>
      <c r="H309" s="87"/>
      <c r="I309" s="87"/>
      <c r="J309" s="159"/>
      <c r="K309" s="86"/>
      <c r="L309" s="86"/>
      <c r="M309" s="86"/>
      <c r="N309" s="86"/>
      <c r="O309" s="87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</row>
    <row x14ac:dyDescent="0.25" r="310" customHeight="1" ht="16.5">
      <c r="A310" s="156"/>
      <c r="B310" s="157"/>
      <c r="C310" s="155"/>
      <c r="D310" s="155"/>
      <c r="E310" s="155"/>
      <c r="F310" s="155"/>
      <c r="G310" s="86"/>
      <c r="H310" s="87"/>
      <c r="I310" s="87"/>
      <c r="J310" s="159"/>
      <c r="K310" s="86"/>
      <c r="L310" s="86"/>
      <c r="M310" s="86"/>
      <c r="N310" s="86"/>
      <c r="O310" s="87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</row>
    <row x14ac:dyDescent="0.25" r="311" customHeight="1" ht="16.5">
      <c r="A311" s="156"/>
      <c r="B311" s="157"/>
      <c r="C311" s="155"/>
      <c r="D311" s="155"/>
      <c r="E311" s="155"/>
      <c r="F311" s="155"/>
      <c r="G311" s="86"/>
      <c r="H311" s="87"/>
      <c r="I311" s="87"/>
      <c r="J311" s="159"/>
      <c r="K311" s="86"/>
      <c r="L311" s="86"/>
      <c r="M311" s="86"/>
      <c r="N311" s="86"/>
      <c r="O311" s="87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</row>
    <row x14ac:dyDescent="0.25" r="312" customHeight="1" ht="16.5">
      <c r="A312" s="156"/>
      <c r="B312" s="157"/>
      <c r="C312" s="155"/>
      <c r="D312" s="155"/>
      <c r="E312" s="155"/>
      <c r="F312" s="155"/>
      <c r="G312" s="86"/>
      <c r="H312" s="87"/>
      <c r="I312" s="87"/>
      <c r="J312" s="159"/>
      <c r="K312" s="86"/>
      <c r="L312" s="86"/>
      <c r="M312" s="86"/>
      <c r="N312" s="86"/>
      <c r="O312" s="87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</row>
    <row x14ac:dyDescent="0.25" r="313" customHeight="1" ht="16.5">
      <c r="A313" s="156"/>
      <c r="B313" s="157"/>
      <c r="C313" s="155"/>
      <c r="D313" s="155"/>
      <c r="E313" s="155"/>
      <c r="F313" s="155"/>
      <c r="G313" s="86"/>
      <c r="H313" s="87"/>
      <c r="I313" s="87"/>
      <c r="J313" s="159"/>
      <c r="K313" s="86"/>
      <c r="L313" s="86"/>
      <c r="M313" s="86"/>
      <c r="N313" s="86"/>
      <c r="O313" s="87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</row>
    <row x14ac:dyDescent="0.25" r="314" customHeight="1" ht="16.5">
      <c r="A314" s="156"/>
      <c r="B314" s="157"/>
      <c r="C314" s="155"/>
      <c r="D314" s="155"/>
      <c r="E314" s="155"/>
      <c r="F314" s="155"/>
      <c r="G314" s="86"/>
      <c r="H314" s="87"/>
      <c r="I314" s="87"/>
      <c r="J314" s="159"/>
      <c r="K314" s="86"/>
      <c r="L314" s="86"/>
      <c r="M314" s="86"/>
      <c r="N314" s="86"/>
      <c r="O314" s="87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</row>
    <row x14ac:dyDescent="0.25" r="315" customHeight="1" ht="16.5">
      <c r="A315" s="156"/>
      <c r="B315" s="157"/>
      <c r="C315" s="155"/>
      <c r="D315" s="155"/>
      <c r="E315" s="155"/>
      <c r="F315" s="155"/>
      <c r="G315" s="86"/>
      <c r="H315" s="87"/>
      <c r="I315" s="87"/>
      <c r="J315" s="159"/>
      <c r="K315" s="86"/>
      <c r="L315" s="86"/>
      <c r="M315" s="86"/>
      <c r="N315" s="86"/>
      <c r="O315" s="87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</row>
    <row x14ac:dyDescent="0.25" r="316" customHeight="1" ht="16.5">
      <c r="A316" s="156"/>
      <c r="B316" s="157"/>
      <c r="C316" s="155"/>
      <c r="D316" s="155"/>
      <c r="E316" s="155"/>
      <c r="F316" s="155"/>
      <c r="G316" s="86"/>
      <c r="H316" s="87"/>
      <c r="I316" s="87"/>
      <c r="J316" s="159"/>
      <c r="K316" s="86"/>
      <c r="L316" s="86"/>
      <c r="M316" s="86"/>
      <c r="N316" s="86"/>
      <c r="O316" s="87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</row>
    <row x14ac:dyDescent="0.25" r="317" customHeight="1" ht="16.5">
      <c r="A317" s="156"/>
      <c r="B317" s="157"/>
      <c r="C317" s="155"/>
      <c r="D317" s="155"/>
      <c r="E317" s="155"/>
      <c r="F317" s="155"/>
      <c r="G317" s="86"/>
      <c r="H317" s="87"/>
      <c r="I317" s="87"/>
      <c r="J317" s="159"/>
      <c r="K317" s="86"/>
      <c r="L317" s="86"/>
      <c r="M317" s="86"/>
      <c r="N317" s="86"/>
      <c r="O317" s="87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</row>
    <row x14ac:dyDescent="0.25" r="318" customHeight="1" ht="16.5">
      <c r="A318" s="156"/>
      <c r="B318" s="157"/>
      <c r="C318" s="155"/>
      <c r="D318" s="155"/>
      <c r="E318" s="155"/>
      <c r="F318" s="155"/>
      <c r="G318" s="86"/>
      <c r="H318" s="87"/>
      <c r="I318" s="87"/>
      <c r="J318" s="159"/>
      <c r="K318" s="86"/>
      <c r="L318" s="86"/>
      <c r="M318" s="86"/>
      <c r="N318" s="86"/>
      <c r="O318" s="87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</row>
    <row x14ac:dyDescent="0.25" r="319" customHeight="1" ht="16.5">
      <c r="A319" s="156"/>
      <c r="B319" s="157"/>
      <c r="C319" s="155"/>
      <c r="D319" s="155"/>
      <c r="E319" s="155"/>
      <c r="F319" s="155"/>
      <c r="G319" s="86"/>
      <c r="H319" s="87"/>
      <c r="I319" s="87"/>
      <c r="J319" s="159"/>
      <c r="K319" s="86"/>
      <c r="L319" s="86"/>
      <c r="M319" s="86"/>
      <c r="N319" s="86"/>
      <c r="O319" s="87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</row>
    <row x14ac:dyDescent="0.25" r="320" customHeight="1" ht="16.5">
      <c r="A320" s="156"/>
      <c r="B320" s="157"/>
      <c r="C320" s="155"/>
      <c r="D320" s="155"/>
      <c r="E320" s="155"/>
      <c r="F320" s="155"/>
      <c r="G320" s="86"/>
      <c r="H320" s="87"/>
      <c r="I320" s="87"/>
      <c r="J320" s="159"/>
      <c r="K320" s="86"/>
      <c r="L320" s="86"/>
      <c r="M320" s="86"/>
      <c r="N320" s="86"/>
      <c r="O320" s="87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</row>
    <row x14ac:dyDescent="0.25" r="321" customHeight="1" ht="16.5">
      <c r="A321" s="156"/>
      <c r="B321" s="157"/>
      <c r="C321" s="155"/>
      <c r="D321" s="155"/>
      <c r="E321" s="155"/>
      <c r="F321" s="155"/>
      <c r="G321" s="86"/>
      <c r="H321" s="87"/>
      <c r="I321" s="87"/>
      <c r="J321" s="159"/>
      <c r="K321" s="86"/>
      <c r="L321" s="86"/>
      <c r="M321" s="86"/>
      <c r="N321" s="86"/>
      <c r="O321" s="87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</row>
    <row x14ac:dyDescent="0.25" r="322" customHeight="1" ht="16.5">
      <c r="A322" s="156"/>
      <c r="B322" s="157"/>
      <c r="C322" s="155"/>
      <c r="D322" s="155"/>
      <c r="E322" s="155"/>
      <c r="F322" s="155"/>
      <c r="G322" s="86"/>
      <c r="H322" s="87"/>
      <c r="I322" s="87"/>
      <c r="J322" s="159"/>
      <c r="K322" s="86"/>
      <c r="L322" s="86"/>
      <c r="M322" s="86"/>
      <c r="N322" s="86"/>
      <c r="O322" s="87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</row>
    <row x14ac:dyDescent="0.25" r="323" customHeight="1" ht="16.5">
      <c r="A323" s="156"/>
      <c r="B323" s="157"/>
      <c r="C323" s="155"/>
      <c r="D323" s="155"/>
      <c r="E323" s="155"/>
      <c r="F323" s="155"/>
      <c r="G323" s="86"/>
      <c r="H323" s="87"/>
      <c r="I323" s="87"/>
      <c r="J323" s="159"/>
      <c r="K323" s="86"/>
      <c r="L323" s="86"/>
      <c r="M323" s="86"/>
      <c r="N323" s="86"/>
      <c r="O323" s="87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</row>
    <row x14ac:dyDescent="0.25" r="324" customHeight="1" ht="16.5">
      <c r="A324" s="156"/>
      <c r="B324" s="157"/>
      <c r="C324" s="155"/>
      <c r="D324" s="155"/>
      <c r="E324" s="155"/>
      <c r="F324" s="155"/>
      <c r="G324" s="86"/>
      <c r="H324" s="87"/>
      <c r="I324" s="87"/>
      <c r="J324" s="159"/>
      <c r="K324" s="86"/>
      <c r="L324" s="86"/>
      <c r="M324" s="86"/>
      <c r="N324" s="86"/>
      <c r="O324" s="87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</row>
    <row x14ac:dyDescent="0.25" r="325" customHeight="1" ht="16.5">
      <c r="A325" s="156"/>
      <c r="B325" s="157"/>
      <c r="C325" s="155"/>
      <c r="D325" s="155"/>
      <c r="E325" s="155"/>
      <c r="F325" s="155"/>
      <c r="G325" s="86"/>
      <c r="H325" s="87"/>
      <c r="I325" s="87"/>
      <c r="J325" s="159"/>
      <c r="K325" s="86"/>
      <c r="L325" s="86"/>
      <c r="M325" s="86"/>
      <c r="N325" s="86"/>
      <c r="O325" s="87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</row>
    <row x14ac:dyDescent="0.25" r="326" customHeight="1" ht="16.5">
      <c r="A326" s="156"/>
      <c r="B326" s="157"/>
      <c r="C326" s="155"/>
      <c r="D326" s="155"/>
      <c r="E326" s="155"/>
      <c r="F326" s="155"/>
      <c r="G326" s="86"/>
      <c r="H326" s="87"/>
      <c r="I326" s="87"/>
      <c r="J326" s="159"/>
      <c r="K326" s="86"/>
      <c r="L326" s="86"/>
      <c r="M326" s="86"/>
      <c r="N326" s="86"/>
      <c r="O326" s="87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</row>
    <row x14ac:dyDescent="0.25" r="327" customHeight="1" ht="16.5">
      <c r="A327" s="156"/>
      <c r="B327" s="157"/>
      <c r="C327" s="155"/>
      <c r="D327" s="155"/>
      <c r="E327" s="155"/>
      <c r="F327" s="155"/>
      <c r="G327" s="86"/>
      <c r="H327" s="87"/>
      <c r="I327" s="87"/>
      <c r="J327" s="159"/>
      <c r="K327" s="86"/>
      <c r="L327" s="86"/>
      <c r="M327" s="86"/>
      <c r="N327" s="86"/>
      <c r="O327" s="87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</row>
    <row x14ac:dyDescent="0.25" r="328" customHeight="1" ht="16.5">
      <c r="A328" s="156"/>
      <c r="B328" s="157"/>
      <c r="C328" s="155"/>
      <c r="D328" s="155"/>
      <c r="E328" s="155"/>
      <c r="F328" s="155"/>
      <c r="G328" s="86"/>
      <c r="H328" s="87"/>
      <c r="I328" s="87"/>
      <c r="J328" s="159"/>
      <c r="K328" s="86"/>
      <c r="L328" s="86"/>
      <c r="M328" s="86"/>
      <c r="N328" s="86"/>
      <c r="O328" s="87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</row>
    <row x14ac:dyDescent="0.25" r="329" customHeight="1" ht="16.5">
      <c r="A329" s="156"/>
      <c r="B329" s="157"/>
      <c r="C329" s="155"/>
      <c r="D329" s="155"/>
      <c r="E329" s="155"/>
      <c r="F329" s="155"/>
      <c r="G329" s="86"/>
      <c r="H329" s="87"/>
      <c r="I329" s="87"/>
      <c r="J329" s="159"/>
      <c r="K329" s="86"/>
      <c r="L329" s="86"/>
      <c r="M329" s="86"/>
      <c r="N329" s="86"/>
      <c r="O329" s="87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</row>
    <row x14ac:dyDescent="0.25" r="330" customHeight="1" ht="16.5">
      <c r="A330" s="156"/>
      <c r="B330" s="157"/>
      <c r="C330" s="155"/>
      <c r="D330" s="155"/>
      <c r="E330" s="155"/>
      <c r="F330" s="155"/>
      <c r="G330" s="86"/>
      <c r="H330" s="87"/>
      <c r="I330" s="87"/>
      <c r="J330" s="159"/>
      <c r="K330" s="86"/>
      <c r="L330" s="86"/>
      <c r="M330" s="86"/>
      <c r="N330" s="86"/>
      <c r="O330" s="87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</row>
    <row x14ac:dyDescent="0.25" r="331" customHeight="1" ht="16.5">
      <c r="A331" s="156"/>
      <c r="B331" s="157"/>
      <c r="C331" s="155"/>
      <c r="D331" s="155"/>
      <c r="E331" s="155"/>
      <c r="F331" s="155"/>
      <c r="G331" s="86"/>
      <c r="H331" s="87"/>
      <c r="I331" s="87"/>
      <c r="J331" s="159"/>
      <c r="K331" s="86"/>
      <c r="L331" s="86"/>
      <c r="M331" s="86"/>
      <c r="N331" s="86"/>
      <c r="O331" s="87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</row>
    <row x14ac:dyDescent="0.25" r="332" customHeight="1" ht="16.5">
      <c r="A332" s="156"/>
      <c r="B332" s="157"/>
      <c r="C332" s="155"/>
      <c r="D332" s="155"/>
      <c r="E332" s="155"/>
      <c r="F332" s="155"/>
      <c r="G332" s="86"/>
      <c r="H332" s="87"/>
      <c r="I332" s="87"/>
      <c r="J332" s="159"/>
      <c r="K332" s="86"/>
      <c r="L332" s="86"/>
      <c r="M332" s="86"/>
      <c r="N332" s="86"/>
      <c r="O332" s="87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</row>
    <row x14ac:dyDescent="0.25" r="333" customHeight="1" ht="16.5">
      <c r="A333" s="156"/>
      <c r="B333" s="157"/>
      <c r="C333" s="155"/>
      <c r="D333" s="155"/>
      <c r="E333" s="155"/>
      <c r="F333" s="155"/>
      <c r="G333" s="86"/>
      <c r="H333" s="87"/>
      <c r="I333" s="87"/>
      <c r="J333" s="159"/>
      <c r="K333" s="86"/>
      <c r="L333" s="86"/>
      <c r="M333" s="86"/>
      <c r="N333" s="86"/>
      <c r="O333" s="87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</row>
    <row x14ac:dyDescent="0.25" r="334" customHeight="1" ht="16.5">
      <c r="A334" s="156"/>
      <c r="B334" s="157"/>
      <c r="C334" s="155"/>
      <c r="D334" s="155"/>
      <c r="E334" s="155"/>
      <c r="F334" s="155"/>
      <c r="G334" s="86"/>
      <c r="H334" s="87"/>
      <c r="I334" s="87"/>
      <c r="J334" s="159"/>
      <c r="K334" s="86"/>
      <c r="L334" s="86"/>
      <c r="M334" s="86"/>
      <c r="N334" s="86"/>
      <c r="O334" s="87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</row>
    <row x14ac:dyDescent="0.25" r="335" customHeight="1" ht="16.5">
      <c r="A335" s="156"/>
      <c r="B335" s="157"/>
      <c r="C335" s="155"/>
      <c r="D335" s="155"/>
      <c r="E335" s="155"/>
      <c r="F335" s="155"/>
      <c r="G335" s="86"/>
      <c r="H335" s="87"/>
      <c r="I335" s="87"/>
      <c r="J335" s="159"/>
      <c r="K335" s="86"/>
      <c r="L335" s="86"/>
      <c r="M335" s="86"/>
      <c r="N335" s="86"/>
      <c r="O335" s="87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</row>
    <row x14ac:dyDescent="0.25" r="336" customHeight="1" ht="16.5">
      <c r="A336" s="156"/>
      <c r="B336" s="157"/>
      <c r="C336" s="155"/>
      <c r="D336" s="155"/>
      <c r="E336" s="155"/>
      <c r="F336" s="155"/>
      <c r="G336" s="86"/>
      <c r="H336" s="87"/>
      <c r="I336" s="87"/>
      <c r="J336" s="159"/>
      <c r="K336" s="86"/>
      <c r="L336" s="86"/>
      <c r="M336" s="86"/>
      <c r="N336" s="86"/>
      <c r="O336" s="87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</row>
    <row x14ac:dyDescent="0.25" r="337" customHeight="1" ht="16.5">
      <c r="A337" s="156"/>
      <c r="B337" s="157"/>
      <c r="C337" s="155"/>
      <c r="D337" s="155"/>
      <c r="E337" s="155"/>
      <c r="F337" s="155"/>
      <c r="G337" s="86"/>
      <c r="H337" s="87"/>
      <c r="I337" s="87"/>
      <c r="J337" s="159"/>
      <c r="K337" s="86"/>
      <c r="L337" s="86"/>
      <c r="M337" s="86"/>
      <c r="N337" s="86"/>
      <c r="O337" s="87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</row>
    <row x14ac:dyDescent="0.25" r="338" customHeight="1" ht="16.5">
      <c r="A338" s="156"/>
      <c r="B338" s="157"/>
      <c r="C338" s="155"/>
      <c r="D338" s="155"/>
      <c r="E338" s="155"/>
      <c r="F338" s="155"/>
      <c r="G338" s="86"/>
      <c r="H338" s="87"/>
      <c r="I338" s="87"/>
      <c r="J338" s="159"/>
      <c r="K338" s="86"/>
      <c r="L338" s="86"/>
      <c r="M338" s="86"/>
      <c r="N338" s="86"/>
      <c r="O338" s="87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</row>
    <row x14ac:dyDescent="0.25" r="339" customHeight="1" ht="16.5">
      <c r="A339" s="156"/>
      <c r="B339" s="157"/>
      <c r="C339" s="155"/>
      <c r="D339" s="155"/>
      <c r="E339" s="155"/>
      <c r="F339" s="155"/>
      <c r="G339" s="86"/>
      <c r="H339" s="87"/>
      <c r="I339" s="87"/>
      <c r="J339" s="159"/>
      <c r="K339" s="86"/>
      <c r="L339" s="86"/>
      <c r="M339" s="86"/>
      <c r="N339" s="86"/>
      <c r="O339" s="87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</row>
    <row x14ac:dyDescent="0.25" r="340" customHeight="1" ht="16.5">
      <c r="A340" s="156"/>
      <c r="B340" s="157"/>
      <c r="C340" s="155"/>
      <c r="D340" s="155"/>
      <c r="E340" s="155"/>
      <c r="F340" s="155"/>
      <c r="G340" s="86"/>
      <c r="H340" s="87"/>
      <c r="I340" s="87"/>
      <c r="J340" s="159"/>
      <c r="K340" s="86"/>
      <c r="L340" s="86"/>
      <c r="M340" s="86"/>
      <c r="N340" s="86"/>
      <c r="O340" s="87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</row>
    <row x14ac:dyDescent="0.25" r="341" customHeight="1" ht="16.5">
      <c r="A341" s="156"/>
      <c r="B341" s="157"/>
      <c r="C341" s="155"/>
      <c r="D341" s="155"/>
      <c r="E341" s="155"/>
      <c r="F341" s="155"/>
      <c r="G341" s="86"/>
      <c r="H341" s="87"/>
      <c r="I341" s="87"/>
      <c r="J341" s="159"/>
      <c r="K341" s="86"/>
      <c r="L341" s="86"/>
      <c r="M341" s="86"/>
      <c r="N341" s="86"/>
      <c r="O341" s="87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</row>
    <row x14ac:dyDescent="0.25" r="342" customHeight="1" ht="16.5">
      <c r="A342" s="156"/>
      <c r="B342" s="157"/>
      <c r="C342" s="155"/>
      <c r="D342" s="155"/>
      <c r="E342" s="155"/>
      <c r="F342" s="155"/>
      <c r="G342" s="86"/>
      <c r="H342" s="87"/>
      <c r="I342" s="87"/>
      <c r="J342" s="159"/>
      <c r="K342" s="86"/>
      <c r="L342" s="86"/>
      <c r="M342" s="86"/>
      <c r="N342" s="86"/>
      <c r="O342" s="87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</row>
    <row x14ac:dyDescent="0.25" r="343" customHeight="1" ht="16.5">
      <c r="A343" s="156"/>
      <c r="B343" s="157"/>
      <c r="C343" s="155"/>
      <c r="D343" s="155"/>
      <c r="E343" s="155"/>
      <c r="F343" s="155"/>
      <c r="G343" s="86"/>
      <c r="H343" s="87"/>
      <c r="I343" s="87"/>
      <c r="J343" s="159"/>
      <c r="K343" s="86"/>
      <c r="L343" s="86"/>
      <c r="M343" s="86"/>
      <c r="N343" s="86"/>
      <c r="O343" s="87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</row>
    <row x14ac:dyDescent="0.25" r="344" customHeight="1" ht="16.5">
      <c r="A344" s="156"/>
      <c r="B344" s="157"/>
      <c r="C344" s="155"/>
      <c r="D344" s="155"/>
      <c r="E344" s="155"/>
      <c r="F344" s="155"/>
      <c r="G344" s="86"/>
      <c r="H344" s="87"/>
      <c r="I344" s="87"/>
      <c r="J344" s="159"/>
      <c r="K344" s="86"/>
      <c r="L344" s="86"/>
      <c r="M344" s="86"/>
      <c r="N344" s="86"/>
      <c r="O344" s="87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</row>
    <row x14ac:dyDescent="0.25" r="345" customHeight="1" ht="16.5">
      <c r="A345" s="156"/>
      <c r="B345" s="157"/>
      <c r="C345" s="155"/>
      <c r="D345" s="155"/>
      <c r="E345" s="155"/>
      <c r="F345" s="155"/>
      <c r="G345" s="86"/>
      <c r="H345" s="87"/>
      <c r="I345" s="87"/>
      <c r="J345" s="159"/>
      <c r="K345" s="86"/>
      <c r="L345" s="86"/>
      <c r="M345" s="86"/>
      <c r="N345" s="86"/>
      <c r="O345" s="87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</row>
    <row x14ac:dyDescent="0.25" r="346" customHeight="1" ht="16.5">
      <c r="A346" s="156"/>
      <c r="B346" s="157"/>
      <c r="C346" s="155"/>
      <c r="D346" s="155"/>
      <c r="E346" s="155"/>
      <c r="F346" s="155"/>
      <c r="G346" s="86"/>
      <c r="H346" s="87"/>
      <c r="I346" s="87"/>
      <c r="J346" s="159"/>
      <c r="K346" s="86"/>
      <c r="L346" s="86"/>
      <c r="M346" s="86"/>
      <c r="N346" s="86"/>
      <c r="O346" s="87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</row>
    <row x14ac:dyDescent="0.25" r="347" customHeight="1" ht="16.5">
      <c r="A347" s="156"/>
      <c r="B347" s="157"/>
      <c r="C347" s="155"/>
      <c r="D347" s="155"/>
      <c r="E347" s="155"/>
      <c r="F347" s="155"/>
      <c r="G347" s="86"/>
      <c r="H347" s="87"/>
      <c r="I347" s="87"/>
      <c r="J347" s="159"/>
      <c r="K347" s="86"/>
      <c r="L347" s="86"/>
      <c r="M347" s="86"/>
      <c r="N347" s="86"/>
      <c r="O347" s="87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</row>
    <row x14ac:dyDescent="0.25" r="348" customHeight="1" ht="16.5">
      <c r="A348" s="156"/>
      <c r="B348" s="157"/>
      <c r="C348" s="155"/>
      <c r="D348" s="155"/>
      <c r="E348" s="155"/>
      <c r="F348" s="155"/>
      <c r="G348" s="86"/>
      <c r="H348" s="87"/>
      <c r="I348" s="87"/>
      <c r="J348" s="159"/>
      <c r="K348" s="86"/>
      <c r="L348" s="86"/>
      <c r="M348" s="86"/>
      <c r="N348" s="86"/>
      <c r="O348" s="87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</row>
    <row x14ac:dyDescent="0.25" r="349" customHeight="1" ht="16.5">
      <c r="A349" s="156"/>
      <c r="B349" s="157"/>
      <c r="C349" s="155"/>
      <c r="D349" s="155"/>
      <c r="E349" s="155"/>
      <c r="F349" s="155"/>
      <c r="G349" s="86"/>
      <c r="H349" s="87"/>
      <c r="I349" s="87"/>
      <c r="J349" s="159"/>
      <c r="K349" s="86"/>
      <c r="L349" s="86"/>
      <c r="M349" s="86"/>
      <c r="N349" s="86"/>
      <c r="O349" s="87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</row>
    <row x14ac:dyDescent="0.25" r="350" customHeight="1" ht="16.5">
      <c r="A350" s="156"/>
      <c r="B350" s="157"/>
      <c r="C350" s="155"/>
      <c r="D350" s="155"/>
      <c r="E350" s="155"/>
      <c r="F350" s="155"/>
      <c r="G350" s="86"/>
      <c r="H350" s="87"/>
      <c r="I350" s="87"/>
      <c r="J350" s="159"/>
      <c r="K350" s="86"/>
      <c r="L350" s="86"/>
      <c r="M350" s="86"/>
      <c r="N350" s="86"/>
      <c r="O350" s="87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</row>
    <row x14ac:dyDescent="0.25" r="351" customHeight="1" ht="16.5">
      <c r="A351" s="156"/>
      <c r="B351" s="157"/>
      <c r="C351" s="155"/>
      <c r="D351" s="155"/>
      <c r="E351" s="155"/>
      <c r="F351" s="155"/>
      <c r="G351" s="86"/>
      <c r="H351" s="87"/>
      <c r="I351" s="87"/>
      <c r="J351" s="159"/>
      <c r="K351" s="86"/>
      <c r="L351" s="86"/>
      <c r="M351" s="86"/>
      <c r="N351" s="86"/>
      <c r="O351" s="87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</row>
    <row x14ac:dyDescent="0.25" r="352" customHeight="1" ht="16.5">
      <c r="A352" s="156"/>
      <c r="B352" s="157"/>
      <c r="C352" s="155"/>
      <c r="D352" s="155"/>
      <c r="E352" s="155"/>
      <c r="F352" s="155"/>
      <c r="G352" s="86"/>
      <c r="H352" s="87"/>
      <c r="I352" s="87"/>
      <c r="J352" s="159"/>
      <c r="K352" s="86"/>
      <c r="L352" s="86"/>
      <c r="M352" s="86"/>
      <c r="N352" s="86"/>
      <c r="O352" s="87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</row>
    <row x14ac:dyDescent="0.25" r="353" customHeight="1" ht="16.5">
      <c r="A353" s="156"/>
      <c r="B353" s="157"/>
      <c r="C353" s="155"/>
      <c r="D353" s="155"/>
      <c r="E353" s="155"/>
      <c r="F353" s="155"/>
      <c r="G353" s="86"/>
      <c r="H353" s="87"/>
      <c r="I353" s="87"/>
      <c r="J353" s="159"/>
      <c r="K353" s="86"/>
      <c r="L353" s="86"/>
      <c r="M353" s="86"/>
      <c r="N353" s="86"/>
      <c r="O353" s="87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</row>
    <row x14ac:dyDescent="0.25" r="354" customHeight="1" ht="16.5">
      <c r="A354" s="156"/>
      <c r="B354" s="157"/>
      <c r="C354" s="155"/>
      <c r="D354" s="155"/>
      <c r="E354" s="155"/>
      <c r="F354" s="155"/>
      <c r="G354" s="86"/>
      <c r="H354" s="87"/>
      <c r="I354" s="87"/>
      <c r="J354" s="159"/>
      <c r="K354" s="86"/>
      <c r="L354" s="86"/>
      <c r="M354" s="86"/>
      <c r="N354" s="86"/>
      <c r="O354" s="87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</row>
    <row x14ac:dyDescent="0.25" r="355" customHeight="1" ht="16.5">
      <c r="A355" s="156"/>
      <c r="B355" s="157"/>
      <c r="C355" s="155"/>
      <c r="D355" s="155"/>
      <c r="E355" s="155"/>
      <c r="F355" s="155"/>
      <c r="G355" s="86"/>
      <c r="H355" s="87"/>
      <c r="I355" s="87"/>
      <c r="J355" s="159"/>
      <c r="K355" s="86"/>
      <c r="L355" s="86"/>
      <c r="M355" s="86"/>
      <c r="N355" s="86"/>
      <c r="O355" s="87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</row>
    <row x14ac:dyDescent="0.25" r="356" customHeight="1" ht="16.5">
      <c r="A356" s="156"/>
      <c r="B356" s="157"/>
      <c r="C356" s="155"/>
      <c r="D356" s="155"/>
      <c r="E356" s="155"/>
      <c r="F356" s="155"/>
      <c r="G356" s="86"/>
      <c r="H356" s="87"/>
      <c r="I356" s="87"/>
      <c r="J356" s="159"/>
      <c r="K356" s="86"/>
      <c r="L356" s="86"/>
      <c r="M356" s="86"/>
      <c r="N356" s="86"/>
      <c r="O356" s="87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</row>
    <row x14ac:dyDescent="0.25" r="357" customHeight="1" ht="16.5">
      <c r="A357" s="156"/>
      <c r="B357" s="157"/>
      <c r="C357" s="155"/>
      <c r="D357" s="155"/>
      <c r="E357" s="155"/>
      <c r="F357" s="155"/>
      <c r="G357" s="86"/>
      <c r="H357" s="87"/>
      <c r="I357" s="87"/>
      <c r="J357" s="159"/>
      <c r="K357" s="86"/>
      <c r="L357" s="86"/>
      <c r="M357" s="86"/>
      <c r="N357" s="86"/>
      <c r="O357" s="87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</row>
    <row x14ac:dyDescent="0.25" r="358" customHeight="1" ht="16.5">
      <c r="A358" s="156"/>
      <c r="B358" s="157"/>
      <c r="C358" s="155"/>
      <c r="D358" s="155"/>
      <c r="E358" s="155"/>
      <c r="F358" s="155"/>
      <c r="G358" s="86"/>
      <c r="H358" s="87"/>
      <c r="I358" s="87"/>
      <c r="J358" s="159"/>
      <c r="K358" s="86"/>
      <c r="L358" s="86"/>
      <c r="M358" s="86"/>
      <c r="N358" s="86"/>
      <c r="O358" s="87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</row>
    <row x14ac:dyDescent="0.25" r="359" customHeight="1" ht="16.5">
      <c r="A359" s="156"/>
      <c r="B359" s="157"/>
      <c r="C359" s="155"/>
      <c r="D359" s="155"/>
      <c r="E359" s="155"/>
      <c r="F359" s="155"/>
      <c r="G359" s="86"/>
      <c r="H359" s="87"/>
      <c r="I359" s="87"/>
      <c r="J359" s="159"/>
      <c r="K359" s="86"/>
      <c r="L359" s="86"/>
      <c r="M359" s="86"/>
      <c r="N359" s="86"/>
      <c r="O359" s="87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</row>
    <row x14ac:dyDescent="0.25" r="360" customHeight="1" ht="16.5">
      <c r="A360" s="156"/>
      <c r="B360" s="157"/>
      <c r="C360" s="155"/>
      <c r="D360" s="155"/>
      <c r="E360" s="155"/>
      <c r="F360" s="155"/>
      <c r="G360" s="86"/>
      <c r="H360" s="87"/>
      <c r="I360" s="87"/>
      <c r="J360" s="159"/>
      <c r="K360" s="86"/>
      <c r="L360" s="86"/>
      <c r="M360" s="86"/>
      <c r="N360" s="86"/>
      <c r="O360" s="87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</row>
    <row x14ac:dyDescent="0.25" r="361" customHeight="1" ht="16.5">
      <c r="A361" s="156"/>
      <c r="B361" s="157"/>
      <c r="C361" s="155"/>
      <c r="D361" s="155"/>
      <c r="E361" s="155"/>
      <c r="F361" s="155"/>
      <c r="G361" s="86"/>
      <c r="H361" s="87"/>
      <c r="I361" s="87"/>
      <c r="J361" s="159"/>
      <c r="K361" s="86"/>
      <c r="L361" s="86"/>
      <c r="M361" s="86"/>
      <c r="N361" s="86"/>
      <c r="O361" s="87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</row>
    <row x14ac:dyDescent="0.25" r="362" customHeight="1" ht="16.5">
      <c r="A362" s="156"/>
      <c r="B362" s="157"/>
      <c r="C362" s="155"/>
      <c r="D362" s="155"/>
      <c r="E362" s="155"/>
      <c r="F362" s="155"/>
      <c r="G362" s="86"/>
      <c r="H362" s="87"/>
      <c r="I362" s="87"/>
      <c r="J362" s="159"/>
      <c r="K362" s="86"/>
      <c r="L362" s="86"/>
      <c r="M362" s="86"/>
      <c r="N362" s="86"/>
      <c r="O362" s="87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</row>
    <row x14ac:dyDescent="0.25" r="363" customHeight="1" ht="16.5">
      <c r="A363" s="156"/>
      <c r="B363" s="157"/>
      <c r="C363" s="155"/>
      <c r="D363" s="155"/>
      <c r="E363" s="155"/>
      <c r="F363" s="155"/>
      <c r="G363" s="86"/>
      <c r="H363" s="87"/>
      <c r="I363" s="87"/>
      <c r="J363" s="159"/>
      <c r="K363" s="86"/>
      <c r="L363" s="86"/>
      <c r="M363" s="86"/>
      <c r="N363" s="86"/>
      <c r="O363" s="87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</row>
    <row x14ac:dyDescent="0.25" r="364" customHeight="1" ht="16.5">
      <c r="A364" s="156"/>
      <c r="B364" s="157"/>
      <c r="C364" s="155"/>
      <c r="D364" s="155"/>
      <c r="E364" s="155"/>
      <c r="F364" s="155"/>
      <c r="G364" s="86"/>
      <c r="H364" s="87"/>
      <c r="I364" s="87"/>
      <c r="J364" s="159"/>
      <c r="K364" s="86"/>
      <c r="L364" s="86"/>
      <c r="M364" s="86"/>
      <c r="N364" s="86"/>
      <c r="O364" s="87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</row>
    <row x14ac:dyDescent="0.25" r="365" customHeight="1" ht="16.5">
      <c r="A365" s="156"/>
      <c r="B365" s="157"/>
      <c r="C365" s="155"/>
      <c r="D365" s="155"/>
      <c r="E365" s="155"/>
      <c r="F365" s="155"/>
      <c r="G365" s="86"/>
      <c r="H365" s="87"/>
      <c r="I365" s="87"/>
      <c r="J365" s="159"/>
      <c r="K365" s="86"/>
      <c r="L365" s="86"/>
      <c r="M365" s="86"/>
      <c r="N365" s="86"/>
      <c r="O365" s="87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</row>
    <row x14ac:dyDescent="0.25" r="366" customHeight="1" ht="16.5">
      <c r="A366" s="156"/>
      <c r="B366" s="157"/>
      <c r="C366" s="155"/>
      <c r="D366" s="155"/>
      <c r="E366" s="155"/>
      <c r="F366" s="155"/>
      <c r="G366" s="86"/>
      <c r="H366" s="87"/>
      <c r="I366" s="87"/>
      <c r="J366" s="159"/>
      <c r="K366" s="86"/>
      <c r="L366" s="86"/>
      <c r="M366" s="86"/>
      <c r="N366" s="86"/>
      <c r="O366" s="87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</row>
    <row x14ac:dyDescent="0.25" r="367" customHeight="1" ht="16.5">
      <c r="A367" s="156"/>
      <c r="B367" s="157"/>
      <c r="C367" s="155"/>
      <c r="D367" s="155"/>
      <c r="E367" s="155"/>
      <c r="F367" s="155"/>
      <c r="G367" s="86"/>
      <c r="H367" s="87"/>
      <c r="I367" s="87"/>
      <c r="J367" s="159"/>
      <c r="K367" s="86"/>
      <c r="L367" s="86"/>
      <c r="M367" s="86"/>
      <c r="N367" s="86"/>
      <c r="O367" s="87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</row>
    <row x14ac:dyDescent="0.25" r="368" customHeight="1" ht="16.5">
      <c r="A368" s="156"/>
      <c r="B368" s="157"/>
      <c r="C368" s="155"/>
      <c r="D368" s="155"/>
      <c r="E368" s="155"/>
      <c r="F368" s="155"/>
      <c r="G368" s="86"/>
      <c r="H368" s="87"/>
      <c r="I368" s="87"/>
      <c r="J368" s="159"/>
      <c r="K368" s="86"/>
      <c r="L368" s="86"/>
      <c r="M368" s="86"/>
      <c r="N368" s="86"/>
      <c r="O368" s="87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</row>
    <row x14ac:dyDescent="0.25" r="369" customHeight="1" ht="16.5">
      <c r="A369" s="156"/>
      <c r="B369" s="157"/>
      <c r="C369" s="155"/>
      <c r="D369" s="155"/>
      <c r="E369" s="155"/>
      <c r="F369" s="155"/>
      <c r="G369" s="86"/>
      <c r="H369" s="87"/>
      <c r="I369" s="87"/>
      <c r="J369" s="159"/>
      <c r="K369" s="86"/>
      <c r="L369" s="86"/>
      <c r="M369" s="86"/>
      <c r="N369" s="86"/>
      <c r="O369" s="87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</row>
    <row x14ac:dyDescent="0.25" r="370" customHeight="1" ht="16.5">
      <c r="A370" s="156"/>
      <c r="B370" s="157"/>
      <c r="C370" s="155"/>
      <c r="D370" s="155"/>
      <c r="E370" s="155"/>
      <c r="F370" s="155"/>
      <c r="G370" s="86"/>
      <c r="H370" s="87"/>
      <c r="I370" s="87"/>
      <c r="J370" s="159"/>
      <c r="K370" s="86"/>
      <c r="L370" s="86"/>
      <c r="M370" s="86"/>
      <c r="N370" s="86"/>
      <c r="O370" s="87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</row>
    <row x14ac:dyDescent="0.25" r="371" customHeight="1" ht="16.5">
      <c r="A371" s="156"/>
      <c r="B371" s="157"/>
      <c r="C371" s="155"/>
      <c r="D371" s="155"/>
      <c r="E371" s="155"/>
      <c r="F371" s="155"/>
      <c r="G371" s="86"/>
      <c r="H371" s="87"/>
      <c r="I371" s="87"/>
      <c r="J371" s="159"/>
      <c r="K371" s="86"/>
      <c r="L371" s="86"/>
      <c r="M371" s="86"/>
      <c r="N371" s="86"/>
      <c r="O371" s="87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</row>
    <row x14ac:dyDescent="0.25" r="372" customHeight="1" ht="16.5">
      <c r="A372" s="156"/>
      <c r="B372" s="157"/>
      <c r="C372" s="155"/>
      <c r="D372" s="155"/>
      <c r="E372" s="155"/>
      <c r="F372" s="155"/>
      <c r="G372" s="86"/>
      <c r="H372" s="87"/>
      <c r="I372" s="87"/>
      <c r="J372" s="159"/>
      <c r="K372" s="86"/>
      <c r="L372" s="86"/>
      <c r="M372" s="86"/>
      <c r="N372" s="86"/>
      <c r="O372" s="87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</row>
    <row x14ac:dyDescent="0.25" r="373" customHeight="1" ht="16.5">
      <c r="A373" s="156"/>
      <c r="B373" s="157"/>
      <c r="C373" s="155"/>
      <c r="D373" s="155"/>
      <c r="E373" s="155"/>
      <c r="F373" s="155"/>
      <c r="G373" s="86"/>
      <c r="H373" s="87"/>
      <c r="I373" s="87"/>
      <c r="J373" s="159"/>
      <c r="K373" s="86"/>
      <c r="L373" s="86"/>
      <c r="M373" s="86"/>
      <c r="N373" s="86"/>
      <c r="O373" s="87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</row>
    <row x14ac:dyDescent="0.25" r="374" customHeight="1" ht="16.5">
      <c r="A374" s="156"/>
      <c r="B374" s="157"/>
      <c r="C374" s="155"/>
      <c r="D374" s="155"/>
      <c r="E374" s="155"/>
      <c r="F374" s="155"/>
      <c r="G374" s="86"/>
      <c r="H374" s="87"/>
      <c r="I374" s="87"/>
      <c r="J374" s="159"/>
      <c r="K374" s="86"/>
      <c r="L374" s="86"/>
      <c r="M374" s="86"/>
      <c r="N374" s="86"/>
      <c r="O374" s="87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</row>
    <row x14ac:dyDescent="0.25" r="375" customHeight="1" ht="16.5">
      <c r="A375" s="156"/>
      <c r="B375" s="157"/>
      <c r="C375" s="155"/>
      <c r="D375" s="155"/>
      <c r="E375" s="155"/>
      <c r="F375" s="155"/>
      <c r="G375" s="86"/>
      <c r="H375" s="87"/>
      <c r="I375" s="87"/>
      <c r="J375" s="159"/>
      <c r="K375" s="86"/>
      <c r="L375" s="86"/>
      <c r="M375" s="86"/>
      <c r="N375" s="86"/>
      <c r="O375" s="87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</row>
    <row x14ac:dyDescent="0.25" r="376" customHeight="1" ht="16.5">
      <c r="A376" s="156"/>
      <c r="B376" s="157"/>
      <c r="C376" s="155"/>
      <c r="D376" s="155"/>
      <c r="E376" s="155"/>
      <c r="F376" s="155"/>
      <c r="G376" s="86"/>
      <c r="H376" s="87"/>
      <c r="I376" s="87"/>
      <c r="J376" s="159"/>
      <c r="K376" s="86"/>
      <c r="L376" s="86"/>
      <c r="M376" s="86"/>
      <c r="N376" s="86"/>
      <c r="O376" s="87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</row>
    <row x14ac:dyDescent="0.25" r="377" customHeight="1" ht="16.5">
      <c r="A377" s="156"/>
      <c r="B377" s="157"/>
      <c r="C377" s="155"/>
      <c r="D377" s="155"/>
      <c r="E377" s="155"/>
      <c r="F377" s="155"/>
      <c r="G377" s="86"/>
      <c r="H377" s="87"/>
      <c r="I377" s="87"/>
      <c r="J377" s="159"/>
      <c r="K377" s="86"/>
      <c r="L377" s="86"/>
      <c r="M377" s="86"/>
      <c r="N377" s="86"/>
      <c r="O377" s="87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</row>
    <row x14ac:dyDescent="0.25" r="378" customHeight="1" ht="16.5">
      <c r="A378" s="156"/>
      <c r="B378" s="157"/>
      <c r="C378" s="155"/>
      <c r="D378" s="155"/>
      <c r="E378" s="155"/>
      <c r="F378" s="155"/>
      <c r="G378" s="86"/>
      <c r="H378" s="87"/>
      <c r="I378" s="87"/>
      <c r="J378" s="159"/>
      <c r="K378" s="86"/>
      <c r="L378" s="86"/>
      <c r="M378" s="86"/>
      <c r="N378" s="86"/>
      <c r="O378" s="87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</row>
    <row x14ac:dyDescent="0.25" r="379" customHeight="1" ht="16.5">
      <c r="A379" s="156"/>
      <c r="B379" s="157"/>
      <c r="C379" s="155"/>
      <c r="D379" s="155"/>
      <c r="E379" s="155"/>
      <c r="F379" s="155"/>
      <c r="G379" s="86"/>
      <c r="H379" s="87"/>
      <c r="I379" s="87"/>
      <c r="J379" s="159"/>
      <c r="K379" s="86"/>
      <c r="L379" s="86"/>
      <c r="M379" s="86"/>
      <c r="N379" s="86"/>
      <c r="O379" s="87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</row>
    <row x14ac:dyDescent="0.25" r="380" customHeight="1" ht="16.5">
      <c r="A380" s="156"/>
      <c r="B380" s="157"/>
      <c r="C380" s="155"/>
      <c r="D380" s="155"/>
      <c r="E380" s="155"/>
      <c r="F380" s="155"/>
      <c r="G380" s="86"/>
      <c r="H380" s="87"/>
      <c r="I380" s="87"/>
      <c r="J380" s="159"/>
      <c r="K380" s="86"/>
      <c r="L380" s="86"/>
      <c r="M380" s="86"/>
      <c r="N380" s="86"/>
      <c r="O380" s="87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</row>
    <row x14ac:dyDescent="0.25" r="381" customHeight="1" ht="16.5">
      <c r="A381" s="156"/>
      <c r="B381" s="157"/>
      <c r="C381" s="155"/>
      <c r="D381" s="155"/>
      <c r="E381" s="155"/>
      <c r="F381" s="155"/>
      <c r="G381" s="86"/>
      <c r="H381" s="87"/>
      <c r="I381" s="87"/>
      <c r="J381" s="159"/>
      <c r="K381" s="86"/>
      <c r="L381" s="86"/>
      <c r="M381" s="86"/>
      <c r="N381" s="86"/>
      <c r="O381" s="87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</row>
    <row x14ac:dyDescent="0.25" r="382" customHeight="1" ht="16.5">
      <c r="A382" s="156"/>
      <c r="B382" s="157"/>
      <c r="C382" s="155"/>
      <c r="D382" s="155"/>
      <c r="E382" s="155"/>
      <c r="F382" s="155"/>
      <c r="G382" s="86"/>
      <c r="H382" s="87"/>
      <c r="I382" s="87"/>
      <c r="J382" s="159"/>
      <c r="K382" s="86"/>
      <c r="L382" s="86"/>
      <c r="M382" s="86"/>
      <c r="N382" s="86"/>
      <c r="O382" s="87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</row>
    <row x14ac:dyDescent="0.25" r="383" customHeight="1" ht="16.5">
      <c r="A383" s="156"/>
      <c r="B383" s="157"/>
      <c r="C383" s="155"/>
      <c r="D383" s="155"/>
      <c r="E383" s="155"/>
      <c r="F383" s="155"/>
      <c r="G383" s="86"/>
      <c r="H383" s="87"/>
      <c r="I383" s="87"/>
      <c r="J383" s="159"/>
      <c r="K383" s="86"/>
      <c r="L383" s="86"/>
      <c r="M383" s="86"/>
      <c r="N383" s="86"/>
      <c r="O383" s="87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</row>
    <row x14ac:dyDescent="0.25" r="384" customHeight="1" ht="16.5">
      <c r="A384" s="156"/>
      <c r="B384" s="157"/>
      <c r="C384" s="155"/>
      <c r="D384" s="155"/>
      <c r="E384" s="155"/>
      <c r="F384" s="155"/>
      <c r="G384" s="86"/>
      <c r="H384" s="87"/>
      <c r="I384" s="87"/>
      <c r="J384" s="159"/>
      <c r="K384" s="86"/>
      <c r="L384" s="86"/>
      <c r="M384" s="86"/>
      <c r="N384" s="86"/>
      <c r="O384" s="87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</row>
    <row x14ac:dyDescent="0.25" r="385" customHeight="1" ht="16.5">
      <c r="A385" s="156"/>
      <c r="B385" s="157"/>
      <c r="C385" s="155"/>
      <c r="D385" s="155"/>
      <c r="E385" s="155"/>
      <c r="F385" s="155"/>
      <c r="G385" s="86"/>
      <c r="H385" s="87"/>
      <c r="I385" s="87"/>
      <c r="J385" s="159"/>
      <c r="K385" s="86"/>
      <c r="L385" s="86"/>
      <c r="M385" s="86"/>
      <c r="N385" s="86"/>
      <c r="O385" s="87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</row>
    <row x14ac:dyDescent="0.25" r="386" customHeight="1" ht="16.5">
      <c r="A386" s="156"/>
      <c r="B386" s="157"/>
      <c r="C386" s="155"/>
      <c r="D386" s="155"/>
      <c r="E386" s="155"/>
      <c r="F386" s="155"/>
      <c r="G386" s="86"/>
      <c r="H386" s="87"/>
      <c r="I386" s="87"/>
      <c r="J386" s="159"/>
      <c r="K386" s="86"/>
      <c r="L386" s="86"/>
      <c r="M386" s="86"/>
      <c r="N386" s="86"/>
      <c r="O386" s="87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</row>
    <row x14ac:dyDescent="0.25" r="387" customHeight="1" ht="16.5">
      <c r="A387" s="156"/>
      <c r="B387" s="157"/>
      <c r="C387" s="155"/>
      <c r="D387" s="155"/>
      <c r="E387" s="155"/>
      <c r="F387" s="155"/>
      <c r="G387" s="86"/>
      <c r="H387" s="87"/>
      <c r="I387" s="87"/>
      <c r="J387" s="159"/>
      <c r="K387" s="86"/>
      <c r="L387" s="86"/>
      <c r="M387" s="86"/>
      <c r="N387" s="86"/>
      <c r="O387" s="87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</row>
    <row x14ac:dyDescent="0.25" r="388" customHeight="1" ht="16.5">
      <c r="A388" s="156"/>
      <c r="B388" s="157"/>
      <c r="C388" s="155"/>
      <c r="D388" s="155"/>
      <c r="E388" s="155"/>
      <c r="F388" s="155"/>
      <c r="G388" s="86"/>
      <c r="H388" s="87"/>
      <c r="I388" s="87"/>
      <c r="J388" s="159"/>
      <c r="K388" s="86"/>
      <c r="L388" s="86"/>
      <c r="M388" s="86"/>
      <c r="N388" s="86"/>
      <c r="O388" s="87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</row>
    <row x14ac:dyDescent="0.25" r="389" customHeight="1" ht="16.5">
      <c r="A389" s="156"/>
      <c r="B389" s="157"/>
      <c r="C389" s="155"/>
      <c r="D389" s="155"/>
      <c r="E389" s="155"/>
      <c r="F389" s="155"/>
      <c r="G389" s="86"/>
      <c r="H389" s="87"/>
      <c r="I389" s="87"/>
      <c r="J389" s="159"/>
      <c r="K389" s="86"/>
      <c r="L389" s="86"/>
      <c r="M389" s="86"/>
      <c r="N389" s="86"/>
      <c r="O389" s="87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</row>
    <row x14ac:dyDescent="0.25" r="390" customHeight="1" ht="16.5">
      <c r="A390" s="156"/>
      <c r="B390" s="157"/>
      <c r="C390" s="155"/>
      <c r="D390" s="155"/>
      <c r="E390" s="155"/>
      <c r="F390" s="155"/>
      <c r="G390" s="86"/>
      <c r="H390" s="87"/>
      <c r="I390" s="87"/>
      <c r="J390" s="159"/>
      <c r="K390" s="86"/>
      <c r="L390" s="86"/>
      <c r="M390" s="86"/>
      <c r="N390" s="86"/>
      <c r="O390" s="87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</row>
    <row x14ac:dyDescent="0.25" r="391" customHeight="1" ht="16.5">
      <c r="A391" s="156"/>
      <c r="B391" s="157"/>
      <c r="C391" s="155"/>
      <c r="D391" s="155"/>
      <c r="E391" s="155"/>
      <c r="F391" s="155"/>
      <c r="G391" s="86"/>
      <c r="H391" s="87"/>
      <c r="I391" s="87"/>
      <c r="J391" s="159"/>
      <c r="K391" s="86"/>
      <c r="L391" s="86"/>
      <c r="M391" s="86"/>
      <c r="N391" s="86"/>
      <c r="O391" s="87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</row>
    <row x14ac:dyDescent="0.25" r="392" customHeight="1" ht="16.5">
      <c r="A392" s="156"/>
      <c r="B392" s="157"/>
      <c r="C392" s="155"/>
      <c r="D392" s="155"/>
      <c r="E392" s="155"/>
      <c r="F392" s="155"/>
      <c r="G392" s="86"/>
      <c r="H392" s="87"/>
      <c r="I392" s="87"/>
      <c r="J392" s="159"/>
      <c r="K392" s="86"/>
      <c r="L392" s="86"/>
      <c r="M392" s="86"/>
      <c r="N392" s="86"/>
      <c r="O392" s="87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</row>
    <row x14ac:dyDescent="0.25" r="393" customHeight="1" ht="16.5">
      <c r="A393" s="156"/>
      <c r="B393" s="157"/>
      <c r="C393" s="155"/>
      <c r="D393" s="155"/>
      <c r="E393" s="155"/>
      <c r="F393" s="155"/>
      <c r="G393" s="86"/>
      <c r="H393" s="87"/>
      <c r="I393" s="87"/>
      <c r="J393" s="159"/>
      <c r="K393" s="86"/>
      <c r="L393" s="86"/>
      <c r="M393" s="86"/>
      <c r="N393" s="86"/>
      <c r="O393" s="87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</row>
    <row x14ac:dyDescent="0.25" r="394" customHeight="1" ht="16.5">
      <c r="A394" s="156"/>
      <c r="B394" s="157"/>
      <c r="C394" s="155"/>
      <c r="D394" s="155"/>
      <c r="E394" s="155"/>
      <c r="F394" s="155"/>
      <c r="G394" s="86"/>
      <c r="H394" s="87"/>
      <c r="I394" s="87"/>
      <c r="J394" s="159"/>
      <c r="K394" s="86"/>
      <c r="L394" s="86"/>
      <c r="M394" s="86"/>
      <c r="N394" s="86"/>
      <c r="O394" s="87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</row>
    <row x14ac:dyDescent="0.25" r="395" customHeight="1" ht="16.5">
      <c r="A395" s="156"/>
      <c r="B395" s="157"/>
      <c r="C395" s="155"/>
      <c r="D395" s="155"/>
      <c r="E395" s="155"/>
      <c r="F395" s="155"/>
      <c r="G395" s="86"/>
      <c r="H395" s="87"/>
      <c r="I395" s="87"/>
      <c r="J395" s="159"/>
      <c r="K395" s="86"/>
      <c r="L395" s="86"/>
      <c r="M395" s="86"/>
      <c r="N395" s="86"/>
      <c r="O395" s="87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</row>
    <row x14ac:dyDescent="0.25" r="396" customHeight="1" ht="16.5">
      <c r="A396" s="156"/>
      <c r="B396" s="157"/>
      <c r="C396" s="155"/>
      <c r="D396" s="155"/>
      <c r="E396" s="155"/>
      <c r="F396" s="155"/>
      <c r="G396" s="86"/>
      <c r="H396" s="87"/>
      <c r="I396" s="87"/>
      <c r="J396" s="159"/>
      <c r="K396" s="86"/>
      <c r="L396" s="86"/>
      <c r="M396" s="86"/>
      <c r="N396" s="86"/>
      <c r="O396" s="87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</row>
    <row x14ac:dyDescent="0.25" r="397" customHeight="1" ht="16.5">
      <c r="A397" s="156"/>
      <c r="B397" s="157"/>
      <c r="C397" s="155"/>
      <c r="D397" s="155"/>
      <c r="E397" s="155"/>
      <c r="F397" s="155"/>
      <c r="G397" s="86"/>
      <c r="H397" s="87"/>
      <c r="I397" s="87"/>
      <c r="J397" s="159"/>
      <c r="K397" s="86"/>
      <c r="L397" s="86"/>
      <c r="M397" s="86"/>
      <c r="N397" s="86"/>
      <c r="O397" s="87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</row>
    <row x14ac:dyDescent="0.25" r="398" customHeight="1" ht="16.5">
      <c r="A398" s="156"/>
      <c r="B398" s="157"/>
      <c r="C398" s="155"/>
      <c r="D398" s="155"/>
      <c r="E398" s="155"/>
      <c r="F398" s="155"/>
      <c r="G398" s="86"/>
      <c r="H398" s="87"/>
      <c r="I398" s="87"/>
      <c r="J398" s="159"/>
      <c r="K398" s="86"/>
      <c r="L398" s="86"/>
      <c r="M398" s="86"/>
      <c r="N398" s="86"/>
      <c r="O398" s="87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</row>
    <row x14ac:dyDescent="0.25" r="399" customHeight="1" ht="16.5">
      <c r="A399" s="156"/>
      <c r="B399" s="157"/>
      <c r="C399" s="155"/>
      <c r="D399" s="155"/>
      <c r="E399" s="155"/>
      <c r="F399" s="155"/>
      <c r="G399" s="86"/>
      <c r="H399" s="87"/>
      <c r="I399" s="87"/>
      <c r="J399" s="159"/>
      <c r="K399" s="86"/>
      <c r="L399" s="86"/>
      <c r="M399" s="86"/>
      <c r="N399" s="86"/>
      <c r="O399" s="87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</row>
    <row x14ac:dyDescent="0.25" r="400" customHeight="1" ht="16.5">
      <c r="A400" s="156"/>
      <c r="B400" s="157"/>
      <c r="C400" s="155"/>
      <c r="D400" s="155"/>
      <c r="E400" s="155"/>
      <c r="F400" s="155"/>
      <c r="G400" s="86"/>
      <c r="H400" s="87"/>
      <c r="I400" s="87"/>
      <c r="J400" s="159"/>
      <c r="K400" s="86"/>
      <c r="L400" s="86"/>
      <c r="M400" s="86"/>
      <c r="N400" s="86"/>
      <c r="O400" s="87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</row>
    <row x14ac:dyDescent="0.25" r="401" customHeight="1" ht="16.5">
      <c r="A401" s="156"/>
      <c r="B401" s="157"/>
      <c r="C401" s="155"/>
      <c r="D401" s="155"/>
      <c r="E401" s="155"/>
      <c r="F401" s="155"/>
      <c r="G401" s="86"/>
      <c r="H401" s="87"/>
      <c r="I401" s="87"/>
      <c r="J401" s="159"/>
      <c r="K401" s="86"/>
      <c r="L401" s="86"/>
      <c r="M401" s="86"/>
      <c r="N401" s="86"/>
      <c r="O401" s="87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</row>
    <row x14ac:dyDescent="0.25" r="402" customHeight="1" ht="16.5">
      <c r="A402" s="156"/>
      <c r="B402" s="157"/>
      <c r="C402" s="155"/>
      <c r="D402" s="155"/>
      <c r="E402" s="155"/>
      <c r="F402" s="155"/>
      <c r="G402" s="86"/>
      <c r="H402" s="87"/>
      <c r="I402" s="87"/>
      <c r="J402" s="159"/>
      <c r="K402" s="86"/>
      <c r="L402" s="86"/>
      <c r="M402" s="86"/>
      <c r="N402" s="86"/>
      <c r="O402" s="87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</row>
    <row x14ac:dyDescent="0.25" r="403" customHeight="1" ht="16.5">
      <c r="A403" s="156"/>
      <c r="B403" s="157"/>
      <c r="C403" s="155"/>
      <c r="D403" s="155"/>
      <c r="E403" s="155"/>
      <c r="F403" s="155"/>
      <c r="G403" s="86"/>
      <c r="H403" s="87"/>
      <c r="I403" s="87"/>
      <c r="J403" s="159"/>
      <c r="K403" s="86"/>
      <c r="L403" s="86"/>
      <c r="M403" s="86"/>
      <c r="N403" s="86"/>
      <c r="O403" s="87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</row>
    <row x14ac:dyDescent="0.25" r="404" customHeight="1" ht="16.5">
      <c r="A404" s="156"/>
      <c r="B404" s="157"/>
      <c r="C404" s="155"/>
      <c r="D404" s="155"/>
      <c r="E404" s="155"/>
      <c r="F404" s="155"/>
      <c r="G404" s="86"/>
      <c r="H404" s="87"/>
      <c r="I404" s="87"/>
      <c r="J404" s="159"/>
      <c r="K404" s="86"/>
      <c r="L404" s="86"/>
      <c r="M404" s="86"/>
      <c r="N404" s="86"/>
      <c r="O404" s="87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</row>
    <row x14ac:dyDescent="0.25" r="405" customHeight="1" ht="16.5">
      <c r="A405" s="156"/>
      <c r="B405" s="157"/>
      <c r="C405" s="155"/>
      <c r="D405" s="155"/>
      <c r="E405" s="155"/>
      <c r="F405" s="155"/>
      <c r="G405" s="86"/>
      <c r="H405" s="87"/>
      <c r="I405" s="87"/>
      <c r="J405" s="159"/>
      <c r="K405" s="86"/>
      <c r="L405" s="86"/>
      <c r="M405" s="86"/>
      <c r="N405" s="86"/>
      <c r="O405" s="87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</row>
    <row x14ac:dyDescent="0.25" r="406" customHeight="1" ht="16.5">
      <c r="A406" s="156"/>
      <c r="B406" s="157"/>
      <c r="C406" s="155"/>
      <c r="D406" s="155"/>
      <c r="E406" s="155"/>
      <c r="F406" s="155"/>
      <c r="G406" s="86"/>
      <c r="H406" s="87"/>
      <c r="I406" s="87"/>
      <c r="J406" s="159"/>
      <c r="K406" s="86"/>
      <c r="L406" s="86"/>
      <c r="M406" s="86"/>
      <c r="N406" s="86"/>
      <c r="O406" s="87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</row>
    <row x14ac:dyDescent="0.25" r="407" customHeight="1" ht="16.5">
      <c r="A407" s="156"/>
      <c r="B407" s="157"/>
      <c r="C407" s="155"/>
      <c r="D407" s="155"/>
      <c r="E407" s="155"/>
      <c r="F407" s="155"/>
      <c r="G407" s="86"/>
      <c r="H407" s="87"/>
      <c r="I407" s="87"/>
      <c r="J407" s="159"/>
      <c r="K407" s="86"/>
      <c r="L407" s="86"/>
      <c r="M407" s="86"/>
      <c r="N407" s="86"/>
      <c r="O407" s="87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</row>
    <row x14ac:dyDescent="0.25" r="408" customHeight="1" ht="16.5">
      <c r="A408" s="156"/>
      <c r="B408" s="157"/>
      <c r="C408" s="155"/>
      <c r="D408" s="155"/>
      <c r="E408" s="155"/>
      <c r="F408" s="155"/>
      <c r="G408" s="86"/>
      <c r="H408" s="87"/>
      <c r="I408" s="87"/>
      <c r="J408" s="159"/>
      <c r="K408" s="86"/>
      <c r="L408" s="86"/>
      <c r="M408" s="86"/>
      <c r="N408" s="86"/>
      <c r="O408" s="87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</row>
    <row x14ac:dyDescent="0.25" r="409" customHeight="1" ht="16.5">
      <c r="A409" s="156"/>
      <c r="B409" s="157"/>
      <c r="C409" s="155"/>
      <c r="D409" s="155"/>
      <c r="E409" s="155"/>
      <c r="F409" s="155"/>
      <c r="G409" s="86"/>
      <c r="H409" s="87"/>
      <c r="I409" s="87"/>
      <c r="J409" s="159"/>
      <c r="K409" s="86"/>
      <c r="L409" s="86"/>
      <c r="M409" s="86"/>
      <c r="N409" s="86"/>
      <c r="O409" s="87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</row>
    <row x14ac:dyDescent="0.25" r="410" customHeight="1" ht="16.5">
      <c r="A410" s="156"/>
      <c r="B410" s="157"/>
      <c r="C410" s="155"/>
      <c r="D410" s="155"/>
      <c r="E410" s="155"/>
      <c r="F410" s="155"/>
      <c r="G410" s="86"/>
      <c r="H410" s="87"/>
      <c r="I410" s="87"/>
      <c r="J410" s="159"/>
      <c r="K410" s="86"/>
      <c r="L410" s="86"/>
      <c r="M410" s="86"/>
      <c r="N410" s="86"/>
      <c r="O410" s="87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</row>
    <row x14ac:dyDescent="0.25" r="411" customHeight="1" ht="16.5">
      <c r="A411" s="156"/>
      <c r="B411" s="157"/>
      <c r="C411" s="155"/>
      <c r="D411" s="155"/>
      <c r="E411" s="155"/>
      <c r="F411" s="155"/>
      <c r="G411" s="86"/>
      <c r="H411" s="87"/>
      <c r="I411" s="87"/>
      <c r="J411" s="159"/>
      <c r="K411" s="86"/>
      <c r="L411" s="86"/>
      <c r="M411" s="86"/>
      <c r="N411" s="86"/>
      <c r="O411" s="87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</row>
    <row x14ac:dyDescent="0.25" r="412" customHeight="1" ht="16.5">
      <c r="A412" s="156"/>
      <c r="B412" s="157"/>
      <c r="C412" s="155"/>
      <c r="D412" s="155"/>
      <c r="E412" s="155"/>
      <c r="F412" s="155"/>
      <c r="G412" s="86"/>
      <c r="H412" s="87"/>
      <c r="I412" s="87"/>
      <c r="J412" s="159"/>
      <c r="K412" s="86"/>
      <c r="L412" s="86"/>
      <c r="M412" s="86"/>
      <c r="N412" s="86"/>
      <c r="O412" s="87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</row>
    <row x14ac:dyDescent="0.25" r="413" customHeight="1" ht="16.5">
      <c r="A413" s="156"/>
      <c r="B413" s="157"/>
      <c r="C413" s="155"/>
      <c r="D413" s="155"/>
      <c r="E413" s="155"/>
      <c r="F413" s="155"/>
      <c r="G413" s="86"/>
      <c r="H413" s="87"/>
      <c r="I413" s="87"/>
      <c r="J413" s="159"/>
      <c r="K413" s="86"/>
      <c r="L413" s="86"/>
      <c r="M413" s="86"/>
      <c r="N413" s="86"/>
      <c r="O413" s="87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</row>
    <row x14ac:dyDescent="0.25" r="414" customHeight="1" ht="16.5">
      <c r="A414" s="156"/>
      <c r="B414" s="157"/>
      <c r="C414" s="155"/>
      <c r="D414" s="155"/>
      <c r="E414" s="155"/>
      <c r="F414" s="155"/>
      <c r="G414" s="86"/>
      <c r="H414" s="87"/>
      <c r="I414" s="87"/>
      <c r="J414" s="159"/>
      <c r="K414" s="86"/>
      <c r="L414" s="86"/>
      <c r="M414" s="86"/>
      <c r="N414" s="86"/>
      <c r="O414" s="87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</row>
    <row x14ac:dyDescent="0.25" r="415" customHeight="1" ht="16.5">
      <c r="A415" s="156"/>
      <c r="B415" s="157"/>
      <c r="C415" s="155"/>
      <c r="D415" s="155"/>
      <c r="E415" s="155"/>
      <c r="F415" s="155"/>
      <c r="G415" s="86"/>
      <c r="H415" s="87"/>
      <c r="I415" s="87"/>
      <c r="J415" s="159"/>
      <c r="K415" s="86"/>
      <c r="L415" s="86"/>
      <c r="M415" s="86"/>
      <c r="N415" s="86"/>
      <c r="O415" s="87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</row>
    <row x14ac:dyDescent="0.25" r="416" customHeight="1" ht="16.5">
      <c r="A416" s="156"/>
      <c r="B416" s="157"/>
      <c r="C416" s="155"/>
      <c r="D416" s="155"/>
      <c r="E416" s="155"/>
      <c r="F416" s="155"/>
      <c r="G416" s="86"/>
      <c r="H416" s="87"/>
      <c r="I416" s="87"/>
      <c r="J416" s="159"/>
      <c r="K416" s="86"/>
      <c r="L416" s="86"/>
      <c r="M416" s="86"/>
      <c r="N416" s="86"/>
      <c r="O416" s="87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</row>
    <row x14ac:dyDescent="0.25" r="417" customHeight="1" ht="16.5">
      <c r="A417" s="156"/>
      <c r="B417" s="157"/>
      <c r="C417" s="155"/>
      <c r="D417" s="155"/>
      <c r="E417" s="155"/>
      <c r="F417" s="155"/>
      <c r="G417" s="86"/>
      <c r="H417" s="87"/>
      <c r="I417" s="87"/>
      <c r="J417" s="159"/>
      <c r="K417" s="86"/>
      <c r="L417" s="86"/>
      <c r="M417" s="86"/>
      <c r="N417" s="86"/>
      <c r="O417" s="87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</row>
    <row x14ac:dyDescent="0.25" r="418" customHeight="1" ht="16.5">
      <c r="A418" s="156"/>
      <c r="B418" s="157"/>
      <c r="C418" s="155"/>
      <c r="D418" s="155"/>
      <c r="E418" s="155"/>
      <c r="F418" s="155"/>
      <c r="G418" s="86"/>
      <c r="H418" s="87"/>
      <c r="I418" s="87"/>
      <c r="J418" s="159"/>
      <c r="K418" s="86"/>
      <c r="L418" s="86"/>
      <c r="M418" s="86"/>
      <c r="N418" s="86"/>
      <c r="O418" s="87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</row>
    <row x14ac:dyDescent="0.25" r="419" customHeight="1" ht="16.5">
      <c r="A419" s="156"/>
      <c r="B419" s="157"/>
      <c r="C419" s="155"/>
      <c r="D419" s="155"/>
      <c r="E419" s="155"/>
      <c r="F419" s="155"/>
      <c r="G419" s="86"/>
      <c r="H419" s="87"/>
      <c r="I419" s="87"/>
      <c r="J419" s="159"/>
      <c r="K419" s="86"/>
      <c r="L419" s="86"/>
      <c r="M419" s="86"/>
      <c r="N419" s="86"/>
      <c r="O419" s="87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</row>
    <row x14ac:dyDescent="0.25" r="420" customHeight="1" ht="16.5">
      <c r="A420" s="156"/>
      <c r="B420" s="157"/>
      <c r="C420" s="155"/>
      <c r="D420" s="155"/>
      <c r="E420" s="155"/>
      <c r="F420" s="155"/>
      <c r="G420" s="86"/>
      <c r="H420" s="87"/>
      <c r="I420" s="87"/>
      <c r="J420" s="159"/>
      <c r="K420" s="86"/>
      <c r="L420" s="86"/>
      <c r="M420" s="86"/>
      <c r="N420" s="86"/>
      <c r="O420" s="87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</row>
    <row x14ac:dyDescent="0.25" r="421" customHeight="1" ht="16.5">
      <c r="A421" s="156"/>
      <c r="B421" s="157"/>
      <c r="C421" s="155"/>
      <c r="D421" s="155"/>
      <c r="E421" s="155"/>
      <c r="F421" s="155"/>
      <c r="G421" s="86"/>
      <c r="H421" s="87"/>
      <c r="I421" s="87"/>
      <c r="J421" s="159"/>
      <c r="K421" s="86"/>
      <c r="L421" s="86"/>
      <c r="M421" s="86"/>
      <c r="N421" s="86"/>
      <c r="O421" s="87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</row>
    <row x14ac:dyDescent="0.25" r="422" customHeight="1" ht="16.5">
      <c r="A422" s="156"/>
      <c r="B422" s="157"/>
      <c r="C422" s="155"/>
      <c r="D422" s="155"/>
      <c r="E422" s="155"/>
      <c r="F422" s="155"/>
      <c r="G422" s="86"/>
      <c r="H422" s="87"/>
      <c r="I422" s="87"/>
      <c r="J422" s="159"/>
      <c r="K422" s="86"/>
      <c r="L422" s="86"/>
      <c r="M422" s="86"/>
      <c r="N422" s="86"/>
      <c r="O422" s="87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</row>
    <row x14ac:dyDescent="0.25" r="423" customHeight="1" ht="16.5">
      <c r="A423" s="156"/>
      <c r="B423" s="157"/>
      <c r="C423" s="155"/>
      <c r="D423" s="155"/>
      <c r="E423" s="155"/>
      <c r="F423" s="155"/>
      <c r="G423" s="86"/>
      <c r="H423" s="87"/>
      <c r="I423" s="87"/>
      <c r="J423" s="159"/>
      <c r="K423" s="86"/>
      <c r="L423" s="86"/>
      <c r="M423" s="86"/>
      <c r="N423" s="86"/>
      <c r="O423" s="87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</row>
    <row x14ac:dyDescent="0.25" r="424" customHeight="1" ht="16.5">
      <c r="A424" s="156"/>
      <c r="B424" s="157"/>
      <c r="C424" s="155"/>
      <c r="D424" s="155"/>
      <c r="E424" s="155"/>
      <c r="F424" s="155"/>
      <c r="G424" s="86"/>
      <c r="H424" s="87"/>
      <c r="I424" s="87"/>
      <c r="J424" s="159"/>
      <c r="K424" s="86"/>
      <c r="L424" s="86"/>
      <c r="M424" s="86"/>
      <c r="N424" s="86"/>
      <c r="O424" s="87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</row>
    <row x14ac:dyDescent="0.25" r="425" customHeight="1" ht="16.5">
      <c r="A425" s="156"/>
      <c r="B425" s="157"/>
      <c r="C425" s="155"/>
      <c r="D425" s="155"/>
      <c r="E425" s="155"/>
      <c r="F425" s="155"/>
      <c r="G425" s="86"/>
      <c r="H425" s="87"/>
      <c r="I425" s="87"/>
      <c r="J425" s="159"/>
      <c r="K425" s="86"/>
      <c r="L425" s="86"/>
      <c r="M425" s="86"/>
      <c r="N425" s="86"/>
      <c r="O425" s="87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</row>
    <row x14ac:dyDescent="0.25" r="426" customHeight="1" ht="16.5">
      <c r="A426" s="156"/>
      <c r="B426" s="157"/>
      <c r="C426" s="155"/>
      <c r="D426" s="155"/>
      <c r="E426" s="155"/>
      <c r="F426" s="155"/>
      <c r="G426" s="86"/>
      <c r="H426" s="87"/>
      <c r="I426" s="87"/>
      <c r="J426" s="159"/>
      <c r="K426" s="86"/>
      <c r="L426" s="86"/>
      <c r="M426" s="86"/>
      <c r="N426" s="86"/>
      <c r="O426" s="87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</row>
    <row x14ac:dyDescent="0.25" r="427" customHeight="1" ht="16.5">
      <c r="A427" s="156"/>
      <c r="B427" s="157"/>
      <c r="C427" s="155"/>
      <c r="D427" s="155"/>
      <c r="E427" s="155"/>
      <c r="F427" s="155"/>
      <c r="G427" s="86"/>
      <c r="H427" s="87"/>
      <c r="I427" s="87"/>
      <c r="J427" s="159"/>
      <c r="K427" s="86"/>
      <c r="L427" s="86"/>
      <c r="M427" s="86"/>
      <c r="N427" s="86"/>
      <c r="O427" s="87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</row>
    <row x14ac:dyDescent="0.25" r="428" customHeight="1" ht="16.5">
      <c r="A428" s="156"/>
      <c r="B428" s="157"/>
      <c r="C428" s="155"/>
      <c r="D428" s="155"/>
      <c r="E428" s="155"/>
      <c r="F428" s="155"/>
      <c r="G428" s="86"/>
      <c r="H428" s="87"/>
      <c r="I428" s="87"/>
      <c r="J428" s="159"/>
      <c r="K428" s="86"/>
      <c r="L428" s="86"/>
      <c r="M428" s="86"/>
      <c r="N428" s="86"/>
      <c r="O428" s="87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</row>
    <row x14ac:dyDescent="0.25" r="429" customHeight="1" ht="16.5">
      <c r="A429" s="156"/>
      <c r="B429" s="157"/>
      <c r="C429" s="155"/>
      <c r="D429" s="155"/>
      <c r="E429" s="155"/>
      <c r="F429" s="155"/>
      <c r="G429" s="86"/>
      <c r="H429" s="87"/>
      <c r="I429" s="87"/>
      <c r="J429" s="159"/>
      <c r="K429" s="86"/>
      <c r="L429" s="86"/>
      <c r="M429" s="86"/>
      <c r="N429" s="86"/>
      <c r="O429" s="87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</row>
    <row x14ac:dyDescent="0.25" r="430" customHeight="1" ht="16.5">
      <c r="A430" s="156"/>
      <c r="B430" s="157"/>
      <c r="C430" s="155"/>
      <c r="D430" s="155"/>
      <c r="E430" s="155"/>
      <c r="F430" s="155"/>
      <c r="G430" s="86"/>
      <c r="H430" s="87"/>
      <c r="I430" s="87"/>
      <c r="J430" s="159"/>
      <c r="K430" s="86"/>
      <c r="L430" s="86"/>
      <c r="M430" s="86"/>
      <c r="N430" s="86"/>
      <c r="O430" s="87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</row>
    <row x14ac:dyDescent="0.25" r="431" customHeight="1" ht="16.5">
      <c r="A431" s="156"/>
      <c r="B431" s="157"/>
      <c r="C431" s="155"/>
      <c r="D431" s="155"/>
      <c r="E431" s="155"/>
      <c r="F431" s="155"/>
      <c r="G431" s="86"/>
      <c r="H431" s="87"/>
      <c r="I431" s="87"/>
      <c r="J431" s="159"/>
      <c r="K431" s="86"/>
      <c r="L431" s="86"/>
      <c r="M431" s="86"/>
      <c r="N431" s="86"/>
      <c r="O431" s="87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</row>
    <row x14ac:dyDescent="0.25" r="432" customHeight="1" ht="16.5">
      <c r="A432" s="156"/>
      <c r="B432" s="157"/>
      <c r="C432" s="155"/>
      <c r="D432" s="155"/>
      <c r="E432" s="155"/>
      <c r="F432" s="155"/>
      <c r="G432" s="86"/>
      <c r="H432" s="87"/>
      <c r="I432" s="87"/>
      <c r="J432" s="159"/>
      <c r="K432" s="86"/>
      <c r="L432" s="86"/>
      <c r="M432" s="86"/>
      <c r="N432" s="86"/>
      <c r="O432" s="87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</row>
    <row x14ac:dyDescent="0.25" r="433" customHeight="1" ht="16.5">
      <c r="A433" s="156"/>
      <c r="B433" s="157"/>
      <c r="C433" s="155"/>
      <c r="D433" s="155"/>
      <c r="E433" s="155"/>
      <c r="F433" s="155"/>
      <c r="G433" s="86"/>
      <c r="H433" s="87"/>
      <c r="I433" s="87"/>
      <c r="J433" s="159"/>
      <c r="K433" s="86"/>
      <c r="L433" s="86"/>
      <c r="M433" s="86"/>
      <c r="N433" s="86"/>
      <c r="O433" s="87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</row>
    <row x14ac:dyDescent="0.25" r="434" customHeight="1" ht="16.5">
      <c r="A434" s="156"/>
      <c r="B434" s="157"/>
      <c r="C434" s="155"/>
      <c r="D434" s="155"/>
      <c r="E434" s="155"/>
      <c r="F434" s="155"/>
      <c r="G434" s="86"/>
      <c r="H434" s="87"/>
      <c r="I434" s="87"/>
      <c r="J434" s="159"/>
      <c r="K434" s="86"/>
      <c r="L434" s="86"/>
      <c r="M434" s="86"/>
      <c r="N434" s="86"/>
      <c r="O434" s="87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</row>
    <row x14ac:dyDescent="0.25" r="435" customHeight="1" ht="16.5">
      <c r="A435" s="156"/>
      <c r="B435" s="157"/>
      <c r="C435" s="155"/>
      <c r="D435" s="155"/>
      <c r="E435" s="155"/>
      <c r="F435" s="155"/>
      <c r="G435" s="86"/>
      <c r="H435" s="87"/>
      <c r="I435" s="87"/>
      <c r="J435" s="159"/>
      <c r="K435" s="86"/>
      <c r="L435" s="86"/>
      <c r="M435" s="86"/>
      <c r="N435" s="86"/>
      <c r="O435" s="87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</row>
    <row x14ac:dyDescent="0.25" r="436" customHeight="1" ht="16.5">
      <c r="A436" s="156"/>
      <c r="B436" s="157"/>
      <c r="C436" s="155"/>
      <c r="D436" s="155"/>
      <c r="E436" s="155"/>
      <c r="F436" s="155"/>
      <c r="G436" s="86"/>
      <c r="H436" s="87"/>
      <c r="I436" s="87"/>
      <c r="J436" s="159"/>
      <c r="K436" s="86"/>
      <c r="L436" s="86"/>
      <c r="M436" s="86"/>
      <c r="N436" s="86"/>
      <c r="O436" s="87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</row>
    <row x14ac:dyDescent="0.25" r="437" customHeight="1" ht="16.5">
      <c r="A437" s="156"/>
      <c r="B437" s="157"/>
      <c r="C437" s="155"/>
      <c r="D437" s="155"/>
      <c r="E437" s="155"/>
      <c r="F437" s="155"/>
      <c r="G437" s="86"/>
      <c r="H437" s="87"/>
      <c r="I437" s="87"/>
      <c r="J437" s="159"/>
      <c r="K437" s="86"/>
      <c r="L437" s="86"/>
      <c r="M437" s="86"/>
      <c r="N437" s="86"/>
      <c r="O437" s="87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</row>
    <row x14ac:dyDescent="0.25" r="438" customHeight="1" ht="16.5">
      <c r="A438" s="156"/>
      <c r="B438" s="157"/>
      <c r="C438" s="155"/>
      <c r="D438" s="155"/>
      <c r="E438" s="155"/>
      <c r="F438" s="155"/>
      <c r="G438" s="86"/>
      <c r="H438" s="87"/>
      <c r="I438" s="87"/>
      <c r="J438" s="159"/>
      <c r="K438" s="86"/>
      <c r="L438" s="86"/>
      <c r="M438" s="86"/>
      <c r="N438" s="86"/>
      <c r="O438" s="87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</row>
    <row x14ac:dyDescent="0.25" r="439" customHeight="1" ht="16.5">
      <c r="A439" s="156"/>
      <c r="B439" s="157"/>
      <c r="C439" s="155"/>
      <c r="D439" s="155"/>
      <c r="E439" s="155"/>
      <c r="F439" s="155"/>
      <c r="G439" s="86"/>
      <c r="H439" s="87"/>
      <c r="I439" s="87"/>
      <c r="J439" s="159"/>
      <c r="K439" s="86"/>
      <c r="L439" s="86"/>
      <c r="M439" s="86"/>
      <c r="N439" s="86"/>
      <c r="O439" s="87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</row>
    <row x14ac:dyDescent="0.25" r="440" customHeight="1" ht="16.5">
      <c r="A440" s="156"/>
      <c r="B440" s="157"/>
      <c r="C440" s="155"/>
      <c r="D440" s="155"/>
      <c r="E440" s="155"/>
      <c r="F440" s="155"/>
      <c r="G440" s="86"/>
      <c r="H440" s="87"/>
      <c r="I440" s="87"/>
      <c r="J440" s="159"/>
      <c r="K440" s="86"/>
      <c r="L440" s="86"/>
      <c r="M440" s="86"/>
      <c r="N440" s="86"/>
      <c r="O440" s="87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</row>
    <row x14ac:dyDescent="0.25" r="441" customHeight="1" ht="16.5">
      <c r="A441" s="156"/>
      <c r="B441" s="157"/>
      <c r="C441" s="155"/>
      <c r="D441" s="155"/>
      <c r="E441" s="155"/>
      <c r="F441" s="155"/>
      <c r="G441" s="86"/>
      <c r="H441" s="87"/>
      <c r="I441" s="87"/>
      <c r="J441" s="159"/>
      <c r="K441" s="86"/>
      <c r="L441" s="86"/>
      <c r="M441" s="86"/>
      <c r="N441" s="86"/>
      <c r="O441" s="87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</row>
    <row x14ac:dyDescent="0.25" r="442" customHeight="1" ht="16.5">
      <c r="A442" s="156"/>
      <c r="B442" s="157"/>
      <c r="C442" s="155"/>
      <c r="D442" s="155"/>
      <c r="E442" s="155"/>
      <c r="F442" s="155"/>
      <c r="G442" s="86"/>
      <c r="H442" s="87"/>
      <c r="I442" s="87"/>
      <c r="J442" s="159"/>
      <c r="K442" s="86"/>
      <c r="L442" s="86"/>
      <c r="M442" s="86"/>
      <c r="N442" s="86"/>
      <c r="O442" s="87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</row>
    <row x14ac:dyDescent="0.25" r="443" customHeight="1" ht="16.5">
      <c r="A443" s="156"/>
      <c r="B443" s="157"/>
      <c r="C443" s="155"/>
      <c r="D443" s="155"/>
      <c r="E443" s="155"/>
      <c r="F443" s="155"/>
      <c r="G443" s="86"/>
      <c r="H443" s="87"/>
      <c r="I443" s="87"/>
      <c r="J443" s="159"/>
      <c r="K443" s="86"/>
      <c r="L443" s="86"/>
      <c r="M443" s="86"/>
      <c r="N443" s="86"/>
      <c r="O443" s="87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</row>
    <row x14ac:dyDescent="0.25" r="444" customHeight="1" ht="16.5">
      <c r="A444" s="156"/>
      <c r="B444" s="157"/>
      <c r="C444" s="155"/>
      <c r="D444" s="155"/>
      <c r="E444" s="155"/>
      <c r="F444" s="155"/>
      <c r="G444" s="86"/>
      <c r="H444" s="87"/>
      <c r="I444" s="87"/>
      <c r="J444" s="159"/>
      <c r="K444" s="86"/>
      <c r="L444" s="86"/>
      <c r="M444" s="86"/>
      <c r="N444" s="86"/>
      <c r="O444" s="87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</row>
    <row x14ac:dyDescent="0.25" r="445" customHeight="1" ht="16.5">
      <c r="A445" s="156"/>
      <c r="B445" s="157"/>
      <c r="C445" s="155"/>
      <c r="D445" s="155"/>
      <c r="E445" s="155"/>
      <c r="F445" s="155"/>
      <c r="G445" s="86"/>
      <c r="H445" s="87"/>
      <c r="I445" s="87"/>
      <c r="J445" s="159"/>
      <c r="K445" s="86"/>
      <c r="L445" s="86"/>
      <c r="M445" s="86"/>
      <c r="N445" s="86"/>
      <c r="O445" s="87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</row>
    <row x14ac:dyDescent="0.25" r="446" customHeight="1" ht="16.5">
      <c r="A446" s="156"/>
      <c r="B446" s="157"/>
      <c r="C446" s="155"/>
      <c r="D446" s="155"/>
      <c r="E446" s="155"/>
      <c r="F446" s="155"/>
      <c r="G446" s="86"/>
      <c r="H446" s="87"/>
      <c r="I446" s="87"/>
      <c r="J446" s="159"/>
      <c r="K446" s="86"/>
      <c r="L446" s="86"/>
      <c r="M446" s="86"/>
      <c r="N446" s="86"/>
      <c r="O446" s="87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</row>
    <row x14ac:dyDescent="0.25" r="447" customHeight="1" ht="16.5">
      <c r="A447" s="156"/>
      <c r="B447" s="157"/>
      <c r="C447" s="155"/>
      <c r="D447" s="155"/>
      <c r="E447" s="155"/>
      <c r="F447" s="155"/>
      <c r="G447" s="86"/>
      <c r="H447" s="87"/>
      <c r="I447" s="87"/>
      <c r="J447" s="159"/>
      <c r="K447" s="86"/>
      <c r="L447" s="86"/>
      <c r="M447" s="86"/>
      <c r="N447" s="86"/>
      <c r="O447" s="87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</row>
    <row x14ac:dyDescent="0.25" r="448" customHeight="1" ht="16.5">
      <c r="A448" s="156"/>
      <c r="B448" s="157"/>
      <c r="C448" s="155"/>
      <c r="D448" s="155"/>
      <c r="E448" s="155"/>
      <c r="F448" s="155"/>
      <c r="G448" s="86"/>
      <c r="H448" s="87"/>
      <c r="I448" s="87"/>
      <c r="J448" s="159"/>
      <c r="K448" s="86"/>
      <c r="L448" s="86"/>
      <c r="M448" s="86"/>
      <c r="N448" s="86"/>
      <c r="O448" s="87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</row>
    <row x14ac:dyDescent="0.25" r="449" customHeight="1" ht="16.5">
      <c r="A449" s="156"/>
      <c r="B449" s="157"/>
      <c r="C449" s="155"/>
      <c r="D449" s="155"/>
      <c r="E449" s="155"/>
      <c r="F449" s="155"/>
      <c r="G449" s="86"/>
      <c r="H449" s="87"/>
      <c r="I449" s="87"/>
      <c r="J449" s="159"/>
      <c r="K449" s="86"/>
      <c r="L449" s="86"/>
      <c r="M449" s="86"/>
      <c r="N449" s="86"/>
      <c r="O449" s="87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</row>
    <row x14ac:dyDescent="0.25" r="450" customHeight="1" ht="16.5">
      <c r="A450" s="156"/>
      <c r="B450" s="157"/>
      <c r="C450" s="155"/>
      <c r="D450" s="155"/>
      <c r="E450" s="155"/>
      <c r="F450" s="155"/>
      <c r="G450" s="86"/>
      <c r="H450" s="87"/>
      <c r="I450" s="87"/>
      <c r="J450" s="159"/>
      <c r="K450" s="86"/>
      <c r="L450" s="86"/>
      <c r="M450" s="86"/>
      <c r="N450" s="86"/>
      <c r="O450" s="87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</row>
    <row x14ac:dyDescent="0.25" r="451" customHeight="1" ht="16.5">
      <c r="A451" s="156"/>
      <c r="B451" s="157"/>
      <c r="C451" s="155"/>
      <c r="D451" s="155"/>
      <c r="E451" s="155"/>
      <c r="F451" s="155"/>
      <c r="G451" s="86"/>
      <c r="H451" s="87"/>
      <c r="I451" s="87"/>
      <c r="J451" s="159"/>
      <c r="K451" s="86"/>
      <c r="L451" s="86"/>
      <c r="M451" s="86"/>
      <c r="N451" s="86"/>
      <c r="O451" s="87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</row>
    <row x14ac:dyDescent="0.25" r="452" customHeight="1" ht="16.5">
      <c r="A452" s="156"/>
      <c r="B452" s="157"/>
      <c r="C452" s="155"/>
      <c r="D452" s="155"/>
      <c r="E452" s="155"/>
      <c r="F452" s="155"/>
      <c r="G452" s="86"/>
      <c r="H452" s="87"/>
      <c r="I452" s="87"/>
      <c r="J452" s="159"/>
      <c r="K452" s="86"/>
      <c r="L452" s="86"/>
      <c r="M452" s="86"/>
      <c r="N452" s="86"/>
      <c r="O452" s="87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</row>
    <row x14ac:dyDescent="0.25" r="453" customHeight="1" ht="16.5">
      <c r="A453" s="156"/>
      <c r="B453" s="157"/>
      <c r="C453" s="155"/>
      <c r="D453" s="155"/>
      <c r="E453" s="155"/>
      <c r="F453" s="155"/>
      <c r="G453" s="86"/>
      <c r="H453" s="87"/>
      <c r="I453" s="87"/>
      <c r="J453" s="159"/>
      <c r="K453" s="86"/>
      <c r="L453" s="86"/>
      <c r="M453" s="86"/>
      <c r="N453" s="86"/>
      <c r="O453" s="87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</row>
    <row x14ac:dyDescent="0.25" r="454" customHeight="1" ht="16.5">
      <c r="A454" s="156"/>
      <c r="B454" s="157"/>
      <c r="C454" s="155"/>
      <c r="D454" s="155"/>
      <c r="E454" s="155"/>
      <c r="F454" s="155"/>
      <c r="G454" s="86"/>
      <c r="H454" s="87"/>
      <c r="I454" s="87"/>
      <c r="J454" s="159"/>
      <c r="K454" s="86"/>
      <c r="L454" s="86"/>
      <c r="M454" s="86"/>
      <c r="N454" s="86"/>
      <c r="O454" s="87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</row>
    <row x14ac:dyDescent="0.25" r="455" customHeight="1" ht="16.5">
      <c r="A455" s="156"/>
      <c r="B455" s="157"/>
      <c r="C455" s="155"/>
      <c r="D455" s="155"/>
      <c r="E455" s="155"/>
      <c r="F455" s="155"/>
      <c r="G455" s="86"/>
      <c r="H455" s="87"/>
      <c r="I455" s="87"/>
      <c r="J455" s="159"/>
      <c r="K455" s="86"/>
      <c r="L455" s="86"/>
      <c r="M455" s="86"/>
      <c r="N455" s="86"/>
      <c r="O455" s="87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</row>
    <row x14ac:dyDescent="0.25" r="456" customHeight="1" ht="16.5">
      <c r="A456" s="156"/>
      <c r="B456" s="157"/>
      <c r="C456" s="155"/>
      <c r="D456" s="155"/>
      <c r="E456" s="155"/>
      <c r="F456" s="155"/>
      <c r="G456" s="86"/>
      <c r="H456" s="87"/>
      <c r="I456" s="87"/>
      <c r="J456" s="159"/>
      <c r="K456" s="86"/>
      <c r="L456" s="86"/>
      <c r="M456" s="86"/>
      <c r="N456" s="86"/>
      <c r="O456" s="87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</row>
    <row x14ac:dyDescent="0.25" r="457" customHeight="1" ht="16.5">
      <c r="A457" s="156"/>
      <c r="B457" s="157"/>
      <c r="C457" s="155"/>
      <c r="D457" s="155"/>
      <c r="E457" s="155"/>
      <c r="F457" s="155"/>
      <c r="G457" s="86"/>
      <c r="H457" s="87"/>
      <c r="I457" s="87"/>
      <c r="J457" s="159"/>
      <c r="K457" s="86"/>
      <c r="L457" s="86"/>
      <c r="M457" s="86"/>
      <c r="N457" s="86"/>
      <c r="O457" s="87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</row>
    <row x14ac:dyDescent="0.25" r="458" customHeight="1" ht="16.5">
      <c r="A458" s="156"/>
      <c r="B458" s="157"/>
      <c r="C458" s="155"/>
      <c r="D458" s="155"/>
      <c r="E458" s="155"/>
      <c r="F458" s="155"/>
      <c r="G458" s="86"/>
      <c r="H458" s="87"/>
      <c r="I458" s="87"/>
      <c r="J458" s="159"/>
      <c r="K458" s="86"/>
      <c r="L458" s="86"/>
      <c r="M458" s="86"/>
      <c r="N458" s="86"/>
      <c r="O458" s="87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</row>
    <row x14ac:dyDescent="0.25" r="459" customHeight="1" ht="16.5">
      <c r="A459" s="156"/>
      <c r="B459" s="157"/>
      <c r="C459" s="155"/>
      <c r="D459" s="155"/>
      <c r="E459" s="155"/>
      <c r="F459" s="155"/>
      <c r="G459" s="86"/>
      <c r="H459" s="87"/>
      <c r="I459" s="87"/>
      <c r="J459" s="159"/>
      <c r="K459" s="86"/>
      <c r="L459" s="86"/>
      <c r="M459" s="86"/>
      <c r="N459" s="86"/>
      <c r="O459" s="87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</row>
    <row x14ac:dyDescent="0.25" r="460" customHeight="1" ht="16.5">
      <c r="A460" s="156"/>
      <c r="B460" s="157"/>
      <c r="C460" s="155"/>
      <c r="D460" s="155"/>
      <c r="E460" s="155"/>
      <c r="F460" s="155"/>
      <c r="G460" s="86"/>
      <c r="H460" s="87"/>
      <c r="I460" s="87"/>
      <c r="J460" s="159"/>
      <c r="K460" s="86"/>
      <c r="L460" s="86"/>
      <c r="M460" s="86"/>
      <c r="N460" s="86"/>
      <c r="O460" s="87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</row>
    <row x14ac:dyDescent="0.25" r="461" customHeight="1" ht="16.5">
      <c r="A461" s="156"/>
      <c r="B461" s="157"/>
      <c r="C461" s="155"/>
      <c r="D461" s="155"/>
      <c r="E461" s="155"/>
      <c r="F461" s="155"/>
      <c r="G461" s="86"/>
      <c r="H461" s="87"/>
      <c r="I461" s="87"/>
      <c r="J461" s="159"/>
      <c r="K461" s="86"/>
      <c r="L461" s="86"/>
      <c r="M461" s="86"/>
      <c r="N461" s="86"/>
      <c r="O461" s="87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</row>
    <row x14ac:dyDescent="0.25" r="462" customHeight="1" ht="16.5">
      <c r="A462" s="156"/>
      <c r="B462" s="157"/>
      <c r="C462" s="155"/>
      <c r="D462" s="155"/>
      <c r="E462" s="155"/>
      <c r="F462" s="155"/>
      <c r="G462" s="86"/>
      <c r="H462" s="87"/>
      <c r="I462" s="87"/>
      <c r="J462" s="159"/>
      <c r="K462" s="86"/>
      <c r="L462" s="86"/>
      <c r="M462" s="86"/>
      <c r="N462" s="86"/>
      <c r="O462" s="87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</row>
    <row x14ac:dyDescent="0.25" r="463" customHeight="1" ht="16.5">
      <c r="A463" s="156"/>
      <c r="B463" s="157"/>
      <c r="C463" s="155"/>
      <c r="D463" s="155"/>
      <c r="E463" s="155"/>
      <c r="F463" s="155"/>
      <c r="G463" s="86"/>
      <c r="H463" s="87"/>
      <c r="I463" s="87"/>
      <c r="J463" s="159"/>
      <c r="K463" s="86"/>
      <c r="L463" s="86"/>
      <c r="M463" s="86"/>
      <c r="N463" s="86"/>
      <c r="O463" s="87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</row>
    <row x14ac:dyDescent="0.25" r="464" customHeight="1" ht="16.5">
      <c r="A464" s="156"/>
      <c r="B464" s="157"/>
      <c r="C464" s="155"/>
      <c r="D464" s="155"/>
      <c r="E464" s="155"/>
      <c r="F464" s="155"/>
      <c r="G464" s="86"/>
      <c r="H464" s="87"/>
      <c r="I464" s="87"/>
      <c r="J464" s="159"/>
      <c r="K464" s="86"/>
      <c r="L464" s="86"/>
      <c r="M464" s="86"/>
      <c r="N464" s="86"/>
      <c r="O464" s="87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</row>
    <row x14ac:dyDescent="0.25" r="465" customHeight="1" ht="16.5">
      <c r="A465" s="156"/>
      <c r="B465" s="157"/>
      <c r="C465" s="155"/>
      <c r="D465" s="155"/>
      <c r="E465" s="155"/>
      <c r="F465" s="155"/>
      <c r="G465" s="86"/>
      <c r="H465" s="87"/>
      <c r="I465" s="87"/>
      <c r="J465" s="159"/>
      <c r="K465" s="86"/>
      <c r="L465" s="86"/>
      <c r="M465" s="86"/>
      <c r="N465" s="86"/>
      <c r="O465" s="87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</row>
    <row x14ac:dyDescent="0.25" r="466" customHeight="1" ht="16.5">
      <c r="A466" s="156"/>
      <c r="B466" s="157"/>
      <c r="C466" s="155"/>
      <c r="D466" s="155"/>
      <c r="E466" s="155"/>
      <c r="F466" s="155"/>
      <c r="G466" s="86"/>
      <c r="H466" s="87"/>
      <c r="I466" s="87"/>
      <c r="J466" s="159"/>
      <c r="K466" s="86"/>
      <c r="L466" s="86"/>
      <c r="M466" s="86"/>
      <c r="N466" s="86"/>
      <c r="O466" s="87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</row>
    <row x14ac:dyDescent="0.25" r="467" customHeight="1" ht="16.5">
      <c r="A467" s="156"/>
      <c r="B467" s="157"/>
      <c r="C467" s="155"/>
      <c r="D467" s="155"/>
      <c r="E467" s="155"/>
      <c r="F467" s="155"/>
      <c r="G467" s="86"/>
      <c r="H467" s="87"/>
      <c r="I467" s="87"/>
      <c r="J467" s="159"/>
      <c r="K467" s="86"/>
      <c r="L467" s="86"/>
      <c r="M467" s="86"/>
      <c r="N467" s="86"/>
      <c r="O467" s="87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</row>
    <row x14ac:dyDescent="0.25" r="468" customHeight="1" ht="16.5">
      <c r="A468" s="156"/>
      <c r="B468" s="157"/>
      <c r="C468" s="155"/>
      <c r="D468" s="155"/>
      <c r="E468" s="155"/>
      <c r="F468" s="155"/>
      <c r="G468" s="86"/>
      <c r="H468" s="87"/>
      <c r="I468" s="87"/>
      <c r="J468" s="159"/>
      <c r="K468" s="86"/>
      <c r="L468" s="86"/>
      <c r="M468" s="86"/>
      <c r="N468" s="86"/>
      <c r="O468" s="87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</row>
    <row x14ac:dyDescent="0.25" r="469" customHeight="1" ht="16.5">
      <c r="A469" s="156"/>
      <c r="B469" s="157"/>
      <c r="C469" s="155"/>
      <c r="D469" s="155"/>
      <c r="E469" s="155"/>
      <c r="F469" s="155"/>
      <c r="G469" s="86"/>
      <c r="H469" s="87"/>
      <c r="I469" s="87"/>
      <c r="J469" s="159"/>
      <c r="K469" s="86"/>
      <c r="L469" s="86"/>
      <c r="M469" s="86"/>
      <c r="N469" s="86"/>
      <c r="O469" s="87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</row>
    <row x14ac:dyDescent="0.25" r="470" customHeight="1" ht="16.5">
      <c r="A470" s="156"/>
      <c r="B470" s="157"/>
      <c r="C470" s="155"/>
      <c r="D470" s="155"/>
      <c r="E470" s="155"/>
      <c r="F470" s="155"/>
      <c r="G470" s="86"/>
      <c r="H470" s="87"/>
      <c r="I470" s="87"/>
      <c r="J470" s="159"/>
      <c r="K470" s="86"/>
      <c r="L470" s="86"/>
      <c r="M470" s="86"/>
      <c r="N470" s="86"/>
      <c r="O470" s="87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</row>
    <row x14ac:dyDescent="0.25" r="471" customHeight="1" ht="16.5">
      <c r="A471" s="156"/>
      <c r="B471" s="157"/>
      <c r="C471" s="155"/>
      <c r="D471" s="155"/>
      <c r="E471" s="155"/>
      <c r="F471" s="155"/>
      <c r="G471" s="86"/>
      <c r="H471" s="87"/>
      <c r="I471" s="87"/>
      <c r="J471" s="159"/>
      <c r="K471" s="86"/>
      <c r="L471" s="86"/>
      <c r="M471" s="86"/>
      <c r="N471" s="86"/>
      <c r="O471" s="87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</row>
    <row x14ac:dyDescent="0.25" r="472" customHeight="1" ht="16.5">
      <c r="A472" s="156"/>
      <c r="B472" s="157"/>
      <c r="C472" s="155"/>
      <c r="D472" s="155"/>
      <c r="E472" s="155"/>
      <c r="F472" s="155"/>
      <c r="G472" s="86"/>
      <c r="H472" s="87"/>
      <c r="I472" s="87"/>
      <c r="J472" s="159"/>
      <c r="K472" s="86"/>
      <c r="L472" s="86"/>
      <c r="M472" s="86"/>
      <c r="N472" s="86"/>
      <c r="O472" s="87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</row>
    <row x14ac:dyDescent="0.25" r="473" customHeight="1" ht="16.5">
      <c r="A473" s="156"/>
      <c r="B473" s="157"/>
      <c r="C473" s="155"/>
      <c r="D473" s="155"/>
      <c r="E473" s="155"/>
      <c r="F473" s="155"/>
      <c r="G473" s="86"/>
      <c r="H473" s="87"/>
      <c r="I473" s="87"/>
      <c r="J473" s="159"/>
      <c r="K473" s="86"/>
      <c r="L473" s="86"/>
      <c r="M473" s="86"/>
      <c r="N473" s="86"/>
      <c r="O473" s="87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</row>
    <row x14ac:dyDescent="0.25" r="474" customHeight="1" ht="16.5">
      <c r="A474" s="156"/>
      <c r="B474" s="157"/>
      <c r="C474" s="155"/>
      <c r="D474" s="155"/>
      <c r="E474" s="155"/>
      <c r="F474" s="155"/>
      <c r="G474" s="86"/>
      <c r="H474" s="87"/>
      <c r="I474" s="87"/>
      <c r="J474" s="159"/>
      <c r="K474" s="86"/>
      <c r="L474" s="86"/>
      <c r="M474" s="86"/>
      <c r="N474" s="86"/>
      <c r="O474" s="87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</row>
    <row x14ac:dyDescent="0.25" r="475" customHeight="1" ht="16.5">
      <c r="A475" s="156"/>
      <c r="B475" s="157"/>
      <c r="C475" s="155"/>
      <c r="D475" s="155"/>
      <c r="E475" s="155"/>
      <c r="F475" s="155"/>
      <c r="G475" s="86"/>
      <c r="H475" s="87"/>
      <c r="I475" s="87"/>
      <c r="J475" s="159"/>
      <c r="K475" s="86"/>
      <c r="L475" s="86"/>
      <c r="M475" s="86"/>
      <c r="N475" s="86"/>
      <c r="O475" s="87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</row>
    <row x14ac:dyDescent="0.25" r="476" customHeight="1" ht="16.5">
      <c r="A476" s="156"/>
      <c r="B476" s="157"/>
      <c r="C476" s="155"/>
      <c r="D476" s="155"/>
      <c r="E476" s="155"/>
      <c r="F476" s="155"/>
      <c r="G476" s="86"/>
      <c r="H476" s="87"/>
      <c r="I476" s="87"/>
      <c r="J476" s="159"/>
      <c r="K476" s="86"/>
      <c r="L476" s="86"/>
      <c r="M476" s="86"/>
      <c r="N476" s="86"/>
      <c r="O476" s="87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</row>
    <row x14ac:dyDescent="0.25" r="477" customHeight="1" ht="16.5">
      <c r="A477" s="156"/>
      <c r="B477" s="157"/>
      <c r="C477" s="155"/>
      <c r="D477" s="155"/>
      <c r="E477" s="155"/>
      <c r="F477" s="155"/>
      <c r="G477" s="86"/>
      <c r="H477" s="87"/>
      <c r="I477" s="87"/>
      <c r="J477" s="159"/>
      <c r="K477" s="86"/>
      <c r="L477" s="86"/>
      <c r="M477" s="86"/>
      <c r="N477" s="86"/>
      <c r="O477" s="87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</row>
    <row x14ac:dyDescent="0.25" r="478" customHeight="1" ht="16.5">
      <c r="A478" s="156"/>
      <c r="B478" s="157"/>
      <c r="C478" s="155"/>
      <c r="D478" s="155"/>
      <c r="E478" s="155"/>
      <c r="F478" s="155"/>
      <c r="G478" s="86"/>
      <c r="H478" s="87"/>
      <c r="I478" s="87"/>
      <c r="J478" s="159"/>
      <c r="K478" s="86"/>
      <c r="L478" s="86"/>
      <c r="M478" s="86"/>
      <c r="N478" s="86"/>
      <c r="O478" s="87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</row>
    <row x14ac:dyDescent="0.25" r="479" customHeight="1" ht="16.5">
      <c r="A479" s="156"/>
      <c r="B479" s="157"/>
      <c r="C479" s="155"/>
      <c r="D479" s="155"/>
      <c r="E479" s="155"/>
      <c r="F479" s="155"/>
      <c r="G479" s="86"/>
      <c r="H479" s="87"/>
      <c r="I479" s="87"/>
      <c r="J479" s="159"/>
      <c r="K479" s="86"/>
      <c r="L479" s="86"/>
      <c r="M479" s="86"/>
      <c r="N479" s="86"/>
      <c r="O479" s="87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</row>
    <row x14ac:dyDescent="0.25" r="480" customHeight="1" ht="16.5">
      <c r="A480" s="156"/>
      <c r="B480" s="157"/>
      <c r="C480" s="155"/>
      <c r="D480" s="155"/>
      <c r="E480" s="155"/>
      <c r="F480" s="155"/>
      <c r="G480" s="86"/>
      <c r="H480" s="87"/>
      <c r="I480" s="87"/>
      <c r="J480" s="159"/>
      <c r="K480" s="86"/>
      <c r="L480" s="86"/>
      <c r="M480" s="86"/>
      <c r="N480" s="86"/>
      <c r="O480" s="87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</row>
    <row x14ac:dyDescent="0.25" r="481" customHeight="1" ht="16.5">
      <c r="A481" s="156"/>
      <c r="B481" s="157"/>
      <c r="C481" s="155"/>
      <c r="D481" s="155"/>
      <c r="E481" s="155"/>
      <c r="F481" s="155"/>
      <c r="G481" s="86"/>
      <c r="H481" s="87"/>
      <c r="I481" s="87"/>
      <c r="J481" s="159"/>
      <c r="K481" s="86"/>
      <c r="L481" s="86"/>
      <c r="M481" s="86"/>
      <c r="N481" s="86"/>
      <c r="O481" s="87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</row>
    <row x14ac:dyDescent="0.25" r="482" customHeight="1" ht="16.5">
      <c r="A482" s="156"/>
      <c r="B482" s="157"/>
      <c r="C482" s="155"/>
      <c r="D482" s="155"/>
      <c r="E482" s="155"/>
      <c r="F482" s="155"/>
      <c r="G482" s="86"/>
      <c r="H482" s="87"/>
      <c r="I482" s="87"/>
      <c r="J482" s="159"/>
      <c r="K482" s="86"/>
      <c r="L482" s="86"/>
      <c r="M482" s="86"/>
      <c r="N482" s="86"/>
      <c r="O482" s="87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</row>
    <row x14ac:dyDescent="0.25" r="483" customHeight="1" ht="16.5">
      <c r="A483" s="156"/>
      <c r="B483" s="157"/>
      <c r="C483" s="155"/>
      <c r="D483" s="155"/>
      <c r="E483" s="155"/>
      <c r="F483" s="155"/>
      <c r="G483" s="86"/>
      <c r="H483" s="87"/>
      <c r="I483" s="87"/>
      <c r="J483" s="159"/>
      <c r="K483" s="86"/>
      <c r="L483" s="86"/>
      <c r="M483" s="86"/>
      <c r="N483" s="86"/>
      <c r="O483" s="87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</row>
    <row x14ac:dyDescent="0.25" r="484" customHeight="1" ht="16.5">
      <c r="A484" s="156"/>
      <c r="B484" s="157"/>
      <c r="C484" s="155"/>
      <c r="D484" s="155"/>
      <c r="E484" s="155"/>
      <c r="F484" s="155"/>
      <c r="G484" s="86"/>
      <c r="H484" s="87"/>
      <c r="I484" s="87"/>
      <c r="J484" s="159"/>
      <c r="K484" s="86"/>
      <c r="L484" s="86"/>
      <c r="M484" s="86"/>
      <c r="N484" s="86"/>
      <c r="O484" s="87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</row>
    <row x14ac:dyDescent="0.25" r="485" customHeight="1" ht="16.5">
      <c r="A485" s="156"/>
      <c r="B485" s="157"/>
      <c r="C485" s="155"/>
      <c r="D485" s="155"/>
      <c r="E485" s="155"/>
      <c r="F485" s="155"/>
      <c r="G485" s="86"/>
      <c r="H485" s="87"/>
      <c r="I485" s="87"/>
      <c r="J485" s="159"/>
      <c r="K485" s="86"/>
      <c r="L485" s="86"/>
      <c r="M485" s="86"/>
      <c r="N485" s="86"/>
      <c r="O485" s="87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</row>
    <row x14ac:dyDescent="0.25" r="486" customHeight="1" ht="16.5">
      <c r="A486" s="156"/>
      <c r="B486" s="157"/>
      <c r="C486" s="155"/>
      <c r="D486" s="155"/>
      <c r="E486" s="155"/>
      <c r="F486" s="155"/>
      <c r="G486" s="86"/>
      <c r="H486" s="87"/>
      <c r="I486" s="87"/>
      <c r="J486" s="159"/>
      <c r="K486" s="86"/>
      <c r="L486" s="86"/>
      <c r="M486" s="86"/>
      <c r="N486" s="86"/>
      <c r="O486" s="87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</row>
    <row x14ac:dyDescent="0.25" r="487" customHeight="1" ht="16.5">
      <c r="A487" s="156"/>
      <c r="B487" s="157"/>
      <c r="C487" s="155"/>
      <c r="D487" s="155"/>
      <c r="E487" s="155"/>
      <c r="F487" s="155"/>
      <c r="G487" s="86"/>
      <c r="H487" s="87"/>
      <c r="I487" s="87"/>
      <c r="J487" s="159"/>
      <c r="K487" s="86"/>
      <c r="L487" s="86"/>
      <c r="M487" s="86"/>
      <c r="N487" s="86"/>
      <c r="O487" s="87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</row>
    <row x14ac:dyDescent="0.25" r="488" customHeight="1" ht="16.5">
      <c r="A488" s="156"/>
      <c r="B488" s="157"/>
      <c r="C488" s="155"/>
      <c r="D488" s="155"/>
      <c r="E488" s="155"/>
      <c r="F488" s="155"/>
      <c r="G488" s="86"/>
      <c r="H488" s="87"/>
      <c r="I488" s="87"/>
      <c r="J488" s="159"/>
      <c r="K488" s="86"/>
      <c r="L488" s="86"/>
      <c r="M488" s="86"/>
      <c r="N488" s="86"/>
      <c r="O488" s="87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</row>
    <row x14ac:dyDescent="0.25" r="489" customHeight="1" ht="16.5">
      <c r="A489" s="156"/>
      <c r="B489" s="157"/>
      <c r="C489" s="155"/>
      <c r="D489" s="155"/>
      <c r="E489" s="155"/>
      <c r="F489" s="155"/>
      <c r="G489" s="86"/>
      <c r="H489" s="87"/>
      <c r="I489" s="87"/>
      <c r="J489" s="159"/>
      <c r="K489" s="86"/>
      <c r="L489" s="86"/>
      <c r="M489" s="86"/>
      <c r="N489" s="86"/>
      <c r="O489" s="87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</row>
    <row x14ac:dyDescent="0.25" r="490" customHeight="1" ht="16.5">
      <c r="A490" s="156"/>
      <c r="B490" s="157"/>
      <c r="C490" s="155"/>
      <c r="D490" s="155"/>
      <c r="E490" s="155"/>
      <c r="F490" s="155"/>
      <c r="G490" s="86"/>
      <c r="H490" s="87"/>
      <c r="I490" s="87"/>
      <c r="J490" s="159"/>
      <c r="K490" s="86"/>
      <c r="L490" s="86"/>
      <c r="M490" s="86"/>
      <c r="N490" s="86"/>
      <c r="O490" s="87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</row>
    <row x14ac:dyDescent="0.25" r="491" customHeight="1" ht="16.5">
      <c r="A491" s="156"/>
      <c r="B491" s="157"/>
      <c r="C491" s="155"/>
      <c r="D491" s="155"/>
      <c r="E491" s="155"/>
      <c r="F491" s="155"/>
      <c r="G491" s="86"/>
      <c r="H491" s="87"/>
      <c r="I491" s="87"/>
      <c r="J491" s="159"/>
      <c r="K491" s="86"/>
      <c r="L491" s="86"/>
      <c r="M491" s="86"/>
      <c r="N491" s="86"/>
      <c r="O491" s="87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</row>
    <row x14ac:dyDescent="0.25" r="492" customHeight="1" ht="16.5">
      <c r="A492" s="156"/>
      <c r="B492" s="157"/>
      <c r="C492" s="155"/>
      <c r="D492" s="155"/>
      <c r="E492" s="155"/>
      <c r="F492" s="155"/>
      <c r="G492" s="86"/>
      <c r="H492" s="87"/>
      <c r="I492" s="87"/>
      <c r="J492" s="159"/>
      <c r="K492" s="86"/>
      <c r="L492" s="86"/>
      <c r="M492" s="86"/>
      <c r="N492" s="86"/>
      <c r="O492" s="87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</row>
    <row x14ac:dyDescent="0.25" r="493" customHeight="1" ht="16.5">
      <c r="A493" s="156"/>
      <c r="B493" s="157"/>
      <c r="C493" s="155"/>
      <c r="D493" s="155"/>
      <c r="E493" s="155"/>
      <c r="F493" s="155"/>
      <c r="G493" s="86"/>
      <c r="H493" s="87"/>
      <c r="I493" s="87"/>
      <c r="J493" s="159"/>
      <c r="K493" s="86"/>
      <c r="L493" s="86"/>
      <c r="M493" s="86"/>
      <c r="N493" s="86"/>
      <c r="O493" s="87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</row>
    <row x14ac:dyDescent="0.25" r="494" customHeight="1" ht="16.5">
      <c r="A494" s="156"/>
      <c r="B494" s="157"/>
      <c r="C494" s="155"/>
      <c r="D494" s="155"/>
      <c r="E494" s="155"/>
      <c r="F494" s="155"/>
      <c r="G494" s="86"/>
      <c r="H494" s="87"/>
      <c r="I494" s="87"/>
      <c r="J494" s="159"/>
      <c r="K494" s="86"/>
      <c r="L494" s="86"/>
      <c r="M494" s="86"/>
      <c r="N494" s="86"/>
      <c r="O494" s="87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</row>
    <row x14ac:dyDescent="0.25" r="495" customHeight="1" ht="16.5">
      <c r="A495" s="156"/>
      <c r="B495" s="157"/>
      <c r="C495" s="155"/>
      <c r="D495" s="155"/>
      <c r="E495" s="155"/>
      <c r="F495" s="155"/>
      <c r="G495" s="86"/>
      <c r="H495" s="87"/>
      <c r="I495" s="87"/>
      <c r="J495" s="159"/>
      <c r="K495" s="86"/>
      <c r="L495" s="86"/>
      <c r="M495" s="86"/>
      <c r="N495" s="86"/>
      <c r="O495" s="87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</row>
    <row x14ac:dyDescent="0.25" r="496" customHeight="1" ht="16.5">
      <c r="A496" s="156"/>
      <c r="B496" s="157"/>
      <c r="C496" s="155"/>
      <c r="D496" s="155"/>
      <c r="E496" s="155"/>
      <c r="F496" s="155"/>
      <c r="G496" s="86"/>
      <c r="H496" s="87"/>
      <c r="I496" s="87"/>
      <c r="J496" s="159"/>
      <c r="K496" s="86"/>
      <c r="L496" s="86"/>
      <c r="M496" s="86"/>
      <c r="N496" s="86"/>
      <c r="O496" s="87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</row>
    <row x14ac:dyDescent="0.25" r="497" customHeight="1" ht="16.5">
      <c r="A497" s="156"/>
      <c r="B497" s="157"/>
      <c r="C497" s="155"/>
      <c r="D497" s="155"/>
      <c r="E497" s="155"/>
      <c r="F497" s="155"/>
      <c r="G497" s="86"/>
      <c r="H497" s="87"/>
      <c r="I497" s="87"/>
      <c r="J497" s="159"/>
      <c r="K497" s="86"/>
      <c r="L497" s="86"/>
      <c r="M497" s="86"/>
      <c r="N497" s="86"/>
      <c r="O497" s="87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</row>
    <row x14ac:dyDescent="0.25" r="498" customHeight="1" ht="16.5">
      <c r="A498" s="156"/>
      <c r="B498" s="157"/>
      <c r="C498" s="155"/>
      <c r="D498" s="155"/>
      <c r="E498" s="155"/>
      <c r="F498" s="155"/>
      <c r="G498" s="86"/>
      <c r="H498" s="87"/>
      <c r="I498" s="87"/>
      <c r="J498" s="159"/>
      <c r="K498" s="86"/>
      <c r="L498" s="86"/>
      <c r="M498" s="86"/>
      <c r="N498" s="86"/>
      <c r="O498" s="87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</row>
    <row x14ac:dyDescent="0.25" r="499" customHeight="1" ht="16.5">
      <c r="A499" s="156"/>
      <c r="B499" s="157"/>
      <c r="C499" s="155"/>
      <c r="D499" s="155"/>
      <c r="E499" s="155"/>
      <c r="F499" s="155"/>
      <c r="G499" s="86"/>
      <c r="H499" s="87"/>
      <c r="I499" s="87"/>
      <c r="J499" s="159"/>
      <c r="K499" s="86"/>
      <c r="L499" s="86"/>
      <c r="M499" s="86"/>
      <c r="N499" s="86"/>
      <c r="O499" s="87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</row>
    <row x14ac:dyDescent="0.25" r="500" customHeight="1" ht="16.5">
      <c r="A500" s="156"/>
      <c r="B500" s="157"/>
      <c r="C500" s="155"/>
      <c r="D500" s="155"/>
      <c r="E500" s="155"/>
      <c r="F500" s="155"/>
      <c r="G500" s="86"/>
      <c r="H500" s="87"/>
      <c r="I500" s="87"/>
      <c r="J500" s="159"/>
      <c r="K500" s="86"/>
      <c r="L500" s="86"/>
      <c r="M500" s="86"/>
      <c r="N500" s="86"/>
      <c r="O500" s="87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</row>
    <row x14ac:dyDescent="0.25" r="501" customHeight="1" ht="16.5">
      <c r="A501" s="156"/>
      <c r="B501" s="157"/>
      <c r="C501" s="155"/>
      <c r="D501" s="155"/>
      <c r="E501" s="155"/>
      <c r="F501" s="155"/>
      <c r="G501" s="86"/>
      <c r="H501" s="87"/>
      <c r="I501" s="87"/>
      <c r="J501" s="159"/>
      <c r="K501" s="86"/>
      <c r="L501" s="86"/>
      <c r="M501" s="86"/>
      <c r="N501" s="86"/>
      <c r="O501" s="87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</row>
    <row x14ac:dyDescent="0.25" r="502" customHeight="1" ht="16.5">
      <c r="A502" s="156"/>
      <c r="B502" s="157"/>
      <c r="C502" s="155"/>
      <c r="D502" s="155"/>
      <c r="E502" s="155"/>
      <c r="F502" s="155"/>
      <c r="G502" s="86"/>
      <c r="H502" s="87"/>
      <c r="I502" s="87"/>
      <c r="J502" s="159"/>
      <c r="K502" s="86"/>
      <c r="L502" s="86"/>
      <c r="M502" s="86"/>
      <c r="N502" s="86"/>
      <c r="O502" s="87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</row>
    <row x14ac:dyDescent="0.25" r="503" customHeight="1" ht="16.5">
      <c r="A503" s="156"/>
      <c r="B503" s="157"/>
      <c r="C503" s="155"/>
      <c r="D503" s="155"/>
      <c r="E503" s="155"/>
      <c r="F503" s="155"/>
      <c r="G503" s="86"/>
      <c r="H503" s="87"/>
      <c r="I503" s="87"/>
      <c r="J503" s="159"/>
      <c r="K503" s="86"/>
      <c r="L503" s="86"/>
      <c r="M503" s="86"/>
      <c r="N503" s="86"/>
      <c r="O503" s="87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</row>
    <row x14ac:dyDescent="0.25" r="504" customHeight="1" ht="16.5">
      <c r="A504" s="156"/>
      <c r="B504" s="157"/>
      <c r="C504" s="155"/>
      <c r="D504" s="155"/>
      <c r="E504" s="155"/>
      <c r="F504" s="155"/>
      <c r="G504" s="86"/>
      <c r="H504" s="87"/>
      <c r="I504" s="87"/>
      <c r="J504" s="159"/>
      <c r="K504" s="86"/>
      <c r="L504" s="86"/>
      <c r="M504" s="86"/>
      <c r="N504" s="86"/>
      <c r="O504" s="87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</row>
    <row x14ac:dyDescent="0.25" r="505" customHeight="1" ht="16.5">
      <c r="A505" s="156"/>
      <c r="B505" s="157"/>
      <c r="C505" s="155"/>
      <c r="D505" s="155"/>
      <c r="E505" s="155"/>
      <c r="F505" s="155"/>
      <c r="G505" s="86"/>
      <c r="H505" s="87"/>
      <c r="I505" s="87"/>
      <c r="J505" s="159"/>
      <c r="K505" s="86"/>
      <c r="L505" s="86"/>
      <c r="M505" s="86"/>
      <c r="N505" s="86"/>
      <c r="O505" s="87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</row>
    <row x14ac:dyDescent="0.25" r="506" customHeight="1" ht="16.5">
      <c r="A506" s="156"/>
      <c r="B506" s="157"/>
      <c r="C506" s="155"/>
      <c r="D506" s="155"/>
      <c r="E506" s="155"/>
      <c r="F506" s="155"/>
      <c r="G506" s="86"/>
      <c r="H506" s="87"/>
      <c r="I506" s="87"/>
      <c r="J506" s="159"/>
      <c r="K506" s="86"/>
      <c r="L506" s="86"/>
      <c r="M506" s="86"/>
      <c r="N506" s="86"/>
      <c r="O506" s="87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</row>
    <row x14ac:dyDescent="0.25" r="507" customHeight="1" ht="16.5">
      <c r="A507" s="156"/>
      <c r="B507" s="157"/>
      <c r="C507" s="155"/>
      <c r="D507" s="155"/>
      <c r="E507" s="155"/>
      <c r="F507" s="155"/>
      <c r="G507" s="86"/>
      <c r="H507" s="87"/>
      <c r="I507" s="87"/>
      <c r="J507" s="159"/>
      <c r="K507" s="86"/>
      <c r="L507" s="86"/>
      <c r="M507" s="86"/>
      <c r="N507" s="86"/>
      <c r="O507" s="87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</row>
    <row x14ac:dyDescent="0.25" r="508" customHeight="1" ht="16.5">
      <c r="A508" s="156"/>
      <c r="B508" s="157"/>
      <c r="C508" s="155"/>
      <c r="D508" s="155"/>
      <c r="E508" s="155"/>
      <c r="F508" s="155"/>
      <c r="G508" s="86"/>
      <c r="H508" s="87"/>
      <c r="I508" s="87"/>
      <c r="J508" s="159"/>
      <c r="K508" s="86"/>
      <c r="L508" s="86"/>
      <c r="M508" s="86"/>
      <c r="N508" s="86"/>
      <c r="O508" s="87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</row>
    <row x14ac:dyDescent="0.25" r="509" customHeight="1" ht="16.5">
      <c r="A509" s="156"/>
      <c r="B509" s="157"/>
      <c r="C509" s="155"/>
      <c r="D509" s="155"/>
      <c r="E509" s="155"/>
      <c r="F509" s="155"/>
      <c r="G509" s="86"/>
      <c r="H509" s="87"/>
      <c r="I509" s="87"/>
      <c r="J509" s="159"/>
      <c r="K509" s="86"/>
      <c r="L509" s="86"/>
      <c r="M509" s="86"/>
      <c r="N509" s="86"/>
      <c r="O509" s="87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</row>
    <row x14ac:dyDescent="0.25" r="510" customHeight="1" ht="16.5">
      <c r="A510" s="156"/>
      <c r="B510" s="157"/>
      <c r="C510" s="155"/>
      <c r="D510" s="155"/>
      <c r="E510" s="155"/>
      <c r="F510" s="155"/>
      <c r="G510" s="86"/>
      <c r="H510" s="87"/>
      <c r="I510" s="87"/>
      <c r="J510" s="159"/>
      <c r="K510" s="86"/>
      <c r="L510" s="86"/>
      <c r="M510" s="86"/>
      <c r="N510" s="86"/>
      <c r="O510" s="87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</row>
    <row x14ac:dyDescent="0.25" r="511" customHeight="1" ht="16.5">
      <c r="A511" s="156"/>
      <c r="B511" s="157"/>
      <c r="C511" s="155"/>
      <c r="D511" s="155"/>
      <c r="E511" s="155"/>
      <c r="F511" s="155"/>
      <c r="G511" s="86"/>
      <c r="H511" s="87"/>
      <c r="I511" s="87"/>
      <c r="J511" s="159"/>
      <c r="K511" s="86"/>
      <c r="L511" s="86"/>
      <c r="M511" s="86"/>
      <c r="N511" s="86"/>
      <c r="O511" s="87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</row>
    <row x14ac:dyDescent="0.25" r="512" customHeight="1" ht="16.5">
      <c r="A512" s="156"/>
      <c r="B512" s="157"/>
      <c r="C512" s="155"/>
      <c r="D512" s="155"/>
      <c r="E512" s="155"/>
      <c r="F512" s="155"/>
      <c r="G512" s="86"/>
      <c r="H512" s="87"/>
      <c r="I512" s="87"/>
      <c r="J512" s="159"/>
      <c r="K512" s="86"/>
      <c r="L512" s="86"/>
      <c r="M512" s="86"/>
      <c r="N512" s="86"/>
      <c r="O512" s="87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</row>
    <row x14ac:dyDescent="0.25" r="513" customHeight="1" ht="16.5">
      <c r="A513" s="156"/>
      <c r="B513" s="157"/>
      <c r="C513" s="155"/>
      <c r="D513" s="155"/>
      <c r="E513" s="155"/>
      <c r="F513" s="155"/>
      <c r="G513" s="86"/>
      <c r="H513" s="87"/>
      <c r="I513" s="87"/>
      <c r="J513" s="159"/>
      <c r="K513" s="86"/>
      <c r="L513" s="86"/>
      <c r="M513" s="86"/>
      <c r="N513" s="86"/>
      <c r="O513" s="87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</row>
    <row x14ac:dyDescent="0.25" r="514" customHeight="1" ht="16.5">
      <c r="A514" s="156"/>
      <c r="B514" s="157"/>
      <c r="C514" s="155"/>
      <c r="D514" s="155"/>
      <c r="E514" s="155"/>
      <c r="F514" s="155"/>
      <c r="G514" s="86"/>
      <c r="H514" s="87"/>
      <c r="I514" s="87"/>
      <c r="J514" s="159"/>
      <c r="K514" s="86"/>
      <c r="L514" s="86"/>
      <c r="M514" s="86"/>
      <c r="N514" s="86"/>
      <c r="O514" s="87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</row>
    <row x14ac:dyDescent="0.25" r="515" customHeight="1" ht="16.5">
      <c r="A515" s="156"/>
      <c r="B515" s="157"/>
      <c r="C515" s="155"/>
      <c r="D515" s="155"/>
      <c r="E515" s="155"/>
      <c r="F515" s="155"/>
      <c r="G515" s="86"/>
      <c r="H515" s="87"/>
      <c r="I515" s="87"/>
      <c r="J515" s="159"/>
      <c r="K515" s="86"/>
      <c r="L515" s="86"/>
      <c r="M515" s="86"/>
      <c r="N515" s="86"/>
      <c r="O515" s="87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</row>
    <row x14ac:dyDescent="0.25" r="516" customHeight="1" ht="16.5">
      <c r="A516" s="156"/>
      <c r="B516" s="157"/>
      <c r="C516" s="155"/>
      <c r="D516" s="155"/>
      <c r="E516" s="155"/>
      <c r="F516" s="155"/>
      <c r="G516" s="86"/>
      <c r="H516" s="87"/>
      <c r="I516" s="87"/>
      <c r="J516" s="159"/>
      <c r="K516" s="86"/>
      <c r="L516" s="86"/>
      <c r="M516" s="86"/>
      <c r="N516" s="86"/>
      <c r="O516" s="87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</row>
    <row x14ac:dyDescent="0.25" r="517" customHeight="1" ht="16.5">
      <c r="A517" s="156"/>
      <c r="B517" s="157"/>
      <c r="C517" s="155"/>
      <c r="D517" s="155"/>
      <c r="E517" s="155"/>
      <c r="F517" s="155"/>
      <c r="G517" s="86"/>
      <c r="H517" s="87"/>
      <c r="I517" s="87"/>
      <c r="J517" s="159"/>
      <c r="K517" s="86"/>
      <c r="L517" s="86"/>
      <c r="M517" s="86"/>
      <c r="N517" s="86"/>
      <c r="O517" s="87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</row>
    <row x14ac:dyDescent="0.25" r="518" customHeight="1" ht="16.5">
      <c r="A518" s="156"/>
      <c r="B518" s="157"/>
      <c r="C518" s="155"/>
      <c r="D518" s="155"/>
      <c r="E518" s="155"/>
      <c r="F518" s="155"/>
      <c r="G518" s="86"/>
      <c r="H518" s="87"/>
      <c r="I518" s="87"/>
      <c r="J518" s="159"/>
      <c r="K518" s="86"/>
      <c r="L518" s="86"/>
      <c r="M518" s="86"/>
      <c r="N518" s="86"/>
      <c r="O518" s="87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</row>
    <row x14ac:dyDescent="0.25" r="519" customHeight="1" ht="16.5">
      <c r="A519" s="156"/>
      <c r="B519" s="157"/>
      <c r="C519" s="155"/>
      <c r="D519" s="155"/>
      <c r="E519" s="155"/>
      <c r="F519" s="155"/>
      <c r="G519" s="86"/>
      <c r="H519" s="87"/>
      <c r="I519" s="87"/>
      <c r="J519" s="159"/>
      <c r="K519" s="86"/>
      <c r="L519" s="86"/>
      <c r="M519" s="86"/>
      <c r="N519" s="86"/>
      <c r="O519" s="87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</row>
    <row x14ac:dyDescent="0.25" r="520" customHeight="1" ht="16.5">
      <c r="A520" s="156"/>
      <c r="B520" s="157"/>
      <c r="C520" s="155"/>
      <c r="D520" s="155"/>
      <c r="E520" s="155"/>
      <c r="F520" s="155"/>
      <c r="G520" s="86"/>
      <c r="H520" s="87"/>
      <c r="I520" s="87"/>
      <c r="J520" s="159"/>
      <c r="K520" s="86"/>
      <c r="L520" s="86"/>
      <c r="M520" s="86"/>
      <c r="N520" s="86"/>
      <c r="O520" s="87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</row>
    <row x14ac:dyDescent="0.25" r="521" customHeight="1" ht="16.5">
      <c r="A521" s="156"/>
      <c r="B521" s="157"/>
      <c r="C521" s="155"/>
      <c r="D521" s="155"/>
      <c r="E521" s="155"/>
      <c r="F521" s="155"/>
      <c r="G521" s="86"/>
      <c r="H521" s="87"/>
      <c r="I521" s="87"/>
      <c r="J521" s="159"/>
      <c r="K521" s="86"/>
      <c r="L521" s="86"/>
      <c r="M521" s="86"/>
      <c r="N521" s="86"/>
      <c r="O521" s="87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</row>
    <row x14ac:dyDescent="0.25" r="522" customHeight="1" ht="16.5">
      <c r="A522" s="156"/>
      <c r="B522" s="157"/>
      <c r="C522" s="155"/>
      <c r="D522" s="155"/>
      <c r="E522" s="155"/>
      <c r="F522" s="155"/>
      <c r="G522" s="86"/>
      <c r="H522" s="87"/>
      <c r="I522" s="87"/>
      <c r="J522" s="159"/>
      <c r="K522" s="86"/>
      <c r="L522" s="86"/>
      <c r="M522" s="86"/>
      <c r="N522" s="86"/>
      <c r="O522" s="87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</row>
    <row x14ac:dyDescent="0.25" r="523" customHeight="1" ht="16.5">
      <c r="A523" s="156"/>
      <c r="B523" s="157"/>
      <c r="C523" s="155"/>
      <c r="D523" s="155"/>
      <c r="E523" s="155"/>
      <c r="F523" s="155"/>
      <c r="G523" s="86"/>
      <c r="H523" s="87"/>
      <c r="I523" s="87"/>
      <c r="J523" s="159"/>
      <c r="K523" s="86"/>
      <c r="L523" s="86"/>
      <c r="M523" s="86"/>
      <c r="N523" s="86"/>
      <c r="O523" s="87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</row>
    <row x14ac:dyDescent="0.25" r="524" customHeight="1" ht="16.5">
      <c r="A524" s="156"/>
      <c r="B524" s="157"/>
      <c r="C524" s="155"/>
      <c r="D524" s="155"/>
      <c r="E524" s="155"/>
      <c r="F524" s="155"/>
      <c r="G524" s="86"/>
      <c r="H524" s="87"/>
      <c r="I524" s="87"/>
      <c r="J524" s="159"/>
      <c r="K524" s="86"/>
      <c r="L524" s="86"/>
      <c r="M524" s="86"/>
      <c r="N524" s="86"/>
      <c r="O524" s="87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</row>
    <row x14ac:dyDescent="0.25" r="525" customHeight="1" ht="16.5">
      <c r="A525" s="156"/>
      <c r="B525" s="157"/>
      <c r="C525" s="155"/>
      <c r="D525" s="155"/>
      <c r="E525" s="155"/>
      <c r="F525" s="155"/>
      <c r="G525" s="86"/>
      <c r="H525" s="87"/>
      <c r="I525" s="87"/>
      <c r="J525" s="159"/>
      <c r="K525" s="86"/>
      <c r="L525" s="86"/>
      <c r="M525" s="86"/>
      <c r="N525" s="86"/>
      <c r="O525" s="87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</row>
    <row x14ac:dyDescent="0.25" r="526" customHeight="1" ht="16.5">
      <c r="A526" s="156"/>
      <c r="B526" s="157"/>
      <c r="C526" s="155"/>
      <c r="D526" s="155"/>
      <c r="E526" s="155"/>
      <c r="F526" s="155"/>
      <c r="G526" s="86"/>
      <c r="H526" s="87"/>
      <c r="I526" s="87"/>
      <c r="J526" s="159"/>
      <c r="K526" s="86"/>
      <c r="L526" s="86"/>
      <c r="M526" s="86"/>
      <c r="N526" s="86"/>
      <c r="O526" s="87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</row>
    <row x14ac:dyDescent="0.25" r="527" customHeight="1" ht="16.5">
      <c r="A527" s="156"/>
      <c r="B527" s="157"/>
      <c r="C527" s="155"/>
      <c r="D527" s="155"/>
      <c r="E527" s="155"/>
      <c r="F527" s="155"/>
      <c r="G527" s="86"/>
      <c r="H527" s="87"/>
      <c r="I527" s="87"/>
      <c r="J527" s="159"/>
      <c r="K527" s="86"/>
      <c r="L527" s="86"/>
      <c r="M527" s="86"/>
      <c r="N527" s="86"/>
      <c r="O527" s="87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</row>
    <row x14ac:dyDescent="0.25" r="528" customHeight="1" ht="16.5">
      <c r="A528" s="156"/>
      <c r="B528" s="157"/>
      <c r="C528" s="155"/>
      <c r="D528" s="155"/>
      <c r="E528" s="155"/>
      <c r="F528" s="155"/>
      <c r="G528" s="86"/>
      <c r="H528" s="87"/>
      <c r="I528" s="87"/>
      <c r="J528" s="159"/>
      <c r="K528" s="86"/>
      <c r="L528" s="86"/>
      <c r="M528" s="86"/>
      <c r="N528" s="86"/>
      <c r="O528" s="87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</row>
    <row x14ac:dyDescent="0.25" r="529" customHeight="1" ht="16.5">
      <c r="A529" s="156"/>
      <c r="B529" s="157"/>
      <c r="C529" s="155"/>
      <c r="D529" s="155"/>
      <c r="E529" s="155"/>
      <c r="F529" s="155"/>
      <c r="G529" s="86"/>
      <c r="H529" s="87"/>
      <c r="I529" s="87"/>
      <c r="J529" s="159"/>
      <c r="K529" s="86"/>
      <c r="L529" s="86"/>
      <c r="M529" s="86"/>
      <c r="N529" s="86"/>
      <c r="O529" s="87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</row>
    <row x14ac:dyDescent="0.25" r="530" customHeight="1" ht="16.5">
      <c r="A530" s="156"/>
      <c r="B530" s="157"/>
      <c r="C530" s="155"/>
      <c r="D530" s="155"/>
      <c r="E530" s="155"/>
      <c r="F530" s="155"/>
      <c r="G530" s="86"/>
      <c r="H530" s="87"/>
      <c r="I530" s="87"/>
      <c r="J530" s="159"/>
      <c r="K530" s="86"/>
      <c r="L530" s="86"/>
      <c r="M530" s="86"/>
      <c r="N530" s="86"/>
      <c r="O530" s="87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</row>
    <row x14ac:dyDescent="0.25" r="531" customHeight="1" ht="16.5">
      <c r="A531" s="156"/>
      <c r="B531" s="157"/>
      <c r="C531" s="155"/>
      <c r="D531" s="155"/>
      <c r="E531" s="155"/>
      <c r="F531" s="155"/>
      <c r="G531" s="86"/>
      <c r="H531" s="87"/>
      <c r="I531" s="87"/>
      <c r="J531" s="159"/>
      <c r="K531" s="86"/>
      <c r="L531" s="86"/>
      <c r="M531" s="86"/>
      <c r="N531" s="86"/>
      <c r="O531" s="87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</row>
    <row x14ac:dyDescent="0.25" r="532" customHeight="1" ht="16.5">
      <c r="A532" s="156"/>
      <c r="B532" s="157"/>
      <c r="C532" s="155"/>
      <c r="D532" s="155"/>
      <c r="E532" s="155"/>
      <c r="F532" s="155"/>
      <c r="G532" s="86"/>
      <c r="H532" s="87"/>
      <c r="I532" s="87"/>
      <c r="J532" s="159"/>
      <c r="K532" s="86"/>
      <c r="L532" s="86"/>
      <c r="M532" s="86"/>
      <c r="N532" s="86"/>
      <c r="O532" s="87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</row>
    <row x14ac:dyDescent="0.25" r="533" customHeight="1" ht="16.5">
      <c r="A533" s="156"/>
      <c r="B533" s="157"/>
      <c r="C533" s="155"/>
      <c r="D533" s="155"/>
      <c r="E533" s="155"/>
      <c r="F533" s="155"/>
      <c r="G533" s="86"/>
      <c r="H533" s="87"/>
      <c r="I533" s="87"/>
      <c r="J533" s="159"/>
      <c r="K533" s="86"/>
      <c r="L533" s="86"/>
      <c r="M533" s="86"/>
      <c r="N533" s="86"/>
      <c r="O533" s="87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</row>
    <row x14ac:dyDescent="0.25" r="534" customHeight="1" ht="16.5">
      <c r="A534" s="156"/>
      <c r="B534" s="157"/>
      <c r="C534" s="155"/>
      <c r="D534" s="155"/>
      <c r="E534" s="155"/>
      <c r="F534" s="155"/>
      <c r="G534" s="86"/>
      <c r="H534" s="87"/>
      <c r="I534" s="87"/>
      <c r="J534" s="159"/>
      <c r="K534" s="86"/>
      <c r="L534" s="86"/>
      <c r="M534" s="86"/>
      <c r="N534" s="86"/>
      <c r="O534" s="87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</row>
    <row x14ac:dyDescent="0.25" r="535" customHeight="1" ht="16.5">
      <c r="A535" s="156"/>
      <c r="B535" s="157"/>
      <c r="C535" s="155"/>
      <c r="D535" s="155"/>
      <c r="E535" s="155"/>
      <c r="F535" s="155"/>
      <c r="G535" s="86"/>
      <c r="H535" s="87"/>
      <c r="I535" s="87"/>
      <c r="J535" s="159"/>
      <c r="K535" s="86"/>
      <c r="L535" s="86"/>
      <c r="M535" s="86"/>
      <c r="N535" s="86"/>
      <c r="O535" s="87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</row>
    <row x14ac:dyDescent="0.25" r="536" customHeight="1" ht="16.5">
      <c r="A536" s="156"/>
      <c r="B536" s="157"/>
      <c r="C536" s="155"/>
      <c r="D536" s="155"/>
      <c r="E536" s="155"/>
      <c r="F536" s="155"/>
      <c r="G536" s="86"/>
      <c r="H536" s="87"/>
      <c r="I536" s="87"/>
      <c r="J536" s="159"/>
      <c r="K536" s="86"/>
      <c r="L536" s="86"/>
      <c r="M536" s="86"/>
      <c r="N536" s="86"/>
      <c r="O536" s="87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</row>
    <row x14ac:dyDescent="0.25" r="537" customHeight="1" ht="16.5">
      <c r="A537" s="156"/>
      <c r="B537" s="157"/>
      <c r="C537" s="155"/>
      <c r="D537" s="155"/>
      <c r="E537" s="155"/>
      <c r="F537" s="155"/>
      <c r="G537" s="86"/>
      <c r="H537" s="87"/>
      <c r="I537" s="87"/>
      <c r="J537" s="159"/>
      <c r="K537" s="86"/>
      <c r="L537" s="86"/>
      <c r="M537" s="86"/>
      <c r="N537" s="86"/>
      <c r="O537" s="87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</row>
    <row x14ac:dyDescent="0.25" r="538" customHeight="1" ht="16.5">
      <c r="A538" s="156"/>
      <c r="B538" s="157"/>
      <c r="C538" s="155"/>
      <c r="D538" s="155"/>
      <c r="E538" s="155"/>
      <c r="F538" s="155"/>
      <c r="G538" s="86"/>
      <c r="H538" s="87"/>
      <c r="I538" s="87"/>
      <c r="J538" s="159"/>
      <c r="K538" s="86"/>
      <c r="L538" s="86"/>
      <c r="M538" s="86"/>
      <c r="N538" s="86"/>
      <c r="O538" s="87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</row>
    <row x14ac:dyDescent="0.25" r="539" customHeight="1" ht="16.5">
      <c r="A539" s="156"/>
      <c r="B539" s="157"/>
      <c r="C539" s="155"/>
      <c r="D539" s="155"/>
      <c r="E539" s="155"/>
      <c r="F539" s="155"/>
      <c r="G539" s="86"/>
      <c r="H539" s="87"/>
      <c r="I539" s="87"/>
      <c r="J539" s="159"/>
      <c r="K539" s="86"/>
      <c r="L539" s="86"/>
      <c r="M539" s="86"/>
      <c r="N539" s="86"/>
      <c r="O539" s="87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</row>
    <row x14ac:dyDescent="0.25" r="540" customHeight="1" ht="16.5">
      <c r="A540" s="156"/>
      <c r="B540" s="157"/>
      <c r="C540" s="155"/>
      <c r="D540" s="155"/>
      <c r="E540" s="155"/>
      <c r="F540" s="155"/>
      <c r="G540" s="86"/>
      <c r="H540" s="87"/>
      <c r="I540" s="87"/>
      <c r="J540" s="159"/>
      <c r="K540" s="86"/>
      <c r="L540" s="86"/>
      <c r="M540" s="86"/>
      <c r="N540" s="86"/>
      <c r="O540" s="87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</row>
    <row x14ac:dyDescent="0.25" r="541" customHeight="1" ht="16.5">
      <c r="A541" s="156"/>
      <c r="B541" s="157"/>
      <c r="C541" s="155"/>
      <c r="D541" s="155"/>
      <c r="E541" s="155"/>
      <c r="F541" s="155"/>
      <c r="G541" s="86"/>
      <c r="H541" s="87"/>
      <c r="I541" s="87"/>
      <c r="J541" s="159"/>
      <c r="K541" s="86"/>
      <c r="L541" s="86"/>
      <c r="M541" s="86"/>
      <c r="N541" s="86"/>
      <c r="O541" s="87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</row>
    <row x14ac:dyDescent="0.25" r="542" customHeight="1" ht="16.5">
      <c r="A542" s="156"/>
      <c r="B542" s="157"/>
      <c r="C542" s="155"/>
      <c r="D542" s="155"/>
      <c r="E542" s="155"/>
      <c r="F542" s="155"/>
      <c r="G542" s="86"/>
      <c r="H542" s="87"/>
      <c r="I542" s="87"/>
      <c r="J542" s="159"/>
      <c r="K542" s="86"/>
      <c r="L542" s="86"/>
      <c r="M542" s="86"/>
      <c r="N542" s="86"/>
      <c r="O542" s="87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</row>
    <row x14ac:dyDescent="0.25" r="543" customHeight="1" ht="16.5">
      <c r="A543" s="156"/>
      <c r="B543" s="157"/>
      <c r="C543" s="155"/>
      <c r="D543" s="155"/>
      <c r="E543" s="155"/>
      <c r="F543" s="155"/>
      <c r="G543" s="86"/>
      <c r="H543" s="87"/>
      <c r="I543" s="87"/>
      <c r="J543" s="159"/>
      <c r="K543" s="86"/>
      <c r="L543" s="86"/>
      <c r="M543" s="86"/>
      <c r="N543" s="86"/>
      <c r="O543" s="87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</row>
    <row x14ac:dyDescent="0.25" r="544" customHeight="1" ht="16.5">
      <c r="A544" s="156"/>
      <c r="B544" s="157"/>
      <c r="C544" s="155"/>
      <c r="D544" s="155"/>
      <c r="E544" s="155"/>
      <c r="F544" s="155"/>
      <c r="G544" s="86"/>
      <c r="H544" s="87"/>
      <c r="I544" s="87"/>
      <c r="J544" s="159"/>
      <c r="K544" s="86"/>
      <c r="L544" s="86"/>
      <c r="M544" s="86"/>
      <c r="N544" s="86"/>
      <c r="O544" s="87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</row>
    <row x14ac:dyDescent="0.25" r="545" customHeight="1" ht="16.5">
      <c r="A545" s="156"/>
      <c r="B545" s="157"/>
      <c r="C545" s="155"/>
      <c r="D545" s="155"/>
      <c r="E545" s="155"/>
      <c r="F545" s="155"/>
      <c r="G545" s="86"/>
      <c r="H545" s="87"/>
      <c r="I545" s="87"/>
      <c r="J545" s="159"/>
      <c r="K545" s="86"/>
      <c r="L545" s="86"/>
      <c r="M545" s="86"/>
      <c r="N545" s="86"/>
      <c r="O545" s="87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</row>
    <row x14ac:dyDescent="0.25" r="546" customHeight="1" ht="16.5">
      <c r="A546" s="156"/>
      <c r="B546" s="157"/>
      <c r="C546" s="155"/>
      <c r="D546" s="155"/>
      <c r="E546" s="155"/>
      <c r="F546" s="155"/>
      <c r="G546" s="86"/>
      <c r="H546" s="87"/>
      <c r="I546" s="87"/>
      <c r="J546" s="159"/>
      <c r="K546" s="86"/>
      <c r="L546" s="86"/>
      <c r="M546" s="86"/>
      <c r="N546" s="86"/>
      <c r="O546" s="87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</row>
    <row x14ac:dyDescent="0.25" r="547" customHeight="1" ht="16.5">
      <c r="A547" s="156"/>
      <c r="B547" s="157"/>
      <c r="C547" s="155"/>
      <c r="D547" s="155"/>
      <c r="E547" s="155"/>
      <c r="F547" s="155"/>
      <c r="G547" s="86"/>
      <c r="H547" s="87"/>
      <c r="I547" s="87"/>
      <c r="J547" s="159"/>
      <c r="K547" s="86"/>
      <c r="L547" s="86"/>
      <c r="M547" s="86"/>
      <c r="N547" s="86"/>
      <c r="O547" s="87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</row>
    <row x14ac:dyDescent="0.25" r="548" customHeight="1" ht="16.5">
      <c r="A548" s="156"/>
      <c r="B548" s="157"/>
      <c r="C548" s="155"/>
      <c r="D548" s="155"/>
      <c r="E548" s="155"/>
      <c r="F548" s="155"/>
      <c r="G548" s="86"/>
      <c r="H548" s="87"/>
      <c r="I548" s="87"/>
      <c r="J548" s="159"/>
      <c r="K548" s="86"/>
      <c r="L548" s="86"/>
      <c r="M548" s="86"/>
      <c r="N548" s="86"/>
      <c r="O548" s="87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</row>
    <row x14ac:dyDescent="0.25" r="549" customHeight="1" ht="16.5">
      <c r="A549" s="156"/>
      <c r="B549" s="157"/>
      <c r="C549" s="155"/>
      <c r="D549" s="155"/>
      <c r="E549" s="155"/>
      <c r="F549" s="155"/>
      <c r="G549" s="86"/>
      <c r="H549" s="87"/>
      <c r="I549" s="87"/>
      <c r="J549" s="159"/>
      <c r="K549" s="86"/>
      <c r="L549" s="86"/>
      <c r="M549" s="86"/>
      <c r="N549" s="86"/>
      <c r="O549" s="87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</row>
    <row x14ac:dyDescent="0.25" r="550" customHeight="1" ht="16.5">
      <c r="A550" s="156"/>
      <c r="B550" s="157"/>
      <c r="C550" s="155"/>
      <c r="D550" s="155"/>
      <c r="E550" s="155"/>
      <c r="F550" s="155"/>
      <c r="G550" s="86"/>
      <c r="H550" s="87"/>
      <c r="I550" s="87"/>
      <c r="J550" s="159"/>
      <c r="K550" s="86"/>
      <c r="L550" s="86"/>
      <c r="M550" s="86"/>
      <c r="N550" s="86"/>
      <c r="O550" s="87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</row>
    <row x14ac:dyDescent="0.25" r="551" customHeight="1" ht="16.5">
      <c r="A551" s="156"/>
      <c r="B551" s="157"/>
      <c r="C551" s="155"/>
      <c r="D551" s="155"/>
      <c r="E551" s="155"/>
      <c r="F551" s="155"/>
      <c r="G551" s="86"/>
      <c r="H551" s="87"/>
      <c r="I551" s="87"/>
      <c r="J551" s="159"/>
      <c r="K551" s="86"/>
      <c r="L551" s="86"/>
      <c r="M551" s="86"/>
      <c r="N551" s="86"/>
      <c r="O551" s="87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</row>
    <row x14ac:dyDescent="0.25" r="552" customHeight="1" ht="16.5">
      <c r="A552" s="156"/>
      <c r="B552" s="157"/>
      <c r="C552" s="155"/>
      <c r="D552" s="155"/>
      <c r="E552" s="155"/>
      <c r="F552" s="155"/>
      <c r="G552" s="86"/>
      <c r="H552" s="87"/>
      <c r="I552" s="87"/>
      <c r="J552" s="159"/>
      <c r="K552" s="86"/>
      <c r="L552" s="86"/>
      <c r="M552" s="86"/>
      <c r="N552" s="86"/>
      <c r="O552" s="87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</row>
    <row x14ac:dyDescent="0.25" r="553" customHeight="1" ht="16.5">
      <c r="A553" s="156"/>
      <c r="B553" s="157"/>
      <c r="C553" s="155"/>
      <c r="D553" s="155"/>
      <c r="E553" s="155"/>
      <c r="F553" s="155"/>
      <c r="G553" s="86"/>
      <c r="H553" s="87"/>
      <c r="I553" s="87"/>
      <c r="J553" s="159"/>
      <c r="K553" s="86"/>
      <c r="L553" s="86"/>
      <c r="M553" s="86"/>
      <c r="N553" s="86"/>
      <c r="O553" s="87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</row>
    <row x14ac:dyDescent="0.25" r="554" customHeight="1" ht="16.5">
      <c r="A554" s="156"/>
      <c r="B554" s="157"/>
      <c r="C554" s="155"/>
      <c r="D554" s="155"/>
      <c r="E554" s="155"/>
      <c r="F554" s="155"/>
      <c r="G554" s="86"/>
      <c r="H554" s="87"/>
      <c r="I554" s="87"/>
      <c r="J554" s="159"/>
      <c r="K554" s="86"/>
      <c r="L554" s="86"/>
      <c r="M554" s="86"/>
      <c r="N554" s="86"/>
      <c r="O554" s="87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</row>
    <row x14ac:dyDescent="0.25" r="555" customHeight="1" ht="16.5">
      <c r="A555" s="156"/>
      <c r="B555" s="157"/>
      <c r="C555" s="155"/>
      <c r="D555" s="155"/>
      <c r="E555" s="155"/>
      <c r="F555" s="155"/>
      <c r="G555" s="86"/>
      <c r="H555" s="87"/>
      <c r="I555" s="87"/>
      <c r="J555" s="159"/>
      <c r="K555" s="86"/>
      <c r="L555" s="86"/>
      <c r="M555" s="86"/>
      <c r="N555" s="86"/>
      <c r="O555" s="87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</row>
    <row x14ac:dyDescent="0.25" r="556" customHeight="1" ht="16.5">
      <c r="A556" s="156"/>
      <c r="B556" s="157"/>
      <c r="C556" s="155"/>
      <c r="D556" s="155"/>
      <c r="E556" s="155"/>
      <c r="F556" s="155"/>
      <c r="G556" s="86"/>
      <c r="H556" s="87"/>
      <c r="I556" s="87"/>
      <c r="J556" s="159"/>
      <c r="K556" s="86"/>
      <c r="L556" s="86"/>
      <c r="M556" s="86"/>
      <c r="N556" s="86"/>
      <c r="O556" s="87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</row>
    <row x14ac:dyDescent="0.25" r="557" customHeight="1" ht="16.5">
      <c r="A557" s="156"/>
      <c r="B557" s="157"/>
      <c r="C557" s="155"/>
      <c r="D557" s="155"/>
      <c r="E557" s="155"/>
      <c r="F557" s="155"/>
      <c r="G557" s="86"/>
      <c r="H557" s="87"/>
      <c r="I557" s="87"/>
      <c r="J557" s="159"/>
      <c r="K557" s="86"/>
      <c r="L557" s="86"/>
      <c r="M557" s="86"/>
      <c r="N557" s="86"/>
      <c r="O557" s="87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</row>
    <row x14ac:dyDescent="0.25" r="558" customHeight="1" ht="16.5">
      <c r="A558" s="156"/>
      <c r="B558" s="157"/>
      <c r="C558" s="155"/>
      <c r="D558" s="155"/>
      <c r="E558" s="155"/>
      <c r="F558" s="155"/>
      <c r="G558" s="86"/>
      <c r="H558" s="87"/>
      <c r="I558" s="87"/>
      <c r="J558" s="159"/>
      <c r="K558" s="86"/>
      <c r="L558" s="86"/>
      <c r="M558" s="86"/>
      <c r="N558" s="86"/>
      <c r="O558" s="87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</row>
    <row x14ac:dyDescent="0.25" r="559" customHeight="1" ht="16.5">
      <c r="A559" s="156"/>
      <c r="B559" s="157"/>
      <c r="C559" s="155"/>
      <c r="D559" s="155"/>
      <c r="E559" s="155"/>
      <c r="F559" s="155"/>
      <c r="G559" s="86"/>
      <c r="H559" s="87"/>
      <c r="I559" s="87"/>
      <c r="J559" s="159"/>
      <c r="K559" s="86"/>
      <c r="L559" s="86"/>
      <c r="M559" s="86"/>
      <c r="N559" s="86"/>
      <c r="O559" s="87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</row>
    <row x14ac:dyDescent="0.25" r="560" customHeight="1" ht="16.5">
      <c r="A560" s="156"/>
      <c r="B560" s="157"/>
      <c r="C560" s="155"/>
      <c r="D560" s="155"/>
      <c r="E560" s="155"/>
      <c r="F560" s="155"/>
      <c r="G560" s="86"/>
      <c r="H560" s="87"/>
      <c r="I560" s="87"/>
      <c r="J560" s="159"/>
      <c r="K560" s="86"/>
      <c r="L560" s="86"/>
      <c r="M560" s="86"/>
      <c r="N560" s="86"/>
      <c r="O560" s="87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</row>
    <row x14ac:dyDescent="0.25" r="561" customHeight="1" ht="16.5">
      <c r="A561" s="156"/>
      <c r="B561" s="157"/>
      <c r="C561" s="155"/>
      <c r="D561" s="155"/>
      <c r="E561" s="155"/>
      <c r="F561" s="155"/>
      <c r="G561" s="86"/>
      <c r="H561" s="87"/>
      <c r="I561" s="87"/>
      <c r="J561" s="159"/>
      <c r="K561" s="86"/>
      <c r="L561" s="86"/>
      <c r="M561" s="86"/>
      <c r="N561" s="86"/>
      <c r="O561" s="87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</row>
    <row x14ac:dyDescent="0.25" r="562" customHeight="1" ht="16.5">
      <c r="A562" s="156"/>
      <c r="B562" s="157"/>
      <c r="C562" s="155"/>
      <c r="D562" s="155"/>
      <c r="E562" s="155"/>
      <c r="F562" s="155"/>
      <c r="G562" s="86"/>
      <c r="H562" s="87"/>
      <c r="I562" s="87"/>
      <c r="J562" s="159"/>
      <c r="K562" s="86"/>
      <c r="L562" s="86"/>
      <c r="M562" s="86"/>
      <c r="N562" s="86"/>
      <c r="O562" s="87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</row>
    <row x14ac:dyDescent="0.25" r="563" customHeight="1" ht="16.5">
      <c r="A563" s="156"/>
      <c r="B563" s="157"/>
      <c r="C563" s="155"/>
      <c r="D563" s="155"/>
      <c r="E563" s="155"/>
      <c r="F563" s="155"/>
      <c r="G563" s="86"/>
      <c r="H563" s="87"/>
      <c r="I563" s="87"/>
      <c r="J563" s="159"/>
      <c r="K563" s="86"/>
      <c r="L563" s="86"/>
      <c r="M563" s="86"/>
      <c r="N563" s="86"/>
      <c r="O563" s="87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</row>
    <row x14ac:dyDescent="0.25" r="564" customHeight="1" ht="16.5">
      <c r="A564" s="156"/>
      <c r="B564" s="157"/>
      <c r="C564" s="155"/>
      <c r="D564" s="155"/>
      <c r="E564" s="155"/>
      <c r="F564" s="155"/>
      <c r="G564" s="86"/>
      <c r="H564" s="87"/>
      <c r="I564" s="87"/>
      <c r="J564" s="159"/>
      <c r="K564" s="86"/>
      <c r="L564" s="86"/>
      <c r="M564" s="86"/>
      <c r="N564" s="86"/>
      <c r="O564" s="87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</row>
    <row x14ac:dyDescent="0.25" r="565" customHeight="1" ht="16.5">
      <c r="A565" s="156"/>
      <c r="B565" s="157"/>
      <c r="C565" s="155"/>
      <c r="D565" s="155"/>
      <c r="E565" s="155"/>
      <c r="F565" s="155"/>
      <c r="G565" s="86"/>
      <c r="H565" s="87"/>
      <c r="I565" s="87"/>
      <c r="J565" s="159"/>
      <c r="K565" s="86"/>
      <c r="L565" s="86"/>
      <c r="M565" s="86"/>
      <c r="N565" s="86"/>
      <c r="O565" s="87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</row>
    <row x14ac:dyDescent="0.25" r="566" customHeight="1" ht="16.5">
      <c r="A566" s="156"/>
      <c r="B566" s="157"/>
      <c r="C566" s="155"/>
      <c r="D566" s="155"/>
      <c r="E566" s="155"/>
      <c r="F566" s="155"/>
      <c r="G566" s="86"/>
      <c r="H566" s="87"/>
      <c r="I566" s="87"/>
      <c r="J566" s="159"/>
      <c r="K566" s="86"/>
      <c r="L566" s="86"/>
      <c r="M566" s="86"/>
      <c r="N566" s="86"/>
      <c r="O566" s="87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</row>
    <row x14ac:dyDescent="0.25" r="567" customHeight="1" ht="16.5">
      <c r="A567" s="156"/>
      <c r="B567" s="157"/>
      <c r="C567" s="155"/>
      <c r="D567" s="155"/>
      <c r="E567" s="155"/>
      <c r="F567" s="155"/>
      <c r="G567" s="86"/>
      <c r="H567" s="87"/>
      <c r="I567" s="87"/>
      <c r="J567" s="159"/>
      <c r="K567" s="86"/>
      <c r="L567" s="86"/>
      <c r="M567" s="86"/>
      <c r="N567" s="86"/>
      <c r="O567" s="87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</row>
    <row x14ac:dyDescent="0.25" r="568" customHeight="1" ht="16.5">
      <c r="A568" s="156"/>
      <c r="B568" s="157"/>
      <c r="C568" s="155"/>
      <c r="D568" s="155"/>
      <c r="E568" s="155"/>
      <c r="F568" s="155"/>
      <c r="G568" s="86"/>
      <c r="H568" s="87"/>
      <c r="I568" s="87"/>
      <c r="J568" s="159"/>
      <c r="K568" s="86"/>
      <c r="L568" s="86"/>
      <c r="M568" s="86"/>
      <c r="N568" s="86"/>
      <c r="O568" s="87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</row>
    <row x14ac:dyDescent="0.25" r="569" customHeight="1" ht="16.5">
      <c r="A569" s="156"/>
      <c r="B569" s="157"/>
      <c r="C569" s="155"/>
      <c r="D569" s="155"/>
      <c r="E569" s="155"/>
      <c r="F569" s="155"/>
      <c r="G569" s="86"/>
      <c r="H569" s="87"/>
      <c r="I569" s="87"/>
      <c r="J569" s="159"/>
      <c r="K569" s="86"/>
      <c r="L569" s="86"/>
      <c r="M569" s="86"/>
      <c r="N569" s="86"/>
      <c r="O569" s="87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</row>
    <row x14ac:dyDescent="0.25" r="570" customHeight="1" ht="16.5">
      <c r="A570" s="156"/>
      <c r="B570" s="157"/>
      <c r="C570" s="155"/>
      <c r="D570" s="155"/>
      <c r="E570" s="155"/>
      <c r="F570" s="155"/>
      <c r="G570" s="86"/>
      <c r="H570" s="87"/>
      <c r="I570" s="87"/>
      <c r="J570" s="159"/>
      <c r="K570" s="86"/>
      <c r="L570" s="86"/>
      <c r="M570" s="86"/>
      <c r="N570" s="86"/>
      <c r="O570" s="87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</row>
    <row x14ac:dyDescent="0.25" r="571" customHeight="1" ht="16.5">
      <c r="A571" s="156"/>
      <c r="B571" s="157"/>
      <c r="C571" s="155"/>
      <c r="D571" s="155"/>
      <c r="E571" s="155"/>
      <c r="F571" s="155"/>
      <c r="G571" s="86"/>
      <c r="H571" s="87"/>
      <c r="I571" s="87"/>
      <c r="J571" s="159"/>
      <c r="K571" s="86"/>
      <c r="L571" s="86"/>
      <c r="M571" s="86"/>
      <c r="N571" s="86"/>
      <c r="O571" s="87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</row>
    <row x14ac:dyDescent="0.25" r="572" customHeight="1" ht="16.5">
      <c r="A572" s="156"/>
      <c r="B572" s="157"/>
      <c r="C572" s="155"/>
      <c r="D572" s="155"/>
      <c r="E572" s="155"/>
      <c r="F572" s="155"/>
      <c r="G572" s="86"/>
      <c r="H572" s="87"/>
      <c r="I572" s="87"/>
      <c r="J572" s="159"/>
      <c r="K572" s="86"/>
      <c r="L572" s="86"/>
      <c r="M572" s="86"/>
      <c r="N572" s="86"/>
      <c r="O572" s="87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</row>
    <row x14ac:dyDescent="0.25" r="573" customHeight="1" ht="16.5">
      <c r="A573" s="156"/>
      <c r="B573" s="157"/>
      <c r="C573" s="155"/>
      <c r="D573" s="155"/>
      <c r="E573" s="155"/>
      <c r="F573" s="155"/>
      <c r="G573" s="86"/>
      <c r="H573" s="87"/>
      <c r="I573" s="87"/>
      <c r="J573" s="159"/>
      <c r="K573" s="86"/>
      <c r="L573" s="86"/>
      <c r="M573" s="86"/>
      <c r="N573" s="86"/>
      <c r="O573" s="87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</row>
    <row x14ac:dyDescent="0.25" r="574" customHeight="1" ht="16.5">
      <c r="A574" s="156"/>
      <c r="B574" s="157"/>
      <c r="C574" s="155"/>
      <c r="D574" s="155"/>
      <c r="E574" s="155"/>
      <c r="F574" s="155"/>
      <c r="G574" s="86"/>
      <c r="H574" s="87"/>
      <c r="I574" s="87"/>
      <c r="J574" s="159"/>
      <c r="K574" s="86"/>
      <c r="L574" s="86"/>
      <c r="M574" s="86"/>
      <c r="N574" s="86"/>
      <c r="O574" s="87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</row>
    <row x14ac:dyDescent="0.25" r="575" customHeight="1" ht="16.5">
      <c r="A575" s="156"/>
      <c r="B575" s="157"/>
      <c r="C575" s="155"/>
      <c r="D575" s="155"/>
      <c r="E575" s="155"/>
      <c r="F575" s="155"/>
      <c r="G575" s="86"/>
      <c r="H575" s="87"/>
      <c r="I575" s="87"/>
      <c r="J575" s="159"/>
      <c r="K575" s="86"/>
      <c r="L575" s="86"/>
      <c r="M575" s="86"/>
      <c r="N575" s="86"/>
      <c r="O575" s="87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</row>
    <row x14ac:dyDescent="0.25" r="576" customHeight="1" ht="16.5">
      <c r="A576" s="156"/>
      <c r="B576" s="157"/>
      <c r="C576" s="155"/>
      <c r="D576" s="155"/>
      <c r="E576" s="155"/>
      <c r="F576" s="155"/>
      <c r="G576" s="86"/>
      <c r="H576" s="87"/>
      <c r="I576" s="87"/>
      <c r="J576" s="159"/>
      <c r="K576" s="86"/>
      <c r="L576" s="86"/>
      <c r="M576" s="86"/>
      <c r="N576" s="86"/>
      <c r="O576" s="87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</row>
    <row x14ac:dyDescent="0.25" r="577" customHeight="1" ht="16.5">
      <c r="A577" s="156"/>
      <c r="B577" s="157"/>
      <c r="C577" s="155"/>
      <c r="D577" s="155"/>
      <c r="E577" s="155"/>
      <c r="F577" s="155"/>
      <c r="G577" s="86"/>
      <c r="H577" s="87"/>
      <c r="I577" s="87"/>
      <c r="J577" s="159"/>
      <c r="K577" s="86"/>
      <c r="L577" s="86"/>
      <c r="M577" s="86"/>
      <c r="N577" s="86"/>
      <c r="O577" s="87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</row>
    <row x14ac:dyDescent="0.25" r="578" customHeight="1" ht="16.5">
      <c r="A578" s="156"/>
      <c r="B578" s="157"/>
      <c r="C578" s="155"/>
      <c r="D578" s="155"/>
      <c r="E578" s="155"/>
      <c r="F578" s="155"/>
      <c r="G578" s="86"/>
      <c r="H578" s="87"/>
      <c r="I578" s="87"/>
      <c r="J578" s="159"/>
      <c r="K578" s="86"/>
      <c r="L578" s="86"/>
      <c r="M578" s="86"/>
      <c r="N578" s="86"/>
      <c r="O578" s="87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</row>
    <row x14ac:dyDescent="0.25" r="579" customHeight="1" ht="16.5">
      <c r="A579" s="156"/>
      <c r="B579" s="157"/>
      <c r="C579" s="155"/>
      <c r="D579" s="155"/>
      <c r="E579" s="155"/>
      <c r="F579" s="155"/>
      <c r="G579" s="86"/>
      <c r="H579" s="87"/>
      <c r="I579" s="87"/>
      <c r="J579" s="159"/>
      <c r="K579" s="86"/>
      <c r="L579" s="86"/>
      <c r="M579" s="86"/>
      <c r="N579" s="86"/>
      <c r="O579" s="87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</row>
    <row x14ac:dyDescent="0.25" r="580" customHeight="1" ht="16.5">
      <c r="A580" s="156"/>
      <c r="B580" s="157"/>
      <c r="C580" s="155"/>
      <c r="D580" s="155"/>
      <c r="E580" s="155"/>
      <c r="F580" s="155"/>
      <c r="G580" s="86"/>
      <c r="H580" s="87"/>
      <c r="I580" s="87"/>
      <c r="J580" s="159"/>
      <c r="K580" s="86"/>
      <c r="L580" s="86"/>
      <c r="M580" s="86"/>
      <c r="N580" s="86"/>
      <c r="O580" s="87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</row>
    <row x14ac:dyDescent="0.25" r="581" customHeight="1" ht="16.5">
      <c r="A581" s="156"/>
      <c r="B581" s="157"/>
      <c r="C581" s="155"/>
      <c r="D581" s="155"/>
      <c r="E581" s="155"/>
      <c r="F581" s="155"/>
      <c r="G581" s="86"/>
      <c r="H581" s="87"/>
      <c r="I581" s="87"/>
      <c r="J581" s="159"/>
      <c r="K581" s="86"/>
      <c r="L581" s="86"/>
      <c r="M581" s="86"/>
      <c r="N581" s="86"/>
      <c r="O581" s="87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</row>
    <row x14ac:dyDescent="0.25" r="582" customHeight="1" ht="16.5">
      <c r="A582" s="156"/>
      <c r="B582" s="157"/>
      <c r="C582" s="155"/>
      <c r="D582" s="155"/>
      <c r="E582" s="155"/>
      <c r="F582" s="155"/>
      <c r="G582" s="86"/>
      <c r="H582" s="87"/>
      <c r="I582" s="87"/>
      <c r="J582" s="159"/>
      <c r="K582" s="86"/>
      <c r="L582" s="86"/>
      <c r="M582" s="86"/>
      <c r="N582" s="86"/>
      <c r="O582" s="87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</row>
    <row x14ac:dyDescent="0.25" r="583" customHeight="1" ht="16.5">
      <c r="A583" s="156"/>
      <c r="B583" s="157"/>
      <c r="C583" s="155"/>
      <c r="D583" s="155"/>
      <c r="E583" s="155"/>
      <c r="F583" s="155"/>
      <c r="G583" s="86"/>
      <c r="H583" s="87"/>
      <c r="I583" s="87"/>
      <c r="J583" s="159"/>
      <c r="K583" s="86"/>
      <c r="L583" s="86"/>
      <c r="M583" s="86"/>
      <c r="N583" s="86"/>
      <c r="O583" s="87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</row>
    <row x14ac:dyDescent="0.25" r="584" customHeight="1" ht="16.5">
      <c r="A584" s="156"/>
      <c r="B584" s="157"/>
      <c r="C584" s="155"/>
      <c r="D584" s="155"/>
      <c r="E584" s="155"/>
      <c r="F584" s="155"/>
      <c r="G584" s="86"/>
      <c r="H584" s="87"/>
      <c r="I584" s="87"/>
      <c r="J584" s="159"/>
      <c r="K584" s="86"/>
      <c r="L584" s="86"/>
      <c r="M584" s="86"/>
      <c r="N584" s="86"/>
      <c r="O584" s="87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</row>
    <row x14ac:dyDescent="0.25" r="585" customHeight="1" ht="16.5">
      <c r="A585" s="156"/>
      <c r="B585" s="157"/>
      <c r="C585" s="155"/>
      <c r="D585" s="155"/>
      <c r="E585" s="155"/>
      <c r="F585" s="155"/>
      <c r="G585" s="86"/>
      <c r="H585" s="87"/>
      <c r="I585" s="87"/>
      <c r="J585" s="159"/>
      <c r="K585" s="86"/>
      <c r="L585" s="86"/>
      <c r="M585" s="86"/>
      <c r="N585" s="86"/>
      <c r="O585" s="87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</row>
    <row x14ac:dyDescent="0.25" r="586" customHeight="1" ht="16.5">
      <c r="A586" s="156"/>
      <c r="B586" s="157"/>
      <c r="C586" s="155"/>
      <c r="D586" s="155"/>
      <c r="E586" s="155"/>
      <c r="F586" s="155"/>
      <c r="G586" s="86"/>
      <c r="H586" s="87"/>
      <c r="I586" s="87"/>
      <c r="J586" s="159"/>
      <c r="K586" s="86"/>
      <c r="L586" s="86"/>
      <c r="M586" s="86"/>
      <c r="N586" s="86"/>
      <c r="O586" s="87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</row>
    <row x14ac:dyDescent="0.25" r="587" customHeight="1" ht="16.5">
      <c r="A587" s="156"/>
      <c r="B587" s="157"/>
      <c r="C587" s="155"/>
      <c r="D587" s="155"/>
      <c r="E587" s="155"/>
      <c r="F587" s="155"/>
      <c r="G587" s="86"/>
      <c r="H587" s="87"/>
      <c r="I587" s="87"/>
      <c r="J587" s="159"/>
      <c r="K587" s="86"/>
      <c r="L587" s="86"/>
      <c r="M587" s="86"/>
      <c r="N587" s="86"/>
      <c r="O587" s="87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</row>
    <row x14ac:dyDescent="0.25" r="588" customHeight="1" ht="16.5">
      <c r="A588" s="156"/>
      <c r="B588" s="157"/>
      <c r="C588" s="155"/>
      <c r="D588" s="155"/>
      <c r="E588" s="155"/>
      <c r="F588" s="155"/>
      <c r="G588" s="86"/>
      <c r="H588" s="87"/>
      <c r="I588" s="87"/>
      <c r="J588" s="159"/>
      <c r="K588" s="86"/>
      <c r="L588" s="86"/>
      <c r="M588" s="86"/>
      <c r="N588" s="86"/>
      <c r="O588" s="87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</row>
    <row x14ac:dyDescent="0.25" r="589" customHeight="1" ht="16.5">
      <c r="A589" s="156"/>
      <c r="B589" s="157"/>
      <c r="C589" s="155"/>
      <c r="D589" s="155"/>
      <c r="E589" s="155"/>
      <c r="F589" s="155"/>
      <c r="G589" s="86"/>
      <c r="H589" s="87"/>
      <c r="I589" s="87"/>
      <c r="J589" s="159"/>
      <c r="K589" s="86"/>
      <c r="L589" s="86"/>
      <c r="M589" s="86"/>
      <c r="N589" s="86"/>
      <c r="O589" s="87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</row>
    <row x14ac:dyDescent="0.25" r="590" customHeight="1" ht="16.5">
      <c r="A590" s="156"/>
      <c r="B590" s="157"/>
      <c r="C590" s="155"/>
      <c r="D590" s="155"/>
      <c r="E590" s="155"/>
      <c r="F590" s="155"/>
      <c r="G590" s="86"/>
      <c r="H590" s="87"/>
      <c r="I590" s="87"/>
      <c r="J590" s="159"/>
      <c r="K590" s="86"/>
      <c r="L590" s="86"/>
      <c r="M590" s="86"/>
      <c r="N590" s="86"/>
      <c r="O590" s="87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</row>
    <row x14ac:dyDescent="0.25" r="591" customHeight="1" ht="16.5">
      <c r="A591" s="156"/>
      <c r="B591" s="157"/>
      <c r="C591" s="155"/>
      <c r="D591" s="155"/>
      <c r="E591" s="155"/>
      <c r="F591" s="155"/>
      <c r="G591" s="86"/>
      <c r="H591" s="87"/>
      <c r="I591" s="87"/>
      <c r="J591" s="159"/>
      <c r="K591" s="86"/>
      <c r="L591" s="86"/>
      <c r="M591" s="86"/>
      <c r="N591" s="86"/>
      <c r="O591" s="87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</row>
    <row x14ac:dyDescent="0.25" r="592" customHeight="1" ht="16.5">
      <c r="A592" s="156"/>
      <c r="B592" s="157"/>
      <c r="C592" s="155"/>
      <c r="D592" s="155"/>
      <c r="E592" s="155"/>
      <c r="F592" s="155"/>
      <c r="G592" s="86"/>
      <c r="H592" s="87"/>
      <c r="I592" s="87"/>
      <c r="J592" s="159"/>
      <c r="K592" s="86"/>
      <c r="L592" s="86"/>
      <c r="M592" s="86"/>
      <c r="N592" s="86"/>
      <c r="O592" s="87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</row>
    <row x14ac:dyDescent="0.25" r="593" customHeight="1" ht="16.5">
      <c r="A593" s="156"/>
      <c r="B593" s="157"/>
      <c r="C593" s="155"/>
      <c r="D593" s="155"/>
      <c r="E593" s="155"/>
      <c r="F593" s="155"/>
      <c r="G593" s="86"/>
      <c r="H593" s="87"/>
      <c r="I593" s="87"/>
      <c r="J593" s="159"/>
      <c r="K593" s="86"/>
      <c r="L593" s="86"/>
      <c r="M593" s="86"/>
      <c r="N593" s="86"/>
      <c r="O593" s="87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</row>
    <row x14ac:dyDescent="0.25" r="594" customHeight="1" ht="16.5">
      <c r="A594" s="156"/>
      <c r="B594" s="157"/>
      <c r="C594" s="155"/>
      <c r="D594" s="155"/>
      <c r="E594" s="155"/>
      <c r="F594" s="155"/>
      <c r="G594" s="86"/>
      <c r="H594" s="87"/>
      <c r="I594" s="87"/>
      <c r="J594" s="159"/>
      <c r="K594" s="86"/>
      <c r="L594" s="86"/>
      <c r="M594" s="86"/>
      <c r="N594" s="86"/>
      <c r="O594" s="87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</row>
    <row x14ac:dyDescent="0.25" r="595" customHeight="1" ht="16.5">
      <c r="A595" s="156"/>
      <c r="B595" s="157"/>
      <c r="C595" s="155"/>
      <c r="D595" s="155"/>
      <c r="E595" s="155"/>
      <c r="F595" s="155"/>
      <c r="G595" s="86"/>
      <c r="H595" s="87"/>
      <c r="I595" s="87"/>
      <c r="J595" s="159"/>
      <c r="K595" s="86"/>
      <c r="L595" s="86"/>
      <c r="M595" s="86"/>
      <c r="N595" s="86"/>
      <c r="O595" s="87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</row>
    <row x14ac:dyDescent="0.25" r="596" customHeight="1" ht="16.5">
      <c r="A596" s="156"/>
      <c r="B596" s="157"/>
      <c r="C596" s="155"/>
      <c r="D596" s="155"/>
      <c r="E596" s="155"/>
      <c r="F596" s="155"/>
      <c r="G596" s="86"/>
      <c r="H596" s="87"/>
      <c r="I596" s="87"/>
      <c r="J596" s="159"/>
      <c r="K596" s="86"/>
      <c r="L596" s="86"/>
      <c r="M596" s="86"/>
      <c r="N596" s="86"/>
      <c r="O596" s="87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</row>
    <row x14ac:dyDescent="0.25" r="597" customHeight="1" ht="16.5">
      <c r="A597" s="156"/>
      <c r="B597" s="157"/>
      <c r="C597" s="155"/>
      <c r="D597" s="155"/>
      <c r="E597" s="155"/>
      <c r="F597" s="155"/>
      <c r="G597" s="86"/>
      <c r="H597" s="87"/>
      <c r="I597" s="87"/>
      <c r="J597" s="159"/>
      <c r="K597" s="86"/>
      <c r="L597" s="86"/>
      <c r="M597" s="86"/>
      <c r="N597" s="86"/>
      <c r="O597" s="87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</row>
    <row x14ac:dyDescent="0.25" r="598" customHeight="1" ht="16.5">
      <c r="A598" s="156"/>
      <c r="B598" s="157"/>
      <c r="C598" s="155"/>
      <c r="D598" s="155"/>
      <c r="E598" s="155"/>
      <c r="F598" s="155"/>
      <c r="G598" s="86"/>
      <c r="H598" s="87"/>
      <c r="I598" s="87"/>
      <c r="J598" s="159"/>
      <c r="K598" s="86"/>
      <c r="L598" s="86"/>
      <c r="M598" s="86"/>
      <c r="N598" s="86"/>
      <c r="O598" s="87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</row>
    <row x14ac:dyDescent="0.25" r="599" customHeight="1" ht="16.5">
      <c r="A599" s="156"/>
      <c r="B599" s="157"/>
      <c r="C599" s="155"/>
      <c r="D599" s="155"/>
      <c r="E599" s="155"/>
      <c r="F599" s="155"/>
      <c r="G599" s="86"/>
      <c r="H599" s="87"/>
      <c r="I599" s="87"/>
      <c r="J599" s="159"/>
      <c r="K599" s="86"/>
      <c r="L599" s="86"/>
      <c r="M599" s="86"/>
      <c r="N599" s="86"/>
      <c r="O599" s="87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</row>
    <row x14ac:dyDescent="0.25" r="600" customHeight="1" ht="16.5">
      <c r="A600" s="156"/>
      <c r="B600" s="157"/>
      <c r="C600" s="155"/>
      <c r="D600" s="155"/>
      <c r="E600" s="155"/>
      <c r="F600" s="155"/>
      <c r="G600" s="86"/>
      <c r="H600" s="87"/>
      <c r="I600" s="87"/>
      <c r="J600" s="159"/>
      <c r="K600" s="86"/>
      <c r="L600" s="86"/>
      <c r="M600" s="86"/>
      <c r="N600" s="86"/>
      <c r="O600" s="87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</row>
    <row x14ac:dyDescent="0.25" r="601" customHeight="1" ht="16.5">
      <c r="A601" s="156"/>
      <c r="B601" s="157"/>
      <c r="C601" s="155"/>
      <c r="D601" s="155"/>
      <c r="E601" s="155"/>
      <c r="F601" s="155"/>
      <c r="G601" s="86"/>
      <c r="H601" s="87"/>
      <c r="I601" s="87"/>
      <c r="J601" s="159"/>
      <c r="K601" s="86"/>
      <c r="L601" s="86"/>
      <c r="M601" s="86"/>
      <c r="N601" s="86"/>
      <c r="O601" s="87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</row>
    <row x14ac:dyDescent="0.25" r="602" customHeight="1" ht="16.5">
      <c r="A602" s="156"/>
      <c r="B602" s="157"/>
      <c r="C602" s="155"/>
      <c r="D602" s="155"/>
      <c r="E602" s="155"/>
      <c r="F602" s="155"/>
      <c r="G602" s="86"/>
      <c r="H602" s="87"/>
      <c r="I602" s="87"/>
      <c r="J602" s="159"/>
      <c r="K602" s="86"/>
      <c r="L602" s="86"/>
      <c r="M602" s="86"/>
      <c r="N602" s="86"/>
      <c r="O602" s="87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</row>
    <row x14ac:dyDescent="0.25" r="603" customHeight="1" ht="16.5">
      <c r="A603" s="156"/>
      <c r="B603" s="157"/>
      <c r="C603" s="155"/>
      <c r="D603" s="155"/>
      <c r="E603" s="155"/>
      <c r="F603" s="155"/>
      <c r="G603" s="86"/>
      <c r="H603" s="87"/>
      <c r="I603" s="87"/>
      <c r="J603" s="159"/>
      <c r="K603" s="86"/>
      <c r="L603" s="86"/>
      <c r="M603" s="86"/>
      <c r="N603" s="86"/>
      <c r="O603" s="87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</row>
    <row x14ac:dyDescent="0.25" r="604" customHeight="1" ht="16.5">
      <c r="A604" s="156"/>
      <c r="B604" s="157"/>
      <c r="C604" s="155"/>
      <c r="D604" s="155"/>
      <c r="E604" s="155"/>
      <c r="F604" s="155"/>
      <c r="G604" s="86"/>
      <c r="H604" s="87"/>
      <c r="I604" s="87"/>
      <c r="J604" s="159"/>
      <c r="K604" s="86"/>
      <c r="L604" s="86"/>
      <c r="M604" s="86"/>
      <c r="N604" s="86"/>
      <c r="O604" s="87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</row>
    <row x14ac:dyDescent="0.25" r="605" customHeight="1" ht="16.5">
      <c r="A605" s="156"/>
      <c r="B605" s="157"/>
      <c r="C605" s="155"/>
      <c r="D605" s="155"/>
      <c r="E605" s="155"/>
      <c r="F605" s="155"/>
      <c r="G605" s="86"/>
      <c r="H605" s="87"/>
      <c r="I605" s="87"/>
      <c r="J605" s="159"/>
      <c r="K605" s="86"/>
      <c r="L605" s="86"/>
      <c r="M605" s="86"/>
      <c r="N605" s="86"/>
      <c r="O605" s="87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</row>
    <row x14ac:dyDescent="0.25" r="606" customHeight="1" ht="16.5">
      <c r="A606" s="156"/>
      <c r="B606" s="157"/>
      <c r="C606" s="155"/>
      <c r="D606" s="155"/>
      <c r="E606" s="155"/>
      <c r="F606" s="155"/>
      <c r="G606" s="86"/>
      <c r="H606" s="87"/>
      <c r="I606" s="87"/>
      <c r="J606" s="159"/>
      <c r="K606" s="86"/>
      <c r="L606" s="86"/>
      <c r="M606" s="86"/>
      <c r="N606" s="86"/>
      <c r="O606" s="87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</row>
    <row x14ac:dyDescent="0.25" r="607" customHeight="1" ht="16.5">
      <c r="A607" s="156"/>
      <c r="B607" s="157"/>
      <c r="C607" s="155"/>
      <c r="D607" s="155"/>
      <c r="E607" s="155"/>
      <c r="F607" s="155"/>
      <c r="G607" s="86"/>
      <c r="H607" s="87"/>
      <c r="I607" s="87"/>
      <c r="J607" s="159"/>
      <c r="K607" s="86"/>
      <c r="L607" s="86"/>
      <c r="M607" s="86"/>
      <c r="N607" s="86"/>
      <c r="O607" s="87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</row>
    <row x14ac:dyDescent="0.25" r="608" customHeight="1" ht="16.5">
      <c r="A608" s="156"/>
      <c r="B608" s="157"/>
      <c r="C608" s="155"/>
      <c r="D608" s="155"/>
      <c r="E608" s="155"/>
      <c r="F608" s="155"/>
      <c r="G608" s="86"/>
      <c r="H608" s="87"/>
      <c r="I608" s="87"/>
      <c r="J608" s="159"/>
      <c r="K608" s="86"/>
      <c r="L608" s="86"/>
      <c r="M608" s="86"/>
      <c r="N608" s="86"/>
      <c r="O608" s="87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</row>
    <row x14ac:dyDescent="0.25" r="609" customHeight="1" ht="16.5">
      <c r="A609" s="156"/>
      <c r="B609" s="157"/>
      <c r="C609" s="155"/>
      <c r="D609" s="155"/>
      <c r="E609" s="155"/>
      <c r="F609" s="155"/>
      <c r="G609" s="86"/>
      <c r="H609" s="87"/>
      <c r="I609" s="87"/>
      <c r="J609" s="159"/>
      <c r="K609" s="86"/>
      <c r="L609" s="86"/>
      <c r="M609" s="86"/>
      <c r="N609" s="86"/>
      <c r="O609" s="87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</row>
    <row x14ac:dyDescent="0.25" r="610" customHeight="1" ht="16.5">
      <c r="A610" s="156"/>
      <c r="B610" s="157"/>
      <c r="C610" s="155"/>
      <c r="D610" s="155"/>
      <c r="E610" s="155"/>
      <c r="F610" s="155"/>
      <c r="G610" s="86"/>
      <c r="H610" s="87"/>
      <c r="I610" s="87"/>
      <c r="J610" s="159"/>
      <c r="K610" s="86"/>
      <c r="L610" s="86"/>
      <c r="M610" s="86"/>
      <c r="N610" s="86"/>
      <c r="O610" s="87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</row>
    <row x14ac:dyDescent="0.25" r="611" customHeight="1" ht="16.5">
      <c r="A611" s="156"/>
      <c r="B611" s="157"/>
      <c r="C611" s="155"/>
      <c r="D611" s="155"/>
      <c r="E611" s="155"/>
      <c r="F611" s="155"/>
      <c r="G611" s="86"/>
      <c r="H611" s="87"/>
      <c r="I611" s="87"/>
      <c r="J611" s="159"/>
      <c r="K611" s="86"/>
      <c r="L611" s="86"/>
      <c r="M611" s="86"/>
      <c r="N611" s="86"/>
      <c r="O611" s="87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</row>
    <row x14ac:dyDescent="0.25" r="612" customHeight="1" ht="16.5">
      <c r="A612" s="156"/>
      <c r="B612" s="157"/>
      <c r="C612" s="155"/>
      <c r="D612" s="155"/>
      <c r="E612" s="155"/>
      <c r="F612" s="155"/>
      <c r="G612" s="86"/>
      <c r="H612" s="87"/>
      <c r="I612" s="87"/>
      <c r="J612" s="159"/>
      <c r="K612" s="86"/>
      <c r="L612" s="86"/>
      <c r="M612" s="86"/>
      <c r="N612" s="86"/>
      <c r="O612" s="87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</row>
    <row x14ac:dyDescent="0.25" r="613" customHeight="1" ht="16.5">
      <c r="A613" s="156"/>
      <c r="B613" s="157"/>
      <c r="C613" s="155"/>
      <c r="D613" s="155"/>
      <c r="E613" s="155"/>
      <c r="F613" s="155"/>
      <c r="G613" s="86"/>
      <c r="H613" s="87"/>
      <c r="I613" s="87"/>
      <c r="J613" s="159"/>
      <c r="K613" s="86"/>
      <c r="L613" s="86"/>
      <c r="M613" s="86"/>
      <c r="N613" s="86"/>
      <c r="O613" s="87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</row>
    <row x14ac:dyDescent="0.25" r="614" customHeight="1" ht="16.5">
      <c r="A614" s="156"/>
      <c r="B614" s="157"/>
      <c r="C614" s="155"/>
      <c r="D614" s="155"/>
      <c r="E614" s="155"/>
      <c r="F614" s="155"/>
      <c r="G614" s="86"/>
      <c r="H614" s="87"/>
      <c r="I614" s="87"/>
      <c r="J614" s="159"/>
      <c r="K614" s="86"/>
      <c r="L614" s="86"/>
      <c r="M614" s="86"/>
      <c r="N614" s="86"/>
      <c r="O614" s="87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</row>
    <row x14ac:dyDescent="0.25" r="615" customHeight="1" ht="16.5">
      <c r="A615" s="156"/>
      <c r="B615" s="157"/>
      <c r="C615" s="155"/>
      <c r="D615" s="155"/>
      <c r="E615" s="155"/>
      <c r="F615" s="155"/>
      <c r="G615" s="86"/>
      <c r="H615" s="87"/>
      <c r="I615" s="87"/>
      <c r="J615" s="159"/>
      <c r="K615" s="86"/>
      <c r="L615" s="86"/>
      <c r="M615" s="86"/>
      <c r="N615" s="86"/>
      <c r="O615" s="87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</row>
    <row x14ac:dyDescent="0.25" r="616" customHeight="1" ht="16.5">
      <c r="A616" s="156"/>
      <c r="B616" s="157"/>
      <c r="C616" s="155"/>
      <c r="D616" s="155"/>
      <c r="E616" s="155"/>
      <c r="F616" s="155"/>
      <c r="G616" s="86"/>
      <c r="H616" s="87"/>
      <c r="I616" s="87"/>
      <c r="J616" s="159"/>
      <c r="K616" s="86"/>
      <c r="L616" s="86"/>
      <c r="M616" s="86"/>
      <c r="N616" s="86"/>
      <c r="O616" s="87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</row>
    <row x14ac:dyDescent="0.25" r="617" customHeight="1" ht="16.5">
      <c r="A617" s="156"/>
      <c r="B617" s="157"/>
      <c r="C617" s="155"/>
      <c r="D617" s="155"/>
      <c r="E617" s="155"/>
      <c r="F617" s="155"/>
      <c r="G617" s="86"/>
      <c r="H617" s="87"/>
      <c r="I617" s="87"/>
      <c r="J617" s="159"/>
      <c r="K617" s="86"/>
      <c r="L617" s="86"/>
      <c r="M617" s="86"/>
      <c r="N617" s="86"/>
      <c r="O617" s="87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</row>
    <row x14ac:dyDescent="0.25" r="618" customHeight="1" ht="16.5">
      <c r="A618" s="156"/>
      <c r="B618" s="157"/>
      <c r="C618" s="155"/>
      <c r="D618" s="155"/>
      <c r="E618" s="155"/>
      <c r="F618" s="155"/>
      <c r="G618" s="86"/>
      <c r="H618" s="87"/>
      <c r="I618" s="87"/>
      <c r="J618" s="159"/>
      <c r="K618" s="86"/>
      <c r="L618" s="86"/>
      <c r="M618" s="86"/>
      <c r="N618" s="86"/>
      <c r="O618" s="87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</row>
    <row x14ac:dyDescent="0.25" r="619" customHeight="1" ht="16.5">
      <c r="A619" s="156"/>
      <c r="B619" s="157"/>
      <c r="C619" s="155"/>
      <c r="D619" s="155"/>
      <c r="E619" s="155"/>
      <c r="F619" s="155"/>
      <c r="G619" s="86"/>
      <c r="H619" s="87"/>
      <c r="I619" s="87"/>
      <c r="J619" s="159"/>
      <c r="K619" s="86"/>
      <c r="L619" s="86"/>
      <c r="M619" s="86"/>
      <c r="N619" s="86"/>
      <c r="O619" s="87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</row>
    <row x14ac:dyDescent="0.25" r="620" customHeight="1" ht="16.5">
      <c r="A620" s="156"/>
      <c r="B620" s="157"/>
      <c r="C620" s="155"/>
      <c r="D620" s="155"/>
      <c r="E620" s="155"/>
      <c r="F620" s="155"/>
      <c r="G620" s="86"/>
      <c r="H620" s="87"/>
      <c r="I620" s="87"/>
      <c r="J620" s="159"/>
      <c r="K620" s="86"/>
      <c r="L620" s="86"/>
      <c r="M620" s="86"/>
      <c r="N620" s="86"/>
      <c r="O620" s="87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</row>
    <row x14ac:dyDescent="0.25" r="621" customHeight="1" ht="16.5">
      <c r="A621" s="156"/>
      <c r="B621" s="157"/>
      <c r="C621" s="155"/>
      <c r="D621" s="155"/>
      <c r="E621" s="155"/>
      <c r="F621" s="155"/>
      <c r="G621" s="86"/>
      <c r="H621" s="87"/>
      <c r="I621" s="87"/>
      <c r="J621" s="159"/>
      <c r="K621" s="86"/>
      <c r="L621" s="86"/>
      <c r="M621" s="86"/>
      <c r="N621" s="86"/>
      <c r="O621" s="87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</row>
    <row x14ac:dyDescent="0.25" r="622" customHeight="1" ht="16.5">
      <c r="A622" s="156"/>
      <c r="B622" s="157"/>
      <c r="C622" s="155"/>
      <c r="D622" s="155"/>
      <c r="E622" s="155"/>
      <c r="F622" s="155"/>
      <c r="G622" s="86"/>
      <c r="H622" s="87"/>
      <c r="I622" s="87"/>
      <c r="J622" s="159"/>
      <c r="K622" s="86"/>
      <c r="L622" s="86"/>
      <c r="M622" s="86"/>
      <c r="N622" s="86"/>
      <c r="O622" s="87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</row>
    <row x14ac:dyDescent="0.25" r="623" customHeight="1" ht="16.5">
      <c r="A623" s="156"/>
      <c r="B623" s="157"/>
      <c r="C623" s="155"/>
      <c r="D623" s="155"/>
      <c r="E623" s="155"/>
      <c r="F623" s="155"/>
      <c r="G623" s="86"/>
      <c r="H623" s="87"/>
      <c r="I623" s="87"/>
      <c r="J623" s="159"/>
      <c r="K623" s="86"/>
      <c r="L623" s="86"/>
      <c r="M623" s="86"/>
      <c r="N623" s="86"/>
      <c r="O623" s="87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</row>
    <row x14ac:dyDescent="0.25" r="624" customHeight="1" ht="16.5">
      <c r="A624" s="156"/>
      <c r="B624" s="157"/>
      <c r="C624" s="155"/>
      <c r="D624" s="155"/>
      <c r="E624" s="155"/>
      <c r="F624" s="155"/>
      <c r="G624" s="86"/>
      <c r="H624" s="87"/>
      <c r="I624" s="87"/>
      <c r="J624" s="159"/>
      <c r="K624" s="86"/>
      <c r="L624" s="86"/>
      <c r="M624" s="86"/>
      <c r="N624" s="86"/>
      <c r="O624" s="87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</row>
    <row x14ac:dyDescent="0.25" r="625" customHeight="1" ht="16.5">
      <c r="A625" s="156"/>
      <c r="B625" s="157"/>
      <c r="C625" s="155"/>
      <c r="D625" s="155"/>
      <c r="E625" s="155"/>
      <c r="F625" s="155"/>
      <c r="G625" s="86"/>
      <c r="H625" s="87"/>
      <c r="I625" s="87"/>
      <c r="J625" s="159"/>
      <c r="K625" s="86"/>
      <c r="L625" s="86"/>
      <c r="M625" s="86"/>
      <c r="N625" s="86"/>
      <c r="O625" s="87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</row>
    <row x14ac:dyDescent="0.25" r="626" customHeight="1" ht="16.5">
      <c r="A626" s="156"/>
      <c r="B626" s="157"/>
      <c r="C626" s="155"/>
      <c r="D626" s="155"/>
      <c r="E626" s="155"/>
      <c r="F626" s="155"/>
      <c r="G626" s="86"/>
      <c r="H626" s="87"/>
      <c r="I626" s="87"/>
      <c r="J626" s="159"/>
      <c r="K626" s="86"/>
      <c r="L626" s="86"/>
      <c r="M626" s="86"/>
      <c r="N626" s="86"/>
      <c r="O626" s="87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</row>
    <row x14ac:dyDescent="0.25" r="627" customHeight="1" ht="16.5">
      <c r="A627" s="156"/>
      <c r="B627" s="157"/>
      <c r="C627" s="155"/>
      <c r="D627" s="155"/>
      <c r="E627" s="155"/>
      <c r="F627" s="155"/>
      <c r="G627" s="86"/>
      <c r="H627" s="87"/>
      <c r="I627" s="87"/>
      <c r="J627" s="159"/>
      <c r="K627" s="86"/>
      <c r="L627" s="86"/>
      <c r="M627" s="86"/>
      <c r="N627" s="86"/>
      <c r="O627" s="87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</row>
    <row x14ac:dyDescent="0.25" r="628" customHeight="1" ht="16.5">
      <c r="A628" s="156"/>
      <c r="B628" s="157"/>
      <c r="C628" s="155"/>
      <c r="D628" s="155"/>
      <c r="E628" s="155"/>
      <c r="F628" s="155"/>
      <c r="G628" s="86"/>
      <c r="H628" s="87"/>
      <c r="I628" s="87"/>
      <c r="J628" s="159"/>
      <c r="K628" s="86"/>
      <c r="L628" s="86"/>
      <c r="M628" s="86"/>
      <c r="N628" s="86"/>
      <c r="O628" s="87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</row>
    <row x14ac:dyDescent="0.25" r="629" customHeight="1" ht="16.5">
      <c r="A629" s="156"/>
      <c r="B629" s="157"/>
      <c r="C629" s="155"/>
      <c r="D629" s="155"/>
      <c r="E629" s="155"/>
      <c r="F629" s="155"/>
      <c r="G629" s="86"/>
      <c r="H629" s="87"/>
      <c r="I629" s="87"/>
      <c r="J629" s="159"/>
      <c r="K629" s="86"/>
      <c r="L629" s="86"/>
      <c r="M629" s="86"/>
      <c r="N629" s="86"/>
      <c r="O629" s="87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</row>
    <row x14ac:dyDescent="0.25" r="630" customHeight="1" ht="16.5">
      <c r="A630" s="156"/>
      <c r="B630" s="157"/>
      <c r="C630" s="155"/>
      <c r="D630" s="155"/>
      <c r="E630" s="155"/>
      <c r="F630" s="155"/>
      <c r="G630" s="86"/>
      <c r="H630" s="87"/>
      <c r="I630" s="87"/>
      <c r="J630" s="159"/>
      <c r="K630" s="86"/>
      <c r="L630" s="86"/>
      <c r="M630" s="86"/>
      <c r="N630" s="86"/>
      <c r="O630" s="87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</row>
    <row x14ac:dyDescent="0.25" r="631" customHeight="1" ht="16.5">
      <c r="A631" s="156"/>
      <c r="B631" s="157"/>
      <c r="C631" s="155"/>
      <c r="D631" s="155"/>
      <c r="E631" s="155"/>
      <c r="F631" s="155"/>
      <c r="G631" s="86"/>
      <c r="H631" s="87"/>
      <c r="I631" s="87"/>
      <c r="J631" s="159"/>
      <c r="K631" s="86"/>
      <c r="L631" s="86"/>
      <c r="M631" s="86"/>
      <c r="N631" s="86"/>
      <c r="O631" s="87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</row>
    <row x14ac:dyDescent="0.25" r="632" customHeight="1" ht="16.5">
      <c r="A632" s="156"/>
      <c r="B632" s="157"/>
      <c r="C632" s="155"/>
      <c r="D632" s="155"/>
      <c r="E632" s="155"/>
      <c r="F632" s="155"/>
      <c r="G632" s="86"/>
      <c r="H632" s="87"/>
      <c r="I632" s="87"/>
      <c r="J632" s="159"/>
      <c r="K632" s="86"/>
      <c r="L632" s="86"/>
      <c r="M632" s="86"/>
      <c r="N632" s="86"/>
      <c r="O632" s="87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</row>
    <row x14ac:dyDescent="0.25" r="633" customHeight="1" ht="16.5">
      <c r="A633" s="156"/>
      <c r="B633" s="157"/>
      <c r="C633" s="155"/>
      <c r="D633" s="155"/>
      <c r="E633" s="155"/>
      <c r="F633" s="155"/>
      <c r="G633" s="86"/>
      <c r="H633" s="87"/>
      <c r="I633" s="87"/>
      <c r="J633" s="159"/>
      <c r="K633" s="86"/>
      <c r="L633" s="86"/>
      <c r="M633" s="86"/>
      <c r="N633" s="86"/>
      <c r="O633" s="87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</row>
    <row x14ac:dyDescent="0.25" r="634" customHeight="1" ht="16.5">
      <c r="A634" s="156"/>
      <c r="B634" s="157"/>
      <c r="C634" s="155"/>
      <c r="D634" s="155"/>
      <c r="E634" s="155"/>
      <c r="F634" s="155"/>
      <c r="G634" s="86"/>
      <c r="H634" s="87"/>
      <c r="I634" s="87"/>
      <c r="J634" s="159"/>
      <c r="K634" s="86"/>
      <c r="L634" s="86"/>
      <c r="M634" s="86"/>
      <c r="N634" s="86"/>
      <c r="O634" s="87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</row>
    <row x14ac:dyDescent="0.25" r="635" customHeight="1" ht="16.5">
      <c r="A635" s="156"/>
      <c r="B635" s="157"/>
      <c r="C635" s="155"/>
      <c r="D635" s="155"/>
      <c r="E635" s="155"/>
      <c r="F635" s="155"/>
      <c r="G635" s="86"/>
      <c r="H635" s="87"/>
      <c r="I635" s="87"/>
      <c r="J635" s="159"/>
      <c r="K635" s="86"/>
      <c r="L635" s="86"/>
      <c r="M635" s="86"/>
      <c r="N635" s="86"/>
      <c r="O635" s="87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</row>
    <row x14ac:dyDescent="0.25" r="636" customHeight="1" ht="16.5">
      <c r="A636" s="156"/>
      <c r="B636" s="157"/>
      <c r="C636" s="155"/>
      <c r="D636" s="155"/>
      <c r="E636" s="155"/>
      <c r="F636" s="155"/>
      <c r="G636" s="86"/>
      <c r="H636" s="87"/>
      <c r="I636" s="87"/>
      <c r="J636" s="159"/>
      <c r="K636" s="86"/>
      <c r="L636" s="86"/>
      <c r="M636" s="86"/>
      <c r="N636" s="86"/>
      <c r="O636" s="87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</row>
    <row x14ac:dyDescent="0.25" r="637" customHeight="1" ht="16.5">
      <c r="A637" s="156"/>
      <c r="B637" s="157"/>
      <c r="C637" s="155"/>
      <c r="D637" s="155"/>
      <c r="E637" s="155"/>
      <c r="F637" s="155"/>
      <c r="G637" s="86"/>
      <c r="H637" s="87"/>
      <c r="I637" s="87"/>
      <c r="J637" s="159"/>
      <c r="K637" s="86"/>
      <c r="L637" s="86"/>
      <c r="M637" s="86"/>
      <c r="N637" s="86"/>
      <c r="O637" s="87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</row>
    <row x14ac:dyDescent="0.25" r="638" customHeight="1" ht="16.5">
      <c r="A638" s="156"/>
      <c r="B638" s="157"/>
      <c r="C638" s="155"/>
      <c r="D638" s="155"/>
      <c r="E638" s="155"/>
      <c r="F638" s="155"/>
      <c r="G638" s="86"/>
      <c r="H638" s="87"/>
      <c r="I638" s="87"/>
      <c r="J638" s="159"/>
      <c r="K638" s="86"/>
      <c r="L638" s="86"/>
      <c r="M638" s="86"/>
      <c r="N638" s="86"/>
      <c r="O638" s="87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</row>
    <row x14ac:dyDescent="0.25" r="639" customHeight="1" ht="16.5">
      <c r="A639" s="156"/>
      <c r="B639" s="157"/>
      <c r="C639" s="155"/>
      <c r="D639" s="155"/>
      <c r="E639" s="155"/>
      <c r="F639" s="155"/>
      <c r="G639" s="86"/>
      <c r="H639" s="87"/>
      <c r="I639" s="87"/>
      <c r="J639" s="159"/>
      <c r="K639" s="86"/>
      <c r="L639" s="86"/>
      <c r="M639" s="86"/>
      <c r="N639" s="86"/>
      <c r="O639" s="87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</row>
    <row x14ac:dyDescent="0.25" r="640" customHeight="1" ht="16.5">
      <c r="A640" s="156"/>
      <c r="B640" s="157"/>
      <c r="C640" s="155"/>
      <c r="D640" s="155"/>
      <c r="E640" s="155"/>
      <c r="F640" s="155"/>
      <c r="G640" s="86"/>
      <c r="H640" s="87"/>
      <c r="I640" s="87"/>
      <c r="J640" s="159"/>
      <c r="K640" s="86"/>
      <c r="L640" s="86"/>
      <c r="M640" s="86"/>
      <c r="N640" s="86"/>
      <c r="O640" s="87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</row>
    <row x14ac:dyDescent="0.25" r="641" customHeight="1" ht="16.5">
      <c r="A641" s="156"/>
      <c r="B641" s="157"/>
      <c r="C641" s="155"/>
      <c r="D641" s="155"/>
      <c r="E641" s="155"/>
      <c r="F641" s="155"/>
      <c r="G641" s="86"/>
      <c r="H641" s="87"/>
      <c r="I641" s="87"/>
      <c r="J641" s="159"/>
      <c r="K641" s="86"/>
      <c r="L641" s="86"/>
      <c r="M641" s="86"/>
      <c r="N641" s="86"/>
      <c r="O641" s="87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</row>
    <row x14ac:dyDescent="0.25" r="642" customHeight="1" ht="16.5">
      <c r="A642" s="156"/>
      <c r="B642" s="157"/>
      <c r="C642" s="155"/>
      <c r="D642" s="155"/>
      <c r="E642" s="155"/>
      <c r="F642" s="155"/>
      <c r="G642" s="86"/>
      <c r="H642" s="87"/>
      <c r="I642" s="87"/>
      <c r="J642" s="159"/>
      <c r="K642" s="86"/>
      <c r="L642" s="86"/>
      <c r="M642" s="86"/>
      <c r="N642" s="86"/>
      <c r="O642" s="87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</row>
    <row x14ac:dyDescent="0.25" r="643" customHeight="1" ht="16.5">
      <c r="A643" s="156"/>
      <c r="B643" s="157"/>
      <c r="C643" s="155"/>
      <c r="D643" s="155"/>
      <c r="E643" s="155"/>
      <c r="F643" s="155"/>
      <c r="G643" s="86"/>
      <c r="H643" s="87"/>
      <c r="I643" s="87"/>
      <c r="J643" s="159"/>
      <c r="K643" s="86"/>
      <c r="L643" s="86"/>
      <c r="M643" s="86"/>
      <c r="N643" s="86"/>
      <c r="O643" s="87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</row>
    <row x14ac:dyDescent="0.25" r="644" customHeight="1" ht="16.5">
      <c r="A644" s="156"/>
      <c r="B644" s="157"/>
      <c r="C644" s="155"/>
      <c r="D644" s="155"/>
      <c r="E644" s="155"/>
      <c r="F644" s="155"/>
      <c r="G644" s="86"/>
      <c r="H644" s="87"/>
      <c r="I644" s="87"/>
      <c r="J644" s="159"/>
      <c r="K644" s="86"/>
      <c r="L644" s="86"/>
      <c r="M644" s="86"/>
      <c r="N644" s="86"/>
      <c r="O644" s="87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</row>
    <row x14ac:dyDescent="0.25" r="645" customHeight="1" ht="16.5">
      <c r="A645" s="156"/>
      <c r="B645" s="157"/>
      <c r="C645" s="155"/>
      <c r="D645" s="155"/>
      <c r="E645" s="155"/>
      <c r="F645" s="155"/>
      <c r="G645" s="86"/>
      <c r="H645" s="87"/>
      <c r="I645" s="87"/>
      <c r="J645" s="159"/>
      <c r="K645" s="86"/>
      <c r="L645" s="86"/>
      <c r="M645" s="86"/>
      <c r="N645" s="86"/>
      <c r="O645" s="87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</row>
    <row x14ac:dyDescent="0.25" r="646" customHeight="1" ht="16.5">
      <c r="A646" s="156"/>
      <c r="B646" s="157"/>
      <c r="C646" s="155"/>
      <c r="D646" s="155"/>
      <c r="E646" s="155"/>
      <c r="F646" s="155"/>
      <c r="G646" s="86"/>
      <c r="H646" s="87"/>
      <c r="I646" s="87"/>
      <c r="J646" s="159"/>
      <c r="K646" s="86"/>
      <c r="L646" s="86"/>
      <c r="M646" s="86"/>
      <c r="N646" s="86"/>
      <c r="O646" s="87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</row>
    <row x14ac:dyDescent="0.25" r="647" customHeight="1" ht="16.5">
      <c r="A647" s="156"/>
      <c r="B647" s="157"/>
      <c r="C647" s="155"/>
      <c r="D647" s="155"/>
      <c r="E647" s="155"/>
      <c r="F647" s="155"/>
      <c r="G647" s="86"/>
      <c r="H647" s="87"/>
      <c r="I647" s="87"/>
      <c r="J647" s="159"/>
      <c r="K647" s="86"/>
      <c r="L647" s="86"/>
      <c r="M647" s="86"/>
      <c r="N647" s="86"/>
      <c r="O647" s="87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</row>
    <row x14ac:dyDescent="0.25" r="648" customHeight="1" ht="16.5">
      <c r="A648" s="156"/>
      <c r="B648" s="157"/>
      <c r="C648" s="155"/>
      <c r="D648" s="155"/>
      <c r="E648" s="155"/>
      <c r="F648" s="155"/>
      <c r="G648" s="86"/>
      <c r="H648" s="87"/>
      <c r="I648" s="87"/>
      <c r="J648" s="159"/>
      <c r="K648" s="86"/>
      <c r="L648" s="86"/>
      <c r="M648" s="86"/>
      <c r="N648" s="86"/>
      <c r="O648" s="87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</row>
    <row x14ac:dyDescent="0.25" r="649" customHeight="1" ht="16.5">
      <c r="A649" s="156"/>
      <c r="B649" s="157"/>
      <c r="C649" s="155"/>
      <c r="D649" s="155"/>
      <c r="E649" s="155"/>
      <c r="F649" s="155"/>
      <c r="G649" s="86"/>
      <c r="H649" s="87"/>
      <c r="I649" s="87"/>
      <c r="J649" s="159"/>
      <c r="K649" s="86"/>
      <c r="L649" s="86"/>
      <c r="M649" s="86"/>
      <c r="N649" s="86"/>
      <c r="O649" s="87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</row>
    <row x14ac:dyDescent="0.25" r="650" customHeight="1" ht="16.5">
      <c r="A650" s="156"/>
      <c r="B650" s="157"/>
      <c r="C650" s="155"/>
      <c r="D650" s="155"/>
      <c r="E650" s="155"/>
      <c r="F650" s="155"/>
      <c r="G650" s="86"/>
      <c r="H650" s="87"/>
      <c r="I650" s="87"/>
      <c r="J650" s="159"/>
      <c r="K650" s="86"/>
      <c r="L650" s="86"/>
      <c r="M650" s="86"/>
      <c r="N650" s="86"/>
      <c r="O650" s="87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</row>
    <row x14ac:dyDescent="0.25" r="651" customHeight="1" ht="16.5">
      <c r="A651" s="156"/>
      <c r="B651" s="157"/>
      <c r="C651" s="155"/>
      <c r="D651" s="155"/>
      <c r="E651" s="155"/>
      <c r="F651" s="155"/>
      <c r="G651" s="86"/>
      <c r="H651" s="87"/>
      <c r="I651" s="87"/>
      <c r="J651" s="159"/>
      <c r="K651" s="86"/>
      <c r="L651" s="86"/>
      <c r="M651" s="86"/>
      <c r="N651" s="86"/>
      <c r="O651" s="87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</row>
    <row x14ac:dyDescent="0.25" r="652" customHeight="1" ht="16.5">
      <c r="A652" s="156"/>
      <c r="B652" s="157"/>
      <c r="C652" s="155"/>
      <c r="D652" s="155"/>
      <c r="E652" s="155"/>
      <c r="F652" s="155"/>
      <c r="G652" s="86"/>
      <c r="H652" s="87"/>
      <c r="I652" s="87"/>
      <c r="J652" s="159"/>
      <c r="K652" s="86"/>
      <c r="L652" s="86"/>
      <c r="M652" s="86"/>
      <c r="N652" s="86"/>
      <c r="O652" s="87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</row>
    <row x14ac:dyDescent="0.25" r="653" customHeight="1" ht="16.5">
      <c r="A653" s="156"/>
      <c r="B653" s="157"/>
      <c r="C653" s="155"/>
      <c r="D653" s="155"/>
      <c r="E653" s="155"/>
      <c r="F653" s="155"/>
      <c r="G653" s="86"/>
      <c r="H653" s="87"/>
      <c r="I653" s="87"/>
      <c r="J653" s="159"/>
      <c r="K653" s="86"/>
      <c r="L653" s="86"/>
      <c r="M653" s="86"/>
      <c r="N653" s="86"/>
      <c r="O653" s="87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</row>
    <row x14ac:dyDescent="0.25" r="654" customHeight="1" ht="16.5">
      <c r="A654" s="156"/>
      <c r="B654" s="157"/>
      <c r="C654" s="155"/>
      <c r="D654" s="155"/>
      <c r="E654" s="155"/>
      <c r="F654" s="155"/>
      <c r="G654" s="86"/>
      <c r="H654" s="87"/>
      <c r="I654" s="87"/>
      <c r="J654" s="159"/>
      <c r="K654" s="86"/>
      <c r="L654" s="86"/>
      <c r="M654" s="86"/>
      <c r="N654" s="86"/>
      <c r="O654" s="87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</row>
    <row x14ac:dyDescent="0.25" r="655" customHeight="1" ht="16.5">
      <c r="A655" s="156"/>
      <c r="B655" s="157"/>
      <c r="C655" s="155"/>
      <c r="D655" s="155"/>
      <c r="E655" s="155"/>
      <c r="F655" s="155"/>
      <c r="G655" s="86"/>
      <c r="H655" s="87"/>
      <c r="I655" s="87"/>
      <c r="J655" s="159"/>
      <c r="K655" s="86"/>
      <c r="L655" s="86"/>
      <c r="M655" s="86"/>
      <c r="N655" s="86"/>
      <c r="O655" s="87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</row>
    <row x14ac:dyDescent="0.25" r="656" customHeight="1" ht="16.5">
      <c r="A656" s="156"/>
      <c r="B656" s="157"/>
      <c r="C656" s="155"/>
      <c r="D656" s="155"/>
      <c r="E656" s="155"/>
      <c r="F656" s="155"/>
      <c r="G656" s="86"/>
      <c r="H656" s="87"/>
      <c r="I656" s="87"/>
      <c r="J656" s="159"/>
      <c r="K656" s="86"/>
      <c r="L656" s="86"/>
      <c r="M656" s="86"/>
      <c r="N656" s="86"/>
      <c r="O656" s="87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</row>
    <row x14ac:dyDescent="0.25" r="657" customHeight="1" ht="16.5">
      <c r="A657" s="156"/>
      <c r="B657" s="157"/>
      <c r="C657" s="155"/>
      <c r="D657" s="155"/>
      <c r="E657" s="155"/>
      <c r="F657" s="155"/>
      <c r="G657" s="86"/>
      <c r="H657" s="87"/>
      <c r="I657" s="87"/>
      <c r="J657" s="159"/>
      <c r="K657" s="86"/>
      <c r="L657" s="86"/>
      <c r="M657" s="86"/>
      <c r="N657" s="86"/>
      <c r="O657" s="87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</row>
    <row x14ac:dyDescent="0.25" r="658" customHeight="1" ht="16.5">
      <c r="A658" s="156"/>
      <c r="B658" s="157"/>
      <c r="C658" s="155"/>
      <c r="D658" s="155"/>
      <c r="E658" s="155"/>
      <c r="F658" s="155"/>
      <c r="G658" s="86"/>
      <c r="H658" s="87"/>
      <c r="I658" s="87"/>
      <c r="J658" s="159"/>
      <c r="K658" s="86"/>
      <c r="L658" s="86"/>
      <c r="M658" s="86"/>
      <c r="N658" s="86"/>
      <c r="O658" s="87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</row>
    <row x14ac:dyDescent="0.25" r="659" customHeight="1" ht="16.5">
      <c r="A659" s="156"/>
      <c r="B659" s="157"/>
      <c r="C659" s="155"/>
      <c r="D659" s="155"/>
      <c r="E659" s="155"/>
      <c r="F659" s="155"/>
      <c r="G659" s="86"/>
      <c r="H659" s="87"/>
      <c r="I659" s="87"/>
      <c r="J659" s="159"/>
      <c r="K659" s="86"/>
      <c r="L659" s="86"/>
      <c r="M659" s="86"/>
      <c r="N659" s="86"/>
      <c r="O659" s="87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</row>
    <row x14ac:dyDescent="0.25" r="660" customHeight="1" ht="16.5">
      <c r="A660" s="156"/>
      <c r="B660" s="157"/>
      <c r="C660" s="155"/>
      <c r="D660" s="155"/>
      <c r="E660" s="155"/>
      <c r="F660" s="155"/>
      <c r="G660" s="86"/>
      <c r="H660" s="87"/>
      <c r="I660" s="87"/>
      <c r="J660" s="159"/>
      <c r="K660" s="86"/>
      <c r="L660" s="86"/>
      <c r="M660" s="86"/>
      <c r="N660" s="86"/>
      <c r="O660" s="87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</row>
    <row x14ac:dyDescent="0.25" r="661" customHeight="1" ht="16.5">
      <c r="A661" s="156"/>
      <c r="B661" s="157"/>
      <c r="C661" s="155"/>
      <c r="D661" s="155"/>
      <c r="E661" s="155"/>
      <c r="F661" s="155"/>
      <c r="G661" s="86"/>
      <c r="H661" s="87"/>
      <c r="I661" s="87"/>
      <c r="J661" s="159"/>
      <c r="K661" s="86"/>
      <c r="L661" s="86"/>
      <c r="M661" s="86"/>
      <c r="N661" s="86"/>
      <c r="O661" s="87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</row>
    <row x14ac:dyDescent="0.25" r="662" customHeight="1" ht="16.5">
      <c r="A662" s="156"/>
      <c r="B662" s="157"/>
      <c r="C662" s="155"/>
      <c r="D662" s="155"/>
      <c r="E662" s="155"/>
      <c r="F662" s="155"/>
      <c r="G662" s="86"/>
      <c r="H662" s="87"/>
      <c r="I662" s="87"/>
      <c r="J662" s="159"/>
      <c r="K662" s="86"/>
      <c r="L662" s="86"/>
      <c r="M662" s="86"/>
      <c r="N662" s="86"/>
      <c r="O662" s="87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</row>
    <row x14ac:dyDescent="0.25" r="663" customHeight="1" ht="16.5">
      <c r="A663" s="156"/>
      <c r="B663" s="157"/>
      <c r="C663" s="155"/>
      <c r="D663" s="155"/>
      <c r="E663" s="155"/>
      <c r="F663" s="155"/>
      <c r="G663" s="86"/>
      <c r="H663" s="87"/>
      <c r="I663" s="87"/>
      <c r="J663" s="159"/>
      <c r="K663" s="86"/>
      <c r="L663" s="86"/>
      <c r="M663" s="86"/>
      <c r="N663" s="86"/>
      <c r="O663" s="87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</row>
    <row x14ac:dyDescent="0.25" r="664" customHeight="1" ht="16.5">
      <c r="A664" s="156"/>
      <c r="B664" s="157"/>
      <c r="C664" s="155"/>
      <c r="D664" s="155"/>
      <c r="E664" s="155"/>
      <c r="F664" s="155"/>
      <c r="G664" s="86"/>
      <c r="H664" s="87"/>
      <c r="I664" s="87"/>
      <c r="J664" s="159"/>
      <c r="K664" s="86"/>
      <c r="L664" s="86"/>
      <c r="M664" s="86"/>
      <c r="N664" s="86"/>
      <c r="O664" s="87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</row>
    <row x14ac:dyDescent="0.25" r="665" customHeight="1" ht="16.5">
      <c r="A665" s="156"/>
      <c r="B665" s="157"/>
      <c r="C665" s="155"/>
      <c r="D665" s="155"/>
      <c r="E665" s="155"/>
      <c r="F665" s="155"/>
      <c r="G665" s="86"/>
      <c r="H665" s="87"/>
      <c r="I665" s="87"/>
      <c r="J665" s="159"/>
      <c r="K665" s="86"/>
      <c r="L665" s="86"/>
      <c r="M665" s="86"/>
      <c r="N665" s="86"/>
      <c r="O665" s="87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</row>
    <row x14ac:dyDescent="0.25" r="666" customHeight="1" ht="16.5">
      <c r="A666" s="156"/>
      <c r="B666" s="157"/>
      <c r="C666" s="155"/>
      <c r="D666" s="155"/>
      <c r="E666" s="155"/>
      <c r="F666" s="155"/>
      <c r="G666" s="86"/>
      <c r="H666" s="87"/>
      <c r="I666" s="87"/>
      <c r="J666" s="159"/>
      <c r="K666" s="86"/>
      <c r="L666" s="86"/>
      <c r="M666" s="86"/>
      <c r="N666" s="86"/>
      <c r="O666" s="87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</row>
    <row x14ac:dyDescent="0.25" r="667" customHeight="1" ht="16.5">
      <c r="A667" s="156"/>
      <c r="B667" s="157"/>
      <c r="C667" s="155"/>
      <c r="D667" s="155"/>
      <c r="E667" s="155"/>
      <c r="F667" s="155"/>
      <c r="G667" s="86"/>
      <c r="H667" s="87"/>
      <c r="I667" s="87"/>
      <c r="J667" s="159"/>
      <c r="K667" s="86"/>
      <c r="L667" s="86"/>
      <c r="M667" s="86"/>
      <c r="N667" s="86"/>
      <c r="O667" s="87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</row>
    <row x14ac:dyDescent="0.25" r="668" customHeight="1" ht="16.5">
      <c r="A668" s="156"/>
      <c r="B668" s="157"/>
      <c r="C668" s="155"/>
      <c r="D668" s="155"/>
      <c r="E668" s="155"/>
      <c r="F668" s="155"/>
      <c r="G668" s="86"/>
      <c r="H668" s="87"/>
      <c r="I668" s="87"/>
      <c r="J668" s="159"/>
      <c r="K668" s="86"/>
      <c r="L668" s="86"/>
      <c r="M668" s="86"/>
      <c r="N668" s="86"/>
      <c r="O668" s="87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</row>
    <row x14ac:dyDescent="0.25" r="669" customHeight="1" ht="16.5">
      <c r="A669" s="156"/>
      <c r="B669" s="157"/>
      <c r="C669" s="155"/>
      <c r="D669" s="155"/>
      <c r="E669" s="155"/>
      <c r="F669" s="155"/>
      <c r="G669" s="86"/>
      <c r="H669" s="87"/>
      <c r="I669" s="87"/>
      <c r="J669" s="159"/>
      <c r="K669" s="86"/>
      <c r="L669" s="86"/>
      <c r="M669" s="86"/>
      <c r="N669" s="86"/>
      <c r="O669" s="87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</row>
    <row x14ac:dyDescent="0.25" r="670" customHeight="1" ht="16.5">
      <c r="A670" s="156"/>
      <c r="B670" s="157"/>
      <c r="C670" s="155"/>
      <c r="D670" s="155"/>
      <c r="E670" s="155"/>
      <c r="F670" s="155"/>
      <c r="G670" s="86"/>
      <c r="H670" s="87"/>
      <c r="I670" s="87"/>
      <c r="J670" s="159"/>
      <c r="K670" s="86"/>
      <c r="L670" s="86"/>
      <c r="M670" s="86"/>
      <c r="N670" s="86"/>
      <c r="O670" s="87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</row>
    <row x14ac:dyDescent="0.25" r="671" customHeight="1" ht="16.5">
      <c r="A671" s="156"/>
      <c r="B671" s="157"/>
      <c r="C671" s="155"/>
      <c r="D671" s="155"/>
      <c r="E671" s="155"/>
      <c r="F671" s="155"/>
      <c r="G671" s="86"/>
      <c r="H671" s="87"/>
      <c r="I671" s="87"/>
      <c r="J671" s="159"/>
      <c r="K671" s="86"/>
      <c r="L671" s="86"/>
      <c r="M671" s="86"/>
      <c r="N671" s="86"/>
      <c r="O671" s="87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</row>
    <row x14ac:dyDescent="0.25" r="672" customHeight="1" ht="16.5">
      <c r="A672" s="156"/>
      <c r="B672" s="157"/>
      <c r="C672" s="155"/>
      <c r="D672" s="155"/>
      <c r="E672" s="155"/>
      <c r="F672" s="155"/>
      <c r="G672" s="86"/>
      <c r="H672" s="87"/>
      <c r="I672" s="87"/>
      <c r="J672" s="159"/>
      <c r="K672" s="86"/>
      <c r="L672" s="86"/>
      <c r="M672" s="86"/>
      <c r="N672" s="86"/>
      <c r="O672" s="87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</row>
    <row x14ac:dyDescent="0.25" r="673" customHeight="1" ht="16.5">
      <c r="A673" s="156"/>
      <c r="B673" s="157"/>
      <c r="C673" s="155"/>
      <c r="D673" s="155"/>
      <c r="E673" s="155"/>
      <c r="F673" s="155"/>
      <c r="G673" s="86"/>
      <c r="H673" s="87"/>
      <c r="I673" s="87"/>
      <c r="J673" s="159"/>
      <c r="K673" s="86"/>
      <c r="L673" s="86"/>
      <c r="M673" s="86"/>
      <c r="N673" s="86"/>
      <c r="O673" s="87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</row>
    <row x14ac:dyDescent="0.25" r="674" customHeight="1" ht="16.5">
      <c r="A674" s="156"/>
      <c r="B674" s="157"/>
      <c r="C674" s="155"/>
      <c r="D674" s="155"/>
      <c r="E674" s="155"/>
      <c r="F674" s="155"/>
      <c r="G674" s="86"/>
      <c r="H674" s="87"/>
      <c r="I674" s="87"/>
      <c r="J674" s="159"/>
      <c r="K674" s="86"/>
      <c r="L674" s="86"/>
      <c r="M674" s="86"/>
      <c r="N674" s="86"/>
      <c r="O674" s="87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</row>
    <row x14ac:dyDescent="0.25" r="675" customHeight="1" ht="16.5">
      <c r="A675" s="156"/>
      <c r="B675" s="157"/>
      <c r="C675" s="155"/>
      <c r="D675" s="155"/>
      <c r="E675" s="155"/>
      <c r="F675" s="155"/>
      <c r="G675" s="86"/>
      <c r="H675" s="87"/>
      <c r="I675" s="87"/>
      <c r="J675" s="159"/>
      <c r="K675" s="86"/>
      <c r="L675" s="86"/>
      <c r="M675" s="86"/>
      <c r="N675" s="86"/>
      <c r="O675" s="87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</row>
    <row x14ac:dyDescent="0.25" r="676" customHeight="1" ht="16.5">
      <c r="A676" s="156"/>
      <c r="B676" s="157"/>
      <c r="C676" s="155"/>
      <c r="D676" s="155"/>
      <c r="E676" s="155"/>
      <c r="F676" s="155"/>
      <c r="G676" s="86"/>
      <c r="H676" s="87"/>
      <c r="I676" s="87"/>
      <c r="J676" s="159"/>
      <c r="K676" s="86"/>
      <c r="L676" s="86"/>
      <c r="M676" s="86"/>
      <c r="N676" s="86"/>
      <c r="O676" s="87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</row>
    <row x14ac:dyDescent="0.25" r="677" customHeight="1" ht="16.5">
      <c r="A677" s="156"/>
      <c r="B677" s="157"/>
      <c r="C677" s="155"/>
      <c r="D677" s="155"/>
      <c r="E677" s="155"/>
      <c r="F677" s="155"/>
      <c r="G677" s="86"/>
      <c r="H677" s="87"/>
      <c r="I677" s="87"/>
      <c r="J677" s="159"/>
      <c r="K677" s="86"/>
      <c r="L677" s="86"/>
      <c r="M677" s="86"/>
      <c r="N677" s="86"/>
      <c r="O677" s="87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</row>
    <row x14ac:dyDescent="0.25" r="678" customHeight="1" ht="16.5">
      <c r="A678" s="156"/>
      <c r="B678" s="157"/>
      <c r="C678" s="155"/>
      <c r="D678" s="155"/>
      <c r="E678" s="155"/>
      <c r="F678" s="155"/>
      <c r="G678" s="86"/>
      <c r="H678" s="87"/>
      <c r="I678" s="87"/>
      <c r="J678" s="159"/>
      <c r="K678" s="86"/>
      <c r="L678" s="86"/>
      <c r="M678" s="86"/>
      <c r="N678" s="86"/>
      <c r="O678" s="87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</row>
    <row x14ac:dyDescent="0.25" r="679" customHeight="1" ht="16.5">
      <c r="A679" s="156"/>
      <c r="B679" s="157"/>
      <c r="C679" s="155"/>
      <c r="D679" s="155"/>
      <c r="E679" s="155"/>
      <c r="F679" s="155"/>
      <c r="G679" s="86"/>
      <c r="H679" s="87"/>
      <c r="I679" s="87"/>
      <c r="J679" s="159"/>
      <c r="K679" s="86"/>
      <c r="L679" s="86"/>
      <c r="M679" s="86"/>
      <c r="N679" s="86"/>
      <c r="O679" s="87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</row>
    <row x14ac:dyDescent="0.25" r="680" customHeight="1" ht="16.5">
      <c r="A680" s="156"/>
      <c r="B680" s="157"/>
      <c r="C680" s="155"/>
      <c r="D680" s="155"/>
      <c r="E680" s="155"/>
      <c r="F680" s="155"/>
      <c r="G680" s="86"/>
      <c r="H680" s="87"/>
      <c r="I680" s="87"/>
      <c r="J680" s="159"/>
      <c r="K680" s="86"/>
      <c r="L680" s="86"/>
      <c r="M680" s="86"/>
      <c r="N680" s="86"/>
      <c r="O680" s="87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</row>
    <row x14ac:dyDescent="0.25" r="681" customHeight="1" ht="16.5">
      <c r="A681" s="156"/>
      <c r="B681" s="157"/>
      <c r="C681" s="155"/>
      <c r="D681" s="155"/>
      <c r="E681" s="155"/>
      <c r="F681" s="155"/>
      <c r="G681" s="86"/>
      <c r="H681" s="87"/>
      <c r="I681" s="87"/>
      <c r="J681" s="159"/>
      <c r="K681" s="86"/>
      <c r="L681" s="86"/>
      <c r="M681" s="86"/>
      <c r="N681" s="86"/>
      <c r="O681" s="87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</row>
    <row x14ac:dyDescent="0.25" r="682" customHeight="1" ht="16.5">
      <c r="A682" s="156"/>
      <c r="B682" s="157"/>
      <c r="C682" s="155"/>
      <c r="D682" s="155"/>
      <c r="E682" s="155"/>
      <c r="F682" s="155"/>
      <c r="G682" s="86"/>
      <c r="H682" s="87"/>
      <c r="I682" s="87"/>
      <c r="J682" s="159"/>
      <c r="K682" s="86"/>
      <c r="L682" s="86"/>
      <c r="M682" s="86"/>
      <c r="N682" s="86"/>
      <c r="O682" s="87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</row>
    <row x14ac:dyDescent="0.25" r="683" customHeight="1" ht="16.5">
      <c r="A683" s="156"/>
      <c r="B683" s="157"/>
      <c r="C683" s="155"/>
      <c r="D683" s="155"/>
      <c r="E683" s="155"/>
      <c r="F683" s="155"/>
      <c r="G683" s="86"/>
      <c r="H683" s="87"/>
      <c r="I683" s="87"/>
      <c r="J683" s="159"/>
      <c r="K683" s="86"/>
      <c r="L683" s="86"/>
      <c r="M683" s="86"/>
      <c r="N683" s="86"/>
      <c r="O683" s="87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</row>
    <row x14ac:dyDescent="0.25" r="684" customHeight="1" ht="16.5">
      <c r="A684" s="156"/>
      <c r="B684" s="157"/>
      <c r="C684" s="155"/>
      <c r="D684" s="155"/>
      <c r="E684" s="155"/>
      <c r="F684" s="155"/>
      <c r="G684" s="86"/>
      <c r="H684" s="87"/>
      <c r="I684" s="87"/>
      <c r="J684" s="159"/>
      <c r="K684" s="86"/>
      <c r="L684" s="86"/>
      <c r="M684" s="86"/>
      <c r="N684" s="86"/>
      <c r="O684" s="87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</row>
    <row x14ac:dyDescent="0.25" r="685" customHeight="1" ht="16.5">
      <c r="A685" s="156"/>
      <c r="B685" s="157"/>
      <c r="C685" s="155"/>
      <c r="D685" s="155"/>
      <c r="E685" s="155"/>
      <c r="F685" s="155"/>
      <c r="G685" s="86"/>
      <c r="H685" s="87"/>
      <c r="I685" s="87"/>
      <c r="J685" s="159"/>
      <c r="K685" s="86"/>
      <c r="L685" s="86"/>
      <c r="M685" s="86"/>
      <c r="N685" s="86"/>
      <c r="O685" s="87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</row>
    <row x14ac:dyDescent="0.25" r="686" customHeight="1" ht="16.5">
      <c r="A686" s="156"/>
      <c r="B686" s="157"/>
      <c r="C686" s="155"/>
      <c r="D686" s="155"/>
      <c r="E686" s="155"/>
      <c r="F686" s="155"/>
      <c r="G686" s="86"/>
      <c r="H686" s="87"/>
      <c r="I686" s="87"/>
      <c r="J686" s="159"/>
      <c r="K686" s="86"/>
      <c r="L686" s="86"/>
      <c r="M686" s="86"/>
      <c r="N686" s="86"/>
      <c r="O686" s="87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</row>
    <row x14ac:dyDescent="0.25" r="687" customHeight="1" ht="16.5">
      <c r="A687" s="156"/>
      <c r="B687" s="157"/>
      <c r="C687" s="155"/>
      <c r="D687" s="155"/>
      <c r="E687" s="155"/>
      <c r="F687" s="155"/>
      <c r="G687" s="86"/>
      <c r="H687" s="87"/>
      <c r="I687" s="87"/>
      <c r="J687" s="159"/>
      <c r="K687" s="86"/>
      <c r="L687" s="86"/>
      <c r="M687" s="86"/>
      <c r="N687" s="86"/>
      <c r="O687" s="87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</row>
    <row x14ac:dyDescent="0.25" r="688" customHeight="1" ht="16.5">
      <c r="A688" s="156"/>
      <c r="B688" s="157"/>
      <c r="C688" s="155"/>
      <c r="D688" s="155"/>
      <c r="E688" s="155"/>
      <c r="F688" s="155"/>
      <c r="G688" s="86"/>
      <c r="H688" s="87"/>
      <c r="I688" s="87"/>
      <c r="J688" s="159"/>
      <c r="K688" s="86"/>
      <c r="L688" s="86"/>
      <c r="M688" s="86"/>
      <c r="N688" s="86"/>
      <c r="O688" s="87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</row>
    <row x14ac:dyDescent="0.25" r="689" customHeight="1" ht="16.5">
      <c r="A689" s="156"/>
      <c r="B689" s="157"/>
      <c r="C689" s="155"/>
      <c r="D689" s="155"/>
      <c r="E689" s="155"/>
      <c r="F689" s="155"/>
      <c r="G689" s="86"/>
      <c r="H689" s="87"/>
      <c r="I689" s="87"/>
      <c r="J689" s="159"/>
      <c r="K689" s="86"/>
      <c r="L689" s="86"/>
      <c r="M689" s="86"/>
      <c r="N689" s="86"/>
      <c r="O689" s="87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</row>
    <row x14ac:dyDescent="0.25" r="690" customHeight="1" ht="16.5">
      <c r="A690" s="156"/>
      <c r="B690" s="157"/>
      <c r="C690" s="155"/>
      <c r="D690" s="155"/>
      <c r="E690" s="155"/>
      <c r="F690" s="155"/>
      <c r="G690" s="86"/>
      <c r="H690" s="87"/>
      <c r="I690" s="87"/>
      <c r="J690" s="159"/>
      <c r="K690" s="86"/>
      <c r="L690" s="86"/>
      <c r="M690" s="86"/>
      <c r="N690" s="86"/>
      <c r="O690" s="87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</row>
    <row x14ac:dyDescent="0.25" r="691" customHeight="1" ht="16.5">
      <c r="A691" s="156"/>
      <c r="B691" s="157"/>
      <c r="C691" s="155"/>
      <c r="D691" s="155"/>
      <c r="E691" s="155"/>
      <c r="F691" s="155"/>
      <c r="G691" s="86"/>
      <c r="H691" s="87"/>
      <c r="I691" s="87"/>
      <c r="J691" s="159"/>
      <c r="K691" s="86"/>
      <c r="L691" s="86"/>
      <c r="M691" s="86"/>
      <c r="N691" s="86"/>
      <c r="O691" s="87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</row>
    <row x14ac:dyDescent="0.25" r="692" customHeight="1" ht="16.5">
      <c r="A692" s="156"/>
      <c r="B692" s="157"/>
      <c r="C692" s="155"/>
      <c r="D692" s="155"/>
      <c r="E692" s="155"/>
      <c r="F692" s="155"/>
      <c r="G692" s="86"/>
      <c r="H692" s="87"/>
      <c r="I692" s="87"/>
      <c r="J692" s="159"/>
      <c r="K692" s="86"/>
      <c r="L692" s="86"/>
      <c r="M692" s="86"/>
      <c r="N692" s="86"/>
      <c r="O692" s="87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</row>
    <row x14ac:dyDescent="0.25" r="693" customHeight="1" ht="16.5">
      <c r="A693" s="156"/>
      <c r="B693" s="157"/>
      <c r="C693" s="155"/>
      <c r="D693" s="155"/>
      <c r="E693" s="155"/>
      <c r="F693" s="155"/>
      <c r="G693" s="86"/>
      <c r="H693" s="87"/>
      <c r="I693" s="87"/>
      <c r="J693" s="159"/>
      <c r="K693" s="86"/>
      <c r="L693" s="86"/>
      <c r="M693" s="86"/>
      <c r="N693" s="86"/>
      <c r="O693" s="87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</row>
    <row x14ac:dyDescent="0.25" r="694" customHeight="1" ht="16.5">
      <c r="A694" s="156"/>
      <c r="B694" s="157"/>
      <c r="C694" s="155"/>
      <c r="D694" s="155"/>
      <c r="E694" s="155"/>
      <c r="F694" s="155"/>
      <c r="G694" s="86"/>
      <c r="H694" s="87"/>
      <c r="I694" s="87"/>
      <c r="J694" s="159"/>
      <c r="K694" s="86"/>
      <c r="L694" s="86"/>
      <c r="M694" s="86"/>
      <c r="N694" s="86"/>
      <c r="O694" s="87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</row>
    <row x14ac:dyDescent="0.25" r="695" customHeight="1" ht="16.5">
      <c r="A695" s="156"/>
      <c r="B695" s="157"/>
      <c r="C695" s="155"/>
      <c r="D695" s="155"/>
      <c r="E695" s="155"/>
      <c r="F695" s="155"/>
      <c r="G695" s="86"/>
      <c r="H695" s="87"/>
      <c r="I695" s="87"/>
      <c r="J695" s="159"/>
      <c r="K695" s="86"/>
      <c r="L695" s="86"/>
      <c r="M695" s="86"/>
      <c r="N695" s="86"/>
      <c r="O695" s="87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</row>
    <row x14ac:dyDescent="0.25" r="696" customHeight="1" ht="16.5">
      <c r="A696" s="156"/>
      <c r="B696" s="157"/>
      <c r="C696" s="155"/>
      <c r="D696" s="155"/>
      <c r="E696" s="155"/>
      <c r="F696" s="155"/>
      <c r="G696" s="86"/>
      <c r="H696" s="87"/>
      <c r="I696" s="87"/>
      <c r="J696" s="159"/>
      <c r="K696" s="86"/>
      <c r="L696" s="86"/>
      <c r="M696" s="86"/>
      <c r="N696" s="86"/>
      <c r="O696" s="87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</row>
    <row x14ac:dyDescent="0.25" r="697" customHeight="1" ht="16.5">
      <c r="A697" s="156"/>
      <c r="B697" s="157"/>
      <c r="C697" s="155"/>
      <c r="D697" s="155"/>
      <c r="E697" s="155"/>
      <c r="F697" s="155"/>
      <c r="G697" s="86"/>
      <c r="H697" s="87"/>
      <c r="I697" s="87"/>
      <c r="J697" s="159"/>
      <c r="K697" s="86"/>
      <c r="L697" s="86"/>
      <c r="M697" s="86"/>
      <c r="N697" s="86"/>
      <c r="O697" s="87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</row>
    <row x14ac:dyDescent="0.25" r="698" customHeight="1" ht="16.5">
      <c r="A698" s="156"/>
      <c r="B698" s="157"/>
      <c r="C698" s="155"/>
      <c r="D698" s="155"/>
      <c r="E698" s="155"/>
      <c r="F698" s="155"/>
      <c r="G698" s="86"/>
      <c r="H698" s="87"/>
      <c r="I698" s="87"/>
      <c r="J698" s="159"/>
      <c r="K698" s="86"/>
      <c r="L698" s="86"/>
      <c r="M698" s="86"/>
      <c r="N698" s="86"/>
      <c r="O698" s="87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</row>
    <row x14ac:dyDescent="0.25" r="699" customHeight="1" ht="16.5">
      <c r="A699" s="156"/>
      <c r="B699" s="157"/>
      <c r="C699" s="155"/>
      <c r="D699" s="155"/>
      <c r="E699" s="155"/>
      <c r="F699" s="155"/>
      <c r="G699" s="86"/>
      <c r="H699" s="87"/>
      <c r="I699" s="87"/>
      <c r="J699" s="159"/>
      <c r="K699" s="86"/>
      <c r="L699" s="86"/>
      <c r="M699" s="86"/>
      <c r="N699" s="86"/>
      <c r="O699" s="87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</row>
    <row x14ac:dyDescent="0.25" r="700" customHeight="1" ht="16.5">
      <c r="A700" s="156"/>
      <c r="B700" s="157"/>
      <c r="C700" s="155"/>
      <c r="D700" s="155"/>
      <c r="E700" s="155"/>
      <c r="F700" s="155"/>
      <c r="G700" s="86"/>
      <c r="H700" s="87"/>
      <c r="I700" s="87"/>
      <c r="J700" s="159"/>
      <c r="K700" s="86"/>
      <c r="L700" s="86"/>
      <c r="M700" s="86"/>
      <c r="N700" s="86"/>
      <c r="O700" s="87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</row>
    <row x14ac:dyDescent="0.25" r="701" customHeight="1" ht="16.5">
      <c r="A701" s="156"/>
      <c r="B701" s="157"/>
      <c r="C701" s="155"/>
      <c r="D701" s="155"/>
      <c r="E701" s="155"/>
      <c r="F701" s="155"/>
      <c r="G701" s="86"/>
      <c r="H701" s="87"/>
      <c r="I701" s="87"/>
      <c r="J701" s="159"/>
      <c r="K701" s="86"/>
      <c r="L701" s="86"/>
      <c r="M701" s="86"/>
      <c r="N701" s="86"/>
      <c r="O701" s="87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</row>
    <row x14ac:dyDescent="0.25" r="702" customHeight="1" ht="16.5">
      <c r="A702" s="156"/>
      <c r="B702" s="157"/>
      <c r="C702" s="155"/>
      <c r="D702" s="155"/>
      <c r="E702" s="155"/>
      <c r="F702" s="155"/>
      <c r="G702" s="86"/>
      <c r="H702" s="87"/>
      <c r="I702" s="87"/>
      <c r="J702" s="159"/>
      <c r="K702" s="86"/>
      <c r="L702" s="86"/>
      <c r="M702" s="86"/>
      <c r="N702" s="86"/>
      <c r="O702" s="87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</row>
    <row x14ac:dyDescent="0.25" r="703" customHeight="1" ht="16.5">
      <c r="A703" s="156"/>
      <c r="B703" s="157"/>
      <c r="C703" s="155"/>
      <c r="D703" s="155"/>
      <c r="E703" s="155"/>
      <c r="F703" s="155"/>
      <c r="G703" s="86"/>
      <c r="H703" s="87"/>
      <c r="I703" s="87"/>
      <c r="J703" s="159"/>
      <c r="K703" s="86"/>
      <c r="L703" s="86"/>
      <c r="M703" s="86"/>
      <c r="N703" s="86"/>
      <c r="O703" s="87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</row>
    <row x14ac:dyDescent="0.25" r="704" customHeight="1" ht="16.5">
      <c r="A704" s="156"/>
      <c r="B704" s="157"/>
      <c r="C704" s="155"/>
      <c r="D704" s="155"/>
      <c r="E704" s="155"/>
      <c r="F704" s="155"/>
      <c r="G704" s="86"/>
      <c r="H704" s="87"/>
      <c r="I704" s="87"/>
      <c r="J704" s="159"/>
      <c r="K704" s="86"/>
      <c r="L704" s="86"/>
      <c r="M704" s="86"/>
      <c r="N704" s="86"/>
      <c r="O704" s="87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</row>
    <row x14ac:dyDescent="0.25" r="705" customHeight="1" ht="16.5">
      <c r="A705" s="156"/>
      <c r="B705" s="157"/>
      <c r="C705" s="155"/>
      <c r="D705" s="155"/>
      <c r="E705" s="155"/>
      <c r="F705" s="155"/>
      <c r="G705" s="86"/>
      <c r="H705" s="87"/>
      <c r="I705" s="87"/>
      <c r="J705" s="159"/>
      <c r="K705" s="86"/>
      <c r="L705" s="86"/>
      <c r="M705" s="86"/>
      <c r="N705" s="86"/>
      <c r="O705" s="87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</row>
    <row x14ac:dyDescent="0.25" r="706" customHeight="1" ht="16.5">
      <c r="A706" s="156"/>
      <c r="B706" s="157"/>
      <c r="C706" s="155"/>
      <c r="D706" s="155"/>
      <c r="E706" s="155"/>
      <c r="F706" s="155"/>
      <c r="G706" s="86"/>
      <c r="H706" s="87"/>
      <c r="I706" s="87"/>
      <c r="J706" s="159"/>
      <c r="K706" s="86"/>
      <c r="L706" s="86"/>
      <c r="M706" s="86"/>
      <c r="N706" s="86"/>
      <c r="O706" s="87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</row>
    <row x14ac:dyDescent="0.25" r="707" customHeight="1" ht="16.5">
      <c r="A707" s="156"/>
      <c r="B707" s="157"/>
      <c r="C707" s="155"/>
      <c r="D707" s="155"/>
      <c r="E707" s="155"/>
      <c r="F707" s="155"/>
      <c r="G707" s="86"/>
      <c r="H707" s="87"/>
      <c r="I707" s="87"/>
      <c r="J707" s="159"/>
      <c r="K707" s="86"/>
      <c r="L707" s="86"/>
      <c r="M707" s="86"/>
      <c r="N707" s="86"/>
      <c r="O707" s="87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</row>
    <row x14ac:dyDescent="0.25" r="708" customHeight="1" ht="16.5">
      <c r="A708" s="156"/>
      <c r="B708" s="157"/>
      <c r="C708" s="155"/>
      <c r="D708" s="155"/>
      <c r="E708" s="155"/>
      <c r="F708" s="155"/>
      <c r="G708" s="86"/>
      <c r="H708" s="87"/>
      <c r="I708" s="87"/>
      <c r="J708" s="159"/>
      <c r="K708" s="86"/>
      <c r="L708" s="86"/>
      <c r="M708" s="86"/>
      <c r="N708" s="86"/>
      <c r="O708" s="87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</row>
    <row x14ac:dyDescent="0.25" r="709" customHeight="1" ht="16.5">
      <c r="A709" s="156"/>
      <c r="B709" s="157"/>
      <c r="C709" s="155"/>
      <c r="D709" s="155"/>
      <c r="E709" s="155"/>
      <c r="F709" s="155"/>
      <c r="G709" s="86"/>
      <c r="H709" s="87"/>
      <c r="I709" s="87"/>
      <c r="J709" s="159"/>
      <c r="K709" s="86"/>
      <c r="L709" s="86"/>
      <c r="M709" s="86"/>
      <c r="N709" s="86"/>
      <c r="O709" s="87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</row>
    <row x14ac:dyDescent="0.25" r="710" customHeight="1" ht="16.5">
      <c r="A710" s="156"/>
      <c r="B710" s="157"/>
      <c r="C710" s="155"/>
      <c r="D710" s="155"/>
      <c r="E710" s="155"/>
      <c r="F710" s="155"/>
      <c r="G710" s="86"/>
      <c r="H710" s="87"/>
      <c r="I710" s="87"/>
      <c r="J710" s="159"/>
      <c r="K710" s="86"/>
      <c r="L710" s="86"/>
      <c r="M710" s="86"/>
      <c r="N710" s="86"/>
      <c r="O710" s="87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</row>
    <row x14ac:dyDescent="0.25" r="711" customHeight="1" ht="16.5">
      <c r="A711" s="156"/>
      <c r="B711" s="157"/>
      <c r="C711" s="155"/>
      <c r="D711" s="155"/>
      <c r="E711" s="155"/>
      <c r="F711" s="155"/>
      <c r="G711" s="86"/>
      <c r="H711" s="87"/>
      <c r="I711" s="87"/>
      <c r="J711" s="159"/>
      <c r="K711" s="86"/>
      <c r="L711" s="86"/>
      <c r="M711" s="86"/>
      <c r="N711" s="86"/>
      <c r="O711" s="87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</row>
    <row x14ac:dyDescent="0.25" r="712" customHeight="1" ht="16.5">
      <c r="A712" s="156"/>
      <c r="B712" s="157"/>
      <c r="C712" s="155"/>
      <c r="D712" s="155"/>
      <c r="E712" s="155"/>
      <c r="F712" s="155"/>
      <c r="G712" s="86"/>
      <c r="H712" s="87"/>
      <c r="I712" s="87"/>
      <c r="J712" s="159"/>
      <c r="K712" s="86"/>
      <c r="L712" s="86"/>
      <c r="M712" s="86"/>
      <c r="N712" s="86"/>
      <c r="O712" s="87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</row>
    <row x14ac:dyDescent="0.25" r="713" customHeight="1" ht="16.5">
      <c r="A713" s="156"/>
      <c r="B713" s="157"/>
      <c r="C713" s="155"/>
      <c r="D713" s="155"/>
      <c r="E713" s="155"/>
      <c r="F713" s="155"/>
      <c r="G713" s="86"/>
      <c r="H713" s="87"/>
      <c r="I713" s="87"/>
      <c r="J713" s="159"/>
      <c r="K713" s="86"/>
      <c r="L713" s="86"/>
      <c r="M713" s="86"/>
      <c r="N713" s="86"/>
      <c r="O713" s="87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</row>
    <row x14ac:dyDescent="0.25" r="714" customHeight="1" ht="16.5">
      <c r="A714" s="156"/>
      <c r="B714" s="157"/>
      <c r="C714" s="155"/>
      <c r="D714" s="155"/>
      <c r="E714" s="155"/>
      <c r="F714" s="155"/>
      <c r="G714" s="86"/>
      <c r="H714" s="87"/>
      <c r="I714" s="87"/>
      <c r="J714" s="159"/>
      <c r="K714" s="86"/>
      <c r="L714" s="86"/>
      <c r="M714" s="86"/>
      <c r="N714" s="86"/>
      <c r="O714" s="87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</row>
    <row x14ac:dyDescent="0.25" r="715" customHeight="1" ht="16.5">
      <c r="A715" s="156"/>
      <c r="B715" s="157"/>
      <c r="C715" s="155"/>
      <c r="D715" s="155"/>
      <c r="E715" s="155"/>
      <c r="F715" s="155"/>
      <c r="G715" s="86"/>
      <c r="H715" s="87"/>
      <c r="I715" s="87"/>
      <c r="J715" s="159"/>
      <c r="K715" s="86"/>
      <c r="L715" s="86"/>
      <c r="M715" s="86"/>
      <c r="N715" s="86"/>
      <c r="O715" s="87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</row>
    <row x14ac:dyDescent="0.25" r="716" customHeight="1" ht="16.5">
      <c r="A716" s="156"/>
      <c r="B716" s="157"/>
      <c r="C716" s="155"/>
      <c r="D716" s="155"/>
      <c r="E716" s="155"/>
      <c r="F716" s="155"/>
      <c r="G716" s="86"/>
      <c r="H716" s="87"/>
      <c r="I716" s="87"/>
      <c r="J716" s="159"/>
      <c r="K716" s="86"/>
      <c r="L716" s="86"/>
      <c r="M716" s="86"/>
      <c r="N716" s="86"/>
      <c r="O716" s="87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</row>
    <row x14ac:dyDescent="0.25" r="717" customHeight="1" ht="16.5">
      <c r="A717" s="156"/>
      <c r="B717" s="157"/>
      <c r="C717" s="155"/>
      <c r="D717" s="155"/>
      <c r="E717" s="155"/>
      <c r="F717" s="155"/>
      <c r="G717" s="86"/>
      <c r="H717" s="87"/>
      <c r="I717" s="87"/>
      <c r="J717" s="159"/>
      <c r="K717" s="86"/>
      <c r="L717" s="86"/>
      <c r="M717" s="86"/>
      <c r="N717" s="86"/>
      <c r="O717" s="87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</row>
    <row x14ac:dyDescent="0.25" r="718" customHeight="1" ht="16.5">
      <c r="A718" s="156"/>
      <c r="B718" s="157"/>
      <c r="C718" s="155"/>
      <c r="D718" s="155"/>
      <c r="E718" s="155"/>
      <c r="F718" s="155"/>
      <c r="G718" s="86"/>
      <c r="H718" s="87"/>
      <c r="I718" s="87"/>
      <c r="J718" s="159"/>
      <c r="K718" s="86"/>
      <c r="L718" s="86"/>
      <c r="M718" s="86"/>
      <c r="N718" s="86"/>
      <c r="O718" s="87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</row>
    <row x14ac:dyDescent="0.25" r="719" customHeight="1" ht="16.5">
      <c r="A719" s="156"/>
      <c r="B719" s="157"/>
      <c r="C719" s="155"/>
      <c r="D719" s="155"/>
      <c r="E719" s="155"/>
      <c r="F719" s="155"/>
      <c r="G719" s="86"/>
      <c r="H719" s="87"/>
      <c r="I719" s="87"/>
      <c r="J719" s="159"/>
      <c r="K719" s="86"/>
      <c r="L719" s="86"/>
      <c r="M719" s="86"/>
      <c r="N719" s="86"/>
      <c r="O719" s="87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</row>
    <row x14ac:dyDescent="0.25" r="720" customHeight="1" ht="16.5">
      <c r="A720" s="156"/>
      <c r="B720" s="157"/>
      <c r="C720" s="155"/>
      <c r="D720" s="155"/>
      <c r="E720" s="155"/>
      <c r="F720" s="155"/>
      <c r="G720" s="86"/>
      <c r="H720" s="87"/>
      <c r="I720" s="87"/>
      <c r="J720" s="159"/>
      <c r="K720" s="86"/>
      <c r="L720" s="86"/>
      <c r="M720" s="86"/>
      <c r="N720" s="86"/>
      <c r="O720" s="87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</row>
    <row x14ac:dyDescent="0.25" r="721" customHeight="1" ht="16.5">
      <c r="A721" s="156"/>
      <c r="B721" s="157"/>
      <c r="C721" s="155"/>
      <c r="D721" s="155"/>
      <c r="E721" s="155"/>
      <c r="F721" s="155"/>
      <c r="G721" s="86"/>
      <c r="H721" s="87"/>
      <c r="I721" s="87"/>
      <c r="J721" s="159"/>
      <c r="K721" s="86"/>
      <c r="L721" s="86"/>
      <c r="M721" s="86"/>
      <c r="N721" s="86"/>
      <c r="O721" s="87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</row>
    <row x14ac:dyDescent="0.25" r="722" customHeight="1" ht="16.5">
      <c r="A722" s="156"/>
      <c r="B722" s="157"/>
      <c r="C722" s="155"/>
      <c r="D722" s="155"/>
      <c r="E722" s="155"/>
      <c r="F722" s="155"/>
      <c r="G722" s="86"/>
      <c r="H722" s="87"/>
      <c r="I722" s="87"/>
      <c r="J722" s="159"/>
      <c r="K722" s="86"/>
      <c r="L722" s="86"/>
      <c r="M722" s="86"/>
      <c r="N722" s="86"/>
      <c r="O722" s="87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</row>
    <row x14ac:dyDescent="0.25" r="723" customHeight="1" ht="16.5">
      <c r="A723" s="156"/>
      <c r="B723" s="157"/>
      <c r="C723" s="155"/>
      <c r="D723" s="155"/>
      <c r="E723" s="155"/>
      <c r="F723" s="155"/>
      <c r="G723" s="86"/>
      <c r="H723" s="87"/>
      <c r="I723" s="87"/>
      <c r="J723" s="159"/>
      <c r="K723" s="86"/>
      <c r="L723" s="86"/>
      <c r="M723" s="86"/>
      <c r="N723" s="86"/>
      <c r="O723" s="87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</row>
    <row x14ac:dyDescent="0.25" r="724" customHeight="1" ht="16.5">
      <c r="A724" s="156"/>
      <c r="B724" s="157"/>
      <c r="C724" s="155"/>
      <c r="D724" s="155"/>
      <c r="E724" s="155"/>
      <c r="F724" s="155"/>
      <c r="G724" s="86"/>
      <c r="H724" s="87"/>
      <c r="I724" s="87"/>
      <c r="J724" s="159"/>
      <c r="K724" s="86"/>
      <c r="L724" s="86"/>
      <c r="M724" s="86"/>
      <c r="N724" s="86"/>
      <c r="O724" s="87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</row>
    <row x14ac:dyDescent="0.25" r="725" customHeight="1" ht="16.5">
      <c r="A725" s="156"/>
      <c r="B725" s="157"/>
      <c r="C725" s="155"/>
      <c r="D725" s="155"/>
      <c r="E725" s="155"/>
      <c r="F725" s="155"/>
      <c r="G725" s="86"/>
      <c r="H725" s="87"/>
      <c r="I725" s="87"/>
      <c r="J725" s="159"/>
      <c r="K725" s="86"/>
      <c r="L725" s="86"/>
      <c r="M725" s="86"/>
      <c r="N725" s="86"/>
      <c r="O725" s="87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</row>
    <row x14ac:dyDescent="0.25" r="726" customHeight="1" ht="16.5">
      <c r="A726" s="156"/>
      <c r="B726" s="157"/>
      <c r="C726" s="155"/>
      <c r="D726" s="155"/>
      <c r="E726" s="155"/>
      <c r="F726" s="155"/>
      <c r="G726" s="86"/>
      <c r="H726" s="87"/>
      <c r="I726" s="87"/>
      <c r="J726" s="159"/>
      <c r="K726" s="86"/>
      <c r="L726" s="86"/>
      <c r="M726" s="86"/>
      <c r="N726" s="86"/>
      <c r="O726" s="87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</row>
    <row x14ac:dyDescent="0.25" r="727" customHeight="1" ht="16.5">
      <c r="A727" s="156"/>
      <c r="B727" s="157"/>
      <c r="C727" s="155"/>
      <c r="D727" s="155"/>
      <c r="E727" s="155"/>
      <c r="F727" s="155"/>
      <c r="G727" s="86"/>
      <c r="H727" s="87"/>
      <c r="I727" s="87"/>
      <c r="J727" s="159"/>
      <c r="K727" s="86"/>
      <c r="L727" s="86"/>
      <c r="M727" s="86"/>
      <c r="N727" s="86"/>
      <c r="O727" s="87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</row>
    <row x14ac:dyDescent="0.25" r="728" customHeight="1" ht="16.5">
      <c r="A728" s="156"/>
      <c r="B728" s="157"/>
      <c r="C728" s="155"/>
      <c r="D728" s="155"/>
      <c r="E728" s="155"/>
      <c r="F728" s="155"/>
      <c r="G728" s="86"/>
      <c r="H728" s="87"/>
      <c r="I728" s="87"/>
      <c r="J728" s="159"/>
      <c r="K728" s="86"/>
      <c r="L728" s="86"/>
      <c r="M728" s="86"/>
      <c r="N728" s="86"/>
      <c r="O728" s="87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</row>
    <row x14ac:dyDescent="0.25" r="729" customHeight="1" ht="16.5">
      <c r="A729" s="156"/>
      <c r="B729" s="157"/>
      <c r="C729" s="155"/>
      <c r="D729" s="155"/>
      <c r="E729" s="155"/>
      <c r="F729" s="155"/>
      <c r="G729" s="86"/>
      <c r="H729" s="87"/>
      <c r="I729" s="87"/>
      <c r="J729" s="159"/>
      <c r="K729" s="86"/>
      <c r="L729" s="86"/>
      <c r="M729" s="86"/>
      <c r="N729" s="86"/>
      <c r="O729" s="87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</row>
    <row x14ac:dyDescent="0.25" r="730" customHeight="1" ht="16.5">
      <c r="A730" s="156"/>
      <c r="B730" s="157"/>
      <c r="C730" s="155"/>
      <c r="D730" s="155"/>
      <c r="E730" s="155"/>
      <c r="F730" s="155"/>
      <c r="G730" s="86"/>
      <c r="H730" s="87"/>
      <c r="I730" s="87"/>
      <c r="J730" s="159"/>
      <c r="K730" s="86"/>
      <c r="L730" s="86"/>
      <c r="M730" s="86"/>
      <c r="N730" s="86"/>
      <c r="O730" s="87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</row>
    <row x14ac:dyDescent="0.25" r="731" customHeight="1" ht="16.5">
      <c r="A731" s="156"/>
      <c r="B731" s="157"/>
      <c r="C731" s="155"/>
      <c r="D731" s="155"/>
      <c r="E731" s="155"/>
      <c r="F731" s="155"/>
      <c r="G731" s="86"/>
      <c r="H731" s="87"/>
      <c r="I731" s="87"/>
      <c r="J731" s="159"/>
      <c r="K731" s="86"/>
      <c r="L731" s="86"/>
      <c r="M731" s="86"/>
      <c r="N731" s="86"/>
      <c r="O731" s="87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</row>
    <row x14ac:dyDescent="0.25" r="732" customHeight="1" ht="16.5">
      <c r="A732" s="156"/>
      <c r="B732" s="157"/>
      <c r="C732" s="155"/>
      <c r="D732" s="155"/>
      <c r="E732" s="155"/>
      <c r="F732" s="155"/>
      <c r="G732" s="86"/>
      <c r="H732" s="87"/>
      <c r="I732" s="87"/>
      <c r="J732" s="159"/>
      <c r="K732" s="86"/>
      <c r="L732" s="86"/>
      <c r="M732" s="86"/>
      <c r="N732" s="86"/>
      <c r="O732" s="87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</row>
    <row x14ac:dyDescent="0.25" r="733" customHeight="1" ht="16.5">
      <c r="A733" s="156"/>
      <c r="B733" s="157"/>
      <c r="C733" s="155"/>
      <c r="D733" s="155"/>
      <c r="E733" s="155"/>
      <c r="F733" s="155"/>
      <c r="G733" s="86"/>
      <c r="H733" s="87"/>
      <c r="I733" s="87"/>
      <c r="J733" s="159"/>
      <c r="K733" s="86"/>
      <c r="L733" s="86"/>
      <c r="M733" s="86"/>
      <c r="N733" s="86"/>
      <c r="O733" s="87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</row>
    <row x14ac:dyDescent="0.25" r="734" customHeight="1" ht="16.5">
      <c r="A734" s="156"/>
      <c r="B734" s="157"/>
      <c r="C734" s="155"/>
      <c r="D734" s="155"/>
      <c r="E734" s="155"/>
      <c r="F734" s="155"/>
      <c r="G734" s="86"/>
      <c r="H734" s="87"/>
      <c r="I734" s="87"/>
      <c r="J734" s="159"/>
      <c r="K734" s="86"/>
      <c r="L734" s="86"/>
      <c r="M734" s="86"/>
      <c r="N734" s="86"/>
      <c r="O734" s="87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</row>
    <row x14ac:dyDescent="0.25" r="735" customHeight="1" ht="16.5">
      <c r="A735" s="156"/>
      <c r="B735" s="157"/>
      <c r="C735" s="155"/>
      <c r="D735" s="155"/>
      <c r="E735" s="155"/>
      <c r="F735" s="155"/>
      <c r="G735" s="86"/>
      <c r="H735" s="87"/>
      <c r="I735" s="87"/>
      <c r="J735" s="159"/>
      <c r="K735" s="86"/>
      <c r="L735" s="86"/>
      <c r="M735" s="86"/>
      <c r="N735" s="86"/>
      <c r="O735" s="87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</row>
    <row x14ac:dyDescent="0.25" r="736" customHeight="1" ht="16.5">
      <c r="A736" s="156"/>
      <c r="B736" s="157"/>
      <c r="C736" s="155"/>
      <c r="D736" s="155"/>
      <c r="E736" s="155"/>
      <c r="F736" s="155"/>
      <c r="G736" s="86"/>
      <c r="H736" s="87"/>
      <c r="I736" s="87"/>
      <c r="J736" s="159"/>
      <c r="K736" s="86"/>
      <c r="L736" s="86"/>
      <c r="M736" s="86"/>
      <c r="N736" s="86"/>
      <c r="O736" s="87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</row>
    <row x14ac:dyDescent="0.25" r="737" customHeight="1" ht="16.5">
      <c r="A737" s="156"/>
      <c r="B737" s="157"/>
      <c r="C737" s="155"/>
      <c r="D737" s="155"/>
      <c r="E737" s="155"/>
      <c r="F737" s="155"/>
      <c r="G737" s="86"/>
      <c r="H737" s="87"/>
      <c r="I737" s="87"/>
      <c r="J737" s="159"/>
      <c r="K737" s="86"/>
      <c r="L737" s="86"/>
      <c r="M737" s="86"/>
      <c r="N737" s="86"/>
      <c r="O737" s="87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</row>
    <row x14ac:dyDescent="0.25" r="738" customHeight="1" ht="16.5">
      <c r="A738" s="156"/>
      <c r="B738" s="157"/>
      <c r="C738" s="155"/>
      <c r="D738" s="155"/>
      <c r="E738" s="155"/>
      <c r="F738" s="155"/>
      <c r="G738" s="86"/>
      <c r="H738" s="87"/>
      <c r="I738" s="87"/>
      <c r="J738" s="159"/>
      <c r="K738" s="86"/>
      <c r="L738" s="86"/>
      <c r="M738" s="86"/>
      <c r="N738" s="86"/>
      <c r="O738" s="87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</row>
    <row x14ac:dyDescent="0.25" r="739" customHeight="1" ht="16.5">
      <c r="A739" s="156"/>
      <c r="B739" s="157"/>
      <c r="C739" s="155"/>
      <c r="D739" s="155"/>
      <c r="E739" s="155"/>
      <c r="F739" s="155"/>
      <c r="G739" s="86"/>
      <c r="H739" s="87"/>
      <c r="I739" s="87"/>
      <c r="J739" s="159"/>
      <c r="K739" s="86"/>
      <c r="L739" s="86"/>
      <c r="M739" s="86"/>
      <c r="N739" s="86"/>
      <c r="O739" s="87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</row>
    <row x14ac:dyDescent="0.25" r="740" customHeight="1" ht="16.5">
      <c r="A740" s="156"/>
      <c r="B740" s="157"/>
      <c r="C740" s="155"/>
      <c r="D740" s="155"/>
      <c r="E740" s="155"/>
      <c r="F740" s="155"/>
      <c r="G740" s="86"/>
      <c r="H740" s="87"/>
      <c r="I740" s="87"/>
      <c r="J740" s="159"/>
      <c r="K740" s="86"/>
      <c r="L740" s="86"/>
      <c r="M740" s="86"/>
      <c r="N740" s="86"/>
      <c r="O740" s="87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</row>
    <row x14ac:dyDescent="0.25" r="741" customHeight="1" ht="16.5">
      <c r="A741" s="156"/>
      <c r="B741" s="157"/>
      <c r="C741" s="155"/>
      <c r="D741" s="155"/>
      <c r="E741" s="155"/>
      <c r="F741" s="155"/>
      <c r="G741" s="86"/>
      <c r="H741" s="87"/>
      <c r="I741" s="87"/>
      <c r="J741" s="159"/>
      <c r="K741" s="86"/>
      <c r="L741" s="86"/>
      <c r="M741" s="86"/>
      <c r="N741" s="86"/>
      <c r="O741" s="87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</row>
    <row x14ac:dyDescent="0.25" r="742" customHeight="1" ht="16.5">
      <c r="A742" s="156"/>
      <c r="B742" s="157"/>
      <c r="C742" s="155"/>
      <c r="D742" s="155"/>
      <c r="E742" s="155"/>
      <c r="F742" s="155"/>
      <c r="G742" s="86"/>
      <c r="H742" s="87"/>
      <c r="I742" s="87"/>
      <c r="J742" s="159"/>
      <c r="K742" s="86"/>
      <c r="L742" s="86"/>
      <c r="M742" s="86"/>
      <c r="N742" s="86"/>
      <c r="O742" s="87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</row>
    <row x14ac:dyDescent="0.25" r="743" customHeight="1" ht="16.5">
      <c r="A743" s="156"/>
      <c r="B743" s="157"/>
      <c r="C743" s="155"/>
      <c r="D743" s="155"/>
      <c r="E743" s="155"/>
      <c r="F743" s="155"/>
      <c r="G743" s="86"/>
      <c r="H743" s="87"/>
      <c r="I743" s="87"/>
      <c r="J743" s="159"/>
      <c r="K743" s="86"/>
      <c r="L743" s="86"/>
      <c r="M743" s="86"/>
      <c r="N743" s="86"/>
      <c r="O743" s="87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</row>
    <row x14ac:dyDescent="0.25" r="744" customHeight="1" ht="16.5">
      <c r="A744" s="156"/>
      <c r="B744" s="157"/>
      <c r="C744" s="155"/>
      <c r="D744" s="155"/>
      <c r="E744" s="155"/>
      <c r="F744" s="155"/>
      <c r="G744" s="86"/>
      <c r="H744" s="87"/>
      <c r="I744" s="87"/>
      <c r="J744" s="159"/>
      <c r="K744" s="86"/>
      <c r="L744" s="86"/>
      <c r="M744" s="86"/>
      <c r="N744" s="86"/>
      <c r="O744" s="87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</row>
    <row x14ac:dyDescent="0.25" r="745" customHeight="1" ht="16.5">
      <c r="A745" s="156"/>
      <c r="B745" s="157"/>
      <c r="C745" s="155"/>
      <c r="D745" s="155"/>
      <c r="E745" s="155"/>
      <c r="F745" s="155"/>
      <c r="G745" s="86"/>
      <c r="H745" s="87"/>
      <c r="I745" s="87"/>
      <c r="J745" s="159"/>
      <c r="K745" s="86"/>
      <c r="L745" s="86"/>
      <c r="M745" s="86"/>
      <c r="N745" s="86"/>
      <c r="O745" s="87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</row>
    <row x14ac:dyDescent="0.25" r="746" customHeight="1" ht="16.5">
      <c r="A746" s="156"/>
      <c r="B746" s="157"/>
      <c r="C746" s="155"/>
      <c r="D746" s="155"/>
      <c r="E746" s="155"/>
      <c r="F746" s="155"/>
      <c r="G746" s="86"/>
      <c r="H746" s="87"/>
      <c r="I746" s="87"/>
      <c r="J746" s="159"/>
      <c r="K746" s="86"/>
      <c r="L746" s="86"/>
      <c r="M746" s="86"/>
      <c r="N746" s="86"/>
      <c r="O746" s="87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</row>
    <row x14ac:dyDescent="0.25" r="747" customHeight="1" ht="16.5">
      <c r="A747" s="156"/>
      <c r="B747" s="157"/>
      <c r="C747" s="155"/>
      <c r="D747" s="155"/>
      <c r="E747" s="155"/>
      <c r="F747" s="155"/>
      <c r="G747" s="86"/>
      <c r="H747" s="87"/>
      <c r="I747" s="87"/>
      <c r="J747" s="159"/>
      <c r="K747" s="86"/>
      <c r="L747" s="86"/>
      <c r="M747" s="86"/>
      <c r="N747" s="86"/>
      <c r="O747" s="87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</row>
    <row x14ac:dyDescent="0.25" r="748" customHeight="1" ht="16.5">
      <c r="A748" s="156"/>
      <c r="B748" s="157"/>
      <c r="C748" s="155"/>
      <c r="D748" s="155"/>
      <c r="E748" s="155"/>
      <c r="F748" s="155"/>
      <c r="G748" s="86"/>
      <c r="H748" s="87"/>
      <c r="I748" s="87"/>
      <c r="J748" s="159"/>
      <c r="K748" s="86"/>
      <c r="L748" s="86"/>
      <c r="M748" s="86"/>
      <c r="N748" s="86"/>
      <c r="O748" s="87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</row>
    <row x14ac:dyDescent="0.25" r="749" customHeight="1" ht="16.5">
      <c r="A749" s="156"/>
      <c r="B749" s="157"/>
      <c r="C749" s="155"/>
      <c r="D749" s="155"/>
      <c r="E749" s="155"/>
      <c r="F749" s="155"/>
      <c r="G749" s="86"/>
      <c r="H749" s="87"/>
      <c r="I749" s="87"/>
      <c r="J749" s="159"/>
      <c r="K749" s="86"/>
      <c r="L749" s="86"/>
      <c r="M749" s="86"/>
      <c r="N749" s="86"/>
      <c r="O749" s="87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</row>
    <row x14ac:dyDescent="0.25" r="750" customHeight="1" ht="16.5">
      <c r="A750" s="156"/>
      <c r="B750" s="157"/>
      <c r="C750" s="155"/>
      <c r="D750" s="155"/>
      <c r="E750" s="155"/>
      <c r="F750" s="155"/>
      <c r="G750" s="86"/>
      <c r="H750" s="87"/>
      <c r="I750" s="87"/>
      <c r="J750" s="159"/>
      <c r="K750" s="86"/>
      <c r="L750" s="86"/>
      <c r="M750" s="86"/>
      <c r="N750" s="86"/>
      <c r="O750" s="87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</row>
    <row x14ac:dyDescent="0.25" r="751" customHeight="1" ht="16.5">
      <c r="A751" s="156"/>
      <c r="B751" s="157"/>
      <c r="C751" s="155"/>
      <c r="D751" s="155"/>
      <c r="E751" s="155"/>
      <c r="F751" s="155"/>
      <c r="G751" s="86"/>
      <c r="H751" s="87"/>
      <c r="I751" s="87"/>
      <c r="J751" s="159"/>
      <c r="K751" s="86"/>
      <c r="L751" s="86"/>
      <c r="M751" s="86"/>
      <c r="N751" s="86"/>
      <c r="O751" s="87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</row>
    <row x14ac:dyDescent="0.25" r="752" customHeight="1" ht="16.5">
      <c r="A752" s="156"/>
      <c r="B752" s="157"/>
      <c r="C752" s="155"/>
      <c r="D752" s="155"/>
      <c r="E752" s="155"/>
      <c r="F752" s="155"/>
      <c r="G752" s="86"/>
      <c r="H752" s="87"/>
      <c r="I752" s="87"/>
      <c r="J752" s="159"/>
      <c r="K752" s="86"/>
      <c r="L752" s="86"/>
      <c r="M752" s="86"/>
      <c r="N752" s="86"/>
      <c r="O752" s="87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</row>
    <row x14ac:dyDescent="0.25" r="753" customHeight="1" ht="16.5">
      <c r="A753" s="156"/>
      <c r="B753" s="157"/>
      <c r="C753" s="155"/>
      <c r="D753" s="155"/>
      <c r="E753" s="155"/>
      <c r="F753" s="155"/>
      <c r="G753" s="86"/>
      <c r="H753" s="87"/>
      <c r="I753" s="87"/>
      <c r="J753" s="159"/>
      <c r="K753" s="86"/>
      <c r="L753" s="86"/>
      <c r="M753" s="86"/>
      <c r="N753" s="86"/>
      <c r="O753" s="87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</row>
    <row x14ac:dyDescent="0.25" r="754" customHeight="1" ht="16.5">
      <c r="A754" s="156"/>
      <c r="B754" s="157"/>
      <c r="C754" s="155"/>
      <c r="D754" s="155"/>
      <c r="E754" s="155"/>
      <c r="F754" s="155"/>
      <c r="G754" s="86"/>
      <c r="H754" s="87"/>
      <c r="I754" s="87"/>
      <c r="J754" s="159"/>
      <c r="K754" s="86"/>
      <c r="L754" s="86"/>
      <c r="M754" s="86"/>
      <c r="N754" s="86"/>
      <c r="O754" s="87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</row>
    <row x14ac:dyDescent="0.25" r="755" customHeight="1" ht="16.5">
      <c r="A755" s="156"/>
      <c r="B755" s="157"/>
      <c r="C755" s="155"/>
      <c r="D755" s="155"/>
      <c r="E755" s="155"/>
      <c r="F755" s="155"/>
      <c r="G755" s="86"/>
      <c r="H755" s="87"/>
      <c r="I755" s="87"/>
      <c r="J755" s="159"/>
      <c r="K755" s="86"/>
      <c r="L755" s="86"/>
      <c r="M755" s="86"/>
      <c r="N755" s="86"/>
      <c r="O755" s="87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</row>
    <row x14ac:dyDescent="0.25" r="756" customHeight="1" ht="16.5">
      <c r="A756" s="156"/>
      <c r="B756" s="157"/>
      <c r="C756" s="155"/>
      <c r="D756" s="155"/>
      <c r="E756" s="155"/>
      <c r="F756" s="155"/>
      <c r="G756" s="86"/>
      <c r="H756" s="87"/>
      <c r="I756" s="87"/>
      <c r="J756" s="159"/>
      <c r="K756" s="86"/>
      <c r="L756" s="86"/>
      <c r="M756" s="86"/>
      <c r="N756" s="86"/>
      <c r="O756" s="87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</row>
    <row x14ac:dyDescent="0.25" r="757" customHeight="1" ht="16.5">
      <c r="A757" s="156"/>
      <c r="B757" s="157"/>
      <c r="C757" s="155"/>
      <c r="D757" s="155"/>
      <c r="E757" s="155"/>
      <c r="F757" s="155"/>
      <c r="G757" s="86"/>
      <c r="H757" s="87"/>
      <c r="I757" s="87"/>
      <c r="J757" s="159"/>
      <c r="K757" s="86"/>
      <c r="L757" s="86"/>
      <c r="M757" s="86"/>
      <c r="N757" s="86"/>
      <c r="O757" s="87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</row>
    <row x14ac:dyDescent="0.25" r="758" customHeight="1" ht="16.5">
      <c r="A758" s="156"/>
      <c r="B758" s="157"/>
      <c r="C758" s="155"/>
      <c r="D758" s="155"/>
      <c r="E758" s="155"/>
      <c r="F758" s="155"/>
      <c r="G758" s="86"/>
      <c r="H758" s="87"/>
      <c r="I758" s="87"/>
      <c r="J758" s="159"/>
      <c r="K758" s="86"/>
      <c r="L758" s="86"/>
      <c r="M758" s="86"/>
      <c r="N758" s="86"/>
      <c r="O758" s="87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</row>
    <row x14ac:dyDescent="0.25" r="759" customHeight="1" ht="16.5">
      <c r="A759" s="156"/>
      <c r="B759" s="157"/>
      <c r="C759" s="155"/>
      <c r="D759" s="155"/>
      <c r="E759" s="155"/>
      <c r="F759" s="155"/>
      <c r="G759" s="86"/>
      <c r="H759" s="87"/>
      <c r="I759" s="87"/>
      <c r="J759" s="159"/>
      <c r="K759" s="86"/>
      <c r="L759" s="86"/>
      <c r="M759" s="86"/>
      <c r="N759" s="86"/>
      <c r="O759" s="87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</row>
    <row x14ac:dyDescent="0.25" r="760" customHeight="1" ht="16.5">
      <c r="A760" s="156"/>
      <c r="B760" s="157"/>
      <c r="C760" s="155"/>
      <c r="D760" s="155"/>
      <c r="E760" s="155"/>
      <c r="F760" s="155"/>
      <c r="G760" s="86"/>
      <c r="H760" s="87"/>
      <c r="I760" s="87"/>
      <c r="J760" s="159"/>
      <c r="K760" s="86"/>
      <c r="L760" s="86"/>
      <c r="M760" s="86"/>
      <c r="N760" s="86"/>
      <c r="O760" s="87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</row>
    <row x14ac:dyDescent="0.25" r="761" customHeight="1" ht="16.5">
      <c r="A761" s="156"/>
      <c r="B761" s="157"/>
      <c r="C761" s="155"/>
      <c r="D761" s="155"/>
      <c r="E761" s="155"/>
      <c r="F761" s="155"/>
      <c r="G761" s="86"/>
      <c r="H761" s="87"/>
      <c r="I761" s="87"/>
      <c r="J761" s="159"/>
      <c r="K761" s="86"/>
      <c r="L761" s="86"/>
      <c r="M761" s="86"/>
      <c r="N761" s="86"/>
      <c r="O761" s="87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</row>
    <row x14ac:dyDescent="0.25" r="762" customHeight="1" ht="16.5">
      <c r="A762" s="156"/>
      <c r="B762" s="157"/>
      <c r="C762" s="155"/>
      <c r="D762" s="155"/>
      <c r="E762" s="155"/>
      <c r="F762" s="155"/>
      <c r="G762" s="86"/>
      <c r="H762" s="87"/>
      <c r="I762" s="87"/>
      <c r="J762" s="159"/>
      <c r="K762" s="86"/>
      <c r="L762" s="86"/>
      <c r="M762" s="86"/>
      <c r="N762" s="86"/>
      <c r="O762" s="87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</row>
    <row x14ac:dyDescent="0.25" r="763" customHeight="1" ht="16.5">
      <c r="A763" s="156"/>
      <c r="B763" s="157"/>
      <c r="C763" s="155"/>
      <c r="D763" s="155"/>
      <c r="E763" s="155"/>
      <c r="F763" s="155"/>
      <c r="G763" s="86"/>
      <c r="H763" s="87"/>
      <c r="I763" s="87"/>
      <c r="J763" s="159"/>
      <c r="K763" s="86"/>
      <c r="L763" s="86"/>
      <c r="M763" s="86"/>
      <c r="N763" s="86"/>
      <c r="O763" s="87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</row>
    <row x14ac:dyDescent="0.25" r="764" customHeight="1" ht="16.5">
      <c r="A764" s="156"/>
      <c r="B764" s="157"/>
      <c r="C764" s="155"/>
      <c r="D764" s="155"/>
      <c r="E764" s="155"/>
      <c r="F764" s="155"/>
      <c r="G764" s="86"/>
      <c r="H764" s="87"/>
      <c r="I764" s="87"/>
      <c r="J764" s="159"/>
      <c r="K764" s="86"/>
      <c r="L764" s="86"/>
      <c r="M764" s="86"/>
      <c r="N764" s="86"/>
      <c r="O764" s="87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</row>
    <row x14ac:dyDescent="0.25" r="765" customHeight="1" ht="16.5">
      <c r="A765" s="156"/>
      <c r="B765" s="157"/>
      <c r="C765" s="155"/>
      <c r="D765" s="155"/>
      <c r="E765" s="155"/>
      <c r="F765" s="155"/>
      <c r="G765" s="86"/>
      <c r="H765" s="87"/>
      <c r="I765" s="87"/>
      <c r="J765" s="159"/>
      <c r="K765" s="86"/>
      <c r="L765" s="86"/>
      <c r="M765" s="86"/>
      <c r="N765" s="86"/>
      <c r="O765" s="87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</row>
    <row x14ac:dyDescent="0.25" r="766" customHeight="1" ht="16.5">
      <c r="A766" s="156"/>
      <c r="B766" s="157"/>
      <c r="C766" s="155"/>
      <c r="D766" s="155"/>
      <c r="E766" s="155"/>
      <c r="F766" s="155"/>
      <c r="G766" s="86"/>
      <c r="H766" s="87"/>
      <c r="I766" s="87"/>
      <c r="J766" s="159"/>
      <c r="K766" s="86"/>
      <c r="L766" s="86"/>
      <c r="M766" s="86"/>
      <c r="N766" s="86"/>
      <c r="O766" s="87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</row>
    <row x14ac:dyDescent="0.25" r="767" customHeight="1" ht="16.5">
      <c r="A767" s="156"/>
      <c r="B767" s="157"/>
      <c r="C767" s="155"/>
      <c r="D767" s="155"/>
      <c r="E767" s="155"/>
      <c r="F767" s="155"/>
      <c r="G767" s="86"/>
      <c r="H767" s="87"/>
      <c r="I767" s="87"/>
      <c r="J767" s="159"/>
      <c r="K767" s="86"/>
      <c r="L767" s="86"/>
      <c r="M767" s="86"/>
      <c r="N767" s="86"/>
      <c r="O767" s="87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</row>
    <row x14ac:dyDescent="0.25" r="768" customHeight="1" ht="16.5">
      <c r="A768" s="156"/>
      <c r="B768" s="157"/>
      <c r="C768" s="155"/>
      <c r="D768" s="155"/>
      <c r="E768" s="155"/>
      <c r="F768" s="155"/>
      <c r="G768" s="86"/>
      <c r="H768" s="87"/>
      <c r="I768" s="87"/>
      <c r="J768" s="159"/>
      <c r="K768" s="86"/>
      <c r="L768" s="86"/>
      <c r="M768" s="86"/>
      <c r="N768" s="86"/>
      <c r="O768" s="87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</row>
    <row x14ac:dyDescent="0.25" r="769" customHeight="1" ht="16.5">
      <c r="A769" s="156"/>
      <c r="B769" s="157"/>
      <c r="C769" s="155"/>
      <c r="D769" s="155"/>
      <c r="E769" s="155"/>
      <c r="F769" s="155"/>
      <c r="G769" s="86"/>
      <c r="H769" s="87"/>
      <c r="I769" s="87"/>
      <c r="J769" s="159"/>
      <c r="K769" s="86"/>
      <c r="L769" s="86"/>
      <c r="M769" s="86"/>
      <c r="N769" s="86"/>
      <c r="O769" s="87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</row>
    <row x14ac:dyDescent="0.25" r="770" customHeight="1" ht="16.5">
      <c r="A770" s="156"/>
      <c r="B770" s="157"/>
      <c r="C770" s="155"/>
      <c r="D770" s="155"/>
      <c r="E770" s="155"/>
      <c r="F770" s="155"/>
      <c r="G770" s="86"/>
      <c r="H770" s="87"/>
      <c r="I770" s="87"/>
      <c r="J770" s="159"/>
      <c r="K770" s="86"/>
      <c r="L770" s="86"/>
      <c r="M770" s="86"/>
      <c r="N770" s="86"/>
      <c r="O770" s="87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</row>
    <row x14ac:dyDescent="0.25" r="771" customHeight="1" ht="16.5">
      <c r="A771" s="156"/>
      <c r="B771" s="157"/>
      <c r="C771" s="155"/>
      <c r="D771" s="155"/>
      <c r="E771" s="155"/>
      <c r="F771" s="155"/>
      <c r="G771" s="86"/>
      <c r="H771" s="87"/>
      <c r="I771" s="87"/>
      <c r="J771" s="159"/>
      <c r="K771" s="86"/>
      <c r="L771" s="86"/>
      <c r="M771" s="86"/>
      <c r="N771" s="86"/>
      <c r="O771" s="87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</row>
    <row x14ac:dyDescent="0.25" r="772" customHeight="1" ht="16.5">
      <c r="A772" s="156"/>
      <c r="B772" s="157"/>
      <c r="C772" s="155"/>
      <c r="D772" s="155"/>
      <c r="E772" s="155"/>
      <c r="F772" s="155"/>
      <c r="G772" s="86"/>
      <c r="H772" s="87"/>
      <c r="I772" s="87"/>
      <c r="J772" s="159"/>
      <c r="K772" s="86"/>
      <c r="L772" s="86"/>
      <c r="M772" s="86"/>
      <c r="N772" s="86"/>
      <c r="O772" s="87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</row>
    <row x14ac:dyDescent="0.25" r="773" customHeight="1" ht="16.5">
      <c r="A773" s="156"/>
      <c r="B773" s="157"/>
      <c r="C773" s="155"/>
      <c r="D773" s="155"/>
      <c r="E773" s="155"/>
      <c r="F773" s="155"/>
      <c r="G773" s="86"/>
      <c r="H773" s="87"/>
      <c r="I773" s="87"/>
      <c r="J773" s="159"/>
      <c r="K773" s="86"/>
      <c r="L773" s="86"/>
      <c r="M773" s="86"/>
      <c r="N773" s="86"/>
      <c r="O773" s="87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</row>
    <row x14ac:dyDescent="0.25" r="774" customHeight="1" ht="16.5">
      <c r="A774" s="156"/>
      <c r="B774" s="157"/>
      <c r="C774" s="155"/>
      <c r="D774" s="155"/>
      <c r="E774" s="155"/>
      <c r="F774" s="155"/>
      <c r="G774" s="86"/>
      <c r="H774" s="87"/>
      <c r="I774" s="87"/>
      <c r="J774" s="159"/>
      <c r="K774" s="86"/>
      <c r="L774" s="86"/>
      <c r="M774" s="86"/>
      <c r="N774" s="86"/>
      <c r="O774" s="87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</row>
    <row x14ac:dyDescent="0.25" r="775" customHeight="1" ht="16.5">
      <c r="A775" s="156"/>
      <c r="B775" s="157"/>
      <c r="C775" s="155"/>
      <c r="D775" s="155"/>
      <c r="E775" s="155"/>
      <c r="F775" s="155"/>
      <c r="G775" s="86"/>
      <c r="H775" s="87"/>
      <c r="I775" s="87"/>
      <c r="J775" s="159"/>
      <c r="K775" s="86"/>
      <c r="L775" s="86"/>
      <c r="M775" s="86"/>
      <c r="N775" s="86"/>
      <c r="O775" s="87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</row>
    <row x14ac:dyDescent="0.25" r="776" customHeight="1" ht="16.5">
      <c r="A776" s="156"/>
      <c r="B776" s="157"/>
      <c r="C776" s="155"/>
      <c r="D776" s="155"/>
      <c r="E776" s="155"/>
      <c r="F776" s="155"/>
      <c r="G776" s="86"/>
      <c r="H776" s="87"/>
      <c r="I776" s="87"/>
      <c r="J776" s="159"/>
      <c r="K776" s="86"/>
      <c r="L776" s="86"/>
      <c r="M776" s="86"/>
      <c r="N776" s="86"/>
      <c r="O776" s="87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</row>
    <row x14ac:dyDescent="0.25" r="777" customHeight="1" ht="16.5">
      <c r="A777" s="156"/>
      <c r="B777" s="157"/>
      <c r="C777" s="155"/>
      <c r="D777" s="155"/>
      <c r="E777" s="155"/>
      <c r="F777" s="155"/>
      <c r="G777" s="86"/>
      <c r="H777" s="87"/>
      <c r="I777" s="87"/>
      <c r="J777" s="159"/>
      <c r="K777" s="86"/>
      <c r="L777" s="86"/>
      <c r="M777" s="86"/>
      <c r="N777" s="86"/>
      <c r="O777" s="87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</row>
    <row x14ac:dyDescent="0.25" r="778" customHeight="1" ht="16.5">
      <c r="A778" s="156"/>
      <c r="B778" s="157"/>
      <c r="C778" s="155"/>
      <c r="D778" s="155"/>
      <c r="E778" s="155"/>
      <c r="F778" s="155"/>
      <c r="G778" s="86"/>
      <c r="H778" s="87"/>
      <c r="I778" s="87"/>
      <c r="J778" s="159"/>
      <c r="K778" s="86"/>
      <c r="L778" s="86"/>
      <c r="M778" s="86"/>
      <c r="N778" s="86"/>
      <c r="O778" s="87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</row>
    <row x14ac:dyDescent="0.25" r="779" customHeight="1" ht="16.5">
      <c r="A779" s="156"/>
      <c r="B779" s="157"/>
      <c r="C779" s="155"/>
      <c r="D779" s="155"/>
      <c r="E779" s="155"/>
      <c r="F779" s="155"/>
      <c r="G779" s="86"/>
      <c r="H779" s="87"/>
      <c r="I779" s="87"/>
      <c r="J779" s="159"/>
      <c r="K779" s="86"/>
      <c r="L779" s="86"/>
      <c r="M779" s="86"/>
      <c r="N779" s="86"/>
      <c r="O779" s="87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</row>
    <row x14ac:dyDescent="0.25" r="780" customHeight="1" ht="16.5">
      <c r="A780" s="156"/>
      <c r="B780" s="157"/>
      <c r="C780" s="155"/>
      <c r="D780" s="155"/>
      <c r="E780" s="155"/>
      <c r="F780" s="155"/>
      <c r="G780" s="86"/>
      <c r="H780" s="87"/>
      <c r="I780" s="87"/>
      <c r="J780" s="159"/>
      <c r="K780" s="86"/>
      <c r="L780" s="86"/>
      <c r="M780" s="86"/>
      <c r="N780" s="86"/>
      <c r="O780" s="87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</row>
    <row x14ac:dyDescent="0.25" r="781" customHeight="1" ht="16.5">
      <c r="A781" s="156"/>
      <c r="B781" s="157"/>
      <c r="C781" s="155"/>
      <c r="D781" s="155"/>
      <c r="E781" s="155"/>
      <c r="F781" s="155"/>
      <c r="G781" s="86"/>
      <c r="H781" s="87"/>
      <c r="I781" s="87"/>
      <c r="J781" s="159"/>
      <c r="K781" s="86"/>
      <c r="L781" s="86"/>
      <c r="M781" s="86"/>
      <c r="N781" s="86"/>
      <c r="O781" s="87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</row>
    <row x14ac:dyDescent="0.25" r="782" customHeight="1" ht="16.5">
      <c r="A782" s="156"/>
      <c r="B782" s="157"/>
      <c r="C782" s="155"/>
      <c r="D782" s="155"/>
      <c r="E782" s="155"/>
      <c r="F782" s="155"/>
      <c r="G782" s="86"/>
      <c r="H782" s="87"/>
      <c r="I782" s="87"/>
      <c r="J782" s="159"/>
      <c r="K782" s="86"/>
      <c r="L782" s="86"/>
      <c r="M782" s="86"/>
      <c r="N782" s="86"/>
      <c r="O782" s="87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</row>
    <row x14ac:dyDescent="0.25" r="783" customHeight="1" ht="16.5">
      <c r="A783" s="156"/>
      <c r="B783" s="157"/>
      <c r="C783" s="155"/>
      <c r="D783" s="155"/>
      <c r="E783" s="155"/>
      <c r="F783" s="155"/>
      <c r="G783" s="86"/>
      <c r="H783" s="87"/>
      <c r="I783" s="87"/>
      <c r="J783" s="159"/>
      <c r="K783" s="86"/>
      <c r="L783" s="86"/>
      <c r="M783" s="86"/>
      <c r="N783" s="86"/>
      <c r="O783" s="87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</row>
    <row x14ac:dyDescent="0.25" r="784" customHeight="1" ht="16.5">
      <c r="A784" s="156"/>
      <c r="B784" s="157"/>
      <c r="C784" s="155"/>
      <c r="D784" s="155"/>
      <c r="E784" s="155"/>
      <c r="F784" s="155"/>
      <c r="G784" s="86"/>
      <c r="H784" s="87"/>
      <c r="I784" s="87"/>
      <c r="J784" s="159"/>
      <c r="K784" s="86"/>
      <c r="L784" s="86"/>
      <c r="M784" s="86"/>
      <c r="N784" s="86"/>
      <c r="O784" s="87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</row>
    <row x14ac:dyDescent="0.25" r="785" customHeight="1" ht="16.5">
      <c r="A785" s="156"/>
      <c r="B785" s="157"/>
      <c r="C785" s="155"/>
      <c r="D785" s="155"/>
      <c r="E785" s="155"/>
      <c r="F785" s="155"/>
      <c r="G785" s="86"/>
      <c r="H785" s="87"/>
      <c r="I785" s="87"/>
      <c r="J785" s="159"/>
      <c r="K785" s="86"/>
      <c r="L785" s="86"/>
      <c r="M785" s="86"/>
      <c r="N785" s="86"/>
      <c r="O785" s="87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</row>
    <row x14ac:dyDescent="0.25" r="786" customHeight="1" ht="16.5">
      <c r="A786" s="156"/>
      <c r="B786" s="157"/>
      <c r="C786" s="155"/>
      <c r="D786" s="155"/>
      <c r="E786" s="155"/>
      <c r="F786" s="155"/>
      <c r="G786" s="86"/>
      <c r="H786" s="87"/>
      <c r="I786" s="87"/>
      <c r="J786" s="159"/>
      <c r="K786" s="86"/>
      <c r="L786" s="86"/>
      <c r="M786" s="86"/>
      <c r="N786" s="86"/>
      <c r="O786" s="87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</row>
    <row x14ac:dyDescent="0.25" r="787" customHeight="1" ht="16.5">
      <c r="A787" s="156"/>
      <c r="B787" s="157"/>
      <c r="C787" s="155"/>
      <c r="D787" s="155"/>
      <c r="E787" s="155"/>
      <c r="F787" s="155"/>
      <c r="G787" s="86"/>
      <c r="H787" s="87"/>
      <c r="I787" s="87"/>
      <c r="J787" s="159"/>
      <c r="K787" s="86"/>
      <c r="L787" s="86"/>
      <c r="M787" s="86"/>
      <c r="N787" s="86"/>
      <c r="O787" s="87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</row>
    <row x14ac:dyDescent="0.25" r="788" customHeight="1" ht="16.5">
      <c r="A788" s="156"/>
      <c r="B788" s="157"/>
      <c r="C788" s="155"/>
      <c r="D788" s="155"/>
      <c r="E788" s="155"/>
      <c r="F788" s="155"/>
      <c r="G788" s="86"/>
      <c r="H788" s="87"/>
      <c r="I788" s="87"/>
      <c r="J788" s="159"/>
      <c r="K788" s="86"/>
      <c r="L788" s="86"/>
      <c r="M788" s="86"/>
      <c r="N788" s="86"/>
      <c r="O788" s="87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</row>
    <row x14ac:dyDescent="0.25" r="789" customHeight="1" ht="16.5">
      <c r="A789" s="156"/>
      <c r="B789" s="157"/>
      <c r="C789" s="155"/>
      <c r="D789" s="155"/>
      <c r="E789" s="155"/>
      <c r="F789" s="155"/>
      <c r="G789" s="86"/>
      <c r="H789" s="87"/>
      <c r="I789" s="87"/>
      <c r="J789" s="159"/>
      <c r="K789" s="86"/>
      <c r="L789" s="86"/>
      <c r="M789" s="86"/>
      <c r="N789" s="86"/>
      <c r="O789" s="87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</row>
    <row x14ac:dyDescent="0.25" r="790" customHeight="1" ht="16.5">
      <c r="A790" s="156"/>
      <c r="B790" s="157"/>
      <c r="C790" s="155"/>
      <c r="D790" s="155"/>
      <c r="E790" s="155"/>
      <c r="F790" s="155"/>
      <c r="G790" s="86"/>
      <c r="H790" s="87"/>
      <c r="I790" s="87"/>
      <c r="J790" s="159"/>
      <c r="K790" s="86"/>
      <c r="L790" s="86"/>
      <c r="M790" s="86"/>
      <c r="N790" s="86"/>
      <c r="O790" s="87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</row>
    <row x14ac:dyDescent="0.25" r="791" customHeight="1" ht="16.5">
      <c r="A791" s="156"/>
      <c r="B791" s="157"/>
      <c r="C791" s="155"/>
      <c r="D791" s="155"/>
      <c r="E791" s="155"/>
      <c r="F791" s="155"/>
      <c r="G791" s="86"/>
      <c r="H791" s="87"/>
      <c r="I791" s="87"/>
      <c r="J791" s="159"/>
      <c r="K791" s="86"/>
      <c r="L791" s="86"/>
      <c r="M791" s="86"/>
      <c r="N791" s="86"/>
      <c r="O791" s="87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</row>
    <row x14ac:dyDescent="0.25" r="792" customHeight="1" ht="16.5">
      <c r="A792" s="156"/>
      <c r="B792" s="157"/>
      <c r="C792" s="155"/>
      <c r="D792" s="155"/>
      <c r="E792" s="155"/>
      <c r="F792" s="155"/>
      <c r="G792" s="86"/>
      <c r="H792" s="87"/>
      <c r="I792" s="87"/>
      <c r="J792" s="159"/>
      <c r="K792" s="86"/>
      <c r="L792" s="86"/>
      <c r="M792" s="86"/>
      <c r="N792" s="86"/>
      <c r="O792" s="87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</row>
    <row x14ac:dyDescent="0.25" r="793" customHeight="1" ht="16.5">
      <c r="A793" s="156"/>
      <c r="B793" s="157"/>
      <c r="C793" s="155"/>
      <c r="D793" s="155"/>
      <c r="E793" s="155"/>
      <c r="F793" s="155"/>
      <c r="G793" s="86"/>
      <c r="H793" s="87"/>
      <c r="I793" s="87"/>
      <c r="J793" s="159"/>
      <c r="K793" s="86"/>
      <c r="L793" s="86"/>
      <c r="M793" s="86"/>
      <c r="N793" s="86"/>
      <c r="O793" s="87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</row>
    <row x14ac:dyDescent="0.25" r="794" customHeight="1" ht="16.5">
      <c r="A794" s="156"/>
      <c r="B794" s="157"/>
      <c r="C794" s="155"/>
      <c r="D794" s="155"/>
      <c r="E794" s="155"/>
      <c r="F794" s="155"/>
      <c r="G794" s="86"/>
      <c r="H794" s="87"/>
      <c r="I794" s="87"/>
      <c r="J794" s="159"/>
      <c r="K794" s="86"/>
      <c r="L794" s="86"/>
      <c r="M794" s="86"/>
      <c r="N794" s="86"/>
      <c r="O794" s="87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</row>
    <row x14ac:dyDescent="0.25" r="795" customHeight="1" ht="16.5">
      <c r="A795" s="156"/>
      <c r="B795" s="157"/>
      <c r="C795" s="155"/>
      <c r="D795" s="155"/>
      <c r="E795" s="155"/>
      <c r="F795" s="155"/>
      <c r="G795" s="86"/>
      <c r="H795" s="87"/>
      <c r="I795" s="87"/>
      <c r="J795" s="159"/>
      <c r="K795" s="86"/>
      <c r="L795" s="86"/>
      <c r="M795" s="86"/>
      <c r="N795" s="86"/>
      <c r="O795" s="87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</row>
    <row x14ac:dyDescent="0.25" r="796" customHeight="1" ht="16.5">
      <c r="A796" s="156"/>
      <c r="B796" s="157"/>
      <c r="C796" s="155"/>
      <c r="D796" s="155"/>
      <c r="E796" s="155"/>
      <c r="F796" s="155"/>
      <c r="G796" s="86"/>
      <c r="H796" s="87"/>
      <c r="I796" s="87"/>
      <c r="J796" s="159"/>
      <c r="K796" s="86"/>
      <c r="L796" s="86"/>
      <c r="M796" s="86"/>
      <c r="N796" s="86"/>
      <c r="O796" s="87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</row>
    <row x14ac:dyDescent="0.25" r="797" customHeight="1" ht="16.5">
      <c r="A797" s="156"/>
      <c r="B797" s="157"/>
      <c r="C797" s="155"/>
      <c r="D797" s="155"/>
      <c r="E797" s="155"/>
      <c r="F797" s="155"/>
      <c r="G797" s="86"/>
      <c r="H797" s="87"/>
      <c r="I797" s="87"/>
      <c r="J797" s="159"/>
      <c r="K797" s="86"/>
      <c r="L797" s="86"/>
      <c r="M797" s="86"/>
      <c r="N797" s="86"/>
      <c r="O797" s="87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</row>
    <row x14ac:dyDescent="0.25" r="798" customHeight="1" ht="16.5">
      <c r="A798" s="156"/>
      <c r="B798" s="157"/>
      <c r="C798" s="155"/>
      <c r="D798" s="155"/>
      <c r="E798" s="155"/>
      <c r="F798" s="155"/>
      <c r="G798" s="86"/>
      <c r="H798" s="87"/>
      <c r="I798" s="87"/>
      <c r="J798" s="159"/>
      <c r="K798" s="86"/>
      <c r="L798" s="86"/>
      <c r="M798" s="86"/>
      <c r="N798" s="86"/>
      <c r="O798" s="87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</row>
    <row x14ac:dyDescent="0.25" r="799" customHeight="1" ht="16.5">
      <c r="A799" s="156"/>
      <c r="B799" s="157"/>
      <c r="C799" s="155"/>
      <c r="D799" s="155"/>
      <c r="E799" s="155"/>
      <c r="F799" s="155"/>
      <c r="G799" s="86"/>
      <c r="H799" s="87"/>
      <c r="I799" s="87"/>
      <c r="J799" s="159"/>
      <c r="K799" s="86"/>
      <c r="L799" s="86"/>
      <c r="M799" s="86"/>
      <c r="N799" s="86"/>
      <c r="O799" s="87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</row>
    <row x14ac:dyDescent="0.25" r="800" customHeight="1" ht="16.5">
      <c r="A800" s="156"/>
      <c r="B800" s="157"/>
      <c r="C800" s="155"/>
      <c r="D800" s="155"/>
      <c r="E800" s="155"/>
      <c r="F800" s="155"/>
      <c r="G800" s="86"/>
      <c r="H800" s="87"/>
      <c r="I800" s="87"/>
      <c r="J800" s="159"/>
      <c r="K800" s="86"/>
      <c r="L800" s="86"/>
      <c r="M800" s="86"/>
      <c r="N800" s="86"/>
      <c r="O800" s="87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</row>
    <row x14ac:dyDescent="0.25" r="801" customHeight="1" ht="16.5">
      <c r="A801" s="156"/>
      <c r="B801" s="157"/>
      <c r="C801" s="155"/>
      <c r="D801" s="155"/>
      <c r="E801" s="155"/>
      <c r="F801" s="155"/>
      <c r="G801" s="86"/>
      <c r="H801" s="87"/>
      <c r="I801" s="87"/>
      <c r="J801" s="159"/>
      <c r="K801" s="86"/>
      <c r="L801" s="86"/>
      <c r="M801" s="86"/>
      <c r="N801" s="86"/>
      <c r="O801" s="87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</row>
    <row x14ac:dyDescent="0.25" r="802" customHeight="1" ht="16.5">
      <c r="A802" s="156"/>
      <c r="B802" s="157"/>
      <c r="C802" s="155"/>
      <c r="D802" s="155"/>
      <c r="E802" s="155"/>
      <c r="F802" s="155"/>
      <c r="G802" s="86"/>
      <c r="H802" s="87"/>
      <c r="I802" s="87"/>
      <c r="J802" s="159"/>
      <c r="K802" s="86"/>
      <c r="L802" s="86"/>
      <c r="M802" s="86"/>
      <c r="N802" s="86"/>
      <c r="O802" s="87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</row>
    <row x14ac:dyDescent="0.25" r="803" customHeight="1" ht="16.5">
      <c r="A803" s="156"/>
      <c r="B803" s="157"/>
      <c r="C803" s="155"/>
      <c r="D803" s="155"/>
      <c r="E803" s="155"/>
      <c r="F803" s="155"/>
      <c r="G803" s="86"/>
      <c r="H803" s="87"/>
      <c r="I803" s="87"/>
      <c r="J803" s="159"/>
      <c r="K803" s="86"/>
      <c r="L803" s="86"/>
      <c r="M803" s="86"/>
      <c r="N803" s="86"/>
      <c r="O803" s="87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</row>
    <row x14ac:dyDescent="0.25" r="804" customHeight="1" ht="16.5">
      <c r="A804" s="156"/>
      <c r="B804" s="157"/>
      <c r="C804" s="155"/>
      <c r="D804" s="155"/>
      <c r="E804" s="155"/>
      <c r="F804" s="155"/>
      <c r="G804" s="86"/>
      <c r="H804" s="87"/>
      <c r="I804" s="87"/>
      <c r="J804" s="159"/>
      <c r="K804" s="86"/>
      <c r="L804" s="86"/>
      <c r="M804" s="86"/>
      <c r="N804" s="86"/>
      <c r="O804" s="87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</row>
    <row x14ac:dyDescent="0.25" r="805" customHeight="1" ht="16.5">
      <c r="A805" s="156"/>
      <c r="B805" s="157"/>
      <c r="C805" s="155"/>
      <c r="D805" s="155"/>
      <c r="E805" s="155"/>
      <c r="F805" s="155"/>
      <c r="G805" s="86"/>
      <c r="H805" s="87"/>
      <c r="I805" s="87"/>
      <c r="J805" s="159"/>
      <c r="K805" s="86"/>
      <c r="L805" s="86"/>
      <c r="M805" s="86"/>
      <c r="N805" s="86"/>
      <c r="O805" s="87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</row>
    <row x14ac:dyDescent="0.25" r="806" customHeight="1" ht="16.5">
      <c r="A806" s="156"/>
      <c r="B806" s="157"/>
      <c r="C806" s="155"/>
      <c r="D806" s="155"/>
      <c r="E806" s="155"/>
      <c r="F806" s="155"/>
      <c r="G806" s="86"/>
      <c r="H806" s="87"/>
      <c r="I806" s="87"/>
      <c r="J806" s="159"/>
      <c r="K806" s="86"/>
      <c r="L806" s="86"/>
      <c r="M806" s="86"/>
      <c r="N806" s="86"/>
      <c r="O806" s="87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</row>
    <row x14ac:dyDescent="0.25" r="807" customHeight="1" ht="16.5">
      <c r="A807" s="156"/>
      <c r="B807" s="157"/>
      <c r="C807" s="155"/>
      <c r="D807" s="155"/>
      <c r="E807" s="155"/>
      <c r="F807" s="155"/>
      <c r="G807" s="86"/>
      <c r="H807" s="87"/>
      <c r="I807" s="87"/>
      <c r="J807" s="159"/>
      <c r="K807" s="86"/>
      <c r="L807" s="86"/>
      <c r="M807" s="86"/>
      <c r="N807" s="86"/>
      <c r="O807" s="87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</row>
    <row x14ac:dyDescent="0.25" r="808" customHeight="1" ht="16.5">
      <c r="A808" s="156"/>
      <c r="B808" s="157"/>
      <c r="C808" s="155"/>
      <c r="D808" s="155"/>
      <c r="E808" s="155"/>
      <c r="F808" s="155"/>
      <c r="G808" s="86"/>
      <c r="H808" s="87"/>
      <c r="I808" s="87"/>
      <c r="J808" s="159"/>
      <c r="K808" s="86"/>
      <c r="L808" s="86"/>
      <c r="M808" s="86"/>
      <c r="N808" s="86"/>
      <c r="O808" s="87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</row>
    <row x14ac:dyDescent="0.25" r="809" customHeight="1" ht="16.5">
      <c r="A809" s="156"/>
      <c r="B809" s="157"/>
      <c r="C809" s="155"/>
      <c r="D809" s="155"/>
      <c r="E809" s="155"/>
      <c r="F809" s="155"/>
      <c r="G809" s="86"/>
      <c r="H809" s="87"/>
      <c r="I809" s="87"/>
      <c r="J809" s="159"/>
      <c r="K809" s="86"/>
      <c r="L809" s="86"/>
      <c r="M809" s="86"/>
      <c r="N809" s="86"/>
      <c r="O809" s="87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</row>
    <row x14ac:dyDescent="0.25" r="810" customHeight="1" ht="16.5">
      <c r="A810" s="156"/>
      <c r="B810" s="157"/>
      <c r="C810" s="155"/>
      <c r="D810" s="155"/>
      <c r="E810" s="155"/>
      <c r="F810" s="155"/>
      <c r="G810" s="86"/>
      <c r="H810" s="87"/>
      <c r="I810" s="87"/>
      <c r="J810" s="159"/>
      <c r="K810" s="86"/>
      <c r="L810" s="86"/>
      <c r="M810" s="86"/>
      <c r="N810" s="86"/>
      <c r="O810" s="87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</row>
    <row x14ac:dyDescent="0.25" r="811" customHeight="1" ht="16.5">
      <c r="A811" s="156"/>
      <c r="B811" s="157"/>
      <c r="C811" s="155"/>
      <c r="D811" s="155"/>
      <c r="E811" s="155"/>
      <c r="F811" s="155"/>
      <c r="G811" s="86"/>
      <c r="H811" s="87"/>
      <c r="I811" s="87"/>
      <c r="J811" s="159"/>
      <c r="K811" s="86"/>
      <c r="L811" s="86"/>
      <c r="M811" s="86"/>
      <c r="N811" s="86"/>
      <c r="O811" s="87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</row>
    <row x14ac:dyDescent="0.25" r="812" customHeight="1" ht="16.5">
      <c r="A812" s="156"/>
      <c r="B812" s="157"/>
      <c r="C812" s="155"/>
      <c r="D812" s="155"/>
      <c r="E812" s="155"/>
      <c r="F812" s="155"/>
      <c r="G812" s="86"/>
      <c r="H812" s="87"/>
      <c r="I812" s="87"/>
      <c r="J812" s="159"/>
      <c r="K812" s="86"/>
      <c r="L812" s="86"/>
      <c r="M812" s="86"/>
      <c r="N812" s="86"/>
      <c r="O812" s="87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</row>
    <row x14ac:dyDescent="0.25" r="813" customHeight="1" ht="16.5">
      <c r="A813" s="156"/>
      <c r="B813" s="157"/>
      <c r="C813" s="155"/>
      <c r="D813" s="155"/>
      <c r="E813" s="155"/>
      <c r="F813" s="155"/>
      <c r="G813" s="86"/>
      <c r="H813" s="87"/>
      <c r="I813" s="87"/>
      <c r="J813" s="159"/>
      <c r="K813" s="86"/>
      <c r="L813" s="86"/>
      <c r="M813" s="86"/>
      <c r="N813" s="86"/>
      <c r="O813" s="87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</row>
    <row x14ac:dyDescent="0.25" r="814" customHeight="1" ht="16.5">
      <c r="A814" s="156"/>
      <c r="B814" s="157"/>
      <c r="C814" s="155"/>
      <c r="D814" s="155"/>
      <c r="E814" s="155"/>
      <c r="F814" s="155"/>
      <c r="G814" s="86"/>
      <c r="H814" s="87"/>
      <c r="I814" s="87"/>
      <c r="J814" s="159"/>
      <c r="K814" s="86"/>
      <c r="L814" s="86"/>
      <c r="M814" s="86"/>
      <c r="N814" s="86"/>
      <c r="O814" s="87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</row>
    <row x14ac:dyDescent="0.25" r="815" customHeight="1" ht="16.5">
      <c r="A815" s="156"/>
      <c r="B815" s="157"/>
      <c r="C815" s="155"/>
      <c r="D815" s="155"/>
      <c r="E815" s="155"/>
      <c r="F815" s="155"/>
      <c r="G815" s="86"/>
      <c r="H815" s="87"/>
      <c r="I815" s="87"/>
      <c r="J815" s="159"/>
      <c r="K815" s="86"/>
      <c r="L815" s="86"/>
      <c r="M815" s="86"/>
      <c r="N815" s="86"/>
      <c r="O815" s="87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</row>
    <row x14ac:dyDescent="0.25" r="816" customHeight="1" ht="16.5">
      <c r="A816" s="156"/>
      <c r="B816" s="157"/>
      <c r="C816" s="155"/>
      <c r="D816" s="155"/>
      <c r="E816" s="155"/>
      <c r="F816" s="155"/>
      <c r="G816" s="86"/>
      <c r="H816" s="87"/>
      <c r="I816" s="87"/>
      <c r="J816" s="159"/>
      <c r="K816" s="86"/>
      <c r="L816" s="86"/>
      <c r="M816" s="86"/>
      <c r="N816" s="86"/>
      <c r="O816" s="87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</row>
    <row x14ac:dyDescent="0.25" r="817" customHeight="1" ht="16.5">
      <c r="A817" s="156"/>
      <c r="B817" s="157"/>
      <c r="C817" s="155"/>
      <c r="D817" s="155"/>
      <c r="E817" s="155"/>
      <c r="F817" s="155"/>
      <c r="G817" s="86"/>
      <c r="H817" s="87"/>
      <c r="I817" s="87"/>
      <c r="J817" s="159"/>
      <c r="K817" s="86"/>
      <c r="L817" s="86"/>
      <c r="M817" s="86"/>
      <c r="N817" s="86"/>
      <c r="O817" s="87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</row>
    <row x14ac:dyDescent="0.25" r="818" customHeight="1" ht="16.5">
      <c r="A818" s="156"/>
      <c r="B818" s="157"/>
      <c r="C818" s="155"/>
      <c r="D818" s="155"/>
      <c r="E818" s="155"/>
      <c r="F818" s="155"/>
      <c r="G818" s="86"/>
      <c r="H818" s="87"/>
      <c r="I818" s="87"/>
      <c r="J818" s="159"/>
      <c r="K818" s="86"/>
      <c r="L818" s="86"/>
      <c r="M818" s="86"/>
      <c r="N818" s="86"/>
      <c r="O818" s="87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</row>
    <row x14ac:dyDescent="0.25" r="819" customHeight="1" ht="16.5">
      <c r="A819" s="156"/>
      <c r="B819" s="157"/>
      <c r="C819" s="155"/>
      <c r="D819" s="155"/>
      <c r="E819" s="155"/>
      <c r="F819" s="155"/>
      <c r="G819" s="86"/>
      <c r="H819" s="87"/>
      <c r="I819" s="87"/>
      <c r="J819" s="159"/>
      <c r="K819" s="86"/>
      <c r="L819" s="86"/>
      <c r="M819" s="86"/>
      <c r="N819" s="86"/>
      <c r="O819" s="87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</row>
    <row x14ac:dyDescent="0.25" r="820" customHeight="1" ht="16.5">
      <c r="A820" s="156"/>
      <c r="B820" s="157"/>
      <c r="C820" s="155"/>
      <c r="D820" s="155"/>
      <c r="E820" s="155"/>
      <c r="F820" s="155"/>
      <c r="G820" s="86"/>
      <c r="H820" s="87"/>
      <c r="I820" s="87"/>
      <c r="J820" s="159"/>
      <c r="K820" s="86"/>
      <c r="L820" s="86"/>
      <c r="M820" s="86"/>
      <c r="N820" s="86"/>
      <c r="O820" s="87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</row>
    <row x14ac:dyDescent="0.25" r="821" customHeight="1" ht="16.5">
      <c r="A821" s="156"/>
      <c r="B821" s="157"/>
      <c r="C821" s="155"/>
      <c r="D821" s="155"/>
      <c r="E821" s="155"/>
      <c r="F821" s="155"/>
      <c r="G821" s="86"/>
      <c r="H821" s="87"/>
      <c r="I821" s="87"/>
      <c r="J821" s="159"/>
      <c r="K821" s="86"/>
      <c r="L821" s="86"/>
      <c r="M821" s="86"/>
      <c r="N821" s="86"/>
      <c r="O821" s="87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</row>
    <row x14ac:dyDescent="0.25" r="822" customHeight="1" ht="16.5">
      <c r="A822" s="156"/>
      <c r="B822" s="157"/>
      <c r="C822" s="155"/>
      <c r="D822" s="155"/>
      <c r="E822" s="155"/>
      <c r="F822" s="155"/>
      <c r="G822" s="86"/>
      <c r="H822" s="87"/>
      <c r="I822" s="87"/>
      <c r="J822" s="159"/>
      <c r="K822" s="86"/>
      <c r="L822" s="86"/>
      <c r="M822" s="86"/>
      <c r="N822" s="86"/>
      <c r="O822" s="87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</row>
    <row x14ac:dyDescent="0.25" r="823" customHeight="1" ht="16.5">
      <c r="A823" s="156"/>
      <c r="B823" s="157"/>
      <c r="C823" s="155"/>
      <c r="D823" s="155"/>
      <c r="E823" s="155"/>
      <c r="F823" s="155"/>
      <c r="G823" s="86"/>
      <c r="H823" s="87"/>
      <c r="I823" s="87"/>
      <c r="J823" s="159"/>
      <c r="K823" s="86"/>
      <c r="L823" s="86"/>
      <c r="M823" s="86"/>
      <c r="N823" s="86"/>
      <c r="O823" s="87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</row>
    <row x14ac:dyDescent="0.25" r="824" customHeight="1" ht="16.5">
      <c r="A824" s="156"/>
      <c r="B824" s="157"/>
      <c r="C824" s="155"/>
      <c r="D824" s="155"/>
      <c r="E824" s="155"/>
      <c r="F824" s="155"/>
      <c r="G824" s="86"/>
      <c r="H824" s="87"/>
      <c r="I824" s="87"/>
      <c r="J824" s="159"/>
      <c r="K824" s="86"/>
      <c r="L824" s="86"/>
      <c r="M824" s="86"/>
      <c r="N824" s="86"/>
      <c r="O824" s="87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</row>
    <row x14ac:dyDescent="0.25" r="825" customHeight="1" ht="16.5">
      <c r="A825" s="156"/>
      <c r="B825" s="157"/>
      <c r="C825" s="155"/>
      <c r="D825" s="155"/>
      <c r="E825" s="155"/>
      <c r="F825" s="155"/>
      <c r="G825" s="86"/>
      <c r="H825" s="87"/>
      <c r="I825" s="87"/>
      <c r="J825" s="159"/>
      <c r="K825" s="86"/>
      <c r="L825" s="86"/>
      <c r="M825" s="86"/>
      <c r="N825" s="86"/>
      <c r="O825" s="87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</row>
    <row x14ac:dyDescent="0.25" r="826" customHeight="1" ht="16.5">
      <c r="A826" s="156"/>
      <c r="B826" s="157"/>
      <c r="C826" s="155"/>
      <c r="D826" s="155"/>
      <c r="E826" s="155"/>
      <c r="F826" s="155"/>
      <c r="G826" s="86"/>
      <c r="H826" s="87"/>
      <c r="I826" s="87"/>
      <c r="J826" s="159"/>
      <c r="K826" s="86"/>
      <c r="L826" s="86"/>
      <c r="M826" s="86"/>
      <c r="N826" s="86"/>
      <c r="O826" s="87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</row>
    <row x14ac:dyDescent="0.25" r="827" customHeight="1" ht="16.5">
      <c r="A827" s="156"/>
      <c r="B827" s="157"/>
      <c r="C827" s="155"/>
      <c r="D827" s="155"/>
      <c r="E827" s="155"/>
      <c r="F827" s="155"/>
      <c r="G827" s="86"/>
      <c r="H827" s="87"/>
      <c r="I827" s="87"/>
      <c r="J827" s="159"/>
      <c r="K827" s="86"/>
      <c r="L827" s="86"/>
      <c r="M827" s="86"/>
      <c r="N827" s="86"/>
      <c r="O827" s="87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</row>
    <row x14ac:dyDescent="0.25" r="828" customHeight="1" ht="16.5">
      <c r="A828" s="156"/>
      <c r="B828" s="157"/>
      <c r="C828" s="155"/>
      <c r="D828" s="155"/>
      <c r="E828" s="155"/>
      <c r="F828" s="155"/>
      <c r="G828" s="86"/>
      <c r="H828" s="87"/>
      <c r="I828" s="87"/>
      <c r="J828" s="159"/>
      <c r="K828" s="86"/>
      <c r="L828" s="86"/>
      <c r="M828" s="86"/>
      <c r="N828" s="86"/>
      <c r="O828" s="87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</row>
    <row x14ac:dyDescent="0.25" r="829" customHeight="1" ht="16.5">
      <c r="A829" s="156"/>
      <c r="B829" s="157"/>
      <c r="C829" s="155"/>
      <c r="D829" s="155"/>
      <c r="E829" s="155"/>
      <c r="F829" s="155"/>
      <c r="G829" s="86"/>
      <c r="H829" s="87"/>
      <c r="I829" s="87"/>
      <c r="J829" s="159"/>
      <c r="K829" s="86"/>
      <c r="L829" s="86"/>
      <c r="M829" s="86"/>
      <c r="N829" s="86"/>
      <c r="O829" s="87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</row>
    <row x14ac:dyDescent="0.25" r="830" customHeight="1" ht="16.5">
      <c r="A830" s="156"/>
      <c r="B830" s="157"/>
      <c r="C830" s="155"/>
      <c r="D830" s="155"/>
      <c r="E830" s="155"/>
      <c r="F830" s="155"/>
      <c r="G830" s="86"/>
      <c r="H830" s="87"/>
      <c r="I830" s="87"/>
      <c r="J830" s="159"/>
      <c r="K830" s="86"/>
      <c r="L830" s="86"/>
      <c r="M830" s="86"/>
      <c r="N830" s="86"/>
      <c r="O830" s="87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</row>
    <row x14ac:dyDescent="0.25" r="831" customHeight="1" ht="16.5">
      <c r="A831" s="156"/>
      <c r="B831" s="157"/>
      <c r="C831" s="155"/>
      <c r="D831" s="155"/>
      <c r="E831" s="155"/>
      <c r="F831" s="155"/>
      <c r="G831" s="86"/>
      <c r="H831" s="87"/>
      <c r="I831" s="87"/>
      <c r="J831" s="159"/>
      <c r="K831" s="86"/>
      <c r="L831" s="86"/>
      <c r="M831" s="86"/>
      <c r="N831" s="86"/>
      <c r="O831" s="87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</row>
    <row x14ac:dyDescent="0.25" r="832" customHeight="1" ht="16.5">
      <c r="A832" s="156"/>
      <c r="B832" s="157"/>
      <c r="C832" s="155"/>
      <c r="D832" s="155"/>
      <c r="E832" s="155"/>
      <c r="F832" s="155"/>
      <c r="G832" s="86"/>
      <c r="H832" s="87"/>
      <c r="I832" s="87"/>
      <c r="J832" s="159"/>
      <c r="K832" s="86"/>
      <c r="L832" s="86"/>
      <c r="M832" s="86"/>
      <c r="N832" s="86"/>
      <c r="O832" s="87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</row>
    <row x14ac:dyDescent="0.25" r="833" customHeight="1" ht="16.5">
      <c r="A833" s="156"/>
      <c r="B833" s="157"/>
      <c r="C833" s="155"/>
      <c r="D833" s="155"/>
      <c r="E833" s="155"/>
      <c r="F833" s="155"/>
      <c r="G833" s="86"/>
      <c r="H833" s="87"/>
      <c r="I833" s="87"/>
      <c r="J833" s="159"/>
      <c r="K833" s="86"/>
      <c r="L833" s="86"/>
      <c r="M833" s="86"/>
      <c r="N833" s="86"/>
      <c r="O833" s="87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</row>
    <row x14ac:dyDescent="0.25" r="834" customHeight="1" ht="16.5">
      <c r="A834" s="156"/>
      <c r="B834" s="157"/>
      <c r="C834" s="155"/>
      <c r="D834" s="155"/>
      <c r="E834" s="155"/>
      <c r="F834" s="155"/>
      <c r="G834" s="86"/>
      <c r="H834" s="87"/>
      <c r="I834" s="87"/>
      <c r="J834" s="159"/>
      <c r="K834" s="86"/>
      <c r="L834" s="86"/>
      <c r="M834" s="86"/>
      <c r="N834" s="86"/>
      <c r="O834" s="87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</row>
    <row x14ac:dyDescent="0.25" r="835" customHeight="1" ht="16.5">
      <c r="A835" s="156"/>
      <c r="B835" s="157"/>
      <c r="C835" s="155"/>
      <c r="D835" s="155"/>
      <c r="E835" s="155"/>
      <c r="F835" s="155"/>
      <c r="G835" s="86"/>
      <c r="H835" s="87"/>
      <c r="I835" s="87"/>
      <c r="J835" s="159"/>
      <c r="K835" s="86"/>
      <c r="L835" s="86"/>
      <c r="M835" s="86"/>
      <c r="N835" s="86"/>
      <c r="O835" s="87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</row>
    <row x14ac:dyDescent="0.25" r="836" customHeight="1" ht="16.5">
      <c r="A836" s="156"/>
      <c r="B836" s="157"/>
      <c r="C836" s="155"/>
      <c r="D836" s="155"/>
      <c r="E836" s="155"/>
      <c r="F836" s="155"/>
      <c r="G836" s="86"/>
      <c r="H836" s="87"/>
      <c r="I836" s="87"/>
      <c r="J836" s="159"/>
      <c r="K836" s="86"/>
      <c r="L836" s="86"/>
      <c r="M836" s="86"/>
      <c r="N836" s="86"/>
      <c r="O836" s="87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</row>
    <row x14ac:dyDescent="0.25" r="837" customHeight="1" ht="16.5">
      <c r="A837" s="156"/>
      <c r="B837" s="157"/>
      <c r="C837" s="155"/>
      <c r="D837" s="155"/>
      <c r="E837" s="155"/>
      <c r="F837" s="155"/>
      <c r="G837" s="86"/>
      <c r="H837" s="87"/>
      <c r="I837" s="87"/>
      <c r="J837" s="159"/>
      <c r="K837" s="86"/>
      <c r="L837" s="86"/>
      <c r="M837" s="86"/>
      <c r="N837" s="86"/>
      <c r="O837" s="87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</row>
    <row x14ac:dyDescent="0.25" r="838" customHeight="1" ht="16.5">
      <c r="A838" s="156"/>
      <c r="B838" s="157"/>
      <c r="C838" s="155"/>
      <c r="D838" s="155"/>
      <c r="E838" s="155"/>
      <c r="F838" s="155"/>
      <c r="G838" s="86"/>
      <c r="H838" s="87"/>
      <c r="I838" s="87"/>
      <c r="J838" s="159"/>
      <c r="K838" s="86"/>
      <c r="L838" s="86"/>
      <c r="M838" s="86"/>
      <c r="N838" s="86"/>
      <c r="O838" s="87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</row>
    <row x14ac:dyDescent="0.25" r="839" customHeight="1" ht="16.5">
      <c r="A839" s="156"/>
      <c r="B839" s="157"/>
      <c r="C839" s="155"/>
      <c r="D839" s="155"/>
      <c r="E839" s="155"/>
      <c r="F839" s="155"/>
      <c r="G839" s="86"/>
      <c r="H839" s="87"/>
      <c r="I839" s="87"/>
      <c r="J839" s="159"/>
      <c r="K839" s="86"/>
      <c r="L839" s="86"/>
      <c r="M839" s="86"/>
      <c r="N839" s="86"/>
      <c r="O839" s="87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</row>
    <row x14ac:dyDescent="0.25" r="840" customHeight="1" ht="16.5">
      <c r="A840" s="156"/>
      <c r="B840" s="157"/>
      <c r="C840" s="155"/>
      <c r="D840" s="155"/>
      <c r="E840" s="155"/>
      <c r="F840" s="155"/>
      <c r="G840" s="86"/>
      <c r="H840" s="87"/>
      <c r="I840" s="87"/>
      <c r="J840" s="159"/>
      <c r="K840" s="86"/>
      <c r="L840" s="86"/>
      <c r="M840" s="86"/>
      <c r="N840" s="86"/>
      <c r="O840" s="87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</row>
    <row x14ac:dyDescent="0.25" r="841" customHeight="1" ht="16.5">
      <c r="A841" s="156"/>
      <c r="B841" s="157"/>
      <c r="C841" s="155"/>
      <c r="D841" s="155"/>
      <c r="E841" s="155"/>
      <c r="F841" s="155"/>
      <c r="G841" s="86"/>
      <c r="H841" s="87"/>
      <c r="I841" s="87"/>
      <c r="J841" s="159"/>
      <c r="K841" s="86"/>
      <c r="L841" s="86"/>
      <c r="M841" s="86"/>
      <c r="N841" s="86"/>
      <c r="O841" s="87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</row>
    <row x14ac:dyDescent="0.25" r="842" customHeight="1" ht="16.5">
      <c r="A842" s="156"/>
      <c r="B842" s="157"/>
      <c r="C842" s="155"/>
      <c r="D842" s="155"/>
      <c r="E842" s="155"/>
      <c r="F842" s="155"/>
      <c r="G842" s="86"/>
      <c r="H842" s="87"/>
      <c r="I842" s="87"/>
      <c r="J842" s="159"/>
      <c r="K842" s="86"/>
      <c r="L842" s="86"/>
      <c r="M842" s="86"/>
      <c r="N842" s="86"/>
      <c r="O842" s="87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</row>
    <row x14ac:dyDescent="0.25" r="843" customHeight="1" ht="16.5">
      <c r="A843" s="156"/>
      <c r="B843" s="157"/>
      <c r="C843" s="155"/>
      <c r="D843" s="155"/>
      <c r="E843" s="155"/>
      <c r="F843" s="155"/>
      <c r="G843" s="86"/>
      <c r="H843" s="87"/>
      <c r="I843" s="87"/>
      <c r="J843" s="159"/>
      <c r="K843" s="86"/>
      <c r="L843" s="86"/>
      <c r="M843" s="86"/>
      <c r="N843" s="86"/>
      <c r="O843" s="87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</row>
    <row x14ac:dyDescent="0.25" r="844" customHeight="1" ht="16.5">
      <c r="A844" s="156"/>
      <c r="B844" s="157"/>
      <c r="C844" s="155"/>
      <c r="D844" s="155"/>
      <c r="E844" s="155"/>
      <c r="F844" s="155"/>
      <c r="G844" s="86"/>
      <c r="H844" s="87"/>
      <c r="I844" s="87"/>
      <c r="J844" s="159"/>
      <c r="K844" s="86"/>
      <c r="L844" s="86"/>
      <c r="M844" s="86"/>
      <c r="N844" s="86"/>
      <c r="O844" s="87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</row>
    <row x14ac:dyDescent="0.25" r="845" customHeight="1" ht="16.5">
      <c r="A845" s="156"/>
      <c r="B845" s="157"/>
      <c r="C845" s="155"/>
      <c r="D845" s="155"/>
      <c r="E845" s="155"/>
      <c r="F845" s="155"/>
      <c r="G845" s="86"/>
      <c r="H845" s="87"/>
      <c r="I845" s="87"/>
      <c r="J845" s="159"/>
      <c r="K845" s="86"/>
      <c r="L845" s="86"/>
      <c r="M845" s="86"/>
      <c r="N845" s="86"/>
      <c r="O845" s="87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</row>
    <row x14ac:dyDescent="0.25" r="846" customHeight="1" ht="16.5">
      <c r="A846" s="156"/>
      <c r="B846" s="157"/>
      <c r="C846" s="155"/>
      <c r="D846" s="155"/>
      <c r="E846" s="155"/>
      <c r="F846" s="155"/>
      <c r="G846" s="86"/>
      <c r="H846" s="87"/>
      <c r="I846" s="87"/>
      <c r="J846" s="159"/>
      <c r="K846" s="86"/>
      <c r="L846" s="86"/>
      <c r="M846" s="86"/>
      <c r="N846" s="86"/>
      <c r="O846" s="87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</row>
    <row x14ac:dyDescent="0.25" r="847" customHeight="1" ht="16.5">
      <c r="A847" s="156"/>
      <c r="B847" s="157"/>
      <c r="C847" s="155"/>
      <c r="D847" s="155"/>
      <c r="E847" s="155"/>
      <c r="F847" s="155"/>
      <c r="G847" s="86"/>
      <c r="H847" s="87"/>
      <c r="I847" s="87"/>
      <c r="J847" s="159"/>
      <c r="K847" s="86"/>
      <c r="L847" s="86"/>
      <c r="M847" s="86"/>
      <c r="N847" s="86"/>
      <c r="O847" s="87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</row>
    <row x14ac:dyDescent="0.25" r="848" customHeight="1" ht="16.5">
      <c r="A848" s="156"/>
      <c r="B848" s="157"/>
      <c r="C848" s="155"/>
      <c r="D848" s="155"/>
      <c r="E848" s="155"/>
      <c r="F848" s="155"/>
      <c r="G848" s="86"/>
      <c r="H848" s="87"/>
      <c r="I848" s="87"/>
      <c r="J848" s="159"/>
      <c r="K848" s="86"/>
      <c r="L848" s="86"/>
      <c r="M848" s="86"/>
      <c r="N848" s="86"/>
      <c r="O848" s="87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</row>
    <row x14ac:dyDescent="0.25" r="849" customHeight="1" ht="16.5">
      <c r="A849" s="156"/>
      <c r="B849" s="157"/>
      <c r="C849" s="155"/>
      <c r="D849" s="155"/>
      <c r="E849" s="155"/>
      <c r="F849" s="155"/>
      <c r="G849" s="86"/>
      <c r="H849" s="87"/>
      <c r="I849" s="87"/>
      <c r="J849" s="159"/>
      <c r="K849" s="86"/>
      <c r="L849" s="86"/>
      <c r="M849" s="86"/>
      <c r="N849" s="86"/>
      <c r="O849" s="87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</row>
    <row x14ac:dyDescent="0.25" r="850" customHeight="1" ht="16.5">
      <c r="A850" s="156"/>
      <c r="B850" s="157"/>
      <c r="C850" s="155"/>
      <c r="D850" s="155"/>
      <c r="E850" s="155"/>
      <c r="F850" s="155"/>
      <c r="G850" s="86"/>
      <c r="H850" s="87"/>
      <c r="I850" s="87"/>
      <c r="J850" s="159"/>
      <c r="K850" s="86"/>
      <c r="L850" s="86"/>
      <c r="M850" s="86"/>
      <c r="N850" s="86"/>
      <c r="O850" s="87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</row>
    <row x14ac:dyDescent="0.25" r="851" customHeight="1" ht="16.5">
      <c r="A851" s="156"/>
      <c r="B851" s="157"/>
      <c r="C851" s="155"/>
      <c r="D851" s="155"/>
      <c r="E851" s="155"/>
      <c r="F851" s="155"/>
      <c r="G851" s="86"/>
      <c r="H851" s="87"/>
      <c r="I851" s="87"/>
      <c r="J851" s="159"/>
      <c r="K851" s="86"/>
      <c r="L851" s="86"/>
      <c r="M851" s="86"/>
      <c r="N851" s="86"/>
      <c r="O851" s="87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</row>
    <row x14ac:dyDescent="0.25" r="852" customHeight="1" ht="16.5">
      <c r="A852" s="156"/>
      <c r="B852" s="157"/>
      <c r="C852" s="155"/>
      <c r="D852" s="155"/>
      <c r="E852" s="155"/>
      <c r="F852" s="155"/>
      <c r="G852" s="86"/>
      <c r="H852" s="87"/>
      <c r="I852" s="87"/>
      <c r="J852" s="159"/>
      <c r="K852" s="86"/>
      <c r="L852" s="86"/>
      <c r="M852" s="86"/>
      <c r="N852" s="86"/>
      <c r="O852" s="87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</row>
    <row x14ac:dyDescent="0.25" r="853" customHeight="1" ht="16.5">
      <c r="A853" s="156"/>
      <c r="B853" s="157"/>
      <c r="C853" s="155"/>
      <c r="D853" s="155"/>
      <c r="E853" s="155"/>
      <c r="F853" s="155"/>
      <c r="G853" s="86"/>
      <c r="H853" s="87"/>
      <c r="I853" s="87"/>
      <c r="J853" s="159"/>
      <c r="K853" s="86"/>
      <c r="L853" s="86"/>
      <c r="M853" s="86"/>
      <c r="N853" s="86"/>
      <c r="O853" s="87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</row>
    <row x14ac:dyDescent="0.25" r="854" customHeight="1" ht="16.5">
      <c r="A854" s="156"/>
      <c r="B854" s="157"/>
      <c r="C854" s="155"/>
      <c r="D854" s="155"/>
      <c r="E854" s="155"/>
      <c r="F854" s="155"/>
      <c r="G854" s="86"/>
      <c r="H854" s="87"/>
      <c r="I854" s="87"/>
      <c r="J854" s="159"/>
      <c r="K854" s="86"/>
      <c r="L854" s="86"/>
      <c r="M854" s="86"/>
      <c r="N854" s="86"/>
      <c r="O854" s="87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</row>
    <row x14ac:dyDescent="0.25" r="855" customHeight="1" ht="16.5">
      <c r="A855" s="156"/>
      <c r="B855" s="157"/>
      <c r="C855" s="155"/>
      <c r="D855" s="155"/>
      <c r="E855" s="155"/>
      <c r="F855" s="155"/>
      <c r="G855" s="86"/>
      <c r="H855" s="87"/>
      <c r="I855" s="87"/>
      <c r="J855" s="159"/>
      <c r="K855" s="86"/>
      <c r="L855" s="86"/>
      <c r="M855" s="86"/>
      <c r="N855" s="86"/>
      <c r="O855" s="87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</row>
    <row x14ac:dyDescent="0.25" r="856" customHeight="1" ht="16.5">
      <c r="A856" s="156"/>
      <c r="B856" s="157"/>
      <c r="C856" s="155"/>
      <c r="D856" s="155"/>
      <c r="E856" s="155"/>
      <c r="F856" s="155"/>
      <c r="G856" s="86"/>
      <c r="H856" s="87"/>
      <c r="I856" s="87"/>
      <c r="J856" s="159"/>
      <c r="K856" s="86"/>
      <c r="L856" s="86"/>
      <c r="M856" s="86"/>
      <c r="N856" s="86"/>
      <c r="O856" s="87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</row>
    <row x14ac:dyDescent="0.25" r="857" customHeight="1" ht="16.5">
      <c r="A857" s="156"/>
      <c r="B857" s="157"/>
      <c r="C857" s="155"/>
      <c r="D857" s="155"/>
      <c r="E857" s="155"/>
      <c r="F857" s="155"/>
      <c r="G857" s="86"/>
      <c r="H857" s="87"/>
      <c r="I857" s="87"/>
      <c r="J857" s="159"/>
      <c r="K857" s="86"/>
      <c r="L857" s="86"/>
      <c r="M857" s="86"/>
      <c r="N857" s="86"/>
      <c r="O857" s="87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</row>
    <row x14ac:dyDescent="0.25" r="858" customHeight="1" ht="16.5">
      <c r="A858" s="156"/>
      <c r="B858" s="157"/>
      <c r="C858" s="155"/>
      <c r="D858" s="155"/>
      <c r="E858" s="155"/>
      <c r="F858" s="155"/>
      <c r="G858" s="86"/>
      <c r="H858" s="87"/>
      <c r="I858" s="87"/>
      <c r="J858" s="159"/>
      <c r="K858" s="86"/>
      <c r="L858" s="86"/>
      <c r="M858" s="86"/>
      <c r="N858" s="86"/>
      <c r="O858" s="87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</row>
    <row x14ac:dyDescent="0.25" r="859" customHeight="1" ht="16.5">
      <c r="A859" s="156"/>
      <c r="B859" s="157"/>
      <c r="C859" s="155"/>
      <c r="D859" s="155"/>
      <c r="E859" s="155"/>
      <c r="F859" s="155"/>
      <c r="G859" s="86"/>
      <c r="H859" s="87"/>
      <c r="I859" s="87"/>
      <c r="J859" s="159"/>
      <c r="K859" s="86"/>
      <c r="L859" s="86"/>
      <c r="M859" s="86"/>
      <c r="N859" s="86"/>
      <c r="O859" s="87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</row>
    <row x14ac:dyDescent="0.25" r="860" customHeight="1" ht="16.5">
      <c r="A860" s="156"/>
      <c r="B860" s="157"/>
      <c r="C860" s="155"/>
      <c r="D860" s="155"/>
      <c r="E860" s="155"/>
      <c r="F860" s="155"/>
      <c r="G860" s="86"/>
      <c r="H860" s="87"/>
      <c r="I860" s="87"/>
      <c r="J860" s="159"/>
      <c r="K860" s="86"/>
      <c r="L860" s="86"/>
      <c r="M860" s="86"/>
      <c r="N860" s="86"/>
      <c r="O860" s="87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</row>
    <row x14ac:dyDescent="0.25" r="861" customHeight="1" ht="16.5">
      <c r="A861" s="156"/>
      <c r="B861" s="157"/>
      <c r="C861" s="155"/>
      <c r="D861" s="155"/>
      <c r="E861" s="155"/>
      <c r="F861" s="155"/>
      <c r="G861" s="86"/>
      <c r="H861" s="87"/>
      <c r="I861" s="87"/>
      <c r="J861" s="159"/>
      <c r="K861" s="86"/>
      <c r="L861" s="86"/>
      <c r="M861" s="86"/>
      <c r="N861" s="86"/>
      <c r="O861" s="87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</row>
    <row x14ac:dyDescent="0.25" r="862" customHeight="1" ht="16.5">
      <c r="A862" s="156"/>
      <c r="B862" s="157"/>
      <c r="C862" s="155"/>
      <c r="D862" s="155"/>
      <c r="E862" s="155"/>
      <c r="F862" s="155"/>
      <c r="G862" s="86"/>
      <c r="H862" s="87"/>
      <c r="I862" s="87"/>
      <c r="J862" s="159"/>
      <c r="K862" s="86"/>
      <c r="L862" s="86"/>
      <c r="M862" s="86"/>
      <c r="N862" s="86"/>
      <c r="O862" s="87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</row>
    <row x14ac:dyDescent="0.25" r="863" customHeight="1" ht="16.5">
      <c r="A863" s="156"/>
      <c r="B863" s="157"/>
      <c r="C863" s="155"/>
      <c r="D863" s="155"/>
      <c r="E863" s="155"/>
      <c r="F863" s="155"/>
      <c r="G863" s="86"/>
      <c r="H863" s="87"/>
      <c r="I863" s="87"/>
      <c r="J863" s="159"/>
      <c r="K863" s="86"/>
      <c r="L863" s="86"/>
      <c r="M863" s="86"/>
      <c r="N863" s="86"/>
      <c r="O863" s="87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</row>
    <row x14ac:dyDescent="0.25" r="864" customHeight="1" ht="16.5">
      <c r="A864" s="156"/>
      <c r="B864" s="157"/>
      <c r="C864" s="155"/>
      <c r="D864" s="155"/>
      <c r="E864" s="155"/>
      <c r="F864" s="155"/>
      <c r="G864" s="86"/>
      <c r="H864" s="87"/>
      <c r="I864" s="87"/>
      <c r="J864" s="159"/>
      <c r="K864" s="86"/>
      <c r="L864" s="86"/>
      <c r="M864" s="86"/>
      <c r="N864" s="86"/>
      <c r="O864" s="87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</row>
    <row x14ac:dyDescent="0.25" r="865" customHeight="1" ht="16.5">
      <c r="A865" s="156"/>
      <c r="B865" s="157"/>
      <c r="C865" s="155"/>
      <c r="D865" s="155"/>
      <c r="E865" s="155"/>
      <c r="F865" s="155"/>
      <c r="G865" s="86"/>
      <c r="H865" s="87"/>
      <c r="I865" s="87"/>
      <c r="J865" s="159"/>
      <c r="K865" s="86"/>
      <c r="L865" s="86"/>
      <c r="M865" s="86"/>
      <c r="N865" s="86"/>
      <c r="O865" s="87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</row>
    <row x14ac:dyDescent="0.25" r="866" customHeight="1" ht="16.5">
      <c r="A866" s="156"/>
      <c r="B866" s="157"/>
      <c r="C866" s="155"/>
      <c r="D866" s="155"/>
      <c r="E866" s="155"/>
      <c r="F866" s="155"/>
      <c r="G866" s="86"/>
      <c r="H866" s="87"/>
      <c r="I866" s="87"/>
      <c r="J866" s="159"/>
      <c r="K866" s="86"/>
      <c r="L866" s="86"/>
      <c r="M866" s="86"/>
      <c r="N866" s="86"/>
      <c r="O866" s="87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</row>
    <row x14ac:dyDescent="0.25" r="867" customHeight="1" ht="16.5">
      <c r="A867" s="156"/>
      <c r="B867" s="157"/>
      <c r="C867" s="155"/>
      <c r="D867" s="155"/>
      <c r="E867" s="155"/>
      <c r="F867" s="155"/>
      <c r="G867" s="86"/>
      <c r="H867" s="87"/>
      <c r="I867" s="87"/>
      <c r="J867" s="159"/>
      <c r="K867" s="86"/>
      <c r="L867" s="86"/>
      <c r="M867" s="86"/>
      <c r="N867" s="86"/>
      <c r="O867" s="87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</row>
    <row x14ac:dyDescent="0.25" r="868" customHeight="1" ht="16.5">
      <c r="A868" s="156"/>
      <c r="B868" s="157"/>
      <c r="C868" s="155"/>
      <c r="D868" s="155"/>
      <c r="E868" s="155"/>
      <c r="F868" s="155"/>
      <c r="G868" s="86"/>
      <c r="H868" s="87"/>
      <c r="I868" s="87"/>
      <c r="J868" s="159"/>
      <c r="K868" s="86"/>
      <c r="L868" s="86"/>
      <c r="M868" s="86"/>
      <c r="N868" s="86"/>
      <c r="O868" s="87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</row>
    <row x14ac:dyDescent="0.25" r="869" customHeight="1" ht="16.5">
      <c r="A869" s="156"/>
      <c r="B869" s="157"/>
      <c r="C869" s="155"/>
      <c r="D869" s="155"/>
      <c r="E869" s="155"/>
      <c r="F869" s="155"/>
      <c r="G869" s="86"/>
      <c r="H869" s="87"/>
      <c r="I869" s="87"/>
      <c r="J869" s="159"/>
      <c r="K869" s="86"/>
      <c r="L869" s="86"/>
      <c r="M869" s="86"/>
      <c r="N869" s="86"/>
      <c r="O869" s="87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</row>
    <row x14ac:dyDescent="0.25" r="870" customHeight="1" ht="16.5">
      <c r="A870" s="156"/>
      <c r="B870" s="157"/>
      <c r="C870" s="155"/>
      <c r="D870" s="155"/>
      <c r="E870" s="155"/>
      <c r="F870" s="155"/>
      <c r="G870" s="86"/>
      <c r="H870" s="87"/>
      <c r="I870" s="87"/>
      <c r="J870" s="159"/>
      <c r="K870" s="86"/>
      <c r="L870" s="86"/>
      <c r="M870" s="86"/>
      <c r="N870" s="86"/>
      <c r="O870" s="87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</row>
    <row x14ac:dyDescent="0.25" r="871" customHeight="1" ht="16.5">
      <c r="A871" s="156"/>
      <c r="B871" s="157"/>
      <c r="C871" s="155"/>
      <c r="D871" s="155"/>
      <c r="E871" s="155"/>
      <c r="F871" s="155"/>
      <c r="G871" s="86"/>
      <c r="H871" s="87"/>
      <c r="I871" s="87"/>
      <c r="J871" s="159"/>
      <c r="K871" s="86"/>
      <c r="L871" s="86"/>
      <c r="M871" s="86"/>
      <c r="N871" s="86"/>
      <c r="O871" s="87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</row>
    <row x14ac:dyDescent="0.25" r="872" customHeight="1" ht="16.5">
      <c r="A872" s="156"/>
      <c r="B872" s="157"/>
      <c r="C872" s="155"/>
      <c r="D872" s="155"/>
      <c r="E872" s="155"/>
      <c r="F872" s="155"/>
      <c r="G872" s="86"/>
      <c r="H872" s="87"/>
      <c r="I872" s="87"/>
      <c r="J872" s="159"/>
      <c r="K872" s="86"/>
      <c r="L872" s="86"/>
      <c r="M872" s="86"/>
      <c r="N872" s="86"/>
      <c r="O872" s="87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</row>
    <row x14ac:dyDescent="0.25" r="873" customHeight="1" ht="16.5">
      <c r="A873" s="156"/>
      <c r="B873" s="157"/>
      <c r="C873" s="155"/>
      <c r="D873" s="155"/>
      <c r="E873" s="155"/>
      <c r="F873" s="155"/>
      <c r="G873" s="86"/>
      <c r="H873" s="87"/>
      <c r="I873" s="87"/>
      <c r="J873" s="159"/>
      <c r="K873" s="86"/>
      <c r="L873" s="86"/>
      <c r="M873" s="86"/>
      <c r="N873" s="86"/>
      <c r="O873" s="87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</row>
    <row x14ac:dyDescent="0.25" r="874" customHeight="1" ht="16.5">
      <c r="A874" s="156"/>
      <c r="B874" s="157"/>
      <c r="C874" s="155"/>
      <c r="D874" s="155"/>
      <c r="E874" s="155"/>
      <c r="F874" s="155"/>
      <c r="G874" s="86"/>
      <c r="H874" s="87"/>
      <c r="I874" s="87"/>
      <c r="J874" s="159"/>
      <c r="K874" s="86"/>
      <c r="L874" s="86"/>
      <c r="M874" s="86"/>
      <c r="N874" s="86"/>
      <c r="O874" s="87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</row>
    <row x14ac:dyDescent="0.25" r="875" customHeight="1" ht="16.5">
      <c r="A875" s="156"/>
      <c r="B875" s="157"/>
      <c r="C875" s="155"/>
      <c r="D875" s="155"/>
      <c r="E875" s="155"/>
      <c r="F875" s="155"/>
      <c r="G875" s="86"/>
      <c r="H875" s="87"/>
      <c r="I875" s="87"/>
      <c r="J875" s="159"/>
      <c r="K875" s="86"/>
      <c r="L875" s="86"/>
      <c r="M875" s="86"/>
      <c r="N875" s="86"/>
      <c r="O875" s="87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</row>
    <row x14ac:dyDescent="0.25" r="876" customHeight="1" ht="16.5">
      <c r="A876" s="156"/>
      <c r="B876" s="157"/>
      <c r="C876" s="155"/>
      <c r="D876" s="155"/>
      <c r="E876" s="155"/>
      <c r="F876" s="155"/>
      <c r="G876" s="86"/>
      <c r="H876" s="87"/>
      <c r="I876" s="87"/>
      <c r="J876" s="159"/>
      <c r="K876" s="86"/>
      <c r="L876" s="86"/>
      <c r="M876" s="86"/>
      <c r="N876" s="86"/>
      <c r="O876" s="87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</row>
    <row x14ac:dyDescent="0.25" r="877" customHeight="1" ht="16.5">
      <c r="A877" s="156"/>
      <c r="B877" s="157"/>
      <c r="C877" s="155"/>
      <c r="D877" s="155"/>
      <c r="E877" s="155"/>
      <c r="F877" s="155"/>
      <c r="G877" s="86"/>
      <c r="H877" s="87"/>
      <c r="I877" s="87"/>
      <c r="J877" s="159"/>
      <c r="K877" s="86"/>
      <c r="L877" s="86"/>
      <c r="M877" s="86"/>
      <c r="N877" s="86"/>
      <c r="O877" s="87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</row>
    <row x14ac:dyDescent="0.25" r="878" customHeight="1" ht="16.5">
      <c r="A878" s="156"/>
      <c r="B878" s="157"/>
      <c r="C878" s="155"/>
      <c r="D878" s="155"/>
      <c r="E878" s="155"/>
      <c r="F878" s="155"/>
      <c r="G878" s="86"/>
      <c r="H878" s="87"/>
      <c r="I878" s="87"/>
      <c r="J878" s="159"/>
      <c r="K878" s="86"/>
      <c r="L878" s="86"/>
      <c r="M878" s="86"/>
      <c r="N878" s="86"/>
      <c r="O878" s="87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</row>
    <row x14ac:dyDescent="0.25" r="879" customHeight="1" ht="16.5">
      <c r="A879" s="156"/>
      <c r="B879" s="157"/>
      <c r="C879" s="155"/>
      <c r="D879" s="155"/>
      <c r="E879" s="155"/>
      <c r="F879" s="155"/>
      <c r="G879" s="86"/>
      <c r="H879" s="87"/>
      <c r="I879" s="87"/>
      <c r="J879" s="159"/>
      <c r="K879" s="86"/>
      <c r="L879" s="86"/>
      <c r="M879" s="86"/>
      <c r="N879" s="86"/>
      <c r="O879" s="87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</row>
    <row x14ac:dyDescent="0.25" r="880" customHeight="1" ht="16.5">
      <c r="A880" s="156"/>
      <c r="B880" s="157"/>
      <c r="C880" s="155"/>
      <c r="D880" s="155"/>
      <c r="E880" s="155"/>
      <c r="F880" s="155"/>
      <c r="G880" s="86"/>
      <c r="H880" s="87"/>
      <c r="I880" s="87"/>
      <c r="J880" s="159"/>
      <c r="K880" s="86"/>
      <c r="L880" s="86"/>
      <c r="M880" s="86"/>
      <c r="N880" s="86"/>
      <c r="O880" s="87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</row>
    <row x14ac:dyDescent="0.25" r="881" customHeight="1" ht="16.5">
      <c r="A881" s="156"/>
      <c r="B881" s="157"/>
      <c r="C881" s="155"/>
      <c r="D881" s="155"/>
      <c r="E881" s="155"/>
      <c r="F881" s="155"/>
      <c r="G881" s="86"/>
      <c r="H881" s="87"/>
      <c r="I881" s="87"/>
      <c r="J881" s="159"/>
      <c r="K881" s="86"/>
      <c r="L881" s="86"/>
      <c r="M881" s="86"/>
      <c r="N881" s="86"/>
      <c r="O881" s="87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</row>
    <row x14ac:dyDescent="0.25" r="882" customHeight="1" ht="16.5">
      <c r="A882" s="156"/>
      <c r="B882" s="157"/>
      <c r="C882" s="155"/>
      <c r="D882" s="155"/>
      <c r="E882" s="155"/>
      <c r="F882" s="155"/>
      <c r="G882" s="86"/>
      <c r="H882" s="87"/>
      <c r="I882" s="87"/>
      <c r="J882" s="159"/>
      <c r="K882" s="86"/>
      <c r="L882" s="86"/>
      <c r="M882" s="86"/>
      <c r="N882" s="86"/>
      <c r="O882" s="87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</row>
    <row x14ac:dyDescent="0.25" r="883" customHeight="1" ht="16.5">
      <c r="A883" s="156"/>
      <c r="B883" s="157"/>
      <c r="C883" s="155"/>
      <c r="D883" s="155"/>
      <c r="E883" s="155"/>
      <c r="F883" s="155"/>
      <c r="G883" s="86"/>
      <c r="H883" s="87"/>
      <c r="I883" s="87"/>
      <c r="J883" s="159"/>
      <c r="K883" s="86"/>
      <c r="L883" s="86"/>
      <c r="M883" s="86"/>
      <c r="N883" s="86"/>
      <c r="O883" s="87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</row>
    <row x14ac:dyDescent="0.25" r="884" customHeight="1" ht="16.5">
      <c r="A884" s="156"/>
      <c r="B884" s="157"/>
      <c r="C884" s="155"/>
      <c r="D884" s="155"/>
      <c r="E884" s="155"/>
      <c r="F884" s="155"/>
      <c r="G884" s="86"/>
      <c r="H884" s="87"/>
      <c r="I884" s="87"/>
      <c r="J884" s="159"/>
      <c r="K884" s="86"/>
      <c r="L884" s="86"/>
      <c r="M884" s="86"/>
      <c r="N884" s="86"/>
      <c r="O884" s="87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</row>
    <row x14ac:dyDescent="0.25" r="885" customHeight="1" ht="16.5">
      <c r="A885" s="156"/>
      <c r="B885" s="157"/>
      <c r="C885" s="155"/>
      <c r="D885" s="155"/>
      <c r="E885" s="155"/>
      <c r="F885" s="155"/>
      <c r="G885" s="86"/>
      <c r="H885" s="87"/>
      <c r="I885" s="87"/>
      <c r="J885" s="159"/>
      <c r="K885" s="86"/>
      <c r="L885" s="86"/>
      <c r="M885" s="86"/>
      <c r="N885" s="86"/>
      <c r="O885" s="87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</row>
    <row x14ac:dyDescent="0.25" r="886" customHeight="1" ht="16.5">
      <c r="A886" s="156"/>
      <c r="B886" s="157"/>
      <c r="C886" s="155"/>
      <c r="D886" s="155"/>
      <c r="E886" s="155"/>
      <c r="F886" s="155"/>
      <c r="G886" s="86"/>
      <c r="H886" s="87"/>
      <c r="I886" s="87"/>
      <c r="J886" s="159"/>
      <c r="K886" s="86"/>
      <c r="L886" s="86"/>
      <c r="M886" s="86"/>
      <c r="N886" s="86"/>
      <c r="O886" s="87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</row>
    <row x14ac:dyDescent="0.25" r="887" customHeight="1" ht="16.5">
      <c r="A887" s="156"/>
      <c r="B887" s="157"/>
      <c r="C887" s="155"/>
      <c r="D887" s="155"/>
      <c r="E887" s="155"/>
      <c r="F887" s="155"/>
      <c r="G887" s="86"/>
      <c r="H887" s="87"/>
      <c r="I887" s="87"/>
      <c r="J887" s="159"/>
      <c r="K887" s="86"/>
      <c r="L887" s="86"/>
      <c r="M887" s="86"/>
      <c r="N887" s="86"/>
      <c r="O887" s="87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</row>
    <row x14ac:dyDescent="0.25" r="888" customHeight="1" ht="16.5">
      <c r="A888" s="156"/>
      <c r="B888" s="157"/>
      <c r="C888" s="155"/>
      <c r="D888" s="155"/>
      <c r="E888" s="155"/>
      <c r="F888" s="155"/>
      <c r="G888" s="86"/>
      <c r="H888" s="87"/>
      <c r="I888" s="87"/>
      <c r="J888" s="159"/>
      <c r="K888" s="86"/>
      <c r="L888" s="86"/>
      <c r="M888" s="86"/>
      <c r="N888" s="86"/>
      <c r="O888" s="87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</row>
    <row x14ac:dyDescent="0.25" r="889" customHeight="1" ht="16.5">
      <c r="A889" s="156"/>
      <c r="B889" s="157"/>
      <c r="C889" s="155"/>
      <c r="D889" s="155"/>
      <c r="E889" s="155"/>
      <c r="F889" s="155"/>
      <c r="G889" s="86"/>
      <c r="H889" s="87"/>
      <c r="I889" s="87"/>
      <c r="J889" s="159"/>
      <c r="K889" s="86"/>
      <c r="L889" s="86"/>
      <c r="M889" s="86"/>
      <c r="N889" s="86"/>
      <c r="O889" s="87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</row>
    <row x14ac:dyDescent="0.25" r="890" customHeight="1" ht="16.5">
      <c r="A890" s="156"/>
      <c r="B890" s="157"/>
      <c r="C890" s="155"/>
      <c r="D890" s="155"/>
      <c r="E890" s="155"/>
      <c r="F890" s="155"/>
      <c r="G890" s="86"/>
      <c r="H890" s="87"/>
      <c r="I890" s="87"/>
      <c r="J890" s="159"/>
      <c r="K890" s="86"/>
      <c r="L890" s="86"/>
      <c r="M890" s="86"/>
      <c r="N890" s="86"/>
      <c r="O890" s="87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</row>
    <row x14ac:dyDescent="0.25" r="891" customHeight="1" ht="16.5">
      <c r="A891" s="156"/>
      <c r="B891" s="157"/>
      <c r="C891" s="155"/>
      <c r="D891" s="155"/>
      <c r="E891" s="155"/>
      <c r="F891" s="155"/>
      <c r="G891" s="86"/>
      <c r="H891" s="87"/>
      <c r="I891" s="87"/>
      <c r="J891" s="159"/>
      <c r="K891" s="86"/>
      <c r="L891" s="86"/>
      <c r="M891" s="86"/>
      <c r="N891" s="86"/>
      <c r="O891" s="87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</row>
    <row x14ac:dyDescent="0.25" r="892" customHeight="1" ht="16.5">
      <c r="A892" s="156"/>
      <c r="B892" s="157"/>
      <c r="C892" s="155"/>
      <c r="D892" s="155"/>
      <c r="E892" s="155"/>
      <c r="F892" s="155"/>
      <c r="G892" s="86"/>
      <c r="H892" s="87"/>
      <c r="I892" s="87"/>
      <c r="J892" s="159"/>
      <c r="K892" s="86"/>
      <c r="L892" s="86"/>
      <c r="M892" s="86"/>
      <c r="N892" s="86"/>
      <c r="O892" s="87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</row>
    <row x14ac:dyDescent="0.25" r="893" customHeight="1" ht="16.5">
      <c r="A893" s="156"/>
      <c r="B893" s="157"/>
      <c r="C893" s="155"/>
      <c r="D893" s="155"/>
      <c r="E893" s="155"/>
      <c r="F893" s="155"/>
      <c r="G893" s="86"/>
      <c r="H893" s="87"/>
      <c r="I893" s="87"/>
      <c r="J893" s="159"/>
      <c r="K893" s="86"/>
      <c r="L893" s="86"/>
      <c r="M893" s="86"/>
      <c r="N893" s="86"/>
      <c r="O893" s="87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</row>
    <row x14ac:dyDescent="0.25" r="894" customHeight="1" ht="16.5">
      <c r="A894" s="156"/>
      <c r="B894" s="157"/>
      <c r="C894" s="155"/>
      <c r="D894" s="155"/>
      <c r="E894" s="155"/>
      <c r="F894" s="155"/>
      <c r="G894" s="86"/>
      <c r="H894" s="87"/>
      <c r="I894" s="87"/>
      <c r="J894" s="159"/>
      <c r="K894" s="86"/>
      <c r="L894" s="86"/>
      <c r="M894" s="86"/>
      <c r="N894" s="86"/>
      <c r="O894" s="87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</row>
    <row x14ac:dyDescent="0.25" r="895" customHeight="1" ht="16.5">
      <c r="A895" s="156"/>
      <c r="B895" s="157"/>
      <c r="C895" s="155"/>
      <c r="D895" s="155"/>
      <c r="E895" s="155"/>
      <c r="F895" s="155"/>
      <c r="G895" s="86"/>
      <c r="H895" s="87"/>
      <c r="I895" s="87"/>
      <c r="J895" s="159"/>
      <c r="K895" s="86"/>
      <c r="L895" s="86"/>
      <c r="M895" s="86"/>
      <c r="N895" s="86"/>
      <c r="O895" s="87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</row>
    <row x14ac:dyDescent="0.25" r="896" customHeight="1" ht="16.5">
      <c r="A896" s="156"/>
      <c r="B896" s="157"/>
      <c r="C896" s="155"/>
      <c r="D896" s="155"/>
      <c r="E896" s="155"/>
      <c r="F896" s="155"/>
      <c r="G896" s="86"/>
      <c r="H896" s="87"/>
      <c r="I896" s="87"/>
      <c r="J896" s="159"/>
      <c r="K896" s="86"/>
      <c r="L896" s="86"/>
      <c r="M896" s="86"/>
      <c r="N896" s="86"/>
      <c r="O896" s="87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</row>
    <row x14ac:dyDescent="0.25" r="897" customHeight="1" ht="16.5">
      <c r="A897" s="156"/>
      <c r="B897" s="157"/>
      <c r="C897" s="155"/>
      <c r="D897" s="155"/>
      <c r="E897" s="155"/>
      <c r="F897" s="155"/>
      <c r="G897" s="86"/>
      <c r="H897" s="87"/>
      <c r="I897" s="87"/>
      <c r="J897" s="159"/>
      <c r="K897" s="86"/>
      <c r="L897" s="86"/>
      <c r="M897" s="86"/>
      <c r="N897" s="86"/>
      <c r="O897" s="87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</row>
    <row x14ac:dyDescent="0.25" r="898" customHeight="1" ht="16.5">
      <c r="A898" s="156"/>
      <c r="B898" s="157"/>
      <c r="C898" s="155"/>
      <c r="D898" s="155"/>
      <c r="E898" s="155"/>
      <c r="F898" s="155"/>
      <c r="G898" s="86"/>
      <c r="H898" s="87"/>
      <c r="I898" s="87"/>
      <c r="J898" s="159"/>
      <c r="K898" s="86"/>
      <c r="L898" s="86"/>
      <c r="M898" s="86"/>
      <c r="N898" s="86"/>
      <c r="O898" s="87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</row>
    <row x14ac:dyDescent="0.25" r="899" customHeight="1" ht="16.5">
      <c r="A899" s="156"/>
      <c r="B899" s="157"/>
      <c r="C899" s="155"/>
      <c r="D899" s="155"/>
      <c r="E899" s="155"/>
      <c r="F899" s="155"/>
      <c r="G899" s="86"/>
      <c r="H899" s="87"/>
      <c r="I899" s="87"/>
      <c r="J899" s="159"/>
      <c r="K899" s="86"/>
      <c r="L899" s="86"/>
      <c r="M899" s="86"/>
      <c r="N899" s="86"/>
      <c r="O899" s="87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</row>
    <row x14ac:dyDescent="0.25" r="900" customHeight="1" ht="16.5">
      <c r="A900" s="156"/>
      <c r="B900" s="157"/>
      <c r="C900" s="155"/>
      <c r="D900" s="155"/>
      <c r="E900" s="155"/>
      <c r="F900" s="155"/>
      <c r="G900" s="86"/>
      <c r="H900" s="87"/>
      <c r="I900" s="87"/>
      <c r="J900" s="159"/>
      <c r="K900" s="86"/>
      <c r="L900" s="86"/>
      <c r="M900" s="86"/>
      <c r="N900" s="86"/>
      <c r="O900" s="87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</row>
    <row x14ac:dyDescent="0.25" r="901" customHeight="1" ht="16.5">
      <c r="A901" s="156"/>
      <c r="B901" s="157"/>
      <c r="C901" s="155"/>
      <c r="D901" s="155"/>
      <c r="E901" s="155"/>
      <c r="F901" s="155"/>
      <c r="G901" s="86"/>
      <c r="H901" s="87"/>
      <c r="I901" s="87"/>
      <c r="J901" s="159"/>
      <c r="K901" s="86"/>
      <c r="L901" s="86"/>
      <c r="M901" s="86"/>
      <c r="N901" s="86"/>
      <c r="O901" s="87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</row>
    <row x14ac:dyDescent="0.25" r="902" customHeight="1" ht="16.5">
      <c r="A902" s="156"/>
      <c r="B902" s="157"/>
      <c r="C902" s="155"/>
      <c r="D902" s="155"/>
      <c r="E902" s="155"/>
      <c r="F902" s="155"/>
      <c r="G902" s="86"/>
      <c r="H902" s="87"/>
      <c r="I902" s="87"/>
      <c r="J902" s="159"/>
      <c r="K902" s="86"/>
      <c r="L902" s="86"/>
      <c r="M902" s="86"/>
      <c r="N902" s="86"/>
      <c r="O902" s="87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</row>
    <row x14ac:dyDescent="0.25" r="903" customHeight="1" ht="16.5">
      <c r="A903" s="156"/>
      <c r="B903" s="157"/>
      <c r="C903" s="155"/>
      <c r="D903" s="155"/>
      <c r="E903" s="155"/>
      <c r="F903" s="155"/>
      <c r="G903" s="86"/>
      <c r="H903" s="87"/>
      <c r="I903" s="87"/>
      <c r="J903" s="159"/>
      <c r="K903" s="86"/>
      <c r="L903" s="86"/>
      <c r="M903" s="86"/>
      <c r="N903" s="86"/>
      <c r="O903" s="87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</row>
    <row x14ac:dyDescent="0.25" r="904" customHeight="1" ht="16.5">
      <c r="A904" s="156"/>
      <c r="B904" s="157"/>
      <c r="C904" s="155"/>
      <c r="D904" s="155"/>
      <c r="E904" s="155"/>
      <c r="F904" s="155"/>
      <c r="G904" s="86"/>
      <c r="H904" s="87"/>
      <c r="I904" s="87"/>
      <c r="J904" s="159"/>
      <c r="K904" s="86"/>
      <c r="L904" s="86"/>
      <c r="M904" s="86"/>
      <c r="N904" s="86"/>
      <c r="O904" s="87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</row>
    <row x14ac:dyDescent="0.25" r="905" customHeight="1" ht="16.5">
      <c r="A905" s="156"/>
      <c r="B905" s="157"/>
      <c r="C905" s="155"/>
      <c r="D905" s="155"/>
      <c r="E905" s="155"/>
      <c r="F905" s="155"/>
      <c r="G905" s="86"/>
      <c r="H905" s="87"/>
      <c r="I905" s="87"/>
      <c r="J905" s="159"/>
      <c r="K905" s="86"/>
      <c r="L905" s="86"/>
      <c r="M905" s="86"/>
      <c r="N905" s="86"/>
      <c r="O905" s="87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</row>
    <row x14ac:dyDescent="0.25" r="906" customHeight="1" ht="16.5">
      <c r="A906" s="156"/>
      <c r="B906" s="157"/>
      <c r="C906" s="155"/>
      <c r="D906" s="155"/>
      <c r="E906" s="155"/>
      <c r="F906" s="155"/>
      <c r="G906" s="86"/>
      <c r="H906" s="87"/>
      <c r="I906" s="87"/>
      <c r="J906" s="159"/>
      <c r="K906" s="86"/>
      <c r="L906" s="86"/>
      <c r="M906" s="86"/>
      <c r="N906" s="86"/>
      <c r="O906" s="87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</row>
    <row x14ac:dyDescent="0.25" r="907" customHeight="1" ht="16.5">
      <c r="A907" s="156"/>
      <c r="B907" s="157"/>
      <c r="C907" s="155"/>
      <c r="D907" s="155"/>
      <c r="E907" s="155"/>
      <c r="F907" s="155"/>
      <c r="G907" s="86"/>
      <c r="H907" s="87"/>
      <c r="I907" s="87"/>
      <c r="J907" s="159"/>
      <c r="K907" s="86"/>
      <c r="L907" s="86"/>
      <c r="M907" s="86"/>
      <c r="N907" s="86"/>
      <c r="O907" s="87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</row>
    <row x14ac:dyDescent="0.25" r="908" customHeight="1" ht="16.5">
      <c r="A908" s="156"/>
      <c r="B908" s="157"/>
      <c r="C908" s="155"/>
      <c r="D908" s="155"/>
      <c r="E908" s="155"/>
      <c r="F908" s="155"/>
      <c r="G908" s="86"/>
      <c r="H908" s="87"/>
      <c r="I908" s="87"/>
      <c r="J908" s="159"/>
      <c r="K908" s="86"/>
      <c r="L908" s="86"/>
      <c r="M908" s="86"/>
      <c r="N908" s="86"/>
      <c r="O908" s="87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</row>
    <row x14ac:dyDescent="0.25" r="909" customHeight="1" ht="16.5">
      <c r="A909" s="156"/>
      <c r="B909" s="157"/>
      <c r="C909" s="155"/>
      <c r="D909" s="155"/>
      <c r="E909" s="155"/>
      <c r="F909" s="155"/>
      <c r="G909" s="86"/>
      <c r="H909" s="87"/>
      <c r="I909" s="87"/>
      <c r="J909" s="159"/>
      <c r="K909" s="86"/>
      <c r="L909" s="86"/>
      <c r="M909" s="86"/>
      <c r="N909" s="86"/>
      <c r="O909" s="87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</row>
    <row x14ac:dyDescent="0.25" r="910" customHeight="1" ht="16.5">
      <c r="A910" s="156"/>
      <c r="B910" s="157"/>
      <c r="C910" s="155"/>
      <c r="D910" s="155"/>
      <c r="E910" s="155"/>
      <c r="F910" s="155"/>
      <c r="G910" s="86"/>
      <c r="H910" s="87"/>
      <c r="I910" s="87"/>
      <c r="J910" s="159"/>
      <c r="K910" s="86"/>
      <c r="L910" s="86"/>
      <c r="M910" s="86"/>
      <c r="N910" s="86"/>
      <c r="O910" s="87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</row>
    <row x14ac:dyDescent="0.25" r="911" customHeight="1" ht="16.5">
      <c r="A911" s="156"/>
      <c r="B911" s="157"/>
      <c r="C911" s="155"/>
      <c r="D911" s="155"/>
      <c r="E911" s="155"/>
      <c r="F911" s="155"/>
      <c r="G911" s="86"/>
      <c r="H911" s="87"/>
      <c r="I911" s="87"/>
      <c r="J911" s="159"/>
      <c r="K911" s="86"/>
      <c r="L911" s="86"/>
      <c r="M911" s="86"/>
      <c r="N911" s="86"/>
      <c r="O911" s="87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</row>
    <row x14ac:dyDescent="0.25" r="912" customHeight="1" ht="16.5">
      <c r="A912" s="156"/>
      <c r="B912" s="157"/>
      <c r="C912" s="155"/>
      <c r="D912" s="155"/>
      <c r="E912" s="155"/>
      <c r="F912" s="155"/>
      <c r="G912" s="86"/>
      <c r="H912" s="87"/>
      <c r="I912" s="87"/>
      <c r="J912" s="159"/>
      <c r="K912" s="86"/>
      <c r="L912" s="86"/>
      <c r="M912" s="86"/>
      <c r="N912" s="86"/>
      <c r="O912" s="87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</row>
    <row x14ac:dyDescent="0.25" r="913" customHeight="1" ht="16.5">
      <c r="A913" s="156"/>
      <c r="B913" s="157"/>
      <c r="C913" s="155"/>
      <c r="D913" s="155"/>
      <c r="E913" s="155"/>
      <c r="F913" s="155"/>
      <c r="G913" s="86"/>
      <c r="H913" s="87"/>
      <c r="I913" s="87"/>
      <c r="J913" s="159"/>
      <c r="K913" s="86"/>
      <c r="L913" s="86"/>
      <c r="M913" s="86"/>
      <c r="N913" s="86"/>
      <c r="O913" s="87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</row>
    <row x14ac:dyDescent="0.25" r="914" customHeight="1" ht="16.5">
      <c r="A914" s="156"/>
      <c r="B914" s="157"/>
      <c r="C914" s="155"/>
      <c r="D914" s="155"/>
      <c r="E914" s="155"/>
      <c r="F914" s="155"/>
      <c r="G914" s="86"/>
      <c r="H914" s="87"/>
      <c r="I914" s="87"/>
      <c r="J914" s="159"/>
      <c r="K914" s="86"/>
      <c r="L914" s="86"/>
      <c r="M914" s="86"/>
      <c r="N914" s="86"/>
      <c r="O914" s="87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</row>
    <row x14ac:dyDescent="0.25" r="915" customHeight="1" ht="16.5">
      <c r="A915" s="156"/>
      <c r="B915" s="157"/>
      <c r="C915" s="155"/>
      <c r="D915" s="155"/>
      <c r="E915" s="155"/>
      <c r="F915" s="155"/>
      <c r="G915" s="86"/>
      <c r="H915" s="87"/>
      <c r="I915" s="87"/>
      <c r="J915" s="159"/>
      <c r="K915" s="86"/>
      <c r="L915" s="86"/>
      <c r="M915" s="86"/>
      <c r="N915" s="86"/>
      <c r="O915" s="87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</row>
    <row x14ac:dyDescent="0.25" r="916" customHeight="1" ht="16.5">
      <c r="A916" s="156"/>
      <c r="B916" s="157"/>
      <c r="C916" s="155"/>
      <c r="D916" s="155"/>
      <c r="E916" s="155"/>
      <c r="F916" s="155"/>
      <c r="G916" s="86"/>
      <c r="H916" s="87"/>
      <c r="I916" s="87"/>
      <c r="J916" s="159"/>
      <c r="K916" s="86"/>
      <c r="L916" s="86"/>
      <c r="M916" s="86"/>
      <c r="N916" s="86"/>
      <c r="O916" s="87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</row>
    <row x14ac:dyDescent="0.25" r="917" customHeight="1" ht="16.5">
      <c r="A917" s="156"/>
      <c r="B917" s="157"/>
      <c r="C917" s="155"/>
      <c r="D917" s="155"/>
      <c r="E917" s="155"/>
      <c r="F917" s="155"/>
      <c r="G917" s="86"/>
      <c r="H917" s="87"/>
      <c r="I917" s="87"/>
      <c r="J917" s="159"/>
      <c r="K917" s="86"/>
      <c r="L917" s="86"/>
      <c r="M917" s="86"/>
      <c r="N917" s="86"/>
      <c r="O917" s="87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</row>
    <row x14ac:dyDescent="0.25" r="918" customHeight="1" ht="16.5">
      <c r="A918" s="156"/>
      <c r="B918" s="157"/>
      <c r="C918" s="155"/>
      <c r="D918" s="155"/>
      <c r="E918" s="155"/>
      <c r="F918" s="155"/>
      <c r="G918" s="86"/>
      <c r="H918" s="87"/>
      <c r="I918" s="87"/>
      <c r="J918" s="159"/>
      <c r="K918" s="86"/>
      <c r="L918" s="86"/>
      <c r="M918" s="86"/>
      <c r="N918" s="86"/>
      <c r="O918" s="87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</row>
    <row x14ac:dyDescent="0.25" r="919" customHeight="1" ht="16.5">
      <c r="A919" s="156"/>
      <c r="B919" s="157"/>
      <c r="C919" s="155"/>
      <c r="D919" s="155"/>
      <c r="E919" s="155"/>
      <c r="F919" s="155"/>
      <c r="G919" s="86"/>
      <c r="H919" s="87"/>
      <c r="I919" s="87"/>
      <c r="J919" s="159"/>
      <c r="K919" s="86"/>
      <c r="L919" s="86"/>
      <c r="M919" s="86"/>
      <c r="N919" s="86"/>
      <c r="O919" s="87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</row>
    <row x14ac:dyDescent="0.25" r="920" customHeight="1" ht="16.5">
      <c r="A920" s="156"/>
      <c r="B920" s="157"/>
      <c r="C920" s="155"/>
      <c r="D920" s="155"/>
      <c r="E920" s="155"/>
      <c r="F920" s="155"/>
      <c r="G920" s="86"/>
      <c r="H920" s="87"/>
      <c r="I920" s="87"/>
      <c r="J920" s="159"/>
      <c r="K920" s="86"/>
      <c r="L920" s="86"/>
      <c r="M920" s="86"/>
      <c r="N920" s="86"/>
      <c r="O920" s="87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</row>
    <row x14ac:dyDescent="0.25" r="921" customHeight="1" ht="16.5">
      <c r="A921" s="156"/>
      <c r="B921" s="157"/>
      <c r="C921" s="155"/>
      <c r="D921" s="155"/>
      <c r="E921" s="155"/>
      <c r="F921" s="155"/>
      <c r="G921" s="86"/>
      <c r="H921" s="87"/>
      <c r="I921" s="87"/>
      <c r="J921" s="159"/>
      <c r="K921" s="86"/>
      <c r="L921" s="86"/>
      <c r="M921" s="86"/>
      <c r="N921" s="86"/>
      <c r="O921" s="87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</row>
    <row x14ac:dyDescent="0.25" r="922" customHeight="1" ht="16.5">
      <c r="A922" s="156"/>
      <c r="B922" s="157"/>
      <c r="C922" s="155"/>
      <c r="D922" s="155"/>
      <c r="E922" s="155"/>
      <c r="F922" s="155"/>
      <c r="G922" s="86"/>
      <c r="H922" s="87"/>
      <c r="I922" s="87"/>
      <c r="J922" s="159"/>
      <c r="K922" s="86"/>
      <c r="L922" s="86"/>
      <c r="M922" s="86"/>
      <c r="N922" s="86"/>
      <c r="O922" s="87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</row>
    <row x14ac:dyDescent="0.25" r="923" customHeight="1" ht="16.5">
      <c r="A923" s="156"/>
      <c r="B923" s="157"/>
      <c r="C923" s="155"/>
      <c r="D923" s="155"/>
      <c r="E923" s="155"/>
      <c r="F923" s="155"/>
      <c r="G923" s="86"/>
      <c r="H923" s="87"/>
      <c r="I923" s="87"/>
      <c r="J923" s="159"/>
      <c r="K923" s="86"/>
      <c r="L923" s="86"/>
      <c r="M923" s="86"/>
      <c r="N923" s="86"/>
      <c r="O923" s="87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</row>
    <row x14ac:dyDescent="0.25" r="924" customHeight="1" ht="16.5">
      <c r="A924" s="156"/>
      <c r="B924" s="157"/>
      <c r="C924" s="155"/>
      <c r="D924" s="155"/>
      <c r="E924" s="155"/>
      <c r="F924" s="155"/>
      <c r="G924" s="86"/>
      <c r="H924" s="87"/>
      <c r="I924" s="87"/>
      <c r="J924" s="159"/>
      <c r="K924" s="86"/>
      <c r="L924" s="86"/>
      <c r="M924" s="86"/>
      <c r="N924" s="86"/>
      <c r="O924" s="87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</row>
    <row x14ac:dyDescent="0.25" r="925" customHeight="1" ht="16.5">
      <c r="A925" s="156"/>
      <c r="B925" s="157"/>
      <c r="C925" s="155"/>
      <c r="D925" s="155"/>
      <c r="E925" s="155"/>
      <c r="F925" s="155"/>
      <c r="G925" s="86"/>
      <c r="H925" s="87"/>
      <c r="I925" s="87"/>
      <c r="J925" s="159"/>
      <c r="K925" s="86"/>
      <c r="L925" s="86"/>
      <c r="M925" s="86"/>
      <c r="N925" s="86"/>
      <c r="O925" s="87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</row>
    <row x14ac:dyDescent="0.25" r="926" customHeight="1" ht="16.5">
      <c r="A926" s="156"/>
      <c r="B926" s="157"/>
      <c r="C926" s="155"/>
      <c r="D926" s="155"/>
      <c r="E926" s="155"/>
      <c r="F926" s="155"/>
      <c r="G926" s="86"/>
      <c r="H926" s="87"/>
      <c r="I926" s="87"/>
      <c r="J926" s="159"/>
      <c r="K926" s="86"/>
      <c r="L926" s="86"/>
      <c r="M926" s="86"/>
      <c r="N926" s="86"/>
      <c r="O926" s="87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</row>
    <row x14ac:dyDescent="0.25" r="927" customHeight="1" ht="16.5">
      <c r="A927" s="156"/>
      <c r="B927" s="157"/>
      <c r="C927" s="155"/>
      <c r="D927" s="155"/>
      <c r="E927" s="155"/>
      <c r="F927" s="155"/>
      <c r="G927" s="86"/>
      <c r="H927" s="87"/>
      <c r="I927" s="87"/>
      <c r="J927" s="159"/>
      <c r="K927" s="86"/>
      <c r="L927" s="86"/>
      <c r="M927" s="86"/>
      <c r="N927" s="86"/>
      <c r="O927" s="87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</row>
    <row x14ac:dyDescent="0.25" r="928" customHeight="1" ht="16.5">
      <c r="A928" s="156"/>
      <c r="B928" s="157"/>
      <c r="C928" s="155"/>
      <c r="D928" s="155"/>
      <c r="E928" s="155"/>
      <c r="F928" s="155"/>
      <c r="G928" s="86"/>
      <c r="H928" s="87"/>
      <c r="I928" s="87"/>
      <c r="J928" s="159"/>
      <c r="K928" s="86"/>
      <c r="L928" s="86"/>
      <c r="M928" s="86"/>
      <c r="N928" s="86"/>
      <c r="O928" s="87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</row>
    <row x14ac:dyDescent="0.25" r="929" customHeight="1" ht="16.5">
      <c r="A929" s="156"/>
      <c r="B929" s="157"/>
      <c r="C929" s="155"/>
      <c r="D929" s="155"/>
      <c r="E929" s="155"/>
      <c r="F929" s="155"/>
      <c r="G929" s="86"/>
      <c r="H929" s="87"/>
      <c r="I929" s="87"/>
      <c r="J929" s="159"/>
      <c r="K929" s="86"/>
      <c r="L929" s="86"/>
      <c r="M929" s="86"/>
      <c r="N929" s="86"/>
      <c r="O929" s="87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</row>
    <row x14ac:dyDescent="0.25" r="930" customHeight="1" ht="16.5">
      <c r="A930" s="156"/>
      <c r="B930" s="157"/>
      <c r="C930" s="155"/>
      <c r="D930" s="155"/>
      <c r="E930" s="155"/>
      <c r="F930" s="155"/>
      <c r="G930" s="86"/>
      <c r="H930" s="87"/>
      <c r="I930" s="87"/>
      <c r="J930" s="159"/>
      <c r="K930" s="86"/>
      <c r="L930" s="86"/>
      <c r="M930" s="86"/>
      <c r="N930" s="86"/>
      <c r="O930" s="87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</row>
    <row x14ac:dyDescent="0.25" r="931" customHeight="1" ht="16.5">
      <c r="A931" s="156"/>
      <c r="B931" s="157"/>
      <c r="C931" s="155"/>
      <c r="D931" s="155"/>
      <c r="E931" s="155"/>
      <c r="F931" s="155"/>
      <c r="G931" s="86"/>
      <c r="H931" s="87"/>
      <c r="I931" s="87"/>
      <c r="J931" s="159"/>
      <c r="K931" s="86"/>
      <c r="L931" s="86"/>
      <c r="M931" s="86"/>
      <c r="N931" s="86"/>
      <c r="O931" s="87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</row>
    <row x14ac:dyDescent="0.25" r="932" customHeight="1" ht="16.5">
      <c r="A932" s="156"/>
      <c r="B932" s="157"/>
      <c r="C932" s="155"/>
      <c r="D932" s="155"/>
      <c r="E932" s="155"/>
      <c r="F932" s="155"/>
      <c r="G932" s="86"/>
      <c r="H932" s="87"/>
      <c r="I932" s="87"/>
      <c r="J932" s="159"/>
      <c r="K932" s="86"/>
      <c r="L932" s="86"/>
      <c r="M932" s="86"/>
      <c r="N932" s="86"/>
      <c r="O932" s="87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</row>
    <row x14ac:dyDescent="0.25" r="933" customHeight="1" ht="16.5">
      <c r="A933" s="156"/>
      <c r="B933" s="157"/>
      <c r="C933" s="155"/>
      <c r="D933" s="155"/>
      <c r="E933" s="155"/>
      <c r="F933" s="155"/>
      <c r="G933" s="86"/>
      <c r="H933" s="87"/>
      <c r="I933" s="87"/>
      <c r="J933" s="159"/>
      <c r="K933" s="86"/>
      <c r="L933" s="86"/>
      <c r="M933" s="86"/>
      <c r="N933" s="86"/>
      <c r="O933" s="87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</row>
    <row x14ac:dyDescent="0.25" r="934" customHeight="1" ht="16.5">
      <c r="A934" s="156"/>
      <c r="B934" s="157"/>
      <c r="C934" s="155"/>
      <c r="D934" s="155"/>
      <c r="E934" s="155"/>
      <c r="F934" s="155"/>
      <c r="G934" s="86"/>
      <c r="H934" s="87"/>
      <c r="I934" s="87"/>
      <c r="J934" s="159"/>
      <c r="K934" s="86"/>
      <c r="L934" s="86"/>
      <c r="M934" s="86"/>
      <c r="N934" s="86"/>
      <c r="O934" s="87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</row>
    <row x14ac:dyDescent="0.25" r="935" customHeight="1" ht="16.5">
      <c r="A935" s="156"/>
      <c r="B935" s="157"/>
      <c r="C935" s="155"/>
      <c r="D935" s="155"/>
      <c r="E935" s="155"/>
      <c r="F935" s="155"/>
      <c r="G935" s="86"/>
      <c r="H935" s="87"/>
      <c r="I935" s="87"/>
      <c r="J935" s="159"/>
      <c r="K935" s="86"/>
      <c r="L935" s="86"/>
      <c r="M935" s="86"/>
      <c r="N935" s="86"/>
      <c r="O935" s="87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</row>
    <row x14ac:dyDescent="0.25" r="936" customHeight="1" ht="16.5">
      <c r="A936" s="156"/>
      <c r="B936" s="157"/>
      <c r="C936" s="155"/>
      <c r="D936" s="155"/>
      <c r="E936" s="155"/>
      <c r="F936" s="155"/>
      <c r="G936" s="86"/>
      <c r="H936" s="87"/>
      <c r="I936" s="87"/>
      <c r="J936" s="159"/>
      <c r="K936" s="86"/>
      <c r="L936" s="86"/>
      <c r="M936" s="86"/>
      <c r="N936" s="86"/>
      <c r="O936" s="87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</row>
    <row x14ac:dyDescent="0.25" r="937" customHeight="1" ht="16.5">
      <c r="A937" s="156"/>
      <c r="B937" s="157"/>
      <c r="C937" s="155"/>
      <c r="D937" s="155"/>
      <c r="E937" s="155"/>
      <c r="F937" s="155"/>
      <c r="G937" s="86"/>
      <c r="H937" s="87"/>
      <c r="I937" s="87"/>
      <c r="J937" s="159"/>
      <c r="K937" s="86"/>
      <c r="L937" s="86"/>
      <c r="M937" s="86"/>
      <c r="N937" s="86"/>
      <c r="O937" s="87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</row>
    <row x14ac:dyDescent="0.25" r="938" customHeight="1" ht="16.5">
      <c r="A938" s="156"/>
      <c r="B938" s="157"/>
      <c r="C938" s="155"/>
      <c r="D938" s="155"/>
      <c r="E938" s="155"/>
      <c r="F938" s="155"/>
      <c r="G938" s="86"/>
      <c r="H938" s="87"/>
      <c r="I938" s="87"/>
      <c r="J938" s="159"/>
      <c r="K938" s="86"/>
      <c r="L938" s="86"/>
      <c r="M938" s="86"/>
      <c r="N938" s="86"/>
      <c r="O938" s="87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</row>
    <row x14ac:dyDescent="0.25" r="939" customHeight="1" ht="16.5">
      <c r="A939" s="156"/>
      <c r="B939" s="157"/>
      <c r="C939" s="155"/>
      <c r="D939" s="155"/>
      <c r="E939" s="155"/>
      <c r="F939" s="155"/>
      <c r="G939" s="86"/>
      <c r="H939" s="87"/>
      <c r="I939" s="87"/>
      <c r="J939" s="159"/>
      <c r="K939" s="86"/>
      <c r="L939" s="86"/>
      <c r="M939" s="86"/>
      <c r="N939" s="86"/>
      <c r="O939" s="87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</row>
    <row x14ac:dyDescent="0.25" r="940" customHeight="1" ht="16.5">
      <c r="A940" s="156"/>
      <c r="B940" s="157"/>
      <c r="C940" s="155"/>
      <c r="D940" s="155"/>
      <c r="E940" s="155"/>
      <c r="F940" s="155"/>
      <c r="G940" s="86"/>
      <c r="H940" s="87"/>
      <c r="I940" s="87"/>
      <c r="J940" s="159"/>
      <c r="K940" s="86"/>
      <c r="L940" s="86"/>
      <c r="M940" s="86"/>
      <c r="N940" s="86"/>
      <c r="O940" s="87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</row>
    <row x14ac:dyDescent="0.25" r="941" customHeight="1" ht="16.5">
      <c r="A941" s="156"/>
      <c r="B941" s="157"/>
      <c r="C941" s="155"/>
      <c r="D941" s="155"/>
      <c r="E941" s="155"/>
      <c r="F941" s="155"/>
      <c r="G941" s="86"/>
      <c r="H941" s="87"/>
      <c r="I941" s="87"/>
      <c r="J941" s="159"/>
      <c r="K941" s="86"/>
      <c r="L941" s="86"/>
      <c r="M941" s="86"/>
      <c r="N941" s="86"/>
      <c r="O941" s="87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</row>
    <row x14ac:dyDescent="0.25" r="942" customHeight="1" ht="16.5">
      <c r="A942" s="156"/>
      <c r="B942" s="157"/>
      <c r="C942" s="155"/>
      <c r="D942" s="155"/>
      <c r="E942" s="155"/>
      <c r="F942" s="155"/>
      <c r="G942" s="86"/>
      <c r="H942" s="87"/>
      <c r="I942" s="87"/>
      <c r="J942" s="159"/>
      <c r="K942" s="86"/>
      <c r="L942" s="86"/>
      <c r="M942" s="86"/>
      <c r="N942" s="86"/>
      <c r="O942" s="87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</row>
    <row x14ac:dyDescent="0.25" r="943" customHeight="1" ht="16.5">
      <c r="A943" s="156"/>
      <c r="B943" s="157"/>
      <c r="C943" s="155"/>
      <c r="D943" s="155"/>
      <c r="E943" s="155"/>
      <c r="F943" s="155"/>
      <c r="G943" s="86"/>
      <c r="H943" s="87"/>
      <c r="I943" s="87"/>
      <c r="J943" s="159"/>
      <c r="K943" s="86"/>
      <c r="L943" s="86"/>
      <c r="M943" s="86"/>
      <c r="N943" s="86"/>
      <c r="O943" s="87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</row>
    <row x14ac:dyDescent="0.25" r="944" customHeight="1" ht="16.5">
      <c r="A944" s="156"/>
      <c r="B944" s="157"/>
      <c r="C944" s="155"/>
      <c r="D944" s="155"/>
      <c r="E944" s="155"/>
      <c r="F944" s="155"/>
      <c r="G944" s="86"/>
      <c r="H944" s="87"/>
      <c r="I944" s="87"/>
      <c r="J944" s="159"/>
      <c r="K944" s="86"/>
      <c r="L944" s="86"/>
      <c r="M944" s="86"/>
      <c r="N944" s="86"/>
      <c r="O944" s="87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</row>
    <row x14ac:dyDescent="0.25" r="945" customHeight="1" ht="16.5">
      <c r="A945" s="156"/>
      <c r="B945" s="157"/>
      <c r="C945" s="155"/>
      <c r="D945" s="155"/>
      <c r="E945" s="155"/>
      <c r="F945" s="155"/>
      <c r="G945" s="86"/>
      <c r="H945" s="87"/>
      <c r="I945" s="87"/>
      <c r="J945" s="159"/>
      <c r="K945" s="86"/>
      <c r="L945" s="86"/>
      <c r="M945" s="86"/>
      <c r="N945" s="86"/>
      <c r="O945" s="87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</row>
    <row x14ac:dyDescent="0.25" r="946" customHeight="1" ht="16.5">
      <c r="A946" s="156"/>
      <c r="B946" s="157"/>
      <c r="C946" s="155"/>
      <c r="D946" s="155"/>
      <c r="E946" s="155"/>
      <c r="F946" s="155"/>
      <c r="G946" s="86"/>
      <c r="H946" s="87"/>
      <c r="I946" s="87"/>
      <c r="J946" s="159"/>
      <c r="K946" s="86"/>
      <c r="L946" s="86"/>
      <c r="M946" s="86"/>
      <c r="N946" s="86"/>
      <c r="O946" s="87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</row>
    <row x14ac:dyDescent="0.25" r="947" customHeight="1" ht="16.5">
      <c r="A947" s="156"/>
      <c r="B947" s="157"/>
      <c r="C947" s="155"/>
      <c r="D947" s="155"/>
      <c r="E947" s="155"/>
      <c r="F947" s="155"/>
      <c r="G947" s="86"/>
      <c r="H947" s="87"/>
      <c r="I947" s="87"/>
      <c r="J947" s="159"/>
      <c r="K947" s="86"/>
      <c r="L947" s="86"/>
      <c r="M947" s="86"/>
      <c r="N947" s="86"/>
      <c r="O947" s="87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</row>
    <row x14ac:dyDescent="0.25" r="948" customHeight="1" ht="16.5">
      <c r="A948" s="156"/>
      <c r="B948" s="157"/>
      <c r="C948" s="155"/>
      <c r="D948" s="155"/>
      <c r="E948" s="155"/>
      <c r="F948" s="155"/>
      <c r="G948" s="86"/>
      <c r="H948" s="87"/>
      <c r="I948" s="87"/>
      <c r="J948" s="159"/>
      <c r="K948" s="86"/>
      <c r="L948" s="86"/>
      <c r="M948" s="86"/>
      <c r="N948" s="86"/>
      <c r="O948" s="87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</row>
    <row x14ac:dyDescent="0.25" r="949" customHeight="1" ht="16.5">
      <c r="A949" s="156"/>
      <c r="B949" s="157"/>
      <c r="C949" s="155"/>
      <c r="D949" s="155"/>
      <c r="E949" s="155"/>
      <c r="F949" s="155"/>
      <c r="G949" s="86"/>
      <c r="H949" s="87"/>
      <c r="I949" s="87"/>
      <c r="J949" s="159"/>
      <c r="K949" s="86"/>
      <c r="L949" s="86"/>
      <c r="M949" s="86"/>
      <c r="N949" s="86"/>
      <c r="O949" s="87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</row>
    <row x14ac:dyDescent="0.25" r="950" customHeight="1" ht="16.5">
      <c r="A950" s="156"/>
      <c r="B950" s="157"/>
      <c r="C950" s="155"/>
      <c r="D950" s="155"/>
      <c r="E950" s="155"/>
      <c r="F950" s="155"/>
      <c r="G950" s="86"/>
      <c r="H950" s="87"/>
      <c r="I950" s="87"/>
      <c r="J950" s="159"/>
      <c r="K950" s="86"/>
      <c r="L950" s="86"/>
      <c r="M950" s="86"/>
      <c r="N950" s="86"/>
      <c r="O950" s="87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</row>
    <row x14ac:dyDescent="0.25" r="951" customHeight="1" ht="16.5">
      <c r="A951" s="156"/>
      <c r="B951" s="157"/>
      <c r="C951" s="155"/>
      <c r="D951" s="155"/>
      <c r="E951" s="155"/>
      <c r="F951" s="155"/>
      <c r="G951" s="86"/>
      <c r="H951" s="87"/>
      <c r="I951" s="87"/>
      <c r="J951" s="159"/>
      <c r="K951" s="86"/>
      <c r="L951" s="86"/>
      <c r="M951" s="86"/>
      <c r="N951" s="86"/>
      <c r="O951" s="87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</row>
    <row x14ac:dyDescent="0.25" r="952" customHeight="1" ht="16.5">
      <c r="A952" s="156"/>
      <c r="B952" s="157"/>
      <c r="C952" s="155"/>
      <c r="D952" s="155"/>
      <c r="E952" s="155"/>
      <c r="F952" s="155"/>
      <c r="G952" s="86"/>
      <c r="H952" s="87"/>
      <c r="I952" s="87"/>
      <c r="J952" s="159"/>
      <c r="K952" s="86"/>
      <c r="L952" s="86"/>
      <c r="M952" s="86"/>
      <c r="N952" s="86"/>
      <c r="O952" s="87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</row>
    <row x14ac:dyDescent="0.25" r="953" customHeight="1" ht="16.5">
      <c r="A953" s="156"/>
      <c r="B953" s="157"/>
      <c r="C953" s="155"/>
      <c r="D953" s="155"/>
      <c r="E953" s="155"/>
      <c r="F953" s="155"/>
      <c r="G953" s="86"/>
      <c r="H953" s="87"/>
      <c r="I953" s="87"/>
      <c r="J953" s="159"/>
      <c r="K953" s="86"/>
      <c r="L953" s="86"/>
      <c r="M953" s="86"/>
      <c r="N953" s="86"/>
      <c r="O953" s="87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</row>
    <row x14ac:dyDescent="0.25" r="954" customHeight="1" ht="16.5">
      <c r="A954" s="156"/>
      <c r="B954" s="157"/>
      <c r="C954" s="155"/>
      <c r="D954" s="155"/>
      <c r="E954" s="155"/>
      <c r="F954" s="155"/>
      <c r="G954" s="86"/>
      <c r="H954" s="87"/>
      <c r="I954" s="87"/>
      <c r="J954" s="159"/>
      <c r="K954" s="86"/>
      <c r="L954" s="86"/>
      <c r="M954" s="86"/>
      <c r="N954" s="86"/>
      <c r="O954" s="87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</row>
    <row x14ac:dyDescent="0.25" r="955" customHeight="1" ht="16.5">
      <c r="A955" s="156"/>
      <c r="B955" s="157"/>
      <c r="C955" s="155"/>
      <c r="D955" s="155"/>
      <c r="E955" s="155"/>
      <c r="F955" s="155"/>
      <c r="G955" s="86"/>
      <c r="H955" s="87"/>
      <c r="I955" s="87"/>
      <c r="J955" s="159"/>
      <c r="K955" s="86"/>
      <c r="L955" s="86"/>
      <c r="M955" s="86"/>
      <c r="N955" s="86"/>
      <c r="O955" s="87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</row>
    <row x14ac:dyDescent="0.25" r="956" customHeight="1" ht="16.5">
      <c r="A956" s="156"/>
      <c r="B956" s="157"/>
      <c r="C956" s="155"/>
      <c r="D956" s="155"/>
      <c r="E956" s="155"/>
      <c r="F956" s="155"/>
      <c r="G956" s="86"/>
      <c r="H956" s="87"/>
      <c r="I956" s="87"/>
      <c r="J956" s="159"/>
      <c r="K956" s="86"/>
      <c r="L956" s="86"/>
      <c r="M956" s="86"/>
      <c r="N956" s="86"/>
      <c r="O956" s="87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</row>
    <row x14ac:dyDescent="0.25" r="957" customHeight="1" ht="16.5">
      <c r="A957" s="156"/>
      <c r="B957" s="157"/>
      <c r="C957" s="155"/>
      <c r="D957" s="155"/>
      <c r="E957" s="155"/>
      <c r="F957" s="155"/>
      <c r="G957" s="86"/>
      <c r="H957" s="87"/>
      <c r="I957" s="87"/>
      <c r="J957" s="159"/>
      <c r="K957" s="86"/>
      <c r="L957" s="86"/>
      <c r="M957" s="86"/>
      <c r="N957" s="86"/>
      <c r="O957" s="87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</row>
    <row x14ac:dyDescent="0.25" r="958" customHeight="1" ht="16.5">
      <c r="A958" s="156"/>
      <c r="B958" s="157"/>
      <c r="C958" s="155"/>
      <c r="D958" s="155"/>
      <c r="E958" s="155"/>
      <c r="F958" s="155"/>
      <c r="G958" s="86"/>
      <c r="H958" s="87"/>
      <c r="I958" s="87"/>
      <c r="J958" s="159"/>
      <c r="K958" s="86"/>
      <c r="L958" s="86"/>
      <c r="M958" s="86"/>
      <c r="N958" s="86"/>
      <c r="O958" s="87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</row>
    <row x14ac:dyDescent="0.25" r="959" customHeight="1" ht="16.5">
      <c r="A959" s="156"/>
      <c r="B959" s="157"/>
      <c r="C959" s="155"/>
      <c r="D959" s="155"/>
      <c r="E959" s="155"/>
      <c r="F959" s="155"/>
      <c r="G959" s="86"/>
      <c r="H959" s="87"/>
      <c r="I959" s="87"/>
      <c r="J959" s="159"/>
      <c r="K959" s="86"/>
      <c r="L959" s="86"/>
      <c r="M959" s="86"/>
      <c r="N959" s="86"/>
      <c r="O959" s="87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</row>
    <row x14ac:dyDescent="0.25" r="960" customHeight="1" ht="16.5">
      <c r="A960" s="156"/>
      <c r="B960" s="157"/>
      <c r="C960" s="155"/>
      <c r="D960" s="155"/>
      <c r="E960" s="155"/>
      <c r="F960" s="155"/>
      <c r="G960" s="86"/>
      <c r="H960" s="87"/>
      <c r="I960" s="87"/>
      <c r="J960" s="159"/>
      <c r="K960" s="86"/>
      <c r="L960" s="86"/>
      <c r="M960" s="86"/>
      <c r="N960" s="86"/>
      <c r="O960" s="87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</row>
    <row x14ac:dyDescent="0.25" r="961" customHeight="1" ht="16.5">
      <c r="A961" s="156"/>
      <c r="B961" s="157"/>
      <c r="C961" s="155"/>
      <c r="D961" s="155"/>
      <c r="E961" s="155"/>
      <c r="F961" s="155"/>
      <c r="G961" s="86"/>
      <c r="H961" s="87"/>
      <c r="I961" s="87"/>
      <c r="J961" s="159"/>
      <c r="K961" s="86"/>
      <c r="L961" s="86"/>
      <c r="M961" s="86"/>
      <c r="N961" s="86"/>
      <c r="O961" s="87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</row>
    <row x14ac:dyDescent="0.25" r="962" customHeight="1" ht="16.5">
      <c r="A962" s="156"/>
      <c r="B962" s="157"/>
      <c r="C962" s="155"/>
      <c r="D962" s="155"/>
      <c r="E962" s="155"/>
      <c r="F962" s="155"/>
      <c r="G962" s="86"/>
      <c r="H962" s="87"/>
      <c r="I962" s="87"/>
      <c r="J962" s="159"/>
      <c r="K962" s="86"/>
      <c r="L962" s="86"/>
      <c r="M962" s="86"/>
      <c r="N962" s="86"/>
      <c r="O962" s="87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</row>
    <row x14ac:dyDescent="0.25" r="963" customHeight="1" ht="16.5">
      <c r="A963" s="156"/>
      <c r="B963" s="157"/>
      <c r="C963" s="155"/>
      <c r="D963" s="155"/>
      <c r="E963" s="155"/>
      <c r="F963" s="155"/>
      <c r="G963" s="86"/>
      <c r="H963" s="87"/>
      <c r="I963" s="87"/>
      <c r="J963" s="159"/>
      <c r="K963" s="86"/>
      <c r="L963" s="86"/>
      <c r="M963" s="86"/>
      <c r="N963" s="86"/>
      <c r="O963" s="87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</row>
    <row x14ac:dyDescent="0.25" r="964" customHeight="1" ht="16.5">
      <c r="A964" s="156"/>
      <c r="B964" s="157"/>
      <c r="C964" s="155"/>
      <c r="D964" s="155"/>
      <c r="E964" s="155"/>
      <c r="F964" s="155"/>
      <c r="G964" s="86"/>
      <c r="H964" s="87"/>
      <c r="I964" s="87"/>
      <c r="J964" s="159"/>
      <c r="K964" s="86"/>
      <c r="L964" s="86"/>
      <c r="M964" s="86"/>
      <c r="N964" s="86"/>
      <c r="O964" s="87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</row>
    <row x14ac:dyDescent="0.25" r="965" customHeight="1" ht="16.5">
      <c r="A965" s="156"/>
      <c r="B965" s="157"/>
      <c r="C965" s="155"/>
      <c r="D965" s="155"/>
      <c r="E965" s="155"/>
      <c r="F965" s="155"/>
      <c r="G965" s="86"/>
      <c r="H965" s="87"/>
      <c r="I965" s="87"/>
      <c r="J965" s="159"/>
      <c r="K965" s="86"/>
      <c r="L965" s="86"/>
      <c r="M965" s="86"/>
      <c r="N965" s="86"/>
      <c r="O965" s="87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</row>
    <row x14ac:dyDescent="0.25" r="966" customHeight="1" ht="16.5">
      <c r="A966" s="156"/>
      <c r="B966" s="157"/>
      <c r="C966" s="155"/>
      <c r="D966" s="155"/>
      <c r="E966" s="155"/>
      <c r="F966" s="155"/>
      <c r="G966" s="86"/>
      <c r="H966" s="87"/>
      <c r="I966" s="87"/>
      <c r="J966" s="159"/>
      <c r="K966" s="86"/>
      <c r="L966" s="86"/>
      <c r="M966" s="86"/>
      <c r="N966" s="86"/>
      <c r="O966" s="87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</row>
    <row x14ac:dyDescent="0.25" r="967" customHeight="1" ht="16.5">
      <c r="A967" s="156"/>
      <c r="B967" s="157"/>
      <c r="C967" s="155"/>
      <c r="D967" s="155"/>
      <c r="E967" s="155"/>
      <c r="F967" s="155"/>
      <c r="G967" s="86"/>
      <c r="H967" s="87"/>
      <c r="I967" s="87"/>
      <c r="J967" s="159"/>
      <c r="K967" s="86"/>
      <c r="L967" s="86"/>
      <c r="M967" s="86"/>
      <c r="N967" s="86"/>
      <c r="O967" s="87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</row>
    <row x14ac:dyDescent="0.25" r="968" customHeight="1" ht="16.5">
      <c r="A968" s="156"/>
      <c r="B968" s="157"/>
      <c r="C968" s="155"/>
      <c r="D968" s="155"/>
      <c r="E968" s="155"/>
      <c r="F968" s="155"/>
      <c r="G968" s="86"/>
      <c r="H968" s="87"/>
      <c r="I968" s="87"/>
      <c r="J968" s="159"/>
      <c r="K968" s="86"/>
      <c r="L968" s="86"/>
      <c r="M968" s="86"/>
      <c r="N968" s="86"/>
      <c r="O968" s="87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</row>
    <row x14ac:dyDescent="0.25" r="969" customHeight="1" ht="16.5">
      <c r="A969" s="156"/>
      <c r="B969" s="157"/>
      <c r="C969" s="155"/>
      <c r="D969" s="155"/>
      <c r="E969" s="155"/>
      <c r="F969" s="155"/>
      <c r="G969" s="86"/>
      <c r="H969" s="87"/>
      <c r="I969" s="87"/>
      <c r="J969" s="159"/>
      <c r="K969" s="86"/>
      <c r="L969" s="86"/>
      <c r="M969" s="86"/>
      <c r="N969" s="86"/>
      <c r="O969" s="87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</row>
    <row x14ac:dyDescent="0.25" r="970" customHeight="1" ht="16.5">
      <c r="A970" s="156"/>
      <c r="B970" s="157"/>
      <c r="C970" s="155"/>
      <c r="D970" s="155"/>
      <c r="E970" s="155"/>
      <c r="F970" s="155"/>
      <c r="G970" s="86"/>
      <c r="H970" s="87"/>
      <c r="I970" s="87"/>
      <c r="J970" s="159"/>
      <c r="K970" s="86"/>
      <c r="L970" s="86"/>
      <c r="M970" s="86"/>
      <c r="N970" s="86"/>
      <c r="O970" s="87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</row>
    <row x14ac:dyDescent="0.25" r="971" customHeight="1" ht="16.5">
      <c r="A971" s="156"/>
      <c r="B971" s="157"/>
      <c r="C971" s="155"/>
      <c r="D971" s="155"/>
      <c r="E971" s="155"/>
      <c r="F971" s="155"/>
      <c r="G971" s="86"/>
      <c r="H971" s="87"/>
      <c r="I971" s="87"/>
      <c r="J971" s="159"/>
      <c r="K971" s="86"/>
      <c r="L971" s="86"/>
      <c r="M971" s="86"/>
      <c r="N971" s="86"/>
      <c r="O971" s="87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</row>
    <row x14ac:dyDescent="0.25" r="972" customHeight="1" ht="16.5">
      <c r="A972" s="156"/>
      <c r="B972" s="157"/>
      <c r="C972" s="155"/>
      <c r="D972" s="155"/>
      <c r="E972" s="155"/>
      <c r="F972" s="155"/>
      <c r="G972" s="86"/>
      <c r="H972" s="87"/>
      <c r="I972" s="87"/>
      <c r="J972" s="159"/>
      <c r="K972" s="86"/>
      <c r="L972" s="86"/>
      <c r="M972" s="86"/>
      <c r="N972" s="86"/>
      <c r="O972" s="87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</row>
    <row x14ac:dyDescent="0.25" r="973" customHeight="1" ht="16.5">
      <c r="A973" s="156"/>
      <c r="B973" s="157"/>
      <c r="C973" s="155"/>
      <c r="D973" s="155"/>
      <c r="E973" s="155"/>
      <c r="F973" s="155"/>
      <c r="G973" s="86"/>
      <c r="H973" s="87"/>
      <c r="I973" s="87"/>
      <c r="J973" s="159"/>
      <c r="K973" s="86"/>
      <c r="L973" s="86"/>
      <c r="M973" s="86"/>
      <c r="N973" s="86"/>
      <c r="O973" s="87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</row>
    <row x14ac:dyDescent="0.25" r="974" customHeight="1" ht="16.5">
      <c r="A974" s="156"/>
      <c r="B974" s="157"/>
      <c r="C974" s="155"/>
      <c r="D974" s="155"/>
      <c r="E974" s="155"/>
      <c r="F974" s="155"/>
      <c r="G974" s="86"/>
      <c r="H974" s="87"/>
      <c r="I974" s="87"/>
      <c r="J974" s="159"/>
      <c r="K974" s="86"/>
      <c r="L974" s="86"/>
      <c r="M974" s="86"/>
      <c r="N974" s="86"/>
      <c r="O974" s="87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</row>
    <row x14ac:dyDescent="0.25" r="975" customHeight="1" ht="16.5">
      <c r="A975" s="156"/>
      <c r="B975" s="157"/>
      <c r="C975" s="155"/>
      <c r="D975" s="155"/>
      <c r="E975" s="155"/>
      <c r="F975" s="155"/>
      <c r="G975" s="86"/>
      <c r="H975" s="87"/>
      <c r="I975" s="87"/>
      <c r="J975" s="159"/>
      <c r="K975" s="86"/>
      <c r="L975" s="86"/>
      <c r="M975" s="86"/>
      <c r="N975" s="86"/>
      <c r="O975" s="87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</row>
    <row x14ac:dyDescent="0.25" r="976" customHeight="1" ht="16.5">
      <c r="A976" s="156"/>
      <c r="B976" s="157"/>
      <c r="C976" s="155"/>
      <c r="D976" s="155"/>
      <c r="E976" s="155"/>
      <c r="F976" s="155"/>
      <c r="G976" s="86"/>
      <c r="H976" s="87"/>
      <c r="I976" s="87"/>
      <c r="J976" s="159"/>
      <c r="K976" s="86"/>
      <c r="L976" s="86"/>
      <c r="M976" s="86"/>
      <c r="N976" s="86"/>
      <c r="O976" s="87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</row>
    <row x14ac:dyDescent="0.25" r="977" customHeight="1" ht="16.5">
      <c r="A977" s="156"/>
      <c r="B977" s="157"/>
      <c r="C977" s="155"/>
      <c r="D977" s="155"/>
      <c r="E977" s="155"/>
      <c r="F977" s="155"/>
      <c r="G977" s="86"/>
      <c r="H977" s="87"/>
      <c r="I977" s="87"/>
      <c r="J977" s="159"/>
      <c r="K977" s="86"/>
      <c r="L977" s="86"/>
      <c r="M977" s="86"/>
      <c r="N977" s="86"/>
      <c r="O977" s="87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</row>
    <row x14ac:dyDescent="0.25" r="978" customHeight="1" ht="16.5">
      <c r="A978" s="156"/>
      <c r="B978" s="157"/>
      <c r="C978" s="155"/>
      <c r="D978" s="155"/>
      <c r="E978" s="155"/>
      <c r="F978" s="155"/>
      <c r="G978" s="86"/>
      <c r="H978" s="87"/>
      <c r="I978" s="87"/>
      <c r="J978" s="159"/>
      <c r="K978" s="86"/>
      <c r="L978" s="86"/>
      <c r="M978" s="86"/>
      <c r="N978" s="86"/>
      <c r="O978" s="87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</row>
    <row x14ac:dyDescent="0.25" r="979" customHeight="1" ht="16.5">
      <c r="A979" s="156"/>
      <c r="B979" s="157"/>
      <c r="C979" s="155"/>
      <c r="D979" s="155"/>
      <c r="E979" s="155"/>
      <c r="F979" s="155"/>
      <c r="G979" s="86"/>
      <c r="H979" s="87"/>
      <c r="I979" s="87"/>
      <c r="J979" s="159"/>
      <c r="K979" s="86"/>
      <c r="L979" s="86"/>
      <c r="M979" s="86"/>
      <c r="N979" s="86"/>
      <c r="O979" s="87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</row>
    <row x14ac:dyDescent="0.25" r="980" customHeight="1" ht="16.5">
      <c r="A980" s="156"/>
      <c r="B980" s="157"/>
      <c r="C980" s="155"/>
      <c r="D980" s="155"/>
      <c r="E980" s="155"/>
      <c r="F980" s="155"/>
      <c r="G980" s="86"/>
      <c r="H980" s="87"/>
      <c r="I980" s="87"/>
      <c r="J980" s="159"/>
      <c r="K980" s="86"/>
      <c r="L980" s="86"/>
      <c r="M980" s="86"/>
      <c r="N980" s="86"/>
      <c r="O980" s="87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</row>
    <row x14ac:dyDescent="0.25" r="981" customHeight="1" ht="16.5">
      <c r="A981" s="156"/>
      <c r="B981" s="157"/>
      <c r="C981" s="155"/>
      <c r="D981" s="155"/>
      <c r="E981" s="155"/>
      <c r="F981" s="155"/>
      <c r="G981" s="86"/>
      <c r="H981" s="87"/>
      <c r="I981" s="87"/>
      <c r="J981" s="159"/>
      <c r="K981" s="86"/>
      <c r="L981" s="86"/>
      <c r="M981" s="86"/>
      <c r="N981" s="86"/>
      <c r="O981" s="87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</row>
    <row x14ac:dyDescent="0.25" r="982" customHeight="1" ht="16.5">
      <c r="A982" s="156"/>
      <c r="B982" s="157"/>
      <c r="C982" s="155"/>
      <c r="D982" s="155"/>
      <c r="E982" s="155"/>
      <c r="F982" s="155"/>
      <c r="G982" s="86"/>
      <c r="H982" s="87"/>
      <c r="I982" s="87"/>
      <c r="J982" s="159"/>
      <c r="K982" s="86"/>
      <c r="L982" s="86"/>
      <c r="M982" s="86"/>
      <c r="N982" s="86"/>
      <c r="O982" s="87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</row>
    <row x14ac:dyDescent="0.25" r="983" customHeight="1" ht="16.5">
      <c r="A983" s="156"/>
      <c r="B983" s="157"/>
      <c r="C983" s="155"/>
      <c r="D983" s="155"/>
      <c r="E983" s="155"/>
      <c r="F983" s="155"/>
      <c r="G983" s="86"/>
      <c r="H983" s="87"/>
      <c r="I983" s="87"/>
      <c r="J983" s="159"/>
      <c r="K983" s="86"/>
      <c r="L983" s="86"/>
      <c r="M983" s="86"/>
      <c r="N983" s="86"/>
      <c r="O983" s="87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</row>
    <row x14ac:dyDescent="0.25" r="984" customHeight="1" ht="16.5">
      <c r="A984" s="156"/>
      <c r="B984" s="157"/>
      <c r="C984" s="155"/>
      <c r="D984" s="155"/>
      <c r="E984" s="155"/>
      <c r="F984" s="155"/>
      <c r="G984" s="86"/>
      <c r="H984" s="87"/>
      <c r="I984" s="87"/>
      <c r="J984" s="159"/>
      <c r="K984" s="86"/>
      <c r="L984" s="86"/>
      <c r="M984" s="86"/>
      <c r="N984" s="86"/>
      <c r="O984" s="87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</row>
    <row x14ac:dyDescent="0.25" r="985" customHeight="1" ht="16.5">
      <c r="A985" s="156"/>
      <c r="B985" s="157"/>
      <c r="C985" s="155"/>
      <c r="D985" s="155"/>
      <c r="E985" s="155"/>
      <c r="F985" s="155"/>
      <c r="G985" s="86"/>
      <c r="H985" s="87"/>
      <c r="I985" s="87"/>
      <c r="J985" s="159"/>
      <c r="K985" s="86"/>
      <c r="L985" s="86"/>
      <c r="M985" s="86"/>
      <c r="N985" s="86"/>
      <c r="O985" s="87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</row>
    <row x14ac:dyDescent="0.25" r="986" customHeight="1" ht="16.5">
      <c r="A986" s="156"/>
      <c r="B986" s="157"/>
      <c r="C986" s="155"/>
      <c r="D986" s="155"/>
      <c r="E986" s="155"/>
      <c r="F986" s="155"/>
      <c r="G986" s="86"/>
      <c r="H986" s="87"/>
      <c r="I986" s="87"/>
      <c r="J986" s="159"/>
      <c r="K986" s="86"/>
      <c r="L986" s="86"/>
      <c r="M986" s="86"/>
      <c r="N986" s="86"/>
      <c r="O986" s="87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</row>
    <row x14ac:dyDescent="0.25" r="987" customHeight="1" ht="16.5">
      <c r="A987" s="156"/>
      <c r="B987" s="157"/>
      <c r="C987" s="155"/>
      <c r="D987" s="155"/>
      <c r="E987" s="155"/>
      <c r="F987" s="155"/>
      <c r="G987" s="86"/>
      <c r="H987" s="87"/>
      <c r="I987" s="87"/>
      <c r="J987" s="159"/>
      <c r="K987" s="86"/>
      <c r="L987" s="86"/>
      <c r="M987" s="86"/>
      <c r="N987" s="86"/>
      <c r="O987" s="87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</row>
    <row x14ac:dyDescent="0.25" r="988" customHeight="1" ht="16.5">
      <c r="A988" s="156"/>
      <c r="B988" s="157"/>
      <c r="C988" s="155"/>
      <c r="D988" s="155"/>
      <c r="E988" s="155"/>
      <c r="F988" s="155"/>
      <c r="G988" s="86"/>
      <c r="H988" s="87"/>
      <c r="I988" s="87"/>
      <c r="J988" s="159"/>
      <c r="K988" s="86"/>
      <c r="L988" s="86"/>
      <c r="M988" s="86"/>
      <c r="N988" s="86"/>
      <c r="O988" s="87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</row>
    <row x14ac:dyDescent="0.25" r="989" customHeight="1" ht="16.5">
      <c r="A989" s="156"/>
      <c r="B989" s="157"/>
      <c r="C989" s="155"/>
      <c r="D989" s="155"/>
      <c r="E989" s="155"/>
      <c r="F989" s="155"/>
      <c r="G989" s="86"/>
      <c r="H989" s="87"/>
      <c r="I989" s="87"/>
      <c r="J989" s="159"/>
      <c r="K989" s="86"/>
      <c r="L989" s="86"/>
      <c r="M989" s="86"/>
      <c r="N989" s="86"/>
      <c r="O989" s="87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</row>
    <row x14ac:dyDescent="0.25" r="990" customHeight="1" ht="16.5">
      <c r="A990" s="156"/>
      <c r="B990" s="157"/>
      <c r="C990" s="155"/>
      <c r="D990" s="155"/>
      <c r="E990" s="155"/>
      <c r="F990" s="155"/>
      <c r="G990" s="86"/>
      <c r="H990" s="87"/>
      <c r="I990" s="87"/>
      <c r="J990" s="159"/>
      <c r="K990" s="86"/>
      <c r="L990" s="86"/>
      <c r="M990" s="86"/>
      <c r="N990" s="86"/>
      <c r="O990" s="87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</row>
    <row x14ac:dyDescent="0.25" r="991" customHeight="1" ht="16.5">
      <c r="A991" s="156"/>
      <c r="B991" s="157"/>
      <c r="C991" s="155"/>
      <c r="D991" s="155"/>
      <c r="E991" s="155"/>
      <c r="F991" s="155"/>
      <c r="G991" s="86"/>
      <c r="H991" s="87"/>
      <c r="I991" s="87"/>
      <c r="J991" s="159"/>
      <c r="K991" s="86"/>
      <c r="L991" s="86"/>
      <c r="M991" s="86"/>
      <c r="N991" s="86"/>
      <c r="O991" s="87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</row>
    <row x14ac:dyDescent="0.25" r="992" customHeight="1" ht="16.5">
      <c r="A992" s="156"/>
      <c r="B992" s="157"/>
      <c r="C992" s="155"/>
      <c r="D992" s="155"/>
      <c r="E992" s="155"/>
      <c r="F992" s="155"/>
      <c r="G992" s="86"/>
      <c r="H992" s="87"/>
      <c r="I992" s="87"/>
      <c r="J992" s="159"/>
      <c r="K992" s="86"/>
      <c r="L992" s="86"/>
      <c r="M992" s="86"/>
      <c r="N992" s="86"/>
      <c r="O992" s="87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</row>
    <row x14ac:dyDescent="0.25" r="993" customHeight="1" ht="16.5">
      <c r="A993" s="156"/>
      <c r="B993" s="157"/>
      <c r="C993" s="155"/>
      <c r="D993" s="155"/>
      <c r="E993" s="155"/>
      <c r="F993" s="155"/>
      <c r="G993" s="86"/>
      <c r="H993" s="87"/>
      <c r="I993" s="87"/>
      <c r="J993" s="159"/>
      <c r="K993" s="86"/>
      <c r="L993" s="86"/>
      <c r="M993" s="86"/>
      <c r="N993" s="86"/>
      <c r="O993" s="87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</row>
    <row x14ac:dyDescent="0.25" r="994" customHeight="1" ht="16.5">
      <c r="A994" s="156"/>
      <c r="B994" s="157"/>
      <c r="C994" s="155"/>
      <c r="D994" s="155"/>
      <c r="E994" s="155"/>
      <c r="F994" s="155"/>
      <c r="G994" s="86"/>
      <c r="H994" s="87"/>
      <c r="I994" s="87"/>
      <c r="J994" s="159"/>
      <c r="K994" s="86"/>
      <c r="L994" s="86"/>
      <c r="M994" s="86"/>
      <c r="N994" s="86"/>
      <c r="O994" s="87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</row>
    <row x14ac:dyDescent="0.25" r="995" customHeight="1" ht="16.5">
      <c r="A995" s="156"/>
      <c r="B995" s="157"/>
      <c r="C995" s="155"/>
      <c r="D995" s="155"/>
      <c r="E995" s="155"/>
      <c r="F995" s="155"/>
      <c r="G995" s="86"/>
      <c r="H995" s="87"/>
      <c r="I995" s="87"/>
      <c r="J995" s="159"/>
      <c r="K995" s="86"/>
      <c r="L995" s="86"/>
      <c r="M995" s="86"/>
      <c r="N995" s="86"/>
      <c r="O995" s="87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</row>
    <row x14ac:dyDescent="0.25" r="996" customHeight="1" ht="16.5">
      <c r="A996" s="156"/>
      <c r="B996" s="157"/>
      <c r="C996" s="155"/>
      <c r="D996" s="155"/>
      <c r="E996" s="155"/>
      <c r="F996" s="155"/>
      <c r="G996" s="86"/>
      <c r="H996" s="87"/>
      <c r="I996" s="87"/>
      <c r="J996" s="159"/>
      <c r="K996" s="86"/>
      <c r="L996" s="86"/>
      <c r="M996" s="86"/>
      <c r="N996" s="86"/>
      <c r="O996" s="87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</row>
    <row x14ac:dyDescent="0.25" r="997" customHeight="1" ht="16.5">
      <c r="A997" s="156"/>
      <c r="B997" s="157"/>
      <c r="C997" s="155"/>
      <c r="D997" s="155"/>
      <c r="E997" s="155"/>
      <c r="F997" s="155"/>
      <c r="G997" s="86"/>
      <c r="H997" s="87"/>
      <c r="I997" s="87"/>
      <c r="J997" s="159"/>
      <c r="K997" s="86"/>
      <c r="L997" s="86"/>
      <c r="M997" s="86"/>
      <c r="N997" s="86"/>
      <c r="O997" s="87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</row>
    <row x14ac:dyDescent="0.25" r="998" customHeight="1" ht="16.5">
      <c r="A998" s="156"/>
      <c r="B998" s="157"/>
      <c r="C998" s="155"/>
      <c r="D998" s="155"/>
      <c r="E998" s="155"/>
      <c r="F998" s="155"/>
      <c r="G998" s="86"/>
      <c r="H998" s="87"/>
      <c r="I998" s="87"/>
      <c r="J998" s="159"/>
      <c r="K998" s="86"/>
      <c r="L998" s="86"/>
      <c r="M998" s="86"/>
      <c r="N998" s="86"/>
      <c r="O998" s="87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</row>
    <row x14ac:dyDescent="0.25" r="999" customHeight="1" ht="16.5">
      <c r="A999" s="156"/>
      <c r="B999" s="157"/>
      <c r="C999" s="155"/>
      <c r="D999" s="155"/>
      <c r="E999" s="155"/>
      <c r="F999" s="155"/>
      <c r="G999" s="86"/>
      <c r="H999" s="87"/>
      <c r="I999" s="87"/>
      <c r="J999" s="159"/>
      <c r="K999" s="86"/>
      <c r="L999" s="86"/>
      <c r="M999" s="86"/>
      <c r="N999" s="86"/>
      <c r="O999" s="87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</row>
    <row x14ac:dyDescent="0.25" r="1000" customHeight="1" ht="16.5">
      <c r="A1000" s="156"/>
      <c r="B1000" s="157"/>
      <c r="C1000" s="155"/>
      <c r="D1000" s="155"/>
      <c r="E1000" s="155"/>
      <c r="F1000" s="155"/>
      <c r="G1000" s="86"/>
      <c r="H1000" s="87"/>
      <c r="I1000" s="87"/>
      <c r="J1000" s="159"/>
      <c r="K1000" s="86"/>
      <c r="L1000" s="86"/>
      <c r="M1000" s="86"/>
      <c r="N1000" s="86"/>
      <c r="O1000" s="87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715"/>
  <sheetViews>
    <sheetView workbookViewId="0"/>
  </sheetViews>
  <sheetFormatPr defaultRowHeight="15" x14ac:dyDescent="0.25"/>
  <cols>
    <col min="1" max="1" style="252" width="12.43357142857143" customWidth="1" bestFit="1"/>
    <col min="2" max="2" style="163" width="13.147857142857141" customWidth="1" bestFit="1"/>
    <col min="3" max="3" style="99" width="9.005" customWidth="1" bestFit="1"/>
    <col min="4" max="4" style="99" width="9.005" customWidth="1" bestFit="1"/>
    <col min="5" max="5" style="99" width="9.005" customWidth="1" bestFit="1"/>
    <col min="6" max="6" style="99" width="9.005" customWidth="1" bestFit="1"/>
    <col min="7" max="7" style="99" width="9.005" customWidth="1" bestFit="1"/>
    <col min="8" max="8" style="99" width="9.005" customWidth="1" bestFit="1"/>
    <col min="9" max="9" style="99" width="12.576428571428572" customWidth="1" bestFit="1"/>
    <col min="10" max="10" style="99" width="11.43357142857143" customWidth="1" bestFit="1"/>
    <col min="11" max="11" style="133" width="12.576428571428572" customWidth="1" bestFit="1"/>
    <col min="12" max="12" style="98" width="5.862142857142857" customWidth="1" bestFit="1"/>
    <col min="13" max="13" style="252" width="14.576428571428572" customWidth="1" bestFit="1"/>
    <col min="14" max="14" style="99" width="15.005" customWidth="1" bestFit="1"/>
    <col min="15" max="15" style="99" width="6.576428571428571" customWidth="1" bestFit="1"/>
    <col min="16" max="16" style="99" width="9.43357142857143" customWidth="1" bestFit="1"/>
    <col min="17" max="17" style="99" width="8.290714285714287" customWidth="1" bestFit="1"/>
    <col min="18" max="18" style="99" width="8.290714285714287" customWidth="1" bestFit="1"/>
    <col min="19" max="19" style="99" width="9.43357142857143" customWidth="1" bestFit="1"/>
    <col min="20" max="20" style="99" width="16.433571428571426" customWidth="1" bestFit="1"/>
    <col min="21" max="21" style="99" width="13.576428571428572" customWidth="1" bestFit="1"/>
    <col min="22" max="22" style="99" width="14.862142857142858" customWidth="1" bestFit="1"/>
    <col min="23" max="23" style="196" width="11.147857142857141" customWidth="1" bestFit="1"/>
    <col min="24" max="24" style="99" width="22.005" customWidth="1" bestFit="1"/>
    <col min="25" max="25" style="99" width="13.576428571428572" customWidth="1" bestFit="1"/>
    <col min="26" max="26" style="99" width="14.862142857142858" customWidth="1" bestFit="1"/>
    <col min="27" max="27" style="99" width="13.576428571428572" customWidth="1" bestFit="1"/>
    <col min="28" max="28" style="98" width="5.576428571428571" customWidth="1" bestFit="1"/>
    <col min="29" max="29" style="99" width="13.576428571428572" customWidth="1" bestFit="1"/>
  </cols>
  <sheetData>
    <row x14ac:dyDescent="0.25" r="1" customHeight="1" ht="17.25">
      <c r="A1" s="221" t="s">
        <v>179</v>
      </c>
      <c r="B1" s="222"/>
      <c r="C1" s="213"/>
      <c r="D1" s="213"/>
      <c r="E1" s="213"/>
      <c r="F1" s="213"/>
      <c r="G1" s="213"/>
      <c r="H1" s="213"/>
      <c r="I1" s="213"/>
      <c r="J1" s="213"/>
      <c r="K1" s="214"/>
      <c r="L1" s="223"/>
      <c r="M1" s="224" t="s">
        <v>2</v>
      </c>
      <c r="N1" s="169" t="s">
        <v>126</v>
      </c>
      <c r="O1" s="87"/>
      <c r="P1" s="87"/>
      <c r="Q1" s="87"/>
      <c r="R1" s="87"/>
      <c r="S1" s="87"/>
      <c r="T1" s="225" t="s">
        <v>180</v>
      </c>
      <c r="U1" s="171">
        <f>U2/GETPIVOTDATA("매출합계",$M$3)</f>
      </c>
      <c r="V1" s="171"/>
      <c r="W1" s="175"/>
      <c r="X1" s="146" t="s">
        <v>181</v>
      </c>
      <c r="Y1" s="87"/>
      <c r="Z1" s="87"/>
      <c r="AA1" s="87"/>
      <c r="AB1" s="86"/>
      <c r="AC1" s="87"/>
    </row>
    <row x14ac:dyDescent="0.25" r="2" customHeight="1" ht="17.25">
      <c r="A2" s="226" t="s">
        <v>128</v>
      </c>
      <c r="B2" s="227" t="s">
        <v>2</v>
      </c>
      <c r="C2" s="174" t="s">
        <v>129</v>
      </c>
      <c r="D2" s="174" t="s">
        <v>130</v>
      </c>
      <c r="E2" s="174" t="s">
        <v>131</v>
      </c>
      <c r="F2" s="174" t="s">
        <v>132</v>
      </c>
      <c r="G2" s="174" t="s">
        <v>133</v>
      </c>
      <c r="H2" s="174" t="s">
        <v>7</v>
      </c>
      <c r="I2" s="174" t="s">
        <v>134</v>
      </c>
      <c r="J2" s="174" t="s">
        <v>90</v>
      </c>
      <c r="K2" s="174" t="s">
        <v>135</v>
      </c>
      <c r="L2" s="228"/>
      <c r="M2" s="229"/>
      <c r="N2" s="87"/>
      <c r="O2" s="87"/>
      <c r="P2" s="87"/>
      <c r="Q2" s="87"/>
      <c r="R2" s="87"/>
      <c r="S2" s="87"/>
      <c r="T2" s="230" t="s">
        <v>182</v>
      </c>
      <c r="U2" s="177">
        <f>'4월원가율'!C34</f>
      </c>
      <c r="V2" s="177"/>
      <c r="W2" s="175"/>
      <c r="X2" s="231" t="s">
        <v>174</v>
      </c>
      <c r="Y2" s="232"/>
      <c r="Z2" s="232"/>
      <c r="AA2" s="231" t="s">
        <v>175</v>
      </c>
      <c r="AB2" s="233"/>
      <c r="AC2" s="234"/>
    </row>
    <row x14ac:dyDescent="0.25" r="3" customHeight="1" ht="17.25">
      <c r="A3" s="235">
        <v>45383</v>
      </c>
      <c r="B3" s="236" t="s">
        <v>46</v>
      </c>
      <c r="C3" s="183" t="s">
        <v>14</v>
      </c>
      <c r="D3" s="180">
        <v>12</v>
      </c>
      <c r="E3" s="180">
        <v>6</v>
      </c>
      <c r="F3" s="180">
        <v>0</v>
      </c>
      <c r="G3" s="180">
        <f>SUM(C3:F3)</f>
      </c>
      <c r="H3" s="237">
        <v>5500</v>
      </c>
      <c r="I3" s="125">
        <f>G3*H3</f>
      </c>
      <c r="J3" s="125">
        <f>I3*0.1</f>
      </c>
      <c r="K3" s="125">
        <f>SUM(I3:J3)</f>
      </c>
      <c r="L3" s="238"/>
      <c r="M3" s="224" t="s">
        <v>128</v>
      </c>
      <c r="N3" s="169" t="s">
        <v>183</v>
      </c>
      <c r="O3" s="169" t="s">
        <v>139</v>
      </c>
      <c r="P3" s="169" t="s">
        <v>140</v>
      </c>
      <c r="Q3" s="169" t="s">
        <v>141</v>
      </c>
      <c r="R3" s="169" t="s">
        <v>142</v>
      </c>
      <c r="S3" s="169" t="s">
        <v>184</v>
      </c>
      <c r="T3" s="169" t="s">
        <v>185</v>
      </c>
      <c r="U3" s="169" t="s">
        <v>145</v>
      </c>
      <c r="V3" s="169" t="s">
        <v>146</v>
      </c>
      <c r="W3" s="168" t="s">
        <v>138</v>
      </c>
      <c r="X3" s="216" t="s">
        <v>144</v>
      </c>
      <c r="Y3" s="169" t="s">
        <v>186</v>
      </c>
      <c r="Z3" s="169" t="s">
        <v>146</v>
      </c>
      <c r="AA3" s="216" t="s">
        <v>144</v>
      </c>
      <c r="AB3" s="217" t="s">
        <v>186</v>
      </c>
      <c r="AC3" s="169" t="s">
        <v>146</v>
      </c>
    </row>
    <row x14ac:dyDescent="0.25" r="4" customHeight="1" ht="17.25">
      <c r="A4" s="235">
        <f>A3</f>
        <v>25569.375</v>
      </c>
      <c r="B4" s="236" t="s">
        <v>137</v>
      </c>
      <c r="C4" s="180"/>
      <c r="D4" s="180">
        <v>99</v>
      </c>
      <c r="E4" s="180">
        <v>25</v>
      </c>
      <c r="F4" s="180">
        <v>15</v>
      </c>
      <c r="G4" s="180">
        <f>SUM(C4:F4)</f>
      </c>
      <c r="H4" s="237">
        <v>4500</v>
      </c>
      <c r="I4" s="125">
        <f>G4*H4</f>
      </c>
      <c r="J4" s="125">
        <f>I4*0.1</f>
      </c>
      <c r="K4" s="125">
        <f>SUM(I4:J4)</f>
      </c>
      <c r="L4" s="238"/>
      <c r="M4" s="224">
        <v>45383</v>
      </c>
      <c r="N4" s="169">
        <v>5771.428571428572</v>
      </c>
      <c r="O4" s="169">
        <v>0</v>
      </c>
      <c r="P4" s="169">
        <v>1165</v>
      </c>
      <c r="Q4" s="169">
        <v>347</v>
      </c>
      <c r="R4" s="169">
        <v>64</v>
      </c>
      <c r="S4" s="169">
        <v>1576</v>
      </c>
      <c r="T4" s="169">
        <v>8961400</v>
      </c>
      <c r="U4" s="169">
        <v>823520</v>
      </c>
      <c r="V4" s="169">
        <v>9784920</v>
      </c>
      <c r="W4" s="168">
        <v>45383</v>
      </c>
      <c r="X4" s="239">
        <v>8373200</v>
      </c>
      <c r="Y4" s="203">
        <v>823520</v>
      </c>
      <c r="Z4" s="203">
        <v>9196720</v>
      </c>
      <c r="AA4" s="203">
        <v>588200</v>
      </c>
      <c r="AB4" s="203"/>
      <c r="AC4" s="203">
        <v>588200</v>
      </c>
    </row>
    <row x14ac:dyDescent="0.25" r="5" customHeight="1" ht="17.25">
      <c r="A5" s="235">
        <f>A4</f>
        <v>25569.375</v>
      </c>
      <c r="B5" s="236" t="s">
        <v>178</v>
      </c>
      <c r="C5" s="180"/>
      <c r="D5" s="180">
        <v>26</v>
      </c>
      <c r="E5" s="180"/>
      <c r="F5" s="180"/>
      <c r="G5" s="180">
        <f>SUM(C5:F5)</f>
      </c>
      <c r="H5" s="182">
        <v>5000</v>
      </c>
      <c r="I5" s="125">
        <f>G5*H5</f>
      </c>
      <c r="J5" s="125">
        <f>I5*0.1</f>
      </c>
      <c r="K5" s="125">
        <f>SUM(I5:J5)</f>
      </c>
      <c r="L5" s="238"/>
      <c r="M5" s="224">
        <v>45384</v>
      </c>
      <c r="N5" s="169">
        <v>5771.428571428572</v>
      </c>
      <c r="O5" s="169">
        <v>10</v>
      </c>
      <c r="P5" s="169">
        <v>1164</v>
      </c>
      <c r="Q5" s="169">
        <v>313</v>
      </c>
      <c r="R5" s="169">
        <v>64</v>
      </c>
      <c r="S5" s="169">
        <v>1551</v>
      </c>
      <c r="T5" s="169">
        <v>8833100</v>
      </c>
      <c r="U5" s="169">
        <v>789610</v>
      </c>
      <c r="V5" s="169">
        <v>9622710</v>
      </c>
      <c r="W5" s="168">
        <v>45384</v>
      </c>
      <c r="X5" s="239">
        <v>8034100</v>
      </c>
      <c r="Y5" s="203">
        <v>789610</v>
      </c>
      <c r="Z5" s="203">
        <v>8823710</v>
      </c>
      <c r="AA5" s="203">
        <v>799000</v>
      </c>
      <c r="AB5" s="203"/>
      <c r="AC5" s="203">
        <v>799000</v>
      </c>
    </row>
    <row x14ac:dyDescent="0.25" r="6" customHeight="1" ht="17.25">
      <c r="A6" s="235">
        <f>A5</f>
        <v>25569.375</v>
      </c>
      <c r="B6" s="236" t="s">
        <v>13</v>
      </c>
      <c r="C6" s="180"/>
      <c r="D6" s="180">
        <v>14</v>
      </c>
      <c r="E6" s="180">
        <v>4</v>
      </c>
      <c r="F6" s="180"/>
      <c r="G6" s="180">
        <f>SUM(C6:F6)</f>
      </c>
      <c r="H6" s="125">
        <v>6000</v>
      </c>
      <c r="I6" s="125">
        <f>G6*H6</f>
      </c>
      <c r="J6" s="125">
        <f>I6*0.1</f>
      </c>
      <c r="K6" s="125">
        <f>SUM(I6:J6)</f>
      </c>
      <c r="L6" s="238"/>
      <c r="M6" s="224">
        <v>45385</v>
      </c>
      <c r="N6" s="169">
        <v>5771.428571428572</v>
      </c>
      <c r="O6" s="169">
        <v>10</v>
      </c>
      <c r="P6" s="169">
        <v>1145</v>
      </c>
      <c r="Q6" s="169">
        <v>311</v>
      </c>
      <c r="R6" s="169">
        <v>68</v>
      </c>
      <c r="S6" s="169">
        <v>1534</v>
      </c>
      <c r="T6" s="169">
        <v>8715800</v>
      </c>
      <c r="U6" s="169">
        <v>770650</v>
      </c>
      <c r="V6" s="169">
        <v>9486450</v>
      </c>
      <c r="W6" s="168">
        <v>45385</v>
      </c>
      <c r="X6" s="239">
        <v>7844500</v>
      </c>
      <c r="Y6" s="203">
        <v>770650</v>
      </c>
      <c r="Z6" s="203">
        <v>8615150</v>
      </c>
      <c r="AA6" s="203">
        <v>871300</v>
      </c>
      <c r="AB6" s="203"/>
      <c r="AC6" s="203">
        <v>871300</v>
      </c>
    </row>
    <row x14ac:dyDescent="0.25" r="7" customHeight="1" ht="17.25">
      <c r="A7" s="235">
        <f>A6</f>
        <v>25569.375</v>
      </c>
      <c r="B7" s="236" t="s">
        <v>58</v>
      </c>
      <c r="C7" s="183" t="s">
        <v>14</v>
      </c>
      <c r="D7" s="180">
        <v>13</v>
      </c>
      <c r="E7" s="180">
        <v>7</v>
      </c>
      <c r="F7" s="180"/>
      <c r="G7" s="180">
        <f>SUM(C7:F7)</f>
      </c>
      <c r="H7" s="182">
        <v>5500</v>
      </c>
      <c r="I7" s="125">
        <f>G7*H7</f>
      </c>
      <c r="J7" s="125">
        <f>I7*0.1</f>
      </c>
      <c r="K7" s="125">
        <f>SUM(I7:J7)</f>
      </c>
      <c r="L7" s="238"/>
      <c r="M7" s="224">
        <v>45386</v>
      </c>
      <c r="N7" s="169">
        <v>5836</v>
      </c>
      <c r="O7" s="169">
        <v>10</v>
      </c>
      <c r="P7" s="169">
        <v>1150</v>
      </c>
      <c r="Q7" s="169">
        <v>318</v>
      </c>
      <c r="R7" s="169">
        <v>62</v>
      </c>
      <c r="S7" s="169">
        <v>1540</v>
      </c>
      <c r="T7" s="169">
        <v>8843400</v>
      </c>
      <c r="U7" s="169">
        <v>789790</v>
      </c>
      <c r="V7" s="169">
        <v>9633190</v>
      </c>
      <c r="W7" s="168">
        <v>45386</v>
      </c>
      <c r="X7" s="239">
        <v>8035900</v>
      </c>
      <c r="Y7" s="203">
        <v>789790</v>
      </c>
      <c r="Z7" s="203">
        <v>8825690</v>
      </c>
      <c r="AA7" s="203">
        <v>807500</v>
      </c>
      <c r="AB7" s="203"/>
      <c r="AC7" s="203">
        <v>807500</v>
      </c>
    </row>
    <row x14ac:dyDescent="0.25" r="8" customHeight="1" ht="17.25">
      <c r="A8" s="235">
        <f>A7</f>
        <v>25569.375</v>
      </c>
      <c r="B8" s="236" t="s">
        <v>147</v>
      </c>
      <c r="C8" s="183">
        <v>0</v>
      </c>
      <c r="D8" s="180">
        <v>40</v>
      </c>
      <c r="E8" s="180">
        <v>25</v>
      </c>
      <c r="F8" s="180">
        <v>16</v>
      </c>
      <c r="G8" s="180">
        <f>SUM(C8:F8)</f>
      </c>
      <c r="H8" s="125">
        <v>5000</v>
      </c>
      <c r="I8" s="125">
        <f>G8*H8</f>
      </c>
      <c r="J8" s="125">
        <f>I8*0.1</f>
      </c>
      <c r="K8" s="125">
        <f>SUM(I8:J8)</f>
      </c>
      <c r="L8" s="238"/>
      <c r="M8" s="224">
        <v>45387</v>
      </c>
      <c r="N8" s="169">
        <v>5771.428571428572</v>
      </c>
      <c r="O8" s="169">
        <v>10</v>
      </c>
      <c r="P8" s="169">
        <v>1086</v>
      </c>
      <c r="Q8" s="169">
        <v>299</v>
      </c>
      <c r="R8" s="169">
        <v>63</v>
      </c>
      <c r="S8" s="169">
        <v>1458</v>
      </c>
      <c r="T8" s="169">
        <v>8218200</v>
      </c>
      <c r="U8" s="169">
        <v>726050</v>
      </c>
      <c r="V8" s="169">
        <v>8944250</v>
      </c>
      <c r="W8" s="168">
        <v>45387</v>
      </c>
      <c r="X8" s="239">
        <v>7398500</v>
      </c>
      <c r="Y8" s="203">
        <v>726050</v>
      </c>
      <c r="Z8" s="203">
        <v>8124550</v>
      </c>
      <c r="AA8" s="203">
        <v>819700</v>
      </c>
      <c r="AB8" s="203"/>
      <c r="AC8" s="203">
        <v>819700</v>
      </c>
    </row>
    <row x14ac:dyDescent="0.25" r="9" customHeight="1" ht="17.25">
      <c r="A9" s="235">
        <f>A8</f>
        <v>25569.375</v>
      </c>
      <c r="B9" s="236" t="s">
        <v>27</v>
      </c>
      <c r="C9" s="180"/>
      <c r="D9" s="180">
        <v>10</v>
      </c>
      <c r="E9" s="180">
        <v>10</v>
      </c>
      <c r="F9" s="180"/>
      <c r="G9" s="180">
        <f>SUM(C9:F9)</f>
      </c>
      <c r="H9" s="125">
        <v>5500</v>
      </c>
      <c r="I9" s="125">
        <f>G9*H9</f>
      </c>
      <c r="J9" s="125">
        <f>I9*0.1</f>
      </c>
      <c r="K9" s="125">
        <f>SUM(I9:J9)</f>
      </c>
      <c r="L9" s="238"/>
      <c r="M9" s="224">
        <v>45388</v>
      </c>
      <c r="N9" s="169">
        <v>5777.083333333333</v>
      </c>
      <c r="O9" s="169">
        <v>10</v>
      </c>
      <c r="P9" s="169">
        <v>224</v>
      </c>
      <c r="Q9" s="169">
        <v>37</v>
      </c>
      <c r="R9" s="169">
        <v>10</v>
      </c>
      <c r="S9" s="169">
        <v>281</v>
      </c>
      <c r="T9" s="169">
        <v>1653500</v>
      </c>
      <c r="U9" s="169">
        <v>112150</v>
      </c>
      <c r="V9" s="169">
        <v>1765650</v>
      </c>
      <c r="W9" s="168">
        <v>45388</v>
      </c>
      <c r="X9" s="239">
        <v>1259500</v>
      </c>
      <c r="Y9" s="203">
        <v>112150</v>
      </c>
      <c r="Z9" s="203">
        <v>1371650</v>
      </c>
      <c r="AA9" s="203">
        <v>394000</v>
      </c>
      <c r="AB9" s="203"/>
      <c r="AC9" s="203">
        <v>394000</v>
      </c>
    </row>
    <row x14ac:dyDescent="0.25" r="10" customHeight="1" ht="17.25">
      <c r="A10" s="235">
        <f>A9</f>
        <v>25569.375</v>
      </c>
      <c r="B10" s="236" t="s">
        <v>20</v>
      </c>
      <c r="C10" s="180"/>
      <c r="D10" s="180">
        <v>61</v>
      </c>
      <c r="E10" s="180"/>
      <c r="F10" s="180"/>
      <c r="G10" s="180">
        <f>SUM(C10:F10)</f>
      </c>
      <c r="H10" s="237">
        <v>5500</v>
      </c>
      <c r="I10" s="125">
        <f>G10*H10</f>
      </c>
      <c r="J10" s="125">
        <f>I10*0.1</f>
      </c>
      <c r="K10" s="125">
        <f>SUM(I10:J10)</f>
      </c>
      <c r="L10" s="238"/>
      <c r="M10" s="224">
        <v>45389</v>
      </c>
      <c r="N10" s="169">
        <v>5777.083333333333</v>
      </c>
      <c r="O10" s="169">
        <v>0</v>
      </c>
      <c r="P10" s="169"/>
      <c r="Q10" s="169"/>
      <c r="R10" s="169"/>
      <c r="S10" s="169">
        <v>0</v>
      </c>
      <c r="T10" s="169">
        <v>0</v>
      </c>
      <c r="U10" s="169">
        <v>0</v>
      </c>
      <c r="V10" s="169">
        <v>0</v>
      </c>
      <c r="W10" s="168">
        <v>45389</v>
      </c>
      <c r="X10" s="239">
        <v>0</v>
      </c>
      <c r="Y10" s="203">
        <v>0</v>
      </c>
      <c r="Z10" s="203">
        <v>0</v>
      </c>
      <c r="AA10" s="203">
        <v>0</v>
      </c>
      <c r="AB10" s="203"/>
      <c r="AC10" s="203">
        <v>0</v>
      </c>
    </row>
    <row x14ac:dyDescent="0.25" r="11" customHeight="1" ht="17.25">
      <c r="A11" s="235">
        <f>A10</f>
        <v>25569.375</v>
      </c>
      <c r="B11" s="236" t="s">
        <v>31</v>
      </c>
      <c r="C11" s="180"/>
      <c r="D11" s="180">
        <v>25</v>
      </c>
      <c r="E11" s="180"/>
      <c r="F11" s="180"/>
      <c r="G11" s="180">
        <f>SUM(C11:F11)</f>
      </c>
      <c r="H11" s="125">
        <v>6000</v>
      </c>
      <c r="I11" s="125">
        <f>G11*H11</f>
      </c>
      <c r="J11" s="125">
        <f>I11*0.1</f>
      </c>
      <c r="K11" s="125">
        <f>SUM(I11:J11)</f>
      </c>
      <c r="L11" s="238"/>
      <c r="M11" s="224">
        <v>45390</v>
      </c>
      <c r="N11" s="169">
        <v>5777.083333333333</v>
      </c>
      <c r="O11" s="169">
        <v>0</v>
      </c>
      <c r="P11" s="169">
        <v>1256</v>
      </c>
      <c r="Q11" s="169">
        <v>330</v>
      </c>
      <c r="R11" s="169">
        <v>61</v>
      </c>
      <c r="S11" s="169">
        <v>1647</v>
      </c>
      <c r="T11" s="169">
        <v>9384600</v>
      </c>
      <c r="U11" s="169">
        <v>850000</v>
      </c>
      <c r="V11" s="169">
        <v>10234600</v>
      </c>
      <c r="W11" s="168">
        <v>45390</v>
      </c>
      <c r="X11" s="239">
        <v>8638000</v>
      </c>
      <c r="Y11" s="203">
        <v>850000</v>
      </c>
      <c r="Z11" s="203">
        <v>9488000</v>
      </c>
      <c r="AA11" s="203">
        <v>746600</v>
      </c>
      <c r="AB11" s="203"/>
      <c r="AC11" s="203">
        <v>746600</v>
      </c>
    </row>
    <row x14ac:dyDescent="0.25" r="12" customHeight="1" ht="17.25">
      <c r="A12" s="235">
        <f>A11</f>
        <v>25569.375</v>
      </c>
      <c r="B12" s="236" t="s">
        <v>71</v>
      </c>
      <c r="C12" s="180"/>
      <c r="D12" s="180">
        <v>25</v>
      </c>
      <c r="E12" s="180"/>
      <c r="F12" s="180"/>
      <c r="G12" s="180">
        <f>SUM(C12:F12)</f>
      </c>
      <c r="H12" s="125">
        <v>6000</v>
      </c>
      <c r="I12" s="125">
        <f>G12*H12</f>
      </c>
      <c r="J12" s="125">
        <f>I12*0.1</f>
      </c>
      <c r="K12" s="125">
        <f>SUM(I12:J12)</f>
      </c>
      <c r="L12" s="238"/>
      <c r="M12" s="224">
        <v>45391</v>
      </c>
      <c r="N12" s="169">
        <v>5777.083333333333</v>
      </c>
      <c r="O12" s="169">
        <v>10</v>
      </c>
      <c r="P12" s="169">
        <v>1206</v>
      </c>
      <c r="Q12" s="169">
        <v>326</v>
      </c>
      <c r="R12" s="169">
        <v>62</v>
      </c>
      <c r="S12" s="169">
        <v>1604</v>
      </c>
      <c r="T12" s="169">
        <v>9105900</v>
      </c>
      <c r="U12" s="169">
        <v>815470</v>
      </c>
      <c r="V12" s="169">
        <v>9921370</v>
      </c>
      <c r="W12" s="168">
        <v>45391</v>
      </c>
      <c r="X12" s="239">
        <v>8292700</v>
      </c>
      <c r="Y12" s="203">
        <v>815470</v>
      </c>
      <c r="Z12" s="203">
        <v>9108170</v>
      </c>
      <c r="AA12" s="203">
        <v>813200</v>
      </c>
      <c r="AB12" s="203"/>
      <c r="AC12" s="203">
        <v>813200</v>
      </c>
    </row>
    <row x14ac:dyDescent="0.25" r="13" customHeight="1" ht="17.25">
      <c r="A13" s="235">
        <f>A12</f>
        <v>25569.375</v>
      </c>
      <c r="B13" s="240" t="s">
        <v>49</v>
      </c>
      <c r="C13" s="180"/>
      <c r="D13" s="180">
        <v>17</v>
      </c>
      <c r="E13" s="180">
        <v>10</v>
      </c>
      <c r="F13" s="180">
        <v>6</v>
      </c>
      <c r="G13" s="180">
        <f>SUM(C13:F13)</f>
      </c>
      <c r="H13" s="182">
        <v>6000</v>
      </c>
      <c r="I13" s="125">
        <f>G13*H13</f>
      </c>
      <c r="J13" s="125">
        <f>I13*0.1</f>
      </c>
      <c r="K13" s="125">
        <f>SUM(I13:J13)</f>
      </c>
      <c r="L13" s="238"/>
      <c r="M13" s="224">
        <v>45392</v>
      </c>
      <c r="N13" s="169">
        <v>5777.083333333333</v>
      </c>
      <c r="O13" s="169">
        <v>25</v>
      </c>
      <c r="P13" s="169">
        <v>394</v>
      </c>
      <c r="Q13" s="169">
        <v>90</v>
      </c>
      <c r="R13" s="169">
        <v>28</v>
      </c>
      <c r="S13" s="169">
        <v>537</v>
      </c>
      <c r="T13" s="169">
        <v>3079400</v>
      </c>
      <c r="U13" s="169">
        <v>294140</v>
      </c>
      <c r="V13" s="169">
        <v>3373540</v>
      </c>
      <c r="W13" s="168">
        <v>45392</v>
      </c>
      <c r="X13" s="239">
        <v>3079400</v>
      </c>
      <c r="Y13" s="203">
        <v>294140</v>
      </c>
      <c r="Z13" s="203">
        <v>3373540</v>
      </c>
      <c r="AA13" s="203">
        <v>0</v>
      </c>
      <c r="AB13" s="203"/>
      <c r="AC13" s="203">
        <v>0</v>
      </c>
    </row>
    <row x14ac:dyDescent="0.25" r="14" customHeight="1" ht="17.25">
      <c r="A14" s="235">
        <f>A13</f>
        <v>25569.375</v>
      </c>
      <c r="B14" s="236" t="s">
        <v>9</v>
      </c>
      <c r="C14" s="180"/>
      <c r="D14" s="180">
        <v>41</v>
      </c>
      <c r="E14" s="194">
        <v>35</v>
      </c>
      <c r="F14" s="180"/>
      <c r="G14" s="180">
        <f>SUM(C14:F14)</f>
      </c>
      <c r="H14" s="125">
        <v>6000</v>
      </c>
      <c r="I14" s="125">
        <f>G14*H14</f>
      </c>
      <c r="J14" s="125">
        <f>I14*0.1</f>
      </c>
      <c r="K14" s="125">
        <f>SUM(I14:J14)</f>
      </c>
      <c r="L14" s="238"/>
      <c r="M14" s="224">
        <v>45393</v>
      </c>
      <c r="N14" s="169">
        <v>5842.857142857143</v>
      </c>
      <c r="O14" s="169">
        <v>10</v>
      </c>
      <c r="P14" s="169">
        <v>1200</v>
      </c>
      <c r="Q14" s="169">
        <v>328</v>
      </c>
      <c r="R14" s="169">
        <v>62</v>
      </c>
      <c r="S14" s="169">
        <v>1600</v>
      </c>
      <c r="T14" s="169">
        <v>9164500</v>
      </c>
      <c r="U14" s="169">
        <v>813450</v>
      </c>
      <c r="V14" s="169">
        <v>9977950</v>
      </c>
      <c r="W14" s="168">
        <v>45393</v>
      </c>
      <c r="X14" s="239">
        <v>8272500</v>
      </c>
      <c r="Y14" s="203">
        <v>813450</v>
      </c>
      <c r="Z14" s="203">
        <v>9085950</v>
      </c>
      <c r="AA14" s="203">
        <v>892000</v>
      </c>
      <c r="AB14" s="203"/>
      <c r="AC14" s="203">
        <v>892000</v>
      </c>
    </row>
    <row x14ac:dyDescent="0.25" r="15" customHeight="1" ht="17.25">
      <c r="A15" s="235">
        <f>A14</f>
        <v>25569.375</v>
      </c>
      <c r="B15" s="236" t="s">
        <v>78</v>
      </c>
      <c r="C15" s="180"/>
      <c r="D15" s="180">
        <v>20</v>
      </c>
      <c r="E15" s="180"/>
      <c r="F15" s="180"/>
      <c r="G15" s="180">
        <f>SUM(C15:F15)</f>
      </c>
      <c r="H15" s="125">
        <v>6500</v>
      </c>
      <c r="I15" s="125">
        <f>G15*H15</f>
      </c>
      <c r="J15" s="125">
        <f>I15*0.1</f>
      </c>
      <c r="K15" s="125">
        <f>SUM(I15:J15)</f>
      </c>
      <c r="L15" s="238"/>
      <c r="M15" s="224">
        <v>45394</v>
      </c>
      <c r="N15" s="169">
        <v>5777.083333333333</v>
      </c>
      <c r="O15" s="169">
        <v>10</v>
      </c>
      <c r="P15" s="169">
        <v>1124</v>
      </c>
      <c r="Q15" s="169">
        <v>280</v>
      </c>
      <c r="R15" s="169">
        <v>61</v>
      </c>
      <c r="S15" s="169">
        <v>1475</v>
      </c>
      <c r="T15" s="169">
        <v>8340500</v>
      </c>
      <c r="U15" s="169">
        <v>725850</v>
      </c>
      <c r="V15" s="169">
        <v>9066350</v>
      </c>
      <c r="W15" s="168">
        <v>45394</v>
      </c>
      <c r="X15" s="239">
        <v>7396500</v>
      </c>
      <c r="Y15" s="203">
        <v>725850</v>
      </c>
      <c r="Z15" s="203">
        <v>8122350</v>
      </c>
      <c r="AA15" s="203">
        <v>944000</v>
      </c>
      <c r="AB15" s="203"/>
      <c r="AC15" s="203">
        <v>944000</v>
      </c>
    </row>
    <row x14ac:dyDescent="0.25" r="16" customHeight="1" ht="17.25">
      <c r="A16" s="235">
        <f>A15</f>
        <v>25569.375</v>
      </c>
      <c r="B16" s="236" t="s">
        <v>55</v>
      </c>
      <c r="C16" s="180"/>
      <c r="D16" s="180">
        <v>10</v>
      </c>
      <c r="E16" s="180"/>
      <c r="F16" s="180"/>
      <c r="G16" s="180">
        <f>SUM(C16:F16)</f>
      </c>
      <c r="H16" s="125">
        <v>6500</v>
      </c>
      <c r="I16" s="125">
        <f>G16*H16</f>
      </c>
      <c r="J16" s="125">
        <f>I16*0.1</f>
      </c>
      <c r="K16" s="125">
        <f>SUM(I16:J16)</f>
      </c>
      <c r="L16" s="238"/>
      <c r="M16" s="224">
        <v>45395</v>
      </c>
      <c r="N16" s="169">
        <v>5777.083333333333</v>
      </c>
      <c r="O16" s="169">
        <v>10</v>
      </c>
      <c r="P16" s="169">
        <v>336</v>
      </c>
      <c r="Q16" s="169">
        <v>21</v>
      </c>
      <c r="R16" s="169">
        <v>4</v>
      </c>
      <c r="S16" s="169">
        <v>371</v>
      </c>
      <c r="T16" s="169">
        <v>2194500</v>
      </c>
      <c r="U16" s="169">
        <v>162350</v>
      </c>
      <c r="V16" s="169">
        <v>2356850</v>
      </c>
      <c r="W16" s="168">
        <v>45395</v>
      </c>
      <c r="X16" s="239">
        <v>1761500</v>
      </c>
      <c r="Y16" s="203">
        <v>162350</v>
      </c>
      <c r="Z16" s="203">
        <v>1923850</v>
      </c>
      <c r="AA16" s="203">
        <v>433000</v>
      </c>
      <c r="AB16" s="203"/>
      <c r="AC16" s="203">
        <v>433000</v>
      </c>
    </row>
    <row x14ac:dyDescent="0.25" r="17" customHeight="1" ht="17.25">
      <c r="A17" s="235">
        <f>A16</f>
        <v>25569.375</v>
      </c>
      <c r="B17" s="236" t="s">
        <v>80</v>
      </c>
      <c r="C17" s="180"/>
      <c r="D17" s="180">
        <v>23</v>
      </c>
      <c r="E17" s="180"/>
      <c r="F17" s="180"/>
      <c r="G17" s="180">
        <f>SUM(C17:F17)</f>
      </c>
      <c r="H17" s="125">
        <v>6000</v>
      </c>
      <c r="I17" s="125">
        <f>G17*H17</f>
      </c>
      <c r="J17" s="185"/>
      <c r="K17" s="125">
        <f>SUM(I17:J17)</f>
      </c>
      <c r="L17" s="238"/>
      <c r="M17" s="224">
        <v>45396</v>
      </c>
      <c r="N17" s="169">
        <v>5777.083333333333</v>
      </c>
      <c r="O17" s="169">
        <v>0</v>
      </c>
      <c r="P17" s="169">
        <v>60</v>
      </c>
      <c r="Q17" s="169"/>
      <c r="R17" s="169"/>
      <c r="S17" s="169">
        <v>60</v>
      </c>
      <c r="T17" s="169">
        <v>360000</v>
      </c>
      <c r="U17" s="169">
        <v>36000</v>
      </c>
      <c r="V17" s="169">
        <v>396000</v>
      </c>
      <c r="W17" s="168">
        <v>45396</v>
      </c>
      <c r="X17" s="239">
        <v>360000</v>
      </c>
      <c r="Y17" s="203">
        <v>36000</v>
      </c>
      <c r="Z17" s="203">
        <v>396000</v>
      </c>
      <c r="AA17" s="203">
        <v>0</v>
      </c>
      <c r="AB17" s="203"/>
      <c r="AC17" s="203">
        <v>0</v>
      </c>
    </row>
    <row x14ac:dyDescent="0.25" r="18" customHeight="1" ht="17.25">
      <c r="A18" s="235">
        <f>A17</f>
        <v>25569.375</v>
      </c>
      <c r="B18" s="236" t="s">
        <v>67</v>
      </c>
      <c r="C18" s="180"/>
      <c r="D18" s="180">
        <v>7</v>
      </c>
      <c r="E18" s="180"/>
      <c r="F18" s="180"/>
      <c r="G18" s="180">
        <f>SUM(C18:F18)</f>
      </c>
      <c r="H18" s="182">
        <v>5500</v>
      </c>
      <c r="I18" s="125">
        <f>G18*H18</f>
      </c>
      <c r="J18" s="125">
        <f>I18*0.1</f>
      </c>
      <c r="K18" s="125">
        <f>SUM(I18:J18)</f>
      </c>
      <c r="L18" s="238"/>
      <c r="M18" s="224">
        <v>45397</v>
      </c>
      <c r="N18" s="169">
        <v>5777.083333333333</v>
      </c>
      <c r="O18" s="169">
        <v>0</v>
      </c>
      <c r="P18" s="169">
        <v>1243</v>
      </c>
      <c r="Q18" s="169">
        <v>325</v>
      </c>
      <c r="R18" s="169">
        <v>67</v>
      </c>
      <c r="S18" s="169">
        <v>1635</v>
      </c>
      <c r="T18" s="169">
        <v>9307700</v>
      </c>
      <c r="U18" s="169">
        <v>838450</v>
      </c>
      <c r="V18" s="169">
        <v>10146150</v>
      </c>
      <c r="W18" s="168">
        <v>45397</v>
      </c>
      <c r="X18" s="239">
        <v>8522500</v>
      </c>
      <c r="Y18" s="203">
        <v>838450</v>
      </c>
      <c r="Z18" s="203">
        <v>9360950</v>
      </c>
      <c r="AA18" s="203">
        <v>785200</v>
      </c>
      <c r="AB18" s="203"/>
      <c r="AC18" s="203">
        <v>785200</v>
      </c>
    </row>
    <row x14ac:dyDescent="0.25" r="19" customHeight="1" ht="17.25">
      <c r="A19" s="235">
        <f>A18</f>
        <v>25569.375</v>
      </c>
      <c r="B19" s="241" t="s">
        <v>74</v>
      </c>
      <c r="C19" s="180"/>
      <c r="D19" s="180">
        <v>28</v>
      </c>
      <c r="E19" s="180">
        <v>24</v>
      </c>
      <c r="F19" s="180"/>
      <c r="G19" s="180">
        <f>SUM(C19:F19)</f>
      </c>
      <c r="H19" s="187">
        <v>5000</v>
      </c>
      <c r="I19" s="125">
        <f>G19*H19</f>
      </c>
      <c r="J19" s="125">
        <f>I19*0.1</f>
      </c>
      <c r="K19" s="125">
        <f>SUM(I19:J19)</f>
      </c>
      <c r="L19" s="238"/>
      <c r="M19" s="224">
        <v>45398</v>
      </c>
      <c r="N19" s="169">
        <v>5777.083333333333</v>
      </c>
      <c r="O19" s="169">
        <v>10</v>
      </c>
      <c r="P19" s="169">
        <v>1234</v>
      </c>
      <c r="Q19" s="169">
        <v>345</v>
      </c>
      <c r="R19" s="169">
        <v>66</v>
      </c>
      <c r="S19" s="169">
        <v>1655</v>
      </c>
      <c r="T19" s="169">
        <v>9417500</v>
      </c>
      <c r="U19" s="169">
        <v>833590</v>
      </c>
      <c r="V19" s="169">
        <v>10251090</v>
      </c>
      <c r="W19" s="168">
        <v>45398</v>
      </c>
      <c r="X19" s="239">
        <v>8473900</v>
      </c>
      <c r="Y19" s="203">
        <v>833590</v>
      </c>
      <c r="Z19" s="203">
        <v>9307490</v>
      </c>
      <c r="AA19" s="203">
        <v>943600</v>
      </c>
      <c r="AB19" s="203"/>
      <c r="AC19" s="203">
        <v>943600</v>
      </c>
    </row>
    <row x14ac:dyDescent="0.25" r="20" customHeight="1" ht="17.25">
      <c r="A20" s="235">
        <f>A19</f>
        <v>25569.375</v>
      </c>
      <c r="B20" s="236" t="s">
        <v>11</v>
      </c>
      <c r="C20" s="180"/>
      <c r="D20" s="180">
        <v>13</v>
      </c>
      <c r="E20" s="180">
        <v>7</v>
      </c>
      <c r="F20" s="180"/>
      <c r="G20" s="180">
        <f>SUM(C20:F20)</f>
      </c>
      <c r="H20" s="125">
        <v>6000</v>
      </c>
      <c r="I20" s="125">
        <f>G20*H20</f>
      </c>
      <c r="J20" s="125">
        <f>I20*0.1</f>
      </c>
      <c r="K20" s="125">
        <f>SUM(I20:J20)</f>
      </c>
      <c r="L20" s="238"/>
      <c r="M20" s="224">
        <v>45399</v>
      </c>
      <c r="N20" s="169">
        <v>5781.632653061224</v>
      </c>
      <c r="O20" s="169">
        <v>10</v>
      </c>
      <c r="P20" s="169">
        <v>1195</v>
      </c>
      <c r="Q20" s="169">
        <v>351</v>
      </c>
      <c r="R20" s="169">
        <v>67</v>
      </c>
      <c r="S20" s="169">
        <v>1623</v>
      </c>
      <c r="T20" s="169">
        <v>9193500</v>
      </c>
      <c r="U20" s="169">
        <v>811190</v>
      </c>
      <c r="V20" s="169">
        <v>10004690</v>
      </c>
      <c r="W20" s="168">
        <v>45399</v>
      </c>
      <c r="X20" s="239">
        <v>8249900</v>
      </c>
      <c r="Y20" s="203">
        <v>811190</v>
      </c>
      <c r="Z20" s="203">
        <v>9061090</v>
      </c>
      <c r="AA20" s="203">
        <v>943600</v>
      </c>
      <c r="AB20" s="203"/>
      <c r="AC20" s="203">
        <v>943600</v>
      </c>
    </row>
    <row x14ac:dyDescent="0.25" r="21" customHeight="1" ht="17.25">
      <c r="A21" s="235">
        <f>A20</f>
        <v>25569.375</v>
      </c>
      <c r="B21" s="236" t="s">
        <v>22</v>
      </c>
      <c r="C21" s="180"/>
      <c r="D21" s="180">
        <v>38</v>
      </c>
      <c r="E21" s="180"/>
      <c r="F21" s="180"/>
      <c r="G21" s="180">
        <f>SUM(C21:F21)</f>
      </c>
      <c r="H21" s="182">
        <v>4800</v>
      </c>
      <c r="I21" s="125">
        <f>G21*H21</f>
      </c>
      <c r="J21" s="125">
        <f>I21*0.1</f>
      </c>
      <c r="K21" s="125">
        <f>SUM(I21:J21)</f>
      </c>
      <c r="L21" s="238"/>
      <c r="M21" s="224">
        <v>45400</v>
      </c>
      <c r="N21" s="169">
        <v>5842.857142857143</v>
      </c>
      <c r="O21" s="169">
        <v>10</v>
      </c>
      <c r="P21" s="169">
        <v>1211</v>
      </c>
      <c r="Q21" s="169">
        <v>339</v>
      </c>
      <c r="R21" s="169">
        <v>66</v>
      </c>
      <c r="S21" s="169">
        <v>1626</v>
      </c>
      <c r="T21" s="169">
        <v>9290800</v>
      </c>
      <c r="U21" s="169">
        <v>819580</v>
      </c>
      <c r="V21" s="169">
        <v>10110380</v>
      </c>
      <c r="W21" s="168">
        <v>45400</v>
      </c>
      <c r="X21" s="239">
        <v>8333800</v>
      </c>
      <c r="Y21" s="203">
        <v>819580</v>
      </c>
      <c r="Z21" s="203">
        <v>9153380</v>
      </c>
      <c r="AA21" s="203">
        <v>957000</v>
      </c>
      <c r="AB21" s="203"/>
      <c r="AC21" s="203">
        <v>957000</v>
      </c>
    </row>
    <row x14ac:dyDescent="0.25" r="22" customHeight="1" ht="17.25">
      <c r="A22" s="235">
        <f>A21</f>
        <v>25569.375</v>
      </c>
      <c r="B22" s="241" t="s">
        <v>84</v>
      </c>
      <c r="C22" s="180"/>
      <c r="D22" s="180">
        <v>16</v>
      </c>
      <c r="E22" s="180">
        <v>9</v>
      </c>
      <c r="F22" s="180"/>
      <c r="G22" s="180">
        <f>SUM(C22:F22)</f>
      </c>
      <c r="H22" s="182">
        <v>4800</v>
      </c>
      <c r="I22" s="125">
        <f>G22*H22</f>
      </c>
      <c r="J22" s="125">
        <f>I22*0.1</f>
      </c>
      <c r="K22" s="125">
        <f>SUM(I22:J22)</f>
      </c>
      <c r="L22" s="238"/>
      <c r="M22" s="224">
        <v>45401</v>
      </c>
      <c r="N22" s="169">
        <v>5777.083333333333</v>
      </c>
      <c r="O22" s="169">
        <v>10</v>
      </c>
      <c r="P22" s="169">
        <v>1171</v>
      </c>
      <c r="Q22" s="169">
        <v>298</v>
      </c>
      <c r="R22" s="169">
        <v>67</v>
      </c>
      <c r="S22" s="169">
        <v>1546</v>
      </c>
      <c r="T22" s="169">
        <v>8777100</v>
      </c>
      <c r="U22" s="169">
        <v>770770</v>
      </c>
      <c r="V22" s="169">
        <v>9547870</v>
      </c>
      <c r="W22" s="168">
        <v>45401</v>
      </c>
      <c r="X22" s="239">
        <v>7845700</v>
      </c>
      <c r="Y22" s="203">
        <v>770770</v>
      </c>
      <c r="Z22" s="203">
        <v>8616470</v>
      </c>
      <c r="AA22" s="203">
        <v>931400</v>
      </c>
      <c r="AB22" s="203"/>
      <c r="AC22" s="203">
        <v>931400</v>
      </c>
    </row>
    <row x14ac:dyDescent="0.25" r="23" customHeight="1" ht="17.25">
      <c r="A23" s="235">
        <f>A22</f>
        <v>25569.375</v>
      </c>
      <c r="B23" s="236" t="s">
        <v>17</v>
      </c>
      <c r="C23" s="180"/>
      <c r="D23" s="180">
        <v>37</v>
      </c>
      <c r="E23" s="180">
        <v>12</v>
      </c>
      <c r="F23" s="180"/>
      <c r="G23" s="180">
        <f>SUM(C23:F23)</f>
      </c>
      <c r="H23" s="125">
        <v>6500</v>
      </c>
      <c r="I23" s="125">
        <f>G23*H23</f>
      </c>
      <c r="J23" s="125">
        <f>I23*0.1</f>
      </c>
      <c r="K23" s="125">
        <f>SUM(I23:J23)</f>
      </c>
      <c r="L23" s="238"/>
      <c r="M23" s="224">
        <v>45402</v>
      </c>
      <c r="N23" s="169">
        <v>5777.083333333333</v>
      </c>
      <c r="O23" s="169">
        <v>10</v>
      </c>
      <c r="P23" s="169">
        <v>439</v>
      </c>
      <c r="Q23" s="169">
        <v>31</v>
      </c>
      <c r="R23" s="169">
        <v>4</v>
      </c>
      <c r="S23" s="169">
        <v>484</v>
      </c>
      <c r="T23" s="169">
        <v>2830500</v>
      </c>
      <c r="U23" s="169">
        <v>223350</v>
      </c>
      <c r="V23" s="169">
        <v>3053850</v>
      </c>
      <c r="W23" s="168">
        <v>45402</v>
      </c>
      <c r="X23" s="239">
        <v>2371500</v>
      </c>
      <c r="Y23" s="203">
        <v>223350</v>
      </c>
      <c r="Z23" s="203">
        <v>2594850</v>
      </c>
      <c r="AA23" s="203">
        <v>459000</v>
      </c>
      <c r="AB23" s="203"/>
      <c r="AC23" s="203">
        <v>459000</v>
      </c>
    </row>
    <row x14ac:dyDescent="0.25" r="24" customHeight="1" ht="17.25">
      <c r="A24" s="235">
        <f>A23</f>
        <v>25569.375</v>
      </c>
      <c r="B24" s="236" t="s">
        <v>29</v>
      </c>
      <c r="C24" s="188" t="s">
        <v>14</v>
      </c>
      <c r="D24" s="180">
        <v>14</v>
      </c>
      <c r="E24" s="180">
        <v>13</v>
      </c>
      <c r="F24" s="180"/>
      <c r="G24" s="180">
        <f>SUM(C24:F24)</f>
      </c>
      <c r="H24" s="125">
        <v>5500</v>
      </c>
      <c r="I24" s="125">
        <f>G24*H24</f>
      </c>
      <c r="J24" s="125">
        <f>I24*0.1</f>
      </c>
      <c r="K24" s="125">
        <f>SUM(I24:J24)</f>
      </c>
      <c r="L24" s="238"/>
      <c r="M24" s="224">
        <v>45403</v>
      </c>
      <c r="N24" s="169">
        <v>5777.083333333333</v>
      </c>
      <c r="O24" s="169">
        <v>0</v>
      </c>
      <c r="P24" s="169">
        <v>110</v>
      </c>
      <c r="Q24" s="169"/>
      <c r="R24" s="169"/>
      <c r="S24" s="169">
        <v>110</v>
      </c>
      <c r="T24" s="169">
        <v>660000</v>
      </c>
      <c r="U24" s="169">
        <v>66000</v>
      </c>
      <c r="V24" s="169">
        <v>726000</v>
      </c>
      <c r="W24" s="168">
        <v>45403</v>
      </c>
      <c r="X24" s="239">
        <v>660000</v>
      </c>
      <c r="Y24" s="203">
        <v>66000</v>
      </c>
      <c r="Z24" s="203">
        <v>726000</v>
      </c>
      <c r="AA24" s="203">
        <v>0</v>
      </c>
      <c r="AB24" s="203"/>
      <c r="AC24" s="203">
        <v>0</v>
      </c>
    </row>
    <row x14ac:dyDescent="0.25" r="25" customHeight="1" ht="17.25">
      <c r="A25" s="235">
        <f>A24</f>
        <v>25569.375</v>
      </c>
      <c r="B25" s="236" t="s">
        <v>15</v>
      </c>
      <c r="C25" s="180"/>
      <c r="D25" s="180">
        <v>16</v>
      </c>
      <c r="E25" s="180">
        <v>5</v>
      </c>
      <c r="F25" s="180"/>
      <c r="G25" s="180">
        <f>SUM(C25:F25)</f>
      </c>
      <c r="H25" s="182">
        <v>4800</v>
      </c>
      <c r="I25" s="125">
        <f>G25*H25</f>
      </c>
      <c r="J25" s="125">
        <f>I25*0.1</f>
      </c>
      <c r="K25" s="125">
        <f>SUM(I25:J25)</f>
      </c>
      <c r="L25" s="238"/>
      <c r="M25" s="224">
        <v>45404</v>
      </c>
      <c r="N25" s="169">
        <v>5777.083333333333</v>
      </c>
      <c r="O25" s="169">
        <v>0</v>
      </c>
      <c r="P25" s="169">
        <v>1249</v>
      </c>
      <c r="Q25" s="169">
        <v>307</v>
      </c>
      <c r="R25" s="169">
        <v>66</v>
      </c>
      <c r="S25" s="169">
        <v>1622</v>
      </c>
      <c r="T25" s="169">
        <v>9283900</v>
      </c>
      <c r="U25" s="169">
        <v>825470</v>
      </c>
      <c r="V25" s="169">
        <v>10109370</v>
      </c>
      <c r="W25" s="168">
        <v>45404</v>
      </c>
      <c r="X25" s="239">
        <v>8392700</v>
      </c>
      <c r="Y25" s="203">
        <v>825470</v>
      </c>
      <c r="Z25" s="203">
        <v>9218170</v>
      </c>
      <c r="AA25" s="203">
        <v>891200</v>
      </c>
      <c r="AB25" s="203"/>
      <c r="AC25" s="203">
        <v>891200</v>
      </c>
    </row>
    <row x14ac:dyDescent="0.25" r="26" customHeight="1" ht="17.25">
      <c r="A26" s="235">
        <f>A25</f>
        <v>25569.375</v>
      </c>
      <c r="B26" s="236" t="s">
        <v>21</v>
      </c>
      <c r="C26" s="188" t="s">
        <v>14</v>
      </c>
      <c r="D26" s="180">
        <v>13</v>
      </c>
      <c r="E26" s="180"/>
      <c r="F26" s="180"/>
      <c r="G26" s="180">
        <f>SUM(C26:F26)</f>
      </c>
      <c r="H26" s="237">
        <v>5500</v>
      </c>
      <c r="I26" s="125">
        <f>G26*H26</f>
      </c>
      <c r="J26" s="125">
        <f>I26*0.1</f>
      </c>
      <c r="K26" s="125">
        <f>SUM(I26:J26)</f>
      </c>
      <c r="L26" s="238"/>
      <c r="M26" s="224">
        <v>45405</v>
      </c>
      <c r="N26" s="169">
        <v>5777.083333333333</v>
      </c>
      <c r="O26" s="169">
        <v>10</v>
      </c>
      <c r="P26" s="169">
        <v>1246</v>
      </c>
      <c r="Q26" s="169">
        <v>356</v>
      </c>
      <c r="R26" s="169">
        <v>67</v>
      </c>
      <c r="S26" s="169">
        <v>1679</v>
      </c>
      <c r="T26" s="169">
        <v>9571900</v>
      </c>
      <c r="U26" s="169">
        <v>844360</v>
      </c>
      <c r="V26" s="169">
        <v>10416260</v>
      </c>
      <c r="W26" s="168">
        <v>45405</v>
      </c>
      <c r="X26" s="239">
        <v>8581600</v>
      </c>
      <c r="Y26" s="203">
        <v>844360</v>
      </c>
      <c r="Z26" s="203">
        <v>9425960</v>
      </c>
      <c r="AA26" s="203">
        <v>990300</v>
      </c>
      <c r="AB26" s="203"/>
      <c r="AC26" s="203">
        <v>990300</v>
      </c>
    </row>
    <row x14ac:dyDescent="0.25" r="27" customHeight="1" ht="17.25">
      <c r="A27" s="235">
        <f>A26</f>
        <v>25569.375</v>
      </c>
      <c r="B27" s="236" t="s">
        <v>52</v>
      </c>
      <c r="C27" s="180"/>
      <c r="D27" s="180">
        <v>14</v>
      </c>
      <c r="E27" s="180">
        <v>8</v>
      </c>
      <c r="F27" s="180"/>
      <c r="G27" s="180">
        <f>SUM(C27:F27)</f>
      </c>
      <c r="H27" s="237">
        <v>5500</v>
      </c>
      <c r="I27" s="125">
        <f>G27*H27</f>
      </c>
      <c r="J27" s="125">
        <f>I27*0.1</f>
      </c>
      <c r="K27" s="125">
        <f>SUM(I27:J27)</f>
      </c>
      <c r="L27" s="238"/>
      <c r="M27" s="224">
        <v>45406</v>
      </c>
      <c r="N27" s="169">
        <v>5777.083333333333</v>
      </c>
      <c r="O27" s="169">
        <v>10</v>
      </c>
      <c r="P27" s="169">
        <v>1228</v>
      </c>
      <c r="Q27" s="169">
        <v>331</v>
      </c>
      <c r="R27" s="169">
        <v>66</v>
      </c>
      <c r="S27" s="169">
        <v>1635</v>
      </c>
      <c r="T27" s="169">
        <v>9344100</v>
      </c>
      <c r="U27" s="169">
        <v>826130</v>
      </c>
      <c r="V27" s="169">
        <v>10170230</v>
      </c>
      <c r="W27" s="168">
        <v>45406</v>
      </c>
      <c r="X27" s="239">
        <v>8399300</v>
      </c>
      <c r="Y27" s="203">
        <v>826130</v>
      </c>
      <c r="Z27" s="203">
        <v>9225430</v>
      </c>
      <c r="AA27" s="203">
        <v>944800</v>
      </c>
      <c r="AB27" s="203"/>
      <c r="AC27" s="203">
        <v>944800</v>
      </c>
    </row>
    <row x14ac:dyDescent="0.25" r="28" customHeight="1" ht="17.25">
      <c r="A28" s="235">
        <f>A27</f>
        <v>25569.375</v>
      </c>
      <c r="B28" s="241" t="s">
        <v>61</v>
      </c>
      <c r="C28" s="180"/>
      <c r="D28" s="180">
        <v>7</v>
      </c>
      <c r="E28" s="180"/>
      <c r="F28" s="180"/>
      <c r="G28" s="180">
        <f>SUM(C28:F28)</f>
      </c>
      <c r="H28" s="237">
        <v>5500</v>
      </c>
      <c r="I28" s="125">
        <f>G28*H28</f>
      </c>
      <c r="J28" s="125">
        <f>I28*0.1</f>
      </c>
      <c r="K28" s="125">
        <f>SUM(I28:J28)</f>
      </c>
      <c r="L28" s="238"/>
      <c r="M28" s="224">
        <v>45407</v>
      </c>
      <c r="N28" s="169">
        <v>5842.857142857143</v>
      </c>
      <c r="O28" s="169">
        <v>10</v>
      </c>
      <c r="P28" s="169">
        <v>1191</v>
      </c>
      <c r="Q28" s="169">
        <v>331</v>
      </c>
      <c r="R28" s="169">
        <v>67</v>
      </c>
      <c r="S28" s="169">
        <v>1599</v>
      </c>
      <c r="T28" s="169">
        <v>9136000</v>
      </c>
      <c r="U28" s="169">
        <v>807960</v>
      </c>
      <c r="V28" s="169">
        <v>9943960</v>
      </c>
      <c r="W28" s="168">
        <v>45407</v>
      </c>
      <c r="X28" s="239">
        <v>8217600</v>
      </c>
      <c r="Y28" s="203">
        <v>807960</v>
      </c>
      <c r="Z28" s="203">
        <v>9025560</v>
      </c>
      <c r="AA28" s="203">
        <v>918400</v>
      </c>
      <c r="AB28" s="203"/>
      <c r="AC28" s="203">
        <v>918400</v>
      </c>
    </row>
    <row x14ac:dyDescent="0.25" r="29" customHeight="1" ht="17.25">
      <c r="A29" s="235">
        <f>A28</f>
        <v>25569.375</v>
      </c>
      <c r="B29" s="236" t="s">
        <v>33</v>
      </c>
      <c r="C29" s="180"/>
      <c r="D29" s="180">
        <v>12</v>
      </c>
      <c r="E29" s="180"/>
      <c r="F29" s="180"/>
      <c r="G29" s="180">
        <f>SUM(C29:F29)</f>
      </c>
      <c r="H29" s="182">
        <v>5500</v>
      </c>
      <c r="I29" s="125">
        <f>G29*H29</f>
      </c>
      <c r="J29" s="125">
        <f>I29*0.1</f>
      </c>
      <c r="K29" s="125">
        <f>SUM(I29:J29)</f>
      </c>
      <c r="L29" s="238"/>
      <c r="M29" s="224">
        <v>45408</v>
      </c>
      <c r="N29" s="169">
        <v>5777.083333333333</v>
      </c>
      <c r="O29" s="169">
        <v>10</v>
      </c>
      <c r="P29" s="169">
        <v>1027</v>
      </c>
      <c r="Q29" s="169">
        <v>266</v>
      </c>
      <c r="R29" s="169">
        <v>59</v>
      </c>
      <c r="S29" s="169">
        <v>1362</v>
      </c>
      <c r="T29" s="169">
        <v>7853700</v>
      </c>
      <c r="U29" s="169">
        <v>681600</v>
      </c>
      <c r="V29" s="169">
        <v>8535300</v>
      </c>
      <c r="W29" s="168">
        <v>45408</v>
      </c>
      <c r="X29" s="239">
        <v>6954000</v>
      </c>
      <c r="Y29" s="203">
        <v>681600</v>
      </c>
      <c r="Z29" s="203">
        <v>7635600</v>
      </c>
      <c r="AA29" s="203">
        <v>899700</v>
      </c>
      <c r="AB29" s="203"/>
      <c r="AC29" s="203">
        <v>899700</v>
      </c>
    </row>
    <row x14ac:dyDescent="0.25" r="30" customHeight="1" ht="17.25">
      <c r="A30" s="235">
        <f>A29</f>
        <v>25569.375</v>
      </c>
      <c r="B30" s="236" t="s">
        <v>30</v>
      </c>
      <c r="C30" s="180"/>
      <c r="D30" s="180">
        <v>16</v>
      </c>
      <c r="E30" s="180"/>
      <c r="F30" s="180"/>
      <c r="G30" s="180">
        <f>SUM(C30:F30)</f>
      </c>
      <c r="H30" s="125">
        <v>6000</v>
      </c>
      <c r="I30" s="125">
        <f>G30*H30</f>
      </c>
      <c r="J30" s="125">
        <f>I30*0.1</f>
      </c>
      <c r="K30" s="125">
        <f>SUM(I30:J30)</f>
      </c>
      <c r="L30" s="238"/>
      <c r="M30" s="224">
        <v>45409</v>
      </c>
      <c r="N30" s="169">
        <v>5777.083333333333</v>
      </c>
      <c r="O30" s="169">
        <v>10</v>
      </c>
      <c r="P30" s="169">
        <v>392</v>
      </c>
      <c r="Q30" s="169">
        <v>40</v>
      </c>
      <c r="R30" s="169">
        <v>4</v>
      </c>
      <c r="S30" s="169">
        <v>446</v>
      </c>
      <c r="T30" s="169">
        <v>2651400</v>
      </c>
      <c r="U30" s="169">
        <v>207350</v>
      </c>
      <c r="V30" s="169">
        <v>2858750</v>
      </c>
      <c r="W30" s="168">
        <v>45409</v>
      </c>
      <c r="X30" s="239">
        <v>2211500</v>
      </c>
      <c r="Y30" s="203">
        <v>207350</v>
      </c>
      <c r="Z30" s="203">
        <v>2418850</v>
      </c>
      <c r="AA30" s="203">
        <v>439900</v>
      </c>
      <c r="AB30" s="203"/>
      <c r="AC30" s="203">
        <v>439900</v>
      </c>
    </row>
    <row x14ac:dyDescent="0.25" r="31" customHeight="1" ht="17.25">
      <c r="A31" s="235">
        <f>A30</f>
        <v>25569.375</v>
      </c>
      <c r="B31" s="236" t="s">
        <v>28</v>
      </c>
      <c r="C31" s="188" t="s">
        <v>14</v>
      </c>
      <c r="D31" s="180">
        <v>20</v>
      </c>
      <c r="E31" s="180"/>
      <c r="F31" s="180"/>
      <c r="G31" s="180">
        <f>SUM(C31:F31)</f>
      </c>
      <c r="H31" s="237">
        <v>5500</v>
      </c>
      <c r="I31" s="125">
        <f>G31*H31</f>
      </c>
      <c r="J31" s="125">
        <f>I31*0.1</f>
      </c>
      <c r="K31" s="125">
        <f>SUM(I31:J31)</f>
      </c>
      <c r="L31" s="238"/>
      <c r="M31" s="224">
        <v>45410</v>
      </c>
      <c r="N31" s="169">
        <v>5777.083333333333</v>
      </c>
      <c r="O31" s="169">
        <v>0</v>
      </c>
      <c r="P31" s="169">
        <v>162</v>
      </c>
      <c r="Q31" s="169">
        <v>10</v>
      </c>
      <c r="R31" s="169">
        <v>5</v>
      </c>
      <c r="S31" s="169">
        <v>177</v>
      </c>
      <c r="T31" s="169">
        <v>1062000</v>
      </c>
      <c r="U31" s="169">
        <v>106200</v>
      </c>
      <c r="V31" s="169">
        <v>1168200</v>
      </c>
      <c r="W31" s="168">
        <v>45410</v>
      </c>
      <c r="X31" s="239">
        <v>1062000</v>
      </c>
      <c r="Y31" s="203">
        <v>106200</v>
      </c>
      <c r="Z31" s="203">
        <v>1168200</v>
      </c>
      <c r="AA31" s="203">
        <v>0</v>
      </c>
      <c r="AB31" s="203"/>
      <c r="AC31" s="203">
        <v>0</v>
      </c>
    </row>
    <row x14ac:dyDescent="0.25" r="32" customHeight="1" ht="17.25">
      <c r="A32" s="235">
        <f>A31</f>
        <v>25569.375</v>
      </c>
      <c r="B32" s="236" t="s">
        <v>12</v>
      </c>
      <c r="C32" s="180"/>
      <c r="D32" s="180">
        <v>17</v>
      </c>
      <c r="E32" s="180">
        <v>6</v>
      </c>
      <c r="F32" s="180"/>
      <c r="G32" s="180">
        <f>SUM(C32:F32)</f>
      </c>
      <c r="H32" s="125">
        <v>6000</v>
      </c>
      <c r="I32" s="125">
        <f>G32*H32</f>
      </c>
      <c r="J32" s="125">
        <f>I32*0.1</f>
      </c>
      <c r="K32" s="125">
        <f>SUM(I32:J32)</f>
      </c>
      <c r="L32" s="238"/>
      <c r="M32" s="224">
        <v>45411</v>
      </c>
      <c r="N32" s="169">
        <v>5777.083333333333</v>
      </c>
      <c r="O32" s="169">
        <v>0</v>
      </c>
      <c r="P32" s="169">
        <v>1211</v>
      </c>
      <c r="Q32" s="169">
        <v>316</v>
      </c>
      <c r="R32" s="169">
        <v>65</v>
      </c>
      <c r="S32" s="169">
        <v>1592</v>
      </c>
      <c r="T32" s="169">
        <v>9065000</v>
      </c>
      <c r="U32" s="169">
        <v>809550</v>
      </c>
      <c r="V32" s="169">
        <v>9874550</v>
      </c>
      <c r="W32" s="168">
        <v>45411</v>
      </c>
      <c r="X32" s="239">
        <v>8233500</v>
      </c>
      <c r="Y32" s="203">
        <v>809550</v>
      </c>
      <c r="Z32" s="203">
        <v>9043050</v>
      </c>
      <c r="AA32" s="203">
        <v>831500</v>
      </c>
      <c r="AB32" s="203"/>
      <c r="AC32" s="203">
        <v>831500</v>
      </c>
    </row>
    <row x14ac:dyDescent="0.25" r="33" customHeight="1" ht="17.25">
      <c r="A33" s="235">
        <f>A32</f>
        <v>25569.375</v>
      </c>
      <c r="B33" s="236" t="s">
        <v>100</v>
      </c>
      <c r="C33" s="180"/>
      <c r="D33" s="180">
        <v>4</v>
      </c>
      <c r="E33" s="180"/>
      <c r="F33" s="180"/>
      <c r="G33" s="180">
        <f>SUM(C33:F33)</f>
      </c>
      <c r="H33" s="182">
        <v>5500</v>
      </c>
      <c r="I33" s="125">
        <f>G33*H33</f>
      </c>
      <c r="J33" s="125">
        <f>I33*0.1</f>
      </c>
      <c r="K33" s="125">
        <f>SUM(I33:J33)</f>
      </c>
      <c r="L33" s="238"/>
      <c r="M33" s="224">
        <v>45412</v>
      </c>
      <c r="N33" s="169">
        <v>5777.083333333333</v>
      </c>
      <c r="O33" s="169">
        <v>10</v>
      </c>
      <c r="P33" s="169">
        <v>1249</v>
      </c>
      <c r="Q33" s="169">
        <v>335</v>
      </c>
      <c r="R33" s="169">
        <v>64</v>
      </c>
      <c r="S33" s="169">
        <v>1658</v>
      </c>
      <c r="T33" s="169">
        <v>9460000</v>
      </c>
      <c r="U33" s="169">
        <v>843160</v>
      </c>
      <c r="V33" s="169">
        <v>10303160</v>
      </c>
      <c r="W33" s="168">
        <v>45412</v>
      </c>
      <c r="X33" s="239">
        <v>8569600</v>
      </c>
      <c r="Y33" s="203">
        <v>843160</v>
      </c>
      <c r="Z33" s="203">
        <v>9412760</v>
      </c>
      <c r="AA33" s="203">
        <v>890400</v>
      </c>
      <c r="AB33" s="203"/>
      <c r="AC33" s="203">
        <v>890400</v>
      </c>
    </row>
    <row x14ac:dyDescent="0.25" r="34" customHeight="1" ht="17.25">
      <c r="A34" s="235">
        <f>A33</f>
        <v>25569.375</v>
      </c>
      <c r="B34" s="241" t="s">
        <v>37</v>
      </c>
      <c r="C34" s="180"/>
      <c r="D34" s="180">
        <v>5</v>
      </c>
      <c r="E34" s="180"/>
      <c r="F34" s="180"/>
      <c r="G34" s="180">
        <f>SUM(C34:F34)</f>
      </c>
      <c r="H34" s="125">
        <v>6500</v>
      </c>
      <c r="I34" s="125">
        <f>G34*H34</f>
      </c>
      <c r="J34" s="125">
        <f>I34*0.1</f>
      </c>
      <c r="K34" s="125">
        <f>SUM(I34:J34)</f>
      </c>
      <c r="L34" s="238"/>
      <c r="M34" s="224" t="s">
        <v>150</v>
      </c>
      <c r="N34" s="169">
        <v>5785.172413793103</v>
      </c>
      <c r="O34" s="169">
        <v>225</v>
      </c>
      <c r="P34" s="169">
        <v>27068</v>
      </c>
      <c r="Q34" s="169">
        <v>6981</v>
      </c>
      <c r="R34" s="169">
        <v>1409</v>
      </c>
      <c r="S34" s="169">
        <v>35683</v>
      </c>
      <c r="T34" s="169">
        <v>203759900</v>
      </c>
      <c r="U34" s="169">
        <v>18023740</v>
      </c>
      <c r="V34" s="169">
        <v>221783640</v>
      </c>
      <c r="W34" s="199" t="s">
        <v>150</v>
      </c>
      <c r="X34" s="239">
        <v>183825400</v>
      </c>
      <c r="Y34" s="203">
        <v>18023740</v>
      </c>
      <c r="Z34" s="203">
        <v>201849140</v>
      </c>
      <c r="AA34" s="203">
        <v>19934500</v>
      </c>
      <c r="AB34" s="203"/>
      <c r="AC34" s="203">
        <v>19934500</v>
      </c>
    </row>
    <row x14ac:dyDescent="0.25" r="35" customHeight="1" ht="17.25">
      <c r="A35" s="235">
        <f>A34</f>
        <v>25569.375</v>
      </c>
      <c r="B35" s="241" t="s">
        <v>64</v>
      </c>
      <c r="C35" s="180"/>
      <c r="D35" s="180">
        <v>51</v>
      </c>
      <c r="E35" s="180">
        <v>12</v>
      </c>
      <c r="F35" s="180"/>
      <c r="G35" s="180">
        <f>SUM(C35:F35)</f>
      </c>
      <c r="H35" s="182">
        <v>5500</v>
      </c>
      <c r="I35" s="125">
        <f>G35*H35</f>
      </c>
      <c r="J35" s="125">
        <f>I35*0.1</f>
      </c>
      <c r="K35" s="125">
        <f>SUM(I35:J35)</f>
      </c>
      <c r="L35" s="238"/>
      <c r="M35" s="229"/>
      <c r="N35" s="87"/>
      <c r="O35" s="87"/>
      <c r="P35" s="87"/>
      <c r="Q35" s="87"/>
      <c r="R35" s="87"/>
      <c r="S35" s="87"/>
      <c r="T35" s="87"/>
      <c r="U35" s="87"/>
      <c r="V35" s="87"/>
      <c r="W35" s="175"/>
      <c r="X35" s="87"/>
      <c r="Y35" s="87"/>
      <c r="Z35" s="87"/>
      <c r="AA35" s="87"/>
      <c r="AB35" s="86"/>
      <c r="AC35" s="87"/>
    </row>
    <row x14ac:dyDescent="0.25" r="36" customHeight="1" ht="17.25">
      <c r="A36" s="235">
        <f>A35</f>
        <v>25569.375</v>
      </c>
      <c r="B36" s="236" t="s">
        <v>25</v>
      </c>
      <c r="C36" s="180"/>
      <c r="D36" s="180">
        <v>20</v>
      </c>
      <c r="E36" s="180"/>
      <c r="F36" s="180"/>
      <c r="G36" s="180">
        <f>SUM(C36:F36)</f>
      </c>
      <c r="H36" s="125">
        <v>6000</v>
      </c>
      <c r="I36" s="125">
        <f>G36*H36</f>
      </c>
      <c r="J36" s="125">
        <f>I36*0.1</f>
      </c>
      <c r="K36" s="125">
        <f>SUM(I36:J36)</f>
      </c>
      <c r="L36" s="238"/>
      <c r="M36" s="229"/>
      <c r="N36" s="87"/>
      <c r="O36" s="87"/>
      <c r="P36" s="87"/>
      <c r="Q36" s="87"/>
      <c r="R36" s="87"/>
      <c r="S36" s="87"/>
      <c r="T36" s="87"/>
      <c r="U36" s="87"/>
      <c r="V36" s="87"/>
      <c r="W36" s="175"/>
      <c r="X36" s="87"/>
      <c r="Y36" s="87"/>
      <c r="Z36" s="87"/>
      <c r="AA36" s="87"/>
      <c r="AB36" s="86"/>
      <c r="AC36" s="87"/>
    </row>
    <row x14ac:dyDescent="0.25" r="37" customHeight="1" ht="17.25">
      <c r="A37" s="235">
        <f>A36</f>
        <v>25569.375</v>
      </c>
      <c r="B37" s="241" t="s">
        <v>76</v>
      </c>
      <c r="C37" s="188" t="s">
        <v>14</v>
      </c>
      <c r="D37" s="180">
        <v>22</v>
      </c>
      <c r="E37" s="180">
        <v>12</v>
      </c>
      <c r="F37" s="180">
        <v>5</v>
      </c>
      <c r="G37" s="180">
        <f>SUM(C37:F37)</f>
      </c>
      <c r="H37" s="125">
        <v>6000</v>
      </c>
      <c r="I37" s="125">
        <f>G37*H37</f>
      </c>
      <c r="J37" s="125">
        <f>I37*0.1</f>
      </c>
      <c r="K37" s="125">
        <f>SUM(I37:J37)</f>
      </c>
      <c r="L37" s="238"/>
      <c r="M37" s="229"/>
      <c r="N37" s="87"/>
      <c r="O37" s="87"/>
      <c r="P37" s="87"/>
      <c r="Q37" s="87"/>
      <c r="R37" s="87"/>
      <c r="S37" s="87"/>
      <c r="T37" s="87"/>
      <c r="U37" s="87"/>
      <c r="V37" s="87"/>
      <c r="W37" s="175"/>
      <c r="X37" s="87"/>
      <c r="Y37" s="87"/>
      <c r="Z37" s="87"/>
      <c r="AA37" s="87"/>
      <c r="AB37" s="86"/>
      <c r="AC37" s="87"/>
    </row>
    <row x14ac:dyDescent="0.25" r="38" customHeight="1" ht="17.25">
      <c r="A38" s="235">
        <f>A37</f>
        <v>25569.375</v>
      </c>
      <c r="B38" s="241" t="s">
        <v>149</v>
      </c>
      <c r="C38" s="180"/>
      <c r="D38" s="181">
        <v>98</v>
      </c>
      <c r="E38" s="180">
        <v>30</v>
      </c>
      <c r="F38" s="180"/>
      <c r="G38" s="180">
        <f>SUM(C38:F38)</f>
      </c>
      <c r="H38" s="125">
        <v>6000</v>
      </c>
      <c r="I38" s="125">
        <f>G38*H38</f>
      </c>
      <c r="J38" s="125">
        <f>I38*0.1</f>
      </c>
      <c r="K38" s="125">
        <f>SUM(I38:J38)</f>
      </c>
      <c r="L38" s="238"/>
      <c r="M38" s="229"/>
      <c r="N38" s="87"/>
      <c r="O38" s="87"/>
      <c r="P38" s="87"/>
      <c r="Q38" s="87"/>
      <c r="R38" s="87"/>
      <c r="S38" s="87"/>
      <c r="T38" s="87"/>
      <c r="U38" s="87"/>
      <c r="V38" s="87"/>
      <c r="W38" s="175"/>
      <c r="X38" s="87"/>
      <c r="Y38" s="87"/>
      <c r="Z38" s="87"/>
      <c r="AA38" s="87"/>
      <c r="AB38" s="86"/>
      <c r="AC38" s="87"/>
    </row>
    <row x14ac:dyDescent="0.25" r="39" customHeight="1" ht="17.25">
      <c r="A39" s="235">
        <f>A38</f>
        <v>25569.375</v>
      </c>
      <c r="B39" s="241" t="s">
        <v>43</v>
      </c>
      <c r="C39" s="180"/>
      <c r="D39" s="180">
        <v>46</v>
      </c>
      <c r="E39" s="180">
        <v>15</v>
      </c>
      <c r="F39" s="180"/>
      <c r="G39" s="180">
        <f>SUM(C39:F39)</f>
      </c>
      <c r="H39" s="125">
        <v>6000</v>
      </c>
      <c r="I39" s="125">
        <f>G39*H39</f>
      </c>
      <c r="J39" s="125">
        <f>I39*0.1</f>
      </c>
      <c r="K39" s="125">
        <f>SUM(I39:J39)</f>
      </c>
      <c r="L39" s="238"/>
      <c r="M39" s="229"/>
      <c r="N39" s="87"/>
      <c r="O39" s="87"/>
      <c r="P39" s="87"/>
      <c r="Q39" s="87"/>
      <c r="R39" s="87"/>
      <c r="S39" s="87"/>
      <c r="T39" s="87"/>
      <c r="U39" s="87"/>
      <c r="V39" s="87"/>
      <c r="W39" s="175"/>
      <c r="X39" s="87"/>
      <c r="Y39" s="87"/>
      <c r="Z39" s="87"/>
      <c r="AA39" s="87"/>
      <c r="AB39" s="86"/>
      <c r="AC39" s="87"/>
    </row>
    <row x14ac:dyDescent="0.25" r="40" customHeight="1" ht="17.25">
      <c r="A40" s="235">
        <f>A39</f>
        <v>25569.375</v>
      </c>
      <c r="B40" s="241" t="s">
        <v>18</v>
      </c>
      <c r="C40" s="180"/>
      <c r="D40" s="180">
        <v>9</v>
      </c>
      <c r="E40" s="180">
        <v>7</v>
      </c>
      <c r="F40" s="180">
        <v>6</v>
      </c>
      <c r="G40" s="180">
        <f>SUM(C40:F40)</f>
      </c>
      <c r="H40" s="125">
        <v>6000</v>
      </c>
      <c r="I40" s="125">
        <f>G40*H40</f>
      </c>
      <c r="J40" s="125">
        <f>I40*0.1</f>
      </c>
      <c r="K40" s="125">
        <f>SUM(I40:J40)</f>
      </c>
      <c r="L40" s="238"/>
      <c r="M40" s="229"/>
      <c r="N40" s="87"/>
      <c r="O40" s="87"/>
      <c r="P40" s="87"/>
      <c r="Q40" s="87"/>
      <c r="R40" s="87"/>
      <c r="S40" s="87"/>
      <c r="T40" s="87"/>
      <c r="U40" s="87"/>
      <c r="V40" s="87"/>
      <c r="W40" s="175"/>
      <c r="X40" s="87"/>
      <c r="Y40" s="87"/>
      <c r="Z40" s="87"/>
      <c r="AA40" s="87"/>
      <c r="AB40" s="86"/>
      <c r="AC40" s="87"/>
    </row>
    <row x14ac:dyDescent="0.25" r="41" customHeight="1" ht="17.25">
      <c r="A41" s="235">
        <f>A40</f>
        <v>25569.375</v>
      </c>
      <c r="B41" s="241" t="s">
        <v>82</v>
      </c>
      <c r="C41" s="188" t="s">
        <v>14</v>
      </c>
      <c r="D41" s="180">
        <v>25</v>
      </c>
      <c r="E41" s="180">
        <v>11</v>
      </c>
      <c r="F41" s="180">
        <v>7</v>
      </c>
      <c r="G41" s="180">
        <f>SUM(C41:F41)</f>
      </c>
      <c r="H41" s="125">
        <v>5000</v>
      </c>
      <c r="I41" s="125">
        <f>G41*H41</f>
      </c>
      <c r="J41" s="125">
        <f>I41*0.1</f>
      </c>
      <c r="K41" s="125">
        <f>SUM(I41:J41)</f>
      </c>
      <c r="L41" s="238"/>
      <c r="M41" s="229"/>
      <c r="N41" s="87"/>
      <c r="O41" s="87"/>
      <c r="P41" s="87"/>
      <c r="Q41" s="87"/>
      <c r="R41" s="87"/>
      <c r="S41" s="87"/>
      <c r="T41" s="87"/>
      <c r="U41" s="87"/>
      <c r="V41" s="87"/>
      <c r="W41" s="175"/>
      <c r="X41" s="87"/>
      <c r="Y41" s="87"/>
      <c r="Z41" s="87"/>
      <c r="AA41" s="87"/>
      <c r="AB41" s="86"/>
      <c r="AC41" s="87"/>
    </row>
    <row x14ac:dyDescent="0.25" r="42" customHeight="1" ht="17.25">
      <c r="A42" s="235">
        <f>A41</f>
        <v>25569.375</v>
      </c>
      <c r="B42" s="241" t="s">
        <v>151</v>
      </c>
      <c r="C42" s="180"/>
      <c r="D42" s="180">
        <v>12</v>
      </c>
      <c r="E42" s="180"/>
      <c r="F42" s="180"/>
      <c r="G42" s="180">
        <f>SUM(C42:F42)</f>
      </c>
      <c r="H42" s="125">
        <v>5000</v>
      </c>
      <c r="I42" s="125">
        <f>G42*H42</f>
      </c>
      <c r="J42" s="125">
        <f>I42*0.1</f>
      </c>
      <c r="K42" s="125">
        <f>SUM(I42:J42)</f>
      </c>
      <c r="L42" s="238"/>
      <c r="M42" s="229"/>
      <c r="N42" s="87"/>
      <c r="O42" s="87"/>
      <c r="P42" s="87"/>
      <c r="Q42" s="87"/>
      <c r="R42" s="87"/>
      <c r="S42" s="87"/>
      <c r="T42" s="87"/>
      <c r="U42" s="87"/>
      <c r="V42" s="87"/>
      <c r="W42" s="175"/>
      <c r="X42" s="87"/>
      <c r="Y42" s="87"/>
      <c r="Z42" s="87"/>
      <c r="AA42" s="87"/>
      <c r="AB42" s="86"/>
      <c r="AC42" s="87"/>
    </row>
    <row x14ac:dyDescent="0.25" r="43" customHeight="1" ht="17.25">
      <c r="A43" s="235">
        <f>A39</f>
        <v>25569.375</v>
      </c>
      <c r="B43" s="241" t="s">
        <v>105</v>
      </c>
      <c r="C43" s="180"/>
      <c r="D43" s="180">
        <v>78</v>
      </c>
      <c r="E43" s="180"/>
      <c r="F43" s="180"/>
      <c r="G43" s="180">
        <f>SUM(C43:F43)</f>
      </c>
      <c r="H43" s="125">
        <v>7000</v>
      </c>
      <c r="I43" s="125">
        <f>G43*H43</f>
      </c>
      <c r="J43" s="125">
        <f>I43*0.1</f>
      </c>
      <c r="K43" s="125">
        <f>SUM(I43:J43)</f>
      </c>
      <c r="L43" s="238"/>
      <c r="M43" s="229"/>
      <c r="N43" s="87"/>
      <c r="O43" s="87"/>
      <c r="P43" s="87"/>
      <c r="Q43" s="87"/>
      <c r="R43" s="87"/>
      <c r="S43" s="87"/>
      <c r="T43" s="87"/>
      <c r="U43" s="87"/>
      <c r="V43" s="87"/>
      <c r="W43" s="175"/>
      <c r="X43" s="87"/>
      <c r="Y43" s="87"/>
      <c r="Z43" s="87"/>
      <c r="AA43" s="87"/>
      <c r="AB43" s="86"/>
      <c r="AC43" s="87"/>
    </row>
    <row x14ac:dyDescent="0.25" r="44" customHeight="1" ht="17.25">
      <c r="A44" s="235">
        <f>A39</f>
        <v>25569.375</v>
      </c>
      <c r="B44" s="241" t="s">
        <v>23</v>
      </c>
      <c r="C44" s="180"/>
      <c r="D44" s="180">
        <v>13</v>
      </c>
      <c r="E44" s="180"/>
      <c r="F44" s="180"/>
      <c r="G44" s="180">
        <f>SUM(C44:F44)</f>
      </c>
      <c r="H44" s="125">
        <v>6000</v>
      </c>
      <c r="I44" s="125">
        <f>G44*H44</f>
      </c>
      <c r="J44" s="125">
        <f>I44*0.1</f>
      </c>
      <c r="K44" s="125">
        <f>SUM(I44:J44)</f>
      </c>
      <c r="L44" s="238"/>
      <c r="M44" s="229"/>
      <c r="N44" s="87"/>
      <c r="O44" s="87"/>
      <c r="P44" s="87"/>
      <c r="Q44" s="87"/>
      <c r="R44" s="87"/>
      <c r="S44" s="87"/>
      <c r="T44" s="87"/>
      <c r="U44" s="87"/>
      <c r="V44" s="87"/>
      <c r="W44" s="175"/>
      <c r="X44" s="87"/>
      <c r="Y44" s="87"/>
      <c r="Z44" s="87"/>
      <c r="AA44" s="87"/>
      <c r="AB44" s="86"/>
      <c r="AC44" s="87"/>
    </row>
    <row x14ac:dyDescent="0.25" r="45" customHeight="1" ht="17.25">
      <c r="A45" s="235">
        <f>A44</f>
        <v>25569.375</v>
      </c>
      <c r="B45" s="241" t="s">
        <v>40</v>
      </c>
      <c r="C45" s="180"/>
      <c r="D45" s="180">
        <v>15</v>
      </c>
      <c r="E45" s="180"/>
      <c r="F45" s="180"/>
      <c r="G45" s="180">
        <f>SUM(C45:F45)</f>
      </c>
      <c r="H45" s="125">
        <v>6500</v>
      </c>
      <c r="I45" s="125">
        <f>G45*H45</f>
      </c>
      <c r="J45" s="125">
        <f>I45*0.1</f>
      </c>
      <c r="K45" s="125">
        <f>SUM(I45:J45)</f>
      </c>
      <c r="L45" s="238"/>
      <c r="M45" s="229"/>
      <c r="N45" s="87"/>
      <c r="O45" s="87"/>
      <c r="P45" s="87"/>
      <c r="Q45" s="87"/>
      <c r="R45" s="87"/>
      <c r="S45" s="87"/>
      <c r="T45" s="87"/>
      <c r="U45" s="87"/>
      <c r="V45" s="87"/>
      <c r="W45" s="175"/>
      <c r="X45" s="87"/>
      <c r="Y45" s="87"/>
      <c r="Z45" s="87"/>
      <c r="AA45" s="87"/>
      <c r="AB45" s="86"/>
      <c r="AC45" s="87"/>
    </row>
    <row x14ac:dyDescent="0.25" r="46" customHeight="1" ht="17.25">
      <c r="A46" s="235">
        <f>A42</f>
        <v>25569.375</v>
      </c>
      <c r="B46" s="241" t="s">
        <v>86</v>
      </c>
      <c r="C46" s="180"/>
      <c r="D46" s="180">
        <v>20</v>
      </c>
      <c r="E46" s="180">
        <v>9</v>
      </c>
      <c r="F46" s="180">
        <v>5</v>
      </c>
      <c r="G46" s="180">
        <f>SUM(C46:F46)</f>
      </c>
      <c r="H46" s="125">
        <v>6000</v>
      </c>
      <c r="I46" s="125">
        <f>G46*H46</f>
      </c>
      <c r="J46" s="125">
        <f>I46*0.1</f>
      </c>
      <c r="K46" s="125">
        <f>SUM(I46:J46)</f>
      </c>
      <c r="L46" s="238"/>
      <c r="M46" s="229"/>
      <c r="N46" s="87"/>
      <c r="O46" s="87"/>
      <c r="P46" s="87"/>
      <c r="Q46" s="87"/>
      <c r="R46" s="87"/>
      <c r="S46" s="87"/>
      <c r="T46" s="87"/>
      <c r="U46" s="87"/>
      <c r="V46" s="87"/>
      <c r="W46" s="175"/>
      <c r="X46" s="87"/>
      <c r="Y46" s="87"/>
      <c r="Z46" s="87"/>
      <c r="AA46" s="87"/>
      <c r="AB46" s="86"/>
      <c r="AC46" s="87"/>
    </row>
    <row x14ac:dyDescent="0.25" r="47" customHeight="1" ht="17.25">
      <c r="A47" s="235">
        <f>A42</f>
        <v>25569.375</v>
      </c>
      <c r="B47" s="241" t="s">
        <v>148</v>
      </c>
      <c r="C47" s="180"/>
      <c r="D47" s="180">
        <v>2</v>
      </c>
      <c r="E47" s="180"/>
      <c r="F47" s="180"/>
      <c r="G47" s="180">
        <f>SUM(C47:F47)</f>
      </c>
      <c r="H47" s="125">
        <v>6000</v>
      </c>
      <c r="I47" s="125">
        <f>G47*H47</f>
      </c>
      <c r="J47" s="125">
        <f>I47*0.1</f>
      </c>
      <c r="K47" s="125">
        <f>SUM(I47:J47)</f>
      </c>
      <c r="L47" s="238"/>
      <c r="M47" s="229"/>
      <c r="N47" s="87"/>
      <c r="O47" s="87"/>
      <c r="P47" s="87"/>
      <c r="Q47" s="87"/>
      <c r="R47" s="87"/>
      <c r="S47" s="87"/>
      <c r="T47" s="87"/>
      <c r="U47" s="87"/>
      <c r="V47" s="87"/>
      <c r="W47" s="175"/>
      <c r="X47" s="87"/>
      <c r="Y47" s="87"/>
      <c r="Z47" s="87"/>
      <c r="AA47" s="87"/>
      <c r="AB47" s="86"/>
      <c r="AC47" s="87"/>
    </row>
    <row x14ac:dyDescent="0.25" r="48" customHeight="1" ht="17.25">
      <c r="A48" s="235">
        <f>A47</f>
        <v>25569.375</v>
      </c>
      <c r="B48" s="236" t="s">
        <v>152</v>
      </c>
      <c r="C48" s="180"/>
      <c r="D48" s="180"/>
      <c r="E48" s="180"/>
      <c r="F48" s="180"/>
      <c r="G48" s="180">
        <f>SUM(C48:F48)</f>
      </c>
      <c r="H48" s="125">
        <v>6000</v>
      </c>
      <c r="I48" s="125">
        <f>G48*H48</f>
      </c>
      <c r="J48" s="125">
        <v>0</v>
      </c>
      <c r="K48" s="125">
        <f>SUM(I48:J48)</f>
      </c>
      <c r="L48" s="242"/>
      <c r="M48" s="229"/>
      <c r="N48" s="87"/>
      <c r="O48" s="87"/>
      <c r="P48" s="87"/>
      <c r="Q48" s="87"/>
      <c r="R48" s="87"/>
      <c r="S48" s="87"/>
      <c r="T48" s="87"/>
      <c r="U48" s="87"/>
      <c r="V48" s="87"/>
      <c r="W48" s="175"/>
      <c r="X48" s="87"/>
      <c r="Y48" s="87"/>
      <c r="Z48" s="87"/>
      <c r="AA48" s="87"/>
      <c r="AB48" s="86"/>
      <c r="AC48" s="87"/>
    </row>
    <row x14ac:dyDescent="0.25" r="49" customHeight="1" ht="17.25">
      <c r="A49" s="243">
        <f>A48</f>
        <v>25569.375</v>
      </c>
      <c r="B49" s="244" t="s">
        <v>155</v>
      </c>
      <c r="C49" s="191">
        <f>SUM(C3:C48)</f>
      </c>
      <c r="D49" s="191">
        <f>SUM(D3:D48)</f>
      </c>
      <c r="E49" s="191">
        <f>SUM(E3:E48)</f>
      </c>
      <c r="F49" s="191">
        <f>SUM(F3:F48)</f>
      </c>
      <c r="G49" s="191">
        <f>SUM(G3:G48)</f>
      </c>
      <c r="H49" s="191"/>
      <c r="I49" s="191">
        <f>SUM(I3:I48)</f>
      </c>
      <c r="J49" s="191">
        <f>SUM(J3:J48)</f>
      </c>
      <c r="K49" s="191">
        <f>SUM(K3:K48)</f>
      </c>
      <c r="L49" s="245"/>
      <c r="M49" s="229"/>
      <c r="N49" s="87"/>
      <c r="O49" s="87"/>
      <c r="P49" s="87"/>
      <c r="Q49" s="87"/>
      <c r="R49" s="87"/>
      <c r="S49" s="87"/>
      <c r="T49" s="87"/>
      <c r="U49" s="87"/>
      <c r="V49" s="87"/>
      <c r="W49" s="175"/>
      <c r="X49" s="87"/>
      <c r="Y49" s="87"/>
      <c r="Z49" s="87"/>
      <c r="AA49" s="87"/>
      <c r="AB49" s="86"/>
      <c r="AC49" s="87"/>
    </row>
    <row x14ac:dyDescent="0.25" r="50" customHeight="1" ht="17.25">
      <c r="A50" s="235">
        <f>A49</f>
        <v>25569.375</v>
      </c>
      <c r="B50" s="241" t="s">
        <v>113</v>
      </c>
      <c r="C50" s="180"/>
      <c r="D50" s="180">
        <v>29</v>
      </c>
      <c r="E50" s="180">
        <v>35</v>
      </c>
      <c r="F50" s="180">
        <v>4</v>
      </c>
      <c r="G50" s="180">
        <f>SUM(C50:F50)</f>
      </c>
      <c r="H50" s="125">
        <v>6500</v>
      </c>
      <c r="I50" s="125">
        <f>G50*H50</f>
      </c>
      <c r="J50" s="185"/>
      <c r="K50" s="125">
        <f>SUM(I50:J50)</f>
      </c>
      <c r="L50" s="242"/>
      <c r="M50" s="229"/>
      <c r="N50" s="87"/>
      <c r="O50" s="87"/>
      <c r="P50" s="87"/>
      <c r="Q50" s="87"/>
      <c r="R50" s="87"/>
      <c r="S50" s="87"/>
      <c r="T50" s="87"/>
      <c r="U50" s="87"/>
      <c r="V50" s="87"/>
      <c r="W50" s="175"/>
      <c r="X50" s="87"/>
      <c r="Y50" s="87"/>
      <c r="Z50" s="87"/>
      <c r="AA50" s="87"/>
      <c r="AB50" s="86"/>
      <c r="AC50" s="87"/>
    </row>
    <row x14ac:dyDescent="0.25" r="51" customHeight="1" ht="17.25">
      <c r="A51" s="235">
        <f>A50</f>
        <v>25569.375</v>
      </c>
      <c r="B51" s="241" t="s">
        <v>156</v>
      </c>
      <c r="C51" s="180"/>
      <c r="D51" s="180">
        <v>7</v>
      </c>
      <c r="E51" s="180">
        <v>7</v>
      </c>
      <c r="F51" s="180"/>
      <c r="G51" s="180">
        <f>SUM(C51:F51)</f>
      </c>
      <c r="H51" s="125">
        <v>6500</v>
      </c>
      <c r="I51" s="125">
        <f>G51*H51</f>
      </c>
      <c r="J51" s="185"/>
      <c r="K51" s="125">
        <f>SUM(I51:J51)</f>
      </c>
      <c r="L51" s="242"/>
      <c r="M51" s="229"/>
      <c r="N51" s="87"/>
      <c r="O51" s="87"/>
      <c r="P51" s="87"/>
      <c r="Q51" s="87"/>
      <c r="R51" s="87"/>
      <c r="S51" s="87"/>
      <c r="T51" s="87"/>
      <c r="U51" s="87"/>
      <c r="V51" s="87"/>
      <c r="W51" s="175"/>
      <c r="X51" s="87"/>
      <c r="Y51" s="87"/>
      <c r="Z51" s="87"/>
      <c r="AA51" s="87"/>
      <c r="AB51" s="86"/>
      <c r="AC51" s="87"/>
    </row>
    <row x14ac:dyDescent="0.25" r="52" customHeight="1" ht="17.25">
      <c r="A52" s="235">
        <f>A51</f>
        <v>25569.375</v>
      </c>
      <c r="B52" s="241" t="s">
        <v>112</v>
      </c>
      <c r="C52" s="180"/>
      <c r="D52" s="180">
        <v>5</v>
      </c>
      <c r="E52" s="180">
        <v>3</v>
      </c>
      <c r="F52" s="180"/>
      <c r="G52" s="180">
        <f>SUM(C52:F52)</f>
      </c>
      <c r="H52" s="125">
        <v>6900</v>
      </c>
      <c r="I52" s="125">
        <f>G52*H52</f>
      </c>
      <c r="J52" s="185"/>
      <c r="K52" s="125">
        <f>SUM(I52:J52)</f>
      </c>
      <c r="L52" s="242"/>
      <c r="M52" s="229"/>
      <c r="N52" s="87"/>
      <c r="O52" s="87"/>
      <c r="P52" s="87"/>
      <c r="Q52" s="87"/>
      <c r="R52" s="87"/>
      <c r="S52" s="87"/>
      <c r="T52" s="87"/>
      <c r="U52" s="87"/>
      <c r="V52" s="87"/>
      <c r="W52" s="175"/>
      <c r="X52" s="87"/>
      <c r="Y52" s="87"/>
      <c r="Z52" s="87"/>
      <c r="AA52" s="87"/>
      <c r="AB52" s="86"/>
      <c r="AC52" s="87"/>
    </row>
    <row x14ac:dyDescent="0.25" r="53" customHeight="1" ht="17.25">
      <c r="A53" s="235">
        <f>A52</f>
        <v>25569.375</v>
      </c>
      <c r="B53" s="236"/>
      <c r="C53" s="180"/>
      <c r="D53" s="180"/>
      <c r="E53" s="180"/>
      <c r="F53" s="180"/>
      <c r="G53" s="180">
        <f>SUM(C53:F53)</f>
      </c>
      <c r="H53" s="125"/>
      <c r="I53" s="125">
        <f>G53*H53</f>
      </c>
      <c r="J53" s="185"/>
      <c r="K53" s="125">
        <f>SUM(I53:J53)</f>
      </c>
      <c r="L53" s="242"/>
      <c r="M53" s="229"/>
      <c r="N53" s="87"/>
      <c r="O53" s="87"/>
      <c r="P53" s="87"/>
      <c r="Q53" s="87"/>
      <c r="R53" s="87"/>
      <c r="S53" s="87"/>
      <c r="T53" s="87"/>
      <c r="U53" s="87"/>
      <c r="V53" s="87"/>
      <c r="W53" s="175"/>
      <c r="X53" s="87"/>
      <c r="Y53" s="87"/>
      <c r="Z53" s="87"/>
      <c r="AA53" s="87"/>
      <c r="AB53" s="86"/>
      <c r="AC53" s="87"/>
    </row>
    <row x14ac:dyDescent="0.25" r="54" customHeight="1" ht="17.25">
      <c r="A54" s="235">
        <f>A53</f>
        <v>25569.375</v>
      </c>
      <c r="B54" s="236"/>
      <c r="C54" s="180"/>
      <c r="D54" s="180"/>
      <c r="E54" s="180"/>
      <c r="F54" s="180"/>
      <c r="G54" s="180">
        <f>SUM(C54:F54)</f>
      </c>
      <c r="H54" s="125"/>
      <c r="I54" s="125">
        <f>G54*H54</f>
      </c>
      <c r="J54" s="185"/>
      <c r="K54" s="125">
        <f>SUM(I54:J54)</f>
      </c>
      <c r="L54" s="242"/>
      <c r="M54" s="229"/>
      <c r="N54" s="87"/>
      <c r="O54" s="87"/>
      <c r="P54" s="87"/>
      <c r="Q54" s="87"/>
      <c r="R54" s="87"/>
      <c r="S54" s="87"/>
      <c r="T54" s="87"/>
      <c r="U54" s="87"/>
      <c r="V54" s="87"/>
      <c r="W54" s="175"/>
      <c r="X54" s="87"/>
      <c r="Y54" s="87"/>
      <c r="Z54" s="87"/>
      <c r="AA54" s="87"/>
      <c r="AB54" s="86"/>
      <c r="AC54" s="87"/>
    </row>
    <row x14ac:dyDescent="0.25" r="55" customHeight="1" ht="17.25">
      <c r="A55" s="235">
        <f>A54</f>
        <v>25569.375</v>
      </c>
      <c r="B55" s="236"/>
      <c r="C55" s="180"/>
      <c r="D55" s="180"/>
      <c r="E55" s="180"/>
      <c r="F55" s="180"/>
      <c r="G55" s="180">
        <f>SUM(C55:F55)</f>
      </c>
      <c r="H55" s="125"/>
      <c r="I55" s="125">
        <f>G55*H55</f>
      </c>
      <c r="J55" s="185"/>
      <c r="K55" s="125">
        <f>SUM(I55:J55)</f>
      </c>
      <c r="L55" s="242"/>
      <c r="M55" s="229"/>
      <c r="N55" s="87"/>
      <c r="O55" s="87"/>
      <c r="P55" s="87"/>
      <c r="Q55" s="87"/>
      <c r="R55" s="87"/>
      <c r="S55" s="87"/>
      <c r="T55" s="87"/>
      <c r="U55" s="87"/>
      <c r="V55" s="87"/>
      <c r="W55" s="175"/>
      <c r="X55" s="87"/>
      <c r="Y55" s="87"/>
      <c r="Z55" s="87"/>
      <c r="AA55" s="87"/>
      <c r="AB55" s="86"/>
      <c r="AC55" s="87"/>
    </row>
    <row x14ac:dyDescent="0.25" r="56" customHeight="1" ht="17.25">
      <c r="A56" s="235">
        <f>A55</f>
        <v>25569.375</v>
      </c>
      <c r="B56" s="236"/>
      <c r="C56" s="180"/>
      <c r="D56" s="180"/>
      <c r="E56" s="180"/>
      <c r="F56" s="180"/>
      <c r="G56" s="180">
        <f>SUM(C56:F56)</f>
      </c>
      <c r="H56" s="125"/>
      <c r="I56" s="125">
        <f>G56*H56</f>
      </c>
      <c r="J56" s="185"/>
      <c r="K56" s="125">
        <f>SUM(I56:J56)</f>
      </c>
      <c r="L56" s="242"/>
      <c r="M56" s="229"/>
      <c r="N56" s="87"/>
      <c r="O56" s="87"/>
      <c r="P56" s="87"/>
      <c r="Q56" s="87"/>
      <c r="R56" s="87"/>
      <c r="S56" s="87"/>
      <c r="T56" s="87"/>
      <c r="U56" s="87"/>
      <c r="V56" s="87"/>
      <c r="W56" s="175"/>
      <c r="X56" s="87"/>
      <c r="Y56" s="87"/>
      <c r="Z56" s="87"/>
      <c r="AA56" s="87"/>
      <c r="AB56" s="86"/>
      <c r="AC56" s="87"/>
    </row>
    <row x14ac:dyDescent="0.25" r="57" customHeight="1" ht="17.25">
      <c r="A57" s="235">
        <f>A56</f>
        <v>25569.375</v>
      </c>
      <c r="B57" s="236"/>
      <c r="C57" s="180"/>
      <c r="D57" s="180"/>
      <c r="E57" s="180"/>
      <c r="F57" s="180"/>
      <c r="G57" s="180">
        <f>SUM(C57:F57)</f>
      </c>
      <c r="H57" s="125"/>
      <c r="I57" s="125">
        <f>G57*H57</f>
      </c>
      <c r="J57" s="185"/>
      <c r="K57" s="125">
        <f>SUM(I57:J57)</f>
      </c>
      <c r="L57" s="242"/>
      <c r="M57" s="229"/>
      <c r="N57" s="87"/>
      <c r="O57" s="87"/>
      <c r="P57" s="87"/>
      <c r="Q57" s="87"/>
      <c r="R57" s="87"/>
      <c r="S57" s="87"/>
      <c r="T57" s="87"/>
      <c r="U57" s="87"/>
      <c r="V57" s="87"/>
      <c r="W57" s="175"/>
      <c r="X57" s="87"/>
      <c r="Y57" s="87"/>
      <c r="Z57" s="87"/>
      <c r="AA57" s="87"/>
      <c r="AB57" s="86"/>
      <c r="AC57" s="87"/>
    </row>
    <row x14ac:dyDescent="0.25" r="58" customHeight="1" ht="17.25">
      <c r="A58" s="243">
        <f>A57</f>
        <v>25569.375</v>
      </c>
      <c r="B58" s="244" t="s">
        <v>157</v>
      </c>
      <c r="C58" s="191">
        <f>SUM(C50:C57)</f>
      </c>
      <c r="D58" s="191">
        <f>SUM(D50:D57)</f>
      </c>
      <c r="E58" s="191">
        <f>SUM(E50:E57)</f>
      </c>
      <c r="F58" s="191">
        <f>SUM(F50:F57)</f>
      </c>
      <c r="G58" s="191">
        <f>SUM(G50:G57)</f>
      </c>
      <c r="H58" s="201"/>
      <c r="I58" s="201">
        <f>SUM(I50:I57)</f>
      </c>
      <c r="J58" s="201"/>
      <c r="K58" s="202">
        <f>SUM(K50:K57)</f>
      </c>
      <c r="L58" s="246"/>
      <c r="M58" s="229"/>
      <c r="N58" s="87"/>
      <c r="O58" s="87"/>
      <c r="P58" s="87"/>
      <c r="Q58" s="87"/>
      <c r="R58" s="87"/>
      <c r="S58" s="87"/>
      <c r="T58" s="87"/>
      <c r="U58" s="87"/>
      <c r="V58" s="87"/>
      <c r="W58" s="175"/>
      <c r="X58" s="87"/>
      <c r="Y58" s="87"/>
      <c r="Z58" s="87"/>
      <c r="AA58" s="87"/>
      <c r="AB58" s="86"/>
      <c r="AC58" s="87"/>
    </row>
    <row x14ac:dyDescent="0.25" r="59" customHeight="1" ht="17.25" hidden="1">
      <c r="A59" s="226" t="s">
        <v>128</v>
      </c>
      <c r="B59" s="227" t="s">
        <v>2</v>
      </c>
      <c r="C59" s="174" t="s">
        <v>129</v>
      </c>
      <c r="D59" s="174" t="s">
        <v>130</v>
      </c>
      <c r="E59" s="174" t="s">
        <v>131</v>
      </c>
      <c r="F59" s="174" t="s">
        <v>132</v>
      </c>
      <c r="G59" s="174" t="s">
        <v>133</v>
      </c>
      <c r="H59" s="174" t="s">
        <v>7</v>
      </c>
      <c r="I59" s="174" t="s">
        <v>134</v>
      </c>
      <c r="J59" s="174" t="s">
        <v>90</v>
      </c>
      <c r="K59" s="174" t="s">
        <v>135</v>
      </c>
      <c r="L59" s="228"/>
      <c r="M59" s="229"/>
      <c r="N59" s="87"/>
      <c r="O59" s="87"/>
      <c r="P59" s="87"/>
      <c r="Q59" s="87"/>
      <c r="R59" s="87"/>
      <c r="S59" s="87"/>
      <c r="T59" s="87"/>
      <c r="U59" s="87"/>
      <c r="V59" s="87"/>
      <c r="W59" s="175"/>
      <c r="X59" s="87"/>
      <c r="Y59" s="87"/>
      <c r="Z59" s="87"/>
      <c r="AA59" s="87"/>
      <c r="AB59" s="86"/>
      <c r="AC59" s="87"/>
    </row>
    <row x14ac:dyDescent="0.25" r="60" customHeight="1" ht="17.25">
      <c r="A60" s="235">
        <f>A58+1</f>
        <v>25569.375</v>
      </c>
      <c r="B60" s="236" t="s">
        <v>46</v>
      </c>
      <c r="C60" s="183" t="s">
        <v>14</v>
      </c>
      <c r="D60" s="180">
        <v>12</v>
      </c>
      <c r="E60" s="180">
        <v>6</v>
      </c>
      <c r="F60" s="180"/>
      <c r="G60" s="180">
        <f>SUM(C60:F60)</f>
      </c>
      <c r="H60" s="237">
        <v>5500</v>
      </c>
      <c r="I60" s="125">
        <f>G60*H60</f>
      </c>
      <c r="J60" s="125">
        <f>I60*0.1</f>
      </c>
      <c r="K60" s="125">
        <f>SUM(I60:J60)</f>
      </c>
      <c r="L60" s="242"/>
      <c r="M60" s="229"/>
      <c r="N60" s="87"/>
      <c r="O60" s="87"/>
      <c r="P60" s="87"/>
      <c r="Q60" s="87"/>
      <c r="R60" s="87"/>
      <c r="S60" s="87"/>
      <c r="T60" s="87"/>
      <c r="U60" s="87"/>
      <c r="V60" s="87"/>
      <c r="W60" s="175"/>
      <c r="X60" s="87"/>
      <c r="Y60" s="87"/>
      <c r="Z60" s="87"/>
      <c r="AA60" s="87"/>
      <c r="AB60" s="86"/>
      <c r="AC60" s="87"/>
    </row>
    <row x14ac:dyDescent="0.25" r="61" customHeight="1" ht="17.25">
      <c r="A61" s="235">
        <f>A60</f>
        <v>25569.375</v>
      </c>
      <c r="B61" s="236" t="s">
        <v>137</v>
      </c>
      <c r="C61" s="180"/>
      <c r="D61" s="180">
        <f>136-47</f>
      </c>
      <c r="E61" s="180">
        <v>0</v>
      </c>
      <c r="F61" s="180">
        <v>15</v>
      </c>
      <c r="G61" s="180">
        <f>SUM(C61:F61)</f>
      </c>
      <c r="H61" s="237">
        <v>4500</v>
      </c>
      <c r="I61" s="125">
        <f>G61*H61</f>
      </c>
      <c r="J61" s="125">
        <f>I61*0.1</f>
      </c>
      <c r="K61" s="125">
        <f>SUM(I61:J61)</f>
      </c>
      <c r="L61" s="242"/>
      <c r="M61" s="229"/>
      <c r="N61" s="87"/>
      <c r="O61" s="87"/>
      <c r="P61" s="87"/>
      <c r="Q61" s="87"/>
      <c r="R61" s="87"/>
      <c r="S61" s="87"/>
      <c r="T61" s="87"/>
      <c r="U61" s="87"/>
      <c r="V61" s="87"/>
      <c r="W61" s="175"/>
      <c r="X61" s="87"/>
      <c r="Y61" s="87"/>
      <c r="Z61" s="87"/>
      <c r="AA61" s="87"/>
      <c r="AB61" s="86"/>
      <c r="AC61" s="87"/>
    </row>
    <row x14ac:dyDescent="0.25" r="62" customHeight="1" ht="17.25">
      <c r="A62" s="235">
        <f>A61</f>
        <v>25569.375</v>
      </c>
      <c r="B62" s="236" t="s">
        <v>178</v>
      </c>
      <c r="C62" s="180"/>
      <c r="D62" s="180">
        <v>47</v>
      </c>
      <c r="E62" s="180"/>
      <c r="F62" s="180"/>
      <c r="G62" s="180">
        <f>SUM(C62:F62)</f>
      </c>
      <c r="H62" s="182">
        <v>5000</v>
      </c>
      <c r="I62" s="125">
        <f>G62*H62</f>
      </c>
      <c r="J62" s="125">
        <f>I62*0.1</f>
      </c>
      <c r="K62" s="125">
        <f>SUM(I62:J62)</f>
      </c>
      <c r="L62" s="242"/>
      <c r="M62" s="229"/>
      <c r="N62" s="87"/>
      <c r="O62" s="87"/>
      <c r="P62" s="87"/>
      <c r="Q62" s="87"/>
      <c r="R62" s="87"/>
      <c r="S62" s="87"/>
      <c r="T62" s="87"/>
      <c r="U62" s="87"/>
      <c r="V62" s="87"/>
      <c r="W62" s="175"/>
      <c r="X62" s="87"/>
      <c r="Y62" s="87"/>
      <c r="Z62" s="87"/>
      <c r="AA62" s="87"/>
      <c r="AB62" s="86"/>
      <c r="AC62" s="87"/>
    </row>
    <row x14ac:dyDescent="0.25" r="63" customHeight="1" ht="17.25">
      <c r="A63" s="235">
        <f>A62</f>
        <v>25569.375</v>
      </c>
      <c r="B63" s="236" t="s">
        <v>13</v>
      </c>
      <c r="C63" s="180"/>
      <c r="D63" s="180">
        <v>13</v>
      </c>
      <c r="E63" s="180">
        <v>4</v>
      </c>
      <c r="F63" s="180"/>
      <c r="G63" s="180">
        <f>SUM(C63:F63)</f>
      </c>
      <c r="H63" s="125">
        <v>6000</v>
      </c>
      <c r="I63" s="125">
        <f>G63*H63</f>
      </c>
      <c r="J63" s="125">
        <f>I63*0.1</f>
      </c>
      <c r="K63" s="125">
        <f>SUM(I63:J63)</f>
      </c>
      <c r="L63" s="242"/>
      <c r="M63" s="229"/>
      <c r="N63" s="87"/>
      <c r="O63" s="87"/>
      <c r="P63" s="87"/>
      <c r="Q63" s="87"/>
      <c r="R63" s="87"/>
      <c r="S63" s="87"/>
      <c r="T63" s="87"/>
      <c r="U63" s="87"/>
      <c r="V63" s="87"/>
      <c r="W63" s="175"/>
      <c r="X63" s="87"/>
      <c r="Y63" s="87"/>
      <c r="Z63" s="87"/>
      <c r="AA63" s="87"/>
      <c r="AB63" s="86"/>
      <c r="AC63" s="87"/>
    </row>
    <row x14ac:dyDescent="0.25" r="64" customHeight="1" ht="17.25">
      <c r="A64" s="235">
        <f>A63</f>
        <v>25569.375</v>
      </c>
      <c r="B64" s="236" t="s">
        <v>58</v>
      </c>
      <c r="C64" s="183" t="s">
        <v>14</v>
      </c>
      <c r="D64" s="180">
        <v>13</v>
      </c>
      <c r="E64" s="180">
        <v>7</v>
      </c>
      <c r="F64" s="180"/>
      <c r="G64" s="180">
        <f>SUM(C64:F64)</f>
      </c>
      <c r="H64" s="182">
        <v>5500</v>
      </c>
      <c r="I64" s="125">
        <f>G64*H64</f>
      </c>
      <c r="J64" s="125">
        <f>I64*0.1</f>
      </c>
      <c r="K64" s="125">
        <f>SUM(I64:J64)</f>
      </c>
      <c r="L64" s="242"/>
      <c r="M64" s="229"/>
      <c r="N64" s="87"/>
      <c r="O64" s="87"/>
      <c r="P64" s="87"/>
      <c r="Q64" s="87"/>
      <c r="R64" s="87"/>
      <c r="S64" s="87"/>
      <c r="T64" s="87"/>
      <c r="U64" s="87"/>
      <c r="V64" s="87"/>
      <c r="W64" s="175"/>
      <c r="X64" s="87"/>
      <c r="Y64" s="87"/>
      <c r="Z64" s="87"/>
      <c r="AA64" s="87"/>
      <c r="AB64" s="86"/>
      <c r="AC64" s="87"/>
    </row>
    <row x14ac:dyDescent="0.25" r="65" customHeight="1" ht="17.25">
      <c r="A65" s="235">
        <f>A64</f>
        <v>25569.375</v>
      </c>
      <c r="B65" s="236" t="s">
        <v>147</v>
      </c>
      <c r="C65" s="183">
        <v>10</v>
      </c>
      <c r="D65" s="180">
        <v>40</v>
      </c>
      <c r="E65" s="180">
        <v>25</v>
      </c>
      <c r="F65" s="180">
        <v>16</v>
      </c>
      <c r="G65" s="180">
        <f>SUM(C65:F65)</f>
      </c>
      <c r="H65" s="125">
        <v>5000</v>
      </c>
      <c r="I65" s="125">
        <f>G65*H65</f>
      </c>
      <c r="J65" s="125">
        <f>I65*0.1</f>
      </c>
      <c r="K65" s="125">
        <f>SUM(I65:J65)</f>
      </c>
      <c r="L65" s="242"/>
      <c r="M65" s="229"/>
      <c r="N65" s="87"/>
      <c r="O65" s="87"/>
      <c r="P65" s="87"/>
      <c r="Q65" s="87"/>
      <c r="R65" s="87"/>
      <c r="S65" s="87"/>
      <c r="T65" s="87"/>
      <c r="U65" s="87"/>
      <c r="V65" s="87"/>
      <c r="W65" s="175"/>
      <c r="X65" s="87"/>
      <c r="Y65" s="87"/>
      <c r="Z65" s="87"/>
      <c r="AA65" s="87"/>
      <c r="AB65" s="86"/>
      <c r="AC65" s="87"/>
    </row>
    <row x14ac:dyDescent="0.25" r="66" customHeight="1" ht="17.25">
      <c r="A66" s="235">
        <f>A65</f>
        <v>25569.375</v>
      </c>
      <c r="B66" s="236" t="s">
        <v>27</v>
      </c>
      <c r="C66" s="180"/>
      <c r="D66" s="180">
        <v>10</v>
      </c>
      <c r="E66" s="180">
        <v>10</v>
      </c>
      <c r="F66" s="180"/>
      <c r="G66" s="180">
        <f>SUM(C66:F66)</f>
      </c>
      <c r="H66" s="125">
        <v>5500</v>
      </c>
      <c r="I66" s="125">
        <f>G66*H66</f>
      </c>
      <c r="J66" s="125">
        <f>I66*0.1</f>
      </c>
      <c r="K66" s="125">
        <f>SUM(I66:J66)</f>
      </c>
      <c r="L66" s="242"/>
      <c r="M66" s="229"/>
      <c r="N66" s="87"/>
      <c r="O66" s="87"/>
      <c r="P66" s="87"/>
      <c r="Q66" s="87"/>
      <c r="R66" s="87"/>
      <c r="S66" s="87"/>
      <c r="T66" s="87"/>
      <c r="U66" s="87"/>
      <c r="V66" s="87"/>
      <c r="W66" s="175"/>
      <c r="X66" s="87"/>
      <c r="Y66" s="87"/>
      <c r="Z66" s="87"/>
      <c r="AA66" s="87"/>
      <c r="AB66" s="86"/>
      <c r="AC66" s="87"/>
    </row>
    <row x14ac:dyDescent="0.25" r="67" customHeight="1" ht="17.25">
      <c r="A67" s="235">
        <f>A66</f>
        <v>25569.375</v>
      </c>
      <c r="B67" s="236" t="s">
        <v>20</v>
      </c>
      <c r="C67" s="180"/>
      <c r="D67" s="180">
        <v>61</v>
      </c>
      <c r="E67" s="180">
        <v>15</v>
      </c>
      <c r="F67" s="180"/>
      <c r="G67" s="180">
        <f>SUM(C67:F67)</f>
      </c>
      <c r="H67" s="237">
        <v>5500</v>
      </c>
      <c r="I67" s="125">
        <f>G67*H67</f>
      </c>
      <c r="J67" s="125">
        <f>I67*0.1</f>
      </c>
      <c r="K67" s="125">
        <f>SUM(I67:J67)</f>
      </c>
      <c r="L67" s="242"/>
      <c r="M67" s="229"/>
      <c r="N67" s="87"/>
      <c r="O67" s="87"/>
      <c r="P67" s="87"/>
      <c r="Q67" s="87"/>
      <c r="R67" s="87"/>
      <c r="S67" s="87"/>
      <c r="T67" s="87"/>
      <c r="U67" s="87"/>
      <c r="V67" s="87"/>
      <c r="W67" s="175"/>
      <c r="X67" s="87"/>
      <c r="Y67" s="87"/>
      <c r="Z67" s="87"/>
      <c r="AA67" s="87"/>
      <c r="AB67" s="86"/>
      <c r="AC67" s="87"/>
    </row>
    <row x14ac:dyDescent="0.25" r="68" customHeight="1" ht="17.25">
      <c r="A68" s="235">
        <f>A67</f>
        <v>25569.375</v>
      </c>
      <c r="B68" s="236" t="s">
        <v>31</v>
      </c>
      <c r="C68" s="180"/>
      <c r="D68" s="180">
        <v>25</v>
      </c>
      <c r="E68" s="180"/>
      <c r="F68" s="180"/>
      <c r="G68" s="180">
        <f>SUM(C68:F68)</f>
      </c>
      <c r="H68" s="125">
        <v>6000</v>
      </c>
      <c r="I68" s="125">
        <f>G68*H68</f>
      </c>
      <c r="J68" s="125">
        <f>I68*0.1</f>
      </c>
      <c r="K68" s="125">
        <f>SUM(I68:J68)</f>
      </c>
      <c r="L68" s="242"/>
      <c r="M68" s="229"/>
      <c r="N68" s="87"/>
      <c r="O68" s="87"/>
      <c r="P68" s="87"/>
      <c r="Q68" s="87"/>
      <c r="R68" s="87"/>
      <c r="S68" s="87"/>
      <c r="T68" s="87"/>
      <c r="U68" s="87"/>
      <c r="V68" s="87"/>
      <c r="W68" s="175"/>
      <c r="X68" s="87"/>
      <c r="Y68" s="87"/>
      <c r="Z68" s="87"/>
      <c r="AA68" s="87"/>
      <c r="AB68" s="86"/>
      <c r="AC68" s="87"/>
    </row>
    <row x14ac:dyDescent="0.25" r="69" customHeight="1" ht="17.25">
      <c r="A69" s="235">
        <f>A68</f>
        <v>25569.375</v>
      </c>
      <c r="B69" s="236" t="s">
        <v>71</v>
      </c>
      <c r="C69" s="180"/>
      <c r="D69" s="180">
        <v>25</v>
      </c>
      <c r="E69" s="180"/>
      <c r="F69" s="180"/>
      <c r="G69" s="180">
        <f>SUM(C69:F69)</f>
      </c>
      <c r="H69" s="125">
        <v>6000</v>
      </c>
      <c r="I69" s="125">
        <f>G69*H69</f>
      </c>
      <c r="J69" s="125">
        <f>I69*0.1</f>
      </c>
      <c r="K69" s="125">
        <f>SUM(I69:J69)</f>
      </c>
      <c r="L69" s="242"/>
      <c r="M69" s="229"/>
      <c r="N69" s="87"/>
      <c r="O69" s="87"/>
      <c r="P69" s="87"/>
      <c r="Q69" s="87"/>
      <c r="R69" s="87"/>
      <c r="S69" s="87"/>
      <c r="T69" s="87"/>
      <c r="U69" s="87"/>
      <c r="V69" s="87"/>
      <c r="W69" s="175"/>
      <c r="X69" s="87"/>
      <c r="Y69" s="87"/>
      <c r="Z69" s="87"/>
      <c r="AA69" s="87"/>
      <c r="AB69" s="86"/>
      <c r="AC69" s="87"/>
    </row>
    <row x14ac:dyDescent="0.25" r="70" customHeight="1" ht="17.25">
      <c r="A70" s="235">
        <f>A69</f>
        <v>25569.375</v>
      </c>
      <c r="B70" s="240" t="s">
        <v>49</v>
      </c>
      <c r="C70" s="180"/>
      <c r="D70" s="180">
        <v>17</v>
      </c>
      <c r="E70" s="180">
        <v>10</v>
      </c>
      <c r="F70" s="180">
        <v>6</v>
      </c>
      <c r="G70" s="180">
        <f>SUM(C70:F70)</f>
      </c>
      <c r="H70" s="182">
        <v>6000</v>
      </c>
      <c r="I70" s="125">
        <f>G70*H70</f>
      </c>
      <c r="J70" s="125">
        <f>I70*0.1</f>
      </c>
      <c r="K70" s="125">
        <f>SUM(I70:J70)</f>
      </c>
      <c r="L70" s="242"/>
      <c r="M70" s="229"/>
      <c r="N70" s="87"/>
      <c r="O70" s="87"/>
      <c r="P70" s="87"/>
      <c r="Q70" s="87"/>
      <c r="R70" s="87"/>
      <c r="S70" s="87"/>
      <c r="T70" s="87"/>
      <c r="U70" s="87"/>
      <c r="V70" s="87"/>
      <c r="W70" s="175"/>
      <c r="X70" s="87"/>
      <c r="Y70" s="87"/>
      <c r="Z70" s="87"/>
      <c r="AA70" s="87"/>
      <c r="AB70" s="86"/>
      <c r="AC70" s="87"/>
    </row>
    <row x14ac:dyDescent="0.25" r="71" customHeight="1" ht="17.25">
      <c r="A71" s="235">
        <f>A70</f>
        <v>25569.375</v>
      </c>
      <c r="B71" s="236" t="s">
        <v>9</v>
      </c>
      <c r="C71" s="180"/>
      <c r="D71" s="180">
        <v>44</v>
      </c>
      <c r="E71" s="180"/>
      <c r="F71" s="180"/>
      <c r="G71" s="180">
        <f>SUM(C71:F71)</f>
      </c>
      <c r="H71" s="125">
        <v>6000</v>
      </c>
      <c r="I71" s="125">
        <f>G71*H71</f>
      </c>
      <c r="J71" s="125">
        <f>I71*0.1</f>
      </c>
      <c r="K71" s="125">
        <f>SUM(I71:J71)</f>
      </c>
      <c r="L71" s="242"/>
      <c r="M71" s="229"/>
      <c r="N71" s="87"/>
      <c r="O71" s="87"/>
      <c r="P71" s="87"/>
      <c r="Q71" s="87"/>
      <c r="R71" s="87"/>
      <c r="S71" s="87"/>
      <c r="T71" s="87"/>
      <c r="U71" s="87"/>
      <c r="V71" s="87"/>
      <c r="W71" s="175"/>
      <c r="X71" s="87"/>
      <c r="Y71" s="87"/>
      <c r="Z71" s="87"/>
      <c r="AA71" s="87"/>
      <c r="AB71" s="86"/>
      <c r="AC71" s="87"/>
    </row>
    <row x14ac:dyDescent="0.25" r="72" customHeight="1" ht="17.25">
      <c r="A72" s="235">
        <f>A71</f>
        <v>25569.375</v>
      </c>
      <c r="B72" s="236" t="s">
        <v>78</v>
      </c>
      <c r="C72" s="180"/>
      <c r="D72" s="180">
        <v>20</v>
      </c>
      <c r="E72" s="180"/>
      <c r="F72" s="180"/>
      <c r="G72" s="180">
        <f>SUM(C72:F72)</f>
      </c>
      <c r="H72" s="125">
        <v>6500</v>
      </c>
      <c r="I72" s="125">
        <f>G72*H72</f>
      </c>
      <c r="J72" s="125">
        <f>I72*0.1</f>
      </c>
      <c r="K72" s="125">
        <f>SUM(I72:J72)</f>
      </c>
      <c r="L72" s="242"/>
      <c r="M72" s="229"/>
      <c r="N72" s="87"/>
      <c r="O72" s="87"/>
      <c r="P72" s="87"/>
      <c r="Q72" s="87"/>
      <c r="R72" s="87"/>
      <c r="S72" s="87"/>
      <c r="T72" s="87"/>
      <c r="U72" s="87"/>
      <c r="V72" s="87"/>
      <c r="W72" s="175"/>
      <c r="X72" s="87"/>
      <c r="Y72" s="87"/>
      <c r="Z72" s="87"/>
      <c r="AA72" s="87"/>
      <c r="AB72" s="86"/>
      <c r="AC72" s="87"/>
    </row>
    <row x14ac:dyDescent="0.25" r="73" customHeight="1" ht="17.25">
      <c r="A73" s="235">
        <f>A72</f>
        <v>25569.375</v>
      </c>
      <c r="B73" s="236" t="s">
        <v>55</v>
      </c>
      <c r="C73" s="180"/>
      <c r="D73" s="180">
        <v>10</v>
      </c>
      <c r="E73" s="180"/>
      <c r="F73" s="180"/>
      <c r="G73" s="180">
        <f>SUM(C73:F73)</f>
      </c>
      <c r="H73" s="125">
        <v>6500</v>
      </c>
      <c r="I73" s="125">
        <f>G73*H73</f>
      </c>
      <c r="J73" s="125">
        <f>I73*0.1</f>
      </c>
      <c r="K73" s="125">
        <f>SUM(I73:J73)</f>
      </c>
      <c r="L73" s="242"/>
      <c r="M73" s="229"/>
      <c r="N73" s="87"/>
      <c r="O73" s="87"/>
      <c r="P73" s="87"/>
      <c r="Q73" s="87"/>
      <c r="R73" s="87"/>
      <c r="S73" s="87"/>
      <c r="T73" s="87"/>
      <c r="U73" s="87"/>
      <c r="V73" s="87"/>
      <c r="W73" s="175"/>
      <c r="X73" s="87"/>
      <c r="Y73" s="87"/>
      <c r="Z73" s="87"/>
      <c r="AA73" s="87"/>
      <c r="AB73" s="86"/>
      <c r="AC73" s="87"/>
    </row>
    <row x14ac:dyDescent="0.25" r="74" customHeight="1" ht="17.25">
      <c r="A74" s="235">
        <f>A73</f>
        <v>25569.375</v>
      </c>
      <c r="B74" s="236" t="s">
        <v>80</v>
      </c>
      <c r="C74" s="180"/>
      <c r="D74" s="180">
        <v>23</v>
      </c>
      <c r="E74" s="180"/>
      <c r="F74" s="180"/>
      <c r="G74" s="180">
        <f>SUM(C74:F74)</f>
      </c>
      <c r="H74" s="125">
        <v>6000</v>
      </c>
      <c r="I74" s="125">
        <f>G74*H74</f>
      </c>
      <c r="J74" s="185"/>
      <c r="K74" s="125">
        <f>SUM(I74:J74)</f>
      </c>
      <c r="L74" s="242"/>
      <c r="M74" s="229"/>
      <c r="N74" s="87"/>
      <c r="O74" s="87"/>
      <c r="P74" s="87"/>
      <c r="Q74" s="87"/>
      <c r="R74" s="87"/>
      <c r="S74" s="87"/>
      <c r="T74" s="87"/>
      <c r="U74" s="87"/>
      <c r="V74" s="87"/>
      <c r="W74" s="175"/>
      <c r="X74" s="87"/>
      <c r="Y74" s="87"/>
      <c r="Z74" s="87"/>
      <c r="AA74" s="87"/>
      <c r="AB74" s="86"/>
      <c r="AC74" s="87"/>
    </row>
    <row x14ac:dyDescent="0.25" r="75" customHeight="1" ht="17.25">
      <c r="A75" s="235">
        <f>A74</f>
        <v>25569.375</v>
      </c>
      <c r="B75" s="236" t="s">
        <v>67</v>
      </c>
      <c r="C75" s="180"/>
      <c r="D75" s="180">
        <v>7</v>
      </c>
      <c r="E75" s="180"/>
      <c r="F75" s="180"/>
      <c r="G75" s="180">
        <f>SUM(C75:F75)</f>
      </c>
      <c r="H75" s="182">
        <v>5500</v>
      </c>
      <c r="I75" s="125">
        <f>G75*H75</f>
      </c>
      <c r="J75" s="125">
        <f>I75*0.1</f>
      </c>
      <c r="K75" s="125">
        <f>SUM(I75:J75)</f>
      </c>
      <c r="L75" s="242"/>
      <c r="M75" s="229"/>
      <c r="N75" s="87"/>
      <c r="O75" s="87"/>
      <c r="P75" s="87"/>
      <c r="Q75" s="87"/>
      <c r="R75" s="87"/>
      <c r="S75" s="87"/>
      <c r="T75" s="87"/>
      <c r="U75" s="87"/>
      <c r="V75" s="87"/>
      <c r="W75" s="175"/>
      <c r="X75" s="87"/>
      <c r="Y75" s="87"/>
      <c r="Z75" s="87"/>
      <c r="AA75" s="87"/>
      <c r="AB75" s="86"/>
      <c r="AC75" s="87"/>
    </row>
    <row x14ac:dyDescent="0.25" r="76" customHeight="1" ht="17.25">
      <c r="A76" s="235">
        <f>A75</f>
        <v>25569.375</v>
      </c>
      <c r="B76" s="241" t="s">
        <v>74</v>
      </c>
      <c r="C76" s="180"/>
      <c r="D76" s="180">
        <v>28</v>
      </c>
      <c r="E76" s="180">
        <v>24</v>
      </c>
      <c r="F76" s="180"/>
      <c r="G76" s="180">
        <f>SUM(C76:F76)</f>
      </c>
      <c r="H76" s="187">
        <v>5000</v>
      </c>
      <c r="I76" s="125">
        <f>G76*H76</f>
      </c>
      <c r="J76" s="125">
        <f>I76*0.1</f>
      </c>
      <c r="K76" s="125">
        <f>SUM(I76:J76)</f>
      </c>
      <c r="L76" s="242"/>
      <c r="M76" s="229"/>
      <c r="N76" s="87"/>
      <c r="O76" s="87"/>
      <c r="P76" s="87"/>
      <c r="Q76" s="87"/>
      <c r="R76" s="87"/>
      <c r="S76" s="87"/>
      <c r="T76" s="87"/>
      <c r="U76" s="87"/>
      <c r="V76" s="87"/>
      <c r="W76" s="175"/>
      <c r="X76" s="87"/>
      <c r="Y76" s="87"/>
      <c r="Z76" s="87"/>
      <c r="AA76" s="87"/>
      <c r="AB76" s="86"/>
      <c r="AC76" s="87"/>
    </row>
    <row x14ac:dyDescent="0.25" r="77" customHeight="1" ht="17.25">
      <c r="A77" s="235">
        <f>A76</f>
        <v>25569.375</v>
      </c>
      <c r="B77" s="236" t="s">
        <v>11</v>
      </c>
      <c r="C77" s="180"/>
      <c r="D77" s="180">
        <v>13</v>
      </c>
      <c r="E77" s="180">
        <v>7</v>
      </c>
      <c r="F77" s="180"/>
      <c r="G77" s="180">
        <f>SUM(C77:F77)</f>
      </c>
      <c r="H77" s="125">
        <v>6000</v>
      </c>
      <c r="I77" s="125">
        <f>G77*H77</f>
      </c>
      <c r="J77" s="125">
        <f>I77*0.1</f>
      </c>
      <c r="K77" s="125">
        <f>SUM(I77:J77)</f>
      </c>
      <c r="L77" s="242"/>
      <c r="M77" s="229"/>
      <c r="N77" s="87"/>
      <c r="O77" s="87"/>
      <c r="P77" s="87"/>
      <c r="Q77" s="87"/>
      <c r="R77" s="87"/>
      <c r="S77" s="87"/>
      <c r="T77" s="87"/>
      <c r="U77" s="87"/>
      <c r="V77" s="87"/>
      <c r="W77" s="175"/>
      <c r="X77" s="87"/>
      <c r="Y77" s="87"/>
      <c r="Z77" s="87"/>
      <c r="AA77" s="87"/>
      <c r="AB77" s="86"/>
      <c r="AC77" s="87"/>
    </row>
    <row x14ac:dyDescent="0.25" r="78" customHeight="1" ht="17.25">
      <c r="A78" s="235">
        <f>A77</f>
        <v>25569.375</v>
      </c>
      <c r="B78" s="236" t="s">
        <v>22</v>
      </c>
      <c r="C78" s="180"/>
      <c r="D78" s="180">
        <v>36</v>
      </c>
      <c r="E78" s="180"/>
      <c r="F78" s="180"/>
      <c r="G78" s="180">
        <f>SUM(C78:F78)</f>
      </c>
      <c r="H78" s="182">
        <v>4800</v>
      </c>
      <c r="I78" s="125">
        <f>G78*H78</f>
      </c>
      <c r="J78" s="125">
        <f>I78*0.1</f>
      </c>
      <c r="K78" s="125">
        <f>SUM(I78:J78)</f>
      </c>
      <c r="L78" s="242"/>
      <c r="M78" s="229"/>
      <c r="N78" s="87"/>
      <c r="O78" s="87"/>
      <c r="P78" s="87"/>
      <c r="Q78" s="87"/>
      <c r="R78" s="87"/>
      <c r="S78" s="87"/>
      <c r="T78" s="87"/>
      <c r="U78" s="87"/>
      <c r="V78" s="87"/>
      <c r="W78" s="175"/>
      <c r="X78" s="87"/>
      <c r="Y78" s="87"/>
      <c r="Z78" s="87"/>
      <c r="AA78" s="87"/>
      <c r="AB78" s="86"/>
      <c r="AC78" s="87"/>
    </row>
    <row x14ac:dyDescent="0.25" r="79" customHeight="1" ht="17.25">
      <c r="A79" s="235">
        <f>A78</f>
        <v>25569.375</v>
      </c>
      <c r="B79" s="241" t="s">
        <v>84</v>
      </c>
      <c r="C79" s="180"/>
      <c r="D79" s="180">
        <v>16</v>
      </c>
      <c r="E79" s="180">
        <v>9</v>
      </c>
      <c r="F79" s="180"/>
      <c r="G79" s="180">
        <f>SUM(C79:F79)</f>
      </c>
      <c r="H79" s="182">
        <v>4800</v>
      </c>
      <c r="I79" s="125">
        <f>G79*H79</f>
      </c>
      <c r="J79" s="125">
        <f>I79*0.1</f>
      </c>
      <c r="K79" s="125">
        <f>SUM(I79:J79)</f>
      </c>
      <c r="L79" s="242"/>
      <c r="M79" s="229"/>
      <c r="N79" s="87"/>
      <c r="O79" s="87"/>
      <c r="P79" s="87"/>
      <c r="Q79" s="87"/>
      <c r="R79" s="87"/>
      <c r="S79" s="87"/>
      <c r="T79" s="87"/>
      <c r="U79" s="87"/>
      <c r="V79" s="87"/>
      <c r="W79" s="175"/>
      <c r="X79" s="87"/>
      <c r="Y79" s="87"/>
      <c r="Z79" s="87"/>
      <c r="AA79" s="87"/>
      <c r="AB79" s="86"/>
      <c r="AC79" s="87"/>
    </row>
    <row x14ac:dyDescent="0.25" r="80" customHeight="1" ht="17.25">
      <c r="A80" s="235">
        <f>A79</f>
        <v>25569.375</v>
      </c>
      <c r="B80" s="236" t="s">
        <v>17</v>
      </c>
      <c r="C80" s="180"/>
      <c r="D80" s="180">
        <v>37</v>
      </c>
      <c r="E80" s="180">
        <v>12</v>
      </c>
      <c r="F80" s="180"/>
      <c r="G80" s="180">
        <f>SUM(C80:F80)</f>
      </c>
      <c r="H80" s="125">
        <v>6500</v>
      </c>
      <c r="I80" s="125">
        <f>G80*H80</f>
      </c>
      <c r="J80" s="125">
        <f>I80*0.1</f>
      </c>
      <c r="K80" s="125">
        <f>SUM(I80:J80)</f>
      </c>
      <c r="L80" s="242"/>
      <c r="M80" s="229"/>
      <c r="N80" s="87"/>
      <c r="O80" s="87"/>
      <c r="P80" s="87"/>
      <c r="Q80" s="87"/>
      <c r="R80" s="87"/>
      <c r="S80" s="87"/>
      <c r="T80" s="87"/>
      <c r="U80" s="87"/>
      <c r="V80" s="87"/>
      <c r="W80" s="175"/>
      <c r="X80" s="87"/>
      <c r="Y80" s="87"/>
      <c r="Z80" s="87"/>
      <c r="AA80" s="87"/>
      <c r="AB80" s="86"/>
      <c r="AC80" s="87"/>
    </row>
    <row x14ac:dyDescent="0.25" r="81" customHeight="1" ht="17.25">
      <c r="A81" s="235">
        <f>A80</f>
        <v>25569.375</v>
      </c>
      <c r="B81" s="236" t="s">
        <v>29</v>
      </c>
      <c r="C81" s="188" t="s">
        <v>14</v>
      </c>
      <c r="D81" s="180">
        <v>14</v>
      </c>
      <c r="E81" s="180">
        <v>13</v>
      </c>
      <c r="F81" s="180"/>
      <c r="G81" s="180">
        <f>SUM(C81:F81)</f>
      </c>
      <c r="H81" s="125">
        <v>5500</v>
      </c>
      <c r="I81" s="125">
        <f>G81*H81</f>
      </c>
      <c r="J81" s="125">
        <f>I81*0.1</f>
      </c>
      <c r="K81" s="125">
        <f>SUM(I81:J81)</f>
      </c>
      <c r="L81" s="242"/>
      <c r="M81" s="229"/>
      <c r="N81" s="87"/>
      <c r="O81" s="87"/>
      <c r="P81" s="87"/>
      <c r="Q81" s="87"/>
      <c r="R81" s="87"/>
      <c r="S81" s="87"/>
      <c r="T81" s="87"/>
      <c r="U81" s="87"/>
      <c r="V81" s="87"/>
      <c r="W81" s="175"/>
      <c r="X81" s="87"/>
      <c r="Y81" s="87"/>
      <c r="Z81" s="87"/>
      <c r="AA81" s="87"/>
      <c r="AB81" s="86"/>
      <c r="AC81" s="87"/>
    </row>
    <row x14ac:dyDescent="0.25" r="82" customHeight="1" ht="17.25">
      <c r="A82" s="235">
        <f>A81</f>
        <v>25569.375</v>
      </c>
      <c r="B82" s="236" t="s">
        <v>15</v>
      </c>
      <c r="C82" s="180"/>
      <c r="D82" s="180">
        <v>17</v>
      </c>
      <c r="E82" s="180">
        <v>4</v>
      </c>
      <c r="F82" s="180"/>
      <c r="G82" s="180">
        <f>SUM(C82:F82)</f>
      </c>
      <c r="H82" s="182">
        <v>4800</v>
      </c>
      <c r="I82" s="125">
        <f>G82*H82</f>
      </c>
      <c r="J82" s="125">
        <f>I82*0.1</f>
      </c>
      <c r="K82" s="125">
        <f>SUM(I82:J82)</f>
      </c>
      <c r="L82" s="242"/>
      <c r="M82" s="229"/>
      <c r="N82" s="87"/>
      <c r="O82" s="87"/>
      <c r="P82" s="87"/>
      <c r="Q82" s="87"/>
      <c r="R82" s="87"/>
      <c r="S82" s="87"/>
      <c r="T82" s="87"/>
      <c r="U82" s="87"/>
      <c r="V82" s="87"/>
      <c r="W82" s="175"/>
      <c r="X82" s="87"/>
      <c r="Y82" s="87"/>
      <c r="Z82" s="87"/>
      <c r="AA82" s="87"/>
      <c r="AB82" s="86"/>
      <c r="AC82" s="87"/>
    </row>
    <row x14ac:dyDescent="0.25" r="83" customHeight="1" ht="17.25">
      <c r="A83" s="235">
        <f>A82</f>
        <v>25569.375</v>
      </c>
      <c r="B83" s="236" t="s">
        <v>21</v>
      </c>
      <c r="C83" s="188" t="s">
        <v>14</v>
      </c>
      <c r="D83" s="180">
        <v>13</v>
      </c>
      <c r="E83" s="180"/>
      <c r="F83" s="180"/>
      <c r="G83" s="180">
        <f>SUM(C83:F83)</f>
      </c>
      <c r="H83" s="237">
        <v>5500</v>
      </c>
      <c r="I83" s="125">
        <f>G83*H83</f>
      </c>
      <c r="J83" s="125">
        <f>I83*0.1</f>
      </c>
      <c r="K83" s="125">
        <f>SUM(I83:J83)</f>
      </c>
      <c r="L83" s="242"/>
      <c r="M83" s="229"/>
      <c r="N83" s="87"/>
      <c r="O83" s="87"/>
      <c r="P83" s="87"/>
      <c r="Q83" s="87"/>
      <c r="R83" s="87"/>
      <c r="S83" s="87"/>
      <c r="T83" s="87"/>
      <c r="U83" s="87"/>
      <c r="V83" s="87"/>
      <c r="W83" s="175"/>
      <c r="X83" s="87"/>
      <c r="Y83" s="87"/>
      <c r="Z83" s="87"/>
      <c r="AA83" s="87"/>
      <c r="AB83" s="86"/>
      <c r="AC83" s="87"/>
    </row>
    <row x14ac:dyDescent="0.25" r="84" customHeight="1" ht="17.25">
      <c r="A84" s="235">
        <f>A83</f>
        <v>25569.375</v>
      </c>
      <c r="B84" s="236" t="s">
        <v>52</v>
      </c>
      <c r="C84" s="180"/>
      <c r="D84" s="180">
        <v>14</v>
      </c>
      <c r="E84" s="180">
        <v>8</v>
      </c>
      <c r="F84" s="180"/>
      <c r="G84" s="180">
        <f>SUM(C84:F84)</f>
      </c>
      <c r="H84" s="237">
        <v>5500</v>
      </c>
      <c r="I84" s="125">
        <f>G84*H84</f>
      </c>
      <c r="J84" s="125">
        <f>I84*0.1</f>
      </c>
      <c r="K84" s="125">
        <f>SUM(I84:J84)</f>
      </c>
      <c r="L84" s="242"/>
      <c r="M84" s="229"/>
      <c r="N84" s="87"/>
      <c r="O84" s="87"/>
      <c r="P84" s="87"/>
      <c r="Q84" s="87"/>
      <c r="R84" s="87"/>
      <c r="S84" s="87"/>
      <c r="T84" s="87"/>
      <c r="U84" s="87"/>
      <c r="V84" s="87"/>
      <c r="W84" s="175"/>
      <c r="X84" s="87"/>
      <c r="Y84" s="87"/>
      <c r="Z84" s="87"/>
      <c r="AA84" s="87"/>
      <c r="AB84" s="86"/>
      <c r="AC84" s="87"/>
    </row>
    <row x14ac:dyDescent="0.25" r="85" customHeight="1" ht="17.25">
      <c r="A85" s="235">
        <f>A84</f>
        <v>25569.375</v>
      </c>
      <c r="B85" s="241" t="s">
        <v>61</v>
      </c>
      <c r="C85" s="180"/>
      <c r="D85" s="180">
        <v>7</v>
      </c>
      <c r="E85" s="180"/>
      <c r="F85" s="180"/>
      <c r="G85" s="180">
        <f>SUM(C85:F85)</f>
      </c>
      <c r="H85" s="237">
        <v>5500</v>
      </c>
      <c r="I85" s="125">
        <f>G85*H85</f>
      </c>
      <c r="J85" s="125">
        <f>I85*0.1</f>
      </c>
      <c r="K85" s="125">
        <f>SUM(I85:J85)</f>
      </c>
      <c r="L85" s="242"/>
      <c r="M85" s="229"/>
      <c r="N85" s="87"/>
      <c r="O85" s="87"/>
      <c r="P85" s="87"/>
      <c r="Q85" s="87"/>
      <c r="R85" s="87"/>
      <c r="S85" s="87"/>
      <c r="T85" s="87"/>
      <c r="U85" s="87"/>
      <c r="V85" s="87"/>
      <c r="W85" s="175"/>
      <c r="X85" s="87"/>
      <c r="Y85" s="87"/>
      <c r="Z85" s="87"/>
      <c r="AA85" s="87"/>
      <c r="AB85" s="86"/>
      <c r="AC85" s="87"/>
    </row>
    <row x14ac:dyDescent="0.25" r="86" customHeight="1" ht="17.25">
      <c r="A86" s="235">
        <f>A85</f>
        <v>25569.375</v>
      </c>
      <c r="B86" s="236" t="s">
        <v>33</v>
      </c>
      <c r="C86" s="180"/>
      <c r="D86" s="180">
        <v>12</v>
      </c>
      <c r="E86" s="180"/>
      <c r="F86" s="180"/>
      <c r="G86" s="180">
        <f>SUM(C86:F86)</f>
      </c>
      <c r="H86" s="182">
        <v>5500</v>
      </c>
      <c r="I86" s="125">
        <f>G86*H86</f>
      </c>
      <c r="J86" s="125">
        <f>I86*0.1</f>
      </c>
      <c r="K86" s="125">
        <f>SUM(I86:J86)</f>
      </c>
      <c r="L86" s="242"/>
      <c r="M86" s="229"/>
      <c r="N86" s="87"/>
      <c r="O86" s="87"/>
      <c r="P86" s="87"/>
      <c r="Q86" s="87"/>
      <c r="R86" s="87"/>
      <c r="S86" s="87"/>
      <c r="T86" s="87"/>
      <c r="U86" s="87"/>
      <c r="V86" s="87"/>
      <c r="W86" s="175"/>
      <c r="X86" s="87"/>
      <c r="Y86" s="87"/>
      <c r="Z86" s="87"/>
      <c r="AA86" s="87"/>
      <c r="AB86" s="86"/>
      <c r="AC86" s="87"/>
    </row>
    <row x14ac:dyDescent="0.25" r="87" customHeight="1" ht="17.25">
      <c r="A87" s="235">
        <f>A86</f>
        <v>25569.375</v>
      </c>
      <c r="B87" s="236" t="s">
        <v>30</v>
      </c>
      <c r="C87" s="180"/>
      <c r="D87" s="180">
        <v>18</v>
      </c>
      <c r="E87" s="180"/>
      <c r="F87" s="180"/>
      <c r="G87" s="180">
        <f>SUM(C87:F87)</f>
      </c>
      <c r="H87" s="125">
        <v>6000</v>
      </c>
      <c r="I87" s="125">
        <f>G87*H87</f>
      </c>
      <c r="J87" s="125">
        <f>I87*0.1</f>
      </c>
      <c r="K87" s="125">
        <f>SUM(I87:J87)</f>
      </c>
      <c r="L87" s="242"/>
      <c r="M87" s="229"/>
      <c r="N87" s="87"/>
      <c r="O87" s="87"/>
      <c r="P87" s="87"/>
      <c r="Q87" s="87"/>
      <c r="R87" s="87"/>
      <c r="S87" s="87"/>
      <c r="T87" s="87"/>
      <c r="U87" s="87"/>
      <c r="V87" s="87"/>
      <c r="W87" s="175"/>
      <c r="X87" s="87"/>
      <c r="Y87" s="87"/>
      <c r="Z87" s="87"/>
      <c r="AA87" s="87"/>
      <c r="AB87" s="86"/>
      <c r="AC87" s="87"/>
    </row>
    <row x14ac:dyDescent="0.25" r="88" customHeight="1" ht="17.25">
      <c r="A88" s="235">
        <f>A87</f>
        <v>25569.375</v>
      </c>
      <c r="B88" s="236" t="s">
        <v>28</v>
      </c>
      <c r="C88" s="188" t="s">
        <v>14</v>
      </c>
      <c r="D88" s="180">
        <v>20</v>
      </c>
      <c r="E88" s="180"/>
      <c r="F88" s="180"/>
      <c r="G88" s="180">
        <f>SUM(C88:F88)</f>
      </c>
      <c r="H88" s="237">
        <v>5500</v>
      </c>
      <c r="I88" s="125">
        <f>G88*H88</f>
      </c>
      <c r="J88" s="125">
        <f>I88*0.1</f>
      </c>
      <c r="K88" s="125">
        <f>SUM(I88:J88)</f>
      </c>
      <c r="L88" s="242"/>
      <c r="M88" s="229"/>
      <c r="N88" s="87"/>
      <c r="O88" s="87"/>
      <c r="P88" s="87"/>
      <c r="Q88" s="87"/>
      <c r="R88" s="87"/>
      <c r="S88" s="87"/>
      <c r="T88" s="87"/>
      <c r="U88" s="87"/>
      <c r="V88" s="87"/>
      <c r="W88" s="175"/>
      <c r="X88" s="87"/>
      <c r="Y88" s="87"/>
      <c r="Z88" s="87"/>
      <c r="AA88" s="87"/>
      <c r="AB88" s="86"/>
      <c r="AC88" s="87"/>
    </row>
    <row x14ac:dyDescent="0.25" r="89" customHeight="1" ht="17.25">
      <c r="A89" s="235">
        <f>A88</f>
        <v>25569.375</v>
      </c>
      <c r="B89" s="236" t="s">
        <v>12</v>
      </c>
      <c r="C89" s="180"/>
      <c r="D89" s="180">
        <v>16</v>
      </c>
      <c r="E89" s="180">
        <v>6</v>
      </c>
      <c r="F89" s="180"/>
      <c r="G89" s="180">
        <f>SUM(C89:F89)</f>
      </c>
      <c r="H89" s="125">
        <v>6000</v>
      </c>
      <c r="I89" s="125">
        <f>G89*H89</f>
      </c>
      <c r="J89" s="125">
        <f>I89*0.1</f>
      </c>
      <c r="K89" s="125">
        <f>SUM(I89:J89)</f>
      </c>
      <c r="L89" s="242"/>
      <c r="M89" s="229"/>
      <c r="N89" s="87"/>
      <c r="O89" s="87"/>
      <c r="P89" s="87"/>
      <c r="Q89" s="87"/>
      <c r="R89" s="87"/>
      <c r="S89" s="87"/>
      <c r="T89" s="87"/>
      <c r="U89" s="87"/>
      <c r="V89" s="87"/>
      <c r="W89" s="175"/>
      <c r="X89" s="87"/>
      <c r="Y89" s="87"/>
      <c r="Z89" s="87"/>
      <c r="AA89" s="87"/>
      <c r="AB89" s="86"/>
      <c r="AC89" s="87"/>
    </row>
    <row x14ac:dyDescent="0.25" r="90" customHeight="1" ht="17.25">
      <c r="A90" s="235">
        <f>A89</f>
        <v>25569.375</v>
      </c>
      <c r="B90" s="236" t="s">
        <v>100</v>
      </c>
      <c r="C90" s="180"/>
      <c r="D90" s="180">
        <v>2</v>
      </c>
      <c r="E90" s="180"/>
      <c r="F90" s="180"/>
      <c r="G90" s="180">
        <f>SUM(C90:F90)</f>
      </c>
      <c r="H90" s="182">
        <v>5500</v>
      </c>
      <c r="I90" s="125">
        <f>G90*H90</f>
      </c>
      <c r="J90" s="125">
        <f>I90*0.1</f>
      </c>
      <c r="K90" s="125">
        <f>SUM(I90:J90)</f>
      </c>
      <c r="L90" s="242"/>
      <c r="M90" s="229"/>
      <c r="N90" s="87"/>
      <c r="O90" s="87"/>
      <c r="P90" s="87"/>
      <c r="Q90" s="87"/>
      <c r="R90" s="87"/>
      <c r="S90" s="87"/>
      <c r="T90" s="87"/>
      <c r="U90" s="87"/>
      <c r="V90" s="87"/>
      <c r="W90" s="175"/>
      <c r="X90" s="87"/>
      <c r="Y90" s="87"/>
      <c r="Z90" s="87"/>
      <c r="AA90" s="87"/>
      <c r="AB90" s="86"/>
      <c r="AC90" s="87"/>
    </row>
    <row x14ac:dyDescent="0.25" r="91" customHeight="1" ht="17.25">
      <c r="A91" s="235">
        <f>A90</f>
        <v>25569.375</v>
      </c>
      <c r="B91" s="241" t="s">
        <v>37</v>
      </c>
      <c r="C91" s="180"/>
      <c r="D91" s="180">
        <v>5</v>
      </c>
      <c r="E91" s="180"/>
      <c r="F91" s="180"/>
      <c r="G91" s="180">
        <f>SUM(C91:F91)</f>
      </c>
      <c r="H91" s="125">
        <v>6500</v>
      </c>
      <c r="I91" s="125">
        <f>G91*H91</f>
      </c>
      <c r="J91" s="125">
        <f>I91*0.1</f>
      </c>
      <c r="K91" s="125">
        <f>SUM(I91:J91)</f>
      </c>
      <c r="L91" s="242"/>
      <c r="M91" s="229"/>
      <c r="N91" s="87"/>
      <c r="O91" s="87"/>
      <c r="P91" s="87"/>
      <c r="Q91" s="87"/>
      <c r="R91" s="87"/>
      <c r="S91" s="87"/>
      <c r="T91" s="87"/>
      <c r="U91" s="87"/>
      <c r="V91" s="87"/>
      <c r="W91" s="175"/>
      <c r="X91" s="87"/>
      <c r="Y91" s="87"/>
      <c r="Z91" s="87"/>
      <c r="AA91" s="87"/>
      <c r="AB91" s="86"/>
      <c r="AC91" s="87"/>
    </row>
    <row x14ac:dyDescent="0.25" r="92" customHeight="1" ht="17.25">
      <c r="A92" s="235">
        <f>A91</f>
        <v>25569.375</v>
      </c>
      <c r="B92" s="241" t="s">
        <v>64</v>
      </c>
      <c r="C92" s="180"/>
      <c r="D92" s="180">
        <v>53</v>
      </c>
      <c r="E92" s="180">
        <v>10</v>
      </c>
      <c r="F92" s="180"/>
      <c r="G92" s="180">
        <f>SUM(C92:F92)</f>
      </c>
      <c r="H92" s="182">
        <v>5500</v>
      </c>
      <c r="I92" s="125">
        <f>G92*H92</f>
      </c>
      <c r="J92" s="125">
        <f>I92*0.1</f>
      </c>
      <c r="K92" s="125">
        <f>SUM(I92:J92)</f>
      </c>
      <c r="L92" s="242"/>
      <c r="M92" s="229"/>
      <c r="N92" s="87"/>
      <c r="O92" s="87"/>
      <c r="P92" s="87"/>
      <c r="Q92" s="87"/>
      <c r="R92" s="87"/>
      <c r="S92" s="87"/>
      <c r="T92" s="87"/>
      <c r="U92" s="87"/>
      <c r="V92" s="87"/>
      <c r="W92" s="175"/>
      <c r="X92" s="87"/>
      <c r="Y92" s="87"/>
      <c r="Z92" s="87"/>
      <c r="AA92" s="87"/>
      <c r="AB92" s="86"/>
      <c r="AC92" s="87"/>
    </row>
    <row x14ac:dyDescent="0.25" r="93" customHeight="1" ht="17.25">
      <c r="A93" s="235">
        <f>A92</f>
        <v>25569.375</v>
      </c>
      <c r="B93" s="236" t="s">
        <v>25</v>
      </c>
      <c r="C93" s="180"/>
      <c r="D93" s="180">
        <v>20</v>
      </c>
      <c r="E93" s="180"/>
      <c r="F93" s="180"/>
      <c r="G93" s="180">
        <f>SUM(C93:F93)</f>
      </c>
      <c r="H93" s="125">
        <v>6000</v>
      </c>
      <c r="I93" s="125">
        <f>G93*H93</f>
      </c>
      <c r="J93" s="125">
        <f>I93*0.1</f>
      </c>
      <c r="K93" s="125">
        <f>SUM(I93:J93)</f>
      </c>
      <c r="L93" s="242"/>
      <c r="M93" s="229"/>
      <c r="N93" s="87"/>
      <c r="O93" s="87"/>
      <c r="P93" s="87"/>
      <c r="Q93" s="87"/>
      <c r="R93" s="87"/>
      <c r="S93" s="87"/>
      <c r="T93" s="87"/>
      <c r="U93" s="87"/>
      <c r="V93" s="87"/>
      <c r="W93" s="175"/>
      <c r="X93" s="87"/>
      <c r="Y93" s="87"/>
      <c r="Z93" s="87"/>
      <c r="AA93" s="87"/>
      <c r="AB93" s="86"/>
      <c r="AC93" s="87"/>
    </row>
    <row x14ac:dyDescent="0.25" r="94" customHeight="1" ht="17.25">
      <c r="A94" s="235">
        <f>A93</f>
        <v>25569.375</v>
      </c>
      <c r="B94" s="241" t="s">
        <v>76</v>
      </c>
      <c r="C94" s="188" t="s">
        <v>14</v>
      </c>
      <c r="D94" s="180">
        <v>24</v>
      </c>
      <c r="E94" s="180">
        <v>12</v>
      </c>
      <c r="F94" s="180">
        <v>5</v>
      </c>
      <c r="G94" s="180">
        <f>SUM(C94:F94)</f>
      </c>
      <c r="H94" s="125">
        <v>6000</v>
      </c>
      <c r="I94" s="125">
        <f>G94*H94</f>
      </c>
      <c r="J94" s="125">
        <f>I94*0.1</f>
      </c>
      <c r="K94" s="125">
        <f>SUM(I94:J94)</f>
      </c>
      <c r="L94" s="242"/>
      <c r="M94" s="229"/>
      <c r="N94" s="87"/>
      <c r="O94" s="87"/>
      <c r="P94" s="87"/>
      <c r="Q94" s="87"/>
      <c r="R94" s="87"/>
      <c r="S94" s="87"/>
      <c r="T94" s="87"/>
      <c r="U94" s="87"/>
      <c r="V94" s="87"/>
      <c r="W94" s="175"/>
      <c r="X94" s="87"/>
      <c r="Y94" s="87"/>
      <c r="Z94" s="87"/>
      <c r="AA94" s="87"/>
      <c r="AB94" s="86"/>
      <c r="AC94" s="87"/>
    </row>
    <row x14ac:dyDescent="0.25" r="95" customHeight="1" ht="17.25">
      <c r="A95" s="235">
        <f>A94</f>
        <v>25569.375</v>
      </c>
      <c r="B95" s="241" t="s">
        <v>149</v>
      </c>
      <c r="C95" s="180"/>
      <c r="D95" s="181">
        <v>94</v>
      </c>
      <c r="E95" s="180">
        <v>32</v>
      </c>
      <c r="F95" s="180"/>
      <c r="G95" s="180">
        <f>SUM(C95:F95)</f>
      </c>
      <c r="H95" s="125">
        <v>6000</v>
      </c>
      <c r="I95" s="125">
        <f>G95*H95</f>
      </c>
      <c r="J95" s="125">
        <f>I95*0.1</f>
      </c>
      <c r="K95" s="125">
        <f>SUM(I95:J95)</f>
      </c>
      <c r="L95" s="242"/>
      <c r="M95" s="229"/>
      <c r="N95" s="87"/>
      <c r="O95" s="87"/>
      <c r="P95" s="87"/>
      <c r="Q95" s="87"/>
      <c r="R95" s="87"/>
      <c r="S95" s="87"/>
      <c r="T95" s="87"/>
      <c r="U95" s="87"/>
      <c r="V95" s="87"/>
      <c r="W95" s="175"/>
      <c r="X95" s="87"/>
      <c r="Y95" s="87"/>
      <c r="Z95" s="87"/>
      <c r="AA95" s="87"/>
      <c r="AB95" s="86"/>
      <c r="AC95" s="87"/>
    </row>
    <row x14ac:dyDescent="0.25" r="96" customHeight="1" ht="17.25">
      <c r="A96" s="235">
        <f>A95</f>
        <v>25569.375</v>
      </c>
      <c r="B96" s="241" t="s">
        <v>43</v>
      </c>
      <c r="C96" s="180"/>
      <c r="D96" s="180">
        <v>35</v>
      </c>
      <c r="E96" s="180">
        <v>10</v>
      </c>
      <c r="F96" s="180"/>
      <c r="G96" s="180">
        <f>SUM(C96:F96)</f>
      </c>
      <c r="H96" s="125">
        <v>6000</v>
      </c>
      <c r="I96" s="125">
        <f>G96*H96</f>
      </c>
      <c r="J96" s="125">
        <f>I96*0.1</f>
      </c>
      <c r="K96" s="125">
        <f>SUM(I96:J96)</f>
      </c>
      <c r="L96" s="242"/>
      <c r="M96" s="229"/>
      <c r="N96" s="87"/>
      <c r="O96" s="87"/>
      <c r="P96" s="87"/>
      <c r="Q96" s="87"/>
      <c r="R96" s="87"/>
      <c r="S96" s="87"/>
      <c r="T96" s="87"/>
      <c r="U96" s="87"/>
      <c r="V96" s="87"/>
      <c r="W96" s="175"/>
      <c r="X96" s="87"/>
      <c r="Y96" s="87"/>
      <c r="Z96" s="87"/>
      <c r="AA96" s="87"/>
      <c r="AB96" s="86"/>
      <c r="AC96" s="87"/>
    </row>
    <row x14ac:dyDescent="0.25" r="97" customHeight="1" ht="17.25">
      <c r="A97" s="235">
        <f>A96</f>
        <v>25569.375</v>
      </c>
      <c r="B97" s="241" t="s">
        <v>18</v>
      </c>
      <c r="C97" s="180"/>
      <c r="D97" s="180">
        <v>9</v>
      </c>
      <c r="E97" s="180">
        <v>7</v>
      </c>
      <c r="F97" s="180">
        <v>6</v>
      </c>
      <c r="G97" s="180">
        <f>SUM(C97:F97)</f>
      </c>
      <c r="H97" s="125">
        <v>6000</v>
      </c>
      <c r="I97" s="125">
        <f>G97*H97</f>
      </c>
      <c r="J97" s="125">
        <f>I97*0.1</f>
      </c>
      <c r="K97" s="125">
        <f>SUM(I97:J97)</f>
      </c>
      <c r="L97" s="242"/>
      <c r="M97" s="229"/>
      <c r="N97" s="87"/>
      <c r="O97" s="87"/>
      <c r="P97" s="87"/>
      <c r="Q97" s="87"/>
      <c r="R97" s="87"/>
      <c r="S97" s="87"/>
      <c r="T97" s="87"/>
      <c r="U97" s="87"/>
      <c r="V97" s="87"/>
      <c r="W97" s="175"/>
      <c r="X97" s="87"/>
      <c r="Y97" s="87"/>
      <c r="Z97" s="87"/>
      <c r="AA97" s="87"/>
      <c r="AB97" s="86"/>
      <c r="AC97" s="87"/>
    </row>
    <row x14ac:dyDescent="0.25" r="98" customHeight="1" ht="17.25">
      <c r="A98" s="235">
        <f>A97</f>
        <v>25569.375</v>
      </c>
      <c r="B98" s="241" t="s">
        <v>82</v>
      </c>
      <c r="C98" s="188" t="s">
        <v>14</v>
      </c>
      <c r="D98" s="180">
        <v>25</v>
      </c>
      <c r="E98" s="180">
        <v>12</v>
      </c>
      <c r="F98" s="180">
        <v>7</v>
      </c>
      <c r="G98" s="180">
        <f>SUM(C98:F98)</f>
      </c>
      <c r="H98" s="125">
        <v>5000</v>
      </c>
      <c r="I98" s="125">
        <f>G98*H98</f>
      </c>
      <c r="J98" s="125">
        <f>I98*0.1</f>
      </c>
      <c r="K98" s="125">
        <f>SUM(I98:J98)</f>
      </c>
      <c r="L98" s="242"/>
      <c r="M98" s="229"/>
      <c r="N98" s="87"/>
      <c r="O98" s="87"/>
      <c r="P98" s="87"/>
      <c r="Q98" s="87"/>
      <c r="R98" s="87"/>
      <c r="S98" s="87"/>
      <c r="T98" s="87"/>
      <c r="U98" s="87"/>
      <c r="V98" s="87"/>
      <c r="W98" s="175"/>
      <c r="X98" s="87"/>
      <c r="Y98" s="87"/>
      <c r="Z98" s="87"/>
      <c r="AA98" s="87"/>
      <c r="AB98" s="86"/>
      <c r="AC98" s="87"/>
    </row>
    <row x14ac:dyDescent="0.25" r="99" customHeight="1" ht="17.25">
      <c r="A99" s="235">
        <f>A98</f>
        <v>25569.375</v>
      </c>
      <c r="B99" s="241" t="s">
        <v>151</v>
      </c>
      <c r="C99" s="180"/>
      <c r="D99" s="180">
        <v>12</v>
      </c>
      <c r="E99" s="180"/>
      <c r="F99" s="180"/>
      <c r="G99" s="180">
        <f>SUM(C99:F99)</f>
      </c>
      <c r="H99" s="125">
        <v>5000</v>
      </c>
      <c r="I99" s="125">
        <f>G99*H99</f>
      </c>
      <c r="J99" s="125">
        <f>I99*0.1</f>
      </c>
      <c r="K99" s="125">
        <f>SUM(I99:J99)</f>
      </c>
      <c r="L99" s="242"/>
      <c r="M99" s="229"/>
      <c r="N99" s="87"/>
      <c r="O99" s="87"/>
      <c r="P99" s="87"/>
      <c r="Q99" s="87"/>
      <c r="R99" s="87"/>
      <c r="S99" s="87"/>
      <c r="T99" s="87"/>
      <c r="U99" s="87"/>
      <c r="V99" s="87"/>
      <c r="W99" s="175"/>
      <c r="X99" s="87"/>
      <c r="Y99" s="87"/>
      <c r="Z99" s="87"/>
      <c r="AA99" s="87"/>
      <c r="AB99" s="86"/>
      <c r="AC99" s="87"/>
    </row>
    <row x14ac:dyDescent="0.25" r="100" customHeight="1" ht="17.25">
      <c r="A100" s="235">
        <f>A96</f>
        <v>25569.375</v>
      </c>
      <c r="B100" s="241" t="s">
        <v>105</v>
      </c>
      <c r="C100" s="180"/>
      <c r="D100" s="180">
        <v>65</v>
      </c>
      <c r="E100" s="180"/>
      <c r="F100" s="180"/>
      <c r="G100" s="180">
        <f>SUM(C100:F100)</f>
      </c>
      <c r="H100" s="125">
        <v>7000</v>
      </c>
      <c r="I100" s="125">
        <f>G100*H100</f>
      </c>
      <c r="J100" s="125">
        <f>I100*0.1</f>
      </c>
      <c r="K100" s="125">
        <f>SUM(I100:J100)</f>
      </c>
      <c r="L100" s="242"/>
      <c r="M100" s="229"/>
      <c r="N100" s="87"/>
      <c r="O100" s="87"/>
      <c r="P100" s="87"/>
      <c r="Q100" s="87"/>
      <c r="R100" s="87"/>
      <c r="S100" s="87"/>
      <c r="T100" s="87"/>
      <c r="U100" s="87"/>
      <c r="V100" s="87"/>
      <c r="W100" s="175"/>
      <c r="X100" s="87"/>
      <c r="Y100" s="87"/>
      <c r="Z100" s="87"/>
      <c r="AA100" s="87"/>
      <c r="AB100" s="86"/>
      <c r="AC100" s="87"/>
    </row>
    <row x14ac:dyDescent="0.25" r="101" customHeight="1" ht="17.25">
      <c r="A101" s="235">
        <f>A96</f>
        <v>25569.375</v>
      </c>
      <c r="B101" s="241" t="s">
        <v>23</v>
      </c>
      <c r="C101" s="180"/>
      <c r="D101" s="180">
        <v>13</v>
      </c>
      <c r="E101" s="180"/>
      <c r="F101" s="180"/>
      <c r="G101" s="180">
        <f>SUM(C101:F101)</f>
      </c>
      <c r="H101" s="125">
        <v>6000</v>
      </c>
      <c r="I101" s="125">
        <f>G101*H101</f>
      </c>
      <c r="J101" s="125">
        <f>I101*0.1</f>
      </c>
      <c r="K101" s="125">
        <f>SUM(I101:J101)</f>
      </c>
      <c r="L101" s="242"/>
      <c r="M101" s="229"/>
      <c r="N101" s="87"/>
      <c r="O101" s="87"/>
      <c r="P101" s="87"/>
      <c r="Q101" s="87"/>
      <c r="R101" s="87"/>
      <c r="S101" s="87"/>
      <c r="T101" s="87"/>
      <c r="U101" s="87"/>
      <c r="V101" s="87"/>
      <c r="W101" s="175"/>
      <c r="X101" s="87"/>
      <c r="Y101" s="87"/>
      <c r="Z101" s="87"/>
      <c r="AA101" s="87"/>
      <c r="AB101" s="86"/>
      <c r="AC101" s="87"/>
    </row>
    <row x14ac:dyDescent="0.25" r="102" customHeight="1" ht="17.25">
      <c r="A102" s="235">
        <f>A101</f>
        <v>25569.375</v>
      </c>
      <c r="B102" s="241" t="s">
        <v>40</v>
      </c>
      <c r="C102" s="180"/>
      <c r="D102" s="180">
        <v>14</v>
      </c>
      <c r="E102" s="180"/>
      <c r="F102" s="180"/>
      <c r="G102" s="180">
        <f>SUM(C102:F102)</f>
      </c>
      <c r="H102" s="125">
        <v>6500</v>
      </c>
      <c r="I102" s="125">
        <f>G102*H102</f>
      </c>
      <c r="J102" s="125">
        <f>I102*0.1</f>
      </c>
      <c r="K102" s="125">
        <f>SUM(I102:J102)</f>
      </c>
      <c r="L102" s="242"/>
      <c r="M102" s="229"/>
      <c r="N102" s="87"/>
      <c r="O102" s="87"/>
      <c r="P102" s="87"/>
      <c r="Q102" s="87"/>
      <c r="R102" s="87"/>
      <c r="S102" s="87"/>
      <c r="T102" s="87"/>
      <c r="U102" s="87"/>
      <c r="V102" s="87"/>
      <c r="W102" s="175"/>
      <c r="X102" s="87"/>
      <c r="Y102" s="87"/>
      <c r="Z102" s="87"/>
      <c r="AA102" s="87"/>
      <c r="AB102" s="86"/>
      <c r="AC102" s="87"/>
    </row>
    <row x14ac:dyDescent="0.25" r="103" customHeight="1" ht="17.25">
      <c r="A103" s="235">
        <f>A99</f>
        <v>25569.375</v>
      </c>
      <c r="B103" s="241" t="s">
        <v>86</v>
      </c>
      <c r="C103" s="180"/>
      <c r="D103" s="180">
        <v>19</v>
      </c>
      <c r="E103" s="180">
        <v>9</v>
      </c>
      <c r="F103" s="180">
        <v>5</v>
      </c>
      <c r="G103" s="180">
        <f>SUM(C103:F103)</f>
      </c>
      <c r="H103" s="125">
        <v>6000</v>
      </c>
      <c r="I103" s="125">
        <f>G103*H103</f>
      </c>
      <c r="J103" s="125">
        <f>I103*0.1</f>
      </c>
      <c r="K103" s="125">
        <f>SUM(I103:J103)</f>
      </c>
      <c r="L103" s="242"/>
      <c r="M103" s="229"/>
      <c r="N103" s="87"/>
      <c r="O103" s="87"/>
      <c r="P103" s="87"/>
      <c r="Q103" s="87"/>
      <c r="R103" s="87"/>
      <c r="S103" s="87"/>
      <c r="T103" s="87"/>
      <c r="U103" s="87"/>
      <c r="V103" s="87"/>
      <c r="W103" s="175"/>
      <c r="X103" s="87"/>
      <c r="Y103" s="87"/>
      <c r="Z103" s="87"/>
      <c r="AA103" s="87"/>
      <c r="AB103" s="86"/>
      <c r="AC103" s="87"/>
    </row>
    <row x14ac:dyDescent="0.25" r="104" customHeight="1" ht="17.25">
      <c r="A104" s="235">
        <f>A99</f>
        <v>25569.375</v>
      </c>
      <c r="B104" s="241" t="s">
        <v>148</v>
      </c>
      <c r="C104" s="180"/>
      <c r="D104" s="180"/>
      <c r="E104" s="180"/>
      <c r="F104" s="180"/>
      <c r="G104" s="180">
        <f>SUM(C104:F104)</f>
      </c>
      <c r="H104" s="125">
        <v>6000</v>
      </c>
      <c r="I104" s="125">
        <f>G104*H104</f>
      </c>
      <c r="J104" s="125">
        <f>I104*0.1</f>
      </c>
      <c r="K104" s="125">
        <f>SUM(I104:J104)</f>
      </c>
      <c r="L104" s="242"/>
      <c r="M104" s="229"/>
      <c r="N104" s="87"/>
      <c r="O104" s="87"/>
      <c r="P104" s="87"/>
      <c r="Q104" s="87"/>
      <c r="R104" s="87"/>
      <c r="S104" s="87"/>
      <c r="T104" s="87"/>
      <c r="U104" s="87"/>
      <c r="V104" s="87"/>
      <c r="W104" s="175"/>
      <c r="X104" s="87"/>
      <c r="Y104" s="87"/>
      <c r="Z104" s="87"/>
      <c r="AA104" s="87"/>
      <c r="AB104" s="86"/>
      <c r="AC104" s="87"/>
    </row>
    <row x14ac:dyDescent="0.25" r="105" customHeight="1" ht="17.25">
      <c r="A105" s="235">
        <f>A104</f>
        <v>25569.375</v>
      </c>
      <c r="B105" s="236" t="s">
        <v>152</v>
      </c>
      <c r="C105" s="180"/>
      <c r="D105" s="180"/>
      <c r="E105" s="180"/>
      <c r="F105" s="180"/>
      <c r="G105" s="180">
        <f>SUM(C105:F105)</f>
      </c>
      <c r="H105" s="125">
        <v>6000</v>
      </c>
      <c r="I105" s="125">
        <f>G105*H105</f>
      </c>
      <c r="J105" s="125">
        <v>0</v>
      </c>
      <c r="K105" s="125">
        <f>SUM(I105:J105)</f>
      </c>
      <c r="L105" s="242"/>
      <c r="M105" s="229"/>
      <c r="N105" s="87"/>
      <c r="O105" s="87"/>
      <c r="P105" s="87"/>
      <c r="Q105" s="87"/>
      <c r="R105" s="87"/>
      <c r="S105" s="87"/>
      <c r="T105" s="87"/>
      <c r="U105" s="87"/>
      <c r="V105" s="87"/>
      <c r="W105" s="175"/>
      <c r="X105" s="87"/>
      <c r="Y105" s="87"/>
      <c r="Z105" s="87"/>
      <c r="AA105" s="87"/>
      <c r="AB105" s="86"/>
      <c r="AC105" s="87"/>
    </row>
    <row x14ac:dyDescent="0.25" r="106" customHeight="1" ht="17.25">
      <c r="A106" s="243">
        <f>A105</f>
        <v>25569.375</v>
      </c>
      <c r="B106" s="244" t="s">
        <v>155</v>
      </c>
      <c r="C106" s="191">
        <f>SUM(C60:C105)</f>
      </c>
      <c r="D106" s="191">
        <f>SUM(D60:D105)</f>
      </c>
      <c r="E106" s="191">
        <f>SUM(E60:E105)</f>
      </c>
      <c r="F106" s="191">
        <f>SUM(F60:F105)</f>
      </c>
      <c r="G106" s="191">
        <f>SUM(G60:G105)</f>
      </c>
      <c r="H106" s="191"/>
      <c r="I106" s="191">
        <f>SUM(I60:I105)</f>
      </c>
      <c r="J106" s="191">
        <f>SUM(J60:J105)</f>
      </c>
      <c r="K106" s="191">
        <f>SUM(K60:K105)</f>
      </c>
      <c r="L106" s="245"/>
      <c r="M106" s="229"/>
      <c r="N106" s="87"/>
      <c r="O106" s="87"/>
      <c r="P106" s="87"/>
      <c r="Q106" s="87"/>
      <c r="R106" s="87"/>
      <c r="S106" s="87"/>
      <c r="T106" s="87"/>
      <c r="U106" s="87"/>
      <c r="V106" s="87"/>
      <c r="W106" s="175"/>
      <c r="X106" s="87"/>
      <c r="Y106" s="87"/>
      <c r="Z106" s="87"/>
      <c r="AA106" s="87"/>
      <c r="AB106" s="86"/>
      <c r="AC106" s="87"/>
    </row>
    <row x14ac:dyDescent="0.25" r="107" customHeight="1" ht="17.25">
      <c r="A107" s="235">
        <f>A106</f>
        <v>25569.375</v>
      </c>
      <c r="B107" s="241" t="s">
        <v>113</v>
      </c>
      <c r="C107" s="180"/>
      <c r="D107" s="180">
        <v>38</v>
      </c>
      <c r="E107" s="180">
        <v>46</v>
      </c>
      <c r="F107" s="180">
        <v>4</v>
      </c>
      <c r="G107" s="180">
        <f>SUM(C107:F107)</f>
      </c>
      <c r="H107" s="125">
        <v>6500</v>
      </c>
      <c r="I107" s="125">
        <f>G107*H107</f>
      </c>
      <c r="J107" s="185"/>
      <c r="K107" s="125">
        <f>SUM(I107:J107)</f>
      </c>
      <c r="L107" s="242"/>
      <c r="M107" s="229"/>
      <c r="N107" s="87"/>
      <c r="O107" s="87"/>
      <c r="P107" s="87"/>
      <c r="Q107" s="87"/>
      <c r="R107" s="87"/>
      <c r="S107" s="87"/>
      <c r="T107" s="87"/>
      <c r="U107" s="87"/>
      <c r="V107" s="87"/>
      <c r="W107" s="175"/>
      <c r="X107" s="87"/>
      <c r="Y107" s="87"/>
      <c r="Z107" s="87"/>
      <c r="AA107" s="87"/>
      <c r="AB107" s="86"/>
      <c r="AC107" s="87"/>
    </row>
    <row x14ac:dyDescent="0.25" r="108" customHeight="1" ht="17.25">
      <c r="A108" s="235">
        <f>A107</f>
        <v>25569.375</v>
      </c>
      <c r="B108" s="241" t="s">
        <v>156</v>
      </c>
      <c r="C108" s="180"/>
      <c r="D108" s="180">
        <v>10</v>
      </c>
      <c r="E108" s="180">
        <v>9</v>
      </c>
      <c r="F108" s="180"/>
      <c r="G108" s="180">
        <f>SUM(C108:F108)</f>
      </c>
      <c r="H108" s="125">
        <v>6500</v>
      </c>
      <c r="I108" s="125">
        <f>G108*H108</f>
      </c>
      <c r="J108" s="185"/>
      <c r="K108" s="125">
        <f>SUM(I108:J108)</f>
      </c>
      <c r="L108" s="242"/>
      <c r="M108" s="229"/>
      <c r="N108" s="87"/>
      <c r="O108" s="87"/>
      <c r="P108" s="87"/>
      <c r="Q108" s="87"/>
      <c r="R108" s="87"/>
      <c r="S108" s="87"/>
      <c r="T108" s="87"/>
      <c r="U108" s="87"/>
      <c r="V108" s="87"/>
      <c r="W108" s="175"/>
      <c r="X108" s="87"/>
      <c r="Y108" s="87"/>
      <c r="Z108" s="87"/>
      <c r="AA108" s="87"/>
      <c r="AB108" s="86"/>
      <c r="AC108" s="87"/>
    </row>
    <row x14ac:dyDescent="0.25" r="109" customHeight="1" ht="17.25">
      <c r="A109" s="235">
        <f>A108</f>
        <v>25569.375</v>
      </c>
      <c r="B109" s="241" t="s">
        <v>112</v>
      </c>
      <c r="C109" s="180"/>
      <c r="D109" s="180">
        <v>9</v>
      </c>
      <c r="E109" s="180">
        <v>6</v>
      </c>
      <c r="F109" s="180"/>
      <c r="G109" s="180">
        <f>SUM(C109:F109)</f>
      </c>
      <c r="H109" s="125">
        <v>6900</v>
      </c>
      <c r="I109" s="125">
        <f>G109*H109</f>
      </c>
      <c r="J109" s="185"/>
      <c r="K109" s="125">
        <f>SUM(I109:J109)</f>
      </c>
      <c r="L109" s="242"/>
      <c r="M109" s="229"/>
      <c r="N109" s="87"/>
      <c r="O109" s="87"/>
      <c r="P109" s="87"/>
      <c r="Q109" s="87"/>
      <c r="R109" s="87"/>
      <c r="S109" s="87"/>
      <c r="T109" s="87"/>
      <c r="U109" s="87"/>
      <c r="V109" s="87"/>
      <c r="W109" s="175"/>
      <c r="X109" s="87"/>
      <c r="Y109" s="87"/>
      <c r="Z109" s="87"/>
      <c r="AA109" s="87"/>
      <c r="AB109" s="86"/>
      <c r="AC109" s="87"/>
    </row>
    <row x14ac:dyDescent="0.25" r="110" customHeight="1" ht="17.25">
      <c r="A110" s="235">
        <f>A109</f>
        <v>25569.375</v>
      </c>
      <c r="B110" s="236"/>
      <c r="C110" s="180"/>
      <c r="D110" s="180"/>
      <c r="E110" s="180"/>
      <c r="F110" s="180"/>
      <c r="G110" s="180">
        <f>SUM(C110:F110)</f>
      </c>
      <c r="H110" s="125"/>
      <c r="I110" s="125">
        <f>G110*H110</f>
      </c>
      <c r="J110" s="185"/>
      <c r="K110" s="125">
        <f>SUM(I110:J110)</f>
      </c>
      <c r="L110" s="242"/>
      <c r="M110" s="229"/>
      <c r="N110" s="87"/>
      <c r="O110" s="87"/>
      <c r="P110" s="87"/>
      <c r="Q110" s="87"/>
      <c r="R110" s="87"/>
      <c r="S110" s="87"/>
      <c r="T110" s="87"/>
      <c r="U110" s="87"/>
      <c r="V110" s="87"/>
      <c r="W110" s="175"/>
      <c r="X110" s="87"/>
      <c r="Y110" s="87"/>
      <c r="Z110" s="87"/>
      <c r="AA110" s="87"/>
      <c r="AB110" s="86"/>
      <c r="AC110" s="87"/>
    </row>
    <row x14ac:dyDescent="0.25" r="111" customHeight="1" ht="17.25">
      <c r="A111" s="235">
        <f>A110</f>
        <v>25569.375</v>
      </c>
      <c r="B111" s="236"/>
      <c r="C111" s="180"/>
      <c r="D111" s="180"/>
      <c r="E111" s="180"/>
      <c r="F111" s="180"/>
      <c r="G111" s="180">
        <f>SUM(C111:F111)</f>
      </c>
      <c r="H111" s="125"/>
      <c r="I111" s="125">
        <f>G111*H111</f>
      </c>
      <c r="J111" s="185"/>
      <c r="K111" s="125">
        <f>SUM(I111:J111)</f>
      </c>
      <c r="L111" s="242"/>
      <c r="M111" s="229"/>
      <c r="N111" s="87"/>
      <c r="O111" s="87"/>
      <c r="P111" s="87"/>
      <c r="Q111" s="87"/>
      <c r="R111" s="87"/>
      <c r="S111" s="87"/>
      <c r="T111" s="87"/>
      <c r="U111" s="87"/>
      <c r="V111" s="87"/>
      <c r="W111" s="175"/>
      <c r="X111" s="87"/>
      <c r="Y111" s="87"/>
      <c r="Z111" s="87"/>
      <c r="AA111" s="87"/>
      <c r="AB111" s="86"/>
      <c r="AC111" s="87"/>
    </row>
    <row x14ac:dyDescent="0.25" r="112" customHeight="1" ht="17.25">
      <c r="A112" s="235">
        <f>A111</f>
        <v>25569.375</v>
      </c>
      <c r="B112" s="236"/>
      <c r="C112" s="180"/>
      <c r="D112" s="180"/>
      <c r="E112" s="180"/>
      <c r="F112" s="180"/>
      <c r="G112" s="180">
        <f>SUM(C112:F112)</f>
      </c>
      <c r="H112" s="125"/>
      <c r="I112" s="125">
        <f>G112*H112</f>
      </c>
      <c r="J112" s="185"/>
      <c r="K112" s="125">
        <f>SUM(I112:J112)</f>
      </c>
      <c r="L112" s="242"/>
      <c r="M112" s="229"/>
      <c r="N112" s="87"/>
      <c r="O112" s="87"/>
      <c r="P112" s="87"/>
      <c r="Q112" s="87"/>
      <c r="R112" s="87"/>
      <c r="S112" s="87"/>
      <c r="T112" s="87"/>
      <c r="U112" s="87"/>
      <c r="V112" s="87"/>
      <c r="W112" s="175"/>
      <c r="X112" s="87"/>
      <c r="Y112" s="87"/>
      <c r="Z112" s="87"/>
      <c r="AA112" s="87"/>
      <c r="AB112" s="86"/>
      <c r="AC112" s="87"/>
    </row>
    <row x14ac:dyDescent="0.25" r="113" customHeight="1" ht="17.25">
      <c r="A113" s="235">
        <f>A112</f>
        <v>25569.375</v>
      </c>
      <c r="B113" s="236"/>
      <c r="C113" s="180"/>
      <c r="D113" s="180"/>
      <c r="E113" s="180"/>
      <c r="F113" s="180"/>
      <c r="G113" s="180">
        <f>SUM(C113:F113)</f>
      </c>
      <c r="H113" s="125"/>
      <c r="I113" s="125">
        <f>G113*H113</f>
      </c>
      <c r="J113" s="185"/>
      <c r="K113" s="125">
        <f>SUM(I113:J113)</f>
      </c>
      <c r="L113" s="242"/>
      <c r="M113" s="229"/>
      <c r="N113" s="87"/>
      <c r="O113" s="87"/>
      <c r="P113" s="87"/>
      <c r="Q113" s="87"/>
      <c r="R113" s="87"/>
      <c r="S113" s="87"/>
      <c r="T113" s="87"/>
      <c r="U113" s="87"/>
      <c r="V113" s="87"/>
      <c r="W113" s="175"/>
      <c r="X113" s="87"/>
      <c r="Y113" s="87"/>
      <c r="Z113" s="87"/>
      <c r="AA113" s="87"/>
      <c r="AB113" s="86"/>
      <c r="AC113" s="87"/>
    </row>
    <row x14ac:dyDescent="0.25" r="114" customHeight="1" ht="17.25">
      <c r="A114" s="235">
        <f>A113</f>
        <v>25569.375</v>
      </c>
      <c r="B114" s="236"/>
      <c r="C114" s="180"/>
      <c r="D114" s="180"/>
      <c r="E114" s="180"/>
      <c r="F114" s="180"/>
      <c r="G114" s="180">
        <f>SUM(C114:F114)</f>
      </c>
      <c r="H114" s="125"/>
      <c r="I114" s="125">
        <f>G114*H114</f>
      </c>
      <c r="J114" s="185"/>
      <c r="K114" s="125">
        <f>SUM(I114:J114)</f>
      </c>
      <c r="L114" s="242"/>
      <c r="M114" s="229"/>
      <c r="N114" s="87"/>
      <c r="O114" s="87"/>
      <c r="P114" s="87"/>
      <c r="Q114" s="87"/>
      <c r="R114" s="87"/>
      <c r="S114" s="87"/>
      <c r="T114" s="87"/>
      <c r="U114" s="87"/>
      <c r="V114" s="87"/>
      <c r="W114" s="175"/>
      <c r="X114" s="87"/>
      <c r="Y114" s="87"/>
      <c r="Z114" s="87"/>
      <c r="AA114" s="87"/>
      <c r="AB114" s="86"/>
      <c r="AC114" s="87"/>
    </row>
    <row x14ac:dyDescent="0.25" r="115" customHeight="1" ht="17.25">
      <c r="A115" s="243">
        <f>A114</f>
        <v>25569.375</v>
      </c>
      <c r="B115" s="244" t="s">
        <v>157</v>
      </c>
      <c r="C115" s="191">
        <f>SUM(C107:C114)</f>
      </c>
      <c r="D115" s="191">
        <f>SUM(D107:D114)</f>
      </c>
      <c r="E115" s="191">
        <f>SUM(E107:E114)</f>
      </c>
      <c r="F115" s="191">
        <f>SUM(F107:F114)</f>
      </c>
      <c r="G115" s="191">
        <f>SUM(G107:G114)</f>
      </c>
      <c r="H115" s="201"/>
      <c r="I115" s="201">
        <f>SUM(I107:I114)</f>
      </c>
      <c r="J115" s="201"/>
      <c r="K115" s="202">
        <f>SUM(K107:K114)</f>
      </c>
      <c r="L115" s="246"/>
      <c r="M115" s="229"/>
      <c r="N115" s="87"/>
      <c r="O115" s="87"/>
      <c r="P115" s="87"/>
      <c r="Q115" s="87"/>
      <c r="R115" s="87"/>
      <c r="S115" s="87"/>
      <c r="T115" s="87"/>
      <c r="U115" s="87"/>
      <c r="V115" s="87"/>
      <c r="W115" s="175"/>
      <c r="X115" s="87"/>
      <c r="Y115" s="87"/>
      <c r="Z115" s="87"/>
      <c r="AA115" s="87"/>
      <c r="AB115" s="86"/>
      <c r="AC115" s="87"/>
    </row>
    <row x14ac:dyDescent="0.25" r="116" customHeight="1" ht="17.25" hidden="1">
      <c r="A116" s="226" t="s">
        <v>128</v>
      </c>
      <c r="B116" s="227" t="s">
        <v>2</v>
      </c>
      <c r="C116" s="174" t="s">
        <v>129</v>
      </c>
      <c r="D116" s="174" t="s">
        <v>130</v>
      </c>
      <c r="E116" s="174" t="s">
        <v>131</v>
      </c>
      <c r="F116" s="174" t="s">
        <v>132</v>
      </c>
      <c r="G116" s="174" t="s">
        <v>133</v>
      </c>
      <c r="H116" s="174" t="s">
        <v>7</v>
      </c>
      <c r="I116" s="174" t="s">
        <v>134</v>
      </c>
      <c r="J116" s="174" t="s">
        <v>90</v>
      </c>
      <c r="K116" s="174" t="s">
        <v>135</v>
      </c>
      <c r="L116" s="228"/>
      <c r="M116" s="229"/>
      <c r="N116" s="87"/>
      <c r="O116" s="87"/>
      <c r="P116" s="87"/>
      <c r="Q116" s="87"/>
      <c r="R116" s="87"/>
      <c r="S116" s="87"/>
      <c r="T116" s="87"/>
      <c r="U116" s="87"/>
      <c r="V116" s="87"/>
      <c r="W116" s="175"/>
      <c r="X116" s="87"/>
      <c r="Y116" s="87"/>
      <c r="Z116" s="87"/>
      <c r="AA116" s="87"/>
      <c r="AB116" s="86"/>
      <c r="AC116" s="87"/>
    </row>
    <row x14ac:dyDescent="0.25" r="117" customHeight="1" ht="17.25">
      <c r="A117" s="235">
        <f>A115+1</f>
        <v>25569.375</v>
      </c>
      <c r="B117" s="236" t="s">
        <v>46</v>
      </c>
      <c r="C117" s="183" t="s">
        <v>14</v>
      </c>
      <c r="D117" s="180">
        <v>12</v>
      </c>
      <c r="E117" s="180">
        <v>6</v>
      </c>
      <c r="F117" s="180"/>
      <c r="G117" s="180">
        <f>SUM(C117:F117)</f>
      </c>
      <c r="H117" s="237">
        <v>5500</v>
      </c>
      <c r="I117" s="125">
        <f>G117*H117</f>
      </c>
      <c r="J117" s="125">
        <f>I117*0.1</f>
      </c>
      <c r="K117" s="125">
        <f>SUM(I117:J117)</f>
      </c>
      <c r="L117" s="242"/>
      <c r="M117" s="229"/>
      <c r="N117" s="87"/>
      <c r="O117" s="87"/>
      <c r="P117" s="87"/>
      <c r="Q117" s="87"/>
      <c r="R117" s="87"/>
      <c r="S117" s="87"/>
      <c r="T117" s="87"/>
      <c r="U117" s="87"/>
      <c r="V117" s="87"/>
      <c r="W117" s="175"/>
      <c r="X117" s="87"/>
      <c r="Y117" s="87"/>
      <c r="Z117" s="87"/>
      <c r="AA117" s="87"/>
      <c r="AB117" s="86"/>
      <c r="AC117" s="87"/>
    </row>
    <row x14ac:dyDescent="0.25" r="118" customHeight="1" ht="17.25">
      <c r="A118" s="235">
        <f>A117</f>
        <v>25569.375</v>
      </c>
      <c r="B118" s="236" t="s">
        <v>137</v>
      </c>
      <c r="C118" s="180"/>
      <c r="D118" s="180">
        <f>137-41</f>
      </c>
      <c r="E118" s="180">
        <v>22</v>
      </c>
      <c r="F118" s="180">
        <v>15</v>
      </c>
      <c r="G118" s="180">
        <f>SUM(C118:F118)</f>
      </c>
      <c r="H118" s="237">
        <v>4500</v>
      </c>
      <c r="I118" s="125">
        <f>G118*H118</f>
      </c>
      <c r="J118" s="125">
        <f>I118*0.1</f>
      </c>
      <c r="K118" s="125">
        <f>SUM(I118:J118)</f>
      </c>
      <c r="L118" s="242"/>
      <c r="M118" s="229"/>
      <c r="N118" s="87"/>
      <c r="O118" s="87"/>
      <c r="P118" s="87"/>
      <c r="Q118" s="87"/>
      <c r="R118" s="87"/>
      <c r="S118" s="87"/>
      <c r="T118" s="87"/>
      <c r="U118" s="87"/>
      <c r="V118" s="87"/>
      <c r="W118" s="175"/>
      <c r="X118" s="87"/>
      <c r="Y118" s="87"/>
      <c r="Z118" s="87"/>
      <c r="AA118" s="87"/>
      <c r="AB118" s="86"/>
      <c r="AC118" s="87"/>
    </row>
    <row x14ac:dyDescent="0.25" r="119" customHeight="1" ht="17.25">
      <c r="A119" s="235">
        <f>A118</f>
        <v>25569.375</v>
      </c>
      <c r="B119" s="236" t="s">
        <v>178</v>
      </c>
      <c r="C119" s="180"/>
      <c r="D119" s="180">
        <v>41</v>
      </c>
      <c r="E119" s="180"/>
      <c r="F119" s="180"/>
      <c r="G119" s="180">
        <f>SUM(C119:F119)</f>
      </c>
      <c r="H119" s="182">
        <v>5000</v>
      </c>
      <c r="I119" s="125">
        <f>G119*H119</f>
      </c>
      <c r="J119" s="125">
        <f>I119*0.1</f>
      </c>
      <c r="K119" s="125">
        <f>SUM(I119:J119)</f>
      </c>
      <c r="L119" s="242"/>
      <c r="M119" s="229"/>
      <c r="N119" s="87"/>
      <c r="O119" s="87"/>
      <c r="P119" s="87"/>
      <c r="Q119" s="87"/>
      <c r="R119" s="87"/>
      <c r="S119" s="87"/>
      <c r="T119" s="87"/>
      <c r="U119" s="87"/>
      <c r="V119" s="87"/>
      <c r="W119" s="175"/>
      <c r="X119" s="87"/>
      <c r="Y119" s="87"/>
      <c r="Z119" s="87"/>
      <c r="AA119" s="87"/>
      <c r="AB119" s="86"/>
      <c r="AC119" s="87"/>
    </row>
    <row x14ac:dyDescent="0.25" r="120" customHeight="1" ht="17.25">
      <c r="A120" s="235">
        <f>A119</f>
        <v>25569.375</v>
      </c>
      <c r="B120" s="236" t="s">
        <v>13</v>
      </c>
      <c r="C120" s="180"/>
      <c r="D120" s="180">
        <v>13</v>
      </c>
      <c r="E120" s="180"/>
      <c r="F120" s="180"/>
      <c r="G120" s="180">
        <f>SUM(C120:F120)</f>
      </c>
      <c r="H120" s="125">
        <v>6000</v>
      </c>
      <c r="I120" s="125">
        <f>G120*H120</f>
      </c>
      <c r="J120" s="125">
        <f>I120*0.1</f>
      </c>
      <c r="K120" s="125">
        <f>SUM(I120:J120)</f>
      </c>
      <c r="L120" s="242"/>
      <c r="M120" s="229"/>
      <c r="N120" s="87"/>
      <c r="O120" s="87"/>
      <c r="P120" s="87"/>
      <c r="Q120" s="87"/>
      <c r="R120" s="87"/>
      <c r="S120" s="87"/>
      <c r="T120" s="87"/>
      <c r="U120" s="87"/>
      <c r="V120" s="87"/>
      <c r="W120" s="175"/>
      <c r="X120" s="87"/>
      <c r="Y120" s="87"/>
      <c r="Z120" s="87"/>
      <c r="AA120" s="87"/>
      <c r="AB120" s="86"/>
      <c r="AC120" s="87"/>
    </row>
    <row x14ac:dyDescent="0.25" r="121" customHeight="1" ht="17.25">
      <c r="A121" s="235">
        <f>A120</f>
        <v>25569.375</v>
      </c>
      <c r="B121" s="236" t="s">
        <v>58</v>
      </c>
      <c r="C121" s="183" t="s">
        <v>14</v>
      </c>
      <c r="D121" s="180">
        <v>13</v>
      </c>
      <c r="E121" s="180"/>
      <c r="F121" s="180"/>
      <c r="G121" s="180">
        <f>SUM(C121:F121)</f>
      </c>
      <c r="H121" s="182">
        <v>5500</v>
      </c>
      <c r="I121" s="125">
        <f>G121*H121</f>
      </c>
      <c r="J121" s="125">
        <f>I121*0.1</f>
      </c>
      <c r="K121" s="125">
        <f>SUM(I121:J121)</f>
      </c>
      <c r="L121" s="242"/>
      <c r="M121" s="229"/>
      <c r="N121" s="87"/>
      <c r="O121" s="87"/>
      <c r="P121" s="87"/>
      <c r="Q121" s="87"/>
      <c r="R121" s="87"/>
      <c r="S121" s="87"/>
      <c r="T121" s="87"/>
      <c r="U121" s="87"/>
      <c r="V121" s="87"/>
      <c r="W121" s="175"/>
      <c r="X121" s="87"/>
      <c r="Y121" s="87"/>
      <c r="Z121" s="87"/>
      <c r="AA121" s="87"/>
      <c r="AB121" s="86"/>
      <c r="AC121" s="87"/>
    </row>
    <row x14ac:dyDescent="0.25" r="122" customHeight="1" ht="17.25">
      <c r="A122" s="235">
        <f>A121</f>
        <v>25569.375</v>
      </c>
      <c r="B122" s="236" t="s">
        <v>147</v>
      </c>
      <c r="C122" s="183">
        <v>10</v>
      </c>
      <c r="D122" s="180">
        <v>40</v>
      </c>
      <c r="E122" s="180">
        <v>25</v>
      </c>
      <c r="F122" s="180">
        <v>16</v>
      </c>
      <c r="G122" s="180">
        <f>SUM(C122:F122)</f>
      </c>
      <c r="H122" s="125">
        <v>5000</v>
      </c>
      <c r="I122" s="125">
        <f>G122*H122</f>
      </c>
      <c r="J122" s="125">
        <f>I122*0.1</f>
      </c>
      <c r="K122" s="125">
        <f>SUM(I122:J122)</f>
      </c>
      <c r="L122" s="242"/>
      <c r="M122" s="229"/>
      <c r="N122" s="87"/>
      <c r="O122" s="87"/>
      <c r="P122" s="87"/>
      <c r="Q122" s="87"/>
      <c r="R122" s="87"/>
      <c r="S122" s="87"/>
      <c r="T122" s="87"/>
      <c r="U122" s="87"/>
      <c r="V122" s="87"/>
      <c r="W122" s="175"/>
      <c r="X122" s="87"/>
      <c r="Y122" s="87"/>
      <c r="Z122" s="87"/>
      <c r="AA122" s="87"/>
      <c r="AB122" s="86"/>
      <c r="AC122" s="87"/>
    </row>
    <row x14ac:dyDescent="0.25" r="123" customHeight="1" ht="17.25">
      <c r="A123" s="235">
        <f>A122</f>
        <v>25569.375</v>
      </c>
      <c r="B123" s="236" t="s">
        <v>27</v>
      </c>
      <c r="C123" s="180"/>
      <c r="D123" s="180">
        <v>10</v>
      </c>
      <c r="E123" s="180"/>
      <c r="F123" s="180"/>
      <c r="G123" s="180">
        <f>SUM(C123:F123)</f>
      </c>
      <c r="H123" s="125">
        <v>5500</v>
      </c>
      <c r="I123" s="125">
        <f>G123*H123</f>
      </c>
      <c r="J123" s="125">
        <f>I123*0.1</f>
      </c>
      <c r="K123" s="125">
        <f>SUM(I123:J123)</f>
      </c>
      <c r="L123" s="242"/>
      <c r="M123" s="229"/>
      <c r="N123" s="87"/>
      <c r="O123" s="87"/>
      <c r="P123" s="87"/>
      <c r="Q123" s="87"/>
      <c r="R123" s="87"/>
      <c r="S123" s="87"/>
      <c r="T123" s="87"/>
      <c r="U123" s="87"/>
      <c r="V123" s="87"/>
      <c r="W123" s="175"/>
      <c r="X123" s="87"/>
      <c r="Y123" s="87"/>
      <c r="Z123" s="87"/>
      <c r="AA123" s="87"/>
      <c r="AB123" s="86"/>
      <c r="AC123" s="87"/>
    </row>
    <row x14ac:dyDescent="0.25" r="124" customHeight="1" ht="17.25">
      <c r="A124" s="235">
        <f>A123</f>
        <v>25569.375</v>
      </c>
      <c r="B124" s="236" t="s">
        <v>20</v>
      </c>
      <c r="C124" s="180"/>
      <c r="D124" s="180">
        <v>61</v>
      </c>
      <c r="E124" s="180">
        <v>15</v>
      </c>
      <c r="F124" s="180"/>
      <c r="G124" s="180">
        <f>SUM(C124:F124)</f>
      </c>
      <c r="H124" s="237">
        <v>5500</v>
      </c>
      <c r="I124" s="125">
        <f>G124*H124</f>
      </c>
      <c r="J124" s="125">
        <f>I124*0.1</f>
      </c>
      <c r="K124" s="125">
        <f>SUM(I124:J124)</f>
      </c>
      <c r="L124" s="242"/>
      <c r="M124" s="229"/>
      <c r="N124" s="87"/>
      <c r="O124" s="87"/>
      <c r="P124" s="87"/>
      <c r="Q124" s="87"/>
      <c r="R124" s="87"/>
      <c r="S124" s="87"/>
      <c r="T124" s="87"/>
      <c r="U124" s="87"/>
      <c r="V124" s="87"/>
      <c r="W124" s="175"/>
      <c r="X124" s="87"/>
      <c r="Y124" s="87"/>
      <c r="Z124" s="87"/>
      <c r="AA124" s="87"/>
      <c r="AB124" s="86"/>
      <c r="AC124" s="87"/>
    </row>
    <row x14ac:dyDescent="0.25" r="125" customHeight="1" ht="17.25">
      <c r="A125" s="235">
        <f>A124</f>
        <v>25569.375</v>
      </c>
      <c r="B125" s="236" t="s">
        <v>31</v>
      </c>
      <c r="C125" s="180"/>
      <c r="D125" s="180">
        <v>25</v>
      </c>
      <c r="E125" s="180"/>
      <c r="F125" s="180"/>
      <c r="G125" s="180">
        <f>SUM(C125:F125)</f>
      </c>
      <c r="H125" s="125">
        <v>6000</v>
      </c>
      <c r="I125" s="125">
        <f>G125*H125</f>
      </c>
      <c r="J125" s="125">
        <f>I125*0.1</f>
      </c>
      <c r="K125" s="125">
        <f>SUM(I125:J125)</f>
      </c>
      <c r="L125" s="242"/>
      <c r="M125" s="229"/>
      <c r="N125" s="87"/>
      <c r="O125" s="87"/>
      <c r="P125" s="87"/>
      <c r="Q125" s="87"/>
      <c r="R125" s="87"/>
      <c r="S125" s="87"/>
      <c r="T125" s="87"/>
      <c r="U125" s="87"/>
      <c r="V125" s="87"/>
      <c r="W125" s="175"/>
      <c r="X125" s="87"/>
      <c r="Y125" s="87"/>
      <c r="Z125" s="87"/>
      <c r="AA125" s="87"/>
      <c r="AB125" s="86"/>
      <c r="AC125" s="87"/>
    </row>
    <row x14ac:dyDescent="0.25" r="126" customHeight="1" ht="17.25">
      <c r="A126" s="235">
        <f>A125</f>
        <v>25569.375</v>
      </c>
      <c r="B126" s="236" t="s">
        <v>71</v>
      </c>
      <c r="C126" s="180"/>
      <c r="D126" s="180">
        <v>25</v>
      </c>
      <c r="E126" s="180"/>
      <c r="F126" s="180"/>
      <c r="G126" s="180">
        <f>SUM(C126:F126)</f>
      </c>
      <c r="H126" s="125">
        <v>6000</v>
      </c>
      <c r="I126" s="125">
        <f>G126*H126</f>
      </c>
      <c r="J126" s="125">
        <f>I126*0.1</f>
      </c>
      <c r="K126" s="125">
        <f>SUM(I126:J126)</f>
      </c>
      <c r="L126" s="242"/>
      <c r="M126" s="229"/>
      <c r="N126" s="87"/>
      <c r="O126" s="87"/>
      <c r="P126" s="87"/>
      <c r="Q126" s="87"/>
      <c r="R126" s="87"/>
      <c r="S126" s="87"/>
      <c r="T126" s="87"/>
      <c r="U126" s="87"/>
      <c r="V126" s="87"/>
      <c r="W126" s="175"/>
      <c r="X126" s="87"/>
      <c r="Y126" s="87"/>
      <c r="Z126" s="87"/>
      <c r="AA126" s="87"/>
      <c r="AB126" s="86"/>
      <c r="AC126" s="87"/>
    </row>
    <row x14ac:dyDescent="0.25" r="127" customHeight="1" ht="17.25">
      <c r="A127" s="235">
        <f>A126</f>
        <v>25569.375</v>
      </c>
      <c r="B127" s="240" t="s">
        <v>49</v>
      </c>
      <c r="C127" s="180"/>
      <c r="D127" s="180">
        <v>17</v>
      </c>
      <c r="E127" s="180">
        <v>10</v>
      </c>
      <c r="F127" s="180">
        <v>6</v>
      </c>
      <c r="G127" s="180">
        <f>SUM(C127:F127)</f>
      </c>
      <c r="H127" s="182">
        <v>6000</v>
      </c>
      <c r="I127" s="125">
        <f>G127*H127</f>
      </c>
      <c r="J127" s="125">
        <f>I127*0.1</f>
      </c>
      <c r="K127" s="125">
        <f>SUM(I127:J127)</f>
      </c>
      <c r="L127" s="242"/>
      <c r="M127" s="229"/>
      <c r="N127" s="87"/>
      <c r="O127" s="87"/>
      <c r="P127" s="87"/>
      <c r="Q127" s="87"/>
      <c r="R127" s="87"/>
      <c r="S127" s="87"/>
      <c r="T127" s="87"/>
      <c r="U127" s="87"/>
      <c r="V127" s="87"/>
      <c r="W127" s="175"/>
      <c r="X127" s="87"/>
      <c r="Y127" s="87"/>
      <c r="Z127" s="87"/>
      <c r="AA127" s="87"/>
      <c r="AB127" s="86"/>
      <c r="AC127" s="87"/>
    </row>
    <row x14ac:dyDescent="0.25" r="128" customHeight="1" ht="17.25">
      <c r="A128" s="235">
        <f>A127</f>
        <v>25569.375</v>
      </c>
      <c r="B128" s="236" t="s">
        <v>9</v>
      </c>
      <c r="C128" s="180"/>
      <c r="D128" s="180">
        <v>40</v>
      </c>
      <c r="E128" s="180"/>
      <c r="F128" s="180"/>
      <c r="G128" s="180">
        <f>SUM(C128:F128)</f>
      </c>
      <c r="H128" s="125">
        <v>6000</v>
      </c>
      <c r="I128" s="125">
        <f>G128*H128</f>
      </c>
      <c r="J128" s="125">
        <f>I128*0.1</f>
      </c>
      <c r="K128" s="125">
        <f>SUM(I128:J128)</f>
      </c>
      <c r="L128" s="242"/>
      <c r="M128" s="229"/>
      <c r="N128" s="87"/>
      <c r="O128" s="87"/>
      <c r="P128" s="87"/>
      <c r="Q128" s="87"/>
      <c r="R128" s="87"/>
      <c r="S128" s="87"/>
      <c r="T128" s="87"/>
      <c r="U128" s="87"/>
      <c r="V128" s="87"/>
      <c r="W128" s="175"/>
      <c r="X128" s="87"/>
      <c r="Y128" s="87"/>
      <c r="Z128" s="87"/>
      <c r="AA128" s="87"/>
      <c r="AB128" s="86"/>
      <c r="AC128" s="87"/>
    </row>
    <row x14ac:dyDescent="0.25" r="129" customHeight="1" ht="17.25">
      <c r="A129" s="235">
        <f>A128</f>
        <v>25569.375</v>
      </c>
      <c r="B129" s="236" t="s">
        <v>78</v>
      </c>
      <c r="C129" s="180"/>
      <c r="D129" s="180">
        <v>20</v>
      </c>
      <c r="E129" s="180"/>
      <c r="F129" s="180"/>
      <c r="G129" s="180">
        <f>SUM(C129:F129)</f>
      </c>
      <c r="H129" s="125">
        <v>6500</v>
      </c>
      <c r="I129" s="125">
        <f>G129*H129</f>
      </c>
      <c r="J129" s="125">
        <f>I129*0.1</f>
      </c>
      <c r="K129" s="125">
        <f>SUM(I129:J129)</f>
      </c>
      <c r="L129" s="242"/>
      <c r="M129" s="229"/>
      <c r="N129" s="87"/>
      <c r="O129" s="87"/>
      <c r="P129" s="87"/>
      <c r="Q129" s="87"/>
      <c r="R129" s="87"/>
      <c r="S129" s="87"/>
      <c r="T129" s="87"/>
      <c r="U129" s="87"/>
      <c r="V129" s="87"/>
      <c r="W129" s="175"/>
      <c r="X129" s="87"/>
      <c r="Y129" s="87"/>
      <c r="Z129" s="87"/>
      <c r="AA129" s="87"/>
      <c r="AB129" s="86"/>
      <c r="AC129" s="87"/>
    </row>
    <row x14ac:dyDescent="0.25" r="130" customHeight="1" ht="17.25">
      <c r="A130" s="235">
        <f>A129</f>
        <v>25569.375</v>
      </c>
      <c r="B130" s="236" t="s">
        <v>55</v>
      </c>
      <c r="C130" s="180"/>
      <c r="D130" s="180">
        <v>10</v>
      </c>
      <c r="E130" s="180"/>
      <c r="F130" s="180"/>
      <c r="G130" s="180">
        <f>SUM(C130:F130)</f>
      </c>
      <c r="H130" s="125">
        <v>6500</v>
      </c>
      <c r="I130" s="125">
        <f>G130*H130</f>
      </c>
      <c r="J130" s="125">
        <f>I130*0.1</f>
      </c>
      <c r="K130" s="125">
        <f>SUM(I130:J130)</f>
      </c>
      <c r="L130" s="242"/>
      <c r="M130" s="229"/>
      <c r="N130" s="87"/>
      <c r="O130" s="87"/>
      <c r="P130" s="87"/>
      <c r="Q130" s="87"/>
      <c r="R130" s="87"/>
      <c r="S130" s="87"/>
      <c r="T130" s="87"/>
      <c r="U130" s="87"/>
      <c r="V130" s="87"/>
      <c r="W130" s="175"/>
      <c r="X130" s="87"/>
      <c r="Y130" s="87"/>
      <c r="Z130" s="87"/>
      <c r="AA130" s="87"/>
      <c r="AB130" s="86"/>
      <c r="AC130" s="87"/>
    </row>
    <row x14ac:dyDescent="0.25" r="131" customHeight="1" ht="17.25">
      <c r="A131" s="235">
        <f>A130</f>
        <v>25569.375</v>
      </c>
      <c r="B131" s="236" t="s">
        <v>80</v>
      </c>
      <c r="C131" s="180"/>
      <c r="D131" s="180">
        <v>23</v>
      </c>
      <c r="E131" s="180"/>
      <c r="F131" s="180"/>
      <c r="G131" s="180">
        <f>SUM(C131:F131)</f>
      </c>
      <c r="H131" s="125">
        <v>6000</v>
      </c>
      <c r="I131" s="125">
        <f>G131*H131</f>
      </c>
      <c r="J131" s="185"/>
      <c r="K131" s="125">
        <f>SUM(I131:J131)</f>
      </c>
      <c r="L131" s="242"/>
      <c r="M131" s="229"/>
      <c r="N131" s="87"/>
      <c r="O131" s="87"/>
      <c r="P131" s="87"/>
      <c r="Q131" s="87"/>
      <c r="R131" s="87"/>
      <c r="S131" s="87"/>
      <c r="T131" s="87"/>
      <c r="U131" s="87"/>
      <c r="V131" s="87"/>
      <c r="W131" s="175"/>
      <c r="X131" s="87"/>
      <c r="Y131" s="87"/>
      <c r="Z131" s="87"/>
      <c r="AA131" s="87"/>
      <c r="AB131" s="86"/>
      <c r="AC131" s="87"/>
    </row>
    <row x14ac:dyDescent="0.25" r="132" customHeight="1" ht="17.25">
      <c r="A132" s="235">
        <f>A131</f>
        <v>25569.375</v>
      </c>
      <c r="B132" s="236" t="s">
        <v>67</v>
      </c>
      <c r="C132" s="180"/>
      <c r="D132" s="180">
        <v>7</v>
      </c>
      <c r="E132" s="180"/>
      <c r="F132" s="180"/>
      <c r="G132" s="180">
        <f>SUM(C132:F132)</f>
      </c>
      <c r="H132" s="182">
        <v>5500</v>
      </c>
      <c r="I132" s="125">
        <f>G132*H132</f>
      </c>
      <c r="J132" s="125">
        <f>I132*0.1</f>
      </c>
      <c r="K132" s="125">
        <f>SUM(I132:J132)</f>
      </c>
      <c r="L132" s="242"/>
      <c r="M132" s="229"/>
      <c r="N132" s="87"/>
      <c r="O132" s="87"/>
      <c r="P132" s="87"/>
      <c r="Q132" s="87"/>
      <c r="R132" s="87"/>
      <c r="S132" s="87"/>
      <c r="T132" s="87"/>
      <c r="U132" s="87"/>
      <c r="V132" s="87"/>
      <c r="W132" s="175"/>
      <c r="X132" s="87"/>
      <c r="Y132" s="87"/>
      <c r="Z132" s="87"/>
      <c r="AA132" s="87"/>
      <c r="AB132" s="86"/>
      <c r="AC132" s="87"/>
    </row>
    <row x14ac:dyDescent="0.25" r="133" customHeight="1" ht="17.25">
      <c r="A133" s="235">
        <f>A132</f>
        <v>25569.375</v>
      </c>
      <c r="B133" s="241" t="s">
        <v>74</v>
      </c>
      <c r="C133" s="180"/>
      <c r="D133" s="180">
        <v>30</v>
      </c>
      <c r="E133" s="180">
        <v>10</v>
      </c>
      <c r="F133" s="180"/>
      <c r="G133" s="180">
        <f>SUM(C133:F133)</f>
      </c>
      <c r="H133" s="187">
        <v>5000</v>
      </c>
      <c r="I133" s="125">
        <f>G133*H133</f>
      </c>
      <c r="J133" s="125">
        <f>I133*0.1</f>
      </c>
      <c r="K133" s="125">
        <f>SUM(I133:J133)</f>
      </c>
      <c r="L133" s="242"/>
      <c r="M133" s="229"/>
      <c r="N133" s="87"/>
      <c r="O133" s="87"/>
      <c r="P133" s="87"/>
      <c r="Q133" s="87"/>
      <c r="R133" s="87"/>
      <c r="S133" s="87"/>
      <c r="T133" s="87"/>
      <c r="U133" s="87"/>
      <c r="V133" s="87"/>
      <c r="W133" s="175"/>
      <c r="X133" s="87"/>
      <c r="Y133" s="87"/>
      <c r="Z133" s="87"/>
      <c r="AA133" s="87"/>
      <c r="AB133" s="86"/>
      <c r="AC133" s="87"/>
    </row>
    <row x14ac:dyDescent="0.25" r="134" customHeight="1" ht="17.25">
      <c r="A134" s="235">
        <f>A133</f>
        <v>25569.375</v>
      </c>
      <c r="B134" s="236" t="s">
        <v>11</v>
      </c>
      <c r="C134" s="180"/>
      <c r="D134" s="180">
        <v>13</v>
      </c>
      <c r="E134" s="180">
        <v>7</v>
      </c>
      <c r="F134" s="180"/>
      <c r="G134" s="180">
        <f>SUM(C134:F134)</f>
      </c>
      <c r="H134" s="125">
        <v>6000</v>
      </c>
      <c r="I134" s="125">
        <f>G134*H134</f>
      </c>
      <c r="J134" s="125">
        <f>I134*0.1</f>
      </c>
      <c r="K134" s="125">
        <f>SUM(I134:J134)</f>
      </c>
      <c r="L134" s="242"/>
      <c r="M134" s="229"/>
      <c r="N134" s="87"/>
      <c r="O134" s="87"/>
      <c r="P134" s="87"/>
      <c r="Q134" s="87"/>
      <c r="R134" s="87"/>
      <c r="S134" s="87"/>
      <c r="T134" s="87"/>
      <c r="U134" s="87"/>
      <c r="V134" s="87"/>
      <c r="W134" s="175"/>
      <c r="X134" s="87"/>
      <c r="Y134" s="87"/>
      <c r="Z134" s="87"/>
      <c r="AA134" s="87"/>
      <c r="AB134" s="86"/>
      <c r="AC134" s="87"/>
    </row>
    <row x14ac:dyDescent="0.25" r="135" customHeight="1" ht="17.25">
      <c r="A135" s="235">
        <f>A134</f>
        <v>25569.375</v>
      </c>
      <c r="B135" s="236" t="s">
        <v>22</v>
      </c>
      <c r="C135" s="180"/>
      <c r="D135" s="180">
        <v>33</v>
      </c>
      <c r="E135" s="180"/>
      <c r="F135" s="180"/>
      <c r="G135" s="180">
        <f>SUM(C135:F135)</f>
      </c>
      <c r="H135" s="182">
        <v>4800</v>
      </c>
      <c r="I135" s="125">
        <f>G135*H135</f>
      </c>
      <c r="J135" s="125">
        <f>I135*0.1</f>
      </c>
      <c r="K135" s="125">
        <f>SUM(I135:J135)</f>
      </c>
      <c r="L135" s="242"/>
      <c r="M135" s="229"/>
      <c r="N135" s="87"/>
      <c r="O135" s="87"/>
      <c r="P135" s="87"/>
      <c r="Q135" s="87"/>
      <c r="R135" s="87"/>
      <c r="S135" s="87"/>
      <c r="T135" s="87"/>
      <c r="U135" s="87"/>
      <c r="V135" s="87"/>
      <c r="W135" s="175"/>
      <c r="X135" s="87"/>
      <c r="Y135" s="87"/>
      <c r="Z135" s="87"/>
      <c r="AA135" s="87"/>
      <c r="AB135" s="86"/>
      <c r="AC135" s="87"/>
    </row>
    <row x14ac:dyDescent="0.25" r="136" customHeight="1" ht="17.25">
      <c r="A136" s="235">
        <f>A135</f>
        <v>25569.375</v>
      </c>
      <c r="B136" s="241" t="s">
        <v>84</v>
      </c>
      <c r="C136" s="180"/>
      <c r="D136" s="180">
        <v>16</v>
      </c>
      <c r="E136" s="180">
        <v>9</v>
      </c>
      <c r="F136" s="180"/>
      <c r="G136" s="180">
        <f>SUM(C136:F136)</f>
      </c>
      <c r="H136" s="182">
        <v>4800</v>
      </c>
      <c r="I136" s="125">
        <f>G136*H136</f>
      </c>
      <c r="J136" s="125">
        <f>I136*0.1</f>
      </c>
      <c r="K136" s="125">
        <f>SUM(I136:J136)</f>
      </c>
      <c r="L136" s="242"/>
      <c r="M136" s="229"/>
      <c r="N136" s="87"/>
      <c r="O136" s="87"/>
      <c r="P136" s="87"/>
      <c r="Q136" s="87"/>
      <c r="R136" s="87"/>
      <c r="S136" s="87"/>
      <c r="T136" s="87"/>
      <c r="U136" s="87"/>
      <c r="V136" s="87"/>
      <c r="W136" s="175"/>
      <c r="X136" s="87"/>
      <c r="Y136" s="87"/>
      <c r="Z136" s="87"/>
      <c r="AA136" s="87"/>
      <c r="AB136" s="86"/>
      <c r="AC136" s="87"/>
    </row>
    <row x14ac:dyDescent="0.25" r="137" customHeight="1" ht="17.25">
      <c r="A137" s="235">
        <f>A136</f>
        <v>25569.375</v>
      </c>
      <c r="B137" s="236" t="s">
        <v>17</v>
      </c>
      <c r="C137" s="180"/>
      <c r="D137" s="180">
        <v>37</v>
      </c>
      <c r="E137" s="180">
        <v>12</v>
      </c>
      <c r="F137" s="180"/>
      <c r="G137" s="180">
        <f>SUM(C137:F137)</f>
      </c>
      <c r="H137" s="125">
        <v>6500</v>
      </c>
      <c r="I137" s="125">
        <f>G137*H137</f>
      </c>
      <c r="J137" s="125">
        <f>I137*0.1</f>
      </c>
      <c r="K137" s="125">
        <f>SUM(I137:J137)</f>
      </c>
      <c r="L137" s="242"/>
      <c r="M137" s="229"/>
      <c r="N137" s="87"/>
      <c r="O137" s="87"/>
      <c r="P137" s="87"/>
      <c r="Q137" s="87"/>
      <c r="R137" s="87"/>
      <c r="S137" s="87"/>
      <c r="T137" s="87"/>
      <c r="U137" s="87"/>
      <c r="V137" s="87"/>
      <c r="W137" s="175"/>
      <c r="X137" s="87"/>
      <c r="Y137" s="87"/>
      <c r="Z137" s="87"/>
      <c r="AA137" s="87"/>
      <c r="AB137" s="86"/>
      <c r="AC137" s="87"/>
    </row>
    <row x14ac:dyDescent="0.25" r="138" customHeight="1" ht="17.25">
      <c r="A138" s="235">
        <f>A137</f>
        <v>25569.375</v>
      </c>
      <c r="B138" s="236" t="s">
        <v>29</v>
      </c>
      <c r="C138" s="188" t="s">
        <v>14</v>
      </c>
      <c r="D138" s="180">
        <v>14</v>
      </c>
      <c r="E138" s="180">
        <v>13</v>
      </c>
      <c r="F138" s="180"/>
      <c r="G138" s="180">
        <f>SUM(C138:F138)</f>
      </c>
      <c r="H138" s="125">
        <v>5500</v>
      </c>
      <c r="I138" s="125">
        <f>G138*H138</f>
      </c>
      <c r="J138" s="125">
        <f>I138*0.1</f>
      </c>
      <c r="K138" s="125">
        <f>SUM(I138:J138)</f>
      </c>
      <c r="L138" s="242"/>
      <c r="M138" s="229"/>
      <c r="N138" s="87"/>
      <c r="O138" s="87"/>
      <c r="P138" s="87"/>
      <c r="Q138" s="87"/>
      <c r="R138" s="87"/>
      <c r="S138" s="87"/>
      <c r="T138" s="87"/>
      <c r="U138" s="87"/>
      <c r="V138" s="87"/>
      <c r="W138" s="175"/>
      <c r="X138" s="87"/>
      <c r="Y138" s="87"/>
      <c r="Z138" s="87"/>
      <c r="AA138" s="87"/>
      <c r="AB138" s="86"/>
      <c r="AC138" s="87"/>
    </row>
    <row x14ac:dyDescent="0.25" r="139" customHeight="1" ht="17.25">
      <c r="A139" s="235">
        <f>A138</f>
        <v>25569.375</v>
      </c>
      <c r="B139" s="236" t="s">
        <v>15</v>
      </c>
      <c r="C139" s="180"/>
      <c r="D139" s="180">
        <v>17</v>
      </c>
      <c r="E139" s="180">
        <v>5</v>
      </c>
      <c r="F139" s="180"/>
      <c r="G139" s="180">
        <f>SUM(C139:F139)</f>
      </c>
      <c r="H139" s="182">
        <v>4800</v>
      </c>
      <c r="I139" s="125">
        <f>G139*H139</f>
      </c>
      <c r="J139" s="125">
        <f>I139*0.1</f>
      </c>
      <c r="K139" s="125">
        <f>SUM(I139:J139)</f>
      </c>
      <c r="L139" s="242"/>
      <c r="M139" s="229"/>
      <c r="N139" s="87"/>
      <c r="O139" s="87"/>
      <c r="P139" s="87"/>
      <c r="Q139" s="87"/>
      <c r="R139" s="87"/>
      <c r="S139" s="87"/>
      <c r="T139" s="87"/>
      <c r="U139" s="87"/>
      <c r="V139" s="87"/>
      <c r="W139" s="175"/>
      <c r="X139" s="87"/>
      <c r="Y139" s="87"/>
      <c r="Z139" s="87"/>
      <c r="AA139" s="87"/>
      <c r="AB139" s="86"/>
      <c r="AC139" s="87"/>
    </row>
    <row x14ac:dyDescent="0.25" r="140" customHeight="1" ht="17.25">
      <c r="A140" s="235">
        <f>A139</f>
        <v>25569.375</v>
      </c>
      <c r="B140" s="236" t="s">
        <v>21</v>
      </c>
      <c r="C140" s="188" t="s">
        <v>14</v>
      </c>
      <c r="D140" s="180">
        <v>13</v>
      </c>
      <c r="E140" s="180"/>
      <c r="F140" s="180"/>
      <c r="G140" s="180">
        <f>SUM(C140:F140)</f>
      </c>
      <c r="H140" s="237">
        <v>5500</v>
      </c>
      <c r="I140" s="125">
        <f>G140*H140</f>
      </c>
      <c r="J140" s="125">
        <f>I140*0.1</f>
      </c>
      <c r="K140" s="125">
        <f>SUM(I140:J140)</f>
      </c>
      <c r="L140" s="242"/>
      <c r="M140" s="229"/>
      <c r="N140" s="87"/>
      <c r="O140" s="87"/>
      <c r="P140" s="87"/>
      <c r="Q140" s="87"/>
      <c r="R140" s="87"/>
      <c r="S140" s="87"/>
      <c r="T140" s="87"/>
      <c r="U140" s="87"/>
      <c r="V140" s="87"/>
      <c r="W140" s="175"/>
      <c r="X140" s="87"/>
      <c r="Y140" s="87"/>
      <c r="Z140" s="87"/>
      <c r="AA140" s="87"/>
      <c r="AB140" s="86"/>
      <c r="AC140" s="87"/>
    </row>
    <row x14ac:dyDescent="0.25" r="141" customHeight="1" ht="17.25">
      <c r="A141" s="235">
        <f>A140</f>
        <v>25569.375</v>
      </c>
      <c r="B141" s="236" t="s">
        <v>52</v>
      </c>
      <c r="C141" s="180"/>
      <c r="D141" s="180">
        <v>14</v>
      </c>
      <c r="E141" s="180">
        <v>7</v>
      </c>
      <c r="F141" s="180"/>
      <c r="G141" s="180">
        <f>SUM(C141:F141)</f>
      </c>
      <c r="H141" s="237">
        <v>5500</v>
      </c>
      <c r="I141" s="125">
        <f>G141*H141</f>
      </c>
      <c r="J141" s="125">
        <f>I141*0.1</f>
      </c>
      <c r="K141" s="125">
        <f>SUM(I141:J141)</f>
      </c>
      <c r="L141" s="242"/>
      <c r="M141" s="229"/>
      <c r="N141" s="87"/>
      <c r="O141" s="87"/>
      <c r="P141" s="87"/>
      <c r="Q141" s="87"/>
      <c r="R141" s="87"/>
      <c r="S141" s="87"/>
      <c r="T141" s="87"/>
      <c r="U141" s="87"/>
      <c r="V141" s="87"/>
      <c r="W141" s="175"/>
      <c r="X141" s="87"/>
      <c r="Y141" s="87"/>
      <c r="Z141" s="87"/>
      <c r="AA141" s="87"/>
      <c r="AB141" s="86"/>
      <c r="AC141" s="87"/>
    </row>
    <row x14ac:dyDescent="0.25" r="142" customHeight="1" ht="17.25">
      <c r="A142" s="235">
        <f>A141</f>
        <v>25569.375</v>
      </c>
      <c r="B142" s="241" t="s">
        <v>61</v>
      </c>
      <c r="C142" s="180"/>
      <c r="D142" s="180">
        <v>6</v>
      </c>
      <c r="E142" s="180"/>
      <c r="F142" s="180"/>
      <c r="G142" s="180">
        <f>SUM(C142:F142)</f>
      </c>
      <c r="H142" s="237">
        <v>5500</v>
      </c>
      <c r="I142" s="125">
        <f>G142*H142</f>
      </c>
      <c r="J142" s="125">
        <f>I142*0.1</f>
      </c>
      <c r="K142" s="125">
        <f>SUM(I142:J142)</f>
      </c>
      <c r="L142" s="242"/>
      <c r="M142" s="229"/>
      <c r="N142" s="87"/>
      <c r="O142" s="87"/>
      <c r="P142" s="87"/>
      <c r="Q142" s="87"/>
      <c r="R142" s="87"/>
      <c r="S142" s="87"/>
      <c r="T142" s="87"/>
      <c r="U142" s="87"/>
      <c r="V142" s="87"/>
      <c r="W142" s="175"/>
      <c r="X142" s="87"/>
      <c r="Y142" s="87"/>
      <c r="Z142" s="87"/>
      <c r="AA142" s="87"/>
      <c r="AB142" s="86"/>
      <c r="AC142" s="87"/>
    </row>
    <row x14ac:dyDescent="0.25" r="143" customHeight="1" ht="17.25">
      <c r="A143" s="235">
        <f>A142</f>
        <v>25569.375</v>
      </c>
      <c r="B143" s="236" t="s">
        <v>33</v>
      </c>
      <c r="C143" s="180"/>
      <c r="D143" s="180">
        <v>8</v>
      </c>
      <c r="E143" s="180"/>
      <c r="F143" s="180"/>
      <c r="G143" s="180">
        <f>SUM(C143:F143)</f>
      </c>
      <c r="H143" s="182">
        <v>5500</v>
      </c>
      <c r="I143" s="125">
        <f>G143*H143</f>
      </c>
      <c r="J143" s="125">
        <f>I143*0.1</f>
      </c>
      <c r="K143" s="125">
        <f>SUM(I143:J143)</f>
      </c>
      <c r="L143" s="242"/>
      <c r="M143" s="229"/>
      <c r="N143" s="87"/>
      <c r="O143" s="87"/>
      <c r="P143" s="87"/>
      <c r="Q143" s="87"/>
      <c r="R143" s="87"/>
      <c r="S143" s="87"/>
      <c r="T143" s="87"/>
      <c r="U143" s="87"/>
      <c r="V143" s="87"/>
      <c r="W143" s="175"/>
      <c r="X143" s="87"/>
      <c r="Y143" s="87"/>
      <c r="Z143" s="87"/>
      <c r="AA143" s="87"/>
      <c r="AB143" s="86"/>
      <c r="AC143" s="87"/>
    </row>
    <row x14ac:dyDescent="0.25" r="144" customHeight="1" ht="17.25">
      <c r="A144" s="235">
        <f>A143</f>
        <v>25569.375</v>
      </c>
      <c r="B144" s="236" t="s">
        <v>30</v>
      </c>
      <c r="C144" s="180"/>
      <c r="D144" s="180">
        <v>17</v>
      </c>
      <c r="E144" s="180"/>
      <c r="F144" s="180"/>
      <c r="G144" s="180">
        <f>SUM(C144:F144)</f>
      </c>
      <c r="H144" s="125">
        <v>6000</v>
      </c>
      <c r="I144" s="125">
        <f>G144*H144</f>
      </c>
      <c r="J144" s="125">
        <f>I144*0.1</f>
      </c>
      <c r="K144" s="125">
        <f>SUM(I144:J144)</f>
      </c>
      <c r="L144" s="242"/>
      <c r="M144" s="229"/>
      <c r="N144" s="87"/>
      <c r="O144" s="87"/>
      <c r="P144" s="87"/>
      <c r="Q144" s="87"/>
      <c r="R144" s="87"/>
      <c r="S144" s="87"/>
      <c r="T144" s="87"/>
      <c r="U144" s="87"/>
      <c r="V144" s="87"/>
      <c r="W144" s="175"/>
      <c r="X144" s="87"/>
      <c r="Y144" s="87"/>
      <c r="Z144" s="87"/>
      <c r="AA144" s="87"/>
      <c r="AB144" s="86"/>
      <c r="AC144" s="87"/>
    </row>
    <row x14ac:dyDescent="0.25" r="145" customHeight="1" ht="17.25">
      <c r="A145" s="235">
        <f>A144</f>
        <v>25569.375</v>
      </c>
      <c r="B145" s="236" t="s">
        <v>28</v>
      </c>
      <c r="C145" s="188" t="s">
        <v>14</v>
      </c>
      <c r="D145" s="180">
        <v>20</v>
      </c>
      <c r="E145" s="180"/>
      <c r="F145" s="180"/>
      <c r="G145" s="180">
        <f>SUM(C145:F145)</f>
      </c>
      <c r="H145" s="237">
        <v>5500</v>
      </c>
      <c r="I145" s="125">
        <f>G145*H145</f>
      </c>
      <c r="J145" s="125">
        <f>I145*0.1</f>
      </c>
      <c r="K145" s="125">
        <f>SUM(I145:J145)</f>
      </c>
      <c r="L145" s="242"/>
      <c r="M145" s="229"/>
      <c r="N145" s="87"/>
      <c r="O145" s="87"/>
      <c r="P145" s="87"/>
      <c r="Q145" s="87"/>
      <c r="R145" s="87"/>
      <c r="S145" s="87"/>
      <c r="T145" s="87"/>
      <c r="U145" s="87"/>
      <c r="V145" s="87"/>
      <c r="W145" s="175"/>
      <c r="X145" s="87"/>
      <c r="Y145" s="87"/>
      <c r="Z145" s="87"/>
      <c r="AA145" s="87"/>
      <c r="AB145" s="86"/>
      <c r="AC145" s="87"/>
    </row>
    <row x14ac:dyDescent="0.25" r="146" customHeight="1" ht="17.25">
      <c r="A146" s="235">
        <f>A145</f>
        <v>25569.375</v>
      </c>
      <c r="B146" s="236" t="s">
        <v>12</v>
      </c>
      <c r="C146" s="180"/>
      <c r="D146" s="180">
        <v>16</v>
      </c>
      <c r="E146" s="180">
        <v>6</v>
      </c>
      <c r="F146" s="180"/>
      <c r="G146" s="180">
        <f>SUM(C146:F146)</f>
      </c>
      <c r="H146" s="125">
        <v>6000</v>
      </c>
      <c r="I146" s="125">
        <f>G146*H146</f>
      </c>
      <c r="J146" s="125">
        <f>I146*0.1</f>
      </c>
      <c r="K146" s="125">
        <f>SUM(I146:J146)</f>
      </c>
      <c r="L146" s="242"/>
      <c r="M146" s="229"/>
      <c r="N146" s="87"/>
      <c r="O146" s="87"/>
      <c r="P146" s="87"/>
      <c r="Q146" s="87"/>
      <c r="R146" s="87"/>
      <c r="S146" s="87"/>
      <c r="T146" s="87"/>
      <c r="U146" s="87"/>
      <c r="V146" s="87"/>
      <c r="W146" s="175"/>
      <c r="X146" s="87"/>
      <c r="Y146" s="87"/>
      <c r="Z146" s="87"/>
      <c r="AA146" s="87"/>
      <c r="AB146" s="86"/>
      <c r="AC146" s="87"/>
    </row>
    <row x14ac:dyDescent="0.25" r="147" customHeight="1" ht="17.25">
      <c r="A147" s="235">
        <f>A146</f>
        <v>25569.375</v>
      </c>
      <c r="B147" s="236" t="s">
        <v>100</v>
      </c>
      <c r="C147" s="180"/>
      <c r="D147" s="180">
        <v>2</v>
      </c>
      <c r="E147" s="180"/>
      <c r="F147" s="180"/>
      <c r="G147" s="180">
        <f>SUM(C147:F147)</f>
      </c>
      <c r="H147" s="182">
        <v>5500</v>
      </c>
      <c r="I147" s="125">
        <f>G147*H147</f>
      </c>
      <c r="J147" s="125">
        <f>I147*0.1</f>
      </c>
      <c r="K147" s="125">
        <f>SUM(I147:J147)</f>
      </c>
      <c r="L147" s="242"/>
      <c r="M147" s="229"/>
      <c r="N147" s="87"/>
      <c r="O147" s="87"/>
      <c r="P147" s="87"/>
      <c r="Q147" s="87"/>
      <c r="R147" s="87"/>
      <c r="S147" s="87"/>
      <c r="T147" s="87"/>
      <c r="U147" s="87"/>
      <c r="V147" s="87"/>
      <c r="W147" s="175"/>
      <c r="X147" s="87"/>
      <c r="Y147" s="87"/>
      <c r="Z147" s="87"/>
      <c r="AA147" s="87"/>
      <c r="AB147" s="86"/>
      <c r="AC147" s="87"/>
    </row>
    <row x14ac:dyDescent="0.25" r="148" customHeight="1" ht="17.25">
      <c r="A148" s="235">
        <f>A147</f>
        <v>25569.375</v>
      </c>
      <c r="B148" s="241" t="s">
        <v>37</v>
      </c>
      <c r="C148" s="180"/>
      <c r="D148" s="180">
        <v>5</v>
      </c>
      <c r="E148" s="180"/>
      <c r="F148" s="180"/>
      <c r="G148" s="180">
        <f>SUM(C148:F148)</f>
      </c>
      <c r="H148" s="125">
        <v>6500</v>
      </c>
      <c r="I148" s="125">
        <f>G148*H148</f>
      </c>
      <c r="J148" s="125">
        <f>I148*0.1</f>
      </c>
      <c r="K148" s="125">
        <f>SUM(I148:J148)</f>
      </c>
      <c r="L148" s="242"/>
      <c r="M148" s="229"/>
      <c r="N148" s="87"/>
      <c r="O148" s="87"/>
      <c r="P148" s="87"/>
      <c r="Q148" s="87"/>
      <c r="R148" s="87"/>
      <c r="S148" s="87"/>
      <c r="T148" s="87"/>
      <c r="U148" s="87"/>
      <c r="V148" s="87"/>
      <c r="W148" s="175"/>
      <c r="X148" s="87"/>
      <c r="Y148" s="87"/>
      <c r="Z148" s="87"/>
      <c r="AA148" s="87"/>
      <c r="AB148" s="86"/>
      <c r="AC148" s="87"/>
    </row>
    <row x14ac:dyDescent="0.25" r="149" customHeight="1" ht="17.25">
      <c r="A149" s="235">
        <f>A148</f>
        <v>25569.375</v>
      </c>
      <c r="B149" s="241" t="s">
        <v>64</v>
      </c>
      <c r="C149" s="180"/>
      <c r="D149" s="180">
        <v>53</v>
      </c>
      <c r="E149" s="180">
        <v>15</v>
      </c>
      <c r="F149" s="180"/>
      <c r="G149" s="180">
        <f>SUM(C149:F149)</f>
      </c>
      <c r="H149" s="182">
        <v>5500</v>
      </c>
      <c r="I149" s="125">
        <f>G149*H149</f>
      </c>
      <c r="J149" s="125">
        <f>I149*0.1</f>
      </c>
      <c r="K149" s="125">
        <f>SUM(I149:J149)</f>
      </c>
      <c r="L149" s="242"/>
      <c r="M149" s="229"/>
      <c r="N149" s="87"/>
      <c r="O149" s="87"/>
      <c r="P149" s="87"/>
      <c r="Q149" s="87"/>
      <c r="R149" s="87"/>
      <c r="S149" s="87"/>
      <c r="T149" s="87"/>
      <c r="U149" s="87"/>
      <c r="V149" s="87"/>
      <c r="W149" s="175"/>
      <c r="X149" s="87"/>
      <c r="Y149" s="87"/>
      <c r="Z149" s="87"/>
      <c r="AA149" s="87"/>
      <c r="AB149" s="86"/>
      <c r="AC149" s="87"/>
    </row>
    <row x14ac:dyDescent="0.25" r="150" customHeight="1" ht="17.25">
      <c r="A150" s="235">
        <f>A149</f>
        <v>25569.375</v>
      </c>
      <c r="B150" s="236" t="s">
        <v>25</v>
      </c>
      <c r="C150" s="180"/>
      <c r="D150" s="180">
        <v>20</v>
      </c>
      <c r="E150" s="180"/>
      <c r="F150" s="180"/>
      <c r="G150" s="180">
        <f>SUM(C150:F150)</f>
      </c>
      <c r="H150" s="125">
        <v>6000</v>
      </c>
      <c r="I150" s="125">
        <f>G150*H150</f>
      </c>
      <c r="J150" s="125">
        <f>I150*0.1</f>
      </c>
      <c r="K150" s="125">
        <f>SUM(I150:J150)</f>
      </c>
      <c r="L150" s="242"/>
      <c r="M150" s="229"/>
      <c r="N150" s="87"/>
      <c r="O150" s="87"/>
      <c r="P150" s="87"/>
      <c r="Q150" s="87"/>
      <c r="R150" s="87"/>
      <c r="S150" s="87"/>
      <c r="T150" s="87"/>
      <c r="U150" s="87"/>
      <c r="V150" s="87"/>
      <c r="W150" s="175"/>
      <c r="X150" s="87"/>
      <c r="Y150" s="87"/>
      <c r="Z150" s="87"/>
      <c r="AA150" s="87"/>
      <c r="AB150" s="86"/>
      <c r="AC150" s="87"/>
    </row>
    <row x14ac:dyDescent="0.25" r="151" customHeight="1" ht="17.25">
      <c r="A151" s="235">
        <f>A150</f>
        <v>25569.375</v>
      </c>
      <c r="B151" s="241" t="s">
        <v>76</v>
      </c>
      <c r="C151" s="188" t="s">
        <v>14</v>
      </c>
      <c r="D151" s="180">
        <v>24</v>
      </c>
      <c r="E151" s="180">
        <v>12</v>
      </c>
      <c r="F151" s="180">
        <v>5</v>
      </c>
      <c r="G151" s="180">
        <f>SUM(C151:F151)</f>
      </c>
      <c r="H151" s="125">
        <v>6000</v>
      </c>
      <c r="I151" s="125">
        <f>G151*H151</f>
      </c>
      <c r="J151" s="125">
        <f>I151*0.1</f>
      </c>
      <c r="K151" s="125">
        <f>SUM(I151:J151)</f>
      </c>
      <c r="L151" s="242"/>
      <c r="M151" s="229"/>
      <c r="N151" s="87"/>
      <c r="O151" s="87"/>
      <c r="P151" s="87"/>
      <c r="Q151" s="87"/>
      <c r="R151" s="87"/>
      <c r="S151" s="87"/>
      <c r="T151" s="87"/>
      <c r="U151" s="87"/>
      <c r="V151" s="87"/>
      <c r="W151" s="175"/>
      <c r="X151" s="87"/>
      <c r="Y151" s="87"/>
      <c r="Z151" s="87"/>
      <c r="AA151" s="87"/>
      <c r="AB151" s="86"/>
      <c r="AC151" s="87"/>
    </row>
    <row x14ac:dyDescent="0.25" r="152" customHeight="1" ht="17.25">
      <c r="A152" s="235">
        <f>A151</f>
        <v>25569.375</v>
      </c>
      <c r="B152" s="241" t="s">
        <v>149</v>
      </c>
      <c r="C152" s="180"/>
      <c r="D152" s="181">
        <v>80</v>
      </c>
      <c r="E152" s="180">
        <v>35</v>
      </c>
      <c r="F152" s="180">
        <v>4</v>
      </c>
      <c r="G152" s="180">
        <f>SUM(C152:F152)</f>
      </c>
      <c r="H152" s="125">
        <v>6000</v>
      </c>
      <c r="I152" s="125">
        <f>G152*H152</f>
      </c>
      <c r="J152" s="125">
        <f>I152*0.1</f>
      </c>
      <c r="K152" s="125">
        <f>SUM(I152:J152)</f>
      </c>
      <c r="L152" s="242"/>
      <c r="M152" s="229"/>
      <c r="N152" s="87"/>
      <c r="O152" s="87"/>
      <c r="P152" s="87"/>
      <c r="Q152" s="87"/>
      <c r="R152" s="87"/>
      <c r="S152" s="87"/>
      <c r="T152" s="87"/>
      <c r="U152" s="87"/>
      <c r="V152" s="87"/>
      <c r="W152" s="175"/>
      <c r="X152" s="87"/>
      <c r="Y152" s="87"/>
      <c r="Z152" s="87"/>
      <c r="AA152" s="87"/>
      <c r="AB152" s="86"/>
      <c r="AC152" s="87"/>
    </row>
    <row x14ac:dyDescent="0.25" r="153" customHeight="1" ht="17.25">
      <c r="A153" s="235">
        <f>A152</f>
        <v>25569.375</v>
      </c>
      <c r="B153" s="241" t="s">
        <v>43</v>
      </c>
      <c r="C153" s="180"/>
      <c r="D153" s="180">
        <v>39</v>
      </c>
      <c r="E153" s="180">
        <v>9</v>
      </c>
      <c r="F153" s="180"/>
      <c r="G153" s="180">
        <f>SUM(C153:F153)</f>
      </c>
      <c r="H153" s="125">
        <v>6000</v>
      </c>
      <c r="I153" s="125">
        <f>G153*H153</f>
      </c>
      <c r="J153" s="125">
        <f>I153*0.1</f>
      </c>
      <c r="K153" s="125">
        <f>SUM(I153:J153)</f>
      </c>
      <c r="L153" s="242"/>
      <c r="M153" s="229"/>
      <c r="N153" s="87"/>
      <c r="O153" s="87"/>
      <c r="P153" s="87"/>
      <c r="Q153" s="87"/>
      <c r="R153" s="87"/>
      <c r="S153" s="87"/>
      <c r="T153" s="87"/>
      <c r="U153" s="87"/>
      <c r="V153" s="87"/>
      <c r="W153" s="175"/>
      <c r="X153" s="87"/>
      <c r="Y153" s="87"/>
      <c r="Z153" s="87"/>
      <c r="AA153" s="87"/>
      <c r="AB153" s="86"/>
      <c r="AC153" s="87"/>
    </row>
    <row x14ac:dyDescent="0.25" r="154" customHeight="1" ht="17.25">
      <c r="A154" s="235">
        <f>A153</f>
        <v>25569.375</v>
      </c>
      <c r="B154" s="241" t="s">
        <v>18</v>
      </c>
      <c r="C154" s="180"/>
      <c r="D154" s="180">
        <v>9</v>
      </c>
      <c r="E154" s="180">
        <v>7</v>
      </c>
      <c r="F154" s="180">
        <v>6</v>
      </c>
      <c r="G154" s="180">
        <f>SUM(C154:F154)</f>
      </c>
      <c r="H154" s="125">
        <v>6000</v>
      </c>
      <c r="I154" s="125">
        <f>G154*H154</f>
      </c>
      <c r="J154" s="125">
        <f>I154*0.1</f>
      </c>
      <c r="K154" s="125">
        <f>SUM(I154:J154)</f>
      </c>
      <c r="L154" s="242"/>
      <c r="M154" s="229"/>
      <c r="N154" s="87"/>
      <c r="O154" s="87"/>
      <c r="P154" s="87"/>
      <c r="Q154" s="87"/>
      <c r="R154" s="87"/>
      <c r="S154" s="87"/>
      <c r="T154" s="87"/>
      <c r="U154" s="87"/>
      <c r="V154" s="87"/>
      <c r="W154" s="175"/>
      <c r="X154" s="87"/>
      <c r="Y154" s="87"/>
      <c r="Z154" s="87"/>
      <c r="AA154" s="87"/>
      <c r="AB154" s="86"/>
      <c r="AC154" s="87"/>
    </row>
    <row x14ac:dyDescent="0.25" r="155" customHeight="1" ht="17.25">
      <c r="A155" s="235">
        <f>A154</f>
        <v>25569.375</v>
      </c>
      <c r="B155" s="241" t="s">
        <v>82</v>
      </c>
      <c r="C155" s="188" t="s">
        <v>14</v>
      </c>
      <c r="D155" s="180">
        <v>25</v>
      </c>
      <c r="E155" s="180">
        <v>11</v>
      </c>
      <c r="F155" s="180">
        <v>7</v>
      </c>
      <c r="G155" s="180">
        <f>SUM(C155:F155)</f>
      </c>
      <c r="H155" s="125">
        <v>5000</v>
      </c>
      <c r="I155" s="125">
        <f>G155*H155</f>
      </c>
      <c r="J155" s="125">
        <f>I155*0.1</f>
      </c>
      <c r="K155" s="125">
        <f>SUM(I155:J155)</f>
      </c>
      <c r="L155" s="242"/>
      <c r="M155" s="229"/>
      <c r="N155" s="87"/>
      <c r="O155" s="87"/>
      <c r="P155" s="87"/>
      <c r="Q155" s="87"/>
      <c r="R155" s="87"/>
      <c r="S155" s="87"/>
      <c r="T155" s="87"/>
      <c r="U155" s="87"/>
      <c r="V155" s="87"/>
      <c r="W155" s="175"/>
      <c r="X155" s="87"/>
      <c r="Y155" s="87"/>
      <c r="Z155" s="87"/>
      <c r="AA155" s="87"/>
      <c r="AB155" s="86"/>
      <c r="AC155" s="87"/>
    </row>
    <row x14ac:dyDescent="0.25" r="156" customHeight="1" ht="17.25">
      <c r="A156" s="235">
        <f>A155</f>
        <v>25569.375</v>
      </c>
      <c r="B156" s="241" t="s">
        <v>151</v>
      </c>
      <c r="C156" s="180"/>
      <c r="D156" s="180">
        <v>12</v>
      </c>
      <c r="E156" s="180"/>
      <c r="F156" s="180"/>
      <c r="G156" s="180">
        <f>SUM(C156:F156)</f>
      </c>
      <c r="H156" s="125">
        <v>5000</v>
      </c>
      <c r="I156" s="125">
        <f>G156*H156</f>
      </c>
      <c r="J156" s="125">
        <f>I156*0.1</f>
      </c>
      <c r="K156" s="125">
        <f>SUM(I156:J156)</f>
      </c>
      <c r="L156" s="242"/>
      <c r="M156" s="229"/>
      <c r="N156" s="87"/>
      <c r="O156" s="87"/>
      <c r="P156" s="87"/>
      <c r="Q156" s="87"/>
      <c r="R156" s="87"/>
      <c r="S156" s="87"/>
      <c r="T156" s="87"/>
      <c r="U156" s="87"/>
      <c r="V156" s="87"/>
      <c r="W156" s="175"/>
      <c r="X156" s="87"/>
      <c r="Y156" s="87"/>
      <c r="Z156" s="87"/>
      <c r="AA156" s="87"/>
      <c r="AB156" s="86"/>
      <c r="AC156" s="87"/>
    </row>
    <row x14ac:dyDescent="0.25" r="157" customHeight="1" ht="17.25">
      <c r="A157" s="235">
        <f>A153</f>
        <v>25569.375</v>
      </c>
      <c r="B157" s="241" t="s">
        <v>105</v>
      </c>
      <c r="C157" s="180"/>
      <c r="D157" s="180">
        <v>55</v>
      </c>
      <c r="E157" s="180"/>
      <c r="F157" s="180"/>
      <c r="G157" s="180">
        <f>SUM(C157:F157)</f>
      </c>
      <c r="H157" s="125">
        <v>7000</v>
      </c>
      <c r="I157" s="125">
        <f>G157*H157</f>
      </c>
      <c r="J157" s="125">
        <f>I157*0.1</f>
      </c>
      <c r="K157" s="125">
        <f>SUM(I157:J157)</f>
      </c>
      <c r="L157" s="242"/>
      <c r="M157" s="229"/>
      <c r="N157" s="87"/>
      <c r="O157" s="87"/>
      <c r="P157" s="87"/>
      <c r="Q157" s="87"/>
      <c r="R157" s="87"/>
      <c r="S157" s="87"/>
      <c r="T157" s="87"/>
      <c r="U157" s="87"/>
      <c r="V157" s="87"/>
      <c r="W157" s="175"/>
      <c r="X157" s="87"/>
      <c r="Y157" s="87"/>
      <c r="Z157" s="87"/>
      <c r="AA157" s="87"/>
      <c r="AB157" s="86"/>
      <c r="AC157" s="87"/>
    </row>
    <row x14ac:dyDescent="0.25" r="158" customHeight="1" ht="17.25">
      <c r="A158" s="235">
        <f>A153</f>
        <v>25569.375</v>
      </c>
      <c r="B158" s="241" t="s">
        <v>23</v>
      </c>
      <c r="C158" s="180"/>
      <c r="D158" s="180">
        <v>13</v>
      </c>
      <c r="E158" s="180"/>
      <c r="F158" s="180"/>
      <c r="G158" s="180">
        <f>SUM(C158:F158)</f>
      </c>
      <c r="H158" s="125">
        <v>6000</v>
      </c>
      <c r="I158" s="125">
        <f>G158*H158</f>
      </c>
      <c r="J158" s="125">
        <f>I158*0.1</f>
      </c>
      <c r="K158" s="125">
        <f>SUM(I158:J158)</f>
      </c>
      <c r="L158" s="242"/>
      <c r="M158" s="229"/>
      <c r="N158" s="87"/>
      <c r="O158" s="87"/>
      <c r="P158" s="87"/>
      <c r="Q158" s="87"/>
      <c r="R158" s="87"/>
      <c r="S158" s="87"/>
      <c r="T158" s="87"/>
      <c r="U158" s="87"/>
      <c r="V158" s="87"/>
      <c r="W158" s="175"/>
      <c r="X158" s="87"/>
      <c r="Y158" s="87"/>
      <c r="Z158" s="87"/>
      <c r="AA158" s="87"/>
      <c r="AB158" s="86"/>
      <c r="AC158" s="87"/>
    </row>
    <row x14ac:dyDescent="0.25" r="159" customHeight="1" ht="17.25">
      <c r="A159" s="235">
        <f>A158</f>
        <v>25569.375</v>
      </c>
      <c r="B159" s="241" t="s">
        <v>40</v>
      </c>
      <c r="C159" s="180"/>
      <c r="D159" s="180">
        <v>17</v>
      </c>
      <c r="E159" s="180"/>
      <c r="F159" s="180"/>
      <c r="G159" s="180">
        <f>SUM(C159:F159)</f>
      </c>
      <c r="H159" s="125">
        <v>6500</v>
      </c>
      <c r="I159" s="125">
        <f>G159*H159</f>
      </c>
      <c r="J159" s="125">
        <f>I159*0.1</f>
      </c>
      <c r="K159" s="125">
        <f>SUM(I159:J159)</f>
      </c>
      <c r="L159" s="242"/>
      <c r="M159" s="229"/>
      <c r="N159" s="87"/>
      <c r="O159" s="87"/>
      <c r="P159" s="87"/>
      <c r="Q159" s="87"/>
      <c r="R159" s="87"/>
      <c r="S159" s="87"/>
      <c r="T159" s="87"/>
      <c r="U159" s="87"/>
      <c r="V159" s="87"/>
      <c r="W159" s="175"/>
      <c r="X159" s="87"/>
      <c r="Y159" s="87"/>
      <c r="Z159" s="87"/>
      <c r="AA159" s="87"/>
      <c r="AB159" s="86"/>
      <c r="AC159" s="87"/>
    </row>
    <row x14ac:dyDescent="0.25" r="160" customHeight="1" ht="17.25">
      <c r="A160" s="235">
        <f>A156</f>
        <v>25569.375</v>
      </c>
      <c r="B160" s="241" t="s">
        <v>86</v>
      </c>
      <c r="C160" s="180"/>
      <c r="D160" s="180">
        <v>19</v>
      </c>
      <c r="E160" s="180">
        <v>9</v>
      </c>
      <c r="F160" s="180">
        <v>5</v>
      </c>
      <c r="G160" s="180">
        <f>SUM(C160:F160)</f>
      </c>
      <c r="H160" s="125">
        <v>6000</v>
      </c>
      <c r="I160" s="125">
        <f>G160*H160</f>
      </c>
      <c r="J160" s="125">
        <f>I160*0.1</f>
      </c>
      <c r="K160" s="125">
        <f>SUM(I160:J160)</f>
      </c>
      <c r="L160" s="242"/>
      <c r="M160" s="229"/>
      <c r="N160" s="87"/>
      <c r="O160" s="87"/>
      <c r="P160" s="87"/>
      <c r="Q160" s="87"/>
      <c r="R160" s="87"/>
      <c r="S160" s="87"/>
      <c r="T160" s="87"/>
      <c r="U160" s="87"/>
      <c r="V160" s="87"/>
      <c r="W160" s="175"/>
      <c r="X160" s="87"/>
      <c r="Y160" s="87"/>
      <c r="Z160" s="87"/>
      <c r="AA160" s="87"/>
      <c r="AB160" s="86"/>
      <c r="AC160" s="87"/>
    </row>
    <row x14ac:dyDescent="0.25" r="161" customHeight="1" ht="17.25">
      <c r="A161" s="235">
        <f>A156</f>
        <v>25569.375</v>
      </c>
      <c r="B161" s="241" t="s">
        <v>148</v>
      </c>
      <c r="C161" s="180"/>
      <c r="D161" s="180">
        <v>2</v>
      </c>
      <c r="E161" s="180"/>
      <c r="F161" s="180"/>
      <c r="G161" s="180">
        <f>SUM(C161:F161)</f>
      </c>
      <c r="H161" s="125">
        <v>6000</v>
      </c>
      <c r="I161" s="125">
        <f>G161*H161</f>
      </c>
      <c r="J161" s="125">
        <f>I161*0.1</f>
      </c>
      <c r="K161" s="125">
        <f>SUM(I161:J161)</f>
      </c>
      <c r="L161" s="242"/>
      <c r="M161" s="229"/>
      <c r="N161" s="87"/>
      <c r="O161" s="87"/>
      <c r="P161" s="87"/>
      <c r="Q161" s="87"/>
      <c r="R161" s="87"/>
      <c r="S161" s="87"/>
      <c r="T161" s="87"/>
      <c r="U161" s="87"/>
      <c r="V161" s="87"/>
      <c r="W161" s="175"/>
      <c r="X161" s="87"/>
      <c r="Y161" s="87"/>
      <c r="Z161" s="87"/>
      <c r="AA161" s="87"/>
      <c r="AB161" s="86"/>
      <c r="AC161" s="87"/>
    </row>
    <row x14ac:dyDescent="0.25" r="162" customHeight="1" ht="17.25">
      <c r="A162" s="235">
        <f>A161</f>
        <v>25569.375</v>
      </c>
      <c r="B162" s="236" t="s">
        <v>152</v>
      </c>
      <c r="C162" s="180"/>
      <c r="D162" s="180"/>
      <c r="E162" s="180"/>
      <c r="F162" s="180"/>
      <c r="G162" s="180">
        <f>SUM(C162:F162)</f>
      </c>
      <c r="H162" s="125">
        <v>6000</v>
      </c>
      <c r="I162" s="125">
        <f>G162*H162</f>
      </c>
      <c r="J162" s="125">
        <v>0</v>
      </c>
      <c r="K162" s="125">
        <f>SUM(I162:J162)</f>
      </c>
      <c r="L162" s="242"/>
      <c r="M162" s="229"/>
      <c r="N162" s="87"/>
      <c r="O162" s="87"/>
      <c r="P162" s="87"/>
      <c r="Q162" s="87"/>
      <c r="R162" s="87"/>
      <c r="S162" s="87"/>
      <c r="T162" s="87"/>
      <c r="U162" s="87"/>
      <c r="V162" s="87"/>
      <c r="W162" s="175"/>
      <c r="X162" s="87"/>
      <c r="Y162" s="87"/>
      <c r="Z162" s="87"/>
      <c r="AA162" s="87"/>
      <c r="AB162" s="86"/>
      <c r="AC162" s="87"/>
    </row>
    <row x14ac:dyDescent="0.25" r="163" customHeight="1" ht="17.25">
      <c r="A163" s="243">
        <f>A162</f>
        <v>25569.375</v>
      </c>
      <c r="B163" s="244" t="s">
        <v>155</v>
      </c>
      <c r="C163" s="191">
        <f>SUM(C117:C162)</f>
      </c>
      <c r="D163" s="191">
        <f>SUM(D117:D162)</f>
      </c>
      <c r="E163" s="191">
        <f>SUM(E117:E162)</f>
      </c>
      <c r="F163" s="191">
        <f>SUM(F117:F162)</f>
      </c>
      <c r="G163" s="191">
        <f>SUM(G117:G162)</f>
      </c>
      <c r="H163" s="191"/>
      <c r="I163" s="191">
        <f>SUM(I117:I162)</f>
      </c>
      <c r="J163" s="191">
        <f>SUM(J117:J162)</f>
      </c>
      <c r="K163" s="191">
        <f>SUM(K117:K162)</f>
      </c>
      <c r="L163" s="245"/>
      <c r="M163" s="229"/>
      <c r="N163" s="87"/>
      <c r="O163" s="87"/>
      <c r="P163" s="87"/>
      <c r="Q163" s="87"/>
      <c r="R163" s="87"/>
      <c r="S163" s="87"/>
      <c r="T163" s="87"/>
      <c r="U163" s="87"/>
      <c r="V163" s="87"/>
      <c r="W163" s="175"/>
      <c r="X163" s="87"/>
      <c r="Y163" s="87"/>
      <c r="Z163" s="87"/>
      <c r="AA163" s="87"/>
      <c r="AB163" s="86"/>
      <c r="AC163" s="87"/>
    </row>
    <row x14ac:dyDescent="0.25" r="164" customHeight="1" ht="17.25">
      <c r="A164" s="235">
        <f>A163</f>
        <v>25569.375</v>
      </c>
      <c r="B164" s="241" t="s">
        <v>113</v>
      </c>
      <c r="C164" s="180"/>
      <c r="D164" s="180">
        <v>43</v>
      </c>
      <c r="E164" s="180">
        <v>50</v>
      </c>
      <c r="F164" s="180">
        <v>4</v>
      </c>
      <c r="G164" s="180">
        <f>SUM(C164:F164)</f>
      </c>
      <c r="H164" s="125">
        <v>6500</v>
      </c>
      <c r="I164" s="125">
        <f>G164*H164</f>
      </c>
      <c r="J164" s="185"/>
      <c r="K164" s="125">
        <f>SUM(I164:J164)</f>
      </c>
      <c r="L164" s="242"/>
      <c r="M164" s="229"/>
      <c r="N164" s="87"/>
      <c r="O164" s="87"/>
      <c r="P164" s="87"/>
      <c r="Q164" s="87"/>
      <c r="R164" s="87"/>
      <c r="S164" s="87"/>
      <c r="T164" s="87"/>
      <c r="U164" s="87"/>
      <c r="V164" s="87"/>
      <c r="W164" s="175"/>
      <c r="X164" s="87"/>
      <c r="Y164" s="87"/>
      <c r="Z164" s="87"/>
      <c r="AA164" s="87"/>
      <c r="AB164" s="86"/>
      <c r="AC164" s="87"/>
    </row>
    <row x14ac:dyDescent="0.25" r="165" customHeight="1" ht="17.25">
      <c r="A165" s="235">
        <f>A164</f>
        <v>25569.375</v>
      </c>
      <c r="B165" s="241" t="s">
        <v>156</v>
      </c>
      <c r="C165" s="180"/>
      <c r="D165" s="180">
        <v>10</v>
      </c>
      <c r="E165" s="180">
        <v>9</v>
      </c>
      <c r="F165" s="180"/>
      <c r="G165" s="180">
        <f>SUM(C165:F165)</f>
      </c>
      <c r="H165" s="125">
        <v>6500</v>
      </c>
      <c r="I165" s="125">
        <f>G165*H165</f>
      </c>
      <c r="J165" s="185"/>
      <c r="K165" s="125">
        <f>SUM(I165:J165)</f>
      </c>
      <c r="L165" s="242"/>
      <c r="M165" s="229"/>
      <c r="N165" s="87"/>
      <c r="O165" s="87"/>
      <c r="P165" s="87"/>
      <c r="Q165" s="87"/>
      <c r="R165" s="87"/>
      <c r="S165" s="87"/>
      <c r="T165" s="87"/>
      <c r="U165" s="87"/>
      <c r="V165" s="87"/>
      <c r="W165" s="175"/>
      <c r="X165" s="87"/>
      <c r="Y165" s="87"/>
      <c r="Z165" s="87"/>
      <c r="AA165" s="87"/>
      <c r="AB165" s="86"/>
      <c r="AC165" s="87"/>
    </row>
    <row x14ac:dyDescent="0.25" r="166" customHeight="1" ht="17.25">
      <c r="A166" s="235">
        <f>A165</f>
        <v>25569.375</v>
      </c>
      <c r="B166" s="241" t="s">
        <v>112</v>
      </c>
      <c r="C166" s="180"/>
      <c r="D166" s="180">
        <v>10</v>
      </c>
      <c r="E166" s="180">
        <v>7</v>
      </c>
      <c r="F166" s="180"/>
      <c r="G166" s="180">
        <f>SUM(C166:F166)</f>
      </c>
      <c r="H166" s="125">
        <v>6900</v>
      </c>
      <c r="I166" s="125">
        <f>G166*H166</f>
      </c>
      <c r="J166" s="185"/>
      <c r="K166" s="125">
        <f>SUM(I166:J166)</f>
      </c>
      <c r="L166" s="242"/>
      <c r="M166" s="229"/>
      <c r="N166" s="87"/>
      <c r="O166" s="87"/>
      <c r="P166" s="87"/>
      <c r="Q166" s="87"/>
      <c r="R166" s="87"/>
      <c r="S166" s="87"/>
      <c r="T166" s="87"/>
      <c r="U166" s="87"/>
      <c r="V166" s="87"/>
      <c r="W166" s="175"/>
      <c r="X166" s="87"/>
      <c r="Y166" s="87"/>
      <c r="Z166" s="87"/>
      <c r="AA166" s="87"/>
      <c r="AB166" s="86"/>
      <c r="AC166" s="87"/>
    </row>
    <row x14ac:dyDescent="0.25" r="167" customHeight="1" ht="17.25">
      <c r="A167" s="235">
        <f>A166</f>
        <v>25569.375</v>
      </c>
      <c r="B167" s="236"/>
      <c r="C167" s="180"/>
      <c r="D167" s="180"/>
      <c r="E167" s="180"/>
      <c r="F167" s="180"/>
      <c r="G167" s="180">
        <f>SUM(C167:F167)</f>
      </c>
      <c r="H167" s="125"/>
      <c r="I167" s="125">
        <f>G167*H167</f>
      </c>
      <c r="J167" s="185"/>
      <c r="K167" s="125">
        <f>SUM(I167:J167)</f>
      </c>
      <c r="L167" s="242"/>
      <c r="M167" s="229"/>
      <c r="N167" s="87"/>
      <c r="O167" s="87"/>
      <c r="P167" s="87"/>
      <c r="Q167" s="87"/>
      <c r="R167" s="87"/>
      <c r="S167" s="87"/>
      <c r="T167" s="87"/>
      <c r="U167" s="87"/>
      <c r="V167" s="87"/>
      <c r="W167" s="175"/>
      <c r="X167" s="87"/>
      <c r="Y167" s="87"/>
      <c r="Z167" s="87"/>
      <c r="AA167" s="87"/>
      <c r="AB167" s="86"/>
      <c r="AC167" s="87"/>
    </row>
    <row x14ac:dyDescent="0.25" r="168" customHeight="1" ht="17.25">
      <c r="A168" s="235">
        <f>A167</f>
        <v>25569.375</v>
      </c>
      <c r="B168" s="236"/>
      <c r="C168" s="180"/>
      <c r="D168" s="180"/>
      <c r="E168" s="180"/>
      <c r="F168" s="180"/>
      <c r="G168" s="180">
        <f>SUM(C168:F168)</f>
      </c>
      <c r="H168" s="125"/>
      <c r="I168" s="125">
        <f>G168*H168</f>
      </c>
      <c r="J168" s="185"/>
      <c r="K168" s="125">
        <f>SUM(I168:J168)</f>
      </c>
      <c r="L168" s="242"/>
      <c r="M168" s="229"/>
      <c r="N168" s="87"/>
      <c r="O168" s="87"/>
      <c r="P168" s="87"/>
      <c r="Q168" s="87"/>
      <c r="R168" s="87"/>
      <c r="S168" s="87"/>
      <c r="T168" s="87"/>
      <c r="U168" s="87"/>
      <c r="V168" s="87"/>
      <c r="W168" s="175"/>
      <c r="X168" s="87"/>
      <c r="Y168" s="87"/>
      <c r="Z168" s="87"/>
      <c r="AA168" s="87"/>
      <c r="AB168" s="86"/>
      <c r="AC168" s="87"/>
    </row>
    <row x14ac:dyDescent="0.25" r="169" customHeight="1" ht="17.25">
      <c r="A169" s="235">
        <f>A168</f>
        <v>25569.375</v>
      </c>
      <c r="B169" s="236"/>
      <c r="C169" s="180"/>
      <c r="D169" s="180"/>
      <c r="E169" s="180"/>
      <c r="F169" s="180"/>
      <c r="G169" s="180">
        <f>SUM(C169:F169)</f>
      </c>
      <c r="H169" s="125"/>
      <c r="I169" s="125">
        <f>G169*H169</f>
      </c>
      <c r="J169" s="185"/>
      <c r="K169" s="125">
        <f>SUM(I169:J169)</f>
      </c>
      <c r="L169" s="242"/>
      <c r="M169" s="229"/>
      <c r="N169" s="87"/>
      <c r="O169" s="87"/>
      <c r="P169" s="87"/>
      <c r="Q169" s="87"/>
      <c r="R169" s="87"/>
      <c r="S169" s="87"/>
      <c r="T169" s="87"/>
      <c r="U169" s="87"/>
      <c r="V169" s="87"/>
      <c r="W169" s="175"/>
      <c r="X169" s="87"/>
      <c r="Y169" s="87"/>
      <c r="Z169" s="87"/>
      <c r="AA169" s="87"/>
      <c r="AB169" s="86"/>
      <c r="AC169" s="87"/>
    </row>
    <row x14ac:dyDescent="0.25" r="170" customHeight="1" ht="17.25">
      <c r="A170" s="235">
        <f>A169</f>
        <v>25569.375</v>
      </c>
      <c r="B170" s="236"/>
      <c r="C170" s="180"/>
      <c r="D170" s="180"/>
      <c r="E170" s="180"/>
      <c r="F170" s="180"/>
      <c r="G170" s="180">
        <f>SUM(C170:F170)</f>
      </c>
      <c r="H170" s="125"/>
      <c r="I170" s="125">
        <f>G170*H170</f>
      </c>
      <c r="J170" s="185"/>
      <c r="K170" s="125">
        <f>SUM(I170:J170)</f>
      </c>
      <c r="L170" s="242"/>
      <c r="M170" s="229"/>
      <c r="N170" s="87"/>
      <c r="O170" s="87"/>
      <c r="P170" s="87"/>
      <c r="Q170" s="87"/>
      <c r="R170" s="87"/>
      <c r="S170" s="87"/>
      <c r="T170" s="87"/>
      <c r="U170" s="87"/>
      <c r="V170" s="87"/>
      <c r="W170" s="175"/>
      <c r="X170" s="87"/>
      <c r="Y170" s="87"/>
      <c r="Z170" s="87"/>
      <c r="AA170" s="87"/>
      <c r="AB170" s="86"/>
      <c r="AC170" s="87"/>
    </row>
    <row x14ac:dyDescent="0.25" r="171" customHeight="1" ht="17.25">
      <c r="A171" s="235">
        <f>A170</f>
        <v>25569.375</v>
      </c>
      <c r="B171" s="236"/>
      <c r="C171" s="180"/>
      <c r="D171" s="180"/>
      <c r="E171" s="180"/>
      <c r="F171" s="180"/>
      <c r="G171" s="180">
        <f>SUM(C171:F171)</f>
      </c>
      <c r="H171" s="125"/>
      <c r="I171" s="125">
        <f>G171*H171</f>
      </c>
      <c r="J171" s="185"/>
      <c r="K171" s="125">
        <f>SUM(I171:J171)</f>
      </c>
      <c r="L171" s="242"/>
      <c r="M171" s="229"/>
      <c r="N171" s="87"/>
      <c r="O171" s="87"/>
      <c r="P171" s="87"/>
      <c r="Q171" s="87"/>
      <c r="R171" s="87"/>
      <c r="S171" s="87"/>
      <c r="T171" s="87"/>
      <c r="U171" s="87"/>
      <c r="V171" s="87"/>
      <c r="W171" s="175"/>
      <c r="X171" s="87"/>
      <c r="Y171" s="87"/>
      <c r="Z171" s="87"/>
      <c r="AA171" s="87"/>
      <c r="AB171" s="86"/>
      <c r="AC171" s="87"/>
    </row>
    <row x14ac:dyDescent="0.25" r="172" customHeight="1" ht="17.25">
      <c r="A172" s="243">
        <f>A171</f>
        <v>25569.375</v>
      </c>
      <c r="B172" s="244" t="s">
        <v>157</v>
      </c>
      <c r="C172" s="191">
        <f>SUM(C164:C171)</f>
      </c>
      <c r="D172" s="191">
        <f>SUM(D164:D171)</f>
      </c>
      <c r="E172" s="191">
        <f>SUM(E164:E171)</f>
      </c>
      <c r="F172" s="191">
        <f>SUM(F164:F171)</f>
      </c>
      <c r="G172" s="191">
        <f>SUM(G164:G171)</f>
      </c>
      <c r="H172" s="201"/>
      <c r="I172" s="201">
        <f>SUM(I164:I171)</f>
      </c>
      <c r="J172" s="201"/>
      <c r="K172" s="202">
        <f>SUM(K164:K171)</f>
      </c>
      <c r="L172" s="246"/>
      <c r="M172" s="229"/>
      <c r="N172" s="87"/>
      <c r="O172" s="87"/>
      <c r="P172" s="87"/>
      <c r="Q172" s="87"/>
      <c r="R172" s="87"/>
      <c r="S172" s="87"/>
      <c r="T172" s="87"/>
      <c r="U172" s="87"/>
      <c r="V172" s="87"/>
      <c r="W172" s="175"/>
      <c r="X172" s="87"/>
      <c r="Y172" s="87"/>
      <c r="Z172" s="87"/>
      <c r="AA172" s="87"/>
      <c r="AB172" s="86"/>
      <c r="AC172" s="87"/>
    </row>
    <row x14ac:dyDescent="0.25" r="173" customHeight="1" ht="17.25" hidden="1">
      <c r="A173" s="226" t="s">
        <v>128</v>
      </c>
      <c r="B173" s="227" t="s">
        <v>2</v>
      </c>
      <c r="C173" s="174" t="s">
        <v>129</v>
      </c>
      <c r="D173" s="174" t="s">
        <v>130</v>
      </c>
      <c r="E173" s="174" t="s">
        <v>131</v>
      </c>
      <c r="F173" s="174" t="s">
        <v>132</v>
      </c>
      <c r="G173" s="174" t="s">
        <v>133</v>
      </c>
      <c r="H173" s="174" t="s">
        <v>7</v>
      </c>
      <c r="I173" s="174" t="s">
        <v>134</v>
      </c>
      <c r="J173" s="174" t="s">
        <v>90</v>
      </c>
      <c r="K173" s="174" t="s">
        <v>135</v>
      </c>
      <c r="L173" s="228"/>
      <c r="M173" s="229"/>
      <c r="N173" s="87"/>
      <c r="O173" s="87"/>
      <c r="P173" s="87"/>
      <c r="Q173" s="87"/>
      <c r="R173" s="87"/>
      <c r="S173" s="87"/>
      <c r="T173" s="87"/>
      <c r="U173" s="87"/>
      <c r="V173" s="87"/>
      <c r="W173" s="175"/>
      <c r="X173" s="87"/>
      <c r="Y173" s="87"/>
      <c r="Z173" s="87"/>
      <c r="AA173" s="87"/>
      <c r="AB173" s="86"/>
      <c r="AC173" s="87"/>
    </row>
    <row x14ac:dyDescent="0.25" r="174" customHeight="1" ht="17.25">
      <c r="A174" s="235">
        <f>A172+1</f>
        <v>25569.375</v>
      </c>
      <c r="B174" s="236" t="s">
        <v>46</v>
      </c>
      <c r="C174" s="183" t="s">
        <v>14</v>
      </c>
      <c r="D174" s="180">
        <v>12</v>
      </c>
      <c r="E174" s="180"/>
      <c r="F174" s="180"/>
      <c r="G174" s="180">
        <f>SUM(C174:F174)</f>
      </c>
      <c r="H174" s="237">
        <v>5500</v>
      </c>
      <c r="I174" s="125">
        <f>G174*H174</f>
      </c>
      <c r="J174" s="125">
        <f>I174*0.1</f>
      </c>
      <c r="K174" s="125">
        <f>SUM(I174:J174)</f>
      </c>
      <c r="L174" s="242"/>
      <c r="M174" s="229"/>
      <c r="N174" s="87"/>
      <c r="O174" s="87"/>
      <c r="P174" s="87"/>
      <c r="Q174" s="87"/>
      <c r="R174" s="87"/>
      <c r="S174" s="87"/>
      <c r="T174" s="87"/>
      <c r="U174" s="87"/>
      <c r="V174" s="87"/>
      <c r="W174" s="175"/>
      <c r="X174" s="87"/>
      <c r="Y174" s="87"/>
      <c r="Z174" s="87"/>
      <c r="AA174" s="87"/>
      <c r="AB174" s="86"/>
      <c r="AC174" s="87"/>
    </row>
    <row x14ac:dyDescent="0.25" r="175" customHeight="1" ht="17.25">
      <c r="A175" s="235">
        <f>A174</f>
        <v>25569.375</v>
      </c>
      <c r="B175" s="236" t="s">
        <v>137</v>
      </c>
      <c r="C175" s="180"/>
      <c r="D175" s="180">
        <v>99</v>
      </c>
      <c r="E175" s="180">
        <v>0</v>
      </c>
      <c r="F175" s="180">
        <v>15</v>
      </c>
      <c r="G175" s="180">
        <f>SUM(C175:F175)</f>
      </c>
      <c r="H175" s="237">
        <v>4500</v>
      </c>
      <c r="I175" s="125">
        <f>G175*H175</f>
      </c>
      <c r="J175" s="125">
        <f>I175*0.1</f>
      </c>
      <c r="K175" s="125">
        <f>SUM(I175:J175)</f>
      </c>
      <c r="L175" s="242"/>
      <c r="M175" s="229"/>
      <c r="N175" s="87"/>
      <c r="O175" s="87"/>
      <c r="P175" s="87"/>
      <c r="Q175" s="87"/>
      <c r="R175" s="87"/>
      <c r="S175" s="87"/>
      <c r="T175" s="87"/>
      <c r="U175" s="87"/>
      <c r="V175" s="87"/>
      <c r="W175" s="175"/>
      <c r="X175" s="87"/>
      <c r="Y175" s="87"/>
      <c r="Z175" s="87"/>
      <c r="AA175" s="87"/>
      <c r="AB175" s="86"/>
      <c r="AC175" s="87"/>
    </row>
    <row x14ac:dyDescent="0.25" r="176" customHeight="1" ht="17.25">
      <c r="A176" s="235">
        <f>A175</f>
        <v>25569.375</v>
      </c>
      <c r="B176" s="236" t="s">
        <v>178</v>
      </c>
      <c r="C176" s="180"/>
      <c r="D176" s="180">
        <v>41</v>
      </c>
      <c r="E176" s="180"/>
      <c r="F176" s="180"/>
      <c r="G176" s="180">
        <f>SUM(C176:F176)</f>
      </c>
      <c r="H176" s="182">
        <v>5000</v>
      </c>
      <c r="I176" s="125">
        <f>G176*H176</f>
      </c>
      <c r="J176" s="125">
        <f>I176*0.1</f>
      </c>
      <c r="K176" s="125">
        <f>SUM(I176:J176)</f>
      </c>
      <c r="L176" s="242"/>
      <c r="M176" s="229"/>
      <c r="N176" s="87"/>
      <c r="O176" s="87"/>
      <c r="P176" s="87"/>
      <c r="Q176" s="87"/>
      <c r="R176" s="87"/>
      <c r="S176" s="87"/>
      <c r="T176" s="87"/>
      <c r="U176" s="87"/>
      <c r="V176" s="87"/>
      <c r="W176" s="175"/>
      <c r="X176" s="87"/>
      <c r="Y176" s="87"/>
      <c r="Z176" s="87"/>
      <c r="AA176" s="87"/>
      <c r="AB176" s="86"/>
      <c r="AC176" s="87"/>
    </row>
    <row x14ac:dyDescent="0.25" r="177" customHeight="1" ht="17.25">
      <c r="A177" s="235">
        <f>A176</f>
        <v>25569.375</v>
      </c>
      <c r="B177" s="236" t="s">
        <v>13</v>
      </c>
      <c r="C177" s="180"/>
      <c r="D177" s="180">
        <v>13</v>
      </c>
      <c r="E177" s="180">
        <v>4</v>
      </c>
      <c r="F177" s="180"/>
      <c r="G177" s="180">
        <f>SUM(C177:F177)</f>
      </c>
      <c r="H177" s="125">
        <v>6000</v>
      </c>
      <c r="I177" s="125">
        <f>G177*H177</f>
      </c>
      <c r="J177" s="125">
        <f>I177*0.1</f>
      </c>
      <c r="K177" s="125">
        <f>SUM(I177:J177)</f>
      </c>
      <c r="L177" s="242"/>
      <c r="M177" s="229"/>
      <c r="N177" s="87"/>
      <c r="O177" s="87"/>
      <c r="P177" s="87"/>
      <c r="Q177" s="87"/>
      <c r="R177" s="87"/>
      <c r="S177" s="87"/>
      <c r="T177" s="87"/>
      <c r="U177" s="87"/>
      <c r="V177" s="87"/>
      <c r="W177" s="175"/>
      <c r="X177" s="87"/>
      <c r="Y177" s="87"/>
      <c r="Z177" s="87"/>
      <c r="AA177" s="87"/>
      <c r="AB177" s="86"/>
      <c r="AC177" s="87"/>
    </row>
    <row x14ac:dyDescent="0.25" r="178" customHeight="1" ht="17.25">
      <c r="A178" s="235">
        <f>A177</f>
        <v>25569.375</v>
      </c>
      <c r="B178" s="236" t="s">
        <v>58</v>
      </c>
      <c r="C178" s="183" t="s">
        <v>14</v>
      </c>
      <c r="D178" s="180">
        <v>13</v>
      </c>
      <c r="E178" s="180">
        <v>7</v>
      </c>
      <c r="F178" s="180"/>
      <c r="G178" s="180">
        <f>SUM(C178:F178)</f>
      </c>
      <c r="H178" s="182">
        <v>5500</v>
      </c>
      <c r="I178" s="125">
        <f>G178*H178</f>
      </c>
      <c r="J178" s="125">
        <f>I178*0.1</f>
      </c>
      <c r="K178" s="125">
        <f>SUM(I178:J178)</f>
      </c>
      <c r="L178" s="242"/>
      <c r="M178" s="229"/>
      <c r="N178" s="87"/>
      <c r="O178" s="87"/>
      <c r="P178" s="87"/>
      <c r="Q178" s="87"/>
      <c r="R178" s="87"/>
      <c r="S178" s="87"/>
      <c r="T178" s="87"/>
      <c r="U178" s="87"/>
      <c r="V178" s="87"/>
      <c r="W178" s="175"/>
      <c r="X178" s="87"/>
      <c r="Y178" s="87"/>
      <c r="Z178" s="87"/>
      <c r="AA178" s="87"/>
      <c r="AB178" s="86"/>
      <c r="AC178" s="87"/>
    </row>
    <row x14ac:dyDescent="0.25" r="179" customHeight="1" ht="17.25">
      <c r="A179" s="235">
        <f>A178</f>
        <v>25569.375</v>
      </c>
      <c r="B179" s="236" t="s">
        <v>147</v>
      </c>
      <c r="C179" s="183">
        <v>10</v>
      </c>
      <c r="D179" s="180">
        <v>40</v>
      </c>
      <c r="E179" s="180">
        <v>25</v>
      </c>
      <c r="F179" s="180">
        <v>16</v>
      </c>
      <c r="G179" s="180">
        <f>SUM(C179:F179)</f>
      </c>
      <c r="H179" s="125">
        <v>5000</v>
      </c>
      <c r="I179" s="125">
        <f>G179*H179</f>
      </c>
      <c r="J179" s="125">
        <f>I179*0.1</f>
      </c>
      <c r="K179" s="125">
        <f>SUM(I179:J179)</f>
      </c>
      <c r="L179" s="242"/>
      <c r="M179" s="229"/>
      <c r="N179" s="87"/>
      <c r="O179" s="87"/>
      <c r="P179" s="87"/>
      <c r="Q179" s="87"/>
      <c r="R179" s="87"/>
      <c r="S179" s="87"/>
      <c r="T179" s="87"/>
      <c r="U179" s="87"/>
      <c r="V179" s="87"/>
      <c r="W179" s="175"/>
      <c r="X179" s="87"/>
      <c r="Y179" s="87"/>
      <c r="Z179" s="87"/>
      <c r="AA179" s="87"/>
      <c r="AB179" s="86"/>
      <c r="AC179" s="87"/>
    </row>
    <row x14ac:dyDescent="0.25" r="180" customHeight="1" ht="17.25">
      <c r="A180" s="235">
        <f>A179</f>
        <v>25569.375</v>
      </c>
      <c r="B180" s="236" t="s">
        <v>27</v>
      </c>
      <c r="C180" s="180"/>
      <c r="D180" s="180">
        <v>10</v>
      </c>
      <c r="E180" s="180">
        <v>10</v>
      </c>
      <c r="F180" s="180"/>
      <c r="G180" s="180">
        <f>SUM(C180:F180)</f>
      </c>
      <c r="H180" s="125">
        <v>5500</v>
      </c>
      <c r="I180" s="125">
        <f>G180*H180</f>
      </c>
      <c r="J180" s="125">
        <f>I180*0.1</f>
      </c>
      <c r="K180" s="125">
        <f>SUM(I180:J180)</f>
      </c>
      <c r="L180" s="242"/>
      <c r="M180" s="229"/>
      <c r="N180" s="87"/>
      <c r="O180" s="87"/>
      <c r="P180" s="87"/>
      <c r="Q180" s="87"/>
      <c r="R180" s="87"/>
      <c r="S180" s="87"/>
      <c r="T180" s="87"/>
      <c r="U180" s="87"/>
      <c r="V180" s="87"/>
      <c r="W180" s="175"/>
      <c r="X180" s="87"/>
      <c r="Y180" s="87"/>
      <c r="Z180" s="87"/>
      <c r="AA180" s="87"/>
      <c r="AB180" s="86"/>
      <c r="AC180" s="87"/>
    </row>
    <row x14ac:dyDescent="0.25" r="181" customHeight="1" ht="17.25">
      <c r="A181" s="235">
        <f>A180</f>
        <v>25569.375</v>
      </c>
      <c r="B181" s="236" t="s">
        <v>20</v>
      </c>
      <c r="C181" s="180"/>
      <c r="D181" s="180">
        <v>61</v>
      </c>
      <c r="E181" s="180">
        <v>15</v>
      </c>
      <c r="F181" s="180"/>
      <c r="G181" s="180">
        <f>SUM(C181:F181)</f>
      </c>
      <c r="H181" s="237">
        <v>5500</v>
      </c>
      <c r="I181" s="125">
        <f>G181*H181</f>
      </c>
      <c r="J181" s="125">
        <f>I181*0.1</f>
      </c>
      <c r="K181" s="125">
        <f>SUM(I181:J181)</f>
      </c>
      <c r="L181" s="242"/>
      <c r="M181" s="229"/>
      <c r="N181" s="87"/>
      <c r="O181" s="87"/>
      <c r="P181" s="87"/>
      <c r="Q181" s="87"/>
      <c r="R181" s="87"/>
      <c r="S181" s="87"/>
      <c r="T181" s="87"/>
      <c r="U181" s="87"/>
      <c r="V181" s="87"/>
      <c r="W181" s="175"/>
      <c r="X181" s="87"/>
      <c r="Y181" s="87"/>
      <c r="Z181" s="87"/>
      <c r="AA181" s="87"/>
      <c r="AB181" s="86"/>
      <c r="AC181" s="87"/>
    </row>
    <row x14ac:dyDescent="0.25" r="182" customHeight="1" ht="17.25">
      <c r="A182" s="235">
        <f>A181</f>
        <v>25569.375</v>
      </c>
      <c r="B182" s="236" t="s">
        <v>31</v>
      </c>
      <c r="C182" s="180"/>
      <c r="D182" s="180">
        <v>25</v>
      </c>
      <c r="E182" s="180"/>
      <c r="F182" s="180"/>
      <c r="G182" s="180">
        <f>SUM(C182:F182)</f>
      </c>
      <c r="H182" s="125">
        <v>6000</v>
      </c>
      <c r="I182" s="125">
        <f>G182*H182</f>
      </c>
      <c r="J182" s="125">
        <f>I182*0.1</f>
      </c>
      <c r="K182" s="125">
        <f>SUM(I182:J182)</f>
      </c>
      <c r="L182" s="242"/>
      <c r="M182" s="229"/>
      <c r="N182" s="87"/>
      <c r="O182" s="87"/>
      <c r="P182" s="87"/>
      <c r="Q182" s="87"/>
      <c r="R182" s="87"/>
      <c r="S182" s="87"/>
      <c r="T182" s="87"/>
      <c r="U182" s="87"/>
      <c r="V182" s="87"/>
      <c r="W182" s="175"/>
      <c r="X182" s="87"/>
      <c r="Y182" s="87"/>
      <c r="Z182" s="87"/>
      <c r="AA182" s="87"/>
      <c r="AB182" s="86"/>
      <c r="AC182" s="87"/>
    </row>
    <row x14ac:dyDescent="0.25" r="183" customHeight="1" ht="17.25">
      <c r="A183" s="235">
        <f>A182</f>
        <v>25569.375</v>
      </c>
      <c r="B183" s="236" t="s">
        <v>71</v>
      </c>
      <c r="C183" s="180"/>
      <c r="D183" s="180">
        <v>25</v>
      </c>
      <c r="E183" s="180"/>
      <c r="F183" s="180"/>
      <c r="G183" s="180">
        <f>SUM(C183:F183)</f>
      </c>
      <c r="H183" s="125">
        <v>6000</v>
      </c>
      <c r="I183" s="125">
        <f>G183*H183</f>
      </c>
      <c r="J183" s="125">
        <f>I183*0.1</f>
      </c>
      <c r="K183" s="125">
        <f>SUM(I183:J183)</f>
      </c>
      <c r="L183" s="242"/>
      <c r="M183" s="229"/>
      <c r="N183" s="87"/>
      <c r="O183" s="87"/>
      <c r="P183" s="87"/>
      <c r="Q183" s="87"/>
      <c r="R183" s="87"/>
      <c r="S183" s="87"/>
      <c r="T183" s="87"/>
      <c r="U183" s="87"/>
      <c r="V183" s="87"/>
      <c r="W183" s="175"/>
      <c r="X183" s="87"/>
      <c r="Y183" s="87"/>
      <c r="Z183" s="87"/>
      <c r="AA183" s="87"/>
      <c r="AB183" s="86"/>
      <c r="AC183" s="87"/>
    </row>
    <row x14ac:dyDescent="0.25" r="184" customHeight="1" ht="17.25">
      <c r="A184" s="235">
        <f>A183</f>
        <v>25569.375</v>
      </c>
      <c r="B184" s="240" t="s">
        <v>49</v>
      </c>
      <c r="C184" s="180"/>
      <c r="D184" s="180">
        <v>17</v>
      </c>
      <c r="E184" s="180">
        <v>10</v>
      </c>
      <c r="F184" s="180">
        <v>6</v>
      </c>
      <c r="G184" s="180">
        <f>SUM(C184:F184)</f>
      </c>
      <c r="H184" s="182">
        <v>6000</v>
      </c>
      <c r="I184" s="125">
        <f>G184*H184</f>
      </c>
      <c r="J184" s="125">
        <f>I184*0.1</f>
      </c>
      <c r="K184" s="125">
        <f>SUM(I184:J184)</f>
      </c>
      <c r="L184" s="242"/>
      <c r="M184" s="229"/>
      <c r="N184" s="87"/>
      <c r="O184" s="87"/>
      <c r="P184" s="87"/>
      <c r="Q184" s="87"/>
      <c r="R184" s="87"/>
      <c r="S184" s="87"/>
      <c r="T184" s="87"/>
      <c r="U184" s="87"/>
      <c r="V184" s="87"/>
      <c r="W184" s="175"/>
      <c r="X184" s="87"/>
      <c r="Y184" s="87"/>
      <c r="Z184" s="87"/>
      <c r="AA184" s="87"/>
      <c r="AB184" s="86"/>
      <c r="AC184" s="87"/>
    </row>
    <row x14ac:dyDescent="0.25" r="185" customHeight="1" ht="17.25">
      <c r="A185" s="235">
        <f>A184</f>
        <v>25569.375</v>
      </c>
      <c r="B185" s="236" t="s">
        <v>9</v>
      </c>
      <c r="C185" s="180"/>
      <c r="D185" s="180">
        <v>43</v>
      </c>
      <c r="E185" s="180">
        <v>30</v>
      </c>
      <c r="F185" s="180"/>
      <c r="G185" s="180">
        <f>SUM(C185:F185)</f>
      </c>
      <c r="H185" s="125">
        <v>6000</v>
      </c>
      <c r="I185" s="125">
        <f>G185*H185</f>
      </c>
      <c r="J185" s="125">
        <f>I185*0.1</f>
      </c>
      <c r="K185" s="125">
        <f>SUM(I185:J185)</f>
      </c>
      <c r="L185" s="242"/>
      <c r="M185" s="229"/>
      <c r="N185" s="87"/>
      <c r="O185" s="87"/>
      <c r="P185" s="87"/>
      <c r="Q185" s="87"/>
      <c r="R185" s="87"/>
      <c r="S185" s="87"/>
      <c r="T185" s="87"/>
      <c r="U185" s="87"/>
      <c r="V185" s="87"/>
      <c r="W185" s="175"/>
      <c r="X185" s="87"/>
      <c r="Y185" s="87"/>
      <c r="Z185" s="87"/>
      <c r="AA185" s="87"/>
      <c r="AB185" s="86"/>
      <c r="AC185" s="87"/>
    </row>
    <row x14ac:dyDescent="0.25" r="186" customHeight="1" ht="17.25">
      <c r="A186" s="235">
        <f>A185</f>
        <v>25569.375</v>
      </c>
      <c r="B186" s="236" t="s">
        <v>78</v>
      </c>
      <c r="C186" s="180"/>
      <c r="D186" s="180">
        <v>20</v>
      </c>
      <c r="E186" s="180"/>
      <c r="F186" s="180"/>
      <c r="G186" s="180">
        <f>SUM(C186:F186)</f>
      </c>
      <c r="H186" s="125">
        <v>6500</v>
      </c>
      <c r="I186" s="125">
        <f>G186*H186</f>
      </c>
      <c r="J186" s="125">
        <f>I186*0.1</f>
      </c>
      <c r="K186" s="125">
        <f>SUM(I186:J186)</f>
      </c>
      <c r="L186" s="242"/>
      <c r="M186" s="229"/>
      <c r="N186" s="87"/>
      <c r="O186" s="87"/>
      <c r="P186" s="87"/>
      <c r="Q186" s="87"/>
      <c r="R186" s="87"/>
      <c r="S186" s="87"/>
      <c r="T186" s="87"/>
      <c r="U186" s="87"/>
      <c r="V186" s="87"/>
      <c r="W186" s="175"/>
      <c r="X186" s="87"/>
      <c r="Y186" s="87"/>
      <c r="Z186" s="87"/>
      <c r="AA186" s="87"/>
      <c r="AB186" s="86"/>
      <c r="AC186" s="87"/>
    </row>
    <row x14ac:dyDescent="0.25" r="187" customHeight="1" ht="17.25">
      <c r="A187" s="235">
        <f>A186</f>
        <v>25569.375</v>
      </c>
      <c r="B187" s="236" t="s">
        <v>55</v>
      </c>
      <c r="C187" s="180"/>
      <c r="D187" s="180">
        <v>10</v>
      </c>
      <c r="E187" s="180"/>
      <c r="F187" s="180"/>
      <c r="G187" s="180">
        <f>SUM(C187:F187)</f>
      </c>
      <c r="H187" s="125">
        <v>6500</v>
      </c>
      <c r="I187" s="125">
        <f>G187*H187</f>
      </c>
      <c r="J187" s="125">
        <f>I187*0.1</f>
      </c>
      <c r="K187" s="125">
        <f>SUM(I187:J187)</f>
      </c>
      <c r="L187" s="242"/>
      <c r="M187" s="229"/>
      <c r="N187" s="87"/>
      <c r="O187" s="87"/>
      <c r="P187" s="87"/>
      <c r="Q187" s="87"/>
      <c r="R187" s="87"/>
      <c r="S187" s="87"/>
      <c r="T187" s="87"/>
      <c r="U187" s="87"/>
      <c r="V187" s="87"/>
      <c r="W187" s="175"/>
      <c r="X187" s="87"/>
      <c r="Y187" s="87"/>
      <c r="Z187" s="87"/>
      <c r="AA187" s="87"/>
      <c r="AB187" s="86"/>
      <c r="AC187" s="87"/>
    </row>
    <row x14ac:dyDescent="0.25" r="188" customHeight="1" ht="17.25">
      <c r="A188" s="235">
        <f>A187</f>
        <v>25569.375</v>
      </c>
      <c r="B188" s="236" t="s">
        <v>80</v>
      </c>
      <c r="C188" s="180"/>
      <c r="D188" s="180">
        <v>23</v>
      </c>
      <c r="E188" s="180"/>
      <c r="F188" s="180"/>
      <c r="G188" s="180">
        <f>SUM(C188:F188)</f>
      </c>
      <c r="H188" s="125">
        <v>6000</v>
      </c>
      <c r="I188" s="125">
        <f>G188*H188</f>
      </c>
      <c r="J188" s="185"/>
      <c r="K188" s="125">
        <f>SUM(I188:J188)</f>
      </c>
      <c r="L188" s="242"/>
      <c r="M188" s="229"/>
      <c r="N188" s="87"/>
      <c r="O188" s="87"/>
      <c r="P188" s="87"/>
      <c r="Q188" s="87"/>
      <c r="R188" s="87"/>
      <c r="S188" s="87"/>
      <c r="T188" s="87"/>
      <c r="U188" s="87"/>
      <c r="V188" s="87"/>
      <c r="W188" s="175"/>
      <c r="X188" s="87"/>
      <c r="Y188" s="87"/>
      <c r="Z188" s="87"/>
      <c r="AA188" s="87"/>
      <c r="AB188" s="86"/>
      <c r="AC188" s="87"/>
    </row>
    <row x14ac:dyDescent="0.25" r="189" customHeight="1" ht="17.25">
      <c r="A189" s="235">
        <f>A188</f>
        <v>25569.375</v>
      </c>
      <c r="B189" s="236" t="s">
        <v>67</v>
      </c>
      <c r="C189" s="180"/>
      <c r="D189" s="180">
        <v>7</v>
      </c>
      <c r="E189" s="180"/>
      <c r="F189" s="180"/>
      <c r="G189" s="180">
        <f>SUM(C189:F189)</f>
      </c>
      <c r="H189" s="182">
        <v>5500</v>
      </c>
      <c r="I189" s="125">
        <f>G189*H189</f>
      </c>
      <c r="J189" s="125">
        <f>I189*0.1</f>
      </c>
      <c r="K189" s="125">
        <f>SUM(I189:J189)</f>
      </c>
      <c r="L189" s="242"/>
      <c r="M189" s="229"/>
      <c r="N189" s="87"/>
      <c r="O189" s="87"/>
      <c r="P189" s="87"/>
      <c r="Q189" s="87"/>
      <c r="R189" s="87"/>
      <c r="S189" s="87"/>
      <c r="T189" s="87"/>
      <c r="U189" s="87"/>
      <c r="V189" s="87"/>
      <c r="W189" s="175"/>
      <c r="X189" s="87"/>
      <c r="Y189" s="87"/>
      <c r="Z189" s="87"/>
      <c r="AA189" s="87"/>
      <c r="AB189" s="86"/>
      <c r="AC189" s="87"/>
    </row>
    <row x14ac:dyDescent="0.25" r="190" customHeight="1" ht="17.25">
      <c r="A190" s="235">
        <f>A189</f>
        <v>25569.375</v>
      </c>
      <c r="B190" s="241" t="s">
        <v>74</v>
      </c>
      <c r="C190" s="180"/>
      <c r="D190" s="180">
        <v>30</v>
      </c>
      <c r="E190" s="180">
        <v>14</v>
      </c>
      <c r="F190" s="180"/>
      <c r="G190" s="180">
        <f>SUM(C190:F190)</f>
      </c>
      <c r="H190" s="187">
        <v>5000</v>
      </c>
      <c r="I190" s="125">
        <f>G190*H190</f>
      </c>
      <c r="J190" s="125">
        <f>I190*0.1</f>
      </c>
      <c r="K190" s="125">
        <f>SUM(I190:J190)</f>
      </c>
      <c r="L190" s="242"/>
      <c r="M190" s="229"/>
      <c r="N190" s="87"/>
      <c r="O190" s="87"/>
      <c r="P190" s="87"/>
      <c r="Q190" s="87"/>
      <c r="R190" s="87"/>
      <c r="S190" s="87"/>
      <c r="T190" s="87"/>
      <c r="U190" s="87"/>
      <c r="V190" s="87"/>
      <c r="W190" s="175"/>
      <c r="X190" s="87"/>
      <c r="Y190" s="87"/>
      <c r="Z190" s="87"/>
      <c r="AA190" s="87"/>
      <c r="AB190" s="86"/>
      <c r="AC190" s="87"/>
    </row>
    <row x14ac:dyDescent="0.25" r="191" customHeight="1" ht="17.25">
      <c r="A191" s="235">
        <f>A190</f>
        <v>25569.375</v>
      </c>
      <c r="B191" s="236" t="s">
        <v>11</v>
      </c>
      <c r="C191" s="180"/>
      <c r="D191" s="180">
        <v>13</v>
      </c>
      <c r="E191" s="180">
        <v>7</v>
      </c>
      <c r="F191" s="180"/>
      <c r="G191" s="180">
        <f>SUM(C191:F191)</f>
      </c>
      <c r="H191" s="125">
        <v>6000</v>
      </c>
      <c r="I191" s="125">
        <f>G191*H191</f>
      </c>
      <c r="J191" s="125">
        <f>I191*0.1</f>
      </c>
      <c r="K191" s="125">
        <f>SUM(I191:J191)</f>
      </c>
      <c r="L191" s="242"/>
      <c r="M191" s="229"/>
      <c r="N191" s="87"/>
      <c r="O191" s="87"/>
      <c r="P191" s="87"/>
      <c r="Q191" s="87"/>
      <c r="R191" s="87"/>
      <c r="S191" s="87"/>
      <c r="T191" s="87"/>
      <c r="U191" s="87"/>
      <c r="V191" s="87"/>
      <c r="W191" s="175"/>
      <c r="X191" s="87"/>
      <c r="Y191" s="87"/>
      <c r="Z191" s="87"/>
      <c r="AA191" s="87"/>
      <c r="AB191" s="86"/>
      <c r="AC191" s="87"/>
    </row>
    <row x14ac:dyDescent="0.25" r="192" customHeight="1" ht="17.25">
      <c r="A192" s="235">
        <f>A191</f>
        <v>25569.375</v>
      </c>
      <c r="B192" s="236" t="s">
        <v>22</v>
      </c>
      <c r="C192" s="180"/>
      <c r="D192" s="180">
        <v>31</v>
      </c>
      <c r="E192" s="180"/>
      <c r="F192" s="180"/>
      <c r="G192" s="180">
        <f>SUM(C192:F192)</f>
      </c>
      <c r="H192" s="182">
        <v>4800</v>
      </c>
      <c r="I192" s="125">
        <f>G192*H192</f>
      </c>
      <c r="J192" s="125">
        <f>I192*0.1</f>
      </c>
      <c r="K192" s="125">
        <f>SUM(I192:J192)</f>
      </c>
      <c r="L192" s="242"/>
      <c r="M192" s="229"/>
      <c r="N192" s="87"/>
      <c r="O192" s="87"/>
      <c r="P192" s="87"/>
      <c r="Q192" s="87"/>
      <c r="R192" s="87"/>
      <c r="S192" s="87"/>
      <c r="T192" s="87"/>
      <c r="U192" s="87"/>
      <c r="V192" s="87"/>
      <c r="W192" s="175"/>
      <c r="X192" s="87"/>
      <c r="Y192" s="87"/>
      <c r="Z192" s="87"/>
      <c r="AA192" s="87"/>
      <c r="AB192" s="86"/>
      <c r="AC192" s="87"/>
    </row>
    <row x14ac:dyDescent="0.25" r="193" customHeight="1" ht="17.25">
      <c r="A193" s="235">
        <f>A192</f>
        <v>25569.375</v>
      </c>
      <c r="B193" s="241" t="s">
        <v>84</v>
      </c>
      <c r="C193" s="180"/>
      <c r="D193" s="180">
        <v>16</v>
      </c>
      <c r="E193" s="180">
        <v>9</v>
      </c>
      <c r="F193" s="180"/>
      <c r="G193" s="180">
        <f>SUM(C193:F193)</f>
      </c>
      <c r="H193" s="182">
        <v>4800</v>
      </c>
      <c r="I193" s="125">
        <f>G193*H193</f>
      </c>
      <c r="J193" s="125">
        <f>I193*0.1</f>
      </c>
      <c r="K193" s="125">
        <f>SUM(I193:J193)</f>
      </c>
      <c r="L193" s="242"/>
      <c r="M193" s="229"/>
      <c r="N193" s="87"/>
      <c r="O193" s="87"/>
      <c r="P193" s="87"/>
      <c r="Q193" s="87"/>
      <c r="R193" s="87"/>
      <c r="S193" s="87"/>
      <c r="T193" s="87"/>
      <c r="U193" s="87"/>
      <c r="V193" s="87"/>
      <c r="W193" s="175"/>
      <c r="X193" s="87"/>
      <c r="Y193" s="87"/>
      <c r="Z193" s="87"/>
      <c r="AA193" s="87"/>
      <c r="AB193" s="86"/>
      <c r="AC193" s="87"/>
    </row>
    <row x14ac:dyDescent="0.25" r="194" customHeight="1" ht="17.25">
      <c r="A194" s="235">
        <f>A193</f>
        <v>25569.375</v>
      </c>
      <c r="B194" s="236" t="s">
        <v>17</v>
      </c>
      <c r="C194" s="180"/>
      <c r="D194" s="180">
        <v>37</v>
      </c>
      <c r="E194" s="180">
        <v>12</v>
      </c>
      <c r="F194" s="180"/>
      <c r="G194" s="180">
        <f>SUM(C194:F194)</f>
      </c>
      <c r="H194" s="125">
        <v>6500</v>
      </c>
      <c r="I194" s="125">
        <f>G194*H194</f>
      </c>
      <c r="J194" s="125">
        <f>I194*0.1</f>
      </c>
      <c r="K194" s="125">
        <f>SUM(I194:J194)</f>
      </c>
      <c r="L194" s="242"/>
      <c r="M194" s="229"/>
      <c r="N194" s="87"/>
      <c r="O194" s="87"/>
      <c r="P194" s="87"/>
      <c r="Q194" s="87"/>
      <c r="R194" s="87"/>
      <c r="S194" s="87"/>
      <c r="T194" s="87"/>
      <c r="U194" s="87"/>
      <c r="V194" s="87"/>
      <c r="W194" s="175"/>
      <c r="X194" s="87"/>
      <c r="Y194" s="87"/>
      <c r="Z194" s="87"/>
      <c r="AA194" s="87"/>
      <c r="AB194" s="86"/>
      <c r="AC194" s="87"/>
    </row>
    <row x14ac:dyDescent="0.25" r="195" customHeight="1" ht="17.25">
      <c r="A195" s="235">
        <f>A194</f>
        <v>25569.375</v>
      </c>
      <c r="B195" s="236" t="s">
        <v>29</v>
      </c>
      <c r="C195" s="188" t="s">
        <v>14</v>
      </c>
      <c r="D195" s="180">
        <v>14</v>
      </c>
      <c r="E195" s="180">
        <v>13</v>
      </c>
      <c r="F195" s="180"/>
      <c r="G195" s="180">
        <f>SUM(C195:F195)</f>
      </c>
      <c r="H195" s="125">
        <v>5500</v>
      </c>
      <c r="I195" s="125">
        <f>G195*H195</f>
      </c>
      <c r="J195" s="125">
        <f>I195*0.1</f>
      </c>
      <c r="K195" s="125">
        <f>SUM(I195:J195)</f>
      </c>
      <c r="L195" s="242"/>
      <c r="M195" s="229"/>
      <c r="N195" s="87"/>
      <c r="O195" s="87"/>
      <c r="P195" s="87"/>
      <c r="Q195" s="87"/>
      <c r="R195" s="87"/>
      <c r="S195" s="87"/>
      <c r="T195" s="87"/>
      <c r="U195" s="87"/>
      <c r="V195" s="87"/>
      <c r="W195" s="175"/>
      <c r="X195" s="87"/>
      <c r="Y195" s="87"/>
      <c r="Z195" s="87"/>
      <c r="AA195" s="87"/>
      <c r="AB195" s="86"/>
      <c r="AC195" s="87"/>
    </row>
    <row x14ac:dyDescent="0.25" r="196" customHeight="1" ht="17.25">
      <c r="A196" s="235">
        <f>A195</f>
        <v>25569.375</v>
      </c>
      <c r="B196" s="236" t="s">
        <v>15</v>
      </c>
      <c r="C196" s="180"/>
      <c r="D196" s="180">
        <v>17</v>
      </c>
      <c r="E196" s="180">
        <v>5</v>
      </c>
      <c r="F196" s="180"/>
      <c r="G196" s="180">
        <f>SUM(C196:F196)</f>
      </c>
      <c r="H196" s="182">
        <v>4800</v>
      </c>
      <c r="I196" s="125">
        <f>G196*H196</f>
      </c>
      <c r="J196" s="125">
        <f>I196*0.1</f>
      </c>
      <c r="K196" s="125">
        <f>SUM(I196:J196)</f>
      </c>
      <c r="L196" s="242"/>
      <c r="M196" s="229"/>
      <c r="N196" s="87"/>
      <c r="O196" s="87"/>
      <c r="P196" s="87"/>
      <c r="Q196" s="87"/>
      <c r="R196" s="87"/>
      <c r="S196" s="87"/>
      <c r="T196" s="87"/>
      <c r="U196" s="87"/>
      <c r="V196" s="87"/>
      <c r="W196" s="175"/>
      <c r="X196" s="87"/>
      <c r="Y196" s="87"/>
      <c r="Z196" s="87"/>
      <c r="AA196" s="87"/>
      <c r="AB196" s="86"/>
      <c r="AC196" s="87"/>
    </row>
    <row x14ac:dyDescent="0.25" r="197" customHeight="1" ht="17.25">
      <c r="A197" s="235">
        <f>A196</f>
        <v>25569.375</v>
      </c>
      <c r="B197" s="236" t="s">
        <v>21</v>
      </c>
      <c r="C197" s="188" t="s">
        <v>14</v>
      </c>
      <c r="D197" s="180">
        <v>13</v>
      </c>
      <c r="E197" s="180"/>
      <c r="F197" s="180"/>
      <c r="G197" s="180">
        <f>SUM(C197:F197)</f>
      </c>
      <c r="H197" s="237">
        <v>5500</v>
      </c>
      <c r="I197" s="125">
        <f>G197*H197</f>
      </c>
      <c r="J197" s="125">
        <f>I197*0.1</f>
      </c>
      <c r="K197" s="125">
        <f>SUM(I197:J197)</f>
      </c>
      <c r="L197" s="242"/>
      <c r="M197" s="229"/>
      <c r="N197" s="87"/>
      <c r="O197" s="87"/>
      <c r="P197" s="87"/>
      <c r="Q197" s="87"/>
      <c r="R197" s="87"/>
      <c r="S197" s="87"/>
      <c r="T197" s="87"/>
      <c r="U197" s="87"/>
      <c r="V197" s="87"/>
      <c r="W197" s="175"/>
      <c r="X197" s="87"/>
      <c r="Y197" s="87"/>
      <c r="Z197" s="87"/>
      <c r="AA197" s="87"/>
      <c r="AB197" s="86"/>
      <c r="AC197" s="87"/>
    </row>
    <row x14ac:dyDescent="0.25" r="198" customHeight="1" ht="17.25">
      <c r="A198" s="235">
        <f>A197</f>
        <v>25569.375</v>
      </c>
      <c r="B198" s="236" t="s">
        <v>52</v>
      </c>
      <c r="C198" s="180"/>
      <c r="D198" s="180">
        <v>16</v>
      </c>
      <c r="E198" s="180">
        <v>9</v>
      </c>
      <c r="F198" s="180"/>
      <c r="G198" s="180">
        <f>SUM(C198:F198)</f>
      </c>
      <c r="H198" s="237">
        <v>5500</v>
      </c>
      <c r="I198" s="125">
        <f>G198*H198</f>
      </c>
      <c r="J198" s="125">
        <f>I198*0.1</f>
      </c>
      <c r="K198" s="125">
        <f>SUM(I198:J198)</f>
      </c>
      <c r="L198" s="242"/>
      <c r="M198" s="229"/>
      <c r="N198" s="87"/>
      <c r="O198" s="87"/>
      <c r="P198" s="87"/>
      <c r="Q198" s="87"/>
      <c r="R198" s="87"/>
      <c r="S198" s="87"/>
      <c r="T198" s="87"/>
      <c r="U198" s="87"/>
      <c r="V198" s="87"/>
      <c r="W198" s="175"/>
      <c r="X198" s="87"/>
      <c r="Y198" s="87"/>
      <c r="Z198" s="87"/>
      <c r="AA198" s="87"/>
      <c r="AB198" s="86"/>
      <c r="AC198" s="87"/>
    </row>
    <row x14ac:dyDescent="0.25" r="199" customHeight="1" ht="17.25">
      <c r="A199" s="235">
        <f>A198</f>
        <v>25569.375</v>
      </c>
      <c r="B199" s="241" t="s">
        <v>61</v>
      </c>
      <c r="C199" s="180"/>
      <c r="D199" s="180">
        <v>8</v>
      </c>
      <c r="E199" s="180"/>
      <c r="F199" s="180"/>
      <c r="G199" s="180">
        <f>SUM(C199:F199)</f>
      </c>
      <c r="H199" s="237">
        <v>5500</v>
      </c>
      <c r="I199" s="125">
        <f>G199*H199</f>
      </c>
      <c r="J199" s="125">
        <f>I199*0.1</f>
      </c>
      <c r="K199" s="125">
        <f>SUM(I199:J199)</f>
      </c>
      <c r="L199" s="242"/>
      <c r="M199" s="229"/>
      <c r="N199" s="87"/>
      <c r="O199" s="87"/>
      <c r="P199" s="87"/>
      <c r="Q199" s="87"/>
      <c r="R199" s="87"/>
      <c r="S199" s="87"/>
      <c r="T199" s="87"/>
      <c r="U199" s="87"/>
      <c r="V199" s="87"/>
      <c r="W199" s="175"/>
      <c r="X199" s="87"/>
      <c r="Y199" s="87"/>
      <c r="Z199" s="87"/>
      <c r="AA199" s="87"/>
      <c r="AB199" s="86"/>
      <c r="AC199" s="87"/>
    </row>
    <row x14ac:dyDescent="0.25" r="200" customHeight="1" ht="17.25">
      <c r="A200" s="235">
        <f>A199</f>
        <v>25569.375</v>
      </c>
      <c r="B200" s="236" t="s">
        <v>33</v>
      </c>
      <c r="C200" s="180"/>
      <c r="D200" s="180">
        <v>9</v>
      </c>
      <c r="E200" s="180"/>
      <c r="F200" s="180"/>
      <c r="G200" s="180">
        <f>SUM(C200:F200)</f>
      </c>
      <c r="H200" s="182">
        <v>5500</v>
      </c>
      <c r="I200" s="125">
        <f>G200*H200</f>
      </c>
      <c r="J200" s="125">
        <f>I200*0.1</f>
      </c>
      <c r="K200" s="125">
        <f>SUM(I200:J200)</f>
      </c>
      <c r="L200" s="242"/>
      <c r="M200" s="229"/>
      <c r="N200" s="87"/>
      <c r="O200" s="87"/>
      <c r="P200" s="87"/>
      <c r="Q200" s="87"/>
      <c r="R200" s="87"/>
      <c r="S200" s="87"/>
      <c r="T200" s="87"/>
      <c r="U200" s="87"/>
      <c r="V200" s="87"/>
      <c r="W200" s="175"/>
      <c r="X200" s="87"/>
      <c r="Y200" s="87"/>
      <c r="Z200" s="87"/>
      <c r="AA200" s="87"/>
      <c r="AB200" s="86"/>
      <c r="AC200" s="87"/>
    </row>
    <row x14ac:dyDescent="0.25" r="201" customHeight="1" ht="17.25">
      <c r="A201" s="235">
        <f>A200</f>
        <v>25569.375</v>
      </c>
      <c r="B201" s="236" t="s">
        <v>30</v>
      </c>
      <c r="C201" s="180"/>
      <c r="D201" s="180">
        <v>18</v>
      </c>
      <c r="E201" s="180"/>
      <c r="F201" s="180"/>
      <c r="G201" s="180">
        <f>SUM(C201:F201)</f>
      </c>
      <c r="H201" s="125">
        <v>6000</v>
      </c>
      <c r="I201" s="125">
        <f>G201*H201</f>
      </c>
      <c r="J201" s="125">
        <f>I201*0.1</f>
      </c>
      <c r="K201" s="125">
        <f>SUM(I201:J201)</f>
      </c>
      <c r="L201" s="242"/>
      <c r="M201" s="229"/>
      <c r="N201" s="87"/>
      <c r="O201" s="87"/>
      <c r="P201" s="87"/>
      <c r="Q201" s="87"/>
      <c r="R201" s="87"/>
      <c r="S201" s="87"/>
      <c r="T201" s="87"/>
      <c r="U201" s="87"/>
      <c r="V201" s="87"/>
      <c r="W201" s="175"/>
      <c r="X201" s="87"/>
      <c r="Y201" s="87"/>
      <c r="Z201" s="87"/>
      <c r="AA201" s="87"/>
      <c r="AB201" s="86"/>
      <c r="AC201" s="87"/>
    </row>
    <row x14ac:dyDescent="0.25" r="202" customHeight="1" ht="17.25">
      <c r="A202" s="235">
        <f>A201</f>
        <v>25569.375</v>
      </c>
      <c r="B202" s="236" t="s">
        <v>28</v>
      </c>
      <c r="C202" s="188" t="s">
        <v>14</v>
      </c>
      <c r="D202" s="180">
        <v>20</v>
      </c>
      <c r="E202" s="180"/>
      <c r="F202" s="180"/>
      <c r="G202" s="180">
        <f>SUM(C202:F202)</f>
      </c>
      <c r="H202" s="237">
        <v>5500</v>
      </c>
      <c r="I202" s="125">
        <f>G202*H202</f>
      </c>
      <c r="J202" s="125">
        <f>I202*0.1</f>
      </c>
      <c r="K202" s="125">
        <f>SUM(I202:J202)</f>
      </c>
      <c r="L202" s="242"/>
      <c r="M202" s="229"/>
      <c r="N202" s="87"/>
      <c r="O202" s="87"/>
      <c r="P202" s="87"/>
      <c r="Q202" s="87"/>
      <c r="R202" s="87"/>
      <c r="S202" s="87"/>
      <c r="T202" s="87"/>
      <c r="U202" s="87"/>
      <c r="V202" s="87"/>
      <c r="W202" s="175"/>
      <c r="X202" s="87"/>
      <c r="Y202" s="87"/>
      <c r="Z202" s="87"/>
      <c r="AA202" s="87"/>
      <c r="AB202" s="86"/>
      <c r="AC202" s="87"/>
    </row>
    <row x14ac:dyDescent="0.25" r="203" customHeight="1" ht="17.25">
      <c r="A203" s="235">
        <f>A202</f>
        <v>25569.375</v>
      </c>
      <c r="B203" s="236" t="s">
        <v>12</v>
      </c>
      <c r="C203" s="180"/>
      <c r="D203" s="180">
        <v>16</v>
      </c>
      <c r="E203" s="180">
        <v>6</v>
      </c>
      <c r="F203" s="180"/>
      <c r="G203" s="180">
        <f>SUM(C203:F203)</f>
      </c>
      <c r="H203" s="125">
        <v>6000</v>
      </c>
      <c r="I203" s="125">
        <f>G203*H203</f>
      </c>
      <c r="J203" s="125">
        <f>I203*0.1</f>
      </c>
      <c r="K203" s="125">
        <f>SUM(I203:J203)</f>
      </c>
      <c r="L203" s="242"/>
      <c r="M203" s="229"/>
      <c r="N203" s="87"/>
      <c r="O203" s="87"/>
      <c r="P203" s="87"/>
      <c r="Q203" s="87"/>
      <c r="R203" s="87"/>
      <c r="S203" s="87"/>
      <c r="T203" s="87"/>
      <c r="U203" s="87"/>
      <c r="V203" s="87"/>
      <c r="W203" s="175"/>
      <c r="X203" s="87"/>
      <c r="Y203" s="87"/>
      <c r="Z203" s="87"/>
      <c r="AA203" s="87"/>
      <c r="AB203" s="86"/>
      <c r="AC203" s="87"/>
    </row>
    <row x14ac:dyDescent="0.25" r="204" customHeight="1" ht="17.25">
      <c r="A204" s="235">
        <f>A203</f>
        <v>25569.375</v>
      </c>
      <c r="B204" s="236" t="s">
        <v>100</v>
      </c>
      <c r="C204" s="180"/>
      <c r="D204" s="180">
        <v>2</v>
      </c>
      <c r="E204" s="180"/>
      <c r="F204" s="180"/>
      <c r="G204" s="180">
        <f>SUM(C204:F204)</f>
      </c>
      <c r="H204" s="182">
        <v>5500</v>
      </c>
      <c r="I204" s="125">
        <f>G204*H204</f>
      </c>
      <c r="J204" s="125">
        <f>I204*0.1</f>
      </c>
      <c r="K204" s="125">
        <f>SUM(I204:J204)</f>
      </c>
      <c r="L204" s="242"/>
      <c r="M204" s="229"/>
      <c r="N204" s="87"/>
      <c r="O204" s="87"/>
      <c r="P204" s="87"/>
      <c r="Q204" s="87"/>
      <c r="R204" s="87"/>
      <c r="S204" s="87"/>
      <c r="T204" s="87"/>
      <c r="U204" s="87"/>
      <c r="V204" s="87"/>
      <c r="W204" s="175"/>
      <c r="X204" s="87"/>
      <c r="Y204" s="87"/>
      <c r="Z204" s="87"/>
      <c r="AA204" s="87"/>
      <c r="AB204" s="86"/>
      <c r="AC204" s="87"/>
    </row>
    <row x14ac:dyDescent="0.25" r="205" customHeight="1" ht="17.25">
      <c r="A205" s="235">
        <f>A204</f>
        <v>25569.375</v>
      </c>
      <c r="B205" s="241" t="s">
        <v>37</v>
      </c>
      <c r="C205" s="180"/>
      <c r="D205" s="180">
        <v>5</v>
      </c>
      <c r="E205" s="180"/>
      <c r="F205" s="180"/>
      <c r="G205" s="180">
        <f>SUM(C205:F205)</f>
      </c>
      <c r="H205" s="125">
        <v>6500</v>
      </c>
      <c r="I205" s="125">
        <f>G205*H205</f>
      </c>
      <c r="J205" s="125">
        <f>I205*0.1</f>
      </c>
      <c r="K205" s="125">
        <f>SUM(I205:J205)</f>
      </c>
      <c r="L205" s="242"/>
      <c r="M205" s="229"/>
      <c r="N205" s="87"/>
      <c r="O205" s="87"/>
      <c r="P205" s="87"/>
      <c r="Q205" s="87"/>
      <c r="R205" s="87"/>
      <c r="S205" s="87"/>
      <c r="T205" s="87"/>
      <c r="U205" s="87"/>
      <c r="V205" s="87"/>
      <c r="W205" s="175"/>
      <c r="X205" s="87"/>
      <c r="Y205" s="87"/>
      <c r="Z205" s="87"/>
      <c r="AA205" s="87"/>
      <c r="AB205" s="86"/>
      <c r="AC205" s="87"/>
    </row>
    <row x14ac:dyDescent="0.25" r="206" customHeight="1" ht="17.25">
      <c r="A206" s="235">
        <f>A205</f>
        <v>25569.375</v>
      </c>
      <c r="B206" s="241" t="s">
        <v>64</v>
      </c>
      <c r="C206" s="180"/>
      <c r="D206" s="180">
        <v>54</v>
      </c>
      <c r="E206" s="180">
        <v>6</v>
      </c>
      <c r="F206" s="180"/>
      <c r="G206" s="180">
        <f>SUM(C206:F206)</f>
      </c>
      <c r="H206" s="182">
        <v>5500</v>
      </c>
      <c r="I206" s="125">
        <f>G206*H206</f>
      </c>
      <c r="J206" s="125">
        <f>I206*0.1</f>
      </c>
      <c r="K206" s="125">
        <f>SUM(I206:J206)</f>
      </c>
      <c r="L206" s="242"/>
      <c r="M206" s="229"/>
      <c r="N206" s="87"/>
      <c r="O206" s="87"/>
      <c r="P206" s="87"/>
      <c r="Q206" s="87"/>
      <c r="R206" s="87"/>
      <c r="S206" s="87"/>
      <c r="T206" s="87"/>
      <c r="U206" s="87"/>
      <c r="V206" s="87"/>
      <c r="W206" s="175"/>
      <c r="X206" s="87"/>
      <c r="Y206" s="87"/>
      <c r="Z206" s="87"/>
      <c r="AA206" s="87"/>
      <c r="AB206" s="86"/>
      <c r="AC206" s="87"/>
    </row>
    <row x14ac:dyDescent="0.25" r="207" customHeight="1" ht="17.25">
      <c r="A207" s="235">
        <f>A206</f>
        <v>25569.375</v>
      </c>
      <c r="B207" s="236" t="s">
        <v>25</v>
      </c>
      <c r="C207" s="180"/>
      <c r="D207" s="180">
        <v>20</v>
      </c>
      <c r="E207" s="180"/>
      <c r="F207" s="180"/>
      <c r="G207" s="180">
        <f>SUM(C207:F207)</f>
      </c>
      <c r="H207" s="125">
        <v>6000</v>
      </c>
      <c r="I207" s="125">
        <f>G207*H207</f>
      </c>
      <c r="J207" s="125">
        <f>I207*0.1</f>
      </c>
      <c r="K207" s="125">
        <f>SUM(I207:J207)</f>
      </c>
      <c r="L207" s="242"/>
      <c r="M207" s="229"/>
      <c r="N207" s="87"/>
      <c r="O207" s="87"/>
      <c r="P207" s="87"/>
      <c r="Q207" s="87"/>
      <c r="R207" s="87"/>
      <c r="S207" s="87"/>
      <c r="T207" s="87"/>
      <c r="U207" s="87"/>
      <c r="V207" s="87"/>
      <c r="W207" s="175"/>
      <c r="X207" s="87"/>
      <c r="Y207" s="87"/>
      <c r="Z207" s="87"/>
      <c r="AA207" s="87"/>
      <c r="AB207" s="86"/>
      <c r="AC207" s="87"/>
    </row>
    <row x14ac:dyDescent="0.25" r="208" customHeight="1" ht="17.25">
      <c r="A208" s="235">
        <f>A207</f>
        <v>25569.375</v>
      </c>
      <c r="B208" s="241" t="s">
        <v>76</v>
      </c>
      <c r="C208" s="188" t="s">
        <v>14</v>
      </c>
      <c r="D208" s="180">
        <v>20</v>
      </c>
      <c r="E208" s="180">
        <v>12</v>
      </c>
      <c r="F208" s="180">
        <v>0</v>
      </c>
      <c r="G208" s="180">
        <f>SUM(C208:F208)</f>
      </c>
      <c r="H208" s="125">
        <v>6000</v>
      </c>
      <c r="I208" s="125">
        <f>G208*H208</f>
      </c>
      <c r="J208" s="125">
        <f>I208*0.1</f>
      </c>
      <c r="K208" s="125">
        <f>SUM(I208:J208)</f>
      </c>
      <c r="L208" s="242"/>
      <c r="M208" s="229"/>
      <c r="N208" s="87"/>
      <c r="O208" s="87"/>
      <c r="P208" s="87"/>
      <c r="Q208" s="87"/>
      <c r="R208" s="87"/>
      <c r="S208" s="87"/>
      <c r="T208" s="87"/>
      <c r="U208" s="87"/>
      <c r="V208" s="87"/>
      <c r="W208" s="175"/>
      <c r="X208" s="87"/>
      <c r="Y208" s="87"/>
      <c r="Z208" s="87"/>
      <c r="AA208" s="87"/>
      <c r="AB208" s="86"/>
      <c r="AC208" s="87"/>
    </row>
    <row x14ac:dyDescent="0.25" r="209" customHeight="1" ht="17.25">
      <c r="A209" s="235">
        <f>A208</f>
        <v>25569.375</v>
      </c>
      <c r="B209" s="241" t="s">
        <v>149</v>
      </c>
      <c r="C209" s="180"/>
      <c r="D209" s="181">
        <v>79</v>
      </c>
      <c r="E209" s="180">
        <v>35</v>
      </c>
      <c r="F209" s="180">
        <v>3</v>
      </c>
      <c r="G209" s="180">
        <f>SUM(C209:F209)</f>
      </c>
      <c r="H209" s="125">
        <v>6000</v>
      </c>
      <c r="I209" s="125">
        <f>G209*H209</f>
      </c>
      <c r="J209" s="125">
        <f>I209*0.1</f>
      </c>
      <c r="K209" s="125">
        <f>SUM(I209:J209)</f>
      </c>
      <c r="L209" s="242"/>
      <c r="M209" s="229"/>
      <c r="N209" s="87"/>
      <c r="O209" s="87"/>
      <c r="P209" s="87"/>
      <c r="Q209" s="87"/>
      <c r="R209" s="87"/>
      <c r="S209" s="87"/>
      <c r="T209" s="87"/>
      <c r="U209" s="87"/>
      <c r="V209" s="87"/>
      <c r="W209" s="175"/>
      <c r="X209" s="87"/>
      <c r="Y209" s="87"/>
      <c r="Z209" s="87"/>
      <c r="AA209" s="87"/>
      <c r="AB209" s="86"/>
      <c r="AC209" s="87"/>
    </row>
    <row x14ac:dyDescent="0.25" r="210" customHeight="1" ht="17.25">
      <c r="A210" s="235">
        <f>A209</f>
        <v>25569.375</v>
      </c>
      <c r="B210" s="241" t="s">
        <v>43</v>
      </c>
      <c r="C210" s="180"/>
      <c r="D210" s="180">
        <v>43</v>
      </c>
      <c r="E210" s="180"/>
      <c r="F210" s="180"/>
      <c r="G210" s="180">
        <f>SUM(C210:F210)</f>
      </c>
      <c r="H210" s="125">
        <v>6000</v>
      </c>
      <c r="I210" s="125">
        <f>G210*H210</f>
      </c>
      <c r="J210" s="125">
        <f>I210*0.1</f>
      </c>
      <c r="K210" s="125">
        <f>SUM(I210:J210)</f>
      </c>
      <c r="L210" s="242"/>
      <c r="M210" s="229"/>
      <c r="N210" s="87"/>
      <c r="O210" s="87"/>
      <c r="P210" s="87"/>
      <c r="Q210" s="87"/>
      <c r="R210" s="87"/>
      <c r="S210" s="87"/>
      <c r="T210" s="87"/>
      <c r="U210" s="87"/>
      <c r="V210" s="87"/>
      <c r="W210" s="175"/>
      <c r="X210" s="87"/>
      <c r="Y210" s="87"/>
      <c r="Z210" s="87"/>
      <c r="AA210" s="87"/>
      <c r="AB210" s="86"/>
      <c r="AC210" s="87"/>
    </row>
    <row x14ac:dyDescent="0.25" r="211" customHeight="1" ht="17.25">
      <c r="A211" s="235">
        <f>A210</f>
        <v>25569.375</v>
      </c>
      <c r="B211" s="241" t="s">
        <v>18</v>
      </c>
      <c r="C211" s="180"/>
      <c r="D211" s="180">
        <v>9</v>
      </c>
      <c r="E211" s="180">
        <v>7</v>
      </c>
      <c r="F211" s="180">
        <v>6</v>
      </c>
      <c r="G211" s="180">
        <f>SUM(C211:F211)</f>
      </c>
      <c r="H211" s="125">
        <v>6000</v>
      </c>
      <c r="I211" s="125">
        <f>G211*H211</f>
      </c>
      <c r="J211" s="125">
        <f>I211*0.1</f>
      </c>
      <c r="K211" s="125">
        <f>SUM(I211:J211)</f>
      </c>
      <c r="L211" s="242"/>
      <c r="M211" s="229"/>
      <c r="N211" s="87"/>
      <c r="O211" s="87"/>
      <c r="P211" s="87"/>
      <c r="Q211" s="87"/>
      <c r="R211" s="87"/>
      <c r="S211" s="87"/>
      <c r="T211" s="87"/>
      <c r="U211" s="87"/>
      <c r="V211" s="87"/>
      <c r="W211" s="175"/>
      <c r="X211" s="87"/>
      <c r="Y211" s="87"/>
      <c r="Z211" s="87"/>
      <c r="AA211" s="87"/>
      <c r="AB211" s="86"/>
      <c r="AC211" s="87"/>
    </row>
    <row x14ac:dyDescent="0.25" r="212" customHeight="1" ht="17.25">
      <c r="A212" s="235">
        <f>A211</f>
        <v>25569.375</v>
      </c>
      <c r="B212" s="241" t="s">
        <v>82</v>
      </c>
      <c r="C212" s="188" t="s">
        <v>14</v>
      </c>
      <c r="D212" s="180">
        <v>25</v>
      </c>
      <c r="E212" s="180">
        <v>12</v>
      </c>
      <c r="F212" s="180">
        <v>7</v>
      </c>
      <c r="G212" s="180">
        <f>SUM(C212:F212)</f>
      </c>
      <c r="H212" s="125">
        <v>5000</v>
      </c>
      <c r="I212" s="125">
        <f>G212*H212</f>
      </c>
      <c r="J212" s="125">
        <f>I212*0.1</f>
      </c>
      <c r="K212" s="125">
        <f>SUM(I212:J212)</f>
      </c>
      <c r="L212" s="242"/>
      <c r="M212" s="229"/>
      <c r="N212" s="87"/>
      <c r="O212" s="87"/>
      <c r="P212" s="87"/>
      <c r="Q212" s="87"/>
      <c r="R212" s="87"/>
      <c r="S212" s="87"/>
      <c r="T212" s="87"/>
      <c r="U212" s="87"/>
      <c r="V212" s="87"/>
      <c r="W212" s="175"/>
      <c r="X212" s="87"/>
      <c r="Y212" s="87"/>
      <c r="Z212" s="87"/>
      <c r="AA212" s="87"/>
      <c r="AB212" s="86"/>
      <c r="AC212" s="87"/>
    </row>
    <row x14ac:dyDescent="0.25" r="213" customHeight="1" ht="17.25">
      <c r="A213" s="235">
        <f>A212</f>
        <v>25569.375</v>
      </c>
      <c r="B213" s="241" t="s">
        <v>151</v>
      </c>
      <c r="C213" s="180"/>
      <c r="D213" s="180">
        <v>12</v>
      </c>
      <c r="E213" s="180"/>
      <c r="F213" s="180"/>
      <c r="G213" s="180">
        <f>SUM(C213:F213)</f>
      </c>
      <c r="H213" s="125">
        <v>5000</v>
      </c>
      <c r="I213" s="125">
        <f>G213*H213</f>
      </c>
      <c r="J213" s="125">
        <f>I213*0.1</f>
      </c>
      <c r="K213" s="125">
        <f>SUM(I213:J213)</f>
      </c>
      <c r="L213" s="242"/>
      <c r="M213" s="229"/>
      <c r="N213" s="87"/>
      <c r="O213" s="87"/>
      <c r="P213" s="87"/>
      <c r="Q213" s="87"/>
      <c r="R213" s="87"/>
      <c r="S213" s="87"/>
      <c r="T213" s="87"/>
      <c r="U213" s="87"/>
      <c r="V213" s="87"/>
      <c r="W213" s="175"/>
      <c r="X213" s="87"/>
      <c r="Y213" s="87"/>
      <c r="Z213" s="87"/>
      <c r="AA213" s="87"/>
      <c r="AB213" s="86"/>
      <c r="AC213" s="87"/>
    </row>
    <row x14ac:dyDescent="0.25" r="214" customHeight="1" ht="17.25">
      <c r="A214" s="235">
        <f>A210</f>
        <v>25569.375</v>
      </c>
      <c r="B214" s="241" t="s">
        <v>105</v>
      </c>
      <c r="C214" s="180"/>
      <c r="D214" s="180">
        <v>58</v>
      </c>
      <c r="E214" s="180"/>
      <c r="F214" s="180"/>
      <c r="G214" s="180">
        <f>SUM(C214:F214)</f>
      </c>
      <c r="H214" s="125">
        <v>7000</v>
      </c>
      <c r="I214" s="125">
        <f>G214*H214</f>
      </c>
      <c r="J214" s="125">
        <f>I214*0.1</f>
      </c>
      <c r="K214" s="125">
        <f>SUM(I214:J214)</f>
      </c>
      <c r="L214" s="242"/>
      <c r="M214" s="229"/>
      <c r="N214" s="87"/>
      <c r="O214" s="87"/>
      <c r="P214" s="87"/>
      <c r="Q214" s="87"/>
      <c r="R214" s="87"/>
      <c r="S214" s="87"/>
      <c r="T214" s="87"/>
      <c r="U214" s="87"/>
      <c r="V214" s="87"/>
      <c r="W214" s="175"/>
      <c r="X214" s="87"/>
      <c r="Y214" s="87"/>
      <c r="Z214" s="87"/>
      <c r="AA214" s="87"/>
      <c r="AB214" s="86"/>
      <c r="AC214" s="87"/>
    </row>
    <row x14ac:dyDescent="0.25" r="215" customHeight="1" ht="17.25">
      <c r="A215" s="235">
        <f>A210</f>
        <v>25569.375</v>
      </c>
      <c r="B215" s="241" t="s">
        <v>23</v>
      </c>
      <c r="C215" s="180"/>
      <c r="D215" s="180">
        <v>13</v>
      </c>
      <c r="E215" s="180"/>
      <c r="F215" s="180"/>
      <c r="G215" s="180">
        <f>SUM(C215:F215)</f>
      </c>
      <c r="H215" s="125">
        <v>6000</v>
      </c>
      <c r="I215" s="125">
        <f>G215*H215</f>
      </c>
      <c r="J215" s="125">
        <f>I215*0.1</f>
      </c>
      <c r="K215" s="125">
        <f>SUM(I215:J215)</f>
      </c>
      <c r="L215" s="242"/>
      <c r="M215" s="229"/>
      <c r="N215" s="87"/>
      <c r="O215" s="87"/>
      <c r="P215" s="87"/>
      <c r="Q215" s="87"/>
      <c r="R215" s="87"/>
      <c r="S215" s="87"/>
      <c r="T215" s="87"/>
      <c r="U215" s="87"/>
      <c r="V215" s="87"/>
      <c r="W215" s="175"/>
      <c r="X215" s="87"/>
      <c r="Y215" s="87"/>
      <c r="Z215" s="87"/>
      <c r="AA215" s="87"/>
      <c r="AB215" s="86"/>
      <c r="AC215" s="87"/>
    </row>
    <row x14ac:dyDescent="0.25" r="216" customHeight="1" ht="17.25">
      <c r="A216" s="235">
        <f>A215</f>
        <v>25569.375</v>
      </c>
      <c r="B216" s="241" t="s">
        <v>40</v>
      </c>
      <c r="C216" s="180"/>
      <c r="D216" s="180">
        <v>16</v>
      </c>
      <c r="E216" s="180"/>
      <c r="F216" s="180"/>
      <c r="G216" s="180">
        <f>SUM(C216:F216)</f>
      </c>
      <c r="H216" s="125">
        <v>6500</v>
      </c>
      <c r="I216" s="125">
        <f>G216*H216</f>
      </c>
      <c r="J216" s="125">
        <f>I216*0.1</f>
      </c>
      <c r="K216" s="125">
        <f>SUM(I216:J216)</f>
      </c>
      <c r="L216" s="242"/>
      <c r="M216" s="229"/>
      <c r="N216" s="87"/>
      <c r="O216" s="87"/>
      <c r="P216" s="87"/>
      <c r="Q216" s="87"/>
      <c r="R216" s="87"/>
      <c r="S216" s="87"/>
      <c r="T216" s="87"/>
      <c r="U216" s="87"/>
      <c r="V216" s="87"/>
      <c r="W216" s="175"/>
      <c r="X216" s="87"/>
      <c r="Y216" s="87"/>
      <c r="Z216" s="87"/>
      <c r="AA216" s="87"/>
      <c r="AB216" s="86"/>
      <c r="AC216" s="87"/>
    </row>
    <row x14ac:dyDescent="0.25" r="217" customHeight="1" ht="17.25">
      <c r="A217" s="235">
        <f>A213</f>
        <v>25569.375</v>
      </c>
      <c r="B217" s="247" t="s">
        <v>86</v>
      </c>
      <c r="C217" s="248"/>
      <c r="D217" s="249">
        <v>19</v>
      </c>
      <c r="E217" s="248"/>
      <c r="F217" s="249">
        <v>5</v>
      </c>
      <c r="G217" s="180">
        <f>SUM(C217:F217)</f>
      </c>
      <c r="H217" s="250">
        <v>9000</v>
      </c>
      <c r="I217" s="125">
        <f>G217*H217</f>
      </c>
      <c r="J217" s="125">
        <f>I217*0.1</f>
      </c>
      <c r="K217" s="125">
        <f>SUM(I217:J217)</f>
      </c>
      <c r="L217" s="242"/>
      <c r="M217" s="229"/>
      <c r="N217" s="87"/>
      <c r="O217" s="87"/>
      <c r="P217" s="87"/>
      <c r="Q217" s="87"/>
      <c r="R217" s="87"/>
      <c r="S217" s="87"/>
      <c r="T217" s="87"/>
      <c r="U217" s="87"/>
      <c r="V217" s="87"/>
      <c r="W217" s="175"/>
      <c r="X217" s="87"/>
      <c r="Y217" s="87"/>
      <c r="Z217" s="87"/>
      <c r="AA217" s="87"/>
      <c r="AB217" s="86"/>
      <c r="AC217" s="87"/>
    </row>
    <row x14ac:dyDescent="0.25" r="218" customHeight="1" ht="17.25">
      <c r="A218" s="235">
        <f>A213</f>
        <v>25569.375</v>
      </c>
      <c r="B218" s="241" t="s">
        <v>86</v>
      </c>
      <c r="C218" s="248"/>
      <c r="D218" s="248"/>
      <c r="E218" s="180">
        <v>9</v>
      </c>
      <c r="F218" s="248"/>
      <c r="G218" s="180">
        <f>SUM(C218:F218)</f>
      </c>
      <c r="H218" s="125">
        <v>6000</v>
      </c>
      <c r="I218" s="125">
        <f>G218*H218</f>
      </c>
      <c r="J218" s="125">
        <f>I218*0.1</f>
      </c>
      <c r="K218" s="125">
        <f>SUM(I218:J218)</f>
      </c>
      <c r="L218" s="242"/>
      <c r="M218" s="229"/>
      <c r="N218" s="87"/>
      <c r="O218" s="87"/>
      <c r="P218" s="87"/>
      <c r="Q218" s="87"/>
      <c r="R218" s="87"/>
      <c r="S218" s="87"/>
      <c r="T218" s="87"/>
      <c r="U218" s="87"/>
      <c r="V218" s="87"/>
      <c r="W218" s="175"/>
      <c r="X218" s="87"/>
      <c r="Y218" s="87"/>
      <c r="Z218" s="87"/>
      <c r="AA218" s="87"/>
      <c r="AB218" s="86"/>
      <c r="AC218" s="87"/>
    </row>
    <row x14ac:dyDescent="0.25" r="219" customHeight="1" ht="17.25">
      <c r="A219" s="235">
        <f>A214</f>
        <v>25569.375</v>
      </c>
      <c r="B219" s="241" t="s">
        <v>148</v>
      </c>
      <c r="C219" s="180"/>
      <c r="D219" s="180">
        <v>0</v>
      </c>
      <c r="E219" s="180">
        <v>0</v>
      </c>
      <c r="F219" s="180"/>
      <c r="G219" s="180">
        <f>SUM(C219:F219)</f>
      </c>
      <c r="H219" s="125">
        <v>6000</v>
      </c>
      <c r="I219" s="125">
        <f>G219*H219</f>
      </c>
      <c r="J219" s="125">
        <f>I219*0.1</f>
      </c>
      <c r="K219" s="125">
        <f>SUM(I219:J219)</f>
      </c>
      <c r="L219" s="242"/>
      <c r="M219" s="229"/>
      <c r="N219" s="87"/>
      <c r="O219" s="87"/>
      <c r="P219" s="87"/>
      <c r="Q219" s="87"/>
      <c r="R219" s="87"/>
      <c r="S219" s="87"/>
      <c r="T219" s="87"/>
      <c r="U219" s="87"/>
      <c r="V219" s="87"/>
      <c r="W219" s="175"/>
      <c r="X219" s="87"/>
      <c r="Y219" s="87"/>
      <c r="Z219" s="87"/>
      <c r="AA219" s="87"/>
      <c r="AB219" s="86"/>
      <c r="AC219" s="87"/>
    </row>
    <row x14ac:dyDescent="0.25" r="220" customHeight="1" ht="17.25">
      <c r="A220" s="235">
        <f>A218</f>
        <v>25569.375</v>
      </c>
      <c r="B220" s="236" t="s">
        <v>152</v>
      </c>
      <c r="C220" s="180"/>
      <c r="D220" s="180"/>
      <c r="E220" s="180">
        <v>0</v>
      </c>
      <c r="F220" s="180"/>
      <c r="G220" s="180">
        <f>SUM(C220:F220)</f>
      </c>
      <c r="H220" s="125">
        <v>6000</v>
      </c>
      <c r="I220" s="125">
        <f>G220*H220</f>
      </c>
      <c r="J220" s="125">
        <v>0</v>
      </c>
      <c r="K220" s="125">
        <f>SUM(I220:J220)</f>
      </c>
      <c r="L220" s="242"/>
      <c r="M220" s="229"/>
      <c r="N220" s="87"/>
      <c r="O220" s="87"/>
      <c r="P220" s="87"/>
      <c r="Q220" s="87"/>
      <c r="R220" s="87"/>
      <c r="S220" s="87"/>
      <c r="T220" s="87"/>
      <c r="U220" s="87"/>
      <c r="V220" s="87"/>
      <c r="W220" s="175"/>
      <c r="X220" s="87"/>
      <c r="Y220" s="87"/>
      <c r="Z220" s="87"/>
      <c r="AA220" s="87"/>
      <c r="AB220" s="86"/>
      <c r="AC220" s="87"/>
    </row>
    <row x14ac:dyDescent="0.25" r="221" customHeight="1" ht="17.25">
      <c r="A221" s="243">
        <f>A220</f>
        <v>25569.375</v>
      </c>
      <c r="B221" s="244" t="s">
        <v>155</v>
      </c>
      <c r="C221" s="191">
        <f>SUM(C174:C220)</f>
      </c>
      <c r="D221" s="191">
        <f>SUM(D174:D220)</f>
      </c>
      <c r="E221" s="191">
        <f>SUM(E174:E220)</f>
      </c>
      <c r="F221" s="191">
        <f>SUM(F174:F220)</f>
      </c>
      <c r="G221" s="191">
        <f>SUM(G174:G220)</f>
      </c>
      <c r="H221" s="191"/>
      <c r="I221" s="191">
        <f>SUM(I174:I220)</f>
      </c>
      <c r="J221" s="191">
        <f>SUM(J174:J220)</f>
      </c>
      <c r="K221" s="191">
        <f>SUM(K174:K220)</f>
      </c>
      <c r="L221" s="245"/>
      <c r="M221" s="229"/>
      <c r="N221" s="87"/>
      <c r="O221" s="87"/>
      <c r="P221" s="87"/>
      <c r="Q221" s="87"/>
      <c r="R221" s="87"/>
      <c r="S221" s="87"/>
      <c r="T221" s="87"/>
      <c r="U221" s="87"/>
      <c r="V221" s="87"/>
      <c r="W221" s="175"/>
      <c r="X221" s="87"/>
      <c r="Y221" s="87"/>
      <c r="Z221" s="87"/>
      <c r="AA221" s="87"/>
      <c r="AB221" s="86"/>
      <c r="AC221" s="87"/>
    </row>
    <row x14ac:dyDescent="0.25" r="222" customHeight="1" ht="17.25">
      <c r="A222" s="235">
        <f>A221</f>
        <v>25569.375</v>
      </c>
      <c r="B222" s="241" t="s">
        <v>113</v>
      </c>
      <c r="C222" s="180"/>
      <c r="D222" s="180">
        <v>38</v>
      </c>
      <c r="E222" s="180">
        <v>43</v>
      </c>
      <c r="F222" s="180">
        <v>4</v>
      </c>
      <c r="G222" s="180">
        <f>SUM(C222:F222)</f>
      </c>
      <c r="H222" s="125">
        <v>6500</v>
      </c>
      <c r="I222" s="125">
        <f>G222*H222</f>
      </c>
      <c r="J222" s="185"/>
      <c r="K222" s="125">
        <f>SUM(I222:J222)</f>
      </c>
      <c r="L222" s="242"/>
      <c r="M222" s="229"/>
      <c r="N222" s="87"/>
      <c r="O222" s="87"/>
      <c r="P222" s="87"/>
      <c r="Q222" s="87"/>
      <c r="R222" s="87"/>
      <c r="S222" s="87"/>
      <c r="T222" s="87"/>
      <c r="U222" s="87"/>
      <c r="V222" s="87"/>
      <c r="W222" s="175"/>
      <c r="X222" s="87"/>
      <c r="Y222" s="87"/>
      <c r="Z222" s="87"/>
      <c r="AA222" s="87"/>
      <c r="AB222" s="86"/>
      <c r="AC222" s="87"/>
    </row>
    <row x14ac:dyDescent="0.25" r="223" customHeight="1" ht="17.25">
      <c r="A223" s="235">
        <f>A222</f>
        <v>25569.375</v>
      </c>
      <c r="B223" s="241" t="s">
        <v>156</v>
      </c>
      <c r="C223" s="180"/>
      <c r="D223" s="180">
        <v>9</v>
      </c>
      <c r="E223" s="180">
        <v>9</v>
      </c>
      <c r="F223" s="180"/>
      <c r="G223" s="180">
        <f>SUM(C223:F223)</f>
      </c>
      <c r="H223" s="125">
        <v>6500</v>
      </c>
      <c r="I223" s="125">
        <f>G223*H223</f>
      </c>
      <c r="J223" s="185"/>
      <c r="K223" s="125">
        <f>SUM(I223:J223)</f>
      </c>
      <c r="L223" s="242"/>
      <c r="M223" s="229"/>
      <c r="N223" s="87"/>
      <c r="O223" s="87"/>
      <c r="P223" s="87"/>
      <c r="Q223" s="87"/>
      <c r="R223" s="87"/>
      <c r="S223" s="87"/>
      <c r="T223" s="87"/>
      <c r="U223" s="87"/>
      <c r="V223" s="87"/>
      <c r="W223" s="175"/>
      <c r="X223" s="87"/>
      <c r="Y223" s="87"/>
      <c r="Z223" s="87"/>
      <c r="AA223" s="87"/>
      <c r="AB223" s="86"/>
      <c r="AC223" s="87"/>
    </row>
    <row x14ac:dyDescent="0.25" r="224" customHeight="1" ht="17.25">
      <c r="A224" s="235">
        <f>A223</f>
        <v>25569.375</v>
      </c>
      <c r="B224" s="241" t="s">
        <v>112</v>
      </c>
      <c r="C224" s="180"/>
      <c r="D224" s="180">
        <v>11</v>
      </c>
      <c r="E224" s="180">
        <v>9</v>
      </c>
      <c r="F224" s="180"/>
      <c r="G224" s="180">
        <f>SUM(C224:F224)</f>
      </c>
      <c r="H224" s="125">
        <v>6900</v>
      </c>
      <c r="I224" s="125">
        <f>G224*H224</f>
      </c>
      <c r="J224" s="185"/>
      <c r="K224" s="125">
        <f>SUM(I224:J224)</f>
      </c>
      <c r="L224" s="242"/>
      <c r="M224" s="229"/>
      <c r="N224" s="87"/>
      <c r="O224" s="87"/>
      <c r="P224" s="87"/>
      <c r="Q224" s="87"/>
      <c r="R224" s="87"/>
      <c r="S224" s="87"/>
      <c r="T224" s="87"/>
      <c r="U224" s="87"/>
      <c r="V224" s="87"/>
      <c r="W224" s="175"/>
      <c r="X224" s="87"/>
      <c r="Y224" s="87"/>
      <c r="Z224" s="87"/>
      <c r="AA224" s="87"/>
      <c r="AB224" s="86"/>
      <c r="AC224" s="87"/>
    </row>
    <row x14ac:dyDescent="0.25" r="225" customHeight="1" ht="17.25">
      <c r="A225" s="235">
        <f>A224</f>
        <v>25569.375</v>
      </c>
      <c r="B225" s="236"/>
      <c r="C225" s="180"/>
      <c r="D225" s="180"/>
      <c r="E225" s="180"/>
      <c r="F225" s="180"/>
      <c r="G225" s="180">
        <f>SUM(C225:F225)</f>
      </c>
      <c r="H225" s="125"/>
      <c r="I225" s="125">
        <f>G225*H225</f>
      </c>
      <c r="J225" s="185"/>
      <c r="K225" s="125">
        <f>SUM(I225:J225)</f>
      </c>
      <c r="L225" s="242"/>
      <c r="M225" s="229"/>
      <c r="N225" s="87"/>
      <c r="O225" s="87"/>
      <c r="P225" s="87"/>
      <c r="Q225" s="87"/>
      <c r="R225" s="87"/>
      <c r="S225" s="87"/>
      <c r="T225" s="87"/>
      <c r="U225" s="87"/>
      <c r="V225" s="87"/>
      <c r="W225" s="175"/>
      <c r="X225" s="87"/>
      <c r="Y225" s="87"/>
      <c r="Z225" s="87"/>
      <c r="AA225" s="87"/>
      <c r="AB225" s="86"/>
      <c r="AC225" s="87"/>
    </row>
    <row x14ac:dyDescent="0.25" r="226" customHeight="1" ht="17.25">
      <c r="A226" s="235">
        <f>A225</f>
        <v>25569.375</v>
      </c>
      <c r="B226" s="236"/>
      <c r="C226" s="180"/>
      <c r="D226" s="180"/>
      <c r="E226" s="180"/>
      <c r="F226" s="180"/>
      <c r="G226" s="180">
        <f>SUM(C226:F226)</f>
      </c>
      <c r="H226" s="125"/>
      <c r="I226" s="125">
        <f>G226*H226</f>
      </c>
      <c r="J226" s="185"/>
      <c r="K226" s="125">
        <f>SUM(I226:J226)</f>
      </c>
      <c r="L226" s="242"/>
      <c r="M226" s="229"/>
      <c r="N226" s="87"/>
      <c r="O226" s="87"/>
      <c r="P226" s="87"/>
      <c r="Q226" s="87"/>
      <c r="R226" s="87"/>
      <c r="S226" s="87"/>
      <c r="T226" s="87"/>
      <c r="U226" s="87"/>
      <c r="V226" s="87"/>
      <c r="W226" s="175"/>
      <c r="X226" s="87"/>
      <c r="Y226" s="87"/>
      <c r="Z226" s="87"/>
      <c r="AA226" s="87"/>
      <c r="AB226" s="86"/>
      <c r="AC226" s="87"/>
    </row>
    <row x14ac:dyDescent="0.25" r="227" customHeight="1" ht="17.25">
      <c r="A227" s="235">
        <f>A226</f>
        <v>25569.375</v>
      </c>
      <c r="B227" s="236"/>
      <c r="C227" s="180"/>
      <c r="D227" s="180"/>
      <c r="E227" s="180"/>
      <c r="F227" s="180"/>
      <c r="G227" s="180">
        <f>SUM(C227:F227)</f>
      </c>
      <c r="H227" s="125"/>
      <c r="I227" s="125">
        <f>G227*H227</f>
      </c>
      <c r="J227" s="185"/>
      <c r="K227" s="125">
        <f>SUM(I227:J227)</f>
      </c>
      <c r="L227" s="242"/>
      <c r="M227" s="229"/>
      <c r="N227" s="87"/>
      <c r="O227" s="87"/>
      <c r="P227" s="87"/>
      <c r="Q227" s="87"/>
      <c r="R227" s="87"/>
      <c r="S227" s="87"/>
      <c r="T227" s="87"/>
      <c r="U227" s="87"/>
      <c r="V227" s="87"/>
      <c r="W227" s="175"/>
      <c r="X227" s="87"/>
      <c r="Y227" s="87"/>
      <c r="Z227" s="87"/>
      <c r="AA227" s="87"/>
      <c r="AB227" s="86"/>
      <c r="AC227" s="87"/>
    </row>
    <row x14ac:dyDescent="0.25" r="228" customHeight="1" ht="17.25">
      <c r="A228" s="235">
        <f>A227</f>
        <v>25569.375</v>
      </c>
      <c r="B228" s="236"/>
      <c r="C228" s="180"/>
      <c r="D228" s="180"/>
      <c r="E228" s="180"/>
      <c r="F228" s="180"/>
      <c r="G228" s="180">
        <f>SUM(C228:F228)</f>
      </c>
      <c r="H228" s="125"/>
      <c r="I228" s="125">
        <f>G228*H228</f>
      </c>
      <c r="J228" s="185"/>
      <c r="K228" s="125">
        <f>SUM(I228:J228)</f>
      </c>
      <c r="L228" s="242"/>
      <c r="M228" s="229"/>
      <c r="N228" s="87"/>
      <c r="O228" s="87"/>
      <c r="P228" s="87"/>
      <c r="Q228" s="87"/>
      <c r="R228" s="87"/>
      <c r="S228" s="87"/>
      <c r="T228" s="87"/>
      <c r="U228" s="87"/>
      <c r="V228" s="87"/>
      <c r="W228" s="175"/>
      <c r="X228" s="87"/>
      <c r="Y228" s="87"/>
      <c r="Z228" s="87"/>
      <c r="AA228" s="87"/>
      <c r="AB228" s="86"/>
      <c r="AC228" s="87"/>
    </row>
    <row x14ac:dyDescent="0.25" r="229" customHeight="1" ht="17.25">
      <c r="A229" s="235">
        <f>A228</f>
        <v>25569.375</v>
      </c>
      <c r="B229" s="236"/>
      <c r="C229" s="180"/>
      <c r="D229" s="180"/>
      <c r="E229" s="180"/>
      <c r="F229" s="180"/>
      <c r="G229" s="180">
        <f>SUM(C229:F229)</f>
      </c>
      <c r="H229" s="125"/>
      <c r="I229" s="125">
        <f>G229*H229</f>
      </c>
      <c r="J229" s="185"/>
      <c r="K229" s="125">
        <f>SUM(I229:J229)</f>
      </c>
      <c r="L229" s="242"/>
      <c r="M229" s="229"/>
      <c r="N229" s="87"/>
      <c r="O229" s="87"/>
      <c r="P229" s="87"/>
      <c r="Q229" s="87"/>
      <c r="R229" s="87"/>
      <c r="S229" s="87"/>
      <c r="T229" s="87"/>
      <c r="U229" s="87"/>
      <c r="V229" s="87"/>
      <c r="W229" s="175"/>
      <c r="X229" s="87"/>
      <c r="Y229" s="87"/>
      <c r="Z229" s="87"/>
      <c r="AA229" s="87"/>
      <c r="AB229" s="86"/>
      <c r="AC229" s="87"/>
    </row>
    <row x14ac:dyDescent="0.25" r="230" customHeight="1" ht="17.25">
      <c r="A230" s="243">
        <f>A229</f>
        <v>25569.375</v>
      </c>
      <c r="B230" s="244" t="s">
        <v>157</v>
      </c>
      <c r="C230" s="191">
        <f>SUM(C222:C229)</f>
      </c>
      <c r="D230" s="191">
        <f>SUM(D222:D229)</f>
      </c>
      <c r="E230" s="191">
        <f>SUM(E222:E229)</f>
      </c>
      <c r="F230" s="191">
        <f>SUM(F222:F229)</f>
      </c>
      <c r="G230" s="191">
        <f>SUM(G222:G229)</f>
      </c>
      <c r="H230" s="201"/>
      <c r="I230" s="201">
        <f>SUM(I222:I229)</f>
      </c>
      <c r="J230" s="201"/>
      <c r="K230" s="202">
        <f>SUM(K222:K229)</f>
      </c>
      <c r="L230" s="246"/>
      <c r="M230" s="229"/>
      <c r="N230" s="87"/>
      <c r="O230" s="87"/>
      <c r="P230" s="87"/>
      <c r="Q230" s="87"/>
      <c r="R230" s="87"/>
      <c r="S230" s="87"/>
      <c r="T230" s="87"/>
      <c r="U230" s="87"/>
      <c r="V230" s="87"/>
      <c r="W230" s="175"/>
      <c r="X230" s="87"/>
      <c r="Y230" s="87"/>
      <c r="Z230" s="87"/>
      <c r="AA230" s="87"/>
      <c r="AB230" s="86"/>
      <c r="AC230" s="87"/>
    </row>
    <row x14ac:dyDescent="0.25" r="231" customHeight="1" ht="17.25" hidden="1">
      <c r="A231" s="226" t="s">
        <v>128</v>
      </c>
      <c r="B231" s="227" t="s">
        <v>2</v>
      </c>
      <c r="C231" s="174" t="s">
        <v>129</v>
      </c>
      <c r="D231" s="174" t="s">
        <v>130</v>
      </c>
      <c r="E231" s="174" t="s">
        <v>131</v>
      </c>
      <c r="F231" s="174" t="s">
        <v>132</v>
      </c>
      <c r="G231" s="174" t="s">
        <v>133</v>
      </c>
      <c r="H231" s="174" t="s">
        <v>7</v>
      </c>
      <c r="I231" s="174" t="s">
        <v>134</v>
      </c>
      <c r="J231" s="174" t="s">
        <v>90</v>
      </c>
      <c r="K231" s="174" t="s">
        <v>135</v>
      </c>
      <c r="L231" s="228"/>
      <c r="M231" s="229"/>
      <c r="N231" s="87"/>
      <c r="O231" s="87"/>
      <c r="P231" s="87"/>
      <c r="Q231" s="87"/>
      <c r="R231" s="87"/>
      <c r="S231" s="87"/>
      <c r="T231" s="87"/>
      <c r="U231" s="87"/>
      <c r="V231" s="87"/>
      <c r="W231" s="175"/>
      <c r="X231" s="87"/>
      <c r="Y231" s="87"/>
      <c r="Z231" s="87"/>
      <c r="AA231" s="87"/>
      <c r="AB231" s="86"/>
      <c r="AC231" s="87"/>
    </row>
    <row x14ac:dyDescent="0.25" r="232" customHeight="1" ht="17.25">
      <c r="A232" s="235">
        <f>A230+1</f>
        <v>25569.375</v>
      </c>
      <c r="B232" s="236" t="s">
        <v>46</v>
      </c>
      <c r="C232" s="183" t="s">
        <v>14</v>
      </c>
      <c r="D232" s="180">
        <v>0</v>
      </c>
      <c r="E232" s="180"/>
      <c r="F232" s="180"/>
      <c r="G232" s="180">
        <f>SUM(C232:F232)</f>
      </c>
      <c r="H232" s="237">
        <v>5500</v>
      </c>
      <c r="I232" s="125">
        <f>G232*H232</f>
      </c>
      <c r="J232" s="125">
        <f>I232*0.1</f>
      </c>
      <c r="K232" s="125">
        <f>SUM(I232:J232)</f>
      </c>
      <c r="L232" s="242"/>
      <c r="M232" s="229"/>
      <c r="N232" s="87"/>
      <c r="O232" s="87"/>
      <c r="P232" s="87"/>
      <c r="Q232" s="87"/>
      <c r="R232" s="87"/>
      <c r="S232" s="87"/>
      <c r="T232" s="87"/>
      <c r="U232" s="87"/>
      <c r="V232" s="87"/>
      <c r="W232" s="175"/>
      <c r="X232" s="87"/>
      <c r="Y232" s="87"/>
      <c r="Z232" s="87"/>
      <c r="AA232" s="87"/>
      <c r="AB232" s="86"/>
      <c r="AC232" s="87"/>
    </row>
    <row x14ac:dyDescent="0.25" r="233" customHeight="1" ht="17.25">
      <c r="A233" s="235">
        <f>A232</f>
        <v>25569.375</v>
      </c>
      <c r="B233" s="236" t="s">
        <v>137</v>
      </c>
      <c r="C233" s="180"/>
      <c r="D233" s="180">
        <f>137-41</f>
      </c>
      <c r="E233" s="180">
        <v>28</v>
      </c>
      <c r="F233" s="180">
        <v>15</v>
      </c>
      <c r="G233" s="180">
        <f>SUM(C233:F233)</f>
      </c>
      <c r="H233" s="237">
        <v>4500</v>
      </c>
      <c r="I233" s="125">
        <f>G233*H233</f>
      </c>
      <c r="J233" s="125">
        <f>I233*0.1</f>
      </c>
      <c r="K233" s="125">
        <f>SUM(I233:J233)</f>
      </c>
      <c r="L233" s="242"/>
      <c r="M233" s="229"/>
      <c r="N233" s="87"/>
      <c r="O233" s="87"/>
      <c r="P233" s="87"/>
      <c r="Q233" s="87"/>
      <c r="R233" s="87"/>
      <c r="S233" s="87"/>
      <c r="T233" s="87"/>
      <c r="U233" s="87"/>
      <c r="V233" s="87"/>
      <c r="W233" s="175"/>
      <c r="X233" s="87"/>
      <c r="Y233" s="87"/>
      <c r="Z233" s="87"/>
      <c r="AA233" s="87"/>
      <c r="AB233" s="86"/>
      <c r="AC233" s="87"/>
    </row>
    <row x14ac:dyDescent="0.25" r="234" customHeight="1" ht="17.25">
      <c r="A234" s="235">
        <f>A233</f>
        <v>25569.375</v>
      </c>
      <c r="B234" s="236" t="s">
        <v>178</v>
      </c>
      <c r="C234" s="180"/>
      <c r="D234" s="180">
        <v>41</v>
      </c>
      <c r="E234" s="180"/>
      <c r="F234" s="180"/>
      <c r="G234" s="180">
        <f>SUM(C234:F234)</f>
      </c>
      <c r="H234" s="182">
        <v>5000</v>
      </c>
      <c r="I234" s="125">
        <f>G234*H234</f>
      </c>
      <c r="J234" s="125">
        <f>I234*0.1</f>
      </c>
      <c r="K234" s="125">
        <f>SUM(I234:J234)</f>
      </c>
      <c r="L234" s="242"/>
      <c r="M234" s="229"/>
      <c r="N234" s="87"/>
      <c r="O234" s="87"/>
      <c r="P234" s="87"/>
      <c r="Q234" s="87"/>
      <c r="R234" s="87"/>
      <c r="S234" s="87"/>
      <c r="T234" s="87"/>
      <c r="U234" s="87"/>
      <c r="V234" s="87"/>
      <c r="W234" s="175"/>
      <c r="X234" s="87"/>
      <c r="Y234" s="87"/>
      <c r="Z234" s="87"/>
      <c r="AA234" s="87"/>
      <c r="AB234" s="86"/>
      <c r="AC234" s="87"/>
    </row>
    <row x14ac:dyDescent="0.25" r="235" customHeight="1" ht="17.25">
      <c r="A235" s="235">
        <f>A234</f>
        <v>25569.375</v>
      </c>
      <c r="B235" s="236" t="s">
        <v>13</v>
      </c>
      <c r="C235" s="180"/>
      <c r="D235" s="180">
        <v>13</v>
      </c>
      <c r="E235" s="180"/>
      <c r="F235" s="180"/>
      <c r="G235" s="180">
        <f>SUM(C235:F235)</f>
      </c>
      <c r="H235" s="125">
        <v>6000</v>
      </c>
      <c r="I235" s="125">
        <f>G235*H235</f>
      </c>
      <c r="J235" s="125">
        <f>I235*0.1</f>
      </c>
      <c r="K235" s="125">
        <f>SUM(I235:J235)</f>
      </c>
      <c r="L235" s="242"/>
      <c r="M235" s="229"/>
      <c r="N235" s="87"/>
      <c r="O235" s="87"/>
      <c r="P235" s="87"/>
      <c r="Q235" s="87"/>
      <c r="R235" s="87"/>
      <c r="S235" s="87"/>
      <c r="T235" s="87"/>
      <c r="U235" s="87"/>
      <c r="V235" s="87"/>
      <c r="W235" s="175"/>
      <c r="X235" s="87"/>
      <c r="Y235" s="87"/>
      <c r="Z235" s="87"/>
      <c r="AA235" s="87"/>
      <c r="AB235" s="86"/>
      <c r="AC235" s="87"/>
    </row>
    <row x14ac:dyDescent="0.25" r="236" customHeight="1" ht="17.25">
      <c r="A236" s="235">
        <f>A235</f>
        <v>25569.375</v>
      </c>
      <c r="B236" s="236" t="s">
        <v>58</v>
      </c>
      <c r="C236" s="183" t="s">
        <v>14</v>
      </c>
      <c r="D236" s="180">
        <v>12</v>
      </c>
      <c r="E236" s="180">
        <v>7</v>
      </c>
      <c r="F236" s="180"/>
      <c r="G236" s="180">
        <f>SUM(C236:F236)</f>
      </c>
      <c r="H236" s="182">
        <v>5500</v>
      </c>
      <c r="I236" s="125">
        <f>G236*H236</f>
      </c>
      <c r="J236" s="125">
        <f>I236*0.1</f>
      </c>
      <c r="K236" s="125">
        <f>SUM(I236:J236)</f>
      </c>
      <c r="L236" s="242"/>
      <c r="M236" s="229"/>
      <c r="N236" s="87"/>
      <c r="O236" s="87"/>
      <c r="P236" s="87"/>
      <c r="Q236" s="87"/>
      <c r="R236" s="87"/>
      <c r="S236" s="87"/>
      <c r="T236" s="87"/>
      <c r="U236" s="87"/>
      <c r="V236" s="87"/>
      <c r="W236" s="175"/>
      <c r="X236" s="87"/>
      <c r="Y236" s="87"/>
      <c r="Z236" s="87"/>
      <c r="AA236" s="87"/>
      <c r="AB236" s="86"/>
      <c r="AC236" s="87"/>
    </row>
    <row x14ac:dyDescent="0.25" r="237" customHeight="1" ht="17.25">
      <c r="A237" s="235">
        <f>A236</f>
        <v>25569.375</v>
      </c>
      <c r="B237" s="236" t="s">
        <v>147</v>
      </c>
      <c r="C237" s="183">
        <v>10</v>
      </c>
      <c r="D237" s="180">
        <v>40</v>
      </c>
      <c r="E237" s="180">
        <v>25</v>
      </c>
      <c r="F237" s="180">
        <v>16</v>
      </c>
      <c r="G237" s="180">
        <f>SUM(C237:F237)</f>
      </c>
      <c r="H237" s="125">
        <v>5000</v>
      </c>
      <c r="I237" s="125">
        <f>G237*H237</f>
      </c>
      <c r="J237" s="125">
        <f>I237*0.1</f>
      </c>
      <c r="K237" s="125">
        <f>SUM(I237:J237)</f>
      </c>
      <c r="L237" s="242"/>
      <c r="M237" s="229"/>
      <c r="N237" s="87"/>
      <c r="O237" s="87"/>
      <c r="P237" s="87"/>
      <c r="Q237" s="87"/>
      <c r="R237" s="87"/>
      <c r="S237" s="87"/>
      <c r="T237" s="87"/>
      <c r="U237" s="87"/>
      <c r="V237" s="87"/>
      <c r="W237" s="175"/>
      <c r="X237" s="87"/>
      <c r="Y237" s="87"/>
      <c r="Z237" s="87"/>
      <c r="AA237" s="87"/>
      <c r="AB237" s="86"/>
      <c r="AC237" s="87"/>
    </row>
    <row x14ac:dyDescent="0.25" r="238" customHeight="1" ht="17.25">
      <c r="A238" s="235">
        <f>A237</f>
        <v>25569.375</v>
      </c>
      <c r="B238" s="236" t="s">
        <v>27</v>
      </c>
      <c r="C238" s="180"/>
      <c r="D238" s="180">
        <v>10</v>
      </c>
      <c r="E238" s="180">
        <v>10</v>
      </c>
      <c r="F238" s="180"/>
      <c r="G238" s="180">
        <f>SUM(C238:F238)</f>
      </c>
      <c r="H238" s="125">
        <v>5500</v>
      </c>
      <c r="I238" s="125">
        <f>G238*H238</f>
      </c>
      <c r="J238" s="125">
        <f>I238*0.1</f>
      </c>
      <c r="K238" s="125">
        <f>SUM(I238:J238)</f>
      </c>
      <c r="L238" s="242"/>
      <c r="M238" s="229"/>
      <c r="N238" s="87"/>
      <c r="O238" s="87"/>
      <c r="P238" s="87"/>
      <c r="Q238" s="87"/>
      <c r="R238" s="87"/>
      <c r="S238" s="87"/>
      <c r="T238" s="87"/>
      <c r="U238" s="87"/>
      <c r="V238" s="87"/>
      <c r="W238" s="175"/>
      <c r="X238" s="87"/>
      <c r="Y238" s="87"/>
      <c r="Z238" s="87"/>
      <c r="AA238" s="87"/>
      <c r="AB238" s="86"/>
      <c r="AC238" s="87"/>
    </row>
    <row x14ac:dyDescent="0.25" r="239" customHeight="1" ht="17.25">
      <c r="A239" s="235">
        <f>A238</f>
        <v>25569.375</v>
      </c>
      <c r="B239" s="236" t="s">
        <v>20</v>
      </c>
      <c r="C239" s="180"/>
      <c r="D239" s="180">
        <v>61</v>
      </c>
      <c r="E239" s="180">
        <v>15</v>
      </c>
      <c r="F239" s="180"/>
      <c r="G239" s="180">
        <f>SUM(C239:F239)</f>
      </c>
      <c r="H239" s="237">
        <v>5500</v>
      </c>
      <c r="I239" s="125">
        <f>G239*H239</f>
      </c>
      <c r="J239" s="125">
        <f>I239*0.1</f>
      </c>
      <c r="K239" s="125">
        <f>SUM(I239:J239)</f>
      </c>
      <c r="L239" s="242"/>
      <c r="M239" s="229"/>
      <c r="N239" s="87"/>
      <c r="O239" s="87"/>
      <c r="P239" s="87"/>
      <c r="Q239" s="87"/>
      <c r="R239" s="87"/>
      <c r="S239" s="87"/>
      <c r="T239" s="87"/>
      <c r="U239" s="87"/>
      <c r="V239" s="87"/>
      <c r="W239" s="175"/>
      <c r="X239" s="87"/>
      <c r="Y239" s="87"/>
      <c r="Z239" s="87"/>
      <c r="AA239" s="87"/>
      <c r="AB239" s="86"/>
      <c r="AC239" s="87"/>
    </row>
    <row x14ac:dyDescent="0.25" r="240" customHeight="1" ht="17.25">
      <c r="A240" s="235">
        <f>A239</f>
        <v>25569.375</v>
      </c>
      <c r="B240" s="236" t="s">
        <v>31</v>
      </c>
      <c r="C240" s="180"/>
      <c r="D240" s="180">
        <v>25</v>
      </c>
      <c r="E240" s="180"/>
      <c r="F240" s="180"/>
      <c r="G240" s="180">
        <f>SUM(C240:F240)</f>
      </c>
      <c r="H240" s="125">
        <v>6000</v>
      </c>
      <c r="I240" s="125">
        <f>G240*H240</f>
      </c>
      <c r="J240" s="125">
        <f>I240*0.1</f>
      </c>
      <c r="K240" s="125">
        <f>SUM(I240:J240)</f>
      </c>
      <c r="L240" s="242"/>
      <c r="M240" s="229"/>
      <c r="N240" s="87"/>
      <c r="O240" s="87"/>
      <c r="P240" s="87"/>
      <c r="Q240" s="87"/>
      <c r="R240" s="87"/>
      <c r="S240" s="87"/>
      <c r="T240" s="87"/>
      <c r="U240" s="87"/>
      <c r="V240" s="87"/>
      <c r="W240" s="175"/>
      <c r="X240" s="87"/>
      <c r="Y240" s="87"/>
      <c r="Z240" s="87"/>
      <c r="AA240" s="87"/>
      <c r="AB240" s="86"/>
      <c r="AC240" s="87"/>
    </row>
    <row x14ac:dyDescent="0.25" r="241" customHeight="1" ht="17.25">
      <c r="A241" s="235">
        <f>A240</f>
        <v>25569.375</v>
      </c>
      <c r="B241" s="236" t="s">
        <v>71</v>
      </c>
      <c r="C241" s="180"/>
      <c r="D241" s="180">
        <v>25</v>
      </c>
      <c r="E241" s="180"/>
      <c r="F241" s="180"/>
      <c r="G241" s="180">
        <f>SUM(C241:F241)</f>
      </c>
      <c r="H241" s="125">
        <v>6000</v>
      </c>
      <c r="I241" s="125">
        <f>G241*H241</f>
      </c>
      <c r="J241" s="125">
        <f>I241*0.1</f>
      </c>
      <c r="K241" s="125">
        <f>SUM(I241:J241)</f>
      </c>
      <c r="L241" s="242"/>
      <c r="M241" s="229"/>
      <c r="N241" s="87"/>
      <c r="O241" s="87"/>
      <c r="P241" s="87"/>
      <c r="Q241" s="87"/>
      <c r="R241" s="87"/>
      <c r="S241" s="87"/>
      <c r="T241" s="87"/>
      <c r="U241" s="87"/>
      <c r="V241" s="87"/>
      <c r="W241" s="175"/>
      <c r="X241" s="87"/>
      <c r="Y241" s="87"/>
      <c r="Z241" s="87"/>
      <c r="AA241" s="87"/>
      <c r="AB241" s="86"/>
      <c r="AC241" s="87"/>
    </row>
    <row x14ac:dyDescent="0.25" r="242" customHeight="1" ht="17.25">
      <c r="A242" s="235">
        <f>A241</f>
        <v>25569.375</v>
      </c>
      <c r="B242" s="240" t="s">
        <v>49</v>
      </c>
      <c r="C242" s="180"/>
      <c r="D242" s="180">
        <v>17</v>
      </c>
      <c r="E242" s="180">
        <v>10</v>
      </c>
      <c r="F242" s="180">
        <v>6</v>
      </c>
      <c r="G242" s="180">
        <f>SUM(C242:F242)</f>
      </c>
      <c r="H242" s="182">
        <v>6000</v>
      </c>
      <c r="I242" s="125">
        <f>G242*H242</f>
      </c>
      <c r="J242" s="125">
        <f>I242*0.1</f>
      </c>
      <c r="K242" s="125">
        <f>SUM(I242:J242)</f>
      </c>
      <c r="L242" s="242"/>
      <c r="M242" s="229"/>
      <c r="N242" s="87"/>
      <c r="O242" s="87"/>
      <c r="P242" s="87"/>
      <c r="Q242" s="87"/>
      <c r="R242" s="87"/>
      <c r="S242" s="87"/>
      <c r="T242" s="87"/>
      <c r="U242" s="87"/>
      <c r="V242" s="87"/>
      <c r="W242" s="175"/>
      <c r="X242" s="87"/>
      <c r="Y242" s="87"/>
      <c r="Z242" s="87"/>
      <c r="AA242" s="87"/>
      <c r="AB242" s="86"/>
      <c r="AC242" s="87"/>
    </row>
    <row x14ac:dyDescent="0.25" r="243" customHeight="1" ht="17.25">
      <c r="A243" s="235">
        <f>A242</f>
        <v>25569.375</v>
      </c>
      <c r="B243" s="236" t="s">
        <v>9</v>
      </c>
      <c r="C243" s="180"/>
      <c r="D243" s="180">
        <v>42</v>
      </c>
      <c r="E243" s="180"/>
      <c r="F243" s="180"/>
      <c r="G243" s="180">
        <f>SUM(C243:F243)</f>
      </c>
      <c r="H243" s="125">
        <v>6000</v>
      </c>
      <c r="I243" s="125">
        <f>G243*H243</f>
      </c>
      <c r="J243" s="125">
        <f>I243*0.1</f>
      </c>
      <c r="K243" s="125">
        <f>SUM(I243:J243)</f>
      </c>
      <c r="L243" s="242"/>
      <c r="M243" s="229"/>
      <c r="N243" s="87"/>
      <c r="O243" s="87"/>
      <c r="P243" s="87"/>
      <c r="Q243" s="87"/>
      <c r="R243" s="87"/>
      <c r="S243" s="87"/>
      <c r="T243" s="87"/>
      <c r="U243" s="87"/>
      <c r="V243" s="87"/>
      <c r="W243" s="175"/>
      <c r="X243" s="87"/>
      <c r="Y243" s="87"/>
      <c r="Z243" s="87"/>
      <c r="AA243" s="87"/>
      <c r="AB243" s="86"/>
      <c r="AC243" s="87"/>
    </row>
    <row x14ac:dyDescent="0.25" r="244" customHeight="1" ht="17.25">
      <c r="A244" s="235">
        <f>A243</f>
        <v>25569.375</v>
      </c>
      <c r="B244" s="236" t="s">
        <v>78</v>
      </c>
      <c r="C244" s="180"/>
      <c r="D244" s="180">
        <v>20</v>
      </c>
      <c r="E244" s="180"/>
      <c r="F244" s="180"/>
      <c r="G244" s="180">
        <f>SUM(C244:F244)</f>
      </c>
      <c r="H244" s="125">
        <v>6500</v>
      </c>
      <c r="I244" s="125">
        <f>G244*H244</f>
      </c>
      <c r="J244" s="125">
        <f>I244*0.1</f>
      </c>
      <c r="K244" s="125">
        <f>SUM(I244:J244)</f>
      </c>
      <c r="L244" s="242"/>
      <c r="M244" s="229"/>
      <c r="N244" s="87"/>
      <c r="O244" s="87"/>
      <c r="P244" s="87"/>
      <c r="Q244" s="87"/>
      <c r="R244" s="87"/>
      <c r="S244" s="87"/>
      <c r="T244" s="87"/>
      <c r="U244" s="87"/>
      <c r="V244" s="87"/>
      <c r="W244" s="175"/>
      <c r="X244" s="87"/>
      <c r="Y244" s="87"/>
      <c r="Z244" s="87"/>
      <c r="AA244" s="87"/>
      <c r="AB244" s="86"/>
      <c r="AC244" s="87"/>
    </row>
    <row x14ac:dyDescent="0.25" r="245" customHeight="1" ht="17.25">
      <c r="A245" s="235">
        <f>A244</f>
        <v>25569.375</v>
      </c>
      <c r="B245" s="236" t="s">
        <v>55</v>
      </c>
      <c r="C245" s="180"/>
      <c r="D245" s="180">
        <v>10</v>
      </c>
      <c r="E245" s="180"/>
      <c r="F245" s="180"/>
      <c r="G245" s="180">
        <f>SUM(C245:F245)</f>
      </c>
      <c r="H245" s="125">
        <v>6500</v>
      </c>
      <c r="I245" s="125">
        <f>G245*H245</f>
      </c>
      <c r="J245" s="125">
        <f>I245*0.1</f>
      </c>
      <c r="K245" s="125">
        <f>SUM(I245:J245)</f>
      </c>
      <c r="L245" s="242"/>
      <c r="M245" s="229"/>
      <c r="N245" s="87"/>
      <c r="O245" s="87"/>
      <c r="P245" s="87"/>
      <c r="Q245" s="87"/>
      <c r="R245" s="87"/>
      <c r="S245" s="87"/>
      <c r="T245" s="87"/>
      <c r="U245" s="87"/>
      <c r="V245" s="87"/>
      <c r="W245" s="175"/>
      <c r="X245" s="87"/>
      <c r="Y245" s="87"/>
      <c r="Z245" s="87"/>
      <c r="AA245" s="87"/>
      <c r="AB245" s="86"/>
      <c r="AC245" s="87"/>
    </row>
    <row x14ac:dyDescent="0.25" r="246" customHeight="1" ht="17.25">
      <c r="A246" s="235">
        <f>A245</f>
        <v>25569.375</v>
      </c>
      <c r="B246" s="236" t="s">
        <v>80</v>
      </c>
      <c r="C246" s="180"/>
      <c r="D246" s="180">
        <v>23</v>
      </c>
      <c r="E246" s="180"/>
      <c r="F246" s="180"/>
      <c r="G246" s="180">
        <f>SUM(C246:F246)</f>
      </c>
      <c r="H246" s="125">
        <v>6000</v>
      </c>
      <c r="I246" s="125">
        <f>G246*H246</f>
      </c>
      <c r="J246" s="185"/>
      <c r="K246" s="125">
        <f>SUM(I246:J246)</f>
      </c>
      <c r="L246" s="242"/>
      <c r="M246" s="229"/>
      <c r="N246" s="87"/>
      <c r="O246" s="87"/>
      <c r="P246" s="87"/>
      <c r="Q246" s="87"/>
      <c r="R246" s="87"/>
      <c r="S246" s="87"/>
      <c r="T246" s="87"/>
      <c r="U246" s="87"/>
      <c r="V246" s="87"/>
      <c r="W246" s="175"/>
      <c r="X246" s="87"/>
      <c r="Y246" s="87"/>
      <c r="Z246" s="87"/>
      <c r="AA246" s="87"/>
      <c r="AB246" s="86"/>
      <c r="AC246" s="87"/>
    </row>
    <row x14ac:dyDescent="0.25" r="247" customHeight="1" ht="17.25">
      <c r="A247" s="235">
        <f>A246</f>
        <v>25569.375</v>
      </c>
      <c r="B247" s="236" t="s">
        <v>67</v>
      </c>
      <c r="C247" s="180"/>
      <c r="D247" s="180">
        <v>7</v>
      </c>
      <c r="E247" s="180"/>
      <c r="F247" s="180"/>
      <c r="G247" s="180">
        <f>SUM(C247:F247)</f>
      </c>
      <c r="H247" s="182">
        <v>5500</v>
      </c>
      <c r="I247" s="125">
        <f>G247*H247</f>
      </c>
      <c r="J247" s="125">
        <f>I247*0.1</f>
      </c>
      <c r="K247" s="125">
        <f>SUM(I247:J247)</f>
      </c>
      <c r="L247" s="242"/>
      <c r="M247" s="229"/>
      <c r="N247" s="87"/>
      <c r="O247" s="87"/>
      <c r="P247" s="87"/>
      <c r="Q247" s="87"/>
      <c r="R247" s="87"/>
      <c r="S247" s="87"/>
      <c r="T247" s="87"/>
      <c r="U247" s="87"/>
      <c r="V247" s="87"/>
      <c r="W247" s="175"/>
      <c r="X247" s="87"/>
      <c r="Y247" s="87"/>
      <c r="Z247" s="87"/>
      <c r="AA247" s="87"/>
      <c r="AB247" s="86"/>
      <c r="AC247" s="87"/>
    </row>
    <row x14ac:dyDescent="0.25" r="248" customHeight="1" ht="17.25">
      <c r="A248" s="235">
        <f>A247</f>
        <v>25569.375</v>
      </c>
      <c r="B248" s="241" t="s">
        <v>74</v>
      </c>
      <c r="C248" s="180"/>
      <c r="D248" s="180">
        <v>30</v>
      </c>
      <c r="E248" s="180">
        <v>10</v>
      </c>
      <c r="F248" s="180"/>
      <c r="G248" s="180">
        <f>SUM(C248:F248)</f>
      </c>
      <c r="H248" s="187">
        <v>5000</v>
      </c>
      <c r="I248" s="125">
        <f>G248*H248</f>
      </c>
      <c r="J248" s="125">
        <f>I248*0.1</f>
      </c>
      <c r="K248" s="125">
        <f>SUM(I248:J248)</f>
      </c>
      <c r="L248" s="242"/>
      <c r="M248" s="229"/>
      <c r="N248" s="87"/>
      <c r="O248" s="87"/>
      <c r="P248" s="87"/>
      <c r="Q248" s="87"/>
      <c r="R248" s="87"/>
      <c r="S248" s="87"/>
      <c r="T248" s="87"/>
      <c r="U248" s="87"/>
      <c r="V248" s="87"/>
      <c r="W248" s="175"/>
      <c r="X248" s="87"/>
      <c r="Y248" s="87"/>
      <c r="Z248" s="87"/>
      <c r="AA248" s="87"/>
      <c r="AB248" s="86"/>
      <c r="AC248" s="87"/>
    </row>
    <row x14ac:dyDescent="0.25" r="249" customHeight="1" ht="17.25">
      <c r="A249" s="235">
        <f>A248</f>
        <v>25569.375</v>
      </c>
      <c r="B249" s="236" t="s">
        <v>11</v>
      </c>
      <c r="C249" s="180"/>
      <c r="D249" s="180">
        <v>13</v>
      </c>
      <c r="E249" s="180">
        <v>7</v>
      </c>
      <c r="F249" s="180"/>
      <c r="G249" s="180">
        <f>SUM(C249:F249)</f>
      </c>
      <c r="H249" s="125">
        <v>6000</v>
      </c>
      <c r="I249" s="125">
        <f>G249*H249</f>
      </c>
      <c r="J249" s="125">
        <f>I249*0.1</f>
      </c>
      <c r="K249" s="125">
        <f>SUM(I249:J249)</f>
      </c>
      <c r="L249" s="242"/>
      <c r="M249" s="229"/>
      <c r="N249" s="87"/>
      <c r="O249" s="87"/>
      <c r="P249" s="87"/>
      <c r="Q249" s="87"/>
      <c r="R249" s="87"/>
      <c r="S249" s="87"/>
      <c r="T249" s="87"/>
      <c r="U249" s="87"/>
      <c r="V249" s="87"/>
      <c r="W249" s="175"/>
      <c r="X249" s="87"/>
      <c r="Y249" s="87"/>
      <c r="Z249" s="87"/>
      <c r="AA249" s="87"/>
      <c r="AB249" s="86"/>
      <c r="AC249" s="87"/>
    </row>
    <row x14ac:dyDescent="0.25" r="250" customHeight="1" ht="17.25">
      <c r="A250" s="235">
        <f>A249</f>
        <v>25569.375</v>
      </c>
      <c r="B250" s="236" t="s">
        <v>22</v>
      </c>
      <c r="C250" s="180"/>
      <c r="D250" s="180">
        <v>28</v>
      </c>
      <c r="E250" s="180"/>
      <c r="F250" s="180"/>
      <c r="G250" s="180">
        <f>SUM(C250:F250)</f>
      </c>
      <c r="H250" s="182">
        <v>4800</v>
      </c>
      <c r="I250" s="125">
        <f>G250*H250</f>
      </c>
      <c r="J250" s="125">
        <f>I250*0.1</f>
      </c>
      <c r="K250" s="125">
        <f>SUM(I250:J250)</f>
      </c>
      <c r="L250" s="242"/>
      <c r="M250" s="229"/>
      <c r="N250" s="87"/>
      <c r="O250" s="87"/>
      <c r="P250" s="87"/>
      <c r="Q250" s="87"/>
      <c r="R250" s="87"/>
      <c r="S250" s="87"/>
      <c r="T250" s="87"/>
      <c r="U250" s="87"/>
      <c r="V250" s="87"/>
      <c r="W250" s="175"/>
      <c r="X250" s="87"/>
      <c r="Y250" s="87"/>
      <c r="Z250" s="87"/>
      <c r="AA250" s="87"/>
      <c r="AB250" s="86"/>
      <c r="AC250" s="87"/>
    </row>
    <row x14ac:dyDescent="0.25" r="251" customHeight="1" ht="17.25">
      <c r="A251" s="235">
        <f>A250</f>
        <v>25569.375</v>
      </c>
      <c r="B251" s="241" t="s">
        <v>84</v>
      </c>
      <c r="C251" s="180"/>
      <c r="D251" s="180">
        <v>16</v>
      </c>
      <c r="E251" s="180">
        <v>9</v>
      </c>
      <c r="F251" s="180"/>
      <c r="G251" s="180">
        <f>SUM(C251:F251)</f>
      </c>
      <c r="H251" s="182">
        <v>4800</v>
      </c>
      <c r="I251" s="125">
        <f>G251*H251</f>
      </c>
      <c r="J251" s="125">
        <f>I251*0.1</f>
      </c>
      <c r="K251" s="125">
        <f>SUM(I251:J251)</f>
      </c>
      <c r="L251" s="242"/>
      <c r="M251" s="229"/>
      <c r="N251" s="87"/>
      <c r="O251" s="87"/>
      <c r="P251" s="87"/>
      <c r="Q251" s="87"/>
      <c r="R251" s="87"/>
      <c r="S251" s="87"/>
      <c r="T251" s="87"/>
      <c r="U251" s="87"/>
      <c r="V251" s="87"/>
      <c r="W251" s="175"/>
      <c r="X251" s="87"/>
      <c r="Y251" s="87"/>
      <c r="Z251" s="87"/>
      <c r="AA251" s="87"/>
      <c r="AB251" s="86"/>
      <c r="AC251" s="87"/>
    </row>
    <row x14ac:dyDescent="0.25" r="252" customHeight="1" ht="17.25">
      <c r="A252" s="235">
        <f>A251</f>
        <v>25569.375</v>
      </c>
      <c r="B252" s="236" t="s">
        <v>17</v>
      </c>
      <c r="C252" s="180"/>
      <c r="D252" s="180">
        <v>37</v>
      </c>
      <c r="E252" s="180">
        <v>12</v>
      </c>
      <c r="F252" s="180"/>
      <c r="G252" s="180">
        <f>SUM(C252:F252)</f>
      </c>
      <c r="H252" s="125">
        <v>6500</v>
      </c>
      <c r="I252" s="125">
        <f>G252*H252</f>
      </c>
      <c r="J252" s="125">
        <f>I252*0.1</f>
      </c>
      <c r="K252" s="125">
        <f>SUM(I252:J252)</f>
      </c>
      <c r="L252" s="242"/>
      <c r="M252" s="229"/>
      <c r="N252" s="87"/>
      <c r="O252" s="87"/>
      <c r="P252" s="87"/>
      <c r="Q252" s="87"/>
      <c r="R252" s="87"/>
      <c r="S252" s="87"/>
      <c r="T252" s="87"/>
      <c r="U252" s="87"/>
      <c r="V252" s="87"/>
      <c r="W252" s="175"/>
      <c r="X252" s="87"/>
      <c r="Y252" s="87"/>
      <c r="Z252" s="87"/>
      <c r="AA252" s="87"/>
      <c r="AB252" s="86"/>
      <c r="AC252" s="87"/>
    </row>
    <row x14ac:dyDescent="0.25" r="253" customHeight="1" ht="17.25">
      <c r="A253" s="235">
        <f>A252</f>
        <v>25569.375</v>
      </c>
      <c r="B253" s="236" t="s">
        <v>29</v>
      </c>
      <c r="C253" s="188" t="s">
        <v>14</v>
      </c>
      <c r="D253" s="180">
        <v>14</v>
      </c>
      <c r="E253" s="180">
        <v>13</v>
      </c>
      <c r="F253" s="180"/>
      <c r="G253" s="180">
        <f>SUM(C253:F253)</f>
      </c>
      <c r="H253" s="125">
        <v>5500</v>
      </c>
      <c r="I253" s="125">
        <f>G253*H253</f>
      </c>
      <c r="J253" s="125">
        <f>I253*0.1</f>
      </c>
      <c r="K253" s="125">
        <f>SUM(I253:J253)</f>
      </c>
      <c r="L253" s="242"/>
      <c r="M253" s="229"/>
      <c r="N253" s="87"/>
      <c r="O253" s="87"/>
      <c r="P253" s="87"/>
      <c r="Q253" s="87"/>
      <c r="R253" s="87"/>
      <c r="S253" s="87"/>
      <c r="T253" s="87"/>
      <c r="U253" s="87"/>
      <c r="V253" s="87"/>
      <c r="W253" s="175"/>
      <c r="X253" s="87"/>
      <c r="Y253" s="87"/>
      <c r="Z253" s="87"/>
      <c r="AA253" s="87"/>
      <c r="AB253" s="86"/>
      <c r="AC253" s="87"/>
    </row>
    <row x14ac:dyDescent="0.25" r="254" customHeight="1" ht="17.25">
      <c r="A254" s="235">
        <f>A253</f>
        <v>25569.375</v>
      </c>
      <c r="B254" s="236" t="s">
        <v>15</v>
      </c>
      <c r="C254" s="180"/>
      <c r="D254" s="180">
        <v>17</v>
      </c>
      <c r="E254" s="180">
        <v>5</v>
      </c>
      <c r="F254" s="180"/>
      <c r="G254" s="180">
        <f>SUM(C254:F254)</f>
      </c>
      <c r="H254" s="182">
        <v>4800</v>
      </c>
      <c r="I254" s="125">
        <f>G254*H254</f>
      </c>
      <c r="J254" s="125">
        <f>I254*0.1</f>
      </c>
      <c r="K254" s="125">
        <f>SUM(I254:J254)</f>
      </c>
      <c r="L254" s="242"/>
      <c r="M254" s="229"/>
      <c r="N254" s="87"/>
      <c r="O254" s="87"/>
      <c r="P254" s="87"/>
      <c r="Q254" s="87"/>
      <c r="R254" s="87"/>
      <c r="S254" s="87"/>
      <c r="T254" s="87"/>
      <c r="U254" s="87"/>
      <c r="V254" s="87"/>
      <c r="W254" s="175"/>
      <c r="X254" s="87"/>
      <c r="Y254" s="87"/>
      <c r="Z254" s="87"/>
      <c r="AA254" s="87"/>
      <c r="AB254" s="86"/>
      <c r="AC254" s="87"/>
    </row>
    <row x14ac:dyDescent="0.25" r="255" customHeight="1" ht="17.25">
      <c r="A255" s="235">
        <f>A254</f>
        <v>25569.375</v>
      </c>
      <c r="B255" s="236" t="s">
        <v>21</v>
      </c>
      <c r="C255" s="188" t="s">
        <v>14</v>
      </c>
      <c r="D255" s="180">
        <v>13</v>
      </c>
      <c r="E255" s="180"/>
      <c r="F255" s="180"/>
      <c r="G255" s="180">
        <f>SUM(C255:F255)</f>
      </c>
      <c r="H255" s="237">
        <v>5500</v>
      </c>
      <c r="I255" s="125">
        <f>G255*H255</f>
      </c>
      <c r="J255" s="125">
        <f>I255*0.1</f>
      </c>
      <c r="K255" s="125">
        <f>SUM(I255:J255)</f>
      </c>
      <c r="L255" s="242"/>
      <c r="M255" s="229"/>
      <c r="N255" s="87"/>
      <c r="O255" s="87"/>
      <c r="P255" s="87"/>
      <c r="Q255" s="87"/>
      <c r="R255" s="87"/>
      <c r="S255" s="87"/>
      <c r="T255" s="87"/>
      <c r="U255" s="87"/>
      <c r="V255" s="87"/>
      <c r="W255" s="175"/>
      <c r="X255" s="87"/>
      <c r="Y255" s="87"/>
      <c r="Z255" s="87"/>
      <c r="AA255" s="87"/>
      <c r="AB255" s="86"/>
      <c r="AC255" s="87"/>
    </row>
    <row x14ac:dyDescent="0.25" r="256" customHeight="1" ht="17.25">
      <c r="A256" s="235">
        <f>A255</f>
        <v>25569.375</v>
      </c>
      <c r="B256" s="236" t="s">
        <v>52</v>
      </c>
      <c r="C256" s="180"/>
      <c r="D256" s="180">
        <v>16</v>
      </c>
      <c r="E256" s="180">
        <v>9</v>
      </c>
      <c r="F256" s="180"/>
      <c r="G256" s="180">
        <f>SUM(C256:F256)</f>
      </c>
      <c r="H256" s="237">
        <v>5500</v>
      </c>
      <c r="I256" s="125">
        <f>G256*H256</f>
      </c>
      <c r="J256" s="125">
        <f>I256*0.1</f>
      </c>
      <c r="K256" s="125">
        <f>SUM(I256:J256)</f>
      </c>
      <c r="L256" s="242"/>
      <c r="M256" s="229"/>
      <c r="N256" s="87"/>
      <c r="O256" s="87"/>
      <c r="P256" s="87"/>
      <c r="Q256" s="87"/>
      <c r="R256" s="87"/>
      <c r="S256" s="87"/>
      <c r="T256" s="87"/>
      <c r="U256" s="87"/>
      <c r="V256" s="87"/>
      <c r="W256" s="175"/>
      <c r="X256" s="87"/>
      <c r="Y256" s="87"/>
      <c r="Z256" s="87"/>
      <c r="AA256" s="87"/>
      <c r="AB256" s="86"/>
      <c r="AC256" s="87"/>
    </row>
    <row x14ac:dyDescent="0.25" r="257" customHeight="1" ht="17.25">
      <c r="A257" s="235">
        <f>A256</f>
        <v>25569.375</v>
      </c>
      <c r="B257" s="241" t="s">
        <v>61</v>
      </c>
      <c r="C257" s="180"/>
      <c r="D257" s="180">
        <v>8</v>
      </c>
      <c r="E257" s="180"/>
      <c r="F257" s="180"/>
      <c r="G257" s="180">
        <f>SUM(C257:F257)</f>
      </c>
      <c r="H257" s="237">
        <v>5500</v>
      </c>
      <c r="I257" s="125">
        <f>G257*H257</f>
      </c>
      <c r="J257" s="125">
        <f>I257*0.1</f>
      </c>
      <c r="K257" s="125">
        <f>SUM(I257:J257)</f>
      </c>
      <c r="L257" s="242"/>
      <c r="M257" s="229"/>
      <c r="N257" s="87"/>
      <c r="O257" s="87"/>
      <c r="P257" s="87"/>
      <c r="Q257" s="87"/>
      <c r="R257" s="87"/>
      <c r="S257" s="87"/>
      <c r="T257" s="87"/>
      <c r="U257" s="87"/>
      <c r="V257" s="87"/>
      <c r="W257" s="175"/>
      <c r="X257" s="87"/>
      <c r="Y257" s="87"/>
      <c r="Z257" s="87"/>
      <c r="AA257" s="87"/>
      <c r="AB257" s="86"/>
      <c r="AC257" s="87"/>
    </row>
    <row x14ac:dyDescent="0.25" r="258" customHeight="1" ht="17.25">
      <c r="A258" s="235">
        <f>A257</f>
        <v>25569.375</v>
      </c>
      <c r="B258" s="236" t="s">
        <v>33</v>
      </c>
      <c r="C258" s="180"/>
      <c r="D258" s="180">
        <v>9</v>
      </c>
      <c r="E258" s="180"/>
      <c r="F258" s="180"/>
      <c r="G258" s="180">
        <f>SUM(C258:F258)</f>
      </c>
      <c r="H258" s="182">
        <v>5500</v>
      </c>
      <c r="I258" s="125">
        <f>G258*H258</f>
      </c>
      <c r="J258" s="125">
        <f>I258*0.1</f>
      </c>
      <c r="K258" s="125">
        <f>SUM(I258:J258)</f>
      </c>
      <c r="L258" s="242"/>
      <c r="M258" s="229"/>
      <c r="N258" s="87"/>
      <c r="O258" s="87"/>
      <c r="P258" s="87"/>
      <c r="Q258" s="87"/>
      <c r="R258" s="87"/>
      <c r="S258" s="87"/>
      <c r="T258" s="87"/>
      <c r="U258" s="87"/>
      <c r="V258" s="87"/>
      <c r="W258" s="175"/>
      <c r="X258" s="87"/>
      <c r="Y258" s="87"/>
      <c r="Z258" s="87"/>
      <c r="AA258" s="87"/>
      <c r="AB258" s="86"/>
      <c r="AC258" s="87"/>
    </row>
    <row x14ac:dyDescent="0.25" r="259" customHeight="1" ht="17.25">
      <c r="A259" s="235">
        <f>A258</f>
        <v>25569.375</v>
      </c>
      <c r="B259" s="236" t="s">
        <v>30</v>
      </c>
      <c r="C259" s="180"/>
      <c r="D259" s="180">
        <v>18</v>
      </c>
      <c r="E259" s="180"/>
      <c r="F259" s="180"/>
      <c r="G259" s="180">
        <f>SUM(C259:F259)</f>
      </c>
      <c r="H259" s="125">
        <v>6000</v>
      </c>
      <c r="I259" s="125">
        <f>G259*H259</f>
      </c>
      <c r="J259" s="125">
        <f>I259*0.1</f>
      </c>
      <c r="K259" s="125">
        <f>SUM(I259:J259)</f>
      </c>
      <c r="L259" s="242"/>
      <c r="M259" s="229"/>
      <c r="N259" s="87"/>
      <c r="O259" s="87"/>
      <c r="P259" s="87"/>
      <c r="Q259" s="87"/>
      <c r="R259" s="87"/>
      <c r="S259" s="87"/>
      <c r="T259" s="87"/>
      <c r="U259" s="87"/>
      <c r="V259" s="87"/>
      <c r="W259" s="175"/>
      <c r="X259" s="87"/>
      <c r="Y259" s="87"/>
      <c r="Z259" s="87"/>
      <c r="AA259" s="87"/>
      <c r="AB259" s="86"/>
      <c r="AC259" s="87"/>
    </row>
    <row x14ac:dyDescent="0.25" r="260" customHeight="1" ht="17.25">
      <c r="A260" s="235">
        <f>A259</f>
        <v>25569.375</v>
      </c>
      <c r="B260" s="236" t="s">
        <v>28</v>
      </c>
      <c r="C260" s="188" t="s">
        <v>14</v>
      </c>
      <c r="D260" s="180">
        <v>20</v>
      </c>
      <c r="E260" s="180"/>
      <c r="F260" s="180"/>
      <c r="G260" s="180">
        <f>SUM(C260:F260)</f>
      </c>
      <c r="H260" s="237">
        <v>5500</v>
      </c>
      <c r="I260" s="125">
        <f>G260*H260</f>
      </c>
      <c r="J260" s="125">
        <f>I260*0.1</f>
      </c>
      <c r="K260" s="125">
        <f>SUM(I260:J260)</f>
      </c>
      <c r="L260" s="242"/>
      <c r="M260" s="229"/>
      <c r="N260" s="87"/>
      <c r="O260" s="87"/>
      <c r="P260" s="87"/>
      <c r="Q260" s="87"/>
      <c r="R260" s="87"/>
      <c r="S260" s="87"/>
      <c r="T260" s="87"/>
      <c r="U260" s="87"/>
      <c r="V260" s="87"/>
      <c r="W260" s="175"/>
      <c r="X260" s="87"/>
      <c r="Y260" s="87"/>
      <c r="Z260" s="87"/>
      <c r="AA260" s="87"/>
      <c r="AB260" s="86"/>
      <c r="AC260" s="87"/>
    </row>
    <row x14ac:dyDescent="0.25" r="261" customHeight="1" ht="17.25">
      <c r="A261" s="235">
        <f>A260</f>
        <v>25569.375</v>
      </c>
      <c r="B261" s="236" t="s">
        <v>12</v>
      </c>
      <c r="C261" s="180"/>
      <c r="D261" s="180">
        <v>16</v>
      </c>
      <c r="E261" s="180">
        <v>6</v>
      </c>
      <c r="F261" s="180"/>
      <c r="G261" s="180">
        <f>SUM(C261:F261)</f>
      </c>
      <c r="H261" s="125">
        <v>6000</v>
      </c>
      <c r="I261" s="125">
        <f>G261*H261</f>
      </c>
      <c r="J261" s="125">
        <f>I261*0.1</f>
      </c>
      <c r="K261" s="125">
        <f>SUM(I261:J261)</f>
      </c>
      <c r="L261" s="242"/>
      <c r="M261" s="229"/>
      <c r="N261" s="87"/>
      <c r="O261" s="87"/>
      <c r="P261" s="87"/>
      <c r="Q261" s="87"/>
      <c r="R261" s="87"/>
      <c r="S261" s="87"/>
      <c r="T261" s="87"/>
      <c r="U261" s="87"/>
      <c r="V261" s="87"/>
      <c r="W261" s="175"/>
      <c r="X261" s="87"/>
      <c r="Y261" s="87"/>
      <c r="Z261" s="87"/>
      <c r="AA261" s="87"/>
      <c r="AB261" s="86"/>
      <c r="AC261" s="87"/>
    </row>
    <row x14ac:dyDescent="0.25" r="262" customHeight="1" ht="17.25">
      <c r="A262" s="235">
        <f>A261</f>
        <v>25569.375</v>
      </c>
      <c r="B262" s="236" t="s">
        <v>100</v>
      </c>
      <c r="C262" s="180"/>
      <c r="D262" s="180">
        <v>2</v>
      </c>
      <c r="E262" s="180"/>
      <c r="F262" s="180"/>
      <c r="G262" s="180">
        <f>SUM(C262:F262)</f>
      </c>
      <c r="H262" s="182">
        <v>5500</v>
      </c>
      <c r="I262" s="125">
        <f>G262*H262</f>
      </c>
      <c r="J262" s="125">
        <f>I262*0.1</f>
      </c>
      <c r="K262" s="125">
        <f>SUM(I262:J262)</f>
      </c>
      <c r="L262" s="242"/>
      <c r="M262" s="229"/>
      <c r="N262" s="87"/>
      <c r="O262" s="87"/>
      <c r="P262" s="87"/>
      <c r="Q262" s="87"/>
      <c r="R262" s="87"/>
      <c r="S262" s="87"/>
      <c r="T262" s="87"/>
      <c r="U262" s="87"/>
      <c r="V262" s="87"/>
      <c r="W262" s="175"/>
      <c r="X262" s="87"/>
      <c r="Y262" s="87"/>
      <c r="Z262" s="87"/>
      <c r="AA262" s="87"/>
      <c r="AB262" s="86"/>
      <c r="AC262" s="87"/>
    </row>
    <row x14ac:dyDescent="0.25" r="263" customHeight="1" ht="17.25">
      <c r="A263" s="235">
        <f>A262</f>
        <v>25569.375</v>
      </c>
      <c r="B263" s="241" t="s">
        <v>37</v>
      </c>
      <c r="C263" s="180"/>
      <c r="D263" s="180">
        <v>5</v>
      </c>
      <c r="E263" s="180"/>
      <c r="F263" s="180"/>
      <c r="G263" s="180">
        <f>SUM(C263:F263)</f>
      </c>
      <c r="H263" s="125">
        <v>6500</v>
      </c>
      <c r="I263" s="125">
        <f>G263*H263</f>
      </c>
      <c r="J263" s="125">
        <f>I263*0.1</f>
      </c>
      <c r="K263" s="125">
        <f>SUM(I263:J263)</f>
      </c>
      <c r="L263" s="242"/>
      <c r="M263" s="229"/>
      <c r="N263" s="87"/>
      <c r="O263" s="87"/>
      <c r="P263" s="87"/>
      <c r="Q263" s="87"/>
      <c r="R263" s="87"/>
      <c r="S263" s="87"/>
      <c r="T263" s="87"/>
      <c r="U263" s="87"/>
      <c r="V263" s="87"/>
      <c r="W263" s="175"/>
      <c r="X263" s="87"/>
      <c r="Y263" s="87"/>
      <c r="Z263" s="87"/>
      <c r="AA263" s="87"/>
      <c r="AB263" s="86"/>
      <c r="AC263" s="87"/>
    </row>
    <row x14ac:dyDescent="0.25" r="264" customHeight="1" ht="17.25">
      <c r="A264" s="235">
        <f>A263</f>
        <v>25569.375</v>
      </c>
      <c r="B264" s="241" t="s">
        <v>64</v>
      </c>
      <c r="C264" s="180"/>
      <c r="D264" s="180">
        <v>47</v>
      </c>
      <c r="E264" s="180">
        <v>12</v>
      </c>
      <c r="F264" s="180"/>
      <c r="G264" s="180">
        <f>SUM(C264:F264)</f>
      </c>
      <c r="H264" s="182">
        <v>5500</v>
      </c>
      <c r="I264" s="125">
        <f>G264*H264</f>
      </c>
      <c r="J264" s="125">
        <f>I264*0.1</f>
      </c>
      <c r="K264" s="125">
        <f>SUM(I264:J264)</f>
      </c>
      <c r="L264" s="242"/>
      <c r="M264" s="229"/>
      <c r="N264" s="87"/>
      <c r="O264" s="87"/>
      <c r="P264" s="87"/>
      <c r="Q264" s="87"/>
      <c r="R264" s="87"/>
      <c r="S264" s="87"/>
      <c r="T264" s="87"/>
      <c r="U264" s="87"/>
      <c r="V264" s="87"/>
      <c r="W264" s="175"/>
      <c r="X264" s="87"/>
      <c r="Y264" s="87"/>
      <c r="Z264" s="87"/>
      <c r="AA264" s="87"/>
      <c r="AB264" s="86"/>
      <c r="AC264" s="87"/>
    </row>
    <row x14ac:dyDescent="0.25" r="265" customHeight="1" ht="17.25">
      <c r="A265" s="235">
        <f>A264</f>
        <v>25569.375</v>
      </c>
      <c r="B265" s="236" t="s">
        <v>25</v>
      </c>
      <c r="C265" s="180"/>
      <c r="D265" s="180">
        <v>20</v>
      </c>
      <c r="E265" s="180"/>
      <c r="F265" s="180"/>
      <c r="G265" s="180">
        <f>SUM(C265:F265)</f>
      </c>
      <c r="H265" s="125">
        <v>6000</v>
      </c>
      <c r="I265" s="125">
        <f>G265*H265</f>
      </c>
      <c r="J265" s="125">
        <f>I265*0.1</f>
      </c>
      <c r="K265" s="125">
        <f>SUM(I265:J265)</f>
      </c>
      <c r="L265" s="242"/>
      <c r="M265" s="229"/>
      <c r="N265" s="87"/>
      <c r="O265" s="87"/>
      <c r="P265" s="87"/>
      <c r="Q265" s="87"/>
      <c r="R265" s="87"/>
      <c r="S265" s="87"/>
      <c r="T265" s="87"/>
      <c r="U265" s="87"/>
      <c r="V265" s="87"/>
      <c r="W265" s="175"/>
      <c r="X265" s="87"/>
      <c r="Y265" s="87"/>
      <c r="Z265" s="87"/>
      <c r="AA265" s="87"/>
      <c r="AB265" s="86"/>
      <c r="AC265" s="87"/>
    </row>
    <row x14ac:dyDescent="0.25" r="266" customHeight="1" ht="17.25">
      <c r="A266" s="235">
        <f>A265</f>
        <v>25569.375</v>
      </c>
      <c r="B266" s="241" t="s">
        <v>76</v>
      </c>
      <c r="C266" s="188" t="s">
        <v>14</v>
      </c>
      <c r="D266" s="180">
        <v>0</v>
      </c>
      <c r="E266" s="180"/>
      <c r="F266" s="180"/>
      <c r="G266" s="180">
        <f>SUM(C266:F266)</f>
      </c>
      <c r="H266" s="125">
        <v>6000</v>
      </c>
      <c r="I266" s="125">
        <f>G266*H266</f>
      </c>
      <c r="J266" s="125">
        <f>I266*0.1</f>
      </c>
      <c r="K266" s="125">
        <f>SUM(I266:J266)</f>
      </c>
      <c r="L266" s="242"/>
      <c r="M266" s="229"/>
      <c r="N266" s="87"/>
      <c r="O266" s="87"/>
      <c r="P266" s="87"/>
      <c r="Q266" s="87"/>
      <c r="R266" s="87"/>
      <c r="S266" s="87"/>
      <c r="T266" s="87"/>
      <c r="U266" s="87"/>
      <c r="V266" s="87"/>
      <c r="W266" s="175"/>
      <c r="X266" s="87"/>
      <c r="Y266" s="87"/>
      <c r="Z266" s="87"/>
      <c r="AA266" s="87"/>
      <c r="AB266" s="86"/>
      <c r="AC266" s="87"/>
    </row>
    <row x14ac:dyDescent="0.25" r="267" customHeight="1" ht="17.25">
      <c r="A267" s="235">
        <f>A266</f>
        <v>25569.375</v>
      </c>
      <c r="B267" s="241" t="s">
        <v>149</v>
      </c>
      <c r="C267" s="180"/>
      <c r="D267" s="181">
        <v>100</v>
      </c>
      <c r="E267" s="180">
        <v>24</v>
      </c>
      <c r="F267" s="180">
        <v>4</v>
      </c>
      <c r="G267" s="180">
        <f>SUM(C267:F267)</f>
      </c>
      <c r="H267" s="125">
        <v>6000</v>
      </c>
      <c r="I267" s="125">
        <f>G267*H267</f>
      </c>
      <c r="J267" s="125">
        <f>I267*0.1</f>
      </c>
      <c r="K267" s="125">
        <f>SUM(I267:J267)</f>
      </c>
      <c r="L267" s="242"/>
      <c r="M267" s="229"/>
      <c r="N267" s="87"/>
      <c r="O267" s="87"/>
      <c r="P267" s="87"/>
      <c r="Q267" s="87"/>
      <c r="R267" s="87"/>
      <c r="S267" s="87"/>
      <c r="T267" s="87"/>
      <c r="U267" s="87"/>
      <c r="V267" s="87"/>
      <c r="W267" s="175"/>
      <c r="X267" s="87"/>
      <c r="Y267" s="87"/>
      <c r="Z267" s="87"/>
      <c r="AA267" s="87"/>
      <c r="AB267" s="86"/>
      <c r="AC267" s="87"/>
    </row>
    <row x14ac:dyDescent="0.25" r="268" customHeight="1" ht="17.25">
      <c r="A268" s="235">
        <f>A267</f>
        <v>25569.375</v>
      </c>
      <c r="B268" s="241" t="s">
        <v>43</v>
      </c>
      <c r="C268" s="180"/>
      <c r="D268" s="180">
        <v>47</v>
      </c>
      <c r="E268" s="180">
        <v>10</v>
      </c>
      <c r="F268" s="180"/>
      <c r="G268" s="180">
        <f>SUM(C268:F268)</f>
      </c>
      <c r="H268" s="125">
        <v>6000</v>
      </c>
      <c r="I268" s="125">
        <f>G268*H268</f>
      </c>
      <c r="J268" s="125">
        <f>I268*0.1</f>
      </c>
      <c r="K268" s="125">
        <f>SUM(I268:J268)</f>
      </c>
      <c r="L268" s="242"/>
      <c r="M268" s="229"/>
      <c r="N268" s="87"/>
      <c r="O268" s="87"/>
      <c r="P268" s="87"/>
      <c r="Q268" s="87"/>
      <c r="R268" s="87"/>
      <c r="S268" s="87"/>
      <c r="T268" s="87"/>
      <c r="U268" s="87"/>
      <c r="V268" s="87"/>
      <c r="W268" s="175"/>
      <c r="X268" s="87"/>
      <c r="Y268" s="87"/>
      <c r="Z268" s="87"/>
      <c r="AA268" s="87"/>
      <c r="AB268" s="86"/>
      <c r="AC268" s="87"/>
    </row>
    <row x14ac:dyDescent="0.25" r="269" customHeight="1" ht="17.25">
      <c r="A269" s="235">
        <f>A268</f>
        <v>25569.375</v>
      </c>
      <c r="B269" s="241" t="s">
        <v>18</v>
      </c>
      <c r="C269" s="180"/>
      <c r="D269" s="180">
        <v>9</v>
      </c>
      <c r="E269" s="180">
        <v>7</v>
      </c>
      <c r="F269" s="180">
        <v>6</v>
      </c>
      <c r="G269" s="180">
        <f>SUM(C269:F269)</f>
      </c>
      <c r="H269" s="125">
        <v>6000</v>
      </c>
      <c r="I269" s="125">
        <f>G269*H269</f>
      </c>
      <c r="J269" s="125">
        <f>I269*0.1</f>
      </c>
      <c r="K269" s="125">
        <f>SUM(I269:J269)</f>
      </c>
      <c r="L269" s="242"/>
      <c r="M269" s="229"/>
      <c r="N269" s="87"/>
      <c r="O269" s="87"/>
      <c r="P269" s="87"/>
      <c r="Q269" s="87"/>
      <c r="R269" s="87"/>
      <c r="S269" s="87"/>
      <c r="T269" s="87"/>
      <c r="U269" s="87"/>
      <c r="V269" s="87"/>
      <c r="W269" s="175"/>
      <c r="X269" s="87"/>
      <c r="Y269" s="87"/>
      <c r="Z269" s="87"/>
      <c r="AA269" s="87"/>
      <c r="AB269" s="86"/>
      <c r="AC269" s="87"/>
    </row>
    <row x14ac:dyDescent="0.25" r="270" customHeight="1" ht="17.25">
      <c r="A270" s="235">
        <f>A269</f>
        <v>25569.375</v>
      </c>
      <c r="B270" s="241" t="s">
        <v>82</v>
      </c>
      <c r="C270" s="188" t="s">
        <v>14</v>
      </c>
      <c r="D270" s="180">
        <v>25</v>
      </c>
      <c r="E270" s="180">
        <v>9</v>
      </c>
      <c r="F270" s="180">
        <v>7</v>
      </c>
      <c r="G270" s="180">
        <f>SUM(C270:F270)</f>
      </c>
      <c r="H270" s="125">
        <v>5000</v>
      </c>
      <c r="I270" s="125">
        <f>G270*H270</f>
      </c>
      <c r="J270" s="125">
        <f>I270*0.1</f>
      </c>
      <c r="K270" s="125">
        <f>SUM(I270:J270)</f>
      </c>
      <c r="L270" s="242"/>
      <c r="M270" s="229"/>
      <c r="N270" s="87"/>
      <c r="O270" s="87"/>
      <c r="P270" s="87"/>
      <c r="Q270" s="87"/>
      <c r="R270" s="87"/>
      <c r="S270" s="87"/>
      <c r="T270" s="87"/>
      <c r="U270" s="87"/>
      <c r="V270" s="87"/>
      <c r="W270" s="175"/>
      <c r="X270" s="87"/>
      <c r="Y270" s="87"/>
      <c r="Z270" s="87"/>
      <c r="AA270" s="87"/>
      <c r="AB270" s="86"/>
      <c r="AC270" s="87"/>
    </row>
    <row x14ac:dyDescent="0.25" r="271" customHeight="1" ht="17.25">
      <c r="A271" s="235">
        <f>A270</f>
        <v>25569.375</v>
      </c>
      <c r="B271" s="241" t="s">
        <v>151</v>
      </c>
      <c r="C271" s="180"/>
      <c r="D271" s="180">
        <v>12</v>
      </c>
      <c r="E271" s="180"/>
      <c r="F271" s="180"/>
      <c r="G271" s="180">
        <f>SUM(C271:F271)</f>
      </c>
      <c r="H271" s="125">
        <v>5000</v>
      </c>
      <c r="I271" s="125">
        <f>G271*H271</f>
      </c>
      <c r="J271" s="125">
        <f>I271*0.1</f>
      </c>
      <c r="K271" s="125">
        <f>SUM(I271:J271)</f>
      </c>
      <c r="L271" s="242"/>
      <c r="M271" s="229"/>
      <c r="N271" s="87"/>
      <c r="O271" s="87"/>
      <c r="P271" s="87"/>
      <c r="Q271" s="87"/>
      <c r="R271" s="87"/>
      <c r="S271" s="87"/>
      <c r="T271" s="87"/>
      <c r="U271" s="87"/>
      <c r="V271" s="87"/>
      <c r="W271" s="175"/>
      <c r="X271" s="87"/>
      <c r="Y271" s="87"/>
      <c r="Z271" s="87"/>
      <c r="AA271" s="87"/>
      <c r="AB271" s="86"/>
      <c r="AC271" s="87"/>
    </row>
    <row x14ac:dyDescent="0.25" r="272" customHeight="1" ht="17.25">
      <c r="A272" s="235">
        <f>A268</f>
        <v>25569.375</v>
      </c>
      <c r="B272" s="241" t="s">
        <v>105</v>
      </c>
      <c r="C272" s="180"/>
      <c r="D272" s="180">
        <v>17</v>
      </c>
      <c r="E272" s="180"/>
      <c r="F272" s="180"/>
      <c r="G272" s="180">
        <f>SUM(C272:F272)</f>
      </c>
      <c r="H272" s="125">
        <v>7000</v>
      </c>
      <c r="I272" s="125">
        <f>G272*H272</f>
      </c>
      <c r="J272" s="125">
        <f>I272*0.1</f>
      </c>
      <c r="K272" s="125">
        <f>SUM(I272:J272)</f>
      </c>
      <c r="L272" s="242"/>
      <c r="M272" s="229"/>
      <c r="N272" s="87"/>
      <c r="O272" s="87"/>
      <c r="P272" s="87"/>
      <c r="Q272" s="87"/>
      <c r="R272" s="87"/>
      <c r="S272" s="87"/>
      <c r="T272" s="87"/>
      <c r="U272" s="87"/>
      <c r="V272" s="87"/>
      <c r="W272" s="175"/>
      <c r="X272" s="87"/>
      <c r="Y272" s="87"/>
      <c r="Z272" s="87"/>
      <c r="AA272" s="87"/>
      <c r="AB272" s="86"/>
      <c r="AC272" s="87"/>
    </row>
    <row x14ac:dyDescent="0.25" r="273" customHeight="1" ht="17.25">
      <c r="A273" s="235">
        <f>A268</f>
        <v>25569.375</v>
      </c>
      <c r="B273" s="241" t="s">
        <v>23</v>
      </c>
      <c r="C273" s="180"/>
      <c r="D273" s="180">
        <v>13</v>
      </c>
      <c r="E273" s="180"/>
      <c r="F273" s="180"/>
      <c r="G273" s="180">
        <f>SUM(C273:F273)</f>
      </c>
      <c r="H273" s="125">
        <v>6000</v>
      </c>
      <c r="I273" s="125">
        <f>G273*H273</f>
      </c>
      <c r="J273" s="125">
        <f>I273*0.1</f>
      </c>
      <c r="K273" s="125">
        <f>SUM(I273:J273)</f>
      </c>
      <c r="L273" s="242"/>
      <c r="M273" s="229"/>
      <c r="N273" s="87"/>
      <c r="O273" s="87"/>
      <c r="P273" s="87"/>
      <c r="Q273" s="87"/>
      <c r="R273" s="87"/>
      <c r="S273" s="87"/>
      <c r="T273" s="87"/>
      <c r="U273" s="87"/>
      <c r="V273" s="87"/>
      <c r="W273" s="175"/>
      <c r="X273" s="87"/>
      <c r="Y273" s="87"/>
      <c r="Z273" s="87"/>
      <c r="AA273" s="87"/>
      <c r="AB273" s="86"/>
      <c r="AC273" s="87"/>
    </row>
    <row x14ac:dyDescent="0.25" r="274" customHeight="1" ht="17.25">
      <c r="A274" s="235">
        <f>A273</f>
        <v>25569.375</v>
      </c>
      <c r="B274" s="241" t="s">
        <v>40</v>
      </c>
      <c r="C274" s="180"/>
      <c r="D274" s="180">
        <v>15</v>
      </c>
      <c r="E274" s="180"/>
      <c r="F274" s="180"/>
      <c r="G274" s="180">
        <f>SUM(C274:F274)</f>
      </c>
      <c r="H274" s="125">
        <v>6500</v>
      </c>
      <c r="I274" s="125">
        <f>G274*H274</f>
      </c>
      <c r="J274" s="125">
        <f>I274*0.1</f>
      </c>
      <c r="K274" s="125">
        <f>SUM(I274:J274)</f>
      </c>
      <c r="L274" s="242"/>
      <c r="M274" s="229"/>
      <c r="N274" s="87"/>
      <c r="O274" s="87"/>
      <c r="P274" s="87"/>
      <c r="Q274" s="87"/>
      <c r="R274" s="87"/>
      <c r="S274" s="87"/>
      <c r="T274" s="87"/>
      <c r="U274" s="87"/>
      <c r="V274" s="87"/>
      <c r="W274" s="175"/>
      <c r="X274" s="87"/>
      <c r="Y274" s="87"/>
      <c r="Z274" s="87"/>
      <c r="AA274" s="87"/>
      <c r="AB274" s="86"/>
      <c r="AC274" s="87"/>
    </row>
    <row x14ac:dyDescent="0.25" r="275" customHeight="1" ht="17.25">
      <c r="A275" s="235">
        <f>A271</f>
        <v>25569.375</v>
      </c>
      <c r="B275" s="241" t="s">
        <v>86</v>
      </c>
      <c r="C275" s="180"/>
      <c r="D275" s="180">
        <v>16</v>
      </c>
      <c r="E275" s="180">
        <v>9</v>
      </c>
      <c r="F275" s="180">
        <v>5</v>
      </c>
      <c r="G275" s="180">
        <f>SUM(C275:F275)</f>
      </c>
      <c r="H275" s="125">
        <v>6000</v>
      </c>
      <c r="I275" s="125">
        <f>G275*H275</f>
      </c>
      <c r="J275" s="125">
        <f>I275*0.1</f>
      </c>
      <c r="K275" s="125">
        <f>SUM(I275:J275)</f>
      </c>
      <c r="L275" s="242"/>
      <c r="M275" s="229"/>
      <c r="N275" s="87"/>
      <c r="O275" s="87"/>
      <c r="P275" s="87"/>
      <c r="Q275" s="87"/>
      <c r="R275" s="87"/>
      <c r="S275" s="87"/>
      <c r="T275" s="87"/>
      <c r="U275" s="87"/>
      <c r="V275" s="87"/>
      <c r="W275" s="175"/>
      <c r="X275" s="87"/>
      <c r="Y275" s="87"/>
      <c r="Z275" s="87"/>
      <c r="AA275" s="87"/>
      <c r="AB275" s="86"/>
      <c r="AC275" s="87"/>
    </row>
    <row x14ac:dyDescent="0.25" r="276" customHeight="1" ht="17.25">
      <c r="A276" s="235">
        <f>A271</f>
        <v>25569.375</v>
      </c>
      <c r="B276" s="241" t="s">
        <v>148</v>
      </c>
      <c r="C276" s="180"/>
      <c r="D276" s="180">
        <v>2</v>
      </c>
      <c r="E276" s="180"/>
      <c r="F276" s="180"/>
      <c r="G276" s="180">
        <f>SUM(C276:F276)</f>
      </c>
      <c r="H276" s="125">
        <v>6000</v>
      </c>
      <c r="I276" s="125">
        <f>G276*H276</f>
      </c>
      <c r="J276" s="125">
        <f>I276*0.1</f>
      </c>
      <c r="K276" s="125">
        <f>SUM(I276:J276)</f>
      </c>
      <c r="L276" s="242"/>
      <c r="M276" s="229"/>
      <c r="N276" s="87"/>
      <c r="O276" s="87"/>
      <c r="P276" s="87"/>
      <c r="Q276" s="87"/>
      <c r="R276" s="87"/>
      <c r="S276" s="87"/>
      <c r="T276" s="87"/>
      <c r="U276" s="87"/>
      <c r="V276" s="87"/>
      <c r="W276" s="175"/>
      <c r="X276" s="87"/>
      <c r="Y276" s="87"/>
      <c r="Z276" s="87"/>
      <c r="AA276" s="87"/>
      <c r="AB276" s="86"/>
      <c r="AC276" s="87"/>
    </row>
    <row x14ac:dyDescent="0.25" r="277" customHeight="1" ht="17.25">
      <c r="A277" s="235">
        <f>A276</f>
        <v>25569.375</v>
      </c>
      <c r="B277" s="236" t="s">
        <v>152</v>
      </c>
      <c r="C277" s="180"/>
      <c r="D277" s="180"/>
      <c r="E277" s="180"/>
      <c r="F277" s="180"/>
      <c r="G277" s="180">
        <f>SUM(C277:F277)</f>
      </c>
      <c r="H277" s="125">
        <v>6000</v>
      </c>
      <c r="I277" s="125">
        <f>G277*H277</f>
      </c>
      <c r="J277" s="125">
        <v>0</v>
      </c>
      <c r="K277" s="125">
        <f>SUM(I277:J277)</f>
      </c>
      <c r="L277" s="242"/>
      <c r="M277" s="229"/>
      <c r="N277" s="87"/>
      <c r="O277" s="87"/>
      <c r="P277" s="87"/>
      <c r="Q277" s="87"/>
      <c r="R277" s="87"/>
      <c r="S277" s="87"/>
      <c r="T277" s="87"/>
      <c r="U277" s="87"/>
      <c r="V277" s="87"/>
      <c r="W277" s="175"/>
      <c r="X277" s="87"/>
      <c r="Y277" s="87"/>
      <c r="Z277" s="87"/>
      <c r="AA277" s="87"/>
      <c r="AB277" s="86"/>
      <c r="AC277" s="87"/>
    </row>
    <row x14ac:dyDescent="0.25" r="278" customHeight="1" ht="17.25">
      <c r="A278" s="243">
        <f>A277</f>
        <v>25569.375</v>
      </c>
      <c r="B278" s="244" t="s">
        <v>155</v>
      </c>
      <c r="C278" s="191">
        <f>SUM(C232:C277)</f>
      </c>
      <c r="D278" s="191">
        <f>SUM(D232:D277)</f>
      </c>
      <c r="E278" s="191">
        <f>SUM(E232:E277)</f>
      </c>
      <c r="F278" s="191">
        <f>SUM(F232:F277)</f>
      </c>
      <c r="G278" s="191">
        <f>SUM(G232:G277)</f>
      </c>
      <c r="H278" s="191"/>
      <c r="I278" s="191">
        <f>SUM(I232:I277)</f>
      </c>
      <c r="J278" s="191">
        <f>SUM(J232:J277)</f>
      </c>
      <c r="K278" s="191">
        <f>SUM(K232:K277)</f>
      </c>
      <c r="L278" s="245"/>
      <c r="M278" s="229"/>
      <c r="N278" s="87"/>
      <c r="O278" s="87"/>
      <c r="P278" s="87"/>
      <c r="Q278" s="87"/>
      <c r="R278" s="87"/>
      <c r="S278" s="87"/>
      <c r="T278" s="87"/>
      <c r="U278" s="87"/>
      <c r="V278" s="87"/>
      <c r="W278" s="175"/>
      <c r="X278" s="87"/>
      <c r="Y278" s="87"/>
      <c r="Z278" s="87"/>
      <c r="AA278" s="87"/>
      <c r="AB278" s="86"/>
      <c r="AC278" s="87"/>
    </row>
    <row x14ac:dyDescent="0.25" r="279" customHeight="1" ht="17.25">
      <c r="A279" s="235">
        <f>A278</f>
        <v>25569.375</v>
      </c>
      <c r="B279" s="241" t="s">
        <v>113</v>
      </c>
      <c r="C279" s="180"/>
      <c r="D279" s="180">
        <v>39</v>
      </c>
      <c r="E279" s="180">
        <v>46</v>
      </c>
      <c r="F279" s="180">
        <v>4</v>
      </c>
      <c r="G279" s="180">
        <f>SUM(C279:F279)</f>
      </c>
      <c r="H279" s="125">
        <v>6500</v>
      </c>
      <c r="I279" s="125">
        <f>G279*H279</f>
      </c>
      <c r="J279" s="185"/>
      <c r="K279" s="125">
        <f>SUM(I279:J279)</f>
      </c>
      <c r="L279" s="242"/>
      <c r="M279" s="229"/>
      <c r="N279" s="87"/>
      <c r="O279" s="87"/>
      <c r="P279" s="87"/>
      <c r="Q279" s="87"/>
      <c r="R279" s="87"/>
      <c r="S279" s="87"/>
      <c r="T279" s="87"/>
      <c r="U279" s="87"/>
      <c r="V279" s="87"/>
      <c r="W279" s="175"/>
      <c r="X279" s="87"/>
      <c r="Y279" s="87"/>
      <c r="Z279" s="87"/>
      <c r="AA279" s="87"/>
      <c r="AB279" s="86"/>
      <c r="AC279" s="87"/>
    </row>
    <row x14ac:dyDescent="0.25" r="280" customHeight="1" ht="17.25">
      <c r="A280" s="235">
        <f>A279</f>
        <v>25569.375</v>
      </c>
      <c r="B280" s="241" t="s">
        <v>156</v>
      </c>
      <c r="C280" s="180"/>
      <c r="D280" s="180">
        <v>10</v>
      </c>
      <c r="E280" s="180">
        <v>8</v>
      </c>
      <c r="F280" s="180"/>
      <c r="G280" s="180">
        <f>SUM(C280:F280)</f>
      </c>
      <c r="H280" s="125">
        <v>6500</v>
      </c>
      <c r="I280" s="125">
        <f>G280*H280</f>
      </c>
      <c r="J280" s="185"/>
      <c r="K280" s="125">
        <f>SUM(I280:J280)</f>
      </c>
      <c r="L280" s="242"/>
      <c r="M280" s="229"/>
      <c r="N280" s="87"/>
      <c r="O280" s="87"/>
      <c r="P280" s="87"/>
      <c r="Q280" s="87"/>
      <c r="R280" s="87"/>
      <c r="S280" s="87"/>
      <c r="T280" s="87"/>
      <c r="U280" s="87"/>
      <c r="V280" s="87"/>
      <c r="W280" s="175"/>
      <c r="X280" s="87"/>
      <c r="Y280" s="87"/>
      <c r="Z280" s="87"/>
      <c r="AA280" s="87"/>
      <c r="AB280" s="86"/>
      <c r="AC280" s="87"/>
    </row>
    <row x14ac:dyDescent="0.25" r="281" customHeight="1" ht="17.25">
      <c r="A281" s="235">
        <f>A280</f>
        <v>25569.375</v>
      </c>
      <c r="B281" s="241" t="s">
        <v>112</v>
      </c>
      <c r="C281" s="180"/>
      <c r="D281" s="180">
        <v>10</v>
      </c>
      <c r="E281" s="180">
        <v>8</v>
      </c>
      <c r="F281" s="180"/>
      <c r="G281" s="180">
        <f>SUM(C281:F281)</f>
      </c>
      <c r="H281" s="125">
        <v>6900</v>
      </c>
      <c r="I281" s="125">
        <f>G281*H281</f>
      </c>
      <c r="J281" s="185"/>
      <c r="K281" s="125">
        <f>SUM(I281:J281)</f>
      </c>
      <c r="L281" s="242"/>
      <c r="M281" s="229"/>
      <c r="N281" s="87"/>
      <c r="O281" s="87"/>
      <c r="P281" s="87"/>
      <c r="Q281" s="87"/>
      <c r="R281" s="87"/>
      <c r="S281" s="87"/>
      <c r="T281" s="87"/>
      <c r="U281" s="87"/>
      <c r="V281" s="87"/>
      <c r="W281" s="175"/>
      <c r="X281" s="87"/>
      <c r="Y281" s="87"/>
      <c r="Z281" s="87"/>
      <c r="AA281" s="87"/>
      <c r="AB281" s="86"/>
      <c r="AC281" s="87"/>
    </row>
    <row x14ac:dyDescent="0.25" r="282" customHeight="1" ht="17.25">
      <c r="A282" s="235">
        <f>A281</f>
        <v>25569.375</v>
      </c>
      <c r="B282" s="236"/>
      <c r="C282" s="180"/>
      <c r="D282" s="180"/>
      <c r="E282" s="180"/>
      <c r="F282" s="180"/>
      <c r="G282" s="180">
        <f>SUM(C282:F282)</f>
      </c>
      <c r="H282" s="125"/>
      <c r="I282" s="125">
        <f>G282*H282</f>
      </c>
      <c r="J282" s="185"/>
      <c r="K282" s="125">
        <f>SUM(I282:J282)</f>
      </c>
      <c r="L282" s="242"/>
      <c r="M282" s="229"/>
      <c r="N282" s="87"/>
      <c r="O282" s="87"/>
      <c r="P282" s="87"/>
      <c r="Q282" s="87"/>
      <c r="R282" s="87"/>
      <c r="S282" s="87"/>
      <c r="T282" s="87"/>
      <c r="U282" s="87"/>
      <c r="V282" s="87"/>
      <c r="W282" s="175"/>
      <c r="X282" s="87"/>
      <c r="Y282" s="87"/>
      <c r="Z282" s="87"/>
      <c r="AA282" s="87"/>
      <c r="AB282" s="86"/>
      <c r="AC282" s="87"/>
    </row>
    <row x14ac:dyDescent="0.25" r="283" customHeight="1" ht="17.25">
      <c r="A283" s="235">
        <f>A282</f>
        <v>25569.375</v>
      </c>
      <c r="B283" s="236"/>
      <c r="C283" s="180"/>
      <c r="D283" s="180"/>
      <c r="E283" s="180"/>
      <c r="F283" s="180"/>
      <c r="G283" s="180">
        <f>SUM(C283:F283)</f>
      </c>
      <c r="H283" s="125"/>
      <c r="I283" s="125">
        <f>G283*H283</f>
      </c>
      <c r="J283" s="185"/>
      <c r="K283" s="125">
        <f>SUM(I283:J283)</f>
      </c>
      <c r="L283" s="242"/>
      <c r="M283" s="229"/>
      <c r="N283" s="87"/>
      <c r="O283" s="87"/>
      <c r="P283" s="87"/>
      <c r="Q283" s="87"/>
      <c r="R283" s="87"/>
      <c r="S283" s="87"/>
      <c r="T283" s="87"/>
      <c r="U283" s="87"/>
      <c r="V283" s="87"/>
      <c r="W283" s="175"/>
      <c r="X283" s="87"/>
      <c r="Y283" s="87"/>
      <c r="Z283" s="87"/>
      <c r="AA283" s="87"/>
      <c r="AB283" s="86"/>
      <c r="AC283" s="87"/>
    </row>
    <row x14ac:dyDescent="0.25" r="284" customHeight="1" ht="17.25">
      <c r="A284" s="235">
        <f>A283</f>
        <v>25569.375</v>
      </c>
      <c r="B284" s="236"/>
      <c r="C284" s="180"/>
      <c r="D284" s="180"/>
      <c r="E284" s="180"/>
      <c r="F284" s="180"/>
      <c r="G284" s="180">
        <f>SUM(C284:F284)</f>
      </c>
      <c r="H284" s="125"/>
      <c r="I284" s="125">
        <f>G284*H284</f>
      </c>
      <c r="J284" s="185"/>
      <c r="K284" s="125">
        <f>SUM(I284:J284)</f>
      </c>
      <c r="L284" s="242"/>
      <c r="M284" s="229"/>
      <c r="N284" s="87"/>
      <c r="O284" s="87"/>
      <c r="P284" s="87"/>
      <c r="Q284" s="87"/>
      <c r="R284" s="87"/>
      <c r="S284" s="87"/>
      <c r="T284" s="87"/>
      <c r="U284" s="87"/>
      <c r="V284" s="87"/>
      <c r="W284" s="175"/>
      <c r="X284" s="87"/>
      <c r="Y284" s="87"/>
      <c r="Z284" s="87"/>
      <c r="AA284" s="87"/>
      <c r="AB284" s="86"/>
      <c r="AC284" s="87"/>
    </row>
    <row x14ac:dyDescent="0.25" r="285" customHeight="1" ht="17.25">
      <c r="A285" s="235">
        <f>A284</f>
        <v>25569.375</v>
      </c>
      <c r="B285" s="236"/>
      <c r="C285" s="180"/>
      <c r="D285" s="180"/>
      <c r="E285" s="180"/>
      <c r="F285" s="180"/>
      <c r="G285" s="180">
        <f>SUM(C285:F285)</f>
      </c>
      <c r="H285" s="125"/>
      <c r="I285" s="125">
        <f>G285*H285</f>
      </c>
      <c r="J285" s="185"/>
      <c r="K285" s="125">
        <f>SUM(I285:J285)</f>
      </c>
      <c r="L285" s="242"/>
      <c r="M285" s="229"/>
      <c r="N285" s="87"/>
      <c r="O285" s="87"/>
      <c r="P285" s="87"/>
      <c r="Q285" s="87"/>
      <c r="R285" s="87"/>
      <c r="S285" s="87"/>
      <c r="T285" s="87"/>
      <c r="U285" s="87"/>
      <c r="V285" s="87"/>
      <c r="W285" s="175"/>
      <c r="X285" s="87"/>
      <c r="Y285" s="87"/>
      <c r="Z285" s="87"/>
      <c r="AA285" s="87"/>
      <c r="AB285" s="86"/>
      <c r="AC285" s="87"/>
    </row>
    <row x14ac:dyDescent="0.25" r="286" customHeight="1" ht="17.25">
      <c r="A286" s="235">
        <f>A285</f>
        <v>25569.375</v>
      </c>
      <c r="B286" s="236"/>
      <c r="C286" s="180"/>
      <c r="D286" s="180"/>
      <c r="E286" s="180"/>
      <c r="F286" s="180"/>
      <c r="G286" s="180">
        <f>SUM(C286:F286)</f>
      </c>
      <c r="H286" s="125"/>
      <c r="I286" s="125">
        <f>G286*H286</f>
      </c>
      <c r="J286" s="185"/>
      <c r="K286" s="125">
        <f>SUM(I286:J286)</f>
      </c>
      <c r="L286" s="242"/>
      <c r="M286" s="229"/>
      <c r="N286" s="87"/>
      <c r="O286" s="87"/>
      <c r="P286" s="87"/>
      <c r="Q286" s="87"/>
      <c r="R286" s="87"/>
      <c r="S286" s="87"/>
      <c r="T286" s="87"/>
      <c r="U286" s="87"/>
      <c r="V286" s="87"/>
      <c r="W286" s="175"/>
      <c r="X286" s="87"/>
      <c r="Y286" s="87"/>
      <c r="Z286" s="87"/>
      <c r="AA286" s="87"/>
      <c r="AB286" s="86"/>
      <c r="AC286" s="87"/>
    </row>
    <row x14ac:dyDescent="0.25" r="287" customHeight="1" ht="17.25">
      <c r="A287" s="243">
        <f>A286</f>
        <v>25569.375</v>
      </c>
      <c r="B287" s="244" t="s">
        <v>157</v>
      </c>
      <c r="C287" s="191">
        <f>SUM(C279:C286)</f>
      </c>
      <c r="D287" s="191">
        <f>SUM(D279:D286)</f>
      </c>
      <c r="E287" s="191">
        <f>SUM(E279:E286)</f>
      </c>
      <c r="F287" s="191">
        <f>SUM(F279:F286)</f>
      </c>
      <c r="G287" s="191">
        <f>SUM(G279:G286)</f>
      </c>
      <c r="H287" s="201"/>
      <c r="I287" s="201">
        <f>SUM(I279:I286)</f>
      </c>
      <c r="J287" s="201"/>
      <c r="K287" s="202">
        <f>SUM(K279:K286)</f>
      </c>
      <c r="L287" s="246"/>
      <c r="M287" s="229"/>
      <c r="N287" s="87"/>
      <c r="O287" s="87"/>
      <c r="P287" s="87"/>
      <c r="Q287" s="87"/>
      <c r="R287" s="87"/>
      <c r="S287" s="87"/>
      <c r="T287" s="87"/>
      <c r="U287" s="87"/>
      <c r="V287" s="87"/>
      <c r="W287" s="175"/>
      <c r="X287" s="87"/>
      <c r="Y287" s="87"/>
      <c r="Z287" s="87"/>
      <c r="AA287" s="87"/>
      <c r="AB287" s="86"/>
      <c r="AC287" s="87"/>
    </row>
    <row x14ac:dyDescent="0.25" r="288" customHeight="1" ht="17.25" hidden="1">
      <c r="A288" s="226" t="s">
        <v>128</v>
      </c>
      <c r="B288" s="227" t="s">
        <v>2</v>
      </c>
      <c r="C288" s="174" t="s">
        <v>129</v>
      </c>
      <c r="D288" s="174" t="s">
        <v>130</v>
      </c>
      <c r="E288" s="174" t="s">
        <v>131</v>
      </c>
      <c r="F288" s="174" t="s">
        <v>132</v>
      </c>
      <c r="G288" s="174" t="s">
        <v>133</v>
      </c>
      <c r="H288" s="174" t="s">
        <v>7</v>
      </c>
      <c r="I288" s="174" t="s">
        <v>134</v>
      </c>
      <c r="J288" s="174" t="s">
        <v>90</v>
      </c>
      <c r="K288" s="174" t="s">
        <v>135</v>
      </c>
      <c r="L288" s="228"/>
      <c r="M288" s="229"/>
      <c r="N288" s="87"/>
      <c r="O288" s="87"/>
      <c r="P288" s="87"/>
      <c r="Q288" s="87"/>
      <c r="R288" s="87"/>
      <c r="S288" s="87"/>
      <c r="T288" s="87"/>
      <c r="U288" s="87"/>
      <c r="V288" s="87"/>
      <c r="W288" s="175"/>
      <c r="X288" s="87"/>
      <c r="Y288" s="87"/>
      <c r="Z288" s="87"/>
      <c r="AA288" s="87"/>
      <c r="AB288" s="86"/>
      <c r="AC288" s="87"/>
    </row>
    <row x14ac:dyDescent="0.25" r="289" customHeight="1" ht="17.25">
      <c r="A289" s="235">
        <f>A287+1</f>
        <v>25569.375</v>
      </c>
      <c r="B289" s="236" t="s">
        <v>46</v>
      </c>
      <c r="C289" s="183" t="s">
        <v>14</v>
      </c>
      <c r="D289" s="180">
        <v>0</v>
      </c>
      <c r="E289" s="180"/>
      <c r="F289" s="180"/>
      <c r="G289" s="180">
        <f>SUM(C289:F289)</f>
      </c>
      <c r="H289" s="237">
        <v>5500</v>
      </c>
      <c r="I289" s="125">
        <f>G289*H289</f>
      </c>
      <c r="J289" s="125">
        <f>I289*0.1</f>
      </c>
      <c r="K289" s="125">
        <f>SUM(I289:J289)</f>
      </c>
      <c r="L289" s="242"/>
      <c r="M289" s="229"/>
      <c r="N289" s="87"/>
      <c r="O289" s="87"/>
      <c r="P289" s="87"/>
      <c r="Q289" s="87"/>
      <c r="R289" s="87"/>
      <c r="S289" s="87"/>
      <c r="T289" s="87"/>
      <c r="U289" s="87"/>
      <c r="V289" s="87"/>
      <c r="W289" s="175"/>
      <c r="X289" s="87"/>
      <c r="Y289" s="87"/>
      <c r="Z289" s="87"/>
      <c r="AA289" s="87"/>
      <c r="AB289" s="86"/>
      <c r="AC289" s="87"/>
    </row>
    <row x14ac:dyDescent="0.25" r="290" customHeight="1" ht="17.25">
      <c r="A290" s="235">
        <f>A289</f>
        <v>25569.375</v>
      </c>
      <c r="B290" s="236" t="s">
        <v>137</v>
      </c>
      <c r="C290" s="180"/>
      <c r="D290" s="180">
        <v>0</v>
      </c>
      <c r="E290" s="180"/>
      <c r="F290" s="180"/>
      <c r="G290" s="180">
        <f>SUM(C290:F290)</f>
      </c>
      <c r="H290" s="237">
        <v>4500</v>
      </c>
      <c r="I290" s="125">
        <f>G290*H290</f>
      </c>
      <c r="J290" s="125">
        <f>I290*0.1</f>
      </c>
      <c r="K290" s="125">
        <f>SUM(I290:J290)</f>
      </c>
      <c r="L290" s="242"/>
      <c r="M290" s="229"/>
      <c r="N290" s="87"/>
      <c r="O290" s="87"/>
      <c r="P290" s="87"/>
      <c r="Q290" s="87"/>
      <c r="R290" s="87"/>
      <c r="S290" s="87"/>
      <c r="T290" s="87"/>
      <c r="U290" s="87"/>
      <c r="V290" s="87"/>
      <c r="W290" s="175"/>
      <c r="X290" s="87"/>
      <c r="Y290" s="87"/>
      <c r="Z290" s="87"/>
      <c r="AA290" s="87"/>
      <c r="AB290" s="86"/>
      <c r="AC290" s="87"/>
    </row>
    <row x14ac:dyDescent="0.25" r="291" customHeight="1" ht="17.25">
      <c r="A291" s="235">
        <f>A290</f>
        <v>25569.375</v>
      </c>
      <c r="B291" s="236" t="s">
        <v>178</v>
      </c>
      <c r="C291" s="180"/>
      <c r="D291" s="180">
        <v>0</v>
      </c>
      <c r="E291" s="180"/>
      <c r="F291" s="180"/>
      <c r="G291" s="180">
        <f>SUM(C291:F291)</f>
      </c>
      <c r="H291" s="182">
        <v>5000</v>
      </c>
      <c r="I291" s="125">
        <f>G291*H291</f>
      </c>
      <c r="J291" s="125">
        <f>I291*0.1</f>
      </c>
      <c r="K291" s="125">
        <f>SUM(I291:J291)</f>
      </c>
      <c r="L291" s="242"/>
      <c r="M291" s="229"/>
      <c r="N291" s="87"/>
      <c r="O291" s="87"/>
      <c r="P291" s="87"/>
      <c r="Q291" s="87"/>
      <c r="R291" s="87"/>
      <c r="S291" s="87"/>
      <c r="T291" s="87"/>
      <c r="U291" s="87"/>
      <c r="V291" s="87"/>
      <c r="W291" s="175"/>
      <c r="X291" s="87"/>
      <c r="Y291" s="87"/>
      <c r="Z291" s="87"/>
      <c r="AA291" s="87"/>
      <c r="AB291" s="86"/>
      <c r="AC291" s="87"/>
    </row>
    <row x14ac:dyDescent="0.25" r="292" customHeight="1" ht="17.25">
      <c r="A292" s="235">
        <f>A291</f>
        <v>25569.375</v>
      </c>
      <c r="B292" s="236" t="s">
        <v>13</v>
      </c>
      <c r="C292" s="180"/>
      <c r="D292" s="180">
        <v>0</v>
      </c>
      <c r="E292" s="180"/>
      <c r="F292" s="180"/>
      <c r="G292" s="180">
        <f>SUM(C292:F292)</f>
      </c>
      <c r="H292" s="125">
        <v>6000</v>
      </c>
      <c r="I292" s="125">
        <f>G292*H292</f>
      </c>
      <c r="J292" s="125">
        <f>I292*0.1</f>
      </c>
      <c r="K292" s="125">
        <f>SUM(I292:J292)</f>
      </c>
      <c r="L292" s="242"/>
      <c r="M292" s="229"/>
      <c r="N292" s="87"/>
      <c r="O292" s="87"/>
      <c r="P292" s="87"/>
      <c r="Q292" s="87"/>
      <c r="R292" s="87"/>
      <c r="S292" s="87"/>
      <c r="T292" s="87"/>
      <c r="U292" s="87"/>
      <c r="V292" s="87"/>
      <c r="W292" s="175"/>
      <c r="X292" s="87"/>
      <c r="Y292" s="87"/>
      <c r="Z292" s="87"/>
      <c r="AA292" s="87"/>
      <c r="AB292" s="86"/>
      <c r="AC292" s="87"/>
    </row>
    <row x14ac:dyDescent="0.25" r="293" customHeight="1" ht="17.25">
      <c r="A293" s="235">
        <f>A292</f>
        <v>25569.375</v>
      </c>
      <c r="B293" s="236" t="s">
        <v>58</v>
      </c>
      <c r="C293" s="183" t="s">
        <v>14</v>
      </c>
      <c r="D293" s="180">
        <v>9</v>
      </c>
      <c r="E293" s="180">
        <v>8</v>
      </c>
      <c r="F293" s="180"/>
      <c r="G293" s="180">
        <f>SUM(C293:F293)</f>
      </c>
      <c r="H293" s="182">
        <v>5500</v>
      </c>
      <c r="I293" s="125">
        <f>G293*H293</f>
      </c>
      <c r="J293" s="125">
        <f>I293*0.1</f>
      </c>
      <c r="K293" s="125">
        <f>SUM(I293:J293)</f>
      </c>
      <c r="L293" s="242"/>
      <c r="M293" s="229"/>
      <c r="N293" s="87"/>
      <c r="O293" s="87"/>
      <c r="P293" s="87"/>
      <c r="Q293" s="87"/>
      <c r="R293" s="87"/>
      <c r="S293" s="87"/>
      <c r="T293" s="87"/>
      <c r="U293" s="87"/>
      <c r="V293" s="87"/>
      <c r="W293" s="175"/>
      <c r="X293" s="87"/>
      <c r="Y293" s="87"/>
      <c r="Z293" s="87"/>
      <c r="AA293" s="87"/>
      <c r="AB293" s="86"/>
      <c r="AC293" s="87"/>
    </row>
    <row x14ac:dyDescent="0.25" r="294" customHeight="1" ht="17.25">
      <c r="A294" s="235">
        <f>A293</f>
        <v>25569.375</v>
      </c>
      <c r="B294" s="236" t="s">
        <v>147</v>
      </c>
      <c r="C294" s="183">
        <v>10</v>
      </c>
      <c r="D294" s="180">
        <v>3</v>
      </c>
      <c r="E294" s="180"/>
      <c r="F294" s="180"/>
      <c r="G294" s="180">
        <f>SUM(C294:F294)</f>
      </c>
      <c r="H294" s="125">
        <v>5000</v>
      </c>
      <c r="I294" s="125">
        <f>G294*H294</f>
      </c>
      <c r="J294" s="125">
        <f>I294*0.1</f>
      </c>
      <c r="K294" s="125">
        <f>SUM(I294:J294)</f>
      </c>
      <c r="L294" s="242"/>
      <c r="M294" s="229"/>
      <c r="N294" s="87"/>
      <c r="O294" s="87"/>
      <c r="P294" s="87"/>
      <c r="Q294" s="87"/>
      <c r="R294" s="87"/>
      <c r="S294" s="87"/>
      <c r="T294" s="87"/>
      <c r="U294" s="87"/>
      <c r="V294" s="87"/>
      <c r="W294" s="175"/>
      <c r="X294" s="87"/>
      <c r="Y294" s="87"/>
      <c r="Z294" s="87"/>
      <c r="AA294" s="87"/>
      <c r="AB294" s="86"/>
      <c r="AC294" s="87"/>
    </row>
    <row x14ac:dyDescent="0.25" r="295" customHeight="1" ht="17.25">
      <c r="A295" s="235">
        <f>A294</f>
        <v>25569.375</v>
      </c>
      <c r="B295" s="236" t="s">
        <v>27</v>
      </c>
      <c r="C295" s="180"/>
      <c r="D295" s="180">
        <v>0</v>
      </c>
      <c r="E295" s="180"/>
      <c r="F295" s="180"/>
      <c r="G295" s="180">
        <f>SUM(C295:F295)</f>
      </c>
      <c r="H295" s="125">
        <v>5500</v>
      </c>
      <c r="I295" s="125">
        <f>G295*H295</f>
      </c>
      <c r="J295" s="125">
        <f>I295*0.1</f>
      </c>
      <c r="K295" s="125">
        <f>SUM(I295:J295)</f>
      </c>
      <c r="L295" s="242"/>
      <c r="M295" s="229"/>
      <c r="N295" s="87"/>
      <c r="O295" s="87"/>
      <c r="P295" s="87"/>
      <c r="Q295" s="87"/>
      <c r="R295" s="87"/>
      <c r="S295" s="87"/>
      <c r="T295" s="87"/>
      <c r="U295" s="87"/>
      <c r="V295" s="87"/>
      <c r="W295" s="175"/>
      <c r="X295" s="87"/>
      <c r="Y295" s="87"/>
      <c r="Z295" s="87"/>
      <c r="AA295" s="87"/>
      <c r="AB295" s="86"/>
      <c r="AC295" s="87"/>
    </row>
    <row x14ac:dyDescent="0.25" r="296" customHeight="1" ht="17.25">
      <c r="A296" s="235">
        <f>A295</f>
        <v>25569.375</v>
      </c>
      <c r="B296" s="236" t="s">
        <v>20</v>
      </c>
      <c r="C296" s="180"/>
      <c r="D296" s="180">
        <v>0</v>
      </c>
      <c r="E296" s="180"/>
      <c r="F296" s="180"/>
      <c r="G296" s="180">
        <f>SUM(C296:F296)</f>
      </c>
      <c r="H296" s="237">
        <v>5500</v>
      </c>
      <c r="I296" s="125">
        <f>G296*H296</f>
      </c>
      <c r="J296" s="125">
        <f>I296*0.1</f>
      </c>
      <c r="K296" s="125">
        <f>SUM(I296:J296)</f>
      </c>
      <c r="L296" s="242"/>
      <c r="M296" s="229"/>
      <c r="N296" s="87"/>
      <c r="O296" s="87"/>
      <c r="P296" s="87"/>
      <c r="Q296" s="87"/>
      <c r="R296" s="87"/>
      <c r="S296" s="87"/>
      <c r="T296" s="87"/>
      <c r="U296" s="87"/>
      <c r="V296" s="87"/>
      <c r="W296" s="175"/>
      <c r="X296" s="87"/>
      <c r="Y296" s="87"/>
      <c r="Z296" s="87"/>
      <c r="AA296" s="87"/>
      <c r="AB296" s="86"/>
      <c r="AC296" s="87"/>
    </row>
    <row x14ac:dyDescent="0.25" r="297" customHeight="1" ht="17.25">
      <c r="A297" s="235">
        <f>A296</f>
        <v>25569.375</v>
      </c>
      <c r="B297" s="236" t="s">
        <v>31</v>
      </c>
      <c r="C297" s="180"/>
      <c r="D297" s="180">
        <v>0</v>
      </c>
      <c r="E297" s="180"/>
      <c r="F297" s="180"/>
      <c r="G297" s="180">
        <f>SUM(C297:F297)</f>
      </c>
      <c r="H297" s="125">
        <v>6000</v>
      </c>
      <c r="I297" s="125">
        <f>G297*H297</f>
      </c>
      <c r="J297" s="125">
        <f>I297*0.1</f>
      </c>
      <c r="K297" s="125">
        <f>SUM(I297:J297)</f>
      </c>
      <c r="L297" s="242"/>
      <c r="M297" s="229"/>
      <c r="N297" s="87"/>
      <c r="O297" s="87"/>
      <c r="P297" s="87"/>
      <c r="Q297" s="87"/>
      <c r="R297" s="87"/>
      <c r="S297" s="87"/>
      <c r="T297" s="87"/>
      <c r="U297" s="87"/>
      <c r="V297" s="87"/>
      <c r="W297" s="175"/>
      <c r="X297" s="87"/>
      <c r="Y297" s="87"/>
      <c r="Z297" s="87"/>
      <c r="AA297" s="87"/>
      <c r="AB297" s="86"/>
      <c r="AC297" s="87"/>
    </row>
    <row x14ac:dyDescent="0.25" r="298" customHeight="1" ht="17.25">
      <c r="A298" s="235">
        <f>A297</f>
        <v>25569.375</v>
      </c>
      <c r="B298" s="236" t="s">
        <v>71</v>
      </c>
      <c r="C298" s="180"/>
      <c r="D298" s="180">
        <v>0</v>
      </c>
      <c r="E298" s="180"/>
      <c r="F298" s="180"/>
      <c r="G298" s="180">
        <f>SUM(C298:F298)</f>
      </c>
      <c r="H298" s="125">
        <v>6000</v>
      </c>
      <c r="I298" s="125">
        <f>G298*H298</f>
      </c>
      <c r="J298" s="125">
        <f>I298*0.1</f>
      </c>
      <c r="K298" s="125">
        <f>SUM(I298:J298)</f>
      </c>
      <c r="L298" s="242"/>
      <c r="M298" s="229"/>
      <c r="N298" s="87"/>
      <c r="O298" s="87"/>
      <c r="P298" s="87"/>
      <c r="Q298" s="87"/>
      <c r="R298" s="87"/>
      <c r="S298" s="87"/>
      <c r="T298" s="87"/>
      <c r="U298" s="87"/>
      <c r="V298" s="87"/>
      <c r="W298" s="175"/>
      <c r="X298" s="87"/>
      <c r="Y298" s="87"/>
      <c r="Z298" s="87"/>
      <c r="AA298" s="87"/>
      <c r="AB298" s="86"/>
      <c r="AC298" s="87"/>
    </row>
    <row x14ac:dyDescent="0.25" r="299" customHeight="1" ht="17.25">
      <c r="A299" s="235">
        <f>A298</f>
        <v>25569.375</v>
      </c>
      <c r="B299" s="240" t="s">
        <v>49</v>
      </c>
      <c r="C299" s="180"/>
      <c r="D299" s="180">
        <v>8</v>
      </c>
      <c r="E299" s="180"/>
      <c r="F299" s="180"/>
      <c r="G299" s="180">
        <f>SUM(C299:F299)</f>
      </c>
      <c r="H299" s="182">
        <v>6000</v>
      </c>
      <c r="I299" s="125">
        <f>G299*H299</f>
      </c>
      <c r="J299" s="125">
        <f>I299*0.1</f>
      </c>
      <c r="K299" s="125">
        <f>SUM(I299:J299)</f>
      </c>
      <c r="L299" s="242"/>
      <c r="M299" s="229"/>
      <c r="N299" s="87"/>
      <c r="O299" s="87"/>
      <c r="P299" s="87"/>
      <c r="Q299" s="87"/>
      <c r="R299" s="87"/>
      <c r="S299" s="87"/>
      <c r="T299" s="87"/>
      <c r="U299" s="87"/>
      <c r="V299" s="87"/>
      <c r="W299" s="175"/>
      <c r="X299" s="87"/>
      <c r="Y299" s="87"/>
      <c r="Z299" s="87"/>
      <c r="AA299" s="87"/>
      <c r="AB299" s="86"/>
      <c r="AC299" s="87"/>
    </row>
    <row x14ac:dyDescent="0.25" r="300" customHeight="1" ht="17.25">
      <c r="A300" s="235">
        <f>A299</f>
        <v>25569.375</v>
      </c>
      <c r="B300" s="236" t="s">
        <v>9</v>
      </c>
      <c r="C300" s="180"/>
      <c r="D300" s="180">
        <v>7</v>
      </c>
      <c r="E300" s="180"/>
      <c r="F300" s="180"/>
      <c r="G300" s="180">
        <f>SUM(C300:F300)</f>
      </c>
      <c r="H300" s="125">
        <v>6000</v>
      </c>
      <c r="I300" s="125">
        <f>G300*H300</f>
      </c>
      <c r="J300" s="125">
        <f>I300*0.1</f>
      </c>
      <c r="K300" s="125">
        <f>SUM(I300:J300)</f>
      </c>
      <c r="L300" s="242"/>
      <c r="M300" s="229"/>
      <c r="N300" s="87"/>
      <c r="O300" s="87"/>
      <c r="P300" s="87"/>
      <c r="Q300" s="87"/>
      <c r="R300" s="87"/>
      <c r="S300" s="87"/>
      <c r="T300" s="87"/>
      <c r="U300" s="87"/>
      <c r="V300" s="87"/>
      <c r="W300" s="175"/>
      <c r="X300" s="87"/>
      <c r="Y300" s="87"/>
      <c r="Z300" s="87"/>
      <c r="AA300" s="87"/>
      <c r="AB300" s="86"/>
      <c r="AC300" s="87"/>
    </row>
    <row x14ac:dyDescent="0.25" r="301" customHeight="1" ht="17.25">
      <c r="A301" s="235">
        <f>A300</f>
        <v>25569.375</v>
      </c>
      <c r="B301" s="236" t="s">
        <v>78</v>
      </c>
      <c r="C301" s="180"/>
      <c r="D301" s="180">
        <v>0</v>
      </c>
      <c r="E301" s="180"/>
      <c r="F301" s="180"/>
      <c r="G301" s="180">
        <f>SUM(C301:F301)</f>
      </c>
      <c r="H301" s="125">
        <v>6500</v>
      </c>
      <c r="I301" s="125">
        <f>G301*H301</f>
      </c>
      <c r="J301" s="125">
        <f>I301*0.1</f>
      </c>
      <c r="K301" s="125">
        <f>SUM(I301:J301)</f>
      </c>
      <c r="L301" s="242"/>
      <c r="M301" s="229"/>
      <c r="N301" s="87"/>
      <c r="O301" s="87"/>
      <c r="P301" s="87"/>
      <c r="Q301" s="87"/>
      <c r="R301" s="87"/>
      <c r="S301" s="87"/>
      <c r="T301" s="87"/>
      <c r="U301" s="87"/>
      <c r="V301" s="87"/>
      <c r="W301" s="175"/>
      <c r="X301" s="87"/>
      <c r="Y301" s="87"/>
      <c r="Z301" s="87"/>
      <c r="AA301" s="87"/>
      <c r="AB301" s="86"/>
      <c r="AC301" s="87"/>
    </row>
    <row x14ac:dyDescent="0.25" r="302" customHeight="1" ht="17.25">
      <c r="A302" s="235">
        <f>A301</f>
        <v>25569.375</v>
      </c>
      <c r="B302" s="236" t="s">
        <v>55</v>
      </c>
      <c r="C302" s="180"/>
      <c r="D302" s="180">
        <v>0</v>
      </c>
      <c r="E302" s="180"/>
      <c r="F302" s="180"/>
      <c r="G302" s="180">
        <f>SUM(C302:F302)</f>
      </c>
      <c r="H302" s="125">
        <v>6500</v>
      </c>
      <c r="I302" s="125">
        <f>G302*H302</f>
      </c>
      <c r="J302" s="125">
        <f>I302*0.1</f>
      </c>
      <c r="K302" s="125">
        <f>SUM(I302:J302)</f>
      </c>
      <c r="L302" s="242"/>
      <c r="M302" s="229"/>
      <c r="N302" s="87"/>
      <c r="O302" s="87"/>
      <c r="P302" s="87"/>
      <c r="Q302" s="87"/>
      <c r="R302" s="87"/>
      <c r="S302" s="87"/>
      <c r="T302" s="87"/>
      <c r="U302" s="87"/>
      <c r="V302" s="87"/>
      <c r="W302" s="175"/>
      <c r="X302" s="87"/>
      <c r="Y302" s="87"/>
      <c r="Z302" s="87"/>
      <c r="AA302" s="87"/>
      <c r="AB302" s="86"/>
      <c r="AC302" s="87"/>
    </row>
    <row x14ac:dyDescent="0.25" r="303" customHeight="1" ht="17.25">
      <c r="A303" s="235">
        <f>A302</f>
        <v>25569.375</v>
      </c>
      <c r="B303" s="236" t="s">
        <v>80</v>
      </c>
      <c r="C303" s="180"/>
      <c r="D303" s="180">
        <v>23</v>
      </c>
      <c r="E303" s="180"/>
      <c r="F303" s="180"/>
      <c r="G303" s="180">
        <f>SUM(C303:F303)</f>
      </c>
      <c r="H303" s="125">
        <v>6000</v>
      </c>
      <c r="I303" s="125">
        <f>G303*H303</f>
      </c>
      <c r="J303" s="185"/>
      <c r="K303" s="125">
        <f>SUM(I303:J303)</f>
      </c>
      <c r="L303" s="242"/>
      <c r="M303" s="229"/>
      <c r="N303" s="87"/>
      <c r="O303" s="87"/>
      <c r="P303" s="87"/>
      <c r="Q303" s="87"/>
      <c r="R303" s="87"/>
      <c r="S303" s="87"/>
      <c r="T303" s="87"/>
      <c r="U303" s="87"/>
      <c r="V303" s="87"/>
      <c r="W303" s="175"/>
      <c r="X303" s="87"/>
      <c r="Y303" s="87"/>
      <c r="Z303" s="87"/>
      <c r="AA303" s="87"/>
      <c r="AB303" s="86"/>
      <c r="AC303" s="87"/>
    </row>
    <row x14ac:dyDescent="0.25" r="304" customHeight="1" ht="17.25">
      <c r="A304" s="235">
        <f>A303</f>
        <v>25569.375</v>
      </c>
      <c r="B304" s="236" t="s">
        <v>67</v>
      </c>
      <c r="C304" s="180"/>
      <c r="D304" s="180">
        <v>7</v>
      </c>
      <c r="E304" s="180"/>
      <c r="F304" s="180"/>
      <c r="G304" s="180">
        <f>SUM(C304:F304)</f>
      </c>
      <c r="H304" s="182">
        <v>5500</v>
      </c>
      <c r="I304" s="125">
        <f>G304*H304</f>
      </c>
      <c r="J304" s="125">
        <f>I304*0.1</f>
      </c>
      <c r="K304" s="125">
        <f>SUM(I304:J304)</f>
      </c>
      <c r="L304" s="242"/>
      <c r="M304" s="229"/>
      <c r="N304" s="87"/>
      <c r="O304" s="87"/>
      <c r="P304" s="87"/>
      <c r="Q304" s="87"/>
      <c r="R304" s="87"/>
      <c r="S304" s="87"/>
      <c r="T304" s="87"/>
      <c r="U304" s="87"/>
      <c r="V304" s="87"/>
      <c r="W304" s="175"/>
      <c r="X304" s="87"/>
      <c r="Y304" s="87"/>
      <c r="Z304" s="87"/>
      <c r="AA304" s="87"/>
      <c r="AB304" s="86"/>
      <c r="AC304" s="87"/>
    </row>
    <row x14ac:dyDescent="0.25" r="305" customHeight="1" ht="17.25">
      <c r="A305" s="235">
        <f>A304</f>
        <v>25569.375</v>
      </c>
      <c r="B305" s="241" t="s">
        <v>74</v>
      </c>
      <c r="C305" s="180"/>
      <c r="D305" s="180">
        <v>0</v>
      </c>
      <c r="E305" s="180"/>
      <c r="F305" s="180"/>
      <c r="G305" s="180">
        <f>SUM(C305:F305)</f>
      </c>
      <c r="H305" s="187">
        <v>5000</v>
      </c>
      <c r="I305" s="125">
        <f>G305*H305</f>
      </c>
      <c r="J305" s="125">
        <f>I305*0.1</f>
      </c>
      <c r="K305" s="125">
        <f>SUM(I305:J305)</f>
      </c>
      <c r="L305" s="242"/>
      <c r="M305" s="229"/>
      <c r="N305" s="87"/>
      <c r="O305" s="87"/>
      <c r="P305" s="87"/>
      <c r="Q305" s="87"/>
      <c r="R305" s="87"/>
      <c r="S305" s="87"/>
      <c r="T305" s="87"/>
      <c r="U305" s="87"/>
      <c r="V305" s="87"/>
      <c r="W305" s="175"/>
      <c r="X305" s="87"/>
      <c r="Y305" s="87"/>
      <c r="Z305" s="87"/>
      <c r="AA305" s="87"/>
      <c r="AB305" s="86"/>
      <c r="AC305" s="87"/>
    </row>
    <row x14ac:dyDescent="0.25" r="306" customHeight="1" ht="17.25">
      <c r="A306" s="235">
        <f>A305</f>
        <v>25569.375</v>
      </c>
      <c r="B306" s="236" t="s">
        <v>11</v>
      </c>
      <c r="C306" s="180"/>
      <c r="D306" s="180">
        <v>0</v>
      </c>
      <c r="E306" s="180"/>
      <c r="F306" s="180"/>
      <c r="G306" s="180">
        <f>SUM(C306:F306)</f>
      </c>
      <c r="H306" s="125">
        <v>6000</v>
      </c>
      <c r="I306" s="125">
        <f>G306*H306</f>
      </c>
      <c r="J306" s="125">
        <f>I306*0.1</f>
      </c>
      <c r="K306" s="125">
        <f>SUM(I306:J306)</f>
      </c>
      <c r="L306" s="242"/>
      <c r="M306" s="229"/>
      <c r="N306" s="87"/>
      <c r="O306" s="87"/>
      <c r="P306" s="87"/>
      <c r="Q306" s="87"/>
      <c r="R306" s="87"/>
      <c r="S306" s="87"/>
      <c r="T306" s="87"/>
      <c r="U306" s="87"/>
      <c r="V306" s="87"/>
      <c r="W306" s="175"/>
      <c r="X306" s="87"/>
      <c r="Y306" s="87"/>
      <c r="Z306" s="87"/>
      <c r="AA306" s="87"/>
      <c r="AB306" s="86"/>
      <c r="AC306" s="87"/>
    </row>
    <row x14ac:dyDescent="0.25" r="307" customHeight="1" ht="17.25">
      <c r="A307" s="235">
        <f>A306</f>
        <v>25569.375</v>
      </c>
      <c r="B307" s="236" t="s">
        <v>22</v>
      </c>
      <c r="C307" s="180"/>
      <c r="D307" s="180">
        <v>0</v>
      </c>
      <c r="E307" s="180"/>
      <c r="F307" s="180"/>
      <c r="G307" s="180">
        <f>SUM(C307:F307)</f>
      </c>
      <c r="H307" s="182">
        <v>4800</v>
      </c>
      <c r="I307" s="125">
        <f>G307*H307</f>
      </c>
      <c r="J307" s="125">
        <f>I307*0.1</f>
      </c>
      <c r="K307" s="125">
        <f>SUM(I307:J307)</f>
      </c>
      <c r="L307" s="242"/>
      <c r="M307" s="229"/>
      <c r="N307" s="87"/>
      <c r="O307" s="87"/>
      <c r="P307" s="87"/>
      <c r="Q307" s="87"/>
      <c r="R307" s="87"/>
      <c r="S307" s="87"/>
      <c r="T307" s="87"/>
      <c r="U307" s="87"/>
      <c r="V307" s="87"/>
      <c r="W307" s="175"/>
      <c r="X307" s="87"/>
      <c r="Y307" s="87"/>
      <c r="Z307" s="87"/>
      <c r="AA307" s="87"/>
      <c r="AB307" s="86"/>
      <c r="AC307" s="87"/>
    </row>
    <row x14ac:dyDescent="0.25" r="308" customHeight="1" ht="17.25">
      <c r="A308" s="235">
        <f>A307</f>
        <v>25569.375</v>
      </c>
      <c r="B308" s="241" t="s">
        <v>84</v>
      </c>
      <c r="C308" s="180"/>
      <c r="D308" s="180">
        <v>0</v>
      </c>
      <c r="E308" s="180"/>
      <c r="F308" s="180"/>
      <c r="G308" s="180">
        <f>SUM(C308:F308)</f>
      </c>
      <c r="H308" s="182">
        <v>4800</v>
      </c>
      <c r="I308" s="125">
        <f>G308*H308</f>
      </c>
      <c r="J308" s="125">
        <f>I308*0.1</f>
      </c>
      <c r="K308" s="125">
        <f>SUM(I308:J308)</f>
      </c>
      <c r="L308" s="242"/>
      <c r="M308" s="229"/>
      <c r="N308" s="87"/>
      <c r="O308" s="87"/>
      <c r="P308" s="87"/>
      <c r="Q308" s="87"/>
      <c r="R308" s="87"/>
      <c r="S308" s="87"/>
      <c r="T308" s="87"/>
      <c r="U308" s="87"/>
      <c r="V308" s="87"/>
      <c r="W308" s="175"/>
      <c r="X308" s="87"/>
      <c r="Y308" s="87"/>
      <c r="Z308" s="87"/>
      <c r="AA308" s="87"/>
      <c r="AB308" s="86"/>
      <c r="AC308" s="87"/>
    </row>
    <row x14ac:dyDescent="0.25" r="309" customHeight="1" ht="17.25">
      <c r="A309" s="235">
        <f>A308</f>
        <v>25569.375</v>
      </c>
      <c r="B309" s="236" t="s">
        <v>17</v>
      </c>
      <c r="C309" s="180"/>
      <c r="D309" s="180">
        <v>0</v>
      </c>
      <c r="E309" s="180"/>
      <c r="F309" s="180"/>
      <c r="G309" s="180">
        <f>SUM(C309:F309)</f>
      </c>
      <c r="H309" s="125">
        <v>6500</v>
      </c>
      <c r="I309" s="125">
        <f>G309*H309</f>
      </c>
      <c r="J309" s="125">
        <f>I309*0.1</f>
      </c>
      <c r="K309" s="125">
        <f>SUM(I309:J309)</f>
      </c>
      <c r="L309" s="242"/>
      <c r="M309" s="229"/>
      <c r="N309" s="87"/>
      <c r="O309" s="87"/>
      <c r="P309" s="87"/>
      <c r="Q309" s="87"/>
      <c r="R309" s="87"/>
      <c r="S309" s="87"/>
      <c r="T309" s="87"/>
      <c r="U309" s="87"/>
      <c r="V309" s="87"/>
      <c r="W309" s="175"/>
      <c r="X309" s="87"/>
      <c r="Y309" s="87"/>
      <c r="Z309" s="87"/>
      <c r="AA309" s="87"/>
      <c r="AB309" s="86"/>
      <c r="AC309" s="87"/>
    </row>
    <row x14ac:dyDescent="0.25" r="310" customHeight="1" ht="17.25">
      <c r="A310" s="235">
        <f>A309</f>
        <v>25569.375</v>
      </c>
      <c r="B310" s="236" t="s">
        <v>29</v>
      </c>
      <c r="C310" s="188" t="s">
        <v>14</v>
      </c>
      <c r="D310" s="180">
        <v>13</v>
      </c>
      <c r="E310" s="180">
        <v>13</v>
      </c>
      <c r="F310" s="180"/>
      <c r="G310" s="180">
        <f>SUM(C310:F310)</f>
      </c>
      <c r="H310" s="125">
        <v>5500</v>
      </c>
      <c r="I310" s="125">
        <f>G310*H310</f>
      </c>
      <c r="J310" s="125">
        <f>I310*0.1</f>
      </c>
      <c r="K310" s="125">
        <f>SUM(I310:J310)</f>
      </c>
      <c r="L310" s="242"/>
      <c r="M310" s="229"/>
      <c r="N310" s="87"/>
      <c r="O310" s="87"/>
      <c r="P310" s="87"/>
      <c r="Q310" s="87"/>
      <c r="R310" s="87"/>
      <c r="S310" s="87"/>
      <c r="T310" s="87"/>
      <c r="U310" s="87"/>
      <c r="V310" s="87"/>
      <c r="W310" s="175"/>
      <c r="X310" s="87"/>
      <c r="Y310" s="87"/>
      <c r="Z310" s="87"/>
      <c r="AA310" s="87"/>
      <c r="AB310" s="86"/>
      <c r="AC310" s="87"/>
    </row>
    <row x14ac:dyDescent="0.25" r="311" customHeight="1" ht="17.25">
      <c r="A311" s="235">
        <f>A310</f>
        <v>25569.375</v>
      </c>
      <c r="B311" s="236" t="s">
        <v>15</v>
      </c>
      <c r="C311" s="180"/>
      <c r="D311" s="180">
        <v>0</v>
      </c>
      <c r="E311" s="180"/>
      <c r="F311" s="180"/>
      <c r="G311" s="180">
        <f>SUM(C311:F311)</f>
      </c>
      <c r="H311" s="182">
        <v>4800</v>
      </c>
      <c r="I311" s="125">
        <f>G311*H311</f>
      </c>
      <c r="J311" s="125">
        <f>I311*0.1</f>
      </c>
      <c r="K311" s="125">
        <f>SUM(I311:J311)</f>
      </c>
      <c r="L311" s="242"/>
      <c r="M311" s="229"/>
      <c r="N311" s="87"/>
      <c r="O311" s="87"/>
      <c r="P311" s="87"/>
      <c r="Q311" s="87"/>
      <c r="R311" s="87"/>
      <c r="S311" s="87"/>
      <c r="T311" s="87"/>
      <c r="U311" s="87"/>
      <c r="V311" s="87"/>
      <c r="W311" s="175"/>
      <c r="X311" s="87"/>
      <c r="Y311" s="87"/>
      <c r="Z311" s="87"/>
      <c r="AA311" s="87"/>
      <c r="AB311" s="86"/>
      <c r="AC311" s="87"/>
    </row>
    <row x14ac:dyDescent="0.25" r="312" customHeight="1" ht="17.25">
      <c r="A312" s="235">
        <f>A311</f>
        <v>25569.375</v>
      </c>
      <c r="B312" s="236" t="s">
        <v>21</v>
      </c>
      <c r="C312" s="188" t="s">
        <v>14</v>
      </c>
      <c r="D312" s="180">
        <v>13</v>
      </c>
      <c r="E312" s="180"/>
      <c r="F312" s="180"/>
      <c r="G312" s="180">
        <f>SUM(C312:F312)</f>
      </c>
      <c r="H312" s="237">
        <v>5500</v>
      </c>
      <c r="I312" s="125">
        <f>G312*H312</f>
      </c>
      <c r="J312" s="125">
        <f>I312*0.1</f>
      </c>
      <c r="K312" s="125">
        <f>SUM(I312:J312)</f>
      </c>
      <c r="L312" s="242"/>
      <c r="M312" s="229"/>
      <c r="N312" s="87"/>
      <c r="O312" s="87"/>
      <c r="P312" s="87"/>
      <c r="Q312" s="87"/>
      <c r="R312" s="87"/>
      <c r="S312" s="87"/>
      <c r="T312" s="87"/>
      <c r="U312" s="87"/>
      <c r="V312" s="87"/>
      <c r="W312" s="175"/>
      <c r="X312" s="87"/>
      <c r="Y312" s="87"/>
      <c r="Z312" s="87"/>
      <c r="AA312" s="87"/>
      <c r="AB312" s="86"/>
      <c r="AC312" s="87"/>
    </row>
    <row x14ac:dyDescent="0.25" r="313" customHeight="1" ht="17.25">
      <c r="A313" s="235">
        <f>A312</f>
        <v>25569.375</v>
      </c>
      <c r="B313" s="236" t="s">
        <v>52</v>
      </c>
      <c r="C313" s="180"/>
      <c r="D313" s="180">
        <v>13</v>
      </c>
      <c r="E313" s="180">
        <v>9</v>
      </c>
      <c r="F313" s="180"/>
      <c r="G313" s="180">
        <f>SUM(C313:F313)</f>
      </c>
      <c r="H313" s="237">
        <v>5500</v>
      </c>
      <c r="I313" s="125">
        <f>G313*H313</f>
      </c>
      <c r="J313" s="125">
        <f>I313*0.1</f>
      </c>
      <c r="K313" s="125">
        <f>SUM(I313:J313)</f>
      </c>
      <c r="L313" s="242"/>
      <c r="M313" s="229"/>
      <c r="N313" s="87"/>
      <c r="O313" s="87"/>
      <c r="P313" s="87"/>
      <c r="Q313" s="87"/>
      <c r="R313" s="87"/>
      <c r="S313" s="87"/>
      <c r="T313" s="87"/>
      <c r="U313" s="87"/>
      <c r="V313" s="87"/>
      <c r="W313" s="175"/>
      <c r="X313" s="87"/>
      <c r="Y313" s="87"/>
      <c r="Z313" s="87"/>
      <c r="AA313" s="87"/>
      <c r="AB313" s="86"/>
      <c r="AC313" s="87"/>
    </row>
    <row x14ac:dyDescent="0.25" r="314" customHeight="1" ht="17.25">
      <c r="A314" s="235">
        <f>A313</f>
        <v>25569.375</v>
      </c>
      <c r="B314" s="241" t="s">
        <v>61</v>
      </c>
      <c r="C314" s="180"/>
      <c r="D314" s="180">
        <v>7</v>
      </c>
      <c r="E314" s="180"/>
      <c r="F314" s="180"/>
      <c r="G314" s="180">
        <f>SUM(C314:F314)</f>
      </c>
      <c r="H314" s="237">
        <v>5500</v>
      </c>
      <c r="I314" s="125">
        <f>G314*H314</f>
      </c>
      <c r="J314" s="125">
        <f>I314*0.1</f>
      </c>
      <c r="K314" s="125">
        <f>SUM(I314:J314)</f>
      </c>
      <c r="L314" s="242"/>
      <c r="M314" s="229"/>
      <c r="N314" s="87"/>
      <c r="O314" s="87"/>
      <c r="P314" s="87"/>
      <c r="Q314" s="87"/>
      <c r="R314" s="87"/>
      <c r="S314" s="87"/>
      <c r="T314" s="87"/>
      <c r="U314" s="87"/>
      <c r="V314" s="87"/>
      <c r="W314" s="175"/>
      <c r="X314" s="87"/>
      <c r="Y314" s="87"/>
      <c r="Z314" s="87"/>
      <c r="AA314" s="87"/>
      <c r="AB314" s="86"/>
      <c r="AC314" s="87"/>
    </row>
    <row x14ac:dyDescent="0.25" r="315" customHeight="1" ht="17.25">
      <c r="A315" s="235">
        <f>A314</f>
        <v>25569.375</v>
      </c>
      <c r="B315" s="236" t="s">
        <v>33</v>
      </c>
      <c r="C315" s="180"/>
      <c r="D315" s="180">
        <v>0</v>
      </c>
      <c r="E315" s="180"/>
      <c r="F315" s="180"/>
      <c r="G315" s="180">
        <f>SUM(C315:F315)</f>
      </c>
      <c r="H315" s="182">
        <v>5500</v>
      </c>
      <c r="I315" s="125">
        <f>G315*H315</f>
      </c>
      <c r="J315" s="125">
        <f>I315*0.1</f>
      </c>
      <c r="K315" s="125">
        <f>SUM(I315:J315)</f>
      </c>
      <c r="L315" s="242"/>
      <c r="M315" s="229"/>
      <c r="N315" s="87"/>
      <c r="O315" s="87"/>
      <c r="P315" s="87"/>
      <c r="Q315" s="87"/>
      <c r="R315" s="87"/>
      <c r="S315" s="87"/>
      <c r="T315" s="87"/>
      <c r="U315" s="87"/>
      <c r="V315" s="87"/>
      <c r="W315" s="175"/>
      <c r="X315" s="87"/>
      <c r="Y315" s="87"/>
      <c r="Z315" s="87"/>
      <c r="AA315" s="87"/>
      <c r="AB315" s="86"/>
      <c r="AC315" s="87"/>
    </row>
    <row x14ac:dyDescent="0.25" r="316" customHeight="1" ht="17.25">
      <c r="A316" s="235">
        <f>A315</f>
        <v>25569.375</v>
      </c>
      <c r="B316" s="236" t="s">
        <v>30</v>
      </c>
      <c r="C316" s="180"/>
      <c r="D316" s="180">
        <v>14</v>
      </c>
      <c r="E316" s="180"/>
      <c r="F316" s="180"/>
      <c r="G316" s="180">
        <f>SUM(C316:F316)</f>
      </c>
      <c r="H316" s="125">
        <v>6000</v>
      </c>
      <c r="I316" s="125">
        <f>G316*H316</f>
      </c>
      <c r="J316" s="125">
        <f>I316*0.1</f>
      </c>
      <c r="K316" s="125">
        <f>SUM(I316:J316)</f>
      </c>
      <c r="L316" s="242"/>
      <c r="M316" s="229"/>
      <c r="N316" s="87"/>
      <c r="O316" s="87"/>
      <c r="P316" s="87"/>
      <c r="Q316" s="87"/>
      <c r="R316" s="87"/>
      <c r="S316" s="87"/>
      <c r="T316" s="87"/>
      <c r="U316" s="87"/>
      <c r="V316" s="87"/>
      <c r="W316" s="175"/>
      <c r="X316" s="87"/>
      <c r="Y316" s="87"/>
      <c r="Z316" s="87"/>
      <c r="AA316" s="87"/>
      <c r="AB316" s="86"/>
      <c r="AC316" s="87"/>
    </row>
    <row x14ac:dyDescent="0.25" r="317" customHeight="1" ht="17.25">
      <c r="A317" s="235">
        <f>A316</f>
        <v>25569.375</v>
      </c>
      <c r="B317" s="236" t="s">
        <v>28</v>
      </c>
      <c r="C317" s="188" t="s">
        <v>14</v>
      </c>
      <c r="D317" s="180">
        <v>20</v>
      </c>
      <c r="E317" s="180"/>
      <c r="F317" s="180"/>
      <c r="G317" s="180">
        <f>SUM(C317:F317)</f>
      </c>
      <c r="H317" s="237">
        <v>5500</v>
      </c>
      <c r="I317" s="125">
        <f>G317*H317</f>
      </c>
      <c r="J317" s="125">
        <f>I317*0.1</f>
      </c>
      <c r="K317" s="125">
        <f>SUM(I317:J317)</f>
      </c>
      <c r="L317" s="242"/>
      <c r="M317" s="229"/>
      <c r="N317" s="87"/>
      <c r="O317" s="87"/>
      <c r="P317" s="87"/>
      <c r="Q317" s="87"/>
      <c r="R317" s="87"/>
      <c r="S317" s="87"/>
      <c r="T317" s="87"/>
      <c r="U317" s="87"/>
      <c r="V317" s="87"/>
      <c r="W317" s="175"/>
      <c r="X317" s="87"/>
      <c r="Y317" s="87"/>
      <c r="Z317" s="87"/>
      <c r="AA317" s="87"/>
      <c r="AB317" s="86"/>
      <c r="AC317" s="87"/>
    </row>
    <row x14ac:dyDescent="0.25" r="318" customHeight="1" ht="17.25">
      <c r="A318" s="235">
        <f>A317</f>
        <v>25569.375</v>
      </c>
      <c r="B318" s="236" t="s">
        <v>12</v>
      </c>
      <c r="C318" s="180"/>
      <c r="D318" s="180">
        <v>7</v>
      </c>
      <c r="E318" s="180"/>
      <c r="F318" s="180"/>
      <c r="G318" s="180">
        <f>SUM(C318:F318)</f>
      </c>
      <c r="H318" s="125">
        <v>6000</v>
      </c>
      <c r="I318" s="125">
        <f>G318*H318</f>
      </c>
      <c r="J318" s="125">
        <f>I318*0.1</f>
      </c>
      <c r="K318" s="125">
        <f>SUM(I318:J318)</f>
      </c>
      <c r="L318" s="242"/>
      <c r="M318" s="229"/>
      <c r="N318" s="87"/>
      <c r="O318" s="87"/>
      <c r="P318" s="87"/>
      <c r="Q318" s="87"/>
      <c r="R318" s="87"/>
      <c r="S318" s="87"/>
      <c r="T318" s="87"/>
      <c r="U318" s="87"/>
      <c r="V318" s="87"/>
      <c r="W318" s="175"/>
      <c r="X318" s="87"/>
      <c r="Y318" s="87"/>
      <c r="Z318" s="87"/>
      <c r="AA318" s="87"/>
      <c r="AB318" s="86"/>
      <c r="AC318" s="87"/>
    </row>
    <row x14ac:dyDescent="0.25" r="319" customHeight="1" ht="17.25">
      <c r="A319" s="235">
        <f>A334</f>
        <v>25569.375</v>
      </c>
      <c r="B319" s="241" t="s">
        <v>37</v>
      </c>
      <c r="C319" s="180"/>
      <c r="D319" s="180">
        <v>5</v>
      </c>
      <c r="E319" s="180"/>
      <c r="F319" s="180"/>
      <c r="G319" s="180">
        <f>SUM(C319:F319)</f>
      </c>
      <c r="H319" s="125">
        <v>6500</v>
      </c>
      <c r="I319" s="125">
        <f>G319*H319</f>
      </c>
      <c r="J319" s="125">
        <f>I319*0.1</f>
      </c>
      <c r="K319" s="125">
        <f>SUM(I319:J319)</f>
      </c>
      <c r="L319" s="242"/>
      <c r="M319" s="229"/>
      <c r="N319" s="87"/>
      <c r="O319" s="87"/>
      <c r="P319" s="87"/>
      <c r="Q319" s="87"/>
      <c r="R319" s="87"/>
      <c r="S319" s="87"/>
      <c r="T319" s="87"/>
      <c r="U319" s="87"/>
      <c r="V319" s="87"/>
      <c r="W319" s="175"/>
      <c r="X319" s="87"/>
      <c r="Y319" s="87"/>
      <c r="Z319" s="87"/>
      <c r="AA319" s="87"/>
      <c r="AB319" s="86"/>
      <c r="AC319" s="87"/>
    </row>
    <row x14ac:dyDescent="0.25" r="320" customHeight="1" ht="17.25">
      <c r="A320" s="235">
        <f>A319</f>
        <v>25569.375</v>
      </c>
      <c r="B320" s="241" t="s">
        <v>64</v>
      </c>
      <c r="C320" s="180"/>
      <c r="D320" s="180">
        <v>0</v>
      </c>
      <c r="E320" s="180"/>
      <c r="F320" s="180"/>
      <c r="G320" s="180">
        <f>SUM(C320:F320)</f>
      </c>
      <c r="H320" s="182">
        <v>5500</v>
      </c>
      <c r="I320" s="125">
        <f>G320*H320</f>
      </c>
      <c r="J320" s="125">
        <f>I320*0.1</f>
      </c>
      <c r="K320" s="125">
        <f>SUM(I320:J320)</f>
      </c>
      <c r="L320" s="242"/>
      <c r="M320" s="229"/>
      <c r="N320" s="87"/>
      <c r="O320" s="87"/>
      <c r="P320" s="87"/>
      <c r="Q320" s="87"/>
      <c r="R320" s="87"/>
      <c r="S320" s="87"/>
      <c r="T320" s="87"/>
      <c r="U320" s="87"/>
      <c r="V320" s="87"/>
      <c r="W320" s="175"/>
      <c r="X320" s="87"/>
      <c r="Y320" s="87"/>
      <c r="Z320" s="87"/>
      <c r="AA320" s="87"/>
      <c r="AB320" s="86"/>
      <c r="AC320" s="87"/>
    </row>
    <row x14ac:dyDescent="0.25" r="321" customHeight="1" ht="17.25">
      <c r="A321" s="235">
        <f>A320</f>
        <v>25569.375</v>
      </c>
      <c r="B321" s="236" t="s">
        <v>25</v>
      </c>
      <c r="C321" s="180"/>
      <c r="D321" s="180">
        <v>0</v>
      </c>
      <c r="E321" s="180"/>
      <c r="F321" s="180"/>
      <c r="G321" s="180">
        <f>SUM(C321:F321)</f>
      </c>
      <c r="H321" s="125">
        <v>6000</v>
      </c>
      <c r="I321" s="125">
        <f>G321*H321</f>
      </c>
      <c r="J321" s="125">
        <f>I321*0.1</f>
      </c>
      <c r="K321" s="125">
        <f>SUM(I321:J321)</f>
      </c>
      <c r="L321" s="242"/>
      <c r="M321" s="229"/>
      <c r="N321" s="87"/>
      <c r="O321" s="87"/>
      <c r="P321" s="87"/>
      <c r="Q321" s="87"/>
      <c r="R321" s="87"/>
      <c r="S321" s="87"/>
      <c r="T321" s="87"/>
      <c r="U321" s="87"/>
      <c r="V321" s="87"/>
      <c r="W321" s="175"/>
      <c r="X321" s="87"/>
      <c r="Y321" s="87"/>
      <c r="Z321" s="87"/>
      <c r="AA321" s="87"/>
      <c r="AB321" s="86"/>
      <c r="AC321" s="87"/>
    </row>
    <row x14ac:dyDescent="0.25" r="322" customHeight="1" ht="17.25">
      <c r="A322" s="235">
        <f>A321</f>
        <v>25569.375</v>
      </c>
      <c r="B322" s="241" t="s">
        <v>76</v>
      </c>
      <c r="C322" s="188" t="s">
        <v>14</v>
      </c>
      <c r="D322" s="180">
        <v>0</v>
      </c>
      <c r="E322" s="180"/>
      <c r="F322" s="180"/>
      <c r="G322" s="180">
        <f>SUM(C322:F322)</f>
      </c>
      <c r="H322" s="125">
        <v>6000</v>
      </c>
      <c r="I322" s="125">
        <f>G322*H322</f>
      </c>
      <c r="J322" s="125">
        <f>I322*0.1</f>
      </c>
      <c r="K322" s="125">
        <f>SUM(I322:J322)</f>
      </c>
      <c r="L322" s="242"/>
      <c r="M322" s="229"/>
      <c r="N322" s="87"/>
      <c r="O322" s="87"/>
      <c r="P322" s="87"/>
      <c r="Q322" s="87"/>
      <c r="R322" s="87"/>
      <c r="S322" s="87"/>
      <c r="T322" s="87"/>
      <c r="U322" s="87"/>
      <c r="V322" s="87"/>
      <c r="W322" s="175"/>
      <c r="X322" s="87"/>
      <c r="Y322" s="87"/>
      <c r="Z322" s="87"/>
      <c r="AA322" s="87"/>
      <c r="AB322" s="86"/>
      <c r="AC322" s="87"/>
    </row>
    <row x14ac:dyDescent="0.25" r="323" customHeight="1" ht="17.25">
      <c r="A323" s="235">
        <f>A322</f>
        <v>25569.375</v>
      </c>
      <c r="B323" s="241" t="s">
        <v>149</v>
      </c>
      <c r="C323" s="180"/>
      <c r="D323" s="181">
        <v>12</v>
      </c>
      <c r="E323" s="180"/>
      <c r="F323" s="180"/>
      <c r="G323" s="180">
        <f>SUM(C323:F323)</f>
      </c>
      <c r="H323" s="125">
        <v>6000</v>
      </c>
      <c r="I323" s="125">
        <f>G323*H323</f>
      </c>
      <c r="J323" s="125">
        <f>I323*0.1</f>
      </c>
      <c r="K323" s="125">
        <f>SUM(I323:J323)</f>
      </c>
      <c r="L323" s="242"/>
      <c r="M323" s="229"/>
      <c r="N323" s="87"/>
      <c r="O323" s="87"/>
      <c r="P323" s="87"/>
      <c r="Q323" s="87"/>
      <c r="R323" s="87"/>
      <c r="S323" s="87"/>
      <c r="T323" s="87"/>
      <c r="U323" s="87"/>
      <c r="V323" s="87"/>
      <c r="W323" s="175"/>
      <c r="X323" s="87"/>
      <c r="Y323" s="87"/>
      <c r="Z323" s="87"/>
      <c r="AA323" s="87"/>
      <c r="AB323" s="86"/>
      <c r="AC323" s="87"/>
    </row>
    <row x14ac:dyDescent="0.25" r="324" customHeight="1" ht="17.25">
      <c r="A324" s="235">
        <f>A323</f>
        <v>25569.375</v>
      </c>
      <c r="B324" s="241" t="s">
        <v>43</v>
      </c>
      <c r="C324" s="180"/>
      <c r="D324" s="180">
        <v>0</v>
      </c>
      <c r="E324" s="180"/>
      <c r="F324" s="180"/>
      <c r="G324" s="180">
        <f>SUM(C324:F324)</f>
      </c>
      <c r="H324" s="125">
        <v>6000</v>
      </c>
      <c r="I324" s="125">
        <f>G324*H324</f>
      </c>
      <c r="J324" s="125">
        <f>I324*0.1</f>
      </c>
      <c r="K324" s="125">
        <f>SUM(I324:J324)</f>
      </c>
      <c r="L324" s="242"/>
      <c r="M324" s="229"/>
      <c r="N324" s="87"/>
      <c r="O324" s="87"/>
      <c r="P324" s="87"/>
      <c r="Q324" s="87"/>
      <c r="R324" s="87"/>
      <c r="S324" s="87"/>
      <c r="T324" s="87"/>
      <c r="U324" s="87"/>
      <c r="V324" s="87"/>
      <c r="W324" s="175"/>
      <c r="X324" s="87"/>
      <c r="Y324" s="87"/>
      <c r="Z324" s="87"/>
      <c r="AA324" s="87"/>
      <c r="AB324" s="86"/>
      <c r="AC324" s="87"/>
    </row>
    <row x14ac:dyDescent="0.25" r="325" customHeight="1" ht="17.25">
      <c r="A325" s="235">
        <f>A324</f>
        <v>25569.375</v>
      </c>
      <c r="B325" s="241" t="s">
        <v>18</v>
      </c>
      <c r="C325" s="180"/>
      <c r="D325" s="180">
        <v>7</v>
      </c>
      <c r="E325" s="180">
        <v>7</v>
      </c>
      <c r="F325" s="180">
        <v>6</v>
      </c>
      <c r="G325" s="180">
        <f>SUM(C325:F325)</f>
      </c>
      <c r="H325" s="125">
        <v>6000</v>
      </c>
      <c r="I325" s="125">
        <f>G325*H325</f>
      </c>
      <c r="J325" s="125">
        <f>I325*0.1</f>
      </c>
      <c r="K325" s="125">
        <f>SUM(I325:J325)</f>
      </c>
      <c r="L325" s="242"/>
      <c r="M325" s="229"/>
      <c r="N325" s="87"/>
      <c r="O325" s="87"/>
      <c r="P325" s="87"/>
      <c r="Q325" s="87"/>
      <c r="R325" s="87"/>
      <c r="S325" s="87"/>
      <c r="T325" s="87"/>
      <c r="U325" s="87"/>
      <c r="V325" s="87"/>
      <c r="W325" s="175"/>
      <c r="X325" s="87"/>
      <c r="Y325" s="87"/>
      <c r="Z325" s="87"/>
      <c r="AA325" s="87"/>
      <c r="AB325" s="86"/>
      <c r="AC325" s="87"/>
    </row>
    <row x14ac:dyDescent="0.25" r="326" customHeight="1" ht="17.25">
      <c r="A326" s="235">
        <f>A325</f>
        <v>25569.375</v>
      </c>
      <c r="B326" s="241" t="s">
        <v>82</v>
      </c>
      <c r="C326" s="188" t="s">
        <v>14</v>
      </c>
      <c r="D326" s="180">
        <v>0</v>
      </c>
      <c r="E326" s="180"/>
      <c r="F326" s="180"/>
      <c r="G326" s="180">
        <f>SUM(C326:F326)</f>
      </c>
      <c r="H326" s="125">
        <v>5000</v>
      </c>
      <c r="I326" s="125">
        <f>G326*H326</f>
      </c>
      <c r="J326" s="125">
        <f>I326*0.1</f>
      </c>
      <c r="K326" s="125">
        <f>SUM(I326:J326)</f>
      </c>
      <c r="L326" s="242"/>
      <c r="M326" s="229"/>
      <c r="N326" s="87"/>
      <c r="O326" s="87"/>
      <c r="P326" s="87"/>
      <c r="Q326" s="87"/>
      <c r="R326" s="87"/>
      <c r="S326" s="87"/>
      <c r="T326" s="87"/>
      <c r="U326" s="87"/>
      <c r="V326" s="87"/>
      <c r="W326" s="175"/>
      <c r="X326" s="87"/>
      <c r="Y326" s="87"/>
      <c r="Z326" s="87"/>
      <c r="AA326" s="87"/>
      <c r="AB326" s="86"/>
      <c r="AC326" s="87"/>
    </row>
    <row x14ac:dyDescent="0.25" r="327" customHeight="1" ht="17.25">
      <c r="A327" s="235">
        <f>A326</f>
        <v>25569.375</v>
      </c>
      <c r="B327" s="241" t="s">
        <v>151</v>
      </c>
      <c r="C327" s="180"/>
      <c r="D327" s="180">
        <v>0</v>
      </c>
      <c r="E327" s="180"/>
      <c r="F327" s="180"/>
      <c r="G327" s="180">
        <f>SUM(C327:F327)</f>
      </c>
      <c r="H327" s="125">
        <v>5000</v>
      </c>
      <c r="I327" s="125">
        <f>G327*H327</f>
      </c>
      <c r="J327" s="125">
        <f>I327*0.1</f>
      </c>
      <c r="K327" s="125">
        <f>SUM(I327:J327)</f>
      </c>
      <c r="L327" s="242"/>
      <c r="M327" s="229"/>
      <c r="N327" s="87"/>
      <c r="O327" s="87"/>
      <c r="P327" s="87"/>
      <c r="Q327" s="87"/>
      <c r="R327" s="87"/>
      <c r="S327" s="87"/>
      <c r="T327" s="87"/>
      <c r="U327" s="87"/>
      <c r="V327" s="87"/>
      <c r="W327" s="175"/>
      <c r="X327" s="87"/>
      <c r="Y327" s="87"/>
      <c r="Z327" s="87"/>
      <c r="AA327" s="87"/>
      <c r="AB327" s="86"/>
      <c r="AC327" s="87"/>
    </row>
    <row x14ac:dyDescent="0.25" r="328" customHeight="1" ht="17.25">
      <c r="A328" s="235">
        <f>A324</f>
        <v>25569.375</v>
      </c>
      <c r="B328" s="241" t="s">
        <v>105</v>
      </c>
      <c r="C328" s="180"/>
      <c r="D328" s="180">
        <v>0</v>
      </c>
      <c r="E328" s="180"/>
      <c r="F328" s="180"/>
      <c r="G328" s="180">
        <f>SUM(C328:F328)</f>
      </c>
      <c r="H328" s="125">
        <v>7000</v>
      </c>
      <c r="I328" s="125">
        <f>G328*H328</f>
      </c>
      <c r="J328" s="125">
        <f>I328*0.1</f>
      </c>
      <c r="K328" s="125">
        <f>SUM(I328:J328)</f>
      </c>
      <c r="L328" s="242"/>
      <c r="M328" s="229"/>
      <c r="N328" s="87"/>
      <c r="O328" s="87"/>
      <c r="P328" s="87"/>
      <c r="Q328" s="87"/>
      <c r="R328" s="87"/>
      <c r="S328" s="87"/>
      <c r="T328" s="87"/>
      <c r="U328" s="87"/>
      <c r="V328" s="87"/>
      <c r="W328" s="175"/>
      <c r="X328" s="87"/>
      <c r="Y328" s="87"/>
      <c r="Z328" s="87"/>
      <c r="AA328" s="87"/>
      <c r="AB328" s="86"/>
      <c r="AC328" s="87"/>
    </row>
    <row x14ac:dyDescent="0.25" r="329" customHeight="1" ht="17.25">
      <c r="A329" s="235">
        <f>A324</f>
        <v>25569.375</v>
      </c>
      <c r="B329" s="241" t="s">
        <v>23</v>
      </c>
      <c r="C329" s="180"/>
      <c r="D329" s="180"/>
      <c r="E329" s="180"/>
      <c r="F329" s="180"/>
      <c r="G329" s="180">
        <f>SUM(C329:F329)</f>
      </c>
      <c r="H329" s="125">
        <v>6000</v>
      </c>
      <c r="I329" s="125">
        <f>G329*H329</f>
      </c>
      <c r="J329" s="125">
        <f>I329*0.1</f>
      </c>
      <c r="K329" s="125">
        <f>SUM(I329:J329)</f>
      </c>
      <c r="L329" s="242"/>
      <c r="M329" s="229"/>
      <c r="N329" s="87"/>
      <c r="O329" s="87"/>
      <c r="P329" s="87"/>
      <c r="Q329" s="87"/>
      <c r="R329" s="87"/>
      <c r="S329" s="87"/>
      <c r="T329" s="87"/>
      <c r="U329" s="87"/>
      <c r="V329" s="87"/>
      <c r="W329" s="175"/>
      <c r="X329" s="87"/>
      <c r="Y329" s="87"/>
      <c r="Z329" s="87"/>
      <c r="AA329" s="87"/>
      <c r="AB329" s="86"/>
      <c r="AC329" s="87"/>
    </row>
    <row x14ac:dyDescent="0.25" r="330" customHeight="1" ht="17.25">
      <c r="A330" s="235">
        <f>A329</f>
        <v>25569.375</v>
      </c>
      <c r="B330" s="241" t="s">
        <v>40</v>
      </c>
      <c r="C330" s="180"/>
      <c r="D330" s="180"/>
      <c r="E330" s="180"/>
      <c r="F330" s="180"/>
      <c r="G330" s="180">
        <f>SUM(C330:F330)</f>
      </c>
      <c r="H330" s="125">
        <v>6500</v>
      </c>
      <c r="I330" s="125">
        <f>G330*H330</f>
      </c>
      <c r="J330" s="125">
        <f>I330*0.1</f>
      </c>
      <c r="K330" s="125">
        <f>SUM(I330:J330)</f>
      </c>
      <c r="L330" s="242"/>
      <c r="M330" s="229"/>
      <c r="N330" s="87"/>
      <c r="O330" s="87"/>
      <c r="P330" s="87"/>
      <c r="Q330" s="87"/>
      <c r="R330" s="87"/>
      <c r="S330" s="87"/>
      <c r="T330" s="87"/>
      <c r="U330" s="87"/>
      <c r="V330" s="87"/>
      <c r="W330" s="175"/>
      <c r="X330" s="87"/>
      <c r="Y330" s="87"/>
      <c r="Z330" s="87"/>
      <c r="AA330" s="87"/>
      <c r="AB330" s="86"/>
      <c r="AC330" s="87"/>
    </row>
    <row x14ac:dyDescent="0.25" r="331" customHeight="1" ht="17.25">
      <c r="A331" s="235">
        <f>A327</f>
        <v>25569.375</v>
      </c>
      <c r="B331" s="241" t="s">
        <v>86</v>
      </c>
      <c r="C331" s="180"/>
      <c r="D331" s="180"/>
      <c r="E331" s="180"/>
      <c r="F331" s="180"/>
      <c r="G331" s="180">
        <f>SUM(C331:F331)</f>
      </c>
      <c r="H331" s="125">
        <v>6000</v>
      </c>
      <c r="I331" s="125">
        <f>G331*H331</f>
      </c>
      <c r="J331" s="125">
        <f>I331*0.1</f>
      </c>
      <c r="K331" s="125">
        <f>SUM(I331:J331)</f>
      </c>
      <c r="L331" s="242"/>
      <c r="M331" s="229"/>
      <c r="N331" s="87"/>
      <c r="O331" s="87"/>
      <c r="P331" s="87"/>
      <c r="Q331" s="87"/>
      <c r="R331" s="87"/>
      <c r="S331" s="87"/>
      <c r="T331" s="87"/>
      <c r="U331" s="87"/>
      <c r="V331" s="87"/>
      <c r="W331" s="175"/>
      <c r="X331" s="87"/>
      <c r="Y331" s="87"/>
      <c r="Z331" s="87"/>
      <c r="AA331" s="87"/>
      <c r="AB331" s="86"/>
      <c r="AC331" s="87"/>
    </row>
    <row x14ac:dyDescent="0.25" r="332" customHeight="1" ht="17.25">
      <c r="A332" s="235">
        <f>A327</f>
        <v>25569.375</v>
      </c>
      <c r="B332" s="241" t="s">
        <v>148</v>
      </c>
      <c r="C332" s="180"/>
      <c r="D332" s="180"/>
      <c r="E332" s="180"/>
      <c r="F332" s="180"/>
      <c r="G332" s="180">
        <f>SUM(C332:F332)</f>
      </c>
      <c r="H332" s="125">
        <v>6000</v>
      </c>
      <c r="I332" s="125">
        <f>G332*H332</f>
      </c>
      <c r="J332" s="125">
        <f>I332*0.1</f>
      </c>
      <c r="K332" s="125">
        <f>SUM(I332:J332)</f>
      </c>
      <c r="L332" s="242"/>
      <c r="M332" s="229"/>
      <c r="N332" s="87"/>
      <c r="O332" s="87"/>
      <c r="P332" s="87"/>
      <c r="Q332" s="87"/>
      <c r="R332" s="87"/>
      <c r="S332" s="87"/>
      <c r="T332" s="87"/>
      <c r="U332" s="87"/>
      <c r="V332" s="87"/>
      <c r="W332" s="175"/>
      <c r="X332" s="87"/>
      <c r="Y332" s="87"/>
      <c r="Z332" s="87"/>
      <c r="AA332" s="87"/>
      <c r="AB332" s="86"/>
      <c r="AC332" s="87"/>
    </row>
    <row x14ac:dyDescent="0.25" r="333" customHeight="1" ht="17.25">
      <c r="A333" s="235">
        <f>A332</f>
        <v>25569.375</v>
      </c>
      <c r="B333" s="236" t="s">
        <v>152</v>
      </c>
      <c r="C333" s="180"/>
      <c r="D333" s="180"/>
      <c r="E333" s="180"/>
      <c r="F333" s="180"/>
      <c r="G333" s="180">
        <f>SUM(C333:F333)</f>
      </c>
      <c r="H333" s="125">
        <v>6000</v>
      </c>
      <c r="I333" s="125">
        <f>G333*H333</f>
      </c>
      <c r="J333" s="125">
        <v>0</v>
      </c>
      <c r="K333" s="125">
        <f>SUM(I333:J333)</f>
      </c>
      <c r="L333" s="242"/>
      <c r="M333" s="229"/>
      <c r="N333" s="87"/>
      <c r="O333" s="87"/>
      <c r="P333" s="87"/>
      <c r="Q333" s="87"/>
      <c r="R333" s="87"/>
      <c r="S333" s="87"/>
      <c r="T333" s="87"/>
      <c r="U333" s="87"/>
      <c r="V333" s="87"/>
      <c r="W333" s="175"/>
      <c r="X333" s="87"/>
      <c r="Y333" s="87"/>
      <c r="Z333" s="87"/>
      <c r="AA333" s="87"/>
      <c r="AB333" s="86"/>
      <c r="AC333" s="87"/>
    </row>
    <row x14ac:dyDescent="0.25" r="334" customHeight="1" ht="17.25">
      <c r="A334" s="235">
        <f>A318</f>
        <v>25569.375</v>
      </c>
      <c r="B334" s="236"/>
      <c r="C334" s="180"/>
      <c r="D334" s="180">
        <v>0</v>
      </c>
      <c r="E334" s="180"/>
      <c r="F334" s="180"/>
      <c r="G334" s="180">
        <f>SUM(C334:F334)</f>
      </c>
      <c r="H334" s="182"/>
      <c r="I334" s="125">
        <f>G334*H334</f>
      </c>
      <c r="J334" s="125">
        <f>I334*0.1</f>
      </c>
      <c r="K334" s="125">
        <f>SUM(I334:J334)</f>
      </c>
      <c r="L334" s="242"/>
      <c r="M334" s="229"/>
      <c r="N334" s="87"/>
      <c r="O334" s="87"/>
      <c r="P334" s="87"/>
      <c r="Q334" s="87"/>
      <c r="R334" s="87"/>
      <c r="S334" s="87"/>
      <c r="T334" s="87"/>
      <c r="U334" s="87"/>
      <c r="V334" s="87"/>
      <c r="W334" s="175"/>
      <c r="X334" s="87"/>
      <c r="Y334" s="87"/>
      <c r="Z334" s="87"/>
      <c r="AA334" s="87"/>
      <c r="AB334" s="86"/>
      <c r="AC334" s="87"/>
    </row>
    <row x14ac:dyDescent="0.25" r="335" customHeight="1" ht="17.25">
      <c r="A335" s="243">
        <f>A333</f>
        <v>25569.375</v>
      </c>
      <c r="B335" s="244" t="s">
        <v>155</v>
      </c>
      <c r="C335" s="191">
        <f>SUM(C289:C333)</f>
      </c>
      <c r="D335" s="191">
        <f>SUM(D289:D333)</f>
      </c>
      <c r="E335" s="191">
        <f>SUM(E289:E333)</f>
      </c>
      <c r="F335" s="191">
        <f>SUM(F289:F333)</f>
      </c>
      <c r="G335" s="191">
        <f>SUM(G289:G333)</f>
      </c>
      <c r="H335" s="191"/>
      <c r="I335" s="191">
        <f>SUM(I289:I333)</f>
      </c>
      <c r="J335" s="191">
        <f>SUM(J289:J333)</f>
      </c>
      <c r="K335" s="191">
        <f>SUM(K289:K333)</f>
      </c>
      <c r="L335" s="245"/>
      <c r="M335" s="229"/>
      <c r="N335" s="87"/>
      <c r="O335" s="87"/>
      <c r="P335" s="87"/>
      <c r="Q335" s="87"/>
      <c r="R335" s="87"/>
      <c r="S335" s="87"/>
      <c r="T335" s="87"/>
      <c r="U335" s="87"/>
      <c r="V335" s="87"/>
      <c r="W335" s="175"/>
      <c r="X335" s="87"/>
      <c r="Y335" s="87"/>
      <c r="Z335" s="87"/>
      <c r="AA335" s="87"/>
      <c r="AB335" s="86"/>
      <c r="AC335" s="87"/>
    </row>
    <row x14ac:dyDescent="0.25" r="336" customHeight="1" ht="17.25">
      <c r="A336" s="235">
        <f>A335</f>
        <v>25569.375</v>
      </c>
      <c r="B336" s="241" t="s">
        <v>113</v>
      </c>
      <c r="C336" s="180"/>
      <c r="D336" s="180">
        <v>35</v>
      </c>
      <c r="E336" s="180"/>
      <c r="F336" s="180">
        <v>4</v>
      </c>
      <c r="G336" s="180">
        <f>SUM(C336:F336)</f>
      </c>
      <c r="H336" s="125">
        <v>6500</v>
      </c>
      <c r="I336" s="125">
        <f>G336*H336</f>
      </c>
      <c r="J336" s="185"/>
      <c r="K336" s="125">
        <f>SUM(I336:J336)</f>
      </c>
      <c r="L336" s="242"/>
      <c r="M336" s="229"/>
      <c r="N336" s="87"/>
      <c r="O336" s="87"/>
      <c r="P336" s="87"/>
      <c r="Q336" s="87"/>
      <c r="R336" s="87"/>
      <c r="S336" s="87"/>
      <c r="T336" s="87"/>
      <c r="U336" s="87"/>
      <c r="V336" s="87"/>
      <c r="W336" s="175"/>
      <c r="X336" s="87"/>
      <c r="Y336" s="87"/>
      <c r="Z336" s="87"/>
      <c r="AA336" s="87"/>
      <c r="AB336" s="86"/>
      <c r="AC336" s="87"/>
    </row>
    <row x14ac:dyDescent="0.25" r="337" customHeight="1" ht="17.25">
      <c r="A337" s="235">
        <f>A336</f>
        <v>25569.375</v>
      </c>
      <c r="B337" s="241" t="s">
        <v>156</v>
      </c>
      <c r="C337" s="180"/>
      <c r="D337" s="180">
        <v>11</v>
      </c>
      <c r="E337" s="180"/>
      <c r="F337" s="180"/>
      <c r="G337" s="180">
        <f>SUM(C337:F337)</f>
      </c>
      <c r="H337" s="125">
        <v>6500</v>
      </c>
      <c r="I337" s="125">
        <f>G337*H337</f>
      </c>
      <c r="J337" s="185"/>
      <c r="K337" s="125">
        <f>SUM(I337:J337)</f>
      </c>
      <c r="L337" s="242"/>
      <c r="M337" s="229"/>
      <c r="N337" s="87"/>
      <c r="O337" s="87"/>
      <c r="P337" s="87"/>
      <c r="Q337" s="87"/>
      <c r="R337" s="87"/>
      <c r="S337" s="87"/>
      <c r="T337" s="87"/>
      <c r="U337" s="87"/>
      <c r="V337" s="87"/>
      <c r="W337" s="175"/>
      <c r="X337" s="87"/>
      <c r="Y337" s="87"/>
      <c r="Z337" s="87"/>
      <c r="AA337" s="87"/>
      <c r="AB337" s="86"/>
      <c r="AC337" s="87"/>
    </row>
    <row x14ac:dyDescent="0.25" r="338" customHeight="1" ht="17.25">
      <c r="A338" s="235">
        <f>A337</f>
        <v>25569.375</v>
      </c>
      <c r="B338" s="241" t="s">
        <v>112</v>
      </c>
      <c r="C338" s="180"/>
      <c r="D338" s="180">
        <v>10</v>
      </c>
      <c r="E338" s="180"/>
      <c r="F338" s="180"/>
      <c r="G338" s="180">
        <f>SUM(C338:F338)</f>
      </c>
      <c r="H338" s="125">
        <v>6900</v>
      </c>
      <c r="I338" s="125">
        <f>G338*H338</f>
      </c>
      <c r="J338" s="185"/>
      <c r="K338" s="125">
        <f>SUM(I338:J338)</f>
      </c>
      <c r="L338" s="242"/>
      <c r="M338" s="229"/>
      <c r="N338" s="87"/>
      <c r="O338" s="87"/>
      <c r="P338" s="87"/>
      <c r="Q338" s="87"/>
      <c r="R338" s="87"/>
      <c r="S338" s="87"/>
      <c r="T338" s="87"/>
      <c r="U338" s="87"/>
      <c r="V338" s="87"/>
      <c r="W338" s="175"/>
      <c r="X338" s="87"/>
      <c r="Y338" s="87"/>
      <c r="Z338" s="87"/>
      <c r="AA338" s="87"/>
      <c r="AB338" s="86"/>
      <c r="AC338" s="87"/>
    </row>
    <row x14ac:dyDescent="0.25" r="339" customHeight="1" ht="17.25">
      <c r="A339" s="235">
        <f>A338</f>
        <v>25569.375</v>
      </c>
      <c r="B339" s="236"/>
      <c r="C339" s="180"/>
      <c r="D339" s="180"/>
      <c r="E339" s="180"/>
      <c r="F339" s="180"/>
      <c r="G339" s="180">
        <f>SUM(C339:F339)</f>
      </c>
      <c r="H339" s="125"/>
      <c r="I339" s="125">
        <f>G339*H339</f>
      </c>
      <c r="J339" s="185"/>
      <c r="K339" s="125">
        <f>SUM(I339:J339)</f>
      </c>
      <c r="L339" s="242"/>
      <c r="M339" s="229"/>
      <c r="N339" s="87"/>
      <c r="O339" s="87"/>
      <c r="P339" s="87"/>
      <c r="Q339" s="87"/>
      <c r="R339" s="87"/>
      <c r="S339" s="87"/>
      <c r="T339" s="87"/>
      <c r="U339" s="87"/>
      <c r="V339" s="87"/>
      <c r="W339" s="175"/>
      <c r="X339" s="87"/>
      <c r="Y339" s="87"/>
      <c r="Z339" s="87"/>
      <c r="AA339" s="87"/>
      <c r="AB339" s="86"/>
      <c r="AC339" s="87"/>
    </row>
    <row x14ac:dyDescent="0.25" r="340" customHeight="1" ht="17.25">
      <c r="A340" s="235">
        <f>A339</f>
        <v>25569.375</v>
      </c>
      <c r="B340" s="236"/>
      <c r="C340" s="180"/>
      <c r="D340" s="180"/>
      <c r="E340" s="180"/>
      <c r="F340" s="180"/>
      <c r="G340" s="180">
        <f>SUM(C340:F340)</f>
      </c>
      <c r="H340" s="125"/>
      <c r="I340" s="125">
        <f>G340*H340</f>
      </c>
      <c r="J340" s="185"/>
      <c r="K340" s="125">
        <f>SUM(I340:J340)</f>
      </c>
      <c r="L340" s="242"/>
      <c r="M340" s="229"/>
      <c r="N340" s="87"/>
      <c r="O340" s="87"/>
      <c r="P340" s="87"/>
      <c r="Q340" s="87"/>
      <c r="R340" s="87"/>
      <c r="S340" s="87"/>
      <c r="T340" s="87"/>
      <c r="U340" s="87"/>
      <c r="V340" s="87"/>
      <c r="W340" s="175"/>
      <c r="X340" s="87"/>
      <c r="Y340" s="87"/>
      <c r="Z340" s="87"/>
      <c r="AA340" s="87"/>
      <c r="AB340" s="86"/>
      <c r="AC340" s="87"/>
    </row>
    <row x14ac:dyDescent="0.25" r="341" customHeight="1" ht="17.25">
      <c r="A341" s="235">
        <f>A340</f>
        <v>25569.375</v>
      </c>
      <c r="B341" s="236"/>
      <c r="C341" s="180"/>
      <c r="D341" s="180"/>
      <c r="E341" s="180"/>
      <c r="F341" s="180"/>
      <c r="G341" s="180">
        <f>SUM(C341:F341)</f>
      </c>
      <c r="H341" s="125"/>
      <c r="I341" s="125">
        <f>G341*H341</f>
      </c>
      <c r="J341" s="185"/>
      <c r="K341" s="125">
        <f>SUM(I341:J341)</f>
      </c>
      <c r="L341" s="242"/>
      <c r="M341" s="229"/>
      <c r="N341" s="87"/>
      <c r="O341" s="87"/>
      <c r="P341" s="87"/>
      <c r="Q341" s="87"/>
      <c r="R341" s="87"/>
      <c r="S341" s="87"/>
      <c r="T341" s="87"/>
      <c r="U341" s="87"/>
      <c r="V341" s="87"/>
      <c r="W341" s="175"/>
      <c r="X341" s="87"/>
      <c r="Y341" s="87"/>
      <c r="Z341" s="87"/>
      <c r="AA341" s="87"/>
      <c r="AB341" s="86"/>
      <c r="AC341" s="87"/>
    </row>
    <row x14ac:dyDescent="0.25" r="342" customHeight="1" ht="17.25">
      <c r="A342" s="235">
        <f>A341</f>
        <v>25569.375</v>
      </c>
      <c r="B342" s="236"/>
      <c r="C342" s="180"/>
      <c r="D342" s="180"/>
      <c r="E342" s="180"/>
      <c r="F342" s="180"/>
      <c r="G342" s="180">
        <f>SUM(C342:F342)</f>
      </c>
      <c r="H342" s="125"/>
      <c r="I342" s="125">
        <f>G342*H342</f>
      </c>
      <c r="J342" s="185"/>
      <c r="K342" s="125">
        <f>SUM(I342:J342)</f>
      </c>
      <c r="L342" s="242"/>
      <c r="M342" s="229"/>
      <c r="N342" s="87"/>
      <c r="O342" s="87"/>
      <c r="P342" s="87"/>
      <c r="Q342" s="87"/>
      <c r="R342" s="87"/>
      <c r="S342" s="87"/>
      <c r="T342" s="87"/>
      <c r="U342" s="87"/>
      <c r="V342" s="87"/>
      <c r="W342" s="175"/>
      <c r="X342" s="87"/>
      <c r="Y342" s="87"/>
      <c r="Z342" s="87"/>
      <c r="AA342" s="87"/>
      <c r="AB342" s="86"/>
      <c r="AC342" s="87"/>
    </row>
    <row x14ac:dyDescent="0.25" r="343" customHeight="1" ht="17.25">
      <c r="A343" s="235">
        <f>A342</f>
        <v>25569.375</v>
      </c>
      <c r="B343" s="236"/>
      <c r="C343" s="180"/>
      <c r="D343" s="180"/>
      <c r="E343" s="180"/>
      <c r="F343" s="180"/>
      <c r="G343" s="180">
        <f>SUM(C343:F343)</f>
      </c>
      <c r="H343" s="125"/>
      <c r="I343" s="125">
        <f>G343*H343</f>
      </c>
      <c r="J343" s="185"/>
      <c r="K343" s="125">
        <f>SUM(I343:J343)</f>
      </c>
      <c r="L343" s="242"/>
      <c r="M343" s="229"/>
      <c r="N343" s="87"/>
      <c r="O343" s="87"/>
      <c r="P343" s="87"/>
      <c r="Q343" s="87"/>
      <c r="R343" s="87"/>
      <c r="S343" s="87"/>
      <c r="T343" s="87"/>
      <c r="U343" s="87"/>
      <c r="V343" s="87"/>
      <c r="W343" s="175"/>
      <c r="X343" s="87"/>
      <c r="Y343" s="87"/>
      <c r="Z343" s="87"/>
      <c r="AA343" s="87"/>
      <c r="AB343" s="86"/>
      <c r="AC343" s="87"/>
    </row>
    <row x14ac:dyDescent="0.25" r="344" customHeight="1" ht="17.25">
      <c r="A344" s="243">
        <f>A343</f>
        <v>25569.375</v>
      </c>
      <c r="B344" s="244" t="s">
        <v>157</v>
      </c>
      <c r="C344" s="191">
        <f>SUM(C336:C343)</f>
      </c>
      <c r="D344" s="191">
        <f>SUM(D336:D343)</f>
      </c>
      <c r="E344" s="191">
        <f>SUM(E336:E343)</f>
      </c>
      <c r="F344" s="191">
        <f>SUM(F336:F343)</f>
      </c>
      <c r="G344" s="191">
        <f>SUM(G336:G343)</f>
      </c>
      <c r="H344" s="201"/>
      <c r="I344" s="201">
        <f>SUM(I336:I343)</f>
      </c>
      <c r="J344" s="201"/>
      <c r="K344" s="202">
        <f>SUM(K336:K343)</f>
      </c>
      <c r="L344" s="246"/>
      <c r="M344" s="229"/>
      <c r="N344" s="87"/>
      <c r="O344" s="87"/>
      <c r="P344" s="87"/>
      <c r="Q344" s="87"/>
      <c r="R344" s="87"/>
      <c r="S344" s="87"/>
      <c r="T344" s="87"/>
      <c r="U344" s="87"/>
      <c r="V344" s="87"/>
      <c r="W344" s="175"/>
      <c r="X344" s="87"/>
      <c r="Y344" s="87"/>
      <c r="Z344" s="87"/>
      <c r="AA344" s="87"/>
      <c r="AB344" s="86"/>
      <c r="AC344" s="87"/>
    </row>
    <row x14ac:dyDescent="0.25" r="345" customHeight="1" ht="17.25" hidden="1">
      <c r="A345" s="226" t="s">
        <v>128</v>
      </c>
      <c r="B345" s="227" t="s">
        <v>2</v>
      </c>
      <c r="C345" s="174" t="s">
        <v>129</v>
      </c>
      <c r="D345" s="174" t="s">
        <v>130</v>
      </c>
      <c r="E345" s="174" t="s">
        <v>131</v>
      </c>
      <c r="F345" s="174" t="s">
        <v>132</v>
      </c>
      <c r="G345" s="174" t="s">
        <v>133</v>
      </c>
      <c r="H345" s="174" t="s">
        <v>7</v>
      </c>
      <c r="I345" s="174" t="s">
        <v>134</v>
      </c>
      <c r="J345" s="174" t="s">
        <v>90</v>
      </c>
      <c r="K345" s="174" t="s">
        <v>135</v>
      </c>
      <c r="L345" s="228"/>
      <c r="M345" s="229"/>
      <c r="N345" s="87"/>
      <c r="O345" s="87"/>
      <c r="P345" s="87"/>
      <c r="Q345" s="87"/>
      <c r="R345" s="87"/>
      <c r="S345" s="87"/>
      <c r="T345" s="87"/>
      <c r="U345" s="87"/>
      <c r="V345" s="87"/>
      <c r="W345" s="175"/>
      <c r="X345" s="87"/>
      <c r="Y345" s="87"/>
      <c r="Z345" s="87"/>
      <c r="AA345" s="87"/>
      <c r="AB345" s="86"/>
      <c r="AC345" s="87"/>
    </row>
    <row x14ac:dyDescent="0.25" r="346" customHeight="1" ht="17.25">
      <c r="A346" s="235">
        <f>A344+1</f>
        <v>25569.375</v>
      </c>
      <c r="B346" s="236" t="s">
        <v>46</v>
      </c>
      <c r="C346" s="183" t="s">
        <v>14</v>
      </c>
      <c r="D346" s="180"/>
      <c r="E346" s="180"/>
      <c r="F346" s="180"/>
      <c r="G346" s="180">
        <f>SUM(C346:F346)</f>
      </c>
      <c r="H346" s="237">
        <v>5500</v>
      </c>
      <c r="I346" s="125">
        <f>G346*H346</f>
      </c>
      <c r="J346" s="125">
        <f>I346*0.1</f>
      </c>
      <c r="K346" s="125">
        <f>SUM(I346:J346)</f>
      </c>
      <c r="L346" s="242"/>
      <c r="M346" s="229"/>
      <c r="N346" s="87"/>
      <c r="O346" s="87"/>
      <c r="P346" s="87"/>
      <c r="Q346" s="87"/>
      <c r="R346" s="87"/>
      <c r="S346" s="87"/>
      <c r="T346" s="87"/>
      <c r="U346" s="87"/>
      <c r="V346" s="87"/>
      <c r="W346" s="175"/>
      <c r="X346" s="87"/>
      <c r="Y346" s="87"/>
      <c r="Z346" s="87"/>
      <c r="AA346" s="87"/>
      <c r="AB346" s="86"/>
      <c r="AC346" s="87"/>
    </row>
    <row x14ac:dyDescent="0.25" r="347" customHeight="1" ht="17.25">
      <c r="A347" s="235">
        <f>A346</f>
        <v>25569.375</v>
      </c>
      <c r="B347" s="236" t="s">
        <v>137</v>
      </c>
      <c r="C347" s="180"/>
      <c r="D347" s="180"/>
      <c r="E347" s="180"/>
      <c r="F347" s="180"/>
      <c r="G347" s="180">
        <f>SUM(C347:F347)</f>
      </c>
      <c r="H347" s="237">
        <v>4500</v>
      </c>
      <c r="I347" s="125">
        <f>G347*H347</f>
      </c>
      <c r="J347" s="125">
        <f>I347*0.1</f>
      </c>
      <c r="K347" s="125">
        <f>SUM(I347:J347)</f>
      </c>
      <c r="L347" s="242"/>
      <c r="M347" s="229"/>
      <c r="N347" s="87"/>
      <c r="O347" s="87"/>
      <c r="P347" s="87"/>
      <c r="Q347" s="87"/>
      <c r="R347" s="87"/>
      <c r="S347" s="87"/>
      <c r="T347" s="87"/>
      <c r="U347" s="87"/>
      <c r="V347" s="87"/>
      <c r="W347" s="175"/>
      <c r="X347" s="87"/>
      <c r="Y347" s="87"/>
      <c r="Z347" s="87"/>
      <c r="AA347" s="87"/>
      <c r="AB347" s="86"/>
      <c r="AC347" s="87"/>
    </row>
    <row x14ac:dyDescent="0.25" r="348" customHeight="1" ht="17.25">
      <c r="A348" s="235">
        <f>A347</f>
        <v>25569.375</v>
      </c>
      <c r="B348" s="236" t="s">
        <v>178</v>
      </c>
      <c r="C348" s="180"/>
      <c r="D348" s="180"/>
      <c r="E348" s="180"/>
      <c r="F348" s="180"/>
      <c r="G348" s="180">
        <f>SUM(C348:F348)</f>
      </c>
      <c r="H348" s="182">
        <v>5000</v>
      </c>
      <c r="I348" s="125">
        <f>G348*H348</f>
      </c>
      <c r="J348" s="125">
        <f>I348*0.1</f>
      </c>
      <c r="K348" s="125">
        <f>SUM(I348:J348)</f>
      </c>
      <c r="L348" s="242"/>
      <c r="M348" s="229"/>
      <c r="N348" s="87"/>
      <c r="O348" s="87"/>
      <c r="P348" s="87"/>
      <c r="Q348" s="87"/>
      <c r="R348" s="87"/>
      <c r="S348" s="87"/>
      <c r="T348" s="87"/>
      <c r="U348" s="87"/>
      <c r="V348" s="87"/>
      <c r="W348" s="175"/>
      <c r="X348" s="87"/>
      <c r="Y348" s="87"/>
      <c r="Z348" s="87"/>
      <c r="AA348" s="87"/>
      <c r="AB348" s="86"/>
      <c r="AC348" s="87"/>
    </row>
    <row x14ac:dyDescent="0.25" r="349" customHeight="1" ht="17.25">
      <c r="A349" s="235">
        <f>A348</f>
        <v>25569.375</v>
      </c>
      <c r="B349" s="236" t="s">
        <v>13</v>
      </c>
      <c r="C349" s="180"/>
      <c r="D349" s="180"/>
      <c r="E349" s="180"/>
      <c r="F349" s="180"/>
      <c r="G349" s="180">
        <f>SUM(C349:F349)</f>
      </c>
      <c r="H349" s="125">
        <v>6000</v>
      </c>
      <c r="I349" s="125">
        <f>G349*H349</f>
      </c>
      <c r="J349" s="125">
        <f>I349*0.1</f>
      </c>
      <c r="K349" s="125">
        <f>SUM(I349:J349)</f>
      </c>
      <c r="L349" s="242"/>
      <c r="M349" s="229"/>
      <c r="N349" s="87"/>
      <c r="O349" s="87"/>
      <c r="P349" s="87"/>
      <c r="Q349" s="87"/>
      <c r="R349" s="87"/>
      <c r="S349" s="87"/>
      <c r="T349" s="87"/>
      <c r="U349" s="87"/>
      <c r="V349" s="87"/>
      <c r="W349" s="175"/>
      <c r="X349" s="87"/>
      <c r="Y349" s="87"/>
      <c r="Z349" s="87"/>
      <c r="AA349" s="87"/>
      <c r="AB349" s="86"/>
      <c r="AC349" s="87"/>
    </row>
    <row x14ac:dyDescent="0.25" r="350" customHeight="1" ht="17.25">
      <c r="A350" s="235">
        <f>A349</f>
        <v>25569.375</v>
      </c>
      <c r="B350" s="236" t="s">
        <v>58</v>
      </c>
      <c r="C350" s="183" t="s">
        <v>14</v>
      </c>
      <c r="D350" s="180"/>
      <c r="E350" s="180"/>
      <c r="F350" s="180"/>
      <c r="G350" s="180">
        <f>SUM(C350:F350)</f>
      </c>
      <c r="H350" s="182">
        <v>5500</v>
      </c>
      <c r="I350" s="125">
        <f>G350*H350</f>
      </c>
      <c r="J350" s="125">
        <f>I350*0.1</f>
      </c>
      <c r="K350" s="125">
        <f>SUM(I350:J350)</f>
      </c>
      <c r="L350" s="242"/>
      <c r="M350" s="229"/>
      <c r="N350" s="87"/>
      <c r="O350" s="87"/>
      <c r="P350" s="87"/>
      <c r="Q350" s="87"/>
      <c r="R350" s="87"/>
      <c r="S350" s="87"/>
      <c r="T350" s="87"/>
      <c r="U350" s="87"/>
      <c r="V350" s="87"/>
      <c r="W350" s="175"/>
      <c r="X350" s="87"/>
      <c r="Y350" s="87"/>
      <c r="Z350" s="87"/>
      <c r="AA350" s="87"/>
      <c r="AB350" s="86"/>
      <c r="AC350" s="87"/>
    </row>
    <row x14ac:dyDescent="0.25" r="351" customHeight="1" ht="17.25">
      <c r="A351" s="235">
        <f>A350</f>
        <v>25569.375</v>
      </c>
      <c r="B351" s="236" t="s">
        <v>147</v>
      </c>
      <c r="C351" s="183"/>
      <c r="D351" s="180"/>
      <c r="E351" s="180"/>
      <c r="F351" s="180"/>
      <c r="G351" s="180">
        <f>SUM(C351:F351)</f>
      </c>
      <c r="H351" s="125">
        <v>5000</v>
      </c>
      <c r="I351" s="125">
        <f>G351*H351</f>
      </c>
      <c r="J351" s="125">
        <f>I351*0.1</f>
      </c>
      <c r="K351" s="125">
        <f>SUM(I351:J351)</f>
      </c>
      <c r="L351" s="242"/>
      <c r="M351" s="229"/>
      <c r="N351" s="87"/>
      <c r="O351" s="87"/>
      <c r="P351" s="87"/>
      <c r="Q351" s="87"/>
      <c r="R351" s="87"/>
      <c r="S351" s="87"/>
      <c r="T351" s="87"/>
      <c r="U351" s="87"/>
      <c r="V351" s="87"/>
      <c r="W351" s="175"/>
      <c r="X351" s="87"/>
      <c r="Y351" s="87"/>
      <c r="Z351" s="87"/>
      <c r="AA351" s="87"/>
      <c r="AB351" s="86"/>
      <c r="AC351" s="87"/>
    </row>
    <row x14ac:dyDescent="0.25" r="352" customHeight="1" ht="17.25">
      <c r="A352" s="235">
        <f>A351</f>
        <v>25569.375</v>
      </c>
      <c r="B352" s="236" t="s">
        <v>27</v>
      </c>
      <c r="C352" s="180"/>
      <c r="D352" s="180"/>
      <c r="E352" s="180"/>
      <c r="F352" s="180"/>
      <c r="G352" s="180">
        <f>SUM(C352:F352)</f>
      </c>
      <c r="H352" s="125">
        <v>5500</v>
      </c>
      <c r="I352" s="125">
        <f>G352*H352</f>
      </c>
      <c r="J352" s="125">
        <f>I352*0.1</f>
      </c>
      <c r="K352" s="125">
        <f>SUM(I352:J352)</f>
      </c>
      <c r="L352" s="242"/>
      <c r="M352" s="229"/>
      <c r="N352" s="87"/>
      <c r="O352" s="87"/>
      <c r="P352" s="87"/>
      <c r="Q352" s="87"/>
      <c r="R352" s="87"/>
      <c r="S352" s="87"/>
      <c r="T352" s="87"/>
      <c r="U352" s="87"/>
      <c r="V352" s="87"/>
      <c r="W352" s="175"/>
      <c r="X352" s="87"/>
      <c r="Y352" s="87"/>
      <c r="Z352" s="87"/>
      <c r="AA352" s="87"/>
      <c r="AB352" s="86"/>
      <c r="AC352" s="87"/>
    </row>
    <row x14ac:dyDescent="0.25" r="353" customHeight="1" ht="17.25">
      <c r="A353" s="235">
        <f>A352</f>
        <v>25569.375</v>
      </c>
      <c r="B353" s="236" t="s">
        <v>20</v>
      </c>
      <c r="C353" s="180"/>
      <c r="D353" s="180"/>
      <c r="E353" s="180"/>
      <c r="F353" s="180"/>
      <c r="G353" s="180">
        <f>SUM(C353:F353)</f>
      </c>
      <c r="H353" s="237">
        <v>5500</v>
      </c>
      <c r="I353" s="125">
        <f>G353*H353</f>
      </c>
      <c r="J353" s="125">
        <f>I353*0.1</f>
      </c>
      <c r="K353" s="125">
        <f>SUM(I353:J353)</f>
      </c>
      <c r="L353" s="242"/>
      <c r="M353" s="229"/>
      <c r="N353" s="87"/>
      <c r="O353" s="87"/>
      <c r="P353" s="87"/>
      <c r="Q353" s="87"/>
      <c r="R353" s="87"/>
      <c r="S353" s="87"/>
      <c r="T353" s="87"/>
      <c r="U353" s="87"/>
      <c r="V353" s="87"/>
      <c r="W353" s="175"/>
      <c r="X353" s="87"/>
      <c r="Y353" s="87"/>
      <c r="Z353" s="87"/>
      <c r="AA353" s="87"/>
      <c r="AB353" s="86"/>
      <c r="AC353" s="87"/>
    </row>
    <row x14ac:dyDescent="0.25" r="354" customHeight="1" ht="17.25">
      <c r="A354" s="235">
        <f>A353</f>
        <v>25569.375</v>
      </c>
      <c r="B354" s="236" t="s">
        <v>31</v>
      </c>
      <c r="C354" s="180"/>
      <c r="D354" s="180"/>
      <c r="E354" s="180"/>
      <c r="F354" s="180"/>
      <c r="G354" s="180">
        <f>SUM(C354:F354)</f>
      </c>
      <c r="H354" s="125">
        <v>6000</v>
      </c>
      <c r="I354" s="125">
        <f>G354*H354</f>
      </c>
      <c r="J354" s="125">
        <f>I354*0.1</f>
      </c>
      <c r="K354" s="125">
        <f>SUM(I354:J354)</f>
      </c>
      <c r="L354" s="242"/>
      <c r="M354" s="229"/>
      <c r="N354" s="87"/>
      <c r="O354" s="87"/>
      <c r="P354" s="87"/>
      <c r="Q354" s="87"/>
      <c r="R354" s="87"/>
      <c r="S354" s="87"/>
      <c r="T354" s="87"/>
      <c r="U354" s="87"/>
      <c r="V354" s="87"/>
      <c r="W354" s="175"/>
      <c r="X354" s="87"/>
      <c r="Y354" s="87"/>
      <c r="Z354" s="87"/>
      <c r="AA354" s="87"/>
      <c r="AB354" s="86"/>
      <c r="AC354" s="87"/>
    </row>
    <row x14ac:dyDescent="0.25" r="355" customHeight="1" ht="17.25">
      <c r="A355" s="235">
        <f>A354</f>
        <v>25569.375</v>
      </c>
      <c r="B355" s="236" t="s">
        <v>71</v>
      </c>
      <c r="C355" s="180"/>
      <c r="D355" s="180"/>
      <c r="E355" s="180"/>
      <c r="F355" s="180"/>
      <c r="G355" s="180">
        <f>SUM(C355:F355)</f>
      </c>
      <c r="H355" s="125">
        <v>6000</v>
      </c>
      <c r="I355" s="125">
        <f>G355*H355</f>
      </c>
      <c r="J355" s="125">
        <f>I355*0.1</f>
      </c>
      <c r="K355" s="125">
        <f>SUM(I355:J355)</f>
      </c>
      <c r="L355" s="242"/>
      <c r="M355" s="229"/>
      <c r="N355" s="87"/>
      <c r="O355" s="87"/>
      <c r="P355" s="87"/>
      <c r="Q355" s="87"/>
      <c r="R355" s="87"/>
      <c r="S355" s="87"/>
      <c r="T355" s="87"/>
      <c r="U355" s="87"/>
      <c r="V355" s="87"/>
      <c r="W355" s="175"/>
      <c r="X355" s="87"/>
      <c r="Y355" s="87"/>
      <c r="Z355" s="87"/>
      <c r="AA355" s="87"/>
      <c r="AB355" s="86"/>
      <c r="AC355" s="87"/>
    </row>
    <row x14ac:dyDescent="0.25" r="356" customHeight="1" ht="17.25">
      <c r="A356" s="235">
        <f>A355</f>
        <v>25569.375</v>
      </c>
      <c r="B356" s="240" t="s">
        <v>49</v>
      </c>
      <c r="C356" s="180"/>
      <c r="D356" s="180"/>
      <c r="E356" s="180"/>
      <c r="F356" s="180"/>
      <c r="G356" s="180">
        <f>SUM(C356:F356)</f>
      </c>
      <c r="H356" s="182">
        <v>6000</v>
      </c>
      <c r="I356" s="125">
        <f>G356*H356</f>
      </c>
      <c r="J356" s="125">
        <f>I356*0.1</f>
      </c>
      <c r="K356" s="125">
        <f>SUM(I356:J356)</f>
      </c>
      <c r="L356" s="242"/>
      <c r="M356" s="229"/>
      <c r="N356" s="87"/>
      <c r="O356" s="87"/>
      <c r="P356" s="87"/>
      <c r="Q356" s="87"/>
      <c r="R356" s="87"/>
      <c r="S356" s="87"/>
      <c r="T356" s="87"/>
      <c r="U356" s="87"/>
      <c r="V356" s="87"/>
      <c r="W356" s="175"/>
      <c r="X356" s="87"/>
      <c r="Y356" s="87"/>
      <c r="Z356" s="87"/>
      <c r="AA356" s="87"/>
      <c r="AB356" s="86"/>
      <c r="AC356" s="87"/>
    </row>
    <row x14ac:dyDescent="0.25" r="357" customHeight="1" ht="17.25">
      <c r="A357" s="235">
        <f>A356</f>
        <v>25569.375</v>
      </c>
      <c r="B357" s="236" t="s">
        <v>9</v>
      </c>
      <c r="C357" s="180"/>
      <c r="D357" s="180"/>
      <c r="E357" s="180"/>
      <c r="F357" s="180"/>
      <c r="G357" s="180">
        <f>SUM(C357:F357)</f>
      </c>
      <c r="H357" s="125">
        <v>6000</v>
      </c>
      <c r="I357" s="125">
        <f>G357*H357</f>
      </c>
      <c r="J357" s="125">
        <f>I357*0.1</f>
      </c>
      <c r="K357" s="125">
        <f>SUM(I357:J357)</f>
      </c>
      <c r="L357" s="242"/>
      <c r="M357" s="229"/>
      <c r="N357" s="87"/>
      <c r="O357" s="87"/>
      <c r="P357" s="87"/>
      <c r="Q357" s="87"/>
      <c r="R357" s="87"/>
      <c r="S357" s="87"/>
      <c r="T357" s="87"/>
      <c r="U357" s="87"/>
      <c r="V357" s="87"/>
      <c r="W357" s="175"/>
      <c r="X357" s="87"/>
      <c r="Y357" s="87"/>
      <c r="Z357" s="87"/>
      <c r="AA357" s="87"/>
      <c r="AB357" s="86"/>
      <c r="AC357" s="87"/>
    </row>
    <row x14ac:dyDescent="0.25" r="358" customHeight="1" ht="17.25">
      <c r="A358" s="235">
        <f>A357</f>
        <v>25569.375</v>
      </c>
      <c r="B358" s="236" t="s">
        <v>78</v>
      </c>
      <c r="C358" s="180"/>
      <c r="D358" s="180"/>
      <c r="E358" s="180"/>
      <c r="F358" s="180"/>
      <c r="G358" s="180">
        <f>SUM(C358:F358)</f>
      </c>
      <c r="H358" s="125">
        <v>6500</v>
      </c>
      <c r="I358" s="125">
        <f>G358*H358</f>
      </c>
      <c r="J358" s="125">
        <f>I358*0.1</f>
      </c>
      <c r="K358" s="125">
        <f>SUM(I358:J358)</f>
      </c>
      <c r="L358" s="242"/>
      <c r="M358" s="229"/>
      <c r="N358" s="87"/>
      <c r="O358" s="87"/>
      <c r="P358" s="87"/>
      <c r="Q358" s="87"/>
      <c r="R358" s="87"/>
      <c r="S358" s="87"/>
      <c r="T358" s="87"/>
      <c r="U358" s="87"/>
      <c r="V358" s="87"/>
      <c r="W358" s="175"/>
      <c r="X358" s="87"/>
      <c r="Y358" s="87"/>
      <c r="Z358" s="87"/>
      <c r="AA358" s="87"/>
      <c r="AB358" s="86"/>
      <c r="AC358" s="87"/>
    </row>
    <row x14ac:dyDescent="0.25" r="359" customHeight="1" ht="17.25">
      <c r="A359" s="235">
        <f>A358</f>
        <v>25569.375</v>
      </c>
      <c r="B359" s="236" t="s">
        <v>55</v>
      </c>
      <c r="C359" s="180"/>
      <c r="D359" s="180"/>
      <c r="E359" s="180"/>
      <c r="F359" s="180"/>
      <c r="G359" s="180">
        <f>SUM(C359:F359)</f>
      </c>
      <c r="H359" s="125">
        <v>6500</v>
      </c>
      <c r="I359" s="125">
        <f>G359*H359</f>
      </c>
      <c r="J359" s="125">
        <f>I359*0.1</f>
      </c>
      <c r="K359" s="125">
        <f>SUM(I359:J359)</f>
      </c>
      <c r="L359" s="242"/>
      <c r="M359" s="229"/>
      <c r="N359" s="87"/>
      <c r="O359" s="87"/>
      <c r="P359" s="87"/>
      <c r="Q359" s="87"/>
      <c r="R359" s="87"/>
      <c r="S359" s="87"/>
      <c r="T359" s="87"/>
      <c r="U359" s="87"/>
      <c r="V359" s="87"/>
      <c r="W359" s="175"/>
      <c r="X359" s="87"/>
      <c r="Y359" s="87"/>
      <c r="Z359" s="87"/>
      <c r="AA359" s="87"/>
      <c r="AB359" s="86"/>
      <c r="AC359" s="87"/>
    </row>
    <row x14ac:dyDescent="0.25" r="360" customHeight="1" ht="17.25">
      <c r="A360" s="235">
        <f>A359</f>
        <v>25569.375</v>
      </c>
      <c r="B360" s="236" t="s">
        <v>80</v>
      </c>
      <c r="C360" s="180"/>
      <c r="D360" s="180"/>
      <c r="E360" s="180"/>
      <c r="F360" s="180"/>
      <c r="G360" s="180">
        <f>SUM(C360:F360)</f>
      </c>
      <c r="H360" s="125">
        <v>6000</v>
      </c>
      <c r="I360" s="125">
        <f>G360*H360</f>
      </c>
      <c r="J360" s="185"/>
      <c r="K360" s="125">
        <f>SUM(I360:J360)</f>
      </c>
      <c r="L360" s="242"/>
      <c r="M360" s="229"/>
      <c r="N360" s="87"/>
      <c r="O360" s="87"/>
      <c r="P360" s="87"/>
      <c r="Q360" s="87"/>
      <c r="R360" s="87"/>
      <c r="S360" s="87"/>
      <c r="T360" s="87"/>
      <c r="U360" s="87"/>
      <c r="V360" s="87"/>
      <c r="W360" s="175"/>
      <c r="X360" s="87"/>
      <c r="Y360" s="87"/>
      <c r="Z360" s="87"/>
      <c r="AA360" s="87"/>
      <c r="AB360" s="86"/>
      <c r="AC360" s="87"/>
    </row>
    <row x14ac:dyDescent="0.25" r="361" customHeight="1" ht="17.25">
      <c r="A361" s="235">
        <f>A360</f>
        <v>25569.375</v>
      </c>
      <c r="B361" s="236" t="s">
        <v>67</v>
      </c>
      <c r="C361" s="180"/>
      <c r="D361" s="180"/>
      <c r="E361" s="180"/>
      <c r="F361" s="180"/>
      <c r="G361" s="180">
        <f>SUM(C361:F361)</f>
      </c>
      <c r="H361" s="182">
        <v>5500</v>
      </c>
      <c r="I361" s="125">
        <f>G361*H361</f>
      </c>
      <c r="J361" s="125">
        <f>I361*0.1</f>
      </c>
      <c r="K361" s="125">
        <f>SUM(I361:J361)</f>
      </c>
      <c r="L361" s="242"/>
      <c r="M361" s="229"/>
      <c r="N361" s="87"/>
      <c r="O361" s="87"/>
      <c r="P361" s="87"/>
      <c r="Q361" s="87"/>
      <c r="R361" s="87"/>
      <c r="S361" s="87"/>
      <c r="T361" s="87"/>
      <c r="U361" s="87"/>
      <c r="V361" s="87"/>
      <c r="W361" s="175"/>
      <c r="X361" s="87"/>
      <c r="Y361" s="87"/>
      <c r="Z361" s="87"/>
      <c r="AA361" s="87"/>
      <c r="AB361" s="86"/>
      <c r="AC361" s="87"/>
    </row>
    <row x14ac:dyDescent="0.25" r="362" customHeight="1" ht="17.25">
      <c r="A362" s="235">
        <f>A361</f>
        <v>25569.375</v>
      </c>
      <c r="B362" s="241" t="s">
        <v>74</v>
      </c>
      <c r="C362" s="180"/>
      <c r="D362" s="180"/>
      <c r="E362" s="180"/>
      <c r="F362" s="180"/>
      <c r="G362" s="180">
        <f>SUM(C362:F362)</f>
      </c>
      <c r="H362" s="187">
        <v>5000</v>
      </c>
      <c r="I362" s="125">
        <f>G362*H362</f>
      </c>
      <c r="J362" s="125">
        <f>I362*0.1</f>
      </c>
      <c r="K362" s="125">
        <f>SUM(I362:J362)</f>
      </c>
      <c r="L362" s="242"/>
      <c r="M362" s="229"/>
      <c r="N362" s="87"/>
      <c r="O362" s="87"/>
      <c r="P362" s="87"/>
      <c r="Q362" s="87"/>
      <c r="R362" s="87"/>
      <c r="S362" s="87"/>
      <c r="T362" s="87"/>
      <c r="U362" s="87"/>
      <c r="V362" s="87"/>
      <c r="W362" s="175"/>
      <c r="X362" s="87"/>
      <c r="Y362" s="87"/>
      <c r="Z362" s="87"/>
      <c r="AA362" s="87"/>
      <c r="AB362" s="86"/>
      <c r="AC362" s="87"/>
    </row>
    <row x14ac:dyDescent="0.25" r="363" customHeight="1" ht="17.25">
      <c r="A363" s="235">
        <f>A362</f>
        <v>25569.375</v>
      </c>
      <c r="B363" s="236" t="s">
        <v>11</v>
      </c>
      <c r="C363" s="180"/>
      <c r="D363" s="180"/>
      <c r="E363" s="180"/>
      <c r="F363" s="180"/>
      <c r="G363" s="180">
        <f>SUM(C363:F363)</f>
      </c>
      <c r="H363" s="125">
        <v>6000</v>
      </c>
      <c r="I363" s="125">
        <f>G363*H363</f>
      </c>
      <c r="J363" s="125">
        <f>I363*0.1</f>
      </c>
      <c r="K363" s="125">
        <f>SUM(I363:J363)</f>
      </c>
      <c r="L363" s="242"/>
      <c r="M363" s="229"/>
      <c r="N363" s="87"/>
      <c r="O363" s="87"/>
      <c r="P363" s="87"/>
      <c r="Q363" s="87"/>
      <c r="R363" s="87"/>
      <c r="S363" s="87"/>
      <c r="T363" s="87"/>
      <c r="U363" s="87"/>
      <c r="V363" s="87"/>
      <c r="W363" s="175"/>
      <c r="X363" s="87"/>
      <c r="Y363" s="87"/>
      <c r="Z363" s="87"/>
      <c r="AA363" s="87"/>
      <c r="AB363" s="86"/>
      <c r="AC363" s="87"/>
    </row>
    <row x14ac:dyDescent="0.25" r="364" customHeight="1" ht="17.25">
      <c r="A364" s="235">
        <f>A363</f>
        <v>25569.375</v>
      </c>
      <c r="B364" s="236" t="s">
        <v>22</v>
      </c>
      <c r="C364" s="180"/>
      <c r="D364" s="180"/>
      <c r="E364" s="180"/>
      <c r="F364" s="180"/>
      <c r="G364" s="180">
        <f>SUM(C364:F364)</f>
      </c>
      <c r="H364" s="182">
        <v>4800</v>
      </c>
      <c r="I364" s="125">
        <f>G364*H364</f>
      </c>
      <c r="J364" s="125">
        <f>I364*0.1</f>
      </c>
      <c r="K364" s="125">
        <f>SUM(I364:J364)</f>
      </c>
      <c r="L364" s="242"/>
      <c r="M364" s="229"/>
      <c r="N364" s="87"/>
      <c r="O364" s="87"/>
      <c r="P364" s="87"/>
      <c r="Q364" s="87"/>
      <c r="R364" s="87"/>
      <c r="S364" s="87"/>
      <c r="T364" s="87"/>
      <c r="U364" s="87"/>
      <c r="V364" s="87"/>
      <c r="W364" s="175"/>
      <c r="X364" s="87"/>
      <c r="Y364" s="87"/>
      <c r="Z364" s="87"/>
      <c r="AA364" s="87"/>
      <c r="AB364" s="86"/>
      <c r="AC364" s="87"/>
    </row>
    <row x14ac:dyDescent="0.25" r="365" customHeight="1" ht="17.25">
      <c r="A365" s="235">
        <f>A364</f>
        <v>25569.375</v>
      </c>
      <c r="B365" s="241" t="s">
        <v>84</v>
      </c>
      <c r="C365" s="180"/>
      <c r="D365" s="180"/>
      <c r="E365" s="180"/>
      <c r="F365" s="180"/>
      <c r="G365" s="180">
        <f>SUM(C365:F365)</f>
      </c>
      <c r="H365" s="182">
        <v>4800</v>
      </c>
      <c r="I365" s="125">
        <f>G365*H365</f>
      </c>
      <c r="J365" s="125">
        <f>I365*0.1</f>
      </c>
      <c r="K365" s="125">
        <f>SUM(I365:J365)</f>
      </c>
      <c r="L365" s="242"/>
      <c r="M365" s="229"/>
      <c r="N365" s="87"/>
      <c r="O365" s="87"/>
      <c r="P365" s="87"/>
      <c r="Q365" s="87"/>
      <c r="R365" s="87"/>
      <c r="S365" s="87"/>
      <c r="T365" s="87"/>
      <c r="U365" s="87"/>
      <c r="V365" s="87"/>
      <c r="W365" s="175"/>
      <c r="X365" s="87"/>
      <c r="Y365" s="87"/>
      <c r="Z365" s="87"/>
      <c r="AA365" s="87"/>
      <c r="AB365" s="86"/>
      <c r="AC365" s="87"/>
    </row>
    <row x14ac:dyDescent="0.25" r="366" customHeight="1" ht="17.25">
      <c r="A366" s="235">
        <f>A365</f>
        <v>25569.375</v>
      </c>
      <c r="B366" s="236" t="s">
        <v>17</v>
      </c>
      <c r="C366" s="180"/>
      <c r="D366" s="180"/>
      <c r="E366" s="180"/>
      <c r="F366" s="180"/>
      <c r="G366" s="180">
        <f>SUM(C366:F366)</f>
      </c>
      <c r="H366" s="125">
        <v>6500</v>
      </c>
      <c r="I366" s="125">
        <f>G366*H366</f>
      </c>
      <c r="J366" s="125">
        <f>I366*0.1</f>
      </c>
      <c r="K366" s="125">
        <f>SUM(I366:J366)</f>
      </c>
      <c r="L366" s="242"/>
      <c r="M366" s="229"/>
      <c r="N366" s="87"/>
      <c r="O366" s="87"/>
      <c r="P366" s="87"/>
      <c r="Q366" s="87"/>
      <c r="R366" s="87"/>
      <c r="S366" s="87"/>
      <c r="T366" s="87"/>
      <c r="U366" s="87"/>
      <c r="V366" s="87"/>
      <c r="W366" s="175"/>
      <c r="X366" s="87"/>
      <c r="Y366" s="87"/>
      <c r="Z366" s="87"/>
      <c r="AA366" s="87"/>
      <c r="AB366" s="86"/>
      <c r="AC366" s="87"/>
    </row>
    <row x14ac:dyDescent="0.25" r="367" customHeight="1" ht="17.25">
      <c r="A367" s="235">
        <f>A366</f>
        <v>25569.375</v>
      </c>
      <c r="B367" s="236" t="s">
        <v>29</v>
      </c>
      <c r="C367" s="188" t="s">
        <v>14</v>
      </c>
      <c r="D367" s="180"/>
      <c r="E367" s="180"/>
      <c r="F367" s="180"/>
      <c r="G367" s="180">
        <f>SUM(C367:F367)</f>
      </c>
      <c r="H367" s="125">
        <v>5500</v>
      </c>
      <c r="I367" s="125">
        <f>G367*H367</f>
      </c>
      <c r="J367" s="125">
        <f>I367*0.1</f>
      </c>
      <c r="K367" s="125">
        <f>SUM(I367:J367)</f>
      </c>
      <c r="L367" s="242"/>
      <c r="M367" s="229"/>
      <c r="N367" s="87"/>
      <c r="O367" s="87"/>
      <c r="P367" s="87"/>
      <c r="Q367" s="87"/>
      <c r="R367" s="87"/>
      <c r="S367" s="87"/>
      <c r="T367" s="87"/>
      <c r="U367" s="87"/>
      <c r="V367" s="87"/>
      <c r="W367" s="175"/>
      <c r="X367" s="87"/>
      <c r="Y367" s="87"/>
      <c r="Z367" s="87"/>
      <c r="AA367" s="87"/>
      <c r="AB367" s="86"/>
      <c r="AC367" s="87"/>
    </row>
    <row x14ac:dyDescent="0.25" r="368" customHeight="1" ht="17.25">
      <c r="A368" s="235">
        <f>A367</f>
        <v>25569.375</v>
      </c>
      <c r="B368" s="236" t="s">
        <v>15</v>
      </c>
      <c r="C368" s="180"/>
      <c r="D368" s="180"/>
      <c r="E368" s="180"/>
      <c r="F368" s="180"/>
      <c r="G368" s="180">
        <f>SUM(C368:F368)</f>
      </c>
      <c r="H368" s="182">
        <v>4800</v>
      </c>
      <c r="I368" s="125">
        <f>G368*H368</f>
      </c>
      <c r="J368" s="125">
        <f>I368*0.1</f>
      </c>
      <c r="K368" s="125">
        <f>SUM(I368:J368)</f>
      </c>
      <c r="L368" s="242"/>
      <c r="M368" s="229"/>
      <c r="N368" s="87"/>
      <c r="O368" s="87"/>
      <c r="P368" s="87"/>
      <c r="Q368" s="87"/>
      <c r="R368" s="87"/>
      <c r="S368" s="87"/>
      <c r="T368" s="87"/>
      <c r="U368" s="87"/>
      <c r="V368" s="87"/>
      <c r="W368" s="175"/>
      <c r="X368" s="87"/>
      <c r="Y368" s="87"/>
      <c r="Z368" s="87"/>
      <c r="AA368" s="87"/>
      <c r="AB368" s="86"/>
      <c r="AC368" s="87"/>
    </row>
    <row x14ac:dyDescent="0.25" r="369" customHeight="1" ht="17.25">
      <c r="A369" s="235">
        <f>A368</f>
        <v>25569.375</v>
      </c>
      <c r="B369" s="236" t="s">
        <v>21</v>
      </c>
      <c r="C369" s="188" t="s">
        <v>14</v>
      </c>
      <c r="D369" s="180"/>
      <c r="E369" s="180"/>
      <c r="F369" s="180"/>
      <c r="G369" s="180">
        <f>SUM(C369:F369)</f>
      </c>
      <c r="H369" s="237">
        <v>5500</v>
      </c>
      <c r="I369" s="125">
        <f>G369*H369</f>
      </c>
      <c r="J369" s="125">
        <f>I369*0.1</f>
      </c>
      <c r="K369" s="125">
        <f>SUM(I369:J369)</f>
      </c>
      <c r="L369" s="242"/>
      <c r="M369" s="229"/>
      <c r="N369" s="87"/>
      <c r="O369" s="87"/>
      <c r="P369" s="87"/>
      <c r="Q369" s="87"/>
      <c r="R369" s="87"/>
      <c r="S369" s="87"/>
      <c r="T369" s="87"/>
      <c r="U369" s="87"/>
      <c r="V369" s="87"/>
      <c r="W369" s="175"/>
      <c r="X369" s="87"/>
      <c r="Y369" s="87"/>
      <c r="Z369" s="87"/>
      <c r="AA369" s="87"/>
      <c r="AB369" s="86"/>
      <c r="AC369" s="87"/>
    </row>
    <row x14ac:dyDescent="0.25" r="370" customHeight="1" ht="17.25">
      <c r="A370" s="235">
        <f>A369</f>
        <v>25569.375</v>
      </c>
      <c r="B370" s="236" t="s">
        <v>52</v>
      </c>
      <c r="C370" s="180"/>
      <c r="D370" s="180"/>
      <c r="E370" s="180"/>
      <c r="F370" s="180"/>
      <c r="G370" s="180">
        <f>SUM(C370:F370)</f>
      </c>
      <c r="H370" s="237">
        <v>5500</v>
      </c>
      <c r="I370" s="125">
        <f>G370*H370</f>
      </c>
      <c r="J370" s="125">
        <f>I370*0.1</f>
      </c>
      <c r="K370" s="125">
        <f>SUM(I370:J370)</f>
      </c>
      <c r="L370" s="242"/>
      <c r="M370" s="229"/>
      <c r="N370" s="87"/>
      <c r="O370" s="87"/>
      <c r="P370" s="87"/>
      <c r="Q370" s="87"/>
      <c r="R370" s="87"/>
      <c r="S370" s="87"/>
      <c r="T370" s="87"/>
      <c r="U370" s="87"/>
      <c r="V370" s="87"/>
      <c r="W370" s="175"/>
      <c r="X370" s="87"/>
      <c r="Y370" s="87"/>
      <c r="Z370" s="87"/>
      <c r="AA370" s="87"/>
      <c r="AB370" s="86"/>
      <c r="AC370" s="87"/>
    </row>
    <row x14ac:dyDescent="0.25" r="371" customHeight="1" ht="17.25">
      <c r="A371" s="235">
        <f>A370</f>
        <v>25569.375</v>
      </c>
      <c r="B371" s="241" t="s">
        <v>61</v>
      </c>
      <c r="C371" s="180"/>
      <c r="D371" s="180"/>
      <c r="E371" s="180"/>
      <c r="F371" s="180"/>
      <c r="G371" s="180">
        <f>SUM(C371:F371)</f>
      </c>
      <c r="H371" s="237">
        <v>5500</v>
      </c>
      <c r="I371" s="125">
        <f>G371*H371</f>
      </c>
      <c r="J371" s="125">
        <f>I371*0.1</f>
      </c>
      <c r="K371" s="125">
        <f>SUM(I371:J371)</f>
      </c>
      <c r="L371" s="242"/>
      <c r="M371" s="229"/>
      <c r="N371" s="87"/>
      <c r="O371" s="87"/>
      <c r="P371" s="87"/>
      <c r="Q371" s="87"/>
      <c r="R371" s="87"/>
      <c r="S371" s="87"/>
      <c r="T371" s="87"/>
      <c r="U371" s="87"/>
      <c r="V371" s="87"/>
      <c r="W371" s="175"/>
      <c r="X371" s="87"/>
      <c r="Y371" s="87"/>
      <c r="Z371" s="87"/>
      <c r="AA371" s="87"/>
      <c r="AB371" s="86"/>
      <c r="AC371" s="87"/>
    </row>
    <row x14ac:dyDescent="0.25" r="372" customHeight="1" ht="17.25">
      <c r="A372" s="235">
        <f>A371</f>
        <v>25569.375</v>
      </c>
      <c r="B372" s="236" t="s">
        <v>33</v>
      </c>
      <c r="C372" s="180"/>
      <c r="D372" s="180"/>
      <c r="E372" s="180"/>
      <c r="F372" s="180"/>
      <c r="G372" s="180">
        <f>SUM(C372:F372)</f>
      </c>
      <c r="H372" s="182">
        <v>5500</v>
      </c>
      <c r="I372" s="125">
        <f>G372*H372</f>
      </c>
      <c r="J372" s="125">
        <f>I372*0.1</f>
      </c>
      <c r="K372" s="125">
        <f>SUM(I372:J372)</f>
      </c>
      <c r="L372" s="242"/>
      <c r="M372" s="229"/>
      <c r="N372" s="87"/>
      <c r="O372" s="87"/>
      <c r="P372" s="87"/>
      <c r="Q372" s="87"/>
      <c r="R372" s="87"/>
      <c r="S372" s="87"/>
      <c r="T372" s="87"/>
      <c r="U372" s="87"/>
      <c r="V372" s="87"/>
      <c r="W372" s="175"/>
      <c r="X372" s="87"/>
      <c r="Y372" s="87"/>
      <c r="Z372" s="87"/>
      <c r="AA372" s="87"/>
      <c r="AB372" s="86"/>
      <c r="AC372" s="87"/>
    </row>
    <row x14ac:dyDescent="0.25" r="373" customHeight="1" ht="17.25">
      <c r="A373" s="235">
        <f>A372</f>
        <v>25569.375</v>
      </c>
      <c r="B373" s="236" t="s">
        <v>30</v>
      </c>
      <c r="C373" s="180"/>
      <c r="D373" s="180"/>
      <c r="E373" s="180"/>
      <c r="F373" s="180"/>
      <c r="G373" s="180">
        <f>SUM(C373:F373)</f>
      </c>
      <c r="H373" s="125">
        <v>6000</v>
      </c>
      <c r="I373" s="125">
        <f>G373*H373</f>
      </c>
      <c r="J373" s="125">
        <f>I373*0.1</f>
      </c>
      <c r="K373" s="125">
        <f>SUM(I373:J373)</f>
      </c>
      <c r="L373" s="242"/>
      <c r="M373" s="229"/>
      <c r="N373" s="87"/>
      <c r="O373" s="87"/>
      <c r="P373" s="87"/>
      <c r="Q373" s="87"/>
      <c r="R373" s="87"/>
      <c r="S373" s="87"/>
      <c r="T373" s="87"/>
      <c r="U373" s="87"/>
      <c r="V373" s="87"/>
      <c r="W373" s="175"/>
      <c r="X373" s="87"/>
      <c r="Y373" s="87"/>
      <c r="Z373" s="87"/>
      <c r="AA373" s="87"/>
      <c r="AB373" s="86"/>
      <c r="AC373" s="87"/>
    </row>
    <row x14ac:dyDescent="0.25" r="374" customHeight="1" ht="17.25">
      <c r="A374" s="235">
        <f>A373</f>
        <v>25569.375</v>
      </c>
      <c r="B374" s="236" t="s">
        <v>28</v>
      </c>
      <c r="C374" s="188" t="s">
        <v>14</v>
      </c>
      <c r="D374" s="180"/>
      <c r="E374" s="180"/>
      <c r="F374" s="180"/>
      <c r="G374" s="180">
        <f>SUM(C374:F374)</f>
      </c>
      <c r="H374" s="237">
        <v>5500</v>
      </c>
      <c r="I374" s="125">
        <f>G374*H374</f>
      </c>
      <c r="J374" s="125">
        <f>I374*0.1</f>
      </c>
      <c r="K374" s="125">
        <f>SUM(I374:J374)</f>
      </c>
      <c r="L374" s="242"/>
      <c r="M374" s="229"/>
      <c r="N374" s="87"/>
      <c r="O374" s="87"/>
      <c r="P374" s="87"/>
      <c r="Q374" s="87"/>
      <c r="R374" s="87"/>
      <c r="S374" s="87"/>
      <c r="T374" s="87"/>
      <c r="U374" s="87"/>
      <c r="V374" s="87"/>
      <c r="W374" s="175"/>
      <c r="X374" s="87"/>
      <c r="Y374" s="87"/>
      <c r="Z374" s="87"/>
      <c r="AA374" s="87"/>
      <c r="AB374" s="86"/>
      <c r="AC374" s="87"/>
    </row>
    <row x14ac:dyDescent="0.25" r="375" customHeight="1" ht="17.25">
      <c r="A375" s="235">
        <f>A374</f>
        <v>25569.375</v>
      </c>
      <c r="B375" s="236" t="s">
        <v>12</v>
      </c>
      <c r="C375" s="180"/>
      <c r="D375" s="180"/>
      <c r="E375" s="180"/>
      <c r="F375" s="180"/>
      <c r="G375" s="180">
        <f>SUM(C375:F375)</f>
      </c>
      <c r="H375" s="125">
        <v>6000</v>
      </c>
      <c r="I375" s="125">
        <f>G375*H375</f>
      </c>
      <c r="J375" s="125">
        <f>I375*0.1</f>
      </c>
      <c r="K375" s="125">
        <f>SUM(I375:J375)</f>
      </c>
      <c r="L375" s="242"/>
      <c r="M375" s="229"/>
      <c r="N375" s="87"/>
      <c r="O375" s="87"/>
      <c r="P375" s="87"/>
      <c r="Q375" s="87"/>
      <c r="R375" s="87"/>
      <c r="S375" s="87"/>
      <c r="T375" s="87"/>
      <c r="U375" s="87"/>
      <c r="V375" s="87"/>
      <c r="W375" s="175"/>
      <c r="X375" s="87"/>
      <c r="Y375" s="87"/>
      <c r="Z375" s="87"/>
      <c r="AA375" s="87"/>
      <c r="AB375" s="86"/>
      <c r="AC375" s="87"/>
    </row>
    <row x14ac:dyDescent="0.25" r="376" customHeight="1" ht="17.25">
      <c r="A376" s="235">
        <f>A375</f>
        <v>25569.375</v>
      </c>
      <c r="B376" s="241" t="s">
        <v>148</v>
      </c>
      <c r="C376" s="180"/>
      <c r="D376" s="180"/>
      <c r="E376" s="180"/>
      <c r="F376" s="180"/>
      <c r="G376" s="180">
        <f>SUM(C376:F376)</f>
      </c>
      <c r="H376" s="182">
        <v>6000</v>
      </c>
      <c r="I376" s="125">
        <f>G376*H376</f>
      </c>
      <c r="J376" s="125">
        <f>I376*0.1</f>
      </c>
      <c r="K376" s="125">
        <f>SUM(I376:J376)</f>
      </c>
      <c r="L376" s="242"/>
      <c r="M376" s="229"/>
      <c r="N376" s="87"/>
      <c r="O376" s="87"/>
      <c r="P376" s="87"/>
      <c r="Q376" s="87"/>
      <c r="R376" s="87"/>
      <c r="S376" s="87"/>
      <c r="T376" s="87"/>
      <c r="U376" s="87"/>
      <c r="V376" s="87"/>
      <c r="W376" s="175"/>
      <c r="X376" s="87"/>
      <c r="Y376" s="87"/>
      <c r="Z376" s="87"/>
      <c r="AA376" s="87"/>
      <c r="AB376" s="86"/>
      <c r="AC376" s="87"/>
    </row>
    <row x14ac:dyDescent="0.25" r="377" customHeight="1" ht="17.25">
      <c r="A377" s="235">
        <f>A376</f>
        <v>25569.375</v>
      </c>
      <c r="B377" s="241" t="s">
        <v>37</v>
      </c>
      <c r="C377" s="180"/>
      <c r="D377" s="180"/>
      <c r="E377" s="180"/>
      <c r="F377" s="180"/>
      <c r="G377" s="180">
        <f>SUM(C377:F377)</f>
      </c>
      <c r="H377" s="125">
        <v>6500</v>
      </c>
      <c r="I377" s="125">
        <f>G377*H377</f>
      </c>
      <c r="J377" s="125">
        <f>I377*0.1</f>
      </c>
      <c r="K377" s="125">
        <f>SUM(I377:J377)</f>
      </c>
      <c r="L377" s="242"/>
      <c r="M377" s="229"/>
      <c r="N377" s="87"/>
      <c r="O377" s="87"/>
      <c r="P377" s="87"/>
      <c r="Q377" s="87"/>
      <c r="R377" s="87"/>
      <c r="S377" s="87"/>
      <c r="T377" s="87"/>
      <c r="U377" s="87"/>
      <c r="V377" s="87"/>
      <c r="W377" s="175"/>
      <c r="X377" s="87"/>
      <c r="Y377" s="87"/>
      <c r="Z377" s="87"/>
      <c r="AA377" s="87"/>
      <c r="AB377" s="86"/>
      <c r="AC377" s="87"/>
    </row>
    <row x14ac:dyDescent="0.25" r="378" customHeight="1" ht="17.25">
      <c r="A378" s="235">
        <f>A377</f>
        <v>25569.375</v>
      </c>
      <c r="B378" s="241" t="s">
        <v>64</v>
      </c>
      <c r="C378" s="180"/>
      <c r="D378" s="180"/>
      <c r="E378" s="180"/>
      <c r="F378" s="180"/>
      <c r="G378" s="180">
        <f>SUM(C378:F378)</f>
      </c>
      <c r="H378" s="182">
        <v>5500</v>
      </c>
      <c r="I378" s="125">
        <f>G378*H378</f>
      </c>
      <c r="J378" s="125">
        <f>I378*0.1</f>
      </c>
      <c r="K378" s="125">
        <f>SUM(I378:J378)</f>
      </c>
      <c r="L378" s="242"/>
      <c r="M378" s="229"/>
      <c r="N378" s="87"/>
      <c r="O378" s="87"/>
      <c r="P378" s="87"/>
      <c r="Q378" s="87"/>
      <c r="R378" s="87"/>
      <c r="S378" s="87"/>
      <c r="T378" s="87"/>
      <c r="U378" s="87"/>
      <c r="V378" s="87"/>
      <c r="W378" s="175"/>
      <c r="X378" s="87"/>
      <c r="Y378" s="87"/>
      <c r="Z378" s="87"/>
      <c r="AA378" s="87"/>
      <c r="AB378" s="86"/>
      <c r="AC378" s="87"/>
    </row>
    <row x14ac:dyDescent="0.25" r="379" customHeight="1" ht="17.25">
      <c r="A379" s="235">
        <f>A378</f>
        <v>25569.375</v>
      </c>
      <c r="B379" s="236" t="s">
        <v>25</v>
      </c>
      <c r="C379" s="180"/>
      <c r="D379" s="180"/>
      <c r="E379" s="180"/>
      <c r="F379" s="180"/>
      <c r="G379" s="180">
        <f>SUM(C379:F379)</f>
      </c>
      <c r="H379" s="125">
        <v>6000</v>
      </c>
      <c r="I379" s="125">
        <f>G379*H379</f>
      </c>
      <c r="J379" s="125">
        <f>I379*0.1</f>
      </c>
      <c r="K379" s="125">
        <f>SUM(I379:J379)</f>
      </c>
      <c r="L379" s="242"/>
      <c r="M379" s="229"/>
      <c r="N379" s="87"/>
      <c r="O379" s="87"/>
      <c r="P379" s="87"/>
      <c r="Q379" s="87"/>
      <c r="R379" s="87"/>
      <c r="S379" s="87"/>
      <c r="T379" s="87"/>
      <c r="U379" s="87"/>
      <c r="V379" s="87"/>
      <c r="W379" s="175"/>
      <c r="X379" s="87"/>
      <c r="Y379" s="87"/>
      <c r="Z379" s="87"/>
      <c r="AA379" s="87"/>
      <c r="AB379" s="86"/>
      <c r="AC379" s="87"/>
    </row>
    <row x14ac:dyDescent="0.25" r="380" customHeight="1" ht="17.25">
      <c r="A380" s="235">
        <f>A379</f>
        <v>25569.375</v>
      </c>
      <c r="B380" s="241" t="s">
        <v>76</v>
      </c>
      <c r="C380" s="188" t="s">
        <v>14</v>
      </c>
      <c r="D380" s="180"/>
      <c r="E380" s="180"/>
      <c r="F380" s="180"/>
      <c r="G380" s="180">
        <f>SUM(C380:F380)</f>
      </c>
      <c r="H380" s="125">
        <v>6000</v>
      </c>
      <c r="I380" s="125">
        <f>G380*H380</f>
      </c>
      <c r="J380" s="125">
        <f>I380*0.1</f>
      </c>
      <c r="K380" s="125">
        <f>SUM(I380:J380)</f>
      </c>
      <c r="L380" s="242"/>
      <c r="M380" s="229"/>
      <c r="N380" s="87"/>
      <c r="O380" s="87"/>
      <c r="P380" s="87"/>
      <c r="Q380" s="87"/>
      <c r="R380" s="87"/>
      <c r="S380" s="87"/>
      <c r="T380" s="87"/>
      <c r="U380" s="87"/>
      <c r="V380" s="87"/>
      <c r="W380" s="175"/>
      <c r="X380" s="87"/>
      <c r="Y380" s="87"/>
      <c r="Z380" s="87"/>
      <c r="AA380" s="87"/>
      <c r="AB380" s="86"/>
      <c r="AC380" s="87"/>
    </row>
    <row x14ac:dyDescent="0.25" r="381" customHeight="1" ht="17.25">
      <c r="A381" s="235">
        <f>A380</f>
        <v>25569.375</v>
      </c>
      <c r="B381" s="241" t="s">
        <v>149</v>
      </c>
      <c r="C381" s="180"/>
      <c r="D381" s="181"/>
      <c r="E381" s="180"/>
      <c r="F381" s="180"/>
      <c r="G381" s="180">
        <f>SUM(C381:F381)</f>
      </c>
      <c r="H381" s="125">
        <v>6000</v>
      </c>
      <c r="I381" s="125">
        <f>G381*H381</f>
      </c>
      <c r="J381" s="125">
        <f>I381*0.1</f>
      </c>
      <c r="K381" s="125">
        <f>SUM(I381:J381)</f>
      </c>
      <c r="L381" s="242"/>
      <c r="M381" s="229"/>
      <c r="N381" s="87"/>
      <c r="O381" s="87"/>
      <c r="P381" s="87"/>
      <c r="Q381" s="87"/>
      <c r="R381" s="87"/>
      <c r="S381" s="87"/>
      <c r="T381" s="87"/>
      <c r="U381" s="87"/>
      <c r="V381" s="87"/>
      <c r="W381" s="175"/>
      <c r="X381" s="87"/>
      <c r="Y381" s="87"/>
      <c r="Z381" s="87"/>
      <c r="AA381" s="87"/>
      <c r="AB381" s="86"/>
      <c r="AC381" s="87"/>
    </row>
    <row x14ac:dyDescent="0.25" r="382" customHeight="1" ht="17.25">
      <c r="A382" s="235">
        <f>A381</f>
        <v>25569.375</v>
      </c>
      <c r="B382" s="241" t="s">
        <v>43</v>
      </c>
      <c r="C382" s="180"/>
      <c r="D382" s="180"/>
      <c r="E382" s="180"/>
      <c r="F382" s="180"/>
      <c r="G382" s="180">
        <f>SUM(C382:F382)</f>
      </c>
      <c r="H382" s="125">
        <v>6000</v>
      </c>
      <c r="I382" s="125">
        <f>G382*H382</f>
      </c>
      <c r="J382" s="125">
        <f>I382*0.1</f>
      </c>
      <c r="K382" s="125">
        <f>SUM(I382:J382)</f>
      </c>
      <c r="L382" s="242"/>
      <c r="M382" s="229"/>
      <c r="N382" s="87"/>
      <c r="O382" s="87"/>
      <c r="P382" s="87"/>
      <c r="Q382" s="87"/>
      <c r="R382" s="87"/>
      <c r="S382" s="87"/>
      <c r="T382" s="87"/>
      <c r="U382" s="87"/>
      <c r="V382" s="87"/>
      <c r="W382" s="175"/>
      <c r="X382" s="87"/>
      <c r="Y382" s="87"/>
      <c r="Z382" s="87"/>
      <c r="AA382" s="87"/>
      <c r="AB382" s="86"/>
      <c r="AC382" s="87"/>
    </row>
    <row x14ac:dyDescent="0.25" r="383" customHeight="1" ht="17.25">
      <c r="A383" s="235">
        <f>A382</f>
        <v>25569.375</v>
      </c>
      <c r="B383" s="241" t="s">
        <v>18</v>
      </c>
      <c r="C383" s="180"/>
      <c r="D383" s="180"/>
      <c r="E383" s="180"/>
      <c r="F383" s="180"/>
      <c r="G383" s="180">
        <f>SUM(C383:F383)</f>
      </c>
      <c r="H383" s="125">
        <v>6000</v>
      </c>
      <c r="I383" s="125">
        <f>G383*H383</f>
      </c>
      <c r="J383" s="125">
        <f>I383*0.1</f>
      </c>
      <c r="K383" s="125">
        <f>SUM(I383:J383)</f>
      </c>
      <c r="L383" s="242"/>
      <c r="M383" s="229"/>
      <c r="N383" s="87"/>
      <c r="O383" s="87"/>
      <c r="P383" s="87"/>
      <c r="Q383" s="87"/>
      <c r="R383" s="87"/>
      <c r="S383" s="87"/>
      <c r="T383" s="87"/>
      <c r="U383" s="87"/>
      <c r="V383" s="87"/>
      <c r="W383" s="175"/>
      <c r="X383" s="87"/>
      <c r="Y383" s="87"/>
      <c r="Z383" s="87"/>
      <c r="AA383" s="87"/>
      <c r="AB383" s="86"/>
      <c r="AC383" s="87"/>
    </row>
    <row x14ac:dyDescent="0.25" r="384" customHeight="1" ht="17.25">
      <c r="A384" s="235">
        <f>A383</f>
        <v>25569.375</v>
      </c>
      <c r="B384" s="241" t="s">
        <v>82</v>
      </c>
      <c r="C384" s="188" t="s">
        <v>14</v>
      </c>
      <c r="D384" s="180"/>
      <c r="E384" s="180"/>
      <c r="F384" s="180"/>
      <c r="G384" s="180">
        <f>SUM(C384:F384)</f>
      </c>
      <c r="H384" s="125">
        <v>5000</v>
      </c>
      <c r="I384" s="125">
        <f>G384*H384</f>
      </c>
      <c r="J384" s="125">
        <f>I384*0.1</f>
      </c>
      <c r="K384" s="125">
        <f>SUM(I384:J384)</f>
      </c>
      <c r="L384" s="242"/>
      <c r="M384" s="229"/>
      <c r="N384" s="87"/>
      <c r="O384" s="87"/>
      <c r="P384" s="87"/>
      <c r="Q384" s="87"/>
      <c r="R384" s="87"/>
      <c r="S384" s="87"/>
      <c r="T384" s="87"/>
      <c r="U384" s="87"/>
      <c r="V384" s="87"/>
      <c r="W384" s="175"/>
      <c r="X384" s="87"/>
      <c r="Y384" s="87"/>
      <c r="Z384" s="87"/>
      <c r="AA384" s="87"/>
      <c r="AB384" s="86"/>
      <c r="AC384" s="87"/>
    </row>
    <row x14ac:dyDescent="0.25" r="385" customHeight="1" ht="17.25">
      <c r="A385" s="235">
        <f>A384</f>
        <v>25569.375</v>
      </c>
      <c r="B385" s="241" t="s">
        <v>151</v>
      </c>
      <c r="C385" s="180"/>
      <c r="D385" s="180"/>
      <c r="E385" s="180"/>
      <c r="F385" s="180"/>
      <c r="G385" s="180">
        <f>SUM(C385:F385)</f>
      </c>
      <c r="H385" s="125">
        <v>5000</v>
      </c>
      <c r="I385" s="125">
        <f>G385*H385</f>
      </c>
      <c r="J385" s="125">
        <f>I385*0.1</f>
      </c>
      <c r="K385" s="125">
        <f>SUM(I385:J385)</f>
      </c>
      <c r="L385" s="242"/>
      <c r="M385" s="229"/>
      <c r="N385" s="87"/>
      <c r="O385" s="87"/>
      <c r="P385" s="87"/>
      <c r="Q385" s="87"/>
      <c r="R385" s="87"/>
      <c r="S385" s="87"/>
      <c r="T385" s="87"/>
      <c r="U385" s="87"/>
      <c r="V385" s="87"/>
      <c r="W385" s="175"/>
      <c r="X385" s="87"/>
      <c r="Y385" s="87"/>
      <c r="Z385" s="87"/>
      <c r="AA385" s="87"/>
      <c r="AB385" s="86"/>
      <c r="AC385" s="87"/>
    </row>
    <row x14ac:dyDescent="0.25" r="386" customHeight="1" ht="17.25">
      <c r="A386" s="235">
        <f>A382</f>
        <v>25569.375</v>
      </c>
      <c r="B386" s="241" t="s">
        <v>105</v>
      </c>
      <c r="C386" s="180"/>
      <c r="D386" s="180"/>
      <c r="E386" s="180"/>
      <c r="F386" s="180"/>
      <c r="G386" s="180">
        <f>SUM(C386:F386)</f>
      </c>
      <c r="H386" s="125">
        <v>7000</v>
      </c>
      <c r="I386" s="125">
        <f>G386*H386</f>
      </c>
      <c r="J386" s="125">
        <f>I386*0.1</f>
      </c>
      <c r="K386" s="125">
        <f>SUM(I386:J386)</f>
      </c>
      <c r="L386" s="242"/>
      <c r="M386" s="229"/>
      <c r="N386" s="87"/>
      <c r="O386" s="87"/>
      <c r="P386" s="87"/>
      <c r="Q386" s="87"/>
      <c r="R386" s="87"/>
      <c r="S386" s="87"/>
      <c r="T386" s="87"/>
      <c r="U386" s="87"/>
      <c r="V386" s="87"/>
      <c r="W386" s="175"/>
      <c r="X386" s="87"/>
      <c r="Y386" s="87"/>
      <c r="Z386" s="87"/>
      <c r="AA386" s="87"/>
      <c r="AB386" s="86"/>
      <c r="AC386" s="87"/>
    </row>
    <row x14ac:dyDescent="0.25" r="387" customHeight="1" ht="17.25">
      <c r="A387" s="235">
        <f>A382</f>
        <v>25569.375</v>
      </c>
      <c r="B387" s="241" t="s">
        <v>23</v>
      </c>
      <c r="C387" s="180"/>
      <c r="D387" s="180"/>
      <c r="E387" s="180"/>
      <c r="F387" s="180"/>
      <c r="G387" s="180">
        <f>SUM(C387:F387)</f>
      </c>
      <c r="H387" s="125">
        <v>6000</v>
      </c>
      <c r="I387" s="125">
        <f>G387*H387</f>
      </c>
      <c r="J387" s="125">
        <f>I387*0.1</f>
      </c>
      <c r="K387" s="125">
        <f>SUM(I387:J387)</f>
      </c>
      <c r="L387" s="242"/>
      <c r="M387" s="229"/>
      <c r="N387" s="87"/>
      <c r="O387" s="87"/>
      <c r="P387" s="87"/>
      <c r="Q387" s="87"/>
      <c r="R387" s="87"/>
      <c r="S387" s="87"/>
      <c r="T387" s="87"/>
      <c r="U387" s="87"/>
      <c r="V387" s="87"/>
      <c r="W387" s="175"/>
      <c r="X387" s="87"/>
      <c r="Y387" s="87"/>
      <c r="Z387" s="87"/>
      <c r="AA387" s="87"/>
      <c r="AB387" s="86"/>
      <c r="AC387" s="87"/>
    </row>
    <row x14ac:dyDescent="0.25" r="388" customHeight="1" ht="17.25">
      <c r="A388" s="235">
        <f>A387</f>
        <v>25569.375</v>
      </c>
      <c r="B388" s="241" t="s">
        <v>40</v>
      </c>
      <c r="C388" s="180"/>
      <c r="D388" s="180"/>
      <c r="E388" s="180"/>
      <c r="F388" s="180"/>
      <c r="G388" s="180">
        <f>SUM(C388:F388)</f>
      </c>
      <c r="H388" s="125">
        <v>6500</v>
      </c>
      <c r="I388" s="125">
        <f>G388*H388</f>
      </c>
      <c r="J388" s="125">
        <f>I388*0.1</f>
      </c>
      <c r="K388" s="125">
        <f>SUM(I388:J388)</f>
      </c>
      <c r="L388" s="242"/>
      <c r="M388" s="229"/>
      <c r="N388" s="87"/>
      <c r="O388" s="87"/>
      <c r="P388" s="87"/>
      <c r="Q388" s="87"/>
      <c r="R388" s="87"/>
      <c r="S388" s="87"/>
      <c r="T388" s="87"/>
      <c r="U388" s="87"/>
      <c r="V388" s="87"/>
      <c r="W388" s="175"/>
      <c r="X388" s="87"/>
      <c r="Y388" s="87"/>
      <c r="Z388" s="87"/>
      <c r="AA388" s="87"/>
      <c r="AB388" s="86"/>
      <c r="AC388" s="87"/>
    </row>
    <row x14ac:dyDescent="0.25" r="389" customHeight="1" ht="17.25">
      <c r="A389" s="235">
        <f>A385</f>
        <v>25569.375</v>
      </c>
      <c r="B389" s="241" t="s">
        <v>86</v>
      </c>
      <c r="C389" s="180"/>
      <c r="D389" s="180"/>
      <c r="E389" s="180"/>
      <c r="F389" s="180"/>
      <c r="G389" s="180">
        <f>SUM(C389:F389)</f>
      </c>
      <c r="H389" s="125">
        <v>6000</v>
      </c>
      <c r="I389" s="125">
        <f>G389*H389</f>
      </c>
      <c r="J389" s="125">
        <f>I389*0.1</f>
      </c>
      <c r="K389" s="125">
        <f>SUM(I389:J389)</f>
      </c>
      <c r="L389" s="242"/>
      <c r="M389" s="229"/>
      <c r="N389" s="87"/>
      <c r="O389" s="87"/>
      <c r="P389" s="87"/>
      <c r="Q389" s="87"/>
      <c r="R389" s="87"/>
      <c r="S389" s="87"/>
      <c r="T389" s="87"/>
      <c r="U389" s="87"/>
      <c r="V389" s="87"/>
      <c r="W389" s="175"/>
      <c r="X389" s="87"/>
      <c r="Y389" s="87"/>
      <c r="Z389" s="87"/>
      <c r="AA389" s="87"/>
      <c r="AB389" s="86"/>
      <c r="AC389" s="87"/>
    </row>
    <row x14ac:dyDescent="0.25" r="390" customHeight="1" ht="17.25">
      <c r="A390" s="235">
        <f>A385</f>
        <v>25569.375</v>
      </c>
      <c r="B390" s="236" t="s">
        <v>152</v>
      </c>
      <c r="C390" s="180"/>
      <c r="D390" s="180"/>
      <c r="E390" s="180"/>
      <c r="F390" s="180"/>
      <c r="G390" s="180">
        <f>SUM(C390:F390)</f>
      </c>
      <c r="H390" s="125">
        <v>6000</v>
      </c>
      <c r="I390" s="125">
        <f>G390*H390</f>
      </c>
      <c r="J390" s="125">
        <f>I390*0.1</f>
      </c>
      <c r="K390" s="125">
        <f>SUM(I390:J390)</f>
      </c>
      <c r="L390" s="242"/>
      <c r="M390" s="229"/>
      <c r="N390" s="87"/>
      <c r="O390" s="87"/>
      <c r="P390" s="87"/>
      <c r="Q390" s="87"/>
      <c r="R390" s="87"/>
      <c r="S390" s="87"/>
      <c r="T390" s="87"/>
      <c r="U390" s="87"/>
      <c r="V390" s="87"/>
      <c r="W390" s="175"/>
      <c r="X390" s="87"/>
      <c r="Y390" s="87"/>
      <c r="Z390" s="87"/>
      <c r="AA390" s="87"/>
      <c r="AB390" s="86"/>
      <c r="AC390" s="87"/>
    </row>
    <row x14ac:dyDescent="0.25" r="391" customHeight="1" ht="17.25">
      <c r="A391" s="235">
        <f>A390</f>
        <v>25569.375</v>
      </c>
      <c r="B391" s="236"/>
      <c r="C391" s="180"/>
      <c r="D391" s="180"/>
      <c r="E391" s="180"/>
      <c r="F391" s="180"/>
      <c r="G391" s="180">
        <f>SUM(C391:F391)</f>
      </c>
      <c r="H391" s="125"/>
      <c r="I391" s="125">
        <f>G391*H391</f>
      </c>
      <c r="J391" s="125">
        <f>I391*0.1</f>
      </c>
      <c r="K391" s="125">
        <f>SUM(I391:J391)</f>
      </c>
      <c r="L391" s="242"/>
      <c r="M391" s="229"/>
      <c r="N391" s="87"/>
      <c r="O391" s="87"/>
      <c r="P391" s="87"/>
      <c r="Q391" s="87"/>
      <c r="R391" s="87"/>
      <c r="S391" s="87"/>
      <c r="T391" s="87"/>
      <c r="U391" s="87"/>
      <c r="V391" s="87"/>
      <c r="W391" s="175"/>
      <c r="X391" s="87"/>
      <c r="Y391" s="87"/>
      <c r="Z391" s="87"/>
      <c r="AA391" s="87"/>
      <c r="AB391" s="86"/>
      <c r="AC391" s="87"/>
    </row>
    <row x14ac:dyDescent="0.25" r="392" customHeight="1" ht="17.25">
      <c r="A392" s="243">
        <f>A391</f>
        <v>25569.375</v>
      </c>
      <c r="B392" s="244" t="s">
        <v>155</v>
      </c>
      <c r="C392" s="191">
        <f>SUM(C346:C391)</f>
      </c>
      <c r="D392" s="191">
        <f>SUM(D346:D391)</f>
      </c>
      <c r="E392" s="191">
        <f>SUM(E346:E391)</f>
      </c>
      <c r="F392" s="191">
        <f>SUM(F346:F391)</f>
      </c>
      <c r="G392" s="191">
        <f>SUM(G346:G391)</f>
      </c>
      <c r="H392" s="191"/>
      <c r="I392" s="191">
        <f>SUM(I346:I391)</f>
      </c>
      <c r="J392" s="191">
        <f>SUM(J346:J391)</f>
      </c>
      <c r="K392" s="191">
        <f>SUM(K346:K391)</f>
      </c>
      <c r="L392" s="245"/>
      <c r="M392" s="229"/>
      <c r="N392" s="87"/>
      <c r="O392" s="87"/>
      <c r="P392" s="87"/>
      <c r="Q392" s="87"/>
      <c r="R392" s="87"/>
      <c r="S392" s="87"/>
      <c r="T392" s="87"/>
      <c r="U392" s="87"/>
      <c r="V392" s="87"/>
      <c r="W392" s="175"/>
      <c r="X392" s="87"/>
      <c r="Y392" s="87"/>
      <c r="Z392" s="87"/>
      <c r="AA392" s="87"/>
      <c r="AB392" s="86"/>
      <c r="AC392" s="87"/>
    </row>
    <row x14ac:dyDescent="0.25" r="393" customHeight="1" ht="17.25">
      <c r="A393" s="235">
        <f>A392</f>
        <v>25569.375</v>
      </c>
      <c r="B393" s="241" t="s">
        <v>113</v>
      </c>
      <c r="C393" s="180"/>
      <c r="D393" s="180"/>
      <c r="E393" s="180"/>
      <c r="F393" s="180"/>
      <c r="G393" s="180">
        <f>SUM(C393:F393)</f>
      </c>
      <c r="H393" s="125">
        <v>6500</v>
      </c>
      <c r="I393" s="125">
        <f>G393*H393</f>
      </c>
      <c r="J393" s="185"/>
      <c r="K393" s="125">
        <f>SUM(I393:J393)</f>
      </c>
      <c r="L393" s="242"/>
      <c r="M393" s="229"/>
      <c r="N393" s="87"/>
      <c r="O393" s="87"/>
      <c r="P393" s="87"/>
      <c r="Q393" s="87"/>
      <c r="R393" s="87"/>
      <c r="S393" s="87"/>
      <c r="T393" s="87"/>
      <c r="U393" s="87"/>
      <c r="V393" s="87"/>
      <c r="W393" s="175"/>
      <c r="X393" s="87"/>
      <c r="Y393" s="87"/>
      <c r="Z393" s="87"/>
      <c r="AA393" s="87"/>
      <c r="AB393" s="86"/>
      <c r="AC393" s="87"/>
    </row>
    <row x14ac:dyDescent="0.25" r="394" customHeight="1" ht="17.25">
      <c r="A394" s="235">
        <f>A393</f>
        <v>25569.375</v>
      </c>
      <c r="B394" s="241" t="s">
        <v>156</v>
      </c>
      <c r="C394" s="180"/>
      <c r="D394" s="180"/>
      <c r="E394" s="180"/>
      <c r="F394" s="180"/>
      <c r="G394" s="180">
        <f>SUM(C394:F394)</f>
      </c>
      <c r="H394" s="125">
        <v>6500</v>
      </c>
      <c r="I394" s="125">
        <f>G394*H394</f>
      </c>
      <c r="J394" s="185"/>
      <c r="K394" s="125">
        <f>SUM(I394:J394)</f>
      </c>
      <c r="L394" s="242"/>
      <c r="M394" s="229"/>
      <c r="N394" s="87"/>
      <c r="O394" s="87"/>
      <c r="P394" s="87"/>
      <c r="Q394" s="87"/>
      <c r="R394" s="87"/>
      <c r="S394" s="87"/>
      <c r="T394" s="87"/>
      <c r="U394" s="87"/>
      <c r="V394" s="87"/>
      <c r="W394" s="175"/>
      <c r="X394" s="87"/>
      <c r="Y394" s="87"/>
      <c r="Z394" s="87"/>
      <c r="AA394" s="87"/>
      <c r="AB394" s="86"/>
      <c r="AC394" s="87"/>
    </row>
    <row x14ac:dyDescent="0.25" r="395" customHeight="1" ht="17.25">
      <c r="A395" s="235">
        <f>A394</f>
        <v>25569.375</v>
      </c>
      <c r="B395" s="241" t="s">
        <v>112</v>
      </c>
      <c r="C395" s="180"/>
      <c r="D395" s="180"/>
      <c r="E395" s="180"/>
      <c r="F395" s="180"/>
      <c r="G395" s="180">
        <f>SUM(C395:F395)</f>
      </c>
      <c r="H395" s="125">
        <v>6900</v>
      </c>
      <c r="I395" s="125">
        <f>G395*H395</f>
      </c>
      <c r="J395" s="185"/>
      <c r="K395" s="125">
        <f>SUM(I395:J395)</f>
      </c>
      <c r="L395" s="242"/>
      <c r="M395" s="229"/>
      <c r="N395" s="87"/>
      <c r="O395" s="87"/>
      <c r="P395" s="87"/>
      <c r="Q395" s="87"/>
      <c r="R395" s="87"/>
      <c r="S395" s="87"/>
      <c r="T395" s="87"/>
      <c r="U395" s="87"/>
      <c r="V395" s="87"/>
      <c r="W395" s="175"/>
      <c r="X395" s="87"/>
      <c r="Y395" s="87"/>
      <c r="Z395" s="87"/>
      <c r="AA395" s="87"/>
      <c r="AB395" s="86"/>
      <c r="AC395" s="87"/>
    </row>
    <row x14ac:dyDescent="0.25" r="396" customHeight="1" ht="17.25">
      <c r="A396" s="235">
        <f>A395</f>
        <v>25569.375</v>
      </c>
      <c r="B396" s="236"/>
      <c r="C396" s="180"/>
      <c r="D396" s="180"/>
      <c r="E396" s="180"/>
      <c r="F396" s="180"/>
      <c r="G396" s="180">
        <f>SUM(C396:F396)</f>
      </c>
      <c r="H396" s="125"/>
      <c r="I396" s="125">
        <f>G396*H396</f>
      </c>
      <c r="J396" s="185"/>
      <c r="K396" s="125">
        <f>SUM(I396:J396)</f>
      </c>
      <c r="L396" s="242"/>
      <c r="M396" s="229"/>
      <c r="N396" s="87"/>
      <c r="O396" s="87"/>
      <c r="P396" s="87"/>
      <c r="Q396" s="87"/>
      <c r="R396" s="87"/>
      <c r="S396" s="87"/>
      <c r="T396" s="87"/>
      <c r="U396" s="87"/>
      <c r="V396" s="87"/>
      <c r="W396" s="175"/>
      <c r="X396" s="87"/>
      <c r="Y396" s="87"/>
      <c r="Z396" s="87"/>
      <c r="AA396" s="87"/>
      <c r="AB396" s="86"/>
      <c r="AC396" s="87"/>
    </row>
    <row x14ac:dyDescent="0.25" r="397" customHeight="1" ht="17.25">
      <c r="A397" s="235">
        <f>A396</f>
        <v>25569.375</v>
      </c>
      <c r="B397" s="236"/>
      <c r="C397" s="180"/>
      <c r="D397" s="180"/>
      <c r="E397" s="180"/>
      <c r="F397" s="180"/>
      <c r="G397" s="180">
        <f>SUM(C397:F397)</f>
      </c>
      <c r="H397" s="125"/>
      <c r="I397" s="125">
        <f>G397*H397</f>
      </c>
      <c r="J397" s="185"/>
      <c r="K397" s="125">
        <f>SUM(I397:J397)</f>
      </c>
      <c r="L397" s="242"/>
      <c r="M397" s="229"/>
      <c r="N397" s="87"/>
      <c r="O397" s="87"/>
      <c r="P397" s="87"/>
      <c r="Q397" s="87"/>
      <c r="R397" s="87"/>
      <c r="S397" s="87"/>
      <c r="T397" s="87"/>
      <c r="U397" s="87"/>
      <c r="V397" s="87"/>
      <c r="W397" s="175"/>
      <c r="X397" s="87"/>
      <c r="Y397" s="87"/>
      <c r="Z397" s="87"/>
      <c r="AA397" s="87"/>
      <c r="AB397" s="86"/>
      <c r="AC397" s="87"/>
    </row>
    <row x14ac:dyDescent="0.25" r="398" customHeight="1" ht="17.25">
      <c r="A398" s="235">
        <f>A397</f>
        <v>25569.375</v>
      </c>
      <c r="B398" s="236"/>
      <c r="C398" s="180"/>
      <c r="D398" s="180"/>
      <c r="E398" s="180"/>
      <c r="F398" s="180"/>
      <c r="G398" s="180">
        <f>SUM(C398:F398)</f>
      </c>
      <c r="H398" s="125"/>
      <c r="I398" s="125">
        <f>G398*H398</f>
      </c>
      <c r="J398" s="185"/>
      <c r="K398" s="125">
        <f>SUM(I398:J398)</f>
      </c>
      <c r="L398" s="242"/>
      <c r="M398" s="229"/>
      <c r="N398" s="87"/>
      <c r="O398" s="87"/>
      <c r="P398" s="87"/>
      <c r="Q398" s="87"/>
      <c r="R398" s="87"/>
      <c r="S398" s="87"/>
      <c r="T398" s="87"/>
      <c r="U398" s="87"/>
      <c r="V398" s="87"/>
      <c r="W398" s="175"/>
      <c r="X398" s="87"/>
      <c r="Y398" s="87"/>
      <c r="Z398" s="87"/>
      <c r="AA398" s="87"/>
      <c r="AB398" s="86"/>
      <c r="AC398" s="87"/>
    </row>
    <row x14ac:dyDescent="0.25" r="399" customHeight="1" ht="17.25">
      <c r="A399" s="235">
        <f>A398</f>
        <v>25569.375</v>
      </c>
      <c r="B399" s="236"/>
      <c r="C399" s="180"/>
      <c r="D399" s="180"/>
      <c r="E399" s="180"/>
      <c r="F399" s="180"/>
      <c r="G399" s="180">
        <f>SUM(C399:F399)</f>
      </c>
      <c r="H399" s="125"/>
      <c r="I399" s="125">
        <f>G399*H399</f>
      </c>
      <c r="J399" s="185"/>
      <c r="K399" s="125">
        <f>SUM(I399:J399)</f>
      </c>
      <c r="L399" s="242"/>
      <c r="M399" s="229"/>
      <c r="N399" s="87"/>
      <c r="O399" s="87"/>
      <c r="P399" s="87"/>
      <c r="Q399" s="87"/>
      <c r="R399" s="87"/>
      <c r="S399" s="87"/>
      <c r="T399" s="87"/>
      <c r="U399" s="87"/>
      <c r="V399" s="87"/>
      <c r="W399" s="175"/>
      <c r="X399" s="87"/>
      <c r="Y399" s="87"/>
      <c r="Z399" s="87"/>
      <c r="AA399" s="87"/>
      <c r="AB399" s="86"/>
      <c r="AC399" s="87"/>
    </row>
    <row x14ac:dyDescent="0.25" r="400" customHeight="1" ht="17.25">
      <c r="A400" s="235">
        <f>A399</f>
        <v>25569.375</v>
      </c>
      <c r="B400" s="236"/>
      <c r="C400" s="180"/>
      <c r="D400" s="180"/>
      <c r="E400" s="180"/>
      <c r="F400" s="180"/>
      <c r="G400" s="180">
        <f>SUM(C400:F400)</f>
      </c>
      <c r="H400" s="125"/>
      <c r="I400" s="125">
        <f>G400*H400</f>
      </c>
      <c r="J400" s="185"/>
      <c r="K400" s="125">
        <f>SUM(I400:J400)</f>
      </c>
      <c r="L400" s="242"/>
      <c r="M400" s="229"/>
      <c r="N400" s="87"/>
      <c r="O400" s="87"/>
      <c r="P400" s="87"/>
      <c r="Q400" s="87"/>
      <c r="R400" s="87"/>
      <c r="S400" s="87"/>
      <c r="T400" s="87"/>
      <c r="U400" s="87"/>
      <c r="V400" s="87"/>
      <c r="W400" s="175"/>
      <c r="X400" s="87"/>
      <c r="Y400" s="87"/>
      <c r="Z400" s="87"/>
      <c r="AA400" s="87"/>
      <c r="AB400" s="86"/>
      <c r="AC400" s="87"/>
    </row>
    <row x14ac:dyDescent="0.25" r="401" customHeight="1" ht="17.25">
      <c r="A401" s="243">
        <f>A400</f>
        <v>25569.375</v>
      </c>
      <c r="B401" s="244" t="s">
        <v>157</v>
      </c>
      <c r="C401" s="191">
        <f>SUM(C393:C400)</f>
      </c>
      <c r="D401" s="191">
        <f>SUM(D393:D400)</f>
      </c>
      <c r="E401" s="191">
        <f>SUM(E393:E400)</f>
      </c>
      <c r="F401" s="191">
        <f>SUM(F393:F400)</f>
      </c>
      <c r="G401" s="191">
        <f>SUM(G393:G400)</f>
      </c>
      <c r="H401" s="201"/>
      <c r="I401" s="201">
        <f>SUM(I393:I400)</f>
      </c>
      <c r="J401" s="201"/>
      <c r="K401" s="202">
        <f>SUM(K393:K400)</f>
      </c>
      <c r="L401" s="246"/>
      <c r="M401" s="229"/>
      <c r="N401" s="87"/>
      <c r="O401" s="87"/>
      <c r="P401" s="87"/>
      <c r="Q401" s="87"/>
      <c r="R401" s="87"/>
      <c r="S401" s="87"/>
      <c r="T401" s="87"/>
      <c r="U401" s="87"/>
      <c r="V401" s="87"/>
      <c r="W401" s="175"/>
      <c r="X401" s="87"/>
      <c r="Y401" s="87"/>
      <c r="Z401" s="87"/>
      <c r="AA401" s="87"/>
      <c r="AB401" s="86"/>
      <c r="AC401" s="87"/>
    </row>
    <row x14ac:dyDescent="0.25" r="402" customHeight="1" ht="17.25" hidden="1">
      <c r="A402" s="226" t="s">
        <v>128</v>
      </c>
      <c r="B402" s="227" t="s">
        <v>2</v>
      </c>
      <c r="C402" s="174" t="s">
        <v>129</v>
      </c>
      <c r="D402" s="174" t="s">
        <v>130</v>
      </c>
      <c r="E402" s="174" t="s">
        <v>131</v>
      </c>
      <c r="F402" s="174" t="s">
        <v>132</v>
      </c>
      <c r="G402" s="174" t="s">
        <v>133</v>
      </c>
      <c r="H402" s="174" t="s">
        <v>7</v>
      </c>
      <c r="I402" s="174" t="s">
        <v>134</v>
      </c>
      <c r="J402" s="174" t="s">
        <v>90</v>
      </c>
      <c r="K402" s="174" t="s">
        <v>135</v>
      </c>
      <c r="L402" s="228"/>
      <c r="M402" s="229"/>
      <c r="N402" s="87"/>
      <c r="O402" s="87"/>
      <c r="P402" s="87"/>
      <c r="Q402" s="87"/>
      <c r="R402" s="87"/>
      <c r="S402" s="87"/>
      <c r="T402" s="87"/>
      <c r="U402" s="87"/>
      <c r="V402" s="87"/>
      <c r="W402" s="175"/>
      <c r="X402" s="87"/>
      <c r="Y402" s="87"/>
      <c r="Z402" s="87"/>
      <c r="AA402" s="87"/>
      <c r="AB402" s="86"/>
      <c r="AC402" s="87"/>
    </row>
    <row x14ac:dyDescent="0.25" r="403" customHeight="1" ht="17.25">
      <c r="A403" s="235">
        <f>A401+1</f>
        <v>25569.375</v>
      </c>
      <c r="B403" s="236" t="s">
        <v>46</v>
      </c>
      <c r="C403" s="183" t="s">
        <v>14</v>
      </c>
      <c r="D403" s="180"/>
      <c r="E403" s="180"/>
      <c r="F403" s="180"/>
      <c r="G403" s="180">
        <f>SUM(C403:F403)</f>
      </c>
      <c r="H403" s="237">
        <v>5500</v>
      </c>
      <c r="I403" s="125">
        <f>G403*H403</f>
      </c>
      <c r="J403" s="125">
        <f>I403*0.1</f>
      </c>
      <c r="K403" s="125">
        <f>SUM(I403:J403)</f>
      </c>
      <c r="L403" s="242"/>
      <c r="M403" s="229"/>
      <c r="N403" s="87"/>
      <c r="O403" s="87"/>
      <c r="P403" s="87"/>
      <c r="Q403" s="87"/>
      <c r="R403" s="87"/>
      <c r="S403" s="87"/>
      <c r="T403" s="87"/>
      <c r="U403" s="87"/>
      <c r="V403" s="87"/>
      <c r="W403" s="175"/>
      <c r="X403" s="87"/>
      <c r="Y403" s="87"/>
      <c r="Z403" s="87"/>
      <c r="AA403" s="87"/>
      <c r="AB403" s="86"/>
      <c r="AC403" s="87"/>
    </row>
    <row x14ac:dyDescent="0.25" r="404" customHeight="1" ht="17.25">
      <c r="A404" s="235">
        <f>A403</f>
        <v>25569.375</v>
      </c>
      <c r="B404" s="236" t="s">
        <v>137</v>
      </c>
      <c r="C404" s="180"/>
      <c r="D404" s="180">
        <v>100</v>
      </c>
      <c r="E404" s="180">
        <v>40</v>
      </c>
      <c r="F404" s="180">
        <v>15</v>
      </c>
      <c r="G404" s="180">
        <f>SUM(C404:F404)</f>
      </c>
      <c r="H404" s="237">
        <v>4500</v>
      </c>
      <c r="I404" s="125">
        <f>G404*H404</f>
      </c>
      <c r="J404" s="125">
        <f>I404*0.1</f>
      </c>
      <c r="K404" s="125">
        <f>SUM(I404:J404)</f>
      </c>
      <c r="L404" s="242"/>
      <c r="M404" s="229"/>
      <c r="N404" s="87"/>
      <c r="O404" s="87"/>
      <c r="P404" s="87"/>
      <c r="Q404" s="87"/>
      <c r="R404" s="87"/>
      <c r="S404" s="87"/>
      <c r="T404" s="87"/>
      <c r="U404" s="87"/>
      <c r="V404" s="87"/>
      <c r="W404" s="175"/>
      <c r="X404" s="87"/>
      <c r="Y404" s="87"/>
      <c r="Z404" s="87"/>
      <c r="AA404" s="87"/>
      <c r="AB404" s="86"/>
      <c r="AC404" s="87"/>
    </row>
    <row x14ac:dyDescent="0.25" r="405" customHeight="1" ht="17.25">
      <c r="A405" s="235">
        <f>A404</f>
        <v>25569.375</v>
      </c>
      <c r="B405" s="236" t="s">
        <v>178</v>
      </c>
      <c r="C405" s="180"/>
      <c r="D405" s="180">
        <v>35</v>
      </c>
      <c r="E405" s="180"/>
      <c r="F405" s="180"/>
      <c r="G405" s="180">
        <f>SUM(C405:F405)</f>
      </c>
      <c r="H405" s="182">
        <v>5000</v>
      </c>
      <c r="I405" s="125">
        <f>G405*H405</f>
      </c>
      <c r="J405" s="125">
        <f>I405*0.1</f>
      </c>
      <c r="K405" s="125">
        <f>SUM(I405:J405)</f>
      </c>
      <c r="L405" s="242"/>
      <c r="M405" s="229"/>
      <c r="N405" s="87"/>
      <c r="O405" s="87"/>
      <c r="P405" s="87"/>
      <c r="Q405" s="87"/>
      <c r="R405" s="87"/>
      <c r="S405" s="87"/>
      <c r="T405" s="87"/>
      <c r="U405" s="87"/>
      <c r="V405" s="87"/>
      <c r="W405" s="175"/>
      <c r="X405" s="87"/>
      <c r="Y405" s="87"/>
      <c r="Z405" s="87"/>
      <c r="AA405" s="87"/>
      <c r="AB405" s="86"/>
      <c r="AC405" s="87"/>
    </row>
    <row x14ac:dyDescent="0.25" r="406" customHeight="1" ht="17.25">
      <c r="A406" s="235">
        <f>A405</f>
        <v>25569.375</v>
      </c>
      <c r="B406" s="236" t="s">
        <v>13</v>
      </c>
      <c r="C406" s="180"/>
      <c r="D406" s="180">
        <v>13</v>
      </c>
      <c r="E406" s="180">
        <v>4</v>
      </c>
      <c r="F406" s="180"/>
      <c r="G406" s="180">
        <f>SUM(C406:F406)</f>
      </c>
      <c r="H406" s="125">
        <v>6000</v>
      </c>
      <c r="I406" s="125">
        <f>G406*H406</f>
      </c>
      <c r="J406" s="125">
        <f>I406*0.1</f>
      </c>
      <c r="K406" s="125">
        <f>SUM(I406:J406)</f>
      </c>
      <c r="L406" s="242"/>
      <c r="M406" s="229"/>
      <c r="N406" s="87"/>
      <c r="O406" s="87"/>
      <c r="P406" s="87"/>
      <c r="Q406" s="87"/>
      <c r="R406" s="87"/>
      <c r="S406" s="87"/>
      <c r="T406" s="87"/>
      <c r="U406" s="87"/>
      <c r="V406" s="87"/>
      <c r="W406" s="175"/>
      <c r="X406" s="87"/>
      <c r="Y406" s="87"/>
      <c r="Z406" s="87"/>
      <c r="AA406" s="87"/>
      <c r="AB406" s="86"/>
      <c r="AC406" s="87"/>
    </row>
    <row x14ac:dyDescent="0.25" r="407" customHeight="1" ht="17.25">
      <c r="A407" s="235">
        <f>A406</f>
        <v>25569.375</v>
      </c>
      <c r="B407" s="236" t="s">
        <v>58</v>
      </c>
      <c r="C407" s="183" t="s">
        <v>14</v>
      </c>
      <c r="D407" s="180">
        <v>13</v>
      </c>
      <c r="E407" s="180">
        <v>8</v>
      </c>
      <c r="F407" s="180"/>
      <c r="G407" s="180">
        <f>SUM(C407:F407)</f>
      </c>
      <c r="H407" s="182">
        <v>5500</v>
      </c>
      <c r="I407" s="125">
        <f>G407*H407</f>
      </c>
      <c r="J407" s="125">
        <f>I407*0.1</f>
      </c>
      <c r="K407" s="125">
        <f>SUM(I407:J407)</f>
      </c>
      <c r="L407" s="242"/>
      <c r="M407" s="229"/>
      <c r="N407" s="87"/>
      <c r="O407" s="87"/>
      <c r="P407" s="87"/>
      <c r="Q407" s="87"/>
      <c r="R407" s="87"/>
      <c r="S407" s="87"/>
      <c r="T407" s="87"/>
      <c r="U407" s="87"/>
      <c r="V407" s="87"/>
      <c r="W407" s="175"/>
      <c r="X407" s="87"/>
      <c r="Y407" s="87"/>
      <c r="Z407" s="87"/>
      <c r="AA407" s="87"/>
      <c r="AB407" s="86"/>
      <c r="AC407" s="87"/>
    </row>
    <row x14ac:dyDescent="0.25" r="408" customHeight="1" ht="17.25">
      <c r="A408" s="235">
        <f>A407</f>
        <v>25569.375</v>
      </c>
      <c r="B408" s="236" t="s">
        <v>147</v>
      </c>
      <c r="C408" s="183">
        <v>0</v>
      </c>
      <c r="D408" s="180">
        <v>40</v>
      </c>
      <c r="E408" s="180">
        <v>25</v>
      </c>
      <c r="F408" s="180">
        <v>16</v>
      </c>
      <c r="G408" s="180">
        <f>SUM(C408:F408)</f>
      </c>
      <c r="H408" s="125">
        <v>5000</v>
      </c>
      <c r="I408" s="125">
        <f>G408*H408</f>
      </c>
      <c r="J408" s="125">
        <f>I408*0.1</f>
      </c>
      <c r="K408" s="125">
        <f>SUM(I408:J408)</f>
      </c>
      <c r="L408" s="242"/>
      <c r="M408" s="229"/>
      <c r="N408" s="87"/>
      <c r="O408" s="87"/>
      <c r="P408" s="87"/>
      <c r="Q408" s="87"/>
      <c r="R408" s="87"/>
      <c r="S408" s="87"/>
      <c r="T408" s="87"/>
      <c r="U408" s="87"/>
      <c r="V408" s="87"/>
      <c r="W408" s="175"/>
      <c r="X408" s="87"/>
      <c r="Y408" s="87"/>
      <c r="Z408" s="87"/>
      <c r="AA408" s="87"/>
      <c r="AB408" s="86"/>
      <c r="AC408" s="87"/>
    </row>
    <row x14ac:dyDescent="0.25" r="409" customHeight="1" ht="17.25">
      <c r="A409" s="235">
        <f>A408</f>
        <v>25569.375</v>
      </c>
      <c r="B409" s="236" t="s">
        <v>27</v>
      </c>
      <c r="C409" s="180"/>
      <c r="D409" s="180">
        <v>10</v>
      </c>
      <c r="E409" s="180">
        <v>10</v>
      </c>
      <c r="F409" s="180"/>
      <c r="G409" s="180">
        <f>SUM(C409:F409)</f>
      </c>
      <c r="H409" s="125">
        <v>5500</v>
      </c>
      <c r="I409" s="125">
        <f>G409*H409</f>
      </c>
      <c r="J409" s="125">
        <f>I409*0.1</f>
      </c>
      <c r="K409" s="125">
        <f>SUM(I409:J409)</f>
      </c>
      <c r="L409" s="242"/>
      <c r="M409" s="229"/>
      <c r="N409" s="87"/>
      <c r="O409" s="87"/>
      <c r="P409" s="87"/>
      <c r="Q409" s="87"/>
      <c r="R409" s="87"/>
      <c r="S409" s="87"/>
      <c r="T409" s="87"/>
      <c r="U409" s="87"/>
      <c r="V409" s="87"/>
      <c r="W409" s="175"/>
      <c r="X409" s="87"/>
      <c r="Y409" s="87"/>
      <c r="Z409" s="87"/>
      <c r="AA409" s="87"/>
      <c r="AB409" s="86"/>
      <c r="AC409" s="87"/>
    </row>
    <row x14ac:dyDescent="0.25" r="410" customHeight="1" ht="17.25">
      <c r="A410" s="235">
        <f>A409</f>
        <v>25569.375</v>
      </c>
      <c r="B410" s="236" t="s">
        <v>20</v>
      </c>
      <c r="C410" s="180"/>
      <c r="D410" s="180">
        <v>61</v>
      </c>
      <c r="E410" s="180">
        <v>14</v>
      </c>
      <c r="F410" s="180"/>
      <c r="G410" s="180">
        <f>SUM(C410:F410)</f>
      </c>
      <c r="H410" s="237">
        <v>5500</v>
      </c>
      <c r="I410" s="125">
        <f>G410*H410</f>
      </c>
      <c r="J410" s="125">
        <f>I410*0.1</f>
      </c>
      <c r="K410" s="125">
        <f>SUM(I410:J410)</f>
      </c>
      <c r="L410" s="242"/>
      <c r="M410" s="229"/>
      <c r="N410" s="87"/>
      <c r="O410" s="87"/>
      <c r="P410" s="87"/>
      <c r="Q410" s="87"/>
      <c r="R410" s="87"/>
      <c r="S410" s="87"/>
      <c r="T410" s="87"/>
      <c r="U410" s="87"/>
      <c r="V410" s="87"/>
      <c r="W410" s="175"/>
      <c r="X410" s="87"/>
      <c r="Y410" s="87"/>
      <c r="Z410" s="87"/>
      <c r="AA410" s="87"/>
      <c r="AB410" s="86"/>
      <c r="AC410" s="87"/>
    </row>
    <row x14ac:dyDescent="0.25" r="411" customHeight="1" ht="17.25">
      <c r="A411" s="235">
        <f>A410</f>
        <v>25569.375</v>
      </c>
      <c r="B411" s="236" t="s">
        <v>31</v>
      </c>
      <c r="C411" s="180"/>
      <c r="D411" s="180">
        <v>25</v>
      </c>
      <c r="E411" s="180"/>
      <c r="F411" s="180"/>
      <c r="G411" s="180">
        <f>SUM(C411:F411)</f>
      </c>
      <c r="H411" s="125">
        <v>6000</v>
      </c>
      <c r="I411" s="125">
        <f>G411*H411</f>
      </c>
      <c r="J411" s="125">
        <f>I411*0.1</f>
      </c>
      <c r="K411" s="125">
        <f>SUM(I411:J411)</f>
      </c>
      <c r="L411" s="242"/>
      <c r="M411" s="229"/>
      <c r="N411" s="87"/>
      <c r="O411" s="87"/>
      <c r="P411" s="87"/>
      <c r="Q411" s="87"/>
      <c r="R411" s="87"/>
      <c r="S411" s="87"/>
      <c r="T411" s="87"/>
      <c r="U411" s="87"/>
      <c r="V411" s="87"/>
      <c r="W411" s="175"/>
      <c r="X411" s="87"/>
      <c r="Y411" s="87"/>
      <c r="Z411" s="87"/>
      <c r="AA411" s="87"/>
      <c r="AB411" s="86"/>
      <c r="AC411" s="87"/>
    </row>
    <row x14ac:dyDescent="0.25" r="412" customHeight="1" ht="17.25">
      <c r="A412" s="235">
        <f>A411</f>
        <v>25569.375</v>
      </c>
      <c r="B412" s="236" t="s">
        <v>71</v>
      </c>
      <c r="C412" s="180"/>
      <c r="D412" s="180">
        <v>25</v>
      </c>
      <c r="E412" s="180"/>
      <c r="F412" s="180"/>
      <c r="G412" s="180">
        <f>SUM(C412:F412)</f>
      </c>
      <c r="H412" s="125">
        <v>6000</v>
      </c>
      <c r="I412" s="125">
        <f>G412*H412</f>
      </c>
      <c r="J412" s="125">
        <f>I412*0.1</f>
      </c>
      <c r="K412" s="125">
        <f>SUM(I412:J412)</f>
      </c>
      <c r="L412" s="242"/>
      <c r="M412" s="229"/>
      <c r="N412" s="87"/>
      <c r="O412" s="87"/>
      <c r="P412" s="87"/>
      <c r="Q412" s="87"/>
      <c r="R412" s="87"/>
      <c r="S412" s="87"/>
      <c r="T412" s="87"/>
      <c r="U412" s="87"/>
      <c r="V412" s="87"/>
      <c r="W412" s="175"/>
      <c r="X412" s="87"/>
      <c r="Y412" s="87"/>
      <c r="Z412" s="87"/>
      <c r="AA412" s="87"/>
      <c r="AB412" s="86"/>
      <c r="AC412" s="87"/>
    </row>
    <row x14ac:dyDescent="0.25" r="413" customHeight="1" ht="17.25">
      <c r="A413" s="235">
        <f>A412</f>
        <v>25569.375</v>
      </c>
      <c r="B413" s="240" t="s">
        <v>49</v>
      </c>
      <c r="C413" s="180"/>
      <c r="D413" s="180">
        <v>17</v>
      </c>
      <c r="E413" s="180">
        <v>10</v>
      </c>
      <c r="F413" s="180">
        <v>6</v>
      </c>
      <c r="G413" s="180">
        <f>SUM(C413:F413)</f>
      </c>
      <c r="H413" s="182">
        <v>6000</v>
      </c>
      <c r="I413" s="125">
        <f>G413*H413</f>
      </c>
      <c r="J413" s="125">
        <f>I413*0.1</f>
      </c>
      <c r="K413" s="125">
        <f>SUM(I413:J413)</f>
      </c>
      <c r="L413" s="242"/>
      <c r="M413" s="229"/>
      <c r="N413" s="87"/>
      <c r="O413" s="87"/>
      <c r="P413" s="87"/>
      <c r="Q413" s="87"/>
      <c r="R413" s="87"/>
      <c r="S413" s="87"/>
      <c r="T413" s="87"/>
      <c r="U413" s="87"/>
      <c r="V413" s="87"/>
      <c r="W413" s="175"/>
      <c r="X413" s="87"/>
      <c r="Y413" s="87"/>
      <c r="Z413" s="87"/>
      <c r="AA413" s="87"/>
      <c r="AB413" s="86"/>
      <c r="AC413" s="87"/>
    </row>
    <row x14ac:dyDescent="0.25" r="414" customHeight="1" ht="17.25">
      <c r="A414" s="235">
        <f>A413</f>
        <v>25569.375</v>
      </c>
      <c r="B414" s="236" t="s">
        <v>9</v>
      </c>
      <c r="C414" s="180"/>
      <c r="D414" s="180">
        <v>42</v>
      </c>
      <c r="E414" s="180"/>
      <c r="F414" s="180"/>
      <c r="G414" s="180">
        <f>SUM(C414:F414)</f>
      </c>
      <c r="H414" s="125">
        <v>6000</v>
      </c>
      <c r="I414" s="125">
        <f>G414*H414</f>
      </c>
      <c r="J414" s="125">
        <f>I414*0.1</f>
      </c>
      <c r="K414" s="125">
        <f>SUM(I414:J414)</f>
      </c>
      <c r="L414" s="242"/>
      <c r="M414" s="229"/>
      <c r="N414" s="87"/>
      <c r="O414" s="87"/>
      <c r="P414" s="87"/>
      <c r="Q414" s="87"/>
      <c r="R414" s="87"/>
      <c r="S414" s="87"/>
      <c r="T414" s="87"/>
      <c r="U414" s="87"/>
      <c r="V414" s="87"/>
      <c r="W414" s="175"/>
      <c r="X414" s="87"/>
      <c r="Y414" s="87"/>
      <c r="Z414" s="87"/>
      <c r="AA414" s="87"/>
      <c r="AB414" s="86"/>
      <c r="AC414" s="87"/>
    </row>
    <row x14ac:dyDescent="0.25" r="415" customHeight="1" ht="17.25">
      <c r="A415" s="235">
        <f>A414</f>
        <v>25569.375</v>
      </c>
      <c r="B415" s="236" t="s">
        <v>78</v>
      </c>
      <c r="C415" s="180"/>
      <c r="D415" s="180">
        <v>20</v>
      </c>
      <c r="E415" s="180"/>
      <c r="F415" s="180"/>
      <c r="G415" s="180">
        <f>SUM(C415:F415)</f>
      </c>
      <c r="H415" s="125">
        <v>6500</v>
      </c>
      <c r="I415" s="125">
        <f>G415*H415</f>
      </c>
      <c r="J415" s="125">
        <f>I415*0.1</f>
      </c>
      <c r="K415" s="125">
        <f>SUM(I415:J415)</f>
      </c>
      <c r="L415" s="242"/>
      <c r="M415" s="229"/>
      <c r="N415" s="87"/>
      <c r="O415" s="87"/>
      <c r="P415" s="87"/>
      <c r="Q415" s="87"/>
      <c r="R415" s="87"/>
      <c r="S415" s="87"/>
      <c r="T415" s="87"/>
      <c r="U415" s="87"/>
      <c r="V415" s="87"/>
      <c r="W415" s="175"/>
      <c r="X415" s="87"/>
      <c r="Y415" s="87"/>
      <c r="Z415" s="87"/>
      <c r="AA415" s="87"/>
      <c r="AB415" s="86"/>
      <c r="AC415" s="87"/>
    </row>
    <row x14ac:dyDescent="0.25" r="416" customHeight="1" ht="17.25">
      <c r="A416" s="235">
        <f>A415</f>
        <v>25569.375</v>
      </c>
      <c r="B416" s="236" t="s">
        <v>55</v>
      </c>
      <c r="C416" s="180"/>
      <c r="D416" s="180">
        <v>10</v>
      </c>
      <c r="E416" s="180"/>
      <c r="F416" s="180"/>
      <c r="G416" s="180">
        <f>SUM(C416:F416)</f>
      </c>
      <c r="H416" s="125">
        <v>6500</v>
      </c>
      <c r="I416" s="125">
        <f>G416*H416</f>
      </c>
      <c r="J416" s="125">
        <f>I416*0.1</f>
      </c>
      <c r="K416" s="125">
        <f>SUM(I416:J416)</f>
      </c>
      <c r="L416" s="242"/>
      <c r="M416" s="229"/>
      <c r="N416" s="87"/>
      <c r="O416" s="87"/>
      <c r="P416" s="87"/>
      <c r="Q416" s="87"/>
      <c r="R416" s="87"/>
      <c r="S416" s="87"/>
      <c r="T416" s="87"/>
      <c r="U416" s="87"/>
      <c r="V416" s="87"/>
      <c r="W416" s="175"/>
      <c r="X416" s="87"/>
      <c r="Y416" s="87"/>
      <c r="Z416" s="87"/>
      <c r="AA416" s="87"/>
      <c r="AB416" s="86"/>
      <c r="AC416" s="87"/>
    </row>
    <row x14ac:dyDescent="0.25" r="417" customHeight="1" ht="17.25">
      <c r="A417" s="235">
        <f>A416</f>
        <v>25569.375</v>
      </c>
      <c r="B417" s="236" t="s">
        <v>80</v>
      </c>
      <c r="C417" s="180"/>
      <c r="D417" s="180">
        <v>23</v>
      </c>
      <c r="E417" s="180"/>
      <c r="F417" s="180"/>
      <c r="G417" s="180">
        <f>SUM(C417:F417)</f>
      </c>
      <c r="H417" s="125">
        <v>6000</v>
      </c>
      <c r="I417" s="125">
        <f>G417*H417</f>
      </c>
      <c r="J417" s="185"/>
      <c r="K417" s="125">
        <f>SUM(I417:J417)</f>
      </c>
      <c r="L417" s="242"/>
      <c r="M417" s="229"/>
      <c r="N417" s="87"/>
      <c r="O417" s="87"/>
      <c r="P417" s="87"/>
      <c r="Q417" s="87"/>
      <c r="R417" s="87"/>
      <c r="S417" s="87"/>
      <c r="T417" s="87"/>
      <c r="U417" s="87"/>
      <c r="V417" s="87"/>
      <c r="W417" s="175"/>
      <c r="X417" s="87"/>
      <c r="Y417" s="87"/>
      <c r="Z417" s="87"/>
      <c r="AA417" s="87"/>
      <c r="AB417" s="86"/>
      <c r="AC417" s="87"/>
    </row>
    <row x14ac:dyDescent="0.25" r="418" customHeight="1" ht="17.25">
      <c r="A418" s="235">
        <f>A417</f>
        <v>25569.375</v>
      </c>
      <c r="B418" s="236" t="s">
        <v>67</v>
      </c>
      <c r="C418" s="180"/>
      <c r="D418" s="180">
        <v>7</v>
      </c>
      <c r="E418" s="180"/>
      <c r="F418" s="180"/>
      <c r="G418" s="180">
        <f>SUM(C418:F418)</f>
      </c>
      <c r="H418" s="182">
        <v>5500</v>
      </c>
      <c r="I418" s="125">
        <f>G418*H418</f>
      </c>
      <c r="J418" s="125">
        <f>I418*0.1</f>
      </c>
      <c r="K418" s="125">
        <f>SUM(I418:J418)</f>
      </c>
      <c r="L418" s="242"/>
      <c r="M418" s="229"/>
      <c r="N418" s="87"/>
      <c r="O418" s="87"/>
      <c r="P418" s="87"/>
      <c r="Q418" s="87"/>
      <c r="R418" s="87"/>
      <c r="S418" s="87"/>
      <c r="T418" s="87"/>
      <c r="U418" s="87"/>
      <c r="V418" s="87"/>
      <c r="W418" s="175"/>
      <c r="X418" s="87"/>
      <c r="Y418" s="87"/>
      <c r="Z418" s="87"/>
      <c r="AA418" s="87"/>
      <c r="AB418" s="86"/>
      <c r="AC418" s="87"/>
    </row>
    <row x14ac:dyDescent="0.25" r="419" customHeight="1" ht="17.25">
      <c r="A419" s="235">
        <f>A418</f>
        <v>25569.375</v>
      </c>
      <c r="B419" s="241" t="s">
        <v>74</v>
      </c>
      <c r="C419" s="180"/>
      <c r="D419" s="180">
        <v>33</v>
      </c>
      <c r="E419" s="180">
        <v>28</v>
      </c>
      <c r="F419" s="180"/>
      <c r="G419" s="180">
        <f>SUM(C419:F419)</f>
      </c>
      <c r="H419" s="187">
        <v>5000</v>
      </c>
      <c r="I419" s="125">
        <f>G419*H419</f>
      </c>
      <c r="J419" s="125">
        <f>I419*0.1</f>
      </c>
      <c r="K419" s="125">
        <f>SUM(I419:J419)</f>
      </c>
      <c r="L419" s="242"/>
      <c r="M419" s="229"/>
      <c r="N419" s="87"/>
      <c r="O419" s="87"/>
      <c r="P419" s="87"/>
      <c r="Q419" s="87"/>
      <c r="R419" s="87"/>
      <c r="S419" s="87"/>
      <c r="T419" s="87"/>
      <c r="U419" s="87"/>
      <c r="V419" s="87"/>
      <c r="W419" s="175"/>
      <c r="X419" s="87"/>
      <c r="Y419" s="87"/>
      <c r="Z419" s="87"/>
      <c r="AA419" s="87"/>
      <c r="AB419" s="86"/>
      <c r="AC419" s="87"/>
    </row>
    <row x14ac:dyDescent="0.25" r="420" customHeight="1" ht="17.25">
      <c r="A420" s="235">
        <f>A419</f>
        <v>25569.375</v>
      </c>
      <c r="B420" s="236" t="s">
        <v>11</v>
      </c>
      <c r="C420" s="180"/>
      <c r="D420" s="180">
        <v>13</v>
      </c>
      <c r="E420" s="180">
        <v>7</v>
      </c>
      <c r="F420" s="180"/>
      <c r="G420" s="180">
        <f>SUM(C420:F420)</f>
      </c>
      <c r="H420" s="125">
        <v>6000</v>
      </c>
      <c r="I420" s="125">
        <f>G420*H420</f>
      </c>
      <c r="J420" s="125">
        <f>I420*0.1</f>
      </c>
      <c r="K420" s="125">
        <f>SUM(I420:J420)</f>
      </c>
      <c r="L420" s="242"/>
      <c r="M420" s="229"/>
      <c r="N420" s="87"/>
      <c r="O420" s="87"/>
      <c r="P420" s="87"/>
      <c r="Q420" s="87"/>
      <c r="R420" s="87"/>
      <c r="S420" s="87"/>
      <c r="T420" s="87"/>
      <c r="U420" s="87"/>
      <c r="V420" s="87"/>
      <c r="W420" s="175"/>
      <c r="X420" s="87"/>
      <c r="Y420" s="87"/>
      <c r="Z420" s="87"/>
      <c r="AA420" s="87"/>
      <c r="AB420" s="86"/>
      <c r="AC420" s="87"/>
    </row>
    <row x14ac:dyDescent="0.25" r="421" customHeight="1" ht="17.25">
      <c r="A421" s="235">
        <f>A420</f>
        <v>25569.375</v>
      </c>
      <c r="B421" s="236" t="s">
        <v>22</v>
      </c>
      <c r="C421" s="180"/>
      <c r="D421" s="180">
        <v>38</v>
      </c>
      <c r="E421" s="180"/>
      <c r="F421" s="180"/>
      <c r="G421" s="180">
        <f>SUM(C421:F421)</f>
      </c>
      <c r="H421" s="182">
        <v>4800</v>
      </c>
      <c r="I421" s="125">
        <f>G421*H421</f>
      </c>
      <c r="J421" s="125">
        <f>I421*0.1</f>
      </c>
      <c r="K421" s="125">
        <f>SUM(I421:J421)</f>
      </c>
      <c r="L421" s="242"/>
      <c r="M421" s="229"/>
      <c r="N421" s="87"/>
      <c r="O421" s="87"/>
      <c r="P421" s="87"/>
      <c r="Q421" s="87"/>
      <c r="R421" s="87"/>
      <c r="S421" s="87"/>
      <c r="T421" s="87"/>
      <c r="U421" s="87"/>
      <c r="V421" s="87"/>
      <c r="W421" s="175"/>
      <c r="X421" s="87"/>
      <c r="Y421" s="87"/>
      <c r="Z421" s="87"/>
      <c r="AA421" s="87"/>
      <c r="AB421" s="86"/>
      <c r="AC421" s="87"/>
    </row>
    <row x14ac:dyDescent="0.25" r="422" customHeight="1" ht="17.25">
      <c r="A422" s="235">
        <f>A421</f>
        <v>25569.375</v>
      </c>
      <c r="B422" s="241" t="s">
        <v>84</v>
      </c>
      <c r="C422" s="180"/>
      <c r="D422" s="180">
        <v>16</v>
      </c>
      <c r="E422" s="180">
        <v>9</v>
      </c>
      <c r="F422" s="180"/>
      <c r="G422" s="180">
        <f>SUM(C422:F422)</f>
      </c>
      <c r="H422" s="182">
        <v>4800</v>
      </c>
      <c r="I422" s="125">
        <f>G422*H422</f>
      </c>
      <c r="J422" s="125">
        <f>I422*0.1</f>
      </c>
      <c r="K422" s="125">
        <f>SUM(I422:J422)</f>
      </c>
      <c r="L422" s="242"/>
      <c r="M422" s="229"/>
      <c r="N422" s="87"/>
      <c r="O422" s="87"/>
      <c r="P422" s="87"/>
      <c r="Q422" s="87"/>
      <c r="R422" s="87"/>
      <c r="S422" s="87"/>
      <c r="T422" s="87"/>
      <c r="U422" s="87"/>
      <c r="V422" s="87"/>
      <c r="W422" s="175"/>
      <c r="X422" s="87"/>
      <c r="Y422" s="87"/>
      <c r="Z422" s="87"/>
      <c r="AA422" s="87"/>
      <c r="AB422" s="86"/>
      <c r="AC422" s="87"/>
    </row>
    <row x14ac:dyDescent="0.25" r="423" customHeight="1" ht="17.25">
      <c r="A423" s="235">
        <f>A422</f>
        <v>25569.375</v>
      </c>
      <c r="B423" s="236" t="s">
        <v>17</v>
      </c>
      <c r="C423" s="180"/>
      <c r="D423" s="180">
        <v>37</v>
      </c>
      <c r="E423" s="180">
        <v>12</v>
      </c>
      <c r="F423" s="180"/>
      <c r="G423" s="180">
        <f>SUM(C423:F423)</f>
      </c>
      <c r="H423" s="125">
        <v>6500</v>
      </c>
      <c r="I423" s="125">
        <f>G423*H423</f>
      </c>
      <c r="J423" s="125">
        <f>I423*0.1</f>
      </c>
      <c r="K423" s="125">
        <f>SUM(I423:J423)</f>
      </c>
      <c r="L423" s="242"/>
      <c r="M423" s="229"/>
      <c r="N423" s="87"/>
      <c r="O423" s="87"/>
      <c r="P423" s="87"/>
      <c r="Q423" s="87"/>
      <c r="R423" s="87"/>
      <c r="S423" s="87"/>
      <c r="T423" s="87"/>
      <c r="U423" s="87"/>
      <c r="V423" s="87"/>
      <c r="W423" s="175"/>
      <c r="X423" s="87"/>
      <c r="Y423" s="87"/>
      <c r="Z423" s="87"/>
      <c r="AA423" s="87"/>
      <c r="AB423" s="86"/>
      <c r="AC423" s="87"/>
    </row>
    <row x14ac:dyDescent="0.25" r="424" customHeight="1" ht="17.25">
      <c r="A424" s="235">
        <f>A423</f>
        <v>25569.375</v>
      </c>
      <c r="B424" s="236" t="s">
        <v>29</v>
      </c>
      <c r="C424" s="188" t="s">
        <v>14</v>
      </c>
      <c r="D424" s="180">
        <v>14</v>
      </c>
      <c r="E424" s="180">
        <v>13</v>
      </c>
      <c r="F424" s="180"/>
      <c r="G424" s="180">
        <f>SUM(C424:F424)</f>
      </c>
      <c r="H424" s="125">
        <v>5500</v>
      </c>
      <c r="I424" s="125">
        <f>G424*H424</f>
      </c>
      <c r="J424" s="125">
        <f>I424*0.1</f>
      </c>
      <c r="K424" s="125">
        <f>SUM(I424:J424)</f>
      </c>
      <c r="L424" s="242"/>
      <c r="M424" s="229"/>
      <c r="N424" s="87"/>
      <c r="O424" s="87"/>
      <c r="P424" s="87"/>
      <c r="Q424" s="87"/>
      <c r="R424" s="87"/>
      <c r="S424" s="87"/>
      <c r="T424" s="87"/>
      <c r="U424" s="87"/>
      <c r="V424" s="87"/>
      <c r="W424" s="175"/>
      <c r="X424" s="87"/>
      <c r="Y424" s="87"/>
      <c r="Z424" s="87"/>
      <c r="AA424" s="87"/>
      <c r="AB424" s="86"/>
      <c r="AC424" s="87"/>
    </row>
    <row x14ac:dyDescent="0.25" r="425" customHeight="1" ht="17.25">
      <c r="A425" s="235">
        <f>A424</f>
        <v>25569.375</v>
      </c>
      <c r="B425" s="236" t="s">
        <v>15</v>
      </c>
      <c r="C425" s="180"/>
      <c r="D425" s="180">
        <v>17</v>
      </c>
      <c r="E425" s="180">
        <v>5</v>
      </c>
      <c r="F425" s="180"/>
      <c r="G425" s="180">
        <f>SUM(C425:F425)</f>
      </c>
      <c r="H425" s="182">
        <v>4800</v>
      </c>
      <c r="I425" s="125">
        <f>G425*H425</f>
      </c>
      <c r="J425" s="125">
        <f>I425*0.1</f>
      </c>
      <c r="K425" s="125">
        <f>SUM(I425:J425)</f>
      </c>
      <c r="L425" s="242"/>
      <c r="M425" s="229"/>
      <c r="N425" s="87"/>
      <c r="O425" s="87"/>
      <c r="P425" s="87"/>
      <c r="Q425" s="87"/>
      <c r="R425" s="87"/>
      <c r="S425" s="87"/>
      <c r="T425" s="87"/>
      <c r="U425" s="87"/>
      <c r="V425" s="87"/>
      <c r="W425" s="175"/>
      <c r="X425" s="87"/>
      <c r="Y425" s="87"/>
      <c r="Z425" s="87"/>
      <c r="AA425" s="87"/>
      <c r="AB425" s="86"/>
      <c r="AC425" s="87"/>
    </row>
    <row x14ac:dyDescent="0.25" r="426" customHeight="1" ht="17.25">
      <c r="A426" s="235">
        <f>A425</f>
        <v>25569.375</v>
      </c>
      <c r="B426" s="236" t="s">
        <v>21</v>
      </c>
      <c r="C426" s="188" t="s">
        <v>14</v>
      </c>
      <c r="D426" s="180">
        <v>13</v>
      </c>
      <c r="E426" s="180"/>
      <c r="F426" s="180"/>
      <c r="G426" s="180">
        <f>SUM(C426:F426)</f>
      </c>
      <c r="H426" s="237">
        <v>5500</v>
      </c>
      <c r="I426" s="125">
        <f>G426*H426</f>
      </c>
      <c r="J426" s="125">
        <f>I426*0.1</f>
      </c>
      <c r="K426" s="125">
        <f>SUM(I426:J426)</f>
      </c>
      <c r="L426" s="242"/>
      <c r="M426" s="229"/>
      <c r="N426" s="87"/>
      <c r="O426" s="87"/>
      <c r="P426" s="87"/>
      <c r="Q426" s="87"/>
      <c r="R426" s="87"/>
      <c r="S426" s="87"/>
      <c r="T426" s="87"/>
      <c r="U426" s="87"/>
      <c r="V426" s="87"/>
      <c r="W426" s="175"/>
      <c r="X426" s="87"/>
      <c r="Y426" s="87"/>
      <c r="Z426" s="87"/>
      <c r="AA426" s="87"/>
      <c r="AB426" s="86"/>
      <c r="AC426" s="87"/>
    </row>
    <row x14ac:dyDescent="0.25" r="427" customHeight="1" ht="17.25">
      <c r="A427" s="235">
        <f>A426</f>
        <v>25569.375</v>
      </c>
      <c r="B427" s="236" t="s">
        <v>52</v>
      </c>
      <c r="C427" s="180"/>
      <c r="D427" s="180">
        <v>17</v>
      </c>
      <c r="E427" s="180">
        <v>8</v>
      </c>
      <c r="F427" s="180"/>
      <c r="G427" s="180">
        <f>SUM(C427:F427)</f>
      </c>
      <c r="H427" s="237">
        <v>5500</v>
      </c>
      <c r="I427" s="125">
        <f>G427*H427</f>
      </c>
      <c r="J427" s="125">
        <f>I427*0.1</f>
      </c>
      <c r="K427" s="125">
        <f>SUM(I427:J427)</f>
      </c>
      <c r="L427" s="242"/>
      <c r="M427" s="229"/>
      <c r="N427" s="87"/>
      <c r="O427" s="87"/>
      <c r="P427" s="87"/>
      <c r="Q427" s="87"/>
      <c r="R427" s="87"/>
      <c r="S427" s="87"/>
      <c r="T427" s="87"/>
      <c r="U427" s="87"/>
      <c r="V427" s="87"/>
      <c r="W427" s="175"/>
      <c r="X427" s="87"/>
      <c r="Y427" s="87"/>
      <c r="Z427" s="87"/>
      <c r="AA427" s="87"/>
      <c r="AB427" s="86"/>
      <c r="AC427" s="87"/>
    </row>
    <row x14ac:dyDescent="0.25" r="428" customHeight="1" ht="17.25">
      <c r="A428" s="235">
        <f>A427</f>
        <v>25569.375</v>
      </c>
      <c r="B428" s="241" t="s">
        <v>61</v>
      </c>
      <c r="C428" s="180"/>
      <c r="D428" s="180">
        <v>8</v>
      </c>
      <c r="E428" s="180"/>
      <c r="F428" s="180"/>
      <c r="G428" s="180">
        <f>SUM(C428:F428)</f>
      </c>
      <c r="H428" s="237">
        <v>5500</v>
      </c>
      <c r="I428" s="125">
        <f>G428*H428</f>
      </c>
      <c r="J428" s="125">
        <f>I428*0.1</f>
      </c>
      <c r="K428" s="125">
        <f>SUM(I428:J428)</f>
      </c>
      <c r="L428" s="242"/>
      <c r="M428" s="229"/>
      <c r="N428" s="87"/>
      <c r="O428" s="87"/>
      <c r="P428" s="87"/>
      <c r="Q428" s="87"/>
      <c r="R428" s="87"/>
      <c r="S428" s="87"/>
      <c r="T428" s="87"/>
      <c r="U428" s="87"/>
      <c r="V428" s="87"/>
      <c r="W428" s="175"/>
      <c r="X428" s="87"/>
      <c r="Y428" s="87"/>
      <c r="Z428" s="87"/>
      <c r="AA428" s="87"/>
      <c r="AB428" s="86"/>
      <c r="AC428" s="87"/>
    </row>
    <row x14ac:dyDescent="0.25" r="429" customHeight="1" ht="17.25">
      <c r="A429" s="235">
        <f>A428</f>
        <v>25569.375</v>
      </c>
      <c r="B429" s="236" t="s">
        <v>33</v>
      </c>
      <c r="C429" s="180"/>
      <c r="D429" s="180">
        <v>9</v>
      </c>
      <c r="E429" s="180"/>
      <c r="F429" s="180"/>
      <c r="G429" s="180">
        <f>SUM(C429:F429)</f>
      </c>
      <c r="H429" s="182">
        <v>5500</v>
      </c>
      <c r="I429" s="125">
        <f>G429*H429</f>
      </c>
      <c r="J429" s="125">
        <f>I429*0.1</f>
      </c>
      <c r="K429" s="125">
        <f>SUM(I429:J429)</f>
      </c>
      <c r="L429" s="242"/>
      <c r="M429" s="229"/>
      <c r="N429" s="87"/>
      <c r="O429" s="87"/>
      <c r="P429" s="87"/>
      <c r="Q429" s="87"/>
      <c r="R429" s="87"/>
      <c r="S429" s="87"/>
      <c r="T429" s="87"/>
      <c r="U429" s="87"/>
      <c r="V429" s="87"/>
      <c r="W429" s="175"/>
      <c r="X429" s="87"/>
      <c r="Y429" s="87"/>
      <c r="Z429" s="87"/>
      <c r="AA429" s="87"/>
      <c r="AB429" s="86"/>
      <c r="AC429" s="87"/>
    </row>
    <row x14ac:dyDescent="0.25" r="430" customHeight="1" ht="17.25">
      <c r="A430" s="235">
        <f>A429</f>
        <v>25569.375</v>
      </c>
      <c r="B430" s="236" t="s">
        <v>30</v>
      </c>
      <c r="C430" s="180"/>
      <c r="D430" s="180">
        <v>18</v>
      </c>
      <c r="E430" s="180"/>
      <c r="F430" s="180"/>
      <c r="G430" s="180">
        <f>SUM(C430:F430)</f>
      </c>
      <c r="H430" s="125">
        <v>6000</v>
      </c>
      <c r="I430" s="125">
        <f>G430*H430</f>
      </c>
      <c r="J430" s="125">
        <f>I430*0.1</f>
      </c>
      <c r="K430" s="125">
        <f>SUM(I430:J430)</f>
      </c>
      <c r="L430" s="242"/>
      <c r="M430" s="229"/>
      <c r="N430" s="87"/>
      <c r="O430" s="87"/>
      <c r="P430" s="87"/>
      <c r="Q430" s="87"/>
      <c r="R430" s="87"/>
      <c r="S430" s="87"/>
      <c r="T430" s="87"/>
      <c r="U430" s="87"/>
      <c r="V430" s="87"/>
      <c r="W430" s="175"/>
      <c r="X430" s="87"/>
      <c r="Y430" s="87"/>
      <c r="Z430" s="87"/>
      <c r="AA430" s="87"/>
      <c r="AB430" s="86"/>
      <c r="AC430" s="87"/>
    </row>
    <row x14ac:dyDescent="0.25" r="431" customHeight="1" ht="17.25">
      <c r="A431" s="235">
        <f>A430</f>
        <v>25569.375</v>
      </c>
      <c r="B431" s="236" t="s">
        <v>28</v>
      </c>
      <c r="C431" s="188" t="s">
        <v>14</v>
      </c>
      <c r="D431" s="180">
        <v>20</v>
      </c>
      <c r="E431" s="180"/>
      <c r="F431" s="180"/>
      <c r="G431" s="180">
        <f>SUM(C431:F431)</f>
      </c>
      <c r="H431" s="237">
        <v>5500</v>
      </c>
      <c r="I431" s="125">
        <f>G431*H431</f>
      </c>
      <c r="J431" s="125">
        <f>I431*0.1</f>
      </c>
      <c r="K431" s="125">
        <f>SUM(I431:J431)</f>
      </c>
      <c r="L431" s="242"/>
      <c r="M431" s="229"/>
      <c r="N431" s="87"/>
      <c r="O431" s="87"/>
      <c r="P431" s="87"/>
      <c r="Q431" s="87"/>
      <c r="R431" s="87"/>
      <c r="S431" s="87"/>
      <c r="T431" s="87"/>
      <c r="U431" s="87"/>
      <c r="V431" s="87"/>
      <c r="W431" s="175"/>
      <c r="X431" s="87"/>
      <c r="Y431" s="87"/>
      <c r="Z431" s="87"/>
      <c r="AA431" s="87"/>
      <c r="AB431" s="86"/>
      <c r="AC431" s="87"/>
    </row>
    <row x14ac:dyDescent="0.25" r="432" customHeight="1" ht="17.25">
      <c r="A432" s="235">
        <f>A431</f>
        <v>25569.375</v>
      </c>
      <c r="B432" s="236" t="s">
        <v>12</v>
      </c>
      <c r="C432" s="180"/>
      <c r="D432" s="180">
        <v>16</v>
      </c>
      <c r="E432" s="180">
        <v>6</v>
      </c>
      <c r="F432" s="180"/>
      <c r="G432" s="180">
        <f>SUM(C432:F432)</f>
      </c>
      <c r="H432" s="125">
        <v>6000</v>
      </c>
      <c r="I432" s="125">
        <f>G432*H432</f>
      </c>
      <c r="J432" s="125">
        <f>I432*0.1</f>
      </c>
      <c r="K432" s="125">
        <f>SUM(I432:J432)</f>
      </c>
      <c r="L432" s="242"/>
      <c r="M432" s="229"/>
      <c r="N432" s="87"/>
      <c r="O432" s="87"/>
      <c r="P432" s="87"/>
      <c r="Q432" s="87"/>
      <c r="R432" s="87"/>
      <c r="S432" s="87"/>
      <c r="T432" s="87"/>
      <c r="U432" s="87"/>
      <c r="V432" s="87"/>
      <c r="W432" s="175"/>
      <c r="X432" s="87"/>
      <c r="Y432" s="87"/>
      <c r="Z432" s="87"/>
      <c r="AA432" s="87"/>
      <c r="AB432" s="86"/>
      <c r="AC432" s="87"/>
    </row>
    <row x14ac:dyDescent="0.25" r="433" customHeight="1" ht="17.25">
      <c r="A433" s="235">
        <f>A432</f>
        <v>25569.375</v>
      </c>
      <c r="B433" s="241" t="s">
        <v>148</v>
      </c>
      <c r="C433" s="180"/>
      <c r="D433" s="180">
        <v>2</v>
      </c>
      <c r="E433" s="180"/>
      <c r="F433" s="180"/>
      <c r="G433" s="180">
        <f>SUM(C433:F433)</f>
      </c>
      <c r="H433" s="182">
        <v>6000</v>
      </c>
      <c r="I433" s="125">
        <f>G433*H433</f>
      </c>
      <c r="J433" s="125">
        <f>I433*0.1</f>
      </c>
      <c r="K433" s="125">
        <f>SUM(I433:J433)</f>
      </c>
      <c r="L433" s="242"/>
      <c r="M433" s="229"/>
      <c r="N433" s="87"/>
      <c r="O433" s="87"/>
      <c r="P433" s="87"/>
      <c r="Q433" s="87"/>
      <c r="R433" s="87"/>
      <c r="S433" s="87"/>
      <c r="T433" s="87"/>
      <c r="U433" s="87"/>
      <c r="V433" s="87"/>
      <c r="W433" s="175"/>
      <c r="X433" s="87"/>
      <c r="Y433" s="87"/>
      <c r="Z433" s="87"/>
      <c r="AA433" s="87"/>
      <c r="AB433" s="86"/>
      <c r="AC433" s="87"/>
    </row>
    <row x14ac:dyDescent="0.25" r="434" customHeight="1" ht="17.25">
      <c r="A434" s="235">
        <f>A433</f>
        <v>25569.375</v>
      </c>
      <c r="B434" s="241" t="s">
        <v>37</v>
      </c>
      <c r="C434" s="180"/>
      <c r="D434" s="180">
        <v>5</v>
      </c>
      <c r="E434" s="180"/>
      <c r="F434" s="180"/>
      <c r="G434" s="180">
        <f>SUM(C434:F434)</f>
      </c>
      <c r="H434" s="125">
        <v>6500</v>
      </c>
      <c r="I434" s="125">
        <f>G434*H434</f>
      </c>
      <c r="J434" s="125">
        <f>I434*0.1</f>
      </c>
      <c r="K434" s="125">
        <f>SUM(I434:J434)</f>
      </c>
      <c r="L434" s="242"/>
      <c r="M434" s="229"/>
      <c r="N434" s="87"/>
      <c r="O434" s="87"/>
      <c r="P434" s="87"/>
      <c r="Q434" s="87"/>
      <c r="R434" s="87"/>
      <c r="S434" s="87"/>
      <c r="T434" s="87"/>
      <c r="U434" s="87"/>
      <c r="V434" s="87"/>
      <c r="W434" s="175"/>
      <c r="X434" s="87"/>
      <c r="Y434" s="87"/>
      <c r="Z434" s="87"/>
      <c r="AA434" s="87"/>
      <c r="AB434" s="86"/>
      <c r="AC434" s="87"/>
    </row>
    <row x14ac:dyDescent="0.25" r="435" customHeight="1" ht="17.25">
      <c r="A435" s="235">
        <f>A434</f>
        <v>25569.375</v>
      </c>
      <c r="B435" s="241" t="s">
        <v>64</v>
      </c>
      <c r="C435" s="180"/>
      <c r="D435" s="180">
        <v>55</v>
      </c>
      <c r="E435" s="180">
        <v>0</v>
      </c>
      <c r="F435" s="180"/>
      <c r="G435" s="180">
        <f>SUM(C435:F435)</f>
      </c>
      <c r="H435" s="182">
        <v>5500</v>
      </c>
      <c r="I435" s="125">
        <f>G435*H435</f>
      </c>
      <c r="J435" s="125">
        <f>I435*0.1</f>
      </c>
      <c r="K435" s="125">
        <f>SUM(I435:J435)</f>
      </c>
      <c r="L435" s="242"/>
      <c r="M435" s="229"/>
      <c r="N435" s="87"/>
      <c r="O435" s="87"/>
      <c r="P435" s="87"/>
      <c r="Q435" s="87"/>
      <c r="R435" s="87"/>
      <c r="S435" s="87"/>
      <c r="T435" s="87"/>
      <c r="U435" s="87"/>
      <c r="V435" s="87"/>
      <c r="W435" s="175"/>
      <c r="X435" s="87"/>
      <c r="Y435" s="87"/>
      <c r="Z435" s="87"/>
      <c r="AA435" s="87"/>
      <c r="AB435" s="86"/>
      <c r="AC435" s="87"/>
    </row>
    <row x14ac:dyDescent="0.25" r="436" customHeight="1" ht="17.25">
      <c r="A436" s="235">
        <f>A435</f>
        <v>25569.375</v>
      </c>
      <c r="B436" s="236" t="s">
        <v>25</v>
      </c>
      <c r="C436" s="180"/>
      <c r="D436" s="180">
        <v>20</v>
      </c>
      <c r="E436" s="180"/>
      <c r="F436" s="180"/>
      <c r="G436" s="180">
        <f>SUM(C436:F436)</f>
      </c>
      <c r="H436" s="125">
        <v>6000</v>
      </c>
      <c r="I436" s="125">
        <f>G436*H436</f>
      </c>
      <c r="J436" s="125">
        <f>I436*0.1</f>
      </c>
      <c r="K436" s="125">
        <f>SUM(I436:J436)</f>
      </c>
      <c r="L436" s="242"/>
      <c r="M436" s="229"/>
      <c r="N436" s="87"/>
      <c r="O436" s="87"/>
      <c r="P436" s="87"/>
      <c r="Q436" s="87"/>
      <c r="R436" s="87"/>
      <c r="S436" s="87"/>
      <c r="T436" s="87"/>
      <c r="U436" s="87"/>
      <c r="V436" s="87"/>
      <c r="W436" s="175"/>
      <c r="X436" s="87"/>
      <c r="Y436" s="87"/>
      <c r="Z436" s="87"/>
      <c r="AA436" s="87"/>
      <c r="AB436" s="86"/>
      <c r="AC436" s="87"/>
    </row>
    <row x14ac:dyDescent="0.25" r="437" customHeight="1" ht="17.25">
      <c r="A437" s="235">
        <f>A436</f>
        <v>25569.375</v>
      </c>
      <c r="B437" s="241" t="s">
        <v>76</v>
      </c>
      <c r="C437" s="188" t="s">
        <v>14</v>
      </c>
      <c r="D437" s="180">
        <v>8</v>
      </c>
      <c r="E437" s="180"/>
      <c r="F437" s="180"/>
      <c r="G437" s="180">
        <f>SUM(C437:F437)</f>
      </c>
      <c r="H437" s="125">
        <v>6000</v>
      </c>
      <c r="I437" s="125">
        <f>G437*H437</f>
      </c>
      <c r="J437" s="125">
        <f>I437*0.1</f>
      </c>
      <c r="K437" s="125">
        <f>SUM(I437:J437)</f>
      </c>
      <c r="L437" s="242"/>
      <c r="M437" s="229"/>
      <c r="N437" s="87"/>
      <c r="O437" s="87"/>
      <c r="P437" s="87"/>
      <c r="Q437" s="87"/>
      <c r="R437" s="87"/>
      <c r="S437" s="87"/>
      <c r="T437" s="87"/>
      <c r="U437" s="87"/>
      <c r="V437" s="87"/>
      <c r="W437" s="175"/>
      <c r="X437" s="87"/>
      <c r="Y437" s="87"/>
      <c r="Z437" s="87"/>
      <c r="AA437" s="87"/>
      <c r="AB437" s="86"/>
      <c r="AC437" s="87"/>
    </row>
    <row x14ac:dyDescent="0.25" r="438" customHeight="1" ht="17.25">
      <c r="A438" s="235">
        <f>A437</f>
        <v>25569.375</v>
      </c>
      <c r="B438" s="241" t="s">
        <v>149</v>
      </c>
      <c r="C438" s="180"/>
      <c r="D438" s="181">
        <v>89</v>
      </c>
      <c r="E438" s="181">
        <v>30</v>
      </c>
      <c r="F438" s="180">
        <v>3</v>
      </c>
      <c r="G438" s="180">
        <f>SUM(C438:F438)</f>
      </c>
      <c r="H438" s="125">
        <v>6000</v>
      </c>
      <c r="I438" s="125">
        <f>G438*H438</f>
      </c>
      <c r="J438" s="125">
        <f>I438*0.1</f>
      </c>
      <c r="K438" s="125">
        <f>SUM(I438:J438)</f>
      </c>
      <c r="L438" s="242"/>
      <c r="M438" s="229"/>
      <c r="N438" s="87"/>
      <c r="O438" s="87"/>
      <c r="P438" s="87"/>
      <c r="Q438" s="87"/>
      <c r="R438" s="87"/>
      <c r="S438" s="87"/>
      <c r="T438" s="87"/>
      <c r="U438" s="87"/>
      <c r="V438" s="87"/>
      <c r="W438" s="175"/>
      <c r="X438" s="87"/>
      <c r="Y438" s="87"/>
      <c r="Z438" s="87"/>
      <c r="AA438" s="87"/>
      <c r="AB438" s="86"/>
      <c r="AC438" s="87"/>
    </row>
    <row x14ac:dyDescent="0.25" r="439" customHeight="1" ht="17.25">
      <c r="A439" s="235">
        <f>A438</f>
        <v>25569.375</v>
      </c>
      <c r="B439" s="241" t="s">
        <v>43</v>
      </c>
      <c r="C439" s="180"/>
      <c r="D439" s="180">
        <v>47</v>
      </c>
      <c r="E439" s="180">
        <v>20</v>
      </c>
      <c r="F439" s="180"/>
      <c r="G439" s="180">
        <f>SUM(C439:F439)</f>
      </c>
      <c r="H439" s="125">
        <v>6000</v>
      </c>
      <c r="I439" s="125">
        <f>G439*H439</f>
      </c>
      <c r="J439" s="125">
        <f>I439*0.1</f>
      </c>
      <c r="K439" s="125">
        <f>SUM(I439:J439)</f>
      </c>
      <c r="L439" s="242"/>
      <c r="M439" s="229"/>
      <c r="N439" s="87"/>
      <c r="O439" s="87"/>
      <c r="P439" s="87"/>
      <c r="Q439" s="87"/>
      <c r="R439" s="87"/>
      <c r="S439" s="87"/>
      <c r="T439" s="87"/>
      <c r="U439" s="87"/>
      <c r="V439" s="87"/>
      <c r="W439" s="175"/>
      <c r="X439" s="87"/>
      <c r="Y439" s="87"/>
      <c r="Z439" s="87"/>
      <c r="AA439" s="87"/>
      <c r="AB439" s="86"/>
      <c r="AC439" s="87"/>
    </row>
    <row x14ac:dyDescent="0.25" r="440" customHeight="1" ht="17.25">
      <c r="A440" s="235">
        <f>A439</f>
        <v>25569.375</v>
      </c>
      <c r="B440" s="241" t="s">
        <v>18</v>
      </c>
      <c r="C440" s="180"/>
      <c r="D440" s="180">
        <v>9</v>
      </c>
      <c r="E440" s="180">
        <v>7</v>
      </c>
      <c r="F440" s="180">
        <v>6</v>
      </c>
      <c r="G440" s="180">
        <f>SUM(C440:F440)</f>
      </c>
      <c r="H440" s="125">
        <v>6000</v>
      </c>
      <c r="I440" s="125">
        <f>G440*H440</f>
      </c>
      <c r="J440" s="125">
        <f>I440*0.1</f>
      </c>
      <c r="K440" s="125">
        <f>SUM(I440:J440)</f>
      </c>
      <c r="L440" s="242"/>
      <c r="M440" s="229"/>
      <c r="N440" s="87"/>
      <c r="O440" s="87"/>
      <c r="P440" s="87"/>
      <c r="Q440" s="87"/>
      <c r="R440" s="87"/>
      <c r="S440" s="87"/>
      <c r="T440" s="87"/>
      <c r="U440" s="87"/>
      <c r="V440" s="87"/>
      <c r="W440" s="175"/>
      <c r="X440" s="87"/>
      <c r="Y440" s="87"/>
      <c r="Z440" s="87"/>
      <c r="AA440" s="87"/>
      <c r="AB440" s="86"/>
      <c r="AC440" s="87"/>
    </row>
    <row x14ac:dyDescent="0.25" r="441" customHeight="1" ht="17.25">
      <c r="A441" s="235">
        <f>A440</f>
        <v>25569.375</v>
      </c>
      <c r="B441" s="241" t="s">
        <v>82</v>
      </c>
      <c r="C441" s="188" t="s">
        <v>14</v>
      </c>
      <c r="D441" s="180">
        <v>25</v>
      </c>
      <c r="E441" s="180">
        <v>9</v>
      </c>
      <c r="F441" s="180">
        <v>7</v>
      </c>
      <c r="G441" s="180">
        <f>SUM(C441:F441)</f>
      </c>
      <c r="H441" s="125">
        <v>5000</v>
      </c>
      <c r="I441" s="125">
        <f>G441*H441</f>
      </c>
      <c r="J441" s="125">
        <f>I441*0.1</f>
      </c>
      <c r="K441" s="125">
        <f>SUM(I441:J441)</f>
      </c>
      <c r="L441" s="242"/>
      <c r="M441" s="229"/>
      <c r="N441" s="87"/>
      <c r="O441" s="87"/>
      <c r="P441" s="87"/>
      <c r="Q441" s="87"/>
      <c r="R441" s="87"/>
      <c r="S441" s="87"/>
      <c r="T441" s="87"/>
      <c r="U441" s="87"/>
      <c r="V441" s="87"/>
      <c r="W441" s="175"/>
      <c r="X441" s="87"/>
      <c r="Y441" s="87"/>
      <c r="Z441" s="87"/>
      <c r="AA441" s="87"/>
      <c r="AB441" s="86"/>
      <c r="AC441" s="87"/>
    </row>
    <row x14ac:dyDescent="0.25" r="442" customHeight="1" ht="17.25">
      <c r="A442" s="235">
        <f>A441</f>
        <v>25569.375</v>
      </c>
      <c r="B442" s="241" t="s">
        <v>151</v>
      </c>
      <c r="C442" s="180"/>
      <c r="D442" s="180">
        <v>12</v>
      </c>
      <c r="E442" s="180"/>
      <c r="F442" s="180"/>
      <c r="G442" s="180">
        <f>SUM(C442:F442)</f>
      </c>
      <c r="H442" s="125">
        <v>5000</v>
      </c>
      <c r="I442" s="125">
        <f>G442*H442</f>
      </c>
      <c r="J442" s="125">
        <f>I442*0.1</f>
      </c>
      <c r="K442" s="125">
        <f>SUM(I442:J442)</f>
      </c>
      <c r="L442" s="242"/>
      <c r="M442" s="229"/>
      <c r="N442" s="87"/>
      <c r="O442" s="87"/>
      <c r="P442" s="87"/>
      <c r="Q442" s="87"/>
      <c r="R442" s="87"/>
      <c r="S442" s="87"/>
      <c r="T442" s="87"/>
      <c r="U442" s="87"/>
      <c r="V442" s="87"/>
      <c r="W442" s="175"/>
      <c r="X442" s="87"/>
      <c r="Y442" s="87"/>
      <c r="Z442" s="87"/>
      <c r="AA442" s="87"/>
      <c r="AB442" s="86"/>
      <c r="AC442" s="87"/>
    </row>
    <row x14ac:dyDescent="0.25" r="443" customHeight="1" ht="17.25">
      <c r="A443" s="235">
        <f>A439</f>
        <v>25569.375</v>
      </c>
      <c r="B443" s="241" t="s">
        <v>105</v>
      </c>
      <c r="C443" s="180"/>
      <c r="D443" s="180">
        <v>95</v>
      </c>
      <c r="E443" s="180"/>
      <c r="F443" s="180"/>
      <c r="G443" s="180">
        <f>SUM(C443:F443)</f>
      </c>
      <c r="H443" s="125">
        <v>7000</v>
      </c>
      <c r="I443" s="125">
        <f>G443*H443</f>
      </c>
      <c r="J443" s="125">
        <f>I443*0.1</f>
      </c>
      <c r="K443" s="125">
        <f>SUM(I443:J443)</f>
      </c>
      <c r="L443" s="242"/>
      <c r="M443" s="229"/>
      <c r="N443" s="87"/>
      <c r="O443" s="87"/>
      <c r="P443" s="87"/>
      <c r="Q443" s="87"/>
      <c r="R443" s="87"/>
      <c r="S443" s="87"/>
      <c r="T443" s="87"/>
      <c r="U443" s="87"/>
      <c r="V443" s="87"/>
      <c r="W443" s="175"/>
      <c r="X443" s="87"/>
      <c r="Y443" s="87"/>
      <c r="Z443" s="87"/>
      <c r="AA443" s="87"/>
      <c r="AB443" s="86"/>
      <c r="AC443" s="87"/>
    </row>
    <row x14ac:dyDescent="0.25" r="444" customHeight="1" ht="17.25">
      <c r="A444" s="235">
        <f>A439</f>
        <v>25569.375</v>
      </c>
      <c r="B444" s="241" t="s">
        <v>23</v>
      </c>
      <c r="C444" s="180"/>
      <c r="D444" s="180">
        <v>13</v>
      </c>
      <c r="E444" s="180"/>
      <c r="F444" s="180"/>
      <c r="G444" s="180">
        <f>SUM(C444:F444)</f>
      </c>
      <c r="H444" s="125">
        <v>6000</v>
      </c>
      <c r="I444" s="125">
        <f>G444*H444</f>
      </c>
      <c r="J444" s="125">
        <f>I444*0.1</f>
      </c>
      <c r="K444" s="125">
        <f>SUM(I444:J444)</f>
      </c>
      <c r="L444" s="242"/>
      <c r="M444" s="229"/>
      <c r="N444" s="87"/>
      <c r="O444" s="87"/>
      <c r="P444" s="87"/>
      <c r="Q444" s="87"/>
      <c r="R444" s="87"/>
      <c r="S444" s="87"/>
      <c r="T444" s="87"/>
      <c r="U444" s="87"/>
      <c r="V444" s="87"/>
      <c r="W444" s="175"/>
      <c r="X444" s="87"/>
      <c r="Y444" s="87"/>
      <c r="Z444" s="87"/>
      <c r="AA444" s="87"/>
      <c r="AB444" s="86"/>
      <c r="AC444" s="87"/>
    </row>
    <row x14ac:dyDescent="0.25" r="445" customHeight="1" ht="17.25">
      <c r="A445" s="235">
        <f>A444</f>
        <v>25569.375</v>
      </c>
      <c r="B445" s="241" t="s">
        <v>40</v>
      </c>
      <c r="C445" s="180"/>
      <c r="D445" s="180">
        <v>15</v>
      </c>
      <c r="E445" s="180"/>
      <c r="F445" s="180"/>
      <c r="G445" s="180">
        <f>SUM(C445:F445)</f>
      </c>
      <c r="H445" s="125">
        <v>6500</v>
      </c>
      <c r="I445" s="125">
        <f>G445*H445</f>
      </c>
      <c r="J445" s="125">
        <f>I445*0.1</f>
      </c>
      <c r="K445" s="125">
        <f>SUM(I445:J445)</f>
      </c>
      <c r="L445" s="242"/>
      <c r="M445" s="229"/>
      <c r="N445" s="87"/>
      <c r="O445" s="87"/>
      <c r="P445" s="87"/>
      <c r="Q445" s="87"/>
      <c r="R445" s="87"/>
      <c r="S445" s="87"/>
      <c r="T445" s="87"/>
      <c r="U445" s="87"/>
      <c r="V445" s="87"/>
      <c r="W445" s="175"/>
      <c r="X445" s="87"/>
      <c r="Y445" s="87"/>
      <c r="Z445" s="87"/>
      <c r="AA445" s="87"/>
      <c r="AB445" s="86"/>
      <c r="AC445" s="87"/>
    </row>
    <row x14ac:dyDescent="0.25" r="446" customHeight="1" ht="17.25">
      <c r="A446" s="235">
        <f>A442</f>
        <v>25569.375</v>
      </c>
      <c r="B446" s="241" t="s">
        <v>86</v>
      </c>
      <c r="C446" s="180"/>
      <c r="D446" s="180">
        <v>20</v>
      </c>
      <c r="E446" s="180">
        <v>6</v>
      </c>
      <c r="F446" s="180">
        <v>4</v>
      </c>
      <c r="G446" s="180">
        <f>SUM(C446:F446)</f>
      </c>
      <c r="H446" s="125">
        <v>6000</v>
      </c>
      <c r="I446" s="125">
        <f>G446*H446</f>
      </c>
      <c r="J446" s="125">
        <f>I446*0.1</f>
      </c>
      <c r="K446" s="125">
        <f>SUM(I446:J446)</f>
      </c>
      <c r="L446" s="242"/>
      <c r="M446" s="229"/>
      <c r="N446" s="87"/>
      <c r="O446" s="87"/>
      <c r="P446" s="87"/>
      <c r="Q446" s="87"/>
      <c r="R446" s="87"/>
      <c r="S446" s="87"/>
      <c r="T446" s="87"/>
      <c r="U446" s="87"/>
      <c r="V446" s="87"/>
      <c r="W446" s="175"/>
      <c r="X446" s="87"/>
      <c r="Y446" s="87"/>
      <c r="Z446" s="87"/>
      <c r="AA446" s="87"/>
      <c r="AB446" s="86"/>
      <c r="AC446" s="87"/>
    </row>
    <row x14ac:dyDescent="0.25" r="447" customHeight="1" ht="17.25">
      <c r="A447" s="235">
        <f>A442</f>
        <v>25569.375</v>
      </c>
      <c r="B447" s="236" t="s">
        <v>152</v>
      </c>
      <c r="C447" s="180"/>
      <c r="D447" s="180">
        <v>80</v>
      </c>
      <c r="E447" s="180"/>
      <c r="F447" s="180"/>
      <c r="G447" s="180">
        <f>SUM(C447:F447)</f>
      </c>
      <c r="H447" s="125">
        <v>6000</v>
      </c>
      <c r="I447" s="125">
        <f>G447*H447</f>
      </c>
      <c r="J447" s="125">
        <f>I447*0.1</f>
      </c>
      <c r="K447" s="125">
        <f>SUM(I447:J447)</f>
      </c>
      <c r="L447" s="242"/>
      <c r="M447" s="229"/>
      <c r="N447" s="87"/>
      <c r="O447" s="87"/>
      <c r="P447" s="87"/>
      <c r="Q447" s="87"/>
      <c r="R447" s="87"/>
      <c r="S447" s="87"/>
      <c r="T447" s="87"/>
      <c r="U447" s="87"/>
      <c r="V447" s="87"/>
      <c r="W447" s="175"/>
      <c r="X447" s="87"/>
      <c r="Y447" s="87"/>
      <c r="Z447" s="87"/>
      <c r="AA447" s="87"/>
      <c r="AB447" s="86"/>
      <c r="AC447" s="87"/>
    </row>
    <row x14ac:dyDescent="0.25" r="448" customHeight="1" ht="17.25">
      <c r="A448" s="235">
        <f>A447</f>
        <v>25569.375</v>
      </c>
      <c r="B448" s="236"/>
      <c r="C448" s="180"/>
      <c r="D448" s="180"/>
      <c r="E448" s="180"/>
      <c r="F448" s="180"/>
      <c r="G448" s="180">
        <f>SUM(C448:F448)</f>
      </c>
      <c r="H448" s="125">
        <v>6000</v>
      </c>
      <c r="I448" s="125">
        <f>G448*H448</f>
      </c>
      <c r="J448" s="125">
        <f>I448*0.1</f>
      </c>
      <c r="K448" s="125">
        <f>SUM(I448:J448)</f>
      </c>
      <c r="L448" s="242"/>
      <c r="M448" s="229"/>
      <c r="N448" s="87"/>
      <c r="O448" s="87"/>
      <c r="P448" s="87"/>
      <c r="Q448" s="87"/>
      <c r="R448" s="87"/>
      <c r="S448" s="87"/>
      <c r="T448" s="87"/>
      <c r="U448" s="87"/>
      <c r="V448" s="87"/>
      <c r="W448" s="175"/>
      <c r="X448" s="87"/>
      <c r="Y448" s="87"/>
      <c r="Z448" s="87"/>
      <c r="AA448" s="87"/>
      <c r="AB448" s="86"/>
      <c r="AC448" s="87"/>
    </row>
    <row x14ac:dyDescent="0.25" r="449" customHeight="1" ht="17.25">
      <c r="A449" s="243">
        <f>A448</f>
        <v>25569.375</v>
      </c>
      <c r="B449" s="244" t="s">
        <v>155</v>
      </c>
      <c r="C449" s="191">
        <f>SUM(C403:C448)</f>
      </c>
      <c r="D449" s="191">
        <f>SUM(D403:D448)</f>
      </c>
      <c r="E449" s="191">
        <f>SUM(E403:E448)</f>
      </c>
      <c r="F449" s="191">
        <f>SUM(F403:F448)</f>
      </c>
      <c r="G449" s="191">
        <f>SUM(G403:G448)</f>
      </c>
      <c r="H449" s="191"/>
      <c r="I449" s="191">
        <f>SUM(I403:I448)</f>
      </c>
      <c r="J449" s="191">
        <f>SUM(J403:J448)</f>
      </c>
      <c r="K449" s="191">
        <f>SUM(K403:K448)</f>
      </c>
      <c r="L449" s="245"/>
      <c r="M449" s="229"/>
      <c r="N449" s="87"/>
      <c r="O449" s="87"/>
      <c r="P449" s="87"/>
      <c r="Q449" s="87"/>
      <c r="R449" s="87"/>
      <c r="S449" s="87"/>
      <c r="T449" s="87"/>
      <c r="U449" s="87"/>
      <c r="V449" s="87"/>
      <c r="W449" s="175"/>
      <c r="X449" s="87"/>
      <c r="Y449" s="87"/>
      <c r="Z449" s="87"/>
      <c r="AA449" s="87"/>
      <c r="AB449" s="86"/>
      <c r="AC449" s="87"/>
    </row>
    <row x14ac:dyDescent="0.25" r="450" customHeight="1" ht="17.25">
      <c r="A450" s="235">
        <f>A449</f>
        <v>25569.375</v>
      </c>
      <c r="B450" s="241" t="s">
        <v>113</v>
      </c>
      <c r="C450" s="180"/>
      <c r="D450" s="180">
        <v>34</v>
      </c>
      <c r="E450" s="180">
        <v>44</v>
      </c>
      <c r="F450" s="180">
        <v>4</v>
      </c>
      <c r="G450" s="180">
        <f>SUM(C450:F450)</f>
      </c>
      <c r="H450" s="125">
        <v>6500</v>
      </c>
      <c r="I450" s="125">
        <f>G450*H450</f>
      </c>
      <c r="J450" s="185"/>
      <c r="K450" s="125">
        <f>SUM(I450:J450)</f>
      </c>
      <c r="L450" s="242"/>
      <c r="M450" s="229"/>
      <c r="N450" s="87"/>
      <c r="O450" s="87"/>
      <c r="P450" s="87"/>
      <c r="Q450" s="87"/>
      <c r="R450" s="87"/>
      <c r="S450" s="87"/>
      <c r="T450" s="87"/>
      <c r="U450" s="87"/>
      <c r="V450" s="87"/>
      <c r="W450" s="175"/>
      <c r="X450" s="87"/>
      <c r="Y450" s="87"/>
      <c r="Z450" s="87"/>
      <c r="AA450" s="87"/>
      <c r="AB450" s="86"/>
      <c r="AC450" s="87"/>
    </row>
    <row x14ac:dyDescent="0.25" r="451" customHeight="1" ht="17.25">
      <c r="A451" s="235">
        <f>A450</f>
        <v>25569.375</v>
      </c>
      <c r="B451" s="241" t="s">
        <v>156</v>
      </c>
      <c r="C451" s="180"/>
      <c r="D451" s="180">
        <v>9</v>
      </c>
      <c r="E451" s="180">
        <v>9</v>
      </c>
      <c r="F451" s="180"/>
      <c r="G451" s="180">
        <f>SUM(C451:F451)</f>
      </c>
      <c r="H451" s="125">
        <v>6500</v>
      </c>
      <c r="I451" s="125">
        <f>G451*H451</f>
      </c>
      <c r="J451" s="185"/>
      <c r="K451" s="125">
        <f>SUM(I451:J451)</f>
      </c>
      <c r="L451" s="242"/>
      <c r="M451" s="229"/>
      <c r="N451" s="87"/>
      <c r="O451" s="87"/>
      <c r="P451" s="87"/>
      <c r="Q451" s="87"/>
      <c r="R451" s="87"/>
      <c r="S451" s="87"/>
      <c r="T451" s="87"/>
      <c r="U451" s="87"/>
      <c r="V451" s="87"/>
      <c r="W451" s="175"/>
      <c r="X451" s="87"/>
      <c r="Y451" s="87"/>
      <c r="Z451" s="87"/>
      <c r="AA451" s="87"/>
      <c r="AB451" s="86"/>
      <c r="AC451" s="87"/>
    </row>
    <row x14ac:dyDescent="0.25" r="452" customHeight="1" ht="17.25">
      <c r="A452" s="235">
        <f>A451</f>
        <v>25569.375</v>
      </c>
      <c r="B452" s="241" t="s">
        <v>112</v>
      </c>
      <c r="C452" s="180"/>
      <c r="D452" s="180">
        <v>8</v>
      </c>
      <c r="E452" s="180">
        <v>6</v>
      </c>
      <c r="F452" s="180"/>
      <c r="G452" s="180">
        <f>SUM(C452:F452)</f>
      </c>
      <c r="H452" s="125">
        <v>6900</v>
      </c>
      <c r="I452" s="125">
        <f>G452*H452</f>
      </c>
      <c r="J452" s="185"/>
      <c r="K452" s="125">
        <f>SUM(I452:J452)</f>
      </c>
      <c r="L452" s="242"/>
      <c r="M452" s="229"/>
      <c r="N452" s="87"/>
      <c r="O452" s="87"/>
      <c r="P452" s="87"/>
      <c r="Q452" s="87"/>
      <c r="R452" s="87"/>
      <c r="S452" s="87"/>
      <c r="T452" s="87"/>
      <c r="U452" s="87"/>
      <c r="V452" s="87"/>
      <c r="W452" s="175"/>
      <c r="X452" s="87"/>
      <c r="Y452" s="87"/>
      <c r="Z452" s="87"/>
      <c r="AA452" s="87"/>
      <c r="AB452" s="86"/>
      <c r="AC452" s="87"/>
    </row>
    <row x14ac:dyDescent="0.25" r="453" customHeight="1" ht="17.25">
      <c r="A453" s="235">
        <f>A452</f>
        <v>25569.375</v>
      </c>
      <c r="B453" s="236"/>
      <c r="C453" s="180"/>
      <c r="D453" s="180"/>
      <c r="E453" s="180"/>
      <c r="F453" s="180"/>
      <c r="G453" s="180">
        <f>SUM(C453:F453)</f>
      </c>
      <c r="H453" s="125"/>
      <c r="I453" s="125">
        <f>G453*H453</f>
      </c>
      <c r="J453" s="185"/>
      <c r="K453" s="125">
        <f>SUM(I453:J453)</f>
      </c>
      <c r="L453" s="242"/>
      <c r="M453" s="229"/>
      <c r="N453" s="87"/>
      <c r="O453" s="87"/>
      <c r="P453" s="87"/>
      <c r="Q453" s="87"/>
      <c r="R453" s="87"/>
      <c r="S453" s="87"/>
      <c r="T453" s="87"/>
      <c r="U453" s="87"/>
      <c r="V453" s="87"/>
      <c r="W453" s="175"/>
      <c r="X453" s="87"/>
      <c r="Y453" s="87"/>
      <c r="Z453" s="87"/>
      <c r="AA453" s="87"/>
      <c r="AB453" s="86"/>
      <c r="AC453" s="87"/>
    </row>
    <row x14ac:dyDescent="0.25" r="454" customHeight="1" ht="17.25">
      <c r="A454" s="235">
        <f>A453</f>
        <v>25569.375</v>
      </c>
      <c r="B454" s="236"/>
      <c r="C454" s="180"/>
      <c r="D454" s="180"/>
      <c r="E454" s="180"/>
      <c r="F454" s="180"/>
      <c r="G454" s="180">
        <f>SUM(C454:F454)</f>
      </c>
      <c r="H454" s="125"/>
      <c r="I454" s="125">
        <f>G454*H454</f>
      </c>
      <c r="J454" s="185"/>
      <c r="K454" s="125">
        <f>SUM(I454:J454)</f>
      </c>
      <c r="L454" s="242"/>
      <c r="M454" s="229"/>
      <c r="N454" s="87"/>
      <c r="O454" s="87"/>
      <c r="P454" s="87"/>
      <c r="Q454" s="87"/>
      <c r="R454" s="87"/>
      <c r="S454" s="87"/>
      <c r="T454" s="87"/>
      <c r="U454" s="87"/>
      <c r="V454" s="87"/>
      <c r="W454" s="175"/>
      <c r="X454" s="87"/>
      <c r="Y454" s="87"/>
      <c r="Z454" s="87"/>
      <c r="AA454" s="87"/>
      <c r="AB454" s="86"/>
      <c r="AC454" s="87"/>
    </row>
    <row x14ac:dyDescent="0.25" r="455" customHeight="1" ht="17.25">
      <c r="A455" s="235">
        <f>A454</f>
        <v>25569.375</v>
      </c>
      <c r="B455" s="236"/>
      <c r="C455" s="180"/>
      <c r="D455" s="180"/>
      <c r="E455" s="180"/>
      <c r="F455" s="180"/>
      <c r="G455" s="180">
        <f>SUM(C455:F455)</f>
      </c>
      <c r="H455" s="125"/>
      <c r="I455" s="125">
        <f>G455*H455</f>
      </c>
      <c r="J455" s="185"/>
      <c r="K455" s="125">
        <f>SUM(I455:J455)</f>
      </c>
      <c r="L455" s="242"/>
      <c r="M455" s="229"/>
      <c r="N455" s="87"/>
      <c r="O455" s="87"/>
      <c r="P455" s="87"/>
      <c r="Q455" s="87"/>
      <c r="R455" s="87"/>
      <c r="S455" s="87"/>
      <c r="T455" s="87"/>
      <c r="U455" s="87"/>
      <c r="V455" s="87"/>
      <c r="W455" s="175"/>
      <c r="X455" s="87"/>
      <c r="Y455" s="87"/>
      <c r="Z455" s="87"/>
      <c r="AA455" s="87"/>
      <c r="AB455" s="86"/>
      <c r="AC455" s="87"/>
    </row>
    <row x14ac:dyDescent="0.25" r="456" customHeight="1" ht="17.25">
      <c r="A456" s="235">
        <f>A455</f>
        <v>25569.375</v>
      </c>
      <c r="B456" s="236"/>
      <c r="C456" s="180"/>
      <c r="D456" s="180"/>
      <c r="E456" s="180"/>
      <c r="F456" s="180"/>
      <c r="G456" s="180">
        <f>SUM(C456:F456)</f>
      </c>
      <c r="H456" s="125"/>
      <c r="I456" s="125">
        <f>G456*H456</f>
      </c>
      <c r="J456" s="185"/>
      <c r="K456" s="125">
        <f>SUM(I456:J456)</f>
      </c>
      <c r="L456" s="242"/>
      <c r="M456" s="229"/>
      <c r="N456" s="87"/>
      <c r="O456" s="87"/>
      <c r="P456" s="87"/>
      <c r="Q456" s="87"/>
      <c r="R456" s="87"/>
      <c r="S456" s="87"/>
      <c r="T456" s="87"/>
      <c r="U456" s="87"/>
      <c r="V456" s="87"/>
      <c r="W456" s="175"/>
      <c r="X456" s="87"/>
      <c r="Y456" s="87"/>
      <c r="Z456" s="87"/>
      <c r="AA456" s="87"/>
      <c r="AB456" s="86"/>
      <c r="AC456" s="87"/>
    </row>
    <row x14ac:dyDescent="0.25" r="457" customHeight="1" ht="17.25">
      <c r="A457" s="235">
        <f>A456</f>
        <v>25569.375</v>
      </c>
      <c r="B457" s="236"/>
      <c r="C457" s="180"/>
      <c r="D457" s="180"/>
      <c r="E457" s="180"/>
      <c r="F457" s="180"/>
      <c r="G457" s="180">
        <f>SUM(C457:F457)</f>
      </c>
      <c r="H457" s="125"/>
      <c r="I457" s="125">
        <f>G457*H457</f>
      </c>
      <c r="J457" s="185"/>
      <c r="K457" s="125">
        <f>SUM(I457:J457)</f>
      </c>
      <c r="L457" s="242"/>
      <c r="M457" s="229"/>
      <c r="N457" s="87"/>
      <c r="O457" s="87"/>
      <c r="P457" s="87"/>
      <c r="Q457" s="87"/>
      <c r="R457" s="87"/>
      <c r="S457" s="87"/>
      <c r="T457" s="87"/>
      <c r="U457" s="87"/>
      <c r="V457" s="87"/>
      <c r="W457" s="175"/>
      <c r="X457" s="87"/>
      <c r="Y457" s="87"/>
      <c r="Z457" s="87"/>
      <c r="AA457" s="87"/>
      <c r="AB457" s="86"/>
      <c r="AC457" s="87"/>
    </row>
    <row x14ac:dyDescent="0.25" r="458" customHeight="1" ht="17.25">
      <c r="A458" s="243">
        <f>A457</f>
        <v>25569.375</v>
      </c>
      <c r="B458" s="244" t="s">
        <v>157</v>
      </c>
      <c r="C458" s="191">
        <f>SUM(C450:C457)</f>
      </c>
      <c r="D458" s="191">
        <f>SUM(D450:D457)</f>
      </c>
      <c r="E458" s="191">
        <f>SUM(E450:E457)</f>
      </c>
      <c r="F458" s="191">
        <f>SUM(F450:F457)</f>
      </c>
      <c r="G458" s="191">
        <f>SUM(G450:G457)</f>
      </c>
      <c r="H458" s="201"/>
      <c r="I458" s="201">
        <f>SUM(I450:I457)</f>
      </c>
      <c r="J458" s="201"/>
      <c r="K458" s="202">
        <f>SUM(K450:K457)</f>
      </c>
      <c r="L458" s="246"/>
      <c r="M458" s="229"/>
      <c r="N458" s="87"/>
      <c r="O458" s="87"/>
      <c r="P458" s="87"/>
      <c r="Q458" s="87"/>
      <c r="R458" s="87"/>
      <c r="S458" s="87"/>
      <c r="T458" s="87"/>
      <c r="U458" s="87"/>
      <c r="V458" s="87"/>
      <c r="W458" s="175"/>
      <c r="X458" s="87"/>
      <c r="Y458" s="87"/>
      <c r="Z458" s="87"/>
      <c r="AA458" s="87"/>
      <c r="AB458" s="86"/>
      <c r="AC458" s="87"/>
    </row>
    <row x14ac:dyDescent="0.25" r="459" customHeight="1" ht="17.25" hidden="1">
      <c r="A459" s="226" t="s">
        <v>128</v>
      </c>
      <c r="B459" s="227" t="s">
        <v>2</v>
      </c>
      <c r="C459" s="174" t="s">
        <v>129</v>
      </c>
      <c r="D459" s="174" t="s">
        <v>130</v>
      </c>
      <c r="E459" s="174" t="s">
        <v>131</v>
      </c>
      <c r="F459" s="174" t="s">
        <v>132</v>
      </c>
      <c r="G459" s="174" t="s">
        <v>133</v>
      </c>
      <c r="H459" s="174" t="s">
        <v>7</v>
      </c>
      <c r="I459" s="174" t="s">
        <v>134</v>
      </c>
      <c r="J459" s="174" t="s">
        <v>90</v>
      </c>
      <c r="K459" s="174" t="s">
        <v>135</v>
      </c>
      <c r="L459" s="228"/>
      <c r="M459" s="229"/>
      <c r="N459" s="87"/>
      <c r="O459" s="87"/>
      <c r="P459" s="87"/>
      <c r="Q459" s="87"/>
      <c r="R459" s="87"/>
      <c r="S459" s="87"/>
      <c r="T459" s="87"/>
      <c r="U459" s="87"/>
      <c r="V459" s="87"/>
      <c r="W459" s="175"/>
      <c r="X459" s="87"/>
      <c r="Y459" s="87"/>
      <c r="Z459" s="87"/>
      <c r="AA459" s="87"/>
      <c r="AB459" s="86"/>
      <c r="AC459" s="87"/>
    </row>
    <row x14ac:dyDescent="0.25" r="460" customHeight="1" ht="17.25">
      <c r="A460" s="235">
        <f>A458+1</f>
        <v>25569.375</v>
      </c>
      <c r="B460" s="236" t="s">
        <v>46</v>
      </c>
      <c r="C460" s="183" t="s">
        <v>14</v>
      </c>
      <c r="D460" s="180"/>
      <c r="E460" s="180"/>
      <c r="F460" s="180"/>
      <c r="G460" s="180">
        <f>SUM(C460:F460)</f>
      </c>
      <c r="H460" s="237">
        <v>5500</v>
      </c>
      <c r="I460" s="125">
        <f>G460*H460</f>
      </c>
      <c r="J460" s="125">
        <f>I460*0.1</f>
      </c>
      <c r="K460" s="125">
        <f>SUM(I460:J460)</f>
      </c>
      <c r="L460" s="242"/>
      <c r="M460" s="229"/>
      <c r="N460" s="87"/>
      <c r="O460" s="87"/>
      <c r="P460" s="87"/>
      <c r="Q460" s="87"/>
      <c r="R460" s="87"/>
      <c r="S460" s="87"/>
      <c r="T460" s="87"/>
      <c r="U460" s="87"/>
      <c r="V460" s="87"/>
      <c r="W460" s="175"/>
      <c r="X460" s="87"/>
      <c r="Y460" s="87"/>
      <c r="Z460" s="87"/>
      <c r="AA460" s="87"/>
      <c r="AB460" s="86"/>
      <c r="AC460" s="87"/>
    </row>
    <row x14ac:dyDescent="0.25" r="461" customHeight="1" ht="17.25">
      <c r="A461" s="235">
        <f>A460</f>
        <v>25569.375</v>
      </c>
      <c r="B461" s="236" t="s">
        <v>137</v>
      </c>
      <c r="C461" s="180"/>
      <c r="D461" s="180">
        <v>99</v>
      </c>
      <c r="E461" s="180">
        <v>37</v>
      </c>
      <c r="F461" s="180">
        <v>15</v>
      </c>
      <c r="G461" s="180">
        <f>SUM(C461:F461)</f>
      </c>
      <c r="H461" s="237">
        <v>4500</v>
      </c>
      <c r="I461" s="125">
        <f>G461*H461</f>
      </c>
      <c r="J461" s="125">
        <f>I461*0.1</f>
      </c>
      <c r="K461" s="125">
        <f>SUM(I461:J461)</f>
      </c>
      <c r="L461" s="242"/>
      <c r="M461" s="229"/>
      <c r="N461" s="87"/>
      <c r="O461" s="87"/>
      <c r="P461" s="87"/>
      <c r="Q461" s="87"/>
      <c r="R461" s="87"/>
      <c r="S461" s="87"/>
      <c r="T461" s="87"/>
      <c r="U461" s="87"/>
      <c r="V461" s="87"/>
      <c r="W461" s="175"/>
      <c r="X461" s="87"/>
      <c r="Y461" s="87"/>
      <c r="Z461" s="87"/>
      <c r="AA461" s="87"/>
      <c r="AB461" s="86"/>
      <c r="AC461" s="87"/>
    </row>
    <row x14ac:dyDescent="0.25" r="462" customHeight="1" ht="17.25">
      <c r="A462" s="235">
        <f>A461</f>
        <v>25569.375</v>
      </c>
      <c r="B462" s="236" t="s">
        <v>178</v>
      </c>
      <c r="C462" s="180"/>
      <c r="D462" s="180">
        <v>36</v>
      </c>
      <c r="E462" s="180"/>
      <c r="F462" s="180"/>
      <c r="G462" s="180">
        <f>SUM(C462:F462)</f>
      </c>
      <c r="H462" s="182">
        <v>5000</v>
      </c>
      <c r="I462" s="125">
        <f>G462*H462</f>
      </c>
      <c r="J462" s="125">
        <f>I462*0.1</f>
      </c>
      <c r="K462" s="125">
        <f>SUM(I462:J462)</f>
      </c>
      <c r="L462" s="242"/>
      <c r="M462" s="229"/>
      <c r="N462" s="87"/>
      <c r="O462" s="87"/>
      <c r="P462" s="87"/>
      <c r="Q462" s="87"/>
      <c r="R462" s="87"/>
      <c r="S462" s="87"/>
      <c r="T462" s="87"/>
      <c r="U462" s="87"/>
      <c r="V462" s="87"/>
      <c r="W462" s="175"/>
      <c r="X462" s="87"/>
      <c r="Y462" s="87"/>
      <c r="Z462" s="87"/>
      <c r="AA462" s="87"/>
      <c r="AB462" s="86"/>
      <c r="AC462" s="87"/>
    </row>
    <row x14ac:dyDescent="0.25" r="463" customHeight="1" ht="17.25">
      <c r="A463" s="235">
        <f>A462</f>
        <v>25569.375</v>
      </c>
      <c r="B463" s="236" t="s">
        <v>13</v>
      </c>
      <c r="C463" s="180"/>
      <c r="D463" s="180">
        <v>13</v>
      </c>
      <c r="E463" s="180"/>
      <c r="F463" s="180"/>
      <c r="G463" s="180">
        <f>SUM(C463:F463)</f>
      </c>
      <c r="H463" s="125">
        <v>6000</v>
      </c>
      <c r="I463" s="125">
        <f>G463*H463</f>
      </c>
      <c r="J463" s="125">
        <f>I463*0.1</f>
      </c>
      <c r="K463" s="125">
        <f>SUM(I463:J463)</f>
      </c>
      <c r="L463" s="242"/>
      <c r="M463" s="229"/>
      <c r="N463" s="87"/>
      <c r="O463" s="87"/>
      <c r="P463" s="87"/>
      <c r="Q463" s="87"/>
      <c r="R463" s="87"/>
      <c r="S463" s="87"/>
      <c r="T463" s="87"/>
      <c r="U463" s="87"/>
      <c r="V463" s="87"/>
      <c r="W463" s="175"/>
      <c r="X463" s="87"/>
      <c r="Y463" s="87"/>
      <c r="Z463" s="87"/>
      <c r="AA463" s="87"/>
      <c r="AB463" s="86"/>
      <c r="AC463" s="87"/>
    </row>
    <row x14ac:dyDescent="0.25" r="464" customHeight="1" ht="17.25">
      <c r="A464" s="235">
        <f>A463</f>
        <v>25569.375</v>
      </c>
      <c r="B464" s="236" t="s">
        <v>58</v>
      </c>
      <c r="C464" s="183" t="s">
        <v>14</v>
      </c>
      <c r="D464" s="180">
        <v>15</v>
      </c>
      <c r="E464" s="180">
        <v>8</v>
      </c>
      <c r="F464" s="180"/>
      <c r="G464" s="180">
        <f>SUM(C464:F464)</f>
      </c>
      <c r="H464" s="182">
        <v>5500</v>
      </c>
      <c r="I464" s="125">
        <f>G464*H464</f>
      </c>
      <c r="J464" s="125">
        <f>I464*0.1</f>
      </c>
      <c r="K464" s="125">
        <f>SUM(I464:J464)</f>
      </c>
      <c r="L464" s="242"/>
      <c r="M464" s="229"/>
      <c r="N464" s="87"/>
      <c r="O464" s="87"/>
      <c r="P464" s="87"/>
      <c r="Q464" s="87"/>
      <c r="R464" s="87"/>
      <c r="S464" s="87"/>
      <c r="T464" s="87"/>
      <c r="U464" s="87"/>
      <c r="V464" s="87"/>
      <c r="W464" s="175"/>
      <c r="X464" s="87"/>
      <c r="Y464" s="87"/>
      <c r="Z464" s="87"/>
      <c r="AA464" s="87"/>
      <c r="AB464" s="86"/>
      <c r="AC464" s="87"/>
    </row>
    <row x14ac:dyDescent="0.25" r="465" customHeight="1" ht="17.25">
      <c r="A465" s="235">
        <f>A464</f>
        <v>25569.375</v>
      </c>
      <c r="B465" s="236" t="s">
        <v>147</v>
      </c>
      <c r="C465" s="183">
        <v>10</v>
      </c>
      <c r="D465" s="180">
        <v>40</v>
      </c>
      <c r="E465" s="180">
        <v>25</v>
      </c>
      <c r="F465" s="180">
        <v>16</v>
      </c>
      <c r="G465" s="180">
        <f>SUM(C465:F465)</f>
      </c>
      <c r="H465" s="125">
        <v>5000</v>
      </c>
      <c r="I465" s="125">
        <f>G465*H465</f>
      </c>
      <c r="J465" s="125">
        <f>I465*0.1</f>
      </c>
      <c r="K465" s="125">
        <f>SUM(I465:J465)</f>
      </c>
      <c r="L465" s="242"/>
      <c r="M465" s="229"/>
      <c r="N465" s="87"/>
      <c r="O465" s="87"/>
      <c r="P465" s="87"/>
      <c r="Q465" s="87"/>
      <c r="R465" s="87"/>
      <c r="S465" s="87"/>
      <c r="T465" s="87"/>
      <c r="U465" s="87"/>
      <c r="V465" s="87"/>
      <c r="W465" s="175"/>
      <c r="X465" s="87"/>
      <c r="Y465" s="87"/>
      <c r="Z465" s="87"/>
      <c r="AA465" s="87"/>
      <c r="AB465" s="86"/>
      <c r="AC465" s="87"/>
    </row>
    <row x14ac:dyDescent="0.25" r="466" customHeight="1" ht="17.25">
      <c r="A466" s="235">
        <f>A465</f>
        <v>25569.375</v>
      </c>
      <c r="B466" s="236" t="s">
        <v>27</v>
      </c>
      <c r="C466" s="180"/>
      <c r="D466" s="180">
        <v>10</v>
      </c>
      <c r="E466" s="180">
        <v>10</v>
      </c>
      <c r="F466" s="180"/>
      <c r="G466" s="180">
        <f>SUM(C466:F466)</f>
      </c>
      <c r="H466" s="125">
        <v>5500</v>
      </c>
      <c r="I466" s="125">
        <f>G466*H466</f>
      </c>
      <c r="J466" s="125">
        <f>I466*0.1</f>
      </c>
      <c r="K466" s="125">
        <f>SUM(I466:J466)</f>
      </c>
      <c r="L466" s="242"/>
      <c r="M466" s="229"/>
      <c r="N466" s="87"/>
      <c r="O466" s="87"/>
      <c r="P466" s="87"/>
      <c r="Q466" s="87"/>
      <c r="R466" s="87"/>
      <c r="S466" s="87"/>
      <c r="T466" s="87"/>
      <c r="U466" s="87"/>
      <c r="V466" s="87"/>
      <c r="W466" s="175"/>
      <c r="X466" s="87"/>
      <c r="Y466" s="87"/>
      <c r="Z466" s="87"/>
      <c r="AA466" s="87"/>
      <c r="AB466" s="86"/>
      <c r="AC466" s="87"/>
    </row>
    <row x14ac:dyDescent="0.25" r="467" customHeight="1" ht="17.25">
      <c r="A467" s="235">
        <f>A466</f>
        <v>25569.375</v>
      </c>
      <c r="B467" s="236" t="s">
        <v>20</v>
      </c>
      <c r="C467" s="180"/>
      <c r="D467" s="180">
        <v>61</v>
      </c>
      <c r="E467" s="180">
        <v>14</v>
      </c>
      <c r="F467" s="180"/>
      <c r="G467" s="180">
        <f>SUM(C467:F467)</f>
      </c>
      <c r="H467" s="237">
        <v>5500</v>
      </c>
      <c r="I467" s="125">
        <f>G467*H467</f>
      </c>
      <c r="J467" s="125">
        <f>I467*0.1</f>
      </c>
      <c r="K467" s="125">
        <f>SUM(I467:J467)</f>
      </c>
      <c r="L467" s="242"/>
      <c r="M467" s="229"/>
      <c r="N467" s="87"/>
      <c r="O467" s="87"/>
      <c r="P467" s="87"/>
      <c r="Q467" s="87"/>
      <c r="R467" s="87"/>
      <c r="S467" s="87"/>
      <c r="T467" s="87"/>
      <c r="U467" s="87"/>
      <c r="V467" s="87"/>
      <c r="W467" s="175"/>
      <c r="X467" s="87"/>
      <c r="Y467" s="87"/>
      <c r="Z467" s="87"/>
      <c r="AA467" s="87"/>
      <c r="AB467" s="86"/>
      <c r="AC467" s="87"/>
    </row>
    <row x14ac:dyDescent="0.25" r="468" customHeight="1" ht="17.25">
      <c r="A468" s="235">
        <f>A467</f>
        <v>25569.375</v>
      </c>
      <c r="B468" s="236" t="s">
        <v>31</v>
      </c>
      <c r="C468" s="180"/>
      <c r="D468" s="180">
        <v>25</v>
      </c>
      <c r="E468" s="180"/>
      <c r="F468" s="180"/>
      <c r="G468" s="180">
        <f>SUM(C468:F468)</f>
      </c>
      <c r="H468" s="125">
        <v>6000</v>
      </c>
      <c r="I468" s="125">
        <f>G468*H468</f>
      </c>
      <c r="J468" s="125">
        <f>I468*0.1</f>
      </c>
      <c r="K468" s="125">
        <f>SUM(I468:J468)</f>
      </c>
      <c r="L468" s="242"/>
      <c r="M468" s="229"/>
      <c r="N468" s="87"/>
      <c r="O468" s="87"/>
      <c r="P468" s="87"/>
      <c r="Q468" s="87"/>
      <c r="R468" s="87"/>
      <c r="S468" s="87"/>
      <c r="T468" s="87"/>
      <c r="U468" s="87"/>
      <c r="V468" s="87"/>
      <c r="W468" s="175"/>
      <c r="X468" s="87"/>
      <c r="Y468" s="87"/>
      <c r="Z468" s="87"/>
      <c r="AA468" s="87"/>
      <c r="AB468" s="86"/>
      <c r="AC468" s="87"/>
    </row>
    <row x14ac:dyDescent="0.25" r="469" customHeight="1" ht="17.25">
      <c r="A469" s="235">
        <f>A468</f>
        <v>25569.375</v>
      </c>
      <c r="B469" s="236" t="s">
        <v>71</v>
      </c>
      <c r="C469" s="180"/>
      <c r="D469" s="180">
        <v>25</v>
      </c>
      <c r="E469" s="180"/>
      <c r="F469" s="180"/>
      <c r="G469" s="180">
        <f>SUM(C469:F469)</f>
      </c>
      <c r="H469" s="125">
        <v>6000</v>
      </c>
      <c r="I469" s="125">
        <f>G469*H469</f>
      </c>
      <c r="J469" s="125">
        <f>I469*0.1</f>
      </c>
      <c r="K469" s="125">
        <f>SUM(I469:J469)</f>
      </c>
      <c r="L469" s="242"/>
      <c r="M469" s="229"/>
      <c r="N469" s="87"/>
      <c r="O469" s="87"/>
      <c r="P469" s="87"/>
      <c r="Q469" s="87"/>
      <c r="R469" s="87"/>
      <c r="S469" s="87"/>
      <c r="T469" s="87"/>
      <c r="U469" s="87"/>
      <c r="V469" s="87"/>
      <c r="W469" s="175"/>
      <c r="X469" s="87"/>
      <c r="Y469" s="87"/>
      <c r="Z469" s="87"/>
      <c r="AA469" s="87"/>
      <c r="AB469" s="86"/>
      <c r="AC469" s="87"/>
    </row>
    <row x14ac:dyDescent="0.25" r="470" customHeight="1" ht="17.25">
      <c r="A470" s="235">
        <f>A469</f>
        <v>25569.375</v>
      </c>
      <c r="B470" s="240" t="s">
        <v>49</v>
      </c>
      <c r="C470" s="180"/>
      <c r="D470" s="180">
        <v>17</v>
      </c>
      <c r="E470" s="180">
        <v>10</v>
      </c>
      <c r="F470" s="180">
        <v>6</v>
      </c>
      <c r="G470" s="180">
        <f>SUM(C470:F470)</f>
      </c>
      <c r="H470" s="182">
        <v>6000</v>
      </c>
      <c r="I470" s="125">
        <f>G470*H470</f>
      </c>
      <c r="J470" s="125">
        <f>I470*0.1</f>
      </c>
      <c r="K470" s="125">
        <f>SUM(I470:J470)</f>
      </c>
      <c r="L470" s="242"/>
      <c r="M470" s="229"/>
      <c r="N470" s="87"/>
      <c r="O470" s="87"/>
      <c r="P470" s="87"/>
      <c r="Q470" s="87"/>
      <c r="R470" s="87"/>
      <c r="S470" s="87"/>
      <c r="T470" s="87"/>
      <c r="U470" s="87"/>
      <c r="V470" s="87"/>
      <c r="W470" s="175"/>
      <c r="X470" s="87"/>
      <c r="Y470" s="87"/>
      <c r="Z470" s="87"/>
      <c r="AA470" s="87"/>
      <c r="AB470" s="86"/>
      <c r="AC470" s="87"/>
    </row>
    <row x14ac:dyDescent="0.25" r="471" customHeight="1" ht="17.25">
      <c r="A471" s="235">
        <f>A470</f>
        <v>25569.375</v>
      </c>
      <c r="B471" s="236" t="s">
        <v>9</v>
      </c>
      <c r="C471" s="180"/>
      <c r="D471" s="180">
        <v>43</v>
      </c>
      <c r="E471" s="180"/>
      <c r="F471" s="180"/>
      <c r="G471" s="180">
        <f>SUM(C471:F471)</f>
      </c>
      <c r="H471" s="125">
        <v>6000</v>
      </c>
      <c r="I471" s="125">
        <f>G471*H471</f>
      </c>
      <c r="J471" s="125">
        <f>I471*0.1</f>
      </c>
      <c r="K471" s="125">
        <f>SUM(I471:J471)</f>
      </c>
      <c r="L471" s="242"/>
      <c r="M471" s="229"/>
      <c r="N471" s="87"/>
      <c r="O471" s="87"/>
      <c r="P471" s="87"/>
      <c r="Q471" s="87"/>
      <c r="R471" s="87"/>
      <c r="S471" s="87"/>
      <c r="T471" s="87"/>
      <c r="U471" s="87"/>
      <c r="V471" s="87"/>
      <c r="W471" s="175"/>
      <c r="X471" s="87"/>
      <c r="Y471" s="87"/>
      <c r="Z471" s="87"/>
      <c r="AA471" s="87"/>
      <c r="AB471" s="86"/>
      <c r="AC471" s="87"/>
    </row>
    <row x14ac:dyDescent="0.25" r="472" customHeight="1" ht="17.25">
      <c r="A472" s="235">
        <f>A471</f>
        <v>25569.375</v>
      </c>
      <c r="B472" s="236" t="s">
        <v>78</v>
      </c>
      <c r="C472" s="180"/>
      <c r="D472" s="180">
        <v>20</v>
      </c>
      <c r="E472" s="180"/>
      <c r="F472" s="180"/>
      <c r="G472" s="180">
        <f>SUM(C472:F472)</f>
      </c>
      <c r="H472" s="125">
        <v>6500</v>
      </c>
      <c r="I472" s="125">
        <f>G472*H472</f>
      </c>
      <c r="J472" s="125">
        <f>I472*0.1</f>
      </c>
      <c r="K472" s="125">
        <f>SUM(I472:J472)</f>
      </c>
      <c r="L472" s="242"/>
      <c r="M472" s="229"/>
      <c r="N472" s="87"/>
      <c r="O472" s="87"/>
      <c r="P472" s="87"/>
      <c r="Q472" s="87"/>
      <c r="R472" s="87"/>
      <c r="S472" s="87"/>
      <c r="T472" s="87"/>
      <c r="U472" s="87"/>
      <c r="V472" s="87"/>
      <c r="W472" s="175"/>
      <c r="X472" s="87"/>
      <c r="Y472" s="87"/>
      <c r="Z472" s="87"/>
      <c r="AA472" s="87"/>
      <c r="AB472" s="86"/>
      <c r="AC472" s="87"/>
    </row>
    <row x14ac:dyDescent="0.25" r="473" customHeight="1" ht="17.25">
      <c r="A473" s="235">
        <f>A472</f>
        <v>25569.375</v>
      </c>
      <c r="B473" s="236" t="s">
        <v>55</v>
      </c>
      <c r="C473" s="180"/>
      <c r="D473" s="180">
        <v>10</v>
      </c>
      <c r="E473" s="180"/>
      <c r="F473" s="180"/>
      <c r="G473" s="180">
        <f>SUM(C473:F473)</f>
      </c>
      <c r="H473" s="125">
        <v>6500</v>
      </c>
      <c r="I473" s="125">
        <f>G473*H473</f>
      </c>
      <c r="J473" s="125">
        <f>I473*0.1</f>
      </c>
      <c r="K473" s="125">
        <f>SUM(I473:J473)</f>
      </c>
      <c r="L473" s="242"/>
      <c r="M473" s="229"/>
      <c r="N473" s="87"/>
      <c r="O473" s="87"/>
      <c r="P473" s="87"/>
      <c r="Q473" s="87"/>
      <c r="R473" s="87"/>
      <c r="S473" s="87"/>
      <c r="T473" s="87"/>
      <c r="U473" s="87"/>
      <c r="V473" s="87"/>
      <c r="W473" s="175"/>
      <c r="X473" s="87"/>
      <c r="Y473" s="87"/>
      <c r="Z473" s="87"/>
      <c r="AA473" s="87"/>
      <c r="AB473" s="86"/>
      <c r="AC473" s="87"/>
    </row>
    <row x14ac:dyDescent="0.25" r="474" customHeight="1" ht="17.25">
      <c r="A474" s="235">
        <f>A473</f>
        <v>25569.375</v>
      </c>
      <c r="B474" s="236" t="s">
        <v>80</v>
      </c>
      <c r="C474" s="180"/>
      <c r="D474" s="180">
        <v>23</v>
      </c>
      <c r="E474" s="180"/>
      <c r="F474" s="180"/>
      <c r="G474" s="180">
        <f>SUM(C474:F474)</f>
      </c>
      <c r="H474" s="125">
        <v>6000</v>
      </c>
      <c r="I474" s="125">
        <f>G474*H474</f>
      </c>
      <c r="J474" s="185"/>
      <c r="K474" s="125">
        <f>SUM(I474:J474)</f>
      </c>
      <c r="L474" s="242"/>
      <c r="M474" s="229"/>
      <c r="N474" s="87"/>
      <c r="O474" s="87"/>
      <c r="P474" s="87"/>
      <c r="Q474" s="87"/>
      <c r="R474" s="87"/>
      <c r="S474" s="87"/>
      <c r="T474" s="87"/>
      <c r="U474" s="87"/>
      <c r="V474" s="87"/>
      <c r="W474" s="175"/>
      <c r="X474" s="87"/>
      <c r="Y474" s="87"/>
      <c r="Z474" s="87"/>
      <c r="AA474" s="87"/>
      <c r="AB474" s="86"/>
      <c r="AC474" s="87"/>
    </row>
    <row x14ac:dyDescent="0.25" r="475" customHeight="1" ht="17.25">
      <c r="A475" s="235">
        <f>A474</f>
        <v>25569.375</v>
      </c>
      <c r="B475" s="236" t="s">
        <v>67</v>
      </c>
      <c r="C475" s="180"/>
      <c r="D475" s="180">
        <v>7</v>
      </c>
      <c r="E475" s="180"/>
      <c r="F475" s="180"/>
      <c r="G475" s="180">
        <f>SUM(C475:F475)</f>
      </c>
      <c r="H475" s="182">
        <v>5500</v>
      </c>
      <c r="I475" s="125">
        <f>G475*H475</f>
      </c>
      <c r="J475" s="125">
        <f>I475*0.1</f>
      </c>
      <c r="K475" s="125">
        <f>SUM(I475:J475)</f>
      </c>
      <c r="L475" s="242"/>
      <c r="M475" s="229"/>
      <c r="N475" s="87"/>
      <c r="O475" s="87"/>
      <c r="P475" s="87"/>
      <c r="Q475" s="87"/>
      <c r="R475" s="87"/>
      <c r="S475" s="87"/>
      <c r="T475" s="87"/>
      <c r="U475" s="87"/>
      <c r="V475" s="87"/>
      <c r="W475" s="175"/>
      <c r="X475" s="87"/>
      <c r="Y475" s="87"/>
      <c r="Z475" s="87"/>
      <c r="AA475" s="87"/>
      <c r="AB475" s="86"/>
      <c r="AC475" s="87"/>
    </row>
    <row x14ac:dyDescent="0.25" r="476" customHeight="1" ht="17.25">
      <c r="A476" s="235">
        <f>A475</f>
        <v>25569.375</v>
      </c>
      <c r="B476" s="241" t="s">
        <v>74</v>
      </c>
      <c r="C476" s="180"/>
      <c r="D476" s="180">
        <v>28</v>
      </c>
      <c r="E476" s="180">
        <v>24</v>
      </c>
      <c r="F476" s="180"/>
      <c r="G476" s="180">
        <f>SUM(C476:F476)</f>
      </c>
      <c r="H476" s="187">
        <v>5000</v>
      </c>
      <c r="I476" s="125">
        <f>G476*H476</f>
      </c>
      <c r="J476" s="125">
        <f>I476*0.1</f>
      </c>
      <c r="K476" s="125">
        <f>SUM(I476:J476)</f>
      </c>
      <c r="L476" s="242"/>
      <c r="M476" s="229"/>
      <c r="N476" s="87"/>
      <c r="O476" s="87"/>
      <c r="P476" s="87"/>
      <c r="Q476" s="87"/>
      <c r="R476" s="87"/>
      <c r="S476" s="87"/>
      <c r="T476" s="87"/>
      <c r="U476" s="87"/>
      <c r="V476" s="87"/>
      <c r="W476" s="175"/>
      <c r="X476" s="87"/>
      <c r="Y476" s="87"/>
      <c r="Z476" s="87"/>
      <c r="AA476" s="87"/>
      <c r="AB476" s="86"/>
      <c r="AC476" s="87"/>
    </row>
    <row x14ac:dyDescent="0.25" r="477" customHeight="1" ht="17.25">
      <c r="A477" s="235">
        <f>A476</f>
        <v>25569.375</v>
      </c>
      <c r="B477" s="236" t="s">
        <v>11</v>
      </c>
      <c r="C477" s="180"/>
      <c r="D477" s="180">
        <v>13</v>
      </c>
      <c r="E477" s="180">
        <v>7</v>
      </c>
      <c r="F477" s="180"/>
      <c r="G477" s="180">
        <f>SUM(C477:F477)</f>
      </c>
      <c r="H477" s="125">
        <v>6000</v>
      </c>
      <c r="I477" s="125">
        <f>G477*H477</f>
      </c>
      <c r="J477" s="125">
        <f>I477*0.1</f>
      </c>
      <c r="K477" s="125">
        <f>SUM(I477:J477)</f>
      </c>
      <c r="L477" s="242"/>
      <c r="M477" s="229"/>
      <c r="N477" s="87"/>
      <c r="O477" s="87"/>
      <c r="P477" s="87"/>
      <c r="Q477" s="87"/>
      <c r="R477" s="87"/>
      <c r="S477" s="87"/>
      <c r="T477" s="87"/>
      <c r="U477" s="87"/>
      <c r="V477" s="87"/>
      <c r="W477" s="175"/>
      <c r="X477" s="87"/>
      <c r="Y477" s="87"/>
      <c r="Z477" s="87"/>
      <c r="AA477" s="87"/>
      <c r="AB477" s="86"/>
      <c r="AC477" s="87"/>
    </row>
    <row x14ac:dyDescent="0.25" r="478" customHeight="1" ht="17.25">
      <c r="A478" s="235">
        <f>A477</f>
        <v>25569.375</v>
      </c>
      <c r="B478" s="236" t="s">
        <v>22</v>
      </c>
      <c r="C478" s="180"/>
      <c r="D478" s="180">
        <v>32</v>
      </c>
      <c r="E478" s="180"/>
      <c r="F478" s="180"/>
      <c r="G478" s="180">
        <f>SUM(C478:F478)</f>
      </c>
      <c r="H478" s="182">
        <v>4800</v>
      </c>
      <c r="I478" s="125">
        <f>G478*H478</f>
      </c>
      <c r="J478" s="125">
        <f>I478*0.1</f>
      </c>
      <c r="K478" s="125">
        <f>SUM(I478:J478)</f>
      </c>
      <c r="L478" s="242"/>
      <c r="M478" s="229"/>
      <c r="N478" s="87"/>
      <c r="O478" s="87"/>
      <c r="P478" s="87"/>
      <c r="Q478" s="87"/>
      <c r="R478" s="87"/>
      <c r="S478" s="87"/>
      <c r="T478" s="87"/>
      <c r="U478" s="87"/>
      <c r="V478" s="87"/>
      <c r="W478" s="175"/>
      <c r="X478" s="87"/>
      <c r="Y478" s="87"/>
      <c r="Z478" s="87"/>
      <c r="AA478" s="87"/>
      <c r="AB478" s="86"/>
      <c r="AC478" s="87"/>
    </row>
    <row x14ac:dyDescent="0.25" r="479" customHeight="1" ht="17.25">
      <c r="A479" s="235">
        <f>A478</f>
        <v>25569.375</v>
      </c>
      <c r="B479" s="241" t="s">
        <v>84</v>
      </c>
      <c r="C479" s="180"/>
      <c r="D479" s="180">
        <v>16</v>
      </c>
      <c r="E479" s="180">
        <v>9</v>
      </c>
      <c r="F479" s="180"/>
      <c r="G479" s="180">
        <f>SUM(C479:F479)</f>
      </c>
      <c r="H479" s="182">
        <v>4800</v>
      </c>
      <c r="I479" s="125">
        <f>G479*H479</f>
      </c>
      <c r="J479" s="125">
        <f>I479*0.1</f>
      </c>
      <c r="K479" s="125">
        <f>SUM(I479:J479)</f>
      </c>
      <c r="L479" s="242"/>
      <c r="M479" s="229"/>
      <c r="N479" s="87"/>
      <c r="O479" s="87"/>
      <c r="P479" s="87"/>
      <c r="Q479" s="87"/>
      <c r="R479" s="87"/>
      <c r="S479" s="87"/>
      <c r="T479" s="87"/>
      <c r="U479" s="87"/>
      <c r="V479" s="87"/>
      <c r="W479" s="175"/>
      <c r="X479" s="87"/>
      <c r="Y479" s="87"/>
      <c r="Z479" s="87"/>
      <c r="AA479" s="87"/>
      <c r="AB479" s="86"/>
      <c r="AC479" s="87"/>
    </row>
    <row x14ac:dyDescent="0.25" r="480" customHeight="1" ht="17.25">
      <c r="A480" s="235">
        <f>A479</f>
        <v>25569.375</v>
      </c>
      <c r="B480" s="236" t="s">
        <v>17</v>
      </c>
      <c r="C480" s="180"/>
      <c r="D480" s="180">
        <v>37</v>
      </c>
      <c r="E480" s="180">
        <v>12</v>
      </c>
      <c r="F480" s="180"/>
      <c r="G480" s="180">
        <f>SUM(C480:F480)</f>
      </c>
      <c r="H480" s="125">
        <v>6500</v>
      </c>
      <c r="I480" s="125">
        <f>G480*H480</f>
      </c>
      <c r="J480" s="125">
        <f>I480*0.1</f>
      </c>
      <c r="K480" s="125">
        <f>SUM(I480:J480)</f>
      </c>
      <c r="L480" s="242"/>
      <c r="M480" s="229"/>
      <c r="N480" s="87"/>
      <c r="O480" s="87"/>
      <c r="P480" s="87"/>
      <c r="Q480" s="87"/>
      <c r="R480" s="87"/>
      <c r="S480" s="87"/>
      <c r="T480" s="87"/>
      <c r="U480" s="87"/>
      <c r="V480" s="87"/>
      <c r="W480" s="175"/>
      <c r="X480" s="87"/>
      <c r="Y480" s="87"/>
      <c r="Z480" s="87"/>
      <c r="AA480" s="87"/>
      <c r="AB480" s="86"/>
      <c r="AC480" s="87"/>
    </row>
    <row x14ac:dyDescent="0.25" r="481" customHeight="1" ht="17.25">
      <c r="A481" s="235">
        <f>A480</f>
        <v>25569.375</v>
      </c>
      <c r="B481" s="236" t="s">
        <v>29</v>
      </c>
      <c r="C481" s="188" t="s">
        <v>14</v>
      </c>
      <c r="D481" s="180">
        <v>14</v>
      </c>
      <c r="E481" s="180">
        <v>13</v>
      </c>
      <c r="F481" s="180"/>
      <c r="G481" s="180">
        <f>SUM(C481:F481)</f>
      </c>
      <c r="H481" s="125">
        <v>5500</v>
      </c>
      <c r="I481" s="125">
        <f>G481*H481</f>
      </c>
      <c r="J481" s="125">
        <f>I481*0.1</f>
      </c>
      <c r="K481" s="125">
        <f>SUM(I481:J481)</f>
      </c>
      <c r="L481" s="242"/>
      <c r="M481" s="229"/>
      <c r="N481" s="87"/>
      <c r="O481" s="87"/>
      <c r="P481" s="87"/>
      <c r="Q481" s="87"/>
      <c r="R481" s="87"/>
      <c r="S481" s="87"/>
      <c r="T481" s="87"/>
      <c r="U481" s="87"/>
      <c r="V481" s="87"/>
      <c r="W481" s="175"/>
      <c r="X481" s="87"/>
      <c r="Y481" s="87"/>
      <c r="Z481" s="87"/>
      <c r="AA481" s="87"/>
      <c r="AB481" s="86"/>
      <c r="AC481" s="87"/>
    </row>
    <row x14ac:dyDescent="0.25" r="482" customHeight="1" ht="17.25">
      <c r="A482" s="235">
        <f>A481</f>
        <v>25569.375</v>
      </c>
      <c r="B482" s="236" t="s">
        <v>15</v>
      </c>
      <c r="C482" s="180"/>
      <c r="D482" s="180">
        <v>17</v>
      </c>
      <c r="E482" s="180">
        <v>5</v>
      </c>
      <c r="F482" s="180"/>
      <c r="G482" s="180">
        <f>SUM(C482:F482)</f>
      </c>
      <c r="H482" s="182">
        <v>4800</v>
      </c>
      <c r="I482" s="125">
        <f>G482*H482</f>
      </c>
      <c r="J482" s="125">
        <f>I482*0.1</f>
      </c>
      <c r="K482" s="125">
        <f>SUM(I482:J482)</f>
      </c>
      <c r="L482" s="242"/>
      <c r="M482" s="229"/>
      <c r="N482" s="87"/>
      <c r="O482" s="87"/>
      <c r="P482" s="87"/>
      <c r="Q482" s="87"/>
      <c r="R482" s="87"/>
      <c r="S482" s="87"/>
      <c r="T482" s="87"/>
      <c r="U482" s="87"/>
      <c r="V482" s="87"/>
      <c r="W482" s="175"/>
      <c r="X482" s="87"/>
      <c r="Y482" s="87"/>
      <c r="Z482" s="87"/>
      <c r="AA482" s="87"/>
      <c r="AB482" s="86"/>
      <c r="AC482" s="87"/>
    </row>
    <row x14ac:dyDescent="0.25" r="483" customHeight="1" ht="17.25">
      <c r="A483" s="235">
        <f>A482</f>
        <v>25569.375</v>
      </c>
      <c r="B483" s="236" t="s">
        <v>21</v>
      </c>
      <c r="C483" s="188" t="s">
        <v>14</v>
      </c>
      <c r="D483" s="180">
        <v>13</v>
      </c>
      <c r="E483" s="180"/>
      <c r="F483" s="180"/>
      <c r="G483" s="180">
        <f>SUM(C483:F483)</f>
      </c>
      <c r="H483" s="237">
        <v>5500</v>
      </c>
      <c r="I483" s="125">
        <f>G483*H483</f>
      </c>
      <c r="J483" s="125">
        <f>I483*0.1</f>
      </c>
      <c r="K483" s="125">
        <f>SUM(I483:J483)</f>
      </c>
      <c r="L483" s="242"/>
      <c r="M483" s="229"/>
      <c r="N483" s="87"/>
      <c r="O483" s="87"/>
      <c r="P483" s="87"/>
      <c r="Q483" s="87"/>
      <c r="R483" s="87"/>
      <c r="S483" s="87"/>
      <c r="T483" s="87"/>
      <c r="U483" s="87"/>
      <c r="V483" s="87"/>
      <c r="W483" s="175"/>
      <c r="X483" s="87"/>
      <c r="Y483" s="87"/>
      <c r="Z483" s="87"/>
      <c r="AA483" s="87"/>
      <c r="AB483" s="86"/>
      <c r="AC483" s="87"/>
    </row>
    <row x14ac:dyDescent="0.25" r="484" customHeight="1" ht="17.25">
      <c r="A484" s="235">
        <f>A483</f>
        <v>25569.375</v>
      </c>
      <c r="B484" s="236" t="s">
        <v>52</v>
      </c>
      <c r="C484" s="180"/>
      <c r="D484" s="180">
        <v>15</v>
      </c>
      <c r="E484" s="180">
        <v>8</v>
      </c>
      <c r="F484" s="180"/>
      <c r="G484" s="180">
        <f>SUM(C484:F484)</f>
      </c>
      <c r="H484" s="237">
        <v>5500</v>
      </c>
      <c r="I484" s="125">
        <f>G484*H484</f>
      </c>
      <c r="J484" s="125">
        <f>I484*0.1</f>
      </c>
      <c r="K484" s="125">
        <f>SUM(I484:J484)</f>
      </c>
      <c r="L484" s="242"/>
      <c r="M484" s="229"/>
      <c r="N484" s="87"/>
      <c r="O484" s="87"/>
      <c r="P484" s="87"/>
      <c r="Q484" s="87"/>
      <c r="R484" s="87"/>
      <c r="S484" s="87"/>
      <c r="T484" s="87"/>
      <c r="U484" s="87"/>
      <c r="V484" s="87"/>
      <c r="W484" s="175"/>
      <c r="X484" s="87"/>
      <c r="Y484" s="87"/>
      <c r="Z484" s="87"/>
      <c r="AA484" s="87"/>
      <c r="AB484" s="86"/>
      <c r="AC484" s="87"/>
    </row>
    <row x14ac:dyDescent="0.25" r="485" customHeight="1" ht="17.25">
      <c r="A485" s="235">
        <f>A484</f>
        <v>25569.375</v>
      </c>
      <c r="B485" s="241" t="s">
        <v>61</v>
      </c>
      <c r="C485" s="180"/>
      <c r="D485" s="180">
        <v>8</v>
      </c>
      <c r="E485" s="180"/>
      <c r="F485" s="180"/>
      <c r="G485" s="180">
        <f>SUM(C485:F485)</f>
      </c>
      <c r="H485" s="237">
        <v>5500</v>
      </c>
      <c r="I485" s="125">
        <f>G485*H485</f>
      </c>
      <c r="J485" s="125">
        <f>I485*0.1</f>
      </c>
      <c r="K485" s="125">
        <f>SUM(I485:J485)</f>
      </c>
      <c r="L485" s="242"/>
      <c r="M485" s="229"/>
      <c r="N485" s="87"/>
      <c r="O485" s="87"/>
      <c r="P485" s="87"/>
      <c r="Q485" s="87"/>
      <c r="R485" s="87"/>
      <c r="S485" s="87"/>
      <c r="T485" s="87"/>
      <c r="U485" s="87"/>
      <c r="V485" s="87"/>
      <c r="W485" s="175"/>
      <c r="X485" s="87"/>
      <c r="Y485" s="87"/>
      <c r="Z485" s="87"/>
      <c r="AA485" s="87"/>
      <c r="AB485" s="86"/>
      <c r="AC485" s="87"/>
    </row>
    <row x14ac:dyDescent="0.25" r="486" customHeight="1" ht="17.25">
      <c r="A486" s="235">
        <f>A485</f>
        <v>25569.375</v>
      </c>
      <c r="B486" s="236" t="s">
        <v>33</v>
      </c>
      <c r="C486" s="180"/>
      <c r="D486" s="180">
        <v>9</v>
      </c>
      <c r="E486" s="180"/>
      <c r="F486" s="180"/>
      <c r="G486" s="180">
        <f>SUM(C486:F486)</f>
      </c>
      <c r="H486" s="182">
        <v>5500</v>
      </c>
      <c r="I486" s="125">
        <f>G486*H486</f>
      </c>
      <c r="J486" s="125">
        <f>I486*0.1</f>
      </c>
      <c r="K486" s="125">
        <f>SUM(I486:J486)</f>
      </c>
      <c r="L486" s="242"/>
      <c r="M486" s="229"/>
      <c r="N486" s="87"/>
      <c r="O486" s="87"/>
      <c r="P486" s="87"/>
      <c r="Q486" s="87"/>
      <c r="R486" s="87"/>
      <c r="S486" s="87"/>
      <c r="T486" s="87"/>
      <c r="U486" s="87"/>
      <c r="V486" s="87"/>
      <c r="W486" s="175"/>
      <c r="X486" s="87"/>
      <c r="Y486" s="87"/>
      <c r="Z486" s="87"/>
      <c r="AA486" s="87"/>
      <c r="AB486" s="86"/>
      <c r="AC486" s="87"/>
    </row>
    <row x14ac:dyDescent="0.25" r="487" customHeight="1" ht="17.25">
      <c r="A487" s="235">
        <f>A486</f>
        <v>25569.375</v>
      </c>
      <c r="B487" s="236" t="s">
        <v>30</v>
      </c>
      <c r="C487" s="180"/>
      <c r="D487" s="180">
        <v>18</v>
      </c>
      <c r="E487" s="180"/>
      <c r="F487" s="180"/>
      <c r="G487" s="180">
        <f>SUM(C487:F487)</f>
      </c>
      <c r="H487" s="125">
        <v>6000</v>
      </c>
      <c r="I487" s="125">
        <f>G487*H487</f>
      </c>
      <c r="J487" s="125">
        <f>I487*0.1</f>
      </c>
      <c r="K487" s="125">
        <f>SUM(I487:J487)</f>
      </c>
      <c r="L487" s="242"/>
      <c r="M487" s="229"/>
      <c r="N487" s="87"/>
      <c r="O487" s="87"/>
      <c r="P487" s="87"/>
      <c r="Q487" s="87"/>
      <c r="R487" s="87"/>
      <c r="S487" s="87"/>
      <c r="T487" s="87"/>
      <c r="U487" s="87"/>
      <c r="V487" s="87"/>
      <c r="W487" s="175"/>
      <c r="X487" s="87"/>
      <c r="Y487" s="87"/>
      <c r="Z487" s="87"/>
      <c r="AA487" s="87"/>
      <c r="AB487" s="86"/>
      <c r="AC487" s="87"/>
    </row>
    <row x14ac:dyDescent="0.25" r="488" customHeight="1" ht="17.25">
      <c r="A488" s="235">
        <f>A487</f>
        <v>25569.375</v>
      </c>
      <c r="B488" s="236" t="s">
        <v>28</v>
      </c>
      <c r="C488" s="188" t="s">
        <v>14</v>
      </c>
      <c r="D488" s="180">
        <v>20</v>
      </c>
      <c r="E488" s="180"/>
      <c r="F488" s="180"/>
      <c r="G488" s="180">
        <f>SUM(C488:F488)</f>
      </c>
      <c r="H488" s="237">
        <v>5500</v>
      </c>
      <c r="I488" s="125">
        <f>G488*H488</f>
      </c>
      <c r="J488" s="125">
        <f>I488*0.1</f>
      </c>
      <c r="K488" s="125">
        <f>SUM(I488:J488)</f>
      </c>
      <c r="L488" s="242"/>
      <c r="M488" s="229"/>
      <c r="N488" s="87"/>
      <c r="O488" s="87"/>
      <c r="P488" s="87"/>
      <c r="Q488" s="87"/>
      <c r="R488" s="87"/>
      <c r="S488" s="87"/>
      <c r="T488" s="87"/>
      <c r="U488" s="87"/>
      <c r="V488" s="87"/>
      <c r="W488" s="175"/>
      <c r="X488" s="87"/>
      <c r="Y488" s="87"/>
      <c r="Z488" s="87"/>
      <c r="AA488" s="87"/>
      <c r="AB488" s="86"/>
      <c r="AC488" s="87"/>
    </row>
    <row x14ac:dyDescent="0.25" r="489" customHeight="1" ht="17.25">
      <c r="A489" s="235">
        <f>A488</f>
        <v>25569.375</v>
      </c>
      <c r="B489" s="236" t="s">
        <v>12</v>
      </c>
      <c r="C489" s="180"/>
      <c r="D489" s="180">
        <v>16</v>
      </c>
      <c r="E489" s="180">
        <v>6</v>
      </c>
      <c r="F489" s="180"/>
      <c r="G489" s="180">
        <f>SUM(C489:F489)</f>
      </c>
      <c r="H489" s="125">
        <v>6000</v>
      </c>
      <c r="I489" s="125">
        <f>G489*H489</f>
      </c>
      <c r="J489" s="125">
        <f>I489*0.1</f>
      </c>
      <c r="K489" s="125">
        <f>SUM(I489:J489)</f>
      </c>
      <c r="L489" s="242"/>
      <c r="M489" s="229"/>
      <c r="N489" s="87"/>
      <c r="O489" s="87"/>
      <c r="P489" s="87"/>
      <c r="Q489" s="87"/>
      <c r="R489" s="87"/>
      <c r="S489" s="87"/>
      <c r="T489" s="87"/>
      <c r="U489" s="87"/>
      <c r="V489" s="87"/>
      <c r="W489" s="175"/>
      <c r="X489" s="87"/>
      <c r="Y489" s="87"/>
      <c r="Z489" s="87"/>
      <c r="AA489" s="87"/>
      <c r="AB489" s="86"/>
      <c r="AC489" s="87"/>
    </row>
    <row x14ac:dyDescent="0.25" r="490" customHeight="1" ht="17.25">
      <c r="A490" s="235">
        <f>A489</f>
        <v>25569.375</v>
      </c>
      <c r="B490" s="241" t="s">
        <v>148</v>
      </c>
      <c r="C490" s="180"/>
      <c r="D490" s="180">
        <v>0</v>
      </c>
      <c r="E490" s="180"/>
      <c r="F490" s="180"/>
      <c r="G490" s="180">
        <f>SUM(C490:F490)</f>
      </c>
      <c r="H490" s="182">
        <v>6000</v>
      </c>
      <c r="I490" s="125">
        <f>G490*H490</f>
      </c>
      <c r="J490" s="125">
        <f>I490*0.1</f>
      </c>
      <c r="K490" s="125">
        <f>SUM(I490:J490)</f>
      </c>
      <c r="L490" s="242"/>
      <c r="M490" s="229"/>
      <c r="N490" s="87"/>
      <c r="O490" s="87"/>
      <c r="P490" s="87"/>
      <c r="Q490" s="87"/>
      <c r="R490" s="87"/>
      <c r="S490" s="87"/>
      <c r="T490" s="87"/>
      <c r="U490" s="87"/>
      <c r="V490" s="87"/>
      <c r="W490" s="175"/>
      <c r="X490" s="87"/>
      <c r="Y490" s="87"/>
      <c r="Z490" s="87"/>
      <c r="AA490" s="87"/>
      <c r="AB490" s="86"/>
      <c r="AC490" s="87"/>
    </row>
    <row x14ac:dyDescent="0.25" r="491" customHeight="1" ht="17.25">
      <c r="A491" s="235">
        <f>A490</f>
        <v>25569.375</v>
      </c>
      <c r="B491" s="241" t="s">
        <v>37</v>
      </c>
      <c r="C491" s="180"/>
      <c r="D491" s="180">
        <v>5</v>
      </c>
      <c r="E491" s="180"/>
      <c r="F491" s="180"/>
      <c r="G491" s="180">
        <f>SUM(C491:F491)</f>
      </c>
      <c r="H491" s="125">
        <v>6500</v>
      </c>
      <c r="I491" s="125">
        <f>G491*H491</f>
      </c>
      <c r="J491" s="125">
        <f>I491*0.1</f>
      </c>
      <c r="K491" s="125">
        <f>SUM(I491:J491)</f>
      </c>
      <c r="L491" s="242"/>
      <c r="M491" s="229"/>
      <c r="N491" s="87"/>
      <c r="O491" s="87"/>
      <c r="P491" s="87"/>
      <c r="Q491" s="87"/>
      <c r="R491" s="87"/>
      <c r="S491" s="87"/>
      <c r="T491" s="87"/>
      <c r="U491" s="87"/>
      <c r="V491" s="87"/>
      <c r="W491" s="175"/>
      <c r="X491" s="87"/>
      <c r="Y491" s="87"/>
      <c r="Z491" s="87"/>
      <c r="AA491" s="87"/>
      <c r="AB491" s="86"/>
      <c r="AC491" s="87"/>
    </row>
    <row x14ac:dyDescent="0.25" r="492" customHeight="1" ht="17.25">
      <c r="A492" s="235">
        <f>A491</f>
        <v>25569.375</v>
      </c>
      <c r="B492" s="241" t="s">
        <v>64</v>
      </c>
      <c r="C492" s="180"/>
      <c r="D492" s="180">
        <v>47</v>
      </c>
      <c r="E492" s="180">
        <v>13</v>
      </c>
      <c r="F492" s="180"/>
      <c r="G492" s="180">
        <f>SUM(C492:F492)</f>
      </c>
      <c r="H492" s="182">
        <v>5500</v>
      </c>
      <c r="I492" s="125">
        <f>G492*H492</f>
      </c>
      <c r="J492" s="125">
        <f>I492*0.1</f>
      </c>
      <c r="K492" s="125">
        <f>SUM(I492:J492)</f>
      </c>
      <c r="L492" s="242"/>
      <c r="M492" s="229"/>
      <c r="N492" s="87"/>
      <c r="O492" s="87"/>
      <c r="P492" s="87"/>
      <c r="Q492" s="87"/>
      <c r="R492" s="87"/>
      <c r="S492" s="87"/>
      <c r="T492" s="87"/>
      <c r="U492" s="87"/>
      <c r="V492" s="87"/>
      <c r="W492" s="175"/>
      <c r="X492" s="87"/>
      <c r="Y492" s="87"/>
      <c r="Z492" s="87"/>
      <c r="AA492" s="87"/>
      <c r="AB492" s="86"/>
      <c r="AC492" s="87"/>
    </row>
    <row x14ac:dyDescent="0.25" r="493" customHeight="1" ht="17.25">
      <c r="A493" s="235">
        <f>A492</f>
        <v>25569.375</v>
      </c>
      <c r="B493" s="236" t="s">
        <v>25</v>
      </c>
      <c r="C493" s="180"/>
      <c r="D493" s="180">
        <v>20</v>
      </c>
      <c r="E493" s="180"/>
      <c r="F493" s="180"/>
      <c r="G493" s="180">
        <f>SUM(C493:F493)</f>
      </c>
      <c r="H493" s="125">
        <v>6000</v>
      </c>
      <c r="I493" s="125">
        <f>G493*H493</f>
      </c>
      <c r="J493" s="125">
        <f>I493*0.1</f>
      </c>
      <c r="K493" s="125">
        <f>SUM(I493:J493)</f>
      </c>
      <c r="L493" s="242"/>
      <c r="M493" s="229"/>
      <c r="N493" s="87"/>
      <c r="O493" s="87"/>
      <c r="P493" s="87"/>
      <c r="Q493" s="87"/>
      <c r="R493" s="87"/>
      <c r="S493" s="87"/>
      <c r="T493" s="87"/>
      <c r="U493" s="87"/>
      <c r="V493" s="87"/>
      <c r="W493" s="175"/>
      <c r="X493" s="87"/>
      <c r="Y493" s="87"/>
      <c r="Z493" s="87"/>
      <c r="AA493" s="87"/>
      <c r="AB493" s="86"/>
      <c r="AC493" s="87"/>
    </row>
    <row x14ac:dyDescent="0.25" r="494" customHeight="1" ht="17.25">
      <c r="A494" s="235">
        <f>A493</f>
        <v>25569.375</v>
      </c>
      <c r="B494" s="241" t="s">
        <v>76</v>
      </c>
      <c r="C494" s="188" t="s">
        <v>14</v>
      </c>
      <c r="D494" s="180">
        <v>8</v>
      </c>
      <c r="E494" s="180"/>
      <c r="F494" s="180"/>
      <c r="G494" s="180">
        <f>SUM(C494:F494)</f>
      </c>
      <c r="H494" s="125">
        <v>6000</v>
      </c>
      <c r="I494" s="125">
        <f>G494*H494</f>
      </c>
      <c r="J494" s="125">
        <f>I494*0.1</f>
      </c>
      <c r="K494" s="125">
        <f>SUM(I494:J494)</f>
      </c>
      <c r="L494" s="242"/>
      <c r="M494" s="229"/>
      <c r="N494" s="87"/>
      <c r="O494" s="87"/>
      <c r="P494" s="87"/>
      <c r="Q494" s="87"/>
      <c r="R494" s="87"/>
      <c r="S494" s="87"/>
      <c r="T494" s="87"/>
      <c r="U494" s="87"/>
      <c r="V494" s="87"/>
      <c r="W494" s="175"/>
      <c r="X494" s="87"/>
      <c r="Y494" s="87"/>
      <c r="Z494" s="87"/>
      <c r="AA494" s="87"/>
      <c r="AB494" s="86"/>
      <c r="AC494" s="87"/>
    </row>
    <row x14ac:dyDescent="0.25" r="495" customHeight="1" ht="17.25">
      <c r="A495" s="235">
        <f>A494</f>
        <v>25569.375</v>
      </c>
      <c r="B495" s="241" t="s">
        <v>149</v>
      </c>
      <c r="C495" s="180"/>
      <c r="D495" s="181">
        <v>87</v>
      </c>
      <c r="E495" s="180">
        <v>28</v>
      </c>
      <c r="F495" s="180">
        <v>4</v>
      </c>
      <c r="G495" s="180">
        <f>SUM(C495:F495)</f>
      </c>
      <c r="H495" s="125">
        <v>6000</v>
      </c>
      <c r="I495" s="125">
        <f>G495*H495</f>
      </c>
      <c r="J495" s="125">
        <f>I495*0.1</f>
      </c>
      <c r="K495" s="125">
        <f>SUM(I495:J495)</f>
      </c>
      <c r="L495" s="242"/>
      <c r="M495" s="229"/>
      <c r="N495" s="87"/>
      <c r="O495" s="87"/>
      <c r="P495" s="87"/>
      <c r="Q495" s="87"/>
      <c r="R495" s="87"/>
      <c r="S495" s="87"/>
      <c r="T495" s="87"/>
      <c r="U495" s="87"/>
      <c r="V495" s="87"/>
      <c r="W495" s="175"/>
      <c r="X495" s="87"/>
      <c r="Y495" s="87"/>
      <c r="Z495" s="87"/>
      <c r="AA495" s="87"/>
      <c r="AB495" s="86"/>
      <c r="AC495" s="87"/>
    </row>
    <row x14ac:dyDescent="0.25" r="496" customHeight="1" ht="17.25">
      <c r="A496" s="235">
        <f>A495</f>
        <v>25569.375</v>
      </c>
      <c r="B496" s="241" t="s">
        <v>43</v>
      </c>
      <c r="C496" s="180"/>
      <c r="D496" s="180">
        <v>48</v>
      </c>
      <c r="E496" s="180">
        <v>10</v>
      </c>
      <c r="F496" s="180"/>
      <c r="G496" s="180">
        <f>SUM(C496:F496)</f>
      </c>
      <c r="H496" s="125">
        <v>6000</v>
      </c>
      <c r="I496" s="125">
        <f>G496*H496</f>
      </c>
      <c r="J496" s="125">
        <f>I496*0.1</f>
      </c>
      <c r="K496" s="125">
        <f>SUM(I496:J496)</f>
      </c>
      <c r="L496" s="242"/>
      <c r="M496" s="229"/>
      <c r="N496" s="87"/>
      <c r="O496" s="87"/>
      <c r="P496" s="87"/>
      <c r="Q496" s="87"/>
      <c r="R496" s="87"/>
      <c r="S496" s="87"/>
      <c r="T496" s="87"/>
      <c r="U496" s="87"/>
      <c r="V496" s="87"/>
      <c r="W496" s="175"/>
      <c r="X496" s="87"/>
      <c r="Y496" s="87"/>
      <c r="Z496" s="87"/>
      <c r="AA496" s="87"/>
      <c r="AB496" s="86"/>
      <c r="AC496" s="87"/>
    </row>
    <row x14ac:dyDescent="0.25" r="497" customHeight="1" ht="17.25">
      <c r="A497" s="235">
        <f>A496</f>
        <v>25569.375</v>
      </c>
      <c r="B497" s="241" t="s">
        <v>18</v>
      </c>
      <c r="C497" s="180"/>
      <c r="D497" s="180">
        <v>9</v>
      </c>
      <c r="E497" s="180">
        <v>7</v>
      </c>
      <c r="F497" s="180">
        <v>6</v>
      </c>
      <c r="G497" s="180">
        <f>SUM(C497:F497)</f>
      </c>
      <c r="H497" s="125">
        <v>6000</v>
      </c>
      <c r="I497" s="125">
        <f>G497*H497</f>
      </c>
      <c r="J497" s="125">
        <f>I497*0.1</f>
      </c>
      <c r="K497" s="125">
        <f>SUM(I497:J497)</f>
      </c>
      <c r="L497" s="242"/>
      <c r="M497" s="229"/>
      <c r="N497" s="87"/>
      <c r="O497" s="87"/>
      <c r="P497" s="87"/>
      <c r="Q497" s="87"/>
      <c r="R497" s="87"/>
      <c r="S497" s="87"/>
      <c r="T497" s="87"/>
      <c r="U497" s="87"/>
      <c r="V497" s="87"/>
      <c r="W497" s="175"/>
      <c r="X497" s="87"/>
      <c r="Y497" s="87"/>
      <c r="Z497" s="87"/>
      <c r="AA497" s="87"/>
      <c r="AB497" s="86"/>
      <c r="AC497" s="87"/>
    </row>
    <row x14ac:dyDescent="0.25" r="498" customHeight="1" ht="17.25">
      <c r="A498" s="235">
        <f>A497</f>
        <v>25569.375</v>
      </c>
      <c r="B498" s="241" t="s">
        <v>82</v>
      </c>
      <c r="C498" s="188" t="s">
        <v>14</v>
      </c>
      <c r="D498" s="180">
        <v>25</v>
      </c>
      <c r="E498" s="180">
        <v>9</v>
      </c>
      <c r="F498" s="180">
        <v>7</v>
      </c>
      <c r="G498" s="180">
        <f>SUM(C498:F498)</f>
      </c>
      <c r="H498" s="125">
        <v>5000</v>
      </c>
      <c r="I498" s="125">
        <f>G498*H498</f>
      </c>
      <c r="J498" s="125">
        <f>I498*0.1</f>
      </c>
      <c r="K498" s="125">
        <f>SUM(I498:J498)</f>
      </c>
      <c r="L498" s="242"/>
      <c r="M498" s="229"/>
      <c r="N498" s="87"/>
      <c r="O498" s="87"/>
      <c r="P498" s="87"/>
      <c r="Q498" s="87"/>
      <c r="R498" s="87"/>
      <c r="S498" s="87"/>
      <c r="T498" s="87"/>
      <c r="U498" s="87"/>
      <c r="V498" s="87"/>
      <c r="W498" s="175"/>
      <c r="X498" s="87"/>
      <c r="Y498" s="87"/>
      <c r="Z498" s="87"/>
      <c r="AA498" s="87"/>
      <c r="AB498" s="86"/>
      <c r="AC498" s="87"/>
    </row>
    <row x14ac:dyDescent="0.25" r="499" customHeight="1" ht="17.25">
      <c r="A499" s="235">
        <f>A498</f>
        <v>25569.375</v>
      </c>
      <c r="B499" s="241" t="s">
        <v>151</v>
      </c>
      <c r="C499" s="180"/>
      <c r="D499" s="180">
        <v>12</v>
      </c>
      <c r="E499" s="180"/>
      <c r="F499" s="180"/>
      <c r="G499" s="180">
        <f>SUM(C499:F499)</f>
      </c>
      <c r="H499" s="125">
        <v>5000</v>
      </c>
      <c r="I499" s="125">
        <f>G499*H499</f>
      </c>
      <c r="J499" s="125">
        <f>I499*0.1</f>
      </c>
      <c r="K499" s="125">
        <f>SUM(I499:J499)</f>
      </c>
      <c r="L499" s="242"/>
      <c r="M499" s="229"/>
      <c r="N499" s="87"/>
      <c r="O499" s="87"/>
      <c r="P499" s="87"/>
      <c r="Q499" s="87"/>
      <c r="R499" s="87"/>
      <c r="S499" s="87"/>
      <c r="T499" s="87"/>
      <c r="U499" s="87"/>
      <c r="V499" s="87"/>
      <c r="W499" s="175"/>
      <c r="X499" s="87"/>
      <c r="Y499" s="87"/>
      <c r="Z499" s="87"/>
      <c r="AA499" s="87"/>
      <c r="AB499" s="86"/>
      <c r="AC499" s="87"/>
    </row>
    <row x14ac:dyDescent="0.25" r="500" customHeight="1" ht="17.25">
      <c r="A500" s="235">
        <f>A496</f>
        <v>25569.375</v>
      </c>
      <c r="B500" s="241" t="s">
        <v>105</v>
      </c>
      <c r="C500" s="180"/>
      <c r="D500" s="180">
        <v>59</v>
      </c>
      <c r="E500" s="180"/>
      <c r="F500" s="180"/>
      <c r="G500" s="180">
        <f>SUM(C500:F500)</f>
      </c>
      <c r="H500" s="125">
        <v>7000</v>
      </c>
      <c r="I500" s="125">
        <f>G500*H500</f>
      </c>
      <c r="J500" s="125">
        <f>I500*0.1</f>
      </c>
      <c r="K500" s="125">
        <f>SUM(I500:J500)</f>
      </c>
      <c r="L500" s="242"/>
      <c r="M500" s="229"/>
      <c r="N500" s="87"/>
      <c r="O500" s="87"/>
      <c r="P500" s="87"/>
      <c r="Q500" s="87"/>
      <c r="R500" s="87"/>
      <c r="S500" s="87"/>
      <c r="T500" s="87"/>
      <c r="U500" s="87"/>
      <c r="V500" s="87"/>
      <c r="W500" s="175"/>
      <c r="X500" s="87"/>
      <c r="Y500" s="87"/>
      <c r="Z500" s="87"/>
      <c r="AA500" s="87"/>
      <c r="AB500" s="86"/>
      <c r="AC500" s="87"/>
    </row>
    <row x14ac:dyDescent="0.25" r="501" customHeight="1" ht="17.25">
      <c r="A501" s="235">
        <f>A496</f>
        <v>25569.375</v>
      </c>
      <c r="B501" s="241" t="s">
        <v>23</v>
      </c>
      <c r="C501" s="180"/>
      <c r="D501" s="180">
        <v>13</v>
      </c>
      <c r="E501" s="180"/>
      <c r="F501" s="180"/>
      <c r="G501" s="180">
        <f>SUM(C501:F501)</f>
      </c>
      <c r="H501" s="125">
        <v>6000</v>
      </c>
      <c r="I501" s="125">
        <f>G501*H501</f>
      </c>
      <c r="J501" s="125">
        <f>I501*0.1</f>
      </c>
      <c r="K501" s="125">
        <f>SUM(I501:J501)</f>
      </c>
      <c r="L501" s="242"/>
      <c r="M501" s="229"/>
      <c r="N501" s="87"/>
      <c r="O501" s="87"/>
      <c r="P501" s="87"/>
      <c r="Q501" s="87"/>
      <c r="R501" s="87"/>
      <c r="S501" s="87"/>
      <c r="T501" s="87"/>
      <c r="U501" s="87"/>
      <c r="V501" s="87"/>
      <c r="W501" s="175"/>
      <c r="X501" s="87"/>
      <c r="Y501" s="87"/>
      <c r="Z501" s="87"/>
      <c r="AA501" s="87"/>
      <c r="AB501" s="86"/>
      <c r="AC501" s="87"/>
    </row>
    <row x14ac:dyDescent="0.25" r="502" customHeight="1" ht="17.25">
      <c r="A502" s="235">
        <f>A501</f>
        <v>25569.375</v>
      </c>
      <c r="B502" s="241" t="s">
        <v>40</v>
      </c>
      <c r="C502" s="180"/>
      <c r="D502" s="180">
        <v>15</v>
      </c>
      <c r="E502" s="180"/>
      <c r="F502" s="180"/>
      <c r="G502" s="180">
        <f>SUM(C502:F502)</f>
      </c>
      <c r="H502" s="125">
        <v>6500</v>
      </c>
      <c r="I502" s="125">
        <f>G502*H502</f>
      </c>
      <c r="J502" s="125">
        <f>I502*0.1</f>
      </c>
      <c r="K502" s="125">
        <f>SUM(I502:J502)</f>
      </c>
      <c r="L502" s="242"/>
      <c r="M502" s="229"/>
      <c r="N502" s="87"/>
      <c r="O502" s="87"/>
      <c r="P502" s="87"/>
      <c r="Q502" s="87"/>
      <c r="R502" s="87"/>
      <c r="S502" s="87"/>
      <c r="T502" s="87"/>
      <c r="U502" s="87"/>
      <c r="V502" s="87"/>
      <c r="W502" s="175"/>
      <c r="X502" s="87"/>
      <c r="Y502" s="87"/>
      <c r="Z502" s="87"/>
      <c r="AA502" s="87"/>
      <c r="AB502" s="86"/>
      <c r="AC502" s="87"/>
    </row>
    <row x14ac:dyDescent="0.25" r="503" customHeight="1" ht="17.25">
      <c r="A503" s="235">
        <f>A499</f>
        <v>25569.375</v>
      </c>
      <c r="B503" s="241" t="s">
        <v>86</v>
      </c>
      <c r="C503" s="180"/>
      <c r="D503" s="180">
        <v>21</v>
      </c>
      <c r="E503" s="180">
        <v>8</v>
      </c>
      <c r="F503" s="180">
        <v>4</v>
      </c>
      <c r="G503" s="180">
        <f>SUM(C503:F503)</f>
      </c>
      <c r="H503" s="125">
        <v>6000</v>
      </c>
      <c r="I503" s="125">
        <f>G503*H503</f>
      </c>
      <c r="J503" s="125">
        <f>I503*0.1</f>
      </c>
      <c r="K503" s="125">
        <f>SUM(I503:J503)</f>
      </c>
      <c r="L503" s="242"/>
      <c r="M503" s="229"/>
      <c r="N503" s="87"/>
      <c r="O503" s="87"/>
      <c r="P503" s="87"/>
      <c r="Q503" s="87"/>
      <c r="R503" s="87"/>
      <c r="S503" s="87"/>
      <c r="T503" s="87"/>
      <c r="U503" s="87"/>
      <c r="V503" s="87"/>
      <c r="W503" s="175"/>
      <c r="X503" s="87"/>
      <c r="Y503" s="87"/>
      <c r="Z503" s="87"/>
      <c r="AA503" s="87"/>
      <c r="AB503" s="86"/>
      <c r="AC503" s="87"/>
    </row>
    <row x14ac:dyDescent="0.25" r="504" customHeight="1" ht="17.25">
      <c r="A504" s="235">
        <f>A499</f>
        <v>25569.375</v>
      </c>
      <c r="B504" s="241" t="s">
        <v>152</v>
      </c>
      <c r="C504" s="180"/>
      <c r="D504" s="180">
        <v>80</v>
      </c>
      <c r="E504" s="180"/>
      <c r="F504" s="180"/>
      <c r="G504" s="180">
        <f>SUM(C504:F504)</f>
      </c>
      <c r="H504" s="125">
        <v>6000</v>
      </c>
      <c r="I504" s="125">
        <f>G504*H504</f>
      </c>
      <c r="J504" s="125">
        <f>I504*0.1</f>
      </c>
      <c r="K504" s="125">
        <f>SUM(I504:J504)</f>
      </c>
      <c r="L504" s="242"/>
      <c r="M504" s="229"/>
      <c r="N504" s="87"/>
      <c r="O504" s="87"/>
      <c r="P504" s="87"/>
      <c r="Q504" s="87"/>
      <c r="R504" s="87"/>
      <c r="S504" s="87"/>
      <c r="T504" s="87"/>
      <c r="U504" s="87"/>
      <c r="V504" s="87"/>
      <c r="W504" s="175"/>
      <c r="X504" s="87"/>
      <c r="Y504" s="87"/>
      <c r="Z504" s="87"/>
      <c r="AA504" s="87"/>
      <c r="AB504" s="86"/>
      <c r="AC504" s="87"/>
    </row>
    <row x14ac:dyDescent="0.25" r="505" customHeight="1" ht="17.25">
      <c r="A505" s="235">
        <f>A504</f>
        <v>25569.375</v>
      </c>
      <c r="B505" s="241"/>
      <c r="C505" s="180"/>
      <c r="D505" s="180"/>
      <c r="E505" s="180"/>
      <c r="F505" s="180"/>
      <c r="G505" s="180">
        <f>SUM(C505:F505)</f>
      </c>
      <c r="H505" s="125"/>
      <c r="I505" s="125">
        <f>G505*H505</f>
      </c>
      <c r="J505" s="125">
        <v>0</v>
      </c>
      <c r="K505" s="125">
        <f>SUM(I505:J505)</f>
      </c>
      <c r="L505" s="242"/>
      <c r="M505" s="229"/>
      <c r="N505" s="87"/>
      <c r="O505" s="87"/>
      <c r="P505" s="87"/>
      <c r="Q505" s="87"/>
      <c r="R505" s="87"/>
      <c r="S505" s="87"/>
      <c r="T505" s="87"/>
      <c r="U505" s="87"/>
      <c r="V505" s="87"/>
      <c r="W505" s="175"/>
      <c r="X505" s="87"/>
      <c r="Y505" s="87"/>
      <c r="Z505" s="87"/>
      <c r="AA505" s="87"/>
      <c r="AB505" s="86"/>
      <c r="AC505" s="87"/>
    </row>
    <row x14ac:dyDescent="0.25" r="506" customHeight="1" ht="17.25">
      <c r="A506" s="243">
        <f>A505</f>
        <v>25569.375</v>
      </c>
      <c r="B506" s="244" t="s">
        <v>155</v>
      </c>
      <c r="C506" s="191">
        <f>SUM(C460:C505)</f>
      </c>
      <c r="D506" s="191">
        <f>SUM(D460:D505)</f>
      </c>
      <c r="E506" s="191">
        <f>SUM(E460:E505)</f>
      </c>
      <c r="F506" s="191">
        <f>SUM(F460:F505)</f>
      </c>
      <c r="G506" s="191">
        <f>SUM(G460:G505)</f>
      </c>
      <c r="H506" s="191"/>
      <c r="I506" s="191">
        <f>SUM(I460:I505)</f>
      </c>
      <c r="J506" s="191">
        <f>SUM(J460:J505)</f>
      </c>
      <c r="K506" s="191">
        <f>SUM(K460:K505)</f>
      </c>
      <c r="L506" s="245"/>
      <c r="M506" s="229"/>
      <c r="N506" s="87"/>
      <c r="O506" s="87"/>
      <c r="P506" s="87"/>
      <c r="Q506" s="87"/>
      <c r="R506" s="87"/>
      <c r="S506" s="87"/>
      <c r="T506" s="87"/>
      <c r="U506" s="87"/>
      <c r="V506" s="87"/>
      <c r="W506" s="175"/>
      <c r="X506" s="87"/>
      <c r="Y506" s="87"/>
      <c r="Z506" s="87"/>
      <c r="AA506" s="87"/>
      <c r="AB506" s="86"/>
      <c r="AC506" s="87"/>
    </row>
    <row x14ac:dyDescent="0.25" r="507" customHeight="1" ht="17.25">
      <c r="A507" s="235">
        <f>A506</f>
        <v>25569.375</v>
      </c>
      <c r="B507" s="241" t="s">
        <v>113</v>
      </c>
      <c r="C507" s="180"/>
      <c r="D507" s="180">
        <v>36</v>
      </c>
      <c r="E507" s="180">
        <v>43</v>
      </c>
      <c r="F507" s="180">
        <v>4</v>
      </c>
      <c r="G507" s="180">
        <f>SUM(C507:F507)</f>
      </c>
      <c r="H507" s="125">
        <v>6500</v>
      </c>
      <c r="I507" s="125">
        <f>G507*H507</f>
      </c>
      <c r="J507" s="185"/>
      <c r="K507" s="125">
        <f>SUM(I507:J507)</f>
      </c>
      <c r="L507" s="242"/>
      <c r="M507" s="229"/>
      <c r="N507" s="87"/>
      <c r="O507" s="87"/>
      <c r="P507" s="87"/>
      <c r="Q507" s="87"/>
      <c r="R507" s="87"/>
      <c r="S507" s="87"/>
      <c r="T507" s="87"/>
      <c r="U507" s="87"/>
      <c r="V507" s="87"/>
      <c r="W507" s="175"/>
      <c r="X507" s="87"/>
      <c r="Y507" s="87"/>
      <c r="Z507" s="87"/>
      <c r="AA507" s="87"/>
      <c r="AB507" s="86"/>
      <c r="AC507" s="87"/>
    </row>
    <row x14ac:dyDescent="0.25" r="508" customHeight="1" ht="17.25">
      <c r="A508" s="235">
        <f>A507</f>
        <v>25569.375</v>
      </c>
      <c r="B508" s="241" t="s">
        <v>156</v>
      </c>
      <c r="C508" s="180"/>
      <c r="D508" s="180">
        <v>12</v>
      </c>
      <c r="E508" s="180">
        <v>11</v>
      </c>
      <c r="F508" s="180"/>
      <c r="G508" s="180">
        <f>SUM(C508:F508)</f>
      </c>
      <c r="H508" s="125">
        <v>6500</v>
      </c>
      <c r="I508" s="125">
        <f>G508*H508</f>
      </c>
      <c r="J508" s="185"/>
      <c r="K508" s="125">
        <f>SUM(I508:J508)</f>
      </c>
      <c r="L508" s="242"/>
      <c r="M508" s="229"/>
      <c r="N508" s="87"/>
      <c r="O508" s="87"/>
      <c r="P508" s="87"/>
      <c r="Q508" s="87"/>
      <c r="R508" s="87"/>
      <c r="S508" s="87"/>
      <c r="T508" s="87"/>
      <c r="U508" s="87"/>
      <c r="V508" s="87"/>
      <c r="W508" s="175"/>
      <c r="X508" s="87"/>
      <c r="Y508" s="87"/>
      <c r="Z508" s="87"/>
      <c r="AA508" s="87"/>
      <c r="AB508" s="86"/>
      <c r="AC508" s="87"/>
    </row>
    <row x14ac:dyDescent="0.25" r="509" customHeight="1" ht="17.25">
      <c r="A509" s="235">
        <f>A508</f>
        <v>25569.375</v>
      </c>
      <c r="B509" s="241" t="s">
        <v>112</v>
      </c>
      <c r="C509" s="180"/>
      <c r="D509" s="180">
        <v>9</v>
      </c>
      <c r="E509" s="180">
        <v>9</v>
      </c>
      <c r="F509" s="180"/>
      <c r="G509" s="180">
        <f>SUM(C509:F509)</f>
      </c>
      <c r="H509" s="125">
        <v>6900</v>
      </c>
      <c r="I509" s="125">
        <f>G509*H509</f>
      </c>
      <c r="J509" s="185"/>
      <c r="K509" s="125">
        <f>SUM(I509:J509)</f>
      </c>
      <c r="L509" s="242"/>
      <c r="M509" s="229"/>
      <c r="N509" s="87"/>
      <c r="O509" s="87"/>
      <c r="P509" s="87"/>
      <c r="Q509" s="87"/>
      <c r="R509" s="87"/>
      <c r="S509" s="87"/>
      <c r="T509" s="87"/>
      <c r="U509" s="87"/>
      <c r="V509" s="87"/>
      <c r="W509" s="175"/>
      <c r="X509" s="87"/>
      <c r="Y509" s="87"/>
      <c r="Z509" s="87"/>
      <c r="AA509" s="87"/>
      <c r="AB509" s="86"/>
      <c r="AC509" s="87"/>
    </row>
    <row x14ac:dyDescent="0.25" r="510" customHeight="1" ht="17.25">
      <c r="A510" s="235">
        <f>A509</f>
        <v>25569.375</v>
      </c>
      <c r="B510" s="241"/>
      <c r="C510" s="180"/>
      <c r="D510" s="180"/>
      <c r="E510" s="180"/>
      <c r="F510" s="180"/>
      <c r="G510" s="180">
        <f>SUM(C510:F510)</f>
      </c>
      <c r="H510" s="125"/>
      <c r="I510" s="125">
        <f>G510*H510</f>
      </c>
      <c r="J510" s="185"/>
      <c r="K510" s="125">
        <f>SUM(I510:J510)</f>
      </c>
      <c r="L510" s="242"/>
      <c r="M510" s="229"/>
      <c r="N510" s="87"/>
      <c r="O510" s="87"/>
      <c r="P510" s="87"/>
      <c r="Q510" s="87"/>
      <c r="R510" s="87"/>
      <c r="S510" s="87"/>
      <c r="T510" s="87"/>
      <c r="U510" s="87"/>
      <c r="V510" s="87"/>
      <c r="W510" s="175"/>
      <c r="X510" s="87"/>
      <c r="Y510" s="87"/>
      <c r="Z510" s="87"/>
      <c r="AA510" s="87"/>
      <c r="AB510" s="86"/>
      <c r="AC510" s="87"/>
    </row>
    <row x14ac:dyDescent="0.25" r="511" customHeight="1" ht="17.25">
      <c r="A511" s="235">
        <f>A510</f>
        <v>25569.375</v>
      </c>
      <c r="B511" s="241"/>
      <c r="C511" s="180"/>
      <c r="D511" s="180"/>
      <c r="E511" s="180"/>
      <c r="F511" s="180"/>
      <c r="G511" s="180">
        <f>SUM(C511:F511)</f>
      </c>
      <c r="H511" s="125"/>
      <c r="I511" s="125">
        <f>G511*H511</f>
      </c>
      <c r="J511" s="185"/>
      <c r="K511" s="125">
        <f>SUM(I511:J511)</f>
      </c>
      <c r="L511" s="242"/>
      <c r="M511" s="229"/>
      <c r="N511" s="87"/>
      <c r="O511" s="87"/>
      <c r="P511" s="87"/>
      <c r="Q511" s="87"/>
      <c r="R511" s="87"/>
      <c r="S511" s="87"/>
      <c r="T511" s="87"/>
      <c r="U511" s="87"/>
      <c r="V511" s="87"/>
      <c r="W511" s="175"/>
      <c r="X511" s="87"/>
      <c r="Y511" s="87"/>
      <c r="Z511" s="87"/>
      <c r="AA511" s="87"/>
      <c r="AB511" s="86"/>
      <c r="AC511" s="87"/>
    </row>
    <row x14ac:dyDescent="0.25" r="512" customHeight="1" ht="17.25">
      <c r="A512" s="235">
        <f>A511</f>
        <v>25569.375</v>
      </c>
      <c r="B512" s="241"/>
      <c r="C512" s="180"/>
      <c r="D512" s="180"/>
      <c r="E512" s="180"/>
      <c r="F512" s="180"/>
      <c r="G512" s="180">
        <f>SUM(C512:F512)</f>
      </c>
      <c r="H512" s="125"/>
      <c r="I512" s="125">
        <f>G512*H512</f>
      </c>
      <c r="J512" s="185"/>
      <c r="K512" s="125">
        <f>SUM(I512:J512)</f>
      </c>
      <c r="L512" s="242"/>
      <c r="M512" s="229"/>
      <c r="N512" s="87"/>
      <c r="O512" s="87"/>
      <c r="P512" s="87"/>
      <c r="Q512" s="87"/>
      <c r="R512" s="87"/>
      <c r="S512" s="87"/>
      <c r="T512" s="87"/>
      <c r="U512" s="87"/>
      <c r="V512" s="87"/>
      <c r="W512" s="175"/>
      <c r="X512" s="87"/>
      <c r="Y512" s="87"/>
      <c r="Z512" s="87"/>
      <c r="AA512" s="87"/>
      <c r="AB512" s="86"/>
      <c r="AC512" s="87"/>
    </row>
    <row x14ac:dyDescent="0.25" r="513" customHeight="1" ht="17.25">
      <c r="A513" s="235">
        <f>A512</f>
        <v>25569.375</v>
      </c>
      <c r="B513" s="241"/>
      <c r="C513" s="180"/>
      <c r="D513" s="180"/>
      <c r="E513" s="180"/>
      <c r="F513" s="180"/>
      <c r="G513" s="180">
        <f>SUM(C513:F513)</f>
      </c>
      <c r="H513" s="125"/>
      <c r="I513" s="125">
        <f>G513*H513</f>
      </c>
      <c r="J513" s="185"/>
      <c r="K513" s="125">
        <f>SUM(I513:J513)</f>
      </c>
      <c r="L513" s="242"/>
      <c r="M513" s="229"/>
      <c r="N513" s="87"/>
      <c r="O513" s="87"/>
      <c r="P513" s="87"/>
      <c r="Q513" s="87"/>
      <c r="R513" s="87"/>
      <c r="S513" s="87"/>
      <c r="T513" s="87"/>
      <c r="U513" s="87"/>
      <c r="V513" s="87"/>
      <c r="W513" s="175"/>
      <c r="X513" s="87"/>
      <c r="Y513" s="87"/>
      <c r="Z513" s="87"/>
      <c r="AA513" s="87"/>
      <c r="AB513" s="86"/>
      <c r="AC513" s="87"/>
    </row>
    <row x14ac:dyDescent="0.25" r="514" customHeight="1" ht="17.25">
      <c r="A514" s="235">
        <f>A513</f>
        <v>25569.375</v>
      </c>
      <c r="B514" s="241"/>
      <c r="C514" s="180"/>
      <c r="D514" s="180"/>
      <c r="E514" s="180"/>
      <c r="F514" s="180"/>
      <c r="G514" s="180">
        <f>SUM(C514:F514)</f>
      </c>
      <c r="H514" s="125"/>
      <c r="I514" s="125">
        <f>G514*H514</f>
      </c>
      <c r="J514" s="185"/>
      <c r="K514" s="125">
        <f>SUM(I514:J514)</f>
      </c>
      <c r="L514" s="242"/>
      <c r="M514" s="229"/>
      <c r="N514" s="87"/>
      <c r="O514" s="87"/>
      <c r="P514" s="87"/>
      <c r="Q514" s="87"/>
      <c r="R514" s="87"/>
      <c r="S514" s="87"/>
      <c r="T514" s="87"/>
      <c r="U514" s="87"/>
      <c r="V514" s="87"/>
      <c r="W514" s="175"/>
      <c r="X514" s="87"/>
      <c r="Y514" s="87"/>
      <c r="Z514" s="87"/>
      <c r="AA514" s="87"/>
      <c r="AB514" s="86"/>
      <c r="AC514" s="87"/>
    </row>
    <row x14ac:dyDescent="0.25" r="515" customHeight="1" ht="17.25">
      <c r="A515" s="243">
        <f>A514</f>
        <v>25569.375</v>
      </c>
      <c r="B515" s="244" t="s">
        <v>157</v>
      </c>
      <c r="C515" s="191">
        <f>SUM(C507:C514)</f>
      </c>
      <c r="D515" s="191">
        <f>SUM(D507:D514)</f>
      </c>
      <c r="E515" s="191">
        <f>SUM(E507:E514)</f>
      </c>
      <c r="F515" s="191">
        <f>SUM(F507:F514)</f>
      </c>
      <c r="G515" s="191">
        <f>SUM(G507:G514)</f>
      </c>
      <c r="H515" s="201"/>
      <c r="I515" s="201">
        <f>SUM(I507:I514)</f>
      </c>
      <c r="J515" s="201"/>
      <c r="K515" s="202">
        <f>SUM(K507:K514)</f>
      </c>
      <c r="L515" s="246"/>
      <c r="M515" s="229"/>
      <c r="N515" s="87"/>
      <c r="O515" s="87"/>
      <c r="P515" s="87"/>
      <c r="Q515" s="87"/>
      <c r="R515" s="87"/>
      <c r="S515" s="87"/>
      <c r="T515" s="87"/>
      <c r="U515" s="87"/>
      <c r="V515" s="87"/>
      <c r="W515" s="175"/>
      <c r="X515" s="87"/>
      <c r="Y515" s="87"/>
      <c r="Z515" s="87"/>
      <c r="AA515" s="87"/>
      <c r="AB515" s="86"/>
      <c r="AC515" s="87"/>
    </row>
    <row x14ac:dyDescent="0.25" r="516" customHeight="1" ht="17.25" hidden="1">
      <c r="A516" s="226" t="s">
        <v>128</v>
      </c>
      <c r="B516" s="227" t="s">
        <v>2</v>
      </c>
      <c r="C516" s="174" t="s">
        <v>129</v>
      </c>
      <c r="D516" s="174" t="s">
        <v>130</v>
      </c>
      <c r="E516" s="174" t="s">
        <v>131</v>
      </c>
      <c r="F516" s="174" t="s">
        <v>132</v>
      </c>
      <c r="G516" s="174" t="s">
        <v>133</v>
      </c>
      <c r="H516" s="174" t="s">
        <v>7</v>
      </c>
      <c r="I516" s="174" t="s">
        <v>134</v>
      </c>
      <c r="J516" s="174" t="s">
        <v>90</v>
      </c>
      <c r="K516" s="174" t="s">
        <v>135</v>
      </c>
      <c r="L516" s="228"/>
      <c r="M516" s="229"/>
      <c r="N516" s="87"/>
      <c r="O516" s="87"/>
      <c r="P516" s="87"/>
      <c r="Q516" s="87"/>
      <c r="R516" s="87"/>
      <c r="S516" s="87"/>
      <c r="T516" s="87"/>
      <c r="U516" s="87"/>
      <c r="V516" s="87"/>
      <c r="W516" s="175"/>
      <c r="X516" s="87"/>
      <c r="Y516" s="87"/>
      <c r="Z516" s="87"/>
      <c r="AA516" s="87"/>
      <c r="AB516" s="86"/>
      <c r="AC516" s="87"/>
    </row>
    <row x14ac:dyDescent="0.25" r="517" customHeight="1" ht="17.25">
      <c r="A517" s="235">
        <f>A515+1</f>
        <v>25569.375</v>
      </c>
      <c r="B517" s="236" t="s">
        <v>46</v>
      </c>
      <c r="C517" s="183" t="s">
        <v>14</v>
      </c>
      <c r="D517" s="180"/>
      <c r="E517" s="180"/>
      <c r="F517" s="180"/>
      <c r="G517" s="180">
        <f>SUM(C517:F517)</f>
      </c>
      <c r="H517" s="237">
        <v>5500</v>
      </c>
      <c r="I517" s="125">
        <f>G517*H517</f>
      </c>
      <c r="J517" s="125">
        <f>I517*0.1</f>
      </c>
      <c r="K517" s="125">
        <f>SUM(I517:J517)</f>
      </c>
      <c r="L517" s="242"/>
      <c r="M517" s="229"/>
      <c r="N517" s="87"/>
      <c r="O517" s="87"/>
      <c r="P517" s="87"/>
      <c r="Q517" s="87"/>
      <c r="R517" s="87"/>
      <c r="S517" s="87"/>
      <c r="T517" s="87"/>
      <c r="U517" s="87"/>
      <c r="V517" s="87"/>
      <c r="W517" s="175"/>
      <c r="X517" s="87"/>
      <c r="Y517" s="87"/>
      <c r="Z517" s="87"/>
      <c r="AA517" s="87"/>
      <c r="AB517" s="86"/>
      <c r="AC517" s="87"/>
    </row>
    <row x14ac:dyDescent="0.25" r="518" customHeight="1" ht="17.25">
      <c r="A518" s="235">
        <f>A517</f>
        <v>25569.375</v>
      </c>
      <c r="B518" s="236" t="s">
        <v>137</v>
      </c>
      <c r="C518" s="180"/>
      <c r="D518" s="180"/>
      <c r="E518" s="180"/>
      <c r="F518" s="180"/>
      <c r="G518" s="180">
        <f>SUM(C518:F518)</f>
      </c>
      <c r="H518" s="237">
        <v>4500</v>
      </c>
      <c r="I518" s="125">
        <f>G518*H518</f>
      </c>
      <c r="J518" s="125">
        <f>I518*0.1</f>
      </c>
      <c r="K518" s="125">
        <f>SUM(I518:J518)</f>
      </c>
      <c r="L518" s="242"/>
      <c r="M518" s="229"/>
      <c r="N518" s="87"/>
      <c r="O518" s="87"/>
      <c r="P518" s="87"/>
      <c r="Q518" s="87"/>
      <c r="R518" s="87"/>
      <c r="S518" s="87"/>
      <c r="T518" s="87"/>
      <c r="U518" s="87"/>
      <c r="V518" s="87"/>
      <c r="W518" s="175"/>
      <c r="X518" s="87"/>
      <c r="Y518" s="87"/>
      <c r="Z518" s="87"/>
      <c r="AA518" s="87"/>
      <c r="AB518" s="86"/>
      <c r="AC518" s="87"/>
    </row>
    <row x14ac:dyDescent="0.25" r="519" customHeight="1" ht="17.25">
      <c r="A519" s="235">
        <f>A518</f>
        <v>25569.375</v>
      </c>
      <c r="B519" s="236" t="s">
        <v>178</v>
      </c>
      <c r="C519" s="180"/>
      <c r="D519" s="180"/>
      <c r="E519" s="180"/>
      <c r="F519" s="180"/>
      <c r="G519" s="180">
        <f>SUM(C519:F519)</f>
      </c>
      <c r="H519" s="182">
        <v>5000</v>
      </c>
      <c r="I519" s="125">
        <f>G519*H519</f>
      </c>
      <c r="J519" s="125">
        <f>I519*0.1</f>
      </c>
      <c r="K519" s="125">
        <f>SUM(I519:J519)</f>
      </c>
      <c r="L519" s="242"/>
      <c r="M519" s="229"/>
      <c r="N519" s="87"/>
      <c r="O519" s="87"/>
      <c r="P519" s="87"/>
      <c r="Q519" s="87"/>
      <c r="R519" s="87"/>
      <c r="S519" s="87"/>
      <c r="T519" s="87"/>
      <c r="U519" s="87"/>
      <c r="V519" s="87"/>
      <c r="W519" s="175"/>
      <c r="X519" s="87"/>
      <c r="Y519" s="87"/>
      <c r="Z519" s="87"/>
      <c r="AA519" s="87"/>
      <c r="AB519" s="86"/>
      <c r="AC519" s="87"/>
    </row>
    <row x14ac:dyDescent="0.25" r="520" customHeight="1" ht="17.25">
      <c r="A520" s="235">
        <f>A519</f>
        <v>25569.375</v>
      </c>
      <c r="B520" s="236" t="s">
        <v>13</v>
      </c>
      <c r="C520" s="180"/>
      <c r="D520" s="180"/>
      <c r="E520" s="180"/>
      <c r="F520" s="180"/>
      <c r="G520" s="180">
        <f>SUM(C520:F520)</f>
      </c>
      <c r="H520" s="125">
        <v>6000</v>
      </c>
      <c r="I520" s="125">
        <f>G520*H520</f>
      </c>
      <c r="J520" s="125">
        <f>I520*0.1</f>
      </c>
      <c r="K520" s="125">
        <f>SUM(I520:J520)</f>
      </c>
      <c r="L520" s="242"/>
      <c r="M520" s="229"/>
      <c r="N520" s="87"/>
      <c r="O520" s="87"/>
      <c r="P520" s="87"/>
      <c r="Q520" s="87"/>
      <c r="R520" s="87"/>
      <c r="S520" s="87"/>
      <c r="T520" s="87"/>
      <c r="U520" s="87"/>
      <c r="V520" s="87"/>
      <c r="W520" s="175"/>
      <c r="X520" s="87"/>
      <c r="Y520" s="87"/>
      <c r="Z520" s="87"/>
      <c r="AA520" s="87"/>
      <c r="AB520" s="86"/>
      <c r="AC520" s="87"/>
    </row>
    <row x14ac:dyDescent="0.25" r="521" customHeight="1" ht="17.25">
      <c r="A521" s="235">
        <f>A520</f>
        <v>25569.375</v>
      </c>
      <c r="B521" s="236" t="s">
        <v>58</v>
      </c>
      <c r="C521" s="183" t="s">
        <v>14</v>
      </c>
      <c r="D521" s="180">
        <v>9</v>
      </c>
      <c r="E521" s="180">
        <v>8</v>
      </c>
      <c r="F521" s="180"/>
      <c r="G521" s="180">
        <f>SUM(C521:F521)</f>
      </c>
      <c r="H521" s="182">
        <v>5500</v>
      </c>
      <c r="I521" s="125">
        <f>G521*H521</f>
      </c>
      <c r="J521" s="125">
        <f>I521*0.1</f>
      </c>
      <c r="K521" s="125">
        <f>SUM(I521:J521)</f>
      </c>
      <c r="L521" s="242"/>
      <c r="M521" s="229"/>
      <c r="N521" s="87"/>
      <c r="O521" s="87"/>
      <c r="P521" s="87"/>
      <c r="Q521" s="87"/>
      <c r="R521" s="87"/>
      <c r="S521" s="87"/>
      <c r="T521" s="87"/>
      <c r="U521" s="87"/>
      <c r="V521" s="87"/>
      <c r="W521" s="175"/>
      <c r="X521" s="87"/>
      <c r="Y521" s="87"/>
      <c r="Z521" s="87"/>
      <c r="AA521" s="87"/>
      <c r="AB521" s="86"/>
      <c r="AC521" s="87"/>
    </row>
    <row x14ac:dyDescent="0.25" r="522" customHeight="1" ht="17.25">
      <c r="A522" s="235">
        <f>A521</f>
        <v>25569.375</v>
      </c>
      <c r="B522" s="236" t="s">
        <v>147</v>
      </c>
      <c r="C522" s="183">
        <v>25</v>
      </c>
      <c r="D522" s="180">
        <v>35</v>
      </c>
      <c r="E522" s="180">
        <v>25</v>
      </c>
      <c r="F522" s="180">
        <v>16</v>
      </c>
      <c r="G522" s="180">
        <f>SUM(C522:F522)</f>
      </c>
      <c r="H522" s="125">
        <v>5000</v>
      </c>
      <c r="I522" s="125">
        <f>G522*H522</f>
      </c>
      <c r="J522" s="125">
        <f>I522*0.1</f>
      </c>
      <c r="K522" s="125">
        <f>SUM(I522:J522)</f>
      </c>
      <c r="L522" s="242"/>
      <c r="M522" s="229"/>
      <c r="N522" s="87"/>
      <c r="O522" s="87"/>
      <c r="P522" s="87"/>
      <c r="Q522" s="87"/>
      <c r="R522" s="87"/>
      <c r="S522" s="87"/>
      <c r="T522" s="87"/>
      <c r="U522" s="87"/>
      <c r="V522" s="87"/>
      <c r="W522" s="175"/>
      <c r="X522" s="87"/>
      <c r="Y522" s="87"/>
      <c r="Z522" s="87"/>
      <c r="AA522" s="87"/>
      <c r="AB522" s="86"/>
      <c r="AC522" s="87"/>
    </row>
    <row x14ac:dyDescent="0.25" r="523" customHeight="1" ht="17.25">
      <c r="A523" s="235">
        <f>A522</f>
        <v>25569.375</v>
      </c>
      <c r="B523" s="236" t="s">
        <v>27</v>
      </c>
      <c r="C523" s="180"/>
      <c r="D523" s="180">
        <v>0</v>
      </c>
      <c r="E523" s="180"/>
      <c r="F523" s="180"/>
      <c r="G523" s="180">
        <f>SUM(C523:F523)</f>
      </c>
      <c r="H523" s="125">
        <v>5500</v>
      </c>
      <c r="I523" s="125">
        <f>G523*H523</f>
      </c>
      <c r="J523" s="125">
        <f>I523*0.1</f>
      </c>
      <c r="K523" s="125">
        <f>SUM(I523:J523)</f>
      </c>
      <c r="L523" s="242"/>
      <c r="M523" s="229"/>
      <c r="N523" s="87"/>
      <c r="O523" s="87"/>
      <c r="P523" s="87"/>
      <c r="Q523" s="87"/>
      <c r="R523" s="87"/>
      <c r="S523" s="87"/>
      <c r="T523" s="87"/>
      <c r="U523" s="87"/>
      <c r="V523" s="87"/>
      <c r="W523" s="175"/>
      <c r="X523" s="87"/>
      <c r="Y523" s="87"/>
      <c r="Z523" s="87"/>
      <c r="AA523" s="87"/>
      <c r="AB523" s="86"/>
      <c r="AC523" s="87"/>
    </row>
    <row x14ac:dyDescent="0.25" r="524" customHeight="1" ht="17.25">
      <c r="A524" s="235">
        <f>A523</f>
        <v>25569.375</v>
      </c>
      <c r="B524" s="236" t="s">
        <v>20</v>
      </c>
      <c r="C524" s="180"/>
      <c r="D524" s="180">
        <v>0</v>
      </c>
      <c r="E524" s="180"/>
      <c r="F524" s="180"/>
      <c r="G524" s="180">
        <f>SUM(C524:F524)</f>
      </c>
      <c r="H524" s="237">
        <v>5500</v>
      </c>
      <c r="I524" s="125">
        <f>G524*H524</f>
      </c>
      <c r="J524" s="125">
        <f>I524*0.1</f>
      </c>
      <c r="K524" s="125">
        <f>SUM(I524:J524)</f>
      </c>
      <c r="L524" s="242"/>
      <c r="M524" s="229"/>
      <c r="N524" s="87"/>
      <c r="O524" s="87"/>
      <c r="P524" s="87"/>
      <c r="Q524" s="87"/>
      <c r="R524" s="87"/>
      <c r="S524" s="87"/>
      <c r="T524" s="87"/>
      <c r="U524" s="87"/>
      <c r="V524" s="87"/>
      <c r="W524" s="175"/>
      <c r="X524" s="87"/>
      <c r="Y524" s="87"/>
      <c r="Z524" s="87"/>
      <c r="AA524" s="87"/>
      <c r="AB524" s="86"/>
      <c r="AC524" s="87"/>
    </row>
    <row x14ac:dyDescent="0.25" r="525" customHeight="1" ht="17.25">
      <c r="A525" s="235">
        <f>A524</f>
        <v>25569.375</v>
      </c>
      <c r="B525" s="236" t="s">
        <v>31</v>
      </c>
      <c r="C525" s="180"/>
      <c r="D525" s="180"/>
      <c r="E525" s="180"/>
      <c r="F525" s="180"/>
      <c r="G525" s="180">
        <f>SUM(C525:F525)</f>
      </c>
      <c r="H525" s="125">
        <v>6000</v>
      </c>
      <c r="I525" s="125">
        <f>G525*H525</f>
      </c>
      <c r="J525" s="125">
        <f>I525*0.1</f>
      </c>
      <c r="K525" s="125">
        <f>SUM(I525:J525)</f>
      </c>
      <c r="L525" s="242"/>
      <c r="M525" s="229"/>
      <c r="N525" s="87"/>
      <c r="O525" s="87"/>
      <c r="P525" s="87"/>
      <c r="Q525" s="87"/>
      <c r="R525" s="87"/>
      <c r="S525" s="87"/>
      <c r="T525" s="87"/>
      <c r="U525" s="87"/>
      <c r="V525" s="87"/>
      <c r="W525" s="175"/>
      <c r="X525" s="87"/>
      <c r="Y525" s="87"/>
      <c r="Z525" s="87"/>
      <c r="AA525" s="87"/>
      <c r="AB525" s="86"/>
      <c r="AC525" s="87"/>
    </row>
    <row x14ac:dyDescent="0.25" r="526" customHeight="1" ht="17.25">
      <c r="A526" s="235">
        <f>A525</f>
        <v>25569.375</v>
      </c>
      <c r="B526" s="236" t="s">
        <v>71</v>
      </c>
      <c r="C526" s="180"/>
      <c r="D526" s="180"/>
      <c r="E526" s="180"/>
      <c r="F526" s="180"/>
      <c r="G526" s="180">
        <f>SUM(C526:F526)</f>
      </c>
      <c r="H526" s="125">
        <v>6000</v>
      </c>
      <c r="I526" s="125">
        <f>G526*H526</f>
      </c>
      <c r="J526" s="125">
        <f>I526*0.1</f>
      </c>
      <c r="K526" s="125">
        <f>SUM(I526:J526)</f>
      </c>
      <c r="L526" s="242"/>
      <c r="M526" s="229"/>
      <c r="N526" s="87"/>
      <c r="O526" s="87"/>
      <c r="P526" s="87"/>
      <c r="Q526" s="87"/>
      <c r="R526" s="87"/>
      <c r="S526" s="87"/>
      <c r="T526" s="87"/>
      <c r="U526" s="87"/>
      <c r="V526" s="87"/>
      <c r="W526" s="175"/>
      <c r="X526" s="87"/>
      <c r="Y526" s="87"/>
      <c r="Z526" s="87"/>
      <c r="AA526" s="87"/>
      <c r="AB526" s="86"/>
      <c r="AC526" s="87"/>
    </row>
    <row x14ac:dyDescent="0.25" r="527" customHeight="1" ht="17.25">
      <c r="A527" s="235">
        <f>A526</f>
        <v>25569.375</v>
      </c>
      <c r="B527" s="240" t="s">
        <v>49</v>
      </c>
      <c r="C527" s="180"/>
      <c r="D527" s="180">
        <v>14</v>
      </c>
      <c r="E527" s="180">
        <v>9</v>
      </c>
      <c r="F527" s="180">
        <v>6</v>
      </c>
      <c r="G527" s="180">
        <f>SUM(C527:F527)</f>
      </c>
      <c r="H527" s="182">
        <v>6000</v>
      </c>
      <c r="I527" s="125">
        <f>G527*H527</f>
      </c>
      <c r="J527" s="125">
        <f>I527*0.1</f>
      </c>
      <c r="K527" s="125">
        <f>SUM(I527:J527)</f>
      </c>
      <c r="L527" s="242"/>
      <c r="M527" s="229"/>
      <c r="N527" s="87"/>
      <c r="O527" s="87"/>
      <c r="P527" s="87"/>
      <c r="Q527" s="87"/>
      <c r="R527" s="87"/>
      <c r="S527" s="87"/>
      <c r="T527" s="87"/>
      <c r="U527" s="87"/>
      <c r="V527" s="87"/>
      <c r="W527" s="175"/>
      <c r="X527" s="87"/>
      <c r="Y527" s="87"/>
      <c r="Z527" s="87"/>
      <c r="AA527" s="87"/>
      <c r="AB527" s="86"/>
      <c r="AC527" s="87"/>
    </row>
    <row x14ac:dyDescent="0.25" r="528" customHeight="1" ht="17.25">
      <c r="A528" s="235">
        <f>A527</f>
        <v>25569.375</v>
      </c>
      <c r="B528" s="236" t="s">
        <v>9</v>
      </c>
      <c r="C528" s="180"/>
      <c r="D528" s="180">
        <v>44</v>
      </c>
      <c r="E528" s="180"/>
      <c r="F528" s="180"/>
      <c r="G528" s="180">
        <f>SUM(C528:F528)</f>
      </c>
      <c r="H528" s="125">
        <v>6000</v>
      </c>
      <c r="I528" s="125">
        <f>G528*H528</f>
      </c>
      <c r="J528" s="125">
        <f>I528*0.1</f>
      </c>
      <c r="K528" s="125">
        <f>SUM(I528:J528)</f>
      </c>
      <c r="L528" s="242"/>
      <c r="M528" s="229"/>
      <c r="N528" s="87"/>
      <c r="O528" s="87"/>
      <c r="P528" s="87"/>
      <c r="Q528" s="87"/>
      <c r="R528" s="87"/>
      <c r="S528" s="87"/>
      <c r="T528" s="87"/>
      <c r="U528" s="87"/>
      <c r="V528" s="87"/>
      <c r="W528" s="175"/>
      <c r="X528" s="87"/>
      <c r="Y528" s="87"/>
      <c r="Z528" s="87"/>
      <c r="AA528" s="87"/>
      <c r="AB528" s="86"/>
      <c r="AC528" s="87"/>
    </row>
    <row x14ac:dyDescent="0.25" r="529" customHeight="1" ht="17.25">
      <c r="A529" s="235">
        <f>A528</f>
        <v>25569.375</v>
      </c>
      <c r="B529" s="236" t="s">
        <v>78</v>
      </c>
      <c r="C529" s="180"/>
      <c r="D529" s="180"/>
      <c r="E529" s="180"/>
      <c r="F529" s="180"/>
      <c r="G529" s="180">
        <f>SUM(C529:F529)</f>
      </c>
      <c r="H529" s="125">
        <v>6500</v>
      </c>
      <c r="I529" s="125">
        <f>G529*H529</f>
      </c>
      <c r="J529" s="125">
        <f>I529*0.1</f>
      </c>
      <c r="K529" s="125">
        <f>SUM(I529:J529)</f>
      </c>
      <c r="L529" s="242"/>
      <c r="M529" s="229"/>
      <c r="N529" s="87"/>
      <c r="O529" s="87"/>
      <c r="P529" s="87"/>
      <c r="Q529" s="87"/>
      <c r="R529" s="87"/>
      <c r="S529" s="87"/>
      <c r="T529" s="87"/>
      <c r="U529" s="87"/>
      <c r="V529" s="87"/>
      <c r="W529" s="175"/>
      <c r="X529" s="87"/>
      <c r="Y529" s="87"/>
      <c r="Z529" s="87"/>
      <c r="AA529" s="87"/>
      <c r="AB529" s="86"/>
      <c r="AC529" s="87"/>
    </row>
    <row x14ac:dyDescent="0.25" r="530" customHeight="1" ht="17.25">
      <c r="A530" s="235">
        <f>A529</f>
        <v>25569.375</v>
      </c>
      <c r="B530" s="236" t="s">
        <v>55</v>
      </c>
      <c r="C530" s="180"/>
      <c r="D530" s="180"/>
      <c r="E530" s="180"/>
      <c r="F530" s="180"/>
      <c r="G530" s="180">
        <f>SUM(C530:F530)</f>
      </c>
      <c r="H530" s="125">
        <v>6500</v>
      </c>
      <c r="I530" s="125">
        <f>G530*H530</f>
      </c>
      <c r="J530" s="125">
        <f>I530*0.1</f>
      </c>
      <c r="K530" s="125">
        <f>SUM(I530:J530)</f>
      </c>
      <c r="L530" s="242"/>
      <c r="M530" s="229"/>
      <c r="N530" s="87"/>
      <c r="O530" s="87"/>
      <c r="P530" s="87"/>
      <c r="Q530" s="87"/>
      <c r="R530" s="87"/>
      <c r="S530" s="87"/>
      <c r="T530" s="87"/>
      <c r="U530" s="87"/>
      <c r="V530" s="87"/>
      <c r="W530" s="175"/>
      <c r="X530" s="87"/>
      <c r="Y530" s="87"/>
      <c r="Z530" s="87"/>
      <c r="AA530" s="87"/>
      <c r="AB530" s="86"/>
      <c r="AC530" s="87"/>
    </row>
    <row x14ac:dyDescent="0.25" r="531" customHeight="1" ht="17.25">
      <c r="A531" s="235">
        <f>A530</f>
        <v>25569.375</v>
      </c>
      <c r="B531" s="236" t="s">
        <v>80</v>
      </c>
      <c r="C531" s="180"/>
      <c r="D531" s="180">
        <v>23</v>
      </c>
      <c r="E531" s="180"/>
      <c r="F531" s="180"/>
      <c r="G531" s="180">
        <f>SUM(C531:F531)</f>
      </c>
      <c r="H531" s="125">
        <v>6000</v>
      </c>
      <c r="I531" s="125">
        <f>G531*H531</f>
      </c>
      <c r="J531" s="185"/>
      <c r="K531" s="125">
        <f>SUM(I531:J531)</f>
      </c>
      <c r="L531" s="242"/>
      <c r="M531" s="229"/>
      <c r="N531" s="87"/>
      <c r="O531" s="87"/>
      <c r="P531" s="87"/>
      <c r="Q531" s="87"/>
      <c r="R531" s="87"/>
      <c r="S531" s="87"/>
      <c r="T531" s="87"/>
      <c r="U531" s="87"/>
      <c r="V531" s="87"/>
      <c r="W531" s="175"/>
      <c r="X531" s="87"/>
      <c r="Y531" s="87"/>
      <c r="Z531" s="87"/>
      <c r="AA531" s="87"/>
      <c r="AB531" s="86"/>
      <c r="AC531" s="87"/>
    </row>
    <row x14ac:dyDescent="0.25" r="532" customHeight="1" ht="17.25">
      <c r="A532" s="235">
        <f>A531</f>
        <v>25569.375</v>
      </c>
      <c r="B532" s="236" t="s">
        <v>67</v>
      </c>
      <c r="C532" s="180"/>
      <c r="D532" s="180">
        <v>7</v>
      </c>
      <c r="E532" s="180"/>
      <c r="F532" s="180"/>
      <c r="G532" s="180">
        <f>SUM(C532:F532)</f>
      </c>
      <c r="H532" s="182">
        <v>5500</v>
      </c>
      <c r="I532" s="125">
        <f>G532*H532</f>
      </c>
      <c r="J532" s="125">
        <f>I532*0.1</f>
      </c>
      <c r="K532" s="125">
        <f>SUM(I532:J532)</f>
      </c>
      <c r="L532" s="242"/>
      <c r="M532" s="229"/>
      <c r="N532" s="87"/>
      <c r="O532" s="87"/>
      <c r="P532" s="87"/>
      <c r="Q532" s="87"/>
      <c r="R532" s="87"/>
      <c r="S532" s="87"/>
      <c r="T532" s="87"/>
      <c r="U532" s="87"/>
      <c r="V532" s="87"/>
      <c r="W532" s="175"/>
      <c r="X532" s="87"/>
      <c r="Y532" s="87"/>
      <c r="Z532" s="87"/>
      <c r="AA532" s="87"/>
      <c r="AB532" s="86"/>
      <c r="AC532" s="87"/>
    </row>
    <row x14ac:dyDescent="0.25" r="533" customHeight="1" ht="17.25">
      <c r="A533" s="235">
        <f>A532</f>
        <v>25569.375</v>
      </c>
      <c r="B533" s="241" t="s">
        <v>74</v>
      </c>
      <c r="C533" s="180"/>
      <c r="D533" s="180"/>
      <c r="E533" s="180"/>
      <c r="F533" s="180"/>
      <c r="G533" s="180">
        <f>SUM(C533:F533)</f>
      </c>
      <c r="H533" s="187">
        <v>5000</v>
      </c>
      <c r="I533" s="125">
        <f>G533*H533</f>
      </c>
      <c r="J533" s="125">
        <f>I533*0.1</f>
      </c>
      <c r="K533" s="125">
        <f>SUM(I533:J533)</f>
      </c>
      <c r="L533" s="242"/>
      <c r="M533" s="229"/>
      <c r="N533" s="87"/>
      <c r="O533" s="87"/>
      <c r="P533" s="87"/>
      <c r="Q533" s="87"/>
      <c r="R533" s="87"/>
      <c r="S533" s="87"/>
      <c r="T533" s="87"/>
      <c r="U533" s="87"/>
      <c r="V533" s="87"/>
      <c r="W533" s="175"/>
      <c r="X533" s="87"/>
      <c r="Y533" s="87"/>
      <c r="Z533" s="87"/>
      <c r="AA533" s="87"/>
      <c r="AB533" s="86"/>
      <c r="AC533" s="87"/>
    </row>
    <row x14ac:dyDescent="0.25" r="534" customHeight="1" ht="17.25">
      <c r="A534" s="235">
        <f>A533</f>
        <v>25569.375</v>
      </c>
      <c r="B534" s="236" t="s">
        <v>11</v>
      </c>
      <c r="C534" s="180"/>
      <c r="D534" s="180">
        <v>13</v>
      </c>
      <c r="E534" s="180">
        <v>7</v>
      </c>
      <c r="F534" s="180"/>
      <c r="G534" s="180">
        <f>SUM(C534:F534)</f>
      </c>
      <c r="H534" s="125">
        <v>6000</v>
      </c>
      <c r="I534" s="125">
        <f>G534*H534</f>
      </c>
      <c r="J534" s="125">
        <f>I534*0.1</f>
      </c>
      <c r="K534" s="125">
        <f>SUM(I534:J534)</f>
      </c>
      <c r="L534" s="242"/>
      <c r="M534" s="229"/>
      <c r="N534" s="87"/>
      <c r="O534" s="87"/>
      <c r="P534" s="87"/>
      <c r="Q534" s="87"/>
      <c r="R534" s="87"/>
      <c r="S534" s="87"/>
      <c r="T534" s="87"/>
      <c r="U534" s="87"/>
      <c r="V534" s="87"/>
      <c r="W534" s="175"/>
      <c r="X534" s="87"/>
      <c r="Y534" s="87"/>
      <c r="Z534" s="87"/>
      <c r="AA534" s="87"/>
      <c r="AB534" s="86"/>
      <c r="AC534" s="87"/>
    </row>
    <row x14ac:dyDescent="0.25" r="535" customHeight="1" ht="17.25">
      <c r="A535" s="235">
        <f>A534</f>
        <v>25569.375</v>
      </c>
      <c r="B535" s="236" t="s">
        <v>22</v>
      </c>
      <c r="C535" s="180"/>
      <c r="D535" s="180"/>
      <c r="E535" s="180"/>
      <c r="F535" s="180"/>
      <c r="G535" s="180">
        <f>SUM(C535:F535)</f>
      </c>
      <c r="H535" s="182">
        <v>4800</v>
      </c>
      <c r="I535" s="125">
        <f>G535*H535</f>
      </c>
      <c r="J535" s="125">
        <f>I535*0.1</f>
      </c>
      <c r="K535" s="125">
        <f>SUM(I535:J535)</f>
      </c>
      <c r="L535" s="242"/>
      <c r="M535" s="229"/>
      <c r="N535" s="87"/>
      <c r="O535" s="87"/>
      <c r="P535" s="87"/>
      <c r="Q535" s="87"/>
      <c r="R535" s="87"/>
      <c r="S535" s="87"/>
      <c r="T535" s="87"/>
      <c r="U535" s="87"/>
      <c r="V535" s="87"/>
      <c r="W535" s="175"/>
      <c r="X535" s="87"/>
      <c r="Y535" s="87"/>
      <c r="Z535" s="87"/>
      <c r="AA535" s="87"/>
      <c r="AB535" s="86"/>
      <c r="AC535" s="87"/>
    </row>
    <row x14ac:dyDescent="0.25" r="536" customHeight="1" ht="17.25">
      <c r="A536" s="235">
        <f>A535</f>
        <v>25569.375</v>
      </c>
      <c r="B536" s="241" t="s">
        <v>84</v>
      </c>
      <c r="C536" s="180"/>
      <c r="D536" s="180">
        <v>9</v>
      </c>
      <c r="E536" s="180">
        <v>9</v>
      </c>
      <c r="F536" s="180"/>
      <c r="G536" s="180">
        <f>SUM(C536:F536)</f>
      </c>
      <c r="H536" s="182">
        <v>4800</v>
      </c>
      <c r="I536" s="125">
        <f>G536*H536</f>
      </c>
      <c r="J536" s="125">
        <f>I536*0.1</f>
      </c>
      <c r="K536" s="125">
        <f>SUM(I536:J536)</f>
      </c>
      <c r="L536" s="242"/>
      <c r="M536" s="229"/>
      <c r="N536" s="87"/>
      <c r="O536" s="87"/>
      <c r="P536" s="87"/>
      <c r="Q536" s="87"/>
      <c r="R536" s="87"/>
      <c r="S536" s="87"/>
      <c r="T536" s="87"/>
      <c r="U536" s="87"/>
      <c r="V536" s="87"/>
      <c r="W536" s="175"/>
      <c r="X536" s="87"/>
      <c r="Y536" s="87"/>
      <c r="Z536" s="87"/>
      <c r="AA536" s="87"/>
      <c r="AB536" s="86"/>
      <c r="AC536" s="87"/>
    </row>
    <row x14ac:dyDescent="0.25" r="537" customHeight="1" ht="17.25">
      <c r="A537" s="235">
        <f>A536</f>
        <v>25569.375</v>
      </c>
      <c r="B537" s="236" t="s">
        <v>17</v>
      </c>
      <c r="C537" s="180"/>
      <c r="D537" s="180">
        <v>26</v>
      </c>
      <c r="E537" s="180">
        <v>12</v>
      </c>
      <c r="F537" s="180"/>
      <c r="G537" s="180">
        <f>SUM(C537:F537)</f>
      </c>
      <c r="H537" s="125">
        <v>6500</v>
      </c>
      <c r="I537" s="125">
        <f>G537*H537</f>
      </c>
      <c r="J537" s="125">
        <f>I537*0.1</f>
      </c>
      <c r="K537" s="125">
        <f>SUM(I537:J537)</f>
      </c>
      <c r="L537" s="242"/>
      <c r="M537" s="229"/>
      <c r="N537" s="87"/>
      <c r="O537" s="87"/>
      <c r="P537" s="87"/>
      <c r="Q537" s="87"/>
      <c r="R537" s="87"/>
      <c r="S537" s="87"/>
      <c r="T537" s="87"/>
      <c r="U537" s="87"/>
      <c r="V537" s="87"/>
      <c r="W537" s="175"/>
      <c r="X537" s="87"/>
      <c r="Y537" s="87"/>
      <c r="Z537" s="87"/>
      <c r="AA537" s="87"/>
      <c r="AB537" s="86"/>
      <c r="AC537" s="87"/>
    </row>
    <row x14ac:dyDescent="0.25" r="538" customHeight="1" ht="17.25">
      <c r="A538" s="235">
        <f>A537</f>
        <v>25569.375</v>
      </c>
      <c r="B538" s="236" t="s">
        <v>29</v>
      </c>
      <c r="C538" s="188" t="s">
        <v>14</v>
      </c>
      <c r="D538" s="180"/>
      <c r="E538" s="180"/>
      <c r="F538" s="180"/>
      <c r="G538" s="180">
        <f>SUM(C538:F538)</f>
      </c>
      <c r="H538" s="125">
        <v>5500</v>
      </c>
      <c r="I538" s="125">
        <f>G538*H538</f>
      </c>
      <c r="J538" s="125">
        <f>I538*0.1</f>
      </c>
      <c r="K538" s="125">
        <f>SUM(I538:J538)</f>
      </c>
      <c r="L538" s="242"/>
      <c r="M538" s="229"/>
      <c r="N538" s="87"/>
      <c r="O538" s="87"/>
      <c r="P538" s="87"/>
      <c r="Q538" s="87"/>
      <c r="R538" s="87"/>
      <c r="S538" s="87"/>
      <c r="T538" s="87"/>
      <c r="U538" s="87"/>
      <c r="V538" s="87"/>
      <c r="W538" s="175"/>
      <c r="X538" s="87"/>
      <c r="Y538" s="87"/>
      <c r="Z538" s="87"/>
      <c r="AA538" s="87"/>
      <c r="AB538" s="86"/>
      <c r="AC538" s="87"/>
    </row>
    <row x14ac:dyDescent="0.25" r="539" customHeight="1" ht="17.25">
      <c r="A539" s="235">
        <f>A538</f>
        <v>25569.375</v>
      </c>
      <c r="B539" s="236" t="s">
        <v>15</v>
      </c>
      <c r="C539" s="180"/>
      <c r="D539" s="180"/>
      <c r="E539" s="180"/>
      <c r="F539" s="180"/>
      <c r="G539" s="180">
        <f>SUM(C539:F539)</f>
      </c>
      <c r="H539" s="182">
        <v>4800</v>
      </c>
      <c r="I539" s="125">
        <f>G539*H539</f>
      </c>
      <c r="J539" s="125">
        <f>I539*0.1</f>
      </c>
      <c r="K539" s="125">
        <f>SUM(I539:J539)</f>
      </c>
      <c r="L539" s="242"/>
      <c r="M539" s="229"/>
      <c r="N539" s="87"/>
      <c r="O539" s="87"/>
      <c r="P539" s="87"/>
      <c r="Q539" s="87"/>
      <c r="R539" s="87"/>
      <c r="S539" s="87"/>
      <c r="T539" s="87"/>
      <c r="U539" s="87"/>
      <c r="V539" s="87"/>
      <c r="W539" s="175"/>
      <c r="X539" s="87"/>
      <c r="Y539" s="87"/>
      <c r="Z539" s="87"/>
      <c r="AA539" s="87"/>
      <c r="AB539" s="86"/>
      <c r="AC539" s="87"/>
    </row>
    <row x14ac:dyDescent="0.25" r="540" customHeight="1" ht="17.25">
      <c r="A540" s="235">
        <f>A539</f>
        <v>25569.375</v>
      </c>
      <c r="B540" s="236" t="s">
        <v>21</v>
      </c>
      <c r="C540" s="188" t="s">
        <v>14</v>
      </c>
      <c r="D540" s="180">
        <v>13</v>
      </c>
      <c r="E540" s="180"/>
      <c r="F540" s="180"/>
      <c r="G540" s="180">
        <f>SUM(C540:F540)</f>
      </c>
      <c r="H540" s="237">
        <v>5500</v>
      </c>
      <c r="I540" s="125">
        <f>G540*H540</f>
      </c>
      <c r="J540" s="125">
        <f>I540*0.1</f>
      </c>
      <c r="K540" s="125">
        <f>SUM(I540:J540)</f>
      </c>
      <c r="L540" s="242"/>
      <c r="M540" s="229"/>
      <c r="N540" s="87"/>
      <c r="O540" s="87"/>
      <c r="P540" s="87"/>
      <c r="Q540" s="87"/>
      <c r="R540" s="87"/>
      <c r="S540" s="87"/>
      <c r="T540" s="87"/>
      <c r="U540" s="87"/>
      <c r="V540" s="87"/>
      <c r="W540" s="175"/>
      <c r="X540" s="87"/>
      <c r="Y540" s="87"/>
      <c r="Z540" s="87"/>
      <c r="AA540" s="87"/>
      <c r="AB540" s="86"/>
      <c r="AC540" s="87"/>
    </row>
    <row x14ac:dyDescent="0.25" r="541" customHeight="1" ht="17.25">
      <c r="A541" s="235">
        <f>A540</f>
        <v>25569.375</v>
      </c>
      <c r="B541" s="236" t="s">
        <v>52</v>
      </c>
      <c r="C541" s="180"/>
      <c r="D541" s="180">
        <v>14</v>
      </c>
      <c r="E541" s="180">
        <v>7</v>
      </c>
      <c r="F541" s="180"/>
      <c r="G541" s="180">
        <f>SUM(C541:F541)</f>
      </c>
      <c r="H541" s="237">
        <v>5500</v>
      </c>
      <c r="I541" s="125">
        <f>G541*H541</f>
      </c>
      <c r="J541" s="125">
        <f>I541*0.1</f>
      </c>
      <c r="K541" s="125">
        <f>SUM(I541:J541)</f>
      </c>
      <c r="L541" s="242"/>
      <c r="M541" s="229"/>
      <c r="N541" s="87"/>
      <c r="O541" s="87"/>
      <c r="P541" s="87"/>
      <c r="Q541" s="87"/>
      <c r="R541" s="87"/>
      <c r="S541" s="87"/>
      <c r="T541" s="87"/>
      <c r="U541" s="87"/>
      <c r="V541" s="87"/>
      <c r="W541" s="175"/>
      <c r="X541" s="87"/>
      <c r="Y541" s="87"/>
      <c r="Z541" s="87"/>
      <c r="AA541" s="87"/>
      <c r="AB541" s="86"/>
      <c r="AC541" s="87"/>
    </row>
    <row x14ac:dyDescent="0.25" r="542" customHeight="1" ht="17.25">
      <c r="A542" s="235">
        <f>A541</f>
        <v>25569.375</v>
      </c>
      <c r="B542" s="241" t="s">
        <v>61</v>
      </c>
      <c r="C542" s="180"/>
      <c r="D542" s="180">
        <v>5</v>
      </c>
      <c r="E542" s="180"/>
      <c r="F542" s="180"/>
      <c r="G542" s="180">
        <f>SUM(C542:F542)</f>
      </c>
      <c r="H542" s="237">
        <v>5500</v>
      </c>
      <c r="I542" s="125">
        <f>G542*H542</f>
      </c>
      <c r="J542" s="125">
        <f>I542*0.1</f>
      </c>
      <c r="K542" s="125">
        <f>SUM(I542:J542)</f>
      </c>
      <c r="L542" s="242"/>
      <c r="M542" s="229"/>
      <c r="N542" s="87"/>
      <c r="O542" s="87"/>
      <c r="P542" s="87"/>
      <c r="Q542" s="87"/>
      <c r="R542" s="87"/>
      <c r="S542" s="87"/>
      <c r="T542" s="87"/>
      <c r="U542" s="87"/>
      <c r="V542" s="87"/>
      <c r="W542" s="175"/>
      <c r="X542" s="87"/>
      <c r="Y542" s="87"/>
      <c r="Z542" s="87"/>
      <c r="AA542" s="87"/>
      <c r="AB542" s="86"/>
      <c r="AC542" s="87"/>
    </row>
    <row x14ac:dyDescent="0.25" r="543" customHeight="1" ht="17.25">
      <c r="A543" s="235">
        <f>A542</f>
        <v>25569.375</v>
      </c>
      <c r="B543" s="236" t="s">
        <v>33</v>
      </c>
      <c r="C543" s="180"/>
      <c r="D543" s="180"/>
      <c r="E543" s="180"/>
      <c r="F543" s="180"/>
      <c r="G543" s="180">
        <f>SUM(C543:F543)</f>
      </c>
      <c r="H543" s="182">
        <v>5500</v>
      </c>
      <c r="I543" s="125">
        <f>G543*H543</f>
      </c>
      <c r="J543" s="125">
        <f>I543*0.1</f>
      </c>
      <c r="K543" s="125">
        <f>SUM(I543:J543)</f>
      </c>
      <c r="L543" s="242"/>
      <c r="M543" s="229"/>
      <c r="N543" s="87"/>
      <c r="O543" s="87"/>
      <c r="P543" s="87"/>
      <c r="Q543" s="87"/>
      <c r="R543" s="87"/>
      <c r="S543" s="87"/>
      <c r="T543" s="87"/>
      <c r="U543" s="87"/>
      <c r="V543" s="87"/>
      <c r="W543" s="175"/>
      <c r="X543" s="87"/>
      <c r="Y543" s="87"/>
      <c r="Z543" s="87"/>
      <c r="AA543" s="87"/>
      <c r="AB543" s="86"/>
      <c r="AC543" s="87"/>
    </row>
    <row x14ac:dyDescent="0.25" r="544" customHeight="1" ht="17.25">
      <c r="A544" s="235">
        <f>A543</f>
        <v>25569.375</v>
      </c>
      <c r="B544" s="236" t="s">
        <v>30</v>
      </c>
      <c r="C544" s="180"/>
      <c r="D544" s="180">
        <v>18</v>
      </c>
      <c r="E544" s="180"/>
      <c r="F544" s="180"/>
      <c r="G544" s="180">
        <f>SUM(C544:F544)</f>
      </c>
      <c r="H544" s="125">
        <v>6000</v>
      </c>
      <c r="I544" s="125">
        <f>G544*H544</f>
      </c>
      <c r="J544" s="125">
        <f>I544*0.1</f>
      </c>
      <c r="K544" s="125">
        <f>SUM(I544:J544)</f>
      </c>
      <c r="L544" s="242"/>
      <c r="M544" s="229"/>
      <c r="N544" s="87"/>
      <c r="O544" s="87"/>
      <c r="P544" s="87"/>
      <c r="Q544" s="87"/>
      <c r="R544" s="87"/>
      <c r="S544" s="87"/>
      <c r="T544" s="87"/>
      <c r="U544" s="87"/>
      <c r="V544" s="87"/>
      <c r="W544" s="175"/>
      <c r="X544" s="87"/>
      <c r="Y544" s="87"/>
      <c r="Z544" s="87"/>
      <c r="AA544" s="87"/>
      <c r="AB544" s="86"/>
      <c r="AC544" s="87"/>
    </row>
    <row x14ac:dyDescent="0.25" r="545" customHeight="1" ht="17.25">
      <c r="A545" s="235">
        <f>A544</f>
        <v>25569.375</v>
      </c>
      <c r="B545" s="236" t="s">
        <v>28</v>
      </c>
      <c r="C545" s="188" t="s">
        <v>14</v>
      </c>
      <c r="D545" s="180">
        <v>20</v>
      </c>
      <c r="E545" s="180"/>
      <c r="F545" s="180"/>
      <c r="G545" s="180">
        <f>SUM(C545:F545)</f>
      </c>
      <c r="H545" s="237">
        <v>5500</v>
      </c>
      <c r="I545" s="125">
        <f>G545*H545</f>
      </c>
      <c r="J545" s="125">
        <f>I545*0.1</f>
      </c>
      <c r="K545" s="125">
        <f>SUM(I545:J545)</f>
      </c>
      <c r="L545" s="242"/>
      <c r="M545" s="229"/>
      <c r="N545" s="87"/>
      <c r="O545" s="87"/>
      <c r="P545" s="87"/>
      <c r="Q545" s="87"/>
      <c r="R545" s="87"/>
      <c r="S545" s="87"/>
      <c r="T545" s="87"/>
      <c r="U545" s="87"/>
      <c r="V545" s="87"/>
      <c r="W545" s="175"/>
      <c r="X545" s="87"/>
      <c r="Y545" s="87"/>
      <c r="Z545" s="87"/>
      <c r="AA545" s="87"/>
      <c r="AB545" s="86"/>
      <c r="AC545" s="87"/>
    </row>
    <row x14ac:dyDescent="0.25" r="546" customHeight="1" ht="17.25">
      <c r="A546" s="235">
        <f>A545</f>
        <v>25569.375</v>
      </c>
      <c r="B546" s="236" t="s">
        <v>12</v>
      </c>
      <c r="C546" s="180"/>
      <c r="D546" s="180">
        <v>16</v>
      </c>
      <c r="E546" s="180">
        <v>6</v>
      </c>
      <c r="F546" s="180"/>
      <c r="G546" s="180">
        <f>SUM(C546:F546)</f>
      </c>
      <c r="H546" s="125">
        <v>6000</v>
      </c>
      <c r="I546" s="125">
        <f>G546*H546</f>
      </c>
      <c r="J546" s="125">
        <f>I546*0.1</f>
      </c>
      <c r="K546" s="125">
        <f>SUM(I546:J546)</f>
      </c>
      <c r="L546" s="242"/>
      <c r="M546" s="229"/>
      <c r="N546" s="87"/>
      <c r="O546" s="87"/>
      <c r="P546" s="87"/>
      <c r="Q546" s="87"/>
      <c r="R546" s="87"/>
      <c r="S546" s="87"/>
      <c r="T546" s="87"/>
      <c r="U546" s="87"/>
      <c r="V546" s="87"/>
      <c r="W546" s="175"/>
      <c r="X546" s="87"/>
      <c r="Y546" s="87"/>
      <c r="Z546" s="87"/>
      <c r="AA546" s="87"/>
      <c r="AB546" s="86"/>
      <c r="AC546" s="87"/>
    </row>
    <row x14ac:dyDescent="0.25" r="547" customHeight="1" ht="17.25">
      <c r="A547" s="235">
        <f>A546</f>
        <v>25569.375</v>
      </c>
      <c r="B547" s="241" t="s">
        <v>148</v>
      </c>
      <c r="C547" s="180"/>
      <c r="D547" s="180">
        <v>2</v>
      </c>
      <c r="E547" s="180"/>
      <c r="F547" s="180"/>
      <c r="G547" s="180">
        <f>SUM(C547:F547)</f>
      </c>
      <c r="H547" s="182">
        <v>6000</v>
      </c>
      <c r="I547" s="125">
        <f>G547*H547</f>
      </c>
      <c r="J547" s="125">
        <f>I547*0.1</f>
      </c>
      <c r="K547" s="125">
        <f>SUM(I547:J547)</f>
      </c>
      <c r="L547" s="242"/>
      <c r="M547" s="229"/>
      <c r="N547" s="87"/>
      <c r="O547" s="87"/>
      <c r="P547" s="87"/>
      <c r="Q547" s="87"/>
      <c r="R547" s="87"/>
      <c r="S547" s="87"/>
      <c r="T547" s="87"/>
      <c r="U547" s="87"/>
      <c r="V547" s="87"/>
      <c r="W547" s="175"/>
      <c r="X547" s="87"/>
      <c r="Y547" s="87"/>
      <c r="Z547" s="87"/>
      <c r="AA547" s="87"/>
      <c r="AB547" s="86"/>
      <c r="AC547" s="87"/>
    </row>
    <row x14ac:dyDescent="0.25" r="548" customHeight="1" ht="17.25">
      <c r="A548" s="235">
        <f>A547</f>
        <v>25569.375</v>
      </c>
      <c r="B548" s="241" t="s">
        <v>37</v>
      </c>
      <c r="C548" s="180"/>
      <c r="D548" s="180">
        <v>5</v>
      </c>
      <c r="E548" s="180"/>
      <c r="F548" s="180"/>
      <c r="G548" s="180">
        <f>SUM(C548:F548)</f>
      </c>
      <c r="H548" s="125">
        <v>6500</v>
      </c>
      <c r="I548" s="125">
        <f>G548*H548</f>
      </c>
      <c r="J548" s="125">
        <f>I548*0.1</f>
      </c>
      <c r="K548" s="125">
        <f>SUM(I548:J548)</f>
      </c>
      <c r="L548" s="242"/>
      <c r="M548" s="229"/>
      <c r="N548" s="87"/>
      <c r="O548" s="87"/>
      <c r="P548" s="87"/>
      <c r="Q548" s="87"/>
      <c r="R548" s="87"/>
      <c r="S548" s="87"/>
      <c r="T548" s="87"/>
      <c r="U548" s="87"/>
      <c r="V548" s="87"/>
      <c r="W548" s="175"/>
      <c r="X548" s="87"/>
      <c r="Y548" s="87"/>
      <c r="Z548" s="87"/>
      <c r="AA548" s="87"/>
      <c r="AB548" s="86"/>
      <c r="AC548" s="87"/>
    </row>
    <row x14ac:dyDescent="0.25" r="549" customHeight="1" ht="17.25">
      <c r="A549" s="235">
        <f>A548</f>
        <v>25569.375</v>
      </c>
      <c r="B549" s="241" t="s">
        <v>64</v>
      </c>
      <c r="C549" s="180"/>
      <c r="D549" s="180"/>
      <c r="E549" s="180"/>
      <c r="F549" s="180"/>
      <c r="G549" s="180">
        <f>SUM(C549:F549)</f>
      </c>
      <c r="H549" s="182">
        <v>5500</v>
      </c>
      <c r="I549" s="125">
        <f>G549*H549</f>
      </c>
      <c r="J549" s="125">
        <f>I549*0.1</f>
      </c>
      <c r="K549" s="125">
        <f>SUM(I549:J549)</f>
      </c>
      <c r="L549" s="242"/>
      <c r="M549" s="229"/>
      <c r="N549" s="87"/>
      <c r="O549" s="87"/>
      <c r="P549" s="87"/>
      <c r="Q549" s="87"/>
      <c r="R549" s="87"/>
      <c r="S549" s="87"/>
      <c r="T549" s="87"/>
      <c r="U549" s="87"/>
      <c r="V549" s="87"/>
      <c r="W549" s="175"/>
      <c r="X549" s="87"/>
      <c r="Y549" s="87"/>
      <c r="Z549" s="87"/>
      <c r="AA549" s="87"/>
      <c r="AB549" s="86"/>
      <c r="AC549" s="87"/>
    </row>
    <row x14ac:dyDescent="0.25" r="550" customHeight="1" ht="17.25">
      <c r="A550" s="235">
        <f>A549</f>
        <v>25569.375</v>
      </c>
      <c r="B550" s="236" t="s">
        <v>25</v>
      </c>
      <c r="C550" s="180"/>
      <c r="D550" s="180"/>
      <c r="E550" s="180"/>
      <c r="F550" s="180"/>
      <c r="G550" s="180">
        <f>SUM(C550:F550)</f>
      </c>
      <c r="H550" s="125">
        <v>6000</v>
      </c>
      <c r="I550" s="125">
        <f>G550*H550</f>
      </c>
      <c r="J550" s="125">
        <f>I550*0.1</f>
      </c>
      <c r="K550" s="125">
        <f>SUM(I550:J550)</f>
      </c>
      <c r="L550" s="242"/>
      <c r="M550" s="229"/>
      <c r="N550" s="87"/>
      <c r="O550" s="87"/>
      <c r="P550" s="87"/>
      <c r="Q550" s="87"/>
      <c r="R550" s="87"/>
      <c r="S550" s="87"/>
      <c r="T550" s="87"/>
      <c r="U550" s="87"/>
      <c r="V550" s="87"/>
      <c r="W550" s="175"/>
      <c r="X550" s="87"/>
      <c r="Y550" s="87"/>
      <c r="Z550" s="87"/>
      <c r="AA550" s="87"/>
      <c r="AB550" s="86"/>
      <c r="AC550" s="87"/>
    </row>
    <row x14ac:dyDescent="0.25" r="551" customHeight="1" ht="17.25">
      <c r="A551" s="235">
        <f>A550</f>
        <v>25569.375</v>
      </c>
      <c r="B551" s="241" t="s">
        <v>76</v>
      </c>
      <c r="C551" s="188" t="s">
        <v>14</v>
      </c>
      <c r="D551" s="180"/>
      <c r="E551" s="180"/>
      <c r="F551" s="180"/>
      <c r="G551" s="180">
        <f>SUM(C551:F551)</f>
      </c>
      <c r="H551" s="125">
        <v>6000</v>
      </c>
      <c r="I551" s="125">
        <f>G551*H551</f>
      </c>
      <c r="J551" s="125">
        <f>I551*0.1</f>
      </c>
      <c r="K551" s="125">
        <f>SUM(I551:J551)</f>
      </c>
      <c r="L551" s="242"/>
      <c r="M551" s="229"/>
      <c r="N551" s="87"/>
      <c r="O551" s="87"/>
      <c r="P551" s="87"/>
      <c r="Q551" s="87"/>
      <c r="R551" s="87"/>
      <c r="S551" s="87"/>
      <c r="T551" s="87"/>
      <c r="U551" s="87"/>
      <c r="V551" s="87"/>
      <c r="W551" s="175"/>
      <c r="X551" s="87"/>
      <c r="Y551" s="87"/>
      <c r="Z551" s="87"/>
      <c r="AA551" s="87"/>
      <c r="AB551" s="86"/>
      <c r="AC551" s="87"/>
    </row>
    <row x14ac:dyDescent="0.25" r="552" customHeight="1" ht="17.25">
      <c r="A552" s="235">
        <f>A551</f>
        <v>25569.375</v>
      </c>
      <c r="B552" s="241" t="s">
        <v>149</v>
      </c>
      <c r="C552" s="180"/>
      <c r="D552" s="181">
        <v>32</v>
      </c>
      <c r="E552" s="180"/>
      <c r="F552" s="180"/>
      <c r="G552" s="180">
        <f>SUM(C552:F552)</f>
      </c>
      <c r="H552" s="125">
        <v>6000</v>
      </c>
      <c r="I552" s="125">
        <f>G552*H552</f>
      </c>
      <c r="J552" s="125">
        <f>I552*0.1</f>
      </c>
      <c r="K552" s="125">
        <f>SUM(I552:J552)</f>
      </c>
      <c r="L552" s="242"/>
      <c r="M552" s="229"/>
      <c r="N552" s="87"/>
      <c r="O552" s="87"/>
      <c r="P552" s="87"/>
      <c r="Q552" s="87"/>
      <c r="R552" s="87"/>
      <c r="S552" s="87"/>
      <c r="T552" s="87"/>
      <c r="U552" s="87"/>
      <c r="V552" s="87"/>
      <c r="W552" s="175"/>
      <c r="X552" s="87"/>
      <c r="Y552" s="87"/>
      <c r="Z552" s="87"/>
      <c r="AA552" s="87"/>
      <c r="AB552" s="86"/>
      <c r="AC552" s="87"/>
    </row>
    <row x14ac:dyDescent="0.25" r="553" customHeight="1" ht="17.25">
      <c r="A553" s="235">
        <f>A552</f>
        <v>25569.375</v>
      </c>
      <c r="B553" s="241" t="s">
        <v>43</v>
      </c>
      <c r="C553" s="180"/>
      <c r="D553" s="180"/>
      <c r="E553" s="180"/>
      <c r="F553" s="180"/>
      <c r="G553" s="180">
        <f>SUM(C553:F553)</f>
      </c>
      <c r="H553" s="125">
        <v>6000</v>
      </c>
      <c r="I553" s="125">
        <f>G553*H553</f>
      </c>
      <c r="J553" s="125">
        <f>I553*0.1</f>
      </c>
      <c r="K553" s="125">
        <f>SUM(I553:J553)</f>
      </c>
      <c r="L553" s="242"/>
      <c r="M553" s="229"/>
      <c r="N553" s="87"/>
      <c r="O553" s="87"/>
      <c r="P553" s="87"/>
      <c r="Q553" s="87"/>
      <c r="R553" s="87"/>
      <c r="S553" s="87"/>
      <c r="T553" s="87"/>
      <c r="U553" s="87"/>
      <c r="V553" s="87"/>
      <c r="W553" s="175"/>
      <c r="X553" s="87"/>
      <c r="Y553" s="87"/>
      <c r="Z553" s="87"/>
      <c r="AA553" s="87"/>
      <c r="AB553" s="86"/>
      <c r="AC553" s="87"/>
    </row>
    <row x14ac:dyDescent="0.25" r="554" customHeight="1" ht="17.25">
      <c r="A554" s="235">
        <f>A553</f>
        <v>25569.375</v>
      </c>
      <c r="B554" s="241" t="s">
        <v>18</v>
      </c>
      <c r="C554" s="180"/>
      <c r="D554" s="180">
        <v>9</v>
      </c>
      <c r="E554" s="180">
        <v>7</v>
      </c>
      <c r="F554" s="180">
        <v>6</v>
      </c>
      <c r="G554" s="180">
        <f>SUM(C554:F554)</f>
      </c>
      <c r="H554" s="125">
        <v>6000</v>
      </c>
      <c r="I554" s="125">
        <f>G554*H554</f>
      </c>
      <c r="J554" s="125">
        <f>I554*0.1</f>
      </c>
      <c r="K554" s="125">
        <f>SUM(I554:J554)</f>
      </c>
      <c r="L554" s="242"/>
      <c r="M554" s="229"/>
      <c r="N554" s="87"/>
      <c r="O554" s="87"/>
      <c r="P554" s="87"/>
      <c r="Q554" s="87"/>
      <c r="R554" s="87"/>
      <c r="S554" s="87"/>
      <c r="T554" s="87"/>
      <c r="U554" s="87"/>
      <c r="V554" s="87"/>
      <c r="W554" s="175"/>
      <c r="X554" s="87"/>
      <c r="Y554" s="87"/>
      <c r="Z554" s="87"/>
      <c r="AA554" s="87"/>
      <c r="AB554" s="86"/>
      <c r="AC554" s="87"/>
    </row>
    <row x14ac:dyDescent="0.25" r="555" customHeight="1" ht="17.25">
      <c r="A555" s="235">
        <f>A554</f>
        <v>25569.375</v>
      </c>
      <c r="B555" s="241" t="s">
        <v>82</v>
      </c>
      <c r="C555" s="188" t="s">
        <v>14</v>
      </c>
      <c r="D555" s="180"/>
      <c r="E555" s="180"/>
      <c r="F555" s="180"/>
      <c r="G555" s="180">
        <f>SUM(C555:F555)</f>
      </c>
      <c r="H555" s="125">
        <v>5000</v>
      </c>
      <c r="I555" s="125">
        <f>G555*H555</f>
      </c>
      <c r="J555" s="125">
        <f>I555*0.1</f>
      </c>
      <c r="K555" s="125">
        <f>SUM(I555:J555)</f>
      </c>
      <c r="L555" s="242"/>
      <c r="M555" s="229"/>
      <c r="N555" s="87"/>
      <c r="O555" s="87"/>
      <c r="P555" s="87"/>
      <c r="Q555" s="87"/>
      <c r="R555" s="87"/>
      <c r="S555" s="87"/>
      <c r="T555" s="87"/>
      <c r="U555" s="87"/>
      <c r="V555" s="87"/>
      <c r="W555" s="175"/>
      <c r="X555" s="87"/>
      <c r="Y555" s="87"/>
      <c r="Z555" s="87"/>
      <c r="AA555" s="87"/>
      <c r="AB555" s="86"/>
      <c r="AC555" s="87"/>
    </row>
    <row x14ac:dyDescent="0.25" r="556" customHeight="1" ht="17.25">
      <c r="A556" s="235">
        <f>A555</f>
        <v>25569.375</v>
      </c>
      <c r="B556" s="241" t="s">
        <v>151</v>
      </c>
      <c r="C556" s="180"/>
      <c r="D556" s="180"/>
      <c r="E556" s="180"/>
      <c r="F556" s="180"/>
      <c r="G556" s="180">
        <f>SUM(C556:F556)</f>
      </c>
      <c r="H556" s="125">
        <v>5000</v>
      </c>
      <c r="I556" s="125">
        <f>G556*H556</f>
      </c>
      <c r="J556" s="125">
        <f>I556*0.1</f>
      </c>
      <c r="K556" s="125">
        <f>SUM(I556:J556)</f>
      </c>
      <c r="L556" s="242"/>
      <c r="M556" s="229"/>
      <c r="N556" s="87"/>
      <c r="O556" s="87"/>
      <c r="P556" s="87"/>
      <c r="Q556" s="87"/>
      <c r="R556" s="87"/>
      <c r="S556" s="87"/>
      <c r="T556" s="87"/>
      <c r="U556" s="87"/>
      <c r="V556" s="87"/>
      <c r="W556" s="175"/>
      <c r="X556" s="87"/>
      <c r="Y556" s="87"/>
      <c r="Z556" s="87"/>
      <c r="AA556" s="87"/>
      <c r="AB556" s="86"/>
      <c r="AC556" s="87"/>
    </row>
    <row x14ac:dyDescent="0.25" r="557" customHeight="1" ht="17.25">
      <c r="A557" s="235">
        <f>A553</f>
        <v>25569.375</v>
      </c>
      <c r="B557" s="241" t="s">
        <v>105</v>
      </c>
      <c r="C557" s="180"/>
      <c r="D557" s="180"/>
      <c r="E557" s="180"/>
      <c r="F557" s="180"/>
      <c r="G557" s="180">
        <f>SUM(C557:F557)</f>
      </c>
      <c r="H557" s="125">
        <v>7000</v>
      </c>
      <c r="I557" s="125">
        <f>G557*H557</f>
      </c>
      <c r="J557" s="125">
        <f>I557*0.1</f>
      </c>
      <c r="K557" s="125">
        <f>SUM(I557:J557)</f>
      </c>
      <c r="L557" s="242"/>
      <c r="M557" s="229"/>
      <c r="N557" s="87"/>
      <c r="O557" s="87"/>
      <c r="P557" s="87"/>
      <c r="Q557" s="87"/>
      <c r="R557" s="87"/>
      <c r="S557" s="87"/>
      <c r="T557" s="87"/>
      <c r="U557" s="87"/>
      <c r="V557" s="87"/>
      <c r="W557" s="175"/>
      <c r="X557" s="87"/>
      <c r="Y557" s="87"/>
      <c r="Z557" s="87"/>
      <c r="AA557" s="87"/>
      <c r="AB557" s="86"/>
      <c r="AC557" s="87"/>
    </row>
    <row x14ac:dyDescent="0.25" r="558" customHeight="1" ht="17.25">
      <c r="A558" s="235">
        <f>A553</f>
        <v>25569.375</v>
      </c>
      <c r="B558" s="241" t="s">
        <v>23</v>
      </c>
      <c r="C558" s="180"/>
      <c r="D558" s="180"/>
      <c r="E558" s="180"/>
      <c r="F558" s="180"/>
      <c r="G558" s="180">
        <f>SUM(C558:F558)</f>
      </c>
      <c r="H558" s="125">
        <v>6000</v>
      </c>
      <c r="I558" s="125">
        <f>G558*H558</f>
      </c>
      <c r="J558" s="125">
        <f>I558*0.1</f>
      </c>
      <c r="K558" s="125">
        <f>SUM(I558:J558)</f>
      </c>
      <c r="L558" s="242"/>
      <c r="M558" s="229"/>
      <c r="N558" s="87"/>
      <c r="O558" s="87"/>
      <c r="P558" s="87"/>
      <c r="Q558" s="87"/>
      <c r="R558" s="87"/>
      <c r="S558" s="87"/>
      <c r="T558" s="87"/>
      <c r="U558" s="87"/>
      <c r="V558" s="87"/>
      <c r="W558" s="175"/>
      <c r="X558" s="87"/>
      <c r="Y558" s="87"/>
      <c r="Z558" s="87"/>
      <c r="AA558" s="87"/>
      <c r="AB558" s="86"/>
      <c r="AC558" s="87"/>
    </row>
    <row x14ac:dyDescent="0.25" r="559" customHeight="1" ht="17.25">
      <c r="A559" s="235">
        <f>A558</f>
        <v>25569.375</v>
      </c>
      <c r="B559" s="241" t="s">
        <v>40</v>
      </c>
      <c r="C559" s="180"/>
      <c r="D559" s="180"/>
      <c r="E559" s="180"/>
      <c r="F559" s="180"/>
      <c r="G559" s="180">
        <f>SUM(C559:F559)</f>
      </c>
      <c r="H559" s="125">
        <v>6500</v>
      </c>
      <c r="I559" s="125">
        <f>G559*H559</f>
      </c>
      <c r="J559" s="125">
        <f>I559*0.1</f>
      </c>
      <c r="K559" s="125">
        <f>SUM(I559:J559)</f>
      </c>
      <c r="L559" s="242"/>
      <c r="M559" s="229"/>
      <c r="N559" s="87"/>
      <c r="O559" s="87"/>
      <c r="P559" s="87"/>
      <c r="Q559" s="87"/>
      <c r="R559" s="87"/>
      <c r="S559" s="87"/>
      <c r="T559" s="87"/>
      <c r="U559" s="87"/>
      <c r="V559" s="87"/>
      <c r="W559" s="175"/>
      <c r="X559" s="87"/>
      <c r="Y559" s="87"/>
      <c r="Z559" s="87"/>
      <c r="AA559" s="87"/>
      <c r="AB559" s="86"/>
      <c r="AC559" s="87"/>
    </row>
    <row x14ac:dyDescent="0.25" r="560" customHeight="1" ht="17.25">
      <c r="A560" s="235">
        <f>A556</f>
        <v>25569.375</v>
      </c>
      <c r="B560" s="241" t="s">
        <v>86</v>
      </c>
      <c r="C560" s="180"/>
      <c r="D560" s="180"/>
      <c r="E560" s="180"/>
      <c r="F560" s="180"/>
      <c r="G560" s="180">
        <f>SUM(C560:F560)</f>
      </c>
      <c r="H560" s="125">
        <v>6000</v>
      </c>
      <c r="I560" s="125">
        <f>G560*H560</f>
      </c>
      <c r="J560" s="125">
        <f>I560*0.1</f>
      </c>
      <c r="K560" s="125">
        <f>SUM(I560:J560)</f>
      </c>
      <c r="L560" s="242"/>
      <c r="M560" s="229"/>
      <c r="N560" s="87"/>
      <c r="O560" s="87"/>
      <c r="P560" s="87"/>
      <c r="Q560" s="87"/>
      <c r="R560" s="87"/>
      <c r="S560" s="87"/>
      <c r="T560" s="87"/>
      <c r="U560" s="87"/>
      <c r="V560" s="87"/>
      <c r="W560" s="175"/>
      <c r="X560" s="87"/>
      <c r="Y560" s="87"/>
      <c r="Z560" s="87"/>
      <c r="AA560" s="87"/>
      <c r="AB560" s="86"/>
      <c r="AC560" s="87"/>
    </row>
    <row x14ac:dyDescent="0.25" r="561" customHeight="1" ht="17.25">
      <c r="A561" s="235">
        <f>A556</f>
        <v>25569.375</v>
      </c>
      <c r="B561" s="241" t="s">
        <v>152</v>
      </c>
      <c r="C561" s="180"/>
      <c r="D561" s="180">
        <v>80</v>
      </c>
      <c r="E561" s="180"/>
      <c r="F561" s="180"/>
      <c r="G561" s="180">
        <f>SUM(C561:F561)</f>
      </c>
      <c r="H561" s="125">
        <v>6000</v>
      </c>
      <c r="I561" s="125">
        <f>G561*H561</f>
      </c>
      <c r="J561" s="125">
        <f>I561*0.1</f>
      </c>
      <c r="K561" s="125">
        <f>SUM(I561:J561)</f>
      </c>
      <c r="L561" s="242"/>
      <c r="M561" s="229"/>
      <c r="N561" s="87"/>
      <c r="O561" s="87"/>
      <c r="P561" s="87"/>
      <c r="Q561" s="87"/>
      <c r="R561" s="87"/>
      <c r="S561" s="87"/>
      <c r="T561" s="87"/>
      <c r="U561" s="87"/>
      <c r="V561" s="87"/>
      <c r="W561" s="175"/>
      <c r="X561" s="87"/>
      <c r="Y561" s="87"/>
      <c r="Z561" s="87"/>
      <c r="AA561" s="87"/>
      <c r="AB561" s="86"/>
      <c r="AC561" s="87"/>
    </row>
    <row x14ac:dyDescent="0.25" r="562" customHeight="1" ht="17.25">
      <c r="A562" s="235">
        <f>A561</f>
        <v>25569.375</v>
      </c>
      <c r="B562" s="241"/>
      <c r="C562" s="180"/>
      <c r="D562" s="180"/>
      <c r="E562" s="180"/>
      <c r="F562" s="180"/>
      <c r="G562" s="180">
        <f>SUM(C562:F562)</f>
      </c>
      <c r="H562" s="125"/>
      <c r="I562" s="125">
        <f>G562*H562</f>
      </c>
      <c r="J562" s="125">
        <v>0</v>
      </c>
      <c r="K562" s="125">
        <f>SUM(I562:J562)</f>
      </c>
      <c r="L562" s="242"/>
      <c r="M562" s="229"/>
      <c r="N562" s="87"/>
      <c r="O562" s="87"/>
      <c r="P562" s="87"/>
      <c r="Q562" s="87"/>
      <c r="R562" s="87"/>
      <c r="S562" s="87"/>
      <c r="T562" s="87"/>
      <c r="U562" s="87"/>
      <c r="V562" s="87"/>
      <c r="W562" s="175"/>
      <c r="X562" s="87"/>
      <c r="Y562" s="87"/>
      <c r="Z562" s="87"/>
      <c r="AA562" s="87"/>
      <c r="AB562" s="86"/>
      <c r="AC562" s="87"/>
    </row>
    <row x14ac:dyDescent="0.25" r="563" customHeight="1" ht="17.25">
      <c r="A563" s="243">
        <f>A562</f>
        <v>25569.375</v>
      </c>
      <c r="B563" s="244" t="s">
        <v>155</v>
      </c>
      <c r="C563" s="191">
        <f>SUM(C517:C562)</f>
      </c>
      <c r="D563" s="191">
        <f>SUM(D517:D562)</f>
      </c>
      <c r="E563" s="191">
        <f>SUM(E517:E562)</f>
      </c>
      <c r="F563" s="191">
        <f>SUM(F517:F562)</f>
      </c>
      <c r="G563" s="191">
        <f>SUM(G517:G562)</f>
      </c>
      <c r="H563" s="191"/>
      <c r="I563" s="191">
        <f>SUM(I517:I562)</f>
      </c>
      <c r="J563" s="191">
        <f>SUM(J517:J562)</f>
      </c>
      <c r="K563" s="191">
        <f>SUM(K517:K562)</f>
      </c>
      <c r="L563" s="245"/>
      <c r="M563" s="229"/>
      <c r="N563" s="87"/>
      <c r="O563" s="87"/>
      <c r="P563" s="87"/>
      <c r="Q563" s="87"/>
      <c r="R563" s="87"/>
      <c r="S563" s="87"/>
      <c r="T563" s="87"/>
      <c r="U563" s="87"/>
      <c r="V563" s="87"/>
      <c r="W563" s="175"/>
      <c r="X563" s="87"/>
      <c r="Y563" s="87"/>
      <c r="Z563" s="87"/>
      <c r="AA563" s="87"/>
      <c r="AB563" s="86"/>
      <c r="AC563" s="87"/>
    </row>
    <row x14ac:dyDescent="0.25" r="564" customHeight="1" ht="17.25">
      <c r="A564" s="235">
        <f>A563</f>
        <v>25569.375</v>
      </c>
      <c r="B564" s="241" t="s">
        <v>113</v>
      </c>
      <c r="C564" s="180"/>
      <c r="D564" s="180"/>
      <c r="E564" s="180"/>
      <c r="F564" s="180"/>
      <c r="G564" s="180">
        <f>SUM(C564:F564)</f>
      </c>
      <c r="H564" s="125">
        <v>6500</v>
      </c>
      <c r="I564" s="125">
        <f>G564*H564</f>
      </c>
      <c r="J564" s="185"/>
      <c r="K564" s="125">
        <f>SUM(I564:J564)</f>
      </c>
      <c r="L564" s="242"/>
      <c r="M564" s="229"/>
      <c r="N564" s="87"/>
      <c r="O564" s="87"/>
      <c r="P564" s="87"/>
      <c r="Q564" s="87"/>
      <c r="R564" s="87"/>
      <c r="S564" s="87"/>
      <c r="T564" s="87"/>
      <c r="U564" s="87"/>
      <c r="V564" s="87"/>
      <c r="W564" s="175"/>
      <c r="X564" s="87"/>
      <c r="Y564" s="87"/>
      <c r="Z564" s="87"/>
      <c r="AA564" s="87"/>
      <c r="AB564" s="86"/>
      <c r="AC564" s="87"/>
    </row>
    <row x14ac:dyDescent="0.25" r="565" customHeight="1" ht="17.25">
      <c r="A565" s="235">
        <f>A564</f>
        <v>25569.375</v>
      </c>
      <c r="B565" s="241" t="s">
        <v>156</v>
      </c>
      <c r="C565" s="180"/>
      <c r="D565" s="180"/>
      <c r="E565" s="180"/>
      <c r="F565" s="180"/>
      <c r="G565" s="180">
        <f>SUM(C565:F565)</f>
      </c>
      <c r="H565" s="125">
        <v>6500</v>
      </c>
      <c r="I565" s="125">
        <f>G565*H565</f>
      </c>
      <c r="J565" s="185"/>
      <c r="K565" s="125">
        <f>SUM(I565:J565)</f>
      </c>
      <c r="L565" s="242"/>
      <c r="M565" s="229"/>
      <c r="N565" s="87"/>
      <c r="O565" s="87"/>
      <c r="P565" s="87"/>
      <c r="Q565" s="87"/>
      <c r="R565" s="87"/>
      <c r="S565" s="87"/>
      <c r="T565" s="87"/>
      <c r="U565" s="87"/>
      <c r="V565" s="87"/>
      <c r="W565" s="175"/>
      <c r="X565" s="87"/>
      <c r="Y565" s="87"/>
      <c r="Z565" s="87"/>
      <c r="AA565" s="87"/>
      <c r="AB565" s="86"/>
      <c r="AC565" s="87"/>
    </row>
    <row x14ac:dyDescent="0.25" r="566" customHeight="1" ht="17.25">
      <c r="A566" s="235">
        <f>A565</f>
        <v>25569.375</v>
      </c>
      <c r="B566" s="241" t="s">
        <v>112</v>
      </c>
      <c r="C566" s="180"/>
      <c r="D566" s="180"/>
      <c r="E566" s="180"/>
      <c r="F566" s="180"/>
      <c r="G566" s="180">
        <f>SUM(C566:F566)</f>
      </c>
      <c r="H566" s="125">
        <v>6900</v>
      </c>
      <c r="I566" s="125">
        <f>G566*H566</f>
      </c>
      <c r="J566" s="185"/>
      <c r="K566" s="125">
        <f>SUM(I566:J566)</f>
      </c>
      <c r="L566" s="242"/>
      <c r="M566" s="229"/>
      <c r="N566" s="87"/>
      <c r="O566" s="87"/>
      <c r="P566" s="87"/>
      <c r="Q566" s="87"/>
      <c r="R566" s="87"/>
      <c r="S566" s="87"/>
      <c r="T566" s="87"/>
      <c r="U566" s="87"/>
      <c r="V566" s="87"/>
      <c r="W566" s="175"/>
      <c r="X566" s="87"/>
      <c r="Y566" s="87"/>
      <c r="Z566" s="87"/>
      <c r="AA566" s="87"/>
      <c r="AB566" s="86"/>
      <c r="AC566" s="87"/>
    </row>
    <row x14ac:dyDescent="0.25" r="567" customHeight="1" ht="17.25">
      <c r="A567" s="235">
        <f>A566</f>
        <v>25569.375</v>
      </c>
      <c r="B567" s="241"/>
      <c r="C567" s="180"/>
      <c r="D567" s="180"/>
      <c r="E567" s="180"/>
      <c r="F567" s="180"/>
      <c r="G567" s="180">
        <f>SUM(C567:F567)</f>
      </c>
      <c r="H567" s="125"/>
      <c r="I567" s="125">
        <f>G567*H567</f>
      </c>
      <c r="J567" s="185"/>
      <c r="K567" s="125">
        <f>SUM(I567:J567)</f>
      </c>
      <c r="L567" s="242"/>
      <c r="M567" s="229"/>
      <c r="N567" s="87"/>
      <c r="O567" s="87"/>
      <c r="P567" s="87"/>
      <c r="Q567" s="87"/>
      <c r="R567" s="87"/>
      <c r="S567" s="87"/>
      <c r="T567" s="87"/>
      <c r="U567" s="87"/>
      <c r="V567" s="87"/>
      <c r="W567" s="175"/>
      <c r="X567" s="87"/>
      <c r="Y567" s="87"/>
      <c r="Z567" s="87"/>
      <c r="AA567" s="87"/>
      <c r="AB567" s="86"/>
      <c r="AC567" s="87"/>
    </row>
    <row x14ac:dyDescent="0.25" r="568" customHeight="1" ht="17.25">
      <c r="A568" s="235">
        <f>A567</f>
        <v>25569.375</v>
      </c>
      <c r="B568" s="241"/>
      <c r="C568" s="180"/>
      <c r="D568" s="180"/>
      <c r="E568" s="180"/>
      <c r="F568" s="180"/>
      <c r="G568" s="180">
        <f>SUM(C568:F568)</f>
      </c>
      <c r="H568" s="125"/>
      <c r="I568" s="125">
        <f>G568*H568</f>
      </c>
      <c r="J568" s="185"/>
      <c r="K568" s="125">
        <f>SUM(I568:J568)</f>
      </c>
      <c r="L568" s="242"/>
      <c r="M568" s="229"/>
      <c r="N568" s="87"/>
      <c r="O568" s="87"/>
      <c r="P568" s="87"/>
      <c r="Q568" s="87"/>
      <c r="R568" s="87"/>
      <c r="S568" s="87"/>
      <c r="T568" s="87"/>
      <c r="U568" s="87"/>
      <c r="V568" s="87"/>
      <c r="W568" s="175"/>
      <c r="X568" s="87"/>
      <c r="Y568" s="87"/>
      <c r="Z568" s="87"/>
      <c r="AA568" s="87"/>
      <c r="AB568" s="86"/>
      <c r="AC568" s="87"/>
    </row>
    <row x14ac:dyDescent="0.25" r="569" customHeight="1" ht="17.25">
      <c r="A569" s="235">
        <f>A568</f>
        <v>25569.375</v>
      </c>
      <c r="B569" s="241"/>
      <c r="C569" s="180"/>
      <c r="D569" s="180"/>
      <c r="E569" s="180"/>
      <c r="F569" s="180"/>
      <c r="G569" s="180">
        <f>SUM(C569:F569)</f>
      </c>
      <c r="H569" s="125"/>
      <c r="I569" s="125">
        <f>G569*H569</f>
      </c>
      <c r="J569" s="185"/>
      <c r="K569" s="125">
        <f>SUM(I569:J569)</f>
      </c>
      <c r="L569" s="242"/>
      <c r="M569" s="229"/>
      <c r="N569" s="87"/>
      <c r="O569" s="87"/>
      <c r="P569" s="87"/>
      <c r="Q569" s="87"/>
      <c r="R569" s="87"/>
      <c r="S569" s="87"/>
      <c r="T569" s="87"/>
      <c r="U569" s="87"/>
      <c r="V569" s="87"/>
      <c r="W569" s="175"/>
      <c r="X569" s="87"/>
      <c r="Y569" s="87"/>
      <c r="Z569" s="87"/>
      <c r="AA569" s="87"/>
      <c r="AB569" s="86"/>
      <c r="AC569" s="87"/>
    </row>
    <row x14ac:dyDescent="0.25" r="570" customHeight="1" ht="17.25">
      <c r="A570" s="235">
        <f>A569</f>
        <v>25569.375</v>
      </c>
      <c r="B570" s="241"/>
      <c r="C570" s="180"/>
      <c r="D570" s="180"/>
      <c r="E570" s="180"/>
      <c r="F570" s="180"/>
      <c r="G570" s="180">
        <f>SUM(C570:F570)</f>
      </c>
      <c r="H570" s="125"/>
      <c r="I570" s="125">
        <f>G570*H570</f>
      </c>
      <c r="J570" s="185"/>
      <c r="K570" s="125">
        <f>SUM(I570:J570)</f>
      </c>
      <c r="L570" s="242"/>
      <c r="M570" s="229"/>
      <c r="N570" s="87"/>
      <c r="O570" s="87"/>
      <c r="P570" s="87"/>
      <c r="Q570" s="87"/>
      <c r="R570" s="87"/>
      <c r="S570" s="87"/>
      <c r="T570" s="87"/>
      <c r="U570" s="87"/>
      <c r="V570" s="87"/>
      <c r="W570" s="175"/>
      <c r="X570" s="87"/>
      <c r="Y570" s="87"/>
      <c r="Z570" s="87"/>
      <c r="AA570" s="87"/>
      <c r="AB570" s="86"/>
      <c r="AC570" s="87"/>
    </row>
    <row x14ac:dyDescent="0.25" r="571" customHeight="1" ht="17.25">
      <c r="A571" s="235">
        <f>A570</f>
        <v>25569.375</v>
      </c>
      <c r="B571" s="241"/>
      <c r="C571" s="180"/>
      <c r="D571" s="180"/>
      <c r="E571" s="180"/>
      <c r="F571" s="180"/>
      <c r="G571" s="180">
        <f>SUM(C571:F571)</f>
      </c>
      <c r="H571" s="125"/>
      <c r="I571" s="125">
        <f>G571*H571</f>
      </c>
      <c r="J571" s="185"/>
      <c r="K571" s="125">
        <f>SUM(I571:J571)</f>
      </c>
      <c r="L571" s="242"/>
      <c r="M571" s="229"/>
      <c r="N571" s="87"/>
      <c r="O571" s="87"/>
      <c r="P571" s="87"/>
      <c r="Q571" s="87"/>
      <c r="R571" s="87"/>
      <c r="S571" s="87"/>
      <c r="T571" s="87"/>
      <c r="U571" s="87"/>
      <c r="V571" s="87"/>
      <c r="W571" s="175"/>
      <c r="X571" s="87"/>
      <c r="Y571" s="87"/>
      <c r="Z571" s="87"/>
      <c r="AA571" s="87"/>
      <c r="AB571" s="86"/>
      <c r="AC571" s="87"/>
    </row>
    <row x14ac:dyDescent="0.25" r="572" customHeight="1" ht="17.25">
      <c r="A572" s="243">
        <f>A571</f>
        <v>25569.375</v>
      </c>
      <c r="B572" s="244" t="s">
        <v>157</v>
      </c>
      <c r="C572" s="191">
        <f>SUM(C564:C571)</f>
      </c>
      <c r="D572" s="191">
        <f>SUM(D564:D571)</f>
      </c>
      <c r="E572" s="191">
        <f>SUM(E564:E571)</f>
      </c>
      <c r="F572" s="191">
        <f>SUM(F564:F571)</f>
      </c>
      <c r="G572" s="191">
        <f>SUM(G564:G571)</f>
      </c>
      <c r="H572" s="201"/>
      <c r="I572" s="201">
        <f>SUM(I564:I571)</f>
      </c>
      <c r="J572" s="201"/>
      <c r="K572" s="202">
        <f>SUM(K564:K571)</f>
      </c>
      <c r="L572" s="246"/>
      <c r="M572" s="229"/>
      <c r="N572" s="87"/>
      <c r="O572" s="87"/>
      <c r="P572" s="87"/>
      <c r="Q572" s="87"/>
      <c r="R572" s="87"/>
      <c r="S572" s="87"/>
      <c r="T572" s="87"/>
      <c r="U572" s="87"/>
      <c r="V572" s="87"/>
      <c r="W572" s="175"/>
      <c r="X572" s="87"/>
      <c r="Y572" s="87"/>
      <c r="Z572" s="87"/>
      <c r="AA572" s="87"/>
      <c r="AB572" s="86"/>
      <c r="AC572" s="87"/>
    </row>
    <row x14ac:dyDescent="0.25" r="573" customHeight="1" ht="17.25" hidden="1">
      <c r="A573" s="226" t="s">
        <v>128</v>
      </c>
      <c r="B573" s="227" t="s">
        <v>2</v>
      </c>
      <c r="C573" s="174" t="s">
        <v>129</v>
      </c>
      <c r="D573" s="174" t="s">
        <v>130</v>
      </c>
      <c r="E573" s="174" t="s">
        <v>131</v>
      </c>
      <c r="F573" s="174" t="s">
        <v>132</v>
      </c>
      <c r="G573" s="174" t="s">
        <v>133</v>
      </c>
      <c r="H573" s="174" t="s">
        <v>7</v>
      </c>
      <c r="I573" s="174" t="s">
        <v>134</v>
      </c>
      <c r="J573" s="174" t="s">
        <v>90</v>
      </c>
      <c r="K573" s="174" t="s">
        <v>135</v>
      </c>
      <c r="L573" s="228"/>
      <c r="M573" s="229"/>
      <c r="N573" s="87"/>
      <c r="O573" s="87"/>
      <c r="P573" s="87"/>
      <c r="Q573" s="87"/>
      <c r="R573" s="87"/>
      <c r="S573" s="87"/>
      <c r="T573" s="87"/>
      <c r="U573" s="87"/>
      <c r="V573" s="87"/>
      <c r="W573" s="175"/>
      <c r="X573" s="87"/>
      <c r="Y573" s="87"/>
      <c r="Z573" s="87"/>
      <c r="AA573" s="87"/>
      <c r="AB573" s="86"/>
      <c r="AC573" s="87"/>
    </row>
    <row x14ac:dyDescent="0.25" r="574" customHeight="1" ht="17.25">
      <c r="A574" s="235">
        <f>A572+1</f>
        <v>25569.375</v>
      </c>
      <c r="B574" s="236" t="s">
        <v>46</v>
      </c>
      <c r="C574" s="183" t="s">
        <v>14</v>
      </c>
      <c r="D574" s="180"/>
      <c r="E574" s="180"/>
      <c r="F574" s="180"/>
      <c r="G574" s="180">
        <f>SUM(C574:F574)</f>
      </c>
      <c r="H574" s="237">
        <v>5500</v>
      </c>
      <c r="I574" s="125">
        <f>G574*H574</f>
      </c>
      <c r="J574" s="125">
        <f>I574*0.1</f>
      </c>
      <c r="K574" s="125">
        <f>SUM(I574:J574)</f>
      </c>
      <c r="L574" s="242"/>
      <c r="M574" s="229"/>
      <c r="N574" s="87"/>
      <c r="O574" s="87"/>
      <c r="P574" s="87"/>
      <c r="Q574" s="87"/>
      <c r="R574" s="87"/>
      <c r="S574" s="87"/>
      <c r="T574" s="87"/>
      <c r="U574" s="87"/>
      <c r="V574" s="87"/>
      <c r="W574" s="175"/>
      <c r="X574" s="87"/>
      <c r="Y574" s="87"/>
      <c r="Z574" s="87"/>
      <c r="AA574" s="87"/>
      <c r="AB574" s="86"/>
      <c r="AC574" s="87"/>
    </row>
    <row x14ac:dyDescent="0.25" r="575" customHeight="1" ht="17.25">
      <c r="A575" s="235">
        <f>A574</f>
        <v>25569.375</v>
      </c>
      <c r="B575" s="236" t="s">
        <v>137</v>
      </c>
      <c r="C575" s="180"/>
      <c r="D575" s="180">
        <f>140-D576</f>
      </c>
      <c r="E575" s="180">
        <v>25</v>
      </c>
      <c r="F575" s="180">
        <v>15</v>
      </c>
      <c r="G575" s="180">
        <f>SUM(C575:F575)</f>
      </c>
      <c r="H575" s="237">
        <v>4500</v>
      </c>
      <c r="I575" s="125">
        <f>G575*H575</f>
      </c>
      <c r="J575" s="125">
        <f>I575*0.1</f>
      </c>
      <c r="K575" s="125">
        <f>SUM(I575:J575)</f>
      </c>
      <c r="L575" s="242"/>
      <c r="M575" s="229"/>
      <c r="N575" s="87"/>
      <c r="O575" s="87"/>
      <c r="P575" s="87"/>
      <c r="Q575" s="87"/>
      <c r="R575" s="87"/>
      <c r="S575" s="87"/>
      <c r="T575" s="87"/>
      <c r="U575" s="87"/>
      <c r="V575" s="87"/>
      <c r="W575" s="175"/>
      <c r="X575" s="87"/>
      <c r="Y575" s="87"/>
      <c r="Z575" s="87"/>
      <c r="AA575" s="87"/>
      <c r="AB575" s="86"/>
      <c r="AC575" s="87"/>
    </row>
    <row x14ac:dyDescent="0.25" r="576" customHeight="1" ht="17.25">
      <c r="A576" s="235">
        <f>A575</f>
        <v>25569.375</v>
      </c>
      <c r="B576" s="236" t="s">
        <v>178</v>
      </c>
      <c r="C576" s="180"/>
      <c r="D576" s="180">
        <v>42</v>
      </c>
      <c r="E576" s="180"/>
      <c r="F576" s="180"/>
      <c r="G576" s="180">
        <f>SUM(C576:F576)</f>
      </c>
      <c r="H576" s="182">
        <v>5000</v>
      </c>
      <c r="I576" s="125">
        <f>G576*H576</f>
      </c>
      <c r="J576" s="125">
        <f>I576*0.1</f>
      </c>
      <c r="K576" s="125">
        <f>SUM(I576:J576)</f>
      </c>
      <c r="L576" s="242"/>
      <c r="M576" s="229"/>
      <c r="N576" s="87"/>
      <c r="O576" s="87"/>
      <c r="P576" s="87"/>
      <c r="Q576" s="87"/>
      <c r="R576" s="87"/>
      <c r="S576" s="87"/>
      <c r="T576" s="87"/>
      <c r="U576" s="87"/>
      <c r="V576" s="87"/>
      <c r="W576" s="175"/>
      <c r="X576" s="87"/>
      <c r="Y576" s="87"/>
      <c r="Z576" s="87"/>
      <c r="AA576" s="87"/>
      <c r="AB576" s="86"/>
      <c r="AC576" s="87"/>
    </row>
    <row x14ac:dyDescent="0.25" r="577" customHeight="1" ht="17.25">
      <c r="A577" s="235">
        <f>A576</f>
        <v>25569.375</v>
      </c>
      <c r="B577" s="236" t="s">
        <v>13</v>
      </c>
      <c r="C577" s="180"/>
      <c r="D577" s="180">
        <v>13</v>
      </c>
      <c r="E577" s="180">
        <v>4</v>
      </c>
      <c r="F577" s="180"/>
      <c r="G577" s="180">
        <f>SUM(C577:F577)</f>
      </c>
      <c r="H577" s="125">
        <v>6000</v>
      </c>
      <c r="I577" s="125">
        <f>G577*H577</f>
      </c>
      <c r="J577" s="125">
        <f>I577*0.1</f>
      </c>
      <c r="K577" s="125">
        <f>SUM(I577:J577)</f>
      </c>
      <c r="L577" s="242"/>
      <c r="M577" s="229"/>
      <c r="N577" s="87"/>
      <c r="O577" s="87"/>
      <c r="P577" s="87"/>
      <c r="Q577" s="87"/>
      <c r="R577" s="87"/>
      <c r="S577" s="87"/>
      <c r="T577" s="87"/>
      <c r="U577" s="87"/>
      <c r="V577" s="87"/>
      <c r="W577" s="175"/>
      <c r="X577" s="87"/>
      <c r="Y577" s="87"/>
      <c r="Z577" s="87"/>
      <c r="AA577" s="87"/>
      <c r="AB577" s="86"/>
      <c r="AC577" s="87"/>
    </row>
    <row x14ac:dyDescent="0.25" r="578" customHeight="1" ht="17.25">
      <c r="A578" s="235">
        <f>A577</f>
        <v>25569.375</v>
      </c>
      <c r="B578" s="236" t="s">
        <v>58</v>
      </c>
      <c r="C578" s="183" t="s">
        <v>14</v>
      </c>
      <c r="D578" s="180">
        <v>15</v>
      </c>
      <c r="E578" s="180">
        <v>8</v>
      </c>
      <c r="F578" s="180"/>
      <c r="G578" s="180">
        <f>SUM(C578:F578)</f>
      </c>
      <c r="H578" s="182">
        <v>5500</v>
      </c>
      <c r="I578" s="125">
        <f>G578*H578</f>
      </c>
      <c r="J578" s="125">
        <f>I578*0.1</f>
      </c>
      <c r="K578" s="125">
        <f>SUM(I578:J578)</f>
      </c>
      <c r="L578" s="242"/>
      <c r="M578" s="229"/>
      <c r="N578" s="87"/>
      <c r="O578" s="87"/>
      <c r="P578" s="87"/>
      <c r="Q578" s="87"/>
      <c r="R578" s="87"/>
      <c r="S578" s="87"/>
      <c r="T578" s="87"/>
      <c r="U578" s="87"/>
      <c r="V578" s="87"/>
      <c r="W578" s="175"/>
      <c r="X578" s="87"/>
      <c r="Y578" s="87"/>
      <c r="Z578" s="87"/>
      <c r="AA578" s="87"/>
      <c r="AB578" s="86"/>
      <c r="AC578" s="87"/>
    </row>
    <row x14ac:dyDescent="0.25" r="579" customHeight="1" ht="17.25">
      <c r="A579" s="235">
        <f>A578</f>
        <v>25569.375</v>
      </c>
      <c r="B579" s="236" t="s">
        <v>147</v>
      </c>
      <c r="C579" s="183">
        <v>10</v>
      </c>
      <c r="D579" s="180">
        <v>40</v>
      </c>
      <c r="E579" s="180">
        <v>25</v>
      </c>
      <c r="F579" s="180">
        <v>16</v>
      </c>
      <c r="G579" s="180">
        <f>SUM(C579:F579)</f>
      </c>
      <c r="H579" s="125">
        <v>5000</v>
      </c>
      <c r="I579" s="125">
        <f>G579*H579</f>
      </c>
      <c r="J579" s="125">
        <f>I579*0.1</f>
      </c>
      <c r="K579" s="125">
        <f>SUM(I579:J579)</f>
      </c>
      <c r="L579" s="242"/>
      <c r="M579" s="229"/>
      <c r="N579" s="87"/>
      <c r="O579" s="87"/>
      <c r="P579" s="87"/>
      <c r="Q579" s="87"/>
      <c r="R579" s="87"/>
      <c r="S579" s="87"/>
      <c r="T579" s="87"/>
      <c r="U579" s="87"/>
      <c r="V579" s="87"/>
      <c r="W579" s="175"/>
      <c r="X579" s="87"/>
      <c r="Y579" s="87"/>
      <c r="Z579" s="87"/>
      <c r="AA579" s="87"/>
      <c r="AB579" s="86"/>
      <c r="AC579" s="87"/>
    </row>
    <row x14ac:dyDescent="0.25" r="580" customHeight="1" ht="17.25">
      <c r="A580" s="235">
        <f>A579</f>
        <v>25569.375</v>
      </c>
      <c r="B580" s="236" t="s">
        <v>27</v>
      </c>
      <c r="C580" s="180"/>
      <c r="D580" s="180">
        <v>10</v>
      </c>
      <c r="E580" s="180">
        <v>10</v>
      </c>
      <c r="F580" s="180"/>
      <c r="G580" s="180">
        <f>SUM(C580:F580)</f>
      </c>
      <c r="H580" s="125">
        <v>5500</v>
      </c>
      <c r="I580" s="125">
        <f>G580*H580</f>
      </c>
      <c r="J580" s="125">
        <f>I580*0.1</f>
      </c>
      <c r="K580" s="125">
        <f>SUM(I580:J580)</f>
      </c>
      <c r="L580" s="242"/>
      <c r="M580" s="229"/>
      <c r="N580" s="87"/>
      <c r="O580" s="87"/>
      <c r="P580" s="87"/>
      <c r="Q580" s="87"/>
      <c r="R580" s="87"/>
      <c r="S580" s="87"/>
      <c r="T580" s="87"/>
      <c r="U580" s="87"/>
      <c r="V580" s="87"/>
      <c r="W580" s="175"/>
      <c r="X580" s="87"/>
      <c r="Y580" s="87"/>
      <c r="Z580" s="87"/>
      <c r="AA580" s="87"/>
      <c r="AB580" s="86"/>
      <c r="AC580" s="87"/>
    </row>
    <row x14ac:dyDescent="0.25" r="581" customHeight="1" ht="17.25">
      <c r="A581" s="235">
        <f>A580</f>
        <v>25569.375</v>
      </c>
      <c r="B581" s="236" t="s">
        <v>20</v>
      </c>
      <c r="C581" s="180"/>
      <c r="D581" s="180">
        <v>61</v>
      </c>
      <c r="E581" s="180">
        <v>14</v>
      </c>
      <c r="F581" s="180"/>
      <c r="G581" s="180">
        <f>SUM(C581:F581)</f>
      </c>
      <c r="H581" s="237">
        <v>5500</v>
      </c>
      <c r="I581" s="125">
        <f>G581*H581</f>
      </c>
      <c r="J581" s="125">
        <f>I581*0.1</f>
      </c>
      <c r="K581" s="125">
        <f>SUM(I581:J581)</f>
      </c>
      <c r="L581" s="242"/>
      <c r="M581" s="229"/>
      <c r="N581" s="87"/>
      <c r="O581" s="87"/>
      <c r="P581" s="87"/>
      <c r="Q581" s="87"/>
      <c r="R581" s="87"/>
      <c r="S581" s="87"/>
      <c r="T581" s="87"/>
      <c r="U581" s="87"/>
      <c r="V581" s="87"/>
      <c r="W581" s="175"/>
      <c r="X581" s="87"/>
      <c r="Y581" s="87"/>
      <c r="Z581" s="87"/>
      <c r="AA581" s="87"/>
      <c r="AB581" s="86"/>
      <c r="AC581" s="87"/>
    </row>
    <row x14ac:dyDescent="0.25" r="582" customHeight="1" ht="17.25">
      <c r="A582" s="235">
        <f>A581</f>
        <v>25569.375</v>
      </c>
      <c r="B582" s="236" t="s">
        <v>31</v>
      </c>
      <c r="C582" s="180"/>
      <c r="D582" s="180">
        <v>25</v>
      </c>
      <c r="E582" s="180"/>
      <c r="F582" s="180"/>
      <c r="G582" s="180">
        <f>SUM(C582:F582)</f>
      </c>
      <c r="H582" s="125">
        <v>6000</v>
      </c>
      <c r="I582" s="125">
        <f>G582*H582</f>
      </c>
      <c r="J582" s="125">
        <f>I582*0.1</f>
      </c>
      <c r="K582" s="125">
        <f>SUM(I582:J582)</f>
      </c>
      <c r="L582" s="242"/>
      <c r="M582" s="229"/>
      <c r="N582" s="87"/>
      <c r="O582" s="87"/>
      <c r="P582" s="87"/>
      <c r="Q582" s="87"/>
      <c r="R582" s="87"/>
      <c r="S582" s="87"/>
      <c r="T582" s="87"/>
      <c r="U582" s="87"/>
      <c r="V582" s="87"/>
      <c r="W582" s="175"/>
      <c r="X582" s="87"/>
      <c r="Y582" s="87"/>
      <c r="Z582" s="87"/>
      <c r="AA582" s="87"/>
      <c r="AB582" s="86"/>
      <c r="AC582" s="87"/>
    </row>
    <row x14ac:dyDescent="0.25" r="583" customHeight="1" ht="17.25">
      <c r="A583" s="235">
        <f>A582</f>
        <v>25569.375</v>
      </c>
      <c r="B583" s="236" t="s">
        <v>71</v>
      </c>
      <c r="C583" s="180"/>
      <c r="D583" s="180">
        <v>25</v>
      </c>
      <c r="E583" s="180"/>
      <c r="F583" s="180"/>
      <c r="G583" s="180">
        <f>SUM(C583:F583)</f>
      </c>
      <c r="H583" s="125">
        <v>6000</v>
      </c>
      <c r="I583" s="125">
        <f>G583*H583</f>
      </c>
      <c r="J583" s="125">
        <f>I583*0.1</f>
      </c>
      <c r="K583" s="125">
        <f>SUM(I583:J583)</f>
      </c>
      <c r="L583" s="242"/>
      <c r="M583" s="229"/>
      <c r="N583" s="87"/>
      <c r="O583" s="87"/>
      <c r="P583" s="87"/>
      <c r="Q583" s="87"/>
      <c r="R583" s="87"/>
      <c r="S583" s="87"/>
      <c r="T583" s="87"/>
      <c r="U583" s="87"/>
      <c r="V583" s="87"/>
      <c r="W583" s="175"/>
      <c r="X583" s="87"/>
      <c r="Y583" s="87"/>
      <c r="Z583" s="87"/>
      <c r="AA583" s="87"/>
      <c r="AB583" s="86"/>
      <c r="AC583" s="87"/>
    </row>
    <row x14ac:dyDescent="0.25" r="584" customHeight="1" ht="17.25">
      <c r="A584" s="235">
        <f>A583</f>
        <v>25569.375</v>
      </c>
      <c r="B584" s="240" t="s">
        <v>49</v>
      </c>
      <c r="C584" s="180"/>
      <c r="D584" s="180">
        <v>17</v>
      </c>
      <c r="E584" s="180">
        <v>10</v>
      </c>
      <c r="F584" s="180">
        <v>6</v>
      </c>
      <c r="G584" s="180">
        <f>SUM(C584:F584)</f>
      </c>
      <c r="H584" s="182">
        <v>6000</v>
      </c>
      <c r="I584" s="125">
        <f>G584*H584</f>
      </c>
      <c r="J584" s="125">
        <f>I584*0.1</f>
      </c>
      <c r="K584" s="125">
        <f>SUM(I584:J584)</f>
      </c>
      <c r="L584" s="242"/>
      <c r="M584" s="229"/>
      <c r="N584" s="87"/>
      <c r="O584" s="87"/>
      <c r="P584" s="87"/>
      <c r="Q584" s="87"/>
      <c r="R584" s="87"/>
      <c r="S584" s="87"/>
      <c r="T584" s="87"/>
      <c r="U584" s="87"/>
      <c r="V584" s="87"/>
      <c r="W584" s="175"/>
      <c r="X584" s="87"/>
      <c r="Y584" s="87"/>
      <c r="Z584" s="87"/>
      <c r="AA584" s="87"/>
      <c r="AB584" s="86"/>
      <c r="AC584" s="87"/>
    </row>
    <row x14ac:dyDescent="0.25" r="585" customHeight="1" ht="17.25">
      <c r="A585" s="235">
        <f>A584</f>
        <v>25569.375</v>
      </c>
      <c r="B585" s="236" t="s">
        <v>9</v>
      </c>
      <c r="C585" s="180"/>
      <c r="D585" s="180">
        <v>44</v>
      </c>
      <c r="E585" s="180"/>
      <c r="F585" s="180"/>
      <c r="G585" s="180">
        <f>SUM(C585:F585)</f>
      </c>
      <c r="H585" s="125">
        <v>6000</v>
      </c>
      <c r="I585" s="125">
        <f>G585*H585</f>
      </c>
      <c r="J585" s="125">
        <f>I585*0.1</f>
      </c>
      <c r="K585" s="125">
        <f>SUM(I585:J585)</f>
      </c>
      <c r="L585" s="242"/>
      <c r="M585" s="229"/>
      <c r="N585" s="87"/>
      <c r="O585" s="87"/>
      <c r="P585" s="87"/>
      <c r="Q585" s="87"/>
      <c r="R585" s="87"/>
      <c r="S585" s="87"/>
      <c r="T585" s="87"/>
      <c r="U585" s="87"/>
      <c r="V585" s="87"/>
      <c r="W585" s="175"/>
      <c r="X585" s="87"/>
      <c r="Y585" s="87"/>
      <c r="Z585" s="87"/>
      <c r="AA585" s="87"/>
      <c r="AB585" s="86"/>
      <c r="AC585" s="87"/>
    </row>
    <row x14ac:dyDescent="0.25" r="586" customHeight="1" ht="17.25">
      <c r="A586" s="235">
        <f>A585</f>
        <v>25569.375</v>
      </c>
      <c r="B586" s="236" t="s">
        <v>78</v>
      </c>
      <c r="C586" s="180"/>
      <c r="D586" s="180">
        <v>20</v>
      </c>
      <c r="E586" s="180"/>
      <c r="F586" s="180"/>
      <c r="G586" s="180">
        <f>SUM(C586:F586)</f>
      </c>
      <c r="H586" s="125">
        <v>6500</v>
      </c>
      <c r="I586" s="125">
        <f>G586*H586</f>
      </c>
      <c r="J586" s="125">
        <f>I586*0.1</f>
      </c>
      <c r="K586" s="125">
        <f>SUM(I586:J586)</f>
      </c>
      <c r="L586" s="242"/>
      <c r="M586" s="229"/>
      <c r="N586" s="87"/>
      <c r="O586" s="87"/>
      <c r="P586" s="87"/>
      <c r="Q586" s="87"/>
      <c r="R586" s="87"/>
      <c r="S586" s="87"/>
      <c r="T586" s="87"/>
      <c r="U586" s="87"/>
      <c r="V586" s="87"/>
      <c r="W586" s="175"/>
      <c r="X586" s="87"/>
      <c r="Y586" s="87"/>
      <c r="Z586" s="87"/>
      <c r="AA586" s="87"/>
      <c r="AB586" s="86"/>
      <c r="AC586" s="87"/>
    </row>
    <row x14ac:dyDescent="0.25" r="587" customHeight="1" ht="17.25">
      <c r="A587" s="235">
        <f>A586</f>
        <v>25569.375</v>
      </c>
      <c r="B587" s="236" t="s">
        <v>55</v>
      </c>
      <c r="C587" s="180"/>
      <c r="D587" s="180">
        <v>10</v>
      </c>
      <c r="E587" s="180"/>
      <c r="F587" s="180"/>
      <c r="G587" s="180">
        <f>SUM(C587:F587)</f>
      </c>
      <c r="H587" s="125">
        <v>6500</v>
      </c>
      <c r="I587" s="125">
        <f>G587*H587</f>
      </c>
      <c r="J587" s="125">
        <f>I587*0.1</f>
      </c>
      <c r="K587" s="125">
        <f>SUM(I587:J587)</f>
      </c>
      <c r="L587" s="242"/>
      <c r="M587" s="229"/>
      <c r="N587" s="87"/>
      <c r="O587" s="87"/>
      <c r="P587" s="87"/>
      <c r="Q587" s="87"/>
      <c r="R587" s="87"/>
      <c r="S587" s="87"/>
      <c r="T587" s="87"/>
      <c r="U587" s="87"/>
      <c r="V587" s="87"/>
      <c r="W587" s="175"/>
      <c r="X587" s="87"/>
      <c r="Y587" s="87"/>
      <c r="Z587" s="87"/>
      <c r="AA587" s="87"/>
      <c r="AB587" s="86"/>
      <c r="AC587" s="87"/>
    </row>
    <row x14ac:dyDescent="0.25" r="588" customHeight="1" ht="17.25">
      <c r="A588" s="235">
        <f>A587</f>
        <v>25569.375</v>
      </c>
      <c r="B588" s="236" t="s">
        <v>80</v>
      </c>
      <c r="C588" s="180"/>
      <c r="D588" s="180">
        <v>23</v>
      </c>
      <c r="E588" s="180"/>
      <c r="F588" s="180"/>
      <c r="G588" s="180">
        <f>SUM(C588:F588)</f>
      </c>
      <c r="H588" s="125">
        <v>6000</v>
      </c>
      <c r="I588" s="125">
        <f>G588*H588</f>
      </c>
      <c r="J588" s="185"/>
      <c r="K588" s="125">
        <f>SUM(I588:J588)</f>
      </c>
      <c r="L588" s="242"/>
      <c r="M588" s="229"/>
      <c r="N588" s="87"/>
      <c r="O588" s="87"/>
      <c r="P588" s="87"/>
      <c r="Q588" s="87"/>
      <c r="R588" s="87"/>
      <c r="S588" s="87"/>
      <c r="T588" s="87"/>
      <c r="U588" s="87"/>
      <c r="V588" s="87"/>
      <c r="W588" s="175"/>
      <c r="X588" s="87"/>
      <c r="Y588" s="87"/>
      <c r="Z588" s="87"/>
      <c r="AA588" s="87"/>
      <c r="AB588" s="86"/>
      <c r="AC588" s="87"/>
    </row>
    <row x14ac:dyDescent="0.25" r="589" customHeight="1" ht="17.25">
      <c r="A589" s="235">
        <f>A588</f>
        <v>25569.375</v>
      </c>
      <c r="B589" s="236" t="s">
        <v>67</v>
      </c>
      <c r="C589" s="180"/>
      <c r="D589" s="180">
        <v>7</v>
      </c>
      <c r="E589" s="180"/>
      <c r="F589" s="180"/>
      <c r="G589" s="180">
        <f>SUM(C589:F589)</f>
      </c>
      <c r="H589" s="182">
        <v>5500</v>
      </c>
      <c r="I589" s="125">
        <f>G589*H589</f>
      </c>
      <c r="J589" s="125">
        <f>I589*0.1</f>
      </c>
      <c r="K589" s="125">
        <f>SUM(I589:J589)</f>
      </c>
      <c r="L589" s="242"/>
      <c r="M589" s="229"/>
      <c r="N589" s="87"/>
      <c r="O589" s="87"/>
      <c r="P589" s="87"/>
      <c r="Q589" s="87"/>
      <c r="R589" s="87"/>
      <c r="S589" s="87"/>
      <c r="T589" s="87"/>
      <c r="U589" s="87"/>
      <c r="V589" s="87"/>
      <c r="W589" s="175"/>
      <c r="X589" s="87"/>
      <c r="Y589" s="87"/>
      <c r="Z589" s="87"/>
      <c r="AA589" s="87"/>
      <c r="AB589" s="86"/>
      <c r="AC589" s="87"/>
    </row>
    <row x14ac:dyDescent="0.25" r="590" customHeight="1" ht="17.25">
      <c r="A590" s="235">
        <f>A589</f>
        <v>25569.375</v>
      </c>
      <c r="B590" s="241" t="s">
        <v>74</v>
      </c>
      <c r="C590" s="180"/>
      <c r="D590" s="180">
        <v>32</v>
      </c>
      <c r="E590" s="180">
        <v>27</v>
      </c>
      <c r="F590" s="180"/>
      <c r="G590" s="180">
        <f>SUM(C590:F590)</f>
      </c>
      <c r="H590" s="187">
        <v>5000</v>
      </c>
      <c r="I590" s="125">
        <f>G590*H590</f>
      </c>
      <c r="J590" s="125">
        <f>I590*0.1</f>
      </c>
      <c r="K590" s="125">
        <f>SUM(I590:J590)</f>
      </c>
      <c r="L590" s="242"/>
      <c r="M590" s="229"/>
      <c r="N590" s="87"/>
      <c r="O590" s="87"/>
      <c r="P590" s="87"/>
      <c r="Q590" s="87"/>
      <c r="R590" s="87"/>
      <c r="S590" s="87"/>
      <c r="T590" s="87"/>
      <c r="U590" s="87"/>
      <c r="V590" s="87"/>
      <c r="W590" s="175"/>
      <c r="X590" s="87"/>
      <c r="Y590" s="87"/>
      <c r="Z590" s="87"/>
      <c r="AA590" s="87"/>
      <c r="AB590" s="86"/>
      <c r="AC590" s="87"/>
    </row>
    <row x14ac:dyDescent="0.25" r="591" customHeight="1" ht="17.25">
      <c r="A591" s="235">
        <f>A590</f>
        <v>25569.375</v>
      </c>
      <c r="B591" s="236" t="s">
        <v>11</v>
      </c>
      <c r="C591" s="180"/>
      <c r="D591" s="180">
        <v>13</v>
      </c>
      <c r="E591" s="180">
        <v>7</v>
      </c>
      <c r="F591" s="180"/>
      <c r="G591" s="180">
        <f>SUM(C591:F591)</f>
      </c>
      <c r="H591" s="125">
        <v>6000</v>
      </c>
      <c r="I591" s="125">
        <f>G591*H591</f>
      </c>
      <c r="J591" s="125">
        <f>I591*0.1</f>
      </c>
      <c r="K591" s="125">
        <f>SUM(I591:J591)</f>
      </c>
      <c r="L591" s="242"/>
      <c r="M591" s="229"/>
      <c r="N591" s="87"/>
      <c r="O591" s="87"/>
      <c r="P591" s="87"/>
      <c r="Q591" s="87"/>
      <c r="R591" s="87"/>
      <c r="S591" s="87"/>
      <c r="T591" s="87"/>
      <c r="U591" s="87"/>
      <c r="V591" s="87"/>
      <c r="W591" s="175"/>
      <c r="X591" s="87"/>
      <c r="Y591" s="87"/>
      <c r="Z591" s="87"/>
      <c r="AA591" s="87"/>
      <c r="AB591" s="86"/>
      <c r="AC591" s="87"/>
    </row>
    <row x14ac:dyDescent="0.25" r="592" customHeight="1" ht="17.25">
      <c r="A592" s="235">
        <f>A591</f>
        <v>25569.375</v>
      </c>
      <c r="B592" s="236" t="s">
        <v>22</v>
      </c>
      <c r="C592" s="180"/>
      <c r="D592" s="180">
        <v>33</v>
      </c>
      <c r="E592" s="180"/>
      <c r="F592" s="180"/>
      <c r="G592" s="180">
        <f>SUM(C592:F592)</f>
      </c>
      <c r="H592" s="182">
        <v>4800</v>
      </c>
      <c r="I592" s="125">
        <f>G592*H592</f>
      </c>
      <c r="J592" s="125">
        <f>I592*0.1</f>
      </c>
      <c r="K592" s="125">
        <f>SUM(I592:J592)</f>
      </c>
      <c r="L592" s="242"/>
      <c r="M592" s="229"/>
      <c r="N592" s="87"/>
      <c r="O592" s="87"/>
      <c r="P592" s="87"/>
      <c r="Q592" s="87"/>
      <c r="R592" s="87"/>
      <c r="S592" s="87"/>
      <c r="T592" s="87"/>
      <c r="U592" s="87"/>
      <c r="V592" s="87"/>
      <c r="W592" s="175"/>
      <c r="X592" s="87"/>
      <c r="Y592" s="87"/>
      <c r="Z592" s="87"/>
      <c r="AA592" s="87"/>
      <c r="AB592" s="86"/>
      <c r="AC592" s="87"/>
    </row>
    <row x14ac:dyDescent="0.25" r="593" customHeight="1" ht="17.25">
      <c r="A593" s="235">
        <f>A592</f>
        <v>25569.375</v>
      </c>
      <c r="B593" s="241" t="s">
        <v>84</v>
      </c>
      <c r="C593" s="180"/>
      <c r="D593" s="180">
        <v>16</v>
      </c>
      <c r="E593" s="180">
        <v>9</v>
      </c>
      <c r="F593" s="180"/>
      <c r="G593" s="180">
        <f>SUM(C593:F593)</f>
      </c>
      <c r="H593" s="182">
        <v>4800</v>
      </c>
      <c r="I593" s="125">
        <f>G593*H593</f>
      </c>
      <c r="J593" s="125">
        <f>I593*0.1</f>
      </c>
      <c r="K593" s="125">
        <f>SUM(I593:J593)</f>
      </c>
      <c r="L593" s="242"/>
      <c r="M593" s="229"/>
      <c r="N593" s="87"/>
      <c r="O593" s="87"/>
      <c r="P593" s="87"/>
      <c r="Q593" s="87"/>
      <c r="R593" s="87"/>
      <c r="S593" s="87"/>
      <c r="T593" s="87"/>
      <c r="U593" s="87"/>
      <c r="V593" s="87"/>
      <c r="W593" s="175"/>
      <c r="X593" s="87"/>
      <c r="Y593" s="87"/>
      <c r="Z593" s="87"/>
      <c r="AA593" s="87"/>
      <c r="AB593" s="86"/>
      <c r="AC593" s="87"/>
    </row>
    <row x14ac:dyDescent="0.25" r="594" customHeight="1" ht="17.25">
      <c r="A594" s="235">
        <f>A593</f>
        <v>25569.375</v>
      </c>
      <c r="B594" s="236" t="s">
        <v>17</v>
      </c>
      <c r="C594" s="180"/>
      <c r="D594" s="180">
        <v>37</v>
      </c>
      <c r="E594" s="180">
        <v>12</v>
      </c>
      <c r="F594" s="180"/>
      <c r="G594" s="180">
        <f>SUM(C594:F594)</f>
      </c>
      <c r="H594" s="125">
        <v>6500</v>
      </c>
      <c r="I594" s="125">
        <f>G594*H594</f>
      </c>
      <c r="J594" s="125">
        <f>I594*0.1</f>
      </c>
      <c r="K594" s="125">
        <f>SUM(I594:J594)</f>
      </c>
      <c r="L594" s="242"/>
      <c r="M594" s="229"/>
      <c r="N594" s="87"/>
      <c r="O594" s="87"/>
      <c r="P594" s="87"/>
      <c r="Q594" s="87"/>
      <c r="R594" s="87"/>
      <c r="S594" s="87"/>
      <c r="T594" s="87"/>
      <c r="U594" s="87"/>
      <c r="V594" s="87"/>
      <c r="W594" s="175"/>
      <c r="X594" s="87"/>
      <c r="Y594" s="87"/>
      <c r="Z594" s="87"/>
      <c r="AA594" s="87"/>
      <c r="AB594" s="86"/>
      <c r="AC594" s="87"/>
    </row>
    <row x14ac:dyDescent="0.25" r="595" customHeight="1" ht="17.25">
      <c r="A595" s="235">
        <f>A594</f>
        <v>25569.375</v>
      </c>
      <c r="B595" s="236" t="s">
        <v>29</v>
      </c>
      <c r="C595" s="188" t="s">
        <v>14</v>
      </c>
      <c r="D595" s="180">
        <v>14</v>
      </c>
      <c r="E595" s="180">
        <v>13</v>
      </c>
      <c r="F595" s="180"/>
      <c r="G595" s="180">
        <f>SUM(C595:F595)</f>
      </c>
      <c r="H595" s="125">
        <v>5500</v>
      </c>
      <c r="I595" s="125">
        <f>G595*H595</f>
      </c>
      <c r="J595" s="125">
        <f>I595*0.1</f>
      </c>
      <c r="K595" s="125">
        <f>SUM(I595:J595)</f>
      </c>
      <c r="L595" s="242"/>
      <c r="M595" s="229"/>
      <c r="N595" s="87"/>
      <c r="O595" s="87"/>
      <c r="P595" s="87"/>
      <c r="Q595" s="87"/>
      <c r="R595" s="87"/>
      <c r="S595" s="87"/>
      <c r="T595" s="87"/>
      <c r="U595" s="87"/>
      <c r="V595" s="87"/>
      <c r="W595" s="175"/>
      <c r="X595" s="87"/>
      <c r="Y595" s="87"/>
      <c r="Z595" s="87"/>
      <c r="AA595" s="87"/>
      <c r="AB595" s="86"/>
      <c r="AC595" s="87"/>
    </row>
    <row x14ac:dyDescent="0.25" r="596" customHeight="1" ht="17.25">
      <c r="A596" s="235">
        <f>A595</f>
        <v>25569.375</v>
      </c>
      <c r="B596" s="236" t="s">
        <v>15</v>
      </c>
      <c r="C596" s="180"/>
      <c r="D596" s="180">
        <v>17</v>
      </c>
      <c r="E596" s="180">
        <v>5</v>
      </c>
      <c r="F596" s="180"/>
      <c r="G596" s="180">
        <f>SUM(C596:F596)</f>
      </c>
      <c r="H596" s="182">
        <v>4800</v>
      </c>
      <c r="I596" s="125">
        <f>G596*H596</f>
      </c>
      <c r="J596" s="125">
        <f>I596*0.1</f>
      </c>
      <c r="K596" s="125">
        <f>SUM(I596:J596)</f>
      </c>
      <c r="L596" s="242"/>
      <c r="M596" s="229"/>
      <c r="N596" s="87"/>
      <c r="O596" s="87"/>
      <c r="P596" s="87"/>
      <c r="Q596" s="87"/>
      <c r="R596" s="87"/>
      <c r="S596" s="87"/>
      <c r="T596" s="87"/>
      <c r="U596" s="87"/>
      <c r="V596" s="87"/>
      <c r="W596" s="175"/>
      <c r="X596" s="87"/>
      <c r="Y596" s="87"/>
      <c r="Z596" s="87"/>
      <c r="AA596" s="87"/>
      <c r="AB596" s="86"/>
      <c r="AC596" s="87"/>
    </row>
    <row x14ac:dyDescent="0.25" r="597" customHeight="1" ht="17.25">
      <c r="A597" s="235">
        <f>A596</f>
        <v>25569.375</v>
      </c>
      <c r="B597" s="236" t="s">
        <v>21</v>
      </c>
      <c r="C597" s="188" t="s">
        <v>14</v>
      </c>
      <c r="D597" s="180">
        <v>13</v>
      </c>
      <c r="E597" s="180"/>
      <c r="F597" s="180"/>
      <c r="G597" s="180">
        <f>SUM(C597:F597)</f>
      </c>
      <c r="H597" s="237">
        <v>5500</v>
      </c>
      <c r="I597" s="125">
        <f>G597*H597</f>
      </c>
      <c r="J597" s="125">
        <f>I597*0.1</f>
      </c>
      <c r="K597" s="125">
        <f>SUM(I597:J597)</f>
      </c>
      <c r="L597" s="242"/>
      <c r="M597" s="229"/>
      <c r="N597" s="87"/>
      <c r="O597" s="87"/>
      <c r="P597" s="87"/>
      <c r="Q597" s="87"/>
      <c r="R597" s="87"/>
      <c r="S597" s="87"/>
      <c r="T597" s="87"/>
      <c r="U597" s="87"/>
      <c r="V597" s="87"/>
      <c r="W597" s="175"/>
      <c r="X597" s="87"/>
      <c r="Y597" s="87"/>
      <c r="Z597" s="87"/>
      <c r="AA597" s="87"/>
      <c r="AB597" s="86"/>
      <c r="AC597" s="87"/>
    </row>
    <row x14ac:dyDescent="0.25" r="598" customHeight="1" ht="17.25">
      <c r="A598" s="235">
        <f>A597</f>
        <v>25569.375</v>
      </c>
      <c r="B598" s="236" t="s">
        <v>52</v>
      </c>
      <c r="C598" s="180"/>
      <c r="D598" s="180">
        <v>16</v>
      </c>
      <c r="E598" s="180">
        <v>8</v>
      </c>
      <c r="F598" s="180"/>
      <c r="G598" s="180">
        <f>SUM(C598:F598)</f>
      </c>
      <c r="H598" s="237">
        <v>5500</v>
      </c>
      <c r="I598" s="125">
        <f>G598*H598</f>
      </c>
      <c r="J598" s="125">
        <f>I598*0.1</f>
      </c>
      <c r="K598" s="125">
        <f>SUM(I598:J598)</f>
      </c>
      <c r="L598" s="242"/>
      <c r="M598" s="229"/>
      <c r="N598" s="87"/>
      <c r="O598" s="87"/>
      <c r="P598" s="87"/>
      <c r="Q598" s="87"/>
      <c r="R598" s="87"/>
      <c r="S598" s="87"/>
      <c r="T598" s="87"/>
      <c r="U598" s="87"/>
      <c r="V598" s="87"/>
      <c r="W598" s="175"/>
      <c r="X598" s="87"/>
      <c r="Y598" s="87"/>
      <c r="Z598" s="87"/>
      <c r="AA598" s="87"/>
      <c r="AB598" s="86"/>
      <c r="AC598" s="87"/>
    </row>
    <row x14ac:dyDescent="0.25" r="599" customHeight="1" ht="17.25">
      <c r="A599" s="235">
        <f>A598</f>
        <v>25569.375</v>
      </c>
      <c r="B599" s="241" t="s">
        <v>61</v>
      </c>
      <c r="C599" s="180"/>
      <c r="D599" s="180">
        <v>8</v>
      </c>
      <c r="E599" s="180"/>
      <c r="F599" s="180"/>
      <c r="G599" s="180">
        <f>SUM(C599:F599)</f>
      </c>
      <c r="H599" s="237">
        <v>5500</v>
      </c>
      <c r="I599" s="125">
        <f>G599*H599</f>
      </c>
      <c r="J599" s="125">
        <f>I599*0.1</f>
      </c>
      <c r="K599" s="125">
        <f>SUM(I599:J599)</f>
      </c>
      <c r="L599" s="242"/>
      <c r="M599" s="229"/>
      <c r="N599" s="87"/>
      <c r="O599" s="87"/>
      <c r="P599" s="87"/>
      <c r="Q599" s="87"/>
      <c r="R599" s="87"/>
      <c r="S599" s="87"/>
      <c r="T599" s="87"/>
      <c r="U599" s="87"/>
      <c r="V599" s="87"/>
      <c r="W599" s="175"/>
      <c r="X599" s="87"/>
      <c r="Y599" s="87"/>
      <c r="Z599" s="87"/>
      <c r="AA599" s="87"/>
      <c r="AB599" s="86"/>
      <c r="AC599" s="87"/>
    </row>
    <row x14ac:dyDescent="0.25" r="600" customHeight="1" ht="17.25">
      <c r="A600" s="235">
        <f>A599</f>
        <v>25569.375</v>
      </c>
      <c r="B600" s="236" t="s">
        <v>33</v>
      </c>
      <c r="C600" s="180"/>
      <c r="D600" s="180">
        <v>9</v>
      </c>
      <c r="E600" s="180"/>
      <c r="F600" s="180"/>
      <c r="G600" s="180">
        <f>SUM(C600:F600)</f>
      </c>
      <c r="H600" s="182">
        <v>5500</v>
      </c>
      <c r="I600" s="125">
        <f>G600*H600</f>
      </c>
      <c r="J600" s="125">
        <f>I600*0.1</f>
      </c>
      <c r="K600" s="125">
        <f>SUM(I600:J600)</f>
      </c>
      <c r="L600" s="242"/>
      <c r="M600" s="229"/>
      <c r="N600" s="87"/>
      <c r="O600" s="87"/>
      <c r="P600" s="87"/>
      <c r="Q600" s="87"/>
      <c r="R600" s="87"/>
      <c r="S600" s="87"/>
      <c r="T600" s="87"/>
      <c r="U600" s="87"/>
      <c r="V600" s="87"/>
      <c r="W600" s="175"/>
      <c r="X600" s="87"/>
      <c r="Y600" s="87"/>
      <c r="Z600" s="87"/>
      <c r="AA600" s="87"/>
      <c r="AB600" s="86"/>
      <c r="AC600" s="87"/>
    </row>
    <row x14ac:dyDescent="0.25" r="601" customHeight="1" ht="17.25">
      <c r="A601" s="235">
        <f>A600</f>
        <v>25569.375</v>
      </c>
      <c r="B601" s="236" t="s">
        <v>30</v>
      </c>
      <c r="C601" s="180"/>
      <c r="D601" s="180">
        <v>18</v>
      </c>
      <c r="E601" s="180"/>
      <c r="F601" s="180"/>
      <c r="G601" s="180">
        <f>SUM(C601:F601)</f>
      </c>
      <c r="H601" s="125">
        <v>6000</v>
      </c>
      <c r="I601" s="125">
        <f>G601*H601</f>
      </c>
      <c r="J601" s="125">
        <f>I601*0.1</f>
      </c>
      <c r="K601" s="125">
        <f>SUM(I601:J601)</f>
      </c>
      <c r="L601" s="242"/>
      <c r="M601" s="229"/>
      <c r="N601" s="87"/>
      <c r="O601" s="87"/>
      <c r="P601" s="87"/>
      <c r="Q601" s="87"/>
      <c r="R601" s="87"/>
      <c r="S601" s="87"/>
      <c r="T601" s="87"/>
      <c r="U601" s="87"/>
      <c r="V601" s="87"/>
      <c r="W601" s="175"/>
      <c r="X601" s="87"/>
      <c r="Y601" s="87"/>
      <c r="Z601" s="87"/>
      <c r="AA601" s="87"/>
      <c r="AB601" s="86"/>
      <c r="AC601" s="87"/>
    </row>
    <row x14ac:dyDescent="0.25" r="602" customHeight="1" ht="17.25">
      <c r="A602" s="235">
        <f>A601</f>
        <v>25569.375</v>
      </c>
      <c r="B602" s="236" t="s">
        <v>28</v>
      </c>
      <c r="C602" s="188" t="s">
        <v>14</v>
      </c>
      <c r="D602" s="180">
        <v>20</v>
      </c>
      <c r="E602" s="180"/>
      <c r="F602" s="180"/>
      <c r="G602" s="180">
        <f>SUM(C602:F602)</f>
      </c>
      <c r="H602" s="237">
        <v>5500</v>
      </c>
      <c r="I602" s="125">
        <f>G602*H602</f>
      </c>
      <c r="J602" s="125">
        <f>I602*0.1</f>
      </c>
      <c r="K602" s="125">
        <f>SUM(I602:J602)</f>
      </c>
      <c r="L602" s="242"/>
      <c r="M602" s="229"/>
      <c r="N602" s="87"/>
      <c r="O602" s="87"/>
      <c r="P602" s="87"/>
      <c r="Q602" s="87"/>
      <c r="R602" s="87"/>
      <c r="S602" s="87"/>
      <c r="T602" s="87"/>
      <c r="U602" s="87"/>
      <c r="V602" s="87"/>
      <c r="W602" s="175"/>
      <c r="X602" s="87"/>
      <c r="Y602" s="87"/>
      <c r="Z602" s="87"/>
      <c r="AA602" s="87"/>
      <c r="AB602" s="86"/>
      <c r="AC602" s="87"/>
    </row>
    <row x14ac:dyDescent="0.25" r="603" customHeight="1" ht="17.25">
      <c r="A603" s="235">
        <f>A602</f>
        <v>25569.375</v>
      </c>
      <c r="B603" s="236" t="s">
        <v>12</v>
      </c>
      <c r="C603" s="180"/>
      <c r="D603" s="180">
        <v>16</v>
      </c>
      <c r="E603" s="180">
        <v>6</v>
      </c>
      <c r="F603" s="180"/>
      <c r="G603" s="180">
        <f>SUM(C603:F603)</f>
      </c>
      <c r="H603" s="125">
        <v>6000</v>
      </c>
      <c r="I603" s="125">
        <f>G603*H603</f>
      </c>
      <c r="J603" s="125">
        <f>I603*0.1</f>
      </c>
      <c r="K603" s="125">
        <f>SUM(I603:J603)</f>
      </c>
      <c r="L603" s="242"/>
      <c r="M603" s="229"/>
      <c r="N603" s="87"/>
      <c r="O603" s="87"/>
      <c r="P603" s="87"/>
      <c r="Q603" s="87"/>
      <c r="R603" s="87"/>
      <c r="S603" s="87"/>
      <c r="T603" s="87"/>
      <c r="U603" s="87"/>
      <c r="V603" s="87"/>
      <c r="W603" s="175"/>
      <c r="X603" s="87"/>
      <c r="Y603" s="87"/>
      <c r="Z603" s="87"/>
      <c r="AA603" s="87"/>
      <c r="AB603" s="86"/>
      <c r="AC603" s="87"/>
    </row>
    <row x14ac:dyDescent="0.25" r="604" customHeight="1" ht="17.25">
      <c r="A604" s="235">
        <f>A603</f>
        <v>25569.375</v>
      </c>
      <c r="B604" s="241" t="s">
        <v>148</v>
      </c>
      <c r="C604" s="180"/>
      <c r="D604" s="180">
        <v>0</v>
      </c>
      <c r="E604" s="180"/>
      <c r="F604" s="180"/>
      <c r="G604" s="180">
        <f>SUM(C604:F604)</f>
      </c>
      <c r="H604" s="182">
        <v>6000</v>
      </c>
      <c r="I604" s="125">
        <f>G604*H604</f>
      </c>
      <c r="J604" s="125">
        <f>I604*0.1</f>
      </c>
      <c r="K604" s="125">
        <f>SUM(I604:J604)</f>
      </c>
      <c r="L604" s="242"/>
      <c r="M604" s="229"/>
      <c r="N604" s="87"/>
      <c r="O604" s="87"/>
      <c r="P604" s="87"/>
      <c r="Q604" s="87"/>
      <c r="R604" s="87"/>
      <c r="S604" s="87"/>
      <c r="T604" s="87"/>
      <c r="U604" s="87"/>
      <c r="V604" s="87"/>
      <c r="W604" s="175"/>
      <c r="X604" s="87"/>
      <c r="Y604" s="87"/>
      <c r="Z604" s="87"/>
      <c r="AA604" s="87"/>
      <c r="AB604" s="86"/>
      <c r="AC604" s="87"/>
    </row>
    <row x14ac:dyDescent="0.25" r="605" customHeight="1" ht="17.25">
      <c r="A605" s="235">
        <f>A604</f>
        <v>25569.375</v>
      </c>
      <c r="B605" s="241" t="s">
        <v>37</v>
      </c>
      <c r="C605" s="180"/>
      <c r="D605" s="180">
        <v>5</v>
      </c>
      <c r="E605" s="180"/>
      <c r="F605" s="180"/>
      <c r="G605" s="180">
        <f>SUM(C605:F605)</f>
      </c>
      <c r="H605" s="125">
        <v>6500</v>
      </c>
      <c r="I605" s="125">
        <f>G605*H605</f>
      </c>
      <c r="J605" s="125">
        <f>I605*0.1</f>
      </c>
      <c r="K605" s="125">
        <f>SUM(I605:J605)</f>
      </c>
      <c r="L605" s="242"/>
      <c r="M605" s="229"/>
      <c r="N605" s="87"/>
      <c r="O605" s="87"/>
      <c r="P605" s="87"/>
      <c r="Q605" s="87"/>
      <c r="R605" s="87"/>
      <c r="S605" s="87"/>
      <c r="T605" s="87"/>
      <c r="U605" s="87"/>
      <c r="V605" s="87"/>
      <c r="W605" s="175"/>
      <c r="X605" s="87"/>
      <c r="Y605" s="87"/>
      <c r="Z605" s="87"/>
      <c r="AA605" s="87"/>
      <c r="AB605" s="86"/>
      <c r="AC605" s="87"/>
    </row>
    <row x14ac:dyDescent="0.25" r="606" customHeight="1" ht="17.25">
      <c r="A606" s="235">
        <f>A605</f>
        <v>25569.375</v>
      </c>
      <c r="B606" s="241" t="s">
        <v>64</v>
      </c>
      <c r="C606" s="180"/>
      <c r="D606" s="180">
        <v>52</v>
      </c>
      <c r="E606" s="180">
        <v>15</v>
      </c>
      <c r="F606" s="180"/>
      <c r="G606" s="180">
        <f>SUM(C606:F606)</f>
      </c>
      <c r="H606" s="182">
        <v>5500</v>
      </c>
      <c r="I606" s="125">
        <f>G606*H606</f>
      </c>
      <c r="J606" s="125">
        <f>I606*0.1</f>
      </c>
      <c r="K606" s="125">
        <f>SUM(I606:J606)</f>
      </c>
      <c r="L606" s="242"/>
      <c r="M606" s="229"/>
      <c r="N606" s="87"/>
      <c r="O606" s="87"/>
      <c r="P606" s="87"/>
      <c r="Q606" s="87"/>
      <c r="R606" s="87"/>
      <c r="S606" s="87"/>
      <c r="T606" s="87"/>
      <c r="U606" s="87"/>
      <c r="V606" s="87"/>
      <c r="W606" s="175"/>
      <c r="X606" s="87"/>
      <c r="Y606" s="87"/>
      <c r="Z606" s="87"/>
      <c r="AA606" s="87"/>
      <c r="AB606" s="86"/>
      <c r="AC606" s="87"/>
    </row>
    <row x14ac:dyDescent="0.25" r="607" customHeight="1" ht="17.25">
      <c r="A607" s="235">
        <f>A606</f>
        <v>25569.375</v>
      </c>
      <c r="B607" s="236" t="s">
        <v>25</v>
      </c>
      <c r="C607" s="180"/>
      <c r="D607" s="180">
        <v>20</v>
      </c>
      <c r="E607" s="180"/>
      <c r="F607" s="180"/>
      <c r="G607" s="180">
        <f>SUM(C607:F607)</f>
      </c>
      <c r="H607" s="125">
        <v>6000</v>
      </c>
      <c r="I607" s="125">
        <f>G607*H607</f>
      </c>
      <c r="J607" s="125">
        <f>I607*0.1</f>
      </c>
      <c r="K607" s="125">
        <f>SUM(I607:J607)</f>
      </c>
      <c r="L607" s="242"/>
      <c r="M607" s="229"/>
      <c r="N607" s="87"/>
      <c r="O607" s="87"/>
      <c r="P607" s="87"/>
      <c r="Q607" s="87"/>
      <c r="R607" s="87"/>
      <c r="S607" s="87"/>
      <c r="T607" s="87"/>
      <c r="U607" s="87"/>
      <c r="V607" s="87"/>
      <c r="W607" s="175"/>
      <c r="X607" s="87"/>
      <c r="Y607" s="87"/>
      <c r="Z607" s="87"/>
      <c r="AA607" s="87"/>
      <c r="AB607" s="86"/>
      <c r="AC607" s="87"/>
    </row>
    <row x14ac:dyDescent="0.25" r="608" customHeight="1" ht="17.25">
      <c r="A608" s="235">
        <f>A607</f>
        <v>25569.375</v>
      </c>
      <c r="B608" s="241" t="s">
        <v>76</v>
      </c>
      <c r="C608" s="188" t="s">
        <v>14</v>
      </c>
      <c r="D608" s="180">
        <v>0</v>
      </c>
      <c r="E608" s="180"/>
      <c r="F608" s="180"/>
      <c r="G608" s="180">
        <f>SUM(C608:F608)</f>
      </c>
      <c r="H608" s="125">
        <v>6000</v>
      </c>
      <c r="I608" s="125">
        <f>G608*H608</f>
      </c>
      <c r="J608" s="125">
        <f>I608*0.1</f>
      </c>
      <c r="K608" s="125">
        <f>SUM(I608:J608)</f>
      </c>
      <c r="L608" s="242"/>
      <c r="M608" s="229"/>
      <c r="N608" s="87"/>
      <c r="O608" s="87"/>
      <c r="P608" s="87"/>
      <c r="Q608" s="87"/>
      <c r="R608" s="87"/>
      <c r="S608" s="87"/>
      <c r="T608" s="87"/>
      <c r="U608" s="87"/>
      <c r="V608" s="87"/>
      <c r="W608" s="175"/>
      <c r="X608" s="87"/>
      <c r="Y608" s="87"/>
      <c r="Z608" s="87"/>
      <c r="AA608" s="87"/>
      <c r="AB608" s="86"/>
      <c r="AC608" s="87"/>
    </row>
    <row x14ac:dyDescent="0.25" r="609" customHeight="1" ht="17.25">
      <c r="A609" s="235">
        <f>A608</f>
        <v>25569.375</v>
      </c>
      <c r="B609" s="241" t="s">
        <v>149</v>
      </c>
      <c r="C609" s="180"/>
      <c r="D609" s="181">
        <v>86</v>
      </c>
      <c r="E609" s="180">
        <v>35</v>
      </c>
      <c r="F609" s="180">
        <v>4</v>
      </c>
      <c r="G609" s="180">
        <f>SUM(C609:F609)</f>
      </c>
      <c r="H609" s="125">
        <v>6000</v>
      </c>
      <c r="I609" s="125">
        <f>G609*H609</f>
      </c>
      <c r="J609" s="125">
        <f>I609*0.1</f>
      </c>
      <c r="K609" s="125">
        <f>SUM(I609:J609)</f>
      </c>
      <c r="L609" s="242"/>
      <c r="M609" s="229"/>
      <c r="N609" s="87"/>
      <c r="O609" s="87"/>
      <c r="P609" s="87"/>
      <c r="Q609" s="87"/>
      <c r="R609" s="87"/>
      <c r="S609" s="87"/>
      <c r="T609" s="87"/>
      <c r="U609" s="87"/>
      <c r="V609" s="87"/>
      <c r="W609" s="175"/>
      <c r="X609" s="87"/>
      <c r="Y609" s="87"/>
      <c r="Z609" s="87"/>
      <c r="AA609" s="87"/>
      <c r="AB609" s="86"/>
      <c r="AC609" s="87"/>
    </row>
    <row x14ac:dyDescent="0.25" r="610" customHeight="1" ht="17.25">
      <c r="A610" s="235">
        <f>A609</f>
        <v>25569.375</v>
      </c>
      <c r="B610" s="241" t="s">
        <v>43</v>
      </c>
      <c r="C610" s="180"/>
      <c r="D610" s="180">
        <v>50</v>
      </c>
      <c r="E610" s="180"/>
      <c r="F610" s="180"/>
      <c r="G610" s="180">
        <f>SUM(C610:F610)</f>
      </c>
      <c r="H610" s="125">
        <v>6000</v>
      </c>
      <c r="I610" s="125">
        <f>G610*H610</f>
      </c>
      <c r="J610" s="125">
        <f>I610*0.1</f>
      </c>
      <c r="K610" s="125">
        <f>SUM(I610:J610)</f>
      </c>
      <c r="L610" s="242"/>
      <c r="M610" s="229"/>
      <c r="N610" s="87"/>
      <c r="O610" s="87"/>
      <c r="P610" s="87"/>
      <c r="Q610" s="87"/>
      <c r="R610" s="87"/>
      <c r="S610" s="87"/>
      <c r="T610" s="87"/>
      <c r="U610" s="87"/>
      <c r="V610" s="87"/>
      <c r="W610" s="175"/>
      <c r="X610" s="87"/>
      <c r="Y610" s="87"/>
      <c r="Z610" s="87"/>
      <c r="AA610" s="87"/>
      <c r="AB610" s="86"/>
      <c r="AC610" s="87"/>
    </row>
    <row x14ac:dyDescent="0.25" r="611" customHeight="1" ht="17.25">
      <c r="A611" s="235">
        <f>A610</f>
        <v>25569.375</v>
      </c>
      <c r="B611" s="241" t="s">
        <v>18</v>
      </c>
      <c r="C611" s="180"/>
      <c r="D611" s="180">
        <v>9</v>
      </c>
      <c r="E611" s="180">
        <v>7</v>
      </c>
      <c r="F611" s="180">
        <v>6</v>
      </c>
      <c r="G611" s="180">
        <f>SUM(C611:F611)</f>
      </c>
      <c r="H611" s="125">
        <v>6000</v>
      </c>
      <c r="I611" s="125">
        <f>G611*H611</f>
      </c>
      <c r="J611" s="125">
        <f>I611*0.1</f>
      </c>
      <c r="K611" s="125">
        <f>SUM(I611:J611)</f>
      </c>
      <c r="L611" s="242"/>
      <c r="M611" s="229"/>
      <c r="N611" s="87"/>
      <c r="O611" s="87"/>
      <c r="P611" s="87"/>
      <c r="Q611" s="87"/>
      <c r="R611" s="87"/>
      <c r="S611" s="87"/>
      <c r="T611" s="87"/>
      <c r="U611" s="87"/>
      <c r="V611" s="87"/>
      <c r="W611" s="175"/>
      <c r="X611" s="87"/>
      <c r="Y611" s="87"/>
      <c r="Z611" s="87"/>
      <c r="AA611" s="87"/>
      <c r="AB611" s="86"/>
      <c r="AC611" s="87"/>
    </row>
    <row x14ac:dyDescent="0.25" r="612" customHeight="1" ht="17.25">
      <c r="A612" s="235">
        <f>A611</f>
        <v>25569.375</v>
      </c>
      <c r="B612" s="241" t="s">
        <v>82</v>
      </c>
      <c r="C612" s="188" t="s">
        <v>14</v>
      </c>
      <c r="D612" s="180">
        <v>25</v>
      </c>
      <c r="E612" s="180">
        <v>9</v>
      </c>
      <c r="F612" s="180">
        <v>7</v>
      </c>
      <c r="G612" s="180">
        <f>SUM(C612:F612)</f>
      </c>
      <c r="H612" s="125">
        <v>5000</v>
      </c>
      <c r="I612" s="125">
        <f>G612*H612</f>
      </c>
      <c r="J612" s="125">
        <f>I612*0.1</f>
      </c>
      <c r="K612" s="125">
        <f>SUM(I612:J612)</f>
      </c>
      <c r="L612" s="242"/>
      <c r="M612" s="229"/>
      <c r="N612" s="87"/>
      <c r="O612" s="87"/>
      <c r="P612" s="87"/>
      <c r="Q612" s="87"/>
      <c r="R612" s="87"/>
      <c r="S612" s="87"/>
      <c r="T612" s="87"/>
      <c r="U612" s="87"/>
      <c r="V612" s="87"/>
      <c r="W612" s="175"/>
      <c r="X612" s="87"/>
      <c r="Y612" s="87"/>
      <c r="Z612" s="87"/>
      <c r="AA612" s="87"/>
      <c r="AB612" s="86"/>
      <c r="AC612" s="87"/>
    </row>
    <row x14ac:dyDescent="0.25" r="613" customHeight="1" ht="17.25">
      <c r="A613" s="235">
        <f>A612</f>
        <v>25569.375</v>
      </c>
      <c r="B613" s="241" t="s">
        <v>151</v>
      </c>
      <c r="C613" s="180"/>
      <c r="D613" s="180">
        <v>12</v>
      </c>
      <c r="E613" s="180"/>
      <c r="F613" s="180"/>
      <c r="G613" s="180">
        <f>SUM(C613:F613)</f>
      </c>
      <c r="H613" s="125">
        <v>5000</v>
      </c>
      <c r="I613" s="125">
        <f>G613*H613</f>
      </c>
      <c r="J613" s="125">
        <f>I613*0.1</f>
      </c>
      <c r="K613" s="125">
        <f>SUM(I613:J613)</f>
      </c>
      <c r="L613" s="242"/>
      <c r="M613" s="229"/>
      <c r="N613" s="87"/>
      <c r="O613" s="87"/>
      <c r="P613" s="87"/>
      <c r="Q613" s="87"/>
      <c r="R613" s="87"/>
      <c r="S613" s="87"/>
      <c r="T613" s="87"/>
      <c r="U613" s="87"/>
      <c r="V613" s="87"/>
      <c r="W613" s="175"/>
      <c r="X613" s="87"/>
      <c r="Y613" s="87"/>
      <c r="Z613" s="87"/>
      <c r="AA613" s="87"/>
      <c r="AB613" s="86"/>
      <c r="AC613" s="87"/>
    </row>
    <row x14ac:dyDescent="0.25" r="614" customHeight="1" ht="17.25">
      <c r="A614" s="235">
        <f>A610</f>
        <v>25569.375</v>
      </c>
      <c r="B614" s="241" t="s">
        <v>105</v>
      </c>
      <c r="C614" s="180"/>
      <c r="D614" s="180">
        <v>63</v>
      </c>
      <c r="E614" s="180"/>
      <c r="F614" s="180"/>
      <c r="G614" s="180">
        <f>SUM(C614:F614)</f>
      </c>
      <c r="H614" s="125">
        <v>7000</v>
      </c>
      <c r="I614" s="125">
        <f>G614*H614</f>
      </c>
      <c r="J614" s="125">
        <f>I614*0.1</f>
      </c>
      <c r="K614" s="125">
        <f>SUM(I614:J614)</f>
      </c>
      <c r="L614" s="242"/>
      <c r="M614" s="229"/>
      <c r="N614" s="87"/>
      <c r="O614" s="87"/>
      <c r="P614" s="87"/>
      <c r="Q614" s="87"/>
      <c r="R614" s="87"/>
      <c r="S614" s="87"/>
      <c r="T614" s="87"/>
      <c r="U614" s="87"/>
      <c r="V614" s="87"/>
      <c r="W614" s="175"/>
      <c r="X614" s="87"/>
      <c r="Y614" s="87"/>
      <c r="Z614" s="87"/>
      <c r="AA614" s="87"/>
      <c r="AB614" s="86"/>
      <c r="AC614" s="87"/>
    </row>
    <row x14ac:dyDescent="0.25" r="615" customHeight="1" ht="17.25">
      <c r="A615" s="235">
        <f>A610</f>
        <v>25569.375</v>
      </c>
      <c r="B615" s="241" t="s">
        <v>23</v>
      </c>
      <c r="C615" s="180"/>
      <c r="D615" s="180">
        <v>13</v>
      </c>
      <c r="E615" s="180"/>
      <c r="F615" s="180"/>
      <c r="G615" s="180">
        <f>SUM(C615:F615)</f>
      </c>
      <c r="H615" s="125">
        <v>6000</v>
      </c>
      <c r="I615" s="125">
        <f>G615*H615</f>
      </c>
      <c r="J615" s="125">
        <f>I615*0.1</f>
      </c>
      <c r="K615" s="125">
        <f>SUM(I615:J615)</f>
      </c>
      <c r="L615" s="242"/>
      <c r="M615" s="229"/>
      <c r="N615" s="87"/>
      <c r="O615" s="87"/>
      <c r="P615" s="87"/>
      <c r="Q615" s="87"/>
      <c r="R615" s="87"/>
      <c r="S615" s="87"/>
      <c r="T615" s="87"/>
      <c r="U615" s="87"/>
      <c r="V615" s="87"/>
      <c r="W615" s="175"/>
      <c r="X615" s="87"/>
      <c r="Y615" s="87"/>
      <c r="Z615" s="87"/>
      <c r="AA615" s="87"/>
      <c r="AB615" s="86"/>
      <c r="AC615" s="87"/>
    </row>
    <row x14ac:dyDescent="0.25" r="616" customHeight="1" ht="17.25">
      <c r="A616" s="235">
        <f>A615</f>
        <v>25569.375</v>
      </c>
      <c r="B616" s="241" t="s">
        <v>40</v>
      </c>
      <c r="C616" s="180"/>
      <c r="D616" s="180">
        <v>12</v>
      </c>
      <c r="E616" s="180"/>
      <c r="F616" s="180"/>
      <c r="G616" s="180">
        <f>SUM(C616:F616)</f>
      </c>
      <c r="H616" s="125">
        <v>6500</v>
      </c>
      <c r="I616" s="125">
        <f>G616*H616</f>
      </c>
      <c r="J616" s="125">
        <f>I616*0.1</f>
      </c>
      <c r="K616" s="125">
        <f>SUM(I616:J616)</f>
      </c>
      <c r="L616" s="242"/>
      <c r="M616" s="229"/>
      <c r="N616" s="87"/>
      <c r="O616" s="87"/>
      <c r="P616" s="87"/>
      <c r="Q616" s="87"/>
      <c r="R616" s="87"/>
      <c r="S616" s="87"/>
      <c r="T616" s="87"/>
      <c r="U616" s="87"/>
      <c r="V616" s="87"/>
      <c r="W616" s="175"/>
      <c r="X616" s="87"/>
      <c r="Y616" s="87"/>
      <c r="Z616" s="87"/>
      <c r="AA616" s="87"/>
      <c r="AB616" s="86"/>
      <c r="AC616" s="87"/>
    </row>
    <row x14ac:dyDescent="0.25" r="617" customHeight="1" ht="17.25">
      <c r="A617" s="235">
        <f>A613</f>
        <v>25569.375</v>
      </c>
      <c r="B617" s="247" t="s">
        <v>86</v>
      </c>
      <c r="C617" s="248"/>
      <c r="D617" s="249">
        <v>20</v>
      </c>
      <c r="E617" s="248"/>
      <c r="F617" s="249">
        <v>4</v>
      </c>
      <c r="G617" s="180">
        <f>SUM(C617:F617)</f>
      </c>
      <c r="H617" s="250">
        <v>9000</v>
      </c>
      <c r="I617" s="125">
        <f>G617*H617</f>
      </c>
      <c r="J617" s="125">
        <f>I617*0.1</f>
      </c>
      <c r="K617" s="125">
        <f>SUM(I617:J617)</f>
      </c>
      <c r="L617" s="242"/>
      <c r="M617" s="229"/>
      <c r="N617" s="87"/>
      <c r="O617" s="87"/>
      <c r="P617" s="87"/>
      <c r="Q617" s="87"/>
      <c r="R617" s="87"/>
      <c r="S617" s="87"/>
      <c r="T617" s="87"/>
      <c r="U617" s="87"/>
      <c r="V617" s="87"/>
      <c r="W617" s="175"/>
      <c r="X617" s="87"/>
      <c r="Y617" s="87"/>
      <c r="Z617" s="87"/>
      <c r="AA617" s="87"/>
      <c r="AB617" s="86"/>
      <c r="AC617" s="87"/>
    </row>
    <row x14ac:dyDescent="0.25" r="618" customHeight="1" ht="17.25">
      <c r="A618" s="235">
        <f>A613</f>
        <v>25569.375</v>
      </c>
      <c r="B618" s="241" t="s">
        <v>86</v>
      </c>
      <c r="C618" s="248"/>
      <c r="D618" s="248"/>
      <c r="E618" s="180">
        <v>8</v>
      </c>
      <c r="F618" s="248"/>
      <c r="G618" s="180">
        <f>SUM(C618:F618)</f>
      </c>
      <c r="H618" s="125">
        <v>6000</v>
      </c>
      <c r="I618" s="125">
        <f>G618*H618</f>
      </c>
      <c r="J618" s="125">
        <f>I618*0.1</f>
      </c>
      <c r="K618" s="125">
        <f>SUM(I618:J618)</f>
      </c>
      <c r="L618" s="242"/>
      <c r="M618" s="229"/>
      <c r="N618" s="87"/>
      <c r="O618" s="87"/>
      <c r="P618" s="87"/>
      <c r="Q618" s="87"/>
      <c r="R618" s="87"/>
      <c r="S618" s="87"/>
      <c r="T618" s="87"/>
      <c r="U618" s="87"/>
      <c r="V618" s="87"/>
      <c r="W618" s="175"/>
      <c r="X618" s="87"/>
      <c r="Y618" s="87"/>
      <c r="Z618" s="87"/>
      <c r="AA618" s="87"/>
      <c r="AB618" s="86"/>
      <c r="AC618" s="87"/>
    </row>
    <row x14ac:dyDescent="0.25" r="619" customHeight="1" ht="17.25">
      <c r="A619" s="235">
        <f>A618</f>
        <v>25569.375</v>
      </c>
      <c r="B619" s="241" t="s">
        <v>152</v>
      </c>
      <c r="C619" s="180"/>
      <c r="D619" s="180">
        <v>60</v>
      </c>
      <c r="E619" s="180"/>
      <c r="F619" s="180"/>
      <c r="G619" s="180">
        <f>SUM(C619:F619)</f>
      </c>
      <c r="H619" s="125">
        <v>6000</v>
      </c>
      <c r="I619" s="125">
        <f>G619*H619</f>
      </c>
      <c r="J619" s="125">
        <f>I619*0.1</f>
      </c>
      <c r="K619" s="125">
        <f>SUM(I619:J619)</f>
      </c>
      <c r="L619" s="242"/>
      <c r="M619" s="229"/>
      <c r="N619" s="87"/>
      <c r="O619" s="87"/>
      <c r="P619" s="87"/>
      <c r="Q619" s="87"/>
      <c r="R619" s="87"/>
      <c r="S619" s="87"/>
      <c r="T619" s="87"/>
      <c r="U619" s="87"/>
      <c r="V619" s="87"/>
      <c r="W619" s="175"/>
      <c r="X619" s="87"/>
      <c r="Y619" s="87"/>
      <c r="Z619" s="87"/>
      <c r="AA619" s="87"/>
      <c r="AB619" s="86"/>
      <c r="AC619" s="87"/>
    </row>
    <row x14ac:dyDescent="0.25" r="620" customHeight="1" ht="17.25">
      <c r="A620" s="243">
        <f>A619</f>
        <v>25569.375</v>
      </c>
      <c r="B620" s="244" t="s">
        <v>155</v>
      </c>
      <c r="C620" s="191">
        <f>SUM(C574:C619)</f>
      </c>
      <c r="D620" s="191">
        <f>SUM(D574:D619)</f>
      </c>
      <c r="E620" s="191">
        <f>SUM(E574:E619)</f>
      </c>
      <c r="F620" s="191">
        <f>SUM(F574:F619)</f>
      </c>
      <c r="G620" s="191">
        <f>SUM(G574:G619)</f>
      </c>
      <c r="H620" s="191"/>
      <c r="I620" s="191">
        <f>SUM(I574:I619)</f>
      </c>
      <c r="J620" s="191">
        <f>SUM(J574:J619)</f>
      </c>
      <c r="K620" s="191">
        <f>SUM(K574:K619)</f>
      </c>
      <c r="L620" s="245"/>
      <c r="M620" s="229"/>
      <c r="N620" s="87"/>
      <c r="O620" s="87"/>
      <c r="P620" s="87"/>
      <c r="Q620" s="87"/>
      <c r="R620" s="87"/>
      <c r="S620" s="87"/>
      <c r="T620" s="87"/>
      <c r="U620" s="87"/>
      <c r="V620" s="87"/>
      <c r="W620" s="175"/>
      <c r="X620" s="87"/>
      <c r="Y620" s="87"/>
      <c r="Z620" s="87"/>
      <c r="AA620" s="87"/>
      <c r="AB620" s="86"/>
      <c r="AC620" s="87"/>
    </row>
    <row x14ac:dyDescent="0.25" r="621" customHeight="1" ht="17.25">
      <c r="A621" s="235">
        <f>A620</f>
        <v>25569.375</v>
      </c>
      <c r="B621" s="241" t="s">
        <v>113</v>
      </c>
      <c r="C621" s="180"/>
      <c r="D621" s="180">
        <v>40</v>
      </c>
      <c r="E621" s="180">
        <v>50</v>
      </c>
      <c r="F621" s="180">
        <v>4</v>
      </c>
      <c r="G621" s="180">
        <f>SUM(C621:F621)</f>
      </c>
      <c r="H621" s="125">
        <v>6500</v>
      </c>
      <c r="I621" s="125">
        <f>G621*H621</f>
      </c>
      <c r="J621" s="185"/>
      <c r="K621" s="125">
        <f>SUM(I621:J621)</f>
      </c>
      <c r="L621" s="242"/>
      <c r="M621" s="229"/>
      <c r="N621" s="87"/>
      <c r="O621" s="87"/>
      <c r="P621" s="87"/>
      <c r="Q621" s="87"/>
      <c r="R621" s="87"/>
      <c r="S621" s="87"/>
      <c r="T621" s="87"/>
      <c r="U621" s="87"/>
      <c r="V621" s="87"/>
      <c r="W621" s="175"/>
      <c r="X621" s="87"/>
      <c r="Y621" s="87"/>
      <c r="Z621" s="87"/>
      <c r="AA621" s="87"/>
      <c r="AB621" s="86"/>
      <c r="AC621" s="87"/>
    </row>
    <row x14ac:dyDescent="0.25" r="622" customHeight="1" ht="17.25">
      <c r="A622" s="235">
        <f>A621</f>
        <v>25569.375</v>
      </c>
      <c r="B622" s="241" t="s">
        <v>156</v>
      </c>
      <c r="C622" s="180"/>
      <c r="D622" s="180">
        <v>11</v>
      </c>
      <c r="E622" s="180">
        <v>11</v>
      </c>
      <c r="F622" s="180"/>
      <c r="G622" s="180">
        <f>SUM(C622:F622)</f>
      </c>
      <c r="H622" s="125">
        <v>6500</v>
      </c>
      <c r="I622" s="125">
        <f>G622*H622</f>
      </c>
      <c r="J622" s="185"/>
      <c r="K622" s="125">
        <f>SUM(I622:J622)</f>
      </c>
      <c r="L622" s="242"/>
      <c r="M622" s="229"/>
      <c r="N622" s="87"/>
      <c r="O622" s="87"/>
      <c r="P622" s="87"/>
      <c r="Q622" s="87"/>
      <c r="R622" s="87"/>
      <c r="S622" s="87"/>
      <c r="T622" s="87"/>
      <c r="U622" s="87"/>
      <c r="V622" s="87"/>
      <c r="W622" s="175"/>
      <c r="X622" s="87"/>
      <c r="Y622" s="87"/>
      <c r="Z622" s="87"/>
      <c r="AA622" s="87"/>
      <c r="AB622" s="86"/>
      <c r="AC622" s="87"/>
    </row>
    <row x14ac:dyDescent="0.25" r="623" customHeight="1" ht="17.25">
      <c r="A623" s="235">
        <f>A622</f>
        <v>25569.375</v>
      </c>
      <c r="B623" s="241" t="s">
        <v>112</v>
      </c>
      <c r="C623" s="180"/>
      <c r="D623" s="180">
        <v>10</v>
      </c>
      <c r="E623" s="180">
        <v>10</v>
      </c>
      <c r="F623" s="180"/>
      <c r="G623" s="180">
        <f>SUM(C623:F623)</f>
      </c>
      <c r="H623" s="125">
        <v>6900</v>
      </c>
      <c r="I623" s="125">
        <f>G623*H623</f>
      </c>
      <c r="J623" s="185"/>
      <c r="K623" s="125">
        <f>SUM(I623:J623)</f>
      </c>
      <c r="L623" s="242"/>
      <c r="M623" s="229"/>
      <c r="N623" s="87"/>
      <c r="O623" s="87"/>
      <c r="P623" s="87"/>
      <c r="Q623" s="87"/>
      <c r="R623" s="87"/>
      <c r="S623" s="87"/>
      <c r="T623" s="87"/>
      <c r="U623" s="87"/>
      <c r="V623" s="87"/>
      <c r="W623" s="175"/>
      <c r="X623" s="87"/>
      <c r="Y623" s="87"/>
      <c r="Z623" s="87"/>
      <c r="AA623" s="87"/>
      <c r="AB623" s="86"/>
      <c r="AC623" s="87"/>
    </row>
    <row x14ac:dyDescent="0.25" r="624" customHeight="1" ht="17.25">
      <c r="A624" s="235">
        <f>A623</f>
        <v>25569.375</v>
      </c>
      <c r="B624" s="241"/>
      <c r="C624" s="180"/>
      <c r="D624" s="180"/>
      <c r="E624" s="180"/>
      <c r="F624" s="180"/>
      <c r="G624" s="180">
        <f>SUM(C624:F624)</f>
      </c>
      <c r="H624" s="125"/>
      <c r="I624" s="125">
        <f>G624*H624</f>
      </c>
      <c r="J624" s="185"/>
      <c r="K624" s="125">
        <f>SUM(I624:J624)</f>
      </c>
      <c r="L624" s="242"/>
      <c r="M624" s="229"/>
      <c r="N624" s="87"/>
      <c r="O624" s="87"/>
      <c r="P624" s="87"/>
      <c r="Q624" s="87"/>
      <c r="R624" s="87"/>
      <c r="S624" s="87"/>
      <c r="T624" s="87"/>
      <c r="U624" s="87"/>
      <c r="V624" s="87"/>
      <c r="W624" s="175"/>
      <c r="X624" s="87"/>
      <c r="Y624" s="87"/>
      <c r="Z624" s="87"/>
      <c r="AA624" s="87"/>
      <c r="AB624" s="86"/>
      <c r="AC624" s="87"/>
    </row>
    <row x14ac:dyDescent="0.25" r="625" customHeight="1" ht="17.25">
      <c r="A625" s="235">
        <f>A624</f>
        <v>25569.375</v>
      </c>
      <c r="B625" s="241"/>
      <c r="C625" s="180"/>
      <c r="D625" s="180"/>
      <c r="E625" s="180"/>
      <c r="F625" s="180"/>
      <c r="G625" s="180">
        <f>SUM(C625:F625)</f>
      </c>
      <c r="H625" s="125"/>
      <c r="I625" s="125">
        <f>G625*H625</f>
      </c>
      <c r="J625" s="185"/>
      <c r="K625" s="125">
        <f>SUM(I625:J625)</f>
      </c>
      <c r="L625" s="242"/>
      <c r="M625" s="229"/>
      <c r="N625" s="87"/>
      <c r="O625" s="87"/>
      <c r="P625" s="87"/>
      <c r="Q625" s="87"/>
      <c r="R625" s="87"/>
      <c r="S625" s="87"/>
      <c r="T625" s="87"/>
      <c r="U625" s="87"/>
      <c r="V625" s="87"/>
      <c r="W625" s="175"/>
      <c r="X625" s="87"/>
      <c r="Y625" s="87"/>
      <c r="Z625" s="87"/>
      <c r="AA625" s="87"/>
      <c r="AB625" s="86"/>
      <c r="AC625" s="87"/>
    </row>
    <row x14ac:dyDescent="0.25" r="626" customHeight="1" ht="17.25">
      <c r="A626" s="235">
        <f>A625</f>
        <v>25569.375</v>
      </c>
      <c r="B626" s="241"/>
      <c r="C626" s="180"/>
      <c r="D626" s="180"/>
      <c r="E626" s="180"/>
      <c r="F626" s="180"/>
      <c r="G626" s="180">
        <f>SUM(C626:F626)</f>
      </c>
      <c r="H626" s="125"/>
      <c r="I626" s="125">
        <f>G626*H626</f>
      </c>
      <c r="J626" s="185"/>
      <c r="K626" s="125">
        <f>SUM(I626:J626)</f>
      </c>
      <c r="L626" s="242"/>
      <c r="M626" s="229"/>
      <c r="N626" s="87"/>
      <c r="O626" s="87"/>
      <c r="P626" s="87"/>
      <c r="Q626" s="87"/>
      <c r="R626" s="87"/>
      <c r="S626" s="87"/>
      <c r="T626" s="87"/>
      <c r="U626" s="87"/>
      <c r="V626" s="87"/>
      <c r="W626" s="175"/>
      <c r="X626" s="87"/>
      <c r="Y626" s="87"/>
      <c r="Z626" s="87"/>
      <c r="AA626" s="87"/>
      <c r="AB626" s="86"/>
      <c r="AC626" s="87"/>
    </row>
    <row x14ac:dyDescent="0.25" r="627" customHeight="1" ht="17.25">
      <c r="A627" s="235">
        <f>A626</f>
        <v>25569.375</v>
      </c>
      <c r="B627" s="241"/>
      <c r="C627" s="180"/>
      <c r="D627" s="180"/>
      <c r="E627" s="180"/>
      <c r="F627" s="180"/>
      <c r="G627" s="180">
        <f>SUM(C627:F627)</f>
      </c>
      <c r="H627" s="125"/>
      <c r="I627" s="125">
        <f>G627*H627</f>
      </c>
      <c r="J627" s="185"/>
      <c r="K627" s="125">
        <f>SUM(I627:J627)</f>
      </c>
      <c r="L627" s="242"/>
      <c r="M627" s="229"/>
      <c r="N627" s="87"/>
      <c r="O627" s="87"/>
      <c r="P627" s="87"/>
      <c r="Q627" s="87"/>
      <c r="R627" s="87"/>
      <c r="S627" s="87"/>
      <c r="T627" s="87"/>
      <c r="U627" s="87"/>
      <c r="V627" s="87"/>
      <c r="W627" s="175"/>
      <c r="X627" s="87"/>
      <c r="Y627" s="87"/>
      <c r="Z627" s="87"/>
      <c r="AA627" s="87"/>
      <c r="AB627" s="86"/>
      <c r="AC627" s="87"/>
    </row>
    <row x14ac:dyDescent="0.25" r="628" customHeight="1" ht="17.25">
      <c r="A628" s="235">
        <f>A627</f>
        <v>25569.375</v>
      </c>
      <c r="B628" s="241"/>
      <c r="C628" s="180"/>
      <c r="D628" s="180"/>
      <c r="E628" s="180"/>
      <c r="F628" s="180"/>
      <c r="G628" s="180">
        <f>SUM(C628:F628)</f>
      </c>
      <c r="H628" s="125"/>
      <c r="I628" s="125">
        <f>G628*H628</f>
      </c>
      <c r="J628" s="185"/>
      <c r="K628" s="125">
        <f>SUM(I628:J628)</f>
      </c>
      <c r="L628" s="242"/>
      <c r="M628" s="229"/>
      <c r="N628" s="87"/>
      <c r="O628" s="87"/>
      <c r="P628" s="87"/>
      <c r="Q628" s="87"/>
      <c r="R628" s="87"/>
      <c r="S628" s="87"/>
      <c r="T628" s="87"/>
      <c r="U628" s="87"/>
      <c r="V628" s="87"/>
      <c r="W628" s="175"/>
      <c r="X628" s="87"/>
      <c r="Y628" s="87"/>
      <c r="Z628" s="87"/>
      <c r="AA628" s="87"/>
      <c r="AB628" s="86"/>
      <c r="AC628" s="87"/>
    </row>
    <row x14ac:dyDescent="0.25" r="629" customHeight="1" ht="17.25">
      <c r="A629" s="243">
        <f>A628</f>
        <v>25569.375</v>
      </c>
      <c r="B629" s="244" t="s">
        <v>157</v>
      </c>
      <c r="C629" s="191">
        <f>SUM(C621:C628)</f>
      </c>
      <c r="D629" s="191">
        <f>SUM(D621:D628)</f>
      </c>
      <c r="E629" s="191">
        <f>SUM(E621:E628)</f>
      </c>
      <c r="F629" s="191">
        <f>SUM(F621:F628)</f>
      </c>
      <c r="G629" s="191">
        <f>SUM(G621:G628)</f>
      </c>
      <c r="H629" s="201"/>
      <c r="I629" s="201">
        <f>SUM(I621:I628)</f>
      </c>
      <c r="J629" s="201"/>
      <c r="K629" s="202">
        <f>SUM(K621:K628)</f>
      </c>
      <c r="L629" s="246"/>
      <c r="M629" s="229"/>
      <c r="N629" s="87"/>
      <c r="O629" s="87"/>
      <c r="P629" s="87"/>
      <c r="Q629" s="87"/>
      <c r="R629" s="87"/>
      <c r="S629" s="87"/>
      <c r="T629" s="87"/>
      <c r="U629" s="87"/>
      <c r="V629" s="87"/>
      <c r="W629" s="175"/>
      <c r="X629" s="87"/>
      <c r="Y629" s="87"/>
      <c r="Z629" s="87"/>
      <c r="AA629" s="87"/>
      <c r="AB629" s="86"/>
      <c r="AC629" s="87"/>
    </row>
    <row x14ac:dyDescent="0.25" r="630" customHeight="1" ht="17.25" hidden="1">
      <c r="A630" s="226" t="s">
        <v>128</v>
      </c>
      <c r="B630" s="227" t="s">
        <v>2</v>
      </c>
      <c r="C630" s="174" t="s">
        <v>129</v>
      </c>
      <c r="D630" s="174" t="s">
        <v>130</v>
      </c>
      <c r="E630" s="174" t="s">
        <v>131</v>
      </c>
      <c r="F630" s="174" t="s">
        <v>132</v>
      </c>
      <c r="G630" s="174" t="s">
        <v>133</v>
      </c>
      <c r="H630" s="174" t="s">
        <v>7</v>
      </c>
      <c r="I630" s="174" t="s">
        <v>134</v>
      </c>
      <c r="J630" s="174" t="s">
        <v>90</v>
      </c>
      <c r="K630" s="174" t="s">
        <v>135</v>
      </c>
      <c r="L630" s="228"/>
      <c r="M630" s="229"/>
      <c r="N630" s="87"/>
      <c r="O630" s="87"/>
      <c r="P630" s="87"/>
      <c r="Q630" s="87"/>
      <c r="R630" s="87"/>
      <c r="S630" s="87"/>
      <c r="T630" s="87"/>
      <c r="U630" s="87"/>
      <c r="V630" s="87"/>
      <c r="W630" s="175"/>
      <c r="X630" s="87"/>
      <c r="Y630" s="87"/>
      <c r="Z630" s="87"/>
      <c r="AA630" s="87"/>
      <c r="AB630" s="86"/>
      <c r="AC630" s="87"/>
    </row>
    <row x14ac:dyDescent="0.25" r="631" customHeight="1" ht="17.25">
      <c r="A631" s="235">
        <f>A629+1</f>
        <v>25569.375</v>
      </c>
      <c r="B631" s="236" t="s">
        <v>46</v>
      </c>
      <c r="C631" s="183" t="s">
        <v>14</v>
      </c>
      <c r="D631" s="180">
        <v>0</v>
      </c>
      <c r="E631" s="180"/>
      <c r="F631" s="180"/>
      <c r="G631" s="180">
        <f>SUM(C631:F631)</f>
      </c>
      <c r="H631" s="237">
        <v>5500</v>
      </c>
      <c r="I631" s="125">
        <f>G631*H631</f>
      </c>
      <c r="J631" s="125">
        <f>I631*0.1</f>
      </c>
      <c r="K631" s="125">
        <f>SUM(I631:J631)</f>
      </c>
      <c r="L631" s="242"/>
      <c r="M631" s="229"/>
      <c r="N631" s="87"/>
      <c r="O631" s="87"/>
      <c r="P631" s="87"/>
      <c r="Q631" s="87"/>
      <c r="R631" s="87"/>
      <c r="S631" s="87"/>
      <c r="T631" s="87"/>
      <c r="U631" s="87"/>
      <c r="V631" s="87"/>
      <c r="W631" s="175"/>
      <c r="X631" s="87"/>
      <c r="Y631" s="87"/>
      <c r="Z631" s="87"/>
      <c r="AA631" s="87"/>
      <c r="AB631" s="86"/>
      <c r="AC631" s="87"/>
    </row>
    <row x14ac:dyDescent="0.25" r="632" customHeight="1" ht="17.25">
      <c r="A632" s="235">
        <f>A631</f>
        <v>25569.375</v>
      </c>
      <c r="B632" s="236" t="s">
        <v>137</v>
      </c>
      <c r="C632" s="180"/>
      <c r="D632" s="180">
        <f>138-37</f>
      </c>
      <c r="E632" s="180">
        <v>0</v>
      </c>
      <c r="F632" s="180">
        <v>15</v>
      </c>
      <c r="G632" s="180">
        <f>SUM(C632:F632)</f>
      </c>
      <c r="H632" s="237">
        <v>4500</v>
      </c>
      <c r="I632" s="125">
        <f>G632*H632</f>
      </c>
      <c r="J632" s="125">
        <f>I632*0.1</f>
      </c>
      <c r="K632" s="125">
        <f>SUM(I632:J632)</f>
      </c>
      <c r="L632" s="242"/>
      <c r="M632" s="229"/>
      <c r="N632" s="87"/>
      <c r="O632" s="87"/>
      <c r="P632" s="87"/>
      <c r="Q632" s="87"/>
      <c r="R632" s="87"/>
      <c r="S632" s="87"/>
      <c r="T632" s="87"/>
      <c r="U632" s="87"/>
      <c r="V632" s="87"/>
      <c r="W632" s="175"/>
      <c r="X632" s="87"/>
      <c r="Y632" s="87"/>
      <c r="Z632" s="87"/>
      <c r="AA632" s="87"/>
      <c r="AB632" s="86"/>
      <c r="AC632" s="87"/>
    </row>
    <row x14ac:dyDescent="0.25" r="633" customHeight="1" ht="17.25">
      <c r="A633" s="235">
        <f>A632</f>
        <v>25569.375</v>
      </c>
      <c r="B633" s="236" t="s">
        <v>178</v>
      </c>
      <c r="C633" s="180"/>
      <c r="D633" s="180">
        <v>37</v>
      </c>
      <c r="E633" s="180"/>
      <c r="F633" s="180"/>
      <c r="G633" s="180">
        <f>SUM(C633:F633)</f>
      </c>
      <c r="H633" s="182">
        <v>5000</v>
      </c>
      <c r="I633" s="125">
        <f>G633*H633</f>
      </c>
      <c r="J633" s="125">
        <f>I633*0.1</f>
      </c>
      <c r="K633" s="125">
        <f>SUM(I633:J633)</f>
      </c>
      <c r="L633" s="242"/>
      <c r="M633" s="229"/>
      <c r="N633" s="87"/>
      <c r="O633" s="87"/>
      <c r="P633" s="87"/>
      <c r="Q633" s="87"/>
      <c r="R633" s="87"/>
      <c r="S633" s="87"/>
      <c r="T633" s="87"/>
      <c r="U633" s="87"/>
      <c r="V633" s="87"/>
      <c r="W633" s="175"/>
      <c r="X633" s="87"/>
      <c r="Y633" s="87"/>
      <c r="Z633" s="87"/>
      <c r="AA633" s="87"/>
      <c r="AB633" s="86"/>
      <c r="AC633" s="87"/>
    </row>
    <row x14ac:dyDescent="0.25" r="634" customHeight="1" ht="17.25">
      <c r="A634" s="235">
        <f>A633</f>
        <v>25569.375</v>
      </c>
      <c r="B634" s="236" t="s">
        <v>13</v>
      </c>
      <c r="C634" s="180"/>
      <c r="D634" s="180">
        <v>13</v>
      </c>
      <c r="E634" s="180"/>
      <c r="F634" s="180"/>
      <c r="G634" s="180">
        <f>SUM(C634:F634)</f>
      </c>
      <c r="H634" s="125">
        <v>6000</v>
      </c>
      <c r="I634" s="125">
        <f>G634*H634</f>
      </c>
      <c r="J634" s="125">
        <f>I634*0.1</f>
      </c>
      <c r="K634" s="125">
        <f>SUM(I634:J634)</f>
      </c>
      <c r="L634" s="242"/>
      <c r="M634" s="229"/>
      <c r="N634" s="87"/>
      <c r="O634" s="87"/>
      <c r="P634" s="87"/>
      <c r="Q634" s="87"/>
      <c r="R634" s="87"/>
      <c r="S634" s="87"/>
      <c r="T634" s="87"/>
      <c r="U634" s="87"/>
      <c r="V634" s="87"/>
      <c r="W634" s="175"/>
      <c r="X634" s="87"/>
      <c r="Y634" s="87"/>
      <c r="Z634" s="87"/>
      <c r="AA634" s="87"/>
      <c r="AB634" s="86"/>
      <c r="AC634" s="87"/>
    </row>
    <row x14ac:dyDescent="0.25" r="635" customHeight="1" ht="17.25">
      <c r="A635" s="235">
        <f>A634</f>
        <v>25569.375</v>
      </c>
      <c r="B635" s="236" t="s">
        <v>58</v>
      </c>
      <c r="C635" s="183" t="s">
        <v>14</v>
      </c>
      <c r="D635" s="180">
        <v>13</v>
      </c>
      <c r="E635" s="180">
        <v>8</v>
      </c>
      <c r="F635" s="180"/>
      <c r="G635" s="180">
        <f>SUM(C635:F635)</f>
      </c>
      <c r="H635" s="182">
        <v>5500</v>
      </c>
      <c r="I635" s="125">
        <f>G635*H635</f>
      </c>
      <c r="J635" s="125">
        <f>I635*0.1</f>
      </c>
      <c r="K635" s="125">
        <f>SUM(I635:J635)</f>
      </c>
      <c r="L635" s="242"/>
      <c r="M635" s="229"/>
      <c r="N635" s="87"/>
      <c r="O635" s="87"/>
      <c r="P635" s="87"/>
      <c r="Q635" s="87"/>
      <c r="R635" s="87"/>
      <c r="S635" s="87"/>
      <c r="T635" s="87"/>
      <c r="U635" s="87"/>
      <c r="V635" s="87"/>
      <c r="W635" s="175"/>
      <c r="X635" s="87"/>
      <c r="Y635" s="87"/>
      <c r="Z635" s="87"/>
      <c r="AA635" s="87"/>
      <c r="AB635" s="86"/>
      <c r="AC635" s="87"/>
    </row>
    <row x14ac:dyDescent="0.25" r="636" customHeight="1" ht="17.25">
      <c r="A636" s="235">
        <f>A635</f>
        <v>25569.375</v>
      </c>
      <c r="B636" s="236" t="s">
        <v>147</v>
      </c>
      <c r="C636" s="183">
        <v>10</v>
      </c>
      <c r="D636" s="180">
        <v>40</v>
      </c>
      <c r="E636" s="180">
        <v>25</v>
      </c>
      <c r="F636" s="180">
        <v>16</v>
      </c>
      <c r="G636" s="180">
        <f>SUM(C636:F636)</f>
      </c>
      <c r="H636" s="125">
        <v>5000</v>
      </c>
      <c r="I636" s="125">
        <f>G636*H636</f>
      </c>
      <c r="J636" s="125">
        <f>I636*0.1</f>
      </c>
      <c r="K636" s="125">
        <f>SUM(I636:J636)</f>
      </c>
      <c r="L636" s="242"/>
      <c r="M636" s="229"/>
      <c r="N636" s="87"/>
      <c r="O636" s="87"/>
      <c r="P636" s="87"/>
      <c r="Q636" s="87"/>
      <c r="R636" s="87"/>
      <c r="S636" s="87"/>
      <c r="T636" s="87"/>
      <c r="U636" s="87"/>
      <c r="V636" s="87"/>
      <c r="W636" s="175"/>
      <c r="X636" s="87"/>
      <c r="Y636" s="87"/>
      <c r="Z636" s="87"/>
      <c r="AA636" s="87"/>
      <c r="AB636" s="86"/>
      <c r="AC636" s="87"/>
    </row>
    <row x14ac:dyDescent="0.25" r="637" customHeight="1" ht="17.25">
      <c r="A637" s="235">
        <f>A636</f>
        <v>25569.375</v>
      </c>
      <c r="B637" s="236" t="s">
        <v>27</v>
      </c>
      <c r="C637" s="180"/>
      <c r="D637" s="180">
        <v>10</v>
      </c>
      <c r="E637" s="180">
        <v>10</v>
      </c>
      <c r="F637" s="180"/>
      <c r="G637" s="180">
        <f>SUM(C637:F637)</f>
      </c>
      <c r="H637" s="125">
        <v>5500</v>
      </c>
      <c r="I637" s="125">
        <f>G637*H637</f>
      </c>
      <c r="J637" s="125">
        <f>I637*0.1</f>
      </c>
      <c r="K637" s="125">
        <f>SUM(I637:J637)</f>
      </c>
      <c r="L637" s="242"/>
      <c r="M637" s="229"/>
      <c r="N637" s="87"/>
      <c r="O637" s="87"/>
      <c r="P637" s="87"/>
      <c r="Q637" s="87"/>
      <c r="R637" s="87"/>
      <c r="S637" s="87"/>
      <c r="T637" s="87"/>
      <c r="U637" s="87"/>
      <c r="V637" s="87"/>
      <c r="W637" s="175"/>
      <c r="X637" s="87"/>
      <c r="Y637" s="87"/>
      <c r="Z637" s="87"/>
      <c r="AA637" s="87"/>
      <c r="AB637" s="86"/>
      <c r="AC637" s="87"/>
    </row>
    <row x14ac:dyDescent="0.25" r="638" customHeight="1" ht="17.25">
      <c r="A638" s="235">
        <f>A637</f>
        <v>25569.375</v>
      </c>
      <c r="B638" s="236" t="s">
        <v>20</v>
      </c>
      <c r="C638" s="180"/>
      <c r="D638" s="180">
        <v>61</v>
      </c>
      <c r="E638" s="180">
        <v>14</v>
      </c>
      <c r="F638" s="180"/>
      <c r="G638" s="180">
        <f>SUM(C638:F638)</f>
      </c>
      <c r="H638" s="237">
        <v>5500</v>
      </c>
      <c r="I638" s="125">
        <f>G638*H638</f>
      </c>
      <c r="J638" s="125">
        <f>I638*0.1</f>
      </c>
      <c r="K638" s="125">
        <f>SUM(I638:J638)</f>
      </c>
      <c r="L638" s="242"/>
      <c r="M638" s="229"/>
      <c r="N638" s="87"/>
      <c r="O638" s="87"/>
      <c r="P638" s="87"/>
      <c r="Q638" s="87"/>
      <c r="R638" s="87"/>
      <c r="S638" s="87"/>
      <c r="T638" s="87"/>
      <c r="U638" s="87"/>
      <c r="V638" s="87"/>
      <c r="W638" s="175"/>
      <c r="X638" s="87"/>
      <c r="Y638" s="87"/>
      <c r="Z638" s="87"/>
      <c r="AA638" s="87"/>
      <c r="AB638" s="86"/>
      <c r="AC638" s="87"/>
    </row>
    <row x14ac:dyDescent="0.25" r="639" customHeight="1" ht="17.25">
      <c r="A639" s="235">
        <f>A638</f>
        <v>25569.375</v>
      </c>
      <c r="B639" s="236" t="s">
        <v>31</v>
      </c>
      <c r="C639" s="180"/>
      <c r="D639" s="180">
        <v>25</v>
      </c>
      <c r="E639" s="180"/>
      <c r="F639" s="180"/>
      <c r="G639" s="180">
        <f>SUM(C639:F639)</f>
      </c>
      <c r="H639" s="125">
        <v>6000</v>
      </c>
      <c r="I639" s="125">
        <f>G639*H639</f>
      </c>
      <c r="J639" s="125">
        <f>I639*0.1</f>
      </c>
      <c r="K639" s="125">
        <f>SUM(I639:J639)</f>
      </c>
      <c r="L639" s="242"/>
      <c r="M639" s="229"/>
      <c r="N639" s="87"/>
      <c r="O639" s="87"/>
      <c r="P639" s="87"/>
      <c r="Q639" s="87"/>
      <c r="R639" s="87"/>
      <c r="S639" s="87"/>
      <c r="T639" s="87"/>
      <c r="U639" s="87"/>
      <c r="V639" s="87"/>
      <c r="W639" s="175"/>
      <c r="X639" s="87"/>
      <c r="Y639" s="87"/>
      <c r="Z639" s="87"/>
      <c r="AA639" s="87"/>
      <c r="AB639" s="86"/>
      <c r="AC639" s="87"/>
    </row>
    <row x14ac:dyDescent="0.25" r="640" customHeight="1" ht="17.25">
      <c r="A640" s="235">
        <f>A639</f>
        <v>25569.375</v>
      </c>
      <c r="B640" s="236" t="s">
        <v>71</v>
      </c>
      <c r="C640" s="180"/>
      <c r="D640" s="180">
        <v>25</v>
      </c>
      <c r="E640" s="180"/>
      <c r="F640" s="180"/>
      <c r="G640" s="180">
        <f>SUM(C640:F640)</f>
      </c>
      <c r="H640" s="125">
        <v>6000</v>
      </c>
      <c r="I640" s="125">
        <f>G640*H640</f>
      </c>
      <c r="J640" s="125">
        <f>I640*0.1</f>
      </c>
      <c r="K640" s="125">
        <f>SUM(I640:J640)</f>
      </c>
      <c r="L640" s="242"/>
      <c r="M640" s="229"/>
      <c r="N640" s="87"/>
      <c r="O640" s="87"/>
      <c r="P640" s="87"/>
      <c r="Q640" s="87"/>
      <c r="R640" s="87"/>
      <c r="S640" s="87"/>
      <c r="T640" s="87"/>
      <c r="U640" s="87"/>
      <c r="V640" s="87"/>
      <c r="W640" s="175"/>
      <c r="X640" s="87"/>
      <c r="Y640" s="87"/>
      <c r="Z640" s="87"/>
      <c r="AA640" s="87"/>
      <c r="AB640" s="86"/>
      <c r="AC640" s="87"/>
    </row>
    <row x14ac:dyDescent="0.25" r="641" customHeight="1" ht="17.25">
      <c r="A641" s="235">
        <f>A640</f>
        <v>25569.375</v>
      </c>
      <c r="B641" s="240" t="s">
        <v>49</v>
      </c>
      <c r="C641" s="180"/>
      <c r="D641" s="180">
        <v>17</v>
      </c>
      <c r="E641" s="180">
        <v>10</v>
      </c>
      <c r="F641" s="180">
        <v>6</v>
      </c>
      <c r="G641" s="180">
        <f>SUM(C641:F641)</f>
      </c>
      <c r="H641" s="182">
        <v>6000</v>
      </c>
      <c r="I641" s="125">
        <f>G641*H641</f>
      </c>
      <c r="J641" s="125">
        <f>I641*0.1</f>
      </c>
      <c r="K641" s="125">
        <f>SUM(I641:J641)</f>
      </c>
      <c r="L641" s="242"/>
      <c r="M641" s="229"/>
      <c r="N641" s="87"/>
      <c r="O641" s="87"/>
      <c r="P641" s="87"/>
      <c r="Q641" s="87"/>
      <c r="R641" s="87"/>
      <c r="S641" s="87"/>
      <c r="T641" s="87"/>
      <c r="U641" s="87"/>
      <c r="V641" s="87"/>
      <c r="W641" s="175"/>
      <c r="X641" s="87"/>
      <c r="Y641" s="87"/>
      <c r="Z641" s="87"/>
      <c r="AA641" s="87"/>
      <c r="AB641" s="86"/>
      <c r="AC641" s="87"/>
    </row>
    <row x14ac:dyDescent="0.25" r="642" customHeight="1" ht="17.25">
      <c r="A642" s="235">
        <f>A641</f>
        <v>25569.375</v>
      </c>
      <c r="B642" s="236" t="s">
        <v>9</v>
      </c>
      <c r="C642" s="180"/>
      <c r="D642" s="180">
        <v>42</v>
      </c>
      <c r="E642" s="180"/>
      <c r="F642" s="180"/>
      <c r="G642" s="180">
        <f>SUM(C642:F642)</f>
      </c>
      <c r="H642" s="125">
        <v>6000</v>
      </c>
      <c r="I642" s="125">
        <f>G642*H642</f>
      </c>
      <c r="J642" s="125">
        <f>I642*0.1</f>
      </c>
      <c r="K642" s="125">
        <f>SUM(I642:J642)</f>
      </c>
      <c r="L642" s="242"/>
      <c r="M642" s="229"/>
      <c r="N642" s="87"/>
      <c r="O642" s="87"/>
      <c r="P642" s="87"/>
      <c r="Q642" s="87"/>
      <c r="R642" s="87"/>
      <c r="S642" s="87"/>
      <c r="T642" s="87"/>
      <c r="U642" s="87"/>
      <c r="V642" s="87"/>
      <c r="W642" s="175"/>
      <c r="X642" s="87"/>
      <c r="Y642" s="87"/>
      <c r="Z642" s="87"/>
      <c r="AA642" s="87"/>
      <c r="AB642" s="86"/>
      <c r="AC642" s="87"/>
    </row>
    <row x14ac:dyDescent="0.25" r="643" customHeight="1" ht="17.25">
      <c r="A643" s="235">
        <f>A642</f>
        <v>25569.375</v>
      </c>
      <c r="B643" s="236" t="s">
        <v>78</v>
      </c>
      <c r="C643" s="180"/>
      <c r="D643" s="180">
        <v>20</v>
      </c>
      <c r="E643" s="180"/>
      <c r="F643" s="180"/>
      <c r="G643" s="180">
        <f>SUM(C643:F643)</f>
      </c>
      <c r="H643" s="125">
        <v>6500</v>
      </c>
      <c r="I643" s="125">
        <f>G643*H643</f>
      </c>
      <c r="J643" s="125">
        <f>I643*0.1</f>
      </c>
      <c r="K643" s="125">
        <f>SUM(I643:J643)</f>
      </c>
      <c r="L643" s="242"/>
      <c r="M643" s="229"/>
      <c r="N643" s="87"/>
      <c r="O643" s="87"/>
      <c r="P643" s="87"/>
      <c r="Q643" s="87"/>
      <c r="R643" s="87"/>
      <c r="S643" s="87"/>
      <c r="T643" s="87"/>
      <c r="U643" s="87"/>
      <c r="V643" s="87"/>
      <c r="W643" s="175"/>
      <c r="X643" s="87"/>
      <c r="Y643" s="87"/>
      <c r="Z643" s="87"/>
      <c r="AA643" s="87"/>
      <c r="AB643" s="86"/>
      <c r="AC643" s="87"/>
    </row>
    <row x14ac:dyDescent="0.25" r="644" customHeight="1" ht="17.25">
      <c r="A644" s="235">
        <f>A643</f>
        <v>25569.375</v>
      </c>
      <c r="B644" s="236" t="s">
        <v>55</v>
      </c>
      <c r="C644" s="180"/>
      <c r="D644" s="180">
        <v>10</v>
      </c>
      <c r="E644" s="180"/>
      <c r="F644" s="180"/>
      <c r="G644" s="180">
        <f>SUM(C644:F644)</f>
      </c>
      <c r="H644" s="125">
        <v>6500</v>
      </c>
      <c r="I644" s="125">
        <f>G644*H644</f>
      </c>
      <c r="J644" s="125">
        <f>I644*0.1</f>
      </c>
      <c r="K644" s="125">
        <f>SUM(I644:J644)</f>
      </c>
      <c r="L644" s="242"/>
      <c r="M644" s="229"/>
      <c r="N644" s="87"/>
      <c r="O644" s="87"/>
      <c r="P644" s="87"/>
      <c r="Q644" s="87"/>
      <c r="R644" s="87"/>
      <c r="S644" s="87"/>
      <c r="T644" s="87"/>
      <c r="U644" s="87"/>
      <c r="V644" s="87"/>
      <c r="W644" s="175"/>
      <c r="X644" s="87"/>
      <c r="Y644" s="87"/>
      <c r="Z644" s="87"/>
      <c r="AA644" s="87"/>
      <c r="AB644" s="86"/>
      <c r="AC644" s="87"/>
    </row>
    <row x14ac:dyDescent="0.25" r="645" customHeight="1" ht="17.25">
      <c r="A645" s="235">
        <f>A644</f>
        <v>25569.375</v>
      </c>
      <c r="B645" s="236" t="s">
        <v>80</v>
      </c>
      <c r="C645" s="180"/>
      <c r="D645" s="180">
        <v>23</v>
      </c>
      <c r="E645" s="180"/>
      <c r="F645" s="180"/>
      <c r="G645" s="180">
        <f>SUM(C645:F645)</f>
      </c>
      <c r="H645" s="125">
        <v>6000</v>
      </c>
      <c r="I645" s="125">
        <f>G645*H645</f>
      </c>
      <c r="J645" s="185"/>
      <c r="K645" s="125">
        <f>SUM(I645:J645)</f>
      </c>
      <c r="L645" s="242"/>
      <c r="M645" s="229"/>
      <c r="N645" s="87"/>
      <c r="O645" s="87"/>
      <c r="P645" s="87"/>
      <c r="Q645" s="87"/>
      <c r="R645" s="87"/>
      <c r="S645" s="87"/>
      <c r="T645" s="87"/>
      <c r="U645" s="87"/>
      <c r="V645" s="87"/>
      <c r="W645" s="175"/>
      <c r="X645" s="87"/>
      <c r="Y645" s="87"/>
      <c r="Z645" s="87"/>
      <c r="AA645" s="87"/>
      <c r="AB645" s="86"/>
      <c r="AC645" s="87"/>
    </row>
    <row x14ac:dyDescent="0.25" r="646" customHeight="1" ht="17.25">
      <c r="A646" s="235">
        <f>A645</f>
        <v>25569.375</v>
      </c>
      <c r="B646" s="236" t="s">
        <v>67</v>
      </c>
      <c r="C646" s="180"/>
      <c r="D646" s="180">
        <v>7</v>
      </c>
      <c r="E646" s="180"/>
      <c r="F646" s="180"/>
      <c r="G646" s="180">
        <f>SUM(C646:F646)</f>
      </c>
      <c r="H646" s="182">
        <v>5500</v>
      </c>
      <c r="I646" s="125">
        <f>G646*H646</f>
      </c>
      <c r="J646" s="125">
        <f>I646*0.1</f>
      </c>
      <c r="K646" s="125">
        <f>SUM(I646:J646)</f>
      </c>
      <c r="L646" s="242"/>
      <c r="M646" s="229"/>
      <c r="N646" s="87"/>
      <c r="O646" s="87"/>
      <c r="P646" s="87"/>
      <c r="Q646" s="87"/>
      <c r="R646" s="87"/>
      <c r="S646" s="87"/>
      <c r="T646" s="87"/>
      <c r="U646" s="87"/>
      <c r="V646" s="87"/>
      <c r="W646" s="175"/>
      <c r="X646" s="87"/>
      <c r="Y646" s="87"/>
      <c r="Z646" s="87"/>
      <c r="AA646" s="87"/>
      <c r="AB646" s="86"/>
      <c r="AC646" s="87"/>
    </row>
    <row x14ac:dyDescent="0.25" r="647" customHeight="1" ht="17.25">
      <c r="A647" s="235">
        <f>A646</f>
        <v>25569.375</v>
      </c>
      <c r="B647" s="241" t="s">
        <v>74</v>
      </c>
      <c r="C647" s="180"/>
      <c r="D647" s="180">
        <v>31</v>
      </c>
      <c r="E647" s="180">
        <v>27</v>
      </c>
      <c r="F647" s="180"/>
      <c r="G647" s="180">
        <f>SUM(C647:F647)</f>
      </c>
      <c r="H647" s="187">
        <v>5000</v>
      </c>
      <c r="I647" s="125">
        <f>G647*H647</f>
      </c>
      <c r="J647" s="125">
        <f>I647*0.1</f>
      </c>
      <c r="K647" s="125">
        <f>SUM(I647:J647)</f>
      </c>
      <c r="L647" s="242"/>
      <c r="M647" s="229"/>
      <c r="N647" s="87"/>
      <c r="O647" s="87"/>
      <c r="P647" s="87"/>
      <c r="Q647" s="87"/>
      <c r="R647" s="87"/>
      <c r="S647" s="87"/>
      <c r="T647" s="87"/>
      <c r="U647" s="87"/>
      <c r="V647" s="87"/>
      <c r="W647" s="175"/>
      <c r="X647" s="87"/>
      <c r="Y647" s="87"/>
      <c r="Z647" s="87"/>
      <c r="AA647" s="87"/>
      <c r="AB647" s="86"/>
      <c r="AC647" s="87"/>
    </row>
    <row x14ac:dyDescent="0.25" r="648" customHeight="1" ht="17.25">
      <c r="A648" s="235">
        <f>A647</f>
        <v>25569.375</v>
      </c>
      <c r="B648" s="236" t="s">
        <v>11</v>
      </c>
      <c r="C648" s="180"/>
      <c r="D648" s="180">
        <v>0</v>
      </c>
      <c r="E648" s="180"/>
      <c r="F648" s="180"/>
      <c r="G648" s="180">
        <f>SUM(C648:F648)</f>
      </c>
      <c r="H648" s="125">
        <v>6000</v>
      </c>
      <c r="I648" s="125">
        <f>G648*H648</f>
      </c>
      <c r="J648" s="125">
        <f>I648*0.1</f>
      </c>
      <c r="K648" s="125">
        <f>SUM(I648:J648)</f>
      </c>
      <c r="L648" s="242"/>
      <c r="M648" s="229"/>
      <c r="N648" s="87"/>
      <c r="O648" s="87"/>
      <c r="P648" s="87"/>
      <c r="Q648" s="87"/>
      <c r="R648" s="87"/>
      <c r="S648" s="87"/>
      <c r="T648" s="87"/>
      <c r="U648" s="87"/>
      <c r="V648" s="87"/>
      <c r="W648" s="175"/>
      <c r="X648" s="87"/>
      <c r="Y648" s="87"/>
      <c r="Z648" s="87"/>
      <c r="AA648" s="87"/>
      <c r="AB648" s="86"/>
      <c r="AC648" s="87"/>
    </row>
    <row x14ac:dyDescent="0.25" r="649" customHeight="1" ht="17.25">
      <c r="A649" s="235">
        <f>A648</f>
        <v>25569.375</v>
      </c>
      <c r="B649" s="236" t="s">
        <v>22</v>
      </c>
      <c r="C649" s="180"/>
      <c r="D649" s="180">
        <v>28</v>
      </c>
      <c r="E649" s="180"/>
      <c r="F649" s="180"/>
      <c r="G649" s="180">
        <f>SUM(C649:F649)</f>
      </c>
      <c r="H649" s="182">
        <v>4800</v>
      </c>
      <c r="I649" s="125">
        <f>G649*H649</f>
      </c>
      <c r="J649" s="125">
        <f>I649*0.1</f>
      </c>
      <c r="K649" s="125">
        <f>SUM(I649:J649)</f>
      </c>
      <c r="L649" s="242"/>
      <c r="M649" s="229"/>
      <c r="N649" s="87"/>
      <c r="O649" s="87"/>
      <c r="P649" s="87"/>
      <c r="Q649" s="87"/>
      <c r="R649" s="87"/>
      <c r="S649" s="87"/>
      <c r="T649" s="87"/>
      <c r="U649" s="87"/>
      <c r="V649" s="87"/>
      <c r="W649" s="175"/>
      <c r="X649" s="87"/>
      <c r="Y649" s="87"/>
      <c r="Z649" s="87"/>
      <c r="AA649" s="87"/>
      <c r="AB649" s="86"/>
      <c r="AC649" s="87"/>
    </row>
    <row x14ac:dyDescent="0.25" r="650" customHeight="1" ht="17.25">
      <c r="A650" s="235">
        <f>A649</f>
        <v>25569.375</v>
      </c>
      <c r="B650" s="241" t="s">
        <v>84</v>
      </c>
      <c r="C650" s="180"/>
      <c r="D650" s="180">
        <v>16</v>
      </c>
      <c r="E650" s="180">
        <v>9</v>
      </c>
      <c r="F650" s="180"/>
      <c r="G650" s="180">
        <f>SUM(C650:F650)</f>
      </c>
      <c r="H650" s="182">
        <v>4800</v>
      </c>
      <c r="I650" s="125">
        <f>G650*H650</f>
      </c>
      <c r="J650" s="125">
        <f>I650*0.1</f>
      </c>
      <c r="K650" s="125">
        <f>SUM(I650:J650)</f>
      </c>
      <c r="L650" s="242"/>
      <c r="M650" s="229"/>
      <c r="N650" s="87"/>
      <c r="O650" s="87"/>
      <c r="P650" s="87"/>
      <c r="Q650" s="87"/>
      <c r="R650" s="87"/>
      <c r="S650" s="87"/>
      <c r="T650" s="87"/>
      <c r="U650" s="87"/>
      <c r="V650" s="87"/>
      <c r="W650" s="175"/>
      <c r="X650" s="87"/>
      <c r="Y650" s="87"/>
      <c r="Z650" s="87"/>
      <c r="AA650" s="87"/>
      <c r="AB650" s="86"/>
      <c r="AC650" s="87"/>
    </row>
    <row x14ac:dyDescent="0.25" r="651" customHeight="1" ht="17.25">
      <c r="A651" s="235">
        <f>A650</f>
        <v>25569.375</v>
      </c>
      <c r="B651" s="236" t="s">
        <v>17</v>
      </c>
      <c r="C651" s="180"/>
      <c r="D651" s="180">
        <v>37</v>
      </c>
      <c r="E651" s="180">
        <v>12</v>
      </c>
      <c r="F651" s="180"/>
      <c r="G651" s="180">
        <f>SUM(C651:F651)</f>
      </c>
      <c r="H651" s="125">
        <v>6500</v>
      </c>
      <c r="I651" s="125">
        <f>G651*H651</f>
      </c>
      <c r="J651" s="125">
        <f>I651*0.1</f>
      </c>
      <c r="K651" s="125">
        <f>SUM(I651:J651)</f>
      </c>
      <c r="L651" s="242"/>
      <c r="M651" s="229"/>
      <c r="N651" s="87"/>
      <c r="O651" s="87"/>
      <c r="P651" s="87"/>
      <c r="Q651" s="87"/>
      <c r="R651" s="87"/>
      <c r="S651" s="87"/>
      <c r="T651" s="87"/>
      <c r="U651" s="87"/>
      <c r="V651" s="87"/>
      <c r="W651" s="175"/>
      <c r="X651" s="87"/>
      <c r="Y651" s="87"/>
      <c r="Z651" s="87"/>
      <c r="AA651" s="87"/>
      <c r="AB651" s="86"/>
      <c r="AC651" s="87"/>
    </row>
    <row x14ac:dyDescent="0.25" r="652" customHeight="1" ht="17.25">
      <c r="A652" s="235">
        <f>A651</f>
        <v>25569.375</v>
      </c>
      <c r="B652" s="236" t="s">
        <v>29</v>
      </c>
      <c r="C652" s="188" t="s">
        <v>14</v>
      </c>
      <c r="D652" s="180">
        <v>14</v>
      </c>
      <c r="E652" s="180">
        <v>13</v>
      </c>
      <c r="F652" s="180"/>
      <c r="G652" s="180">
        <f>SUM(C652:F652)</f>
      </c>
      <c r="H652" s="125">
        <v>5500</v>
      </c>
      <c r="I652" s="125">
        <f>G652*H652</f>
      </c>
      <c r="J652" s="125">
        <f>I652*0.1</f>
      </c>
      <c r="K652" s="125">
        <f>SUM(I652:J652)</f>
      </c>
      <c r="L652" s="242"/>
      <c r="M652" s="229"/>
      <c r="N652" s="87"/>
      <c r="O652" s="87"/>
      <c r="P652" s="87"/>
      <c r="Q652" s="87"/>
      <c r="R652" s="87"/>
      <c r="S652" s="87"/>
      <c r="T652" s="87"/>
      <c r="U652" s="87"/>
      <c r="V652" s="87"/>
      <c r="W652" s="175"/>
      <c r="X652" s="87"/>
      <c r="Y652" s="87"/>
      <c r="Z652" s="87"/>
      <c r="AA652" s="87"/>
      <c r="AB652" s="86"/>
      <c r="AC652" s="87"/>
    </row>
    <row x14ac:dyDescent="0.25" r="653" customHeight="1" ht="17.25">
      <c r="A653" s="235">
        <f>A652</f>
        <v>25569.375</v>
      </c>
      <c r="B653" s="236" t="s">
        <v>15</v>
      </c>
      <c r="C653" s="180"/>
      <c r="D653" s="180">
        <v>17</v>
      </c>
      <c r="E653" s="180">
        <v>5</v>
      </c>
      <c r="F653" s="180"/>
      <c r="G653" s="180">
        <f>SUM(C653:F653)</f>
      </c>
      <c r="H653" s="182">
        <v>4800</v>
      </c>
      <c r="I653" s="125">
        <f>G653*H653</f>
      </c>
      <c r="J653" s="125">
        <f>I653*0.1</f>
      </c>
      <c r="K653" s="125">
        <f>SUM(I653:J653)</f>
      </c>
      <c r="L653" s="242"/>
      <c r="M653" s="229"/>
      <c r="N653" s="87"/>
      <c r="O653" s="87"/>
      <c r="P653" s="87"/>
      <c r="Q653" s="87"/>
      <c r="R653" s="87"/>
      <c r="S653" s="87"/>
      <c r="T653" s="87"/>
      <c r="U653" s="87"/>
      <c r="V653" s="87"/>
      <c r="W653" s="175"/>
      <c r="X653" s="87"/>
      <c r="Y653" s="87"/>
      <c r="Z653" s="87"/>
      <c r="AA653" s="87"/>
      <c r="AB653" s="86"/>
      <c r="AC653" s="87"/>
    </row>
    <row x14ac:dyDescent="0.25" r="654" customHeight="1" ht="17.25">
      <c r="A654" s="235">
        <f>A653</f>
        <v>25569.375</v>
      </c>
      <c r="B654" s="236" t="s">
        <v>21</v>
      </c>
      <c r="C654" s="188" t="s">
        <v>14</v>
      </c>
      <c r="D654" s="180">
        <v>13</v>
      </c>
      <c r="E654" s="180"/>
      <c r="F654" s="180"/>
      <c r="G654" s="180">
        <f>SUM(C654:F654)</f>
      </c>
      <c r="H654" s="237">
        <v>5500</v>
      </c>
      <c r="I654" s="125">
        <f>G654*H654</f>
      </c>
      <c r="J654" s="125">
        <f>I654*0.1</f>
      </c>
      <c r="K654" s="125">
        <f>SUM(I654:J654)</f>
      </c>
      <c r="L654" s="242"/>
      <c r="M654" s="229"/>
      <c r="N654" s="87"/>
      <c r="O654" s="87"/>
      <c r="P654" s="87"/>
      <c r="Q654" s="87"/>
      <c r="R654" s="87"/>
      <c r="S654" s="87"/>
      <c r="T654" s="87"/>
      <c r="U654" s="87"/>
      <c r="V654" s="87"/>
      <c r="W654" s="175"/>
      <c r="X654" s="87"/>
      <c r="Y654" s="87"/>
      <c r="Z654" s="87"/>
      <c r="AA654" s="87"/>
      <c r="AB654" s="86"/>
      <c r="AC654" s="87"/>
    </row>
    <row x14ac:dyDescent="0.25" r="655" customHeight="1" ht="17.25">
      <c r="A655" s="235">
        <f>A654</f>
        <v>25569.375</v>
      </c>
      <c r="B655" s="236" t="s">
        <v>52</v>
      </c>
      <c r="C655" s="180"/>
      <c r="D655" s="180">
        <v>17</v>
      </c>
      <c r="E655" s="180">
        <v>9</v>
      </c>
      <c r="F655" s="180"/>
      <c r="G655" s="180">
        <f>SUM(C655:F655)</f>
      </c>
      <c r="H655" s="237">
        <v>5500</v>
      </c>
      <c r="I655" s="125">
        <f>G655*H655</f>
      </c>
      <c r="J655" s="125">
        <f>I655*0.1</f>
      </c>
      <c r="K655" s="125">
        <f>SUM(I655:J655)</f>
      </c>
      <c r="L655" s="242"/>
      <c r="M655" s="229"/>
      <c r="N655" s="87"/>
      <c r="O655" s="87"/>
      <c r="P655" s="87"/>
      <c r="Q655" s="87"/>
      <c r="R655" s="87"/>
      <c r="S655" s="87"/>
      <c r="T655" s="87"/>
      <c r="U655" s="87"/>
      <c r="V655" s="87"/>
      <c r="W655" s="175"/>
      <c r="X655" s="87"/>
      <c r="Y655" s="87"/>
      <c r="Z655" s="87"/>
      <c r="AA655" s="87"/>
      <c r="AB655" s="86"/>
      <c r="AC655" s="87"/>
    </row>
    <row x14ac:dyDescent="0.25" r="656" customHeight="1" ht="17.25">
      <c r="A656" s="235">
        <f>A655</f>
        <v>25569.375</v>
      </c>
      <c r="B656" s="241" t="s">
        <v>61</v>
      </c>
      <c r="C656" s="180"/>
      <c r="D656" s="180">
        <v>8</v>
      </c>
      <c r="E656" s="180"/>
      <c r="F656" s="180"/>
      <c r="G656" s="180">
        <f>SUM(C656:F656)</f>
      </c>
      <c r="H656" s="237">
        <v>5500</v>
      </c>
      <c r="I656" s="125">
        <f>G656*H656</f>
      </c>
      <c r="J656" s="125">
        <f>I656*0.1</f>
      </c>
      <c r="K656" s="125">
        <f>SUM(I656:J656)</f>
      </c>
      <c r="L656" s="242"/>
      <c r="M656" s="229"/>
      <c r="N656" s="87"/>
      <c r="O656" s="87"/>
      <c r="P656" s="87"/>
      <c r="Q656" s="87"/>
      <c r="R656" s="87"/>
      <c r="S656" s="87"/>
      <c r="T656" s="87"/>
      <c r="U656" s="87"/>
      <c r="V656" s="87"/>
      <c r="W656" s="175"/>
      <c r="X656" s="87"/>
      <c r="Y656" s="87"/>
      <c r="Z656" s="87"/>
      <c r="AA656" s="87"/>
      <c r="AB656" s="86"/>
      <c r="AC656" s="87"/>
    </row>
    <row x14ac:dyDescent="0.25" r="657" customHeight="1" ht="17.25">
      <c r="A657" s="235">
        <f>A656</f>
        <v>25569.375</v>
      </c>
      <c r="B657" s="236" t="s">
        <v>33</v>
      </c>
      <c r="C657" s="180"/>
      <c r="D657" s="180">
        <v>9</v>
      </c>
      <c r="E657" s="180"/>
      <c r="F657" s="180"/>
      <c r="G657" s="180">
        <f>SUM(C657:F657)</f>
      </c>
      <c r="H657" s="182">
        <v>5500</v>
      </c>
      <c r="I657" s="125">
        <f>G657*H657</f>
      </c>
      <c r="J657" s="125">
        <f>I657*0.1</f>
      </c>
      <c r="K657" s="125">
        <f>SUM(I657:J657)</f>
      </c>
      <c r="L657" s="242"/>
      <c r="M657" s="229"/>
      <c r="N657" s="87"/>
      <c r="O657" s="87"/>
      <c r="P657" s="87"/>
      <c r="Q657" s="87"/>
      <c r="R657" s="87"/>
      <c r="S657" s="87"/>
      <c r="T657" s="87"/>
      <c r="U657" s="87"/>
      <c r="V657" s="87"/>
      <c r="W657" s="175"/>
      <c r="X657" s="87"/>
      <c r="Y657" s="87"/>
      <c r="Z657" s="87"/>
      <c r="AA657" s="87"/>
      <c r="AB657" s="86"/>
      <c r="AC657" s="87"/>
    </row>
    <row x14ac:dyDescent="0.25" r="658" customHeight="1" ht="17.25">
      <c r="A658" s="235">
        <f>A657</f>
        <v>25569.375</v>
      </c>
      <c r="B658" s="236" t="s">
        <v>30</v>
      </c>
      <c r="C658" s="180"/>
      <c r="D658" s="180">
        <v>18</v>
      </c>
      <c r="E658" s="180"/>
      <c r="F658" s="180"/>
      <c r="G658" s="180">
        <f>SUM(C658:F658)</f>
      </c>
      <c r="H658" s="125">
        <v>6000</v>
      </c>
      <c r="I658" s="125">
        <f>G658*H658</f>
      </c>
      <c r="J658" s="125">
        <f>I658*0.1</f>
      </c>
      <c r="K658" s="125">
        <f>SUM(I658:J658)</f>
      </c>
      <c r="L658" s="242"/>
      <c r="M658" s="229"/>
      <c r="N658" s="87"/>
      <c r="O658" s="87"/>
      <c r="P658" s="87"/>
      <c r="Q658" s="87"/>
      <c r="R658" s="87"/>
      <c r="S658" s="87"/>
      <c r="T658" s="87"/>
      <c r="U658" s="87"/>
      <c r="V658" s="87"/>
      <c r="W658" s="175"/>
      <c r="X658" s="87"/>
      <c r="Y658" s="87"/>
      <c r="Z658" s="87"/>
      <c r="AA658" s="87"/>
      <c r="AB658" s="86"/>
      <c r="AC658" s="87"/>
    </row>
    <row x14ac:dyDescent="0.25" r="659" customHeight="1" ht="17.25">
      <c r="A659" s="235">
        <f>A658</f>
        <v>25569.375</v>
      </c>
      <c r="B659" s="236" t="s">
        <v>28</v>
      </c>
      <c r="C659" s="188" t="s">
        <v>14</v>
      </c>
      <c r="D659" s="180">
        <v>20</v>
      </c>
      <c r="E659" s="180"/>
      <c r="F659" s="180"/>
      <c r="G659" s="180">
        <f>SUM(C659:F659)</f>
      </c>
      <c r="H659" s="237">
        <v>5500</v>
      </c>
      <c r="I659" s="125">
        <f>G659*H659</f>
      </c>
      <c r="J659" s="125">
        <f>I659*0.1</f>
      </c>
      <c r="K659" s="125">
        <f>SUM(I659:J659)</f>
      </c>
      <c r="L659" s="242"/>
      <c r="M659" s="229"/>
      <c r="N659" s="87"/>
      <c r="O659" s="87"/>
      <c r="P659" s="87"/>
      <c r="Q659" s="87"/>
      <c r="R659" s="87"/>
      <c r="S659" s="87"/>
      <c r="T659" s="87"/>
      <c r="U659" s="87"/>
      <c r="V659" s="87"/>
      <c r="W659" s="175"/>
      <c r="X659" s="87"/>
      <c r="Y659" s="87"/>
      <c r="Z659" s="87"/>
      <c r="AA659" s="87"/>
      <c r="AB659" s="86"/>
      <c r="AC659" s="87"/>
    </row>
    <row x14ac:dyDescent="0.25" r="660" customHeight="1" ht="17.25">
      <c r="A660" s="235">
        <f>A659</f>
        <v>25569.375</v>
      </c>
      <c r="B660" s="236" t="s">
        <v>12</v>
      </c>
      <c r="C660" s="180"/>
      <c r="D660" s="180">
        <v>16</v>
      </c>
      <c r="E660" s="180">
        <v>6</v>
      </c>
      <c r="F660" s="180"/>
      <c r="G660" s="180">
        <f>SUM(C660:F660)</f>
      </c>
      <c r="H660" s="125">
        <v>6000</v>
      </c>
      <c r="I660" s="125">
        <f>G660*H660</f>
      </c>
      <c r="J660" s="125">
        <f>I660*0.1</f>
      </c>
      <c r="K660" s="125">
        <f>SUM(I660:J660)</f>
      </c>
      <c r="L660" s="242"/>
      <c r="M660" s="229"/>
      <c r="N660" s="87"/>
      <c r="O660" s="87"/>
      <c r="P660" s="87"/>
      <c r="Q660" s="87"/>
      <c r="R660" s="87"/>
      <c r="S660" s="87"/>
      <c r="T660" s="87"/>
      <c r="U660" s="87"/>
      <c r="V660" s="87"/>
      <c r="W660" s="175"/>
      <c r="X660" s="87"/>
      <c r="Y660" s="87"/>
      <c r="Z660" s="87"/>
      <c r="AA660" s="87"/>
      <c r="AB660" s="86"/>
      <c r="AC660" s="87"/>
    </row>
    <row x14ac:dyDescent="0.25" r="661" customHeight="1" ht="17.25">
      <c r="A661" s="235">
        <f>A660</f>
        <v>25569.375</v>
      </c>
      <c r="B661" s="241" t="s">
        <v>148</v>
      </c>
      <c r="C661" s="180"/>
      <c r="D661" s="180">
        <v>2</v>
      </c>
      <c r="E661" s="180"/>
      <c r="F661" s="180"/>
      <c r="G661" s="180">
        <f>SUM(C661:F661)</f>
      </c>
      <c r="H661" s="182">
        <v>6000</v>
      </c>
      <c r="I661" s="125">
        <f>G661*H661</f>
      </c>
      <c r="J661" s="125">
        <f>I661*0.1</f>
      </c>
      <c r="K661" s="125">
        <f>SUM(I661:J661)</f>
      </c>
      <c r="L661" s="242"/>
      <c r="M661" s="229"/>
      <c r="N661" s="87"/>
      <c r="O661" s="87"/>
      <c r="P661" s="87"/>
      <c r="Q661" s="87"/>
      <c r="R661" s="87"/>
      <c r="S661" s="87"/>
      <c r="T661" s="87"/>
      <c r="U661" s="87"/>
      <c r="V661" s="87"/>
      <c r="W661" s="175"/>
      <c r="X661" s="87"/>
      <c r="Y661" s="87"/>
      <c r="Z661" s="87"/>
      <c r="AA661" s="87"/>
      <c r="AB661" s="86"/>
      <c r="AC661" s="87"/>
    </row>
    <row x14ac:dyDescent="0.25" r="662" customHeight="1" ht="17.25">
      <c r="A662" s="235">
        <f>A661</f>
        <v>25569.375</v>
      </c>
      <c r="B662" s="241" t="s">
        <v>37</v>
      </c>
      <c r="C662" s="180"/>
      <c r="D662" s="180">
        <v>5</v>
      </c>
      <c r="E662" s="180"/>
      <c r="F662" s="180"/>
      <c r="G662" s="180">
        <f>SUM(C662:F662)</f>
      </c>
      <c r="H662" s="125">
        <v>6500</v>
      </c>
      <c r="I662" s="125">
        <f>G662*H662</f>
      </c>
      <c r="J662" s="125">
        <f>I662*0.1</f>
      </c>
      <c r="K662" s="125">
        <f>SUM(I662:J662)</f>
      </c>
      <c r="L662" s="242"/>
      <c r="M662" s="229"/>
      <c r="N662" s="87"/>
      <c r="O662" s="87"/>
      <c r="P662" s="87"/>
      <c r="Q662" s="87"/>
      <c r="R662" s="87"/>
      <c r="S662" s="87"/>
      <c r="T662" s="87"/>
      <c r="U662" s="87"/>
      <c r="V662" s="87"/>
      <c r="W662" s="175"/>
      <c r="X662" s="87"/>
      <c r="Y662" s="87"/>
      <c r="Z662" s="87"/>
      <c r="AA662" s="87"/>
      <c r="AB662" s="86"/>
      <c r="AC662" s="87"/>
    </row>
    <row x14ac:dyDescent="0.25" r="663" customHeight="1" ht="17.25">
      <c r="A663" s="235">
        <f>A662</f>
        <v>25569.375</v>
      </c>
      <c r="B663" s="241" t="s">
        <v>64</v>
      </c>
      <c r="C663" s="180"/>
      <c r="D663" s="180">
        <v>52</v>
      </c>
      <c r="E663" s="180">
        <v>12</v>
      </c>
      <c r="F663" s="180"/>
      <c r="G663" s="180">
        <f>SUM(C663:F663)</f>
      </c>
      <c r="H663" s="182">
        <v>5500</v>
      </c>
      <c r="I663" s="125">
        <f>G663*H663</f>
      </c>
      <c r="J663" s="125">
        <f>I663*0.1</f>
      </c>
      <c r="K663" s="125">
        <f>SUM(I663:J663)</f>
      </c>
      <c r="L663" s="242"/>
      <c r="M663" s="229"/>
      <c r="N663" s="87"/>
      <c r="O663" s="87"/>
      <c r="P663" s="87"/>
      <c r="Q663" s="87"/>
      <c r="R663" s="87"/>
      <c r="S663" s="87"/>
      <c r="T663" s="87"/>
      <c r="U663" s="87"/>
      <c r="V663" s="87"/>
      <c r="W663" s="175"/>
      <c r="X663" s="87"/>
      <c r="Y663" s="87"/>
      <c r="Z663" s="87"/>
      <c r="AA663" s="87"/>
      <c r="AB663" s="86"/>
      <c r="AC663" s="87"/>
    </row>
    <row x14ac:dyDescent="0.25" r="664" customHeight="1" ht="17.25">
      <c r="A664" s="235">
        <f>A663</f>
        <v>25569.375</v>
      </c>
      <c r="B664" s="236" t="s">
        <v>25</v>
      </c>
      <c r="C664" s="180"/>
      <c r="D664" s="180">
        <v>20</v>
      </c>
      <c r="E664" s="180"/>
      <c r="F664" s="180"/>
      <c r="G664" s="180">
        <f>SUM(C664:F664)</f>
      </c>
      <c r="H664" s="125">
        <v>6000</v>
      </c>
      <c r="I664" s="125">
        <f>G664*H664</f>
      </c>
      <c r="J664" s="125">
        <f>I664*0.1</f>
      </c>
      <c r="K664" s="125">
        <f>SUM(I664:J664)</f>
      </c>
      <c r="L664" s="242"/>
      <c r="M664" s="229"/>
      <c r="N664" s="87"/>
      <c r="O664" s="87"/>
      <c r="P664" s="87"/>
      <c r="Q664" s="87"/>
      <c r="R664" s="87"/>
      <c r="S664" s="87"/>
      <c r="T664" s="87"/>
      <c r="U664" s="87"/>
      <c r="V664" s="87"/>
      <c r="W664" s="175"/>
      <c r="X664" s="87"/>
      <c r="Y664" s="87"/>
      <c r="Z664" s="87"/>
      <c r="AA664" s="87"/>
      <c r="AB664" s="86"/>
      <c r="AC664" s="87"/>
    </row>
    <row x14ac:dyDescent="0.25" r="665" customHeight="1" ht="17.25">
      <c r="A665" s="235">
        <f>A664</f>
        <v>25569.375</v>
      </c>
      <c r="B665" s="241" t="s">
        <v>76</v>
      </c>
      <c r="C665" s="188" t="s">
        <v>14</v>
      </c>
      <c r="D665" s="180">
        <v>0</v>
      </c>
      <c r="E665" s="180"/>
      <c r="F665" s="180"/>
      <c r="G665" s="180">
        <f>SUM(C665:F665)</f>
      </c>
      <c r="H665" s="125">
        <v>6000</v>
      </c>
      <c r="I665" s="125">
        <f>G665*H665</f>
      </c>
      <c r="J665" s="125">
        <f>I665*0.1</f>
      </c>
      <c r="K665" s="125">
        <f>SUM(I665:J665)</f>
      </c>
      <c r="L665" s="242"/>
      <c r="M665" s="229"/>
      <c r="N665" s="87"/>
      <c r="O665" s="87"/>
      <c r="P665" s="87"/>
      <c r="Q665" s="87"/>
      <c r="R665" s="87"/>
      <c r="S665" s="87"/>
      <c r="T665" s="87"/>
      <c r="U665" s="87"/>
      <c r="V665" s="87"/>
      <c r="W665" s="175"/>
      <c r="X665" s="87"/>
      <c r="Y665" s="87"/>
      <c r="Z665" s="87"/>
      <c r="AA665" s="87"/>
      <c r="AB665" s="86"/>
      <c r="AC665" s="87"/>
    </row>
    <row x14ac:dyDescent="0.25" r="666" customHeight="1" ht="17.25">
      <c r="A666" s="235">
        <f>A665</f>
        <v>25569.375</v>
      </c>
      <c r="B666" s="241" t="s">
        <v>149</v>
      </c>
      <c r="C666" s="180"/>
      <c r="D666" s="181">
        <v>79</v>
      </c>
      <c r="E666" s="181">
        <v>13</v>
      </c>
      <c r="F666" s="180">
        <v>3</v>
      </c>
      <c r="G666" s="180">
        <f>SUM(C666:F666)</f>
      </c>
      <c r="H666" s="125">
        <v>6000</v>
      </c>
      <c r="I666" s="125">
        <f>G666*H666</f>
      </c>
      <c r="J666" s="125">
        <f>I666*0.1</f>
      </c>
      <c r="K666" s="125">
        <f>SUM(I666:J666)</f>
      </c>
      <c r="L666" s="242"/>
      <c r="M666" s="229"/>
      <c r="N666" s="87"/>
      <c r="O666" s="87"/>
      <c r="P666" s="87"/>
      <c r="Q666" s="87"/>
      <c r="R666" s="87"/>
      <c r="S666" s="87"/>
      <c r="T666" s="87"/>
      <c r="U666" s="87"/>
      <c r="V666" s="87"/>
      <c r="W666" s="175"/>
      <c r="X666" s="87"/>
      <c r="Y666" s="87"/>
      <c r="Z666" s="87"/>
      <c r="AA666" s="87"/>
      <c r="AB666" s="86"/>
      <c r="AC666" s="87"/>
    </row>
    <row x14ac:dyDescent="0.25" r="667" customHeight="1" ht="17.25">
      <c r="A667" s="235">
        <f>A666</f>
        <v>25569.375</v>
      </c>
      <c r="B667" s="241" t="s">
        <v>43</v>
      </c>
      <c r="C667" s="180"/>
      <c r="D667" s="180">
        <v>48</v>
      </c>
      <c r="E667" s="180">
        <v>10</v>
      </c>
      <c r="F667" s="180"/>
      <c r="G667" s="180">
        <f>SUM(C667:F667)</f>
      </c>
      <c r="H667" s="125">
        <v>6000</v>
      </c>
      <c r="I667" s="125">
        <f>G667*H667</f>
      </c>
      <c r="J667" s="125">
        <f>I667*0.1</f>
      </c>
      <c r="K667" s="125">
        <f>SUM(I667:J667)</f>
      </c>
      <c r="L667" s="242"/>
      <c r="M667" s="229"/>
      <c r="N667" s="87"/>
      <c r="O667" s="87"/>
      <c r="P667" s="87"/>
      <c r="Q667" s="87"/>
      <c r="R667" s="87"/>
      <c r="S667" s="87"/>
      <c r="T667" s="87"/>
      <c r="U667" s="87"/>
      <c r="V667" s="87"/>
      <c r="W667" s="175"/>
      <c r="X667" s="87"/>
      <c r="Y667" s="87"/>
      <c r="Z667" s="87"/>
      <c r="AA667" s="87"/>
      <c r="AB667" s="86"/>
      <c r="AC667" s="87"/>
    </row>
    <row x14ac:dyDescent="0.25" r="668" customHeight="1" ht="17.25">
      <c r="A668" s="235">
        <f>A667</f>
        <v>25569.375</v>
      </c>
      <c r="B668" s="241" t="s">
        <v>18</v>
      </c>
      <c r="C668" s="180"/>
      <c r="D668" s="180">
        <v>9</v>
      </c>
      <c r="E668" s="180">
        <v>7</v>
      </c>
      <c r="F668" s="180">
        <v>6</v>
      </c>
      <c r="G668" s="180">
        <f>SUM(C668:F668)</f>
      </c>
      <c r="H668" s="125">
        <v>6000</v>
      </c>
      <c r="I668" s="125">
        <f>G668*H668</f>
      </c>
      <c r="J668" s="125">
        <f>I668*0.1</f>
      </c>
      <c r="K668" s="125">
        <f>SUM(I668:J668)</f>
      </c>
      <c r="L668" s="242"/>
      <c r="M668" s="229"/>
      <c r="N668" s="87"/>
      <c r="O668" s="87"/>
      <c r="P668" s="87"/>
      <c r="Q668" s="87"/>
      <c r="R668" s="87"/>
      <c r="S668" s="87"/>
      <c r="T668" s="87"/>
      <c r="U668" s="87"/>
      <c r="V668" s="87"/>
      <c r="W668" s="175"/>
      <c r="X668" s="87"/>
      <c r="Y668" s="87"/>
      <c r="Z668" s="87"/>
      <c r="AA668" s="87"/>
      <c r="AB668" s="86"/>
      <c r="AC668" s="87"/>
    </row>
    <row x14ac:dyDescent="0.25" r="669" customHeight="1" ht="17.25">
      <c r="A669" s="235">
        <f>A668</f>
        <v>25569.375</v>
      </c>
      <c r="B669" s="241" t="s">
        <v>82</v>
      </c>
      <c r="C669" s="188" t="s">
        <v>14</v>
      </c>
      <c r="D669" s="180">
        <v>25</v>
      </c>
      <c r="E669" s="180">
        <v>9</v>
      </c>
      <c r="F669" s="180">
        <v>7</v>
      </c>
      <c r="G669" s="180">
        <f>SUM(C669:F669)</f>
      </c>
      <c r="H669" s="125">
        <v>5000</v>
      </c>
      <c r="I669" s="125">
        <f>G669*H669</f>
      </c>
      <c r="J669" s="125">
        <f>I669*0.1</f>
      </c>
      <c r="K669" s="125">
        <f>SUM(I669:J669)</f>
      </c>
      <c r="L669" s="242"/>
      <c r="M669" s="229"/>
      <c r="N669" s="87"/>
      <c r="O669" s="87"/>
      <c r="P669" s="87"/>
      <c r="Q669" s="87"/>
      <c r="R669" s="87"/>
      <c r="S669" s="87"/>
      <c r="T669" s="87"/>
      <c r="U669" s="87"/>
      <c r="V669" s="87"/>
      <c r="W669" s="175"/>
      <c r="X669" s="87"/>
      <c r="Y669" s="87"/>
      <c r="Z669" s="87"/>
      <c r="AA669" s="87"/>
      <c r="AB669" s="86"/>
      <c r="AC669" s="87"/>
    </row>
    <row x14ac:dyDescent="0.25" r="670" customHeight="1" ht="17.25">
      <c r="A670" s="235">
        <f>A669</f>
        <v>25569.375</v>
      </c>
      <c r="B670" s="241" t="s">
        <v>151</v>
      </c>
      <c r="C670" s="180"/>
      <c r="D670" s="180">
        <v>12</v>
      </c>
      <c r="E670" s="180"/>
      <c r="F670" s="180"/>
      <c r="G670" s="180">
        <f>SUM(C670:F670)</f>
      </c>
      <c r="H670" s="125">
        <v>5000</v>
      </c>
      <c r="I670" s="125">
        <f>G670*H670</f>
      </c>
      <c r="J670" s="125">
        <f>I670*0.1</f>
      </c>
      <c r="K670" s="125">
        <f>SUM(I670:J670)</f>
      </c>
      <c r="L670" s="242"/>
      <c r="M670" s="229"/>
      <c r="N670" s="87"/>
      <c r="O670" s="87"/>
      <c r="P670" s="87"/>
      <c r="Q670" s="87"/>
      <c r="R670" s="87"/>
      <c r="S670" s="87"/>
      <c r="T670" s="87"/>
      <c r="U670" s="87"/>
      <c r="V670" s="87"/>
      <c r="W670" s="175"/>
      <c r="X670" s="87"/>
      <c r="Y670" s="87"/>
      <c r="Z670" s="87"/>
      <c r="AA670" s="87"/>
      <c r="AB670" s="86"/>
      <c r="AC670" s="87"/>
    </row>
    <row x14ac:dyDescent="0.25" r="671" customHeight="1" ht="17.25">
      <c r="A671" s="235">
        <f>A667</f>
        <v>25569.375</v>
      </c>
      <c r="B671" s="241" t="s">
        <v>105</v>
      </c>
      <c r="C671" s="180"/>
      <c r="D671" s="180">
        <v>10</v>
      </c>
      <c r="E671" s="180"/>
      <c r="F671" s="180"/>
      <c r="G671" s="180">
        <f>SUM(C671:F671)</f>
      </c>
      <c r="H671" s="125">
        <v>7000</v>
      </c>
      <c r="I671" s="125">
        <f>G671*H671</f>
      </c>
      <c r="J671" s="125">
        <f>I671*0.1</f>
      </c>
      <c r="K671" s="125">
        <f>SUM(I671:J671)</f>
      </c>
      <c r="L671" s="242"/>
      <c r="M671" s="229"/>
      <c r="N671" s="87"/>
      <c r="O671" s="87"/>
      <c r="P671" s="87"/>
      <c r="Q671" s="87"/>
      <c r="R671" s="87"/>
      <c r="S671" s="87"/>
      <c r="T671" s="87"/>
      <c r="U671" s="87"/>
      <c r="V671" s="87"/>
      <c r="W671" s="175"/>
      <c r="X671" s="87"/>
      <c r="Y671" s="87"/>
      <c r="Z671" s="87"/>
      <c r="AA671" s="87"/>
      <c r="AB671" s="86"/>
      <c r="AC671" s="87"/>
    </row>
    <row x14ac:dyDescent="0.25" r="672" customHeight="1" ht="17.25">
      <c r="A672" s="235">
        <f>A667</f>
        <v>25569.375</v>
      </c>
      <c r="B672" s="241" t="s">
        <v>23</v>
      </c>
      <c r="C672" s="180"/>
      <c r="D672" s="180">
        <v>13</v>
      </c>
      <c r="E672" s="180"/>
      <c r="F672" s="180"/>
      <c r="G672" s="180">
        <f>SUM(C672:F672)</f>
      </c>
      <c r="H672" s="125">
        <v>6000</v>
      </c>
      <c r="I672" s="125">
        <f>G672*H672</f>
      </c>
      <c r="J672" s="125">
        <f>I672*0.1</f>
      </c>
      <c r="K672" s="125">
        <f>SUM(I672:J672)</f>
      </c>
      <c r="L672" s="242"/>
      <c r="M672" s="229"/>
      <c r="N672" s="87"/>
      <c r="O672" s="87"/>
      <c r="P672" s="87"/>
      <c r="Q672" s="87"/>
      <c r="R672" s="87"/>
      <c r="S672" s="87"/>
      <c r="T672" s="87"/>
      <c r="U672" s="87"/>
      <c r="V672" s="87"/>
      <c r="W672" s="175"/>
      <c r="X672" s="87"/>
      <c r="Y672" s="87"/>
      <c r="Z672" s="87"/>
      <c r="AA672" s="87"/>
      <c r="AB672" s="86"/>
      <c r="AC672" s="87"/>
    </row>
    <row x14ac:dyDescent="0.25" r="673" customHeight="1" ht="17.25">
      <c r="A673" s="235">
        <f>A672</f>
        <v>25569.375</v>
      </c>
      <c r="B673" s="241" t="s">
        <v>40</v>
      </c>
      <c r="C673" s="180"/>
      <c r="D673" s="180">
        <v>13</v>
      </c>
      <c r="E673" s="180"/>
      <c r="F673" s="180"/>
      <c r="G673" s="180">
        <f>SUM(C673:F673)</f>
      </c>
      <c r="H673" s="125">
        <v>6500</v>
      </c>
      <c r="I673" s="125">
        <f>G673*H673</f>
      </c>
      <c r="J673" s="125">
        <f>I673*0.1</f>
      </c>
      <c r="K673" s="125">
        <f>SUM(I673:J673)</f>
      </c>
      <c r="L673" s="242"/>
      <c r="M673" s="229"/>
      <c r="N673" s="87"/>
      <c r="O673" s="87"/>
      <c r="P673" s="87"/>
      <c r="Q673" s="87"/>
      <c r="R673" s="87"/>
      <c r="S673" s="87"/>
      <c r="T673" s="87"/>
      <c r="U673" s="87"/>
      <c r="V673" s="87"/>
      <c r="W673" s="175"/>
      <c r="X673" s="87"/>
      <c r="Y673" s="87"/>
      <c r="Z673" s="87"/>
      <c r="AA673" s="87"/>
      <c r="AB673" s="86"/>
      <c r="AC673" s="87"/>
    </row>
    <row x14ac:dyDescent="0.25" r="674" customHeight="1" ht="17.25">
      <c r="A674" s="235">
        <f>A670</f>
        <v>25569.375</v>
      </c>
      <c r="B674" s="241" t="s">
        <v>86</v>
      </c>
      <c r="C674" s="180"/>
      <c r="D674" s="180">
        <v>21</v>
      </c>
      <c r="E674" s="180">
        <v>8</v>
      </c>
      <c r="F674" s="180">
        <v>4</v>
      </c>
      <c r="G674" s="180">
        <f>SUM(C674:F674)</f>
      </c>
      <c r="H674" s="125">
        <v>6000</v>
      </c>
      <c r="I674" s="125">
        <f>G674*H674</f>
      </c>
      <c r="J674" s="125">
        <f>I674*0.1</f>
      </c>
      <c r="K674" s="125">
        <f>SUM(I674:J674)</f>
      </c>
      <c r="L674" s="242"/>
      <c r="M674" s="229"/>
      <c r="N674" s="87"/>
      <c r="O674" s="87"/>
      <c r="P674" s="87"/>
      <c r="Q674" s="87"/>
      <c r="R674" s="87"/>
      <c r="S674" s="87"/>
      <c r="T674" s="87"/>
      <c r="U674" s="87"/>
      <c r="V674" s="87"/>
      <c r="W674" s="175"/>
      <c r="X674" s="87"/>
      <c r="Y674" s="87"/>
      <c r="Z674" s="87"/>
      <c r="AA674" s="87"/>
      <c r="AB674" s="86"/>
      <c r="AC674" s="87"/>
    </row>
    <row x14ac:dyDescent="0.25" r="675" customHeight="1" ht="17.25">
      <c r="A675" s="235">
        <f>A670</f>
        <v>25569.375</v>
      </c>
      <c r="B675" s="241" t="s">
        <v>152</v>
      </c>
      <c r="C675" s="180"/>
      <c r="D675" s="180">
        <v>60</v>
      </c>
      <c r="E675" s="180"/>
      <c r="F675" s="180"/>
      <c r="G675" s="180">
        <f>SUM(C675:F675)</f>
      </c>
      <c r="H675" s="125">
        <v>6000</v>
      </c>
      <c r="I675" s="125">
        <f>G675*H675</f>
      </c>
      <c r="J675" s="125">
        <f>I675*0.1</f>
      </c>
      <c r="K675" s="125">
        <f>SUM(I675:J675)</f>
      </c>
      <c r="L675" s="242"/>
      <c r="M675" s="229"/>
      <c r="N675" s="87"/>
      <c r="O675" s="87"/>
      <c r="P675" s="87"/>
      <c r="Q675" s="87"/>
      <c r="R675" s="87"/>
      <c r="S675" s="87"/>
      <c r="T675" s="87"/>
      <c r="U675" s="87"/>
      <c r="V675" s="87"/>
      <c r="W675" s="175"/>
      <c r="X675" s="87"/>
      <c r="Y675" s="87"/>
      <c r="Z675" s="87"/>
      <c r="AA675" s="87"/>
      <c r="AB675" s="86"/>
      <c r="AC675" s="87"/>
    </row>
    <row x14ac:dyDescent="0.25" r="676" customHeight="1" ht="17.25">
      <c r="A676" s="235">
        <f>A675</f>
        <v>25569.375</v>
      </c>
      <c r="B676" s="241"/>
      <c r="C676" s="180"/>
      <c r="D676" s="180"/>
      <c r="E676" s="180"/>
      <c r="F676" s="180"/>
      <c r="G676" s="180">
        <f>SUM(C676:F676)</f>
      </c>
      <c r="H676" s="125"/>
      <c r="I676" s="125">
        <f>G676*H676</f>
      </c>
      <c r="J676" s="125">
        <v>0</v>
      </c>
      <c r="K676" s="125">
        <f>SUM(I676:J676)</f>
      </c>
      <c r="L676" s="242"/>
      <c r="M676" s="229"/>
      <c r="N676" s="87"/>
      <c r="O676" s="87"/>
      <c r="P676" s="87"/>
      <c r="Q676" s="87"/>
      <c r="R676" s="87"/>
      <c r="S676" s="87"/>
      <c r="T676" s="87"/>
      <c r="U676" s="87"/>
      <c r="V676" s="87"/>
      <c r="W676" s="175"/>
      <c r="X676" s="87"/>
      <c r="Y676" s="87"/>
      <c r="Z676" s="87"/>
      <c r="AA676" s="87"/>
      <c r="AB676" s="86"/>
      <c r="AC676" s="87"/>
    </row>
    <row x14ac:dyDescent="0.25" r="677" customHeight="1" ht="17.25">
      <c r="A677" s="243">
        <f>A676</f>
        <v>25569.375</v>
      </c>
      <c r="B677" s="244" t="s">
        <v>155</v>
      </c>
      <c r="C677" s="191">
        <f>SUM(C631:C676)</f>
      </c>
      <c r="D677" s="191">
        <f>SUM(D631:D676)</f>
      </c>
      <c r="E677" s="191">
        <f>SUM(E631:E676)</f>
      </c>
      <c r="F677" s="191">
        <f>SUM(F631:F676)</f>
      </c>
      <c r="G677" s="191">
        <f>SUM(G631:G676)</f>
      </c>
      <c r="H677" s="191"/>
      <c r="I677" s="191">
        <f>SUM(I631:I676)</f>
      </c>
      <c r="J677" s="191">
        <f>SUM(J631:J676)</f>
      </c>
      <c r="K677" s="191">
        <f>SUM(K631:K676)</f>
      </c>
      <c r="L677" s="245"/>
      <c r="M677" s="229"/>
      <c r="N677" s="87"/>
      <c r="O677" s="87"/>
      <c r="P677" s="87"/>
      <c r="Q677" s="87"/>
      <c r="R677" s="87"/>
      <c r="S677" s="87"/>
      <c r="T677" s="87"/>
      <c r="U677" s="87"/>
      <c r="V677" s="87"/>
      <c r="W677" s="175"/>
      <c r="X677" s="87"/>
      <c r="Y677" s="87"/>
      <c r="Z677" s="87"/>
      <c r="AA677" s="87"/>
      <c r="AB677" s="86"/>
      <c r="AC677" s="87"/>
    </row>
    <row x14ac:dyDescent="0.25" r="678" customHeight="1" ht="17.25">
      <c r="A678" s="235">
        <f>A677</f>
        <v>25569.375</v>
      </c>
      <c r="B678" s="241" t="s">
        <v>113</v>
      </c>
      <c r="C678" s="180"/>
      <c r="D678" s="180">
        <v>44</v>
      </c>
      <c r="E678" s="180">
        <v>52</v>
      </c>
      <c r="F678" s="180">
        <v>4</v>
      </c>
      <c r="G678" s="180">
        <f>SUM(C678:F678)</f>
      </c>
      <c r="H678" s="125">
        <v>6500</v>
      </c>
      <c r="I678" s="125">
        <f>G678*H678</f>
      </c>
      <c r="J678" s="185"/>
      <c r="K678" s="125">
        <f>SUM(I678:J678)</f>
      </c>
      <c r="L678" s="242"/>
      <c r="M678" s="229"/>
      <c r="N678" s="87"/>
      <c r="O678" s="87"/>
      <c r="P678" s="87"/>
      <c r="Q678" s="87"/>
      <c r="R678" s="87"/>
      <c r="S678" s="87"/>
      <c r="T678" s="87"/>
      <c r="U678" s="87"/>
      <c r="V678" s="87"/>
      <c r="W678" s="175"/>
      <c r="X678" s="87"/>
      <c r="Y678" s="87"/>
      <c r="Z678" s="87"/>
      <c r="AA678" s="87"/>
      <c r="AB678" s="86"/>
      <c r="AC678" s="87"/>
    </row>
    <row x14ac:dyDescent="0.25" r="679" customHeight="1" ht="17.25">
      <c r="A679" s="235">
        <f>A678</f>
        <v>25569.375</v>
      </c>
      <c r="B679" s="241" t="s">
        <v>156</v>
      </c>
      <c r="C679" s="180"/>
      <c r="D679" s="180">
        <v>13</v>
      </c>
      <c r="E679" s="180">
        <v>11</v>
      </c>
      <c r="F679" s="180"/>
      <c r="G679" s="180">
        <f>SUM(C679:F679)</f>
      </c>
      <c r="H679" s="125">
        <v>6500</v>
      </c>
      <c r="I679" s="125">
        <f>G679*H679</f>
      </c>
      <c r="J679" s="185"/>
      <c r="K679" s="125">
        <f>SUM(I679:J679)</f>
      </c>
      <c r="L679" s="242"/>
      <c r="M679" s="229"/>
      <c r="N679" s="87"/>
      <c r="O679" s="87"/>
      <c r="P679" s="87"/>
      <c r="Q679" s="87"/>
      <c r="R679" s="87"/>
      <c r="S679" s="87"/>
      <c r="T679" s="87"/>
      <c r="U679" s="87"/>
      <c r="V679" s="87"/>
      <c r="W679" s="175"/>
      <c r="X679" s="87"/>
      <c r="Y679" s="87"/>
      <c r="Z679" s="87"/>
      <c r="AA679" s="87"/>
      <c r="AB679" s="86"/>
      <c r="AC679" s="87"/>
    </row>
    <row x14ac:dyDescent="0.25" r="680" customHeight="1" ht="17.25">
      <c r="A680" s="235">
        <f>A679</f>
        <v>25569.375</v>
      </c>
      <c r="B680" s="241" t="s">
        <v>112</v>
      </c>
      <c r="C680" s="180"/>
      <c r="D680" s="180">
        <v>10</v>
      </c>
      <c r="E680" s="180">
        <v>10</v>
      </c>
      <c r="F680" s="180"/>
      <c r="G680" s="180">
        <f>SUM(C680:F680)</f>
      </c>
      <c r="H680" s="125">
        <v>6900</v>
      </c>
      <c r="I680" s="125">
        <f>G680*H680</f>
      </c>
      <c r="J680" s="185"/>
      <c r="K680" s="125">
        <f>SUM(I680:J680)</f>
      </c>
      <c r="L680" s="242"/>
      <c r="M680" s="229"/>
      <c r="N680" s="87"/>
      <c r="O680" s="87"/>
      <c r="P680" s="87"/>
      <c r="Q680" s="87"/>
      <c r="R680" s="87"/>
      <c r="S680" s="87"/>
      <c r="T680" s="87"/>
      <c r="U680" s="87"/>
      <c r="V680" s="87"/>
      <c r="W680" s="175"/>
      <c r="X680" s="87"/>
      <c r="Y680" s="87"/>
      <c r="Z680" s="87"/>
      <c r="AA680" s="87"/>
      <c r="AB680" s="86"/>
      <c r="AC680" s="87"/>
    </row>
    <row x14ac:dyDescent="0.25" r="681" customHeight="1" ht="17.25">
      <c r="A681" s="235">
        <f>A680</f>
        <v>25569.375</v>
      </c>
      <c r="B681" s="241"/>
      <c r="C681" s="180"/>
      <c r="D681" s="180"/>
      <c r="E681" s="180"/>
      <c r="F681" s="180"/>
      <c r="G681" s="180">
        <f>SUM(C681:F681)</f>
      </c>
      <c r="H681" s="125"/>
      <c r="I681" s="125">
        <f>G681*H681</f>
      </c>
      <c r="J681" s="185"/>
      <c r="K681" s="125">
        <f>SUM(I681:J681)</f>
      </c>
      <c r="L681" s="242"/>
      <c r="M681" s="229"/>
      <c r="N681" s="87"/>
      <c r="O681" s="87"/>
      <c r="P681" s="87"/>
      <c r="Q681" s="87"/>
      <c r="R681" s="87"/>
      <c r="S681" s="87"/>
      <c r="T681" s="87"/>
      <c r="U681" s="87"/>
      <c r="V681" s="87"/>
      <c r="W681" s="175"/>
      <c r="X681" s="87"/>
      <c r="Y681" s="87"/>
      <c r="Z681" s="87"/>
      <c r="AA681" s="87"/>
      <c r="AB681" s="86"/>
      <c r="AC681" s="87"/>
    </row>
    <row x14ac:dyDescent="0.25" r="682" customHeight="1" ht="17.25">
      <c r="A682" s="235">
        <f>A681</f>
        <v>25569.375</v>
      </c>
      <c r="B682" s="241"/>
      <c r="C682" s="180"/>
      <c r="D682" s="180"/>
      <c r="E682" s="180"/>
      <c r="F682" s="180"/>
      <c r="G682" s="180">
        <f>SUM(C682:F682)</f>
      </c>
      <c r="H682" s="125"/>
      <c r="I682" s="125">
        <f>G682*H682</f>
      </c>
      <c r="J682" s="185"/>
      <c r="K682" s="125">
        <f>SUM(I682:J682)</f>
      </c>
      <c r="L682" s="242"/>
      <c r="M682" s="229"/>
      <c r="N682" s="87"/>
      <c r="O682" s="87"/>
      <c r="P682" s="87"/>
      <c r="Q682" s="87"/>
      <c r="R682" s="87"/>
      <c r="S682" s="87"/>
      <c r="T682" s="87"/>
      <c r="U682" s="87"/>
      <c r="V682" s="87"/>
      <c r="W682" s="175"/>
      <c r="X682" s="87"/>
      <c r="Y682" s="87"/>
      <c r="Z682" s="87"/>
      <c r="AA682" s="87"/>
      <c r="AB682" s="86"/>
      <c r="AC682" s="87"/>
    </row>
    <row x14ac:dyDescent="0.25" r="683" customHeight="1" ht="17.25">
      <c r="A683" s="235">
        <f>A682</f>
        <v>25569.375</v>
      </c>
      <c r="B683" s="236"/>
      <c r="C683" s="180"/>
      <c r="D683" s="180"/>
      <c r="E683" s="180"/>
      <c r="F683" s="180"/>
      <c r="G683" s="180">
        <f>SUM(C683:F683)</f>
      </c>
      <c r="H683" s="125"/>
      <c r="I683" s="125">
        <f>G683*H683</f>
      </c>
      <c r="J683" s="185"/>
      <c r="K683" s="125">
        <f>SUM(I683:J683)</f>
      </c>
      <c r="L683" s="242"/>
      <c r="M683" s="229"/>
      <c r="N683" s="87"/>
      <c r="O683" s="87"/>
      <c r="P683" s="87"/>
      <c r="Q683" s="87"/>
      <c r="R683" s="87"/>
      <c r="S683" s="87"/>
      <c r="T683" s="87"/>
      <c r="U683" s="87"/>
      <c r="V683" s="87"/>
      <c r="W683" s="175"/>
      <c r="X683" s="87"/>
      <c r="Y683" s="87"/>
      <c r="Z683" s="87"/>
      <c r="AA683" s="87"/>
      <c r="AB683" s="86"/>
      <c r="AC683" s="87"/>
    </row>
    <row x14ac:dyDescent="0.25" r="684" customHeight="1" ht="17.25">
      <c r="A684" s="235">
        <f>A683</f>
        <v>25569.375</v>
      </c>
      <c r="B684" s="236"/>
      <c r="C684" s="180"/>
      <c r="D684" s="180"/>
      <c r="E684" s="180"/>
      <c r="F684" s="180"/>
      <c r="G684" s="180">
        <f>SUM(C684:F684)</f>
      </c>
      <c r="H684" s="125"/>
      <c r="I684" s="125">
        <f>G684*H684</f>
      </c>
      <c r="J684" s="185"/>
      <c r="K684" s="125">
        <f>SUM(I684:J684)</f>
      </c>
      <c r="L684" s="242"/>
      <c r="M684" s="229"/>
      <c r="N684" s="87"/>
      <c r="O684" s="87"/>
      <c r="P684" s="87"/>
      <c r="Q684" s="87"/>
      <c r="R684" s="87"/>
      <c r="S684" s="87"/>
      <c r="T684" s="87"/>
      <c r="U684" s="87"/>
      <c r="V684" s="87"/>
      <c r="W684" s="175"/>
      <c r="X684" s="87"/>
      <c r="Y684" s="87"/>
      <c r="Z684" s="87"/>
      <c r="AA684" s="87"/>
      <c r="AB684" s="86"/>
      <c r="AC684" s="87"/>
    </row>
    <row x14ac:dyDescent="0.25" r="685" customHeight="1" ht="17.25">
      <c r="A685" s="235">
        <f>A684</f>
        <v>25569.375</v>
      </c>
      <c r="B685" s="236"/>
      <c r="C685" s="180"/>
      <c r="D685" s="180"/>
      <c r="E685" s="180"/>
      <c r="F685" s="180"/>
      <c r="G685" s="180">
        <f>SUM(C685:F685)</f>
      </c>
      <c r="H685" s="125"/>
      <c r="I685" s="125">
        <f>G685*H685</f>
      </c>
      <c r="J685" s="185"/>
      <c r="K685" s="125">
        <f>SUM(I685:J685)</f>
      </c>
      <c r="L685" s="242"/>
      <c r="M685" s="229"/>
      <c r="N685" s="87"/>
      <c r="O685" s="87"/>
      <c r="P685" s="87"/>
      <c r="Q685" s="87"/>
      <c r="R685" s="87"/>
      <c r="S685" s="87"/>
      <c r="T685" s="87"/>
      <c r="U685" s="87"/>
      <c r="V685" s="87"/>
      <c r="W685" s="175"/>
      <c r="X685" s="87"/>
      <c r="Y685" s="87"/>
      <c r="Z685" s="87"/>
      <c r="AA685" s="87"/>
      <c r="AB685" s="86"/>
      <c r="AC685" s="87"/>
    </row>
    <row x14ac:dyDescent="0.25" r="686" customHeight="1" ht="17.25">
      <c r="A686" s="243">
        <f>A685</f>
        <v>25569.375</v>
      </c>
      <c r="B686" s="244" t="s">
        <v>157</v>
      </c>
      <c r="C686" s="191">
        <f>SUM(C678:C685)</f>
      </c>
      <c r="D686" s="191">
        <f>SUM(D678:D685)</f>
      </c>
      <c r="E686" s="191">
        <f>SUM(E678:E685)</f>
      </c>
      <c r="F686" s="191">
        <f>SUM(F678:F685)</f>
      </c>
      <c r="G686" s="191">
        <f>SUM(G678:G685)</f>
      </c>
      <c r="H686" s="201"/>
      <c r="I686" s="201">
        <f>SUM(I678:I685)</f>
      </c>
      <c r="J686" s="201"/>
      <c r="K686" s="202">
        <f>SUM(K678:K685)</f>
      </c>
      <c r="L686" s="246"/>
      <c r="M686" s="229"/>
      <c r="N686" s="87"/>
      <c r="O686" s="87"/>
      <c r="P686" s="87"/>
      <c r="Q686" s="87"/>
      <c r="R686" s="87"/>
      <c r="S686" s="87"/>
      <c r="T686" s="87"/>
      <c r="U686" s="87"/>
      <c r="V686" s="87"/>
      <c r="W686" s="175"/>
      <c r="X686" s="87"/>
      <c r="Y686" s="87"/>
      <c r="Z686" s="87"/>
      <c r="AA686" s="87"/>
      <c r="AB686" s="86"/>
      <c r="AC686" s="87"/>
    </row>
    <row x14ac:dyDescent="0.25" r="687" customHeight="1" ht="17.25" hidden="1">
      <c r="A687" s="226" t="s">
        <v>128</v>
      </c>
      <c r="B687" s="227" t="s">
        <v>2</v>
      </c>
      <c r="C687" s="174" t="s">
        <v>129</v>
      </c>
      <c r="D687" s="174" t="s">
        <v>130</v>
      </c>
      <c r="E687" s="174" t="s">
        <v>131</v>
      </c>
      <c r="F687" s="174" t="s">
        <v>132</v>
      </c>
      <c r="G687" s="174" t="s">
        <v>133</v>
      </c>
      <c r="H687" s="174" t="s">
        <v>7</v>
      </c>
      <c r="I687" s="174" t="s">
        <v>134</v>
      </c>
      <c r="J687" s="174" t="s">
        <v>90</v>
      </c>
      <c r="K687" s="174" t="s">
        <v>135</v>
      </c>
      <c r="L687" s="228"/>
      <c r="M687" s="229"/>
      <c r="N687" s="87"/>
      <c r="O687" s="87"/>
      <c r="P687" s="87"/>
      <c r="Q687" s="87"/>
      <c r="R687" s="87"/>
      <c r="S687" s="87"/>
      <c r="T687" s="87"/>
      <c r="U687" s="87"/>
      <c r="V687" s="87"/>
      <c r="W687" s="175"/>
      <c r="X687" s="87"/>
      <c r="Y687" s="87"/>
      <c r="Z687" s="87"/>
      <c r="AA687" s="87"/>
      <c r="AB687" s="86"/>
      <c r="AC687" s="87"/>
    </row>
    <row x14ac:dyDescent="0.25" r="688" customHeight="1" ht="17.25">
      <c r="A688" s="235">
        <f>A686+1</f>
        <v>25569.375</v>
      </c>
      <c r="B688" s="236" t="s">
        <v>46</v>
      </c>
      <c r="C688" s="183" t="s">
        <v>14</v>
      </c>
      <c r="D688" s="180"/>
      <c r="E688" s="180"/>
      <c r="F688" s="180"/>
      <c r="G688" s="180">
        <f>SUM(C688:F688)</f>
      </c>
      <c r="H688" s="237">
        <v>5500</v>
      </c>
      <c r="I688" s="125">
        <f>G688*H688</f>
      </c>
      <c r="J688" s="125">
        <f>I688*0.1</f>
      </c>
      <c r="K688" s="125">
        <f>SUM(I688:J688)</f>
      </c>
      <c r="L688" s="242"/>
      <c r="M688" s="229"/>
      <c r="N688" s="87"/>
      <c r="O688" s="87"/>
      <c r="P688" s="87"/>
      <c r="Q688" s="87"/>
      <c r="R688" s="87"/>
      <c r="S688" s="87"/>
      <c r="T688" s="87"/>
      <c r="U688" s="87"/>
      <c r="V688" s="87"/>
      <c r="W688" s="175"/>
      <c r="X688" s="87"/>
      <c r="Y688" s="87"/>
      <c r="Z688" s="87"/>
      <c r="AA688" s="87"/>
      <c r="AB688" s="86"/>
      <c r="AC688" s="87"/>
    </row>
    <row x14ac:dyDescent="0.25" r="689" customHeight="1" ht="17.25">
      <c r="A689" s="235">
        <f>A688</f>
        <v>25569.375</v>
      </c>
      <c r="B689" s="236" t="s">
        <v>137</v>
      </c>
      <c r="C689" s="180"/>
      <c r="D689" s="180"/>
      <c r="E689" s="180"/>
      <c r="F689" s="180"/>
      <c r="G689" s="180">
        <f>SUM(C689:F689)</f>
      </c>
      <c r="H689" s="237">
        <v>4500</v>
      </c>
      <c r="I689" s="125">
        <f>G689*H689</f>
      </c>
      <c r="J689" s="125">
        <f>I689*0.1</f>
      </c>
      <c r="K689" s="125">
        <f>SUM(I689:J689)</f>
      </c>
      <c r="L689" s="242"/>
      <c r="M689" s="229"/>
      <c r="N689" s="87"/>
      <c r="O689" s="87"/>
      <c r="P689" s="87"/>
      <c r="Q689" s="87"/>
      <c r="R689" s="87"/>
      <c r="S689" s="87"/>
      <c r="T689" s="87"/>
      <c r="U689" s="87"/>
      <c r="V689" s="87"/>
      <c r="W689" s="175"/>
      <c r="X689" s="87"/>
      <c r="Y689" s="87"/>
      <c r="Z689" s="87"/>
      <c r="AA689" s="87"/>
      <c r="AB689" s="86"/>
      <c r="AC689" s="87"/>
    </row>
    <row x14ac:dyDescent="0.25" r="690" customHeight="1" ht="17.25">
      <c r="A690" s="235">
        <f>A689</f>
        <v>25569.375</v>
      </c>
      <c r="B690" s="236" t="s">
        <v>178</v>
      </c>
      <c r="C690" s="180"/>
      <c r="D690" s="180"/>
      <c r="E690" s="180"/>
      <c r="F690" s="180"/>
      <c r="G690" s="180">
        <f>SUM(C690:F690)</f>
      </c>
      <c r="H690" s="182">
        <v>5000</v>
      </c>
      <c r="I690" s="125">
        <f>G690*H690</f>
      </c>
      <c r="J690" s="125">
        <f>I690*0.1</f>
      </c>
      <c r="K690" s="125">
        <f>SUM(I690:J690)</f>
      </c>
      <c r="L690" s="242"/>
      <c r="M690" s="229"/>
      <c r="N690" s="87"/>
      <c r="O690" s="87"/>
      <c r="P690" s="87"/>
      <c r="Q690" s="87"/>
      <c r="R690" s="87"/>
      <c r="S690" s="87"/>
      <c r="T690" s="87"/>
      <c r="U690" s="87"/>
      <c r="V690" s="87"/>
      <c r="W690" s="175"/>
      <c r="X690" s="87"/>
      <c r="Y690" s="87"/>
      <c r="Z690" s="87"/>
      <c r="AA690" s="87"/>
      <c r="AB690" s="86"/>
      <c r="AC690" s="87"/>
    </row>
    <row x14ac:dyDescent="0.25" r="691" customHeight="1" ht="17.25">
      <c r="A691" s="235">
        <f>A690</f>
        <v>25569.375</v>
      </c>
      <c r="B691" s="236" t="s">
        <v>13</v>
      </c>
      <c r="C691" s="180"/>
      <c r="D691" s="180"/>
      <c r="E691" s="180"/>
      <c r="F691" s="180"/>
      <c r="G691" s="180">
        <f>SUM(C691:F691)</f>
      </c>
      <c r="H691" s="125">
        <v>6000</v>
      </c>
      <c r="I691" s="125">
        <f>G691*H691</f>
      </c>
      <c r="J691" s="125">
        <f>I691*0.1</f>
      </c>
      <c r="K691" s="125">
        <f>SUM(I691:J691)</f>
      </c>
      <c r="L691" s="242"/>
      <c r="M691" s="229"/>
      <c r="N691" s="87"/>
      <c r="O691" s="87"/>
      <c r="P691" s="87"/>
      <c r="Q691" s="87"/>
      <c r="R691" s="87"/>
      <c r="S691" s="87"/>
      <c r="T691" s="87"/>
      <c r="U691" s="87"/>
      <c r="V691" s="87"/>
      <c r="W691" s="175"/>
      <c r="X691" s="87"/>
      <c r="Y691" s="87"/>
      <c r="Z691" s="87"/>
      <c r="AA691" s="87"/>
      <c r="AB691" s="86"/>
      <c r="AC691" s="87"/>
    </row>
    <row x14ac:dyDescent="0.25" r="692" customHeight="1" ht="17.25">
      <c r="A692" s="235">
        <f>A691</f>
        <v>25569.375</v>
      </c>
      <c r="B692" s="236" t="s">
        <v>58</v>
      </c>
      <c r="C692" s="183" t="s">
        <v>14</v>
      </c>
      <c r="D692" s="180">
        <v>5</v>
      </c>
      <c r="E692" s="180"/>
      <c r="F692" s="180"/>
      <c r="G692" s="180">
        <f>SUM(C692:F692)</f>
      </c>
      <c r="H692" s="182">
        <v>5500</v>
      </c>
      <c r="I692" s="125">
        <f>G692*H692</f>
      </c>
      <c r="J692" s="125">
        <f>I692*0.1</f>
      </c>
      <c r="K692" s="125">
        <f>SUM(I692:J692)</f>
      </c>
      <c r="L692" s="242"/>
      <c r="M692" s="229"/>
      <c r="N692" s="87"/>
      <c r="O692" s="87"/>
      <c r="P692" s="87"/>
      <c r="Q692" s="87"/>
      <c r="R692" s="87"/>
      <c r="S692" s="87"/>
      <c r="T692" s="87"/>
      <c r="U692" s="87"/>
      <c r="V692" s="87"/>
      <c r="W692" s="175"/>
      <c r="X692" s="87"/>
      <c r="Y692" s="87"/>
      <c r="Z692" s="87"/>
      <c r="AA692" s="87"/>
      <c r="AB692" s="86"/>
      <c r="AC692" s="87"/>
    </row>
    <row x14ac:dyDescent="0.25" r="693" customHeight="1" ht="17.25">
      <c r="A693" s="235">
        <f>A692</f>
        <v>25569.375</v>
      </c>
      <c r="B693" s="236" t="s">
        <v>147</v>
      </c>
      <c r="C693" s="183">
        <v>10</v>
      </c>
      <c r="D693" s="180">
        <v>4</v>
      </c>
      <c r="E693" s="180"/>
      <c r="F693" s="180"/>
      <c r="G693" s="180">
        <f>SUM(C693:F693)</f>
      </c>
      <c r="H693" s="125">
        <v>5000</v>
      </c>
      <c r="I693" s="125">
        <f>G693*H693</f>
      </c>
      <c r="J693" s="125">
        <f>I693*0.1</f>
      </c>
      <c r="K693" s="125">
        <f>SUM(I693:J693)</f>
      </c>
      <c r="L693" s="242"/>
      <c r="M693" s="229"/>
      <c r="N693" s="87"/>
      <c r="O693" s="87"/>
      <c r="P693" s="87"/>
      <c r="Q693" s="87"/>
      <c r="R693" s="87"/>
      <c r="S693" s="87"/>
      <c r="T693" s="87"/>
      <c r="U693" s="87"/>
      <c r="V693" s="87"/>
      <c r="W693" s="175"/>
      <c r="X693" s="87"/>
      <c r="Y693" s="87"/>
      <c r="Z693" s="87"/>
      <c r="AA693" s="87"/>
      <c r="AB693" s="86"/>
      <c r="AC693" s="87"/>
    </row>
    <row x14ac:dyDescent="0.25" r="694" customHeight="1" ht="17.25">
      <c r="A694" s="235">
        <f>A693</f>
        <v>25569.375</v>
      </c>
      <c r="B694" s="236" t="s">
        <v>27</v>
      </c>
      <c r="C694" s="180"/>
      <c r="D694" s="180"/>
      <c r="E694" s="180"/>
      <c r="F694" s="180"/>
      <c r="G694" s="180">
        <f>SUM(C694:F694)</f>
      </c>
      <c r="H694" s="125">
        <v>5500</v>
      </c>
      <c r="I694" s="125">
        <f>G694*H694</f>
      </c>
      <c r="J694" s="125">
        <f>I694*0.1</f>
      </c>
      <c r="K694" s="125">
        <f>SUM(I694:J694)</f>
      </c>
      <c r="L694" s="242"/>
      <c r="M694" s="229"/>
      <c r="N694" s="87"/>
      <c r="O694" s="87"/>
      <c r="P694" s="87"/>
      <c r="Q694" s="87"/>
      <c r="R694" s="87"/>
      <c r="S694" s="87"/>
      <c r="T694" s="87"/>
      <c r="U694" s="87"/>
      <c r="V694" s="87"/>
      <c r="W694" s="175"/>
      <c r="X694" s="87"/>
      <c r="Y694" s="87"/>
      <c r="Z694" s="87"/>
      <c r="AA694" s="87"/>
      <c r="AB694" s="86"/>
      <c r="AC694" s="87"/>
    </row>
    <row x14ac:dyDescent="0.25" r="695" customHeight="1" ht="17.25">
      <c r="A695" s="235">
        <f>A694</f>
        <v>25569.375</v>
      </c>
      <c r="B695" s="236" t="s">
        <v>20</v>
      </c>
      <c r="C695" s="180"/>
      <c r="D695" s="180"/>
      <c r="E695" s="180"/>
      <c r="F695" s="180"/>
      <c r="G695" s="180">
        <f>SUM(C695:F695)</f>
      </c>
      <c r="H695" s="237">
        <v>5500</v>
      </c>
      <c r="I695" s="125">
        <f>G695*H695</f>
      </c>
      <c r="J695" s="125">
        <f>I695*0.1</f>
      </c>
      <c r="K695" s="125">
        <f>SUM(I695:J695)</f>
      </c>
      <c r="L695" s="242"/>
      <c r="M695" s="229"/>
      <c r="N695" s="87"/>
      <c r="O695" s="87"/>
      <c r="P695" s="87"/>
      <c r="Q695" s="87"/>
      <c r="R695" s="87"/>
      <c r="S695" s="87"/>
      <c r="T695" s="87"/>
      <c r="U695" s="87"/>
      <c r="V695" s="87"/>
      <c r="W695" s="175"/>
      <c r="X695" s="87"/>
      <c r="Y695" s="87"/>
      <c r="Z695" s="87"/>
      <c r="AA695" s="87"/>
      <c r="AB695" s="86"/>
      <c r="AC695" s="87"/>
    </row>
    <row x14ac:dyDescent="0.25" r="696" customHeight="1" ht="17.25">
      <c r="A696" s="235">
        <f>A695</f>
        <v>25569.375</v>
      </c>
      <c r="B696" s="236" t="s">
        <v>31</v>
      </c>
      <c r="C696" s="180"/>
      <c r="D696" s="180"/>
      <c r="E696" s="180"/>
      <c r="F696" s="180"/>
      <c r="G696" s="180">
        <f>SUM(C696:F696)</f>
      </c>
      <c r="H696" s="125">
        <v>6000</v>
      </c>
      <c r="I696" s="125">
        <f>G696*H696</f>
      </c>
      <c r="J696" s="125">
        <f>I696*0.1</f>
      </c>
      <c r="K696" s="125">
        <f>SUM(I696:J696)</f>
      </c>
      <c r="L696" s="242"/>
      <c r="M696" s="229"/>
      <c r="N696" s="87"/>
      <c r="O696" s="87"/>
      <c r="P696" s="87"/>
      <c r="Q696" s="87"/>
      <c r="R696" s="87"/>
      <c r="S696" s="87"/>
      <c r="T696" s="87"/>
      <c r="U696" s="87"/>
      <c r="V696" s="87"/>
      <c r="W696" s="175"/>
      <c r="X696" s="87"/>
      <c r="Y696" s="87"/>
      <c r="Z696" s="87"/>
      <c r="AA696" s="87"/>
      <c r="AB696" s="86"/>
      <c r="AC696" s="87"/>
    </row>
    <row x14ac:dyDescent="0.25" r="697" customHeight="1" ht="17.25">
      <c r="A697" s="235">
        <f>A696</f>
        <v>25569.375</v>
      </c>
      <c r="B697" s="236" t="s">
        <v>71</v>
      </c>
      <c r="C697" s="180"/>
      <c r="D697" s="180"/>
      <c r="E697" s="180"/>
      <c r="F697" s="180"/>
      <c r="G697" s="180">
        <f>SUM(C697:F697)</f>
      </c>
      <c r="H697" s="125">
        <v>6000</v>
      </c>
      <c r="I697" s="125">
        <f>G697*H697</f>
      </c>
      <c r="J697" s="125">
        <f>I697*0.1</f>
      </c>
      <c r="K697" s="125">
        <f>SUM(I697:J697)</f>
      </c>
      <c r="L697" s="242"/>
      <c r="M697" s="229"/>
      <c r="N697" s="87"/>
      <c r="O697" s="87"/>
      <c r="P697" s="87"/>
      <c r="Q697" s="87"/>
      <c r="R697" s="87"/>
      <c r="S697" s="87"/>
      <c r="T697" s="87"/>
      <c r="U697" s="87"/>
      <c r="V697" s="87"/>
      <c r="W697" s="175"/>
      <c r="X697" s="87"/>
      <c r="Y697" s="87"/>
      <c r="Z697" s="87"/>
      <c r="AA697" s="87"/>
      <c r="AB697" s="86"/>
      <c r="AC697" s="87"/>
    </row>
    <row x14ac:dyDescent="0.25" r="698" customHeight="1" ht="17.25">
      <c r="A698" s="235">
        <f>A697</f>
        <v>25569.375</v>
      </c>
      <c r="B698" s="240" t="s">
        <v>49</v>
      </c>
      <c r="C698" s="180"/>
      <c r="D698" s="180">
        <v>8</v>
      </c>
      <c r="E698" s="180"/>
      <c r="F698" s="180"/>
      <c r="G698" s="180">
        <f>SUM(C698:F698)</f>
      </c>
      <c r="H698" s="182">
        <v>6000</v>
      </c>
      <c r="I698" s="125">
        <f>G698*H698</f>
      </c>
      <c r="J698" s="125">
        <f>I698*0.1</f>
      </c>
      <c r="K698" s="125">
        <f>SUM(I698:J698)</f>
      </c>
      <c r="L698" s="242"/>
      <c r="M698" s="229"/>
      <c r="N698" s="87"/>
      <c r="O698" s="87"/>
      <c r="P698" s="87"/>
      <c r="Q698" s="87"/>
      <c r="R698" s="87"/>
      <c r="S698" s="87"/>
      <c r="T698" s="87"/>
      <c r="U698" s="87"/>
      <c r="V698" s="87"/>
      <c r="W698" s="175"/>
      <c r="X698" s="87"/>
      <c r="Y698" s="87"/>
      <c r="Z698" s="87"/>
      <c r="AA698" s="87"/>
      <c r="AB698" s="86"/>
      <c r="AC698" s="87"/>
    </row>
    <row x14ac:dyDescent="0.25" r="699" customHeight="1" ht="17.25">
      <c r="A699" s="235">
        <f>A698</f>
        <v>25569.375</v>
      </c>
      <c r="B699" s="236" t="s">
        <v>9</v>
      </c>
      <c r="C699" s="180"/>
      <c r="D699" s="180">
        <v>10</v>
      </c>
      <c r="E699" s="180"/>
      <c r="F699" s="180"/>
      <c r="G699" s="180">
        <f>SUM(C699:F699)</f>
      </c>
      <c r="H699" s="125">
        <v>6000</v>
      </c>
      <c r="I699" s="125">
        <f>G699*H699</f>
      </c>
      <c r="J699" s="125">
        <f>I699*0.1</f>
      </c>
      <c r="K699" s="125">
        <f>SUM(I699:J699)</f>
      </c>
      <c r="L699" s="242"/>
      <c r="M699" s="229"/>
      <c r="N699" s="87"/>
      <c r="O699" s="87"/>
      <c r="P699" s="87"/>
      <c r="Q699" s="87"/>
      <c r="R699" s="87"/>
      <c r="S699" s="87"/>
      <c r="T699" s="87"/>
      <c r="U699" s="87"/>
      <c r="V699" s="87"/>
      <c r="W699" s="175"/>
      <c r="X699" s="87"/>
      <c r="Y699" s="87"/>
      <c r="Z699" s="87"/>
      <c r="AA699" s="87"/>
      <c r="AB699" s="86"/>
      <c r="AC699" s="87"/>
    </row>
    <row x14ac:dyDescent="0.25" r="700" customHeight="1" ht="17.25">
      <c r="A700" s="235">
        <f>A699</f>
        <v>25569.375</v>
      </c>
      <c r="B700" s="236" t="s">
        <v>78</v>
      </c>
      <c r="C700" s="180"/>
      <c r="D700" s="180"/>
      <c r="E700" s="180"/>
      <c r="F700" s="180"/>
      <c r="G700" s="180">
        <f>SUM(C700:F700)</f>
      </c>
      <c r="H700" s="125">
        <v>6500</v>
      </c>
      <c r="I700" s="125">
        <f>G700*H700</f>
      </c>
      <c r="J700" s="125">
        <f>I700*0.1</f>
      </c>
      <c r="K700" s="125">
        <f>SUM(I700:J700)</f>
      </c>
      <c r="L700" s="242"/>
      <c r="M700" s="229"/>
      <c r="N700" s="87"/>
      <c r="O700" s="87"/>
      <c r="P700" s="87"/>
      <c r="Q700" s="87"/>
      <c r="R700" s="87"/>
      <c r="S700" s="87"/>
      <c r="T700" s="87"/>
      <c r="U700" s="87"/>
      <c r="V700" s="87"/>
      <c r="W700" s="175"/>
      <c r="X700" s="87"/>
      <c r="Y700" s="87"/>
      <c r="Z700" s="87"/>
      <c r="AA700" s="87"/>
      <c r="AB700" s="86"/>
      <c r="AC700" s="87"/>
    </row>
    <row x14ac:dyDescent="0.25" r="701" customHeight="1" ht="17.25">
      <c r="A701" s="235">
        <f>A700</f>
        <v>25569.375</v>
      </c>
      <c r="B701" s="236" t="s">
        <v>55</v>
      </c>
      <c r="C701" s="180"/>
      <c r="D701" s="180"/>
      <c r="E701" s="180"/>
      <c r="F701" s="180"/>
      <c r="G701" s="180">
        <f>SUM(C701:F701)</f>
      </c>
      <c r="H701" s="125">
        <v>6500</v>
      </c>
      <c r="I701" s="125">
        <f>G701*H701</f>
      </c>
      <c r="J701" s="125">
        <f>I701*0.1</f>
      </c>
      <c r="K701" s="125">
        <f>SUM(I701:J701)</f>
      </c>
      <c r="L701" s="242"/>
      <c r="M701" s="229"/>
      <c r="N701" s="87"/>
      <c r="O701" s="87"/>
      <c r="P701" s="87"/>
      <c r="Q701" s="87"/>
      <c r="R701" s="87"/>
      <c r="S701" s="87"/>
      <c r="T701" s="87"/>
      <c r="U701" s="87"/>
      <c r="V701" s="87"/>
      <c r="W701" s="175"/>
      <c r="X701" s="87"/>
      <c r="Y701" s="87"/>
      <c r="Z701" s="87"/>
      <c r="AA701" s="87"/>
      <c r="AB701" s="86"/>
      <c r="AC701" s="87"/>
    </row>
    <row x14ac:dyDescent="0.25" r="702" customHeight="1" ht="17.25">
      <c r="A702" s="235">
        <f>A701</f>
        <v>25569.375</v>
      </c>
      <c r="B702" s="236" t="s">
        <v>80</v>
      </c>
      <c r="C702" s="180"/>
      <c r="D702" s="180">
        <v>23</v>
      </c>
      <c r="E702" s="180"/>
      <c r="F702" s="180"/>
      <c r="G702" s="180">
        <f>SUM(C702:F702)</f>
      </c>
      <c r="H702" s="125">
        <v>6000</v>
      </c>
      <c r="I702" s="125">
        <f>G702*H702</f>
      </c>
      <c r="J702" s="185"/>
      <c r="K702" s="125">
        <f>SUM(I702:J702)</f>
      </c>
      <c r="L702" s="242"/>
      <c r="M702" s="229"/>
      <c r="N702" s="87"/>
      <c r="O702" s="87"/>
      <c r="P702" s="87"/>
      <c r="Q702" s="87"/>
      <c r="R702" s="87"/>
      <c r="S702" s="87"/>
      <c r="T702" s="87"/>
      <c r="U702" s="87"/>
      <c r="V702" s="87"/>
      <c r="W702" s="175"/>
      <c r="X702" s="87"/>
      <c r="Y702" s="87"/>
      <c r="Z702" s="87"/>
      <c r="AA702" s="87"/>
      <c r="AB702" s="86"/>
      <c r="AC702" s="87"/>
    </row>
    <row x14ac:dyDescent="0.25" r="703" customHeight="1" ht="17.25">
      <c r="A703" s="235">
        <f>A702</f>
        <v>25569.375</v>
      </c>
      <c r="B703" s="236" t="s">
        <v>67</v>
      </c>
      <c r="C703" s="180"/>
      <c r="D703" s="180">
        <v>7</v>
      </c>
      <c r="E703" s="180"/>
      <c r="F703" s="180"/>
      <c r="G703" s="180">
        <f>SUM(C703:F703)</f>
      </c>
      <c r="H703" s="182">
        <v>5500</v>
      </c>
      <c r="I703" s="125">
        <f>G703*H703</f>
      </c>
      <c r="J703" s="125">
        <f>I703*0.1</f>
      </c>
      <c r="K703" s="125">
        <f>SUM(I703:J703)</f>
      </c>
      <c r="L703" s="242"/>
      <c r="M703" s="229"/>
      <c r="N703" s="87"/>
      <c r="O703" s="87"/>
      <c r="P703" s="87"/>
      <c r="Q703" s="87"/>
      <c r="R703" s="87"/>
      <c r="S703" s="87"/>
      <c r="T703" s="87"/>
      <c r="U703" s="87"/>
      <c r="V703" s="87"/>
      <c r="W703" s="175"/>
      <c r="X703" s="87"/>
      <c r="Y703" s="87"/>
      <c r="Z703" s="87"/>
      <c r="AA703" s="87"/>
      <c r="AB703" s="86"/>
      <c r="AC703" s="87"/>
    </row>
    <row x14ac:dyDescent="0.25" r="704" customHeight="1" ht="17.25">
      <c r="A704" s="235">
        <f>A703</f>
        <v>25569.375</v>
      </c>
      <c r="B704" s="241" t="s">
        <v>74</v>
      </c>
      <c r="C704" s="180"/>
      <c r="D704" s="180">
        <v>7</v>
      </c>
      <c r="E704" s="180"/>
      <c r="F704" s="180"/>
      <c r="G704" s="180">
        <f>SUM(C704:F704)</f>
      </c>
      <c r="H704" s="187">
        <v>5000</v>
      </c>
      <c r="I704" s="125">
        <f>G704*H704</f>
      </c>
      <c r="J704" s="125">
        <f>I704*0.1</f>
      </c>
      <c r="K704" s="125">
        <f>SUM(I704:J704)</f>
      </c>
      <c r="L704" s="242"/>
      <c r="M704" s="229"/>
      <c r="N704" s="87"/>
      <c r="O704" s="87"/>
      <c r="P704" s="87"/>
      <c r="Q704" s="87"/>
      <c r="R704" s="87"/>
      <c r="S704" s="87"/>
      <c r="T704" s="87"/>
      <c r="U704" s="87"/>
      <c r="V704" s="87"/>
      <c r="W704" s="175"/>
      <c r="X704" s="87"/>
      <c r="Y704" s="87"/>
      <c r="Z704" s="87"/>
      <c r="AA704" s="87"/>
      <c r="AB704" s="86"/>
      <c r="AC704" s="87"/>
    </row>
    <row x14ac:dyDescent="0.25" r="705" customHeight="1" ht="17.25">
      <c r="A705" s="235">
        <f>A704</f>
        <v>25569.375</v>
      </c>
      <c r="B705" s="236" t="s">
        <v>11</v>
      </c>
      <c r="C705" s="180"/>
      <c r="D705" s="180"/>
      <c r="E705" s="180"/>
      <c r="F705" s="180"/>
      <c r="G705" s="180">
        <f>SUM(C705:F705)</f>
      </c>
      <c r="H705" s="125">
        <v>6000</v>
      </c>
      <c r="I705" s="125">
        <f>G705*H705</f>
      </c>
      <c r="J705" s="125">
        <f>I705*0.1</f>
      </c>
      <c r="K705" s="125">
        <f>SUM(I705:J705)</f>
      </c>
      <c r="L705" s="242"/>
      <c r="M705" s="229"/>
      <c r="N705" s="87"/>
      <c r="O705" s="87"/>
      <c r="P705" s="87"/>
      <c r="Q705" s="87"/>
      <c r="R705" s="87"/>
      <c r="S705" s="87"/>
      <c r="T705" s="87"/>
      <c r="U705" s="87"/>
      <c r="V705" s="87"/>
      <c r="W705" s="175"/>
      <c r="X705" s="87"/>
      <c r="Y705" s="87"/>
      <c r="Z705" s="87"/>
      <c r="AA705" s="87"/>
      <c r="AB705" s="86"/>
      <c r="AC705" s="87"/>
    </row>
    <row x14ac:dyDescent="0.25" r="706" customHeight="1" ht="17.25">
      <c r="A706" s="235">
        <f>A705</f>
        <v>25569.375</v>
      </c>
      <c r="B706" s="236" t="s">
        <v>22</v>
      </c>
      <c r="C706" s="180"/>
      <c r="D706" s="180"/>
      <c r="E706" s="180"/>
      <c r="F706" s="180"/>
      <c r="G706" s="180">
        <f>SUM(C706:F706)</f>
      </c>
      <c r="H706" s="182">
        <v>4800</v>
      </c>
      <c r="I706" s="125">
        <f>G706*H706</f>
      </c>
      <c r="J706" s="125">
        <f>I706*0.1</f>
      </c>
      <c r="K706" s="125">
        <f>SUM(I706:J706)</f>
      </c>
      <c r="L706" s="242"/>
      <c r="M706" s="229"/>
      <c r="N706" s="87"/>
      <c r="O706" s="87"/>
      <c r="P706" s="87"/>
      <c r="Q706" s="87"/>
      <c r="R706" s="87"/>
      <c r="S706" s="87"/>
      <c r="T706" s="87"/>
      <c r="U706" s="87"/>
      <c r="V706" s="87"/>
      <c r="W706" s="175"/>
      <c r="X706" s="87"/>
      <c r="Y706" s="87"/>
      <c r="Z706" s="87"/>
      <c r="AA706" s="87"/>
      <c r="AB706" s="86"/>
      <c r="AC706" s="87"/>
    </row>
    <row x14ac:dyDescent="0.25" r="707" customHeight="1" ht="17.25">
      <c r="A707" s="235">
        <f>A706</f>
        <v>25569.375</v>
      </c>
      <c r="B707" s="241" t="s">
        <v>84</v>
      </c>
      <c r="C707" s="180"/>
      <c r="D707" s="180"/>
      <c r="E707" s="180"/>
      <c r="F707" s="180"/>
      <c r="G707" s="180">
        <f>SUM(C707:F707)</f>
      </c>
      <c r="H707" s="182">
        <v>4800</v>
      </c>
      <c r="I707" s="125">
        <f>G707*H707</f>
      </c>
      <c r="J707" s="125">
        <f>I707*0.1</f>
      </c>
      <c r="K707" s="125">
        <f>SUM(I707:J707)</f>
      </c>
      <c r="L707" s="242"/>
      <c r="M707" s="229"/>
      <c r="N707" s="87"/>
      <c r="O707" s="87"/>
      <c r="P707" s="87"/>
      <c r="Q707" s="87"/>
      <c r="R707" s="87"/>
      <c r="S707" s="87"/>
      <c r="T707" s="87"/>
      <c r="U707" s="87"/>
      <c r="V707" s="87"/>
      <c r="W707" s="175"/>
      <c r="X707" s="87"/>
      <c r="Y707" s="87"/>
      <c r="Z707" s="87"/>
      <c r="AA707" s="87"/>
      <c r="AB707" s="86"/>
      <c r="AC707" s="87"/>
    </row>
    <row x14ac:dyDescent="0.25" r="708" customHeight="1" ht="17.25">
      <c r="A708" s="235">
        <f>A707</f>
        <v>25569.375</v>
      </c>
      <c r="B708" s="236" t="s">
        <v>17</v>
      </c>
      <c r="C708" s="180"/>
      <c r="D708" s="180"/>
      <c r="E708" s="180"/>
      <c r="F708" s="180"/>
      <c r="G708" s="180">
        <f>SUM(C708:F708)</f>
      </c>
      <c r="H708" s="125">
        <v>6500</v>
      </c>
      <c r="I708" s="125">
        <f>G708*H708</f>
      </c>
      <c r="J708" s="125">
        <f>I708*0.1</f>
      </c>
      <c r="K708" s="125">
        <f>SUM(I708:J708)</f>
      </c>
      <c r="L708" s="242"/>
      <c r="M708" s="229"/>
      <c r="N708" s="87"/>
      <c r="O708" s="87"/>
      <c r="P708" s="87"/>
      <c r="Q708" s="87"/>
      <c r="R708" s="87"/>
      <c r="S708" s="87"/>
      <c r="T708" s="87"/>
      <c r="U708" s="87"/>
      <c r="V708" s="87"/>
      <c r="W708" s="175"/>
      <c r="X708" s="87"/>
      <c r="Y708" s="87"/>
      <c r="Z708" s="87"/>
      <c r="AA708" s="87"/>
      <c r="AB708" s="86"/>
      <c r="AC708" s="87"/>
    </row>
    <row x14ac:dyDescent="0.25" r="709" customHeight="1" ht="17.25">
      <c r="A709" s="235">
        <f>A708</f>
        <v>25569.375</v>
      </c>
      <c r="B709" s="236" t="s">
        <v>29</v>
      </c>
      <c r="C709" s="188" t="s">
        <v>14</v>
      </c>
      <c r="D709" s="180">
        <v>13</v>
      </c>
      <c r="E709" s="180">
        <v>13</v>
      </c>
      <c r="F709" s="180"/>
      <c r="G709" s="180">
        <f>SUM(C709:F709)</f>
      </c>
      <c r="H709" s="125">
        <v>5500</v>
      </c>
      <c r="I709" s="125">
        <f>G709*H709</f>
      </c>
      <c r="J709" s="125">
        <f>I709*0.1</f>
      </c>
      <c r="K709" s="125">
        <f>SUM(I709:J709)</f>
      </c>
      <c r="L709" s="242"/>
      <c r="M709" s="229"/>
      <c r="N709" s="87"/>
      <c r="O709" s="87"/>
      <c r="P709" s="87"/>
      <c r="Q709" s="87"/>
      <c r="R709" s="87"/>
      <c r="S709" s="87"/>
      <c r="T709" s="87"/>
      <c r="U709" s="87"/>
      <c r="V709" s="87"/>
      <c r="W709" s="175"/>
      <c r="X709" s="87"/>
      <c r="Y709" s="87"/>
      <c r="Z709" s="87"/>
      <c r="AA709" s="87"/>
      <c r="AB709" s="86"/>
      <c r="AC709" s="87"/>
    </row>
    <row x14ac:dyDescent="0.25" r="710" customHeight="1" ht="17.25">
      <c r="A710" s="235">
        <f>A709</f>
        <v>25569.375</v>
      </c>
      <c r="B710" s="236" t="s">
        <v>15</v>
      </c>
      <c r="C710" s="180"/>
      <c r="D710" s="180"/>
      <c r="E710" s="180"/>
      <c r="F710" s="180"/>
      <c r="G710" s="180">
        <f>SUM(C710:F710)</f>
      </c>
      <c r="H710" s="182">
        <v>4800</v>
      </c>
      <c r="I710" s="125">
        <f>G710*H710</f>
      </c>
      <c r="J710" s="125">
        <f>I710*0.1</f>
      </c>
      <c r="K710" s="125">
        <f>SUM(I710:J710)</f>
      </c>
      <c r="L710" s="242"/>
      <c r="M710" s="229"/>
      <c r="N710" s="87"/>
      <c r="O710" s="87"/>
      <c r="P710" s="87"/>
      <c r="Q710" s="87"/>
      <c r="R710" s="87"/>
      <c r="S710" s="87"/>
      <c r="T710" s="87"/>
      <c r="U710" s="87"/>
      <c r="V710" s="87"/>
      <c r="W710" s="175"/>
      <c r="X710" s="87"/>
      <c r="Y710" s="87"/>
      <c r="Z710" s="87"/>
      <c r="AA710" s="87"/>
      <c r="AB710" s="86"/>
      <c r="AC710" s="87"/>
    </row>
    <row x14ac:dyDescent="0.25" r="711" customHeight="1" ht="17.25">
      <c r="A711" s="235">
        <f>A710</f>
        <v>25569.375</v>
      </c>
      <c r="B711" s="236" t="s">
        <v>21</v>
      </c>
      <c r="C711" s="188" t="s">
        <v>14</v>
      </c>
      <c r="D711" s="180">
        <v>13</v>
      </c>
      <c r="E711" s="180"/>
      <c r="F711" s="180"/>
      <c r="G711" s="180">
        <f>SUM(C711:F711)</f>
      </c>
      <c r="H711" s="237">
        <v>5500</v>
      </c>
      <c r="I711" s="125">
        <f>G711*H711</f>
      </c>
      <c r="J711" s="125">
        <f>I711*0.1</f>
      </c>
      <c r="K711" s="125">
        <f>SUM(I711:J711)</f>
      </c>
      <c r="L711" s="242"/>
      <c r="M711" s="229"/>
      <c r="N711" s="87"/>
      <c r="O711" s="87"/>
      <c r="P711" s="87"/>
      <c r="Q711" s="87"/>
      <c r="R711" s="87"/>
      <c r="S711" s="87"/>
      <c r="T711" s="87"/>
      <c r="U711" s="87"/>
      <c r="V711" s="87"/>
      <c r="W711" s="175"/>
      <c r="X711" s="87"/>
      <c r="Y711" s="87"/>
      <c r="Z711" s="87"/>
      <c r="AA711" s="87"/>
      <c r="AB711" s="86"/>
      <c r="AC711" s="87"/>
    </row>
    <row x14ac:dyDescent="0.25" r="712" customHeight="1" ht="17.25">
      <c r="A712" s="235">
        <f>A711</f>
        <v>25569.375</v>
      </c>
      <c r="B712" s="236" t="s">
        <v>52</v>
      </c>
      <c r="C712" s="180"/>
      <c r="D712" s="180">
        <v>13</v>
      </c>
      <c r="E712" s="180">
        <v>8</v>
      </c>
      <c r="F712" s="180"/>
      <c r="G712" s="180">
        <f>SUM(C712:F712)</f>
      </c>
      <c r="H712" s="237">
        <v>5500</v>
      </c>
      <c r="I712" s="125">
        <f>G712*H712</f>
      </c>
      <c r="J712" s="125">
        <f>I712*0.1</f>
      </c>
      <c r="K712" s="125">
        <f>SUM(I712:J712)</f>
      </c>
      <c r="L712" s="242"/>
      <c r="M712" s="229"/>
      <c r="N712" s="87"/>
      <c r="O712" s="87"/>
      <c r="P712" s="87"/>
      <c r="Q712" s="87"/>
      <c r="R712" s="87"/>
      <c r="S712" s="87"/>
      <c r="T712" s="87"/>
      <c r="U712" s="87"/>
      <c r="V712" s="87"/>
      <c r="W712" s="175"/>
      <c r="X712" s="87"/>
      <c r="Y712" s="87"/>
      <c r="Z712" s="87"/>
      <c r="AA712" s="87"/>
      <c r="AB712" s="86"/>
      <c r="AC712" s="87"/>
    </row>
    <row x14ac:dyDescent="0.25" r="713" customHeight="1" ht="17.25">
      <c r="A713" s="235">
        <f>A712</f>
        <v>25569.375</v>
      </c>
      <c r="B713" s="241" t="s">
        <v>61</v>
      </c>
      <c r="C713" s="180"/>
      <c r="D713" s="180"/>
      <c r="E713" s="180"/>
      <c r="F713" s="180"/>
      <c r="G713" s="180">
        <f>SUM(C713:F713)</f>
      </c>
      <c r="H713" s="237">
        <v>5500</v>
      </c>
      <c r="I713" s="125">
        <f>G713*H713</f>
      </c>
      <c r="J713" s="125">
        <f>I713*0.1</f>
      </c>
      <c r="K713" s="125">
        <f>SUM(I713:J713)</f>
      </c>
      <c r="L713" s="242"/>
      <c r="M713" s="229"/>
      <c r="N713" s="87"/>
      <c r="O713" s="87"/>
      <c r="P713" s="87"/>
      <c r="Q713" s="87"/>
      <c r="R713" s="87"/>
      <c r="S713" s="87"/>
      <c r="T713" s="87"/>
      <c r="U713" s="87"/>
      <c r="V713" s="87"/>
      <c r="W713" s="175"/>
      <c r="X713" s="87"/>
      <c r="Y713" s="87"/>
      <c r="Z713" s="87"/>
      <c r="AA713" s="87"/>
      <c r="AB713" s="86"/>
      <c r="AC713" s="87"/>
    </row>
    <row x14ac:dyDescent="0.25" r="714" customHeight="1" ht="17.25">
      <c r="A714" s="235">
        <f>A713</f>
        <v>25569.375</v>
      </c>
      <c r="B714" s="236" t="s">
        <v>33</v>
      </c>
      <c r="C714" s="180"/>
      <c r="D714" s="180"/>
      <c r="E714" s="180"/>
      <c r="F714" s="180"/>
      <c r="G714" s="180">
        <f>SUM(C714:F714)</f>
      </c>
      <c r="H714" s="182">
        <v>5500</v>
      </c>
      <c r="I714" s="125">
        <f>G714*H714</f>
      </c>
      <c r="J714" s="125">
        <f>I714*0.1</f>
      </c>
      <c r="K714" s="125">
        <f>SUM(I714:J714)</f>
      </c>
      <c r="L714" s="242"/>
      <c r="M714" s="229"/>
      <c r="N714" s="87"/>
      <c r="O714" s="87"/>
      <c r="P714" s="87"/>
      <c r="Q714" s="87"/>
      <c r="R714" s="87"/>
      <c r="S714" s="87"/>
      <c r="T714" s="87"/>
      <c r="U714" s="87"/>
      <c r="V714" s="87"/>
      <c r="W714" s="175"/>
      <c r="X714" s="87"/>
      <c r="Y714" s="87"/>
      <c r="Z714" s="87"/>
      <c r="AA714" s="87"/>
      <c r="AB714" s="86"/>
      <c r="AC714" s="87"/>
    </row>
    <row x14ac:dyDescent="0.25" r="715" customHeight="1" ht="17.25">
      <c r="A715" s="235">
        <f>A714</f>
        <v>25569.375</v>
      </c>
      <c r="B715" s="236" t="s">
        <v>30</v>
      </c>
      <c r="C715" s="180"/>
      <c r="D715" s="180">
        <v>17</v>
      </c>
      <c r="E715" s="180"/>
      <c r="F715" s="180"/>
      <c r="G715" s="180">
        <f>SUM(C715:F715)</f>
      </c>
      <c r="H715" s="125">
        <v>6000</v>
      </c>
      <c r="I715" s="125">
        <f>G715*H715</f>
      </c>
      <c r="J715" s="125">
        <f>I715*0.1</f>
      </c>
      <c r="K715" s="125">
        <f>SUM(I715:J715)</f>
      </c>
      <c r="L715" s="242"/>
      <c r="M715" s="229"/>
      <c r="N715" s="87"/>
      <c r="O715" s="87"/>
      <c r="P715" s="87"/>
      <c r="Q715" s="87"/>
      <c r="R715" s="87"/>
      <c r="S715" s="87"/>
      <c r="T715" s="87"/>
      <c r="U715" s="87"/>
      <c r="V715" s="87"/>
      <c r="W715" s="175"/>
      <c r="X715" s="87"/>
      <c r="Y715" s="87"/>
      <c r="Z715" s="87"/>
      <c r="AA715" s="87"/>
      <c r="AB715" s="86"/>
      <c r="AC715" s="87"/>
    </row>
    <row x14ac:dyDescent="0.25" r="716" customHeight="1" ht="17.25">
      <c r="A716" s="235">
        <f>A715</f>
        <v>25569.375</v>
      </c>
      <c r="B716" s="236" t="s">
        <v>28</v>
      </c>
      <c r="C716" s="188" t="s">
        <v>14</v>
      </c>
      <c r="D716" s="180">
        <v>20</v>
      </c>
      <c r="E716" s="180"/>
      <c r="F716" s="180"/>
      <c r="G716" s="180">
        <f>SUM(C716:F716)</f>
      </c>
      <c r="H716" s="237">
        <v>5500</v>
      </c>
      <c r="I716" s="125">
        <f>G716*H716</f>
      </c>
      <c r="J716" s="125">
        <f>I716*0.1</f>
      </c>
      <c r="K716" s="125">
        <f>SUM(I716:J716)</f>
      </c>
      <c r="L716" s="242"/>
      <c r="M716" s="229"/>
      <c r="N716" s="87"/>
      <c r="O716" s="87"/>
      <c r="P716" s="87"/>
      <c r="Q716" s="87"/>
      <c r="R716" s="87"/>
      <c r="S716" s="87"/>
      <c r="T716" s="87"/>
      <c r="U716" s="87"/>
      <c r="V716" s="87"/>
      <c r="W716" s="175"/>
      <c r="X716" s="87"/>
      <c r="Y716" s="87"/>
      <c r="Z716" s="87"/>
      <c r="AA716" s="87"/>
      <c r="AB716" s="86"/>
      <c r="AC716" s="87"/>
    </row>
    <row x14ac:dyDescent="0.25" r="717" customHeight="1" ht="17.25">
      <c r="A717" s="235">
        <f>A716</f>
        <v>25569.375</v>
      </c>
      <c r="B717" s="236" t="s">
        <v>12</v>
      </c>
      <c r="C717" s="180"/>
      <c r="D717" s="180">
        <v>7</v>
      </c>
      <c r="E717" s="180"/>
      <c r="F717" s="180"/>
      <c r="G717" s="180">
        <f>SUM(C717:F717)</f>
      </c>
      <c r="H717" s="125">
        <v>6000</v>
      </c>
      <c r="I717" s="125">
        <f>G717*H717</f>
      </c>
      <c r="J717" s="125">
        <f>I717*0.1</f>
      </c>
      <c r="K717" s="125">
        <f>SUM(I717:J717)</f>
      </c>
      <c r="L717" s="242"/>
      <c r="M717" s="229"/>
      <c r="N717" s="87"/>
      <c r="O717" s="87"/>
      <c r="P717" s="87"/>
      <c r="Q717" s="87"/>
      <c r="R717" s="87"/>
      <c r="S717" s="87"/>
      <c r="T717" s="87"/>
      <c r="U717" s="87"/>
      <c r="V717" s="87"/>
      <c r="W717" s="175"/>
      <c r="X717" s="87"/>
      <c r="Y717" s="87"/>
      <c r="Z717" s="87"/>
      <c r="AA717" s="87"/>
      <c r="AB717" s="86"/>
      <c r="AC717" s="87"/>
    </row>
    <row x14ac:dyDescent="0.25" r="718" customHeight="1" ht="17.25">
      <c r="A718" s="235">
        <f>A717</f>
        <v>25569.375</v>
      </c>
      <c r="B718" s="241" t="s">
        <v>148</v>
      </c>
      <c r="C718" s="180"/>
      <c r="D718" s="180"/>
      <c r="E718" s="180"/>
      <c r="F718" s="180"/>
      <c r="G718" s="180">
        <f>SUM(C718:F718)</f>
      </c>
      <c r="H718" s="182">
        <v>6000</v>
      </c>
      <c r="I718" s="125">
        <f>G718*H718</f>
      </c>
      <c r="J718" s="125">
        <f>I718*0.1</f>
      </c>
      <c r="K718" s="125">
        <f>SUM(I718:J718)</f>
      </c>
      <c r="L718" s="242"/>
      <c r="M718" s="229"/>
      <c r="N718" s="87"/>
      <c r="O718" s="87"/>
      <c r="P718" s="87"/>
      <c r="Q718" s="87"/>
      <c r="R718" s="87"/>
      <c r="S718" s="87"/>
      <c r="T718" s="87"/>
      <c r="U718" s="87"/>
      <c r="V718" s="87"/>
      <c r="W718" s="175"/>
      <c r="X718" s="87"/>
      <c r="Y718" s="87"/>
      <c r="Z718" s="87"/>
      <c r="AA718" s="87"/>
      <c r="AB718" s="86"/>
      <c r="AC718" s="87"/>
    </row>
    <row x14ac:dyDescent="0.25" r="719" customHeight="1" ht="17.25">
      <c r="A719" s="235">
        <f>A718</f>
        <v>25569.375</v>
      </c>
      <c r="B719" s="241" t="s">
        <v>37</v>
      </c>
      <c r="C719" s="180"/>
      <c r="D719" s="180">
        <v>5</v>
      </c>
      <c r="E719" s="180"/>
      <c r="F719" s="180"/>
      <c r="G719" s="180">
        <f>SUM(C719:F719)</f>
      </c>
      <c r="H719" s="125">
        <v>6500</v>
      </c>
      <c r="I719" s="125">
        <f>G719*H719</f>
      </c>
      <c r="J719" s="125">
        <f>I719*0.1</f>
      </c>
      <c r="K719" s="125">
        <f>SUM(I719:J719)</f>
      </c>
      <c r="L719" s="242"/>
      <c r="M719" s="229"/>
      <c r="N719" s="87"/>
      <c r="O719" s="87"/>
      <c r="P719" s="87"/>
      <c r="Q719" s="87"/>
      <c r="R719" s="87"/>
      <c r="S719" s="87"/>
      <c r="T719" s="87"/>
      <c r="U719" s="87"/>
      <c r="V719" s="87"/>
      <c r="W719" s="175"/>
      <c r="X719" s="87"/>
      <c r="Y719" s="87"/>
      <c r="Z719" s="87"/>
      <c r="AA719" s="87"/>
      <c r="AB719" s="86"/>
      <c r="AC719" s="87"/>
    </row>
    <row x14ac:dyDescent="0.25" r="720" customHeight="1" ht="17.25">
      <c r="A720" s="235">
        <f>A719</f>
        <v>25569.375</v>
      </c>
      <c r="B720" s="241" t="s">
        <v>64</v>
      </c>
      <c r="C720" s="180"/>
      <c r="D720" s="180">
        <v>8</v>
      </c>
      <c r="E720" s="180"/>
      <c r="F720" s="180"/>
      <c r="G720" s="180">
        <f>SUM(C720:F720)</f>
      </c>
      <c r="H720" s="182">
        <v>5500</v>
      </c>
      <c r="I720" s="125">
        <f>G720*H720</f>
      </c>
      <c r="J720" s="125">
        <f>I720*0.1</f>
      </c>
      <c r="K720" s="125">
        <f>SUM(I720:J720)</f>
      </c>
      <c r="L720" s="242"/>
      <c r="M720" s="229"/>
      <c r="N720" s="87"/>
      <c r="O720" s="87"/>
      <c r="P720" s="87"/>
      <c r="Q720" s="87"/>
      <c r="R720" s="87"/>
      <c r="S720" s="87"/>
      <c r="T720" s="87"/>
      <c r="U720" s="87"/>
      <c r="V720" s="87"/>
      <c r="W720" s="175"/>
      <c r="X720" s="87"/>
      <c r="Y720" s="87"/>
      <c r="Z720" s="87"/>
      <c r="AA720" s="87"/>
      <c r="AB720" s="86"/>
      <c r="AC720" s="87"/>
    </row>
    <row x14ac:dyDescent="0.25" r="721" customHeight="1" ht="17.25">
      <c r="A721" s="235">
        <f>A720</f>
        <v>25569.375</v>
      </c>
      <c r="B721" s="236" t="s">
        <v>25</v>
      </c>
      <c r="C721" s="180"/>
      <c r="D721" s="180"/>
      <c r="E721" s="180"/>
      <c r="F721" s="180"/>
      <c r="G721" s="180">
        <f>SUM(C721:F721)</f>
      </c>
      <c r="H721" s="125">
        <v>6000</v>
      </c>
      <c r="I721" s="125">
        <f>G721*H721</f>
      </c>
      <c r="J721" s="125">
        <f>I721*0.1</f>
      </c>
      <c r="K721" s="125">
        <f>SUM(I721:J721)</f>
      </c>
      <c r="L721" s="242"/>
      <c r="M721" s="229"/>
      <c r="N721" s="87"/>
      <c r="O721" s="87"/>
      <c r="P721" s="87"/>
      <c r="Q721" s="87"/>
      <c r="R721" s="87"/>
      <c r="S721" s="87"/>
      <c r="T721" s="87"/>
      <c r="U721" s="87"/>
      <c r="V721" s="87"/>
      <c r="W721" s="175"/>
      <c r="X721" s="87"/>
      <c r="Y721" s="87"/>
      <c r="Z721" s="87"/>
      <c r="AA721" s="87"/>
      <c r="AB721" s="86"/>
      <c r="AC721" s="87"/>
    </row>
    <row x14ac:dyDescent="0.25" r="722" customHeight="1" ht="17.25">
      <c r="A722" s="235">
        <f>A721</f>
        <v>25569.375</v>
      </c>
      <c r="B722" s="241" t="s">
        <v>76</v>
      </c>
      <c r="C722" s="188" t="s">
        <v>14</v>
      </c>
      <c r="D722" s="180"/>
      <c r="E722" s="180"/>
      <c r="F722" s="180"/>
      <c r="G722" s="180">
        <f>SUM(C722:F722)</f>
      </c>
      <c r="H722" s="125">
        <v>6000</v>
      </c>
      <c r="I722" s="125">
        <f>G722*H722</f>
      </c>
      <c r="J722" s="125">
        <f>I722*0.1</f>
      </c>
      <c r="K722" s="125">
        <f>SUM(I722:J722)</f>
      </c>
      <c r="L722" s="242"/>
      <c r="M722" s="229"/>
      <c r="N722" s="87"/>
      <c r="O722" s="87"/>
      <c r="P722" s="87"/>
      <c r="Q722" s="87"/>
      <c r="R722" s="87"/>
      <c r="S722" s="87"/>
      <c r="T722" s="87"/>
      <c r="U722" s="87"/>
      <c r="V722" s="87"/>
      <c r="W722" s="175"/>
      <c r="X722" s="87"/>
      <c r="Y722" s="87"/>
      <c r="Z722" s="87"/>
      <c r="AA722" s="87"/>
      <c r="AB722" s="86"/>
      <c r="AC722" s="87"/>
    </row>
    <row x14ac:dyDescent="0.25" r="723" customHeight="1" ht="17.25">
      <c r="A723" s="235">
        <f>A722</f>
        <v>25569.375</v>
      </c>
      <c r="B723" s="241" t="s">
        <v>149</v>
      </c>
      <c r="C723" s="180"/>
      <c r="D723" s="181">
        <v>54</v>
      </c>
      <c r="E723" s="180"/>
      <c r="F723" s="180"/>
      <c r="G723" s="180">
        <f>SUM(C723:F723)</f>
      </c>
      <c r="H723" s="125">
        <v>6000</v>
      </c>
      <c r="I723" s="125">
        <f>G723*H723</f>
      </c>
      <c r="J723" s="125">
        <f>I723*0.1</f>
      </c>
      <c r="K723" s="125">
        <f>SUM(I723:J723)</f>
      </c>
      <c r="L723" s="242"/>
      <c r="M723" s="229"/>
      <c r="N723" s="87"/>
      <c r="O723" s="87"/>
      <c r="P723" s="87"/>
      <c r="Q723" s="87"/>
      <c r="R723" s="87"/>
      <c r="S723" s="87"/>
      <c r="T723" s="87"/>
      <c r="U723" s="87"/>
      <c r="V723" s="87"/>
      <c r="W723" s="175"/>
      <c r="X723" s="87"/>
      <c r="Y723" s="87"/>
      <c r="Z723" s="87"/>
      <c r="AA723" s="87"/>
      <c r="AB723" s="86"/>
      <c r="AC723" s="87"/>
    </row>
    <row x14ac:dyDescent="0.25" r="724" customHeight="1" ht="17.25">
      <c r="A724" s="235">
        <f>A723</f>
        <v>25569.375</v>
      </c>
      <c r="B724" s="241" t="s">
        <v>43</v>
      </c>
      <c r="C724" s="180"/>
      <c r="D724" s="180"/>
      <c r="E724" s="180"/>
      <c r="F724" s="180"/>
      <c r="G724" s="180">
        <f>SUM(C724:F724)</f>
      </c>
      <c r="H724" s="125">
        <v>6000</v>
      </c>
      <c r="I724" s="125">
        <f>G724*H724</f>
      </c>
      <c r="J724" s="125">
        <f>I724*0.1</f>
      </c>
      <c r="K724" s="125">
        <f>SUM(I724:J724)</f>
      </c>
      <c r="L724" s="242"/>
      <c r="M724" s="229"/>
      <c r="N724" s="87"/>
      <c r="O724" s="87"/>
      <c r="P724" s="87"/>
      <c r="Q724" s="87"/>
      <c r="R724" s="87"/>
      <c r="S724" s="87"/>
      <c r="T724" s="87"/>
      <c r="U724" s="87"/>
      <c r="V724" s="87"/>
      <c r="W724" s="175"/>
      <c r="X724" s="87"/>
      <c r="Y724" s="87"/>
      <c r="Z724" s="87"/>
      <c r="AA724" s="87"/>
      <c r="AB724" s="86"/>
      <c r="AC724" s="87"/>
    </row>
    <row x14ac:dyDescent="0.25" r="725" customHeight="1" ht="17.25">
      <c r="A725" s="235">
        <f>A724</f>
        <v>25569.375</v>
      </c>
      <c r="B725" s="241" t="s">
        <v>18</v>
      </c>
      <c r="C725" s="180"/>
      <c r="D725" s="180"/>
      <c r="E725" s="180"/>
      <c r="F725" s="180"/>
      <c r="G725" s="180">
        <f>SUM(C725:F725)</f>
      </c>
      <c r="H725" s="125">
        <v>6000</v>
      </c>
      <c r="I725" s="125">
        <f>G725*H725</f>
      </c>
      <c r="J725" s="125">
        <f>I725*0.1</f>
      </c>
      <c r="K725" s="125">
        <f>SUM(I725:J725)</f>
      </c>
      <c r="L725" s="242"/>
      <c r="M725" s="229"/>
      <c r="N725" s="87"/>
      <c r="O725" s="87"/>
      <c r="P725" s="87"/>
      <c r="Q725" s="87"/>
      <c r="R725" s="87"/>
      <c r="S725" s="87"/>
      <c r="T725" s="87"/>
      <c r="U725" s="87"/>
      <c r="V725" s="87"/>
      <c r="W725" s="175"/>
      <c r="X725" s="87"/>
      <c r="Y725" s="87"/>
      <c r="Z725" s="87"/>
      <c r="AA725" s="87"/>
      <c r="AB725" s="86"/>
      <c r="AC725" s="87"/>
    </row>
    <row x14ac:dyDescent="0.25" r="726" customHeight="1" ht="17.25">
      <c r="A726" s="235">
        <f>A725</f>
        <v>25569.375</v>
      </c>
      <c r="B726" s="241" t="s">
        <v>82</v>
      </c>
      <c r="C726" s="188" t="s">
        <v>14</v>
      </c>
      <c r="D726" s="180">
        <v>0</v>
      </c>
      <c r="E726" s="180"/>
      <c r="F726" s="180"/>
      <c r="G726" s="180">
        <f>SUM(C726:F726)</f>
      </c>
      <c r="H726" s="125">
        <v>5000</v>
      </c>
      <c r="I726" s="125">
        <f>G726*H726</f>
      </c>
      <c r="J726" s="125">
        <f>I726*0.1</f>
      </c>
      <c r="K726" s="125">
        <f>SUM(I726:J726)</f>
      </c>
      <c r="L726" s="242"/>
      <c r="M726" s="229"/>
      <c r="N726" s="87"/>
      <c r="O726" s="87"/>
      <c r="P726" s="87"/>
      <c r="Q726" s="87"/>
      <c r="R726" s="87"/>
      <c r="S726" s="87"/>
      <c r="T726" s="87"/>
      <c r="U726" s="87"/>
      <c r="V726" s="87"/>
      <c r="W726" s="175"/>
      <c r="X726" s="87"/>
      <c r="Y726" s="87"/>
      <c r="Z726" s="87"/>
      <c r="AA726" s="87"/>
      <c r="AB726" s="86"/>
      <c r="AC726" s="87"/>
    </row>
    <row x14ac:dyDescent="0.25" r="727" customHeight="1" ht="17.25">
      <c r="A727" s="235">
        <f>A726</f>
        <v>25569.375</v>
      </c>
      <c r="B727" s="241" t="s">
        <v>151</v>
      </c>
      <c r="C727" s="180"/>
      <c r="D727" s="180"/>
      <c r="E727" s="180"/>
      <c r="F727" s="180"/>
      <c r="G727" s="180">
        <f>SUM(C727:F727)</f>
      </c>
      <c r="H727" s="125">
        <v>5000</v>
      </c>
      <c r="I727" s="125">
        <f>G727*H727</f>
      </c>
      <c r="J727" s="125">
        <f>I727*0.1</f>
      </c>
      <c r="K727" s="125">
        <f>SUM(I727:J727)</f>
      </c>
      <c r="L727" s="242"/>
      <c r="M727" s="229"/>
      <c r="N727" s="87"/>
      <c r="O727" s="87"/>
      <c r="P727" s="87"/>
      <c r="Q727" s="87"/>
      <c r="R727" s="87"/>
      <c r="S727" s="87"/>
      <c r="T727" s="87"/>
      <c r="U727" s="87"/>
      <c r="V727" s="87"/>
      <c r="W727" s="175"/>
      <c r="X727" s="87"/>
      <c r="Y727" s="87"/>
      <c r="Z727" s="87"/>
      <c r="AA727" s="87"/>
      <c r="AB727" s="86"/>
      <c r="AC727" s="87"/>
    </row>
    <row x14ac:dyDescent="0.25" r="728" customHeight="1" ht="17.25">
      <c r="A728" s="235">
        <f>A724</f>
        <v>25569.375</v>
      </c>
      <c r="B728" s="241" t="s">
        <v>105</v>
      </c>
      <c r="C728" s="180"/>
      <c r="D728" s="180"/>
      <c r="E728" s="180"/>
      <c r="F728" s="180"/>
      <c r="G728" s="180">
        <f>SUM(C728:F728)</f>
      </c>
      <c r="H728" s="125">
        <v>7000</v>
      </c>
      <c r="I728" s="125">
        <f>G728*H728</f>
      </c>
      <c r="J728" s="125">
        <f>I728*0.1</f>
      </c>
      <c r="K728" s="125">
        <f>SUM(I728:J728)</f>
      </c>
      <c r="L728" s="242"/>
      <c r="M728" s="229"/>
      <c r="N728" s="87"/>
      <c r="O728" s="87"/>
      <c r="P728" s="87"/>
      <c r="Q728" s="87"/>
      <c r="R728" s="87"/>
      <c r="S728" s="87"/>
      <c r="T728" s="87"/>
      <c r="U728" s="87"/>
      <c r="V728" s="87"/>
      <c r="W728" s="175"/>
      <c r="X728" s="87"/>
      <c r="Y728" s="87"/>
      <c r="Z728" s="87"/>
      <c r="AA728" s="87"/>
      <c r="AB728" s="86"/>
      <c r="AC728" s="87"/>
    </row>
    <row x14ac:dyDescent="0.25" r="729" customHeight="1" ht="17.25">
      <c r="A729" s="235">
        <f>A724</f>
        <v>25569.375</v>
      </c>
      <c r="B729" s="241" t="s">
        <v>23</v>
      </c>
      <c r="C729" s="180"/>
      <c r="D729" s="180"/>
      <c r="E729" s="180"/>
      <c r="F729" s="180"/>
      <c r="G729" s="180">
        <f>SUM(C729:F729)</f>
      </c>
      <c r="H729" s="125">
        <v>6000</v>
      </c>
      <c r="I729" s="125">
        <f>G729*H729</f>
      </c>
      <c r="J729" s="125">
        <f>I729*0.1</f>
      </c>
      <c r="K729" s="125">
        <f>SUM(I729:J729)</f>
      </c>
      <c r="L729" s="242"/>
      <c r="M729" s="229"/>
      <c r="N729" s="87"/>
      <c r="O729" s="87"/>
      <c r="P729" s="87"/>
      <c r="Q729" s="87"/>
      <c r="R729" s="87"/>
      <c r="S729" s="87"/>
      <c r="T729" s="87"/>
      <c r="U729" s="87"/>
      <c r="V729" s="87"/>
      <c r="W729" s="175"/>
      <c r="X729" s="87"/>
      <c r="Y729" s="87"/>
      <c r="Z729" s="87"/>
      <c r="AA729" s="87"/>
      <c r="AB729" s="86"/>
      <c r="AC729" s="87"/>
    </row>
    <row x14ac:dyDescent="0.25" r="730" customHeight="1" ht="17.25">
      <c r="A730" s="235">
        <f>A729</f>
        <v>25569.375</v>
      </c>
      <c r="B730" s="241" t="s">
        <v>40</v>
      </c>
      <c r="C730" s="180"/>
      <c r="D730" s="180"/>
      <c r="E730" s="180"/>
      <c r="F730" s="180"/>
      <c r="G730" s="180">
        <f>SUM(C730:F730)</f>
      </c>
      <c r="H730" s="125">
        <v>6500</v>
      </c>
      <c r="I730" s="125">
        <f>G730*H730</f>
      </c>
      <c r="J730" s="125">
        <f>I730*0.1</f>
      </c>
      <c r="K730" s="125">
        <f>SUM(I730:J730)</f>
      </c>
      <c r="L730" s="242"/>
      <c r="M730" s="229"/>
      <c r="N730" s="87"/>
      <c r="O730" s="87"/>
      <c r="P730" s="87"/>
      <c r="Q730" s="87"/>
      <c r="R730" s="87"/>
      <c r="S730" s="87"/>
      <c r="T730" s="87"/>
      <c r="U730" s="87"/>
      <c r="V730" s="87"/>
      <c r="W730" s="175"/>
      <c r="X730" s="87"/>
      <c r="Y730" s="87"/>
      <c r="Z730" s="87"/>
      <c r="AA730" s="87"/>
      <c r="AB730" s="86"/>
      <c r="AC730" s="87"/>
    </row>
    <row x14ac:dyDescent="0.25" r="731" customHeight="1" ht="17.25">
      <c r="A731" s="235">
        <f>A727</f>
        <v>25569.375</v>
      </c>
      <c r="B731" s="241" t="s">
        <v>86</v>
      </c>
      <c r="C731" s="180"/>
      <c r="D731" s="180"/>
      <c r="E731" s="180"/>
      <c r="F731" s="180"/>
      <c r="G731" s="180">
        <f>SUM(C731:F731)</f>
      </c>
      <c r="H731" s="125">
        <v>6000</v>
      </c>
      <c r="I731" s="125">
        <f>G731*H731</f>
      </c>
      <c r="J731" s="125">
        <f>I731*0.1</f>
      </c>
      <c r="K731" s="125">
        <f>SUM(I731:J731)</f>
      </c>
      <c r="L731" s="242"/>
      <c r="M731" s="229"/>
      <c r="N731" s="87"/>
      <c r="O731" s="87"/>
      <c r="P731" s="87"/>
      <c r="Q731" s="87"/>
      <c r="R731" s="87"/>
      <c r="S731" s="87"/>
      <c r="T731" s="87"/>
      <c r="U731" s="87"/>
      <c r="V731" s="87"/>
      <c r="W731" s="175"/>
      <c r="X731" s="87"/>
      <c r="Y731" s="87"/>
      <c r="Z731" s="87"/>
      <c r="AA731" s="87"/>
      <c r="AB731" s="86"/>
      <c r="AC731" s="87"/>
    </row>
    <row x14ac:dyDescent="0.25" r="732" customHeight="1" ht="17.25">
      <c r="A732" s="235">
        <f>A727</f>
        <v>25569.375</v>
      </c>
      <c r="B732" s="241" t="s">
        <v>152</v>
      </c>
      <c r="C732" s="180"/>
      <c r="D732" s="180">
        <v>60</v>
      </c>
      <c r="E732" s="180"/>
      <c r="F732" s="180"/>
      <c r="G732" s="180">
        <f>SUM(C732:F732)</f>
      </c>
      <c r="H732" s="125">
        <v>6000</v>
      </c>
      <c r="I732" s="125">
        <f>G732*H732</f>
      </c>
      <c r="J732" s="125">
        <f>I732*0.1</f>
      </c>
      <c r="K732" s="125">
        <f>SUM(I732:J732)</f>
      </c>
      <c r="L732" s="242"/>
      <c r="M732" s="229"/>
      <c r="N732" s="87"/>
      <c r="O732" s="87"/>
      <c r="P732" s="87"/>
      <c r="Q732" s="87"/>
      <c r="R732" s="87"/>
      <c r="S732" s="87"/>
      <c r="T732" s="87"/>
      <c r="U732" s="87"/>
      <c r="V732" s="87"/>
      <c r="W732" s="175"/>
      <c r="X732" s="87"/>
      <c r="Y732" s="87"/>
      <c r="Z732" s="87"/>
      <c r="AA732" s="87"/>
      <c r="AB732" s="86"/>
      <c r="AC732" s="87"/>
    </row>
    <row x14ac:dyDescent="0.25" r="733" customHeight="1" ht="17.25">
      <c r="A733" s="235">
        <f>A732</f>
        <v>25569.375</v>
      </c>
      <c r="B733" s="236"/>
      <c r="C733" s="180"/>
      <c r="D733" s="180"/>
      <c r="E733" s="180"/>
      <c r="F733" s="180"/>
      <c r="G733" s="180">
        <f>SUM(C733:F733)</f>
      </c>
      <c r="H733" s="125"/>
      <c r="I733" s="125">
        <f>G733*H733</f>
      </c>
      <c r="J733" s="125">
        <v>0</v>
      </c>
      <c r="K733" s="125">
        <f>SUM(I733:J733)</f>
      </c>
      <c r="L733" s="242"/>
      <c r="M733" s="229"/>
      <c r="N733" s="87"/>
      <c r="O733" s="87"/>
      <c r="P733" s="87"/>
      <c r="Q733" s="87"/>
      <c r="R733" s="87"/>
      <c r="S733" s="87"/>
      <c r="T733" s="87"/>
      <c r="U733" s="87"/>
      <c r="V733" s="87"/>
      <c r="W733" s="175"/>
      <c r="X733" s="87"/>
      <c r="Y733" s="87"/>
      <c r="Z733" s="87"/>
      <c r="AA733" s="87"/>
      <c r="AB733" s="86"/>
      <c r="AC733" s="87"/>
    </row>
    <row x14ac:dyDescent="0.25" r="734" customHeight="1" ht="17.25">
      <c r="A734" s="243">
        <f>A733</f>
        <v>25569.375</v>
      </c>
      <c r="B734" s="244" t="s">
        <v>155</v>
      </c>
      <c r="C734" s="191">
        <f>SUM(C688:C733)</f>
      </c>
      <c r="D734" s="191">
        <f>SUM(D688:D733)</f>
      </c>
      <c r="E734" s="191">
        <f>SUM(E688:E733)</f>
      </c>
      <c r="F734" s="191">
        <f>SUM(F688:F733)</f>
      </c>
      <c r="G734" s="191">
        <f>SUM(G688:G733)</f>
      </c>
      <c r="H734" s="191"/>
      <c r="I734" s="191">
        <f>SUM(I688:I733)</f>
      </c>
      <c r="J734" s="191">
        <f>SUM(J688:J733)</f>
      </c>
      <c r="K734" s="191">
        <f>SUM(K688:K733)</f>
      </c>
      <c r="L734" s="245"/>
      <c r="M734" s="229"/>
      <c r="N734" s="87"/>
      <c r="O734" s="87"/>
      <c r="P734" s="87"/>
      <c r="Q734" s="87"/>
      <c r="R734" s="87"/>
      <c r="S734" s="87"/>
      <c r="T734" s="87"/>
      <c r="U734" s="87"/>
      <c r="V734" s="87"/>
      <c r="W734" s="175"/>
      <c r="X734" s="87"/>
      <c r="Y734" s="87"/>
      <c r="Z734" s="87"/>
      <c r="AA734" s="87"/>
      <c r="AB734" s="86"/>
      <c r="AC734" s="87"/>
    </row>
    <row x14ac:dyDescent="0.25" r="735" customHeight="1" ht="17.25">
      <c r="A735" s="235">
        <f>A734</f>
        <v>25569.375</v>
      </c>
      <c r="B735" s="241" t="s">
        <v>113</v>
      </c>
      <c r="C735" s="180"/>
      <c r="D735" s="180">
        <v>40</v>
      </c>
      <c r="E735" s="180"/>
      <c r="F735" s="180">
        <v>4</v>
      </c>
      <c r="G735" s="180">
        <f>SUM(C735:F735)</f>
      </c>
      <c r="H735" s="125">
        <v>6500</v>
      </c>
      <c r="I735" s="125">
        <f>G735*H735</f>
      </c>
      <c r="J735" s="185"/>
      <c r="K735" s="125">
        <f>SUM(I735:J735)</f>
      </c>
      <c r="L735" s="242"/>
      <c r="M735" s="229"/>
      <c r="N735" s="87"/>
      <c r="O735" s="87"/>
      <c r="P735" s="87"/>
      <c r="Q735" s="87"/>
      <c r="R735" s="87"/>
      <c r="S735" s="87"/>
      <c r="T735" s="87"/>
      <c r="U735" s="87"/>
      <c r="V735" s="87"/>
      <c r="W735" s="175"/>
      <c r="X735" s="87"/>
      <c r="Y735" s="87"/>
      <c r="Z735" s="87"/>
      <c r="AA735" s="87"/>
      <c r="AB735" s="86"/>
      <c r="AC735" s="87"/>
    </row>
    <row x14ac:dyDescent="0.25" r="736" customHeight="1" ht="17.25">
      <c r="A736" s="235">
        <f>A735</f>
        <v>25569.375</v>
      </c>
      <c r="B736" s="241" t="s">
        <v>156</v>
      </c>
      <c r="C736" s="180"/>
      <c r="D736" s="180">
        <v>12</v>
      </c>
      <c r="E736" s="180"/>
      <c r="F736" s="180"/>
      <c r="G736" s="180">
        <f>SUM(C736:F736)</f>
      </c>
      <c r="H736" s="125">
        <v>6500</v>
      </c>
      <c r="I736" s="125">
        <f>G736*H736</f>
      </c>
      <c r="J736" s="185"/>
      <c r="K736" s="125">
        <f>SUM(I736:J736)</f>
      </c>
      <c r="L736" s="242"/>
      <c r="M736" s="229"/>
      <c r="N736" s="87"/>
      <c r="O736" s="87"/>
      <c r="P736" s="87"/>
      <c r="Q736" s="87"/>
      <c r="R736" s="87"/>
      <c r="S736" s="87"/>
      <c r="T736" s="87"/>
      <c r="U736" s="87"/>
      <c r="V736" s="87"/>
      <c r="W736" s="175"/>
      <c r="X736" s="87"/>
      <c r="Y736" s="87"/>
      <c r="Z736" s="87"/>
      <c r="AA736" s="87"/>
      <c r="AB736" s="86"/>
      <c r="AC736" s="87"/>
    </row>
    <row x14ac:dyDescent="0.25" r="737" customHeight="1" ht="17.25">
      <c r="A737" s="235">
        <f>A736</f>
        <v>25569.375</v>
      </c>
      <c r="B737" s="241" t="s">
        <v>112</v>
      </c>
      <c r="C737" s="180"/>
      <c r="D737" s="180">
        <v>10</v>
      </c>
      <c r="E737" s="180"/>
      <c r="F737" s="180"/>
      <c r="G737" s="180">
        <f>SUM(C737:F737)</f>
      </c>
      <c r="H737" s="125">
        <v>6900</v>
      </c>
      <c r="I737" s="125">
        <f>G737*H737</f>
      </c>
      <c r="J737" s="185"/>
      <c r="K737" s="125">
        <f>SUM(I737:J737)</f>
      </c>
      <c r="L737" s="242"/>
      <c r="M737" s="229"/>
      <c r="N737" s="87"/>
      <c r="O737" s="87"/>
      <c r="P737" s="87"/>
      <c r="Q737" s="87"/>
      <c r="R737" s="87"/>
      <c r="S737" s="87"/>
      <c r="T737" s="87"/>
      <c r="U737" s="87"/>
      <c r="V737" s="87"/>
      <c r="W737" s="175"/>
      <c r="X737" s="87"/>
      <c r="Y737" s="87"/>
      <c r="Z737" s="87"/>
      <c r="AA737" s="87"/>
      <c r="AB737" s="86"/>
      <c r="AC737" s="87"/>
    </row>
    <row x14ac:dyDescent="0.25" r="738" customHeight="1" ht="17.25">
      <c r="A738" s="235">
        <f>A737</f>
        <v>25569.375</v>
      </c>
      <c r="B738" s="236"/>
      <c r="C738" s="180"/>
      <c r="D738" s="180"/>
      <c r="E738" s="180"/>
      <c r="F738" s="180"/>
      <c r="G738" s="180">
        <f>SUM(C738:F738)</f>
      </c>
      <c r="H738" s="125"/>
      <c r="I738" s="125">
        <f>G738*H738</f>
      </c>
      <c r="J738" s="185"/>
      <c r="K738" s="125">
        <f>SUM(I738:J738)</f>
      </c>
      <c r="L738" s="242"/>
      <c r="M738" s="229"/>
      <c r="N738" s="87"/>
      <c r="O738" s="87"/>
      <c r="P738" s="87"/>
      <c r="Q738" s="87"/>
      <c r="R738" s="87"/>
      <c r="S738" s="87"/>
      <c r="T738" s="87"/>
      <c r="U738" s="87"/>
      <c r="V738" s="87"/>
      <c r="W738" s="175"/>
      <c r="X738" s="87"/>
      <c r="Y738" s="87"/>
      <c r="Z738" s="87"/>
      <c r="AA738" s="87"/>
      <c r="AB738" s="86"/>
      <c r="AC738" s="87"/>
    </row>
    <row x14ac:dyDescent="0.25" r="739" customHeight="1" ht="17.25">
      <c r="A739" s="235">
        <f>A738</f>
        <v>25569.375</v>
      </c>
      <c r="B739" s="236"/>
      <c r="C739" s="180"/>
      <c r="D739" s="180"/>
      <c r="E739" s="180"/>
      <c r="F739" s="180"/>
      <c r="G739" s="180">
        <f>SUM(C739:F739)</f>
      </c>
      <c r="H739" s="125"/>
      <c r="I739" s="125">
        <f>G739*H739</f>
      </c>
      <c r="J739" s="185"/>
      <c r="K739" s="125">
        <f>SUM(I739:J739)</f>
      </c>
      <c r="L739" s="242"/>
      <c r="M739" s="229"/>
      <c r="N739" s="87"/>
      <c r="O739" s="87"/>
      <c r="P739" s="87"/>
      <c r="Q739" s="87"/>
      <c r="R739" s="87"/>
      <c r="S739" s="87"/>
      <c r="T739" s="87"/>
      <c r="U739" s="87"/>
      <c r="V739" s="87"/>
      <c r="W739" s="175"/>
      <c r="X739" s="87"/>
      <c r="Y739" s="87"/>
      <c r="Z739" s="87"/>
      <c r="AA739" s="87"/>
      <c r="AB739" s="86"/>
      <c r="AC739" s="87"/>
    </row>
    <row x14ac:dyDescent="0.25" r="740" customHeight="1" ht="17.25">
      <c r="A740" s="235">
        <f>A739</f>
        <v>25569.375</v>
      </c>
      <c r="B740" s="236"/>
      <c r="C740" s="180"/>
      <c r="D740" s="180"/>
      <c r="E740" s="180"/>
      <c r="F740" s="180"/>
      <c r="G740" s="180">
        <f>SUM(C740:F740)</f>
      </c>
      <c r="H740" s="125"/>
      <c r="I740" s="125">
        <f>G740*H740</f>
      </c>
      <c r="J740" s="185"/>
      <c r="K740" s="125">
        <f>SUM(I740:J740)</f>
      </c>
      <c r="L740" s="242"/>
      <c r="M740" s="229"/>
      <c r="N740" s="87"/>
      <c r="O740" s="87"/>
      <c r="P740" s="87"/>
      <c r="Q740" s="87"/>
      <c r="R740" s="87"/>
      <c r="S740" s="87"/>
      <c r="T740" s="87"/>
      <c r="U740" s="87"/>
      <c r="V740" s="87"/>
      <c r="W740" s="175"/>
      <c r="X740" s="87"/>
      <c r="Y740" s="87"/>
      <c r="Z740" s="87"/>
      <c r="AA740" s="87"/>
      <c r="AB740" s="86"/>
      <c r="AC740" s="87"/>
    </row>
    <row x14ac:dyDescent="0.25" r="741" customHeight="1" ht="17.25">
      <c r="A741" s="235">
        <f>A740</f>
        <v>25569.375</v>
      </c>
      <c r="B741" s="236"/>
      <c r="C741" s="180"/>
      <c r="D741" s="180"/>
      <c r="E741" s="180"/>
      <c r="F741" s="180"/>
      <c r="G741" s="180">
        <f>SUM(C741:F741)</f>
      </c>
      <c r="H741" s="125"/>
      <c r="I741" s="125">
        <f>G741*H741</f>
      </c>
      <c r="J741" s="185"/>
      <c r="K741" s="125">
        <f>SUM(I741:J741)</f>
      </c>
      <c r="L741" s="242"/>
      <c r="M741" s="229"/>
      <c r="N741" s="87"/>
      <c r="O741" s="87"/>
      <c r="P741" s="87"/>
      <c r="Q741" s="87"/>
      <c r="R741" s="87"/>
      <c r="S741" s="87"/>
      <c r="T741" s="87"/>
      <c r="U741" s="87"/>
      <c r="V741" s="87"/>
      <c r="W741" s="175"/>
      <c r="X741" s="87"/>
      <c r="Y741" s="87"/>
      <c r="Z741" s="87"/>
      <c r="AA741" s="87"/>
      <c r="AB741" s="86"/>
      <c r="AC741" s="87"/>
    </row>
    <row x14ac:dyDescent="0.25" r="742" customHeight="1" ht="17.25">
      <c r="A742" s="235">
        <f>A741</f>
        <v>25569.375</v>
      </c>
      <c r="B742" s="236"/>
      <c r="C742" s="180"/>
      <c r="D742" s="180"/>
      <c r="E742" s="180"/>
      <c r="F742" s="180"/>
      <c r="G742" s="180">
        <f>SUM(C742:F742)</f>
      </c>
      <c r="H742" s="125"/>
      <c r="I742" s="125">
        <f>G742*H742</f>
      </c>
      <c r="J742" s="185"/>
      <c r="K742" s="125">
        <f>SUM(I742:J742)</f>
      </c>
      <c r="L742" s="242"/>
      <c r="M742" s="229"/>
      <c r="N742" s="87"/>
      <c r="O742" s="87"/>
      <c r="P742" s="87"/>
      <c r="Q742" s="87"/>
      <c r="R742" s="87"/>
      <c r="S742" s="87"/>
      <c r="T742" s="87"/>
      <c r="U742" s="87"/>
      <c r="V742" s="87"/>
      <c r="W742" s="175"/>
      <c r="X742" s="87"/>
      <c r="Y742" s="87"/>
      <c r="Z742" s="87"/>
      <c r="AA742" s="87"/>
      <c r="AB742" s="86"/>
      <c r="AC742" s="87"/>
    </row>
    <row x14ac:dyDescent="0.25" r="743" customHeight="1" ht="17.25">
      <c r="A743" s="243">
        <f>A742</f>
        <v>25569.375</v>
      </c>
      <c r="B743" s="244" t="s">
        <v>157</v>
      </c>
      <c r="C743" s="191">
        <f>SUM(C735:C742)</f>
      </c>
      <c r="D743" s="191">
        <f>SUM(D735:D742)</f>
      </c>
      <c r="E743" s="191">
        <f>SUM(E735:E742)</f>
      </c>
      <c r="F743" s="191">
        <f>SUM(F735:F742)</f>
      </c>
      <c r="G743" s="191">
        <f>SUM(G735:G742)</f>
      </c>
      <c r="H743" s="201"/>
      <c r="I743" s="201">
        <f>SUM(I735:I742)</f>
      </c>
      <c r="J743" s="201"/>
      <c r="K743" s="202">
        <f>SUM(K735:K742)</f>
      </c>
      <c r="L743" s="246"/>
      <c r="M743" s="229"/>
      <c r="N743" s="87"/>
      <c r="O743" s="87"/>
      <c r="P743" s="87"/>
      <c r="Q743" s="87"/>
      <c r="R743" s="87"/>
      <c r="S743" s="87"/>
      <c r="T743" s="87"/>
      <c r="U743" s="87"/>
      <c r="V743" s="87"/>
      <c r="W743" s="175"/>
      <c r="X743" s="87"/>
      <c r="Y743" s="87"/>
      <c r="Z743" s="87"/>
      <c r="AA743" s="87"/>
      <c r="AB743" s="86"/>
      <c r="AC743" s="87"/>
    </row>
    <row x14ac:dyDescent="0.25" r="744" customHeight="1" ht="17.25" hidden="1">
      <c r="A744" s="226" t="s">
        <v>128</v>
      </c>
      <c r="B744" s="227" t="s">
        <v>2</v>
      </c>
      <c r="C744" s="174" t="s">
        <v>129</v>
      </c>
      <c r="D744" s="174" t="s">
        <v>130</v>
      </c>
      <c r="E744" s="174" t="s">
        <v>131</v>
      </c>
      <c r="F744" s="174" t="s">
        <v>132</v>
      </c>
      <c r="G744" s="174" t="s">
        <v>133</v>
      </c>
      <c r="H744" s="174" t="s">
        <v>7</v>
      </c>
      <c r="I744" s="174" t="s">
        <v>134</v>
      </c>
      <c r="J744" s="174" t="s">
        <v>90</v>
      </c>
      <c r="K744" s="174" t="s">
        <v>135</v>
      </c>
      <c r="L744" s="228"/>
      <c r="M744" s="229"/>
      <c r="N744" s="87"/>
      <c r="O744" s="87"/>
      <c r="P744" s="87"/>
      <c r="Q744" s="87"/>
      <c r="R744" s="87"/>
      <c r="S744" s="87"/>
      <c r="T744" s="87"/>
      <c r="U744" s="87"/>
      <c r="V744" s="87"/>
      <c r="W744" s="175"/>
      <c r="X744" s="87"/>
      <c r="Y744" s="87"/>
      <c r="Z744" s="87"/>
      <c r="AA744" s="87"/>
      <c r="AB744" s="86"/>
      <c r="AC744" s="87"/>
    </row>
    <row x14ac:dyDescent="0.25" r="745" customHeight="1" ht="17.25">
      <c r="A745" s="235">
        <f>A743+1</f>
        <v>25569.375</v>
      </c>
      <c r="B745" s="236" t="s">
        <v>46</v>
      </c>
      <c r="C745" s="183" t="s">
        <v>14</v>
      </c>
      <c r="D745" s="180"/>
      <c r="E745" s="180"/>
      <c r="F745" s="180"/>
      <c r="G745" s="180">
        <f>SUM(C745:F745)</f>
      </c>
      <c r="H745" s="237">
        <v>5500</v>
      </c>
      <c r="I745" s="125">
        <f>G745*H745</f>
      </c>
      <c r="J745" s="125">
        <f>I745*0.1</f>
      </c>
      <c r="K745" s="125">
        <f>SUM(I745:J745)</f>
      </c>
      <c r="L745" s="242"/>
      <c r="M745" s="229"/>
      <c r="N745" s="87"/>
      <c r="O745" s="87"/>
      <c r="P745" s="87"/>
      <c r="Q745" s="87"/>
      <c r="R745" s="87"/>
      <c r="S745" s="87"/>
      <c r="T745" s="87"/>
      <c r="U745" s="87"/>
      <c r="V745" s="87"/>
      <c r="W745" s="175"/>
      <c r="X745" s="87"/>
      <c r="Y745" s="87"/>
      <c r="Z745" s="87"/>
      <c r="AA745" s="87"/>
      <c r="AB745" s="86"/>
      <c r="AC745" s="87"/>
    </row>
    <row x14ac:dyDescent="0.25" r="746" customHeight="1" ht="17.25">
      <c r="A746" s="235">
        <f>A745</f>
        <v>25569.375</v>
      </c>
      <c r="B746" s="236" t="s">
        <v>137</v>
      </c>
      <c r="C746" s="180"/>
      <c r="D746" s="180"/>
      <c r="E746" s="180"/>
      <c r="F746" s="180"/>
      <c r="G746" s="180">
        <f>SUM(C746:F746)</f>
      </c>
      <c r="H746" s="237">
        <v>4500</v>
      </c>
      <c r="I746" s="125">
        <f>G746*H746</f>
      </c>
      <c r="J746" s="125">
        <f>I746*0.1</f>
      </c>
      <c r="K746" s="125">
        <f>SUM(I746:J746)</f>
      </c>
      <c r="L746" s="242"/>
      <c r="M746" s="229"/>
      <c r="N746" s="87"/>
      <c r="O746" s="87"/>
      <c r="P746" s="87"/>
      <c r="Q746" s="87"/>
      <c r="R746" s="87"/>
      <c r="S746" s="87"/>
      <c r="T746" s="87"/>
      <c r="U746" s="87"/>
      <c r="V746" s="87"/>
      <c r="W746" s="175"/>
      <c r="X746" s="87"/>
      <c r="Y746" s="87"/>
      <c r="Z746" s="87"/>
      <c r="AA746" s="87"/>
      <c r="AB746" s="86"/>
      <c r="AC746" s="87"/>
    </row>
    <row x14ac:dyDescent="0.25" r="747" customHeight="1" ht="17.25">
      <c r="A747" s="235">
        <f>A746</f>
        <v>25569.375</v>
      </c>
      <c r="B747" s="236" t="s">
        <v>178</v>
      </c>
      <c r="C747" s="180"/>
      <c r="D747" s="180"/>
      <c r="E747" s="180"/>
      <c r="F747" s="180"/>
      <c r="G747" s="180">
        <f>SUM(C747:F747)</f>
      </c>
      <c r="H747" s="182">
        <v>5000</v>
      </c>
      <c r="I747" s="125">
        <f>G747*H747</f>
      </c>
      <c r="J747" s="125">
        <f>I747*0.1</f>
      </c>
      <c r="K747" s="125">
        <f>SUM(I747:J747)</f>
      </c>
      <c r="L747" s="242"/>
      <c r="M747" s="229"/>
      <c r="N747" s="87"/>
      <c r="O747" s="87"/>
      <c r="P747" s="87"/>
      <c r="Q747" s="87"/>
      <c r="R747" s="87"/>
      <c r="S747" s="87"/>
      <c r="T747" s="87"/>
      <c r="U747" s="87"/>
      <c r="V747" s="87"/>
      <c r="W747" s="175"/>
      <c r="X747" s="87"/>
      <c r="Y747" s="87"/>
      <c r="Z747" s="87"/>
      <c r="AA747" s="87"/>
      <c r="AB747" s="86"/>
      <c r="AC747" s="87"/>
    </row>
    <row x14ac:dyDescent="0.25" r="748" customHeight="1" ht="17.25">
      <c r="A748" s="235">
        <f>A747</f>
        <v>25569.375</v>
      </c>
      <c r="B748" s="236" t="s">
        <v>13</v>
      </c>
      <c r="C748" s="180"/>
      <c r="D748" s="180"/>
      <c r="E748" s="180"/>
      <c r="F748" s="180"/>
      <c r="G748" s="180">
        <f>SUM(C748:F748)</f>
      </c>
      <c r="H748" s="125">
        <v>6000</v>
      </c>
      <c r="I748" s="125">
        <f>G748*H748</f>
      </c>
      <c r="J748" s="125">
        <f>I748*0.1</f>
      </c>
      <c r="K748" s="125">
        <f>SUM(I748:J748)</f>
      </c>
      <c r="L748" s="242"/>
      <c r="M748" s="229"/>
      <c r="N748" s="87"/>
      <c r="O748" s="87"/>
      <c r="P748" s="87"/>
      <c r="Q748" s="87"/>
      <c r="R748" s="87"/>
      <c r="S748" s="87"/>
      <c r="T748" s="87"/>
      <c r="U748" s="87"/>
      <c r="V748" s="87"/>
      <c r="W748" s="175"/>
      <c r="X748" s="87"/>
      <c r="Y748" s="87"/>
      <c r="Z748" s="87"/>
      <c r="AA748" s="87"/>
      <c r="AB748" s="86"/>
      <c r="AC748" s="87"/>
    </row>
    <row x14ac:dyDescent="0.25" r="749" customHeight="1" ht="17.25">
      <c r="A749" s="235">
        <f>A748</f>
        <v>25569.375</v>
      </c>
      <c r="B749" s="236" t="s">
        <v>58</v>
      </c>
      <c r="C749" s="183" t="s">
        <v>14</v>
      </c>
      <c r="D749" s="180"/>
      <c r="E749" s="180"/>
      <c r="F749" s="180"/>
      <c r="G749" s="180">
        <f>SUM(C749:F749)</f>
      </c>
      <c r="H749" s="182">
        <v>5500</v>
      </c>
      <c r="I749" s="125">
        <f>G749*H749</f>
      </c>
      <c r="J749" s="125">
        <f>I749*0.1</f>
      </c>
      <c r="K749" s="125">
        <f>SUM(I749:J749)</f>
      </c>
      <c r="L749" s="242"/>
      <c r="M749" s="229"/>
      <c r="N749" s="87"/>
      <c r="O749" s="87"/>
      <c r="P749" s="87"/>
      <c r="Q749" s="87"/>
      <c r="R749" s="87"/>
      <c r="S749" s="87"/>
      <c r="T749" s="87"/>
      <c r="U749" s="87"/>
      <c r="V749" s="87"/>
      <c r="W749" s="175"/>
      <c r="X749" s="87"/>
      <c r="Y749" s="87"/>
      <c r="Z749" s="87"/>
      <c r="AA749" s="87"/>
      <c r="AB749" s="86"/>
      <c r="AC749" s="87"/>
    </row>
    <row x14ac:dyDescent="0.25" r="750" customHeight="1" ht="17.25">
      <c r="A750" s="235">
        <f>A749</f>
        <v>25569.375</v>
      </c>
      <c r="B750" s="236" t="s">
        <v>147</v>
      </c>
      <c r="C750" s="183"/>
      <c r="D750" s="180"/>
      <c r="E750" s="180"/>
      <c r="F750" s="180"/>
      <c r="G750" s="180">
        <f>SUM(C750:F750)</f>
      </c>
      <c r="H750" s="125">
        <v>5000</v>
      </c>
      <c r="I750" s="125">
        <f>G750*H750</f>
      </c>
      <c r="J750" s="125">
        <f>I750*0.1</f>
      </c>
      <c r="K750" s="125">
        <f>SUM(I750:J750)</f>
      </c>
      <c r="L750" s="242"/>
      <c r="M750" s="229"/>
      <c r="N750" s="87"/>
      <c r="O750" s="87"/>
      <c r="P750" s="87"/>
      <c r="Q750" s="87"/>
      <c r="R750" s="87"/>
      <c r="S750" s="87"/>
      <c r="T750" s="87"/>
      <c r="U750" s="87"/>
      <c r="V750" s="87"/>
      <c r="W750" s="175"/>
      <c r="X750" s="87"/>
      <c r="Y750" s="87"/>
      <c r="Z750" s="87"/>
      <c r="AA750" s="87"/>
      <c r="AB750" s="86"/>
      <c r="AC750" s="87"/>
    </row>
    <row x14ac:dyDescent="0.25" r="751" customHeight="1" ht="17.25">
      <c r="A751" s="235">
        <f>A750</f>
        <v>25569.375</v>
      </c>
      <c r="B751" s="236" t="s">
        <v>27</v>
      </c>
      <c r="C751" s="180"/>
      <c r="D751" s="180"/>
      <c r="E751" s="180"/>
      <c r="F751" s="180"/>
      <c r="G751" s="180">
        <f>SUM(C751:F751)</f>
      </c>
      <c r="H751" s="125">
        <v>5500</v>
      </c>
      <c r="I751" s="125">
        <f>G751*H751</f>
      </c>
      <c r="J751" s="125">
        <f>I751*0.1</f>
      </c>
      <c r="K751" s="125">
        <f>SUM(I751:J751)</f>
      </c>
      <c r="L751" s="242"/>
      <c r="M751" s="229"/>
      <c r="N751" s="87"/>
      <c r="O751" s="87"/>
      <c r="P751" s="87"/>
      <c r="Q751" s="87"/>
      <c r="R751" s="87"/>
      <c r="S751" s="87"/>
      <c r="T751" s="87"/>
      <c r="U751" s="87"/>
      <c r="V751" s="87"/>
      <c r="W751" s="175"/>
      <c r="X751" s="87"/>
      <c r="Y751" s="87"/>
      <c r="Z751" s="87"/>
      <c r="AA751" s="87"/>
      <c r="AB751" s="86"/>
      <c r="AC751" s="87"/>
    </row>
    <row x14ac:dyDescent="0.25" r="752" customHeight="1" ht="17.25">
      <c r="A752" s="235">
        <f>A751</f>
        <v>25569.375</v>
      </c>
      <c r="B752" s="236" t="s">
        <v>20</v>
      </c>
      <c r="C752" s="180"/>
      <c r="D752" s="180"/>
      <c r="E752" s="180"/>
      <c r="F752" s="180"/>
      <c r="G752" s="180">
        <f>SUM(C752:F752)</f>
      </c>
      <c r="H752" s="237">
        <v>5500</v>
      </c>
      <c r="I752" s="125">
        <f>G752*H752</f>
      </c>
      <c r="J752" s="125">
        <f>I752*0.1</f>
      </c>
      <c r="K752" s="125">
        <f>SUM(I752:J752)</f>
      </c>
      <c r="L752" s="242"/>
      <c r="M752" s="229"/>
      <c r="N752" s="87"/>
      <c r="O752" s="87"/>
      <c r="P752" s="87"/>
      <c r="Q752" s="87"/>
      <c r="R752" s="87"/>
      <c r="S752" s="87"/>
      <c r="T752" s="87"/>
      <c r="U752" s="87"/>
      <c r="V752" s="87"/>
      <c r="W752" s="175"/>
      <c r="X752" s="87"/>
      <c r="Y752" s="87"/>
      <c r="Z752" s="87"/>
      <c r="AA752" s="87"/>
      <c r="AB752" s="86"/>
      <c r="AC752" s="87"/>
    </row>
    <row x14ac:dyDescent="0.25" r="753" customHeight="1" ht="17.25">
      <c r="A753" s="235">
        <f>A752</f>
        <v>25569.375</v>
      </c>
      <c r="B753" s="236" t="s">
        <v>31</v>
      </c>
      <c r="C753" s="180"/>
      <c r="D753" s="180"/>
      <c r="E753" s="180"/>
      <c r="F753" s="180"/>
      <c r="G753" s="180">
        <f>SUM(C753:F753)</f>
      </c>
      <c r="H753" s="125">
        <v>6000</v>
      </c>
      <c r="I753" s="125">
        <f>G753*H753</f>
      </c>
      <c r="J753" s="125">
        <f>I753*0.1</f>
      </c>
      <c r="K753" s="125">
        <f>SUM(I753:J753)</f>
      </c>
      <c r="L753" s="242"/>
      <c r="M753" s="229"/>
      <c r="N753" s="87"/>
      <c r="O753" s="87"/>
      <c r="P753" s="87"/>
      <c r="Q753" s="87"/>
      <c r="R753" s="87"/>
      <c r="S753" s="87"/>
      <c r="T753" s="87"/>
      <c r="U753" s="87"/>
      <c r="V753" s="87"/>
      <c r="W753" s="175"/>
      <c r="X753" s="87"/>
      <c r="Y753" s="87"/>
      <c r="Z753" s="87"/>
      <c r="AA753" s="87"/>
      <c r="AB753" s="86"/>
      <c r="AC753" s="87"/>
    </row>
    <row x14ac:dyDescent="0.25" r="754" customHeight="1" ht="17.25">
      <c r="A754" s="235">
        <f>A753</f>
        <v>25569.375</v>
      </c>
      <c r="B754" s="236" t="s">
        <v>71</v>
      </c>
      <c r="C754" s="180"/>
      <c r="D754" s="180"/>
      <c r="E754" s="180"/>
      <c r="F754" s="180"/>
      <c r="G754" s="180">
        <f>SUM(C754:F754)</f>
      </c>
      <c r="H754" s="125">
        <v>6000</v>
      </c>
      <c r="I754" s="125">
        <f>G754*H754</f>
      </c>
      <c r="J754" s="125">
        <f>I754*0.1</f>
      </c>
      <c r="K754" s="125">
        <f>SUM(I754:J754)</f>
      </c>
      <c r="L754" s="242"/>
      <c r="M754" s="229"/>
      <c r="N754" s="87"/>
      <c r="O754" s="87"/>
      <c r="P754" s="87"/>
      <c r="Q754" s="87"/>
      <c r="R754" s="87"/>
      <c r="S754" s="87"/>
      <c r="T754" s="87"/>
      <c r="U754" s="87"/>
      <c r="V754" s="87"/>
      <c r="W754" s="175"/>
      <c r="X754" s="87"/>
      <c r="Y754" s="87"/>
      <c r="Z754" s="87"/>
      <c r="AA754" s="87"/>
      <c r="AB754" s="86"/>
      <c r="AC754" s="87"/>
    </row>
    <row x14ac:dyDescent="0.25" r="755" customHeight="1" ht="17.25">
      <c r="A755" s="235">
        <f>A754</f>
        <v>25569.375</v>
      </c>
      <c r="B755" s="240" t="s">
        <v>49</v>
      </c>
      <c r="C755" s="180"/>
      <c r="D755" s="180"/>
      <c r="E755" s="180"/>
      <c r="F755" s="180"/>
      <c r="G755" s="180">
        <f>SUM(C755:F755)</f>
      </c>
      <c r="H755" s="182">
        <v>6000</v>
      </c>
      <c r="I755" s="125">
        <f>G755*H755</f>
      </c>
      <c r="J755" s="125">
        <f>I755*0.1</f>
      </c>
      <c r="K755" s="125">
        <f>SUM(I755:J755)</f>
      </c>
      <c r="L755" s="242"/>
      <c r="M755" s="229"/>
      <c r="N755" s="87"/>
      <c r="O755" s="87"/>
      <c r="P755" s="87"/>
      <c r="Q755" s="87"/>
      <c r="R755" s="87"/>
      <c r="S755" s="87"/>
      <c r="T755" s="87"/>
      <c r="U755" s="87"/>
      <c r="V755" s="87"/>
      <c r="W755" s="175"/>
      <c r="X755" s="87"/>
      <c r="Y755" s="87"/>
      <c r="Z755" s="87"/>
      <c r="AA755" s="87"/>
      <c r="AB755" s="86"/>
      <c r="AC755" s="87"/>
    </row>
    <row x14ac:dyDescent="0.25" r="756" customHeight="1" ht="17.25">
      <c r="A756" s="235">
        <f>A755</f>
        <v>25569.375</v>
      </c>
      <c r="B756" s="236" t="s">
        <v>9</v>
      </c>
      <c r="C756" s="180"/>
      <c r="D756" s="180"/>
      <c r="E756" s="180"/>
      <c r="F756" s="180"/>
      <c r="G756" s="180">
        <f>SUM(C756:F756)</f>
      </c>
      <c r="H756" s="125">
        <v>6000</v>
      </c>
      <c r="I756" s="125">
        <f>G756*H756</f>
      </c>
      <c r="J756" s="125">
        <f>I756*0.1</f>
      </c>
      <c r="K756" s="125">
        <f>SUM(I756:J756)</f>
      </c>
      <c r="L756" s="242"/>
      <c r="M756" s="229"/>
      <c r="N756" s="87"/>
      <c r="O756" s="87"/>
      <c r="P756" s="87"/>
      <c r="Q756" s="87"/>
      <c r="R756" s="87"/>
      <c r="S756" s="87"/>
      <c r="T756" s="87"/>
      <c r="U756" s="87"/>
      <c r="V756" s="87"/>
      <c r="W756" s="175"/>
      <c r="X756" s="87"/>
      <c r="Y756" s="87"/>
      <c r="Z756" s="87"/>
      <c r="AA756" s="87"/>
      <c r="AB756" s="86"/>
      <c r="AC756" s="87"/>
    </row>
    <row x14ac:dyDescent="0.25" r="757" customHeight="1" ht="17.25">
      <c r="A757" s="235">
        <f>A756</f>
        <v>25569.375</v>
      </c>
      <c r="B757" s="236" t="s">
        <v>78</v>
      </c>
      <c r="C757" s="180"/>
      <c r="D757" s="180"/>
      <c r="E757" s="180"/>
      <c r="F757" s="180"/>
      <c r="G757" s="180">
        <f>SUM(C757:F757)</f>
      </c>
      <c r="H757" s="125">
        <v>6500</v>
      </c>
      <c r="I757" s="125">
        <f>G757*H757</f>
      </c>
      <c r="J757" s="125">
        <f>I757*0.1</f>
      </c>
      <c r="K757" s="125">
        <f>SUM(I757:J757)</f>
      </c>
      <c r="L757" s="242"/>
      <c r="M757" s="229"/>
      <c r="N757" s="87"/>
      <c r="O757" s="87"/>
      <c r="P757" s="87"/>
      <c r="Q757" s="87"/>
      <c r="R757" s="87"/>
      <c r="S757" s="87"/>
      <c r="T757" s="87"/>
      <c r="U757" s="87"/>
      <c r="V757" s="87"/>
      <c r="W757" s="175"/>
      <c r="X757" s="87"/>
      <c r="Y757" s="87"/>
      <c r="Z757" s="87"/>
      <c r="AA757" s="87"/>
      <c r="AB757" s="86"/>
      <c r="AC757" s="87"/>
    </row>
    <row x14ac:dyDescent="0.25" r="758" customHeight="1" ht="17.25">
      <c r="A758" s="235">
        <f>A757</f>
        <v>25569.375</v>
      </c>
      <c r="B758" s="236" t="s">
        <v>55</v>
      </c>
      <c r="C758" s="180"/>
      <c r="D758" s="180"/>
      <c r="E758" s="180"/>
      <c r="F758" s="180"/>
      <c r="G758" s="180">
        <f>SUM(C758:F758)</f>
      </c>
      <c r="H758" s="125">
        <v>6500</v>
      </c>
      <c r="I758" s="125">
        <f>G758*H758</f>
      </c>
      <c r="J758" s="125">
        <f>I758*0.1</f>
      </c>
      <c r="K758" s="125">
        <f>SUM(I758:J758)</f>
      </c>
      <c r="L758" s="242"/>
      <c r="M758" s="229"/>
      <c r="N758" s="87"/>
      <c r="O758" s="87"/>
      <c r="P758" s="87"/>
      <c r="Q758" s="87"/>
      <c r="R758" s="87"/>
      <c r="S758" s="87"/>
      <c r="T758" s="87"/>
      <c r="U758" s="87"/>
      <c r="V758" s="87"/>
      <c r="W758" s="175"/>
      <c r="X758" s="87"/>
      <c r="Y758" s="87"/>
      <c r="Z758" s="87"/>
      <c r="AA758" s="87"/>
      <c r="AB758" s="86"/>
      <c r="AC758" s="87"/>
    </row>
    <row x14ac:dyDescent="0.25" r="759" customHeight="1" ht="17.25">
      <c r="A759" s="235">
        <f>A758</f>
        <v>25569.375</v>
      </c>
      <c r="B759" s="236" t="s">
        <v>80</v>
      </c>
      <c r="C759" s="180"/>
      <c r="D759" s="180"/>
      <c r="E759" s="180"/>
      <c r="F759" s="180"/>
      <c r="G759" s="180">
        <f>SUM(C759:F759)</f>
      </c>
      <c r="H759" s="125">
        <v>6000</v>
      </c>
      <c r="I759" s="125">
        <f>G759*H759</f>
      </c>
      <c r="J759" s="185"/>
      <c r="K759" s="125">
        <f>SUM(I759:J759)</f>
      </c>
      <c r="L759" s="242"/>
      <c r="M759" s="229"/>
      <c r="N759" s="87"/>
      <c r="O759" s="87"/>
      <c r="P759" s="87"/>
      <c r="Q759" s="87"/>
      <c r="R759" s="87"/>
      <c r="S759" s="87"/>
      <c r="T759" s="87"/>
      <c r="U759" s="87"/>
      <c r="V759" s="87"/>
      <c r="W759" s="175"/>
      <c r="X759" s="87"/>
      <c r="Y759" s="87"/>
      <c r="Z759" s="87"/>
      <c r="AA759" s="87"/>
      <c r="AB759" s="86"/>
      <c r="AC759" s="87"/>
    </row>
    <row x14ac:dyDescent="0.25" r="760" customHeight="1" ht="17.25">
      <c r="A760" s="235">
        <f>A759</f>
        <v>25569.375</v>
      </c>
      <c r="B760" s="236" t="s">
        <v>67</v>
      </c>
      <c r="C760" s="180"/>
      <c r="D760" s="180"/>
      <c r="E760" s="180"/>
      <c r="F760" s="180"/>
      <c r="G760" s="180">
        <f>SUM(C760:F760)</f>
      </c>
      <c r="H760" s="182">
        <v>5500</v>
      </c>
      <c r="I760" s="125">
        <f>G760*H760</f>
      </c>
      <c r="J760" s="125">
        <f>I760*0.1</f>
      </c>
      <c r="K760" s="125">
        <f>SUM(I760:J760)</f>
      </c>
      <c r="L760" s="242"/>
      <c r="M760" s="229"/>
      <c r="N760" s="87"/>
      <c r="O760" s="87"/>
      <c r="P760" s="87"/>
      <c r="Q760" s="87"/>
      <c r="R760" s="87"/>
      <c r="S760" s="87"/>
      <c r="T760" s="87"/>
      <c r="U760" s="87"/>
      <c r="V760" s="87"/>
      <c r="W760" s="175"/>
      <c r="X760" s="87"/>
      <c r="Y760" s="87"/>
      <c r="Z760" s="87"/>
      <c r="AA760" s="87"/>
      <c r="AB760" s="86"/>
      <c r="AC760" s="87"/>
    </row>
    <row x14ac:dyDescent="0.25" r="761" customHeight="1" ht="17.25">
      <c r="A761" s="235">
        <f>A760</f>
        <v>25569.375</v>
      </c>
      <c r="B761" s="241" t="s">
        <v>74</v>
      </c>
      <c r="C761" s="180"/>
      <c r="D761" s="180"/>
      <c r="E761" s="180"/>
      <c r="F761" s="180"/>
      <c r="G761" s="180">
        <f>SUM(C761:F761)</f>
      </c>
      <c r="H761" s="187">
        <v>5000</v>
      </c>
      <c r="I761" s="125">
        <f>G761*H761</f>
      </c>
      <c r="J761" s="125">
        <f>I761*0.1</f>
      </c>
      <c r="K761" s="125">
        <f>SUM(I761:J761)</f>
      </c>
      <c r="L761" s="242"/>
      <c r="M761" s="229"/>
      <c r="N761" s="87"/>
      <c r="O761" s="87"/>
      <c r="P761" s="87"/>
      <c r="Q761" s="87"/>
      <c r="R761" s="87"/>
      <c r="S761" s="87"/>
      <c r="T761" s="87"/>
      <c r="U761" s="87"/>
      <c r="V761" s="87"/>
      <c r="W761" s="175"/>
      <c r="X761" s="87"/>
      <c r="Y761" s="87"/>
      <c r="Z761" s="87"/>
      <c r="AA761" s="87"/>
      <c r="AB761" s="86"/>
      <c r="AC761" s="87"/>
    </row>
    <row x14ac:dyDescent="0.25" r="762" customHeight="1" ht="17.25">
      <c r="A762" s="235">
        <f>A761</f>
        <v>25569.375</v>
      </c>
      <c r="B762" s="236" t="s">
        <v>11</v>
      </c>
      <c r="C762" s="180"/>
      <c r="D762" s="180"/>
      <c r="E762" s="180"/>
      <c r="F762" s="180"/>
      <c r="G762" s="180">
        <f>SUM(C762:F762)</f>
      </c>
      <c r="H762" s="125">
        <v>6000</v>
      </c>
      <c r="I762" s="125">
        <f>G762*H762</f>
      </c>
      <c r="J762" s="125">
        <f>I762*0.1</f>
      </c>
      <c r="K762" s="125">
        <f>SUM(I762:J762)</f>
      </c>
      <c r="L762" s="242"/>
      <c r="M762" s="229"/>
      <c r="N762" s="87"/>
      <c r="O762" s="87"/>
      <c r="P762" s="87"/>
      <c r="Q762" s="87"/>
      <c r="R762" s="87"/>
      <c r="S762" s="87"/>
      <c r="T762" s="87"/>
      <c r="U762" s="87"/>
      <c r="V762" s="87"/>
      <c r="W762" s="175"/>
      <c r="X762" s="87"/>
      <c r="Y762" s="87"/>
      <c r="Z762" s="87"/>
      <c r="AA762" s="87"/>
      <c r="AB762" s="86"/>
      <c r="AC762" s="87"/>
    </row>
    <row x14ac:dyDescent="0.25" r="763" customHeight="1" ht="17.25">
      <c r="A763" s="235">
        <f>A762</f>
        <v>25569.375</v>
      </c>
      <c r="B763" s="236" t="s">
        <v>22</v>
      </c>
      <c r="C763" s="180"/>
      <c r="D763" s="180"/>
      <c r="E763" s="180"/>
      <c r="F763" s="180"/>
      <c r="G763" s="180">
        <f>SUM(C763:F763)</f>
      </c>
      <c r="H763" s="182">
        <v>4800</v>
      </c>
      <c r="I763" s="125">
        <f>G763*H763</f>
      </c>
      <c r="J763" s="125">
        <f>I763*0.1</f>
      </c>
      <c r="K763" s="125">
        <f>SUM(I763:J763)</f>
      </c>
      <c r="L763" s="242"/>
      <c r="M763" s="229"/>
      <c r="N763" s="87"/>
      <c r="O763" s="87"/>
      <c r="P763" s="87"/>
      <c r="Q763" s="87"/>
      <c r="R763" s="87"/>
      <c r="S763" s="87"/>
      <c r="T763" s="87"/>
      <c r="U763" s="87"/>
      <c r="V763" s="87"/>
      <c r="W763" s="175"/>
      <c r="X763" s="87"/>
      <c r="Y763" s="87"/>
      <c r="Z763" s="87"/>
      <c r="AA763" s="87"/>
      <c r="AB763" s="86"/>
      <c r="AC763" s="87"/>
    </row>
    <row x14ac:dyDescent="0.25" r="764" customHeight="1" ht="17.25">
      <c r="A764" s="235">
        <f>A763</f>
        <v>25569.375</v>
      </c>
      <c r="B764" s="241" t="s">
        <v>84</v>
      </c>
      <c r="C764" s="180"/>
      <c r="D764" s="180"/>
      <c r="E764" s="180"/>
      <c r="F764" s="180"/>
      <c r="G764" s="180">
        <f>SUM(C764:F764)</f>
      </c>
      <c r="H764" s="182">
        <v>4800</v>
      </c>
      <c r="I764" s="125">
        <f>G764*H764</f>
      </c>
      <c r="J764" s="125">
        <f>I764*0.1</f>
      </c>
      <c r="K764" s="125">
        <f>SUM(I764:J764)</f>
      </c>
      <c r="L764" s="242"/>
      <c r="M764" s="229"/>
      <c r="N764" s="87"/>
      <c r="O764" s="87"/>
      <c r="P764" s="87"/>
      <c r="Q764" s="87"/>
      <c r="R764" s="87"/>
      <c r="S764" s="87"/>
      <c r="T764" s="87"/>
      <c r="U764" s="87"/>
      <c r="V764" s="87"/>
      <c r="W764" s="175"/>
      <c r="X764" s="87"/>
      <c r="Y764" s="87"/>
      <c r="Z764" s="87"/>
      <c r="AA764" s="87"/>
      <c r="AB764" s="86"/>
      <c r="AC764" s="87"/>
    </row>
    <row x14ac:dyDescent="0.25" r="765" customHeight="1" ht="17.25">
      <c r="A765" s="235">
        <f>A764</f>
        <v>25569.375</v>
      </c>
      <c r="B765" s="236" t="s">
        <v>17</v>
      </c>
      <c r="C765" s="180"/>
      <c r="D765" s="180"/>
      <c r="E765" s="180"/>
      <c r="F765" s="180"/>
      <c r="G765" s="180">
        <f>SUM(C765:F765)</f>
      </c>
      <c r="H765" s="125">
        <v>6500</v>
      </c>
      <c r="I765" s="125">
        <f>G765*H765</f>
      </c>
      <c r="J765" s="125">
        <f>I765*0.1</f>
      </c>
      <c r="K765" s="125">
        <f>SUM(I765:J765)</f>
      </c>
      <c r="L765" s="242"/>
      <c r="M765" s="229"/>
      <c r="N765" s="87"/>
      <c r="O765" s="87"/>
      <c r="P765" s="87"/>
      <c r="Q765" s="87"/>
      <c r="R765" s="87"/>
      <c r="S765" s="87"/>
      <c r="T765" s="87"/>
      <c r="U765" s="87"/>
      <c r="V765" s="87"/>
      <c r="W765" s="175"/>
      <c r="X765" s="87"/>
      <c r="Y765" s="87"/>
      <c r="Z765" s="87"/>
      <c r="AA765" s="87"/>
      <c r="AB765" s="86"/>
      <c r="AC765" s="87"/>
    </row>
    <row x14ac:dyDescent="0.25" r="766" customHeight="1" ht="17.25">
      <c r="A766" s="235">
        <f>A765</f>
        <v>25569.375</v>
      </c>
      <c r="B766" s="236" t="s">
        <v>29</v>
      </c>
      <c r="C766" s="188" t="s">
        <v>14</v>
      </c>
      <c r="D766" s="180"/>
      <c r="E766" s="180"/>
      <c r="F766" s="180"/>
      <c r="G766" s="180">
        <f>SUM(C766:F766)</f>
      </c>
      <c r="H766" s="125">
        <v>5500</v>
      </c>
      <c r="I766" s="125">
        <f>G766*H766</f>
      </c>
      <c r="J766" s="125">
        <f>I766*0.1</f>
      </c>
      <c r="K766" s="125">
        <f>SUM(I766:J766)</f>
      </c>
      <c r="L766" s="242"/>
      <c r="M766" s="229"/>
      <c r="N766" s="87"/>
      <c r="O766" s="87"/>
      <c r="P766" s="87"/>
      <c r="Q766" s="87"/>
      <c r="R766" s="87"/>
      <c r="S766" s="87"/>
      <c r="T766" s="87"/>
      <c r="U766" s="87"/>
      <c r="V766" s="87"/>
      <c r="W766" s="175"/>
      <c r="X766" s="87"/>
      <c r="Y766" s="87"/>
      <c r="Z766" s="87"/>
      <c r="AA766" s="87"/>
      <c r="AB766" s="86"/>
      <c r="AC766" s="87"/>
    </row>
    <row x14ac:dyDescent="0.25" r="767" customHeight="1" ht="17.25">
      <c r="A767" s="235">
        <f>A766</f>
        <v>25569.375</v>
      </c>
      <c r="B767" s="236" t="s">
        <v>15</v>
      </c>
      <c r="C767" s="180"/>
      <c r="D767" s="180"/>
      <c r="E767" s="180"/>
      <c r="F767" s="180"/>
      <c r="G767" s="180">
        <f>SUM(C767:F767)</f>
      </c>
      <c r="H767" s="182">
        <v>4800</v>
      </c>
      <c r="I767" s="125">
        <f>G767*H767</f>
      </c>
      <c r="J767" s="125">
        <f>I767*0.1</f>
      </c>
      <c r="K767" s="125">
        <f>SUM(I767:J767)</f>
      </c>
      <c r="L767" s="242"/>
      <c r="M767" s="229"/>
      <c r="N767" s="87"/>
      <c r="O767" s="87"/>
      <c r="P767" s="87"/>
      <c r="Q767" s="87"/>
      <c r="R767" s="87"/>
      <c r="S767" s="87"/>
      <c r="T767" s="87"/>
      <c r="U767" s="87"/>
      <c r="V767" s="87"/>
      <c r="W767" s="175"/>
      <c r="X767" s="87"/>
      <c r="Y767" s="87"/>
      <c r="Z767" s="87"/>
      <c r="AA767" s="87"/>
      <c r="AB767" s="86"/>
      <c r="AC767" s="87"/>
    </row>
    <row x14ac:dyDescent="0.25" r="768" customHeight="1" ht="17.25">
      <c r="A768" s="235">
        <f>A767</f>
        <v>25569.375</v>
      </c>
      <c r="B768" s="236" t="s">
        <v>21</v>
      </c>
      <c r="C768" s="188" t="s">
        <v>14</v>
      </c>
      <c r="D768" s="180"/>
      <c r="E768" s="180"/>
      <c r="F768" s="180"/>
      <c r="G768" s="180">
        <f>SUM(C768:F768)</f>
      </c>
      <c r="H768" s="237">
        <v>5500</v>
      </c>
      <c r="I768" s="125">
        <f>G768*H768</f>
      </c>
      <c r="J768" s="125">
        <f>I768*0.1</f>
      </c>
      <c r="K768" s="125">
        <f>SUM(I768:J768)</f>
      </c>
      <c r="L768" s="242"/>
      <c r="M768" s="229"/>
      <c r="N768" s="87"/>
      <c r="O768" s="87"/>
      <c r="P768" s="87"/>
      <c r="Q768" s="87"/>
      <c r="R768" s="87"/>
      <c r="S768" s="87"/>
      <c r="T768" s="87"/>
      <c r="U768" s="87"/>
      <c r="V768" s="87"/>
      <c r="W768" s="175"/>
      <c r="X768" s="87"/>
      <c r="Y768" s="87"/>
      <c r="Z768" s="87"/>
      <c r="AA768" s="87"/>
      <c r="AB768" s="86"/>
      <c r="AC768" s="87"/>
    </row>
    <row x14ac:dyDescent="0.25" r="769" customHeight="1" ht="17.25">
      <c r="A769" s="235">
        <f>A768</f>
        <v>25569.375</v>
      </c>
      <c r="B769" s="236" t="s">
        <v>52</v>
      </c>
      <c r="C769" s="180"/>
      <c r="D769" s="180"/>
      <c r="E769" s="180"/>
      <c r="F769" s="180"/>
      <c r="G769" s="180">
        <f>SUM(C769:F769)</f>
      </c>
      <c r="H769" s="237">
        <v>5500</v>
      </c>
      <c r="I769" s="125">
        <f>G769*H769</f>
      </c>
      <c r="J769" s="125">
        <f>I769*0.1</f>
      </c>
      <c r="K769" s="125">
        <f>SUM(I769:J769)</f>
      </c>
      <c r="L769" s="242"/>
      <c r="M769" s="229"/>
      <c r="N769" s="87"/>
      <c r="O769" s="87"/>
      <c r="P769" s="87"/>
      <c r="Q769" s="87"/>
      <c r="R769" s="87"/>
      <c r="S769" s="87"/>
      <c r="T769" s="87"/>
      <c r="U769" s="87"/>
      <c r="V769" s="87"/>
      <c r="W769" s="175"/>
      <c r="X769" s="87"/>
      <c r="Y769" s="87"/>
      <c r="Z769" s="87"/>
      <c r="AA769" s="87"/>
      <c r="AB769" s="86"/>
      <c r="AC769" s="87"/>
    </row>
    <row x14ac:dyDescent="0.25" r="770" customHeight="1" ht="17.25">
      <c r="A770" s="235">
        <f>A769</f>
        <v>25569.375</v>
      </c>
      <c r="B770" s="241" t="s">
        <v>61</v>
      </c>
      <c r="C770" s="180"/>
      <c r="D770" s="180"/>
      <c r="E770" s="180"/>
      <c r="F770" s="180"/>
      <c r="G770" s="180">
        <f>SUM(C770:F770)</f>
      </c>
      <c r="H770" s="237">
        <v>5500</v>
      </c>
      <c r="I770" s="125">
        <f>G770*H770</f>
      </c>
      <c r="J770" s="125">
        <f>I770*0.1</f>
      </c>
      <c r="K770" s="125">
        <f>SUM(I770:J770)</f>
      </c>
      <c r="L770" s="242"/>
      <c r="M770" s="229"/>
      <c r="N770" s="87"/>
      <c r="O770" s="87"/>
      <c r="P770" s="87"/>
      <c r="Q770" s="87"/>
      <c r="R770" s="87"/>
      <c r="S770" s="87"/>
      <c r="T770" s="87"/>
      <c r="U770" s="87"/>
      <c r="V770" s="87"/>
      <c r="W770" s="175"/>
      <c r="X770" s="87"/>
      <c r="Y770" s="87"/>
      <c r="Z770" s="87"/>
      <c r="AA770" s="87"/>
      <c r="AB770" s="86"/>
      <c r="AC770" s="87"/>
    </row>
    <row x14ac:dyDescent="0.25" r="771" customHeight="1" ht="17.25">
      <c r="A771" s="235">
        <f>A770</f>
        <v>25569.375</v>
      </c>
      <c r="B771" s="236" t="s">
        <v>33</v>
      </c>
      <c r="C771" s="180"/>
      <c r="D771" s="180"/>
      <c r="E771" s="180"/>
      <c r="F771" s="180"/>
      <c r="G771" s="180">
        <f>SUM(C771:F771)</f>
      </c>
      <c r="H771" s="182">
        <v>5500</v>
      </c>
      <c r="I771" s="125">
        <f>G771*H771</f>
      </c>
      <c r="J771" s="125">
        <f>I771*0.1</f>
      </c>
      <c r="K771" s="125">
        <f>SUM(I771:J771)</f>
      </c>
      <c r="L771" s="242"/>
      <c r="M771" s="229"/>
      <c r="N771" s="87"/>
      <c r="O771" s="87"/>
      <c r="P771" s="87"/>
      <c r="Q771" s="87"/>
      <c r="R771" s="87"/>
      <c r="S771" s="87"/>
      <c r="T771" s="87"/>
      <c r="U771" s="87"/>
      <c r="V771" s="87"/>
      <c r="W771" s="175"/>
      <c r="X771" s="87"/>
      <c r="Y771" s="87"/>
      <c r="Z771" s="87"/>
      <c r="AA771" s="87"/>
      <c r="AB771" s="86"/>
      <c r="AC771" s="87"/>
    </row>
    <row x14ac:dyDescent="0.25" r="772" customHeight="1" ht="17.25">
      <c r="A772" s="235">
        <f>A771</f>
        <v>25569.375</v>
      </c>
      <c r="B772" s="236" t="s">
        <v>30</v>
      </c>
      <c r="C772" s="180"/>
      <c r="D772" s="180"/>
      <c r="E772" s="180"/>
      <c r="F772" s="180"/>
      <c r="G772" s="180">
        <f>SUM(C772:F772)</f>
      </c>
      <c r="H772" s="125">
        <v>6000</v>
      </c>
      <c r="I772" s="125">
        <f>G772*H772</f>
      </c>
      <c r="J772" s="125">
        <f>I772*0.1</f>
      </c>
      <c r="K772" s="125">
        <f>SUM(I772:J772)</f>
      </c>
      <c r="L772" s="242"/>
      <c r="M772" s="229"/>
      <c r="N772" s="87"/>
      <c r="O772" s="87"/>
      <c r="P772" s="87"/>
      <c r="Q772" s="87"/>
      <c r="R772" s="87"/>
      <c r="S772" s="87"/>
      <c r="T772" s="87"/>
      <c r="U772" s="87"/>
      <c r="V772" s="87"/>
      <c r="W772" s="175"/>
      <c r="X772" s="87"/>
      <c r="Y772" s="87"/>
      <c r="Z772" s="87"/>
      <c r="AA772" s="87"/>
      <c r="AB772" s="86"/>
      <c r="AC772" s="87"/>
    </row>
    <row x14ac:dyDescent="0.25" r="773" customHeight="1" ht="17.25">
      <c r="A773" s="235">
        <f>A772</f>
        <v>25569.375</v>
      </c>
      <c r="B773" s="236" t="s">
        <v>28</v>
      </c>
      <c r="C773" s="188" t="s">
        <v>14</v>
      </c>
      <c r="D773" s="180"/>
      <c r="E773" s="180"/>
      <c r="F773" s="180"/>
      <c r="G773" s="180">
        <f>SUM(C773:F773)</f>
      </c>
      <c r="H773" s="237">
        <v>5500</v>
      </c>
      <c r="I773" s="125">
        <f>G773*H773</f>
      </c>
      <c r="J773" s="125">
        <f>I773*0.1</f>
      </c>
      <c r="K773" s="125">
        <f>SUM(I773:J773)</f>
      </c>
      <c r="L773" s="242"/>
      <c r="M773" s="229"/>
      <c r="N773" s="87"/>
      <c r="O773" s="87"/>
      <c r="P773" s="87"/>
      <c r="Q773" s="87"/>
      <c r="R773" s="87"/>
      <c r="S773" s="87"/>
      <c r="T773" s="87"/>
      <c r="U773" s="87"/>
      <c r="V773" s="87"/>
      <c r="W773" s="175"/>
      <c r="X773" s="87"/>
      <c r="Y773" s="87"/>
      <c r="Z773" s="87"/>
      <c r="AA773" s="87"/>
      <c r="AB773" s="86"/>
      <c r="AC773" s="87"/>
    </row>
    <row x14ac:dyDescent="0.25" r="774" customHeight="1" ht="17.25">
      <c r="A774" s="235">
        <f>A773</f>
        <v>25569.375</v>
      </c>
      <c r="B774" s="236" t="s">
        <v>12</v>
      </c>
      <c r="C774" s="180"/>
      <c r="D774" s="180"/>
      <c r="E774" s="180"/>
      <c r="F774" s="180"/>
      <c r="G774" s="180">
        <f>SUM(C774:F774)</f>
      </c>
      <c r="H774" s="125">
        <v>6000</v>
      </c>
      <c r="I774" s="125">
        <f>G774*H774</f>
      </c>
      <c r="J774" s="125">
        <f>I774*0.1</f>
      </c>
      <c r="K774" s="125">
        <f>SUM(I774:J774)</f>
      </c>
      <c r="L774" s="242"/>
      <c r="M774" s="229"/>
      <c r="N774" s="87"/>
      <c r="O774" s="87"/>
      <c r="P774" s="87"/>
      <c r="Q774" s="87"/>
      <c r="R774" s="87"/>
      <c r="S774" s="87"/>
      <c r="T774" s="87"/>
      <c r="U774" s="87"/>
      <c r="V774" s="87"/>
      <c r="W774" s="175"/>
      <c r="X774" s="87"/>
      <c r="Y774" s="87"/>
      <c r="Z774" s="87"/>
      <c r="AA774" s="87"/>
      <c r="AB774" s="86"/>
      <c r="AC774" s="87"/>
    </row>
    <row x14ac:dyDescent="0.25" r="775" customHeight="1" ht="17.25">
      <c r="A775" s="235">
        <f>A774</f>
        <v>25569.375</v>
      </c>
      <c r="B775" s="241" t="s">
        <v>148</v>
      </c>
      <c r="C775" s="180"/>
      <c r="D775" s="180"/>
      <c r="E775" s="180"/>
      <c r="F775" s="180"/>
      <c r="G775" s="180">
        <f>SUM(C775:F775)</f>
      </c>
      <c r="H775" s="182">
        <v>6000</v>
      </c>
      <c r="I775" s="125">
        <f>G775*H775</f>
      </c>
      <c r="J775" s="125">
        <f>I775*0.1</f>
      </c>
      <c r="K775" s="125">
        <f>SUM(I775:J775)</f>
      </c>
      <c r="L775" s="242"/>
      <c r="M775" s="229"/>
      <c r="N775" s="87"/>
      <c r="O775" s="87"/>
      <c r="P775" s="87"/>
      <c r="Q775" s="87"/>
      <c r="R775" s="87"/>
      <c r="S775" s="87"/>
      <c r="T775" s="87"/>
      <c r="U775" s="87"/>
      <c r="V775" s="87"/>
      <c r="W775" s="175"/>
      <c r="X775" s="87"/>
      <c r="Y775" s="87"/>
      <c r="Z775" s="87"/>
      <c r="AA775" s="87"/>
      <c r="AB775" s="86"/>
      <c r="AC775" s="87"/>
    </row>
    <row x14ac:dyDescent="0.25" r="776" customHeight="1" ht="17.25">
      <c r="A776" s="235">
        <f>A775</f>
        <v>25569.375</v>
      </c>
      <c r="B776" s="241" t="s">
        <v>37</v>
      </c>
      <c r="C776" s="180"/>
      <c r="D776" s="180"/>
      <c r="E776" s="180"/>
      <c r="F776" s="180"/>
      <c r="G776" s="180">
        <f>SUM(C776:F776)</f>
      </c>
      <c r="H776" s="125">
        <v>6500</v>
      </c>
      <c r="I776" s="125">
        <f>G776*H776</f>
      </c>
      <c r="J776" s="125">
        <f>I776*0.1</f>
      </c>
      <c r="K776" s="125">
        <f>SUM(I776:J776)</f>
      </c>
      <c r="L776" s="242"/>
      <c r="M776" s="229"/>
      <c r="N776" s="87"/>
      <c r="O776" s="87"/>
      <c r="P776" s="87"/>
      <c r="Q776" s="87"/>
      <c r="R776" s="87"/>
      <c r="S776" s="87"/>
      <c r="T776" s="87"/>
      <c r="U776" s="87"/>
      <c r="V776" s="87"/>
      <c r="W776" s="175"/>
      <c r="X776" s="87"/>
      <c r="Y776" s="87"/>
      <c r="Z776" s="87"/>
      <c r="AA776" s="87"/>
      <c r="AB776" s="86"/>
      <c r="AC776" s="87"/>
    </row>
    <row x14ac:dyDescent="0.25" r="777" customHeight="1" ht="17.25">
      <c r="A777" s="235">
        <f>A776</f>
        <v>25569.375</v>
      </c>
      <c r="B777" s="241" t="s">
        <v>64</v>
      </c>
      <c r="C777" s="180"/>
      <c r="D777" s="180"/>
      <c r="E777" s="180"/>
      <c r="F777" s="180"/>
      <c r="G777" s="180">
        <f>SUM(C777:F777)</f>
      </c>
      <c r="H777" s="182">
        <v>5500</v>
      </c>
      <c r="I777" s="125">
        <f>G777*H777</f>
      </c>
      <c r="J777" s="125">
        <f>I777*0.1</f>
      </c>
      <c r="K777" s="125">
        <f>SUM(I777:J777)</f>
      </c>
      <c r="L777" s="242"/>
      <c r="M777" s="229"/>
      <c r="N777" s="87"/>
      <c r="O777" s="87"/>
      <c r="P777" s="87"/>
      <c r="Q777" s="87"/>
      <c r="R777" s="87"/>
      <c r="S777" s="87"/>
      <c r="T777" s="87"/>
      <c r="U777" s="87"/>
      <c r="V777" s="87"/>
      <c r="W777" s="175"/>
      <c r="X777" s="87"/>
      <c r="Y777" s="87"/>
      <c r="Z777" s="87"/>
      <c r="AA777" s="87"/>
      <c r="AB777" s="86"/>
      <c r="AC777" s="87"/>
    </row>
    <row x14ac:dyDescent="0.25" r="778" customHeight="1" ht="17.25">
      <c r="A778" s="235">
        <f>A777</f>
        <v>25569.375</v>
      </c>
      <c r="B778" s="236" t="s">
        <v>25</v>
      </c>
      <c r="C778" s="180"/>
      <c r="D778" s="180"/>
      <c r="E778" s="180"/>
      <c r="F778" s="180"/>
      <c r="G778" s="180">
        <f>SUM(C778:F778)</f>
      </c>
      <c r="H778" s="125">
        <v>6000</v>
      </c>
      <c r="I778" s="125">
        <f>G778*H778</f>
      </c>
      <c r="J778" s="125">
        <f>I778*0.1</f>
      </c>
      <c r="K778" s="125">
        <f>SUM(I778:J778)</f>
      </c>
      <c r="L778" s="242"/>
      <c r="M778" s="229"/>
      <c r="N778" s="87"/>
      <c r="O778" s="87"/>
      <c r="P778" s="87"/>
      <c r="Q778" s="87"/>
      <c r="R778" s="87"/>
      <c r="S778" s="87"/>
      <c r="T778" s="87"/>
      <c r="U778" s="87"/>
      <c r="V778" s="87"/>
      <c r="W778" s="175"/>
      <c r="X778" s="87"/>
      <c r="Y778" s="87"/>
      <c r="Z778" s="87"/>
      <c r="AA778" s="87"/>
      <c r="AB778" s="86"/>
      <c r="AC778" s="87"/>
    </row>
    <row x14ac:dyDescent="0.25" r="779" customHeight="1" ht="17.25">
      <c r="A779" s="235">
        <f>A778</f>
        <v>25569.375</v>
      </c>
      <c r="B779" s="241" t="s">
        <v>76</v>
      </c>
      <c r="C779" s="188" t="s">
        <v>14</v>
      </c>
      <c r="D779" s="180"/>
      <c r="E779" s="180"/>
      <c r="F779" s="180"/>
      <c r="G779" s="180">
        <f>SUM(C779:F779)</f>
      </c>
      <c r="H779" s="125">
        <v>6000</v>
      </c>
      <c r="I779" s="125">
        <f>G779*H779</f>
      </c>
      <c r="J779" s="125">
        <f>I779*0.1</f>
      </c>
      <c r="K779" s="125">
        <f>SUM(I779:J779)</f>
      </c>
      <c r="L779" s="242"/>
      <c r="M779" s="229"/>
      <c r="N779" s="87"/>
      <c r="O779" s="87"/>
      <c r="P779" s="87"/>
      <c r="Q779" s="87"/>
      <c r="R779" s="87"/>
      <c r="S779" s="87"/>
      <c r="T779" s="87"/>
      <c r="U779" s="87"/>
      <c r="V779" s="87"/>
      <c r="W779" s="175"/>
      <c r="X779" s="87"/>
      <c r="Y779" s="87"/>
      <c r="Z779" s="87"/>
      <c r="AA779" s="87"/>
      <c r="AB779" s="86"/>
      <c r="AC779" s="87"/>
    </row>
    <row x14ac:dyDescent="0.25" r="780" customHeight="1" ht="17.25">
      <c r="A780" s="235">
        <f>A779</f>
        <v>25569.375</v>
      </c>
      <c r="B780" s="241" t="s">
        <v>149</v>
      </c>
      <c r="C780" s="180"/>
      <c r="D780" s="181"/>
      <c r="E780" s="180"/>
      <c r="F780" s="180"/>
      <c r="G780" s="180">
        <f>SUM(C780:F780)</f>
      </c>
      <c r="H780" s="125">
        <v>6000</v>
      </c>
      <c r="I780" s="125">
        <f>G780*H780</f>
      </c>
      <c r="J780" s="125">
        <f>I780*0.1</f>
      </c>
      <c r="K780" s="125">
        <f>SUM(I780:J780)</f>
      </c>
      <c r="L780" s="242"/>
      <c r="M780" s="229"/>
      <c r="N780" s="87"/>
      <c r="O780" s="87"/>
      <c r="P780" s="87"/>
      <c r="Q780" s="87"/>
      <c r="R780" s="87"/>
      <c r="S780" s="87"/>
      <c r="T780" s="87"/>
      <c r="U780" s="87"/>
      <c r="V780" s="87"/>
      <c r="W780" s="175"/>
      <c r="X780" s="87"/>
      <c r="Y780" s="87"/>
      <c r="Z780" s="87"/>
      <c r="AA780" s="87"/>
      <c r="AB780" s="86"/>
      <c r="AC780" s="87"/>
    </row>
    <row x14ac:dyDescent="0.25" r="781" customHeight="1" ht="17.25">
      <c r="A781" s="235">
        <f>A780</f>
        <v>25569.375</v>
      </c>
      <c r="B781" s="241" t="s">
        <v>43</v>
      </c>
      <c r="C781" s="180"/>
      <c r="D781" s="180"/>
      <c r="E781" s="180"/>
      <c r="F781" s="180"/>
      <c r="G781" s="180">
        <f>SUM(C781:F781)</f>
      </c>
      <c r="H781" s="125">
        <v>6000</v>
      </c>
      <c r="I781" s="125">
        <f>G781*H781</f>
      </c>
      <c r="J781" s="125">
        <f>I781*0.1</f>
      </c>
      <c r="K781" s="125">
        <f>SUM(I781:J781)</f>
      </c>
      <c r="L781" s="242"/>
      <c r="M781" s="229"/>
      <c r="N781" s="87"/>
      <c r="O781" s="87"/>
      <c r="P781" s="87"/>
      <c r="Q781" s="87"/>
      <c r="R781" s="87"/>
      <c r="S781" s="87"/>
      <c r="T781" s="87"/>
      <c r="U781" s="87"/>
      <c r="V781" s="87"/>
      <c r="W781" s="175"/>
      <c r="X781" s="87"/>
      <c r="Y781" s="87"/>
      <c r="Z781" s="87"/>
      <c r="AA781" s="87"/>
      <c r="AB781" s="86"/>
      <c r="AC781" s="87"/>
    </row>
    <row x14ac:dyDescent="0.25" r="782" customHeight="1" ht="17.25">
      <c r="A782" s="235">
        <f>A781</f>
        <v>25569.375</v>
      </c>
      <c r="B782" s="241" t="s">
        <v>18</v>
      </c>
      <c r="C782" s="180"/>
      <c r="D782" s="180"/>
      <c r="E782" s="180"/>
      <c r="F782" s="180"/>
      <c r="G782" s="180">
        <f>SUM(C782:F782)</f>
      </c>
      <c r="H782" s="125">
        <v>6000</v>
      </c>
      <c r="I782" s="125">
        <f>G782*H782</f>
      </c>
      <c r="J782" s="125">
        <f>I782*0.1</f>
      </c>
      <c r="K782" s="125">
        <f>SUM(I782:J782)</f>
      </c>
      <c r="L782" s="242"/>
      <c r="M782" s="229"/>
      <c r="N782" s="87"/>
      <c r="O782" s="87"/>
      <c r="P782" s="87"/>
      <c r="Q782" s="87"/>
      <c r="R782" s="87"/>
      <c r="S782" s="87"/>
      <c r="T782" s="87"/>
      <c r="U782" s="87"/>
      <c r="V782" s="87"/>
      <c r="W782" s="175"/>
      <c r="X782" s="87"/>
      <c r="Y782" s="87"/>
      <c r="Z782" s="87"/>
      <c r="AA782" s="87"/>
      <c r="AB782" s="86"/>
      <c r="AC782" s="87"/>
    </row>
    <row x14ac:dyDescent="0.25" r="783" customHeight="1" ht="17.25">
      <c r="A783" s="235">
        <f>A782</f>
        <v>25569.375</v>
      </c>
      <c r="B783" s="241" t="s">
        <v>82</v>
      </c>
      <c r="C783" s="188" t="s">
        <v>14</v>
      </c>
      <c r="D783" s="180"/>
      <c r="E783" s="180"/>
      <c r="F783" s="180"/>
      <c r="G783" s="180">
        <f>SUM(C783:F783)</f>
      </c>
      <c r="H783" s="125">
        <v>5000</v>
      </c>
      <c r="I783" s="125">
        <f>G783*H783</f>
      </c>
      <c r="J783" s="125">
        <f>I783*0.1</f>
      </c>
      <c r="K783" s="125">
        <f>SUM(I783:J783)</f>
      </c>
      <c r="L783" s="242"/>
      <c r="M783" s="229"/>
      <c r="N783" s="87"/>
      <c r="O783" s="87"/>
      <c r="P783" s="87"/>
      <c r="Q783" s="87"/>
      <c r="R783" s="87"/>
      <c r="S783" s="87"/>
      <c r="T783" s="87"/>
      <c r="U783" s="87"/>
      <c r="V783" s="87"/>
      <c r="W783" s="175"/>
      <c r="X783" s="87"/>
      <c r="Y783" s="87"/>
      <c r="Z783" s="87"/>
      <c r="AA783" s="87"/>
      <c r="AB783" s="86"/>
      <c r="AC783" s="87"/>
    </row>
    <row x14ac:dyDescent="0.25" r="784" customHeight="1" ht="17.25">
      <c r="A784" s="235">
        <f>A783</f>
        <v>25569.375</v>
      </c>
      <c r="B784" s="241" t="s">
        <v>151</v>
      </c>
      <c r="C784" s="180"/>
      <c r="D784" s="180"/>
      <c r="E784" s="180"/>
      <c r="F784" s="180"/>
      <c r="G784" s="180">
        <f>SUM(C784:F784)</f>
      </c>
      <c r="H784" s="125">
        <v>5000</v>
      </c>
      <c r="I784" s="125">
        <f>G784*H784</f>
      </c>
      <c r="J784" s="125">
        <f>I784*0.1</f>
      </c>
      <c r="K784" s="125">
        <f>SUM(I784:J784)</f>
      </c>
      <c r="L784" s="242"/>
      <c r="M784" s="229"/>
      <c r="N784" s="87"/>
      <c r="O784" s="87"/>
      <c r="P784" s="87"/>
      <c r="Q784" s="87"/>
      <c r="R784" s="87"/>
      <c r="S784" s="87"/>
      <c r="T784" s="87"/>
      <c r="U784" s="87"/>
      <c r="V784" s="87"/>
      <c r="W784" s="175"/>
      <c r="X784" s="87"/>
      <c r="Y784" s="87"/>
      <c r="Z784" s="87"/>
      <c r="AA784" s="87"/>
      <c r="AB784" s="86"/>
      <c r="AC784" s="87"/>
    </row>
    <row x14ac:dyDescent="0.25" r="785" customHeight="1" ht="17.25">
      <c r="A785" s="235">
        <f>A781</f>
        <v>25569.375</v>
      </c>
      <c r="B785" s="241" t="s">
        <v>105</v>
      </c>
      <c r="C785" s="180"/>
      <c r="D785" s="180"/>
      <c r="E785" s="180"/>
      <c r="F785" s="180"/>
      <c r="G785" s="180">
        <f>SUM(C785:F785)</f>
      </c>
      <c r="H785" s="125">
        <v>7000</v>
      </c>
      <c r="I785" s="125">
        <f>G785*H785</f>
      </c>
      <c r="J785" s="125">
        <f>I785*0.1</f>
      </c>
      <c r="K785" s="125">
        <f>SUM(I785:J785)</f>
      </c>
      <c r="L785" s="242"/>
      <c r="M785" s="229"/>
      <c r="N785" s="87"/>
      <c r="O785" s="87"/>
      <c r="P785" s="87"/>
      <c r="Q785" s="87"/>
      <c r="R785" s="87"/>
      <c r="S785" s="87"/>
      <c r="T785" s="87"/>
      <c r="U785" s="87"/>
      <c r="V785" s="87"/>
      <c r="W785" s="175"/>
      <c r="X785" s="87"/>
      <c r="Y785" s="87"/>
      <c r="Z785" s="87"/>
      <c r="AA785" s="87"/>
      <c r="AB785" s="86"/>
      <c r="AC785" s="87"/>
    </row>
    <row x14ac:dyDescent="0.25" r="786" customHeight="1" ht="17.25">
      <c r="A786" s="235">
        <f>A781</f>
        <v>25569.375</v>
      </c>
      <c r="B786" s="241" t="s">
        <v>23</v>
      </c>
      <c r="C786" s="180"/>
      <c r="D786" s="180"/>
      <c r="E786" s="180"/>
      <c r="F786" s="180"/>
      <c r="G786" s="180">
        <f>SUM(C786:F786)</f>
      </c>
      <c r="H786" s="125">
        <v>6000</v>
      </c>
      <c r="I786" s="125">
        <f>G786*H786</f>
      </c>
      <c r="J786" s="125">
        <f>I786*0.1</f>
      </c>
      <c r="K786" s="125">
        <f>SUM(I786:J786)</f>
      </c>
      <c r="L786" s="242"/>
      <c r="M786" s="229"/>
      <c r="N786" s="87"/>
      <c r="O786" s="87"/>
      <c r="P786" s="87"/>
      <c r="Q786" s="87"/>
      <c r="R786" s="87"/>
      <c r="S786" s="87"/>
      <c r="T786" s="87"/>
      <c r="U786" s="87"/>
      <c r="V786" s="87"/>
      <c r="W786" s="175"/>
      <c r="X786" s="87"/>
      <c r="Y786" s="87"/>
      <c r="Z786" s="87"/>
      <c r="AA786" s="87"/>
      <c r="AB786" s="86"/>
      <c r="AC786" s="87"/>
    </row>
    <row x14ac:dyDescent="0.25" r="787" customHeight="1" ht="17.25">
      <c r="A787" s="235">
        <f>A786</f>
        <v>25569.375</v>
      </c>
      <c r="B787" s="241" t="s">
        <v>40</v>
      </c>
      <c r="C787" s="180"/>
      <c r="D787" s="180"/>
      <c r="E787" s="180"/>
      <c r="F787" s="180"/>
      <c r="G787" s="180">
        <f>SUM(C787:F787)</f>
      </c>
      <c r="H787" s="125">
        <v>6500</v>
      </c>
      <c r="I787" s="125">
        <f>G787*H787</f>
      </c>
      <c r="J787" s="125">
        <f>I787*0.1</f>
      </c>
      <c r="K787" s="125">
        <f>SUM(I787:J787)</f>
      </c>
      <c r="L787" s="242"/>
      <c r="M787" s="229"/>
      <c r="N787" s="87"/>
      <c r="O787" s="87"/>
      <c r="P787" s="87"/>
      <c r="Q787" s="87"/>
      <c r="R787" s="87"/>
      <c r="S787" s="87"/>
      <c r="T787" s="87"/>
      <c r="U787" s="87"/>
      <c r="V787" s="87"/>
      <c r="W787" s="175"/>
      <c r="X787" s="87"/>
      <c r="Y787" s="87"/>
      <c r="Z787" s="87"/>
      <c r="AA787" s="87"/>
      <c r="AB787" s="86"/>
      <c r="AC787" s="87"/>
    </row>
    <row x14ac:dyDescent="0.25" r="788" customHeight="1" ht="17.25">
      <c r="A788" s="235">
        <f>A784</f>
        <v>25569.375</v>
      </c>
      <c r="B788" s="241" t="s">
        <v>86</v>
      </c>
      <c r="C788" s="180"/>
      <c r="D788" s="180"/>
      <c r="E788" s="180"/>
      <c r="F788" s="180"/>
      <c r="G788" s="180">
        <f>SUM(C788:F788)</f>
      </c>
      <c r="H788" s="125">
        <v>6000</v>
      </c>
      <c r="I788" s="125">
        <f>G788*H788</f>
      </c>
      <c r="J788" s="125">
        <f>I788*0.1</f>
      </c>
      <c r="K788" s="125">
        <f>SUM(I788:J788)</f>
      </c>
      <c r="L788" s="242"/>
      <c r="M788" s="229"/>
      <c r="N788" s="87"/>
      <c r="O788" s="87"/>
      <c r="P788" s="87"/>
      <c r="Q788" s="87"/>
      <c r="R788" s="87"/>
      <c r="S788" s="87"/>
      <c r="T788" s="87"/>
      <c r="U788" s="87"/>
      <c r="V788" s="87"/>
      <c r="W788" s="175"/>
      <c r="X788" s="87"/>
      <c r="Y788" s="87"/>
      <c r="Z788" s="87"/>
      <c r="AA788" s="87"/>
      <c r="AB788" s="86"/>
      <c r="AC788" s="87"/>
    </row>
    <row x14ac:dyDescent="0.25" r="789" customHeight="1" ht="17.25">
      <c r="A789" s="235">
        <f>A784</f>
        <v>25569.375</v>
      </c>
      <c r="B789" s="241" t="s">
        <v>152</v>
      </c>
      <c r="C789" s="180"/>
      <c r="D789" s="180">
        <v>60</v>
      </c>
      <c r="E789" s="180"/>
      <c r="F789" s="180"/>
      <c r="G789" s="180">
        <f>SUM(C789:F789)</f>
      </c>
      <c r="H789" s="125">
        <v>6000</v>
      </c>
      <c r="I789" s="125">
        <f>G789*H789</f>
      </c>
      <c r="J789" s="125">
        <f>I789*0.1</f>
      </c>
      <c r="K789" s="125">
        <f>SUM(I789:J789)</f>
      </c>
      <c r="L789" s="242"/>
      <c r="M789" s="229"/>
      <c r="N789" s="87"/>
      <c r="O789" s="87"/>
      <c r="P789" s="87"/>
      <c r="Q789" s="87"/>
      <c r="R789" s="87"/>
      <c r="S789" s="87"/>
      <c r="T789" s="87"/>
      <c r="U789" s="87"/>
      <c r="V789" s="87"/>
      <c r="W789" s="175"/>
      <c r="X789" s="87"/>
      <c r="Y789" s="87"/>
      <c r="Z789" s="87"/>
      <c r="AA789" s="87"/>
      <c r="AB789" s="86"/>
      <c r="AC789" s="87"/>
    </row>
    <row x14ac:dyDescent="0.25" r="790" customHeight="1" ht="17.25">
      <c r="A790" s="235">
        <f>A789</f>
        <v>25569.375</v>
      </c>
      <c r="B790" s="236"/>
      <c r="C790" s="180"/>
      <c r="D790" s="180"/>
      <c r="E790" s="180"/>
      <c r="F790" s="180"/>
      <c r="G790" s="180">
        <f>SUM(C790:F790)</f>
      </c>
      <c r="H790" s="125"/>
      <c r="I790" s="125">
        <f>G790*H790</f>
      </c>
      <c r="J790" s="125">
        <v>0</v>
      </c>
      <c r="K790" s="125">
        <f>SUM(I790:J790)</f>
      </c>
      <c r="L790" s="242"/>
      <c r="M790" s="229"/>
      <c r="N790" s="87"/>
      <c r="O790" s="87"/>
      <c r="P790" s="87"/>
      <c r="Q790" s="87"/>
      <c r="R790" s="87"/>
      <c r="S790" s="87"/>
      <c r="T790" s="87"/>
      <c r="U790" s="87"/>
      <c r="V790" s="87"/>
      <c r="W790" s="175"/>
      <c r="X790" s="87"/>
      <c r="Y790" s="87"/>
      <c r="Z790" s="87"/>
      <c r="AA790" s="87"/>
      <c r="AB790" s="86"/>
      <c r="AC790" s="87"/>
    </row>
    <row x14ac:dyDescent="0.25" r="791" customHeight="1" ht="17.25">
      <c r="A791" s="243">
        <f>A790</f>
        <v>25569.375</v>
      </c>
      <c r="B791" s="244" t="s">
        <v>155</v>
      </c>
      <c r="C791" s="191">
        <f>SUM(C745:C790)</f>
      </c>
      <c r="D791" s="191">
        <f>SUM(D745:D790)</f>
      </c>
      <c r="E791" s="191">
        <f>SUM(E745:E790)</f>
      </c>
      <c r="F791" s="191">
        <f>SUM(F745:F790)</f>
      </c>
      <c r="G791" s="191">
        <f>SUM(G745:G790)</f>
      </c>
      <c r="H791" s="191"/>
      <c r="I791" s="191">
        <f>SUM(I745:I790)</f>
      </c>
      <c r="J791" s="191">
        <f>SUM(J745:J790)</f>
      </c>
      <c r="K791" s="191">
        <f>SUM(K745:K790)</f>
      </c>
      <c r="L791" s="245"/>
      <c r="M791" s="229"/>
      <c r="N791" s="87"/>
      <c r="O791" s="87"/>
      <c r="P791" s="87"/>
      <c r="Q791" s="87"/>
      <c r="R791" s="87"/>
      <c r="S791" s="87"/>
      <c r="T791" s="87"/>
      <c r="U791" s="87"/>
      <c r="V791" s="87"/>
      <c r="W791" s="175"/>
      <c r="X791" s="87"/>
      <c r="Y791" s="87"/>
      <c r="Z791" s="87"/>
      <c r="AA791" s="87"/>
      <c r="AB791" s="86"/>
      <c r="AC791" s="87"/>
    </row>
    <row x14ac:dyDescent="0.25" r="792" customHeight="1" ht="17.25">
      <c r="A792" s="235">
        <f>A791</f>
        <v>25569.375</v>
      </c>
      <c r="B792" s="241" t="s">
        <v>113</v>
      </c>
      <c r="C792" s="180"/>
      <c r="D792" s="180"/>
      <c r="E792" s="180"/>
      <c r="F792" s="180"/>
      <c r="G792" s="180">
        <f>SUM(C792:F792)</f>
      </c>
      <c r="H792" s="125">
        <v>6500</v>
      </c>
      <c r="I792" s="125">
        <f>G792*H792</f>
      </c>
      <c r="J792" s="185"/>
      <c r="K792" s="125">
        <f>SUM(I792:J792)</f>
      </c>
      <c r="L792" s="242"/>
      <c r="M792" s="229"/>
      <c r="N792" s="87"/>
      <c r="O792" s="87"/>
      <c r="P792" s="87"/>
      <c r="Q792" s="87"/>
      <c r="R792" s="87"/>
      <c r="S792" s="87"/>
      <c r="T792" s="87"/>
      <c r="U792" s="87"/>
      <c r="V792" s="87"/>
      <c r="W792" s="175"/>
      <c r="X792" s="87"/>
      <c r="Y792" s="87"/>
      <c r="Z792" s="87"/>
      <c r="AA792" s="87"/>
      <c r="AB792" s="86"/>
      <c r="AC792" s="87"/>
    </row>
    <row x14ac:dyDescent="0.25" r="793" customHeight="1" ht="17.25">
      <c r="A793" s="235">
        <f>A792</f>
        <v>25569.375</v>
      </c>
      <c r="B793" s="241" t="s">
        <v>156</v>
      </c>
      <c r="C793" s="180"/>
      <c r="D793" s="180"/>
      <c r="E793" s="180"/>
      <c r="F793" s="180"/>
      <c r="G793" s="180">
        <f>SUM(C793:F793)</f>
      </c>
      <c r="H793" s="125">
        <v>6500</v>
      </c>
      <c r="I793" s="125">
        <f>G793*H793</f>
      </c>
      <c r="J793" s="185"/>
      <c r="K793" s="125">
        <f>SUM(I793:J793)</f>
      </c>
      <c r="L793" s="242"/>
      <c r="M793" s="229"/>
      <c r="N793" s="87"/>
      <c r="O793" s="87"/>
      <c r="P793" s="87"/>
      <c r="Q793" s="87"/>
      <c r="R793" s="87"/>
      <c r="S793" s="87"/>
      <c r="T793" s="87"/>
      <c r="U793" s="87"/>
      <c r="V793" s="87"/>
      <c r="W793" s="175"/>
      <c r="X793" s="87"/>
      <c r="Y793" s="87"/>
      <c r="Z793" s="87"/>
      <c r="AA793" s="87"/>
      <c r="AB793" s="86"/>
      <c r="AC793" s="87"/>
    </row>
    <row x14ac:dyDescent="0.25" r="794" customHeight="1" ht="17.25">
      <c r="A794" s="235">
        <f>A793</f>
        <v>25569.375</v>
      </c>
      <c r="B794" s="241" t="s">
        <v>112</v>
      </c>
      <c r="C794" s="180"/>
      <c r="D794" s="180"/>
      <c r="E794" s="180"/>
      <c r="F794" s="180"/>
      <c r="G794" s="180">
        <f>SUM(C794:F794)</f>
      </c>
      <c r="H794" s="125">
        <v>6900</v>
      </c>
      <c r="I794" s="125">
        <f>G794*H794</f>
      </c>
      <c r="J794" s="185"/>
      <c r="K794" s="125">
        <f>SUM(I794:J794)</f>
      </c>
      <c r="L794" s="242"/>
      <c r="M794" s="229"/>
      <c r="N794" s="87"/>
      <c r="O794" s="87"/>
      <c r="P794" s="87"/>
      <c r="Q794" s="87"/>
      <c r="R794" s="87"/>
      <c r="S794" s="87"/>
      <c r="T794" s="87"/>
      <c r="U794" s="87"/>
      <c r="V794" s="87"/>
      <c r="W794" s="175"/>
      <c r="X794" s="87"/>
      <c r="Y794" s="87"/>
      <c r="Z794" s="87"/>
      <c r="AA794" s="87"/>
      <c r="AB794" s="86"/>
      <c r="AC794" s="87"/>
    </row>
    <row x14ac:dyDescent="0.25" r="795" customHeight="1" ht="17.25">
      <c r="A795" s="235">
        <f>A794</f>
        <v>25569.375</v>
      </c>
      <c r="B795" s="236"/>
      <c r="C795" s="180"/>
      <c r="D795" s="180"/>
      <c r="E795" s="180"/>
      <c r="F795" s="180"/>
      <c r="G795" s="180">
        <f>SUM(C795:F795)</f>
      </c>
      <c r="H795" s="125"/>
      <c r="I795" s="125">
        <f>G795*H795</f>
      </c>
      <c r="J795" s="185"/>
      <c r="K795" s="125">
        <f>SUM(I795:J795)</f>
      </c>
      <c r="L795" s="242"/>
      <c r="M795" s="229"/>
      <c r="N795" s="87"/>
      <c r="O795" s="87"/>
      <c r="P795" s="87"/>
      <c r="Q795" s="87"/>
      <c r="R795" s="87"/>
      <c r="S795" s="87"/>
      <c r="T795" s="87"/>
      <c r="U795" s="87"/>
      <c r="V795" s="87"/>
      <c r="W795" s="175"/>
      <c r="X795" s="87"/>
      <c r="Y795" s="87"/>
      <c r="Z795" s="87"/>
      <c r="AA795" s="87"/>
      <c r="AB795" s="86"/>
      <c r="AC795" s="87"/>
    </row>
    <row x14ac:dyDescent="0.25" r="796" customHeight="1" ht="17.25">
      <c r="A796" s="235">
        <f>A795</f>
        <v>25569.375</v>
      </c>
      <c r="B796" s="236"/>
      <c r="C796" s="180"/>
      <c r="D796" s="180"/>
      <c r="E796" s="180"/>
      <c r="F796" s="180"/>
      <c r="G796" s="180">
        <f>SUM(C796:F796)</f>
      </c>
      <c r="H796" s="125"/>
      <c r="I796" s="125">
        <f>G796*H796</f>
      </c>
      <c r="J796" s="185"/>
      <c r="K796" s="125">
        <f>SUM(I796:J796)</f>
      </c>
      <c r="L796" s="242"/>
      <c r="M796" s="229"/>
      <c r="N796" s="87"/>
      <c r="O796" s="87"/>
      <c r="P796" s="87"/>
      <c r="Q796" s="87"/>
      <c r="R796" s="87"/>
      <c r="S796" s="87"/>
      <c r="T796" s="87"/>
      <c r="U796" s="87"/>
      <c r="V796" s="87"/>
      <c r="W796" s="175"/>
      <c r="X796" s="87"/>
      <c r="Y796" s="87"/>
      <c r="Z796" s="87"/>
      <c r="AA796" s="87"/>
      <c r="AB796" s="86"/>
      <c r="AC796" s="87"/>
    </row>
    <row x14ac:dyDescent="0.25" r="797" customHeight="1" ht="17.25">
      <c r="A797" s="235">
        <f>A796</f>
        <v>25569.375</v>
      </c>
      <c r="B797" s="236"/>
      <c r="C797" s="180"/>
      <c r="D797" s="180"/>
      <c r="E797" s="180"/>
      <c r="F797" s="180"/>
      <c r="G797" s="180">
        <f>SUM(C797:F797)</f>
      </c>
      <c r="H797" s="125"/>
      <c r="I797" s="125">
        <f>G797*H797</f>
      </c>
      <c r="J797" s="185"/>
      <c r="K797" s="125">
        <f>SUM(I797:J797)</f>
      </c>
      <c r="L797" s="242"/>
      <c r="M797" s="229"/>
      <c r="N797" s="87"/>
      <c r="O797" s="87"/>
      <c r="P797" s="87"/>
      <c r="Q797" s="87"/>
      <c r="R797" s="87"/>
      <c r="S797" s="87"/>
      <c r="T797" s="87"/>
      <c r="U797" s="87"/>
      <c r="V797" s="87"/>
      <c r="W797" s="175"/>
      <c r="X797" s="87"/>
      <c r="Y797" s="87"/>
      <c r="Z797" s="87"/>
      <c r="AA797" s="87"/>
      <c r="AB797" s="86"/>
      <c r="AC797" s="87"/>
    </row>
    <row x14ac:dyDescent="0.25" r="798" customHeight="1" ht="17.25">
      <c r="A798" s="235">
        <f>A797</f>
        <v>25569.375</v>
      </c>
      <c r="B798" s="236"/>
      <c r="C798" s="180"/>
      <c r="D798" s="180"/>
      <c r="E798" s="180"/>
      <c r="F798" s="180"/>
      <c r="G798" s="180">
        <f>SUM(C798:F798)</f>
      </c>
      <c r="H798" s="125"/>
      <c r="I798" s="125">
        <f>G798*H798</f>
      </c>
      <c r="J798" s="185"/>
      <c r="K798" s="125">
        <f>SUM(I798:J798)</f>
      </c>
      <c r="L798" s="242"/>
      <c r="M798" s="229"/>
      <c r="N798" s="87"/>
      <c r="O798" s="87"/>
      <c r="P798" s="87"/>
      <c r="Q798" s="87"/>
      <c r="R798" s="87"/>
      <c r="S798" s="87"/>
      <c r="T798" s="87"/>
      <c r="U798" s="87"/>
      <c r="V798" s="87"/>
      <c r="W798" s="175"/>
      <c r="X798" s="87"/>
      <c r="Y798" s="87"/>
      <c r="Z798" s="87"/>
      <c r="AA798" s="87"/>
      <c r="AB798" s="86"/>
      <c r="AC798" s="87"/>
    </row>
    <row x14ac:dyDescent="0.25" r="799" customHeight="1" ht="17.25">
      <c r="A799" s="235">
        <f>A798</f>
        <v>25569.375</v>
      </c>
      <c r="B799" s="236"/>
      <c r="C799" s="180"/>
      <c r="D799" s="180"/>
      <c r="E799" s="180"/>
      <c r="F799" s="180"/>
      <c r="G799" s="180">
        <f>SUM(C799:F799)</f>
      </c>
      <c r="H799" s="125"/>
      <c r="I799" s="125">
        <f>G799*H799</f>
      </c>
      <c r="J799" s="185"/>
      <c r="K799" s="125">
        <f>SUM(I799:J799)</f>
      </c>
      <c r="L799" s="242"/>
      <c r="M799" s="229"/>
      <c r="N799" s="87"/>
      <c r="O799" s="87"/>
      <c r="P799" s="87"/>
      <c r="Q799" s="87"/>
      <c r="R799" s="87"/>
      <c r="S799" s="87"/>
      <c r="T799" s="87"/>
      <c r="U799" s="87"/>
      <c r="V799" s="87"/>
      <c r="W799" s="175"/>
      <c r="X799" s="87"/>
      <c r="Y799" s="87"/>
      <c r="Z799" s="87"/>
      <c r="AA799" s="87"/>
      <c r="AB799" s="86"/>
      <c r="AC799" s="87"/>
    </row>
    <row x14ac:dyDescent="0.25" r="800" customHeight="1" ht="17.25">
      <c r="A800" s="243">
        <f>A799</f>
        <v>25569.375</v>
      </c>
      <c r="B800" s="244" t="s">
        <v>157</v>
      </c>
      <c r="C800" s="191">
        <f>SUM(C792:C799)</f>
      </c>
      <c r="D800" s="191">
        <f>SUM(D792:D799)</f>
      </c>
      <c r="E800" s="191">
        <f>SUM(E792:E799)</f>
      </c>
      <c r="F800" s="191">
        <f>SUM(F792:F799)</f>
      </c>
      <c r="G800" s="191">
        <f>SUM(G792:G799)</f>
      </c>
      <c r="H800" s="201"/>
      <c r="I800" s="201">
        <f>SUM(I792:I799)</f>
      </c>
      <c r="J800" s="201"/>
      <c r="K800" s="202">
        <f>SUM(K792:K799)</f>
      </c>
      <c r="L800" s="246"/>
      <c r="M800" s="229"/>
      <c r="N800" s="87"/>
      <c r="O800" s="87"/>
      <c r="P800" s="87"/>
      <c r="Q800" s="87"/>
      <c r="R800" s="87"/>
      <c r="S800" s="87"/>
      <c r="T800" s="87"/>
      <c r="U800" s="87"/>
      <c r="V800" s="87"/>
      <c r="W800" s="175"/>
      <c r="X800" s="87"/>
      <c r="Y800" s="87"/>
      <c r="Z800" s="87"/>
      <c r="AA800" s="87"/>
      <c r="AB800" s="86"/>
      <c r="AC800" s="87"/>
    </row>
    <row x14ac:dyDescent="0.25" r="801" customHeight="1" ht="17.25" hidden="1">
      <c r="A801" s="226" t="s">
        <v>128</v>
      </c>
      <c r="B801" s="227" t="s">
        <v>2</v>
      </c>
      <c r="C801" s="174" t="s">
        <v>129</v>
      </c>
      <c r="D801" s="174" t="s">
        <v>130</v>
      </c>
      <c r="E801" s="174" t="s">
        <v>131</v>
      </c>
      <c r="F801" s="174" t="s">
        <v>132</v>
      </c>
      <c r="G801" s="174" t="s">
        <v>133</v>
      </c>
      <c r="H801" s="174" t="s">
        <v>7</v>
      </c>
      <c r="I801" s="174" t="s">
        <v>134</v>
      </c>
      <c r="J801" s="174" t="s">
        <v>90</v>
      </c>
      <c r="K801" s="174" t="s">
        <v>135</v>
      </c>
      <c r="L801" s="228"/>
      <c r="M801" s="229"/>
      <c r="N801" s="87"/>
      <c r="O801" s="87"/>
      <c r="P801" s="87"/>
      <c r="Q801" s="87"/>
      <c r="R801" s="87"/>
      <c r="S801" s="87"/>
      <c r="T801" s="87"/>
      <c r="U801" s="87"/>
      <c r="V801" s="87"/>
      <c r="W801" s="175"/>
      <c r="X801" s="87"/>
      <c r="Y801" s="87"/>
      <c r="Z801" s="87"/>
      <c r="AA801" s="87"/>
      <c r="AB801" s="86"/>
      <c r="AC801" s="87"/>
    </row>
    <row x14ac:dyDescent="0.25" r="802" customHeight="1" ht="17.25">
      <c r="A802" s="235">
        <f>A800+1</f>
        <v>25569.375</v>
      </c>
      <c r="B802" s="236" t="s">
        <v>46</v>
      </c>
      <c r="C802" s="183" t="s">
        <v>14</v>
      </c>
      <c r="D802" s="180">
        <v>12</v>
      </c>
      <c r="E802" s="180">
        <v>6</v>
      </c>
      <c r="F802" s="180"/>
      <c r="G802" s="180">
        <f>SUM(C802:F802)</f>
      </c>
      <c r="H802" s="237">
        <v>5500</v>
      </c>
      <c r="I802" s="125">
        <f>G802*H802</f>
      </c>
      <c r="J802" s="125">
        <f>I802*0.1</f>
      </c>
      <c r="K802" s="125">
        <f>SUM(I802:J802)</f>
      </c>
      <c r="L802" s="242"/>
      <c r="M802" s="229"/>
      <c r="N802" s="87"/>
      <c r="O802" s="87"/>
      <c r="P802" s="87"/>
      <c r="Q802" s="87"/>
      <c r="R802" s="87"/>
      <c r="S802" s="87"/>
      <c r="T802" s="87"/>
      <c r="U802" s="87"/>
      <c r="V802" s="87"/>
      <c r="W802" s="175"/>
      <c r="X802" s="87"/>
      <c r="Y802" s="87"/>
      <c r="Z802" s="87"/>
      <c r="AA802" s="87"/>
      <c r="AB802" s="86"/>
      <c r="AC802" s="87"/>
    </row>
    <row x14ac:dyDescent="0.25" r="803" customHeight="1" ht="17.25">
      <c r="A803" s="235">
        <f>A802</f>
        <v>25569.375</v>
      </c>
      <c r="B803" s="236" t="s">
        <v>137</v>
      </c>
      <c r="C803" s="180"/>
      <c r="D803" s="180">
        <f>135-D804</f>
      </c>
      <c r="E803" s="180">
        <v>20</v>
      </c>
      <c r="F803" s="180">
        <v>15</v>
      </c>
      <c r="G803" s="180">
        <f>SUM(C803:F803)</f>
      </c>
      <c r="H803" s="237">
        <v>4500</v>
      </c>
      <c r="I803" s="125">
        <f>G803*H803</f>
      </c>
      <c r="J803" s="125">
        <f>I803*0.1</f>
      </c>
      <c r="K803" s="125">
        <f>SUM(I803:J803)</f>
      </c>
      <c r="L803" s="242"/>
      <c r="M803" s="229"/>
      <c r="N803" s="87"/>
      <c r="O803" s="87"/>
      <c r="P803" s="87"/>
      <c r="Q803" s="87"/>
      <c r="R803" s="87"/>
      <c r="S803" s="87"/>
      <c r="T803" s="87"/>
      <c r="U803" s="87"/>
      <c r="V803" s="87"/>
      <c r="W803" s="175"/>
      <c r="X803" s="87"/>
      <c r="Y803" s="87"/>
      <c r="Z803" s="87"/>
      <c r="AA803" s="87"/>
      <c r="AB803" s="86"/>
      <c r="AC803" s="87"/>
    </row>
    <row x14ac:dyDescent="0.25" r="804" customHeight="1" ht="17.25">
      <c r="A804" s="235">
        <f>A803</f>
        <v>25569.375</v>
      </c>
      <c r="B804" s="236" t="s">
        <v>178</v>
      </c>
      <c r="C804" s="180"/>
      <c r="D804" s="180">
        <v>34</v>
      </c>
      <c r="E804" s="180"/>
      <c r="F804" s="180"/>
      <c r="G804" s="180">
        <f>SUM(C804:F804)</f>
      </c>
      <c r="H804" s="182">
        <v>5000</v>
      </c>
      <c r="I804" s="125">
        <f>G804*H804</f>
      </c>
      <c r="J804" s="125">
        <f>I804*0.1</f>
      </c>
      <c r="K804" s="125">
        <f>SUM(I804:J804)</f>
      </c>
      <c r="L804" s="242"/>
      <c r="M804" s="229"/>
      <c r="N804" s="87"/>
      <c r="O804" s="87"/>
      <c r="P804" s="87"/>
      <c r="Q804" s="87"/>
      <c r="R804" s="87"/>
      <c r="S804" s="87"/>
      <c r="T804" s="87"/>
      <c r="U804" s="87"/>
      <c r="V804" s="87"/>
      <c r="W804" s="175"/>
      <c r="X804" s="87"/>
      <c r="Y804" s="87"/>
      <c r="Z804" s="87"/>
      <c r="AA804" s="87"/>
      <c r="AB804" s="86"/>
      <c r="AC804" s="87"/>
    </row>
    <row x14ac:dyDescent="0.25" r="805" customHeight="1" ht="17.25">
      <c r="A805" s="235">
        <f>A804</f>
        <v>25569.375</v>
      </c>
      <c r="B805" s="236" t="s">
        <v>13</v>
      </c>
      <c r="C805" s="180"/>
      <c r="D805" s="180">
        <v>13</v>
      </c>
      <c r="E805" s="180">
        <v>4</v>
      </c>
      <c r="F805" s="180"/>
      <c r="G805" s="180">
        <f>SUM(C805:F805)</f>
      </c>
      <c r="H805" s="125">
        <v>6000</v>
      </c>
      <c r="I805" s="125">
        <f>G805*H805</f>
      </c>
      <c r="J805" s="125">
        <f>I805*0.1</f>
      </c>
      <c r="K805" s="125">
        <f>SUM(I805:J805)</f>
      </c>
      <c r="L805" s="242"/>
      <c r="M805" s="229"/>
      <c r="N805" s="87"/>
      <c r="O805" s="87"/>
      <c r="P805" s="87"/>
      <c r="Q805" s="87"/>
      <c r="R805" s="87"/>
      <c r="S805" s="87"/>
      <c r="T805" s="87"/>
      <c r="U805" s="87"/>
      <c r="V805" s="87"/>
      <c r="W805" s="175"/>
      <c r="X805" s="87"/>
      <c r="Y805" s="87"/>
      <c r="Z805" s="87"/>
      <c r="AA805" s="87"/>
      <c r="AB805" s="86"/>
      <c r="AC805" s="87"/>
    </row>
    <row x14ac:dyDescent="0.25" r="806" customHeight="1" ht="17.25">
      <c r="A806" s="235">
        <f>A805</f>
        <v>25569.375</v>
      </c>
      <c r="B806" s="236" t="s">
        <v>58</v>
      </c>
      <c r="C806" s="183" t="s">
        <v>14</v>
      </c>
      <c r="D806" s="180">
        <v>15</v>
      </c>
      <c r="E806" s="180">
        <v>8</v>
      </c>
      <c r="F806" s="180"/>
      <c r="G806" s="180">
        <f>SUM(C806:F806)</f>
      </c>
      <c r="H806" s="182">
        <v>5500</v>
      </c>
      <c r="I806" s="125">
        <f>G806*H806</f>
      </c>
      <c r="J806" s="125">
        <f>I806*0.1</f>
      </c>
      <c r="K806" s="125">
        <f>SUM(I806:J806)</f>
      </c>
      <c r="L806" s="242"/>
      <c r="M806" s="229"/>
      <c r="N806" s="87"/>
      <c r="O806" s="87"/>
      <c r="P806" s="87"/>
      <c r="Q806" s="87"/>
      <c r="R806" s="87"/>
      <c r="S806" s="87"/>
      <c r="T806" s="87"/>
      <c r="U806" s="87"/>
      <c r="V806" s="87"/>
      <c r="W806" s="175"/>
      <c r="X806" s="87"/>
      <c r="Y806" s="87"/>
      <c r="Z806" s="87"/>
      <c r="AA806" s="87"/>
      <c r="AB806" s="86"/>
      <c r="AC806" s="87"/>
    </row>
    <row x14ac:dyDescent="0.25" r="807" customHeight="1" ht="17.25">
      <c r="A807" s="235">
        <f>A806</f>
        <v>25569.375</v>
      </c>
      <c r="B807" s="236" t="s">
        <v>147</v>
      </c>
      <c r="C807" s="183"/>
      <c r="D807" s="180">
        <v>40</v>
      </c>
      <c r="E807" s="180">
        <v>25</v>
      </c>
      <c r="F807" s="180">
        <v>16</v>
      </c>
      <c r="G807" s="180">
        <f>SUM(C807:F807)</f>
      </c>
      <c r="H807" s="125">
        <v>5000</v>
      </c>
      <c r="I807" s="125">
        <f>G807*H807</f>
      </c>
      <c r="J807" s="125">
        <f>I807*0.1</f>
      </c>
      <c r="K807" s="125">
        <f>SUM(I807:J807)</f>
      </c>
      <c r="L807" s="242"/>
      <c r="M807" s="229"/>
      <c r="N807" s="87"/>
      <c r="O807" s="87"/>
      <c r="P807" s="87"/>
      <c r="Q807" s="87"/>
      <c r="R807" s="87"/>
      <c r="S807" s="87"/>
      <c r="T807" s="87"/>
      <c r="U807" s="87"/>
      <c r="V807" s="87"/>
      <c r="W807" s="175"/>
      <c r="X807" s="87"/>
      <c r="Y807" s="87"/>
      <c r="Z807" s="87"/>
      <c r="AA807" s="87"/>
      <c r="AB807" s="86"/>
      <c r="AC807" s="87"/>
    </row>
    <row x14ac:dyDescent="0.25" r="808" customHeight="1" ht="17.25">
      <c r="A808" s="235">
        <f>A807</f>
        <v>25569.375</v>
      </c>
      <c r="B808" s="236" t="s">
        <v>27</v>
      </c>
      <c r="C808" s="180"/>
      <c r="D808" s="180">
        <v>10</v>
      </c>
      <c r="E808" s="180">
        <v>10</v>
      </c>
      <c r="F808" s="180"/>
      <c r="G808" s="180">
        <f>SUM(C808:F808)</f>
      </c>
      <c r="H808" s="125">
        <v>5500</v>
      </c>
      <c r="I808" s="125">
        <f>G808*H808</f>
      </c>
      <c r="J808" s="125">
        <f>I808*0.1</f>
      </c>
      <c r="K808" s="125">
        <f>SUM(I808:J808)</f>
      </c>
      <c r="L808" s="242"/>
      <c r="M808" s="229"/>
      <c r="N808" s="87"/>
      <c r="O808" s="87"/>
      <c r="P808" s="87"/>
      <c r="Q808" s="87"/>
      <c r="R808" s="87"/>
      <c r="S808" s="87"/>
      <c r="T808" s="87"/>
      <c r="U808" s="87"/>
      <c r="V808" s="87"/>
      <c r="W808" s="175"/>
      <c r="X808" s="87"/>
      <c r="Y808" s="87"/>
      <c r="Z808" s="87"/>
      <c r="AA808" s="87"/>
      <c r="AB808" s="86"/>
      <c r="AC808" s="87"/>
    </row>
    <row x14ac:dyDescent="0.25" r="809" customHeight="1" ht="17.25">
      <c r="A809" s="235">
        <f>A808</f>
        <v>25569.375</v>
      </c>
      <c r="B809" s="236" t="s">
        <v>20</v>
      </c>
      <c r="C809" s="180"/>
      <c r="D809" s="180">
        <v>61</v>
      </c>
      <c r="E809" s="180">
        <v>13</v>
      </c>
      <c r="F809" s="180"/>
      <c r="G809" s="180">
        <f>SUM(C809:F809)</f>
      </c>
      <c r="H809" s="237">
        <v>5500</v>
      </c>
      <c r="I809" s="125">
        <f>G809*H809</f>
      </c>
      <c r="J809" s="125">
        <f>I809*0.1</f>
      </c>
      <c r="K809" s="125">
        <f>SUM(I809:J809)</f>
      </c>
      <c r="L809" s="242"/>
      <c r="M809" s="229"/>
      <c r="N809" s="87"/>
      <c r="O809" s="87"/>
      <c r="P809" s="87"/>
      <c r="Q809" s="87"/>
      <c r="R809" s="87"/>
      <c r="S809" s="87"/>
      <c r="T809" s="87"/>
      <c r="U809" s="87"/>
      <c r="V809" s="87"/>
      <c r="W809" s="175"/>
      <c r="X809" s="87"/>
      <c r="Y809" s="87"/>
      <c r="Z809" s="87"/>
      <c r="AA809" s="87"/>
      <c r="AB809" s="86"/>
      <c r="AC809" s="87"/>
    </row>
    <row x14ac:dyDescent="0.25" r="810" customHeight="1" ht="17.25">
      <c r="A810" s="235">
        <f>A809</f>
        <v>25569.375</v>
      </c>
      <c r="B810" s="236" t="s">
        <v>31</v>
      </c>
      <c r="C810" s="180"/>
      <c r="D810" s="180">
        <v>25</v>
      </c>
      <c r="E810" s="180"/>
      <c r="F810" s="180"/>
      <c r="G810" s="180">
        <f>SUM(C810:F810)</f>
      </c>
      <c r="H810" s="125">
        <v>6000</v>
      </c>
      <c r="I810" s="125">
        <f>G810*H810</f>
      </c>
      <c r="J810" s="125">
        <f>I810*0.1</f>
      </c>
      <c r="K810" s="125">
        <f>SUM(I810:J810)</f>
      </c>
      <c r="L810" s="242"/>
      <c r="M810" s="229"/>
      <c r="N810" s="87"/>
      <c r="O810" s="87"/>
      <c r="P810" s="87"/>
      <c r="Q810" s="87"/>
      <c r="R810" s="87"/>
      <c r="S810" s="87"/>
      <c r="T810" s="87"/>
      <c r="U810" s="87"/>
      <c r="V810" s="87"/>
      <c r="W810" s="175"/>
      <c r="X810" s="87"/>
      <c r="Y810" s="87"/>
      <c r="Z810" s="87"/>
      <c r="AA810" s="87"/>
      <c r="AB810" s="86"/>
      <c r="AC810" s="87"/>
    </row>
    <row x14ac:dyDescent="0.25" r="811" customHeight="1" ht="17.25">
      <c r="A811" s="235">
        <f>A810</f>
        <v>25569.375</v>
      </c>
      <c r="B811" s="236" t="s">
        <v>71</v>
      </c>
      <c r="C811" s="180"/>
      <c r="D811" s="180">
        <v>25</v>
      </c>
      <c r="E811" s="180"/>
      <c r="F811" s="180"/>
      <c r="G811" s="180">
        <f>SUM(C811:F811)</f>
      </c>
      <c r="H811" s="125">
        <v>6000</v>
      </c>
      <c r="I811" s="125">
        <f>G811*H811</f>
      </c>
      <c r="J811" s="125">
        <f>I811*0.1</f>
      </c>
      <c r="K811" s="125">
        <f>SUM(I811:J811)</f>
      </c>
      <c r="L811" s="242"/>
      <c r="M811" s="229"/>
      <c r="N811" s="87"/>
      <c r="O811" s="87"/>
      <c r="P811" s="87"/>
      <c r="Q811" s="87"/>
      <c r="R811" s="87"/>
      <c r="S811" s="87"/>
      <c r="T811" s="87"/>
      <c r="U811" s="87"/>
      <c r="V811" s="87"/>
      <c r="W811" s="175"/>
      <c r="X811" s="87"/>
      <c r="Y811" s="87"/>
      <c r="Z811" s="87"/>
      <c r="AA811" s="87"/>
      <c r="AB811" s="86"/>
      <c r="AC811" s="87"/>
    </row>
    <row x14ac:dyDescent="0.25" r="812" customHeight="1" ht="17.25">
      <c r="A812" s="235">
        <f>A811</f>
        <v>25569.375</v>
      </c>
      <c r="B812" s="240" t="s">
        <v>49</v>
      </c>
      <c r="C812" s="180"/>
      <c r="D812" s="180">
        <v>17</v>
      </c>
      <c r="E812" s="180">
        <v>10</v>
      </c>
      <c r="F812" s="180">
        <v>6</v>
      </c>
      <c r="G812" s="180">
        <f>SUM(C812:F812)</f>
      </c>
      <c r="H812" s="182">
        <v>6000</v>
      </c>
      <c r="I812" s="125">
        <f>G812*H812</f>
      </c>
      <c r="J812" s="125">
        <f>I812*0.1</f>
      </c>
      <c r="K812" s="125">
        <f>SUM(I812:J812)</f>
      </c>
      <c r="L812" s="242"/>
      <c r="M812" s="229"/>
      <c r="N812" s="87"/>
      <c r="O812" s="87"/>
      <c r="P812" s="87"/>
      <c r="Q812" s="87"/>
      <c r="R812" s="87"/>
      <c r="S812" s="87"/>
      <c r="T812" s="87"/>
      <c r="U812" s="87"/>
      <c r="V812" s="87"/>
      <c r="W812" s="175"/>
      <c r="X812" s="87"/>
      <c r="Y812" s="87"/>
      <c r="Z812" s="87"/>
      <c r="AA812" s="87"/>
      <c r="AB812" s="86"/>
      <c r="AC812" s="87"/>
    </row>
    <row x14ac:dyDescent="0.25" r="813" customHeight="1" ht="17.25">
      <c r="A813" s="235">
        <f>A812</f>
        <v>25569.375</v>
      </c>
      <c r="B813" s="236" t="s">
        <v>9</v>
      </c>
      <c r="C813" s="180"/>
      <c r="D813" s="180">
        <v>41</v>
      </c>
      <c r="E813" s="180"/>
      <c r="F813" s="180"/>
      <c r="G813" s="180">
        <f>SUM(C813:F813)</f>
      </c>
      <c r="H813" s="125">
        <v>6000</v>
      </c>
      <c r="I813" s="125">
        <f>G813*H813</f>
      </c>
      <c r="J813" s="125">
        <f>I813*0.1</f>
      </c>
      <c r="K813" s="125">
        <f>SUM(I813:J813)</f>
      </c>
      <c r="L813" s="242"/>
      <c r="M813" s="229"/>
      <c r="N813" s="87"/>
      <c r="O813" s="87"/>
      <c r="P813" s="87"/>
      <c r="Q813" s="87"/>
      <c r="R813" s="87"/>
      <c r="S813" s="87"/>
      <c r="T813" s="87"/>
      <c r="U813" s="87"/>
      <c r="V813" s="87"/>
      <c r="W813" s="175"/>
      <c r="X813" s="87"/>
      <c r="Y813" s="87"/>
      <c r="Z813" s="87"/>
      <c r="AA813" s="87"/>
      <c r="AB813" s="86"/>
      <c r="AC813" s="87"/>
    </row>
    <row x14ac:dyDescent="0.25" r="814" customHeight="1" ht="17.25">
      <c r="A814" s="235">
        <f>A813</f>
        <v>25569.375</v>
      </c>
      <c r="B814" s="236" t="s">
        <v>78</v>
      </c>
      <c r="C814" s="180"/>
      <c r="D814" s="180">
        <v>15</v>
      </c>
      <c r="E814" s="180"/>
      <c r="F814" s="180"/>
      <c r="G814" s="180">
        <f>SUM(C814:F814)</f>
      </c>
      <c r="H814" s="125">
        <v>6500</v>
      </c>
      <c r="I814" s="125">
        <f>G814*H814</f>
      </c>
      <c r="J814" s="125">
        <f>I814*0.1</f>
      </c>
      <c r="K814" s="125">
        <f>SUM(I814:J814)</f>
      </c>
      <c r="L814" s="242"/>
      <c r="M814" s="229"/>
      <c r="N814" s="87"/>
      <c r="O814" s="87"/>
      <c r="P814" s="87"/>
      <c r="Q814" s="87"/>
      <c r="R814" s="87"/>
      <c r="S814" s="87"/>
      <c r="T814" s="87"/>
      <c r="U814" s="87"/>
      <c r="V814" s="87"/>
      <c r="W814" s="175"/>
      <c r="X814" s="87"/>
      <c r="Y814" s="87"/>
      <c r="Z814" s="87"/>
      <c r="AA814" s="87"/>
      <c r="AB814" s="86"/>
      <c r="AC814" s="87"/>
    </row>
    <row x14ac:dyDescent="0.25" r="815" customHeight="1" ht="17.25">
      <c r="A815" s="235">
        <f>A814</f>
        <v>25569.375</v>
      </c>
      <c r="B815" s="236" t="s">
        <v>55</v>
      </c>
      <c r="C815" s="180"/>
      <c r="D815" s="180">
        <v>10</v>
      </c>
      <c r="E815" s="180"/>
      <c r="F815" s="180"/>
      <c r="G815" s="180">
        <f>SUM(C815:F815)</f>
      </c>
      <c r="H815" s="125">
        <v>6500</v>
      </c>
      <c r="I815" s="125">
        <f>G815*H815</f>
      </c>
      <c r="J815" s="125">
        <f>I815*0.1</f>
      </c>
      <c r="K815" s="125">
        <f>SUM(I815:J815)</f>
      </c>
      <c r="L815" s="242"/>
      <c r="M815" s="229"/>
      <c r="N815" s="87"/>
      <c r="O815" s="87"/>
      <c r="P815" s="87"/>
      <c r="Q815" s="87"/>
      <c r="R815" s="87"/>
      <c r="S815" s="87"/>
      <c r="T815" s="87"/>
      <c r="U815" s="87"/>
      <c r="V815" s="87"/>
      <c r="W815" s="175"/>
      <c r="X815" s="87"/>
      <c r="Y815" s="87"/>
      <c r="Z815" s="87"/>
      <c r="AA815" s="87"/>
      <c r="AB815" s="86"/>
      <c r="AC815" s="87"/>
    </row>
    <row x14ac:dyDescent="0.25" r="816" customHeight="1" ht="17.25">
      <c r="A816" s="235">
        <f>A815</f>
        <v>25569.375</v>
      </c>
      <c r="B816" s="236" t="s">
        <v>80</v>
      </c>
      <c r="C816" s="180"/>
      <c r="D816" s="180">
        <v>23</v>
      </c>
      <c r="E816" s="180"/>
      <c r="F816" s="180"/>
      <c r="G816" s="180">
        <f>SUM(C816:F816)</f>
      </c>
      <c r="H816" s="125">
        <v>6000</v>
      </c>
      <c r="I816" s="125">
        <f>G816*H816</f>
      </c>
      <c r="J816" s="185"/>
      <c r="K816" s="125">
        <f>SUM(I816:J816)</f>
      </c>
      <c r="L816" s="242"/>
      <c r="M816" s="229"/>
      <c r="N816" s="87"/>
      <c r="O816" s="87"/>
      <c r="P816" s="87"/>
      <c r="Q816" s="87"/>
      <c r="R816" s="87"/>
      <c r="S816" s="87"/>
      <c r="T816" s="87"/>
      <c r="U816" s="87"/>
      <c r="V816" s="87"/>
      <c r="W816" s="175"/>
      <c r="X816" s="87"/>
      <c r="Y816" s="87"/>
      <c r="Z816" s="87"/>
      <c r="AA816" s="87"/>
      <c r="AB816" s="86"/>
      <c r="AC816" s="87"/>
    </row>
    <row x14ac:dyDescent="0.25" r="817" customHeight="1" ht="17.25">
      <c r="A817" s="235">
        <f>A816</f>
        <v>25569.375</v>
      </c>
      <c r="B817" s="236" t="s">
        <v>67</v>
      </c>
      <c r="C817" s="180"/>
      <c r="D817" s="180">
        <v>7</v>
      </c>
      <c r="E817" s="180"/>
      <c r="F817" s="180"/>
      <c r="G817" s="180">
        <f>SUM(C817:F817)</f>
      </c>
      <c r="H817" s="182">
        <v>5500</v>
      </c>
      <c r="I817" s="125">
        <f>G817*H817</f>
      </c>
      <c r="J817" s="125">
        <f>I817*0.1</f>
      </c>
      <c r="K817" s="125">
        <f>SUM(I817:J817)</f>
      </c>
      <c r="L817" s="242"/>
      <c r="M817" s="229"/>
      <c r="N817" s="87"/>
      <c r="O817" s="87"/>
      <c r="P817" s="87"/>
      <c r="Q817" s="87"/>
      <c r="R817" s="87"/>
      <c r="S817" s="87"/>
      <c r="T817" s="87"/>
      <c r="U817" s="87"/>
      <c r="V817" s="87"/>
      <c r="W817" s="175"/>
      <c r="X817" s="87"/>
      <c r="Y817" s="87"/>
      <c r="Z817" s="87"/>
      <c r="AA817" s="87"/>
      <c r="AB817" s="86"/>
      <c r="AC817" s="87"/>
    </row>
    <row x14ac:dyDescent="0.25" r="818" customHeight="1" ht="17.25">
      <c r="A818" s="235">
        <f>A817</f>
        <v>25569.375</v>
      </c>
      <c r="B818" s="241" t="s">
        <v>74</v>
      </c>
      <c r="C818" s="180"/>
      <c r="D818" s="180">
        <v>33</v>
      </c>
      <c r="E818" s="180">
        <v>28</v>
      </c>
      <c r="F818" s="180"/>
      <c r="G818" s="180">
        <f>SUM(C818:F818)</f>
      </c>
      <c r="H818" s="187">
        <v>5000</v>
      </c>
      <c r="I818" s="125">
        <f>G818*H818</f>
      </c>
      <c r="J818" s="125">
        <f>I818*0.1</f>
      </c>
      <c r="K818" s="125">
        <f>SUM(I818:J818)</f>
      </c>
      <c r="L818" s="242"/>
      <c r="M818" s="229"/>
      <c r="N818" s="87"/>
      <c r="O818" s="87"/>
      <c r="P818" s="87"/>
      <c r="Q818" s="87"/>
      <c r="R818" s="87"/>
      <c r="S818" s="87"/>
      <c r="T818" s="87"/>
      <c r="U818" s="87"/>
      <c r="V818" s="87"/>
      <c r="W818" s="175"/>
      <c r="X818" s="87"/>
      <c r="Y818" s="87"/>
      <c r="Z818" s="87"/>
      <c r="AA818" s="87"/>
      <c r="AB818" s="86"/>
      <c r="AC818" s="87"/>
    </row>
    <row x14ac:dyDescent="0.25" r="819" customHeight="1" ht="17.25">
      <c r="A819" s="235">
        <f>A818</f>
        <v>25569.375</v>
      </c>
      <c r="B819" s="236" t="s">
        <v>11</v>
      </c>
      <c r="C819" s="180"/>
      <c r="D819" s="180">
        <v>13</v>
      </c>
      <c r="E819" s="180">
        <v>7</v>
      </c>
      <c r="F819" s="180"/>
      <c r="G819" s="180">
        <f>SUM(C819:F819)</f>
      </c>
      <c r="H819" s="125">
        <v>6000</v>
      </c>
      <c r="I819" s="125">
        <f>G819*H819</f>
      </c>
      <c r="J819" s="125">
        <f>I819*0.1</f>
      </c>
      <c r="K819" s="125">
        <f>SUM(I819:J819)</f>
      </c>
      <c r="L819" s="242"/>
      <c r="M819" s="229"/>
      <c r="N819" s="87"/>
      <c r="O819" s="87"/>
      <c r="P819" s="87"/>
      <c r="Q819" s="87"/>
      <c r="R819" s="87"/>
      <c r="S819" s="87"/>
      <c r="T819" s="87"/>
      <c r="U819" s="87"/>
      <c r="V819" s="87"/>
      <c r="W819" s="175"/>
      <c r="X819" s="87"/>
      <c r="Y819" s="87"/>
      <c r="Z819" s="87"/>
      <c r="AA819" s="87"/>
      <c r="AB819" s="86"/>
      <c r="AC819" s="87"/>
    </row>
    <row x14ac:dyDescent="0.25" r="820" customHeight="1" ht="17.25">
      <c r="A820" s="235">
        <f>A819</f>
        <v>25569.375</v>
      </c>
      <c r="B820" s="236" t="s">
        <v>22</v>
      </c>
      <c r="C820" s="180"/>
      <c r="D820" s="180">
        <v>38</v>
      </c>
      <c r="E820" s="180"/>
      <c r="F820" s="180"/>
      <c r="G820" s="180">
        <f>SUM(C820:F820)</f>
      </c>
      <c r="H820" s="182">
        <v>4800</v>
      </c>
      <c r="I820" s="125">
        <f>G820*H820</f>
      </c>
      <c r="J820" s="125">
        <f>I820*0.1</f>
      </c>
      <c r="K820" s="125">
        <f>SUM(I820:J820)</f>
      </c>
      <c r="L820" s="242"/>
      <c r="M820" s="229"/>
      <c r="N820" s="87"/>
      <c r="O820" s="87"/>
      <c r="P820" s="87"/>
      <c r="Q820" s="87"/>
      <c r="R820" s="87"/>
      <c r="S820" s="87"/>
      <c r="T820" s="87"/>
      <c r="U820" s="87"/>
      <c r="V820" s="87"/>
      <c r="W820" s="175"/>
      <c r="X820" s="87"/>
      <c r="Y820" s="87"/>
      <c r="Z820" s="87"/>
      <c r="AA820" s="87"/>
      <c r="AB820" s="86"/>
      <c r="AC820" s="87"/>
    </row>
    <row x14ac:dyDescent="0.25" r="821" customHeight="1" ht="17.25">
      <c r="A821" s="235">
        <f>A820</f>
        <v>25569.375</v>
      </c>
      <c r="B821" s="241" t="s">
        <v>84</v>
      </c>
      <c r="C821" s="180"/>
      <c r="D821" s="180">
        <v>16</v>
      </c>
      <c r="E821" s="180">
        <v>9</v>
      </c>
      <c r="F821" s="180"/>
      <c r="G821" s="180">
        <f>SUM(C821:F821)</f>
      </c>
      <c r="H821" s="182">
        <v>4800</v>
      </c>
      <c r="I821" s="125">
        <f>G821*H821</f>
      </c>
      <c r="J821" s="125">
        <f>I821*0.1</f>
      </c>
      <c r="K821" s="125">
        <f>SUM(I821:J821)</f>
      </c>
      <c r="L821" s="242"/>
      <c r="M821" s="229"/>
      <c r="N821" s="87"/>
      <c r="O821" s="87"/>
      <c r="P821" s="87"/>
      <c r="Q821" s="87"/>
      <c r="R821" s="87"/>
      <c r="S821" s="87"/>
      <c r="T821" s="87"/>
      <c r="U821" s="87"/>
      <c r="V821" s="87"/>
      <c r="W821" s="175"/>
      <c r="X821" s="87"/>
      <c r="Y821" s="87"/>
      <c r="Z821" s="87"/>
      <c r="AA821" s="87"/>
      <c r="AB821" s="86"/>
      <c r="AC821" s="87"/>
    </row>
    <row x14ac:dyDescent="0.25" r="822" customHeight="1" ht="17.25">
      <c r="A822" s="235">
        <f>A821</f>
        <v>25569.375</v>
      </c>
      <c r="B822" s="236" t="s">
        <v>17</v>
      </c>
      <c r="C822" s="180"/>
      <c r="D822" s="180">
        <v>37</v>
      </c>
      <c r="E822" s="180">
        <v>12</v>
      </c>
      <c r="F822" s="180"/>
      <c r="G822" s="180">
        <f>SUM(C822:F822)</f>
      </c>
      <c r="H822" s="125">
        <v>6500</v>
      </c>
      <c r="I822" s="125">
        <f>G822*H822</f>
      </c>
      <c r="J822" s="125">
        <f>I822*0.1</f>
      </c>
      <c r="K822" s="125">
        <f>SUM(I822:J822)</f>
      </c>
      <c r="L822" s="242"/>
      <c r="M822" s="229"/>
      <c r="N822" s="87"/>
      <c r="O822" s="87"/>
      <c r="P822" s="87"/>
      <c r="Q822" s="87"/>
      <c r="R822" s="87"/>
      <c r="S822" s="87"/>
      <c r="T822" s="87"/>
      <c r="U822" s="87"/>
      <c r="V822" s="87"/>
      <c r="W822" s="175"/>
      <c r="X822" s="87"/>
      <c r="Y822" s="87"/>
      <c r="Z822" s="87"/>
      <c r="AA822" s="87"/>
      <c r="AB822" s="86"/>
      <c r="AC822" s="87"/>
    </row>
    <row x14ac:dyDescent="0.25" r="823" customHeight="1" ht="17.25">
      <c r="A823" s="235">
        <f>A822</f>
        <v>25569.375</v>
      </c>
      <c r="B823" s="236" t="s">
        <v>29</v>
      </c>
      <c r="C823" s="188" t="s">
        <v>14</v>
      </c>
      <c r="D823" s="180">
        <v>14</v>
      </c>
      <c r="E823" s="180">
        <v>13</v>
      </c>
      <c r="F823" s="180"/>
      <c r="G823" s="180">
        <f>SUM(C823:F823)</f>
      </c>
      <c r="H823" s="125">
        <v>5500</v>
      </c>
      <c r="I823" s="125">
        <f>G823*H823</f>
      </c>
      <c r="J823" s="125">
        <f>I823*0.1</f>
      </c>
      <c r="K823" s="125">
        <f>SUM(I823:J823)</f>
      </c>
      <c r="L823" s="242"/>
      <c r="M823" s="229"/>
      <c r="N823" s="87"/>
      <c r="O823" s="87"/>
      <c r="P823" s="87"/>
      <c r="Q823" s="87"/>
      <c r="R823" s="87"/>
      <c r="S823" s="87"/>
      <c r="T823" s="87"/>
      <c r="U823" s="87"/>
      <c r="V823" s="87"/>
      <c r="W823" s="175"/>
      <c r="X823" s="87"/>
      <c r="Y823" s="87"/>
      <c r="Z823" s="87"/>
      <c r="AA823" s="87"/>
      <c r="AB823" s="86"/>
      <c r="AC823" s="87"/>
    </row>
    <row x14ac:dyDescent="0.25" r="824" customHeight="1" ht="17.25">
      <c r="A824" s="235">
        <f>A823</f>
        <v>25569.375</v>
      </c>
      <c r="B824" s="236" t="s">
        <v>15</v>
      </c>
      <c r="C824" s="180"/>
      <c r="D824" s="180">
        <v>17</v>
      </c>
      <c r="E824" s="180">
        <v>5</v>
      </c>
      <c r="F824" s="180"/>
      <c r="G824" s="180">
        <f>SUM(C824:F824)</f>
      </c>
      <c r="H824" s="182">
        <v>4800</v>
      </c>
      <c r="I824" s="125">
        <f>G824*H824</f>
      </c>
      <c r="J824" s="125">
        <f>I824*0.1</f>
      </c>
      <c r="K824" s="125">
        <f>SUM(I824:J824)</f>
      </c>
      <c r="L824" s="242"/>
      <c r="M824" s="229"/>
      <c r="N824" s="87"/>
      <c r="O824" s="87"/>
      <c r="P824" s="87"/>
      <c r="Q824" s="87"/>
      <c r="R824" s="87"/>
      <c r="S824" s="87"/>
      <c r="T824" s="87"/>
      <c r="U824" s="87"/>
      <c r="V824" s="87"/>
      <c r="W824" s="175"/>
      <c r="X824" s="87"/>
      <c r="Y824" s="87"/>
      <c r="Z824" s="87"/>
      <c r="AA824" s="87"/>
      <c r="AB824" s="86"/>
      <c r="AC824" s="87"/>
    </row>
    <row x14ac:dyDescent="0.25" r="825" customHeight="1" ht="17.25">
      <c r="A825" s="235">
        <f>A824</f>
        <v>25569.375</v>
      </c>
      <c r="B825" s="236" t="s">
        <v>21</v>
      </c>
      <c r="C825" s="188" t="s">
        <v>14</v>
      </c>
      <c r="D825" s="180">
        <v>13</v>
      </c>
      <c r="E825" s="180"/>
      <c r="F825" s="180"/>
      <c r="G825" s="180">
        <f>SUM(C825:F825)</f>
      </c>
      <c r="H825" s="237">
        <v>5500</v>
      </c>
      <c r="I825" s="125">
        <f>G825*H825</f>
      </c>
      <c r="J825" s="125">
        <f>I825*0.1</f>
      </c>
      <c r="K825" s="125">
        <f>SUM(I825:J825)</f>
      </c>
      <c r="L825" s="242"/>
      <c r="M825" s="229"/>
      <c r="N825" s="87"/>
      <c r="O825" s="87"/>
      <c r="P825" s="87"/>
      <c r="Q825" s="87"/>
      <c r="R825" s="87"/>
      <c r="S825" s="87"/>
      <c r="T825" s="87"/>
      <c r="U825" s="87"/>
      <c r="V825" s="87"/>
      <c r="W825" s="175"/>
      <c r="X825" s="87"/>
      <c r="Y825" s="87"/>
      <c r="Z825" s="87"/>
      <c r="AA825" s="87"/>
      <c r="AB825" s="86"/>
      <c r="AC825" s="87"/>
    </row>
    <row x14ac:dyDescent="0.25" r="826" customHeight="1" ht="17.25">
      <c r="A826" s="235">
        <f>A825</f>
        <v>25569.375</v>
      </c>
      <c r="B826" s="236" t="s">
        <v>52</v>
      </c>
      <c r="C826" s="180"/>
      <c r="D826" s="180">
        <v>17</v>
      </c>
      <c r="E826" s="180">
        <v>8</v>
      </c>
      <c r="F826" s="180"/>
      <c r="G826" s="180">
        <f>SUM(C826:F826)</f>
      </c>
      <c r="H826" s="237">
        <v>5500</v>
      </c>
      <c r="I826" s="125">
        <f>G826*H826</f>
      </c>
      <c r="J826" s="125">
        <f>I826*0.1</f>
      </c>
      <c r="K826" s="125">
        <f>SUM(I826:J826)</f>
      </c>
      <c r="L826" s="242"/>
      <c r="M826" s="229"/>
      <c r="N826" s="87"/>
      <c r="O826" s="87"/>
      <c r="P826" s="87"/>
      <c r="Q826" s="87"/>
      <c r="R826" s="87"/>
      <c r="S826" s="87"/>
      <c r="T826" s="87"/>
      <c r="U826" s="87"/>
      <c r="V826" s="87"/>
      <c r="W826" s="175"/>
      <c r="X826" s="87"/>
      <c r="Y826" s="87"/>
      <c r="Z826" s="87"/>
      <c r="AA826" s="87"/>
      <c r="AB826" s="86"/>
      <c r="AC826" s="87"/>
    </row>
    <row x14ac:dyDescent="0.25" r="827" customHeight="1" ht="17.25">
      <c r="A827" s="235">
        <f>A826</f>
        <v>25569.375</v>
      </c>
      <c r="B827" s="241" t="s">
        <v>61</v>
      </c>
      <c r="C827" s="180"/>
      <c r="D827" s="180">
        <v>12</v>
      </c>
      <c r="E827" s="180"/>
      <c r="F827" s="180"/>
      <c r="G827" s="180">
        <f>SUM(C827:F827)</f>
      </c>
      <c r="H827" s="237">
        <v>5500</v>
      </c>
      <c r="I827" s="125">
        <f>G827*H827</f>
      </c>
      <c r="J827" s="125">
        <f>I827*0.1</f>
      </c>
      <c r="K827" s="125">
        <f>SUM(I827:J827)</f>
      </c>
      <c r="L827" s="242"/>
      <c r="M827" s="229"/>
      <c r="N827" s="87"/>
      <c r="O827" s="87"/>
      <c r="P827" s="87"/>
      <c r="Q827" s="87"/>
      <c r="R827" s="87"/>
      <c r="S827" s="87"/>
      <c r="T827" s="87"/>
      <c r="U827" s="87"/>
      <c r="V827" s="87"/>
      <c r="W827" s="175"/>
      <c r="X827" s="87"/>
      <c r="Y827" s="87"/>
      <c r="Z827" s="87"/>
      <c r="AA827" s="87"/>
      <c r="AB827" s="86"/>
      <c r="AC827" s="87"/>
    </row>
    <row x14ac:dyDescent="0.25" r="828" customHeight="1" ht="17.25">
      <c r="A828" s="235">
        <f>A827</f>
        <v>25569.375</v>
      </c>
      <c r="B828" s="236" t="s">
        <v>33</v>
      </c>
      <c r="C828" s="180"/>
      <c r="D828" s="180">
        <v>9</v>
      </c>
      <c r="E828" s="180"/>
      <c r="F828" s="180"/>
      <c r="G828" s="180">
        <f>SUM(C828:F828)</f>
      </c>
      <c r="H828" s="182">
        <v>5500</v>
      </c>
      <c r="I828" s="125">
        <f>G828*H828</f>
      </c>
      <c r="J828" s="125">
        <f>I828*0.1</f>
      </c>
      <c r="K828" s="125">
        <f>SUM(I828:J828)</f>
      </c>
      <c r="L828" s="242"/>
      <c r="M828" s="229"/>
      <c r="N828" s="87"/>
      <c r="O828" s="87"/>
      <c r="P828" s="87"/>
      <c r="Q828" s="87"/>
      <c r="R828" s="87"/>
      <c r="S828" s="87"/>
      <c r="T828" s="87"/>
      <c r="U828" s="87"/>
      <c r="V828" s="87"/>
      <c r="W828" s="175"/>
      <c r="X828" s="87"/>
      <c r="Y828" s="87"/>
      <c r="Z828" s="87"/>
      <c r="AA828" s="87"/>
      <c r="AB828" s="86"/>
      <c r="AC828" s="87"/>
    </row>
    <row x14ac:dyDescent="0.25" r="829" customHeight="1" ht="17.25">
      <c r="A829" s="235">
        <f>A828</f>
        <v>25569.375</v>
      </c>
      <c r="B829" s="236" t="s">
        <v>30</v>
      </c>
      <c r="C829" s="180"/>
      <c r="D829" s="180">
        <v>18</v>
      </c>
      <c r="E829" s="180"/>
      <c r="F829" s="180"/>
      <c r="G829" s="180">
        <f>SUM(C829:F829)</f>
      </c>
      <c r="H829" s="125">
        <v>6000</v>
      </c>
      <c r="I829" s="125">
        <f>G829*H829</f>
      </c>
      <c r="J829" s="125">
        <f>I829*0.1</f>
      </c>
      <c r="K829" s="125">
        <f>SUM(I829:J829)</f>
      </c>
      <c r="L829" s="242"/>
      <c r="M829" s="229"/>
      <c r="N829" s="87"/>
      <c r="O829" s="87"/>
      <c r="P829" s="87"/>
      <c r="Q829" s="87"/>
      <c r="R829" s="87"/>
      <c r="S829" s="87"/>
      <c r="T829" s="87"/>
      <c r="U829" s="87"/>
      <c r="V829" s="87"/>
      <c r="W829" s="175"/>
      <c r="X829" s="87"/>
      <c r="Y829" s="87"/>
      <c r="Z829" s="87"/>
      <c r="AA829" s="87"/>
      <c r="AB829" s="86"/>
      <c r="AC829" s="87"/>
    </row>
    <row x14ac:dyDescent="0.25" r="830" customHeight="1" ht="17.25">
      <c r="A830" s="235">
        <f>A829</f>
        <v>25569.375</v>
      </c>
      <c r="B830" s="236" t="s">
        <v>28</v>
      </c>
      <c r="C830" s="188" t="s">
        <v>14</v>
      </c>
      <c r="D830" s="180">
        <v>20</v>
      </c>
      <c r="E830" s="180"/>
      <c r="F830" s="180"/>
      <c r="G830" s="180">
        <f>SUM(C830:F830)</f>
      </c>
      <c r="H830" s="237">
        <v>5500</v>
      </c>
      <c r="I830" s="125">
        <f>G830*H830</f>
      </c>
      <c r="J830" s="125">
        <f>I830*0.1</f>
      </c>
      <c r="K830" s="125">
        <f>SUM(I830:J830)</f>
      </c>
      <c r="L830" s="242"/>
      <c r="M830" s="229"/>
      <c r="N830" s="87"/>
      <c r="O830" s="87"/>
      <c r="P830" s="87"/>
      <c r="Q830" s="87"/>
      <c r="R830" s="87"/>
      <c r="S830" s="87"/>
      <c r="T830" s="87"/>
      <c r="U830" s="87"/>
      <c r="V830" s="87"/>
      <c r="W830" s="175"/>
      <c r="X830" s="87"/>
      <c r="Y830" s="87"/>
      <c r="Z830" s="87"/>
      <c r="AA830" s="87"/>
      <c r="AB830" s="86"/>
      <c r="AC830" s="87"/>
    </row>
    <row x14ac:dyDescent="0.25" r="831" customHeight="1" ht="17.25">
      <c r="A831" s="235">
        <f>A830</f>
        <v>25569.375</v>
      </c>
      <c r="B831" s="236" t="s">
        <v>12</v>
      </c>
      <c r="C831" s="180"/>
      <c r="D831" s="180">
        <v>16</v>
      </c>
      <c r="E831" s="180">
        <v>6</v>
      </c>
      <c r="F831" s="180"/>
      <c r="G831" s="180">
        <f>SUM(C831:F831)</f>
      </c>
      <c r="H831" s="125">
        <v>6000</v>
      </c>
      <c r="I831" s="125">
        <f>G831*H831</f>
      </c>
      <c r="J831" s="125">
        <f>I831*0.1</f>
      </c>
      <c r="K831" s="125">
        <f>SUM(I831:J831)</f>
      </c>
      <c r="L831" s="242"/>
      <c r="M831" s="229"/>
      <c r="N831" s="87"/>
      <c r="O831" s="87"/>
      <c r="P831" s="87"/>
      <c r="Q831" s="87"/>
      <c r="R831" s="87"/>
      <c r="S831" s="87"/>
      <c r="T831" s="87"/>
      <c r="U831" s="87"/>
      <c r="V831" s="87"/>
      <c r="W831" s="175"/>
      <c r="X831" s="87"/>
      <c r="Y831" s="87"/>
      <c r="Z831" s="87"/>
      <c r="AA831" s="87"/>
      <c r="AB831" s="86"/>
      <c r="AC831" s="87"/>
    </row>
    <row x14ac:dyDescent="0.25" r="832" customHeight="1" ht="17.25">
      <c r="A832" s="235">
        <f>A831</f>
        <v>25569.375</v>
      </c>
      <c r="B832" s="241" t="s">
        <v>148</v>
      </c>
      <c r="C832" s="180"/>
      <c r="D832" s="180">
        <v>2</v>
      </c>
      <c r="E832" s="180"/>
      <c r="F832" s="180"/>
      <c r="G832" s="180">
        <f>SUM(C832:F832)</f>
      </c>
      <c r="H832" s="182">
        <v>6000</v>
      </c>
      <c r="I832" s="125">
        <f>G832*H832</f>
      </c>
      <c r="J832" s="125">
        <f>I832*0.1</f>
      </c>
      <c r="K832" s="125">
        <f>SUM(I832:J832)</f>
      </c>
      <c r="L832" s="242"/>
      <c r="M832" s="229"/>
      <c r="N832" s="87"/>
      <c r="O832" s="87"/>
      <c r="P832" s="87"/>
      <c r="Q832" s="87"/>
      <c r="R832" s="87"/>
      <c r="S832" s="87"/>
      <c r="T832" s="87"/>
      <c r="U832" s="87"/>
      <c r="V832" s="87"/>
      <c r="W832" s="175"/>
      <c r="X832" s="87"/>
      <c r="Y832" s="87"/>
      <c r="Z832" s="87"/>
      <c r="AA832" s="87"/>
      <c r="AB832" s="86"/>
      <c r="AC832" s="87"/>
    </row>
    <row x14ac:dyDescent="0.25" r="833" customHeight="1" ht="17.25">
      <c r="A833" s="235">
        <f>A832</f>
        <v>25569.375</v>
      </c>
      <c r="B833" s="241" t="s">
        <v>37</v>
      </c>
      <c r="C833" s="180"/>
      <c r="D833" s="180">
        <v>5</v>
      </c>
      <c r="E833" s="180"/>
      <c r="F833" s="180"/>
      <c r="G833" s="180">
        <f>SUM(C833:F833)</f>
      </c>
      <c r="H833" s="125">
        <v>6500</v>
      </c>
      <c r="I833" s="125">
        <f>G833*H833</f>
      </c>
      <c r="J833" s="125">
        <f>I833*0.1</f>
      </c>
      <c r="K833" s="125">
        <f>SUM(I833:J833)</f>
      </c>
      <c r="L833" s="242"/>
      <c r="M833" s="229"/>
      <c r="N833" s="87"/>
      <c r="O833" s="87"/>
      <c r="P833" s="87"/>
      <c r="Q833" s="87"/>
      <c r="R833" s="87"/>
      <c r="S833" s="87"/>
      <c r="T833" s="87"/>
      <c r="U833" s="87"/>
      <c r="V833" s="87"/>
      <c r="W833" s="175"/>
      <c r="X833" s="87"/>
      <c r="Y833" s="87"/>
      <c r="Z833" s="87"/>
      <c r="AA833" s="87"/>
      <c r="AB833" s="86"/>
      <c r="AC833" s="87"/>
    </row>
    <row x14ac:dyDescent="0.25" r="834" customHeight="1" ht="17.25">
      <c r="A834" s="235">
        <f>A833</f>
        <v>25569.375</v>
      </c>
      <c r="B834" s="241" t="s">
        <v>64</v>
      </c>
      <c r="C834" s="180"/>
      <c r="D834" s="180">
        <v>56</v>
      </c>
      <c r="E834" s="180">
        <v>3</v>
      </c>
      <c r="F834" s="180"/>
      <c r="G834" s="180">
        <f>SUM(C834:F834)</f>
      </c>
      <c r="H834" s="182">
        <v>5500</v>
      </c>
      <c r="I834" s="125">
        <f>G834*H834</f>
      </c>
      <c r="J834" s="125">
        <f>I834*0.1</f>
      </c>
      <c r="K834" s="125">
        <f>SUM(I834:J834)</f>
      </c>
      <c r="L834" s="242"/>
      <c r="M834" s="229"/>
      <c r="N834" s="87"/>
      <c r="O834" s="87"/>
      <c r="P834" s="87"/>
      <c r="Q834" s="87"/>
      <c r="R834" s="87"/>
      <c r="S834" s="87"/>
      <c r="T834" s="87"/>
      <c r="U834" s="87"/>
      <c r="V834" s="87"/>
      <c r="W834" s="175"/>
      <c r="X834" s="87"/>
      <c r="Y834" s="87"/>
      <c r="Z834" s="87"/>
      <c r="AA834" s="87"/>
      <c r="AB834" s="86"/>
      <c r="AC834" s="87"/>
    </row>
    <row x14ac:dyDescent="0.25" r="835" customHeight="1" ht="17.25">
      <c r="A835" s="235">
        <f>A834</f>
        <v>25569.375</v>
      </c>
      <c r="B835" s="236" t="s">
        <v>25</v>
      </c>
      <c r="C835" s="180"/>
      <c r="D835" s="180">
        <v>20</v>
      </c>
      <c r="E835" s="180"/>
      <c r="F835" s="180"/>
      <c r="G835" s="180">
        <f>SUM(C835:F835)</f>
      </c>
      <c r="H835" s="125">
        <v>6000</v>
      </c>
      <c r="I835" s="125">
        <f>G835*H835</f>
      </c>
      <c r="J835" s="125">
        <f>I835*0.1</f>
      </c>
      <c r="K835" s="125">
        <f>SUM(I835:J835)</f>
      </c>
      <c r="L835" s="242"/>
      <c r="M835" s="229"/>
      <c r="N835" s="87"/>
      <c r="O835" s="87"/>
      <c r="P835" s="87"/>
      <c r="Q835" s="87"/>
      <c r="R835" s="87"/>
      <c r="S835" s="87"/>
      <c r="T835" s="87"/>
      <c r="U835" s="87"/>
      <c r="V835" s="87"/>
      <c r="W835" s="175"/>
      <c r="X835" s="87"/>
      <c r="Y835" s="87"/>
      <c r="Z835" s="87"/>
      <c r="AA835" s="87"/>
      <c r="AB835" s="86"/>
      <c r="AC835" s="87"/>
    </row>
    <row x14ac:dyDescent="0.25" r="836" customHeight="1" ht="17.25">
      <c r="A836" s="235">
        <f>A835</f>
        <v>25569.375</v>
      </c>
      <c r="B836" s="241" t="s">
        <v>76</v>
      </c>
      <c r="C836" s="188" t="s">
        <v>14</v>
      </c>
      <c r="D836" s="180">
        <v>18</v>
      </c>
      <c r="E836" s="180">
        <v>12</v>
      </c>
      <c r="F836" s="180">
        <v>5</v>
      </c>
      <c r="G836" s="180">
        <f>SUM(C836:F836)</f>
      </c>
      <c r="H836" s="125">
        <v>6000</v>
      </c>
      <c r="I836" s="125">
        <f>G836*H836</f>
      </c>
      <c r="J836" s="125">
        <f>I836*0.1</f>
      </c>
      <c r="K836" s="125">
        <f>SUM(I836:J836)</f>
      </c>
      <c r="L836" s="242"/>
      <c r="M836" s="229"/>
      <c r="N836" s="87"/>
      <c r="O836" s="87"/>
      <c r="P836" s="87"/>
      <c r="Q836" s="87"/>
      <c r="R836" s="87"/>
      <c r="S836" s="87"/>
      <c r="T836" s="87"/>
      <c r="U836" s="87"/>
      <c r="V836" s="87"/>
      <c r="W836" s="175"/>
      <c r="X836" s="87"/>
      <c r="Y836" s="87"/>
      <c r="Z836" s="87"/>
      <c r="AA836" s="87"/>
      <c r="AB836" s="86"/>
      <c r="AC836" s="87"/>
    </row>
    <row x14ac:dyDescent="0.25" r="837" customHeight="1" ht="17.25">
      <c r="A837" s="235">
        <f>A836</f>
        <v>25569.375</v>
      </c>
      <c r="B837" s="241" t="s">
        <v>149</v>
      </c>
      <c r="C837" s="180"/>
      <c r="D837" s="181">
        <v>93</v>
      </c>
      <c r="E837" s="181">
        <v>25</v>
      </c>
      <c r="F837" s="180">
        <v>4</v>
      </c>
      <c r="G837" s="180">
        <f>SUM(C837:F837)</f>
      </c>
      <c r="H837" s="125">
        <v>6000</v>
      </c>
      <c r="I837" s="125">
        <f>G837*H837</f>
      </c>
      <c r="J837" s="125">
        <f>I837*0.1</f>
      </c>
      <c r="K837" s="125">
        <f>SUM(I837:J837)</f>
      </c>
      <c r="L837" s="242"/>
      <c r="M837" s="229"/>
      <c r="N837" s="87"/>
      <c r="O837" s="87"/>
      <c r="P837" s="87"/>
      <c r="Q837" s="87"/>
      <c r="R837" s="87"/>
      <c r="S837" s="87"/>
      <c r="T837" s="87"/>
      <c r="U837" s="87"/>
      <c r="V837" s="87"/>
      <c r="W837" s="175"/>
      <c r="X837" s="87"/>
      <c r="Y837" s="87"/>
      <c r="Z837" s="87"/>
      <c r="AA837" s="87"/>
      <c r="AB837" s="86"/>
      <c r="AC837" s="87"/>
    </row>
    <row x14ac:dyDescent="0.25" r="838" customHeight="1" ht="17.25">
      <c r="A838" s="235">
        <f>A837</f>
        <v>25569.375</v>
      </c>
      <c r="B838" s="241" t="s">
        <v>43</v>
      </c>
      <c r="C838" s="180"/>
      <c r="D838" s="180">
        <v>45</v>
      </c>
      <c r="E838" s="180">
        <v>15</v>
      </c>
      <c r="F838" s="180"/>
      <c r="G838" s="180">
        <f>SUM(C838:F838)</f>
      </c>
      <c r="H838" s="125">
        <v>6000</v>
      </c>
      <c r="I838" s="125">
        <f>G838*H838</f>
      </c>
      <c r="J838" s="125">
        <f>I838*0.1</f>
      </c>
      <c r="K838" s="125">
        <f>SUM(I838:J838)</f>
      </c>
      <c r="L838" s="242"/>
      <c r="M838" s="229"/>
      <c r="N838" s="87"/>
      <c r="O838" s="87"/>
      <c r="P838" s="87"/>
      <c r="Q838" s="87"/>
      <c r="R838" s="87"/>
      <c r="S838" s="87"/>
      <c r="T838" s="87"/>
      <c r="U838" s="87"/>
      <c r="V838" s="87"/>
      <c r="W838" s="175"/>
      <c r="X838" s="87"/>
      <c r="Y838" s="87"/>
      <c r="Z838" s="87"/>
      <c r="AA838" s="87"/>
      <c r="AB838" s="86"/>
      <c r="AC838" s="87"/>
    </row>
    <row x14ac:dyDescent="0.25" r="839" customHeight="1" ht="17.25">
      <c r="A839" s="235">
        <f>A838</f>
        <v>25569.375</v>
      </c>
      <c r="B839" s="241" t="s">
        <v>18</v>
      </c>
      <c r="C839" s="180"/>
      <c r="D839" s="180">
        <v>9</v>
      </c>
      <c r="E839" s="180">
        <v>7</v>
      </c>
      <c r="F839" s="180">
        <v>6</v>
      </c>
      <c r="G839" s="180">
        <f>SUM(C839:F839)</f>
      </c>
      <c r="H839" s="125">
        <v>6000</v>
      </c>
      <c r="I839" s="125">
        <f>G839*H839</f>
      </c>
      <c r="J839" s="125">
        <f>I839*0.1</f>
      </c>
      <c r="K839" s="125">
        <f>SUM(I839:J839)</f>
      </c>
      <c r="L839" s="242"/>
      <c r="M839" s="229"/>
      <c r="N839" s="87"/>
      <c r="O839" s="87"/>
      <c r="P839" s="87"/>
      <c r="Q839" s="87"/>
      <c r="R839" s="87"/>
      <c r="S839" s="87"/>
      <c r="T839" s="87"/>
      <c r="U839" s="87"/>
      <c r="V839" s="87"/>
      <c r="W839" s="175"/>
      <c r="X839" s="87"/>
      <c r="Y839" s="87"/>
      <c r="Z839" s="87"/>
      <c r="AA839" s="87"/>
      <c r="AB839" s="86"/>
      <c r="AC839" s="87"/>
    </row>
    <row x14ac:dyDescent="0.25" r="840" customHeight="1" ht="17.25">
      <c r="A840" s="235">
        <f>A839</f>
        <v>25569.375</v>
      </c>
      <c r="B840" s="241" t="s">
        <v>82</v>
      </c>
      <c r="C840" s="188" t="s">
        <v>14</v>
      </c>
      <c r="D840" s="180">
        <v>25</v>
      </c>
      <c r="E840" s="180">
        <v>9</v>
      </c>
      <c r="F840" s="180">
        <v>7</v>
      </c>
      <c r="G840" s="180">
        <f>SUM(C840:F840)</f>
      </c>
      <c r="H840" s="125">
        <v>5000</v>
      </c>
      <c r="I840" s="125">
        <f>G840*H840</f>
      </c>
      <c r="J840" s="125">
        <f>I840*0.1</f>
      </c>
      <c r="K840" s="125">
        <f>SUM(I840:J840)</f>
      </c>
      <c r="L840" s="242"/>
      <c r="M840" s="229"/>
      <c r="N840" s="87"/>
      <c r="O840" s="87"/>
      <c r="P840" s="87"/>
      <c r="Q840" s="87"/>
      <c r="R840" s="87"/>
      <c r="S840" s="87"/>
      <c r="T840" s="87"/>
      <c r="U840" s="87"/>
      <c r="V840" s="87"/>
      <c r="W840" s="175"/>
      <c r="X840" s="87"/>
      <c r="Y840" s="87"/>
      <c r="Z840" s="87"/>
      <c r="AA840" s="87"/>
      <c r="AB840" s="86"/>
      <c r="AC840" s="87"/>
    </row>
    <row x14ac:dyDescent="0.25" r="841" customHeight="1" ht="17.25">
      <c r="A841" s="235">
        <f>A840</f>
        <v>25569.375</v>
      </c>
      <c r="B841" s="241" t="s">
        <v>151</v>
      </c>
      <c r="C841" s="180"/>
      <c r="D841" s="180">
        <v>12</v>
      </c>
      <c r="E841" s="180"/>
      <c r="F841" s="180"/>
      <c r="G841" s="180">
        <f>SUM(C841:F841)</f>
      </c>
      <c r="H841" s="125">
        <v>5000</v>
      </c>
      <c r="I841" s="125">
        <f>G841*H841</f>
      </c>
      <c r="J841" s="125">
        <f>I841*0.1</f>
      </c>
      <c r="K841" s="125">
        <f>SUM(I841:J841)</f>
      </c>
      <c r="L841" s="242"/>
      <c r="M841" s="229"/>
      <c r="N841" s="87"/>
      <c r="O841" s="87"/>
      <c r="P841" s="87"/>
      <c r="Q841" s="87"/>
      <c r="R841" s="87"/>
      <c r="S841" s="87"/>
      <c r="T841" s="87"/>
      <c r="U841" s="87"/>
      <c r="V841" s="87"/>
      <c r="W841" s="175"/>
      <c r="X841" s="87"/>
      <c r="Y841" s="87"/>
      <c r="Z841" s="87"/>
      <c r="AA841" s="87"/>
      <c r="AB841" s="86"/>
      <c r="AC841" s="87"/>
    </row>
    <row x14ac:dyDescent="0.25" r="842" customHeight="1" ht="17.25">
      <c r="A842" s="235">
        <f>A838</f>
        <v>25569.375</v>
      </c>
      <c r="B842" s="241" t="s">
        <v>105</v>
      </c>
      <c r="C842" s="180"/>
      <c r="D842" s="180">
        <v>74</v>
      </c>
      <c r="E842" s="180"/>
      <c r="F842" s="180"/>
      <c r="G842" s="180">
        <f>SUM(C842:F842)</f>
      </c>
      <c r="H842" s="125">
        <v>7000</v>
      </c>
      <c r="I842" s="125">
        <f>G842*H842</f>
      </c>
      <c r="J842" s="125">
        <f>I842*0.1</f>
      </c>
      <c r="K842" s="125">
        <f>SUM(I842:J842)</f>
      </c>
      <c r="L842" s="242"/>
      <c r="M842" s="229"/>
      <c r="N842" s="87"/>
      <c r="O842" s="87"/>
      <c r="P842" s="87"/>
      <c r="Q842" s="87"/>
      <c r="R842" s="87"/>
      <c r="S842" s="87"/>
      <c r="T842" s="87"/>
      <c r="U842" s="87"/>
      <c r="V842" s="87"/>
      <c r="W842" s="175"/>
      <c r="X842" s="87"/>
      <c r="Y842" s="87"/>
      <c r="Z842" s="87"/>
      <c r="AA842" s="87"/>
      <c r="AB842" s="86"/>
      <c r="AC842" s="87"/>
    </row>
    <row x14ac:dyDescent="0.25" r="843" customHeight="1" ht="17.25">
      <c r="A843" s="235">
        <f>A838</f>
        <v>25569.375</v>
      </c>
      <c r="B843" s="241" t="s">
        <v>23</v>
      </c>
      <c r="C843" s="180"/>
      <c r="D843" s="180">
        <v>13</v>
      </c>
      <c r="E843" s="180"/>
      <c r="F843" s="180"/>
      <c r="G843" s="180">
        <f>SUM(C843:F843)</f>
      </c>
      <c r="H843" s="125">
        <v>6000</v>
      </c>
      <c r="I843" s="125">
        <f>G843*H843</f>
      </c>
      <c r="J843" s="125">
        <f>I843*0.1</f>
      </c>
      <c r="K843" s="125">
        <f>SUM(I843:J843)</f>
      </c>
      <c r="L843" s="242"/>
      <c r="M843" s="229"/>
      <c r="N843" s="87"/>
      <c r="O843" s="87"/>
      <c r="P843" s="87"/>
      <c r="Q843" s="87"/>
      <c r="R843" s="87"/>
      <c r="S843" s="87"/>
      <c r="T843" s="87"/>
      <c r="U843" s="87"/>
      <c r="V843" s="87"/>
      <c r="W843" s="175"/>
      <c r="X843" s="87"/>
      <c r="Y843" s="87"/>
      <c r="Z843" s="87"/>
      <c r="AA843" s="87"/>
      <c r="AB843" s="86"/>
      <c r="AC843" s="87"/>
    </row>
    <row x14ac:dyDescent="0.25" r="844" customHeight="1" ht="17.25">
      <c r="A844" s="235">
        <f>A843</f>
        <v>25569.375</v>
      </c>
      <c r="B844" s="241" t="s">
        <v>40</v>
      </c>
      <c r="C844" s="180"/>
      <c r="D844" s="180">
        <v>15</v>
      </c>
      <c r="E844" s="180"/>
      <c r="F844" s="180"/>
      <c r="G844" s="180">
        <f>SUM(C844:F844)</f>
      </c>
      <c r="H844" s="125">
        <v>6500</v>
      </c>
      <c r="I844" s="125">
        <f>G844*H844</f>
      </c>
      <c r="J844" s="125">
        <f>I844*0.1</f>
      </c>
      <c r="K844" s="125">
        <f>SUM(I844:J844)</f>
      </c>
      <c r="L844" s="242"/>
      <c r="M844" s="229"/>
      <c r="N844" s="87"/>
      <c r="O844" s="87"/>
      <c r="P844" s="87"/>
      <c r="Q844" s="87"/>
      <c r="R844" s="87"/>
      <c r="S844" s="87"/>
      <c r="T844" s="87"/>
      <c r="U844" s="87"/>
      <c r="V844" s="87"/>
      <c r="W844" s="175"/>
      <c r="X844" s="87"/>
      <c r="Y844" s="87"/>
      <c r="Z844" s="87"/>
      <c r="AA844" s="87"/>
      <c r="AB844" s="86"/>
      <c r="AC844" s="87"/>
    </row>
    <row x14ac:dyDescent="0.25" r="845" customHeight="1" ht="17.25">
      <c r="A845" s="235">
        <f>A841</f>
        <v>25569.375</v>
      </c>
      <c r="B845" s="241" t="s">
        <v>86</v>
      </c>
      <c r="C845" s="180"/>
      <c r="D845" s="180">
        <v>20</v>
      </c>
      <c r="E845" s="180">
        <v>8</v>
      </c>
      <c r="F845" s="180">
        <v>4</v>
      </c>
      <c r="G845" s="180">
        <f>SUM(C845:F845)</f>
      </c>
      <c r="H845" s="125">
        <v>6000</v>
      </c>
      <c r="I845" s="125">
        <f>G845*H845</f>
      </c>
      <c r="J845" s="125">
        <f>I845*0.1</f>
      </c>
      <c r="K845" s="125">
        <f>SUM(I845:J845)</f>
      </c>
      <c r="L845" s="242"/>
      <c r="M845" s="229"/>
      <c r="N845" s="87"/>
      <c r="O845" s="87"/>
      <c r="P845" s="87"/>
      <c r="Q845" s="87"/>
      <c r="R845" s="87"/>
      <c r="S845" s="87"/>
      <c r="T845" s="87"/>
      <c r="U845" s="87"/>
      <c r="V845" s="87"/>
      <c r="W845" s="175"/>
      <c r="X845" s="87"/>
      <c r="Y845" s="87"/>
      <c r="Z845" s="87"/>
      <c r="AA845" s="87"/>
      <c r="AB845" s="86"/>
      <c r="AC845" s="87"/>
    </row>
    <row x14ac:dyDescent="0.25" r="846" customHeight="1" ht="17.25">
      <c r="A846" s="235">
        <f>A841</f>
        <v>25569.375</v>
      </c>
      <c r="B846" s="241" t="s">
        <v>152</v>
      </c>
      <c r="C846" s="180"/>
      <c r="D846" s="180">
        <v>60</v>
      </c>
      <c r="E846" s="180"/>
      <c r="F846" s="180"/>
      <c r="G846" s="180">
        <f>SUM(C846:F846)</f>
      </c>
      <c r="H846" s="125">
        <v>6000</v>
      </c>
      <c r="I846" s="125">
        <f>G846*H846</f>
      </c>
      <c r="J846" s="125">
        <f>I846*0.1</f>
      </c>
      <c r="K846" s="125">
        <f>SUM(I846:J846)</f>
      </c>
      <c r="L846" s="242"/>
      <c r="M846" s="229"/>
      <c r="N846" s="87"/>
      <c r="O846" s="87"/>
      <c r="P846" s="87"/>
      <c r="Q846" s="87"/>
      <c r="R846" s="87"/>
      <c r="S846" s="87"/>
      <c r="T846" s="87"/>
      <c r="U846" s="87"/>
      <c r="V846" s="87"/>
      <c r="W846" s="175"/>
      <c r="X846" s="87"/>
      <c r="Y846" s="87"/>
      <c r="Z846" s="87"/>
      <c r="AA846" s="87"/>
      <c r="AB846" s="86"/>
      <c r="AC846" s="87"/>
    </row>
    <row x14ac:dyDescent="0.25" r="847" customHeight="1" ht="17.25">
      <c r="A847" s="235">
        <f>A846</f>
        <v>25569.375</v>
      </c>
      <c r="B847" s="236"/>
      <c r="C847" s="180"/>
      <c r="D847" s="180"/>
      <c r="E847" s="180"/>
      <c r="F847" s="180"/>
      <c r="G847" s="180">
        <f>SUM(C847:F847)</f>
      </c>
      <c r="H847" s="125"/>
      <c r="I847" s="125">
        <f>G847*H847</f>
      </c>
      <c r="J847" s="125">
        <v>0</v>
      </c>
      <c r="K847" s="125">
        <f>SUM(I847:J847)</f>
      </c>
      <c r="L847" s="242"/>
      <c r="M847" s="229"/>
      <c r="N847" s="87"/>
      <c r="O847" s="87"/>
      <c r="P847" s="87"/>
      <c r="Q847" s="87"/>
      <c r="R847" s="87"/>
      <c r="S847" s="87"/>
      <c r="T847" s="87"/>
      <c r="U847" s="87"/>
      <c r="V847" s="87"/>
      <c r="W847" s="175"/>
      <c r="X847" s="87"/>
      <c r="Y847" s="87"/>
      <c r="Z847" s="87"/>
      <c r="AA847" s="87"/>
      <c r="AB847" s="86"/>
      <c r="AC847" s="87"/>
    </row>
    <row x14ac:dyDescent="0.25" r="848" customHeight="1" ht="17.25">
      <c r="A848" s="243">
        <f>A847</f>
        <v>25569.375</v>
      </c>
      <c r="B848" s="244" t="s">
        <v>155</v>
      </c>
      <c r="C848" s="191">
        <f>SUM(C802:C847)</f>
      </c>
      <c r="D848" s="191">
        <f>SUM(D802:D847)</f>
      </c>
      <c r="E848" s="191">
        <f>SUM(E802:E847)</f>
      </c>
      <c r="F848" s="191">
        <f>SUM(F802:F847)</f>
      </c>
      <c r="G848" s="191">
        <f>SUM(G802:G847)</f>
      </c>
      <c r="H848" s="191"/>
      <c r="I848" s="191">
        <f>SUM(I802:I847)</f>
      </c>
      <c r="J848" s="191">
        <f>SUM(J802:J847)</f>
      </c>
      <c r="K848" s="191">
        <f>SUM(K802:K847)</f>
      </c>
      <c r="L848" s="245"/>
      <c r="M848" s="229"/>
      <c r="N848" s="87"/>
      <c r="O848" s="87"/>
      <c r="P848" s="87"/>
      <c r="Q848" s="87"/>
      <c r="R848" s="87"/>
      <c r="S848" s="87"/>
      <c r="T848" s="87"/>
      <c r="U848" s="87"/>
      <c r="V848" s="87"/>
      <c r="W848" s="175"/>
      <c r="X848" s="87"/>
      <c r="Y848" s="87"/>
      <c r="Z848" s="87"/>
      <c r="AA848" s="87"/>
      <c r="AB848" s="86"/>
      <c r="AC848" s="87"/>
    </row>
    <row x14ac:dyDescent="0.25" r="849" customHeight="1" ht="17.25">
      <c r="A849" s="235">
        <f>A848</f>
        <v>25569.375</v>
      </c>
      <c r="B849" s="241" t="s">
        <v>113</v>
      </c>
      <c r="C849" s="180"/>
      <c r="D849" s="180">
        <v>38</v>
      </c>
      <c r="E849" s="180">
        <v>45</v>
      </c>
      <c r="F849" s="180">
        <v>4</v>
      </c>
      <c r="G849" s="180">
        <f>SUM(C849:F849)</f>
      </c>
      <c r="H849" s="125">
        <v>6500</v>
      </c>
      <c r="I849" s="125">
        <f>G849*H849</f>
      </c>
      <c r="J849" s="185"/>
      <c r="K849" s="125">
        <f>SUM(I849:J849)</f>
      </c>
      <c r="L849" s="242"/>
      <c r="M849" s="229"/>
      <c r="N849" s="87"/>
      <c r="O849" s="87"/>
      <c r="P849" s="87"/>
      <c r="Q849" s="87"/>
      <c r="R849" s="87"/>
      <c r="S849" s="87"/>
      <c r="T849" s="87"/>
      <c r="U849" s="87"/>
      <c r="V849" s="87"/>
      <c r="W849" s="175"/>
      <c r="X849" s="87"/>
      <c r="Y849" s="87"/>
      <c r="Z849" s="87"/>
      <c r="AA849" s="87"/>
      <c r="AB849" s="86"/>
      <c r="AC849" s="87"/>
    </row>
    <row x14ac:dyDescent="0.25" r="850" customHeight="1" ht="17.25">
      <c r="A850" s="235">
        <f>A849</f>
        <v>25569.375</v>
      </c>
      <c r="B850" s="241" t="s">
        <v>156</v>
      </c>
      <c r="C850" s="180"/>
      <c r="D850" s="180">
        <v>10</v>
      </c>
      <c r="E850" s="180">
        <v>10</v>
      </c>
      <c r="F850" s="180"/>
      <c r="G850" s="180">
        <f>SUM(C850:F850)</f>
      </c>
      <c r="H850" s="125">
        <v>6500</v>
      </c>
      <c r="I850" s="125">
        <f>G850*H850</f>
      </c>
      <c r="J850" s="185"/>
      <c r="K850" s="125">
        <f>SUM(I850:J850)</f>
      </c>
      <c r="L850" s="242"/>
      <c r="M850" s="229"/>
      <c r="N850" s="87"/>
      <c r="O850" s="87"/>
      <c r="P850" s="87"/>
      <c r="Q850" s="87"/>
      <c r="R850" s="87"/>
      <c r="S850" s="87"/>
      <c r="T850" s="87"/>
      <c r="U850" s="87"/>
      <c r="V850" s="87"/>
      <c r="W850" s="175"/>
      <c r="X850" s="87"/>
      <c r="Y850" s="87"/>
      <c r="Z850" s="87"/>
      <c r="AA850" s="87"/>
      <c r="AB850" s="86"/>
      <c r="AC850" s="87"/>
    </row>
    <row x14ac:dyDescent="0.25" r="851" customHeight="1" ht="17.25">
      <c r="A851" s="235">
        <f>A850</f>
        <v>25569.375</v>
      </c>
      <c r="B851" s="241" t="s">
        <v>112</v>
      </c>
      <c r="C851" s="180"/>
      <c r="D851" s="180">
        <v>6</v>
      </c>
      <c r="E851" s="180">
        <v>7</v>
      </c>
      <c r="F851" s="180"/>
      <c r="G851" s="180">
        <f>SUM(C851:F851)</f>
      </c>
      <c r="H851" s="125">
        <v>6900</v>
      </c>
      <c r="I851" s="125">
        <f>G851*H851</f>
      </c>
      <c r="J851" s="185"/>
      <c r="K851" s="125">
        <f>SUM(I851:J851)</f>
      </c>
      <c r="L851" s="242"/>
      <c r="M851" s="229"/>
      <c r="N851" s="87"/>
      <c r="O851" s="87"/>
      <c r="P851" s="87"/>
      <c r="Q851" s="87"/>
      <c r="R851" s="87"/>
      <c r="S851" s="87"/>
      <c r="T851" s="87"/>
      <c r="U851" s="87"/>
      <c r="V851" s="87"/>
      <c r="W851" s="175"/>
      <c r="X851" s="87"/>
      <c r="Y851" s="87"/>
      <c r="Z851" s="87"/>
      <c r="AA851" s="87"/>
      <c r="AB851" s="86"/>
      <c r="AC851" s="87"/>
    </row>
    <row x14ac:dyDescent="0.25" r="852" customHeight="1" ht="17.25">
      <c r="A852" s="235">
        <f>A851</f>
        <v>25569.375</v>
      </c>
      <c r="B852" s="236"/>
      <c r="C852" s="180"/>
      <c r="D852" s="180"/>
      <c r="E852" s="180"/>
      <c r="F852" s="180"/>
      <c r="G852" s="180">
        <f>SUM(C852:F852)</f>
      </c>
      <c r="H852" s="125"/>
      <c r="I852" s="125">
        <f>G852*H852</f>
      </c>
      <c r="J852" s="185"/>
      <c r="K852" s="125">
        <f>SUM(I852:J852)</f>
      </c>
      <c r="L852" s="242"/>
      <c r="M852" s="229"/>
      <c r="N852" s="87"/>
      <c r="O852" s="87"/>
      <c r="P852" s="87"/>
      <c r="Q852" s="87"/>
      <c r="R852" s="87"/>
      <c r="S852" s="87"/>
      <c r="T852" s="87"/>
      <c r="U852" s="87"/>
      <c r="V852" s="87"/>
      <c r="W852" s="175"/>
      <c r="X852" s="87"/>
      <c r="Y852" s="87"/>
      <c r="Z852" s="87"/>
      <c r="AA852" s="87"/>
      <c r="AB852" s="86"/>
      <c r="AC852" s="87"/>
    </row>
    <row x14ac:dyDescent="0.25" r="853" customHeight="1" ht="17.25">
      <c r="A853" s="235">
        <f>A852</f>
        <v>25569.375</v>
      </c>
      <c r="B853" s="236"/>
      <c r="C853" s="180"/>
      <c r="D853" s="180"/>
      <c r="E853" s="180"/>
      <c r="F853" s="180"/>
      <c r="G853" s="180">
        <f>SUM(C853:F853)</f>
      </c>
      <c r="H853" s="125"/>
      <c r="I853" s="125">
        <f>G853*H853</f>
      </c>
      <c r="J853" s="185"/>
      <c r="K853" s="125">
        <f>SUM(I853:J853)</f>
      </c>
      <c r="L853" s="242"/>
      <c r="M853" s="229"/>
      <c r="N853" s="87"/>
      <c r="O853" s="87"/>
      <c r="P853" s="87"/>
      <c r="Q853" s="87"/>
      <c r="R853" s="87"/>
      <c r="S853" s="87"/>
      <c r="T853" s="87"/>
      <c r="U853" s="87"/>
      <c r="V853" s="87"/>
      <c r="W853" s="175"/>
      <c r="X853" s="87"/>
      <c r="Y853" s="87"/>
      <c r="Z853" s="87"/>
      <c r="AA853" s="87"/>
      <c r="AB853" s="86"/>
      <c r="AC853" s="87"/>
    </row>
    <row x14ac:dyDescent="0.25" r="854" customHeight="1" ht="17.25">
      <c r="A854" s="235">
        <f>A853</f>
        <v>25569.375</v>
      </c>
      <c r="B854" s="236"/>
      <c r="C854" s="180"/>
      <c r="D854" s="180"/>
      <c r="E854" s="180"/>
      <c r="F854" s="180"/>
      <c r="G854" s="180">
        <f>SUM(C854:F854)</f>
      </c>
      <c r="H854" s="125"/>
      <c r="I854" s="125">
        <f>G854*H854</f>
      </c>
      <c r="J854" s="185"/>
      <c r="K854" s="125">
        <f>SUM(I854:J854)</f>
      </c>
      <c r="L854" s="242"/>
      <c r="M854" s="229"/>
      <c r="N854" s="87"/>
      <c r="O854" s="87"/>
      <c r="P854" s="87"/>
      <c r="Q854" s="87"/>
      <c r="R854" s="87"/>
      <c r="S854" s="87"/>
      <c r="T854" s="87"/>
      <c r="U854" s="87"/>
      <c r="V854" s="87"/>
      <c r="W854" s="175"/>
      <c r="X854" s="87"/>
      <c r="Y854" s="87"/>
      <c r="Z854" s="87"/>
      <c r="AA854" s="87"/>
      <c r="AB854" s="86"/>
      <c r="AC854" s="87"/>
    </row>
    <row x14ac:dyDescent="0.25" r="855" customHeight="1" ht="17.25">
      <c r="A855" s="235">
        <f>A854</f>
        <v>25569.375</v>
      </c>
      <c r="B855" s="236"/>
      <c r="C855" s="180"/>
      <c r="D855" s="180"/>
      <c r="E855" s="180"/>
      <c r="F855" s="180"/>
      <c r="G855" s="180">
        <f>SUM(C855:F855)</f>
      </c>
      <c r="H855" s="125"/>
      <c r="I855" s="125">
        <f>G855*H855</f>
      </c>
      <c r="J855" s="185"/>
      <c r="K855" s="125">
        <f>SUM(I855:J855)</f>
      </c>
      <c r="L855" s="242"/>
      <c r="M855" s="229"/>
      <c r="N855" s="87"/>
      <c r="O855" s="87"/>
      <c r="P855" s="87"/>
      <c r="Q855" s="87"/>
      <c r="R855" s="87"/>
      <c r="S855" s="87"/>
      <c r="T855" s="87"/>
      <c r="U855" s="87"/>
      <c r="V855" s="87"/>
      <c r="W855" s="175"/>
      <c r="X855" s="87"/>
      <c r="Y855" s="87"/>
      <c r="Z855" s="87"/>
      <c r="AA855" s="87"/>
      <c r="AB855" s="86"/>
      <c r="AC855" s="87"/>
    </row>
    <row x14ac:dyDescent="0.25" r="856" customHeight="1" ht="17.25">
      <c r="A856" s="235">
        <f>A855</f>
        <v>25569.375</v>
      </c>
      <c r="B856" s="236"/>
      <c r="C856" s="180"/>
      <c r="D856" s="180"/>
      <c r="E856" s="180"/>
      <c r="F856" s="180"/>
      <c r="G856" s="180">
        <f>SUM(C856:F856)</f>
      </c>
      <c r="H856" s="125"/>
      <c r="I856" s="125">
        <f>G856*H856</f>
      </c>
      <c r="J856" s="185"/>
      <c r="K856" s="125">
        <f>SUM(I856:J856)</f>
      </c>
      <c r="L856" s="242"/>
      <c r="M856" s="229"/>
      <c r="N856" s="87"/>
      <c r="O856" s="87"/>
      <c r="P856" s="87"/>
      <c r="Q856" s="87"/>
      <c r="R856" s="87"/>
      <c r="S856" s="87"/>
      <c r="T856" s="87"/>
      <c r="U856" s="87"/>
      <c r="V856" s="87"/>
      <c r="W856" s="175"/>
      <c r="X856" s="87"/>
      <c r="Y856" s="87"/>
      <c r="Z856" s="87"/>
      <c r="AA856" s="87"/>
      <c r="AB856" s="86"/>
      <c r="AC856" s="87"/>
    </row>
    <row x14ac:dyDescent="0.25" r="857" customHeight="1" ht="17.25">
      <c r="A857" s="243">
        <f>A856</f>
        <v>25569.375</v>
      </c>
      <c r="B857" s="244" t="s">
        <v>157</v>
      </c>
      <c r="C857" s="191">
        <f>SUM(C849:C856)</f>
      </c>
      <c r="D857" s="191">
        <f>SUM(D849:D856)</f>
      </c>
      <c r="E857" s="191">
        <f>SUM(E849:E856)</f>
      </c>
      <c r="F857" s="191">
        <f>SUM(F849:F856)</f>
      </c>
      <c r="G857" s="191">
        <f>SUM(G849:G856)</f>
      </c>
      <c r="H857" s="201"/>
      <c r="I857" s="201">
        <f>SUM(I849:I856)</f>
      </c>
      <c r="J857" s="201"/>
      <c r="K857" s="202">
        <f>SUM(K849:K856)</f>
      </c>
      <c r="L857" s="246"/>
      <c r="M857" s="229"/>
      <c r="N857" s="87"/>
      <c r="O857" s="87"/>
      <c r="P857" s="87"/>
      <c r="Q857" s="87"/>
      <c r="R857" s="87"/>
      <c r="S857" s="87"/>
      <c r="T857" s="87"/>
      <c r="U857" s="87"/>
      <c r="V857" s="87"/>
      <c r="W857" s="175"/>
      <c r="X857" s="87"/>
      <c r="Y857" s="87"/>
      <c r="Z857" s="87"/>
      <c r="AA857" s="87"/>
      <c r="AB857" s="86"/>
      <c r="AC857" s="87"/>
    </row>
    <row x14ac:dyDescent="0.25" r="858" customHeight="1" ht="17.25" hidden="1">
      <c r="A858" s="226" t="s">
        <v>128</v>
      </c>
      <c r="B858" s="227" t="s">
        <v>2</v>
      </c>
      <c r="C858" s="174" t="s">
        <v>129</v>
      </c>
      <c r="D858" s="174" t="s">
        <v>130</v>
      </c>
      <c r="E858" s="174" t="s">
        <v>131</v>
      </c>
      <c r="F858" s="174" t="s">
        <v>132</v>
      </c>
      <c r="G858" s="174" t="s">
        <v>133</v>
      </c>
      <c r="H858" s="174" t="s">
        <v>7</v>
      </c>
      <c r="I858" s="174" t="s">
        <v>134</v>
      </c>
      <c r="J858" s="174" t="s">
        <v>90</v>
      </c>
      <c r="K858" s="174" t="s">
        <v>135</v>
      </c>
      <c r="L858" s="228"/>
      <c r="M858" s="229"/>
      <c r="N858" s="87"/>
      <c r="O858" s="87"/>
      <c r="P858" s="87"/>
      <c r="Q858" s="87"/>
      <c r="R858" s="87"/>
      <c r="S858" s="87"/>
      <c r="T858" s="87"/>
      <c r="U858" s="87"/>
      <c r="V858" s="87"/>
      <c r="W858" s="175"/>
      <c r="X858" s="87"/>
      <c r="Y858" s="87"/>
      <c r="Z858" s="87"/>
      <c r="AA858" s="87"/>
      <c r="AB858" s="86"/>
      <c r="AC858" s="87"/>
    </row>
    <row x14ac:dyDescent="0.25" r="859" customHeight="1" ht="17.25">
      <c r="A859" s="235">
        <f>A857+1</f>
        <v>25569.375</v>
      </c>
      <c r="B859" s="236" t="s">
        <v>46</v>
      </c>
      <c r="C859" s="183" t="s">
        <v>14</v>
      </c>
      <c r="D859" s="180">
        <v>12</v>
      </c>
      <c r="E859" s="180">
        <v>6</v>
      </c>
      <c r="F859" s="180"/>
      <c r="G859" s="180">
        <f>SUM(C859:F859)</f>
      </c>
      <c r="H859" s="237">
        <v>5500</v>
      </c>
      <c r="I859" s="125">
        <f>G859*H859</f>
      </c>
      <c r="J859" s="125">
        <f>I859*0.1</f>
      </c>
      <c r="K859" s="125">
        <f>SUM(I859:J859)</f>
      </c>
      <c r="L859" s="242"/>
      <c r="M859" s="229"/>
      <c r="N859" s="87"/>
      <c r="O859" s="87"/>
      <c r="P859" s="87"/>
      <c r="Q859" s="87"/>
      <c r="R859" s="87"/>
      <c r="S859" s="87"/>
      <c r="T859" s="87"/>
      <c r="U859" s="87"/>
      <c r="V859" s="87"/>
      <c r="W859" s="175"/>
      <c r="X859" s="87"/>
      <c r="Y859" s="87"/>
      <c r="Z859" s="87"/>
      <c r="AA859" s="87"/>
      <c r="AB859" s="86"/>
      <c r="AC859" s="87"/>
    </row>
    <row x14ac:dyDescent="0.25" r="860" customHeight="1" ht="17.25">
      <c r="A860" s="235">
        <f>A859</f>
        <v>25569.375</v>
      </c>
      <c r="B860" s="236" t="s">
        <v>137</v>
      </c>
      <c r="C860" s="180"/>
      <c r="D860" s="180">
        <f>135-37</f>
      </c>
      <c r="E860" s="180">
        <v>15</v>
      </c>
      <c r="F860" s="180">
        <v>15</v>
      </c>
      <c r="G860" s="180">
        <f>SUM(C860:F860)</f>
      </c>
      <c r="H860" s="237">
        <v>4500</v>
      </c>
      <c r="I860" s="125">
        <f>G860*H860</f>
      </c>
      <c r="J860" s="125">
        <f>I860*0.1</f>
      </c>
      <c r="K860" s="125">
        <f>SUM(I860:J860)</f>
      </c>
      <c r="L860" s="242"/>
      <c r="M860" s="229"/>
      <c r="N860" s="87"/>
      <c r="O860" s="87"/>
      <c r="P860" s="87"/>
      <c r="Q860" s="87"/>
      <c r="R860" s="87"/>
      <c r="S860" s="87"/>
      <c r="T860" s="87"/>
      <c r="U860" s="87"/>
      <c r="V860" s="87"/>
      <c r="W860" s="175"/>
      <c r="X860" s="87"/>
      <c r="Y860" s="87"/>
      <c r="Z860" s="87"/>
      <c r="AA860" s="87"/>
      <c r="AB860" s="86"/>
      <c r="AC860" s="87"/>
    </row>
    <row x14ac:dyDescent="0.25" r="861" customHeight="1" ht="17.25">
      <c r="A861" s="235">
        <f>A860</f>
        <v>25569.375</v>
      </c>
      <c r="B861" s="236" t="s">
        <v>178</v>
      </c>
      <c r="C861" s="180"/>
      <c r="D861" s="180">
        <v>37</v>
      </c>
      <c r="E861" s="180"/>
      <c r="F861" s="180"/>
      <c r="G861" s="180">
        <f>SUM(C861:F861)</f>
      </c>
      <c r="H861" s="182">
        <v>5000</v>
      </c>
      <c r="I861" s="125">
        <f>G861*H861</f>
      </c>
      <c r="J861" s="125">
        <f>I861*0.1</f>
      </c>
      <c r="K861" s="125">
        <f>SUM(I861:J861)</f>
      </c>
      <c r="L861" s="242"/>
      <c r="M861" s="229"/>
      <c r="N861" s="87"/>
      <c r="O861" s="87"/>
      <c r="P861" s="87"/>
      <c r="Q861" s="87"/>
      <c r="R861" s="87"/>
      <c r="S861" s="87"/>
      <c r="T861" s="87"/>
      <c r="U861" s="87"/>
      <c r="V861" s="87"/>
      <c r="W861" s="175"/>
      <c r="X861" s="87"/>
      <c r="Y861" s="87"/>
      <c r="Z861" s="87"/>
      <c r="AA861" s="87"/>
      <c r="AB861" s="86"/>
      <c r="AC861" s="87"/>
    </row>
    <row x14ac:dyDescent="0.25" r="862" customHeight="1" ht="17.25">
      <c r="A862" s="235">
        <f>A861</f>
        <v>25569.375</v>
      </c>
      <c r="B862" s="236" t="s">
        <v>13</v>
      </c>
      <c r="C862" s="180"/>
      <c r="D862" s="180">
        <v>13</v>
      </c>
      <c r="E862" s="180">
        <v>4</v>
      </c>
      <c r="F862" s="180"/>
      <c r="G862" s="180">
        <f>SUM(C862:F862)</f>
      </c>
      <c r="H862" s="125">
        <v>6000</v>
      </c>
      <c r="I862" s="125">
        <f>G862*H862</f>
      </c>
      <c r="J862" s="125">
        <f>I862*0.1</f>
      </c>
      <c r="K862" s="125">
        <f>SUM(I862:J862)</f>
      </c>
      <c r="L862" s="242"/>
      <c r="M862" s="229"/>
      <c r="N862" s="87"/>
      <c r="O862" s="87"/>
      <c r="P862" s="87"/>
      <c r="Q862" s="87"/>
      <c r="R862" s="87"/>
      <c r="S862" s="87"/>
      <c r="T862" s="87"/>
      <c r="U862" s="87"/>
      <c r="V862" s="87"/>
      <c r="W862" s="175"/>
      <c r="X862" s="87"/>
      <c r="Y862" s="87"/>
      <c r="Z862" s="87"/>
      <c r="AA862" s="87"/>
      <c r="AB862" s="86"/>
      <c r="AC862" s="87"/>
    </row>
    <row x14ac:dyDescent="0.25" r="863" customHeight="1" ht="17.25">
      <c r="A863" s="235">
        <f>A862</f>
        <v>25569.375</v>
      </c>
      <c r="B863" s="236" t="s">
        <v>58</v>
      </c>
      <c r="C863" s="183" t="s">
        <v>14</v>
      </c>
      <c r="D863" s="180">
        <v>16</v>
      </c>
      <c r="E863" s="180">
        <v>8</v>
      </c>
      <c r="F863" s="180"/>
      <c r="G863" s="180">
        <f>SUM(C863:F863)</f>
      </c>
      <c r="H863" s="182">
        <v>5500</v>
      </c>
      <c r="I863" s="125">
        <f>G863*H863</f>
      </c>
      <c r="J863" s="125">
        <f>I863*0.1</f>
      </c>
      <c r="K863" s="125">
        <f>SUM(I863:J863)</f>
      </c>
      <c r="L863" s="242"/>
      <c r="M863" s="229"/>
      <c r="N863" s="87"/>
      <c r="O863" s="87"/>
      <c r="P863" s="87"/>
      <c r="Q863" s="87"/>
      <c r="R863" s="87"/>
      <c r="S863" s="87"/>
      <c r="T863" s="87"/>
      <c r="U863" s="87"/>
      <c r="V863" s="87"/>
      <c r="W863" s="175"/>
      <c r="X863" s="87"/>
      <c r="Y863" s="87"/>
      <c r="Z863" s="87"/>
      <c r="AA863" s="87"/>
      <c r="AB863" s="86"/>
      <c r="AC863" s="87"/>
    </row>
    <row x14ac:dyDescent="0.25" r="864" customHeight="1" ht="17.25">
      <c r="A864" s="235">
        <f>A863</f>
        <v>25569.375</v>
      </c>
      <c r="B864" s="236" t="s">
        <v>147</v>
      </c>
      <c r="C864" s="183">
        <v>10</v>
      </c>
      <c r="D864" s="180">
        <v>40</v>
      </c>
      <c r="E864" s="180">
        <v>25</v>
      </c>
      <c r="F864" s="180">
        <v>16</v>
      </c>
      <c r="G864" s="180">
        <f>SUM(C864:F864)</f>
      </c>
      <c r="H864" s="125">
        <v>5000</v>
      </c>
      <c r="I864" s="125">
        <f>G864*H864</f>
      </c>
      <c r="J864" s="125">
        <f>I864*0.1</f>
      </c>
      <c r="K864" s="125">
        <f>SUM(I864:J864)</f>
      </c>
      <c r="L864" s="242"/>
      <c r="M864" s="229"/>
      <c r="N864" s="87"/>
      <c r="O864" s="87"/>
      <c r="P864" s="87"/>
      <c r="Q864" s="87"/>
      <c r="R864" s="87"/>
      <c r="S864" s="87"/>
      <c r="T864" s="87"/>
      <c r="U864" s="87"/>
      <c r="V864" s="87"/>
      <c r="W864" s="175"/>
      <c r="X864" s="87"/>
      <c r="Y864" s="87"/>
      <c r="Z864" s="87"/>
      <c r="AA864" s="87"/>
      <c r="AB864" s="86"/>
      <c r="AC864" s="87"/>
    </row>
    <row x14ac:dyDescent="0.25" r="865" customHeight="1" ht="17.25">
      <c r="A865" s="235">
        <f>A864</f>
        <v>25569.375</v>
      </c>
      <c r="B865" s="236" t="s">
        <v>27</v>
      </c>
      <c r="C865" s="180"/>
      <c r="D865" s="180">
        <v>10</v>
      </c>
      <c r="E865" s="180">
        <v>10</v>
      </c>
      <c r="F865" s="180"/>
      <c r="G865" s="180">
        <f>SUM(C865:F865)</f>
      </c>
      <c r="H865" s="125">
        <v>5500</v>
      </c>
      <c r="I865" s="125">
        <f>G865*H865</f>
      </c>
      <c r="J865" s="125">
        <f>I865*0.1</f>
      </c>
      <c r="K865" s="125">
        <f>SUM(I865:J865)</f>
      </c>
      <c r="L865" s="242"/>
      <c r="M865" s="229"/>
      <c r="N865" s="87"/>
      <c r="O865" s="87"/>
      <c r="P865" s="87"/>
      <c r="Q865" s="87"/>
      <c r="R865" s="87"/>
      <c r="S865" s="87"/>
      <c r="T865" s="87"/>
      <c r="U865" s="87"/>
      <c r="V865" s="87"/>
      <c r="W865" s="175"/>
      <c r="X865" s="87"/>
      <c r="Y865" s="87"/>
      <c r="Z865" s="87"/>
      <c r="AA865" s="87"/>
      <c r="AB865" s="86"/>
      <c r="AC865" s="87"/>
    </row>
    <row x14ac:dyDescent="0.25" r="866" customHeight="1" ht="17.25">
      <c r="A866" s="235">
        <f>A865</f>
        <v>25569.375</v>
      </c>
      <c r="B866" s="236" t="s">
        <v>20</v>
      </c>
      <c r="C866" s="180"/>
      <c r="D866" s="180">
        <v>61</v>
      </c>
      <c r="E866" s="180">
        <v>13</v>
      </c>
      <c r="F866" s="180"/>
      <c r="G866" s="180">
        <f>SUM(C866:F866)</f>
      </c>
      <c r="H866" s="237">
        <v>5500</v>
      </c>
      <c r="I866" s="125">
        <f>G866*H866</f>
      </c>
      <c r="J866" s="125">
        <f>I866*0.1</f>
      </c>
      <c r="K866" s="125">
        <f>SUM(I866:J866)</f>
      </c>
      <c r="L866" s="242"/>
      <c r="M866" s="229"/>
      <c r="N866" s="87"/>
      <c r="O866" s="87"/>
      <c r="P866" s="87"/>
      <c r="Q866" s="87"/>
      <c r="R866" s="87"/>
      <c r="S866" s="87"/>
      <c r="T866" s="87"/>
      <c r="U866" s="87"/>
      <c r="V866" s="87"/>
      <c r="W866" s="175"/>
      <c r="X866" s="87"/>
      <c r="Y866" s="87"/>
      <c r="Z866" s="87"/>
      <c r="AA866" s="87"/>
      <c r="AB866" s="86"/>
      <c r="AC866" s="87"/>
    </row>
    <row x14ac:dyDescent="0.25" r="867" customHeight="1" ht="17.25">
      <c r="A867" s="235">
        <f>A866</f>
        <v>25569.375</v>
      </c>
      <c r="B867" s="236" t="s">
        <v>31</v>
      </c>
      <c r="C867" s="180"/>
      <c r="D867" s="180">
        <v>25</v>
      </c>
      <c r="E867" s="180"/>
      <c r="F867" s="180"/>
      <c r="G867" s="180">
        <f>SUM(C867:F867)</f>
      </c>
      <c r="H867" s="125">
        <v>6000</v>
      </c>
      <c r="I867" s="125">
        <f>G867*H867</f>
      </c>
      <c r="J867" s="125">
        <f>I867*0.1</f>
      </c>
      <c r="K867" s="125">
        <f>SUM(I867:J867)</f>
      </c>
      <c r="L867" s="242"/>
      <c r="M867" s="229"/>
      <c r="N867" s="87"/>
      <c r="O867" s="87"/>
      <c r="P867" s="87"/>
      <c r="Q867" s="87"/>
      <c r="R867" s="87"/>
      <c r="S867" s="87"/>
      <c r="T867" s="87"/>
      <c r="U867" s="87"/>
      <c r="V867" s="87"/>
      <c r="W867" s="175"/>
      <c r="X867" s="87"/>
      <c r="Y867" s="87"/>
      <c r="Z867" s="87"/>
      <c r="AA867" s="87"/>
      <c r="AB867" s="86"/>
      <c r="AC867" s="87"/>
    </row>
    <row x14ac:dyDescent="0.25" r="868" customHeight="1" ht="17.25">
      <c r="A868" s="235">
        <f>A867</f>
        <v>25569.375</v>
      </c>
      <c r="B868" s="236" t="s">
        <v>71</v>
      </c>
      <c r="C868" s="180"/>
      <c r="D868" s="180">
        <v>25</v>
      </c>
      <c r="E868" s="180"/>
      <c r="F868" s="180"/>
      <c r="G868" s="180">
        <f>SUM(C868:F868)</f>
      </c>
      <c r="H868" s="125">
        <v>6000</v>
      </c>
      <c r="I868" s="125">
        <f>G868*H868</f>
      </c>
      <c r="J868" s="125">
        <f>I868*0.1</f>
      </c>
      <c r="K868" s="125">
        <f>SUM(I868:J868)</f>
      </c>
      <c r="L868" s="242"/>
      <c r="M868" s="229"/>
      <c r="N868" s="87"/>
      <c r="O868" s="87"/>
      <c r="P868" s="87"/>
      <c r="Q868" s="87"/>
      <c r="R868" s="87"/>
      <c r="S868" s="87"/>
      <c r="T868" s="87"/>
      <c r="U868" s="87"/>
      <c r="V868" s="87"/>
      <c r="W868" s="175"/>
      <c r="X868" s="87"/>
      <c r="Y868" s="87"/>
      <c r="Z868" s="87"/>
      <c r="AA868" s="87"/>
      <c r="AB868" s="86"/>
      <c r="AC868" s="87"/>
    </row>
    <row x14ac:dyDescent="0.25" r="869" customHeight="1" ht="17.25">
      <c r="A869" s="235">
        <f>A868</f>
        <v>25569.375</v>
      </c>
      <c r="B869" s="240" t="s">
        <v>49</v>
      </c>
      <c r="C869" s="180"/>
      <c r="D869" s="180">
        <v>17</v>
      </c>
      <c r="E869" s="180">
        <v>10</v>
      </c>
      <c r="F869" s="180">
        <v>6</v>
      </c>
      <c r="G869" s="180">
        <f>SUM(C869:F869)</f>
      </c>
      <c r="H869" s="182">
        <v>6000</v>
      </c>
      <c r="I869" s="125">
        <f>G869*H869</f>
      </c>
      <c r="J869" s="125">
        <f>I869*0.1</f>
      </c>
      <c r="K869" s="125">
        <f>SUM(I869:J869)</f>
      </c>
      <c r="L869" s="242"/>
      <c r="M869" s="229"/>
      <c r="N869" s="87"/>
      <c r="O869" s="87"/>
      <c r="P869" s="87"/>
      <c r="Q869" s="87"/>
      <c r="R869" s="87"/>
      <c r="S869" s="87"/>
      <c r="T869" s="87"/>
      <c r="U869" s="87"/>
      <c r="V869" s="87"/>
      <c r="W869" s="175"/>
      <c r="X869" s="87"/>
      <c r="Y869" s="87"/>
      <c r="Z869" s="87"/>
      <c r="AA869" s="87"/>
      <c r="AB869" s="86"/>
      <c r="AC869" s="87"/>
    </row>
    <row x14ac:dyDescent="0.25" r="870" customHeight="1" ht="17.25">
      <c r="A870" s="235">
        <f>A869</f>
        <v>25569.375</v>
      </c>
      <c r="B870" s="236" t="s">
        <v>9</v>
      </c>
      <c r="C870" s="180"/>
      <c r="D870" s="180">
        <v>41</v>
      </c>
      <c r="E870" s="180"/>
      <c r="F870" s="180"/>
      <c r="G870" s="180">
        <f>SUM(C870:F870)</f>
      </c>
      <c r="H870" s="125">
        <v>6000</v>
      </c>
      <c r="I870" s="125">
        <f>G870*H870</f>
      </c>
      <c r="J870" s="125">
        <f>I870*0.1</f>
      </c>
      <c r="K870" s="125">
        <f>SUM(I870:J870)</f>
      </c>
      <c r="L870" s="242"/>
      <c r="M870" s="229"/>
      <c r="N870" s="87"/>
      <c r="O870" s="87"/>
      <c r="P870" s="87"/>
      <c r="Q870" s="87"/>
      <c r="R870" s="87"/>
      <c r="S870" s="87"/>
      <c r="T870" s="87"/>
      <c r="U870" s="87"/>
      <c r="V870" s="87"/>
      <c r="W870" s="175"/>
      <c r="X870" s="87"/>
      <c r="Y870" s="87"/>
      <c r="Z870" s="87"/>
      <c r="AA870" s="87"/>
      <c r="AB870" s="86"/>
      <c r="AC870" s="87"/>
    </row>
    <row x14ac:dyDescent="0.25" r="871" customHeight="1" ht="17.25">
      <c r="A871" s="235">
        <f>A870</f>
        <v>25569.375</v>
      </c>
      <c r="B871" s="236" t="s">
        <v>78</v>
      </c>
      <c r="C871" s="180"/>
      <c r="D871" s="180">
        <v>15</v>
      </c>
      <c r="E871" s="180"/>
      <c r="F871" s="180"/>
      <c r="G871" s="180">
        <f>SUM(C871:F871)</f>
      </c>
      <c r="H871" s="125">
        <v>6500</v>
      </c>
      <c r="I871" s="125">
        <f>G871*H871</f>
      </c>
      <c r="J871" s="125">
        <f>I871*0.1</f>
      </c>
      <c r="K871" s="125">
        <f>SUM(I871:J871)</f>
      </c>
      <c r="L871" s="242"/>
      <c r="M871" s="229"/>
      <c r="N871" s="87"/>
      <c r="O871" s="87"/>
      <c r="P871" s="87"/>
      <c r="Q871" s="87"/>
      <c r="R871" s="87"/>
      <c r="S871" s="87"/>
      <c r="T871" s="87"/>
      <c r="U871" s="87"/>
      <c r="V871" s="87"/>
      <c r="W871" s="175"/>
      <c r="X871" s="87"/>
      <c r="Y871" s="87"/>
      <c r="Z871" s="87"/>
      <c r="AA871" s="87"/>
      <c r="AB871" s="86"/>
      <c r="AC871" s="87"/>
    </row>
    <row x14ac:dyDescent="0.25" r="872" customHeight="1" ht="17.25">
      <c r="A872" s="235">
        <f>A871</f>
        <v>25569.375</v>
      </c>
      <c r="B872" s="236" t="s">
        <v>55</v>
      </c>
      <c r="C872" s="180"/>
      <c r="D872" s="180">
        <v>10</v>
      </c>
      <c r="E872" s="180"/>
      <c r="F872" s="180"/>
      <c r="G872" s="180">
        <f>SUM(C872:F872)</f>
      </c>
      <c r="H872" s="125">
        <v>6500</v>
      </c>
      <c r="I872" s="125">
        <f>G872*H872</f>
      </c>
      <c r="J872" s="125">
        <f>I872*0.1</f>
      </c>
      <c r="K872" s="125">
        <f>SUM(I872:J872)</f>
      </c>
      <c r="L872" s="242"/>
      <c r="M872" s="229"/>
      <c r="N872" s="87"/>
      <c r="O872" s="87"/>
      <c r="P872" s="87"/>
      <c r="Q872" s="87"/>
      <c r="R872" s="87"/>
      <c r="S872" s="87"/>
      <c r="T872" s="87"/>
      <c r="U872" s="87"/>
      <c r="V872" s="87"/>
      <c r="W872" s="175"/>
      <c r="X872" s="87"/>
      <c r="Y872" s="87"/>
      <c r="Z872" s="87"/>
      <c r="AA872" s="87"/>
      <c r="AB872" s="86"/>
      <c r="AC872" s="87"/>
    </row>
    <row x14ac:dyDescent="0.25" r="873" customHeight="1" ht="17.25">
      <c r="A873" s="235">
        <f>A872</f>
        <v>25569.375</v>
      </c>
      <c r="B873" s="236" t="s">
        <v>80</v>
      </c>
      <c r="C873" s="180"/>
      <c r="D873" s="180">
        <v>23</v>
      </c>
      <c r="E873" s="180"/>
      <c r="F873" s="180"/>
      <c r="G873" s="180">
        <f>SUM(C873:F873)</f>
      </c>
      <c r="H873" s="125">
        <v>6000</v>
      </c>
      <c r="I873" s="125">
        <f>G873*H873</f>
      </c>
      <c r="J873" s="185"/>
      <c r="K873" s="125">
        <f>SUM(I873:J873)</f>
      </c>
      <c r="L873" s="242"/>
      <c r="M873" s="229"/>
      <c r="N873" s="87"/>
      <c r="O873" s="87"/>
      <c r="P873" s="87"/>
      <c r="Q873" s="87"/>
      <c r="R873" s="87"/>
      <c r="S873" s="87"/>
      <c r="T873" s="87"/>
      <c r="U873" s="87"/>
      <c r="V873" s="87"/>
      <c r="W873" s="175"/>
      <c r="X873" s="87"/>
      <c r="Y873" s="87"/>
      <c r="Z873" s="87"/>
      <c r="AA873" s="87"/>
      <c r="AB873" s="86"/>
      <c r="AC873" s="87"/>
    </row>
    <row x14ac:dyDescent="0.25" r="874" customHeight="1" ht="17.25">
      <c r="A874" s="235">
        <f>A873</f>
        <v>25569.375</v>
      </c>
      <c r="B874" s="236" t="s">
        <v>67</v>
      </c>
      <c r="C874" s="180"/>
      <c r="D874" s="180">
        <v>7</v>
      </c>
      <c r="E874" s="180"/>
      <c r="F874" s="180"/>
      <c r="G874" s="180">
        <f>SUM(C874:F874)</f>
      </c>
      <c r="H874" s="182">
        <v>5500</v>
      </c>
      <c r="I874" s="125">
        <f>G874*H874</f>
      </c>
      <c r="J874" s="125">
        <f>I874*0.1</f>
      </c>
      <c r="K874" s="125">
        <f>SUM(I874:J874)</f>
      </c>
      <c r="L874" s="242"/>
      <c r="M874" s="229"/>
      <c r="N874" s="87"/>
      <c r="O874" s="87"/>
      <c r="P874" s="87"/>
      <c r="Q874" s="87"/>
      <c r="R874" s="87"/>
      <c r="S874" s="87"/>
      <c r="T874" s="87"/>
      <c r="U874" s="87"/>
      <c r="V874" s="87"/>
      <c r="W874" s="175"/>
      <c r="X874" s="87"/>
      <c r="Y874" s="87"/>
      <c r="Z874" s="87"/>
      <c r="AA874" s="87"/>
      <c r="AB874" s="86"/>
      <c r="AC874" s="87"/>
    </row>
    <row x14ac:dyDescent="0.25" r="875" customHeight="1" ht="17.25">
      <c r="A875" s="235">
        <f>A874</f>
        <v>25569.375</v>
      </c>
      <c r="B875" s="241" t="s">
        <v>74</v>
      </c>
      <c r="C875" s="180"/>
      <c r="D875" s="180">
        <v>33</v>
      </c>
      <c r="E875" s="180">
        <v>28</v>
      </c>
      <c r="F875" s="180"/>
      <c r="G875" s="180">
        <f>SUM(C875:F875)</f>
      </c>
      <c r="H875" s="187">
        <v>5000</v>
      </c>
      <c r="I875" s="125">
        <f>G875*H875</f>
      </c>
      <c r="J875" s="125">
        <f>I875*0.1</f>
      </c>
      <c r="K875" s="125">
        <f>SUM(I875:J875)</f>
      </c>
      <c r="L875" s="242"/>
      <c r="M875" s="229"/>
      <c r="N875" s="87"/>
      <c r="O875" s="87"/>
      <c r="P875" s="87"/>
      <c r="Q875" s="87"/>
      <c r="R875" s="87"/>
      <c r="S875" s="87"/>
      <c r="T875" s="87"/>
      <c r="U875" s="87"/>
      <c r="V875" s="87"/>
      <c r="W875" s="175"/>
      <c r="X875" s="87"/>
      <c r="Y875" s="87"/>
      <c r="Z875" s="87"/>
      <c r="AA875" s="87"/>
      <c r="AB875" s="86"/>
      <c r="AC875" s="87"/>
    </row>
    <row x14ac:dyDescent="0.25" r="876" customHeight="1" ht="17.25">
      <c r="A876" s="235">
        <f>A875</f>
        <v>25569.375</v>
      </c>
      <c r="B876" s="236" t="s">
        <v>11</v>
      </c>
      <c r="C876" s="180"/>
      <c r="D876" s="180">
        <v>13</v>
      </c>
      <c r="E876" s="180">
        <v>7</v>
      </c>
      <c r="F876" s="180"/>
      <c r="G876" s="180">
        <f>SUM(C876:F876)</f>
      </c>
      <c r="H876" s="125">
        <v>6000</v>
      </c>
      <c r="I876" s="125">
        <f>G876*H876</f>
      </c>
      <c r="J876" s="125">
        <f>I876*0.1</f>
      </c>
      <c r="K876" s="125">
        <f>SUM(I876:J876)</f>
      </c>
      <c r="L876" s="242"/>
      <c r="M876" s="229"/>
      <c r="N876" s="87"/>
      <c r="O876" s="87"/>
      <c r="P876" s="87"/>
      <c r="Q876" s="87"/>
      <c r="R876" s="87"/>
      <c r="S876" s="87"/>
      <c r="T876" s="87"/>
      <c r="U876" s="87"/>
      <c r="V876" s="87"/>
      <c r="W876" s="175"/>
      <c r="X876" s="87"/>
      <c r="Y876" s="87"/>
      <c r="Z876" s="87"/>
      <c r="AA876" s="87"/>
      <c r="AB876" s="86"/>
      <c r="AC876" s="87"/>
    </row>
    <row x14ac:dyDescent="0.25" r="877" customHeight="1" ht="17.25">
      <c r="A877" s="235">
        <f>A876</f>
        <v>25569.375</v>
      </c>
      <c r="B877" s="236" t="s">
        <v>22</v>
      </c>
      <c r="C877" s="180"/>
      <c r="D877" s="180">
        <v>36</v>
      </c>
      <c r="E877" s="180"/>
      <c r="F877" s="180"/>
      <c r="G877" s="180">
        <f>SUM(C877:F877)</f>
      </c>
      <c r="H877" s="182">
        <v>4800</v>
      </c>
      <c r="I877" s="125">
        <f>G877*H877</f>
      </c>
      <c r="J877" s="125">
        <f>I877*0.1</f>
      </c>
      <c r="K877" s="125">
        <f>SUM(I877:J877)</f>
      </c>
      <c r="L877" s="242"/>
      <c r="M877" s="229"/>
      <c r="N877" s="87"/>
      <c r="O877" s="87"/>
      <c r="P877" s="87"/>
      <c r="Q877" s="87"/>
      <c r="R877" s="87"/>
      <c r="S877" s="87"/>
      <c r="T877" s="87"/>
      <c r="U877" s="87"/>
      <c r="V877" s="87"/>
      <c r="W877" s="175"/>
      <c r="X877" s="87"/>
      <c r="Y877" s="87"/>
      <c r="Z877" s="87"/>
      <c r="AA877" s="87"/>
      <c r="AB877" s="86"/>
      <c r="AC877" s="87"/>
    </row>
    <row x14ac:dyDescent="0.25" r="878" customHeight="1" ht="17.25">
      <c r="A878" s="235">
        <f>A877</f>
        <v>25569.375</v>
      </c>
      <c r="B878" s="241" t="s">
        <v>84</v>
      </c>
      <c r="C878" s="180"/>
      <c r="D878" s="180">
        <v>16</v>
      </c>
      <c r="E878" s="180">
        <v>9</v>
      </c>
      <c r="F878" s="180"/>
      <c r="G878" s="180">
        <f>SUM(C878:F878)</f>
      </c>
      <c r="H878" s="182">
        <v>4800</v>
      </c>
      <c r="I878" s="125">
        <f>G878*H878</f>
      </c>
      <c r="J878" s="125">
        <f>I878*0.1</f>
      </c>
      <c r="K878" s="125">
        <f>SUM(I878:J878)</f>
      </c>
      <c r="L878" s="242"/>
      <c r="M878" s="229"/>
      <c r="N878" s="87"/>
      <c r="O878" s="87"/>
      <c r="P878" s="87"/>
      <c r="Q878" s="87"/>
      <c r="R878" s="87"/>
      <c r="S878" s="87"/>
      <c r="T878" s="87"/>
      <c r="U878" s="87"/>
      <c r="V878" s="87"/>
      <c r="W878" s="175"/>
      <c r="X878" s="87"/>
      <c r="Y878" s="87"/>
      <c r="Z878" s="87"/>
      <c r="AA878" s="87"/>
      <c r="AB878" s="86"/>
      <c r="AC878" s="87"/>
    </row>
    <row x14ac:dyDescent="0.25" r="879" customHeight="1" ht="17.25">
      <c r="A879" s="235">
        <f>A878</f>
        <v>25569.375</v>
      </c>
      <c r="B879" s="236" t="s">
        <v>17</v>
      </c>
      <c r="C879" s="180"/>
      <c r="D879" s="180">
        <v>37</v>
      </c>
      <c r="E879" s="180">
        <v>12</v>
      </c>
      <c r="F879" s="180"/>
      <c r="G879" s="180">
        <f>SUM(C879:F879)</f>
      </c>
      <c r="H879" s="125">
        <v>6500</v>
      </c>
      <c r="I879" s="125">
        <f>G879*H879</f>
      </c>
      <c r="J879" s="125">
        <f>I879*0.1</f>
      </c>
      <c r="K879" s="125">
        <f>SUM(I879:J879)</f>
      </c>
      <c r="L879" s="242"/>
      <c r="M879" s="229"/>
      <c r="N879" s="87"/>
      <c r="O879" s="87"/>
      <c r="P879" s="87"/>
      <c r="Q879" s="87"/>
      <c r="R879" s="87"/>
      <c r="S879" s="87"/>
      <c r="T879" s="87"/>
      <c r="U879" s="87"/>
      <c r="V879" s="87"/>
      <c r="W879" s="175"/>
      <c r="X879" s="87"/>
      <c r="Y879" s="87"/>
      <c r="Z879" s="87"/>
      <c r="AA879" s="87"/>
      <c r="AB879" s="86"/>
      <c r="AC879" s="87"/>
    </row>
    <row x14ac:dyDescent="0.25" r="880" customHeight="1" ht="17.25">
      <c r="A880" s="235">
        <f>A879</f>
        <v>25569.375</v>
      </c>
      <c r="B880" s="236" t="s">
        <v>29</v>
      </c>
      <c r="C880" s="188" t="s">
        <v>14</v>
      </c>
      <c r="D880" s="180">
        <v>14</v>
      </c>
      <c r="E880" s="180">
        <v>13</v>
      </c>
      <c r="F880" s="180"/>
      <c r="G880" s="180">
        <f>SUM(C880:F880)</f>
      </c>
      <c r="H880" s="125">
        <v>5500</v>
      </c>
      <c r="I880" s="125">
        <f>G880*H880</f>
      </c>
      <c r="J880" s="125">
        <f>I880*0.1</f>
      </c>
      <c r="K880" s="125">
        <f>SUM(I880:J880)</f>
      </c>
      <c r="L880" s="242"/>
      <c r="M880" s="229"/>
      <c r="N880" s="87"/>
      <c r="O880" s="87"/>
      <c r="P880" s="87"/>
      <c r="Q880" s="87"/>
      <c r="R880" s="87"/>
      <c r="S880" s="87"/>
      <c r="T880" s="87"/>
      <c r="U880" s="87"/>
      <c r="V880" s="87"/>
      <c r="W880" s="175"/>
      <c r="X880" s="87"/>
      <c r="Y880" s="87"/>
      <c r="Z880" s="87"/>
      <c r="AA880" s="87"/>
      <c r="AB880" s="86"/>
      <c r="AC880" s="87"/>
    </row>
    <row x14ac:dyDescent="0.25" r="881" customHeight="1" ht="17.25">
      <c r="A881" s="235">
        <f>A880</f>
        <v>25569.375</v>
      </c>
      <c r="B881" s="236" t="s">
        <v>15</v>
      </c>
      <c r="C881" s="180"/>
      <c r="D881" s="180">
        <v>17</v>
      </c>
      <c r="E881" s="180">
        <v>5</v>
      </c>
      <c r="F881" s="180"/>
      <c r="G881" s="180">
        <f>SUM(C881:F881)</f>
      </c>
      <c r="H881" s="182">
        <v>4800</v>
      </c>
      <c r="I881" s="125">
        <f>G881*H881</f>
      </c>
      <c r="J881" s="125">
        <f>I881*0.1</f>
      </c>
      <c r="K881" s="125">
        <f>SUM(I881:J881)</f>
      </c>
      <c r="L881" s="242"/>
      <c r="M881" s="229"/>
      <c r="N881" s="87"/>
      <c r="O881" s="87"/>
      <c r="P881" s="87"/>
      <c r="Q881" s="87"/>
      <c r="R881" s="87"/>
      <c r="S881" s="87"/>
      <c r="T881" s="87"/>
      <c r="U881" s="87"/>
      <c r="V881" s="87"/>
      <c r="W881" s="175"/>
      <c r="X881" s="87"/>
      <c r="Y881" s="87"/>
      <c r="Z881" s="87"/>
      <c r="AA881" s="87"/>
      <c r="AB881" s="86"/>
      <c r="AC881" s="87"/>
    </row>
    <row x14ac:dyDescent="0.25" r="882" customHeight="1" ht="17.25">
      <c r="A882" s="235">
        <f>A881</f>
        <v>25569.375</v>
      </c>
      <c r="B882" s="236" t="s">
        <v>21</v>
      </c>
      <c r="C882" s="188" t="s">
        <v>14</v>
      </c>
      <c r="D882" s="180">
        <v>13</v>
      </c>
      <c r="E882" s="180"/>
      <c r="F882" s="180"/>
      <c r="G882" s="180">
        <f>SUM(C882:F882)</f>
      </c>
      <c r="H882" s="237">
        <v>5500</v>
      </c>
      <c r="I882" s="125">
        <f>G882*H882</f>
      </c>
      <c r="J882" s="125">
        <f>I882*0.1</f>
      </c>
      <c r="K882" s="125">
        <f>SUM(I882:J882)</f>
      </c>
      <c r="L882" s="242"/>
      <c r="M882" s="229"/>
      <c r="N882" s="87"/>
      <c r="O882" s="87"/>
      <c r="P882" s="87"/>
      <c r="Q882" s="87"/>
      <c r="R882" s="87"/>
      <c r="S882" s="87"/>
      <c r="T882" s="87"/>
      <c r="U882" s="87"/>
      <c r="V882" s="87"/>
      <c r="W882" s="175"/>
      <c r="X882" s="87"/>
      <c r="Y882" s="87"/>
      <c r="Z882" s="87"/>
      <c r="AA882" s="87"/>
      <c r="AB882" s="86"/>
      <c r="AC882" s="87"/>
    </row>
    <row x14ac:dyDescent="0.25" r="883" customHeight="1" ht="17.25">
      <c r="A883" s="235">
        <f>A882</f>
        <v>25569.375</v>
      </c>
      <c r="B883" s="236" t="s">
        <v>52</v>
      </c>
      <c r="C883" s="180"/>
      <c r="D883" s="180">
        <v>14</v>
      </c>
      <c r="E883" s="180">
        <v>7</v>
      </c>
      <c r="F883" s="180"/>
      <c r="G883" s="180">
        <f>SUM(C883:F883)</f>
      </c>
      <c r="H883" s="237">
        <v>5500</v>
      </c>
      <c r="I883" s="125">
        <f>G883*H883</f>
      </c>
      <c r="J883" s="125">
        <f>I883*0.1</f>
      </c>
      <c r="K883" s="125">
        <f>SUM(I883:J883)</f>
      </c>
      <c r="L883" s="242"/>
      <c r="M883" s="229"/>
      <c r="N883" s="87"/>
      <c r="O883" s="87"/>
      <c r="P883" s="87"/>
      <c r="Q883" s="87"/>
      <c r="R883" s="87"/>
      <c r="S883" s="87"/>
      <c r="T883" s="87"/>
      <c r="U883" s="87"/>
      <c r="V883" s="87"/>
      <c r="W883" s="175"/>
      <c r="X883" s="87"/>
      <c r="Y883" s="87"/>
      <c r="Z883" s="87"/>
      <c r="AA883" s="87"/>
      <c r="AB883" s="86"/>
      <c r="AC883" s="87"/>
    </row>
    <row x14ac:dyDescent="0.25" r="884" customHeight="1" ht="17.25">
      <c r="A884" s="235">
        <f>A883</f>
        <v>25569.375</v>
      </c>
      <c r="B884" s="241" t="s">
        <v>61</v>
      </c>
      <c r="C884" s="180"/>
      <c r="D884" s="180">
        <v>8</v>
      </c>
      <c r="E884" s="180"/>
      <c r="F884" s="180"/>
      <c r="G884" s="180">
        <f>SUM(C884:F884)</f>
      </c>
      <c r="H884" s="237">
        <v>5500</v>
      </c>
      <c r="I884" s="125">
        <f>G884*H884</f>
      </c>
      <c r="J884" s="125">
        <f>I884*0.1</f>
      </c>
      <c r="K884" s="125">
        <f>SUM(I884:J884)</f>
      </c>
      <c r="L884" s="242"/>
      <c r="M884" s="229"/>
      <c r="N884" s="87"/>
      <c r="O884" s="87"/>
      <c r="P884" s="87"/>
      <c r="Q884" s="87"/>
      <c r="R884" s="87"/>
      <c r="S884" s="87"/>
      <c r="T884" s="87"/>
      <c r="U884" s="87"/>
      <c r="V884" s="87"/>
      <c r="W884" s="175"/>
      <c r="X884" s="87"/>
      <c r="Y884" s="87"/>
      <c r="Z884" s="87"/>
      <c r="AA884" s="87"/>
      <c r="AB884" s="86"/>
      <c r="AC884" s="87"/>
    </row>
    <row x14ac:dyDescent="0.25" r="885" customHeight="1" ht="17.25">
      <c r="A885" s="235">
        <f>A884</f>
        <v>25569.375</v>
      </c>
      <c r="B885" s="236" t="s">
        <v>33</v>
      </c>
      <c r="C885" s="180"/>
      <c r="D885" s="180">
        <v>9</v>
      </c>
      <c r="E885" s="180"/>
      <c r="F885" s="180"/>
      <c r="G885" s="180">
        <f>SUM(C885:F885)</f>
      </c>
      <c r="H885" s="182">
        <v>5500</v>
      </c>
      <c r="I885" s="125">
        <f>G885*H885</f>
      </c>
      <c r="J885" s="125">
        <f>I885*0.1</f>
      </c>
      <c r="K885" s="125">
        <f>SUM(I885:J885)</f>
      </c>
      <c r="L885" s="242"/>
      <c r="M885" s="229"/>
      <c r="N885" s="87"/>
      <c r="O885" s="87"/>
      <c r="P885" s="87"/>
      <c r="Q885" s="87"/>
      <c r="R885" s="87"/>
      <c r="S885" s="87"/>
      <c r="T885" s="87"/>
      <c r="U885" s="87"/>
      <c r="V885" s="87"/>
      <c r="W885" s="175"/>
      <c r="X885" s="87"/>
      <c r="Y885" s="87"/>
      <c r="Z885" s="87"/>
      <c r="AA885" s="87"/>
      <c r="AB885" s="86"/>
      <c r="AC885" s="87"/>
    </row>
    <row x14ac:dyDescent="0.25" r="886" customHeight="1" ht="17.25">
      <c r="A886" s="235">
        <f>A885</f>
        <v>25569.375</v>
      </c>
      <c r="B886" s="236" t="s">
        <v>30</v>
      </c>
      <c r="C886" s="180"/>
      <c r="D886" s="180">
        <v>18</v>
      </c>
      <c r="E886" s="180"/>
      <c r="F886" s="180"/>
      <c r="G886" s="180">
        <f>SUM(C886:F886)</f>
      </c>
      <c r="H886" s="125">
        <v>6000</v>
      </c>
      <c r="I886" s="125">
        <f>G886*H886</f>
      </c>
      <c r="J886" s="125">
        <f>I886*0.1</f>
      </c>
      <c r="K886" s="125">
        <f>SUM(I886:J886)</f>
      </c>
      <c r="L886" s="242"/>
      <c r="M886" s="229"/>
      <c r="N886" s="87"/>
      <c r="O886" s="87"/>
      <c r="P886" s="87"/>
      <c r="Q886" s="87"/>
      <c r="R886" s="87"/>
      <c r="S886" s="87"/>
      <c r="T886" s="87"/>
      <c r="U886" s="87"/>
      <c r="V886" s="87"/>
      <c r="W886" s="175"/>
      <c r="X886" s="87"/>
      <c r="Y886" s="87"/>
      <c r="Z886" s="87"/>
      <c r="AA886" s="87"/>
      <c r="AB886" s="86"/>
      <c r="AC886" s="87"/>
    </row>
    <row x14ac:dyDescent="0.25" r="887" customHeight="1" ht="17.25">
      <c r="A887" s="235">
        <f>A886</f>
        <v>25569.375</v>
      </c>
      <c r="B887" s="236" t="s">
        <v>28</v>
      </c>
      <c r="C887" s="188" t="s">
        <v>14</v>
      </c>
      <c r="D887" s="180">
        <v>20</v>
      </c>
      <c r="E887" s="180"/>
      <c r="F887" s="180"/>
      <c r="G887" s="180">
        <f>SUM(C887:F887)</f>
      </c>
      <c r="H887" s="237">
        <v>5500</v>
      </c>
      <c r="I887" s="125">
        <f>G887*H887</f>
      </c>
      <c r="J887" s="125">
        <f>I887*0.1</f>
      </c>
      <c r="K887" s="125">
        <f>SUM(I887:J887)</f>
      </c>
      <c r="L887" s="242"/>
      <c r="M887" s="229"/>
      <c r="N887" s="87"/>
      <c r="O887" s="87"/>
      <c r="P887" s="87"/>
      <c r="Q887" s="87"/>
      <c r="R887" s="87"/>
      <c r="S887" s="87"/>
      <c r="T887" s="87"/>
      <c r="U887" s="87"/>
      <c r="V887" s="87"/>
      <c r="W887" s="175"/>
      <c r="X887" s="87"/>
      <c r="Y887" s="87"/>
      <c r="Z887" s="87"/>
      <c r="AA887" s="87"/>
      <c r="AB887" s="86"/>
      <c r="AC887" s="87"/>
    </row>
    <row x14ac:dyDescent="0.25" r="888" customHeight="1" ht="17.25">
      <c r="A888" s="235">
        <f>A887</f>
        <v>25569.375</v>
      </c>
      <c r="B888" s="236" t="s">
        <v>12</v>
      </c>
      <c r="C888" s="180"/>
      <c r="D888" s="180">
        <v>16</v>
      </c>
      <c r="E888" s="180">
        <v>6</v>
      </c>
      <c r="F888" s="180"/>
      <c r="G888" s="180">
        <f>SUM(C888:F888)</f>
      </c>
      <c r="H888" s="125">
        <v>6000</v>
      </c>
      <c r="I888" s="125">
        <f>G888*H888</f>
      </c>
      <c r="J888" s="125">
        <f>I888*0.1</f>
      </c>
      <c r="K888" s="125">
        <f>SUM(I888:J888)</f>
      </c>
      <c r="L888" s="242"/>
      <c r="M888" s="229"/>
      <c r="N888" s="87"/>
      <c r="O888" s="87"/>
      <c r="P888" s="87"/>
      <c r="Q888" s="87"/>
      <c r="R888" s="87"/>
      <c r="S888" s="87"/>
      <c r="T888" s="87"/>
      <c r="U888" s="87"/>
      <c r="V888" s="87"/>
      <c r="W888" s="175"/>
      <c r="X888" s="87"/>
      <c r="Y888" s="87"/>
      <c r="Z888" s="87"/>
      <c r="AA888" s="87"/>
      <c r="AB888" s="86"/>
      <c r="AC888" s="87"/>
    </row>
    <row x14ac:dyDescent="0.25" r="889" customHeight="1" ht="17.25">
      <c r="A889" s="235">
        <f>A888</f>
        <v>25569.375</v>
      </c>
      <c r="B889" s="241" t="s">
        <v>148</v>
      </c>
      <c r="C889" s="180"/>
      <c r="D889" s="180">
        <v>0</v>
      </c>
      <c r="E889" s="180"/>
      <c r="F889" s="180"/>
      <c r="G889" s="180">
        <f>SUM(C889:F889)</f>
      </c>
      <c r="H889" s="182">
        <v>6000</v>
      </c>
      <c r="I889" s="125">
        <f>G889*H889</f>
      </c>
      <c r="J889" s="125">
        <f>I889*0.1</f>
      </c>
      <c r="K889" s="125">
        <f>SUM(I889:J889)</f>
      </c>
      <c r="L889" s="242"/>
      <c r="M889" s="229"/>
      <c r="N889" s="87"/>
      <c r="O889" s="87"/>
      <c r="P889" s="87"/>
      <c r="Q889" s="87"/>
      <c r="R889" s="87"/>
      <c r="S889" s="87"/>
      <c r="T889" s="87"/>
      <c r="U889" s="87"/>
      <c r="V889" s="87"/>
      <c r="W889" s="175"/>
      <c r="X889" s="87"/>
      <c r="Y889" s="87"/>
      <c r="Z889" s="87"/>
      <c r="AA889" s="87"/>
      <c r="AB889" s="86"/>
      <c r="AC889" s="87"/>
    </row>
    <row x14ac:dyDescent="0.25" r="890" customHeight="1" ht="17.25">
      <c r="A890" s="235">
        <f>A889</f>
        <v>25569.375</v>
      </c>
      <c r="B890" s="241" t="s">
        <v>37</v>
      </c>
      <c r="C890" s="180"/>
      <c r="D890" s="180">
        <v>5</v>
      </c>
      <c r="E890" s="180"/>
      <c r="F890" s="180"/>
      <c r="G890" s="180">
        <f>SUM(C890:F890)</f>
      </c>
      <c r="H890" s="125">
        <v>6500</v>
      </c>
      <c r="I890" s="125">
        <f>G890*H890</f>
      </c>
      <c r="J890" s="125">
        <f>I890*0.1</f>
      </c>
      <c r="K890" s="125">
        <f>SUM(I890:J890)</f>
      </c>
      <c r="L890" s="242"/>
      <c r="M890" s="229"/>
      <c r="N890" s="87"/>
      <c r="O890" s="87"/>
      <c r="P890" s="87"/>
      <c r="Q890" s="87"/>
      <c r="R890" s="87"/>
      <c r="S890" s="87"/>
      <c r="T890" s="87"/>
      <c r="U890" s="87"/>
      <c r="V890" s="87"/>
      <c r="W890" s="175"/>
      <c r="X890" s="87"/>
      <c r="Y890" s="87"/>
      <c r="Z890" s="87"/>
      <c r="AA890" s="87"/>
      <c r="AB890" s="86"/>
      <c r="AC890" s="87"/>
    </row>
    <row x14ac:dyDescent="0.25" r="891" customHeight="1" ht="17.25">
      <c r="A891" s="235">
        <f>A890</f>
        <v>25569.375</v>
      </c>
      <c r="B891" s="241" t="s">
        <v>64</v>
      </c>
      <c r="C891" s="180"/>
      <c r="D891" s="180">
        <v>62</v>
      </c>
      <c r="E891" s="180">
        <v>20</v>
      </c>
      <c r="F891" s="180"/>
      <c r="G891" s="180">
        <f>SUM(C891:F891)</f>
      </c>
      <c r="H891" s="182">
        <v>5500</v>
      </c>
      <c r="I891" s="125">
        <f>G891*H891</f>
      </c>
      <c r="J891" s="125">
        <f>I891*0.1</f>
      </c>
      <c r="K891" s="125">
        <f>SUM(I891:J891)</f>
      </c>
      <c r="L891" s="242"/>
      <c r="M891" s="229"/>
      <c r="N891" s="87"/>
      <c r="O891" s="87"/>
      <c r="P891" s="87"/>
      <c r="Q891" s="87"/>
      <c r="R891" s="87"/>
      <c r="S891" s="87"/>
      <c r="T891" s="87"/>
      <c r="U891" s="87"/>
      <c r="V891" s="87"/>
      <c r="W891" s="175"/>
      <c r="X891" s="87"/>
      <c r="Y891" s="87"/>
      <c r="Z891" s="87"/>
      <c r="AA891" s="87"/>
      <c r="AB891" s="86"/>
      <c r="AC891" s="87"/>
    </row>
    <row x14ac:dyDescent="0.25" r="892" customHeight="1" ht="17.25">
      <c r="A892" s="235">
        <f>A891</f>
        <v>25569.375</v>
      </c>
      <c r="B892" s="236" t="s">
        <v>25</v>
      </c>
      <c r="C892" s="180"/>
      <c r="D892" s="180">
        <v>20</v>
      </c>
      <c r="E892" s="180"/>
      <c r="F892" s="180"/>
      <c r="G892" s="180">
        <f>SUM(C892:F892)</f>
      </c>
      <c r="H892" s="125">
        <v>6000</v>
      </c>
      <c r="I892" s="125">
        <f>G892*H892</f>
      </c>
      <c r="J892" s="125">
        <f>I892*0.1</f>
      </c>
      <c r="K892" s="125">
        <f>SUM(I892:J892)</f>
      </c>
      <c r="L892" s="242"/>
      <c r="M892" s="229"/>
      <c r="N892" s="87"/>
      <c r="O892" s="87"/>
      <c r="P892" s="87"/>
      <c r="Q892" s="87"/>
      <c r="R892" s="87"/>
      <c r="S892" s="87"/>
      <c r="T892" s="87"/>
      <c r="U892" s="87"/>
      <c r="V892" s="87"/>
      <c r="W892" s="175"/>
      <c r="X892" s="87"/>
      <c r="Y892" s="87"/>
      <c r="Z892" s="87"/>
      <c r="AA892" s="87"/>
      <c r="AB892" s="86"/>
      <c r="AC892" s="87"/>
    </row>
    <row x14ac:dyDescent="0.25" r="893" customHeight="1" ht="17.25">
      <c r="A893" s="235">
        <f>A892</f>
        <v>25569.375</v>
      </c>
      <c r="B893" s="241" t="s">
        <v>76</v>
      </c>
      <c r="C893" s="188" t="s">
        <v>14</v>
      </c>
      <c r="D893" s="180">
        <v>18</v>
      </c>
      <c r="E893" s="180">
        <v>12</v>
      </c>
      <c r="F893" s="180">
        <v>5</v>
      </c>
      <c r="G893" s="180">
        <f>SUM(C893:F893)</f>
      </c>
      <c r="H893" s="125">
        <v>6000</v>
      </c>
      <c r="I893" s="125">
        <f>G893*H893</f>
      </c>
      <c r="J893" s="125">
        <f>I893*0.1</f>
      </c>
      <c r="K893" s="125">
        <f>SUM(I893:J893)</f>
      </c>
      <c r="L893" s="242"/>
      <c r="M893" s="229"/>
      <c r="N893" s="87"/>
      <c r="O893" s="87"/>
      <c r="P893" s="87"/>
      <c r="Q893" s="87"/>
      <c r="R893" s="87"/>
      <c r="S893" s="87"/>
      <c r="T893" s="87"/>
      <c r="U893" s="87"/>
      <c r="V893" s="87"/>
      <c r="W893" s="175"/>
      <c r="X893" s="87"/>
      <c r="Y893" s="87"/>
      <c r="Z893" s="87"/>
      <c r="AA893" s="87"/>
      <c r="AB893" s="86"/>
      <c r="AC893" s="87"/>
    </row>
    <row x14ac:dyDescent="0.25" r="894" customHeight="1" ht="17.25">
      <c r="A894" s="235">
        <f>A893</f>
        <v>25569.375</v>
      </c>
      <c r="B894" s="241" t="s">
        <v>149</v>
      </c>
      <c r="C894" s="180"/>
      <c r="D894" s="181">
        <v>93</v>
      </c>
      <c r="E894" s="181">
        <v>28</v>
      </c>
      <c r="F894" s="180">
        <v>3</v>
      </c>
      <c r="G894" s="180">
        <f>SUM(C894:F894)</f>
      </c>
      <c r="H894" s="125">
        <v>6000</v>
      </c>
      <c r="I894" s="125">
        <f>G894*H894</f>
      </c>
      <c r="J894" s="125">
        <f>I894*0.1</f>
      </c>
      <c r="K894" s="125">
        <f>SUM(I894:J894)</f>
      </c>
      <c r="L894" s="242"/>
      <c r="M894" s="229"/>
      <c r="N894" s="87"/>
      <c r="O894" s="87"/>
      <c r="P894" s="87"/>
      <c r="Q894" s="87"/>
      <c r="R894" s="87"/>
      <c r="S894" s="87"/>
      <c r="T894" s="87"/>
      <c r="U894" s="87"/>
      <c r="V894" s="87"/>
      <c r="W894" s="175"/>
      <c r="X894" s="87"/>
      <c r="Y894" s="87"/>
      <c r="Z894" s="87"/>
      <c r="AA894" s="87"/>
      <c r="AB894" s="86"/>
      <c r="AC894" s="87"/>
    </row>
    <row x14ac:dyDescent="0.25" r="895" customHeight="1" ht="17.25">
      <c r="A895" s="235">
        <f>A894</f>
        <v>25569.375</v>
      </c>
      <c r="B895" s="241" t="s">
        <v>43</v>
      </c>
      <c r="C895" s="180"/>
      <c r="D895" s="180">
        <v>46</v>
      </c>
      <c r="E895" s="180">
        <v>10</v>
      </c>
      <c r="F895" s="180"/>
      <c r="G895" s="180">
        <f>SUM(C895:F895)</f>
      </c>
      <c r="H895" s="125">
        <v>6000</v>
      </c>
      <c r="I895" s="125">
        <f>G895*H895</f>
      </c>
      <c r="J895" s="125">
        <f>I895*0.1</f>
      </c>
      <c r="K895" s="125">
        <f>SUM(I895:J895)</f>
      </c>
      <c r="L895" s="242"/>
      <c r="M895" s="229"/>
      <c r="N895" s="87"/>
      <c r="O895" s="87"/>
      <c r="P895" s="87"/>
      <c r="Q895" s="87"/>
      <c r="R895" s="87"/>
      <c r="S895" s="87"/>
      <c r="T895" s="87"/>
      <c r="U895" s="87"/>
      <c r="V895" s="87"/>
      <c r="W895" s="175"/>
      <c r="X895" s="87"/>
      <c r="Y895" s="87"/>
      <c r="Z895" s="87"/>
      <c r="AA895" s="87"/>
      <c r="AB895" s="86"/>
      <c r="AC895" s="87"/>
    </row>
    <row x14ac:dyDescent="0.25" r="896" customHeight="1" ht="17.25">
      <c r="A896" s="235">
        <f>A895</f>
        <v>25569.375</v>
      </c>
      <c r="B896" s="241" t="s">
        <v>18</v>
      </c>
      <c r="C896" s="180"/>
      <c r="D896" s="180">
        <v>9</v>
      </c>
      <c r="E896" s="180">
        <v>7</v>
      </c>
      <c r="F896" s="180">
        <v>6</v>
      </c>
      <c r="G896" s="180">
        <f>SUM(C896:F896)</f>
      </c>
      <c r="H896" s="125">
        <v>6000</v>
      </c>
      <c r="I896" s="125">
        <f>G896*H896</f>
      </c>
      <c r="J896" s="125">
        <f>I896*0.1</f>
      </c>
      <c r="K896" s="125">
        <f>SUM(I896:J896)</f>
      </c>
      <c r="L896" s="242"/>
      <c r="M896" s="229"/>
      <c r="N896" s="87"/>
      <c r="O896" s="87"/>
      <c r="P896" s="87"/>
      <c r="Q896" s="87"/>
      <c r="R896" s="87"/>
      <c r="S896" s="87"/>
      <c r="T896" s="87"/>
      <c r="U896" s="87"/>
      <c r="V896" s="87"/>
      <c r="W896" s="175"/>
      <c r="X896" s="87"/>
      <c r="Y896" s="87"/>
      <c r="Z896" s="87"/>
      <c r="AA896" s="87"/>
      <c r="AB896" s="86"/>
      <c r="AC896" s="87"/>
    </row>
    <row x14ac:dyDescent="0.25" r="897" customHeight="1" ht="17.25">
      <c r="A897" s="235">
        <f>A896</f>
        <v>25569.375</v>
      </c>
      <c r="B897" s="241" t="s">
        <v>82</v>
      </c>
      <c r="C897" s="188" t="s">
        <v>14</v>
      </c>
      <c r="D897" s="180">
        <v>25</v>
      </c>
      <c r="E897" s="180">
        <v>9</v>
      </c>
      <c r="F897" s="180">
        <v>7</v>
      </c>
      <c r="G897" s="180">
        <f>SUM(C897:F897)</f>
      </c>
      <c r="H897" s="125">
        <v>5000</v>
      </c>
      <c r="I897" s="125">
        <f>G897*H897</f>
      </c>
      <c r="J897" s="125">
        <f>I897*0.1</f>
      </c>
      <c r="K897" s="125">
        <f>SUM(I897:J897)</f>
      </c>
      <c r="L897" s="242"/>
      <c r="M897" s="229"/>
      <c r="N897" s="87"/>
      <c r="O897" s="87"/>
      <c r="P897" s="87"/>
      <c r="Q897" s="87"/>
      <c r="R897" s="87"/>
      <c r="S897" s="87"/>
      <c r="T897" s="87"/>
      <c r="U897" s="87"/>
      <c r="V897" s="87"/>
      <c r="W897" s="175"/>
      <c r="X897" s="87"/>
      <c r="Y897" s="87"/>
      <c r="Z897" s="87"/>
      <c r="AA897" s="87"/>
      <c r="AB897" s="86"/>
      <c r="AC897" s="87"/>
    </row>
    <row x14ac:dyDescent="0.25" r="898" customHeight="1" ht="17.25">
      <c r="A898" s="235">
        <f>A897</f>
        <v>25569.375</v>
      </c>
      <c r="B898" s="241" t="s">
        <v>151</v>
      </c>
      <c r="C898" s="180"/>
      <c r="D898" s="180">
        <v>12</v>
      </c>
      <c r="E898" s="180"/>
      <c r="F898" s="180"/>
      <c r="G898" s="180">
        <f>SUM(C898:F898)</f>
      </c>
      <c r="H898" s="125">
        <v>5000</v>
      </c>
      <c r="I898" s="125">
        <f>G898*H898</f>
      </c>
      <c r="J898" s="125">
        <f>I898*0.1</f>
      </c>
      <c r="K898" s="125">
        <f>SUM(I898:J898)</f>
      </c>
      <c r="L898" s="242"/>
      <c r="M898" s="229"/>
      <c r="N898" s="87"/>
      <c r="O898" s="87"/>
      <c r="P898" s="87"/>
      <c r="Q898" s="87"/>
      <c r="R898" s="87"/>
      <c r="S898" s="87"/>
      <c r="T898" s="87"/>
      <c r="U898" s="87"/>
      <c r="V898" s="87"/>
      <c r="W898" s="175"/>
      <c r="X898" s="87"/>
      <c r="Y898" s="87"/>
      <c r="Z898" s="87"/>
      <c r="AA898" s="87"/>
      <c r="AB898" s="86"/>
      <c r="AC898" s="87"/>
    </row>
    <row x14ac:dyDescent="0.25" r="899" customHeight="1" ht="17.25">
      <c r="A899" s="235">
        <f>A895</f>
        <v>25569.375</v>
      </c>
      <c r="B899" s="241" t="s">
        <v>105</v>
      </c>
      <c r="C899" s="180"/>
      <c r="D899" s="180">
        <v>55</v>
      </c>
      <c r="E899" s="180"/>
      <c r="F899" s="180"/>
      <c r="G899" s="180">
        <f>SUM(C899:F899)</f>
      </c>
      <c r="H899" s="125">
        <v>7000</v>
      </c>
      <c r="I899" s="125">
        <f>G899*H899</f>
      </c>
      <c r="J899" s="125">
        <f>I899*0.1</f>
      </c>
      <c r="K899" s="125">
        <f>SUM(I899:J899)</f>
      </c>
      <c r="L899" s="242"/>
      <c r="M899" s="229"/>
      <c r="N899" s="87"/>
      <c r="O899" s="87"/>
      <c r="P899" s="87"/>
      <c r="Q899" s="87"/>
      <c r="R899" s="87"/>
      <c r="S899" s="87"/>
      <c r="T899" s="87"/>
      <c r="U899" s="87"/>
      <c r="V899" s="87"/>
      <c r="W899" s="175"/>
      <c r="X899" s="87"/>
      <c r="Y899" s="87"/>
      <c r="Z899" s="87"/>
      <c r="AA899" s="87"/>
      <c r="AB899" s="86"/>
      <c r="AC899" s="87"/>
    </row>
    <row x14ac:dyDescent="0.25" r="900" customHeight="1" ht="17.25">
      <c r="A900" s="235">
        <f>A895</f>
        <v>25569.375</v>
      </c>
      <c r="B900" s="241" t="s">
        <v>23</v>
      </c>
      <c r="C900" s="180"/>
      <c r="D900" s="180">
        <v>13</v>
      </c>
      <c r="E900" s="180"/>
      <c r="F900" s="180"/>
      <c r="G900" s="180">
        <f>SUM(C900:F900)</f>
      </c>
      <c r="H900" s="125">
        <v>6000</v>
      </c>
      <c r="I900" s="125">
        <f>G900*H900</f>
      </c>
      <c r="J900" s="125">
        <f>I900*0.1</f>
      </c>
      <c r="K900" s="125">
        <f>SUM(I900:J900)</f>
      </c>
      <c r="L900" s="242"/>
      <c r="M900" s="229"/>
      <c r="N900" s="87"/>
      <c r="O900" s="87"/>
      <c r="P900" s="87"/>
      <c r="Q900" s="87"/>
      <c r="R900" s="87"/>
      <c r="S900" s="87"/>
      <c r="T900" s="87"/>
      <c r="U900" s="87"/>
      <c r="V900" s="87"/>
      <c r="W900" s="175"/>
      <c r="X900" s="87"/>
      <c r="Y900" s="87"/>
      <c r="Z900" s="87"/>
      <c r="AA900" s="87"/>
      <c r="AB900" s="86"/>
      <c r="AC900" s="87"/>
    </row>
    <row x14ac:dyDescent="0.25" r="901" customHeight="1" ht="17.25">
      <c r="A901" s="235">
        <f>A900</f>
        <v>25569.375</v>
      </c>
      <c r="B901" s="241" t="s">
        <v>40</v>
      </c>
      <c r="C901" s="180"/>
      <c r="D901" s="180">
        <v>17</v>
      </c>
      <c r="E901" s="180"/>
      <c r="F901" s="180"/>
      <c r="G901" s="180">
        <f>SUM(C901:F901)</f>
      </c>
      <c r="H901" s="125">
        <v>6500</v>
      </c>
      <c r="I901" s="125">
        <f>G901*H901</f>
      </c>
      <c r="J901" s="125">
        <f>I901*0.1</f>
      </c>
      <c r="K901" s="125">
        <f>SUM(I901:J901)</f>
      </c>
      <c r="L901" s="242"/>
      <c r="M901" s="229"/>
      <c r="N901" s="87"/>
      <c r="O901" s="87"/>
      <c r="P901" s="87"/>
      <c r="Q901" s="87"/>
      <c r="R901" s="87"/>
      <c r="S901" s="87"/>
      <c r="T901" s="87"/>
      <c r="U901" s="87"/>
      <c r="V901" s="87"/>
      <c r="W901" s="175"/>
      <c r="X901" s="87"/>
      <c r="Y901" s="87"/>
      <c r="Z901" s="87"/>
      <c r="AA901" s="87"/>
      <c r="AB901" s="86"/>
      <c r="AC901" s="87"/>
    </row>
    <row x14ac:dyDescent="0.25" r="902" customHeight="1" ht="17.25">
      <c r="A902" s="235">
        <f>A898</f>
        <v>25569.375</v>
      </c>
      <c r="B902" s="241" t="s">
        <v>86</v>
      </c>
      <c r="C902" s="180"/>
      <c r="D902" s="180">
        <v>18</v>
      </c>
      <c r="E902" s="180">
        <v>8</v>
      </c>
      <c r="F902" s="180">
        <v>4</v>
      </c>
      <c r="G902" s="180">
        <f>SUM(C902:F902)</f>
      </c>
      <c r="H902" s="125">
        <v>6000</v>
      </c>
      <c r="I902" s="125">
        <f>G902*H902</f>
      </c>
      <c r="J902" s="125">
        <f>I902*0.1</f>
      </c>
      <c r="K902" s="125">
        <f>SUM(I902:J902)</f>
      </c>
      <c r="L902" s="242"/>
      <c r="M902" s="229"/>
      <c r="N902" s="87"/>
      <c r="O902" s="87"/>
      <c r="P902" s="87"/>
      <c r="Q902" s="87"/>
      <c r="R902" s="87"/>
      <c r="S902" s="87"/>
      <c r="T902" s="87"/>
      <c r="U902" s="87"/>
      <c r="V902" s="87"/>
      <c r="W902" s="175"/>
      <c r="X902" s="87"/>
      <c r="Y902" s="87"/>
      <c r="Z902" s="87"/>
      <c r="AA902" s="87"/>
      <c r="AB902" s="86"/>
      <c r="AC902" s="87"/>
    </row>
    <row x14ac:dyDescent="0.25" r="903" customHeight="1" ht="17.25">
      <c r="A903" s="235">
        <f>A898</f>
        <v>25569.375</v>
      </c>
      <c r="B903" s="241" t="s">
        <v>152</v>
      </c>
      <c r="C903" s="180"/>
      <c r="D903" s="180">
        <v>60</v>
      </c>
      <c r="E903" s="180"/>
      <c r="F903" s="180"/>
      <c r="G903" s="180">
        <f>SUM(C903:F903)</f>
      </c>
      <c r="H903" s="125">
        <v>6000</v>
      </c>
      <c r="I903" s="125">
        <f>G903*H903</f>
      </c>
      <c r="J903" s="125">
        <f>I903*0.1</f>
      </c>
      <c r="K903" s="125">
        <f>SUM(I903:J903)</f>
      </c>
      <c r="L903" s="242"/>
      <c r="M903" s="229"/>
      <c r="N903" s="87"/>
      <c r="O903" s="87"/>
      <c r="P903" s="87"/>
      <c r="Q903" s="87"/>
      <c r="R903" s="87"/>
      <c r="S903" s="87"/>
      <c r="T903" s="87"/>
      <c r="U903" s="87"/>
      <c r="V903" s="87"/>
      <c r="W903" s="175"/>
      <c r="X903" s="87"/>
      <c r="Y903" s="87"/>
      <c r="Z903" s="87"/>
      <c r="AA903" s="87"/>
      <c r="AB903" s="86"/>
      <c r="AC903" s="87"/>
    </row>
    <row x14ac:dyDescent="0.25" r="904" customHeight="1" ht="17.25">
      <c r="A904" s="235">
        <f>A903</f>
        <v>25569.375</v>
      </c>
      <c r="B904" s="236"/>
      <c r="C904" s="180"/>
      <c r="D904" s="180"/>
      <c r="E904" s="180"/>
      <c r="F904" s="180"/>
      <c r="G904" s="180">
        <f>SUM(C904:F904)</f>
      </c>
      <c r="H904" s="125"/>
      <c r="I904" s="125">
        <f>G904*H904</f>
      </c>
      <c r="J904" s="125">
        <v>0</v>
      </c>
      <c r="K904" s="125">
        <f>SUM(I904:J904)</f>
      </c>
      <c r="L904" s="242"/>
      <c r="M904" s="229"/>
      <c r="N904" s="87"/>
      <c r="O904" s="87"/>
      <c r="P904" s="87"/>
      <c r="Q904" s="87"/>
      <c r="R904" s="87"/>
      <c r="S904" s="87"/>
      <c r="T904" s="87"/>
      <c r="U904" s="87"/>
      <c r="V904" s="87"/>
      <c r="W904" s="175"/>
      <c r="X904" s="87"/>
      <c r="Y904" s="87"/>
      <c r="Z904" s="87"/>
      <c r="AA904" s="87"/>
      <c r="AB904" s="86"/>
      <c r="AC904" s="87"/>
    </row>
    <row x14ac:dyDescent="0.25" r="905" customHeight="1" ht="17.25">
      <c r="A905" s="243">
        <f>A904</f>
        <v>25569.375</v>
      </c>
      <c r="B905" s="244" t="s">
        <v>155</v>
      </c>
      <c r="C905" s="191">
        <f>SUM(C859:C904)</f>
      </c>
      <c r="D905" s="191">
        <f>SUM(D859:D904)</f>
      </c>
      <c r="E905" s="191">
        <f>SUM(E859:E904)</f>
      </c>
      <c r="F905" s="191">
        <f>SUM(F859:F904)</f>
      </c>
      <c r="G905" s="191">
        <f>SUM(G859:G904)</f>
      </c>
      <c r="H905" s="191"/>
      <c r="I905" s="191">
        <f>SUM(I859:I904)</f>
      </c>
      <c r="J905" s="191">
        <f>SUM(J859:J904)</f>
      </c>
      <c r="K905" s="191">
        <f>SUM(K859:K904)</f>
      </c>
      <c r="L905" s="245"/>
      <c r="M905" s="229"/>
      <c r="N905" s="87"/>
      <c r="O905" s="87"/>
      <c r="P905" s="87"/>
      <c r="Q905" s="87"/>
      <c r="R905" s="87"/>
      <c r="S905" s="87"/>
      <c r="T905" s="87"/>
      <c r="U905" s="87"/>
      <c r="V905" s="87"/>
      <c r="W905" s="175"/>
      <c r="X905" s="87"/>
      <c r="Y905" s="87"/>
      <c r="Z905" s="87"/>
      <c r="AA905" s="87"/>
      <c r="AB905" s="86"/>
      <c r="AC905" s="87"/>
    </row>
    <row x14ac:dyDescent="0.25" r="906" customHeight="1" ht="17.25">
      <c r="A906" s="235">
        <f>A905</f>
        <v>25569.375</v>
      </c>
      <c r="B906" s="241" t="s">
        <v>113</v>
      </c>
      <c r="C906" s="180"/>
      <c r="D906" s="180">
        <v>46</v>
      </c>
      <c r="E906" s="180">
        <v>53</v>
      </c>
      <c r="F906" s="180">
        <v>4</v>
      </c>
      <c r="G906" s="180">
        <f>SUM(C906:F906)</f>
      </c>
      <c r="H906" s="125">
        <v>6500</v>
      </c>
      <c r="I906" s="125">
        <f>G906*H906</f>
      </c>
      <c r="J906" s="185"/>
      <c r="K906" s="125">
        <f>SUM(I906:J906)</f>
      </c>
      <c r="L906" s="242"/>
      <c r="M906" s="229"/>
      <c r="N906" s="87"/>
      <c r="O906" s="87"/>
      <c r="P906" s="87"/>
      <c r="Q906" s="87"/>
      <c r="R906" s="87"/>
      <c r="S906" s="87"/>
      <c r="T906" s="87"/>
      <c r="U906" s="87"/>
      <c r="V906" s="87"/>
      <c r="W906" s="175"/>
      <c r="X906" s="87"/>
      <c r="Y906" s="87"/>
      <c r="Z906" s="87"/>
      <c r="AA906" s="87"/>
      <c r="AB906" s="86"/>
      <c r="AC906" s="87"/>
    </row>
    <row x14ac:dyDescent="0.25" r="907" customHeight="1" ht="17.25">
      <c r="A907" s="235">
        <f>A906</f>
        <v>25569.375</v>
      </c>
      <c r="B907" s="241" t="s">
        <v>156</v>
      </c>
      <c r="C907" s="180"/>
      <c r="D907" s="180">
        <v>12</v>
      </c>
      <c r="E907" s="180">
        <v>10</v>
      </c>
      <c r="F907" s="180"/>
      <c r="G907" s="180">
        <f>SUM(C907:F907)</f>
      </c>
      <c r="H907" s="125">
        <v>6500</v>
      </c>
      <c r="I907" s="125">
        <f>G907*H907</f>
      </c>
      <c r="J907" s="185"/>
      <c r="K907" s="125">
        <f>SUM(I907:J907)</f>
      </c>
      <c r="L907" s="242"/>
      <c r="M907" s="229"/>
      <c r="N907" s="87"/>
      <c r="O907" s="87"/>
      <c r="P907" s="87"/>
      <c r="Q907" s="87"/>
      <c r="R907" s="87"/>
      <c r="S907" s="87"/>
      <c r="T907" s="87"/>
      <c r="U907" s="87"/>
      <c r="V907" s="87"/>
      <c r="W907" s="175"/>
      <c r="X907" s="87"/>
      <c r="Y907" s="87"/>
      <c r="Z907" s="87"/>
      <c r="AA907" s="87"/>
      <c r="AB907" s="86"/>
      <c r="AC907" s="87"/>
    </row>
    <row x14ac:dyDescent="0.25" r="908" customHeight="1" ht="17.25">
      <c r="A908" s="235">
        <f>A907</f>
        <v>25569.375</v>
      </c>
      <c r="B908" s="241" t="s">
        <v>112</v>
      </c>
      <c r="C908" s="180"/>
      <c r="D908" s="180">
        <v>9</v>
      </c>
      <c r="E908" s="180">
        <v>10</v>
      </c>
      <c r="F908" s="180"/>
      <c r="G908" s="180">
        <f>SUM(C908:F908)</f>
      </c>
      <c r="H908" s="125">
        <v>6900</v>
      </c>
      <c r="I908" s="125">
        <f>G908*H908</f>
      </c>
      <c r="J908" s="185"/>
      <c r="K908" s="125">
        <f>SUM(I908:J908)</f>
      </c>
      <c r="L908" s="242"/>
      <c r="M908" s="229"/>
      <c r="N908" s="87"/>
      <c r="O908" s="87"/>
      <c r="P908" s="87"/>
      <c r="Q908" s="87"/>
      <c r="R908" s="87"/>
      <c r="S908" s="87"/>
      <c r="T908" s="87"/>
      <c r="U908" s="87"/>
      <c r="V908" s="87"/>
      <c r="W908" s="175"/>
      <c r="X908" s="87"/>
      <c r="Y908" s="87"/>
      <c r="Z908" s="87"/>
      <c r="AA908" s="87"/>
      <c r="AB908" s="86"/>
      <c r="AC908" s="87"/>
    </row>
    <row x14ac:dyDescent="0.25" r="909" customHeight="1" ht="17.25">
      <c r="A909" s="235">
        <f>A908</f>
        <v>25569.375</v>
      </c>
      <c r="B909" s="236"/>
      <c r="C909" s="180"/>
      <c r="D909" s="180"/>
      <c r="E909" s="180"/>
      <c r="F909" s="180"/>
      <c r="G909" s="180">
        <f>SUM(C909:F909)</f>
      </c>
      <c r="H909" s="125"/>
      <c r="I909" s="125">
        <f>G909*H909</f>
      </c>
      <c r="J909" s="185"/>
      <c r="K909" s="125">
        <f>SUM(I909:J909)</f>
      </c>
      <c r="L909" s="242"/>
      <c r="M909" s="229"/>
      <c r="N909" s="87"/>
      <c r="O909" s="87"/>
      <c r="P909" s="87"/>
      <c r="Q909" s="87"/>
      <c r="R909" s="87"/>
      <c r="S909" s="87"/>
      <c r="T909" s="87"/>
      <c r="U909" s="87"/>
      <c r="V909" s="87"/>
      <c r="W909" s="175"/>
      <c r="X909" s="87"/>
      <c r="Y909" s="87"/>
      <c r="Z909" s="87"/>
      <c r="AA909" s="87"/>
      <c r="AB909" s="86"/>
      <c r="AC909" s="87"/>
    </row>
    <row x14ac:dyDescent="0.25" r="910" customHeight="1" ht="17.25">
      <c r="A910" s="235">
        <f>A909</f>
        <v>25569.375</v>
      </c>
      <c r="B910" s="236"/>
      <c r="C910" s="180"/>
      <c r="D910" s="180"/>
      <c r="E910" s="180"/>
      <c r="F910" s="180"/>
      <c r="G910" s="180">
        <f>SUM(C910:F910)</f>
      </c>
      <c r="H910" s="125"/>
      <c r="I910" s="125">
        <f>G910*H910</f>
      </c>
      <c r="J910" s="185"/>
      <c r="K910" s="125">
        <f>SUM(I910:J910)</f>
      </c>
      <c r="L910" s="242"/>
      <c r="M910" s="229"/>
      <c r="N910" s="87"/>
      <c r="O910" s="87"/>
      <c r="P910" s="87"/>
      <c r="Q910" s="87"/>
      <c r="R910" s="87"/>
      <c r="S910" s="87"/>
      <c r="T910" s="87"/>
      <c r="U910" s="87"/>
      <c r="V910" s="87"/>
      <c r="W910" s="175"/>
      <c r="X910" s="87"/>
      <c r="Y910" s="87"/>
      <c r="Z910" s="87"/>
      <c r="AA910" s="87"/>
      <c r="AB910" s="86"/>
      <c r="AC910" s="87"/>
    </row>
    <row x14ac:dyDescent="0.25" r="911" customHeight="1" ht="17.25">
      <c r="A911" s="235">
        <f>A910</f>
        <v>25569.375</v>
      </c>
      <c r="B911" s="236"/>
      <c r="C911" s="180"/>
      <c r="D911" s="180"/>
      <c r="E911" s="180"/>
      <c r="F911" s="180"/>
      <c r="G911" s="180">
        <f>SUM(C911:F911)</f>
      </c>
      <c r="H911" s="125"/>
      <c r="I911" s="125">
        <f>G911*H911</f>
      </c>
      <c r="J911" s="185"/>
      <c r="K911" s="125">
        <f>SUM(I911:J911)</f>
      </c>
      <c r="L911" s="242"/>
      <c r="M911" s="229"/>
      <c r="N911" s="87"/>
      <c r="O911" s="87"/>
      <c r="P911" s="87"/>
      <c r="Q911" s="87"/>
      <c r="R911" s="87"/>
      <c r="S911" s="87"/>
      <c r="T911" s="87"/>
      <c r="U911" s="87"/>
      <c r="V911" s="87"/>
      <c r="W911" s="175"/>
      <c r="X911" s="87"/>
      <c r="Y911" s="87"/>
      <c r="Z911" s="87"/>
      <c r="AA911" s="87"/>
      <c r="AB911" s="86"/>
      <c r="AC911" s="87"/>
    </row>
    <row x14ac:dyDescent="0.25" r="912" customHeight="1" ht="17.25">
      <c r="A912" s="235">
        <f>A911</f>
        <v>25569.375</v>
      </c>
      <c r="B912" s="236"/>
      <c r="C912" s="180"/>
      <c r="D912" s="180"/>
      <c r="E912" s="180"/>
      <c r="F912" s="180"/>
      <c r="G912" s="180">
        <f>SUM(C912:F912)</f>
      </c>
      <c r="H912" s="125"/>
      <c r="I912" s="125">
        <f>G912*H912</f>
      </c>
      <c r="J912" s="185"/>
      <c r="K912" s="125">
        <f>SUM(I912:J912)</f>
      </c>
      <c r="L912" s="242"/>
      <c r="M912" s="229"/>
      <c r="N912" s="87"/>
      <c r="O912" s="87"/>
      <c r="P912" s="87"/>
      <c r="Q912" s="87"/>
      <c r="R912" s="87"/>
      <c r="S912" s="87"/>
      <c r="T912" s="87"/>
      <c r="U912" s="87"/>
      <c r="V912" s="87"/>
      <c r="W912" s="175"/>
      <c r="X912" s="87"/>
      <c r="Y912" s="87"/>
      <c r="Z912" s="87"/>
      <c r="AA912" s="87"/>
      <c r="AB912" s="86"/>
      <c r="AC912" s="87"/>
    </row>
    <row x14ac:dyDescent="0.25" r="913" customHeight="1" ht="17.25">
      <c r="A913" s="235">
        <f>A912</f>
        <v>25569.375</v>
      </c>
      <c r="B913" s="236"/>
      <c r="C913" s="180"/>
      <c r="D913" s="180"/>
      <c r="E913" s="180"/>
      <c r="F913" s="180"/>
      <c r="G913" s="180">
        <f>SUM(C913:F913)</f>
      </c>
      <c r="H913" s="125"/>
      <c r="I913" s="125">
        <f>G913*H913</f>
      </c>
      <c r="J913" s="185"/>
      <c r="K913" s="125">
        <f>SUM(I913:J913)</f>
      </c>
      <c r="L913" s="242"/>
      <c r="M913" s="229"/>
      <c r="N913" s="87"/>
      <c r="O913" s="87"/>
      <c r="P913" s="87"/>
      <c r="Q913" s="87"/>
      <c r="R913" s="87"/>
      <c r="S913" s="87"/>
      <c r="T913" s="87"/>
      <c r="U913" s="87"/>
      <c r="V913" s="87"/>
      <c r="W913" s="175"/>
      <c r="X913" s="87"/>
      <c r="Y913" s="87"/>
      <c r="Z913" s="87"/>
      <c r="AA913" s="87"/>
      <c r="AB913" s="86"/>
      <c r="AC913" s="87"/>
    </row>
    <row x14ac:dyDescent="0.25" r="914" customHeight="1" ht="17.25">
      <c r="A914" s="243">
        <f>A913</f>
        <v>25569.375</v>
      </c>
      <c r="B914" s="244" t="s">
        <v>157</v>
      </c>
      <c r="C914" s="191">
        <f>SUM(C906:C913)</f>
      </c>
      <c r="D914" s="191">
        <f>SUM(D906:D913)</f>
      </c>
      <c r="E914" s="191">
        <f>SUM(E906:E913)</f>
      </c>
      <c r="F914" s="191">
        <f>SUM(F906:F913)</f>
      </c>
      <c r="G914" s="191">
        <f>SUM(G906:G913)</f>
      </c>
      <c r="H914" s="201"/>
      <c r="I914" s="201">
        <f>SUM(I906:I913)</f>
      </c>
      <c r="J914" s="201"/>
      <c r="K914" s="202">
        <f>SUM(K906:K913)</f>
      </c>
      <c r="L914" s="246"/>
      <c r="M914" s="229"/>
      <c r="N914" s="87"/>
      <c r="O914" s="87"/>
      <c r="P914" s="87"/>
      <c r="Q914" s="87"/>
      <c r="R914" s="87"/>
      <c r="S914" s="87"/>
      <c r="T914" s="87"/>
      <c r="U914" s="87"/>
      <c r="V914" s="87"/>
      <c r="W914" s="175"/>
      <c r="X914" s="87"/>
      <c r="Y914" s="87"/>
      <c r="Z914" s="87"/>
      <c r="AA914" s="87"/>
      <c r="AB914" s="86"/>
      <c r="AC914" s="87"/>
    </row>
    <row x14ac:dyDescent="0.25" r="915" customHeight="1" ht="17.25" hidden="1">
      <c r="A915" s="226" t="s">
        <v>128</v>
      </c>
      <c r="B915" s="227" t="s">
        <v>2</v>
      </c>
      <c r="C915" s="174" t="s">
        <v>129</v>
      </c>
      <c r="D915" s="174" t="s">
        <v>130</v>
      </c>
      <c r="E915" s="174" t="s">
        <v>131</v>
      </c>
      <c r="F915" s="174" t="s">
        <v>132</v>
      </c>
      <c r="G915" s="174" t="s">
        <v>133</v>
      </c>
      <c r="H915" s="174" t="s">
        <v>7</v>
      </c>
      <c r="I915" s="174" t="s">
        <v>134</v>
      </c>
      <c r="J915" s="174" t="s">
        <v>90</v>
      </c>
      <c r="K915" s="174" t="s">
        <v>135</v>
      </c>
      <c r="L915" s="228"/>
      <c r="M915" s="229"/>
      <c r="N915" s="87"/>
      <c r="O915" s="87"/>
      <c r="P915" s="87"/>
      <c r="Q915" s="87"/>
      <c r="R915" s="87"/>
      <c r="S915" s="87"/>
      <c r="T915" s="87"/>
      <c r="U915" s="87"/>
      <c r="V915" s="87"/>
      <c r="W915" s="175"/>
      <c r="X915" s="87"/>
      <c r="Y915" s="87"/>
      <c r="Z915" s="87"/>
      <c r="AA915" s="87"/>
      <c r="AB915" s="86"/>
      <c r="AC915" s="87"/>
    </row>
    <row x14ac:dyDescent="0.25" r="916" customHeight="1" ht="17.25">
      <c r="A916" s="235">
        <f>A914+1</f>
        <v>25569.375</v>
      </c>
      <c r="B916" s="236" t="s">
        <v>46</v>
      </c>
      <c r="C916" s="183" t="s">
        <v>14</v>
      </c>
      <c r="D916" s="180">
        <v>12</v>
      </c>
      <c r="E916" s="180">
        <v>6</v>
      </c>
      <c r="F916" s="180"/>
      <c r="G916" s="180">
        <f>SUM(C916:F916)</f>
      </c>
      <c r="H916" s="237">
        <v>5500</v>
      </c>
      <c r="I916" s="125">
        <f>G916*H916</f>
      </c>
      <c r="J916" s="125">
        <f>I916*0.1</f>
      </c>
      <c r="K916" s="125">
        <f>SUM(I916:J916)</f>
      </c>
      <c r="L916" s="242"/>
      <c r="M916" s="229"/>
      <c r="N916" s="87"/>
      <c r="O916" s="87"/>
      <c r="P916" s="87"/>
      <c r="Q916" s="87"/>
      <c r="R916" s="87"/>
      <c r="S916" s="87"/>
      <c r="T916" s="87"/>
      <c r="U916" s="87"/>
      <c r="V916" s="87"/>
      <c r="W916" s="175"/>
      <c r="X916" s="87"/>
      <c r="Y916" s="87"/>
      <c r="Z916" s="87"/>
      <c r="AA916" s="87"/>
      <c r="AB916" s="86"/>
      <c r="AC916" s="87"/>
    </row>
    <row x14ac:dyDescent="0.25" r="917" customHeight="1" ht="17.25">
      <c r="A917" s="235">
        <f>A916</f>
        <v>25569.375</v>
      </c>
      <c r="B917" s="236" t="s">
        <v>137</v>
      </c>
      <c r="C917" s="180"/>
      <c r="D917" s="180">
        <f>129-33</f>
      </c>
      <c r="E917" s="180">
        <v>35</v>
      </c>
      <c r="F917" s="180">
        <v>15</v>
      </c>
      <c r="G917" s="180">
        <f>SUM(C917:F917)</f>
      </c>
      <c r="H917" s="237">
        <v>4500</v>
      </c>
      <c r="I917" s="125">
        <f>G917*H917</f>
      </c>
      <c r="J917" s="125">
        <f>I917*0.1</f>
      </c>
      <c r="K917" s="125">
        <f>SUM(I917:J917)</f>
      </c>
      <c r="L917" s="242"/>
      <c r="M917" s="229"/>
      <c r="N917" s="87"/>
      <c r="O917" s="87"/>
      <c r="P917" s="87"/>
      <c r="Q917" s="87"/>
      <c r="R917" s="87"/>
      <c r="S917" s="87"/>
      <c r="T917" s="87"/>
      <c r="U917" s="87"/>
      <c r="V917" s="87"/>
      <c r="W917" s="175"/>
      <c r="X917" s="87"/>
      <c r="Y917" s="87"/>
      <c r="Z917" s="87"/>
      <c r="AA917" s="87"/>
      <c r="AB917" s="86"/>
      <c r="AC917" s="87"/>
    </row>
    <row x14ac:dyDescent="0.25" r="918" customHeight="1" ht="17.25">
      <c r="A918" s="235">
        <f>A917</f>
        <v>25569.375</v>
      </c>
      <c r="B918" s="236" t="s">
        <v>178</v>
      </c>
      <c r="C918" s="180"/>
      <c r="D918" s="180">
        <v>33</v>
      </c>
      <c r="E918" s="180"/>
      <c r="F918" s="180"/>
      <c r="G918" s="180">
        <f>SUM(C918:F918)</f>
      </c>
      <c r="H918" s="182">
        <v>5000</v>
      </c>
      <c r="I918" s="125">
        <f>G918*H918</f>
      </c>
      <c r="J918" s="125">
        <f>I918*0.1</f>
      </c>
      <c r="K918" s="125">
        <f>SUM(I918:J918)</f>
      </c>
      <c r="L918" s="242"/>
      <c r="M918" s="229"/>
      <c r="N918" s="87"/>
      <c r="O918" s="87"/>
      <c r="P918" s="87"/>
      <c r="Q918" s="87"/>
      <c r="R918" s="87"/>
      <c r="S918" s="87"/>
      <c r="T918" s="87"/>
      <c r="U918" s="87"/>
      <c r="V918" s="87"/>
      <c r="W918" s="175"/>
      <c r="X918" s="87"/>
      <c r="Y918" s="87"/>
      <c r="Z918" s="87"/>
      <c r="AA918" s="87"/>
      <c r="AB918" s="86"/>
      <c r="AC918" s="87"/>
    </row>
    <row x14ac:dyDescent="0.25" r="919" customHeight="1" ht="17.25">
      <c r="A919" s="235">
        <f>A918</f>
        <v>25569.375</v>
      </c>
      <c r="B919" s="236" t="s">
        <v>13</v>
      </c>
      <c r="C919" s="180"/>
      <c r="D919" s="180">
        <v>13</v>
      </c>
      <c r="E919" s="180"/>
      <c r="F919" s="180"/>
      <c r="G919" s="180">
        <f>SUM(C919:F919)</f>
      </c>
      <c r="H919" s="125">
        <v>6000</v>
      </c>
      <c r="I919" s="125">
        <f>G919*H919</f>
      </c>
      <c r="J919" s="125">
        <f>I919*0.1</f>
      </c>
      <c r="K919" s="125">
        <f>SUM(I919:J919)</f>
      </c>
      <c r="L919" s="242"/>
      <c r="M919" s="229"/>
      <c r="N919" s="87"/>
      <c r="O919" s="87"/>
      <c r="P919" s="87"/>
      <c r="Q919" s="87"/>
      <c r="R919" s="87"/>
      <c r="S919" s="87"/>
      <c r="T919" s="87"/>
      <c r="U919" s="87"/>
      <c r="V919" s="87"/>
      <c r="W919" s="175"/>
      <c r="X919" s="87"/>
      <c r="Y919" s="87"/>
      <c r="Z919" s="87"/>
      <c r="AA919" s="87"/>
      <c r="AB919" s="86"/>
      <c r="AC919" s="87"/>
    </row>
    <row x14ac:dyDescent="0.25" r="920" customHeight="1" ht="17.25">
      <c r="A920" s="235">
        <f>A919</f>
        <v>25569.375</v>
      </c>
      <c r="B920" s="236" t="s">
        <v>58</v>
      </c>
      <c r="C920" s="183" t="s">
        <v>14</v>
      </c>
      <c r="D920" s="180">
        <v>13</v>
      </c>
      <c r="E920" s="180">
        <v>8</v>
      </c>
      <c r="F920" s="180"/>
      <c r="G920" s="180">
        <f>SUM(C920:F920)</f>
      </c>
      <c r="H920" s="182">
        <v>5500</v>
      </c>
      <c r="I920" s="125">
        <f>G920*H920</f>
      </c>
      <c r="J920" s="125">
        <f>I920*0.1</f>
      </c>
      <c r="K920" s="125">
        <f>SUM(I920:J920)</f>
      </c>
      <c r="L920" s="242"/>
      <c r="M920" s="229"/>
      <c r="N920" s="87"/>
      <c r="O920" s="87"/>
      <c r="P920" s="87"/>
      <c r="Q920" s="87"/>
      <c r="R920" s="87"/>
      <c r="S920" s="87"/>
      <c r="T920" s="87"/>
      <c r="U920" s="87"/>
      <c r="V920" s="87"/>
      <c r="W920" s="175"/>
      <c r="X920" s="87"/>
      <c r="Y920" s="87"/>
      <c r="Z920" s="87"/>
      <c r="AA920" s="87"/>
      <c r="AB920" s="86"/>
      <c r="AC920" s="87"/>
    </row>
    <row x14ac:dyDescent="0.25" r="921" customHeight="1" ht="17.25">
      <c r="A921" s="235">
        <f>A920</f>
        <v>25569.375</v>
      </c>
      <c r="B921" s="236" t="s">
        <v>147</v>
      </c>
      <c r="C921" s="183">
        <v>10</v>
      </c>
      <c r="D921" s="180">
        <v>40</v>
      </c>
      <c r="E921" s="180">
        <v>25</v>
      </c>
      <c r="F921" s="180">
        <v>16</v>
      </c>
      <c r="G921" s="180">
        <f>SUM(C921:F921)</f>
      </c>
      <c r="H921" s="125">
        <v>5000</v>
      </c>
      <c r="I921" s="125">
        <f>G921*H921</f>
      </c>
      <c r="J921" s="125">
        <f>I921*0.1</f>
      </c>
      <c r="K921" s="125">
        <f>SUM(I921:J921)</f>
      </c>
      <c r="L921" s="242"/>
      <c r="M921" s="229"/>
      <c r="N921" s="87"/>
      <c r="O921" s="87"/>
      <c r="P921" s="87"/>
      <c r="Q921" s="87"/>
      <c r="R921" s="87"/>
      <c r="S921" s="87"/>
      <c r="T921" s="87"/>
      <c r="U921" s="87"/>
      <c r="V921" s="87"/>
      <c r="W921" s="175"/>
      <c r="X921" s="87"/>
      <c r="Y921" s="87"/>
      <c r="Z921" s="87"/>
      <c r="AA921" s="87"/>
      <c r="AB921" s="86"/>
      <c r="AC921" s="87"/>
    </row>
    <row x14ac:dyDescent="0.25" r="922" customHeight="1" ht="17.25">
      <c r="A922" s="235">
        <f>A921</f>
        <v>25569.375</v>
      </c>
      <c r="B922" s="236" t="s">
        <v>27</v>
      </c>
      <c r="C922" s="180"/>
      <c r="D922" s="180">
        <v>10</v>
      </c>
      <c r="E922" s="180"/>
      <c r="F922" s="180"/>
      <c r="G922" s="180">
        <f>SUM(C922:F922)</f>
      </c>
      <c r="H922" s="125">
        <v>5500</v>
      </c>
      <c r="I922" s="125">
        <f>G922*H922</f>
      </c>
      <c r="J922" s="125">
        <f>I922*0.1</f>
      </c>
      <c r="K922" s="125">
        <f>SUM(I922:J922)</f>
      </c>
      <c r="L922" s="242"/>
      <c r="M922" s="229"/>
      <c r="N922" s="87"/>
      <c r="O922" s="87"/>
      <c r="P922" s="87"/>
      <c r="Q922" s="87"/>
      <c r="R922" s="87"/>
      <c r="S922" s="87"/>
      <c r="T922" s="87"/>
      <c r="U922" s="87"/>
      <c r="V922" s="87"/>
      <c r="W922" s="175"/>
      <c r="X922" s="87"/>
      <c r="Y922" s="87"/>
      <c r="Z922" s="87"/>
      <c r="AA922" s="87"/>
      <c r="AB922" s="86"/>
      <c r="AC922" s="87"/>
    </row>
    <row x14ac:dyDescent="0.25" r="923" customHeight="1" ht="17.25">
      <c r="A923" s="235">
        <f>A922</f>
        <v>25569.375</v>
      </c>
      <c r="B923" s="236" t="s">
        <v>20</v>
      </c>
      <c r="C923" s="180"/>
      <c r="D923" s="180">
        <v>61</v>
      </c>
      <c r="E923" s="180">
        <v>13</v>
      </c>
      <c r="F923" s="180"/>
      <c r="G923" s="180">
        <f>SUM(C923:F923)</f>
      </c>
      <c r="H923" s="237">
        <v>5500</v>
      </c>
      <c r="I923" s="125">
        <f>G923*H923</f>
      </c>
      <c r="J923" s="125">
        <f>I923*0.1</f>
      </c>
      <c r="K923" s="125">
        <f>SUM(I923:J923)</f>
      </c>
      <c r="L923" s="242"/>
      <c r="M923" s="229"/>
      <c r="N923" s="87"/>
      <c r="O923" s="87"/>
      <c r="P923" s="87"/>
      <c r="Q923" s="87"/>
      <c r="R923" s="87"/>
      <c r="S923" s="87"/>
      <c r="T923" s="87"/>
      <c r="U923" s="87"/>
      <c r="V923" s="87"/>
      <c r="W923" s="175"/>
      <c r="X923" s="87"/>
      <c r="Y923" s="87"/>
      <c r="Z923" s="87"/>
      <c r="AA923" s="87"/>
      <c r="AB923" s="86"/>
      <c r="AC923" s="87"/>
    </row>
    <row x14ac:dyDescent="0.25" r="924" customHeight="1" ht="17.25">
      <c r="A924" s="235">
        <f>A923</f>
        <v>25569.375</v>
      </c>
      <c r="B924" s="236" t="s">
        <v>31</v>
      </c>
      <c r="C924" s="180"/>
      <c r="D924" s="180">
        <v>25</v>
      </c>
      <c r="E924" s="180"/>
      <c r="F924" s="180"/>
      <c r="G924" s="180">
        <f>SUM(C924:F924)</f>
      </c>
      <c r="H924" s="125">
        <v>6000</v>
      </c>
      <c r="I924" s="125">
        <f>G924*H924</f>
      </c>
      <c r="J924" s="125">
        <f>I924*0.1</f>
      </c>
      <c r="K924" s="125">
        <f>SUM(I924:J924)</f>
      </c>
      <c r="L924" s="242"/>
      <c r="M924" s="229"/>
      <c r="N924" s="87"/>
      <c r="O924" s="87"/>
      <c r="P924" s="87"/>
      <c r="Q924" s="87"/>
      <c r="R924" s="87"/>
      <c r="S924" s="87"/>
      <c r="T924" s="87"/>
      <c r="U924" s="87"/>
      <c r="V924" s="87"/>
      <c r="W924" s="175"/>
      <c r="X924" s="87"/>
      <c r="Y924" s="87"/>
      <c r="Z924" s="87"/>
      <c r="AA924" s="87"/>
      <c r="AB924" s="86"/>
      <c r="AC924" s="87"/>
    </row>
    <row x14ac:dyDescent="0.25" r="925" customHeight="1" ht="17.25">
      <c r="A925" s="235">
        <f>A924</f>
        <v>25569.375</v>
      </c>
      <c r="B925" s="236" t="s">
        <v>71</v>
      </c>
      <c r="C925" s="180"/>
      <c r="D925" s="180">
        <v>25</v>
      </c>
      <c r="E925" s="180"/>
      <c r="F925" s="180"/>
      <c r="G925" s="180">
        <f>SUM(C925:F925)</f>
      </c>
      <c r="H925" s="125">
        <v>6000</v>
      </c>
      <c r="I925" s="125">
        <f>G925*H925</f>
      </c>
      <c r="J925" s="125">
        <f>I925*0.1</f>
      </c>
      <c r="K925" s="125">
        <f>SUM(I925:J925)</f>
      </c>
      <c r="L925" s="242"/>
      <c r="M925" s="229"/>
      <c r="N925" s="87"/>
      <c r="O925" s="87"/>
      <c r="P925" s="87"/>
      <c r="Q925" s="87"/>
      <c r="R925" s="87"/>
      <c r="S925" s="87"/>
      <c r="T925" s="87"/>
      <c r="U925" s="87"/>
      <c r="V925" s="87"/>
      <c r="W925" s="175"/>
      <c r="X925" s="87"/>
      <c r="Y925" s="87"/>
      <c r="Z925" s="87"/>
      <c r="AA925" s="87"/>
      <c r="AB925" s="86"/>
      <c r="AC925" s="87"/>
    </row>
    <row x14ac:dyDescent="0.25" r="926" customHeight="1" ht="17.25">
      <c r="A926" s="235">
        <f>A925</f>
        <v>25569.375</v>
      </c>
      <c r="B926" s="240" t="s">
        <v>49</v>
      </c>
      <c r="C926" s="180"/>
      <c r="D926" s="180">
        <v>17</v>
      </c>
      <c r="E926" s="180">
        <v>10</v>
      </c>
      <c r="F926" s="180">
        <v>6</v>
      </c>
      <c r="G926" s="180">
        <f>SUM(C926:F926)</f>
      </c>
      <c r="H926" s="182">
        <v>6000</v>
      </c>
      <c r="I926" s="125">
        <f>G926*H926</f>
      </c>
      <c r="J926" s="125">
        <f>I926*0.1</f>
      </c>
      <c r="K926" s="125">
        <f>SUM(I926:J926)</f>
      </c>
      <c r="L926" s="242"/>
      <c r="M926" s="229"/>
      <c r="N926" s="87"/>
      <c r="O926" s="87"/>
      <c r="P926" s="87"/>
      <c r="Q926" s="87"/>
      <c r="R926" s="87"/>
      <c r="S926" s="87"/>
      <c r="T926" s="87"/>
      <c r="U926" s="87"/>
      <c r="V926" s="87"/>
      <c r="W926" s="175"/>
      <c r="X926" s="87"/>
      <c r="Y926" s="87"/>
      <c r="Z926" s="87"/>
      <c r="AA926" s="87"/>
      <c r="AB926" s="86"/>
      <c r="AC926" s="87"/>
    </row>
    <row x14ac:dyDescent="0.25" r="927" customHeight="1" ht="17.25">
      <c r="A927" s="235">
        <f>A926</f>
        <v>25569.375</v>
      </c>
      <c r="B927" s="236" t="s">
        <v>9</v>
      </c>
      <c r="C927" s="180"/>
      <c r="D927" s="180">
        <v>43</v>
      </c>
      <c r="E927" s="180"/>
      <c r="F927" s="180"/>
      <c r="G927" s="180">
        <f>SUM(C927:F927)</f>
      </c>
      <c r="H927" s="125">
        <v>6000</v>
      </c>
      <c r="I927" s="125">
        <f>G927*H927</f>
      </c>
      <c r="J927" s="125">
        <f>I927*0.1</f>
      </c>
      <c r="K927" s="125">
        <f>SUM(I927:J927)</f>
      </c>
      <c r="L927" s="242"/>
      <c r="M927" s="229"/>
      <c r="N927" s="87"/>
      <c r="O927" s="87"/>
      <c r="P927" s="87"/>
      <c r="Q927" s="87"/>
      <c r="R927" s="87"/>
      <c r="S927" s="87"/>
      <c r="T927" s="87"/>
      <c r="U927" s="87"/>
      <c r="V927" s="87"/>
      <c r="W927" s="175"/>
      <c r="X927" s="87"/>
      <c r="Y927" s="87"/>
      <c r="Z927" s="87"/>
      <c r="AA927" s="87"/>
      <c r="AB927" s="86"/>
      <c r="AC927" s="87"/>
    </row>
    <row x14ac:dyDescent="0.25" r="928" customHeight="1" ht="17.25">
      <c r="A928" s="235">
        <f>A927</f>
        <v>25569.375</v>
      </c>
      <c r="B928" s="236" t="s">
        <v>78</v>
      </c>
      <c r="C928" s="180"/>
      <c r="D928" s="180">
        <v>15</v>
      </c>
      <c r="E928" s="180"/>
      <c r="F928" s="180"/>
      <c r="G928" s="180">
        <f>SUM(C928:F928)</f>
      </c>
      <c r="H928" s="125">
        <v>6500</v>
      </c>
      <c r="I928" s="125">
        <f>G928*H928</f>
      </c>
      <c r="J928" s="125">
        <f>I928*0.1</f>
      </c>
      <c r="K928" s="125">
        <f>SUM(I928:J928)</f>
      </c>
      <c r="L928" s="242"/>
      <c r="M928" s="229"/>
      <c r="N928" s="87"/>
      <c r="O928" s="87"/>
      <c r="P928" s="87"/>
      <c r="Q928" s="87"/>
      <c r="R928" s="87"/>
      <c r="S928" s="87"/>
      <c r="T928" s="87"/>
      <c r="U928" s="87"/>
      <c r="V928" s="87"/>
      <c r="W928" s="175"/>
      <c r="X928" s="87"/>
      <c r="Y928" s="87"/>
      <c r="Z928" s="87"/>
      <c r="AA928" s="87"/>
      <c r="AB928" s="86"/>
      <c r="AC928" s="87"/>
    </row>
    <row x14ac:dyDescent="0.25" r="929" customHeight="1" ht="17.25">
      <c r="A929" s="235">
        <f>A928</f>
        <v>25569.375</v>
      </c>
      <c r="B929" s="236" t="s">
        <v>55</v>
      </c>
      <c r="C929" s="180"/>
      <c r="D929" s="180">
        <v>10</v>
      </c>
      <c r="E929" s="180"/>
      <c r="F929" s="180"/>
      <c r="G929" s="180">
        <f>SUM(C929:F929)</f>
      </c>
      <c r="H929" s="125">
        <v>6500</v>
      </c>
      <c r="I929" s="125">
        <f>G929*H929</f>
      </c>
      <c r="J929" s="125">
        <f>I929*0.1</f>
      </c>
      <c r="K929" s="125">
        <f>SUM(I929:J929)</f>
      </c>
      <c r="L929" s="242"/>
      <c r="M929" s="229"/>
      <c r="N929" s="87"/>
      <c r="O929" s="87"/>
      <c r="P929" s="87"/>
      <c r="Q929" s="87"/>
      <c r="R929" s="87"/>
      <c r="S929" s="87"/>
      <c r="T929" s="87"/>
      <c r="U929" s="87"/>
      <c r="V929" s="87"/>
      <c r="W929" s="175"/>
      <c r="X929" s="87"/>
      <c r="Y929" s="87"/>
      <c r="Z929" s="87"/>
      <c r="AA929" s="87"/>
      <c r="AB929" s="86"/>
      <c r="AC929" s="87"/>
    </row>
    <row x14ac:dyDescent="0.25" r="930" customHeight="1" ht="17.25">
      <c r="A930" s="235">
        <f>A929</f>
        <v>25569.375</v>
      </c>
      <c r="B930" s="236" t="s">
        <v>80</v>
      </c>
      <c r="C930" s="180"/>
      <c r="D930" s="180">
        <v>23</v>
      </c>
      <c r="E930" s="180"/>
      <c r="F930" s="180"/>
      <c r="G930" s="180">
        <f>SUM(C930:F930)</f>
      </c>
      <c r="H930" s="125">
        <v>6000</v>
      </c>
      <c r="I930" s="125">
        <f>G930*H930</f>
      </c>
      <c r="J930" s="185"/>
      <c r="K930" s="125">
        <f>SUM(I930:J930)</f>
      </c>
      <c r="L930" s="242"/>
      <c r="M930" s="229"/>
      <c r="N930" s="87"/>
      <c r="O930" s="87"/>
      <c r="P930" s="87"/>
      <c r="Q930" s="87"/>
      <c r="R930" s="87"/>
      <c r="S930" s="87"/>
      <c r="T930" s="87"/>
      <c r="U930" s="87"/>
      <c r="V930" s="87"/>
      <c r="W930" s="175"/>
      <c r="X930" s="87"/>
      <c r="Y930" s="87"/>
      <c r="Z930" s="87"/>
      <c r="AA930" s="87"/>
      <c r="AB930" s="86"/>
      <c r="AC930" s="87"/>
    </row>
    <row x14ac:dyDescent="0.25" r="931" customHeight="1" ht="17.25">
      <c r="A931" s="235">
        <f>A930</f>
        <v>25569.375</v>
      </c>
      <c r="B931" s="236" t="s">
        <v>67</v>
      </c>
      <c r="C931" s="180"/>
      <c r="D931" s="180">
        <v>7</v>
      </c>
      <c r="E931" s="180"/>
      <c r="F931" s="180"/>
      <c r="G931" s="180">
        <f>SUM(C931:F931)</f>
      </c>
      <c r="H931" s="182">
        <v>5500</v>
      </c>
      <c r="I931" s="125">
        <f>G931*H931</f>
      </c>
      <c r="J931" s="125">
        <f>I931*0.1</f>
      </c>
      <c r="K931" s="125">
        <f>SUM(I931:J931)</f>
      </c>
      <c r="L931" s="242"/>
      <c r="M931" s="229"/>
      <c r="N931" s="87"/>
      <c r="O931" s="87"/>
      <c r="P931" s="87"/>
      <c r="Q931" s="87"/>
      <c r="R931" s="87"/>
      <c r="S931" s="87"/>
      <c r="T931" s="87"/>
      <c r="U931" s="87"/>
      <c r="V931" s="87"/>
      <c r="W931" s="175"/>
      <c r="X931" s="87"/>
      <c r="Y931" s="87"/>
      <c r="Z931" s="87"/>
      <c r="AA931" s="87"/>
      <c r="AB931" s="86"/>
      <c r="AC931" s="87"/>
    </row>
    <row x14ac:dyDescent="0.25" r="932" customHeight="1" ht="17.25">
      <c r="A932" s="235">
        <f>A931</f>
        <v>25569.375</v>
      </c>
      <c r="B932" s="241" t="s">
        <v>74</v>
      </c>
      <c r="C932" s="180"/>
      <c r="D932" s="180">
        <v>33</v>
      </c>
      <c r="E932" s="180">
        <v>28</v>
      </c>
      <c r="F932" s="180"/>
      <c r="G932" s="180">
        <f>SUM(C932:F932)</f>
      </c>
      <c r="H932" s="187">
        <v>5000</v>
      </c>
      <c r="I932" s="125">
        <f>G932*H932</f>
      </c>
      <c r="J932" s="125">
        <f>I932*0.1</f>
      </c>
      <c r="K932" s="125">
        <f>SUM(I932:J932)</f>
      </c>
      <c r="L932" s="242"/>
      <c r="M932" s="229"/>
      <c r="N932" s="87"/>
      <c r="O932" s="87"/>
      <c r="P932" s="87"/>
      <c r="Q932" s="87"/>
      <c r="R932" s="87"/>
      <c r="S932" s="87"/>
      <c r="T932" s="87"/>
      <c r="U932" s="87"/>
      <c r="V932" s="87"/>
      <c r="W932" s="175"/>
      <c r="X932" s="87"/>
      <c r="Y932" s="87"/>
      <c r="Z932" s="87"/>
      <c r="AA932" s="87"/>
      <c r="AB932" s="86"/>
      <c r="AC932" s="87"/>
    </row>
    <row x14ac:dyDescent="0.25" r="933" customHeight="1" ht="17.25">
      <c r="A933" s="235">
        <f>A932</f>
        <v>25569.375</v>
      </c>
      <c r="B933" s="236" t="s">
        <v>11</v>
      </c>
      <c r="C933" s="180"/>
      <c r="D933" s="180">
        <v>13</v>
      </c>
      <c r="E933" s="180">
        <v>7</v>
      </c>
      <c r="F933" s="180"/>
      <c r="G933" s="180">
        <f>SUM(C933:F933)</f>
      </c>
      <c r="H933" s="125">
        <v>6000</v>
      </c>
      <c r="I933" s="125">
        <f>G933*H933</f>
      </c>
      <c r="J933" s="125">
        <f>I933*0.1</f>
      </c>
      <c r="K933" s="125">
        <f>SUM(I933:J933)</f>
      </c>
      <c r="L933" s="242"/>
      <c r="M933" s="229"/>
      <c r="N933" s="87"/>
      <c r="O933" s="87"/>
      <c r="P933" s="87"/>
      <c r="Q933" s="87"/>
      <c r="R933" s="87"/>
      <c r="S933" s="87"/>
      <c r="T933" s="87"/>
      <c r="U933" s="87"/>
      <c r="V933" s="87"/>
      <c r="W933" s="175"/>
      <c r="X933" s="87"/>
      <c r="Y933" s="87"/>
      <c r="Z933" s="87"/>
      <c r="AA933" s="87"/>
      <c r="AB933" s="86"/>
      <c r="AC933" s="87"/>
    </row>
    <row x14ac:dyDescent="0.25" r="934" customHeight="1" ht="17.25">
      <c r="A934" s="235">
        <f>A933</f>
        <v>25569.375</v>
      </c>
      <c r="B934" s="236" t="s">
        <v>22</v>
      </c>
      <c r="C934" s="180"/>
      <c r="D934" s="180">
        <v>34</v>
      </c>
      <c r="E934" s="180"/>
      <c r="F934" s="180"/>
      <c r="G934" s="180">
        <f>SUM(C934:F934)</f>
      </c>
      <c r="H934" s="182">
        <v>4800</v>
      </c>
      <c r="I934" s="125">
        <f>G934*H934</f>
      </c>
      <c r="J934" s="125">
        <f>I934*0.1</f>
      </c>
      <c r="K934" s="125">
        <f>SUM(I934:J934)</f>
      </c>
      <c r="L934" s="242"/>
      <c r="M934" s="229"/>
      <c r="N934" s="87"/>
      <c r="O934" s="87"/>
      <c r="P934" s="87"/>
      <c r="Q934" s="87"/>
      <c r="R934" s="87"/>
      <c r="S934" s="87"/>
      <c r="T934" s="87"/>
      <c r="U934" s="87"/>
      <c r="V934" s="87"/>
      <c r="W934" s="175"/>
      <c r="X934" s="87"/>
      <c r="Y934" s="87"/>
      <c r="Z934" s="87"/>
      <c r="AA934" s="87"/>
      <c r="AB934" s="86"/>
      <c r="AC934" s="87"/>
    </row>
    <row x14ac:dyDescent="0.25" r="935" customHeight="1" ht="17.25">
      <c r="A935" s="235">
        <f>A934</f>
        <v>25569.375</v>
      </c>
      <c r="B935" s="241" t="s">
        <v>84</v>
      </c>
      <c r="C935" s="180"/>
      <c r="D935" s="180">
        <v>16</v>
      </c>
      <c r="E935" s="180">
        <v>9</v>
      </c>
      <c r="F935" s="180"/>
      <c r="G935" s="180">
        <f>SUM(C935:F935)</f>
      </c>
      <c r="H935" s="182">
        <v>4800</v>
      </c>
      <c r="I935" s="125">
        <f>G935*H935</f>
      </c>
      <c r="J935" s="125">
        <f>I935*0.1</f>
      </c>
      <c r="K935" s="125">
        <f>SUM(I935:J935)</f>
      </c>
      <c r="L935" s="242"/>
      <c r="M935" s="229"/>
      <c r="N935" s="87"/>
      <c r="O935" s="87"/>
      <c r="P935" s="87"/>
      <c r="Q935" s="87"/>
      <c r="R935" s="87"/>
      <c r="S935" s="87"/>
      <c r="T935" s="87"/>
      <c r="U935" s="87"/>
      <c r="V935" s="87"/>
      <c r="W935" s="175"/>
      <c r="X935" s="87"/>
      <c r="Y935" s="87"/>
      <c r="Z935" s="87"/>
      <c r="AA935" s="87"/>
      <c r="AB935" s="86"/>
      <c r="AC935" s="87"/>
    </row>
    <row x14ac:dyDescent="0.25" r="936" customHeight="1" ht="17.25">
      <c r="A936" s="235">
        <f>A935</f>
        <v>25569.375</v>
      </c>
      <c r="B936" s="236" t="s">
        <v>17</v>
      </c>
      <c r="C936" s="180"/>
      <c r="D936" s="180">
        <v>37</v>
      </c>
      <c r="E936" s="180">
        <v>12</v>
      </c>
      <c r="F936" s="180"/>
      <c r="G936" s="180">
        <f>SUM(C936:F936)</f>
      </c>
      <c r="H936" s="125">
        <v>6500</v>
      </c>
      <c r="I936" s="125">
        <f>G936*H936</f>
      </c>
      <c r="J936" s="125">
        <f>I936*0.1</f>
      </c>
      <c r="K936" s="125">
        <f>SUM(I936:J936)</f>
      </c>
      <c r="L936" s="242"/>
      <c r="M936" s="229"/>
      <c r="N936" s="87"/>
      <c r="O936" s="87"/>
      <c r="P936" s="87"/>
      <c r="Q936" s="87"/>
      <c r="R936" s="87"/>
      <c r="S936" s="87"/>
      <c r="T936" s="87"/>
      <c r="U936" s="87"/>
      <c r="V936" s="87"/>
      <c r="W936" s="175"/>
      <c r="X936" s="87"/>
      <c r="Y936" s="87"/>
      <c r="Z936" s="87"/>
      <c r="AA936" s="87"/>
      <c r="AB936" s="86"/>
      <c r="AC936" s="87"/>
    </row>
    <row x14ac:dyDescent="0.25" r="937" customHeight="1" ht="17.25">
      <c r="A937" s="235">
        <f>A936</f>
        <v>25569.375</v>
      </c>
      <c r="B937" s="236" t="s">
        <v>29</v>
      </c>
      <c r="C937" s="188" t="s">
        <v>14</v>
      </c>
      <c r="D937" s="180">
        <v>14</v>
      </c>
      <c r="E937" s="180">
        <v>13</v>
      </c>
      <c r="F937" s="180"/>
      <c r="G937" s="180">
        <f>SUM(C937:F937)</f>
      </c>
      <c r="H937" s="125">
        <v>5500</v>
      </c>
      <c r="I937" s="125">
        <f>G937*H937</f>
      </c>
      <c r="J937" s="125">
        <f>I937*0.1</f>
      </c>
      <c r="K937" s="125">
        <f>SUM(I937:J937)</f>
      </c>
      <c r="L937" s="242"/>
      <c r="M937" s="229"/>
      <c r="N937" s="87"/>
      <c r="O937" s="87"/>
      <c r="P937" s="87"/>
      <c r="Q937" s="87"/>
      <c r="R937" s="87"/>
      <c r="S937" s="87"/>
      <c r="T937" s="87"/>
      <c r="U937" s="87"/>
      <c r="V937" s="87"/>
      <c r="W937" s="175"/>
      <c r="X937" s="87"/>
      <c r="Y937" s="87"/>
      <c r="Z937" s="87"/>
      <c r="AA937" s="87"/>
      <c r="AB937" s="86"/>
      <c r="AC937" s="87"/>
    </row>
    <row x14ac:dyDescent="0.25" r="938" customHeight="1" ht="17.25">
      <c r="A938" s="235">
        <f>A937</f>
        <v>25569.375</v>
      </c>
      <c r="B938" s="236" t="s">
        <v>15</v>
      </c>
      <c r="C938" s="180"/>
      <c r="D938" s="180">
        <v>15</v>
      </c>
      <c r="E938" s="180">
        <v>4</v>
      </c>
      <c r="F938" s="180"/>
      <c r="G938" s="180">
        <f>SUM(C938:F938)</f>
      </c>
      <c r="H938" s="182">
        <v>4800</v>
      </c>
      <c r="I938" s="125">
        <f>G938*H938</f>
      </c>
      <c r="J938" s="125">
        <f>I938*0.1</f>
      </c>
      <c r="K938" s="125">
        <f>SUM(I938:J938)</f>
      </c>
      <c r="L938" s="242"/>
      <c r="M938" s="229"/>
      <c r="N938" s="87"/>
      <c r="O938" s="87"/>
      <c r="P938" s="87"/>
      <c r="Q938" s="87"/>
      <c r="R938" s="87"/>
      <c r="S938" s="87"/>
      <c r="T938" s="87"/>
      <c r="U938" s="87"/>
      <c r="V938" s="87"/>
      <c r="W938" s="175"/>
      <c r="X938" s="87"/>
      <c r="Y938" s="87"/>
      <c r="Z938" s="87"/>
      <c r="AA938" s="87"/>
      <c r="AB938" s="86"/>
      <c r="AC938" s="87"/>
    </row>
    <row x14ac:dyDescent="0.25" r="939" customHeight="1" ht="17.25">
      <c r="A939" s="235">
        <f>A938</f>
        <v>25569.375</v>
      </c>
      <c r="B939" s="236" t="s">
        <v>21</v>
      </c>
      <c r="C939" s="188" t="s">
        <v>14</v>
      </c>
      <c r="D939" s="180">
        <v>13</v>
      </c>
      <c r="E939" s="180"/>
      <c r="F939" s="180"/>
      <c r="G939" s="180">
        <f>SUM(C939:F939)</f>
      </c>
      <c r="H939" s="237">
        <v>5500</v>
      </c>
      <c r="I939" s="125">
        <f>G939*H939</f>
      </c>
      <c r="J939" s="125">
        <f>I939*0.1</f>
      </c>
      <c r="K939" s="125">
        <f>SUM(I939:J939)</f>
      </c>
      <c r="L939" s="242"/>
      <c r="M939" s="229"/>
      <c r="N939" s="87"/>
      <c r="O939" s="87"/>
      <c r="P939" s="87"/>
      <c r="Q939" s="87"/>
      <c r="R939" s="87"/>
      <c r="S939" s="87"/>
      <c r="T939" s="87"/>
      <c r="U939" s="87"/>
      <c r="V939" s="87"/>
      <c r="W939" s="175"/>
      <c r="X939" s="87"/>
      <c r="Y939" s="87"/>
      <c r="Z939" s="87"/>
      <c r="AA939" s="87"/>
      <c r="AB939" s="86"/>
      <c r="AC939" s="87"/>
    </row>
    <row x14ac:dyDescent="0.25" r="940" customHeight="1" ht="17.25">
      <c r="A940" s="235">
        <f>A939</f>
        <v>25569.375</v>
      </c>
      <c r="B940" s="236" t="s">
        <v>52</v>
      </c>
      <c r="C940" s="180"/>
      <c r="D940" s="180">
        <v>14</v>
      </c>
      <c r="E940" s="180">
        <v>7</v>
      </c>
      <c r="F940" s="180"/>
      <c r="G940" s="180">
        <f>SUM(C940:F940)</f>
      </c>
      <c r="H940" s="237">
        <v>5500</v>
      </c>
      <c r="I940" s="125">
        <f>G940*H940</f>
      </c>
      <c r="J940" s="125">
        <f>I940*0.1</f>
      </c>
      <c r="K940" s="125">
        <f>SUM(I940:J940)</f>
      </c>
      <c r="L940" s="242"/>
      <c r="M940" s="229"/>
      <c r="N940" s="87"/>
      <c r="O940" s="87"/>
      <c r="P940" s="87"/>
      <c r="Q940" s="87"/>
      <c r="R940" s="87"/>
      <c r="S940" s="87"/>
      <c r="T940" s="87"/>
      <c r="U940" s="87"/>
      <c r="V940" s="87"/>
      <c r="W940" s="175"/>
      <c r="X940" s="87"/>
      <c r="Y940" s="87"/>
      <c r="Z940" s="87"/>
      <c r="AA940" s="87"/>
      <c r="AB940" s="86"/>
      <c r="AC940" s="87"/>
    </row>
    <row x14ac:dyDescent="0.25" r="941" customHeight="1" ht="17.25">
      <c r="A941" s="235">
        <f>A940</f>
        <v>25569.375</v>
      </c>
      <c r="B941" s="241" t="s">
        <v>61</v>
      </c>
      <c r="C941" s="180"/>
      <c r="D941" s="180">
        <v>12</v>
      </c>
      <c r="E941" s="180"/>
      <c r="F941" s="180"/>
      <c r="G941" s="180">
        <f>SUM(C941:F941)</f>
      </c>
      <c r="H941" s="237">
        <v>5500</v>
      </c>
      <c r="I941" s="125">
        <f>G941*H941</f>
      </c>
      <c r="J941" s="125">
        <f>I941*0.1</f>
      </c>
      <c r="K941" s="125">
        <f>SUM(I941:J941)</f>
      </c>
      <c r="L941" s="242"/>
      <c r="M941" s="229"/>
      <c r="N941" s="87"/>
      <c r="O941" s="87"/>
      <c r="P941" s="87"/>
      <c r="Q941" s="87"/>
      <c r="R941" s="87"/>
      <c r="S941" s="87"/>
      <c r="T941" s="87"/>
      <c r="U941" s="87"/>
      <c r="V941" s="87"/>
      <c r="W941" s="175"/>
      <c r="X941" s="87"/>
      <c r="Y941" s="87"/>
      <c r="Z941" s="87"/>
      <c r="AA941" s="87"/>
      <c r="AB941" s="86"/>
      <c r="AC941" s="87"/>
    </row>
    <row x14ac:dyDescent="0.25" r="942" customHeight="1" ht="17.25">
      <c r="A942" s="235">
        <f>A941</f>
        <v>25569.375</v>
      </c>
      <c r="B942" s="236" t="s">
        <v>33</v>
      </c>
      <c r="C942" s="180"/>
      <c r="D942" s="180">
        <v>9</v>
      </c>
      <c r="E942" s="180"/>
      <c r="F942" s="180"/>
      <c r="G942" s="180">
        <f>SUM(C942:F942)</f>
      </c>
      <c r="H942" s="182">
        <v>5500</v>
      </c>
      <c r="I942" s="125">
        <f>G942*H942</f>
      </c>
      <c r="J942" s="125">
        <f>I942*0.1</f>
      </c>
      <c r="K942" s="125">
        <f>SUM(I942:J942)</f>
      </c>
      <c r="L942" s="242"/>
      <c r="M942" s="229"/>
      <c r="N942" s="87"/>
      <c r="O942" s="87"/>
      <c r="P942" s="87"/>
      <c r="Q942" s="87"/>
      <c r="R942" s="87"/>
      <c r="S942" s="87"/>
      <c r="T942" s="87"/>
      <c r="U942" s="87"/>
      <c r="V942" s="87"/>
      <c r="W942" s="175"/>
      <c r="X942" s="87"/>
      <c r="Y942" s="87"/>
      <c r="Z942" s="87"/>
      <c r="AA942" s="87"/>
      <c r="AB942" s="86"/>
      <c r="AC942" s="87"/>
    </row>
    <row x14ac:dyDescent="0.25" r="943" customHeight="1" ht="17.25">
      <c r="A943" s="235">
        <f>A942</f>
        <v>25569.375</v>
      </c>
      <c r="B943" s="236" t="s">
        <v>30</v>
      </c>
      <c r="C943" s="180"/>
      <c r="D943" s="180">
        <v>17</v>
      </c>
      <c r="E943" s="180"/>
      <c r="F943" s="180"/>
      <c r="G943" s="180">
        <f>SUM(C943:F943)</f>
      </c>
      <c r="H943" s="125">
        <v>6000</v>
      </c>
      <c r="I943" s="125">
        <f>G943*H943</f>
      </c>
      <c r="J943" s="125">
        <f>I943*0.1</f>
      </c>
      <c r="K943" s="125">
        <f>SUM(I943:J943)</f>
      </c>
      <c r="L943" s="242"/>
      <c r="M943" s="229"/>
      <c r="N943" s="87"/>
      <c r="O943" s="87"/>
      <c r="P943" s="87"/>
      <c r="Q943" s="87"/>
      <c r="R943" s="87"/>
      <c r="S943" s="87"/>
      <c r="T943" s="87"/>
      <c r="U943" s="87"/>
      <c r="V943" s="87"/>
      <c r="W943" s="175"/>
      <c r="X943" s="87"/>
      <c r="Y943" s="87"/>
      <c r="Z943" s="87"/>
      <c r="AA943" s="87"/>
      <c r="AB943" s="86"/>
      <c r="AC943" s="87"/>
    </row>
    <row x14ac:dyDescent="0.25" r="944" customHeight="1" ht="17.25">
      <c r="A944" s="235">
        <f>A943</f>
        <v>25569.375</v>
      </c>
      <c r="B944" s="236" t="s">
        <v>28</v>
      </c>
      <c r="C944" s="188" t="s">
        <v>14</v>
      </c>
      <c r="D944" s="180">
        <v>20</v>
      </c>
      <c r="E944" s="180"/>
      <c r="F944" s="180"/>
      <c r="G944" s="180">
        <f>SUM(C944:F944)</f>
      </c>
      <c r="H944" s="237">
        <v>5500</v>
      </c>
      <c r="I944" s="125">
        <f>G944*H944</f>
      </c>
      <c r="J944" s="125">
        <f>I944*0.1</f>
      </c>
      <c r="K944" s="125">
        <f>SUM(I944:J944)</f>
      </c>
      <c r="L944" s="242"/>
      <c r="M944" s="229"/>
      <c r="N944" s="87"/>
      <c r="O944" s="87"/>
      <c r="P944" s="87"/>
      <c r="Q944" s="87"/>
      <c r="R944" s="87"/>
      <c r="S944" s="87"/>
      <c r="T944" s="87"/>
      <c r="U944" s="87"/>
      <c r="V944" s="87"/>
      <c r="W944" s="175"/>
      <c r="X944" s="87"/>
      <c r="Y944" s="87"/>
      <c r="Z944" s="87"/>
      <c r="AA944" s="87"/>
      <c r="AB944" s="86"/>
      <c r="AC944" s="87"/>
    </row>
    <row x14ac:dyDescent="0.25" r="945" customHeight="1" ht="17.25">
      <c r="A945" s="235">
        <f>A944</f>
        <v>25569.375</v>
      </c>
      <c r="B945" s="236" t="s">
        <v>12</v>
      </c>
      <c r="C945" s="180"/>
      <c r="D945" s="180">
        <v>16</v>
      </c>
      <c r="E945" s="180">
        <v>6</v>
      </c>
      <c r="F945" s="180"/>
      <c r="G945" s="180">
        <f>SUM(C945:F945)</f>
      </c>
      <c r="H945" s="125">
        <v>6000</v>
      </c>
      <c r="I945" s="125">
        <f>G945*H945</f>
      </c>
      <c r="J945" s="125">
        <f>I945*0.1</f>
      </c>
      <c r="K945" s="125">
        <f>SUM(I945:J945)</f>
      </c>
      <c r="L945" s="242"/>
      <c r="M945" s="229"/>
      <c r="N945" s="87"/>
      <c r="O945" s="87"/>
      <c r="P945" s="87"/>
      <c r="Q945" s="87"/>
      <c r="R945" s="87"/>
      <c r="S945" s="87"/>
      <c r="T945" s="87"/>
      <c r="U945" s="87"/>
      <c r="V945" s="87"/>
      <c r="W945" s="175"/>
      <c r="X945" s="87"/>
      <c r="Y945" s="87"/>
      <c r="Z945" s="87"/>
      <c r="AA945" s="87"/>
      <c r="AB945" s="86"/>
      <c r="AC945" s="87"/>
    </row>
    <row x14ac:dyDescent="0.25" r="946" customHeight="1" ht="17.25">
      <c r="A946" s="235">
        <f>A945</f>
        <v>25569.375</v>
      </c>
      <c r="B946" s="241" t="s">
        <v>148</v>
      </c>
      <c r="C946" s="180"/>
      <c r="D946" s="180">
        <v>2</v>
      </c>
      <c r="E946" s="180"/>
      <c r="F946" s="180"/>
      <c r="G946" s="180">
        <f>SUM(C946:F946)</f>
      </c>
      <c r="H946" s="182">
        <v>6000</v>
      </c>
      <c r="I946" s="125">
        <f>G946*H946</f>
      </c>
      <c r="J946" s="125">
        <f>I946*0.1</f>
      </c>
      <c r="K946" s="125">
        <f>SUM(I946:J946)</f>
      </c>
      <c r="L946" s="242"/>
      <c r="M946" s="229"/>
      <c r="N946" s="87"/>
      <c r="O946" s="87"/>
      <c r="P946" s="87"/>
      <c r="Q946" s="87"/>
      <c r="R946" s="87"/>
      <c r="S946" s="87"/>
      <c r="T946" s="87"/>
      <c r="U946" s="87"/>
      <c r="V946" s="87"/>
      <c r="W946" s="175"/>
      <c r="X946" s="87"/>
      <c r="Y946" s="87"/>
      <c r="Z946" s="87"/>
      <c r="AA946" s="87"/>
      <c r="AB946" s="86"/>
      <c r="AC946" s="87"/>
    </row>
    <row x14ac:dyDescent="0.25" r="947" customHeight="1" ht="17.25">
      <c r="A947" s="235">
        <f>A946</f>
        <v>25569.375</v>
      </c>
      <c r="B947" s="241" t="s">
        <v>37</v>
      </c>
      <c r="C947" s="180"/>
      <c r="D947" s="180">
        <v>5</v>
      </c>
      <c r="E947" s="180"/>
      <c r="F947" s="180"/>
      <c r="G947" s="180">
        <f>SUM(C947:F947)</f>
      </c>
      <c r="H947" s="125">
        <v>6500</v>
      </c>
      <c r="I947" s="125">
        <f>G947*H947</f>
      </c>
      <c r="J947" s="125">
        <f>I947*0.1</f>
      </c>
      <c r="K947" s="125">
        <f>SUM(I947:J947)</f>
      </c>
      <c r="L947" s="242"/>
      <c r="M947" s="229"/>
      <c r="N947" s="87"/>
      <c r="O947" s="87"/>
      <c r="P947" s="87"/>
      <c r="Q947" s="87"/>
      <c r="R947" s="87"/>
      <c r="S947" s="87"/>
      <c r="T947" s="87"/>
      <c r="U947" s="87"/>
      <c r="V947" s="87"/>
      <c r="W947" s="175"/>
      <c r="X947" s="87"/>
      <c r="Y947" s="87"/>
      <c r="Z947" s="87"/>
      <c r="AA947" s="87"/>
      <c r="AB947" s="86"/>
      <c r="AC947" s="87"/>
    </row>
    <row x14ac:dyDescent="0.25" r="948" customHeight="1" ht="17.25">
      <c r="A948" s="235">
        <f>A947</f>
        <v>25569.375</v>
      </c>
      <c r="B948" s="241" t="s">
        <v>64</v>
      </c>
      <c r="C948" s="180"/>
      <c r="D948" s="180">
        <v>57</v>
      </c>
      <c r="E948" s="180">
        <v>19</v>
      </c>
      <c r="F948" s="180"/>
      <c r="G948" s="180">
        <f>SUM(C948:F948)</f>
      </c>
      <c r="H948" s="182">
        <v>5500</v>
      </c>
      <c r="I948" s="125">
        <f>G948*H948</f>
      </c>
      <c r="J948" s="125">
        <f>I948*0.1</f>
      </c>
      <c r="K948" s="125">
        <f>SUM(I948:J948)</f>
      </c>
      <c r="L948" s="242"/>
      <c r="M948" s="229"/>
      <c r="N948" s="87"/>
      <c r="O948" s="87"/>
      <c r="P948" s="87"/>
      <c r="Q948" s="87"/>
      <c r="R948" s="87"/>
      <c r="S948" s="87"/>
      <c r="T948" s="87"/>
      <c r="U948" s="87"/>
      <c r="V948" s="87"/>
      <c r="W948" s="175"/>
      <c r="X948" s="87"/>
      <c r="Y948" s="87"/>
      <c r="Z948" s="87"/>
      <c r="AA948" s="87"/>
      <c r="AB948" s="86"/>
      <c r="AC948" s="87"/>
    </row>
    <row x14ac:dyDescent="0.25" r="949" customHeight="1" ht="17.25">
      <c r="A949" s="235">
        <f>A948</f>
        <v>25569.375</v>
      </c>
      <c r="B949" s="236" t="s">
        <v>25</v>
      </c>
      <c r="C949" s="180"/>
      <c r="D949" s="180">
        <v>20</v>
      </c>
      <c r="E949" s="180"/>
      <c r="F949" s="180"/>
      <c r="G949" s="180">
        <f>SUM(C949:F949)</f>
      </c>
      <c r="H949" s="125">
        <v>6000</v>
      </c>
      <c r="I949" s="125">
        <f>G949*H949</f>
      </c>
      <c r="J949" s="125">
        <f>I949*0.1</f>
      </c>
      <c r="K949" s="125">
        <f>SUM(I949:J949)</f>
      </c>
      <c r="L949" s="242"/>
      <c r="M949" s="229"/>
      <c r="N949" s="87"/>
      <c r="O949" s="87"/>
      <c r="P949" s="87"/>
      <c r="Q949" s="87"/>
      <c r="R949" s="87"/>
      <c r="S949" s="87"/>
      <c r="T949" s="87"/>
      <c r="U949" s="87"/>
      <c r="V949" s="87"/>
      <c r="W949" s="175"/>
      <c r="X949" s="87"/>
      <c r="Y949" s="87"/>
      <c r="Z949" s="87"/>
      <c r="AA949" s="87"/>
      <c r="AB949" s="86"/>
      <c r="AC949" s="87"/>
    </row>
    <row x14ac:dyDescent="0.25" r="950" customHeight="1" ht="17.25">
      <c r="A950" s="235">
        <f>A949</f>
        <v>25569.375</v>
      </c>
      <c r="B950" s="241" t="s">
        <v>76</v>
      </c>
      <c r="C950" s="188" t="s">
        <v>14</v>
      </c>
      <c r="D950" s="180">
        <v>18</v>
      </c>
      <c r="E950" s="180">
        <v>12</v>
      </c>
      <c r="F950" s="180">
        <v>5</v>
      </c>
      <c r="G950" s="180">
        <f>SUM(C950:F950)</f>
      </c>
      <c r="H950" s="125">
        <v>6000</v>
      </c>
      <c r="I950" s="125">
        <f>G950*H950</f>
      </c>
      <c r="J950" s="125">
        <f>I950*0.1</f>
      </c>
      <c r="K950" s="125">
        <f>SUM(I950:J950)</f>
      </c>
      <c r="L950" s="242"/>
      <c r="M950" s="229"/>
      <c r="N950" s="87"/>
      <c r="O950" s="87"/>
      <c r="P950" s="87"/>
      <c r="Q950" s="87"/>
      <c r="R950" s="87"/>
      <c r="S950" s="87"/>
      <c r="T950" s="87"/>
      <c r="U950" s="87"/>
      <c r="V950" s="87"/>
      <c r="W950" s="175"/>
      <c r="X950" s="87"/>
      <c r="Y950" s="87"/>
      <c r="Z950" s="87"/>
      <c r="AA950" s="87"/>
      <c r="AB950" s="86"/>
      <c r="AC950" s="87"/>
    </row>
    <row x14ac:dyDescent="0.25" r="951" customHeight="1" ht="17.25">
      <c r="A951" s="235">
        <f>A950</f>
        <v>25569.375</v>
      </c>
      <c r="B951" s="241" t="s">
        <v>149</v>
      </c>
      <c r="C951" s="180"/>
      <c r="D951" s="181">
        <v>94</v>
      </c>
      <c r="E951" s="181">
        <v>34</v>
      </c>
      <c r="F951" s="180">
        <v>4</v>
      </c>
      <c r="G951" s="180">
        <f>SUM(C951:F951)</f>
      </c>
      <c r="H951" s="125">
        <v>6000</v>
      </c>
      <c r="I951" s="125">
        <f>G951*H951</f>
      </c>
      <c r="J951" s="125">
        <f>I951*0.1</f>
      </c>
      <c r="K951" s="125">
        <f>SUM(I951:J951)</f>
      </c>
      <c r="L951" s="242"/>
      <c r="M951" s="229"/>
      <c r="N951" s="87"/>
      <c r="O951" s="87"/>
      <c r="P951" s="87"/>
      <c r="Q951" s="87"/>
      <c r="R951" s="87"/>
      <c r="S951" s="87"/>
      <c r="T951" s="87"/>
      <c r="U951" s="87"/>
      <c r="V951" s="87"/>
      <c r="W951" s="175"/>
      <c r="X951" s="87"/>
      <c r="Y951" s="87"/>
      <c r="Z951" s="87"/>
      <c r="AA951" s="87"/>
      <c r="AB951" s="86"/>
      <c r="AC951" s="87"/>
    </row>
    <row x14ac:dyDescent="0.25" r="952" customHeight="1" ht="17.25">
      <c r="A952" s="235">
        <f>A951</f>
        <v>25569.375</v>
      </c>
      <c r="B952" s="241" t="s">
        <v>43</v>
      </c>
      <c r="C952" s="180"/>
      <c r="D952" s="180">
        <v>29</v>
      </c>
      <c r="E952" s="180">
        <v>9</v>
      </c>
      <c r="F952" s="180"/>
      <c r="G952" s="180">
        <f>SUM(C952:F952)</f>
      </c>
      <c r="H952" s="125">
        <v>6000</v>
      </c>
      <c r="I952" s="125">
        <f>G952*H952</f>
      </c>
      <c r="J952" s="125">
        <f>I952*0.1</f>
      </c>
      <c r="K952" s="125">
        <f>SUM(I952:J952)</f>
      </c>
      <c r="L952" s="242"/>
      <c r="M952" s="229"/>
      <c r="N952" s="87"/>
      <c r="O952" s="87"/>
      <c r="P952" s="87"/>
      <c r="Q952" s="87"/>
      <c r="R952" s="87"/>
      <c r="S952" s="87"/>
      <c r="T952" s="87"/>
      <c r="U952" s="87"/>
      <c r="V952" s="87"/>
      <c r="W952" s="175"/>
      <c r="X952" s="87"/>
      <c r="Y952" s="87"/>
      <c r="Z952" s="87"/>
      <c r="AA952" s="87"/>
      <c r="AB952" s="86"/>
      <c r="AC952" s="87"/>
    </row>
    <row x14ac:dyDescent="0.25" r="953" customHeight="1" ht="17.25">
      <c r="A953" s="235">
        <f>A952</f>
        <v>25569.375</v>
      </c>
      <c r="B953" s="241" t="s">
        <v>18</v>
      </c>
      <c r="C953" s="180"/>
      <c r="D953" s="180">
        <v>9</v>
      </c>
      <c r="E953" s="180">
        <v>7</v>
      </c>
      <c r="F953" s="180">
        <v>6</v>
      </c>
      <c r="G953" s="180">
        <f>SUM(C953:F953)</f>
      </c>
      <c r="H953" s="125">
        <v>6000</v>
      </c>
      <c r="I953" s="125">
        <f>G953*H953</f>
      </c>
      <c r="J953" s="125">
        <f>I953*0.1</f>
      </c>
      <c r="K953" s="125">
        <f>SUM(I953:J953)</f>
      </c>
      <c r="L953" s="242"/>
      <c r="M953" s="229"/>
      <c r="N953" s="87"/>
      <c r="O953" s="87"/>
      <c r="P953" s="87"/>
      <c r="Q953" s="87"/>
      <c r="R953" s="87"/>
      <c r="S953" s="87"/>
      <c r="T953" s="87"/>
      <c r="U953" s="87"/>
      <c r="V953" s="87"/>
      <c r="W953" s="175"/>
      <c r="X953" s="87"/>
      <c r="Y953" s="87"/>
      <c r="Z953" s="87"/>
      <c r="AA953" s="87"/>
      <c r="AB953" s="86"/>
      <c r="AC953" s="87"/>
    </row>
    <row x14ac:dyDescent="0.25" r="954" customHeight="1" ht="17.25">
      <c r="A954" s="235">
        <f>A953</f>
        <v>25569.375</v>
      </c>
      <c r="B954" s="241" t="s">
        <v>82</v>
      </c>
      <c r="C954" s="188" t="s">
        <v>14</v>
      </c>
      <c r="D954" s="180">
        <v>25</v>
      </c>
      <c r="E954" s="180">
        <v>9</v>
      </c>
      <c r="F954" s="180">
        <v>7</v>
      </c>
      <c r="G954" s="180">
        <f>SUM(C954:F954)</f>
      </c>
      <c r="H954" s="125">
        <v>5000</v>
      </c>
      <c r="I954" s="125">
        <f>G954*H954</f>
      </c>
      <c r="J954" s="125">
        <f>I954*0.1</f>
      </c>
      <c r="K954" s="125">
        <f>SUM(I954:J954)</f>
      </c>
      <c r="L954" s="242"/>
      <c r="M954" s="229"/>
      <c r="N954" s="87"/>
      <c r="O954" s="87"/>
      <c r="P954" s="87"/>
      <c r="Q954" s="87"/>
      <c r="R954" s="87"/>
      <c r="S954" s="87"/>
      <c r="T954" s="87"/>
      <c r="U954" s="87"/>
      <c r="V954" s="87"/>
      <c r="W954" s="175"/>
      <c r="X954" s="87"/>
      <c r="Y954" s="87"/>
      <c r="Z954" s="87"/>
      <c r="AA954" s="87"/>
      <c r="AB954" s="86"/>
      <c r="AC954" s="87"/>
    </row>
    <row x14ac:dyDescent="0.25" r="955" customHeight="1" ht="17.25">
      <c r="A955" s="235">
        <f>A954</f>
        <v>25569.375</v>
      </c>
      <c r="B955" s="241" t="s">
        <v>151</v>
      </c>
      <c r="C955" s="180"/>
      <c r="D955" s="180">
        <v>12</v>
      </c>
      <c r="E955" s="180"/>
      <c r="F955" s="180"/>
      <c r="G955" s="180">
        <f>SUM(C955:F955)</f>
      </c>
      <c r="H955" s="125">
        <v>5000</v>
      </c>
      <c r="I955" s="125">
        <f>G955*H955</f>
      </c>
      <c r="J955" s="125">
        <f>I955*0.1</f>
      </c>
      <c r="K955" s="125">
        <f>SUM(I955:J955)</f>
      </c>
      <c r="L955" s="242"/>
      <c r="M955" s="229"/>
      <c r="N955" s="87"/>
      <c r="O955" s="87"/>
      <c r="P955" s="87"/>
      <c r="Q955" s="87"/>
      <c r="R955" s="87"/>
      <c r="S955" s="87"/>
      <c r="T955" s="87"/>
      <c r="U955" s="87"/>
      <c r="V955" s="87"/>
      <c r="W955" s="175"/>
      <c r="X955" s="87"/>
      <c r="Y955" s="87"/>
      <c r="Z955" s="87"/>
      <c r="AA955" s="87"/>
      <c r="AB955" s="86"/>
      <c r="AC955" s="87"/>
    </row>
    <row x14ac:dyDescent="0.25" r="956" customHeight="1" ht="17.25">
      <c r="A956" s="235">
        <f>A952</f>
        <v>25569.375</v>
      </c>
      <c r="B956" s="241" t="s">
        <v>105</v>
      </c>
      <c r="C956" s="180"/>
      <c r="D956" s="180">
        <v>33</v>
      </c>
      <c r="E956" s="180"/>
      <c r="F956" s="180"/>
      <c r="G956" s="180">
        <f>SUM(C956:F956)</f>
      </c>
      <c r="H956" s="125">
        <v>7000</v>
      </c>
      <c r="I956" s="125">
        <f>G956*H956</f>
      </c>
      <c r="J956" s="125">
        <f>I956*0.1</f>
      </c>
      <c r="K956" s="125">
        <f>SUM(I956:J956)</f>
      </c>
      <c r="L956" s="242"/>
      <c r="M956" s="229"/>
      <c r="N956" s="87"/>
      <c r="O956" s="87"/>
      <c r="P956" s="87"/>
      <c r="Q956" s="87"/>
      <c r="R956" s="87"/>
      <c r="S956" s="87"/>
      <c r="T956" s="87"/>
      <c r="U956" s="87"/>
      <c r="V956" s="87"/>
      <c r="W956" s="175"/>
      <c r="X956" s="87"/>
      <c r="Y956" s="87"/>
      <c r="Z956" s="87"/>
      <c r="AA956" s="87"/>
      <c r="AB956" s="86"/>
      <c r="AC956" s="87"/>
    </row>
    <row x14ac:dyDescent="0.25" r="957" customHeight="1" ht="17.25">
      <c r="A957" s="235">
        <f>A952</f>
        <v>25569.375</v>
      </c>
      <c r="B957" s="241" t="s">
        <v>23</v>
      </c>
      <c r="C957" s="180"/>
      <c r="D957" s="180">
        <v>13</v>
      </c>
      <c r="E957" s="180"/>
      <c r="F957" s="180"/>
      <c r="G957" s="180">
        <f>SUM(C957:F957)</f>
      </c>
      <c r="H957" s="125">
        <v>6000</v>
      </c>
      <c r="I957" s="125">
        <f>G957*H957</f>
      </c>
      <c r="J957" s="125">
        <f>I957*0.1</f>
      </c>
      <c r="K957" s="125">
        <f>SUM(I957:J957)</f>
      </c>
      <c r="L957" s="242"/>
      <c r="M957" s="229"/>
      <c r="N957" s="87"/>
      <c r="O957" s="87"/>
      <c r="P957" s="87"/>
      <c r="Q957" s="87"/>
      <c r="R957" s="87"/>
      <c r="S957" s="87"/>
      <c r="T957" s="87"/>
      <c r="U957" s="87"/>
      <c r="V957" s="87"/>
      <c r="W957" s="175"/>
      <c r="X957" s="87"/>
      <c r="Y957" s="87"/>
      <c r="Z957" s="87"/>
      <c r="AA957" s="87"/>
      <c r="AB957" s="86"/>
      <c r="AC957" s="87"/>
    </row>
    <row x14ac:dyDescent="0.25" r="958" customHeight="1" ht="17.25">
      <c r="A958" s="235">
        <f>A957</f>
        <v>25569.375</v>
      </c>
      <c r="B958" s="241" t="s">
        <v>40</v>
      </c>
      <c r="C958" s="180"/>
      <c r="D958" s="180">
        <v>16</v>
      </c>
      <c r="E958" s="180"/>
      <c r="F958" s="180"/>
      <c r="G958" s="180">
        <f>SUM(C958:F958)</f>
      </c>
      <c r="H958" s="125">
        <v>6500</v>
      </c>
      <c r="I958" s="125">
        <f>G958*H958</f>
      </c>
      <c r="J958" s="125">
        <f>I958*0.1</f>
      </c>
      <c r="K958" s="125">
        <f>SUM(I958:J958)</f>
      </c>
      <c r="L958" s="242"/>
      <c r="M958" s="229"/>
      <c r="N958" s="87"/>
      <c r="O958" s="87"/>
      <c r="P958" s="87"/>
      <c r="Q958" s="87"/>
      <c r="R958" s="87"/>
      <c r="S958" s="87"/>
      <c r="T958" s="87"/>
      <c r="U958" s="87"/>
      <c r="V958" s="87"/>
      <c r="W958" s="175"/>
      <c r="X958" s="87"/>
      <c r="Y958" s="87"/>
      <c r="Z958" s="87"/>
      <c r="AA958" s="87"/>
      <c r="AB958" s="86"/>
      <c r="AC958" s="87"/>
    </row>
    <row x14ac:dyDescent="0.25" r="959" customHeight="1" ht="17.25">
      <c r="A959" s="235">
        <f>A955</f>
        <v>25569.375</v>
      </c>
      <c r="B959" s="241" t="s">
        <v>86</v>
      </c>
      <c r="C959" s="180"/>
      <c r="D959" s="180">
        <v>18</v>
      </c>
      <c r="E959" s="180">
        <v>6</v>
      </c>
      <c r="F959" s="180">
        <v>4</v>
      </c>
      <c r="G959" s="180">
        <f>SUM(C959:F959)</f>
      </c>
      <c r="H959" s="125">
        <v>6000</v>
      </c>
      <c r="I959" s="125">
        <f>G959*H959</f>
      </c>
      <c r="J959" s="125">
        <f>I959*0.1</f>
      </c>
      <c r="K959" s="125">
        <f>SUM(I959:J959)</f>
      </c>
      <c r="L959" s="242"/>
      <c r="M959" s="229"/>
      <c r="N959" s="87"/>
      <c r="O959" s="87"/>
      <c r="P959" s="87"/>
      <c r="Q959" s="87"/>
      <c r="R959" s="87"/>
      <c r="S959" s="87"/>
      <c r="T959" s="87"/>
      <c r="U959" s="87"/>
      <c r="V959" s="87"/>
      <c r="W959" s="175"/>
      <c r="X959" s="87"/>
      <c r="Y959" s="87"/>
      <c r="Z959" s="87"/>
      <c r="AA959" s="87"/>
      <c r="AB959" s="86"/>
      <c r="AC959" s="87"/>
    </row>
    <row x14ac:dyDescent="0.25" r="960" customHeight="1" ht="17.25">
      <c r="A960" s="235">
        <f>A955</f>
        <v>25569.375</v>
      </c>
      <c r="B960" s="241" t="s">
        <v>152</v>
      </c>
      <c r="C960" s="180"/>
      <c r="D960" s="180">
        <v>60</v>
      </c>
      <c r="E960" s="180"/>
      <c r="F960" s="180"/>
      <c r="G960" s="180">
        <f>SUM(C960:F960)</f>
      </c>
      <c r="H960" s="125">
        <v>6000</v>
      </c>
      <c r="I960" s="125">
        <f>G960*H960</f>
      </c>
      <c r="J960" s="125">
        <f>I960*0.1</f>
      </c>
      <c r="K960" s="125">
        <f>SUM(I960:J960)</f>
      </c>
      <c r="L960" s="242"/>
      <c r="M960" s="229"/>
      <c r="N960" s="87"/>
      <c r="O960" s="87"/>
      <c r="P960" s="87"/>
      <c r="Q960" s="87"/>
      <c r="R960" s="87"/>
      <c r="S960" s="87"/>
      <c r="T960" s="87"/>
      <c r="U960" s="87"/>
      <c r="V960" s="87"/>
      <c r="W960" s="175"/>
      <c r="X960" s="87"/>
      <c r="Y960" s="87"/>
      <c r="Z960" s="87"/>
      <c r="AA960" s="87"/>
      <c r="AB960" s="86"/>
      <c r="AC960" s="87"/>
    </row>
    <row x14ac:dyDescent="0.25" r="961" customHeight="1" ht="17.25">
      <c r="A961" s="235">
        <f>A960</f>
        <v>25569.375</v>
      </c>
      <c r="B961" s="236" t="s">
        <v>187</v>
      </c>
      <c r="C961" s="180"/>
      <c r="D961" s="180">
        <v>10</v>
      </c>
      <c r="E961" s="180"/>
      <c r="F961" s="180"/>
      <c r="G961" s="180">
        <f>SUM(C961:F961)</f>
      </c>
      <c r="H961" s="125">
        <v>6000</v>
      </c>
      <c r="I961" s="125">
        <f>G961*H961</f>
      </c>
      <c r="J961" s="125">
        <f>I961*0.1</f>
      </c>
      <c r="K961" s="125">
        <f>SUM(I961:J961)</f>
      </c>
      <c r="L961" s="242"/>
      <c r="M961" s="229"/>
      <c r="N961" s="87"/>
      <c r="O961" s="87"/>
      <c r="P961" s="87"/>
      <c r="Q961" s="87"/>
      <c r="R961" s="87"/>
      <c r="S961" s="87"/>
      <c r="T961" s="87"/>
      <c r="U961" s="87"/>
      <c r="V961" s="87"/>
      <c r="W961" s="175"/>
      <c r="X961" s="87"/>
      <c r="Y961" s="87"/>
      <c r="Z961" s="87"/>
      <c r="AA961" s="87"/>
      <c r="AB961" s="86"/>
      <c r="AC961" s="87"/>
    </row>
    <row x14ac:dyDescent="0.25" r="962" customHeight="1" ht="17.25">
      <c r="A962" s="243">
        <f>A961</f>
        <v>25569.375</v>
      </c>
      <c r="B962" s="244" t="s">
        <v>155</v>
      </c>
      <c r="C962" s="191">
        <f>SUM(C916:C961)</f>
      </c>
      <c r="D962" s="191">
        <f>SUM(D916:D961)</f>
      </c>
      <c r="E962" s="191">
        <f>SUM(E916:E961)</f>
      </c>
      <c r="F962" s="191">
        <f>SUM(F916:F961)</f>
      </c>
      <c r="G962" s="191">
        <f>SUM(G916:G961)</f>
      </c>
      <c r="H962" s="191"/>
      <c r="I962" s="191">
        <f>SUM(I916:I961)</f>
      </c>
      <c r="J962" s="191">
        <f>SUM(J916:J961)</f>
      </c>
      <c r="K962" s="191">
        <f>SUM(K916:K961)</f>
      </c>
      <c r="L962" s="245"/>
      <c r="M962" s="229"/>
      <c r="N962" s="87"/>
      <c r="O962" s="87"/>
      <c r="P962" s="87"/>
      <c r="Q962" s="87"/>
      <c r="R962" s="87"/>
      <c r="S962" s="87"/>
      <c r="T962" s="87"/>
      <c r="U962" s="87"/>
      <c r="V962" s="87"/>
      <c r="W962" s="175"/>
      <c r="X962" s="87"/>
      <c r="Y962" s="87"/>
      <c r="Z962" s="87"/>
      <c r="AA962" s="87"/>
      <c r="AB962" s="86"/>
      <c r="AC962" s="87"/>
    </row>
    <row x14ac:dyDescent="0.25" r="963" customHeight="1" ht="17.25">
      <c r="A963" s="235">
        <f>A962</f>
        <v>25569.375</v>
      </c>
      <c r="B963" s="241" t="s">
        <v>113</v>
      </c>
      <c r="C963" s="180"/>
      <c r="D963" s="180">
        <v>45</v>
      </c>
      <c r="E963" s="180">
        <v>51</v>
      </c>
      <c r="F963" s="180">
        <v>4</v>
      </c>
      <c r="G963" s="180">
        <f>SUM(C963:F963)</f>
      </c>
      <c r="H963" s="125">
        <v>6500</v>
      </c>
      <c r="I963" s="125">
        <f>G963*H963</f>
      </c>
      <c r="J963" s="185"/>
      <c r="K963" s="125">
        <f>SUM(I963:J963)</f>
      </c>
      <c r="L963" s="242"/>
      <c r="M963" s="229"/>
      <c r="N963" s="87"/>
      <c r="O963" s="87"/>
      <c r="P963" s="87"/>
      <c r="Q963" s="87"/>
      <c r="R963" s="87"/>
      <c r="S963" s="87"/>
      <c r="T963" s="87"/>
      <c r="U963" s="87"/>
      <c r="V963" s="87"/>
      <c r="W963" s="175"/>
      <c r="X963" s="87"/>
      <c r="Y963" s="87"/>
      <c r="Z963" s="87"/>
      <c r="AA963" s="87"/>
      <c r="AB963" s="86"/>
      <c r="AC963" s="87"/>
    </row>
    <row x14ac:dyDescent="0.25" r="964" customHeight="1" ht="17.25">
      <c r="A964" s="235">
        <f>A963</f>
        <v>25569.375</v>
      </c>
      <c r="B964" s="241" t="s">
        <v>156</v>
      </c>
      <c r="C964" s="180"/>
      <c r="D964" s="180">
        <v>13</v>
      </c>
      <c r="E964" s="180">
        <v>12</v>
      </c>
      <c r="F964" s="180"/>
      <c r="G964" s="180">
        <f>SUM(C964:F964)</f>
      </c>
      <c r="H964" s="125">
        <v>6500</v>
      </c>
      <c r="I964" s="125">
        <f>G964*H964</f>
      </c>
      <c r="J964" s="185"/>
      <c r="K964" s="125">
        <f>SUM(I964:J964)</f>
      </c>
      <c r="L964" s="242"/>
      <c r="M964" s="229"/>
      <c r="N964" s="87"/>
      <c r="O964" s="87"/>
      <c r="P964" s="87"/>
      <c r="Q964" s="87"/>
      <c r="R964" s="87"/>
      <c r="S964" s="87"/>
      <c r="T964" s="87"/>
      <c r="U964" s="87"/>
      <c r="V964" s="87"/>
      <c r="W964" s="175"/>
      <c r="X964" s="87"/>
      <c r="Y964" s="87"/>
      <c r="Z964" s="87"/>
      <c r="AA964" s="87"/>
      <c r="AB964" s="86"/>
      <c r="AC964" s="87"/>
    </row>
    <row x14ac:dyDescent="0.25" r="965" customHeight="1" ht="17.25">
      <c r="A965" s="235">
        <f>A964</f>
        <v>25569.375</v>
      </c>
      <c r="B965" s="241" t="s">
        <v>112</v>
      </c>
      <c r="C965" s="180"/>
      <c r="D965" s="180">
        <v>10</v>
      </c>
      <c r="E965" s="180">
        <v>9</v>
      </c>
      <c r="F965" s="180"/>
      <c r="G965" s="180">
        <f>SUM(C965:F965)</f>
      </c>
      <c r="H965" s="125">
        <v>6900</v>
      </c>
      <c r="I965" s="125">
        <f>G965*H965</f>
      </c>
      <c r="J965" s="185"/>
      <c r="K965" s="125">
        <f>SUM(I965:J965)</f>
      </c>
      <c r="L965" s="242"/>
      <c r="M965" s="229"/>
      <c r="N965" s="87"/>
      <c r="O965" s="87"/>
      <c r="P965" s="87"/>
      <c r="Q965" s="87"/>
      <c r="R965" s="87"/>
      <c r="S965" s="87"/>
      <c r="T965" s="87"/>
      <c r="U965" s="87"/>
      <c r="V965" s="87"/>
      <c r="W965" s="175"/>
      <c r="X965" s="87"/>
      <c r="Y965" s="87"/>
      <c r="Z965" s="87"/>
      <c r="AA965" s="87"/>
      <c r="AB965" s="86"/>
      <c r="AC965" s="87"/>
    </row>
    <row x14ac:dyDescent="0.25" r="966" customHeight="1" ht="17.25">
      <c r="A966" s="235">
        <f>A965</f>
        <v>25569.375</v>
      </c>
      <c r="B966" s="236"/>
      <c r="C966" s="180"/>
      <c r="D966" s="180"/>
      <c r="E966" s="180"/>
      <c r="F966" s="180"/>
      <c r="G966" s="180">
        <f>SUM(C966:F966)</f>
      </c>
      <c r="H966" s="125"/>
      <c r="I966" s="125">
        <f>G966*H966</f>
      </c>
      <c r="J966" s="185"/>
      <c r="K966" s="125">
        <f>SUM(I966:J966)</f>
      </c>
      <c r="L966" s="242"/>
      <c r="M966" s="229"/>
      <c r="N966" s="87"/>
      <c r="O966" s="87"/>
      <c r="P966" s="87"/>
      <c r="Q966" s="87"/>
      <c r="R966" s="87"/>
      <c r="S966" s="87"/>
      <c r="T966" s="87"/>
      <c r="U966" s="87"/>
      <c r="V966" s="87"/>
      <c r="W966" s="175"/>
      <c r="X966" s="87"/>
      <c r="Y966" s="87"/>
      <c r="Z966" s="87"/>
      <c r="AA966" s="87"/>
      <c r="AB966" s="86"/>
      <c r="AC966" s="87"/>
    </row>
    <row x14ac:dyDescent="0.25" r="967" customHeight="1" ht="17.25">
      <c r="A967" s="235">
        <f>A966</f>
        <v>25569.375</v>
      </c>
      <c r="B967" s="236"/>
      <c r="C967" s="180"/>
      <c r="D967" s="180"/>
      <c r="E967" s="180"/>
      <c r="F967" s="180"/>
      <c r="G967" s="180">
        <f>SUM(C967:F967)</f>
      </c>
      <c r="H967" s="125"/>
      <c r="I967" s="125">
        <f>G967*H967</f>
      </c>
      <c r="J967" s="185"/>
      <c r="K967" s="125">
        <f>SUM(I967:J967)</f>
      </c>
      <c r="L967" s="242"/>
      <c r="M967" s="229"/>
      <c r="N967" s="87"/>
      <c r="O967" s="87"/>
      <c r="P967" s="87"/>
      <c r="Q967" s="87"/>
      <c r="R967" s="87"/>
      <c r="S967" s="87"/>
      <c r="T967" s="87"/>
      <c r="U967" s="87"/>
      <c r="V967" s="87"/>
      <c r="W967" s="175"/>
      <c r="X967" s="87"/>
      <c r="Y967" s="87"/>
      <c r="Z967" s="87"/>
      <c r="AA967" s="87"/>
      <c r="AB967" s="86"/>
      <c r="AC967" s="87"/>
    </row>
    <row x14ac:dyDescent="0.25" r="968" customHeight="1" ht="17.25">
      <c r="A968" s="235">
        <f>A967</f>
        <v>25569.375</v>
      </c>
      <c r="B968" s="236"/>
      <c r="C968" s="180"/>
      <c r="D968" s="180"/>
      <c r="E968" s="180"/>
      <c r="F968" s="180"/>
      <c r="G968" s="180">
        <f>SUM(C968:F968)</f>
      </c>
      <c r="H968" s="125"/>
      <c r="I968" s="125">
        <f>G968*H968</f>
      </c>
      <c r="J968" s="185"/>
      <c r="K968" s="125">
        <f>SUM(I968:J968)</f>
      </c>
      <c r="L968" s="242"/>
      <c r="M968" s="229"/>
      <c r="N968" s="87"/>
      <c r="O968" s="87"/>
      <c r="P968" s="87"/>
      <c r="Q968" s="87"/>
      <c r="R968" s="87"/>
      <c r="S968" s="87"/>
      <c r="T968" s="87"/>
      <c r="U968" s="87"/>
      <c r="V968" s="87"/>
      <c r="W968" s="175"/>
      <c r="X968" s="87"/>
      <c r="Y968" s="87"/>
      <c r="Z968" s="87"/>
      <c r="AA968" s="87"/>
      <c r="AB968" s="86"/>
      <c r="AC968" s="87"/>
    </row>
    <row x14ac:dyDescent="0.25" r="969" customHeight="1" ht="17.25">
      <c r="A969" s="235">
        <f>A968</f>
        <v>25569.375</v>
      </c>
      <c r="B969" s="236"/>
      <c r="C969" s="180"/>
      <c r="D969" s="180"/>
      <c r="E969" s="180"/>
      <c r="F969" s="180"/>
      <c r="G969" s="180">
        <f>SUM(C969:F969)</f>
      </c>
      <c r="H969" s="125"/>
      <c r="I969" s="125">
        <f>G969*H969</f>
      </c>
      <c r="J969" s="185"/>
      <c r="K969" s="125">
        <f>SUM(I969:J969)</f>
      </c>
      <c r="L969" s="242"/>
      <c r="M969" s="229"/>
      <c r="N969" s="87"/>
      <c r="O969" s="87"/>
      <c r="P969" s="87"/>
      <c r="Q969" s="87"/>
      <c r="R969" s="87"/>
      <c r="S969" s="87"/>
      <c r="T969" s="87"/>
      <c r="U969" s="87"/>
      <c r="V969" s="87"/>
      <c r="W969" s="175"/>
      <c r="X969" s="87"/>
      <c r="Y969" s="87"/>
      <c r="Z969" s="87"/>
      <c r="AA969" s="87"/>
      <c r="AB969" s="86"/>
      <c r="AC969" s="87"/>
    </row>
    <row x14ac:dyDescent="0.25" r="970" customHeight="1" ht="17.25">
      <c r="A970" s="235">
        <f>A969</f>
        <v>25569.375</v>
      </c>
      <c r="B970" s="236"/>
      <c r="C970" s="180"/>
      <c r="D970" s="180"/>
      <c r="E970" s="180"/>
      <c r="F970" s="180"/>
      <c r="G970" s="180">
        <f>SUM(C970:F970)</f>
      </c>
      <c r="H970" s="125"/>
      <c r="I970" s="125">
        <f>G970*H970</f>
      </c>
      <c r="J970" s="185"/>
      <c r="K970" s="125">
        <f>SUM(I970:J970)</f>
      </c>
      <c r="L970" s="242"/>
      <c r="M970" s="229"/>
      <c r="N970" s="87"/>
      <c r="O970" s="87"/>
      <c r="P970" s="87"/>
      <c r="Q970" s="87"/>
      <c r="R970" s="87"/>
      <c r="S970" s="87"/>
      <c r="T970" s="87"/>
      <c r="U970" s="87"/>
      <c r="V970" s="87"/>
      <c r="W970" s="175"/>
      <c r="X970" s="87"/>
      <c r="Y970" s="87"/>
      <c r="Z970" s="87"/>
      <c r="AA970" s="87"/>
      <c r="AB970" s="86"/>
      <c r="AC970" s="87"/>
    </row>
    <row x14ac:dyDescent="0.25" r="971" customHeight="1" ht="17.25">
      <c r="A971" s="243">
        <f>A970</f>
        <v>25569.375</v>
      </c>
      <c r="B971" s="244" t="s">
        <v>157</v>
      </c>
      <c r="C971" s="191">
        <f>SUM(C963:C970)</f>
      </c>
      <c r="D971" s="191">
        <f>SUM(D963:D970)</f>
      </c>
      <c r="E971" s="191">
        <f>SUM(E963:E970)</f>
      </c>
      <c r="F971" s="191">
        <f>SUM(F963:F970)</f>
      </c>
      <c r="G971" s="191">
        <f>SUM(G963:G970)</f>
      </c>
      <c r="H971" s="201"/>
      <c r="I971" s="201">
        <f>SUM(I963:I970)</f>
      </c>
      <c r="J971" s="201"/>
      <c r="K971" s="202">
        <f>SUM(K963:K970)</f>
      </c>
      <c r="L971" s="246"/>
      <c r="M971" s="229"/>
      <c r="N971" s="87"/>
      <c r="O971" s="87"/>
      <c r="P971" s="87"/>
      <c r="Q971" s="87"/>
      <c r="R971" s="87"/>
      <c r="S971" s="87"/>
      <c r="T971" s="87"/>
      <c r="U971" s="87"/>
      <c r="V971" s="87"/>
      <c r="W971" s="175"/>
      <c r="X971" s="87"/>
      <c r="Y971" s="87"/>
      <c r="Z971" s="87"/>
      <c r="AA971" s="87"/>
      <c r="AB971" s="86"/>
      <c r="AC971" s="87"/>
    </row>
    <row x14ac:dyDescent="0.25" r="972" customHeight="1" ht="17.25" hidden="1">
      <c r="A972" s="226" t="s">
        <v>128</v>
      </c>
      <c r="B972" s="227" t="s">
        <v>2</v>
      </c>
      <c r="C972" s="174" t="s">
        <v>129</v>
      </c>
      <c r="D972" s="174" t="s">
        <v>130</v>
      </c>
      <c r="E972" s="174" t="s">
        <v>131</v>
      </c>
      <c r="F972" s="174" t="s">
        <v>132</v>
      </c>
      <c r="G972" s="174" t="s">
        <v>133</v>
      </c>
      <c r="H972" s="174" t="s">
        <v>7</v>
      </c>
      <c r="I972" s="174" t="s">
        <v>134</v>
      </c>
      <c r="J972" s="174" t="s">
        <v>90</v>
      </c>
      <c r="K972" s="174" t="s">
        <v>135</v>
      </c>
      <c r="L972" s="228"/>
      <c r="M972" s="229"/>
      <c r="N972" s="87"/>
      <c r="O972" s="87"/>
      <c r="P972" s="87"/>
      <c r="Q972" s="87"/>
      <c r="R972" s="87"/>
      <c r="S972" s="87"/>
      <c r="T972" s="87"/>
      <c r="U972" s="87"/>
      <c r="V972" s="87"/>
      <c r="W972" s="175"/>
      <c r="X972" s="87"/>
      <c r="Y972" s="87"/>
      <c r="Z972" s="87"/>
      <c r="AA972" s="87"/>
      <c r="AB972" s="86"/>
      <c r="AC972" s="87"/>
    </row>
    <row x14ac:dyDescent="0.25" r="973" customHeight="1" ht="17.25">
      <c r="A973" s="235">
        <f>A971+1</f>
        <v>25569.375</v>
      </c>
      <c r="B973" s="236" t="s">
        <v>46</v>
      </c>
      <c r="C973" s="183" t="s">
        <v>14</v>
      </c>
      <c r="D973" s="180">
        <v>12</v>
      </c>
      <c r="E973" s="180">
        <v>6</v>
      </c>
      <c r="F973" s="180"/>
      <c r="G973" s="180">
        <f>SUM(C973:F973)</f>
      </c>
      <c r="H973" s="237">
        <v>5500</v>
      </c>
      <c r="I973" s="125">
        <f>G973*H973</f>
      </c>
      <c r="J973" s="125">
        <f>I973*0.1</f>
      </c>
      <c r="K973" s="125">
        <f>SUM(I973:J973)</f>
      </c>
      <c r="L973" s="242"/>
      <c r="M973" s="229"/>
      <c r="N973" s="87"/>
      <c r="O973" s="87"/>
      <c r="P973" s="87"/>
      <c r="Q973" s="87"/>
      <c r="R973" s="87"/>
      <c r="S973" s="87"/>
      <c r="T973" s="87"/>
      <c r="U973" s="87"/>
      <c r="V973" s="87"/>
      <c r="W973" s="175"/>
      <c r="X973" s="87"/>
      <c r="Y973" s="87"/>
      <c r="Z973" s="87"/>
      <c r="AA973" s="87"/>
      <c r="AB973" s="86"/>
      <c r="AC973" s="87"/>
    </row>
    <row x14ac:dyDescent="0.25" r="974" customHeight="1" ht="17.25">
      <c r="A974" s="235">
        <f>A973</f>
        <v>25569.375</v>
      </c>
      <c r="B974" s="236" t="s">
        <v>137</v>
      </c>
      <c r="C974" s="180"/>
      <c r="D974" s="180">
        <f>130-33</f>
      </c>
      <c r="E974" s="180">
        <v>15</v>
      </c>
      <c r="F974" s="180">
        <v>15</v>
      </c>
      <c r="G974" s="180">
        <f>SUM(C974:F974)</f>
      </c>
      <c r="H974" s="237">
        <v>4500</v>
      </c>
      <c r="I974" s="125">
        <f>G974*H974</f>
      </c>
      <c r="J974" s="125">
        <f>I974*0.1</f>
      </c>
      <c r="K974" s="125">
        <f>SUM(I974:J974)</f>
      </c>
      <c r="L974" s="242"/>
      <c r="M974" s="229"/>
      <c r="N974" s="87"/>
      <c r="O974" s="87"/>
      <c r="P974" s="87"/>
      <c r="Q974" s="87"/>
      <c r="R974" s="87"/>
      <c r="S974" s="87"/>
      <c r="T974" s="87"/>
      <c r="U974" s="87"/>
      <c r="V974" s="87"/>
      <c r="W974" s="175"/>
      <c r="X974" s="87"/>
      <c r="Y974" s="87"/>
      <c r="Z974" s="87"/>
      <c r="AA974" s="87"/>
      <c r="AB974" s="86"/>
      <c r="AC974" s="87"/>
    </row>
    <row x14ac:dyDescent="0.25" r="975" customHeight="1" ht="17.25">
      <c r="A975" s="235">
        <f>A974</f>
        <v>25569.375</v>
      </c>
      <c r="B975" s="236" t="s">
        <v>178</v>
      </c>
      <c r="C975" s="180"/>
      <c r="D975" s="180">
        <v>33</v>
      </c>
      <c r="E975" s="180">
        <v>0</v>
      </c>
      <c r="F975" s="180"/>
      <c r="G975" s="180">
        <f>SUM(C975:F975)</f>
      </c>
      <c r="H975" s="182">
        <v>5000</v>
      </c>
      <c r="I975" s="125">
        <f>G975*H975</f>
      </c>
      <c r="J975" s="125">
        <f>I975*0.1</f>
      </c>
      <c r="K975" s="125">
        <f>SUM(I975:J975)</f>
      </c>
      <c r="L975" s="242"/>
      <c r="M975" s="229"/>
      <c r="N975" s="87"/>
      <c r="O975" s="87"/>
      <c r="P975" s="87"/>
      <c r="Q975" s="87"/>
      <c r="R975" s="87"/>
      <c r="S975" s="87"/>
      <c r="T975" s="87"/>
      <c r="U975" s="87"/>
      <c r="V975" s="87"/>
      <c r="W975" s="175"/>
      <c r="X975" s="87"/>
      <c r="Y975" s="87"/>
      <c r="Z975" s="87"/>
      <c r="AA975" s="87"/>
      <c r="AB975" s="86"/>
      <c r="AC975" s="87"/>
    </row>
    <row x14ac:dyDescent="0.25" r="976" customHeight="1" ht="17.25">
      <c r="A976" s="235">
        <f>A975</f>
        <v>25569.375</v>
      </c>
      <c r="B976" s="236" t="s">
        <v>13</v>
      </c>
      <c r="C976" s="180"/>
      <c r="D976" s="180">
        <v>13</v>
      </c>
      <c r="E976" s="180">
        <v>4</v>
      </c>
      <c r="F976" s="180"/>
      <c r="G976" s="180">
        <f>SUM(C976:F976)</f>
      </c>
      <c r="H976" s="125">
        <v>6000</v>
      </c>
      <c r="I976" s="125">
        <f>G976*H976</f>
      </c>
      <c r="J976" s="125">
        <f>I976*0.1</f>
      </c>
      <c r="K976" s="125">
        <f>SUM(I976:J976)</f>
      </c>
      <c r="L976" s="242"/>
      <c r="M976" s="229"/>
      <c r="N976" s="87"/>
      <c r="O976" s="87"/>
      <c r="P976" s="87"/>
      <c r="Q976" s="87"/>
      <c r="R976" s="87"/>
      <c r="S976" s="87"/>
      <c r="T976" s="87"/>
      <c r="U976" s="87"/>
      <c r="V976" s="87"/>
      <c r="W976" s="175"/>
      <c r="X976" s="87"/>
      <c r="Y976" s="87"/>
      <c r="Z976" s="87"/>
      <c r="AA976" s="87"/>
      <c r="AB976" s="86"/>
      <c r="AC976" s="87"/>
    </row>
    <row x14ac:dyDescent="0.25" r="977" customHeight="1" ht="17.25">
      <c r="A977" s="235">
        <f>A976</f>
        <v>25569.375</v>
      </c>
      <c r="B977" s="236" t="s">
        <v>58</v>
      </c>
      <c r="C977" s="183" t="s">
        <v>14</v>
      </c>
      <c r="D977" s="180">
        <v>13</v>
      </c>
      <c r="E977" s="180">
        <v>8</v>
      </c>
      <c r="F977" s="180"/>
      <c r="G977" s="180">
        <f>SUM(C977:F977)</f>
      </c>
      <c r="H977" s="182">
        <v>5500</v>
      </c>
      <c r="I977" s="125">
        <f>G977*H977</f>
      </c>
      <c r="J977" s="125">
        <f>I977*0.1</f>
      </c>
      <c r="K977" s="125">
        <f>SUM(I977:J977)</f>
      </c>
      <c r="L977" s="242"/>
      <c r="M977" s="229"/>
      <c r="N977" s="87"/>
      <c r="O977" s="87"/>
      <c r="P977" s="87"/>
      <c r="Q977" s="87"/>
      <c r="R977" s="87"/>
      <c r="S977" s="87"/>
      <c r="T977" s="87"/>
      <c r="U977" s="87"/>
      <c r="V977" s="87"/>
      <c r="W977" s="175"/>
      <c r="X977" s="87"/>
      <c r="Y977" s="87"/>
      <c r="Z977" s="87"/>
      <c r="AA977" s="87"/>
      <c r="AB977" s="86"/>
      <c r="AC977" s="87"/>
    </row>
    <row x14ac:dyDescent="0.25" r="978" customHeight="1" ht="17.25">
      <c r="A978" s="235">
        <f>A977</f>
        <v>25569.375</v>
      </c>
      <c r="B978" s="236" t="s">
        <v>147</v>
      </c>
      <c r="C978" s="183">
        <v>10</v>
      </c>
      <c r="D978" s="180">
        <v>40</v>
      </c>
      <c r="E978" s="180">
        <v>25</v>
      </c>
      <c r="F978" s="180">
        <v>16</v>
      </c>
      <c r="G978" s="180">
        <f>SUM(C978:F978)</f>
      </c>
      <c r="H978" s="125">
        <v>5000</v>
      </c>
      <c r="I978" s="125">
        <f>G978*H978</f>
      </c>
      <c r="J978" s="125">
        <f>I978*0.1</f>
      </c>
      <c r="K978" s="125">
        <f>SUM(I978:J978)</f>
      </c>
      <c r="L978" s="242"/>
      <c r="M978" s="229"/>
      <c r="N978" s="87"/>
      <c r="O978" s="87"/>
      <c r="P978" s="87"/>
      <c r="Q978" s="87"/>
      <c r="R978" s="87"/>
      <c r="S978" s="87"/>
      <c r="T978" s="87"/>
      <c r="U978" s="87"/>
      <c r="V978" s="87"/>
      <c r="W978" s="175"/>
      <c r="X978" s="87"/>
      <c r="Y978" s="87"/>
      <c r="Z978" s="87"/>
      <c r="AA978" s="87"/>
      <c r="AB978" s="86"/>
      <c r="AC978" s="87"/>
    </row>
    <row x14ac:dyDescent="0.25" r="979" customHeight="1" ht="17.25">
      <c r="A979" s="235">
        <f>A978</f>
        <v>25569.375</v>
      </c>
      <c r="B979" s="236" t="s">
        <v>27</v>
      </c>
      <c r="C979" s="180"/>
      <c r="D979" s="180">
        <v>10</v>
      </c>
      <c r="E979" s="180">
        <v>10</v>
      </c>
      <c r="F979" s="180"/>
      <c r="G979" s="180">
        <f>SUM(C979:F979)</f>
      </c>
      <c r="H979" s="125">
        <v>5500</v>
      </c>
      <c r="I979" s="125">
        <f>G979*H979</f>
      </c>
      <c r="J979" s="125">
        <f>I979*0.1</f>
      </c>
      <c r="K979" s="125">
        <f>SUM(I979:J979)</f>
      </c>
      <c r="L979" s="242"/>
      <c r="M979" s="229"/>
      <c r="N979" s="87"/>
      <c r="O979" s="87"/>
      <c r="P979" s="87"/>
      <c r="Q979" s="87"/>
      <c r="R979" s="87"/>
      <c r="S979" s="87"/>
      <c r="T979" s="87"/>
      <c r="U979" s="87"/>
      <c r="V979" s="87"/>
      <c r="W979" s="175"/>
      <c r="X979" s="87"/>
      <c r="Y979" s="87"/>
      <c r="Z979" s="87"/>
      <c r="AA979" s="87"/>
      <c r="AB979" s="86"/>
      <c r="AC979" s="87"/>
    </row>
    <row x14ac:dyDescent="0.25" r="980" customHeight="1" ht="17.25">
      <c r="A980" s="235">
        <f>A979</f>
        <v>25569.375</v>
      </c>
      <c r="B980" s="236" t="s">
        <v>20</v>
      </c>
      <c r="C980" s="180"/>
      <c r="D980" s="180">
        <v>61</v>
      </c>
      <c r="E980" s="180">
        <v>13</v>
      </c>
      <c r="F980" s="180"/>
      <c r="G980" s="180">
        <f>SUM(C980:F980)</f>
      </c>
      <c r="H980" s="237">
        <v>5500</v>
      </c>
      <c r="I980" s="125">
        <f>G980*H980</f>
      </c>
      <c r="J980" s="125">
        <f>I980*0.1</f>
      </c>
      <c r="K980" s="125">
        <f>SUM(I980:J980)</f>
      </c>
      <c r="L980" s="242"/>
      <c r="M980" s="229"/>
      <c r="N980" s="87"/>
      <c r="O980" s="87"/>
      <c r="P980" s="87"/>
      <c r="Q980" s="87"/>
      <c r="R980" s="87"/>
      <c r="S980" s="87"/>
      <c r="T980" s="87"/>
      <c r="U980" s="87"/>
      <c r="V980" s="87"/>
      <c r="W980" s="175"/>
      <c r="X980" s="87"/>
      <c r="Y980" s="87"/>
      <c r="Z980" s="87"/>
      <c r="AA980" s="87"/>
      <c r="AB980" s="86"/>
      <c r="AC980" s="87"/>
    </row>
    <row x14ac:dyDescent="0.25" r="981" customHeight="1" ht="17.25">
      <c r="A981" s="235">
        <f>A980</f>
        <v>25569.375</v>
      </c>
      <c r="B981" s="236" t="s">
        <v>31</v>
      </c>
      <c r="C981" s="180"/>
      <c r="D981" s="180">
        <v>25</v>
      </c>
      <c r="E981" s="180"/>
      <c r="F981" s="180"/>
      <c r="G981" s="180">
        <f>SUM(C981:F981)</f>
      </c>
      <c r="H981" s="125">
        <v>6000</v>
      </c>
      <c r="I981" s="125">
        <f>G981*H981</f>
      </c>
      <c r="J981" s="125">
        <f>I981*0.1</f>
      </c>
      <c r="K981" s="125">
        <f>SUM(I981:J981)</f>
      </c>
      <c r="L981" s="242"/>
      <c r="M981" s="229"/>
      <c r="N981" s="87"/>
      <c r="O981" s="87"/>
      <c r="P981" s="87"/>
      <c r="Q981" s="87"/>
      <c r="R981" s="87"/>
      <c r="S981" s="87"/>
      <c r="T981" s="87"/>
      <c r="U981" s="87"/>
      <c r="V981" s="87"/>
      <c r="W981" s="175"/>
      <c r="X981" s="87"/>
      <c r="Y981" s="87"/>
      <c r="Z981" s="87"/>
      <c r="AA981" s="87"/>
      <c r="AB981" s="86"/>
      <c r="AC981" s="87"/>
    </row>
    <row x14ac:dyDescent="0.25" r="982" customHeight="1" ht="17.25">
      <c r="A982" s="235">
        <f>A981</f>
        <v>25569.375</v>
      </c>
      <c r="B982" s="236" t="s">
        <v>71</v>
      </c>
      <c r="C982" s="180"/>
      <c r="D982" s="180">
        <v>25</v>
      </c>
      <c r="E982" s="180"/>
      <c r="F982" s="180"/>
      <c r="G982" s="180">
        <f>SUM(C982:F982)</f>
      </c>
      <c r="H982" s="125">
        <v>6000</v>
      </c>
      <c r="I982" s="125">
        <f>G982*H982</f>
      </c>
      <c r="J982" s="125">
        <f>I982*0.1</f>
      </c>
      <c r="K982" s="125">
        <f>SUM(I982:J982)</f>
      </c>
      <c r="L982" s="242"/>
      <c r="M982" s="229"/>
      <c r="N982" s="87"/>
      <c r="O982" s="87"/>
      <c r="P982" s="87"/>
      <c r="Q982" s="87"/>
      <c r="R982" s="87"/>
      <c r="S982" s="87"/>
      <c r="T982" s="87"/>
      <c r="U982" s="87"/>
      <c r="V982" s="87"/>
      <c r="W982" s="175"/>
      <c r="X982" s="87"/>
      <c r="Y982" s="87"/>
      <c r="Z982" s="87"/>
      <c r="AA982" s="87"/>
      <c r="AB982" s="86"/>
      <c r="AC982" s="87"/>
    </row>
    <row x14ac:dyDescent="0.25" r="983" customHeight="1" ht="17.25">
      <c r="A983" s="235">
        <f>A982</f>
        <v>25569.375</v>
      </c>
      <c r="B983" s="240" t="s">
        <v>49</v>
      </c>
      <c r="C983" s="180"/>
      <c r="D983" s="180">
        <v>17</v>
      </c>
      <c r="E983" s="180">
        <v>10</v>
      </c>
      <c r="F983" s="180">
        <v>6</v>
      </c>
      <c r="G983" s="180">
        <f>SUM(C983:F983)</f>
      </c>
      <c r="H983" s="182">
        <v>6000</v>
      </c>
      <c r="I983" s="125">
        <f>G983*H983</f>
      </c>
      <c r="J983" s="125">
        <f>I983*0.1</f>
      </c>
      <c r="K983" s="125">
        <f>SUM(I983:J983)</f>
      </c>
      <c r="L983" s="242"/>
      <c r="M983" s="229"/>
      <c r="N983" s="87"/>
      <c r="O983" s="87"/>
      <c r="P983" s="87"/>
      <c r="Q983" s="87"/>
      <c r="R983" s="87"/>
      <c r="S983" s="87"/>
      <c r="T983" s="87"/>
      <c r="U983" s="87"/>
      <c r="V983" s="87"/>
      <c r="W983" s="175"/>
      <c r="X983" s="87"/>
      <c r="Y983" s="87"/>
      <c r="Z983" s="87"/>
      <c r="AA983" s="87"/>
      <c r="AB983" s="86"/>
      <c r="AC983" s="87"/>
    </row>
    <row x14ac:dyDescent="0.25" r="984" customHeight="1" ht="17.25">
      <c r="A984" s="235">
        <f>A983</f>
        <v>25569.375</v>
      </c>
      <c r="B984" s="236" t="s">
        <v>9</v>
      </c>
      <c r="C984" s="180"/>
      <c r="D984" s="180">
        <v>43</v>
      </c>
      <c r="E984" s="180"/>
      <c r="F984" s="180"/>
      <c r="G984" s="180">
        <f>SUM(C984:F984)</f>
      </c>
      <c r="H984" s="125">
        <v>6000</v>
      </c>
      <c r="I984" s="125">
        <f>G984*H984</f>
      </c>
      <c r="J984" s="125">
        <f>I984*0.1</f>
      </c>
      <c r="K984" s="125">
        <f>SUM(I984:J984)</f>
      </c>
      <c r="L984" s="242"/>
      <c r="M984" s="229"/>
      <c r="N984" s="87"/>
      <c r="O984" s="87"/>
      <c r="P984" s="87"/>
      <c r="Q984" s="87"/>
      <c r="R984" s="87"/>
      <c r="S984" s="87"/>
      <c r="T984" s="87"/>
      <c r="U984" s="87"/>
      <c r="V984" s="87"/>
      <c r="W984" s="175"/>
      <c r="X984" s="87"/>
      <c r="Y984" s="87"/>
      <c r="Z984" s="87"/>
      <c r="AA984" s="87"/>
      <c r="AB984" s="86"/>
      <c r="AC984" s="87"/>
    </row>
    <row x14ac:dyDescent="0.25" r="985" customHeight="1" ht="17.25">
      <c r="A985" s="235">
        <f>A984</f>
        <v>25569.375</v>
      </c>
      <c r="B985" s="236" t="s">
        <v>78</v>
      </c>
      <c r="C985" s="180"/>
      <c r="D985" s="180">
        <v>15</v>
      </c>
      <c r="E985" s="180"/>
      <c r="F985" s="180"/>
      <c r="G985" s="180">
        <f>SUM(C985:F985)</f>
      </c>
      <c r="H985" s="125">
        <v>6500</v>
      </c>
      <c r="I985" s="125">
        <f>G985*H985</f>
      </c>
      <c r="J985" s="125">
        <f>I985*0.1</f>
      </c>
      <c r="K985" s="125">
        <f>SUM(I985:J985)</f>
      </c>
      <c r="L985" s="242"/>
      <c r="M985" s="229"/>
      <c r="N985" s="87"/>
      <c r="O985" s="87"/>
      <c r="P985" s="87"/>
      <c r="Q985" s="87"/>
      <c r="R985" s="87"/>
      <c r="S985" s="87"/>
      <c r="T985" s="87"/>
      <c r="U985" s="87"/>
      <c r="V985" s="87"/>
      <c r="W985" s="175"/>
      <c r="X985" s="87"/>
      <c r="Y985" s="87"/>
      <c r="Z985" s="87"/>
      <c r="AA985" s="87"/>
      <c r="AB985" s="86"/>
      <c r="AC985" s="87"/>
    </row>
    <row x14ac:dyDescent="0.25" r="986" customHeight="1" ht="17.25">
      <c r="A986" s="235">
        <f>A985</f>
        <v>25569.375</v>
      </c>
      <c r="B986" s="236" t="s">
        <v>55</v>
      </c>
      <c r="C986" s="180"/>
      <c r="D986" s="180">
        <v>10</v>
      </c>
      <c r="E986" s="180"/>
      <c r="F986" s="180"/>
      <c r="G986" s="180">
        <f>SUM(C986:F986)</f>
      </c>
      <c r="H986" s="125">
        <v>6500</v>
      </c>
      <c r="I986" s="125">
        <f>G986*H986</f>
      </c>
      <c r="J986" s="125">
        <f>I986*0.1</f>
      </c>
      <c r="K986" s="125">
        <f>SUM(I986:J986)</f>
      </c>
      <c r="L986" s="242"/>
      <c r="M986" s="229"/>
      <c r="N986" s="87"/>
      <c r="O986" s="87"/>
      <c r="P986" s="87"/>
      <c r="Q986" s="87"/>
      <c r="R986" s="87"/>
      <c r="S986" s="87"/>
      <c r="T986" s="87"/>
      <c r="U986" s="87"/>
      <c r="V986" s="87"/>
      <c r="W986" s="175"/>
      <c r="X986" s="87"/>
      <c r="Y986" s="87"/>
      <c r="Z986" s="87"/>
      <c r="AA986" s="87"/>
      <c r="AB986" s="86"/>
      <c r="AC986" s="87"/>
    </row>
    <row x14ac:dyDescent="0.25" r="987" customHeight="1" ht="17.25">
      <c r="A987" s="235">
        <f>A986</f>
        <v>25569.375</v>
      </c>
      <c r="B987" s="236" t="s">
        <v>80</v>
      </c>
      <c r="C987" s="180"/>
      <c r="D987" s="180">
        <v>23</v>
      </c>
      <c r="E987" s="180"/>
      <c r="F987" s="180"/>
      <c r="G987" s="180">
        <f>SUM(C987:F987)</f>
      </c>
      <c r="H987" s="125">
        <v>6000</v>
      </c>
      <c r="I987" s="125">
        <f>G987*H987</f>
      </c>
      <c r="J987" s="185"/>
      <c r="K987" s="125">
        <f>SUM(I987:J987)</f>
      </c>
      <c r="L987" s="242"/>
      <c r="M987" s="229"/>
      <c r="N987" s="87"/>
      <c r="O987" s="87"/>
      <c r="P987" s="87"/>
      <c r="Q987" s="87"/>
      <c r="R987" s="87"/>
      <c r="S987" s="87"/>
      <c r="T987" s="87"/>
      <c r="U987" s="87"/>
      <c r="V987" s="87"/>
      <c r="W987" s="175"/>
      <c r="X987" s="87"/>
      <c r="Y987" s="87"/>
      <c r="Z987" s="87"/>
      <c r="AA987" s="87"/>
      <c r="AB987" s="86"/>
      <c r="AC987" s="87"/>
    </row>
    <row x14ac:dyDescent="0.25" r="988" customHeight="1" ht="17.25">
      <c r="A988" s="235">
        <f>A987</f>
        <v>25569.375</v>
      </c>
      <c r="B988" s="236" t="s">
        <v>67</v>
      </c>
      <c r="C988" s="180"/>
      <c r="D988" s="180">
        <v>7</v>
      </c>
      <c r="E988" s="180"/>
      <c r="F988" s="180"/>
      <c r="G988" s="180">
        <f>SUM(C988:F988)</f>
      </c>
      <c r="H988" s="182">
        <v>5500</v>
      </c>
      <c r="I988" s="125">
        <f>G988*H988</f>
      </c>
      <c r="J988" s="125">
        <f>I988*0.1</f>
      </c>
      <c r="K988" s="125">
        <f>SUM(I988:J988)</f>
      </c>
      <c r="L988" s="242"/>
      <c r="M988" s="229"/>
      <c r="N988" s="87"/>
      <c r="O988" s="87"/>
      <c r="P988" s="87"/>
      <c r="Q988" s="87"/>
      <c r="R988" s="87"/>
      <c r="S988" s="87"/>
      <c r="T988" s="87"/>
      <c r="U988" s="87"/>
      <c r="V988" s="87"/>
      <c r="W988" s="175"/>
      <c r="X988" s="87"/>
      <c r="Y988" s="87"/>
      <c r="Z988" s="87"/>
      <c r="AA988" s="87"/>
      <c r="AB988" s="86"/>
      <c r="AC988" s="87"/>
    </row>
    <row x14ac:dyDescent="0.25" r="989" customHeight="1" ht="17.25">
      <c r="A989" s="235">
        <f>A988</f>
        <v>25569.375</v>
      </c>
      <c r="B989" s="241" t="s">
        <v>74</v>
      </c>
      <c r="C989" s="180"/>
      <c r="D989" s="180">
        <v>32</v>
      </c>
      <c r="E989" s="180">
        <v>27</v>
      </c>
      <c r="F989" s="180"/>
      <c r="G989" s="180">
        <f>SUM(C989:F989)</f>
      </c>
      <c r="H989" s="187">
        <v>5000</v>
      </c>
      <c r="I989" s="125">
        <f>G989*H989</f>
      </c>
      <c r="J989" s="125">
        <f>I989*0.1</f>
      </c>
      <c r="K989" s="125">
        <f>SUM(I989:J989)</f>
      </c>
      <c r="L989" s="242"/>
      <c r="M989" s="229"/>
      <c r="N989" s="87"/>
      <c r="O989" s="87"/>
      <c r="P989" s="87"/>
      <c r="Q989" s="87"/>
      <c r="R989" s="87"/>
      <c r="S989" s="87"/>
      <c r="T989" s="87"/>
      <c r="U989" s="87"/>
      <c r="V989" s="87"/>
      <c r="W989" s="175"/>
      <c r="X989" s="87"/>
      <c r="Y989" s="87"/>
      <c r="Z989" s="87"/>
      <c r="AA989" s="87"/>
      <c r="AB989" s="86"/>
      <c r="AC989" s="87"/>
    </row>
    <row x14ac:dyDescent="0.25" r="990" customHeight="1" ht="17.25">
      <c r="A990" s="235">
        <f>A989</f>
        <v>25569.375</v>
      </c>
      <c r="B990" s="236" t="s">
        <v>11</v>
      </c>
      <c r="C990" s="180"/>
      <c r="D990" s="180">
        <v>13</v>
      </c>
      <c r="E990" s="180">
        <v>7</v>
      </c>
      <c r="F990" s="180"/>
      <c r="G990" s="180">
        <f>SUM(C990:F990)</f>
      </c>
      <c r="H990" s="125">
        <v>6000</v>
      </c>
      <c r="I990" s="125">
        <f>G990*H990</f>
      </c>
      <c r="J990" s="125">
        <f>I990*0.1</f>
      </c>
      <c r="K990" s="125">
        <f>SUM(I990:J990)</f>
      </c>
      <c r="L990" s="242"/>
      <c r="M990" s="229"/>
      <c r="N990" s="87"/>
      <c r="O990" s="87"/>
      <c r="P990" s="87"/>
      <c r="Q990" s="87"/>
      <c r="R990" s="87"/>
      <c r="S990" s="87"/>
      <c r="T990" s="87"/>
      <c r="U990" s="87"/>
      <c r="V990" s="87"/>
      <c r="W990" s="175"/>
      <c r="X990" s="87"/>
      <c r="Y990" s="87"/>
      <c r="Z990" s="87"/>
      <c r="AA990" s="87"/>
      <c r="AB990" s="86"/>
      <c r="AC990" s="87"/>
    </row>
    <row x14ac:dyDescent="0.25" r="991" customHeight="1" ht="17.25">
      <c r="A991" s="235">
        <f>A990</f>
        <v>25569.375</v>
      </c>
      <c r="B991" s="236" t="s">
        <v>22</v>
      </c>
      <c r="C991" s="180"/>
      <c r="D991" s="180">
        <v>34</v>
      </c>
      <c r="E991" s="180"/>
      <c r="F991" s="180"/>
      <c r="G991" s="180">
        <f>SUM(C991:F991)</f>
      </c>
      <c r="H991" s="182">
        <v>4800</v>
      </c>
      <c r="I991" s="125">
        <f>G991*H991</f>
      </c>
      <c r="J991" s="125">
        <f>I991*0.1</f>
      </c>
      <c r="K991" s="125">
        <f>SUM(I991:J991)</f>
      </c>
      <c r="L991" s="242"/>
      <c r="M991" s="229"/>
      <c r="N991" s="87"/>
      <c r="O991" s="87"/>
      <c r="P991" s="87"/>
      <c r="Q991" s="87"/>
      <c r="R991" s="87"/>
      <c r="S991" s="87"/>
      <c r="T991" s="87"/>
      <c r="U991" s="87"/>
      <c r="V991" s="87"/>
      <c r="W991" s="175"/>
      <c r="X991" s="87"/>
      <c r="Y991" s="87"/>
      <c r="Z991" s="87"/>
      <c r="AA991" s="87"/>
      <c r="AB991" s="86"/>
      <c r="AC991" s="87"/>
    </row>
    <row x14ac:dyDescent="0.25" r="992" customHeight="1" ht="17.25">
      <c r="A992" s="235">
        <f>A991</f>
        <v>25569.375</v>
      </c>
      <c r="B992" s="241" t="s">
        <v>84</v>
      </c>
      <c r="C992" s="180"/>
      <c r="D992" s="180">
        <v>16</v>
      </c>
      <c r="E992" s="180">
        <v>9</v>
      </c>
      <c r="F992" s="180"/>
      <c r="G992" s="180">
        <f>SUM(C992:F992)</f>
      </c>
      <c r="H992" s="182">
        <v>4800</v>
      </c>
      <c r="I992" s="125">
        <f>G992*H992</f>
      </c>
      <c r="J992" s="125">
        <f>I992*0.1</f>
      </c>
      <c r="K992" s="125">
        <f>SUM(I992:J992)</f>
      </c>
      <c r="L992" s="242"/>
      <c r="M992" s="229"/>
      <c r="N992" s="87"/>
      <c r="O992" s="87"/>
      <c r="P992" s="87"/>
      <c r="Q992" s="87"/>
      <c r="R992" s="87"/>
      <c r="S992" s="87"/>
      <c r="T992" s="87"/>
      <c r="U992" s="87"/>
      <c r="V992" s="87"/>
      <c r="W992" s="175"/>
      <c r="X992" s="87"/>
      <c r="Y992" s="87"/>
      <c r="Z992" s="87"/>
      <c r="AA992" s="87"/>
      <c r="AB992" s="86"/>
      <c r="AC992" s="87"/>
    </row>
    <row x14ac:dyDescent="0.25" r="993" customHeight="1" ht="17.25">
      <c r="A993" s="235">
        <f>A992</f>
        <v>25569.375</v>
      </c>
      <c r="B993" s="236" t="s">
        <v>17</v>
      </c>
      <c r="C993" s="180"/>
      <c r="D993" s="180">
        <v>37</v>
      </c>
      <c r="E993" s="180">
        <v>12</v>
      </c>
      <c r="F993" s="180"/>
      <c r="G993" s="180">
        <f>SUM(C993:F993)</f>
      </c>
      <c r="H993" s="125">
        <v>6500</v>
      </c>
      <c r="I993" s="125">
        <f>G993*H993</f>
      </c>
      <c r="J993" s="125">
        <f>I993*0.1</f>
      </c>
      <c r="K993" s="125">
        <f>SUM(I993:J993)</f>
      </c>
      <c r="L993" s="242"/>
      <c r="M993" s="229"/>
      <c r="N993" s="87"/>
      <c r="O993" s="87"/>
      <c r="P993" s="87"/>
      <c r="Q993" s="87"/>
      <c r="R993" s="87"/>
      <c r="S993" s="87"/>
      <c r="T993" s="87"/>
      <c r="U993" s="87"/>
      <c r="V993" s="87"/>
      <c r="W993" s="175"/>
      <c r="X993" s="87"/>
      <c r="Y993" s="87"/>
      <c r="Z993" s="87"/>
      <c r="AA993" s="87"/>
      <c r="AB993" s="86"/>
      <c r="AC993" s="87"/>
    </row>
    <row x14ac:dyDescent="0.25" r="994" customHeight="1" ht="17.25">
      <c r="A994" s="235">
        <f>A993</f>
        <v>25569.375</v>
      </c>
      <c r="B994" s="236" t="s">
        <v>29</v>
      </c>
      <c r="C994" s="188" t="s">
        <v>14</v>
      </c>
      <c r="D994" s="180">
        <v>14</v>
      </c>
      <c r="E994" s="180">
        <v>13</v>
      </c>
      <c r="F994" s="180"/>
      <c r="G994" s="180">
        <f>SUM(C994:F994)</f>
      </c>
      <c r="H994" s="125">
        <v>5500</v>
      </c>
      <c r="I994" s="125">
        <f>G994*H994</f>
      </c>
      <c r="J994" s="125">
        <f>I994*0.1</f>
      </c>
      <c r="K994" s="125">
        <f>SUM(I994:J994)</f>
      </c>
      <c r="L994" s="242"/>
      <c r="M994" s="229"/>
      <c r="N994" s="87"/>
      <c r="O994" s="87"/>
      <c r="P994" s="87"/>
      <c r="Q994" s="87"/>
      <c r="R994" s="87"/>
      <c r="S994" s="87"/>
      <c r="T994" s="87"/>
      <c r="U994" s="87"/>
      <c r="V994" s="87"/>
      <c r="W994" s="175"/>
      <c r="X994" s="87"/>
      <c r="Y994" s="87"/>
      <c r="Z994" s="87"/>
      <c r="AA994" s="87"/>
      <c r="AB994" s="86"/>
      <c r="AC994" s="87"/>
    </row>
    <row x14ac:dyDescent="0.25" r="995" customHeight="1" ht="17.25">
      <c r="A995" s="235">
        <f>A994</f>
        <v>25569.375</v>
      </c>
      <c r="B995" s="236" t="s">
        <v>15</v>
      </c>
      <c r="C995" s="180"/>
      <c r="D995" s="180">
        <v>17</v>
      </c>
      <c r="E995" s="180">
        <v>5</v>
      </c>
      <c r="F995" s="180"/>
      <c r="G995" s="180">
        <f>SUM(C995:F995)</f>
      </c>
      <c r="H995" s="182">
        <v>4800</v>
      </c>
      <c r="I995" s="125">
        <f>G995*H995</f>
      </c>
      <c r="J995" s="125">
        <f>I995*0.1</f>
      </c>
      <c r="K995" s="125">
        <f>SUM(I995:J995)</f>
      </c>
      <c r="L995" s="242"/>
      <c r="M995" s="229"/>
      <c r="N995" s="87"/>
      <c r="O995" s="87"/>
      <c r="P995" s="87"/>
      <c r="Q995" s="87"/>
      <c r="R995" s="87"/>
      <c r="S995" s="87"/>
      <c r="T995" s="87"/>
      <c r="U995" s="87"/>
      <c r="V995" s="87"/>
      <c r="W995" s="175"/>
      <c r="X995" s="87"/>
      <c r="Y995" s="87"/>
      <c r="Z995" s="87"/>
      <c r="AA995" s="87"/>
      <c r="AB995" s="86"/>
      <c r="AC995" s="87"/>
    </row>
    <row x14ac:dyDescent="0.25" r="996" customHeight="1" ht="17.25">
      <c r="A996" s="235">
        <f>A995</f>
        <v>25569.375</v>
      </c>
      <c r="B996" s="236" t="s">
        <v>21</v>
      </c>
      <c r="C996" s="188" t="s">
        <v>14</v>
      </c>
      <c r="D996" s="180">
        <v>13</v>
      </c>
      <c r="E996" s="180"/>
      <c r="F996" s="180"/>
      <c r="G996" s="180">
        <f>SUM(C996:F996)</f>
      </c>
      <c r="H996" s="237">
        <v>5500</v>
      </c>
      <c r="I996" s="125">
        <f>G996*H996</f>
      </c>
      <c r="J996" s="125">
        <f>I996*0.1</f>
      </c>
      <c r="K996" s="125">
        <f>SUM(I996:J996)</f>
      </c>
      <c r="L996" s="242"/>
      <c r="M996" s="229"/>
      <c r="N996" s="87"/>
      <c r="O996" s="87"/>
      <c r="P996" s="87"/>
      <c r="Q996" s="87"/>
      <c r="R996" s="87"/>
      <c r="S996" s="87"/>
      <c r="T996" s="87"/>
      <c r="U996" s="87"/>
      <c r="V996" s="87"/>
      <c r="W996" s="175"/>
      <c r="X996" s="87"/>
      <c r="Y996" s="87"/>
      <c r="Z996" s="87"/>
      <c r="AA996" s="87"/>
      <c r="AB996" s="86"/>
      <c r="AC996" s="87"/>
    </row>
    <row x14ac:dyDescent="0.25" r="997" customHeight="1" ht="17.25">
      <c r="A997" s="235">
        <f>A996</f>
        <v>25569.375</v>
      </c>
      <c r="B997" s="236" t="s">
        <v>52</v>
      </c>
      <c r="C997" s="180"/>
      <c r="D997" s="180">
        <v>15</v>
      </c>
      <c r="E997" s="180">
        <v>7</v>
      </c>
      <c r="F997" s="180"/>
      <c r="G997" s="180">
        <f>SUM(C997:F997)</f>
      </c>
      <c r="H997" s="237">
        <v>5500</v>
      </c>
      <c r="I997" s="125">
        <f>G997*H997</f>
      </c>
      <c r="J997" s="125">
        <f>I997*0.1</f>
      </c>
      <c r="K997" s="125">
        <f>SUM(I997:J997)</f>
      </c>
      <c r="L997" s="242"/>
      <c r="M997" s="229"/>
      <c r="N997" s="87"/>
      <c r="O997" s="87"/>
      <c r="P997" s="87"/>
      <c r="Q997" s="87"/>
      <c r="R997" s="87"/>
      <c r="S997" s="87"/>
      <c r="T997" s="87"/>
      <c r="U997" s="87"/>
      <c r="V997" s="87"/>
      <c r="W997" s="175"/>
      <c r="X997" s="87"/>
      <c r="Y997" s="87"/>
      <c r="Z997" s="87"/>
      <c r="AA997" s="87"/>
      <c r="AB997" s="86"/>
      <c r="AC997" s="87"/>
    </row>
    <row x14ac:dyDescent="0.25" r="998" customHeight="1" ht="17.25">
      <c r="A998" s="235">
        <f>A997</f>
        <v>25569.375</v>
      </c>
      <c r="B998" s="241" t="s">
        <v>61</v>
      </c>
      <c r="C998" s="180"/>
      <c r="D998" s="180">
        <v>8</v>
      </c>
      <c r="E998" s="180"/>
      <c r="F998" s="180"/>
      <c r="G998" s="180">
        <f>SUM(C998:F998)</f>
      </c>
      <c r="H998" s="237">
        <v>5500</v>
      </c>
      <c r="I998" s="125">
        <f>G998*H998</f>
      </c>
      <c r="J998" s="125">
        <f>I998*0.1</f>
      </c>
      <c r="K998" s="125">
        <f>SUM(I998:J998)</f>
      </c>
      <c r="L998" s="242"/>
      <c r="M998" s="229"/>
      <c r="N998" s="87"/>
      <c r="O998" s="87"/>
      <c r="P998" s="87"/>
      <c r="Q998" s="87"/>
      <c r="R998" s="87"/>
      <c r="S998" s="87"/>
      <c r="T998" s="87"/>
      <c r="U998" s="87"/>
      <c r="V998" s="87"/>
      <c r="W998" s="175"/>
      <c r="X998" s="87"/>
      <c r="Y998" s="87"/>
      <c r="Z998" s="87"/>
      <c r="AA998" s="87"/>
      <c r="AB998" s="86"/>
      <c r="AC998" s="87"/>
    </row>
    <row x14ac:dyDescent="0.25" r="999" customHeight="1" ht="17.25">
      <c r="A999" s="235">
        <f>A998</f>
        <v>25569.375</v>
      </c>
      <c r="B999" s="236" t="s">
        <v>33</v>
      </c>
      <c r="C999" s="180"/>
      <c r="D999" s="180">
        <v>9</v>
      </c>
      <c r="E999" s="180"/>
      <c r="F999" s="180"/>
      <c r="G999" s="180">
        <f>SUM(C999:F999)</f>
      </c>
      <c r="H999" s="182">
        <v>5500</v>
      </c>
      <c r="I999" s="125">
        <f>G999*H999</f>
      </c>
      <c r="J999" s="125">
        <f>I999*0.1</f>
      </c>
      <c r="K999" s="125">
        <f>SUM(I999:J999)</f>
      </c>
      <c r="L999" s="242"/>
      <c r="M999" s="229"/>
      <c r="N999" s="87"/>
      <c r="O999" s="87"/>
      <c r="P999" s="87"/>
      <c r="Q999" s="87"/>
      <c r="R999" s="87"/>
      <c r="S999" s="87"/>
      <c r="T999" s="87"/>
      <c r="U999" s="87"/>
      <c r="V999" s="87"/>
      <c r="W999" s="175"/>
      <c r="X999" s="87"/>
      <c r="Y999" s="87"/>
      <c r="Z999" s="87"/>
      <c r="AA999" s="87"/>
      <c r="AB999" s="86"/>
      <c r="AC999" s="87"/>
    </row>
    <row x14ac:dyDescent="0.25" r="1000" customHeight="1" ht="17.25">
      <c r="A1000" s="235">
        <f>A999</f>
        <v>25569.375</v>
      </c>
      <c r="B1000" s="236" t="s">
        <v>30</v>
      </c>
      <c r="C1000" s="180"/>
      <c r="D1000" s="180">
        <v>18</v>
      </c>
      <c r="E1000" s="180"/>
      <c r="F1000" s="180"/>
      <c r="G1000" s="180">
        <f>SUM(C1000:F1000)</f>
      </c>
      <c r="H1000" s="125">
        <v>6000</v>
      </c>
      <c r="I1000" s="125">
        <f>G1000*H1000</f>
      </c>
      <c r="J1000" s="125">
        <f>I1000*0.1</f>
      </c>
      <c r="K1000" s="125">
        <f>SUM(I1000:J1000)</f>
      </c>
      <c r="L1000" s="242"/>
      <c r="M1000" s="229"/>
      <c r="N1000" s="87"/>
      <c r="O1000" s="87"/>
      <c r="P1000" s="87"/>
      <c r="Q1000" s="87"/>
      <c r="R1000" s="87"/>
      <c r="S1000" s="87"/>
      <c r="T1000" s="87"/>
      <c r="U1000" s="87"/>
      <c r="V1000" s="87"/>
      <c r="W1000" s="175"/>
      <c r="X1000" s="87"/>
      <c r="Y1000" s="87"/>
      <c r="Z1000" s="87"/>
      <c r="AA1000" s="87"/>
      <c r="AB1000" s="86"/>
      <c r="AC1000" s="87"/>
    </row>
    <row x14ac:dyDescent="0.25" r="1001" customHeight="1" ht="17.25">
      <c r="A1001" s="235">
        <f>A1000</f>
        <v>25569.375</v>
      </c>
      <c r="B1001" s="236" t="s">
        <v>28</v>
      </c>
      <c r="C1001" s="188" t="s">
        <v>14</v>
      </c>
      <c r="D1001" s="180">
        <v>20</v>
      </c>
      <c r="E1001" s="180"/>
      <c r="F1001" s="180"/>
      <c r="G1001" s="180">
        <f>SUM(C1001:F1001)</f>
      </c>
      <c r="H1001" s="237">
        <v>5500</v>
      </c>
      <c r="I1001" s="125">
        <f>G1001*H1001</f>
      </c>
      <c r="J1001" s="125">
        <f>I1001*0.1</f>
      </c>
      <c r="K1001" s="125">
        <f>SUM(I1001:J1001)</f>
      </c>
      <c r="L1001" s="242"/>
      <c r="M1001" s="229"/>
      <c r="N1001" s="87"/>
      <c r="O1001" s="87"/>
      <c r="P1001" s="87"/>
      <c r="Q1001" s="87"/>
      <c r="R1001" s="87"/>
      <c r="S1001" s="87"/>
      <c r="T1001" s="87"/>
      <c r="U1001" s="87"/>
      <c r="V1001" s="87"/>
      <c r="W1001" s="175"/>
      <c r="X1001" s="87"/>
      <c r="Y1001" s="87"/>
      <c r="Z1001" s="87"/>
      <c r="AA1001" s="87"/>
      <c r="AB1001" s="86"/>
      <c r="AC1001" s="87"/>
    </row>
    <row x14ac:dyDescent="0.25" r="1002" customHeight="1" ht="17.25">
      <c r="A1002" s="235">
        <f>A1001</f>
        <v>25569.375</v>
      </c>
      <c r="B1002" s="236" t="s">
        <v>12</v>
      </c>
      <c r="C1002" s="180"/>
      <c r="D1002" s="180">
        <v>16</v>
      </c>
      <c r="E1002" s="180">
        <v>6</v>
      </c>
      <c r="F1002" s="180"/>
      <c r="G1002" s="180">
        <f>SUM(C1002:F1002)</f>
      </c>
      <c r="H1002" s="125">
        <v>6000</v>
      </c>
      <c r="I1002" s="125">
        <f>G1002*H1002</f>
      </c>
      <c r="J1002" s="125">
        <f>I1002*0.1</f>
      </c>
      <c r="K1002" s="125">
        <f>SUM(I1002:J1002)</f>
      </c>
      <c r="L1002" s="242"/>
      <c r="M1002" s="229"/>
      <c r="N1002" s="87"/>
      <c r="O1002" s="87"/>
      <c r="P1002" s="87"/>
      <c r="Q1002" s="87"/>
      <c r="R1002" s="87"/>
      <c r="S1002" s="87"/>
      <c r="T1002" s="87"/>
      <c r="U1002" s="87"/>
      <c r="V1002" s="87"/>
      <c r="W1002" s="175"/>
      <c r="X1002" s="87"/>
      <c r="Y1002" s="87"/>
      <c r="Z1002" s="87"/>
      <c r="AA1002" s="87"/>
      <c r="AB1002" s="86"/>
      <c r="AC1002" s="87"/>
    </row>
    <row x14ac:dyDescent="0.25" r="1003" customHeight="1" ht="17.25">
      <c r="A1003" s="235">
        <f>A1002</f>
        <v>25569.375</v>
      </c>
      <c r="B1003" s="241" t="s">
        <v>148</v>
      </c>
      <c r="C1003" s="180"/>
      <c r="D1003" s="180">
        <v>0</v>
      </c>
      <c r="E1003" s="180"/>
      <c r="F1003" s="180"/>
      <c r="G1003" s="180">
        <f>SUM(C1003:F1003)</f>
      </c>
      <c r="H1003" s="182">
        <v>6000</v>
      </c>
      <c r="I1003" s="125">
        <f>G1003*H1003</f>
      </c>
      <c r="J1003" s="125">
        <f>I1003*0.1</f>
      </c>
      <c r="K1003" s="125">
        <f>SUM(I1003:J1003)</f>
      </c>
      <c r="L1003" s="242"/>
      <c r="M1003" s="229"/>
      <c r="N1003" s="87"/>
      <c r="O1003" s="87"/>
      <c r="P1003" s="87"/>
      <c r="Q1003" s="87"/>
      <c r="R1003" s="87"/>
      <c r="S1003" s="87"/>
      <c r="T1003" s="87"/>
      <c r="U1003" s="87"/>
      <c r="V1003" s="87"/>
      <c r="W1003" s="175"/>
      <c r="X1003" s="87"/>
      <c r="Y1003" s="87"/>
      <c r="Z1003" s="87"/>
      <c r="AA1003" s="87"/>
      <c r="AB1003" s="86"/>
      <c r="AC1003" s="87"/>
    </row>
    <row x14ac:dyDescent="0.25" r="1004" customHeight="1" ht="17.25">
      <c r="A1004" s="235">
        <f>A1003</f>
        <v>25569.375</v>
      </c>
      <c r="B1004" s="241" t="s">
        <v>37</v>
      </c>
      <c r="C1004" s="180"/>
      <c r="D1004" s="180">
        <v>5</v>
      </c>
      <c r="E1004" s="180"/>
      <c r="F1004" s="180"/>
      <c r="G1004" s="180">
        <f>SUM(C1004:F1004)</f>
      </c>
      <c r="H1004" s="125">
        <v>6500</v>
      </c>
      <c r="I1004" s="125">
        <f>G1004*H1004</f>
      </c>
      <c r="J1004" s="125">
        <f>I1004*0.1</f>
      </c>
      <c r="K1004" s="125">
        <f>SUM(I1004:J1004)</f>
      </c>
      <c r="L1004" s="242"/>
      <c r="M1004" s="229"/>
      <c r="N1004" s="87"/>
      <c r="O1004" s="87"/>
      <c r="P1004" s="87"/>
      <c r="Q1004" s="87"/>
      <c r="R1004" s="87"/>
      <c r="S1004" s="87"/>
      <c r="T1004" s="87"/>
      <c r="U1004" s="87"/>
      <c r="V1004" s="87"/>
      <c r="W1004" s="175"/>
      <c r="X1004" s="87"/>
      <c r="Y1004" s="87"/>
      <c r="Z1004" s="87"/>
      <c r="AA1004" s="87"/>
      <c r="AB1004" s="86"/>
      <c r="AC1004" s="87"/>
    </row>
    <row x14ac:dyDescent="0.25" r="1005" customHeight="1" ht="17.25">
      <c r="A1005" s="235">
        <f>A1004</f>
        <v>25569.375</v>
      </c>
      <c r="B1005" s="241" t="s">
        <v>64</v>
      </c>
      <c r="C1005" s="180"/>
      <c r="D1005" s="180">
        <v>60</v>
      </c>
      <c r="E1005" s="180">
        <v>25</v>
      </c>
      <c r="F1005" s="180"/>
      <c r="G1005" s="180">
        <f>SUM(C1005:F1005)</f>
      </c>
      <c r="H1005" s="182">
        <v>5500</v>
      </c>
      <c r="I1005" s="125">
        <f>G1005*H1005</f>
      </c>
      <c r="J1005" s="125">
        <f>I1005*0.1</f>
      </c>
      <c r="K1005" s="125">
        <f>SUM(I1005:J1005)</f>
      </c>
      <c r="L1005" s="242"/>
      <c r="M1005" s="229"/>
      <c r="N1005" s="87"/>
      <c r="O1005" s="87"/>
      <c r="P1005" s="87"/>
      <c r="Q1005" s="87"/>
      <c r="R1005" s="87"/>
      <c r="S1005" s="87"/>
      <c r="T1005" s="87"/>
      <c r="U1005" s="87"/>
      <c r="V1005" s="87"/>
      <c r="W1005" s="175"/>
      <c r="X1005" s="87"/>
      <c r="Y1005" s="87"/>
      <c r="Z1005" s="87"/>
      <c r="AA1005" s="87"/>
      <c r="AB1005" s="86"/>
      <c r="AC1005" s="87"/>
    </row>
    <row x14ac:dyDescent="0.25" r="1006" customHeight="1" ht="17.25">
      <c r="A1006" s="235">
        <f>A1005</f>
        <v>25569.375</v>
      </c>
      <c r="B1006" s="236" t="s">
        <v>25</v>
      </c>
      <c r="C1006" s="180"/>
      <c r="D1006" s="180">
        <v>20</v>
      </c>
      <c r="E1006" s="180"/>
      <c r="F1006" s="180"/>
      <c r="G1006" s="180">
        <f>SUM(C1006:F1006)</f>
      </c>
      <c r="H1006" s="125">
        <v>6000</v>
      </c>
      <c r="I1006" s="125">
        <f>G1006*H1006</f>
      </c>
      <c r="J1006" s="125">
        <f>I1006*0.1</f>
      </c>
      <c r="K1006" s="125">
        <f>SUM(I1006:J1006)</f>
      </c>
      <c r="L1006" s="242"/>
      <c r="M1006" s="229"/>
      <c r="N1006" s="87"/>
      <c r="O1006" s="87"/>
      <c r="P1006" s="87"/>
      <c r="Q1006" s="87"/>
      <c r="R1006" s="87"/>
      <c r="S1006" s="87"/>
      <c r="T1006" s="87"/>
      <c r="U1006" s="87"/>
      <c r="V1006" s="87"/>
      <c r="W1006" s="175"/>
      <c r="X1006" s="87"/>
      <c r="Y1006" s="87"/>
      <c r="Z1006" s="87"/>
      <c r="AA1006" s="87"/>
      <c r="AB1006" s="86"/>
      <c r="AC1006" s="87"/>
    </row>
    <row x14ac:dyDescent="0.25" r="1007" customHeight="1" ht="17.25">
      <c r="A1007" s="235">
        <f>A1006</f>
        <v>25569.375</v>
      </c>
      <c r="B1007" s="241" t="s">
        <v>76</v>
      </c>
      <c r="C1007" s="188" t="s">
        <v>14</v>
      </c>
      <c r="D1007" s="180">
        <v>18</v>
      </c>
      <c r="E1007" s="180">
        <v>12</v>
      </c>
      <c r="F1007" s="180">
        <v>5</v>
      </c>
      <c r="G1007" s="180">
        <f>SUM(C1007:F1007)</f>
      </c>
      <c r="H1007" s="125">
        <v>6000</v>
      </c>
      <c r="I1007" s="125">
        <f>G1007*H1007</f>
      </c>
      <c r="J1007" s="125">
        <f>I1007*0.1</f>
      </c>
      <c r="K1007" s="125">
        <f>SUM(I1007:J1007)</f>
      </c>
      <c r="L1007" s="242"/>
      <c r="M1007" s="229"/>
      <c r="N1007" s="87"/>
      <c r="O1007" s="87"/>
      <c r="P1007" s="87"/>
      <c r="Q1007" s="87"/>
      <c r="R1007" s="87"/>
      <c r="S1007" s="87"/>
      <c r="T1007" s="87"/>
      <c r="U1007" s="87"/>
      <c r="V1007" s="87"/>
      <c r="W1007" s="175"/>
      <c r="X1007" s="87"/>
      <c r="Y1007" s="87"/>
      <c r="Z1007" s="87"/>
      <c r="AA1007" s="87"/>
      <c r="AB1007" s="86"/>
      <c r="AC1007" s="87"/>
    </row>
    <row x14ac:dyDescent="0.25" r="1008" customHeight="1" ht="17.25">
      <c r="A1008" s="235">
        <f>A1007</f>
        <v>25569.375</v>
      </c>
      <c r="B1008" s="241" t="s">
        <v>149</v>
      </c>
      <c r="C1008" s="180"/>
      <c r="D1008" s="181">
        <v>83</v>
      </c>
      <c r="E1008" s="180">
        <v>28</v>
      </c>
      <c r="F1008" s="180">
        <v>3</v>
      </c>
      <c r="G1008" s="180">
        <f>SUM(C1008:F1008)</f>
      </c>
      <c r="H1008" s="125">
        <v>6000</v>
      </c>
      <c r="I1008" s="125">
        <f>G1008*H1008</f>
      </c>
      <c r="J1008" s="125">
        <f>I1008*0.1</f>
      </c>
      <c r="K1008" s="125">
        <f>SUM(I1008:J1008)</f>
      </c>
      <c r="L1008" s="242"/>
      <c r="M1008" s="229"/>
      <c r="N1008" s="87"/>
      <c r="O1008" s="87"/>
      <c r="P1008" s="87"/>
      <c r="Q1008" s="87"/>
      <c r="R1008" s="87"/>
      <c r="S1008" s="87"/>
      <c r="T1008" s="87"/>
      <c r="U1008" s="87"/>
      <c r="V1008" s="87"/>
      <c r="W1008" s="175"/>
      <c r="X1008" s="87"/>
      <c r="Y1008" s="87"/>
      <c r="Z1008" s="87"/>
      <c r="AA1008" s="87"/>
      <c r="AB1008" s="86"/>
      <c r="AC1008" s="87"/>
    </row>
    <row x14ac:dyDescent="0.25" r="1009" customHeight="1" ht="17.25">
      <c r="A1009" s="235">
        <f>A1008</f>
        <v>25569.375</v>
      </c>
      <c r="B1009" s="241" t="s">
        <v>43</v>
      </c>
      <c r="C1009" s="180"/>
      <c r="D1009" s="180">
        <v>43</v>
      </c>
      <c r="E1009" s="180"/>
      <c r="F1009" s="180"/>
      <c r="G1009" s="180">
        <f>SUM(C1009:F1009)</f>
      </c>
      <c r="H1009" s="125">
        <v>6000</v>
      </c>
      <c r="I1009" s="125">
        <f>G1009*H1009</f>
      </c>
      <c r="J1009" s="125">
        <f>I1009*0.1</f>
      </c>
      <c r="K1009" s="125">
        <f>SUM(I1009:J1009)</f>
      </c>
      <c r="L1009" s="242"/>
      <c r="M1009" s="229"/>
      <c r="N1009" s="87"/>
      <c r="O1009" s="87"/>
      <c r="P1009" s="87"/>
      <c r="Q1009" s="87"/>
      <c r="R1009" s="87"/>
      <c r="S1009" s="87"/>
      <c r="T1009" s="87"/>
      <c r="U1009" s="87"/>
      <c r="V1009" s="87"/>
      <c r="W1009" s="175"/>
      <c r="X1009" s="87"/>
      <c r="Y1009" s="87"/>
      <c r="Z1009" s="87"/>
      <c r="AA1009" s="87"/>
      <c r="AB1009" s="86"/>
      <c r="AC1009" s="87"/>
    </row>
    <row x14ac:dyDescent="0.25" r="1010" customHeight="1" ht="17.25">
      <c r="A1010" s="235">
        <f>A1009</f>
        <v>25569.375</v>
      </c>
      <c r="B1010" s="241" t="s">
        <v>18</v>
      </c>
      <c r="C1010" s="180"/>
      <c r="D1010" s="180">
        <v>9</v>
      </c>
      <c r="E1010" s="180">
        <v>7</v>
      </c>
      <c r="F1010" s="180">
        <v>6</v>
      </c>
      <c r="G1010" s="180">
        <f>SUM(C1010:F1010)</f>
      </c>
      <c r="H1010" s="125">
        <v>6000</v>
      </c>
      <c r="I1010" s="125">
        <f>G1010*H1010</f>
      </c>
      <c r="J1010" s="125">
        <f>I1010*0.1</f>
      </c>
      <c r="K1010" s="125">
        <f>SUM(I1010:J1010)</f>
      </c>
      <c r="L1010" s="242"/>
      <c r="M1010" s="229"/>
      <c r="N1010" s="87"/>
      <c r="O1010" s="87"/>
      <c r="P1010" s="87"/>
      <c r="Q1010" s="87"/>
      <c r="R1010" s="87"/>
      <c r="S1010" s="87"/>
      <c r="T1010" s="87"/>
      <c r="U1010" s="87"/>
      <c r="V1010" s="87"/>
      <c r="W1010" s="175"/>
      <c r="X1010" s="87"/>
      <c r="Y1010" s="87"/>
      <c r="Z1010" s="87"/>
      <c r="AA1010" s="87"/>
      <c r="AB1010" s="86"/>
      <c r="AC1010" s="87"/>
    </row>
    <row x14ac:dyDescent="0.25" r="1011" customHeight="1" ht="17.25">
      <c r="A1011" s="235">
        <f>A1010</f>
        <v>25569.375</v>
      </c>
      <c r="B1011" s="241" t="s">
        <v>82</v>
      </c>
      <c r="C1011" s="188" t="s">
        <v>14</v>
      </c>
      <c r="D1011" s="180">
        <v>25</v>
      </c>
      <c r="E1011" s="180">
        <v>9</v>
      </c>
      <c r="F1011" s="180">
        <v>7</v>
      </c>
      <c r="G1011" s="180">
        <f>SUM(C1011:F1011)</f>
      </c>
      <c r="H1011" s="125">
        <v>5000</v>
      </c>
      <c r="I1011" s="125">
        <f>G1011*H1011</f>
      </c>
      <c r="J1011" s="125">
        <f>I1011*0.1</f>
      </c>
      <c r="K1011" s="125">
        <f>SUM(I1011:J1011)</f>
      </c>
      <c r="L1011" s="242"/>
      <c r="M1011" s="229"/>
      <c r="N1011" s="87"/>
      <c r="O1011" s="87"/>
      <c r="P1011" s="87"/>
      <c r="Q1011" s="87"/>
      <c r="R1011" s="87"/>
      <c r="S1011" s="87"/>
      <c r="T1011" s="87"/>
      <c r="U1011" s="87"/>
      <c r="V1011" s="87"/>
      <c r="W1011" s="175"/>
      <c r="X1011" s="87"/>
      <c r="Y1011" s="87"/>
      <c r="Z1011" s="87"/>
      <c r="AA1011" s="87"/>
      <c r="AB1011" s="86"/>
      <c r="AC1011" s="87"/>
    </row>
    <row x14ac:dyDescent="0.25" r="1012" customHeight="1" ht="17.25">
      <c r="A1012" s="235">
        <f>A1011</f>
        <v>25569.375</v>
      </c>
      <c r="B1012" s="241" t="s">
        <v>151</v>
      </c>
      <c r="C1012" s="180"/>
      <c r="D1012" s="180">
        <v>12</v>
      </c>
      <c r="E1012" s="180"/>
      <c r="F1012" s="180"/>
      <c r="G1012" s="180">
        <f>SUM(C1012:F1012)</f>
      </c>
      <c r="H1012" s="125">
        <v>5000</v>
      </c>
      <c r="I1012" s="125">
        <f>G1012*H1012</f>
      </c>
      <c r="J1012" s="125">
        <f>I1012*0.1</f>
      </c>
      <c r="K1012" s="125">
        <f>SUM(I1012:J1012)</f>
      </c>
      <c r="L1012" s="242"/>
      <c r="M1012" s="229"/>
      <c r="N1012" s="87"/>
      <c r="O1012" s="87"/>
      <c r="P1012" s="87"/>
      <c r="Q1012" s="87"/>
      <c r="R1012" s="87"/>
      <c r="S1012" s="87"/>
      <c r="T1012" s="87"/>
      <c r="U1012" s="87"/>
      <c r="V1012" s="87"/>
      <c r="W1012" s="175"/>
      <c r="X1012" s="87"/>
      <c r="Y1012" s="87"/>
      <c r="Z1012" s="87"/>
      <c r="AA1012" s="87"/>
      <c r="AB1012" s="86"/>
      <c r="AC1012" s="87"/>
    </row>
    <row x14ac:dyDescent="0.25" r="1013" customHeight="1" ht="17.25">
      <c r="A1013" s="235">
        <f>A1009</f>
        <v>25569.375</v>
      </c>
      <c r="B1013" s="241" t="s">
        <v>105</v>
      </c>
      <c r="C1013" s="180"/>
      <c r="D1013" s="180">
        <v>26</v>
      </c>
      <c r="E1013" s="180"/>
      <c r="F1013" s="180"/>
      <c r="G1013" s="180">
        <f>SUM(C1013:F1013)</f>
      </c>
      <c r="H1013" s="125">
        <v>7000</v>
      </c>
      <c r="I1013" s="125">
        <f>G1013*H1013</f>
      </c>
      <c r="J1013" s="125">
        <f>I1013*0.1</f>
      </c>
      <c r="K1013" s="125">
        <f>SUM(I1013:J1013)</f>
      </c>
      <c r="L1013" s="242"/>
      <c r="M1013" s="229"/>
      <c r="N1013" s="87"/>
      <c r="O1013" s="87"/>
      <c r="P1013" s="87"/>
      <c r="Q1013" s="87"/>
      <c r="R1013" s="87"/>
      <c r="S1013" s="87"/>
      <c r="T1013" s="87"/>
      <c r="U1013" s="87"/>
      <c r="V1013" s="87"/>
      <c r="W1013" s="175"/>
      <c r="X1013" s="87"/>
      <c r="Y1013" s="87"/>
      <c r="Z1013" s="87"/>
      <c r="AA1013" s="87"/>
      <c r="AB1013" s="86"/>
      <c r="AC1013" s="87"/>
    </row>
    <row x14ac:dyDescent="0.25" r="1014" customHeight="1" ht="17.25">
      <c r="A1014" s="235">
        <f>A1009</f>
        <v>25569.375</v>
      </c>
      <c r="B1014" s="241" t="s">
        <v>23</v>
      </c>
      <c r="C1014" s="180"/>
      <c r="D1014" s="180">
        <v>13</v>
      </c>
      <c r="E1014" s="180"/>
      <c r="F1014" s="180"/>
      <c r="G1014" s="180">
        <f>SUM(C1014:F1014)</f>
      </c>
      <c r="H1014" s="125">
        <v>6000</v>
      </c>
      <c r="I1014" s="125">
        <f>G1014*H1014</f>
      </c>
      <c r="J1014" s="125">
        <f>I1014*0.1</f>
      </c>
      <c r="K1014" s="125">
        <f>SUM(I1014:J1014)</f>
      </c>
      <c r="L1014" s="242"/>
      <c r="M1014" s="229"/>
      <c r="N1014" s="87"/>
      <c r="O1014" s="87"/>
      <c r="P1014" s="87"/>
      <c r="Q1014" s="87"/>
      <c r="R1014" s="87"/>
      <c r="S1014" s="87"/>
      <c r="T1014" s="87"/>
      <c r="U1014" s="87"/>
      <c r="V1014" s="87"/>
      <c r="W1014" s="175"/>
      <c r="X1014" s="87"/>
      <c r="Y1014" s="87"/>
      <c r="Z1014" s="87"/>
      <c r="AA1014" s="87"/>
      <c r="AB1014" s="86"/>
      <c r="AC1014" s="87"/>
    </row>
    <row x14ac:dyDescent="0.25" r="1015" customHeight="1" ht="17.25">
      <c r="A1015" s="235">
        <f>A1014</f>
        <v>25569.375</v>
      </c>
      <c r="B1015" s="241" t="s">
        <v>40</v>
      </c>
      <c r="C1015" s="180"/>
      <c r="D1015" s="180">
        <v>16</v>
      </c>
      <c r="E1015" s="180"/>
      <c r="F1015" s="180"/>
      <c r="G1015" s="180">
        <f>SUM(C1015:F1015)</f>
      </c>
      <c r="H1015" s="125">
        <v>6500</v>
      </c>
      <c r="I1015" s="125">
        <f>G1015*H1015</f>
      </c>
      <c r="J1015" s="125">
        <f>I1015*0.1</f>
      </c>
      <c r="K1015" s="125">
        <f>SUM(I1015:J1015)</f>
      </c>
      <c r="L1015" s="242"/>
      <c r="M1015" s="229"/>
      <c r="N1015" s="87"/>
      <c r="O1015" s="87"/>
      <c r="P1015" s="87"/>
      <c r="Q1015" s="87"/>
      <c r="R1015" s="87"/>
      <c r="S1015" s="87"/>
      <c r="T1015" s="87"/>
      <c r="U1015" s="87"/>
      <c r="V1015" s="87"/>
      <c r="W1015" s="175"/>
      <c r="X1015" s="87"/>
      <c r="Y1015" s="87"/>
      <c r="Z1015" s="87"/>
      <c r="AA1015" s="87"/>
      <c r="AB1015" s="86"/>
      <c r="AC1015" s="87"/>
    </row>
    <row x14ac:dyDescent="0.25" r="1016" customHeight="1" ht="17.25">
      <c r="A1016" s="235">
        <f>A1012</f>
        <v>25569.375</v>
      </c>
      <c r="B1016" s="247" t="s">
        <v>86</v>
      </c>
      <c r="C1016" s="248"/>
      <c r="D1016" s="249">
        <v>18</v>
      </c>
      <c r="E1016" s="248"/>
      <c r="F1016" s="249">
        <v>4</v>
      </c>
      <c r="G1016" s="180">
        <f>SUM(C1016:F1016)</f>
      </c>
      <c r="H1016" s="250">
        <v>9000</v>
      </c>
      <c r="I1016" s="125">
        <f>G1016*H1016</f>
      </c>
      <c r="J1016" s="125">
        <f>I1016*0.1</f>
      </c>
      <c r="K1016" s="125">
        <f>SUM(I1016:J1016)</f>
      </c>
      <c r="L1016" s="242"/>
      <c r="M1016" s="229"/>
      <c r="N1016" s="87"/>
      <c r="O1016" s="87"/>
      <c r="P1016" s="87"/>
      <c r="Q1016" s="87"/>
      <c r="R1016" s="87"/>
      <c r="S1016" s="87"/>
      <c r="T1016" s="87"/>
      <c r="U1016" s="87"/>
      <c r="V1016" s="87"/>
      <c r="W1016" s="175"/>
      <c r="X1016" s="87"/>
      <c r="Y1016" s="87"/>
      <c r="Z1016" s="87"/>
      <c r="AA1016" s="87"/>
      <c r="AB1016" s="86"/>
      <c r="AC1016" s="87"/>
    </row>
    <row x14ac:dyDescent="0.25" r="1017" customHeight="1" ht="17.25">
      <c r="A1017" s="235">
        <f>A1012</f>
        <v>25569.375</v>
      </c>
      <c r="B1017" s="241" t="s">
        <v>86</v>
      </c>
      <c r="C1017" s="248"/>
      <c r="D1017" s="248"/>
      <c r="E1017" s="180">
        <v>6</v>
      </c>
      <c r="F1017" s="248"/>
      <c r="G1017" s="180">
        <f>SUM(C1017:F1017)</f>
      </c>
      <c r="H1017" s="125">
        <v>6000</v>
      </c>
      <c r="I1017" s="125">
        <f>G1017*H1017</f>
      </c>
      <c r="J1017" s="125">
        <f>I1017*0.1</f>
      </c>
      <c r="K1017" s="125">
        <f>SUM(I1017:J1017)</f>
      </c>
      <c r="L1017" s="242"/>
      <c r="M1017" s="229"/>
      <c r="N1017" s="87"/>
      <c r="O1017" s="87"/>
      <c r="P1017" s="87"/>
      <c r="Q1017" s="87"/>
      <c r="R1017" s="87"/>
      <c r="S1017" s="87"/>
      <c r="T1017" s="87"/>
      <c r="U1017" s="87"/>
      <c r="V1017" s="87"/>
      <c r="W1017" s="175"/>
      <c r="X1017" s="87"/>
      <c r="Y1017" s="87"/>
      <c r="Z1017" s="87"/>
      <c r="AA1017" s="87"/>
      <c r="AB1017" s="86"/>
      <c r="AC1017" s="87"/>
    </row>
    <row x14ac:dyDescent="0.25" r="1018" customHeight="1" ht="17.25">
      <c r="A1018" s="235">
        <f>A1017</f>
        <v>25569.375</v>
      </c>
      <c r="B1018" s="241" t="s">
        <v>152</v>
      </c>
      <c r="C1018" s="180"/>
      <c r="D1018" s="180">
        <v>90</v>
      </c>
      <c r="E1018" s="180"/>
      <c r="F1018" s="180"/>
      <c r="G1018" s="180">
        <f>SUM(C1018:F1018)</f>
      </c>
      <c r="H1018" s="125">
        <v>6000</v>
      </c>
      <c r="I1018" s="125">
        <f>G1018*H1018</f>
      </c>
      <c r="J1018" s="125">
        <f>I1018*0.1</f>
      </c>
      <c r="K1018" s="125">
        <f>SUM(I1018:J1018)</f>
      </c>
      <c r="L1018" s="242"/>
      <c r="M1018" s="229"/>
      <c r="N1018" s="87"/>
      <c r="O1018" s="87"/>
      <c r="P1018" s="87"/>
      <c r="Q1018" s="87"/>
      <c r="R1018" s="87"/>
      <c r="S1018" s="87"/>
      <c r="T1018" s="87"/>
      <c r="U1018" s="87"/>
      <c r="V1018" s="87"/>
      <c r="W1018" s="175"/>
      <c r="X1018" s="87"/>
      <c r="Y1018" s="87"/>
      <c r="Z1018" s="87"/>
      <c r="AA1018" s="87"/>
      <c r="AB1018" s="86"/>
      <c r="AC1018" s="87"/>
    </row>
    <row x14ac:dyDescent="0.25" r="1019" customHeight="1" ht="17.25">
      <c r="A1019" s="243">
        <f>A1018</f>
        <v>25569.375</v>
      </c>
      <c r="B1019" s="244" t="s">
        <v>155</v>
      </c>
      <c r="C1019" s="191">
        <f>SUM(C973:C1018)</f>
      </c>
      <c r="D1019" s="191">
        <f>SUM(D973:D1018)</f>
      </c>
      <c r="E1019" s="191">
        <f>SUM(E973:E1018)</f>
      </c>
      <c r="F1019" s="191">
        <f>SUM(F973:F1018)</f>
      </c>
      <c r="G1019" s="191">
        <f>SUM(G973:G1018)</f>
      </c>
      <c r="H1019" s="191"/>
      <c r="I1019" s="191">
        <f>SUM(I973:I1018)</f>
      </c>
      <c r="J1019" s="191">
        <f>SUM(J973:J1018)</f>
      </c>
      <c r="K1019" s="191">
        <f>SUM(K973:K1018)</f>
      </c>
      <c r="L1019" s="245"/>
      <c r="M1019" s="229"/>
      <c r="N1019" s="87"/>
      <c r="O1019" s="87"/>
      <c r="P1019" s="87"/>
      <c r="Q1019" s="87"/>
      <c r="R1019" s="87"/>
      <c r="S1019" s="87"/>
      <c r="T1019" s="87"/>
      <c r="U1019" s="87"/>
      <c r="V1019" s="87"/>
      <c r="W1019" s="175"/>
      <c r="X1019" s="87"/>
      <c r="Y1019" s="87"/>
      <c r="Z1019" s="87"/>
      <c r="AA1019" s="87"/>
      <c r="AB1019" s="86"/>
      <c r="AC1019" s="87"/>
    </row>
    <row x14ac:dyDescent="0.25" r="1020" customHeight="1" ht="17.25">
      <c r="A1020" s="235">
        <f>A1019</f>
        <v>25569.375</v>
      </c>
      <c r="B1020" s="241" t="s">
        <v>113</v>
      </c>
      <c r="C1020" s="180"/>
      <c r="D1020" s="180">
        <v>44</v>
      </c>
      <c r="E1020" s="180">
        <v>54</v>
      </c>
      <c r="F1020" s="180">
        <v>4</v>
      </c>
      <c r="G1020" s="180">
        <f>SUM(C1020:F1020)</f>
      </c>
      <c r="H1020" s="125">
        <v>6500</v>
      </c>
      <c r="I1020" s="125">
        <f>G1020*H1020</f>
      </c>
      <c r="J1020" s="185"/>
      <c r="K1020" s="125">
        <f>SUM(I1020:J1020)</f>
      </c>
      <c r="L1020" s="242"/>
      <c r="M1020" s="229"/>
      <c r="N1020" s="87"/>
      <c r="O1020" s="87"/>
      <c r="P1020" s="87"/>
      <c r="Q1020" s="87"/>
      <c r="R1020" s="87"/>
      <c r="S1020" s="87"/>
      <c r="T1020" s="87"/>
      <c r="U1020" s="87"/>
      <c r="V1020" s="87"/>
      <c r="W1020" s="175"/>
      <c r="X1020" s="87"/>
      <c r="Y1020" s="87"/>
      <c r="Z1020" s="87"/>
      <c r="AA1020" s="87"/>
      <c r="AB1020" s="86"/>
      <c r="AC1020" s="87"/>
    </row>
    <row x14ac:dyDescent="0.25" r="1021" customHeight="1" ht="17.25">
      <c r="A1021" s="235">
        <f>A1020</f>
        <v>25569.375</v>
      </c>
      <c r="B1021" s="241" t="s">
        <v>156</v>
      </c>
      <c r="C1021" s="180"/>
      <c r="D1021" s="180">
        <v>12</v>
      </c>
      <c r="E1021" s="180">
        <v>12</v>
      </c>
      <c r="F1021" s="180"/>
      <c r="G1021" s="180">
        <f>SUM(C1021:F1021)</f>
      </c>
      <c r="H1021" s="125">
        <v>6500</v>
      </c>
      <c r="I1021" s="125">
        <f>G1021*H1021</f>
      </c>
      <c r="J1021" s="185"/>
      <c r="K1021" s="125">
        <f>SUM(I1021:J1021)</f>
      </c>
      <c r="L1021" s="242"/>
      <c r="M1021" s="229"/>
      <c r="N1021" s="87"/>
      <c r="O1021" s="87"/>
      <c r="P1021" s="87"/>
      <c r="Q1021" s="87"/>
      <c r="R1021" s="87"/>
      <c r="S1021" s="87"/>
      <c r="T1021" s="87"/>
      <c r="U1021" s="87"/>
      <c r="V1021" s="87"/>
      <c r="W1021" s="175"/>
      <c r="X1021" s="87"/>
      <c r="Y1021" s="87"/>
      <c r="Z1021" s="87"/>
      <c r="AA1021" s="87"/>
      <c r="AB1021" s="86"/>
      <c r="AC1021" s="87"/>
    </row>
    <row x14ac:dyDescent="0.25" r="1022" customHeight="1" ht="17.25">
      <c r="A1022" s="235">
        <f>A1021</f>
        <v>25569.375</v>
      </c>
      <c r="B1022" s="241" t="s">
        <v>112</v>
      </c>
      <c r="C1022" s="180"/>
      <c r="D1022" s="180">
        <v>11</v>
      </c>
      <c r="E1022" s="180">
        <v>9</v>
      </c>
      <c r="F1022" s="180"/>
      <c r="G1022" s="180">
        <f>SUM(C1022:F1022)</f>
      </c>
      <c r="H1022" s="125">
        <v>6900</v>
      </c>
      <c r="I1022" s="125">
        <f>G1022*H1022</f>
      </c>
      <c r="J1022" s="185"/>
      <c r="K1022" s="125">
        <f>SUM(I1022:J1022)</f>
      </c>
      <c r="L1022" s="242"/>
      <c r="M1022" s="229"/>
      <c r="N1022" s="87"/>
      <c r="O1022" s="87"/>
      <c r="P1022" s="87"/>
      <c r="Q1022" s="87"/>
      <c r="R1022" s="87"/>
      <c r="S1022" s="87"/>
      <c r="T1022" s="87"/>
      <c r="U1022" s="87"/>
      <c r="V1022" s="87"/>
      <c r="W1022" s="175"/>
      <c r="X1022" s="87"/>
      <c r="Y1022" s="87"/>
      <c r="Z1022" s="87"/>
      <c r="AA1022" s="87"/>
      <c r="AB1022" s="86"/>
      <c r="AC1022" s="87"/>
    </row>
    <row x14ac:dyDescent="0.25" r="1023" customHeight="1" ht="17.25">
      <c r="A1023" s="235">
        <f>A1022</f>
        <v>25569.375</v>
      </c>
      <c r="B1023" s="241"/>
      <c r="C1023" s="180"/>
      <c r="D1023" s="180"/>
      <c r="E1023" s="180"/>
      <c r="F1023" s="180"/>
      <c r="G1023" s="180">
        <f>SUM(C1023:F1023)</f>
      </c>
      <c r="H1023" s="125"/>
      <c r="I1023" s="125">
        <f>G1023*H1023</f>
      </c>
      <c r="J1023" s="185"/>
      <c r="K1023" s="125">
        <f>SUM(I1023:J1023)</f>
      </c>
      <c r="L1023" s="242"/>
      <c r="M1023" s="229"/>
      <c r="N1023" s="87"/>
      <c r="O1023" s="87"/>
      <c r="P1023" s="87"/>
      <c r="Q1023" s="87"/>
      <c r="R1023" s="87"/>
      <c r="S1023" s="87"/>
      <c r="T1023" s="87"/>
      <c r="U1023" s="87"/>
      <c r="V1023" s="87"/>
      <c r="W1023" s="175"/>
      <c r="X1023" s="87"/>
      <c r="Y1023" s="87"/>
      <c r="Z1023" s="87"/>
      <c r="AA1023" s="87"/>
      <c r="AB1023" s="86"/>
      <c r="AC1023" s="87"/>
    </row>
    <row x14ac:dyDescent="0.25" r="1024" customHeight="1" ht="17.25">
      <c r="A1024" s="235">
        <f>A1023</f>
        <v>25569.375</v>
      </c>
      <c r="B1024" s="236"/>
      <c r="C1024" s="180"/>
      <c r="D1024" s="180"/>
      <c r="E1024" s="180"/>
      <c r="F1024" s="180"/>
      <c r="G1024" s="180">
        <f>SUM(C1024:F1024)</f>
      </c>
      <c r="H1024" s="125"/>
      <c r="I1024" s="125">
        <f>G1024*H1024</f>
      </c>
      <c r="J1024" s="185"/>
      <c r="K1024" s="125">
        <f>SUM(I1024:J1024)</f>
      </c>
      <c r="L1024" s="242"/>
      <c r="M1024" s="229"/>
      <c r="N1024" s="87"/>
      <c r="O1024" s="87"/>
      <c r="P1024" s="87"/>
      <c r="Q1024" s="87"/>
      <c r="R1024" s="87"/>
      <c r="S1024" s="87"/>
      <c r="T1024" s="87"/>
      <c r="U1024" s="87"/>
      <c r="V1024" s="87"/>
      <c r="W1024" s="175"/>
      <c r="X1024" s="87"/>
      <c r="Y1024" s="87"/>
      <c r="Z1024" s="87"/>
      <c r="AA1024" s="87"/>
      <c r="AB1024" s="86"/>
      <c r="AC1024" s="87"/>
    </row>
    <row x14ac:dyDescent="0.25" r="1025" customHeight="1" ht="17.25">
      <c r="A1025" s="235">
        <f>A1024</f>
        <v>25569.375</v>
      </c>
      <c r="B1025" s="236"/>
      <c r="C1025" s="180"/>
      <c r="D1025" s="180"/>
      <c r="E1025" s="180"/>
      <c r="F1025" s="180"/>
      <c r="G1025" s="180">
        <f>SUM(C1025:F1025)</f>
      </c>
      <c r="H1025" s="125"/>
      <c r="I1025" s="125">
        <f>G1025*H1025</f>
      </c>
      <c r="J1025" s="185"/>
      <c r="K1025" s="125">
        <f>SUM(I1025:J1025)</f>
      </c>
      <c r="L1025" s="242"/>
      <c r="M1025" s="229"/>
      <c r="N1025" s="87"/>
      <c r="O1025" s="87"/>
      <c r="P1025" s="87"/>
      <c r="Q1025" s="87"/>
      <c r="R1025" s="87"/>
      <c r="S1025" s="87"/>
      <c r="T1025" s="87"/>
      <c r="U1025" s="87"/>
      <c r="V1025" s="87"/>
      <c r="W1025" s="175"/>
      <c r="X1025" s="87"/>
      <c r="Y1025" s="87"/>
      <c r="Z1025" s="87"/>
      <c r="AA1025" s="87"/>
      <c r="AB1025" s="86"/>
      <c r="AC1025" s="87"/>
    </row>
    <row x14ac:dyDescent="0.25" r="1026" customHeight="1" ht="17.25">
      <c r="A1026" s="235">
        <f>A1025</f>
        <v>25569.375</v>
      </c>
      <c r="B1026" s="236"/>
      <c r="C1026" s="180"/>
      <c r="D1026" s="180"/>
      <c r="E1026" s="180"/>
      <c r="F1026" s="180"/>
      <c r="G1026" s="180">
        <f>SUM(C1026:F1026)</f>
      </c>
      <c r="H1026" s="125"/>
      <c r="I1026" s="125">
        <f>G1026*H1026</f>
      </c>
      <c r="J1026" s="185"/>
      <c r="K1026" s="125">
        <f>SUM(I1026:J1026)</f>
      </c>
      <c r="L1026" s="242"/>
      <c r="M1026" s="229"/>
      <c r="N1026" s="87"/>
      <c r="O1026" s="87"/>
      <c r="P1026" s="87"/>
      <c r="Q1026" s="87"/>
      <c r="R1026" s="87"/>
      <c r="S1026" s="87"/>
      <c r="T1026" s="87"/>
      <c r="U1026" s="87"/>
      <c r="V1026" s="87"/>
      <c r="W1026" s="175"/>
      <c r="X1026" s="87"/>
      <c r="Y1026" s="87"/>
      <c r="Z1026" s="87"/>
      <c r="AA1026" s="87"/>
      <c r="AB1026" s="86"/>
      <c r="AC1026" s="87"/>
    </row>
    <row x14ac:dyDescent="0.25" r="1027" customHeight="1" ht="17.25">
      <c r="A1027" s="235">
        <f>A1026</f>
        <v>25569.375</v>
      </c>
      <c r="B1027" s="236"/>
      <c r="C1027" s="180"/>
      <c r="D1027" s="180"/>
      <c r="E1027" s="180"/>
      <c r="F1027" s="180"/>
      <c r="G1027" s="180">
        <f>SUM(C1027:F1027)</f>
      </c>
      <c r="H1027" s="125"/>
      <c r="I1027" s="125">
        <f>G1027*H1027</f>
      </c>
      <c r="J1027" s="185"/>
      <c r="K1027" s="125">
        <f>SUM(I1027:J1027)</f>
      </c>
      <c r="L1027" s="242"/>
      <c r="M1027" s="229"/>
      <c r="N1027" s="87"/>
      <c r="O1027" s="87"/>
      <c r="P1027" s="87"/>
      <c r="Q1027" s="87"/>
      <c r="R1027" s="87"/>
      <c r="S1027" s="87"/>
      <c r="T1027" s="87"/>
      <c r="U1027" s="87"/>
      <c r="V1027" s="87"/>
      <c r="W1027" s="175"/>
      <c r="X1027" s="87"/>
      <c r="Y1027" s="87"/>
      <c r="Z1027" s="87"/>
      <c r="AA1027" s="87"/>
      <c r="AB1027" s="86"/>
      <c r="AC1027" s="87"/>
    </row>
    <row x14ac:dyDescent="0.25" r="1028" customHeight="1" ht="17.25">
      <c r="A1028" s="243">
        <f>A1027</f>
        <v>25569.375</v>
      </c>
      <c r="B1028" s="244" t="s">
        <v>157</v>
      </c>
      <c r="C1028" s="191">
        <f>SUM(C1020:C1027)</f>
      </c>
      <c r="D1028" s="191">
        <f>SUM(D1020:D1027)</f>
      </c>
      <c r="E1028" s="191">
        <f>SUM(E1020:E1027)</f>
      </c>
      <c r="F1028" s="191">
        <f>SUM(F1020:F1027)</f>
      </c>
      <c r="G1028" s="191">
        <f>SUM(G1020:G1027)</f>
      </c>
      <c r="H1028" s="201"/>
      <c r="I1028" s="201">
        <f>SUM(I1020:I1027)</f>
      </c>
      <c r="J1028" s="201"/>
      <c r="K1028" s="202">
        <f>SUM(K1020:K1027)</f>
      </c>
      <c r="L1028" s="246"/>
      <c r="M1028" s="229"/>
      <c r="N1028" s="87"/>
      <c r="O1028" s="87"/>
      <c r="P1028" s="87"/>
      <c r="Q1028" s="87"/>
      <c r="R1028" s="87"/>
      <c r="S1028" s="87"/>
      <c r="T1028" s="87"/>
      <c r="U1028" s="87"/>
      <c r="V1028" s="87"/>
      <c r="W1028" s="175"/>
      <c r="X1028" s="87"/>
      <c r="Y1028" s="87"/>
      <c r="Z1028" s="87"/>
      <c r="AA1028" s="87"/>
      <c r="AB1028" s="86"/>
      <c r="AC1028" s="87"/>
    </row>
    <row x14ac:dyDescent="0.25" r="1029" customHeight="1" ht="17.25" hidden="1">
      <c r="A1029" s="226" t="s">
        <v>128</v>
      </c>
      <c r="B1029" s="227" t="s">
        <v>2</v>
      </c>
      <c r="C1029" s="174" t="s">
        <v>129</v>
      </c>
      <c r="D1029" s="174" t="s">
        <v>130</v>
      </c>
      <c r="E1029" s="174" t="s">
        <v>131</v>
      </c>
      <c r="F1029" s="174" t="s">
        <v>132</v>
      </c>
      <c r="G1029" s="174" t="s">
        <v>133</v>
      </c>
      <c r="H1029" s="174" t="s">
        <v>7</v>
      </c>
      <c r="I1029" s="174" t="s">
        <v>134</v>
      </c>
      <c r="J1029" s="174" t="s">
        <v>90</v>
      </c>
      <c r="K1029" s="174" t="s">
        <v>135</v>
      </c>
      <c r="L1029" s="228"/>
      <c r="M1029" s="229"/>
      <c r="N1029" s="87"/>
      <c r="O1029" s="87"/>
      <c r="P1029" s="87"/>
      <c r="Q1029" s="87"/>
      <c r="R1029" s="87"/>
      <c r="S1029" s="87"/>
      <c r="T1029" s="87"/>
      <c r="U1029" s="87"/>
      <c r="V1029" s="87"/>
      <c r="W1029" s="175"/>
      <c r="X1029" s="87"/>
      <c r="Y1029" s="87"/>
      <c r="Z1029" s="87"/>
      <c r="AA1029" s="87"/>
      <c r="AB1029" s="86"/>
      <c r="AC1029" s="87"/>
    </row>
    <row x14ac:dyDescent="0.25" r="1030" customHeight="1" ht="17.25">
      <c r="A1030" s="235">
        <f>A1028+1</f>
        <v>25569.375</v>
      </c>
      <c r="B1030" s="236" t="s">
        <v>46</v>
      </c>
      <c r="C1030" s="183" t="s">
        <v>14</v>
      </c>
      <c r="D1030" s="180">
        <v>12</v>
      </c>
      <c r="E1030" s="180"/>
      <c r="F1030" s="180"/>
      <c r="G1030" s="180">
        <f>SUM(C1030:F1030)</f>
      </c>
      <c r="H1030" s="237">
        <v>5500</v>
      </c>
      <c r="I1030" s="125">
        <f>G1030*H1030</f>
      </c>
      <c r="J1030" s="125">
        <f>I1030*0.1</f>
      </c>
      <c r="K1030" s="125">
        <f>SUM(I1030:J1030)</f>
      </c>
      <c r="L1030" s="242"/>
      <c r="M1030" s="229"/>
      <c r="N1030" s="87"/>
      <c r="O1030" s="87"/>
      <c r="P1030" s="87"/>
      <c r="Q1030" s="87"/>
      <c r="R1030" s="87"/>
      <c r="S1030" s="87"/>
      <c r="T1030" s="87"/>
      <c r="U1030" s="87"/>
      <c r="V1030" s="87"/>
      <c r="W1030" s="175"/>
      <c r="X1030" s="87"/>
      <c r="Y1030" s="87"/>
      <c r="Z1030" s="87"/>
      <c r="AA1030" s="87"/>
      <c r="AB1030" s="86"/>
      <c r="AC1030" s="87"/>
    </row>
    <row x14ac:dyDescent="0.25" r="1031" customHeight="1" ht="17.25">
      <c r="A1031" s="235">
        <f>A1030</f>
        <v>25569.375</v>
      </c>
      <c r="B1031" s="236" t="s">
        <v>137</v>
      </c>
      <c r="C1031" s="180"/>
      <c r="D1031" s="180">
        <f>123-30</f>
      </c>
      <c r="E1031" s="180">
        <v>0</v>
      </c>
      <c r="F1031" s="180">
        <v>15</v>
      </c>
      <c r="G1031" s="180">
        <f>SUM(C1031:F1031)</f>
      </c>
      <c r="H1031" s="237">
        <v>4500</v>
      </c>
      <c r="I1031" s="125">
        <f>G1031*H1031</f>
      </c>
      <c r="J1031" s="125">
        <f>I1031*0.1</f>
      </c>
      <c r="K1031" s="125">
        <f>SUM(I1031:J1031)</f>
      </c>
      <c r="L1031" s="242"/>
      <c r="M1031" s="229"/>
      <c r="N1031" s="87"/>
      <c r="O1031" s="87"/>
      <c r="P1031" s="87"/>
      <c r="Q1031" s="87"/>
      <c r="R1031" s="87"/>
      <c r="S1031" s="87"/>
      <c r="T1031" s="87"/>
      <c r="U1031" s="87"/>
      <c r="V1031" s="87"/>
      <c r="W1031" s="175"/>
      <c r="X1031" s="87"/>
      <c r="Y1031" s="87"/>
      <c r="Z1031" s="87"/>
      <c r="AA1031" s="87"/>
      <c r="AB1031" s="86"/>
      <c r="AC1031" s="87"/>
    </row>
    <row x14ac:dyDescent="0.25" r="1032" customHeight="1" ht="17.25">
      <c r="A1032" s="235">
        <f>A1031</f>
        <v>25569.375</v>
      </c>
      <c r="B1032" s="236" t="s">
        <v>178</v>
      </c>
      <c r="C1032" s="180"/>
      <c r="D1032" s="180">
        <v>30</v>
      </c>
      <c r="E1032" s="180"/>
      <c r="F1032" s="180"/>
      <c r="G1032" s="180">
        <f>SUM(C1032:F1032)</f>
      </c>
      <c r="H1032" s="182">
        <v>5000</v>
      </c>
      <c r="I1032" s="125">
        <f>G1032*H1032</f>
      </c>
      <c r="J1032" s="125">
        <f>I1032*0.1</f>
      </c>
      <c r="K1032" s="125">
        <f>SUM(I1032:J1032)</f>
      </c>
      <c r="L1032" s="242"/>
      <c r="M1032" s="229"/>
      <c r="N1032" s="87"/>
      <c r="O1032" s="87"/>
      <c r="P1032" s="87"/>
      <c r="Q1032" s="87"/>
      <c r="R1032" s="87"/>
      <c r="S1032" s="87"/>
      <c r="T1032" s="87"/>
      <c r="U1032" s="87"/>
      <c r="V1032" s="87"/>
      <c r="W1032" s="175"/>
      <c r="X1032" s="87"/>
      <c r="Y1032" s="87"/>
      <c r="Z1032" s="87"/>
      <c r="AA1032" s="87"/>
      <c r="AB1032" s="86"/>
      <c r="AC1032" s="87"/>
    </row>
    <row x14ac:dyDescent="0.25" r="1033" customHeight="1" ht="17.25">
      <c r="A1033" s="235">
        <f>A1032</f>
        <v>25569.375</v>
      </c>
      <c r="B1033" s="236" t="s">
        <v>13</v>
      </c>
      <c r="C1033" s="180"/>
      <c r="D1033" s="180">
        <v>12</v>
      </c>
      <c r="E1033" s="180"/>
      <c r="F1033" s="180"/>
      <c r="G1033" s="180">
        <f>SUM(C1033:F1033)</f>
      </c>
      <c r="H1033" s="125">
        <v>6000</v>
      </c>
      <c r="I1033" s="125">
        <f>G1033*H1033</f>
      </c>
      <c r="J1033" s="125">
        <f>I1033*0.1</f>
      </c>
      <c r="K1033" s="125">
        <f>SUM(I1033:J1033)</f>
      </c>
      <c r="L1033" s="242"/>
      <c r="M1033" s="229"/>
      <c r="N1033" s="87"/>
      <c r="O1033" s="87"/>
      <c r="P1033" s="87"/>
      <c r="Q1033" s="87"/>
      <c r="R1033" s="87"/>
      <c r="S1033" s="87"/>
      <c r="T1033" s="87"/>
      <c r="U1033" s="87"/>
      <c r="V1033" s="87"/>
      <c r="W1033" s="175"/>
      <c r="X1033" s="87"/>
      <c r="Y1033" s="87"/>
      <c r="Z1033" s="87"/>
      <c r="AA1033" s="87"/>
      <c r="AB1033" s="86"/>
      <c r="AC1033" s="87"/>
    </row>
    <row x14ac:dyDescent="0.25" r="1034" customHeight="1" ht="17.25">
      <c r="A1034" s="235">
        <f>A1033</f>
        <v>25569.375</v>
      </c>
      <c r="B1034" s="236" t="s">
        <v>58</v>
      </c>
      <c r="C1034" s="183" t="s">
        <v>14</v>
      </c>
      <c r="D1034" s="180">
        <v>13</v>
      </c>
      <c r="E1034" s="180">
        <v>8</v>
      </c>
      <c r="F1034" s="180"/>
      <c r="G1034" s="180">
        <f>SUM(C1034:F1034)</f>
      </c>
      <c r="H1034" s="182">
        <v>5500</v>
      </c>
      <c r="I1034" s="125">
        <f>G1034*H1034</f>
      </c>
      <c r="J1034" s="125">
        <f>I1034*0.1</f>
      </c>
      <c r="K1034" s="125">
        <f>SUM(I1034:J1034)</f>
      </c>
      <c r="L1034" s="242"/>
      <c r="M1034" s="229"/>
      <c r="N1034" s="87"/>
      <c r="O1034" s="87"/>
      <c r="P1034" s="87"/>
      <c r="Q1034" s="87"/>
      <c r="R1034" s="87"/>
      <c r="S1034" s="87"/>
      <c r="T1034" s="87"/>
      <c r="U1034" s="87"/>
      <c r="V1034" s="87"/>
      <c r="W1034" s="175"/>
      <c r="X1034" s="87"/>
      <c r="Y1034" s="87"/>
      <c r="Z1034" s="87"/>
      <c r="AA1034" s="87"/>
      <c r="AB1034" s="86"/>
      <c r="AC1034" s="87"/>
    </row>
    <row x14ac:dyDescent="0.25" r="1035" customHeight="1" ht="17.25">
      <c r="A1035" s="235">
        <f>A1034</f>
        <v>25569.375</v>
      </c>
      <c r="B1035" s="236" t="s">
        <v>147</v>
      </c>
      <c r="C1035" s="183">
        <v>10</v>
      </c>
      <c r="D1035" s="180">
        <v>40</v>
      </c>
      <c r="E1035" s="180">
        <v>25</v>
      </c>
      <c r="F1035" s="180">
        <v>16</v>
      </c>
      <c r="G1035" s="180">
        <f>SUM(C1035:F1035)</f>
      </c>
      <c r="H1035" s="125">
        <v>5000</v>
      </c>
      <c r="I1035" s="125">
        <f>G1035*H1035</f>
      </c>
      <c r="J1035" s="125">
        <f>I1035*0.1</f>
      </c>
      <c r="K1035" s="125">
        <f>SUM(I1035:J1035)</f>
      </c>
      <c r="L1035" s="242"/>
      <c r="M1035" s="229"/>
      <c r="N1035" s="87"/>
      <c r="O1035" s="87"/>
      <c r="P1035" s="87"/>
      <c r="Q1035" s="87"/>
      <c r="R1035" s="87"/>
      <c r="S1035" s="87"/>
      <c r="T1035" s="87"/>
      <c r="U1035" s="87"/>
      <c r="V1035" s="87"/>
      <c r="W1035" s="175"/>
      <c r="X1035" s="87"/>
      <c r="Y1035" s="87"/>
      <c r="Z1035" s="87"/>
      <c r="AA1035" s="87"/>
      <c r="AB1035" s="86"/>
      <c r="AC1035" s="87"/>
    </row>
    <row x14ac:dyDescent="0.25" r="1036" customHeight="1" ht="17.25">
      <c r="A1036" s="235">
        <f>A1035</f>
        <v>25569.375</v>
      </c>
      <c r="B1036" s="236" t="s">
        <v>27</v>
      </c>
      <c r="C1036" s="180"/>
      <c r="D1036" s="180">
        <v>10</v>
      </c>
      <c r="E1036" s="180">
        <v>10</v>
      </c>
      <c r="F1036" s="180"/>
      <c r="G1036" s="180">
        <f>SUM(C1036:F1036)</f>
      </c>
      <c r="H1036" s="125">
        <v>5500</v>
      </c>
      <c r="I1036" s="125">
        <f>G1036*H1036</f>
      </c>
      <c r="J1036" s="125">
        <f>I1036*0.1</f>
      </c>
      <c r="K1036" s="125">
        <f>SUM(I1036:J1036)</f>
      </c>
      <c r="L1036" s="242"/>
      <c r="M1036" s="229"/>
      <c r="N1036" s="87"/>
      <c r="O1036" s="87"/>
      <c r="P1036" s="87"/>
      <c r="Q1036" s="87"/>
      <c r="R1036" s="87"/>
      <c r="S1036" s="87"/>
      <c r="T1036" s="87"/>
      <c r="U1036" s="87"/>
      <c r="V1036" s="87"/>
      <c r="W1036" s="175"/>
      <c r="X1036" s="87"/>
      <c r="Y1036" s="87"/>
      <c r="Z1036" s="87"/>
      <c r="AA1036" s="87"/>
      <c r="AB1036" s="86"/>
      <c r="AC1036" s="87"/>
    </row>
    <row x14ac:dyDescent="0.25" r="1037" customHeight="1" ht="17.25">
      <c r="A1037" s="235">
        <f>A1036</f>
        <v>25569.375</v>
      </c>
      <c r="B1037" s="236" t="s">
        <v>20</v>
      </c>
      <c r="C1037" s="180"/>
      <c r="D1037" s="180">
        <v>61</v>
      </c>
      <c r="E1037" s="180">
        <v>13</v>
      </c>
      <c r="F1037" s="180"/>
      <c r="G1037" s="180">
        <f>SUM(C1037:F1037)</f>
      </c>
      <c r="H1037" s="237">
        <v>5500</v>
      </c>
      <c r="I1037" s="125">
        <f>G1037*H1037</f>
      </c>
      <c r="J1037" s="125">
        <f>I1037*0.1</f>
      </c>
      <c r="K1037" s="125">
        <f>SUM(I1037:J1037)</f>
      </c>
      <c r="L1037" s="242"/>
      <c r="M1037" s="229"/>
      <c r="N1037" s="87"/>
      <c r="O1037" s="87"/>
      <c r="P1037" s="87"/>
      <c r="Q1037" s="87"/>
      <c r="R1037" s="87"/>
      <c r="S1037" s="87"/>
      <c r="T1037" s="87"/>
      <c r="U1037" s="87"/>
      <c r="V1037" s="87"/>
      <c r="W1037" s="175"/>
      <c r="X1037" s="87"/>
      <c r="Y1037" s="87"/>
      <c r="Z1037" s="87"/>
      <c r="AA1037" s="87"/>
      <c r="AB1037" s="86"/>
      <c r="AC1037" s="87"/>
    </row>
    <row x14ac:dyDescent="0.25" r="1038" customHeight="1" ht="17.25">
      <c r="A1038" s="235">
        <f>A1037</f>
        <v>25569.375</v>
      </c>
      <c r="B1038" s="236" t="s">
        <v>31</v>
      </c>
      <c r="C1038" s="180"/>
      <c r="D1038" s="180">
        <v>25</v>
      </c>
      <c r="E1038" s="180"/>
      <c r="F1038" s="180"/>
      <c r="G1038" s="180">
        <f>SUM(C1038:F1038)</f>
      </c>
      <c r="H1038" s="125">
        <v>6000</v>
      </c>
      <c r="I1038" s="125">
        <f>G1038*H1038</f>
      </c>
      <c r="J1038" s="125">
        <f>I1038*0.1</f>
      </c>
      <c r="K1038" s="125">
        <f>SUM(I1038:J1038)</f>
      </c>
      <c r="L1038" s="242"/>
      <c r="M1038" s="229"/>
      <c r="N1038" s="87"/>
      <c r="O1038" s="87"/>
      <c r="P1038" s="87"/>
      <c r="Q1038" s="87"/>
      <c r="R1038" s="87"/>
      <c r="S1038" s="87"/>
      <c r="T1038" s="87"/>
      <c r="U1038" s="87"/>
      <c r="V1038" s="87"/>
      <c r="W1038" s="175"/>
      <c r="X1038" s="87"/>
      <c r="Y1038" s="87"/>
      <c r="Z1038" s="87"/>
      <c r="AA1038" s="87"/>
      <c r="AB1038" s="86"/>
      <c r="AC1038" s="87"/>
    </row>
    <row x14ac:dyDescent="0.25" r="1039" customHeight="1" ht="17.25">
      <c r="A1039" s="235">
        <f>A1038</f>
        <v>25569.375</v>
      </c>
      <c r="B1039" s="236" t="s">
        <v>71</v>
      </c>
      <c r="C1039" s="180"/>
      <c r="D1039" s="180">
        <v>25</v>
      </c>
      <c r="E1039" s="180"/>
      <c r="F1039" s="180"/>
      <c r="G1039" s="180">
        <f>SUM(C1039:F1039)</f>
      </c>
      <c r="H1039" s="125">
        <v>6000</v>
      </c>
      <c r="I1039" s="125">
        <f>G1039*H1039</f>
      </c>
      <c r="J1039" s="125">
        <f>I1039*0.1</f>
      </c>
      <c r="K1039" s="125">
        <f>SUM(I1039:J1039)</f>
      </c>
      <c r="L1039" s="242"/>
      <c r="M1039" s="229"/>
      <c r="N1039" s="87"/>
      <c r="O1039" s="87"/>
      <c r="P1039" s="87"/>
      <c r="Q1039" s="87"/>
      <c r="R1039" s="87"/>
      <c r="S1039" s="87"/>
      <c r="T1039" s="87"/>
      <c r="U1039" s="87"/>
      <c r="V1039" s="87"/>
      <c r="W1039" s="175"/>
      <c r="X1039" s="87"/>
      <c r="Y1039" s="87"/>
      <c r="Z1039" s="87"/>
      <c r="AA1039" s="87"/>
      <c r="AB1039" s="86"/>
      <c r="AC1039" s="87"/>
    </row>
    <row x14ac:dyDescent="0.25" r="1040" customHeight="1" ht="17.25">
      <c r="A1040" s="235">
        <f>A1039</f>
        <v>25569.375</v>
      </c>
      <c r="B1040" s="240" t="s">
        <v>49</v>
      </c>
      <c r="C1040" s="180"/>
      <c r="D1040" s="180">
        <v>17</v>
      </c>
      <c r="E1040" s="180">
        <v>10</v>
      </c>
      <c r="F1040" s="180">
        <v>6</v>
      </c>
      <c r="G1040" s="180">
        <f>SUM(C1040:F1040)</f>
      </c>
      <c r="H1040" s="182">
        <v>6000</v>
      </c>
      <c r="I1040" s="125">
        <f>G1040*H1040</f>
      </c>
      <c r="J1040" s="125">
        <f>I1040*0.1</f>
      </c>
      <c r="K1040" s="125">
        <f>SUM(I1040:J1040)</f>
      </c>
      <c r="L1040" s="242"/>
      <c r="M1040" s="229"/>
      <c r="N1040" s="87"/>
      <c r="O1040" s="87"/>
      <c r="P1040" s="87"/>
      <c r="Q1040" s="87"/>
      <c r="R1040" s="87"/>
      <c r="S1040" s="87"/>
      <c r="T1040" s="87"/>
      <c r="U1040" s="87"/>
      <c r="V1040" s="87"/>
      <c r="W1040" s="175"/>
      <c r="X1040" s="87"/>
      <c r="Y1040" s="87"/>
      <c r="Z1040" s="87"/>
      <c r="AA1040" s="87"/>
      <c r="AB1040" s="86"/>
      <c r="AC1040" s="87"/>
    </row>
    <row x14ac:dyDescent="0.25" r="1041" customHeight="1" ht="17.25">
      <c r="A1041" s="235">
        <f>A1040</f>
        <v>25569.375</v>
      </c>
      <c r="B1041" s="236" t="s">
        <v>9</v>
      </c>
      <c r="C1041" s="180"/>
      <c r="D1041" s="180">
        <v>42</v>
      </c>
      <c r="E1041" s="180"/>
      <c r="F1041" s="180"/>
      <c r="G1041" s="180">
        <f>SUM(C1041:F1041)</f>
      </c>
      <c r="H1041" s="125">
        <v>6000</v>
      </c>
      <c r="I1041" s="125">
        <f>G1041*H1041</f>
      </c>
      <c r="J1041" s="125">
        <f>I1041*0.1</f>
      </c>
      <c r="K1041" s="125">
        <f>SUM(I1041:J1041)</f>
      </c>
      <c r="L1041" s="242"/>
      <c r="M1041" s="229"/>
      <c r="N1041" s="87"/>
      <c r="O1041" s="87"/>
      <c r="P1041" s="87"/>
      <c r="Q1041" s="87"/>
      <c r="R1041" s="87"/>
      <c r="S1041" s="87"/>
      <c r="T1041" s="87"/>
      <c r="U1041" s="87"/>
      <c r="V1041" s="87"/>
      <c r="W1041" s="175"/>
      <c r="X1041" s="87"/>
      <c r="Y1041" s="87"/>
      <c r="Z1041" s="87"/>
      <c r="AA1041" s="87"/>
      <c r="AB1041" s="86"/>
      <c r="AC1041" s="87"/>
    </row>
    <row x14ac:dyDescent="0.25" r="1042" customHeight="1" ht="17.25">
      <c r="A1042" s="235">
        <f>A1041</f>
        <v>25569.375</v>
      </c>
      <c r="B1042" s="236" t="s">
        <v>78</v>
      </c>
      <c r="C1042" s="180"/>
      <c r="D1042" s="180">
        <v>15</v>
      </c>
      <c r="E1042" s="180"/>
      <c r="F1042" s="180"/>
      <c r="G1042" s="180">
        <f>SUM(C1042:F1042)</f>
      </c>
      <c r="H1042" s="125">
        <v>6500</v>
      </c>
      <c r="I1042" s="125">
        <f>G1042*H1042</f>
      </c>
      <c r="J1042" s="125">
        <f>I1042*0.1</f>
      </c>
      <c r="K1042" s="125">
        <f>SUM(I1042:J1042)</f>
      </c>
      <c r="L1042" s="242"/>
      <c r="M1042" s="229"/>
      <c r="N1042" s="87"/>
      <c r="O1042" s="87"/>
      <c r="P1042" s="87"/>
      <c r="Q1042" s="87"/>
      <c r="R1042" s="87"/>
      <c r="S1042" s="87"/>
      <c r="T1042" s="87"/>
      <c r="U1042" s="87"/>
      <c r="V1042" s="87"/>
      <c r="W1042" s="175"/>
      <c r="X1042" s="87"/>
      <c r="Y1042" s="87"/>
      <c r="Z1042" s="87"/>
      <c r="AA1042" s="87"/>
      <c r="AB1042" s="86"/>
      <c r="AC1042" s="87"/>
    </row>
    <row x14ac:dyDescent="0.25" r="1043" customHeight="1" ht="17.25">
      <c r="A1043" s="235">
        <f>A1042</f>
        <v>25569.375</v>
      </c>
      <c r="B1043" s="236" t="s">
        <v>55</v>
      </c>
      <c r="C1043" s="180"/>
      <c r="D1043" s="180">
        <v>10</v>
      </c>
      <c r="E1043" s="180"/>
      <c r="F1043" s="180"/>
      <c r="G1043" s="180">
        <f>SUM(C1043:F1043)</f>
      </c>
      <c r="H1043" s="125">
        <v>6500</v>
      </c>
      <c r="I1043" s="125">
        <f>G1043*H1043</f>
      </c>
      <c r="J1043" s="125">
        <f>I1043*0.1</f>
      </c>
      <c r="K1043" s="125">
        <f>SUM(I1043:J1043)</f>
      </c>
      <c r="L1043" s="242"/>
      <c r="M1043" s="229"/>
      <c r="N1043" s="87"/>
      <c r="O1043" s="87"/>
      <c r="P1043" s="87"/>
      <c r="Q1043" s="87"/>
      <c r="R1043" s="87"/>
      <c r="S1043" s="87"/>
      <c r="T1043" s="87"/>
      <c r="U1043" s="87"/>
      <c r="V1043" s="87"/>
      <c r="W1043" s="175"/>
      <c r="X1043" s="87"/>
      <c r="Y1043" s="87"/>
      <c r="Z1043" s="87"/>
      <c r="AA1043" s="87"/>
      <c r="AB1043" s="86"/>
      <c r="AC1043" s="87"/>
    </row>
    <row x14ac:dyDescent="0.25" r="1044" customHeight="1" ht="17.25">
      <c r="A1044" s="235">
        <f>A1043</f>
        <v>25569.375</v>
      </c>
      <c r="B1044" s="236" t="s">
        <v>80</v>
      </c>
      <c r="C1044" s="180"/>
      <c r="D1044" s="180">
        <v>23</v>
      </c>
      <c r="E1044" s="180"/>
      <c r="F1044" s="180"/>
      <c r="G1044" s="180">
        <f>SUM(C1044:F1044)</f>
      </c>
      <c r="H1044" s="125">
        <v>6000</v>
      </c>
      <c r="I1044" s="125">
        <f>G1044*H1044</f>
      </c>
      <c r="J1044" s="185"/>
      <c r="K1044" s="125">
        <f>SUM(I1044:J1044)</f>
      </c>
      <c r="L1044" s="242"/>
      <c r="M1044" s="229"/>
      <c r="N1044" s="87"/>
      <c r="O1044" s="87"/>
      <c r="P1044" s="87"/>
      <c r="Q1044" s="87"/>
      <c r="R1044" s="87"/>
      <c r="S1044" s="87"/>
      <c r="T1044" s="87"/>
      <c r="U1044" s="87"/>
      <c r="V1044" s="87"/>
      <c r="W1044" s="175"/>
      <c r="X1044" s="87"/>
      <c r="Y1044" s="87"/>
      <c r="Z1044" s="87"/>
      <c r="AA1044" s="87"/>
      <c r="AB1044" s="86"/>
      <c r="AC1044" s="87"/>
    </row>
    <row x14ac:dyDescent="0.25" r="1045" customHeight="1" ht="17.25">
      <c r="A1045" s="235">
        <f>A1044</f>
        <v>25569.375</v>
      </c>
      <c r="B1045" s="236" t="s">
        <v>67</v>
      </c>
      <c r="C1045" s="180"/>
      <c r="D1045" s="180">
        <v>7</v>
      </c>
      <c r="E1045" s="180"/>
      <c r="F1045" s="180"/>
      <c r="G1045" s="180">
        <f>SUM(C1045:F1045)</f>
      </c>
      <c r="H1045" s="182">
        <v>5500</v>
      </c>
      <c r="I1045" s="125">
        <f>G1045*H1045</f>
      </c>
      <c r="J1045" s="125">
        <f>I1045*0.1</f>
      </c>
      <c r="K1045" s="125">
        <f>SUM(I1045:J1045)</f>
      </c>
      <c r="L1045" s="242"/>
      <c r="M1045" s="229"/>
      <c r="N1045" s="87"/>
      <c r="O1045" s="87"/>
      <c r="P1045" s="87"/>
      <c r="Q1045" s="87"/>
      <c r="R1045" s="87"/>
      <c r="S1045" s="87"/>
      <c r="T1045" s="87"/>
      <c r="U1045" s="87"/>
      <c r="V1045" s="87"/>
      <c r="W1045" s="175"/>
      <c r="X1045" s="87"/>
      <c r="Y1045" s="87"/>
      <c r="Z1045" s="87"/>
      <c r="AA1045" s="87"/>
      <c r="AB1045" s="86"/>
      <c r="AC1045" s="87"/>
    </row>
    <row x14ac:dyDescent="0.25" r="1046" customHeight="1" ht="17.25">
      <c r="A1046" s="235">
        <f>A1045</f>
        <v>25569.375</v>
      </c>
      <c r="B1046" s="241" t="s">
        <v>74</v>
      </c>
      <c r="C1046" s="180"/>
      <c r="D1046" s="180">
        <v>27</v>
      </c>
      <c r="E1046" s="180">
        <v>22</v>
      </c>
      <c r="F1046" s="180"/>
      <c r="G1046" s="180">
        <f>SUM(C1046:F1046)</f>
      </c>
      <c r="H1046" s="187">
        <v>5000</v>
      </c>
      <c r="I1046" s="125">
        <f>G1046*H1046</f>
      </c>
      <c r="J1046" s="125">
        <f>I1046*0.1</f>
      </c>
      <c r="K1046" s="125">
        <f>SUM(I1046:J1046)</f>
      </c>
      <c r="L1046" s="242"/>
      <c r="M1046" s="229"/>
      <c r="N1046" s="87"/>
      <c r="O1046" s="87"/>
      <c r="P1046" s="87"/>
      <c r="Q1046" s="87"/>
      <c r="R1046" s="87"/>
      <c r="S1046" s="87"/>
      <c r="T1046" s="87"/>
      <c r="U1046" s="87"/>
      <c r="V1046" s="87"/>
      <c r="W1046" s="175"/>
      <c r="X1046" s="87"/>
      <c r="Y1046" s="87"/>
      <c r="Z1046" s="87"/>
      <c r="AA1046" s="87"/>
      <c r="AB1046" s="86"/>
      <c r="AC1046" s="87"/>
    </row>
    <row x14ac:dyDescent="0.25" r="1047" customHeight="1" ht="17.25">
      <c r="A1047" s="235">
        <f>A1046</f>
        <v>25569.375</v>
      </c>
      <c r="B1047" s="236" t="s">
        <v>11</v>
      </c>
      <c r="C1047" s="180"/>
      <c r="D1047" s="180">
        <v>13</v>
      </c>
      <c r="E1047" s="180">
        <v>7</v>
      </c>
      <c r="F1047" s="180"/>
      <c r="G1047" s="180">
        <f>SUM(C1047:F1047)</f>
      </c>
      <c r="H1047" s="125">
        <v>6000</v>
      </c>
      <c r="I1047" s="125">
        <f>G1047*H1047</f>
      </c>
      <c r="J1047" s="125">
        <f>I1047*0.1</f>
      </c>
      <c r="K1047" s="125">
        <f>SUM(I1047:J1047)</f>
      </c>
      <c r="L1047" s="242"/>
      <c r="M1047" s="229"/>
      <c r="N1047" s="87"/>
      <c r="O1047" s="87"/>
      <c r="P1047" s="87"/>
      <c r="Q1047" s="87"/>
      <c r="R1047" s="87"/>
      <c r="S1047" s="87"/>
      <c r="T1047" s="87"/>
      <c r="U1047" s="87"/>
      <c r="V1047" s="87"/>
      <c r="W1047" s="175"/>
      <c r="X1047" s="87"/>
      <c r="Y1047" s="87"/>
      <c r="Z1047" s="87"/>
      <c r="AA1047" s="87"/>
      <c r="AB1047" s="86"/>
      <c r="AC1047" s="87"/>
    </row>
    <row x14ac:dyDescent="0.25" r="1048" customHeight="1" ht="17.25">
      <c r="A1048" s="235">
        <f>A1047</f>
        <v>25569.375</v>
      </c>
      <c r="B1048" s="236" t="s">
        <v>22</v>
      </c>
      <c r="C1048" s="180"/>
      <c r="D1048" s="180">
        <v>28</v>
      </c>
      <c r="E1048" s="180"/>
      <c r="F1048" s="180"/>
      <c r="G1048" s="180">
        <f>SUM(C1048:F1048)</f>
      </c>
      <c r="H1048" s="182">
        <v>4800</v>
      </c>
      <c r="I1048" s="125">
        <f>G1048*H1048</f>
      </c>
      <c r="J1048" s="125">
        <f>I1048*0.1</f>
      </c>
      <c r="K1048" s="125">
        <f>SUM(I1048:J1048)</f>
      </c>
      <c r="L1048" s="242"/>
      <c r="M1048" s="229"/>
      <c r="N1048" s="87"/>
      <c r="O1048" s="87"/>
      <c r="P1048" s="87"/>
      <c r="Q1048" s="87"/>
      <c r="R1048" s="87"/>
      <c r="S1048" s="87"/>
      <c r="T1048" s="87"/>
      <c r="U1048" s="87"/>
      <c r="V1048" s="87"/>
      <c r="W1048" s="175"/>
      <c r="X1048" s="87"/>
      <c r="Y1048" s="87"/>
      <c r="Z1048" s="87"/>
      <c r="AA1048" s="87"/>
      <c r="AB1048" s="86"/>
      <c r="AC1048" s="87"/>
    </row>
    <row x14ac:dyDescent="0.25" r="1049" customHeight="1" ht="17.25">
      <c r="A1049" s="235">
        <f>A1048</f>
        <v>25569.375</v>
      </c>
      <c r="B1049" s="241" t="s">
        <v>84</v>
      </c>
      <c r="C1049" s="180"/>
      <c r="D1049" s="180">
        <v>16</v>
      </c>
      <c r="E1049" s="180">
        <v>9</v>
      </c>
      <c r="F1049" s="180"/>
      <c r="G1049" s="180">
        <f>SUM(C1049:F1049)</f>
      </c>
      <c r="H1049" s="182">
        <v>4800</v>
      </c>
      <c r="I1049" s="125">
        <f>G1049*H1049</f>
      </c>
      <c r="J1049" s="125">
        <f>I1049*0.1</f>
      </c>
      <c r="K1049" s="125">
        <f>SUM(I1049:J1049)</f>
      </c>
      <c r="L1049" s="242"/>
      <c r="M1049" s="229"/>
      <c r="N1049" s="87"/>
      <c r="O1049" s="87"/>
      <c r="P1049" s="87"/>
      <c r="Q1049" s="87"/>
      <c r="R1049" s="87"/>
      <c r="S1049" s="87"/>
      <c r="T1049" s="87"/>
      <c r="U1049" s="87"/>
      <c r="V1049" s="87"/>
      <c r="W1049" s="175"/>
      <c r="X1049" s="87"/>
      <c r="Y1049" s="87"/>
      <c r="Z1049" s="87"/>
      <c r="AA1049" s="87"/>
      <c r="AB1049" s="86"/>
      <c r="AC1049" s="87"/>
    </row>
    <row x14ac:dyDescent="0.25" r="1050" customHeight="1" ht="17.25">
      <c r="A1050" s="235">
        <f>A1049</f>
        <v>25569.375</v>
      </c>
      <c r="B1050" s="236" t="s">
        <v>17</v>
      </c>
      <c r="C1050" s="180"/>
      <c r="D1050" s="180">
        <v>37</v>
      </c>
      <c r="E1050" s="180">
        <v>12</v>
      </c>
      <c r="F1050" s="180"/>
      <c r="G1050" s="180">
        <f>SUM(C1050:F1050)</f>
      </c>
      <c r="H1050" s="125">
        <v>6500</v>
      </c>
      <c r="I1050" s="125">
        <f>G1050*H1050</f>
      </c>
      <c r="J1050" s="125">
        <f>I1050*0.1</f>
      </c>
      <c r="K1050" s="125">
        <f>SUM(I1050:J1050)</f>
      </c>
      <c r="L1050" s="242"/>
      <c r="M1050" s="229"/>
      <c r="N1050" s="87"/>
      <c r="O1050" s="87"/>
      <c r="P1050" s="87"/>
      <c r="Q1050" s="87"/>
      <c r="R1050" s="87"/>
      <c r="S1050" s="87"/>
      <c r="T1050" s="87"/>
      <c r="U1050" s="87"/>
      <c r="V1050" s="87"/>
      <c r="W1050" s="175"/>
      <c r="X1050" s="87"/>
      <c r="Y1050" s="87"/>
      <c r="Z1050" s="87"/>
      <c r="AA1050" s="87"/>
      <c r="AB1050" s="86"/>
      <c r="AC1050" s="87"/>
    </row>
    <row x14ac:dyDescent="0.25" r="1051" customHeight="1" ht="17.25">
      <c r="A1051" s="235">
        <f>A1050</f>
        <v>25569.375</v>
      </c>
      <c r="B1051" s="236" t="s">
        <v>29</v>
      </c>
      <c r="C1051" s="188" t="s">
        <v>14</v>
      </c>
      <c r="D1051" s="180">
        <v>14</v>
      </c>
      <c r="E1051" s="180">
        <v>13</v>
      </c>
      <c r="F1051" s="180"/>
      <c r="G1051" s="180">
        <f>SUM(C1051:F1051)</f>
      </c>
      <c r="H1051" s="125">
        <v>5500</v>
      </c>
      <c r="I1051" s="125">
        <f>G1051*H1051</f>
      </c>
      <c r="J1051" s="125">
        <f>I1051*0.1</f>
      </c>
      <c r="K1051" s="125">
        <f>SUM(I1051:J1051)</f>
      </c>
      <c r="L1051" s="242"/>
      <c r="M1051" s="229"/>
      <c r="N1051" s="87"/>
      <c r="O1051" s="87"/>
      <c r="P1051" s="87"/>
      <c r="Q1051" s="87"/>
      <c r="R1051" s="87"/>
      <c r="S1051" s="87"/>
      <c r="T1051" s="87"/>
      <c r="U1051" s="87"/>
      <c r="V1051" s="87"/>
      <c r="W1051" s="175"/>
      <c r="X1051" s="87"/>
      <c r="Y1051" s="87"/>
      <c r="Z1051" s="87"/>
      <c r="AA1051" s="87"/>
      <c r="AB1051" s="86"/>
      <c r="AC1051" s="87"/>
    </row>
    <row x14ac:dyDescent="0.25" r="1052" customHeight="1" ht="17.25">
      <c r="A1052" s="235">
        <f>A1051</f>
        <v>25569.375</v>
      </c>
      <c r="B1052" s="236" t="s">
        <v>15</v>
      </c>
      <c r="C1052" s="180"/>
      <c r="D1052" s="180">
        <v>16</v>
      </c>
      <c r="E1052" s="180">
        <v>5</v>
      </c>
      <c r="F1052" s="180"/>
      <c r="G1052" s="180">
        <f>SUM(C1052:F1052)</f>
      </c>
      <c r="H1052" s="182">
        <v>4800</v>
      </c>
      <c r="I1052" s="125">
        <f>G1052*H1052</f>
      </c>
      <c r="J1052" s="125">
        <f>I1052*0.1</f>
      </c>
      <c r="K1052" s="125">
        <f>SUM(I1052:J1052)</f>
      </c>
      <c r="L1052" s="242"/>
      <c r="M1052" s="229"/>
      <c r="N1052" s="87"/>
      <c r="O1052" s="87"/>
      <c r="P1052" s="87"/>
      <c r="Q1052" s="87"/>
      <c r="R1052" s="87"/>
      <c r="S1052" s="87"/>
      <c r="T1052" s="87"/>
      <c r="U1052" s="87"/>
      <c r="V1052" s="87"/>
      <c r="W1052" s="175"/>
      <c r="X1052" s="87"/>
      <c r="Y1052" s="87"/>
      <c r="Z1052" s="87"/>
      <c r="AA1052" s="87"/>
      <c r="AB1052" s="86"/>
      <c r="AC1052" s="87"/>
    </row>
    <row x14ac:dyDescent="0.25" r="1053" customHeight="1" ht="17.25">
      <c r="A1053" s="235">
        <f>A1052</f>
        <v>25569.375</v>
      </c>
      <c r="B1053" s="236" t="s">
        <v>21</v>
      </c>
      <c r="C1053" s="188" t="s">
        <v>14</v>
      </c>
      <c r="D1053" s="180">
        <v>13</v>
      </c>
      <c r="E1053" s="180"/>
      <c r="F1053" s="180"/>
      <c r="G1053" s="180">
        <f>SUM(C1053:F1053)</f>
      </c>
      <c r="H1053" s="237">
        <v>5500</v>
      </c>
      <c r="I1053" s="125">
        <f>G1053*H1053</f>
      </c>
      <c r="J1053" s="125">
        <f>I1053*0.1</f>
      </c>
      <c r="K1053" s="125">
        <f>SUM(I1053:J1053)</f>
      </c>
      <c r="L1053" s="242"/>
      <c r="M1053" s="229"/>
      <c r="N1053" s="87"/>
      <c r="O1053" s="87"/>
      <c r="P1053" s="87"/>
      <c r="Q1053" s="87"/>
      <c r="R1053" s="87"/>
      <c r="S1053" s="87"/>
      <c r="T1053" s="87"/>
      <c r="U1053" s="87"/>
      <c r="V1053" s="87"/>
      <c r="W1053" s="175"/>
      <c r="X1053" s="87"/>
      <c r="Y1053" s="87"/>
      <c r="Z1053" s="87"/>
      <c r="AA1053" s="87"/>
      <c r="AB1053" s="86"/>
      <c r="AC1053" s="87"/>
    </row>
    <row x14ac:dyDescent="0.25" r="1054" customHeight="1" ht="17.25">
      <c r="A1054" s="235">
        <f>A1053</f>
        <v>25569.375</v>
      </c>
      <c r="B1054" s="236" t="s">
        <v>52</v>
      </c>
      <c r="C1054" s="180"/>
      <c r="D1054" s="180">
        <v>16</v>
      </c>
      <c r="E1054" s="180">
        <v>9</v>
      </c>
      <c r="F1054" s="180"/>
      <c r="G1054" s="180">
        <f>SUM(C1054:F1054)</f>
      </c>
      <c r="H1054" s="237">
        <v>5500</v>
      </c>
      <c r="I1054" s="125">
        <f>G1054*H1054</f>
      </c>
      <c r="J1054" s="125">
        <f>I1054*0.1</f>
      </c>
      <c r="K1054" s="125">
        <f>SUM(I1054:J1054)</f>
      </c>
      <c r="L1054" s="242"/>
      <c r="M1054" s="229"/>
      <c r="N1054" s="87"/>
      <c r="O1054" s="87"/>
      <c r="P1054" s="87"/>
      <c r="Q1054" s="87"/>
      <c r="R1054" s="87"/>
      <c r="S1054" s="87"/>
      <c r="T1054" s="87"/>
      <c r="U1054" s="87"/>
      <c r="V1054" s="87"/>
      <c r="W1054" s="175"/>
      <c r="X1054" s="87"/>
      <c r="Y1054" s="87"/>
      <c r="Z1054" s="87"/>
      <c r="AA1054" s="87"/>
      <c r="AB1054" s="86"/>
      <c r="AC1054" s="87"/>
    </row>
    <row x14ac:dyDescent="0.25" r="1055" customHeight="1" ht="17.25">
      <c r="A1055" s="235">
        <f>A1054</f>
        <v>25569.375</v>
      </c>
      <c r="B1055" s="241" t="s">
        <v>61</v>
      </c>
      <c r="C1055" s="180"/>
      <c r="D1055" s="180">
        <v>7</v>
      </c>
      <c r="E1055" s="180"/>
      <c r="F1055" s="180"/>
      <c r="G1055" s="180">
        <f>SUM(C1055:F1055)</f>
      </c>
      <c r="H1055" s="237">
        <v>5500</v>
      </c>
      <c r="I1055" s="125">
        <f>G1055*H1055</f>
      </c>
      <c r="J1055" s="125">
        <f>I1055*0.1</f>
      </c>
      <c r="K1055" s="125">
        <f>SUM(I1055:J1055)</f>
      </c>
      <c r="L1055" s="242"/>
      <c r="M1055" s="229"/>
      <c r="N1055" s="87"/>
      <c r="O1055" s="87"/>
      <c r="P1055" s="87"/>
      <c r="Q1055" s="87"/>
      <c r="R1055" s="87"/>
      <c r="S1055" s="87"/>
      <c r="T1055" s="87"/>
      <c r="U1055" s="87"/>
      <c r="V1055" s="87"/>
      <c r="W1055" s="175"/>
      <c r="X1055" s="87"/>
      <c r="Y1055" s="87"/>
      <c r="Z1055" s="87"/>
      <c r="AA1055" s="87"/>
      <c r="AB1055" s="86"/>
      <c r="AC1055" s="87"/>
    </row>
    <row x14ac:dyDescent="0.25" r="1056" customHeight="1" ht="17.25">
      <c r="A1056" s="235">
        <f>A1055</f>
        <v>25569.375</v>
      </c>
      <c r="B1056" s="236" t="s">
        <v>33</v>
      </c>
      <c r="C1056" s="180"/>
      <c r="D1056" s="180">
        <v>8</v>
      </c>
      <c r="E1056" s="180"/>
      <c r="F1056" s="180"/>
      <c r="G1056" s="180">
        <f>SUM(C1056:F1056)</f>
      </c>
      <c r="H1056" s="182">
        <v>5500</v>
      </c>
      <c r="I1056" s="125">
        <f>G1056*H1056</f>
      </c>
      <c r="J1056" s="125">
        <f>I1056*0.1</f>
      </c>
      <c r="K1056" s="125">
        <f>SUM(I1056:J1056)</f>
      </c>
      <c r="L1056" s="242"/>
      <c r="M1056" s="229"/>
      <c r="N1056" s="87"/>
      <c r="O1056" s="87"/>
      <c r="P1056" s="87"/>
      <c r="Q1056" s="87"/>
      <c r="R1056" s="87"/>
      <c r="S1056" s="87"/>
      <c r="T1056" s="87"/>
      <c r="U1056" s="87"/>
      <c r="V1056" s="87"/>
      <c r="W1056" s="175"/>
      <c r="X1056" s="87"/>
      <c r="Y1056" s="87"/>
      <c r="Z1056" s="87"/>
      <c r="AA1056" s="87"/>
      <c r="AB1056" s="86"/>
      <c r="AC1056" s="87"/>
    </row>
    <row x14ac:dyDescent="0.25" r="1057" customHeight="1" ht="17.25">
      <c r="A1057" s="235">
        <f>A1056</f>
        <v>25569.375</v>
      </c>
      <c r="B1057" s="236" t="s">
        <v>30</v>
      </c>
      <c r="C1057" s="180"/>
      <c r="D1057" s="180">
        <v>18</v>
      </c>
      <c r="E1057" s="180"/>
      <c r="F1057" s="180"/>
      <c r="G1057" s="180">
        <f>SUM(C1057:F1057)</f>
      </c>
      <c r="H1057" s="125">
        <v>6000</v>
      </c>
      <c r="I1057" s="125">
        <f>G1057*H1057</f>
      </c>
      <c r="J1057" s="125">
        <f>I1057*0.1</f>
      </c>
      <c r="K1057" s="125">
        <f>SUM(I1057:J1057)</f>
      </c>
      <c r="L1057" s="242"/>
      <c r="M1057" s="229"/>
      <c r="N1057" s="87"/>
      <c r="O1057" s="87"/>
      <c r="P1057" s="87"/>
      <c r="Q1057" s="87"/>
      <c r="R1057" s="87"/>
      <c r="S1057" s="87"/>
      <c r="T1057" s="87"/>
      <c r="U1057" s="87"/>
      <c r="V1057" s="87"/>
      <c r="W1057" s="175"/>
      <c r="X1057" s="87"/>
      <c r="Y1057" s="87"/>
      <c r="Z1057" s="87"/>
      <c r="AA1057" s="87"/>
      <c r="AB1057" s="86"/>
      <c r="AC1057" s="87"/>
    </row>
    <row x14ac:dyDescent="0.25" r="1058" customHeight="1" ht="17.25">
      <c r="A1058" s="235">
        <f>A1057</f>
        <v>25569.375</v>
      </c>
      <c r="B1058" s="236" t="s">
        <v>28</v>
      </c>
      <c r="C1058" s="188" t="s">
        <v>14</v>
      </c>
      <c r="D1058" s="180">
        <v>20</v>
      </c>
      <c r="E1058" s="180"/>
      <c r="F1058" s="180"/>
      <c r="G1058" s="180">
        <f>SUM(C1058:F1058)</f>
      </c>
      <c r="H1058" s="237">
        <v>5500</v>
      </c>
      <c r="I1058" s="125">
        <f>G1058*H1058</f>
      </c>
      <c r="J1058" s="125">
        <f>I1058*0.1</f>
      </c>
      <c r="K1058" s="125">
        <f>SUM(I1058:J1058)</f>
      </c>
      <c r="L1058" s="242"/>
      <c r="M1058" s="229"/>
      <c r="N1058" s="87"/>
      <c r="O1058" s="87"/>
      <c r="P1058" s="87"/>
      <c r="Q1058" s="87"/>
      <c r="R1058" s="87"/>
      <c r="S1058" s="87"/>
      <c r="T1058" s="87"/>
      <c r="U1058" s="87"/>
      <c r="V1058" s="87"/>
      <c r="W1058" s="175"/>
      <c r="X1058" s="87"/>
      <c r="Y1058" s="87"/>
      <c r="Z1058" s="87"/>
      <c r="AA1058" s="87"/>
      <c r="AB1058" s="86"/>
      <c r="AC1058" s="87"/>
    </row>
    <row x14ac:dyDescent="0.25" r="1059" customHeight="1" ht="17.25">
      <c r="A1059" s="235">
        <f>A1058</f>
        <v>25569.375</v>
      </c>
      <c r="B1059" s="236" t="s">
        <v>12</v>
      </c>
      <c r="C1059" s="180"/>
      <c r="D1059" s="180">
        <v>16</v>
      </c>
      <c r="E1059" s="180">
        <v>6</v>
      </c>
      <c r="F1059" s="180"/>
      <c r="G1059" s="180">
        <f>SUM(C1059:F1059)</f>
      </c>
      <c r="H1059" s="125">
        <v>6000</v>
      </c>
      <c r="I1059" s="125">
        <f>G1059*H1059</f>
      </c>
      <c r="J1059" s="125">
        <f>I1059*0.1</f>
      </c>
      <c r="K1059" s="125">
        <f>SUM(I1059:J1059)</f>
      </c>
      <c r="L1059" s="242"/>
      <c r="M1059" s="229"/>
      <c r="N1059" s="87"/>
      <c r="O1059" s="87"/>
      <c r="P1059" s="87"/>
      <c r="Q1059" s="87"/>
      <c r="R1059" s="87"/>
      <c r="S1059" s="87"/>
      <c r="T1059" s="87"/>
      <c r="U1059" s="87"/>
      <c r="V1059" s="87"/>
      <c r="W1059" s="175"/>
      <c r="X1059" s="87"/>
      <c r="Y1059" s="87"/>
      <c r="Z1059" s="87"/>
      <c r="AA1059" s="87"/>
      <c r="AB1059" s="86"/>
      <c r="AC1059" s="87"/>
    </row>
    <row x14ac:dyDescent="0.25" r="1060" customHeight="1" ht="17.25">
      <c r="A1060" s="235">
        <f>A1059</f>
        <v>25569.375</v>
      </c>
      <c r="B1060" s="241" t="s">
        <v>148</v>
      </c>
      <c r="C1060" s="180"/>
      <c r="D1060" s="180">
        <v>2</v>
      </c>
      <c r="E1060" s="180"/>
      <c r="F1060" s="180"/>
      <c r="G1060" s="180">
        <f>SUM(C1060:F1060)</f>
      </c>
      <c r="H1060" s="182">
        <v>6000</v>
      </c>
      <c r="I1060" s="125">
        <f>G1060*H1060</f>
      </c>
      <c r="J1060" s="125">
        <f>I1060*0.1</f>
      </c>
      <c r="K1060" s="125">
        <f>SUM(I1060:J1060)</f>
      </c>
      <c r="L1060" s="242"/>
      <c r="M1060" s="229"/>
      <c r="N1060" s="87"/>
      <c r="O1060" s="87"/>
      <c r="P1060" s="87"/>
      <c r="Q1060" s="87"/>
      <c r="R1060" s="87"/>
      <c r="S1060" s="87"/>
      <c r="T1060" s="87"/>
      <c r="U1060" s="87"/>
      <c r="V1060" s="87"/>
      <c r="W1060" s="175"/>
      <c r="X1060" s="87"/>
      <c r="Y1060" s="87"/>
      <c r="Z1060" s="87"/>
      <c r="AA1060" s="87"/>
      <c r="AB1060" s="86"/>
      <c r="AC1060" s="87"/>
    </row>
    <row x14ac:dyDescent="0.25" r="1061" customHeight="1" ht="17.25">
      <c r="A1061" s="235">
        <f>A1060</f>
        <v>25569.375</v>
      </c>
      <c r="B1061" s="241" t="s">
        <v>37</v>
      </c>
      <c r="C1061" s="180"/>
      <c r="D1061" s="180">
        <v>5</v>
      </c>
      <c r="E1061" s="180"/>
      <c r="F1061" s="180"/>
      <c r="G1061" s="180">
        <f>SUM(C1061:F1061)</f>
      </c>
      <c r="H1061" s="125">
        <v>6500</v>
      </c>
      <c r="I1061" s="125">
        <f>G1061*H1061</f>
      </c>
      <c r="J1061" s="125">
        <f>I1061*0.1</f>
      </c>
      <c r="K1061" s="125">
        <f>SUM(I1061:J1061)</f>
      </c>
      <c r="L1061" s="242"/>
      <c r="M1061" s="229"/>
      <c r="N1061" s="87"/>
      <c r="O1061" s="87"/>
      <c r="P1061" s="87"/>
      <c r="Q1061" s="87"/>
      <c r="R1061" s="87"/>
      <c r="S1061" s="87"/>
      <c r="T1061" s="87"/>
      <c r="U1061" s="87"/>
      <c r="V1061" s="87"/>
      <c r="W1061" s="175"/>
      <c r="X1061" s="87"/>
      <c r="Y1061" s="87"/>
      <c r="Z1061" s="87"/>
      <c r="AA1061" s="87"/>
      <c r="AB1061" s="86"/>
      <c r="AC1061" s="87"/>
    </row>
    <row x14ac:dyDescent="0.25" r="1062" customHeight="1" ht="17.25">
      <c r="A1062" s="235">
        <f>A1061</f>
        <v>25569.375</v>
      </c>
      <c r="B1062" s="241" t="s">
        <v>64</v>
      </c>
      <c r="C1062" s="180"/>
      <c r="D1062" s="180">
        <v>57</v>
      </c>
      <c r="E1062" s="180">
        <v>12</v>
      </c>
      <c r="F1062" s="180"/>
      <c r="G1062" s="180">
        <f>SUM(C1062:F1062)</f>
      </c>
      <c r="H1062" s="182">
        <v>5500</v>
      </c>
      <c r="I1062" s="125">
        <f>G1062*H1062</f>
      </c>
      <c r="J1062" s="125">
        <f>I1062*0.1</f>
      </c>
      <c r="K1062" s="125">
        <f>SUM(I1062:J1062)</f>
      </c>
      <c r="L1062" s="242"/>
      <c r="M1062" s="229"/>
      <c r="N1062" s="87"/>
      <c r="O1062" s="87"/>
      <c r="P1062" s="87"/>
      <c r="Q1062" s="87"/>
      <c r="R1062" s="87"/>
      <c r="S1062" s="87"/>
      <c r="T1062" s="87"/>
      <c r="U1062" s="87"/>
      <c r="V1062" s="87"/>
      <c r="W1062" s="175"/>
      <c r="X1062" s="87"/>
      <c r="Y1062" s="87"/>
      <c r="Z1062" s="87"/>
      <c r="AA1062" s="87"/>
      <c r="AB1062" s="86"/>
      <c r="AC1062" s="87"/>
    </row>
    <row x14ac:dyDescent="0.25" r="1063" customHeight="1" ht="17.25">
      <c r="A1063" s="235">
        <f>A1062</f>
        <v>25569.375</v>
      </c>
      <c r="B1063" s="236" t="s">
        <v>25</v>
      </c>
      <c r="C1063" s="180"/>
      <c r="D1063" s="180">
        <v>0</v>
      </c>
      <c r="E1063" s="180"/>
      <c r="F1063" s="180"/>
      <c r="G1063" s="180">
        <f>SUM(C1063:F1063)</f>
      </c>
      <c r="H1063" s="125">
        <v>6000</v>
      </c>
      <c r="I1063" s="125">
        <f>G1063*H1063</f>
      </c>
      <c r="J1063" s="125">
        <f>I1063*0.1</f>
      </c>
      <c r="K1063" s="125">
        <f>SUM(I1063:J1063)</f>
      </c>
      <c r="L1063" s="242"/>
      <c r="M1063" s="229"/>
      <c r="N1063" s="87"/>
      <c r="O1063" s="87"/>
      <c r="P1063" s="87"/>
      <c r="Q1063" s="87"/>
      <c r="R1063" s="87"/>
      <c r="S1063" s="87"/>
      <c r="T1063" s="87"/>
      <c r="U1063" s="87"/>
      <c r="V1063" s="87"/>
      <c r="W1063" s="175"/>
      <c r="X1063" s="87"/>
      <c r="Y1063" s="87"/>
      <c r="Z1063" s="87"/>
      <c r="AA1063" s="87"/>
      <c r="AB1063" s="86"/>
      <c r="AC1063" s="87"/>
    </row>
    <row x14ac:dyDescent="0.25" r="1064" customHeight="1" ht="17.25">
      <c r="A1064" s="235">
        <f>A1063</f>
        <v>25569.375</v>
      </c>
      <c r="B1064" s="241" t="s">
        <v>76</v>
      </c>
      <c r="C1064" s="188" t="s">
        <v>14</v>
      </c>
      <c r="D1064" s="180">
        <v>20</v>
      </c>
      <c r="E1064" s="180">
        <v>12</v>
      </c>
      <c r="F1064" s="180">
        <v>5</v>
      </c>
      <c r="G1064" s="180">
        <f>SUM(C1064:F1064)</f>
      </c>
      <c r="H1064" s="125">
        <v>6000</v>
      </c>
      <c r="I1064" s="125">
        <f>G1064*H1064</f>
      </c>
      <c r="J1064" s="125">
        <f>I1064*0.1</f>
      </c>
      <c r="K1064" s="125">
        <f>SUM(I1064:J1064)</f>
      </c>
      <c r="L1064" s="242"/>
      <c r="M1064" s="229"/>
      <c r="N1064" s="87"/>
      <c r="O1064" s="87"/>
      <c r="P1064" s="87"/>
      <c r="Q1064" s="87"/>
      <c r="R1064" s="87"/>
      <c r="S1064" s="87"/>
      <c r="T1064" s="87"/>
      <c r="U1064" s="87"/>
      <c r="V1064" s="87"/>
      <c r="W1064" s="175"/>
      <c r="X1064" s="87"/>
      <c r="Y1064" s="87"/>
      <c r="Z1064" s="87"/>
      <c r="AA1064" s="87"/>
      <c r="AB1064" s="86"/>
      <c r="AC1064" s="87"/>
    </row>
    <row x14ac:dyDescent="0.25" r="1065" customHeight="1" ht="17.25">
      <c r="A1065" s="235">
        <f>A1064</f>
        <v>25569.375</v>
      </c>
      <c r="B1065" s="241" t="s">
        <v>149</v>
      </c>
      <c r="C1065" s="180"/>
      <c r="D1065" s="181">
        <v>83</v>
      </c>
      <c r="E1065" s="180">
        <v>23</v>
      </c>
      <c r="F1065" s="180">
        <v>4</v>
      </c>
      <c r="G1065" s="180">
        <f>SUM(C1065:F1065)</f>
      </c>
      <c r="H1065" s="125">
        <v>6000</v>
      </c>
      <c r="I1065" s="125">
        <f>G1065*H1065</f>
      </c>
      <c r="J1065" s="125">
        <f>I1065*0.1</f>
      </c>
      <c r="K1065" s="125">
        <f>SUM(I1065:J1065)</f>
      </c>
      <c r="L1065" s="242"/>
      <c r="M1065" s="229"/>
      <c r="N1065" s="87"/>
      <c r="O1065" s="87"/>
      <c r="P1065" s="87"/>
      <c r="Q1065" s="87"/>
      <c r="R1065" s="87"/>
      <c r="S1065" s="87"/>
      <c r="T1065" s="87"/>
      <c r="U1065" s="87"/>
      <c r="V1065" s="87"/>
      <c r="W1065" s="175"/>
      <c r="X1065" s="87"/>
      <c r="Y1065" s="87"/>
      <c r="Z1065" s="87"/>
      <c r="AA1065" s="87"/>
      <c r="AB1065" s="86"/>
      <c r="AC1065" s="87"/>
    </row>
    <row x14ac:dyDescent="0.25" r="1066" customHeight="1" ht="17.25">
      <c r="A1066" s="235">
        <f>A1065</f>
        <v>25569.375</v>
      </c>
      <c r="B1066" s="241" t="s">
        <v>43</v>
      </c>
      <c r="C1066" s="180"/>
      <c r="D1066" s="180">
        <v>47</v>
      </c>
      <c r="E1066" s="180">
        <v>10</v>
      </c>
      <c r="F1066" s="180"/>
      <c r="G1066" s="180">
        <f>SUM(C1066:F1066)</f>
      </c>
      <c r="H1066" s="125">
        <v>6000</v>
      </c>
      <c r="I1066" s="125">
        <f>G1066*H1066</f>
      </c>
      <c r="J1066" s="125">
        <f>I1066*0.1</f>
      </c>
      <c r="K1066" s="125">
        <f>SUM(I1066:J1066)</f>
      </c>
      <c r="L1066" s="242"/>
      <c r="M1066" s="229"/>
      <c r="N1066" s="87"/>
      <c r="O1066" s="87"/>
      <c r="P1066" s="87"/>
      <c r="Q1066" s="87"/>
      <c r="R1066" s="87"/>
      <c r="S1066" s="87"/>
      <c r="T1066" s="87"/>
      <c r="U1066" s="87"/>
      <c r="V1066" s="87"/>
      <c r="W1066" s="175"/>
      <c r="X1066" s="87"/>
      <c r="Y1066" s="87"/>
      <c r="Z1066" s="87"/>
      <c r="AA1066" s="87"/>
      <c r="AB1066" s="86"/>
      <c r="AC1066" s="87"/>
    </row>
    <row x14ac:dyDescent="0.25" r="1067" customHeight="1" ht="17.25">
      <c r="A1067" s="235">
        <f>A1066</f>
        <v>25569.375</v>
      </c>
      <c r="B1067" s="241" t="s">
        <v>18</v>
      </c>
      <c r="C1067" s="180"/>
      <c r="D1067" s="180">
        <v>9</v>
      </c>
      <c r="E1067" s="180">
        <v>7</v>
      </c>
      <c r="F1067" s="180">
        <v>6</v>
      </c>
      <c r="G1067" s="180">
        <f>SUM(C1067:F1067)</f>
      </c>
      <c r="H1067" s="125">
        <v>6000</v>
      </c>
      <c r="I1067" s="125">
        <f>G1067*H1067</f>
      </c>
      <c r="J1067" s="125">
        <f>I1067*0.1</f>
      </c>
      <c r="K1067" s="125">
        <f>SUM(I1067:J1067)</f>
      </c>
      <c r="L1067" s="242"/>
      <c r="M1067" s="229"/>
      <c r="N1067" s="87"/>
      <c r="O1067" s="87"/>
      <c r="P1067" s="87"/>
      <c r="Q1067" s="87"/>
      <c r="R1067" s="87"/>
      <c r="S1067" s="87"/>
      <c r="T1067" s="87"/>
      <c r="U1067" s="87"/>
      <c r="V1067" s="87"/>
      <c r="W1067" s="175"/>
      <c r="X1067" s="87"/>
      <c r="Y1067" s="87"/>
      <c r="Z1067" s="87"/>
      <c r="AA1067" s="87"/>
      <c r="AB1067" s="86"/>
      <c r="AC1067" s="87"/>
    </row>
    <row x14ac:dyDescent="0.25" r="1068" customHeight="1" ht="17.25">
      <c r="A1068" s="235">
        <f>A1067</f>
        <v>25569.375</v>
      </c>
      <c r="B1068" s="241" t="s">
        <v>82</v>
      </c>
      <c r="C1068" s="188" t="s">
        <v>14</v>
      </c>
      <c r="D1068" s="180">
        <v>25</v>
      </c>
      <c r="E1068" s="180">
        <v>9</v>
      </c>
      <c r="F1068" s="180">
        <v>7</v>
      </c>
      <c r="G1068" s="180">
        <f>SUM(C1068:F1068)</f>
      </c>
      <c r="H1068" s="125">
        <v>5000</v>
      </c>
      <c r="I1068" s="125">
        <f>G1068*H1068</f>
      </c>
      <c r="J1068" s="125">
        <f>I1068*0.1</f>
      </c>
      <c r="K1068" s="125">
        <f>SUM(I1068:J1068)</f>
      </c>
      <c r="L1068" s="242"/>
      <c r="M1068" s="229"/>
      <c r="N1068" s="87"/>
      <c r="O1068" s="87"/>
      <c r="P1068" s="87"/>
      <c r="Q1068" s="87"/>
      <c r="R1068" s="87"/>
      <c r="S1068" s="87"/>
      <c r="T1068" s="87"/>
      <c r="U1068" s="87"/>
      <c r="V1068" s="87"/>
      <c r="W1068" s="175"/>
      <c r="X1068" s="87"/>
      <c r="Y1068" s="87"/>
      <c r="Z1068" s="87"/>
      <c r="AA1068" s="87"/>
      <c r="AB1068" s="86"/>
      <c r="AC1068" s="87"/>
    </row>
    <row x14ac:dyDescent="0.25" r="1069" customHeight="1" ht="17.25">
      <c r="A1069" s="235">
        <f>A1068</f>
        <v>25569.375</v>
      </c>
      <c r="B1069" s="241" t="s">
        <v>151</v>
      </c>
      <c r="C1069" s="180"/>
      <c r="D1069" s="180">
        <v>12</v>
      </c>
      <c r="E1069" s="180"/>
      <c r="F1069" s="180"/>
      <c r="G1069" s="180">
        <f>SUM(C1069:F1069)</f>
      </c>
      <c r="H1069" s="125">
        <v>5000</v>
      </c>
      <c r="I1069" s="125">
        <f>G1069*H1069</f>
      </c>
      <c r="J1069" s="125">
        <f>I1069*0.1</f>
      </c>
      <c r="K1069" s="125">
        <f>SUM(I1069:J1069)</f>
      </c>
      <c r="L1069" s="242"/>
      <c r="M1069" s="229"/>
      <c r="N1069" s="87"/>
      <c r="O1069" s="87"/>
      <c r="P1069" s="87"/>
      <c r="Q1069" s="87"/>
      <c r="R1069" s="87"/>
      <c r="S1069" s="87"/>
      <c r="T1069" s="87"/>
      <c r="U1069" s="87"/>
      <c r="V1069" s="87"/>
      <c r="W1069" s="175"/>
      <c r="X1069" s="87"/>
      <c r="Y1069" s="87"/>
      <c r="Z1069" s="87"/>
      <c r="AA1069" s="87"/>
      <c r="AB1069" s="86"/>
      <c r="AC1069" s="87"/>
    </row>
    <row x14ac:dyDescent="0.25" r="1070" customHeight="1" ht="17.25">
      <c r="A1070" s="235">
        <f>A1066</f>
        <v>25569.375</v>
      </c>
      <c r="B1070" s="241" t="s">
        <v>105</v>
      </c>
      <c r="C1070" s="180"/>
      <c r="D1070" s="180">
        <v>0</v>
      </c>
      <c r="E1070" s="180"/>
      <c r="F1070" s="180"/>
      <c r="G1070" s="180">
        <f>SUM(C1070:F1070)</f>
      </c>
      <c r="H1070" s="125">
        <v>7000</v>
      </c>
      <c r="I1070" s="125">
        <f>G1070*H1070</f>
      </c>
      <c r="J1070" s="125">
        <f>I1070*0.1</f>
      </c>
      <c r="K1070" s="125">
        <f>SUM(I1070:J1070)</f>
      </c>
      <c r="L1070" s="242"/>
      <c r="M1070" s="229"/>
      <c r="N1070" s="87"/>
      <c r="O1070" s="87"/>
      <c r="P1070" s="87"/>
      <c r="Q1070" s="87"/>
      <c r="R1070" s="87"/>
      <c r="S1070" s="87"/>
      <c r="T1070" s="87"/>
      <c r="U1070" s="87"/>
      <c r="V1070" s="87"/>
      <c r="W1070" s="175"/>
      <c r="X1070" s="87"/>
      <c r="Y1070" s="87"/>
      <c r="Z1070" s="87"/>
      <c r="AA1070" s="87"/>
      <c r="AB1070" s="86"/>
      <c r="AC1070" s="87"/>
    </row>
    <row x14ac:dyDescent="0.25" r="1071" customHeight="1" ht="17.25">
      <c r="A1071" s="235">
        <f>A1066</f>
        <v>25569.375</v>
      </c>
      <c r="B1071" s="241" t="s">
        <v>23</v>
      </c>
      <c r="C1071" s="180"/>
      <c r="D1071" s="180">
        <v>13</v>
      </c>
      <c r="E1071" s="180"/>
      <c r="F1071" s="180"/>
      <c r="G1071" s="180">
        <f>SUM(C1071:F1071)</f>
      </c>
      <c r="H1071" s="125">
        <v>6000</v>
      </c>
      <c r="I1071" s="125">
        <f>G1071*H1071</f>
      </c>
      <c r="J1071" s="125">
        <f>I1071*0.1</f>
      </c>
      <c r="K1071" s="125">
        <f>SUM(I1071:J1071)</f>
      </c>
      <c r="L1071" s="242"/>
      <c r="M1071" s="229"/>
      <c r="N1071" s="87"/>
      <c r="O1071" s="87"/>
      <c r="P1071" s="87"/>
      <c r="Q1071" s="87"/>
      <c r="R1071" s="87"/>
      <c r="S1071" s="87"/>
      <c r="T1071" s="87"/>
      <c r="U1071" s="87"/>
      <c r="V1071" s="87"/>
      <c r="W1071" s="175"/>
      <c r="X1071" s="87"/>
      <c r="Y1071" s="87"/>
      <c r="Z1071" s="87"/>
      <c r="AA1071" s="87"/>
      <c r="AB1071" s="86"/>
      <c r="AC1071" s="87"/>
    </row>
    <row x14ac:dyDescent="0.25" r="1072" customHeight="1" ht="17.25">
      <c r="A1072" s="235">
        <f>A1071</f>
        <v>25569.375</v>
      </c>
      <c r="B1072" s="241" t="s">
        <v>40</v>
      </c>
      <c r="C1072" s="180"/>
      <c r="D1072" s="180">
        <v>15</v>
      </c>
      <c r="E1072" s="180"/>
      <c r="F1072" s="180"/>
      <c r="G1072" s="180">
        <f>SUM(C1072:F1072)</f>
      </c>
      <c r="H1072" s="125">
        <v>6500</v>
      </c>
      <c r="I1072" s="125">
        <f>G1072*H1072</f>
      </c>
      <c r="J1072" s="125">
        <f>I1072*0.1</f>
      </c>
      <c r="K1072" s="125">
        <f>SUM(I1072:J1072)</f>
      </c>
      <c r="L1072" s="242"/>
      <c r="M1072" s="229"/>
      <c r="N1072" s="87"/>
      <c r="O1072" s="87"/>
      <c r="P1072" s="87"/>
      <c r="Q1072" s="87"/>
      <c r="R1072" s="87"/>
      <c r="S1072" s="87"/>
      <c r="T1072" s="87"/>
      <c r="U1072" s="87"/>
      <c r="V1072" s="87"/>
      <c r="W1072" s="175"/>
      <c r="X1072" s="87"/>
      <c r="Y1072" s="87"/>
      <c r="Z1072" s="87"/>
      <c r="AA1072" s="87"/>
      <c r="AB1072" s="86"/>
      <c r="AC1072" s="87"/>
    </row>
    <row x14ac:dyDescent="0.25" r="1073" customHeight="1" ht="17.25">
      <c r="A1073" s="235">
        <f>A1069</f>
        <v>25569.375</v>
      </c>
      <c r="B1073" s="241" t="s">
        <v>86</v>
      </c>
      <c r="C1073" s="180"/>
      <c r="D1073" s="180">
        <v>18</v>
      </c>
      <c r="E1073" s="180">
        <v>6</v>
      </c>
      <c r="F1073" s="180">
        <v>4</v>
      </c>
      <c r="G1073" s="180">
        <f>SUM(C1073:F1073)</f>
      </c>
      <c r="H1073" s="125">
        <v>6000</v>
      </c>
      <c r="I1073" s="125">
        <f>G1073*H1073</f>
      </c>
      <c r="J1073" s="125">
        <f>I1073*0.1</f>
      </c>
      <c r="K1073" s="125">
        <f>SUM(I1073:J1073)</f>
      </c>
      <c r="L1073" s="242"/>
      <c r="M1073" s="229"/>
      <c r="N1073" s="87"/>
      <c r="O1073" s="87"/>
      <c r="P1073" s="87"/>
      <c r="Q1073" s="87"/>
      <c r="R1073" s="87"/>
      <c r="S1073" s="87"/>
      <c r="T1073" s="87"/>
      <c r="U1073" s="87"/>
      <c r="V1073" s="87"/>
      <c r="W1073" s="175"/>
      <c r="X1073" s="87"/>
      <c r="Y1073" s="87"/>
      <c r="Z1073" s="87"/>
      <c r="AA1073" s="87"/>
      <c r="AB1073" s="86"/>
      <c r="AC1073" s="87"/>
    </row>
    <row x14ac:dyDescent="0.25" r="1074" customHeight="1" ht="17.25">
      <c r="A1074" s="235">
        <f>A1069</f>
        <v>25569.375</v>
      </c>
      <c r="B1074" s="241" t="s">
        <v>152</v>
      </c>
      <c r="C1074" s="180"/>
      <c r="D1074" s="180">
        <v>113</v>
      </c>
      <c r="E1074" s="180"/>
      <c r="F1074" s="180"/>
      <c r="G1074" s="180">
        <f>SUM(C1074:F1074)</f>
      </c>
      <c r="H1074" s="125">
        <v>6000</v>
      </c>
      <c r="I1074" s="125">
        <f>G1074*H1074</f>
      </c>
      <c r="J1074" s="125">
        <f>I1074*0.1</f>
      </c>
      <c r="K1074" s="125">
        <f>SUM(I1074:J1074)</f>
      </c>
      <c r="L1074" s="242"/>
      <c r="M1074" s="229"/>
      <c r="N1074" s="87"/>
      <c r="O1074" s="87"/>
      <c r="P1074" s="87"/>
      <c r="Q1074" s="87"/>
      <c r="R1074" s="87"/>
      <c r="S1074" s="87"/>
      <c r="T1074" s="87"/>
      <c r="U1074" s="87"/>
      <c r="V1074" s="87"/>
      <c r="W1074" s="175"/>
      <c r="X1074" s="87"/>
      <c r="Y1074" s="87"/>
      <c r="Z1074" s="87"/>
      <c r="AA1074" s="87"/>
      <c r="AB1074" s="86"/>
      <c r="AC1074" s="87"/>
    </row>
    <row x14ac:dyDescent="0.25" r="1075" customHeight="1" ht="17.25">
      <c r="A1075" s="235">
        <f>A1074</f>
        <v>25569.375</v>
      </c>
      <c r="B1075" s="236"/>
      <c r="C1075" s="180"/>
      <c r="D1075" s="180"/>
      <c r="E1075" s="180"/>
      <c r="F1075" s="180"/>
      <c r="G1075" s="180">
        <f>SUM(C1075:F1075)</f>
      </c>
      <c r="H1075" s="125"/>
      <c r="I1075" s="125">
        <f>G1075*H1075</f>
      </c>
      <c r="J1075" s="125">
        <v>0</v>
      </c>
      <c r="K1075" s="125">
        <f>SUM(I1075:J1075)</f>
      </c>
      <c r="L1075" s="242"/>
      <c r="M1075" s="229"/>
      <c r="N1075" s="87"/>
      <c r="O1075" s="87"/>
      <c r="P1075" s="87"/>
      <c r="Q1075" s="87"/>
      <c r="R1075" s="87"/>
      <c r="S1075" s="87"/>
      <c r="T1075" s="87"/>
      <c r="U1075" s="87"/>
      <c r="V1075" s="87"/>
      <c r="W1075" s="175"/>
      <c r="X1075" s="87"/>
      <c r="Y1075" s="87"/>
      <c r="Z1075" s="87"/>
      <c r="AA1075" s="87"/>
      <c r="AB1075" s="86"/>
      <c r="AC1075" s="87"/>
    </row>
    <row x14ac:dyDescent="0.25" r="1076" customHeight="1" ht="17.25">
      <c r="A1076" s="243">
        <f>A1075</f>
        <v>25569.375</v>
      </c>
      <c r="B1076" s="244" t="s">
        <v>155</v>
      </c>
      <c r="C1076" s="191">
        <f>SUM(C1030:C1075)</f>
      </c>
      <c r="D1076" s="191">
        <f>SUM(D1030:D1075)</f>
      </c>
      <c r="E1076" s="191">
        <f>SUM(E1030:E1075)</f>
      </c>
      <c r="F1076" s="191">
        <f>SUM(F1030:F1075)</f>
      </c>
      <c r="G1076" s="191">
        <f>SUM(G1030:G1075)</f>
      </c>
      <c r="H1076" s="191"/>
      <c r="I1076" s="191">
        <f>SUM(I1030:I1075)</f>
      </c>
      <c r="J1076" s="191">
        <f>SUM(J1030:J1075)</f>
      </c>
      <c r="K1076" s="191">
        <f>SUM(K1030:K1075)</f>
      </c>
      <c r="L1076" s="245"/>
      <c r="M1076" s="229"/>
      <c r="N1076" s="87"/>
      <c r="O1076" s="87"/>
      <c r="P1076" s="87"/>
      <c r="Q1076" s="87"/>
      <c r="R1076" s="87"/>
      <c r="S1076" s="87"/>
      <c r="T1076" s="87"/>
      <c r="U1076" s="87"/>
      <c r="V1076" s="87"/>
      <c r="W1076" s="175"/>
      <c r="X1076" s="87"/>
      <c r="Y1076" s="87"/>
      <c r="Z1076" s="87"/>
      <c r="AA1076" s="87"/>
      <c r="AB1076" s="86"/>
      <c r="AC1076" s="87"/>
    </row>
    <row x14ac:dyDescent="0.25" r="1077" customHeight="1" ht="17.25">
      <c r="A1077" s="235">
        <f>A1076</f>
        <v>25569.375</v>
      </c>
      <c r="B1077" s="241" t="s">
        <v>113</v>
      </c>
      <c r="C1077" s="180"/>
      <c r="D1077" s="180">
        <v>44</v>
      </c>
      <c r="E1077" s="180">
        <v>49</v>
      </c>
      <c r="F1077" s="180">
        <v>4</v>
      </c>
      <c r="G1077" s="180">
        <f>SUM(C1077:F1077)</f>
      </c>
      <c r="H1077" s="125">
        <v>6500</v>
      </c>
      <c r="I1077" s="125">
        <f>G1077*H1077</f>
      </c>
      <c r="J1077" s="185"/>
      <c r="K1077" s="125">
        <f>SUM(I1077:J1077)</f>
      </c>
      <c r="L1077" s="242"/>
      <c r="M1077" s="229"/>
      <c r="N1077" s="87"/>
      <c r="O1077" s="87"/>
      <c r="P1077" s="87"/>
      <c r="Q1077" s="87"/>
      <c r="R1077" s="87"/>
      <c r="S1077" s="87"/>
      <c r="T1077" s="87"/>
      <c r="U1077" s="87"/>
      <c r="V1077" s="87"/>
      <c r="W1077" s="175"/>
      <c r="X1077" s="87"/>
      <c r="Y1077" s="87"/>
      <c r="Z1077" s="87"/>
      <c r="AA1077" s="87"/>
      <c r="AB1077" s="86"/>
      <c r="AC1077" s="87"/>
    </row>
    <row x14ac:dyDescent="0.25" r="1078" customHeight="1" ht="17.25">
      <c r="A1078" s="235">
        <f>A1077</f>
        <v>25569.375</v>
      </c>
      <c r="B1078" s="241" t="s">
        <v>156</v>
      </c>
      <c r="C1078" s="180"/>
      <c r="D1078" s="180">
        <v>13</v>
      </c>
      <c r="E1078" s="180">
        <v>11</v>
      </c>
      <c r="F1078" s="180"/>
      <c r="G1078" s="180">
        <f>SUM(C1078:F1078)</f>
      </c>
      <c r="H1078" s="125">
        <v>6500</v>
      </c>
      <c r="I1078" s="125">
        <f>G1078*H1078</f>
      </c>
      <c r="J1078" s="185"/>
      <c r="K1078" s="125">
        <f>SUM(I1078:J1078)</f>
      </c>
      <c r="L1078" s="242"/>
      <c r="M1078" s="229"/>
      <c r="N1078" s="87"/>
      <c r="O1078" s="87"/>
      <c r="P1078" s="87"/>
      <c r="Q1078" s="87"/>
      <c r="R1078" s="87"/>
      <c r="S1078" s="87"/>
      <c r="T1078" s="87"/>
      <c r="U1078" s="87"/>
      <c r="V1078" s="87"/>
      <c r="W1078" s="175"/>
      <c r="X1078" s="87"/>
      <c r="Y1078" s="87"/>
      <c r="Z1078" s="87"/>
      <c r="AA1078" s="87"/>
      <c r="AB1078" s="86"/>
      <c r="AC1078" s="87"/>
    </row>
    <row x14ac:dyDescent="0.25" r="1079" customHeight="1" ht="17.25">
      <c r="A1079" s="235">
        <f>A1078</f>
        <v>25569.375</v>
      </c>
      <c r="B1079" s="241" t="s">
        <v>112</v>
      </c>
      <c r="C1079" s="180"/>
      <c r="D1079" s="180">
        <v>11</v>
      </c>
      <c r="E1079" s="180">
        <v>10</v>
      </c>
      <c r="F1079" s="180"/>
      <c r="G1079" s="180">
        <f>SUM(C1079:F1079)</f>
      </c>
      <c r="H1079" s="125">
        <v>6900</v>
      </c>
      <c r="I1079" s="125">
        <f>G1079*H1079</f>
      </c>
      <c r="J1079" s="185"/>
      <c r="K1079" s="125">
        <f>SUM(I1079:J1079)</f>
      </c>
      <c r="L1079" s="242"/>
      <c r="M1079" s="229"/>
      <c r="N1079" s="87"/>
      <c r="O1079" s="87"/>
      <c r="P1079" s="87"/>
      <c r="Q1079" s="87"/>
      <c r="R1079" s="87"/>
      <c r="S1079" s="87"/>
      <c r="T1079" s="87"/>
      <c r="U1079" s="87"/>
      <c r="V1079" s="87"/>
      <c r="W1079" s="175"/>
      <c r="X1079" s="87"/>
      <c r="Y1079" s="87"/>
      <c r="Z1079" s="87"/>
      <c r="AA1079" s="87"/>
      <c r="AB1079" s="86"/>
      <c r="AC1079" s="87"/>
    </row>
    <row x14ac:dyDescent="0.25" r="1080" customHeight="1" ht="17.25">
      <c r="A1080" s="235">
        <f>A1079</f>
        <v>25569.375</v>
      </c>
      <c r="B1080" s="236"/>
      <c r="C1080" s="180"/>
      <c r="D1080" s="180"/>
      <c r="E1080" s="180"/>
      <c r="F1080" s="180"/>
      <c r="G1080" s="180">
        <f>SUM(C1080:F1080)</f>
      </c>
      <c r="H1080" s="125"/>
      <c r="I1080" s="125">
        <f>G1080*H1080</f>
      </c>
      <c r="J1080" s="185"/>
      <c r="K1080" s="125">
        <f>SUM(I1080:J1080)</f>
      </c>
      <c r="L1080" s="242"/>
      <c r="M1080" s="229"/>
      <c r="N1080" s="87"/>
      <c r="O1080" s="87"/>
      <c r="P1080" s="87"/>
      <c r="Q1080" s="87"/>
      <c r="R1080" s="87"/>
      <c r="S1080" s="87"/>
      <c r="T1080" s="87"/>
      <c r="U1080" s="87"/>
      <c r="V1080" s="87"/>
      <c r="W1080" s="175"/>
      <c r="X1080" s="87"/>
      <c r="Y1080" s="87"/>
      <c r="Z1080" s="87"/>
      <c r="AA1080" s="87"/>
      <c r="AB1080" s="86"/>
      <c r="AC1080" s="87"/>
    </row>
    <row x14ac:dyDescent="0.25" r="1081" customHeight="1" ht="17.25">
      <c r="A1081" s="235">
        <f>A1080</f>
        <v>25569.375</v>
      </c>
      <c r="B1081" s="236"/>
      <c r="C1081" s="180"/>
      <c r="D1081" s="180"/>
      <c r="E1081" s="180"/>
      <c r="F1081" s="180"/>
      <c r="G1081" s="180">
        <f>SUM(C1081:F1081)</f>
      </c>
      <c r="H1081" s="125"/>
      <c r="I1081" s="125">
        <f>G1081*H1081</f>
      </c>
      <c r="J1081" s="185"/>
      <c r="K1081" s="125">
        <f>SUM(I1081:J1081)</f>
      </c>
      <c r="L1081" s="242"/>
      <c r="M1081" s="229"/>
      <c r="N1081" s="87"/>
      <c r="O1081" s="87"/>
      <c r="P1081" s="87"/>
      <c r="Q1081" s="87"/>
      <c r="R1081" s="87"/>
      <c r="S1081" s="87"/>
      <c r="T1081" s="87"/>
      <c r="U1081" s="87"/>
      <c r="V1081" s="87"/>
      <c r="W1081" s="175"/>
      <c r="X1081" s="87"/>
      <c r="Y1081" s="87"/>
      <c r="Z1081" s="87"/>
      <c r="AA1081" s="87"/>
      <c r="AB1081" s="86"/>
      <c r="AC1081" s="87"/>
    </row>
    <row x14ac:dyDescent="0.25" r="1082" customHeight="1" ht="17.25">
      <c r="A1082" s="235">
        <f>A1081</f>
        <v>25569.375</v>
      </c>
      <c r="B1082" s="236"/>
      <c r="C1082" s="180"/>
      <c r="D1082" s="180"/>
      <c r="E1082" s="180"/>
      <c r="F1082" s="180"/>
      <c r="G1082" s="180">
        <f>SUM(C1082:F1082)</f>
      </c>
      <c r="H1082" s="125"/>
      <c r="I1082" s="125">
        <f>G1082*H1082</f>
      </c>
      <c r="J1082" s="185"/>
      <c r="K1082" s="125">
        <f>SUM(I1082:J1082)</f>
      </c>
      <c r="L1082" s="242"/>
      <c r="M1082" s="229"/>
      <c r="N1082" s="87"/>
      <c r="O1082" s="87"/>
      <c r="P1082" s="87"/>
      <c r="Q1082" s="87"/>
      <c r="R1082" s="87"/>
      <c r="S1082" s="87"/>
      <c r="T1082" s="87"/>
      <c r="U1082" s="87"/>
      <c r="V1082" s="87"/>
      <c r="W1082" s="175"/>
      <c r="X1082" s="87"/>
      <c r="Y1082" s="87"/>
      <c r="Z1082" s="87"/>
      <c r="AA1082" s="87"/>
      <c r="AB1082" s="86"/>
      <c r="AC1082" s="87"/>
    </row>
    <row x14ac:dyDescent="0.25" r="1083" customHeight="1" ht="17.25">
      <c r="A1083" s="235">
        <f>A1082</f>
        <v>25569.375</v>
      </c>
      <c r="B1083" s="236"/>
      <c r="C1083" s="180"/>
      <c r="D1083" s="180"/>
      <c r="E1083" s="180"/>
      <c r="F1083" s="180"/>
      <c r="G1083" s="180">
        <f>SUM(C1083:F1083)</f>
      </c>
      <c r="H1083" s="125"/>
      <c r="I1083" s="125">
        <f>G1083*H1083</f>
      </c>
      <c r="J1083" s="185"/>
      <c r="K1083" s="125">
        <f>SUM(I1083:J1083)</f>
      </c>
      <c r="L1083" s="242"/>
      <c r="M1083" s="229"/>
      <c r="N1083" s="87"/>
      <c r="O1083" s="87"/>
      <c r="P1083" s="87"/>
      <c r="Q1083" s="87"/>
      <c r="R1083" s="87"/>
      <c r="S1083" s="87"/>
      <c r="T1083" s="87"/>
      <c r="U1083" s="87"/>
      <c r="V1083" s="87"/>
      <c r="W1083" s="175"/>
      <c r="X1083" s="87"/>
      <c r="Y1083" s="87"/>
      <c r="Z1083" s="87"/>
      <c r="AA1083" s="87"/>
      <c r="AB1083" s="86"/>
      <c r="AC1083" s="87"/>
    </row>
    <row x14ac:dyDescent="0.25" r="1084" customHeight="1" ht="17.25">
      <c r="A1084" s="235">
        <f>A1083</f>
        <v>25569.375</v>
      </c>
      <c r="B1084" s="236"/>
      <c r="C1084" s="180"/>
      <c r="D1084" s="180"/>
      <c r="E1084" s="180"/>
      <c r="F1084" s="180"/>
      <c r="G1084" s="180">
        <f>SUM(C1084:F1084)</f>
      </c>
      <c r="H1084" s="125"/>
      <c r="I1084" s="125">
        <f>G1084*H1084</f>
      </c>
      <c r="J1084" s="185"/>
      <c r="K1084" s="125">
        <f>SUM(I1084:J1084)</f>
      </c>
      <c r="L1084" s="242"/>
      <c r="M1084" s="229"/>
      <c r="N1084" s="87"/>
      <c r="O1084" s="87"/>
      <c r="P1084" s="87"/>
      <c r="Q1084" s="87"/>
      <c r="R1084" s="87"/>
      <c r="S1084" s="87"/>
      <c r="T1084" s="87"/>
      <c r="U1084" s="87"/>
      <c r="V1084" s="87"/>
      <c r="W1084" s="175"/>
      <c r="X1084" s="87"/>
      <c r="Y1084" s="87"/>
      <c r="Z1084" s="87"/>
      <c r="AA1084" s="87"/>
      <c r="AB1084" s="86"/>
      <c r="AC1084" s="87"/>
    </row>
    <row x14ac:dyDescent="0.25" r="1085" customHeight="1" ht="17.25">
      <c r="A1085" s="243">
        <f>A1084</f>
        <v>25569.375</v>
      </c>
      <c r="B1085" s="244" t="s">
        <v>157</v>
      </c>
      <c r="C1085" s="191">
        <f>SUM(C1077:C1084)</f>
      </c>
      <c r="D1085" s="191">
        <f>SUM(D1077:D1084)</f>
      </c>
      <c r="E1085" s="191">
        <f>SUM(E1077:E1084)</f>
      </c>
      <c r="F1085" s="191">
        <f>SUM(F1077:F1084)</f>
      </c>
      <c r="G1085" s="191">
        <f>SUM(G1077:G1084)</f>
      </c>
      <c r="H1085" s="201"/>
      <c r="I1085" s="201">
        <f>SUM(I1077:I1084)</f>
      </c>
      <c r="J1085" s="201"/>
      <c r="K1085" s="202">
        <f>SUM(K1077:K1084)</f>
      </c>
      <c r="L1085" s="246"/>
      <c r="M1085" s="229"/>
      <c r="N1085" s="87"/>
      <c r="O1085" s="87"/>
      <c r="P1085" s="87"/>
      <c r="Q1085" s="87"/>
      <c r="R1085" s="87"/>
      <c r="S1085" s="87"/>
      <c r="T1085" s="87"/>
      <c r="U1085" s="87"/>
      <c r="V1085" s="87"/>
      <c r="W1085" s="175"/>
      <c r="X1085" s="87"/>
      <c r="Y1085" s="87"/>
      <c r="Z1085" s="87"/>
      <c r="AA1085" s="87"/>
      <c r="AB1085" s="86"/>
      <c r="AC1085" s="87"/>
    </row>
    <row x14ac:dyDescent="0.25" r="1086" customHeight="1" ht="17.25" hidden="1">
      <c r="A1086" s="226" t="s">
        <v>128</v>
      </c>
      <c r="B1086" s="227" t="s">
        <v>2</v>
      </c>
      <c r="C1086" s="174" t="s">
        <v>129</v>
      </c>
      <c r="D1086" s="174" t="s">
        <v>130</v>
      </c>
      <c r="E1086" s="174" t="s">
        <v>131</v>
      </c>
      <c r="F1086" s="174" t="s">
        <v>132</v>
      </c>
      <c r="G1086" s="174" t="s">
        <v>133</v>
      </c>
      <c r="H1086" s="174" t="s">
        <v>7</v>
      </c>
      <c r="I1086" s="174" t="s">
        <v>134</v>
      </c>
      <c r="J1086" s="174" t="s">
        <v>90</v>
      </c>
      <c r="K1086" s="174" t="s">
        <v>135</v>
      </c>
      <c r="L1086" s="228"/>
      <c r="M1086" s="229"/>
      <c r="N1086" s="87"/>
      <c r="O1086" s="87"/>
      <c r="P1086" s="87"/>
      <c r="Q1086" s="87"/>
      <c r="R1086" s="87"/>
      <c r="S1086" s="87"/>
      <c r="T1086" s="87"/>
      <c r="U1086" s="87"/>
      <c r="V1086" s="87"/>
      <c r="W1086" s="175"/>
      <c r="X1086" s="87"/>
      <c r="Y1086" s="87"/>
      <c r="Z1086" s="87"/>
      <c r="AA1086" s="87"/>
      <c r="AB1086" s="86"/>
      <c r="AC1086" s="87"/>
    </row>
    <row x14ac:dyDescent="0.25" r="1087" customHeight="1" ht="17.25">
      <c r="A1087" s="235">
        <f>A1085+1</f>
        <v>25569.375</v>
      </c>
      <c r="B1087" s="236" t="s">
        <v>46</v>
      </c>
      <c r="C1087" s="183" t="s">
        <v>14</v>
      </c>
      <c r="D1087" s="180">
        <v>0</v>
      </c>
      <c r="E1087" s="180"/>
      <c r="F1087" s="180"/>
      <c r="G1087" s="180">
        <f>SUM(C1087:F1087)</f>
      </c>
      <c r="H1087" s="237">
        <v>5500</v>
      </c>
      <c r="I1087" s="125">
        <f>G1087*H1087</f>
      </c>
      <c r="J1087" s="125">
        <f>I1087*0.1</f>
      </c>
      <c r="K1087" s="125">
        <f>SUM(I1087:J1087)</f>
      </c>
      <c r="L1087" s="242"/>
      <c r="M1087" s="229"/>
      <c r="N1087" s="87"/>
      <c r="O1087" s="87"/>
      <c r="P1087" s="87"/>
      <c r="Q1087" s="87"/>
      <c r="R1087" s="87"/>
      <c r="S1087" s="87"/>
      <c r="T1087" s="87"/>
      <c r="U1087" s="87"/>
      <c r="V1087" s="87"/>
      <c r="W1087" s="175"/>
      <c r="X1087" s="87"/>
      <c r="Y1087" s="87"/>
      <c r="Z1087" s="87"/>
      <c r="AA1087" s="87"/>
      <c r="AB1087" s="86"/>
      <c r="AC1087" s="87"/>
    </row>
    <row x14ac:dyDescent="0.25" r="1088" customHeight="1" ht="17.25">
      <c r="A1088" s="235">
        <f>A1087</f>
        <v>25569.375</v>
      </c>
      <c r="B1088" s="236" t="s">
        <v>137</v>
      </c>
      <c r="C1088" s="180"/>
      <c r="D1088" s="180">
        <v>0</v>
      </c>
      <c r="E1088" s="180"/>
      <c r="F1088" s="180"/>
      <c r="G1088" s="180">
        <f>SUM(C1088:F1088)</f>
      </c>
      <c r="H1088" s="237">
        <v>4500</v>
      </c>
      <c r="I1088" s="125">
        <f>G1088*H1088</f>
      </c>
      <c r="J1088" s="125">
        <f>I1088*0.1</f>
      </c>
      <c r="K1088" s="125">
        <f>SUM(I1088:J1088)</f>
      </c>
      <c r="L1088" s="242"/>
      <c r="M1088" s="229"/>
      <c r="N1088" s="87"/>
      <c r="O1088" s="87"/>
      <c r="P1088" s="87"/>
      <c r="Q1088" s="87"/>
      <c r="R1088" s="87"/>
      <c r="S1088" s="87"/>
      <c r="T1088" s="87"/>
      <c r="U1088" s="87"/>
      <c r="V1088" s="87"/>
      <c r="W1088" s="175"/>
      <c r="X1088" s="87"/>
      <c r="Y1088" s="87"/>
      <c r="Z1088" s="87"/>
      <c r="AA1088" s="87"/>
      <c r="AB1088" s="86"/>
      <c r="AC1088" s="87"/>
    </row>
    <row x14ac:dyDescent="0.25" r="1089" customHeight="1" ht="17.25">
      <c r="A1089" s="235">
        <f>A1088</f>
        <v>25569.375</v>
      </c>
      <c r="B1089" s="236" t="s">
        <v>178</v>
      </c>
      <c r="C1089" s="180"/>
      <c r="D1089" s="180">
        <v>0</v>
      </c>
      <c r="E1089" s="180"/>
      <c r="F1089" s="180"/>
      <c r="G1089" s="180">
        <f>SUM(C1089:F1089)</f>
      </c>
      <c r="H1089" s="182">
        <v>5000</v>
      </c>
      <c r="I1089" s="125">
        <f>G1089*H1089</f>
      </c>
      <c r="J1089" s="125">
        <f>I1089*0.1</f>
      </c>
      <c r="K1089" s="125">
        <f>SUM(I1089:J1089)</f>
      </c>
      <c r="L1089" s="242"/>
      <c r="M1089" s="229"/>
      <c r="N1089" s="87"/>
      <c r="O1089" s="87"/>
      <c r="P1089" s="87"/>
      <c r="Q1089" s="87"/>
      <c r="R1089" s="87"/>
      <c r="S1089" s="87"/>
      <c r="T1089" s="87"/>
      <c r="U1089" s="87"/>
      <c r="V1089" s="87"/>
      <c r="W1089" s="175"/>
      <c r="X1089" s="87"/>
      <c r="Y1089" s="87"/>
      <c r="Z1089" s="87"/>
      <c r="AA1089" s="87"/>
      <c r="AB1089" s="86"/>
      <c r="AC1089" s="87"/>
    </row>
    <row x14ac:dyDescent="0.25" r="1090" customHeight="1" ht="17.25">
      <c r="A1090" s="235">
        <f>A1089</f>
        <v>25569.375</v>
      </c>
      <c r="B1090" s="236" t="s">
        <v>13</v>
      </c>
      <c r="C1090" s="180"/>
      <c r="D1090" s="180"/>
      <c r="E1090" s="180"/>
      <c r="F1090" s="180"/>
      <c r="G1090" s="180">
        <f>SUM(C1090:F1090)</f>
      </c>
      <c r="H1090" s="125">
        <v>6000</v>
      </c>
      <c r="I1090" s="125">
        <f>G1090*H1090</f>
      </c>
      <c r="J1090" s="125">
        <f>I1090*0.1</f>
      </c>
      <c r="K1090" s="125">
        <f>SUM(I1090:J1090)</f>
      </c>
      <c r="L1090" s="242"/>
      <c r="M1090" s="229"/>
      <c r="N1090" s="87"/>
      <c r="O1090" s="87"/>
      <c r="P1090" s="87"/>
      <c r="Q1090" s="87"/>
      <c r="R1090" s="87"/>
      <c r="S1090" s="87"/>
      <c r="T1090" s="87"/>
      <c r="U1090" s="87"/>
      <c r="V1090" s="87"/>
      <c r="W1090" s="175"/>
      <c r="X1090" s="87"/>
      <c r="Y1090" s="87"/>
      <c r="Z1090" s="87"/>
      <c r="AA1090" s="87"/>
      <c r="AB1090" s="86"/>
      <c r="AC1090" s="87"/>
    </row>
    <row x14ac:dyDescent="0.25" r="1091" customHeight="1" ht="17.25">
      <c r="A1091" s="235">
        <f>A1090</f>
        <v>25569.375</v>
      </c>
      <c r="B1091" s="236" t="s">
        <v>58</v>
      </c>
      <c r="C1091" s="183" t="s">
        <v>14</v>
      </c>
      <c r="D1091" s="180"/>
      <c r="E1091" s="180"/>
      <c r="F1091" s="180"/>
      <c r="G1091" s="180">
        <f>SUM(C1091:F1091)</f>
      </c>
      <c r="H1091" s="182">
        <v>5500</v>
      </c>
      <c r="I1091" s="125">
        <f>G1091*H1091</f>
      </c>
      <c r="J1091" s="125">
        <f>I1091*0.1</f>
      </c>
      <c r="K1091" s="125">
        <f>SUM(I1091:J1091)</f>
      </c>
      <c r="L1091" s="242"/>
      <c r="M1091" s="229"/>
      <c r="N1091" s="87"/>
      <c r="O1091" s="87"/>
      <c r="P1091" s="87"/>
      <c r="Q1091" s="87"/>
      <c r="R1091" s="87"/>
      <c r="S1091" s="87"/>
      <c r="T1091" s="87"/>
      <c r="U1091" s="87"/>
      <c r="V1091" s="87"/>
      <c r="W1091" s="175"/>
      <c r="X1091" s="87"/>
      <c r="Y1091" s="87"/>
      <c r="Z1091" s="87"/>
      <c r="AA1091" s="87"/>
      <c r="AB1091" s="86"/>
      <c r="AC1091" s="87"/>
    </row>
    <row x14ac:dyDescent="0.25" r="1092" customHeight="1" ht="17.25">
      <c r="A1092" s="235">
        <f>A1091</f>
        <v>25569.375</v>
      </c>
      <c r="B1092" s="236" t="s">
        <v>147</v>
      </c>
      <c r="C1092" s="183">
        <v>10</v>
      </c>
      <c r="D1092" s="180">
        <v>10</v>
      </c>
      <c r="E1092" s="180">
        <v>10</v>
      </c>
      <c r="F1092" s="180"/>
      <c r="G1092" s="180">
        <f>SUM(C1092:F1092)</f>
      </c>
      <c r="H1092" s="125">
        <v>5000</v>
      </c>
      <c r="I1092" s="125">
        <f>G1092*H1092</f>
      </c>
      <c r="J1092" s="125">
        <f>I1092*0.1</f>
      </c>
      <c r="K1092" s="125">
        <f>SUM(I1092:J1092)</f>
      </c>
      <c r="L1092" s="242"/>
      <c r="M1092" s="229"/>
      <c r="N1092" s="87"/>
      <c r="O1092" s="87"/>
      <c r="P1092" s="87"/>
      <c r="Q1092" s="87"/>
      <c r="R1092" s="87"/>
      <c r="S1092" s="87"/>
      <c r="T1092" s="87"/>
      <c r="U1092" s="87"/>
      <c r="V1092" s="87"/>
      <c r="W1092" s="175"/>
      <c r="X1092" s="87"/>
      <c r="Y1092" s="87"/>
      <c r="Z1092" s="87"/>
      <c r="AA1092" s="87"/>
      <c r="AB1092" s="86"/>
      <c r="AC1092" s="87"/>
    </row>
    <row x14ac:dyDescent="0.25" r="1093" customHeight="1" ht="17.25">
      <c r="A1093" s="235">
        <f>A1092</f>
        <v>25569.375</v>
      </c>
      <c r="B1093" s="236" t="s">
        <v>27</v>
      </c>
      <c r="C1093" s="180"/>
      <c r="D1093" s="180"/>
      <c r="E1093" s="180"/>
      <c r="F1093" s="180"/>
      <c r="G1093" s="180">
        <f>SUM(C1093:F1093)</f>
      </c>
      <c r="H1093" s="125">
        <v>5500</v>
      </c>
      <c r="I1093" s="125">
        <f>G1093*H1093</f>
      </c>
      <c r="J1093" s="125">
        <f>I1093*0.1</f>
      </c>
      <c r="K1093" s="125">
        <f>SUM(I1093:J1093)</f>
      </c>
      <c r="L1093" s="242"/>
      <c r="M1093" s="229"/>
      <c r="N1093" s="87"/>
      <c r="O1093" s="87"/>
      <c r="P1093" s="87"/>
      <c r="Q1093" s="87"/>
      <c r="R1093" s="87"/>
      <c r="S1093" s="87"/>
      <c r="T1093" s="87"/>
      <c r="U1093" s="87"/>
      <c r="V1093" s="87"/>
      <c r="W1093" s="175"/>
      <c r="X1093" s="87"/>
      <c r="Y1093" s="87"/>
      <c r="Z1093" s="87"/>
      <c r="AA1093" s="87"/>
      <c r="AB1093" s="86"/>
      <c r="AC1093" s="87"/>
    </row>
    <row x14ac:dyDescent="0.25" r="1094" customHeight="1" ht="17.25">
      <c r="A1094" s="235">
        <f>A1093</f>
        <v>25569.375</v>
      </c>
      <c r="B1094" s="236" t="s">
        <v>20</v>
      </c>
      <c r="C1094" s="180"/>
      <c r="D1094" s="180">
        <v>55</v>
      </c>
      <c r="E1094" s="180"/>
      <c r="F1094" s="180"/>
      <c r="G1094" s="180">
        <f>SUM(C1094:F1094)</f>
      </c>
      <c r="H1094" s="237">
        <v>5500</v>
      </c>
      <c r="I1094" s="125">
        <f>G1094*H1094</f>
      </c>
      <c r="J1094" s="125">
        <f>I1094*0.1</f>
      </c>
      <c r="K1094" s="125">
        <f>SUM(I1094:J1094)</f>
      </c>
      <c r="L1094" s="242"/>
      <c r="M1094" s="229"/>
      <c r="N1094" s="87"/>
      <c r="O1094" s="87"/>
      <c r="P1094" s="87"/>
      <c r="Q1094" s="87"/>
      <c r="R1094" s="87"/>
      <c r="S1094" s="87"/>
      <c r="T1094" s="87"/>
      <c r="U1094" s="87"/>
      <c r="V1094" s="87"/>
      <c r="W1094" s="175"/>
      <c r="X1094" s="87"/>
      <c r="Y1094" s="87"/>
      <c r="Z1094" s="87"/>
      <c r="AA1094" s="87"/>
      <c r="AB1094" s="86"/>
      <c r="AC1094" s="87"/>
    </row>
    <row x14ac:dyDescent="0.25" r="1095" customHeight="1" ht="17.25">
      <c r="A1095" s="235">
        <f>A1094</f>
        <v>25569.375</v>
      </c>
      <c r="B1095" s="236" t="s">
        <v>31</v>
      </c>
      <c r="C1095" s="180"/>
      <c r="D1095" s="180">
        <v>0</v>
      </c>
      <c r="E1095" s="180"/>
      <c r="F1095" s="180"/>
      <c r="G1095" s="180">
        <f>SUM(C1095:F1095)</f>
      </c>
      <c r="H1095" s="125">
        <v>6000</v>
      </c>
      <c r="I1095" s="125">
        <f>G1095*H1095</f>
      </c>
      <c r="J1095" s="125">
        <f>I1095*0.1</f>
      </c>
      <c r="K1095" s="125">
        <f>SUM(I1095:J1095)</f>
      </c>
      <c r="L1095" s="242"/>
      <c r="M1095" s="229"/>
      <c r="N1095" s="87"/>
      <c r="O1095" s="87"/>
      <c r="P1095" s="87"/>
      <c r="Q1095" s="87"/>
      <c r="R1095" s="87"/>
      <c r="S1095" s="87"/>
      <c r="T1095" s="87"/>
      <c r="U1095" s="87"/>
      <c r="V1095" s="87"/>
      <c r="W1095" s="175"/>
      <c r="X1095" s="87"/>
      <c r="Y1095" s="87"/>
      <c r="Z1095" s="87"/>
      <c r="AA1095" s="87"/>
      <c r="AB1095" s="86"/>
      <c r="AC1095" s="87"/>
    </row>
    <row x14ac:dyDescent="0.25" r="1096" customHeight="1" ht="17.25">
      <c r="A1096" s="235">
        <f>A1095</f>
        <v>25569.375</v>
      </c>
      <c r="B1096" s="236" t="s">
        <v>71</v>
      </c>
      <c r="C1096" s="180"/>
      <c r="D1096" s="180">
        <v>0</v>
      </c>
      <c r="E1096" s="180"/>
      <c r="F1096" s="180"/>
      <c r="G1096" s="180">
        <f>SUM(C1096:F1096)</f>
      </c>
      <c r="H1096" s="125">
        <v>6000</v>
      </c>
      <c r="I1096" s="125">
        <f>G1096*H1096</f>
      </c>
      <c r="J1096" s="125">
        <f>I1096*0.1</f>
      </c>
      <c r="K1096" s="125">
        <f>SUM(I1096:J1096)</f>
      </c>
      <c r="L1096" s="242"/>
      <c r="M1096" s="229"/>
      <c r="N1096" s="87"/>
      <c r="O1096" s="87"/>
      <c r="P1096" s="87"/>
      <c r="Q1096" s="87"/>
      <c r="R1096" s="87"/>
      <c r="S1096" s="87"/>
      <c r="T1096" s="87"/>
      <c r="U1096" s="87"/>
      <c r="V1096" s="87"/>
      <c r="W1096" s="175"/>
      <c r="X1096" s="87"/>
      <c r="Y1096" s="87"/>
      <c r="Z1096" s="87"/>
      <c r="AA1096" s="87"/>
      <c r="AB1096" s="86"/>
      <c r="AC1096" s="87"/>
    </row>
    <row x14ac:dyDescent="0.25" r="1097" customHeight="1" ht="17.25">
      <c r="A1097" s="235">
        <f>A1096</f>
        <v>25569.375</v>
      </c>
      <c r="B1097" s="240" t="s">
        <v>49</v>
      </c>
      <c r="C1097" s="180"/>
      <c r="D1097" s="180">
        <v>8</v>
      </c>
      <c r="E1097" s="180"/>
      <c r="F1097" s="180"/>
      <c r="G1097" s="180">
        <f>SUM(C1097:F1097)</f>
      </c>
      <c r="H1097" s="182">
        <v>6000</v>
      </c>
      <c r="I1097" s="125">
        <f>G1097*H1097</f>
      </c>
      <c r="J1097" s="125">
        <f>I1097*0.1</f>
      </c>
      <c r="K1097" s="125">
        <f>SUM(I1097:J1097)</f>
      </c>
      <c r="L1097" s="242"/>
      <c r="M1097" s="229"/>
      <c r="N1097" s="87"/>
      <c r="O1097" s="87"/>
      <c r="P1097" s="87"/>
      <c r="Q1097" s="87"/>
      <c r="R1097" s="87"/>
      <c r="S1097" s="87"/>
      <c r="T1097" s="87"/>
      <c r="U1097" s="87"/>
      <c r="V1097" s="87"/>
      <c r="W1097" s="175"/>
      <c r="X1097" s="87"/>
      <c r="Y1097" s="87"/>
      <c r="Z1097" s="87"/>
      <c r="AA1097" s="87"/>
      <c r="AB1097" s="86"/>
      <c r="AC1097" s="87"/>
    </row>
    <row x14ac:dyDescent="0.25" r="1098" customHeight="1" ht="17.25">
      <c r="A1098" s="235">
        <f>A1097</f>
        <v>25569.375</v>
      </c>
      <c r="B1098" s="236" t="s">
        <v>9</v>
      </c>
      <c r="C1098" s="180"/>
      <c r="D1098" s="180">
        <v>10</v>
      </c>
      <c r="E1098" s="180"/>
      <c r="F1098" s="180"/>
      <c r="G1098" s="180">
        <f>SUM(C1098:F1098)</f>
      </c>
      <c r="H1098" s="125">
        <v>6000</v>
      </c>
      <c r="I1098" s="125">
        <f>G1098*H1098</f>
      </c>
      <c r="J1098" s="125">
        <f>I1098*0.1</f>
      </c>
      <c r="K1098" s="125">
        <f>SUM(I1098:J1098)</f>
      </c>
      <c r="L1098" s="242"/>
      <c r="M1098" s="229"/>
      <c r="N1098" s="87"/>
      <c r="O1098" s="87"/>
      <c r="P1098" s="87"/>
      <c r="Q1098" s="87"/>
      <c r="R1098" s="87"/>
      <c r="S1098" s="87"/>
      <c r="T1098" s="87"/>
      <c r="U1098" s="87"/>
      <c r="V1098" s="87"/>
      <c r="W1098" s="175"/>
      <c r="X1098" s="87"/>
      <c r="Y1098" s="87"/>
      <c r="Z1098" s="87"/>
      <c r="AA1098" s="87"/>
      <c r="AB1098" s="86"/>
      <c r="AC1098" s="87"/>
    </row>
    <row x14ac:dyDescent="0.25" r="1099" customHeight="1" ht="17.25">
      <c r="A1099" s="235">
        <f>A1098</f>
        <v>25569.375</v>
      </c>
      <c r="B1099" s="236" t="s">
        <v>78</v>
      </c>
      <c r="C1099" s="180"/>
      <c r="D1099" s="180"/>
      <c r="E1099" s="180"/>
      <c r="F1099" s="180"/>
      <c r="G1099" s="180">
        <f>SUM(C1099:F1099)</f>
      </c>
      <c r="H1099" s="125">
        <v>6500</v>
      </c>
      <c r="I1099" s="125">
        <f>G1099*H1099</f>
      </c>
      <c r="J1099" s="125">
        <f>I1099*0.1</f>
      </c>
      <c r="K1099" s="125">
        <f>SUM(I1099:J1099)</f>
      </c>
      <c r="L1099" s="242"/>
      <c r="M1099" s="229"/>
      <c r="N1099" s="87"/>
      <c r="O1099" s="87"/>
      <c r="P1099" s="87"/>
      <c r="Q1099" s="87"/>
      <c r="R1099" s="87"/>
      <c r="S1099" s="87"/>
      <c r="T1099" s="87"/>
      <c r="U1099" s="87"/>
      <c r="V1099" s="87"/>
      <c r="W1099" s="175"/>
      <c r="X1099" s="87"/>
      <c r="Y1099" s="87"/>
      <c r="Z1099" s="87"/>
      <c r="AA1099" s="87"/>
      <c r="AB1099" s="86"/>
      <c r="AC1099" s="87"/>
    </row>
    <row x14ac:dyDescent="0.25" r="1100" customHeight="1" ht="17.25">
      <c r="A1100" s="235">
        <f>A1099</f>
        <v>25569.375</v>
      </c>
      <c r="B1100" s="236" t="s">
        <v>55</v>
      </c>
      <c r="C1100" s="180"/>
      <c r="D1100" s="180"/>
      <c r="E1100" s="180"/>
      <c r="F1100" s="180"/>
      <c r="G1100" s="180">
        <f>SUM(C1100:F1100)</f>
      </c>
      <c r="H1100" s="125">
        <v>6500</v>
      </c>
      <c r="I1100" s="125">
        <f>G1100*H1100</f>
      </c>
      <c r="J1100" s="125">
        <f>I1100*0.1</f>
      </c>
      <c r="K1100" s="125">
        <f>SUM(I1100:J1100)</f>
      </c>
      <c r="L1100" s="242"/>
      <c r="M1100" s="229"/>
      <c r="N1100" s="87"/>
      <c r="O1100" s="87"/>
      <c r="P1100" s="87"/>
      <c r="Q1100" s="87"/>
      <c r="R1100" s="87"/>
      <c r="S1100" s="87"/>
      <c r="T1100" s="87"/>
      <c r="U1100" s="87"/>
      <c r="V1100" s="87"/>
      <c r="W1100" s="175"/>
      <c r="X1100" s="87"/>
      <c r="Y1100" s="87"/>
      <c r="Z1100" s="87"/>
      <c r="AA1100" s="87"/>
      <c r="AB1100" s="86"/>
      <c r="AC1100" s="87"/>
    </row>
    <row x14ac:dyDescent="0.25" r="1101" customHeight="1" ht="17.25">
      <c r="A1101" s="235">
        <f>A1100</f>
        <v>25569.375</v>
      </c>
      <c r="B1101" s="236" t="s">
        <v>80</v>
      </c>
      <c r="C1101" s="180"/>
      <c r="D1101" s="180">
        <v>23</v>
      </c>
      <c r="E1101" s="180"/>
      <c r="F1101" s="180"/>
      <c r="G1101" s="180">
        <f>SUM(C1101:F1101)</f>
      </c>
      <c r="H1101" s="125">
        <v>6000</v>
      </c>
      <c r="I1101" s="125">
        <f>G1101*H1101</f>
      </c>
      <c r="J1101" s="185"/>
      <c r="K1101" s="125">
        <f>SUM(I1101:J1101)</f>
      </c>
      <c r="L1101" s="242"/>
      <c r="M1101" s="229"/>
      <c r="N1101" s="87"/>
      <c r="O1101" s="87"/>
      <c r="P1101" s="87"/>
      <c r="Q1101" s="87"/>
      <c r="R1101" s="87"/>
      <c r="S1101" s="87"/>
      <c r="T1101" s="87"/>
      <c r="U1101" s="87"/>
      <c r="V1101" s="87"/>
      <c r="W1101" s="175"/>
      <c r="X1101" s="87"/>
      <c r="Y1101" s="87"/>
      <c r="Z1101" s="87"/>
      <c r="AA1101" s="87"/>
      <c r="AB1101" s="86"/>
      <c r="AC1101" s="87"/>
    </row>
    <row x14ac:dyDescent="0.25" r="1102" customHeight="1" ht="17.25">
      <c r="A1102" s="235">
        <f>A1101</f>
        <v>25569.375</v>
      </c>
      <c r="B1102" s="236" t="s">
        <v>67</v>
      </c>
      <c r="C1102" s="180"/>
      <c r="D1102" s="180">
        <v>7</v>
      </c>
      <c r="E1102" s="180"/>
      <c r="F1102" s="180"/>
      <c r="G1102" s="180">
        <f>SUM(C1102:F1102)</f>
      </c>
      <c r="H1102" s="182">
        <v>5500</v>
      </c>
      <c r="I1102" s="125">
        <f>G1102*H1102</f>
      </c>
      <c r="J1102" s="125">
        <f>I1102*0.1</f>
      </c>
      <c r="K1102" s="125">
        <f>SUM(I1102:J1102)</f>
      </c>
      <c r="L1102" s="242"/>
      <c r="M1102" s="229"/>
      <c r="N1102" s="87"/>
      <c r="O1102" s="87"/>
      <c r="P1102" s="87"/>
      <c r="Q1102" s="87"/>
      <c r="R1102" s="87"/>
      <c r="S1102" s="87"/>
      <c r="T1102" s="87"/>
      <c r="U1102" s="87"/>
      <c r="V1102" s="87"/>
      <c r="W1102" s="175"/>
      <c r="X1102" s="87"/>
      <c r="Y1102" s="87"/>
      <c r="Z1102" s="87"/>
      <c r="AA1102" s="87"/>
      <c r="AB1102" s="86"/>
      <c r="AC1102" s="87"/>
    </row>
    <row x14ac:dyDescent="0.25" r="1103" customHeight="1" ht="17.25">
      <c r="A1103" s="235">
        <f>A1102</f>
        <v>25569.375</v>
      </c>
      <c r="B1103" s="241" t="s">
        <v>74</v>
      </c>
      <c r="C1103" s="180"/>
      <c r="D1103" s="180">
        <v>11</v>
      </c>
      <c r="E1103" s="180"/>
      <c r="F1103" s="180"/>
      <c r="G1103" s="180">
        <f>SUM(C1103:F1103)</f>
      </c>
      <c r="H1103" s="187">
        <v>5000</v>
      </c>
      <c r="I1103" s="125">
        <f>G1103*H1103</f>
      </c>
      <c r="J1103" s="125">
        <f>I1103*0.1</f>
      </c>
      <c r="K1103" s="125">
        <f>SUM(I1103:J1103)</f>
      </c>
      <c r="L1103" s="242"/>
      <c r="M1103" s="229"/>
      <c r="N1103" s="87"/>
      <c r="O1103" s="87"/>
      <c r="P1103" s="87"/>
      <c r="Q1103" s="87"/>
      <c r="R1103" s="87"/>
      <c r="S1103" s="87"/>
      <c r="T1103" s="87"/>
      <c r="U1103" s="87"/>
      <c r="V1103" s="87"/>
      <c r="W1103" s="175"/>
      <c r="X1103" s="87"/>
      <c r="Y1103" s="87"/>
      <c r="Z1103" s="87"/>
      <c r="AA1103" s="87"/>
      <c r="AB1103" s="86"/>
      <c r="AC1103" s="87"/>
    </row>
    <row x14ac:dyDescent="0.25" r="1104" customHeight="1" ht="17.25">
      <c r="A1104" s="235">
        <f>A1103</f>
        <v>25569.375</v>
      </c>
      <c r="B1104" s="236" t="s">
        <v>11</v>
      </c>
      <c r="C1104" s="180"/>
      <c r="D1104" s="180">
        <v>0</v>
      </c>
      <c r="E1104" s="180"/>
      <c r="F1104" s="180"/>
      <c r="G1104" s="180">
        <f>SUM(C1104:F1104)</f>
      </c>
      <c r="H1104" s="125">
        <v>6000</v>
      </c>
      <c r="I1104" s="125">
        <f>G1104*H1104</f>
      </c>
      <c r="J1104" s="125">
        <f>I1104*0.1</f>
      </c>
      <c r="K1104" s="125">
        <f>SUM(I1104:J1104)</f>
      </c>
      <c r="L1104" s="242"/>
      <c r="M1104" s="229"/>
      <c r="N1104" s="87"/>
      <c r="O1104" s="87"/>
      <c r="P1104" s="87"/>
      <c r="Q1104" s="87"/>
      <c r="R1104" s="87"/>
      <c r="S1104" s="87"/>
      <c r="T1104" s="87"/>
      <c r="U1104" s="87"/>
      <c r="V1104" s="87"/>
      <c r="W1104" s="175"/>
      <c r="X1104" s="87"/>
      <c r="Y1104" s="87"/>
      <c r="Z1104" s="87"/>
      <c r="AA1104" s="87"/>
      <c r="AB1104" s="86"/>
      <c r="AC1104" s="87"/>
    </row>
    <row x14ac:dyDescent="0.25" r="1105" customHeight="1" ht="17.25">
      <c r="A1105" s="235">
        <f>A1104</f>
        <v>25569.375</v>
      </c>
      <c r="B1105" s="236" t="s">
        <v>22</v>
      </c>
      <c r="C1105" s="180"/>
      <c r="D1105" s="180">
        <v>0</v>
      </c>
      <c r="E1105" s="180"/>
      <c r="F1105" s="180"/>
      <c r="G1105" s="180">
        <f>SUM(C1105:F1105)</f>
      </c>
      <c r="H1105" s="182">
        <v>4800</v>
      </c>
      <c r="I1105" s="125">
        <f>G1105*H1105</f>
      </c>
      <c r="J1105" s="125">
        <f>I1105*0.1</f>
      </c>
      <c r="K1105" s="125">
        <f>SUM(I1105:J1105)</f>
      </c>
      <c r="L1105" s="242"/>
      <c r="M1105" s="229"/>
      <c r="N1105" s="87"/>
      <c r="O1105" s="87"/>
      <c r="P1105" s="87"/>
      <c r="Q1105" s="87"/>
      <c r="R1105" s="87"/>
      <c r="S1105" s="87"/>
      <c r="T1105" s="87"/>
      <c r="U1105" s="87"/>
      <c r="V1105" s="87"/>
      <c r="W1105" s="175"/>
      <c r="X1105" s="87"/>
      <c r="Y1105" s="87"/>
      <c r="Z1105" s="87"/>
      <c r="AA1105" s="87"/>
      <c r="AB1105" s="86"/>
      <c r="AC1105" s="87"/>
    </row>
    <row x14ac:dyDescent="0.25" r="1106" customHeight="1" ht="17.25">
      <c r="A1106" s="235">
        <f>A1105</f>
        <v>25569.375</v>
      </c>
      <c r="B1106" s="241" t="s">
        <v>84</v>
      </c>
      <c r="C1106" s="180"/>
      <c r="D1106" s="180">
        <v>0</v>
      </c>
      <c r="E1106" s="180"/>
      <c r="F1106" s="180"/>
      <c r="G1106" s="180">
        <f>SUM(C1106:F1106)</f>
      </c>
      <c r="H1106" s="182">
        <v>4800</v>
      </c>
      <c r="I1106" s="125">
        <f>G1106*H1106</f>
      </c>
      <c r="J1106" s="125">
        <f>I1106*0.1</f>
      </c>
      <c r="K1106" s="125">
        <f>SUM(I1106:J1106)</f>
      </c>
      <c r="L1106" s="242"/>
      <c r="M1106" s="229"/>
      <c r="N1106" s="87"/>
      <c r="O1106" s="87"/>
      <c r="P1106" s="87"/>
      <c r="Q1106" s="87"/>
      <c r="R1106" s="87"/>
      <c r="S1106" s="87"/>
      <c r="T1106" s="87"/>
      <c r="U1106" s="87"/>
      <c r="V1106" s="87"/>
      <c r="W1106" s="175"/>
      <c r="X1106" s="87"/>
      <c r="Y1106" s="87"/>
      <c r="Z1106" s="87"/>
      <c r="AA1106" s="87"/>
      <c r="AB1106" s="86"/>
      <c r="AC1106" s="87"/>
    </row>
    <row x14ac:dyDescent="0.25" r="1107" customHeight="1" ht="17.25">
      <c r="A1107" s="235">
        <f>A1106</f>
        <v>25569.375</v>
      </c>
      <c r="B1107" s="236" t="s">
        <v>17</v>
      </c>
      <c r="C1107" s="180"/>
      <c r="D1107" s="180">
        <v>0</v>
      </c>
      <c r="E1107" s="180"/>
      <c r="F1107" s="180"/>
      <c r="G1107" s="180">
        <f>SUM(C1107:F1107)</f>
      </c>
      <c r="H1107" s="125">
        <v>6500</v>
      </c>
      <c r="I1107" s="125">
        <f>G1107*H1107</f>
      </c>
      <c r="J1107" s="125">
        <f>I1107*0.1</f>
      </c>
      <c r="K1107" s="125">
        <f>SUM(I1107:J1107)</f>
      </c>
      <c r="L1107" s="242"/>
      <c r="M1107" s="229"/>
      <c r="N1107" s="87"/>
      <c r="O1107" s="87"/>
      <c r="P1107" s="87"/>
      <c r="Q1107" s="87"/>
      <c r="R1107" s="87"/>
      <c r="S1107" s="87"/>
      <c r="T1107" s="87"/>
      <c r="U1107" s="87"/>
      <c r="V1107" s="87"/>
      <c r="W1107" s="175"/>
      <c r="X1107" s="87"/>
      <c r="Y1107" s="87"/>
      <c r="Z1107" s="87"/>
      <c r="AA1107" s="87"/>
      <c r="AB1107" s="86"/>
      <c r="AC1107" s="87"/>
    </row>
    <row x14ac:dyDescent="0.25" r="1108" customHeight="1" ht="17.25">
      <c r="A1108" s="235">
        <f>A1107</f>
        <v>25569.375</v>
      </c>
      <c r="B1108" s="236" t="s">
        <v>29</v>
      </c>
      <c r="C1108" s="188" t="s">
        <v>14</v>
      </c>
      <c r="D1108" s="180">
        <v>13</v>
      </c>
      <c r="E1108" s="180">
        <v>13</v>
      </c>
      <c r="F1108" s="180"/>
      <c r="G1108" s="180">
        <f>SUM(C1108:F1108)</f>
      </c>
      <c r="H1108" s="125">
        <v>5500</v>
      </c>
      <c r="I1108" s="125">
        <f>G1108*H1108</f>
      </c>
      <c r="J1108" s="125">
        <f>I1108*0.1</f>
      </c>
      <c r="K1108" s="125">
        <f>SUM(I1108:J1108)</f>
      </c>
      <c r="L1108" s="242"/>
      <c r="M1108" s="229"/>
      <c r="N1108" s="87"/>
      <c r="O1108" s="87"/>
      <c r="P1108" s="87"/>
      <c r="Q1108" s="87"/>
      <c r="R1108" s="87"/>
      <c r="S1108" s="87"/>
      <c r="T1108" s="87"/>
      <c r="U1108" s="87"/>
      <c r="V1108" s="87"/>
      <c r="W1108" s="175"/>
      <c r="X1108" s="87"/>
      <c r="Y1108" s="87"/>
      <c r="Z1108" s="87"/>
      <c r="AA1108" s="87"/>
      <c r="AB1108" s="86"/>
      <c r="AC1108" s="87"/>
    </row>
    <row x14ac:dyDescent="0.25" r="1109" customHeight="1" ht="17.25">
      <c r="A1109" s="235">
        <f>A1108</f>
        <v>25569.375</v>
      </c>
      <c r="B1109" s="236" t="s">
        <v>15</v>
      </c>
      <c r="C1109" s="180"/>
      <c r="D1109" s="180">
        <v>0</v>
      </c>
      <c r="E1109" s="180"/>
      <c r="F1109" s="180"/>
      <c r="G1109" s="180">
        <f>SUM(C1109:F1109)</f>
      </c>
      <c r="H1109" s="182">
        <v>4800</v>
      </c>
      <c r="I1109" s="125">
        <f>G1109*H1109</f>
      </c>
      <c r="J1109" s="125">
        <f>I1109*0.1</f>
      </c>
      <c r="K1109" s="125">
        <f>SUM(I1109:J1109)</f>
      </c>
      <c r="L1109" s="242"/>
      <c r="M1109" s="229"/>
      <c r="N1109" s="87"/>
      <c r="O1109" s="87"/>
      <c r="P1109" s="87"/>
      <c r="Q1109" s="87"/>
      <c r="R1109" s="87"/>
      <c r="S1109" s="87"/>
      <c r="T1109" s="87"/>
      <c r="U1109" s="87"/>
      <c r="V1109" s="87"/>
      <c r="W1109" s="175"/>
      <c r="X1109" s="87"/>
      <c r="Y1109" s="87"/>
      <c r="Z1109" s="87"/>
      <c r="AA1109" s="87"/>
      <c r="AB1109" s="86"/>
      <c r="AC1109" s="87"/>
    </row>
    <row x14ac:dyDescent="0.25" r="1110" customHeight="1" ht="17.25">
      <c r="A1110" s="235">
        <f>A1109</f>
        <v>25569.375</v>
      </c>
      <c r="B1110" s="236" t="s">
        <v>21</v>
      </c>
      <c r="C1110" s="188" t="s">
        <v>14</v>
      </c>
      <c r="D1110" s="180">
        <v>12</v>
      </c>
      <c r="E1110" s="180"/>
      <c r="F1110" s="180"/>
      <c r="G1110" s="180">
        <f>SUM(C1110:F1110)</f>
      </c>
      <c r="H1110" s="237">
        <v>5500</v>
      </c>
      <c r="I1110" s="125">
        <f>G1110*H1110</f>
      </c>
      <c r="J1110" s="125">
        <f>I1110*0.1</f>
      </c>
      <c r="K1110" s="125">
        <f>SUM(I1110:J1110)</f>
      </c>
      <c r="L1110" s="242"/>
      <c r="M1110" s="229"/>
      <c r="N1110" s="87"/>
      <c r="O1110" s="87"/>
      <c r="P1110" s="87"/>
      <c r="Q1110" s="87"/>
      <c r="R1110" s="87"/>
      <c r="S1110" s="87"/>
      <c r="T1110" s="87"/>
      <c r="U1110" s="87"/>
      <c r="V1110" s="87"/>
      <c r="W1110" s="175"/>
      <c r="X1110" s="87"/>
      <c r="Y1110" s="87"/>
      <c r="Z1110" s="87"/>
      <c r="AA1110" s="87"/>
      <c r="AB1110" s="86"/>
      <c r="AC1110" s="87"/>
    </row>
    <row x14ac:dyDescent="0.25" r="1111" customHeight="1" ht="17.25">
      <c r="A1111" s="235">
        <f>A1110</f>
        <v>25569.375</v>
      </c>
      <c r="B1111" s="236" t="s">
        <v>52</v>
      </c>
      <c r="C1111" s="180"/>
      <c r="D1111" s="180">
        <v>14</v>
      </c>
      <c r="E1111" s="180">
        <v>8</v>
      </c>
      <c r="F1111" s="180"/>
      <c r="G1111" s="180">
        <f>SUM(C1111:F1111)</f>
      </c>
      <c r="H1111" s="237">
        <v>5500</v>
      </c>
      <c r="I1111" s="125">
        <f>G1111*H1111</f>
      </c>
      <c r="J1111" s="125">
        <f>I1111*0.1</f>
      </c>
      <c r="K1111" s="125">
        <f>SUM(I1111:J1111)</f>
      </c>
      <c r="L1111" s="242"/>
      <c r="M1111" s="229"/>
      <c r="N1111" s="87"/>
      <c r="O1111" s="87"/>
      <c r="P1111" s="87"/>
      <c r="Q1111" s="87"/>
      <c r="R1111" s="87"/>
      <c r="S1111" s="87"/>
      <c r="T1111" s="87"/>
      <c r="U1111" s="87"/>
      <c r="V1111" s="87"/>
      <c r="W1111" s="175"/>
      <c r="X1111" s="87"/>
      <c r="Y1111" s="87"/>
      <c r="Z1111" s="87"/>
      <c r="AA1111" s="87"/>
      <c r="AB1111" s="86"/>
      <c r="AC1111" s="87"/>
    </row>
    <row x14ac:dyDescent="0.25" r="1112" customHeight="1" ht="17.25">
      <c r="A1112" s="235">
        <f>A1111</f>
        <v>25569.375</v>
      </c>
      <c r="B1112" s="241" t="s">
        <v>61</v>
      </c>
      <c r="C1112" s="180"/>
      <c r="D1112" s="180">
        <v>5</v>
      </c>
      <c r="E1112" s="180"/>
      <c r="F1112" s="180"/>
      <c r="G1112" s="180">
        <f>SUM(C1112:F1112)</f>
      </c>
      <c r="H1112" s="237">
        <v>5500</v>
      </c>
      <c r="I1112" s="125">
        <f>G1112*H1112</f>
      </c>
      <c r="J1112" s="125">
        <f>I1112*0.1</f>
      </c>
      <c r="K1112" s="125">
        <f>SUM(I1112:J1112)</f>
      </c>
      <c r="L1112" s="242"/>
      <c r="M1112" s="229"/>
      <c r="N1112" s="87"/>
      <c r="O1112" s="87"/>
      <c r="P1112" s="87"/>
      <c r="Q1112" s="87"/>
      <c r="R1112" s="87"/>
      <c r="S1112" s="87"/>
      <c r="T1112" s="87"/>
      <c r="U1112" s="87"/>
      <c r="V1112" s="87"/>
      <c r="W1112" s="175"/>
      <c r="X1112" s="87"/>
      <c r="Y1112" s="87"/>
      <c r="Z1112" s="87"/>
      <c r="AA1112" s="87"/>
      <c r="AB1112" s="86"/>
      <c r="AC1112" s="87"/>
    </row>
    <row x14ac:dyDescent="0.25" r="1113" customHeight="1" ht="17.25">
      <c r="A1113" s="235">
        <f>A1112</f>
        <v>25569.375</v>
      </c>
      <c r="B1113" s="236" t="s">
        <v>33</v>
      </c>
      <c r="C1113" s="180"/>
      <c r="D1113" s="180">
        <v>0</v>
      </c>
      <c r="E1113" s="180"/>
      <c r="F1113" s="180"/>
      <c r="G1113" s="180">
        <f>SUM(C1113:F1113)</f>
      </c>
      <c r="H1113" s="182">
        <v>5500</v>
      </c>
      <c r="I1113" s="125">
        <f>G1113*H1113</f>
      </c>
      <c r="J1113" s="125">
        <f>I1113*0.1</f>
      </c>
      <c r="K1113" s="125">
        <f>SUM(I1113:J1113)</f>
      </c>
      <c r="L1113" s="242"/>
      <c r="M1113" s="229"/>
      <c r="N1113" s="87"/>
      <c r="O1113" s="87"/>
      <c r="P1113" s="87"/>
      <c r="Q1113" s="87"/>
      <c r="R1113" s="87"/>
      <c r="S1113" s="87"/>
      <c r="T1113" s="87"/>
      <c r="U1113" s="87"/>
      <c r="V1113" s="87"/>
      <c r="W1113" s="175"/>
      <c r="X1113" s="87"/>
      <c r="Y1113" s="87"/>
      <c r="Z1113" s="87"/>
      <c r="AA1113" s="87"/>
      <c r="AB1113" s="86"/>
      <c r="AC1113" s="87"/>
    </row>
    <row x14ac:dyDescent="0.25" r="1114" customHeight="1" ht="17.25">
      <c r="A1114" s="235">
        <f>A1113</f>
        <v>25569.375</v>
      </c>
      <c r="B1114" s="236" t="s">
        <v>30</v>
      </c>
      <c r="C1114" s="180"/>
      <c r="D1114" s="180">
        <v>17</v>
      </c>
      <c r="E1114" s="180"/>
      <c r="F1114" s="180"/>
      <c r="G1114" s="180">
        <f>SUM(C1114:F1114)</f>
      </c>
      <c r="H1114" s="125">
        <v>6000</v>
      </c>
      <c r="I1114" s="125">
        <f>G1114*H1114</f>
      </c>
      <c r="J1114" s="125">
        <f>I1114*0.1</f>
      </c>
      <c r="K1114" s="125">
        <f>SUM(I1114:J1114)</f>
      </c>
      <c r="L1114" s="242"/>
      <c r="M1114" s="229"/>
      <c r="N1114" s="87"/>
      <c r="O1114" s="87"/>
      <c r="P1114" s="87"/>
      <c r="Q1114" s="87"/>
      <c r="R1114" s="87"/>
      <c r="S1114" s="87"/>
      <c r="T1114" s="87"/>
      <c r="U1114" s="87"/>
      <c r="V1114" s="87"/>
      <c r="W1114" s="175"/>
      <c r="X1114" s="87"/>
      <c r="Y1114" s="87"/>
      <c r="Z1114" s="87"/>
      <c r="AA1114" s="87"/>
      <c r="AB1114" s="86"/>
      <c r="AC1114" s="87"/>
    </row>
    <row x14ac:dyDescent="0.25" r="1115" customHeight="1" ht="17.25">
      <c r="A1115" s="235">
        <f>A1114</f>
        <v>25569.375</v>
      </c>
      <c r="B1115" s="236" t="s">
        <v>28</v>
      </c>
      <c r="C1115" s="188" t="s">
        <v>14</v>
      </c>
      <c r="D1115" s="180">
        <v>20</v>
      </c>
      <c r="E1115" s="180"/>
      <c r="F1115" s="180"/>
      <c r="G1115" s="180">
        <f>SUM(C1115:F1115)</f>
      </c>
      <c r="H1115" s="237">
        <v>5500</v>
      </c>
      <c r="I1115" s="125">
        <f>G1115*H1115</f>
      </c>
      <c r="J1115" s="125">
        <f>I1115*0.1</f>
      </c>
      <c r="K1115" s="125">
        <f>SUM(I1115:J1115)</f>
      </c>
      <c r="L1115" s="242"/>
      <c r="M1115" s="229"/>
      <c r="N1115" s="87"/>
      <c r="O1115" s="87"/>
      <c r="P1115" s="87"/>
      <c r="Q1115" s="87"/>
      <c r="R1115" s="87"/>
      <c r="S1115" s="87"/>
      <c r="T1115" s="87"/>
      <c r="U1115" s="87"/>
      <c r="V1115" s="87"/>
      <c r="W1115" s="175"/>
      <c r="X1115" s="87"/>
      <c r="Y1115" s="87"/>
      <c r="Z1115" s="87"/>
      <c r="AA1115" s="87"/>
      <c r="AB1115" s="86"/>
      <c r="AC1115" s="87"/>
    </row>
    <row x14ac:dyDescent="0.25" r="1116" customHeight="1" ht="17.25">
      <c r="A1116" s="235">
        <f>A1115</f>
        <v>25569.375</v>
      </c>
      <c r="B1116" s="236" t="s">
        <v>12</v>
      </c>
      <c r="C1116" s="180"/>
      <c r="D1116" s="180">
        <v>7</v>
      </c>
      <c r="E1116" s="180"/>
      <c r="F1116" s="180"/>
      <c r="G1116" s="180">
        <f>SUM(C1116:F1116)</f>
      </c>
      <c r="H1116" s="125">
        <v>6000</v>
      </c>
      <c r="I1116" s="125">
        <f>G1116*H1116</f>
      </c>
      <c r="J1116" s="125">
        <f>I1116*0.1</f>
      </c>
      <c r="K1116" s="125">
        <f>SUM(I1116:J1116)</f>
      </c>
      <c r="L1116" s="242"/>
      <c r="M1116" s="229"/>
      <c r="N1116" s="87"/>
      <c r="O1116" s="87"/>
      <c r="P1116" s="87"/>
      <c r="Q1116" s="87"/>
      <c r="R1116" s="87"/>
      <c r="S1116" s="87"/>
      <c r="T1116" s="87"/>
      <c r="U1116" s="87"/>
      <c r="V1116" s="87"/>
      <c r="W1116" s="175"/>
      <c r="X1116" s="87"/>
      <c r="Y1116" s="87"/>
      <c r="Z1116" s="87"/>
      <c r="AA1116" s="87"/>
      <c r="AB1116" s="86"/>
      <c r="AC1116" s="87"/>
    </row>
    <row x14ac:dyDescent="0.25" r="1117" customHeight="1" ht="17.25">
      <c r="A1117" s="235">
        <f>A1116</f>
        <v>25569.375</v>
      </c>
      <c r="B1117" s="241" t="s">
        <v>148</v>
      </c>
      <c r="C1117" s="180"/>
      <c r="D1117" s="180"/>
      <c r="E1117" s="180"/>
      <c r="F1117" s="180"/>
      <c r="G1117" s="180">
        <f>SUM(C1117:F1117)</f>
      </c>
      <c r="H1117" s="182">
        <v>6000</v>
      </c>
      <c r="I1117" s="125">
        <f>G1117*H1117</f>
      </c>
      <c r="J1117" s="125">
        <f>I1117*0.1</f>
      </c>
      <c r="K1117" s="125">
        <f>SUM(I1117:J1117)</f>
      </c>
      <c r="L1117" s="242"/>
      <c r="M1117" s="229"/>
      <c r="N1117" s="87"/>
      <c r="O1117" s="87"/>
      <c r="P1117" s="87"/>
      <c r="Q1117" s="87"/>
      <c r="R1117" s="87"/>
      <c r="S1117" s="87"/>
      <c r="T1117" s="87"/>
      <c r="U1117" s="87"/>
      <c r="V1117" s="87"/>
      <c r="W1117" s="175"/>
      <c r="X1117" s="87"/>
      <c r="Y1117" s="87"/>
      <c r="Z1117" s="87"/>
      <c r="AA1117" s="87"/>
      <c r="AB1117" s="86"/>
      <c r="AC1117" s="87"/>
    </row>
    <row x14ac:dyDescent="0.25" r="1118" customHeight="1" ht="17.25">
      <c r="A1118" s="235">
        <f>A1117</f>
        <v>25569.375</v>
      </c>
      <c r="B1118" s="241" t="s">
        <v>37</v>
      </c>
      <c r="C1118" s="180"/>
      <c r="D1118" s="180">
        <v>5</v>
      </c>
      <c r="E1118" s="180"/>
      <c r="F1118" s="180"/>
      <c r="G1118" s="180">
        <f>SUM(C1118:F1118)</f>
      </c>
      <c r="H1118" s="125">
        <v>6500</v>
      </c>
      <c r="I1118" s="125">
        <f>G1118*H1118</f>
      </c>
      <c r="J1118" s="125">
        <f>I1118*0.1</f>
      </c>
      <c r="K1118" s="125">
        <f>SUM(I1118:J1118)</f>
      </c>
      <c r="L1118" s="242"/>
      <c r="M1118" s="229"/>
      <c r="N1118" s="87"/>
      <c r="O1118" s="87"/>
      <c r="P1118" s="87"/>
      <c r="Q1118" s="87"/>
      <c r="R1118" s="87"/>
      <c r="S1118" s="87"/>
      <c r="T1118" s="87"/>
      <c r="U1118" s="87"/>
      <c r="V1118" s="87"/>
      <c r="W1118" s="175"/>
      <c r="X1118" s="87"/>
      <c r="Y1118" s="87"/>
      <c r="Z1118" s="87"/>
      <c r="AA1118" s="87"/>
      <c r="AB1118" s="86"/>
      <c r="AC1118" s="87"/>
    </row>
    <row x14ac:dyDescent="0.25" r="1119" customHeight="1" ht="17.25">
      <c r="A1119" s="235">
        <f>A1118</f>
        <v>25569.375</v>
      </c>
      <c r="B1119" s="241" t="s">
        <v>64</v>
      </c>
      <c r="C1119" s="180"/>
      <c r="D1119" s="180">
        <v>1</v>
      </c>
      <c r="E1119" s="180"/>
      <c r="F1119" s="180"/>
      <c r="G1119" s="180">
        <f>SUM(C1119:F1119)</f>
      </c>
      <c r="H1119" s="182">
        <v>5500</v>
      </c>
      <c r="I1119" s="125">
        <f>G1119*H1119</f>
      </c>
      <c r="J1119" s="125">
        <f>I1119*0.1</f>
      </c>
      <c r="K1119" s="125">
        <f>SUM(I1119:J1119)</f>
      </c>
      <c r="L1119" s="242"/>
      <c r="M1119" s="229"/>
      <c r="N1119" s="87"/>
      <c r="O1119" s="87"/>
      <c r="P1119" s="87"/>
      <c r="Q1119" s="87"/>
      <c r="R1119" s="87"/>
      <c r="S1119" s="87"/>
      <c r="T1119" s="87"/>
      <c r="U1119" s="87"/>
      <c r="V1119" s="87"/>
      <c r="W1119" s="175"/>
      <c r="X1119" s="87"/>
      <c r="Y1119" s="87"/>
      <c r="Z1119" s="87"/>
      <c r="AA1119" s="87"/>
      <c r="AB1119" s="86"/>
      <c r="AC1119" s="87"/>
    </row>
    <row x14ac:dyDescent="0.25" r="1120" customHeight="1" ht="17.25">
      <c r="A1120" s="235">
        <f>A1119</f>
        <v>25569.375</v>
      </c>
      <c r="B1120" s="236" t="s">
        <v>25</v>
      </c>
      <c r="C1120" s="180"/>
      <c r="D1120" s="180"/>
      <c r="E1120" s="180"/>
      <c r="F1120" s="180"/>
      <c r="G1120" s="180">
        <f>SUM(C1120:F1120)</f>
      </c>
      <c r="H1120" s="125">
        <v>6000</v>
      </c>
      <c r="I1120" s="125">
        <f>G1120*H1120</f>
      </c>
      <c r="J1120" s="125">
        <f>I1120*0.1</f>
      </c>
      <c r="K1120" s="125">
        <f>SUM(I1120:J1120)</f>
      </c>
      <c r="L1120" s="242"/>
      <c r="M1120" s="229"/>
      <c r="N1120" s="87"/>
      <c r="O1120" s="87"/>
      <c r="P1120" s="87"/>
      <c r="Q1120" s="87"/>
      <c r="R1120" s="87"/>
      <c r="S1120" s="87"/>
      <c r="T1120" s="87"/>
      <c r="U1120" s="87"/>
      <c r="V1120" s="87"/>
      <c r="W1120" s="175"/>
      <c r="X1120" s="87"/>
      <c r="Y1120" s="87"/>
      <c r="Z1120" s="87"/>
      <c r="AA1120" s="87"/>
      <c r="AB1120" s="86"/>
      <c r="AC1120" s="87"/>
    </row>
    <row x14ac:dyDescent="0.25" r="1121" customHeight="1" ht="17.25">
      <c r="A1121" s="235">
        <f>A1120</f>
        <v>25569.375</v>
      </c>
      <c r="B1121" s="241" t="s">
        <v>76</v>
      </c>
      <c r="C1121" s="188" t="s">
        <v>14</v>
      </c>
      <c r="D1121" s="180">
        <v>0</v>
      </c>
      <c r="E1121" s="180"/>
      <c r="F1121" s="180"/>
      <c r="G1121" s="180">
        <f>SUM(C1121:F1121)</f>
      </c>
      <c r="H1121" s="125">
        <v>6000</v>
      </c>
      <c r="I1121" s="125">
        <f>G1121*H1121</f>
      </c>
      <c r="J1121" s="125">
        <f>I1121*0.1</f>
      </c>
      <c r="K1121" s="125">
        <f>SUM(I1121:J1121)</f>
      </c>
      <c r="L1121" s="242"/>
      <c r="M1121" s="229"/>
      <c r="N1121" s="87"/>
      <c r="O1121" s="87"/>
      <c r="P1121" s="87"/>
      <c r="Q1121" s="87"/>
      <c r="R1121" s="87"/>
      <c r="S1121" s="87"/>
      <c r="T1121" s="87"/>
      <c r="U1121" s="87"/>
      <c r="V1121" s="87"/>
      <c r="W1121" s="175"/>
      <c r="X1121" s="87"/>
      <c r="Y1121" s="87"/>
      <c r="Z1121" s="87"/>
      <c r="AA1121" s="87"/>
      <c r="AB1121" s="86"/>
      <c r="AC1121" s="87"/>
    </row>
    <row x14ac:dyDescent="0.25" r="1122" customHeight="1" ht="17.25">
      <c r="A1122" s="235">
        <f>A1121</f>
        <v>25569.375</v>
      </c>
      <c r="B1122" s="241" t="s">
        <v>149</v>
      </c>
      <c r="C1122" s="180"/>
      <c r="D1122" s="181">
        <v>35</v>
      </c>
      <c r="E1122" s="180"/>
      <c r="F1122" s="180"/>
      <c r="G1122" s="180">
        <f>SUM(C1122:F1122)</f>
      </c>
      <c r="H1122" s="125">
        <v>6000</v>
      </c>
      <c r="I1122" s="125">
        <f>G1122*H1122</f>
      </c>
      <c r="J1122" s="125">
        <f>I1122*0.1</f>
      </c>
      <c r="K1122" s="125">
        <f>SUM(I1122:J1122)</f>
      </c>
      <c r="L1122" s="242"/>
      <c r="M1122" s="229"/>
      <c r="N1122" s="87"/>
      <c r="O1122" s="87"/>
      <c r="P1122" s="87"/>
      <c r="Q1122" s="87"/>
      <c r="R1122" s="87"/>
      <c r="S1122" s="87"/>
      <c r="T1122" s="87"/>
      <c r="U1122" s="87"/>
      <c r="V1122" s="87"/>
      <c r="W1122" s="175"/>
      <c r="X1122" s="87"/>
      <c r="Y1122" s="87"/>
      <c r="Z1122" s="87"/>
      <c r="AA1122" s="87"/>
      <c r="AB1122" s="86"/>
      <c r="AC1122" s="87"/>
    </row>
    <row x14ac:dyDescent="0.25" r="1123" customHeight="1" ht="17.25">
      <c r="A1123" s="235">
        <f>A1122</f>
        <v>25569.375</v>
      </c>
      <c r="B1123" s="241" t="s">
        <v>43</v>
      </c>
      <c r="C1123" s="180"/>
      <c r="D1123" s="180">
        <v>0</v>
      </c>
      <c r="E1123" s="180"/>
      <c r="F1123" s="180"/>
      <c r="G1123" s="180">
        <f>SUM(C1123:F1123)</f>
      </c>
      <c r="H1123" s="125">
        <v>6000</v>
      </c>
      <c r="I1123" s="125">
        <f>G1123*H1123</f>
      </c>
      <c r="J1123" s="125">
        <f>I1123*0.1</f>
      </c>
      <c r="K1123" s="125">
        <f>SUM(I1123:J1123)</f>
      </c>
      <c r="L1123" s="242"/>
      <c r="M1123" s="229"/>
      <c r="N1123" s="87"/>
      <c r="O1123" s="87"/>
      <c r="P1123" s="87"/>
      <c r="Q1123" s="87"/>
      <c r="R1123" s="87"/>
      <c r="S1123" s="87"/>
      <c r="T1123" s="87"/>
      <c r="U1123" s="87"/>
      <c r="V1123" s="87"/>
      <c r="W1123" s="175"/>
      <c r="X1123" s="87"/>
      <c r="Y1123" s="87"/>
      <c r="Z1123" s="87"/>
      <c r="AA1123" s="87"/>
      <c r="AB1123" s="86"/>
      <c r="AC1123" s="87"/>
    </row>
    <row x14ac:dyDescent="0.25" r="1124" customHeight="1" ht="17.25">
      <c r="A1124" s="235">
        <f>A1123</f>
        <v>25569.375</v>
      </c>
      <c r="B1124" s="241" t="s">
        <v>18</v>
      </c>
      <c r="C1124" s="180"/>
      <c r="D1124" s="180">
        <v>0</v>
      </c>
      <c r="E1124" s="180"/>
      <c r="F1124" s="180"/>
      <c r="G1124" s="180">
        <f>SUM(C1124:F1124)</f>
      </c>
      <c r="H1124" s="125">
        <v>6000</v>
      </c>
      <c r="I1124" s="125">
        <f>G1124*H1124</f>
      </c>
      <c r="J1124" s="125">
        <f>I1124*0.1</f>
      </c>
      <c r="K1124" s="125">
        <f>SUM(I1124:J1124)</f>
      </c>
      <c r="L1124" s="242"/>
      <c r="M1124" s="229"/>
      <c r="N1124" s="87"/>
      <c r="O1124" s="87"/>
      <c r="P1124" s="87"/>
      <c r="Q1124" s="87"/>
      <c r="R1124" s="87"/>
      <c r="S1124" s="87"/>
      <c r="T1124" s="87"/>
      <c r="U1124" s="87"/>
      <c r="V1124" s="87"/>
      <c r="W1124" s="175"/>
      <c r="X1124" s="87"/>
      <c r="Y1124" s="87"/>
      <c r="Z1124" s="87"/>
      <c r="AA1124" s="87"/>
      <c r="AB1124" s="86"/>
      <c r="AC1124" s="87"/>
    </row>
    <row x14ac:dyDescent="0.25" r="1125" customHeight="1" ht="17.25">
      <c r="A1125" s="235">
        <f>A1124</f>
        <v>25569.375</v>
      </c>
      <c r="B1125" s="241" t="s">
        <v>82</v>
      </c>
      <c r="C1125" s="188" t="s">
        <v>14</v>
      </c>
      <c r="D1125" s="180"/>
      <c r="E1125" s="180"/>
      <c r="F1125" s="180"/>
      <c r="G1125" s="180">
        <f>SUM(C1125:F1125)</f>
      </c>
      <c r="H1125" s="125">
        <v>5000</v>
      </c>
      <c r="I1125" s="125">
        <f>G1125*H1125</f>
      </c>
      <c r="J1125" s="125">
        <f>I1125*0.1</f>
      </c>
      <c r="K1125" s="125">
        <f>SUM(I1125:J1125)</f>
      </c>
      <c r="L1125" s="242"/>
      <c r="M1125" s="229"/>
      <c r="N1125" s="87"/>
      <c r="O1125" s="87"/>
      <c r="P1125" s="87"/>
      <c r="Q1125" s="87"/>
      <c r="R1125" s="87"/>
      <c r="S1125" s="87"/>
      <c r="T1125" s="87"/>
      <c r="U1125" s="87"/>
      <c r="V1125" s="87"/>
      <c r="W1125" s="175"/>
      <c r="X1125" s="87"/>
      <c r="Y1125" s="87"/>
      <c r="Z1125" s="87"/>
      <c r="AA1125" s="87"/>
      <c r="AB1125" s="86"/>
      <c r="AC1125" s="87"/>
    </row>
    <row x14ac:dyDescent="0.25" r="1126" customHeight="1" ht="17.25">
      <c r="A1126" s="235">
        <f>A1125</f>
        <v>25569.375</v>
      </c>
      <c r="B1126" s="241" t="s">
        <v>151</v>
      </c>
      <c r="C1126" s="180"/>
      <c r="D1126" s="180"/>
      <c r="E1126" s="180"/>
      <c r="F1126" s="180"/>
      <c r="G1126" s="180">
        <f>SUM(C1126:F1126)</f>
      </c>
      <c r="H1126" s="125">
        <v>5000</v>
      </c>
      <c r="I1126" s="125">
        <f>G1126*H1126</f>
      </c>
      <c r="J1126" s="125">
        <f>I1126*0.1</f>
      </c>
      <c r="K1126" s="125">
        <f>SUM(I1126:J1126)</f>
      </c>
      <c r="L1126" s="242"/>
      <c r="M1126" s="229"/>
      <c r="N1126" s="87"/>
      <c r="O1126" s="87"/>
      <c r="P1126" s="87"/>
      <c r="Q1126" s="87"/>
      <c r="R1126" s="87"/>
      <c r="S1126" s="87"/>
      <c r="T1126" s="87"/>
      <c r="U1126" s="87"/>
      <c r="V1126" s="87"/>
      <c r="W1126" s="175"/>
      <c r="X1126" s="87"/>
      <c r="Y1126" s="87"/>
      <c r="Z1126" s="87"/>
      <c r="AA1126" s="87"/>
      <c r="AB1126" s="86"/>
      <c r="AC1126" s="87"/>
    </row>
    <row x14ac:dyDescent="0.25" r="1127" customHeight="1" ht="17.25">
      <c r="A1127" s="235">
        <f>A1123</f>
        <v>25569.375</v>
      </c>
      <c r="B1127" s="241" t="s">
        <v>105</v>
      </c>
      <c r="C1127" s="180"/>
      <c r="D1127" s="180"/>
      <c r="E1127" s="180"/>
      <c r="F1127" s="180"/>
      <c r="G1127" s="180">
        <f>SUM(C1127:F1127)</f>
      </c>
      <c r="H1127" s="125">
        <v>7000</v>
      </c>
      <c r="I1127" s="125">
        <f>G1127*H1127</f>
      </c>
      <c r="J1127" s="125">
        <f>I1127*0.1</f>
      </c>
      <c r="K1127" s="125">
        <f>SUM(I1127:J1127)</f>
      </c>
      <c r="L1127" s="242"/>
      <c r="M1127" s="229"/>
      <c r="N1127" s="87"/>
      <c r="O1127" s="87"/>
      <c r="P1127" s="87"/>
      <c r="Q1127" s="87"/>
      <c r="R1127" s="87"/>
      <c r="S1127" s="87"/>
      <c r="T1127" s="87"/>
      <c r="U1127" s="87"/>
      <c r="V1127" s="87"/>
      <c r="W1127" s="175"/>
      <c r="X1127" s="87"/>
      <c r="Y1127" s="87"/>
      <c r="Z1127" s="87"/>
      <c r="AA1127" s="87"/>
      <c r="AB1127" s="86"/>
      <c r="AC1127" s="87"/>
    </row>
    <row x14ac:dyDescent="0.25" r="1128" customHeight="1" ht="17.25">
      <c r="A1128" s="235">
        <f>A1123</f>
        <v>25569.375</v>
      </c>
      <c r="B1128" s="241" t="s">
        <v>23</v>
      </c>
      <c r="C1128" s="180"/>
      <c r="D1128" s="180"/>
      <c r="E1128" s="180"/>
      <c r="F1128" s="180"/>
      <c r="G1128" s="180">
        <f>SUM(C1128:F1128)</f>
      </c>
      <c r="H1128" s="125">
        <v>6000</v>
      </c>
      <c r="I1128" s="125">
        <f>G1128*H1128</f>
      </c>
      <c r="J1128" s="125">
        <f>I1128*0.1</f>
      </c>
      <c r="K1128" s="125">
        <f>SUM(I1128:J1128)</f>
      </c>
      <c r="L1128" s="242"/>
      <c r="M1128" s="229"/>
      <c r="N1128" s="87"/>
      <c r="O1128" s="87"/>
      <c r="P1128" s="87"/>
      <c r="Q1128" s="87"/>
      <c r="R1128" s="87"/>
      <c r="S1128" s="87"/>
      <c r="T1128" s="87"/>
      <c r="U1128" s="87"/>
      <c r="V1128" s="87"/>
      <c r="W1128" s="175"/>
      <c r="X1128" s="87"/>
      <c r="Y1128" s="87"/>
      <c r="Z1128" s="87"/>
      <c r="AA1128" s="87"/>
      <c r="AB1128" s="86"/>
      <c r="AC1128" s="87"/>
    </row>
    <row x14ac:dyDescent="0.25" r="1129" customHeight="1" ht="17.25">
      <c r="A1129" s="235">
        <f>A1128</f>
        <v>25569.375</v>
      </c>
      <c r="B1129" s="241" t="s">
        <v>40</v>
      </c>
      <c r="C1129" s="180"/>
      <c r="D1129" s="180"/>
      <c r="E1129" s="180"/>
      <c r="F1129" s="180"/>
      <c r="G1129" s="180">
        <f>SUM(C1129:F1129)</f>
      </c>
      <c r="H1129" s="125">
        <v>6500</v>
      </c>
      <c r="I1129" s="125">
        <f>G1129*H1129</f>
      </c>
      <c r="J1129" s="125">
        <f>I1129*0.1</f>
      </c>
      <c r="K1129" s="125">
        <f>SUM(I1129:J1129)</f>
      </c>
      <c r="L1129" s="242"/>
      <c r="M1129" s="229"/>
      <c r="N1129" s="87"/>
      <c r="O1129" s="87"/>
      <c r="P1129" s="87"/>
      <c r="Q1129" s="87"/>
      <c r="R1129" s="87"/>
      <c r="S1129" s="87"/>
      <c r="T1129" s="87"/>
      <c r="U1129" s="87"/>
      <c r="V1129" s="87"/>
      <c r="W1129" s="175"/>
      <c r="X1129" s="87"/>
      <c r="Y1129" s="87"/>
      <c r="Z1129" s="87"/>
      <c r="AA1129" s="87"/>
      <c r="AB1129" s="86"/>
      <c r="AC1129" s="87"/>
    </row>
    <row x14ac:dyDescent="0.25" r="1130" customHeight="1" ht="17.25">
      <c r="A1130" s="235">
        <f>A1126</f>
        <v>25569.375</v>
      </c>
      <c r="B1130" s="241" t="s">
        <v>86</v>
      </c>
      <c r="C1130" s="180"/>
      <c r="D1130" s="180"/>
      <c r="E1130" s="180"/>
      <c r="F1130" s="180"/>
      <c r="G1130" s="180">
        <f>SUM(C1130:F1130)</f>
      </c>
      <c r="H1130" s="125">
        <v>6000</v>
      </c>
      <c r="I1130" s="125">
        <f>G1130*H1130</f>
      </c>
      <c r="J1130" s="125">
        <f>I1130*0.1</f>
      </c>
      <c r="K1130" s="125">
        <f>SUM(I1130:J1130)</f>
      </c>
      <c r="L1130" s="242"/>
      <c r="M1130" s="229"/>
      <c r="N1130" s="87"/>
      <c r="O1130" s="87"/>
      <c r="P1130" s="87"/>
      <c r="Q1130" s="87"/>
      <c r="R1130" s="87"/>
      <c r="S1130" s="87"/>
      <c r="T1130" s="87"/>
      <c r="U1130" s="87"/>
      <c r="V1130" s="87"/>
      <c r="W1130" s="175"/>
      <c r="X1130" s="87"/>
      <c r="Y1130" s="87"/>
      <c r="Z1130" s="87"/>
      <c r="AA1130" s="87"/>
      <c r="AB1130" s="86"/>
      <c r="AC1130" s="87"/>
    </row>
    <row x14ac:dyDescent="0.25" r="1131" customHeight="1" ht="17.25">
      <c r="A1131" s="235">
        <f>A1126</f>
        <v>25569.375</v>
      </c>
      <c r="B1131" s="241" t="s">
        <v>152</v>
      </c>
      <c r="C1131" s="180"/>
      <c r="D1131" s="180">
        <v>120</v>
      </c>
      <c r="E1131" s="180"/>
      <c r="F1131" s="180"/>
      <c r="G1131" s="180">
        <f>SUM(C1131:F1131)</f>
      </c>
      <c r="H1131" s="125">
        <v>6000</v>
      </c>
      <c r="I1131" s="125">
        <f>G1131*H1131</f>
      </c>
      <c r="J1131" s="125">
        <f>I1131*0.1</f>
      </c>
      <c r="K1131" s="125">
        <f>SUM(I1131:J1131)</f>
      </c>
      <c r="L1131" s="242"/>
      <c r="M1131" s="229"/>
      <c r="N1131" s="87"/>
      <c r="O1131" s="87"/>
      <c r="P1131" s="87"/>
      <c r="Q1131" s="87"/>
      <c r="R1131" s="87"/>
      <c r="S1131" s="87"/>
      <c r="T1131" s="87"/>
      <c r="U1131" s="87"/>
      <c r="V1131" s="87"/>
      <c r="W1131" s="175"/>
      <c r="X1131" s="87"/>
      <c r="Y1131" s="87"/>
      <c r="Z1131" s="87"/>
      <c r="AA1131" s="87"/>
      <c r="AB1131" s="86"/>
      <c r="AC1131" s="87"/>
    </row>
    <row x14ac:dyDescent="0.25" r="1132" customHeight="1" ht="17.25">
      <c r="A1132" s="235">
        <f>A1131</f>
        <v>25569.375</v>
      </c>
      <c r="B1132" s="236"/>
      <c r="C1132" s="180"/>
      <c r="D1132" s="180"/>
      <c r="E1132" s="180"/>
      <c r="F1132" s="180"/>
      <c r="G1132" s="180">
        <f>SUM(C1132:F1132)</f>
      </c>
      <c r="H1132" s="125"/>
      <c r="I1132" s="125">
        <f>G1132*H1132</f>
      </c>
      <c r="J1132" s="125">
        <v>0</v>
      </c>
      <c r="K1132" s="125">
        <f>SUM(I1132:J1132)</f>
      </c>
      <c r="L1132" s="242"/>
      <c r="M1132" s="229"/>
      <c r="N1132" s="87"/>
      <c r="O1132" s="87"/>
      <c r="P1132" s="87"/>
      <c r="Q1132" s="87"/>
      <c r="R1132" s="87"/>
      <c r="S1132" s="87"/>
      <c r="T1132" s="87"/>
      <c r="U1132" s="87"/>
      <c r="V1132" s="87"/>
      <c r="W1132" s="175"/>
      <c r="X1132" s="87"/>
      <c r="Y1132" s="87"/>
      <c r="Z1132" s="87"/>
      <c r="AA1132" s="87"/>
      <c r="AB1132" s="86"/>
      <c r="AC1132" s="87"/>
    </row>
    <row x14ac:dyDescent="0.25" r="1133" customHeight="1" ht="17.25">
      <c r="A1133" s="243">
        <f>A1132</f>
        <v>25569.375</v>
      </c>
      <c r="B1133" s="244" t="s">
        <v>155</v>
      </c>
      <c r="C1133" s="191">
        <f>SUM(C1087:C1132)</f>
      </c>
      <c r="D1133" s="191">
        <f>SUM(D1087:D1132)</f>
      </c>
      <c r="E1133" s="191">
        <f>SUM(E1087:E1132)</f>
      </c>
      <c r="F1133" s="191">
        <f>SUM(F1087:F1132)</f>
      </c>
      <c r="G1133" s="191">
        <f>SUM(G1087:G1132)</f>
      </c>
      <c r="H1133" s="191"/>
      <c r="I1133" s="191">
        <f>SUM(I1087:I1132)</f>
      </c>
      <c r="J1133" s="191">
        <f>SUM(J1087:J1132)</f>
      </c>
      <c r="K1133" s="191">
        <f>SUM(K1087:K1132)</f>
      </c>
      <c r="L1133" s="245"/>
      <c r="M1133" s="229"/>
      <c r="N1133" s="87"/>
      <c r="O1133" s="87"/>
      <c r="P1133" s="87"/>
      <c r="Q1133" s="87"/>
      <c r="R1133" s="87"/>
      <c r="S1133" s="87"/>
      <c r="T1133" s="87"/>
      <c r="U1133" s="87"/>
      <c r="V1133" s="87"/>
      <c r="W1133" s="175"/>
      <c r="X1133" s="87"/>
      <c r="Y1133" s="87"/>
      <c r="Z1133" s="87"/>
      <c r="AA1133" s="87"/>
      <c r="AB1133" s="86"/>
      <c r="AC1133" s="87"/>
    </row>
    <row x14ac:dyDescent="0.25" r="1134" customHeight="1" ht="17.25">
      <c r="A1134" s="235">
        <f>A1133</f>
        <v>25569.375</v>
      </c>
      <c r="B1134" s="241" t="s">
        <v>113</v>
      </c>
      <c r="C1134" s="180"/>
      <c r="D1134" s="180">
        <v>42</v>
      </c>
      <c r="E1134" s="180"/>
      <c r="F1134" s="180">
        <v>4</v>
      </c>
      <c r="G1134" s="180">
        <f>SUM(C1134:F1134)</f>
      </c>
      <c r="H1134" s="125">
        <v>6500</v>
      </c>
      <c r="I1134" s="125">
        <f>G1134*H1134</f>
      </c>
      <c r="J1134" s="185"/>
      <c r="K1134" s="125">
        <f>SUM(I1134:J1134)</f>
      </c>
      <c r="L1134" s="242"/>
      <c r="M1134" s="229"/>
      <c r="N1134" s="87"/>
      <c r="O1134" s="87"/>
      <c r="P1134" s="87"/>
      <c r="Q1134" s="87"/>
      <c r="R1134" s="87"/>
      <c r="S1134" s="87"/>
      <c r="T1134" s="87"/>
      <c r="U1134" s="87"/>
      <c r="V1134" s="87"/>
      <c r="W1134" s="175"/>
      <c r="X1134" s="87"/>
      <c r="Y1134" s="87"/>
      <c r="Z1134" s="87"/>
      <c r="AA1134" s="87"/>
      <c r="AB1134" s="86"/>
      <c r="AC1134" s="87"/>
    </row>
    <row x14ac:dyDescent="0.25" r="1135" customHeight="1" ht="17.25">
      <c r="A1135" s="235">
        <f>A1134</f>
        <v>25569.375</v>
      </c>
      <c r="B1135" s="241" t="s">
        <v>156</v>
      </c>
      <c r="C1135" s="180"/>
      <c r="D1135" s="180">
        <v>14</v>
      </c>
      <c r="E1135" s="180"/>
      <c r="F1135" s="180"/>
      <c r="G1135" s="180">
        <f>SUM(C1135:F1135)</f>
      </c>
      <c r="H1135" s="125">
        <v>6500</v>
      </c>
      <c r="I1135" s="125">
        <f>G1135*H1135</f>
      </c>
      <c r="J1135" s="185"/>
      <c r="K1135" s="125">
        <f>SUM(I1135:J1135)</f>
      </c>
      <c r="L1135" s="242"/>
      <c r="M1135" s="229"/>
      <c r="N1135" s="87"/>
      <c r="O1135" s="87"/>
      <c r="P1135" s="87"/>
      <c r="Q1135" s="87"/>
      <c r="R1135" s="87"/>
      <c r="S1135" s="87"/>
      <c r="T1135" s="87"/>
      <c r="U1135" s="87"/>
      <c r="V1135" s="87"/>
      <c r="W1135" s="175"/>
      <c r="X1135" s="87"/>
      <c r="Y1135" s="87"/>
      <c r="Z1135" s="87"/>
      <c r="AA1135" s="87"/>
      <c r="AB1135" s="86"/>
      <c r="AC1135" s="87"/>
    </row>
    <row x14ac:dyDescent="0.25" r="1136" customHeight="1" ht="17.25">
      <c r="A1136" s="235">
        <f>A1135</f>
        <v>25569.375</v>
      </c>
      <c r="B1136" s="241" t="s">
        <v>112</v>
      </c>
      <c r="C1136" s="180"/>
      <c r="D1136" s="180">
        <v>10</v>
      </c>
      <c r="E1136" s="180"/>
      <c r="F1136" s="180"/>
      <c r="G1136" s="180">
        <f>SUM(C1136:F1136)</f>
      </c>
      <c r="H1136" s="125">
        <v>6900</v>
      </c>
      <c r="I1136" s="125">
        <f>G1136*H1136</f>
      </c>
      <c r="J1136" s="185"/>
      <c r="K1136" s="125">
        <f>SUM(I1136:J1136)</f>
      </c>
      <c r="L1136" s="242"/>
      <c r="M1136" s="229"/>
      <c r="N1136" s="87"/>
      <c r="O1136" s="87"/>
      <c r="P1136" s="87"/>
      <c r="Q1136" s="87"/>
      <c r="R1136" s="87"/>
      <c r="S1136" s="87"/>
      <c r="T1136" s="87"/>
      <c r="U1136" s="87"/>
      <c r="V1136" s="87"/>
      <c r="W1136" s="175"/>
      <c r="X1136" s="87"/>
      <c r="Y1136" s="87"/>
      <c r="Z1136" s="87"/>
      <c r="AA1136" s="87"/>
      <c r="AB1136" s="86"/>
      <c r="AC1136" s="87"/>
    </row>
    <row x14ac:dyDescent="0.25" r="1137" customHeight="1" ht="17.25">
      <c r="A1137" s="235">
        <f>A1136</f>
        <v>25569.375</v>
      </c>
      <c r="B1137" s="236"/>
      <c r="C1137" s="180"/>
      <c r="D1137" s="180"/>
      <c r="E1137" s="180"/>
      <c r="F1137" s="180"/>
      <c r="G1137" s="180">
        <f>SUM(C1137:F1137)</f>
      </c>
      <c r="H1137" s="125"/>
      <c r="I1137" s="125">
        <f>G1137*H1137</f>
      </c>
      <c r="J1137" s="185"/>
      <c r="K1137" s="125">
        <f>SUM(I1137:J1137)</f>
      </c>
      <c r="L1137" s="242"/>
      <c r="M1137" s="229"/>
      <c r="N1137" s="87"/>
      <c r="O1137" s="87"/>
      <c r="P1137" s="87"/>
      <c r="Q1137" s="87"/>
      <c r="R1137" s="87"/>
      <c r="S1137" s="87"/>
      <c r="T1137" s="87"/>
      <c r="U1137" s="87"/>
      <c r="V1137" s="87"/>
      <c r="W1137" s="175"/>
      <c r="X1137" s="87"/>
      <c r="Y1137" s="87"/>
      <c r="Z1137" s="87"/>
      <c r="AA1137" s="87"/>
      <c r="AB1137" s="86"/>
      <c r="AC1137" s="87"/>
    </row>
    <row x14ac:dyDescent="0.25" r="1138" customHeight="1" ht="17.25">
      <c r="A1138" s="235">
        <f>A1137</f>
        <v>25569.375</v>
      </c>
      <c r="B1138" s="236"/>
      <c r="C1138" s="180"/>
      <c r="D1138" s="180"/>
      <c r="E1138" s="180"/>
      <c r="F1138" s="180"/>
      <c r="G1138" s="180">
        <f>SUM(C1138:F1138)</f>
      </c>
      <c r="H1138" s="125"/>
      <c r="I1138" s="125">
        <f>G1138*H1138</f>
      </c>
      <c r="J1138" s="185"/>
      <c r="K1138" s="125">
        <f>SUM(I1138:J1138)</f>
      </c>
      <c r="L1138" s="242"/>
      <c r="M1138" s="229"/>
      <c r="N1138" s="87"/>
      <c r="O1138" s="87"/>
      <c r="P1138" s="87"/>
      <c r="Q1138" s="87"/>
      <c r="R1138" s="87"/>
      <c r="S1138" s="87"/>
      <c r="T1138" s="87"/>
      <c r="U1138" s="87"/>
      <c r="V1138" s="87"/>
      <c r="W1138" s="175"/>
      <c r="X1138" s="87"/>
      <c r="Y1138" s="87"/>
      <c r="Z1138" s="87"/>
      <c r="AA1138" s="87"/>
      <c r="AB1138" s="86"/>
      <c r="AC1138" s="87"/>
    </row>
    <row x14ac:dyDescent="0.25" r="1139" customHeight="1" ht="17.25">
      <c r="A1139" s="235">
        <f>A1138</f>
        <v>25569.375</v>
      </c>
      <c r="B1139" s="236"/>
      <c r="C1139" s="180"/>
      <c r="D1139" s="180"/>
      <c r="E1139" s="180"/>
      <c r="F1139" s="180"/>
      <c r="G1139" s="180">
        <f>SUM(C1139:F1139)</f>
      </c>
      <c r="H1139" s="125"/>
      <c r="I1139" s="125">
        <f>G1139*H1139</f>
      </c>
      <c r="J1139" s="185"/>
      <c r="K1139" s="125">
        <f>SUM(I1139:J1139)</f>
      </c>
      <c r="L1139" s="242"/>
      <c r="M1139" s="229"/>
      <c r="N1139" s="87"/>
      <c r="O1139" s="87"/>
      <c r="P1139" s="87"/>
      <c r="Q1139" s="87"/>
      <c r="R1139" s="87"/>
      <c r="S1139" s="87"/>
      <c r="T1139" s="87"/>
      <c r="U1139" s="87"/>
      <c r="V1139" s="87"/>
      <c r="W1139" s="175"/>
      <c r="X1139" s="87"/>
      <c r="Y1139" s="87"/>
      <c r="Z1139" s="87"/>
      <c r="AA1139" s="87"/>
      <c r="AB1139" s="86"/>
      <c r="AC1139" s="87"/>
    </row>
    <row x14ac:dyDescent="0.25" r="1140" customHeight="1" ht="17.25">
      <c r="A1140" s="235">
        <f>A1139</f>
        <v>25569.375</v>
      </c>
      <c r="B1140" s="236"/>
      <c r="C1140" s="180"/>
      <c r="D1140" s="180"/>
      <c r="E1140" s="180"/>
      <c r="F1140" s="180"/>
      <c r="G1140" s="180">
        <f>SUM(C1140:F1140)</f>
      </c>
      <c r="H1140" s="125"/>
      <c r="I1140" s="125">
        <f>G1140*H1140</f>
      </c>
      <c r="J1140" s="185"/>
      <c r="K1140" s="125">
        <f>SUM(I1140:J1140)</f>
      </c>
      <c r="L1140" s="242"/>
      <c r="M1140" s="229"/>
      <c r="N1140" s="87"/>
      <c r="O1140" s="87"/>
      <c r="P1140" s="87"/>
      <c r="Q1140" s="87"/>
      <c r="R1140" s="87"/>
      <c r="S1140" s="87"/>
      <c r="T1140" s="87"/>
      <c r="U1140" s="87"/>
      <c r="V1140" s="87"/>
      <c r="W1140" s="175"/>
      <c r="X1140" s="87"/>
      <c r="Y1140" s="87"/>
      <c r="Z1140" s="87"/>
      <c r="AA1140" s="87"/>
      <c r="AB1140" s="86"/>
      <c r="AC1140" s="87"/>
    </row>
    <row x14ac:dyDescent="0.25" r="1141" customHeight="1" ht="17.25">
      <c r="A1141" s="235">
        <f>A1140</f>
        <v>25569.375</v>
      </c>
      <c r="B1141" s="236"/>
      <c r="C1141" s="180"/>
      <c r="D1141" s="180"/>
      <c r="E1141" s="180"/>
      <c r="F1141" s="180"/>
      <c r="G1141" s="180">
        <f>SUM(C1141:F1141)</f>
      </c>
      <c r="H1141" s="125"/>
      <c r="I1141" s="125">
        <f>G1141*H1141</f>
      </c>
      <c r="J1141" s="185"/>
      <c r="K1141" s="125">
        <f>SUM(I1141:J1141)</f>
      </c>
      <c r="L1141" s="242"/>
      <c r="M1141" s="229"/>
      <c r="N1141" s="87"/>
      <c r="O1141" s="87"/>
      <c r="P1141" s="87"/>
      <c r="Q1141" s="87"/>
      <c r="R1141" s="87"/>
      <c r="S1141" s="87"/>
      <c r="T1141" s="87"/>
      <c r="U1141" s="87"/>
      <c r="V1141" s="87"/>
      <c r="W1141" s="175"/>
      <c r="X1141" s="87"/>
      <c r="Y1141" s="87"/>
      <c r="Z1141" s="87"/>
      <c r="AA1141" s="87"/>
      <c r="AB1141" s="86"/>
      <c r="AC1141" s="87"/>
    </row>
    <row x14ac:dyDescent="0.25" r="1142" customHeight="1" ht="17.25">
      <c r="A1142" s="243">
        <f>A1141</f>
        <v>25569.375</v>
      </c>
      <c r="B1142" s="244" t="s">
        <v>157</v>
      </c>
      <c r="C1142" s="191">
        <f>SUM(C1134:C1141)</f>
      </c>
      <c r="D1142" s="191">
        <f>SUM(D1134:D1141)</f>
      </c>
      <c r="E1142" s="191">
        <f>SUM(E1134:E1141)</f>
      </c>
      <c r="F1142" s="191">
        <f>SUM(F1134:F1141)</f>
      </c>
      <c r="G1142" s="191">
        <f>SUM(G1134:G1141)</f>
      </c>
      <c r="H1142" s="201"/>
      <c r="I1142" s="201">
        <f>SUM(I1134:I1141)</f>
      </c>
      <c r="J1142" s="201"/>
      <c r="K1142" s="202">
        <f>SUM(K1134:K1141)</f>
      </c>
      <c r="L1142" s="246"/>
      <c r="M1142" s="229"/>
      <c r="N1142" s="87"/>
      <c r="O1142" s="87"/>
      <c r="P1142" s="87"/>
      <c r="Q1142" s="87"/>
      <c r="R1142" s="87"/>
      <c r="S1142" s="87"/>
      <c r="T1142" s="87"/>
      <c r="U1142" s="87"/>
      <c r="V1142" s="87"/>
      <c r="W1142" s="175"/>
      <c r="X1142" s="87"/>
      <c r="Y1142" s="87"/>
      <c r="Z1142" s="87"/>
      <c r="AA1142" s="87"/>
      <c r="AB1142" s="86"/>
      <c r="AC1142" s="87"/>
    </row>
    <row x14ac:dyDescent="0.25" r="1143" customHeight="1" ht="17.25" hidden="1">
      <c r="A1143" s="226" t="s">
        <v>128</v>
      </c>
      <c r="B1143" s="227" t="s">
        <v>2</v>
      </c>
      <c r="C1143" s="174" t="s">
        <v>129</v>
      </c>
      <c r="D1143" s="174" t="s">
        <v>130</v>
      </c>
      <c r="E1143" s="174" t="s">
        <v>131</v>
      </c>
      <c r="F1143" s="174" t="s">
        <v>132</v>
      </c>
      <c r="G1143" s="174" t="s">
        <v>133</v>
      </c>
      <c r="H1143" s="174" t="s">
        <v>7</v>
      </c>
      <c r="I1143" s="174" t="s">
        <v>134</v>
      </c>
      <c r="J1143" s="174" t="s">
        <v>90</v>
      </c>
      <c r="K1143" s="174" t="s">
        <v>135</v>
      </c>
      <c r="L1143" s="228"/>
      <c r="M1143" s="229"/>
      <c r="N1143" s="87"/>
      <c r="O1143" s="87"/>
      <c r="P1143" s="87"/>
      <c r="Q1143" s="87"/>
      <c r="R1143" s="87"/>
      <c r="S1143" s="87"/>
      <c r="T1143" s="87"/>
      <c r="U1143" s="87"/>
      <c r="V1143" s="87"/>
      <c r="W1143" s="175"/>
      <c r="X1143" s="87"/>
      <c r="Y1143" s="87"/>
      <c r="Z1143" s="87"/>
      <c r="AA1143" s="87"/>
      <c r="AB1143" s="86"/>
      <c r="AC1143" s="87"/>
    </row>
    <row x14ac:dyDescent="0.25" r="1144" customHeight="1" ht="17.25">
      <c r="A1144" s="235">
        <f>A1142+1</f>
        <v>25569.375</v>
      </c>
      <c r="B1144" s="236" t="s">
        <v>46</v>
      </c>
      <c r="C1144" s="183" t="s">
        <v>14</v>
      </c>
      <c r="D1144" s="180"/>
      <c r="E1144" s="180"/>
      <c r="F1144" s="180"/>
      <c r="G1144" s="180">
        <f>SUM(C1144:F1144)</f>
      </c>
      <c r="H1144" s="237">
        <v>5500</v>
      </c>
      <c r="I1144" s="125">
        <f>G1144*H1144</f>
      </c>
      <c r="J1144" s="125">
        <f>I1144*0.1</f>
      </c>
      <c r="K1144" s="125">
        <f>SUM(I1144:J1144)</f>
      </c>
      <c r="L1144" s="242"/>
      <c r="M1144" s="229"/>
      <c r="N1144" s="87"/>
      <c r="O1144" s="87"/>
      <c r="P1144" s="87"/>
      <c r="Q1144" s="87"/>
      <c r="R1144" s="87"/>
      <c r="S1144" s="87"/>
      <c r="T1144" s="87"/>
      <c r="U1144" s="87"/>
      <c r="V1144" s="87"/>
      <c r="W1144" s="175"/>
      <c r="X1144" s="87"/>
      <c r="Y1144" s="87"/>
      <c r="Z1144" s="87"/>
      <c r="AA1144" s="87"/>
      <c r="AB1144" s="86"/>
      <c r="AC1144" s="87"/>
    </row>
    <row x14ac:dyDescent="0.25" r="1145" customHeight="1" ht="17.25">
      <c r="A1145" s="235">
        <f>A1144</f>
        <v>25569.375</v>
      </c>
      <c r="B1145" s="236" t="s">
        <v>137</v>
      </c>
      <c r="C1145" s="180"/>
      <c r="D1145" s="180"/>
      <c r="E1145" s="180"/>
      <c r="F1145" s="180"/>
      <c r="G1145" s="180">
        <f>SUM(C1145:F1145)</f>
      </c>
      <c r="H1145" s="237">
        <v>4500</v>
      </c>
      <c r="I1145" s="125">
        <f>G1145*H1145</f>
      </c>
      <c r="J1145" s="125">
        <f>I1145*0.1</f>
      </c>
      <c r="K1145" s="125">
        <f>SUM(I1145:J1145)</f>
      </c>
      <c r="L1145" s="242"/>
      <c r="M1145" s="229"/>
      <c r="N1145" s="87"/>
      <c r="O1145" s="87"/>
      <c r="P1145" s="87"/>
      <c r="Q1145" s="87"/>
      <c r="R1145" s="87"/>
      <c r="S1145" s="87"/>
      <c r="T1145" s="87"/>
      <c r="U1145" s="87"/>
      <c r="V1145" s="87"/>
      <c r="W1145" s="175"/>
      <c r="X1145" s="87"/>
      <c r="Y1145" s="87"/>
      <c r="Z1145" s="87"/>
      <c r="AA1145" s="87"/>
      <c r="AB1145" s="86"/>
      <c r="AC1145" s="87"/>
    </row>
    <row x14ac:dyDescent="0.25" r="1146" customHeight="1" ht="17.25">
      <c r="A1146" s="235">
        <f>A1145</f>
        <v>25569.375</v>
      </c>
      <c r="B1146" s="236" t="s">
        <v>178</v>
      </c>
      <c r="C1146" s="180"/>
      <c r="D1146" s="180"/>
      <c r="E1146" s="180"/>
      <c r="F1146" s="180"/>
      <c r="G1146" s="180">
        <f>SUM(C1146:F1146)</f>
      </c>
      <c r="H1146" s="182">
        <v>5000</v>
      </c>
      <c r="I1146" s="125">
        <f>G1146*H1146</f>
      </c>
      <c r="J1146" s="125">
        <f>I1146*0.1</f>
      </c>
      <c r="K1146" s="125">
        <f>SUM(I1146:J1146)</f>
      </c>
      <c r="L1146" s="242"/>
      <c r="M1146" s="229"/>
      <c r="N1146" s="87"/>
      <c r="O1146" s="87"/>
      <c r="P1146" s="87"/>
      <c r="Q1146" s="87"/>
      <c r="R1146" s="87"/>
      <c r="S1146" s="87"/>
      <c r="T1146" s="87"/>
      <c r="U1146" s="87"/>
      <c r="V1146" s="87"/>
      <c r="W1146" s="175"/>
      <c r="X1146" s="87"/>
      <c r="Y1146" s="87"/>
      <c r="Z1146" s="87"/>
      <c r="AA1146" s="87"/>
      <c r="AB1146" s="86"/>
      <c r="AC1146" s="87"/>
    </row>
    <row x14ac:dyDescent="0.25" r="1147" customHeight="1" ht="17.25">
      <c r="A1147" s="235">
        <f>A1146</f>
        <v>25569.375</v>
      </c>
      <c r="B1147" s="236" t="s">
        <v>13</v>
      </c>
      <c r="C1147" s="180"/>
      <c r="D1147" s="180"/>
      <c r="E1147" s="180"/>
      <c r="F1147" s="180"/>
      <c r="G1147" s="180">
        <f>SUM(C1147:F1147)</f>
      </c>
      <c r="H1147" s="125">
        <v>6000</v>
      </c>
      <c r="I1147" s="125">
        <f>G1147*H1147</f>
      </c>
      <c r="J1147" s="125">
        <f>I1147*0.1</f>
      </c>
      <c r="K1147" s="125">
        <f>SUM(I1147:J1147)</f>
      </c>
      <c r="L1147" s="242"/>
      <c r="M1147" s="229"/>
      <c r="N1147" s="87"/>
      <c r="O1147" s="87"/>
      <c r="P1147" s="87"/>
      <c r="Q1147" s="87"/>
      <c r="R1147" s="87"/>
      <c r="S1147" s="87"/>
      <c r="T1147" s="87"/>
      <c r="U1147" s="87"/>
      <c r="V1147" s="87"/>
      <c r="W1147" s="175"/>
      <c r="X1147" s="87"/>
      <c r="Y1147" s="87"/>
      <c r="Z1147" s="87"/>
      <c r="AA1147" s="87"/>
      <c r="AB1147" s="86"/>
      <c r="AC1147" s="87"/>
    </row>
    <row x14ac:dyDescent="0.25" r="1148" customHeight="1" ht="17.25">
      <c r="A1148" s="235">
        <f>A1147</f>
        <v>25569.375</v>
      </c>
      <c r="B1148" s="236" t="s">
        <v>58</v>
      </c>
      <c r="C1148" s="183" t="s">
        <v>14</v>
      </c>
      <c r="D1148" s="180"/>
      <c r="E1148" s="180"/>
      <c r="F1148" s="180"/>
      <c r="G1148" s="180">
        <f>SUM(C1148:F1148)</f>
      </c>
      <c r="H1148" s="182">
        <v>5500</v>
      </c>
      <c r="I1148" s="125">
        <f>G1148*H1148</f>
      </c>
      <c r="J1148" s="125">
        <f>I1148*0.1</f>
      </c>
      <c r="K1148" s="125">
        <f>SUM(I1148:J1148)</f>
      </c>
      <c r="L1148" s="242"/>
      <c r="M1148" s="229"/>
      <c r="N1148" s="87"/>
      <c r="O1148" s="87"/>
      <c r="P1148" s="87"/>
      <c r="Q1148" s="87"/>
      <c r="R1148" s="87"/>
      <c r="S1148" s="87"/>
      <c r="T1148" s="87"/>
      <c r="U1148" s="87"/>
      <c r="V1148" s="87"/>
      <c r="W1148" s="175"/>
      <c r="X1148" s="87"/>
      <c r="Y1148" s="87"/>
      <c r="Z1148" s="87"/>
      <c r="AA1148" s="87"/>
      <c r="AB1148" s="86"/>
      <c r="AC1148" s="87"/>
    </row>
    <row x14ac:dyDescent="0.25" r="1149" customHeight="1" ht="17.25">
      <c r="A1149" s="235">
        <f>A1148</f>
        <v>25569.375</v>
      </c>
      <c r="B1149" s="236" t="s">
        <v>147</v>
      </c>
      <c r="C1149" s="183"/>
      <c r="D1149" s="180"/>
      <c r="E1149" s="180"/>
      <c r="F1149" s="180"/>
      <c r="G1149" s="180">
        <f>SUM(C1149:F1149)</f>
      </c>
      <c r="H1149" s="125">
        <v>5000</v>
      </c>
      <c r="I1149" s="125">
        <f>G1149*H1149</f>
      </c>
      <c r="J1149" s="125">
        <f>I1149*0.1</f>
      </c>
      <c r="K1149" s="125">
        <f>SUM(I1149:J1149)</f>
      </c>
      <c r="L1149" s="242"/>
      <c r="M1149" s="229"/>
      <c r="N1149" s="87"/>
      <c r="O1149" s="87"/>
      <c r="P1149" s="87"/>
      <c r="Q1149" s="87"/>
      <c r="R1149" s="87"/>
      <c r="S1149" s="87"/>
      <c r="T1149" s="87"/>
      <c r="U1149" s="87"/>
      <c r="V1149" s="87"/>
      <c r="W1149" s="175"/>
      <c r="X1149" s="87"/>
      <c r="Y1149" s="87"/>
      <c r="Z1149" s="87"/>
      <c r="AA1149" s="87"/>
      <c r="AB1149" s="86"/>
      <c r="AC1149" s="87"/>
    </row>
    <row x14ac:dyDescent="0.25" r="1150" customHeight="1" ht="17.25">
      <c r="A1150" s="235">
        <f>A1149</f>
        <v>25569.375</v>
      </c>
      <c r="B1150" s="236" t="s">
        <v>27</v>
      </c>
      <c r="C1150" s="180"/>
      <c r="D1150" s="180"/>
      <c r="E1150" s="180"/>
      <c r="F1150" s="180"/>
      <c r="G1150" s="180">
        <f>SUM(C1150:F1150)</f>
      </c>
      <c r="H1150" s="125">
        <v>5500</v>
      </c>
      <c r="I1150" s="125">
        <f>G1150*H1150</f>
      </c>
      <c r="J1150" s="125">
        <f>I1150*0.1</f>
      </c>
      <c r="K1150" s="125">
        <f>SUM(I1150:J1150)</f>
      </c>
      <c r="L1150" s="242"/>
      <c r="M1150" s="229"/>
      <c r="N1150" s="87"/>
      <c r="O1150" s="87"/>
      <c r="P1150" s="87"/>
      <c r="Q1150" s="87"/>
      <c r="R1150" s="87"/>
      <c r="S1150" s="87"/>
      <c r="T1150" s="87"/>
      <c r="U1150" s="87"/>
      <c r="V1150" s="87"/>
      <c r="W1150" s="175"/>
      <c r="X1150" s="87"/>
      <c r="Y1150" s="87"/>
      <c r="Z1150" s="87"/>
      <c r="AA1150" s="87"/>
      <c r="AB1150" s="86"/>
      <c r="AC1150" s="87"/>
    </row>
    <row x14ac:dyDescent="0.25" r="1151" customHeight="1" ht="17.25">
      <c r="A1151" s="235">
        <f>A1150</f>
        <v>25569.375</v>
      </c>
      <c r="B1151" s="236" t="s">
        <v>20</v>
      </c>
      <c r="C1151" s="180"/>
      <c r="D1151" s="180"/>
      <c r="E1151" s="180"/>
      <c r="F1151" s="180"/>
      <c r="G1151" s="180">
        <f>SUM(C1151:F1151)</f>
      </c>
      <c r="H1151" s="237">
        <v>5500</v>
      </c>
      <c r="I1151" s="125">
        <f>G1151*H1151</f>
      </c>
      <c r="J1151" s="125">
        <f>I1151*0.1</f>
      </c>
      <c r="K1151" s="125">
        <f>SUM(I1151:J1151)</f>
      </c>
      <c r="L1151" s="242"/>
      <c r="M1151" s="229"/>
      <c r="N1151" s="87"/>
      <c r="O1151" s="87"/>
      <c r="P1151" s="87"/>
      <c r="Q1151" s="87"/>
      <c r="R1151" s="87"/>
      <c r="S1151" s="87"/>
      <c r="T1151" s="87"/>
      <c r="U1151" s="87"/>
      <c r="V1151" s="87"/>
      <c r="W1151" s="175"/>
      <c r="X1151" s="87"/>
      <c r="Y1151" s="87"/>
      <c r="Z1151" s="87"/>
      <c r="AA1151" s="87"/>
      <c r="AB1151" s="86"/>
      <c r="AC1151" s="87"/>
    </row>
    <row x14ac:dyDescent="0.25" r="1152" customHeight="1" ht="17.25">
      <c r="A1152" s="235">
        <f>A1151</f>
        <v>25569.375</v>
      </c>
      <c r="B1152" s="236" t="s">
        <v>31</v>
      </c>
      <c r="C1152" s="180"/>
      <c r="D1152" s="180"/>
      <c r="E1152" s="180"/>
      <c r="F1152" s="180"/>
      <c r="G1152" s="180">
        <f>SUM(C1152:F1152)</f>
      </c>
      <c r="H1152" s="125">
        <v>6000</v>
      </c>
      <c r="I1152" s="125">
        <f>G1152*H1152</f>
      </c>
      <c r="J1152" s="125">
        <f>I1152*0.1</f>
      </c>
      <c r="K1152" s="125">
        <f>SUM(I1152:J1152)</f>
      </c>
      <c r="L1152" s="242"/>
      <c r="M1152" s="229"/>
      <c r="N1152" s="87"/>
      <c r="O1152" s="87"/>
      <c r="P1152" s="87"/>
      <c r="Q1152" s="87"/>
      <c r="R1152" s="87"/>
      <c r="S1152" s="87"/>
      <c r="T1152" s="87"/>
      <c r="U1152" s="87"/>
      <c r="V1152" s="87"/>
      <c r="W1152" s="175"/>
      <c r="X1152" s="87"/>
      <c r="Y1152" s="87"/>
      <c r="Z1152" s="87"/>
      <c r="AA1152" s="87"/>
      <c r="AB1152" s="86"/>
      <c r="AC1152" s="87"/>
    </row>
    <row x14ac:dyDescent="0.25" r="1153" customHeight="1" ht="17.25">
      <c r="A1153" s="235">
        <f>A1152</f>
        <v>25569.375</v>
      </c>
      <c r="B1153" s="236" t="s">
        <v>71</v>
      </c>
      <c r="C1153" s="180"/>
      <c r="D1153" s="180"/>
      <c r="E1153" s="180"/>
      <c r="F1153" s="180"/>
      <c r="G1153" s="180">
        <f>SUM(C1153:F1153)</f>
      </c>
      <c r="H1153" s="125">
        <v>6000</v>
      </c>
      <c r="I1153" s="125">
        <f>G1153*H1153</f>
      </c>
      <c r="J1153" s="125">
        <f>I1153*0.1</f>
      </c>
      <c r="K1153" s="125">
        <f>SUM(I1153:J1153)</f>
      </c>
      <c r="L1153" s="242"/>
      <c r="M1153" s="229"/>
      <c r="N1153" s="87"/>
      <c r="O1153" s="87"/>
      <c r="P1153" s="87"/>
      <c r="Q1153" s="87"/>
      <c r="R1153" s="87"/>
      <c r="S1153" s="87"/>
      <c r="T1153" s="87"/>
      <c r="U1153" s="87"/>
      <c r="V1153" s="87"/>
      <c r="W1153" s="175"/>
      <c r="X1153" s="87"/>
      <c r="Y1153" s="87"/>
      <c r="Z1153" s="87"/>
      <c r="AA1153" s="87"/>
      <c r="AB1153" s="86"/>
      <c r="AC1153" s="87"/>
    </row>
    <row x14ac:dyDescent="0.25" r="1154" customHeight="1" ht="17.25">
      <c r="A1154" s="235">
        <f>A1153</f>
        <v>25569.375</v>
      </c>
      <c r="B1154" s="240" t="s">
        <v>49</v>
      </c>
      <c r="C1154" s="180"/>
      <c r="D1154" s="180"/>
      <c r="E1154" s="180"/>
      <c r="F1154" s="180"/>
      <c r="G1154" s="180">
        <f>SUM(C1154:F1154)</f>
      </c>
      <c r="H1154" s="182">
        <v>6000</v>
      </c>
      <c r="I1154" s="125">
        <f>G1154*H1154</f>
      </c>
      <c r="J1154" s="125">
        <f>I1154*0.1</f>
      </c>
      <c r="K1154" s="125">
        <f>SUM(I1154:J1154)</f>
      </c>
      <c r="L1154" s="242"/>
      <c r="M1154" s="229"/>
      <c r="N1154" s="87"/>
      <c r="O1154" s="87"/>
      <c r="P1154" s="87"/>
      <c r="Q1154" s="87"/>
      <c r="R1154" s="87"/>
      <c r="S1154" s="87"/>
      <c r="T1154" s="87"/>
      <c r="U1154" s="87"/>
      <c r="V1154" s="87"/>
      <c r="W1154" s="175"/>
      <c r="X1154" s="87"/>
      <c r="Y1154" s="87"/>
      <c r="Z1154" s="87"/>
      <c r="AA1154" s="87"/>
      <c r="AB1154" s="86"/>
      <c r="AC1154" s="87"/>
    </row>
    <row x14ac:dyDescent="0.25" r="1155" customHeight="1" ht="17.25">
      <c r="A1155" s="235">
        <f>A1154</f>
        <v>25569.375</v>
      </c>
      <c r="B1155" s="236" t="s">
        <v>9</v>
      </c>
      <c r="C1155" s="180"/>
      <c r="D1155" s="180"/>
      <c r="E1155" s="180"/>
      <c r="F1155" s="180"/>
      <c r="G1155" s="180">
        <f>SUM(C1155:F1155)</f>
      </c>
      <c r="H1155" s="125">
        <v>6000</v>
      </c>
      <c r="I1155" s="125">
        <f>G1155*H1155</f>
      </c>
      <c r="J1155" s="125">
        <f>I1155*0.1</f>
      </c>
      <c r="K1155" s="125">
        <f>SUM(I1155:J1155)</f>
      </c>
      <c r="L1155" s="242"/>
      <c r="M1155" s="229"/>
      <c r="N1155" s="87"/>
      <c r="O1155" s="87"/>
      <c r="P1155" s="87"/>
      <c r="Q1155" s="87"/>
      <c r="R1155" s="87"/>
      <c r="S1155" s="87"/>
      <c r="T1155" s="87"/>
      <c r="U1155" s="87"/>
      <c r="V1155" s="87"/>
      <c r="W1155" s="175"/>
      <c r="X1155" s="87"/>
      <c r="Y1155" s="87"/>
      <c r="Z1155" s="87"/>
      <c r="AA1155" s="87"/>
      <c r="AB1155" s="86"/>
      <c r="AC1155" s="87"/>
    </row>
    <row x14ac:dyDescent="0.25" r="1156" customHeight="1" ht="17.25">
      <c r="A1156" s="235">
        <f>A1155</f>
        <v>25569.375</v>
      </c>
      <c r="B1156" s="236" t="s">
        <v>78</v>
      </c>
      <c r="C1156" s="180"/>
      <c r="D1156" s="180"/>
      <c r="E1156" s="180"/>
      <c r="F1156" s="180"/>
      <c r="G1156" s="180">
        <f>SUM(C1156:F1156)</f>
      </c>
      <c r="H1156" s="125">
        <v>6500</v>
      </c>
      <c r="I1156" s="125">
        <f>G1156*H1156</f>
      </c>
      <c r="J1156" s="125">
        <f>I1156*0.1</f>
      </c>
      <c r="K1156" s="125">
        <f>SUM(I1156:J1156)</f>
      </c>
      <c r="L1156" s="242"/>
      <c r="M1156" s="229"/>
      <c r="N1156" s="87"/>
      <c r="O1156" s="87"/>
      <c r="P1156" s="87"/>
      <c r="Q1156" s="87"/>
      <c r="R1156" s="87"/>
      <c r="S1156" s="87"/>
      <c r="T1156" s="87"/>
      <c r="U1156" s="87"/>
      <c r="V1156" s="87"/>
      <c r="W1156" s="175"/>
      <c r="X1156" s="87"/>
      <c r="Y1156" s="87"/>
      <c r="Z1156" s="87"/>
      <c r="AA1156" s="87"/>
      <c r="AB1156" s="86"/>
      <c r="AC1156" s="87"/>
    </row>
    <row x14ac:dyDescent="0.25" r="1157" customHeight="1" ht="17.25">
      <c r="A1157" s="235">
        <f>A1156</f>
        <v>25569.375</v>
      </c>
      <c r="B1157" s="236" t="s">
        <v>55</v>
      </c>
      <c r="C1157" s="180"/>
      <c r="D1157" s="180"/>
      <c r="E1157" s="180"/>
      <c r="F1157" s="180"/>
      <c r="G1157" s="180">
        <f>SUM(C1157:F1157)</f>
      </c>
      <c r="H1157" s="125">
        <v>6500</v>
      </c>
      <c r="I1157" s="125">
        <f>G1157*H1157</f>
      </c>
      <c r="J1157" s="125">
        <f>I1157*0.1</f>
      </c>
      <c r="K1157" s="125">
        <f>SUM(I1157:J1157)</f>
      </c>
      <c r="L1157" s="242"/>
      <c r="M1157" s="229"/>
      <c r="N1157" s="87"/>
      <c r="O1157" s="87"/>
      <c r="P1157" s="87"/>
      <c r="Q1157" s="87"/>
      <c r="R1157" s="87"/>
      <c r="S1157" s="87"/>
      <c r="T1157" s="87"/>
      <c r="U1157" s="87"/>
      <c r="V1157" s="87"/>
      <c r="W1157" s="175"/>
      <c r="X1157" s="87"/>
      <c r="Y1157" s="87"/>
      <c r="Z1157" s="87"/>
      <c r="AA1157" s="87"/>
      <c r="AB1157" s="86"/>
      <c r="AC1157" s="87"/>
    </row>
    <row x14ac:dyDescent="0.25" r="1158" customHeight="1" ht="17.25">
      <c r="A1158" s="235">
        <f>A1157</f>
        <v>25569.375</v>
      </c>
      <c r="B1158" s="236" t="s">
        <v>80</v>
      </c>
      <c r="C1158" s="180"/>
      <c r="D1158" s="180"/>
      <c r="E1158" s="180"/>
      <c r="F1158" s="180"/>
      <c r="G1158" s="180">
        <f>SUM(C1158:F1158)</f>
      </c>
      <c r="H1158" s="125">
        <v>6000</v>
      </c>
      <c r="I1158" s="125">
        <f>G1158*H1158</f>
      </c>
      <c r="J1158" s="185"/>
      <c r="K1158" s="125">
        <f>SUM(I1158:J1158)</f>
      </c>
      <c r="L1158" s="242"/>
      <c r="M1158" s="229"/>
      <c r="N1158" s="87"/>
      <c r="O1158" s="87"/>
      <c r="P1158" s="87"/>
      <c r="Q1158" s="87"/>
      <c r="R1158" s="87"/>
      <c r="S1158" s="87"/>
      <c r="T1158" s="87"/>
      <c r="U1158" s="87"/>
      <c r="V1158" s="87"/>
      <c r="W1158" s="175"/>
      <c r="X1158" s="87"/>
      <c r="Y1158" s="87"/>
      <c r="Z1158" s="87"/>
      <c r="AA1158" s="87"/>
      <c r="AB1158" s="86"/>
      <c r="AC1158" s="87"/>
    </row>
    <row x14ac:dyDescent="0.25" r="1159" customHeight="1" ht="17.25">
      <c r="A1159" s="235">
        <f>A1158</f>
        <v>25569.375</v>
      </c>
      <c r="B1159" s="236" t="s">
        <v>67</v>
      </c>
      <c r="C1159" s="180"/>
      <c r="D1159" s="180"/>
      <c r="E1159" s="180"/>
      <c r="F1159" s="180"/>
      <c r="G1159" s="180">
        <f>SUM(C1159:F1159)</f>
      </c>
      <c r="H1159" s="182">
        <v>5500</v>
      </c>
      <c r="I1159" s="125">
        <f>G1159*H1159</f>
      </c>
      <c r="J1159" s="125">
        <f>I1159*0.1</f>
      </c>
      <c r="K1159" s="125">
        <f>SUM(I1159:J1159)</f>
      </c>
      <c r="L1159" s="242"/>
      <c r="M1159" s="229"/>
      <c r="N1159" s="87"/>
      <c r="O1159" s="87"/>
      <c r="P1159" s="87"/>
      <c r="Q1159" s="87"/>
      <c r="R1159" s="87"/>
      <c r="S1159" s="87"/>
      <c r="T1159" s="87"/>
      <c r="U1159" s="87"/>
      <c r="V1159" s="87"/>
      <c r="W1159" s="175"/>
      <c r="X1159" s="87"/>
      <c r="Y1159" s="87"/>
      <c r="Z1159" s="87"/>
      <c r="AA1159" s="87"/>
      <c r="AB1159" s="86"/>
      <c r="AC1159" s="87"/>
    </row>
    <row x14ac:dyDescent="0.25" r="1160" customHeight="1" ht="17.25">
      <c r="A1160" s="235">
        <f>A1159</f>
        <v>25569.375</v>
      </c>
      <c r="B1160" s="241" t="s">
        <v>74</v>
      </c>
      <c r="C1160" s="180"/>
      <c r="D1160" s="180"/>
      <c r="E1160" s="180"/>
      <c r="F1160" s="180"/>
      <c r="G1160" s="180">
        <f>SUM(C1160:F1160)</f>
      </c>
      <c r="H1160" s="187">
        <v>5000</v>
      </c>
      <c r="I1160" s="125">
        <f>G1160*H1160</f>
      </c>
      <c r="J1160" s="125">
        <f>I1160*0.1</f>
      </c>
      <c r="K1160" s="125">
        <f>SUM(I1160:J1160)</f>
      </c>
      <c r="L1160" s="242"/>
      <c r="M1160" s="229"/>
      <c r="N1160" s="87"/>
      <c r="O1160" s="87"/>
      <c r="P1160" s="87"/>
      <c r="Q1160" s="87"/>
      <c r="R1160" s="87"/>
      <c r="S1160" s="87"/>
      <c r="T1160" s="87"/>
      <c r="U1160" s="87"/>
      <c r="V1160" s="87"/>
      <c r="W1160" s="175"/>
      <c r="X1160" s="87"/>
      <c r="Y1160" s="87"/>
      <c r="Z1160" s="87"/>
      <c r="AA1160" s="87"/>
      <c r="AB1160" s="86"/>
      <c r="AC1160" s="87"/>
    </row>
    <row x14ac:dyDescent="0.25" r="1161" customHeight="1" ht="17.25">
      <c r="A1161" s="235">
        <f>A1160</f>
        <v>25569.375</v>
      </c>
      <c r="B1161" s="236" t="s">
        <v>11</v>
      </c>
      <c r="C1161" s="180"/>
      <c r="D1161" s="180"/>
      <c r="E1161" s="180"/>
      <c r="F1161" s="180"/>
      <c r="G1161" s="180">
        <f>SUM(C1161:F1161)</f>
      </c>
      <c r="H1161" s="125">
        <v>6000</v>
      </c>
      <c r="I1161" s="125">
        <f>G1161*H1161</f>
      </c>
      <c r="J1161" s="125">
        <f>I1161*0.1</f>
      </c>
      <c r="K1161" s="125">
        <f>SUM(I1161:J1161)</f>
      </c>
      <c r="L1161" s="242"/>
      <c r="M1161" s="229"/>
      <c r="N1161" s="87"/>
      <c r="O1161" s="87"/>
      <c r="P1161" s="87"/>
      <c r="Q1161" s="87"/>
      <c r="R1161" s="87"/>
      <c r="S1161" s="87"/>
      <c r="T1161" s="87"/>
      <c r="U1161" s="87"/>
      <c r="V1161" s="87"/>
      <c r="W1161" s="175"/>
      <c r="X1161" s="87"/>
      <c r="Y1161" s="87"/>
      <c r="Z1161" s="87"/>
      <c r="AA1161" s="87"/>
      <c r="AB1161" s="86"/>
      <c r="AC1161" s="87"/>
    </row>
    <row x14ac:dyDescent="0.25" r="1162" customHeight="1" ht="17.25">
      <c r="A1162" s="235">
        <f>A1161</f>
        <v>25569.375</v>
      </c>
      <c r="B1162" s="236" t="s">
        <v>22</v>
      </c>
      <c r="C1162" s="180"/>
      <c r="D1162" s="180"/>
      <c r="E1162" s="180"/>
      <c r="F1162" s="180"/>
      <c r="G1162" s="180">
        <f>SUM(C1162:F1162)</f>
      </c>
      <c r="H1162" s="182">
        <v>4800</v>
      </c>
      <c r="I1162" s="125">
        <f>G1162*H1162</f>
      </c>
      <c r="J1162" s="125">
        <f>I1162*0.1</f>
      </c>
      <c r="K1162" s="125">
        <f>SUM(I1162:J1162)</f>
      </c>
      <c r="L1162" s="242"/>
      <c r="M1162" s="229"/>
      <c r="N1162" s="87"/>
      <c r="O1162" s="87"/>
      <c r="P1162" s="87"/>
      <c r="Q1162" s="87"/>
      <c r="R1162" s="87"/>
      <c r="S1162" s="87"/>
      <c r="T1162" s="87"/>
      <c r="U1162" s="87"/>
      <c r="V1162" s="87"/>
      <c r="W1162" s="175"/>
      <c r="X1162" s="87"/>
      <c r="Y1162" s="87"/>
      <c r="Z1162" s="87"/>
      <c r="AA1162" s="87"/>
      <c r="AB1162" s="86"/>
      <c r="AC1162" s="87"/>
    </row>
    <row x14ac:dyDescent="0.25" r="1163" customHeight="1" ht="17.25">
      <c r="A1163" s="235">
        <f>A1162</f>
        <v>25569.375</v>
      </c>
      <c r="B1163" s="241" t="s">
        <v>84</v>
      </c>
      <c r="C1163" s="180"/>
      <c r="D1163" s="180"/>
      <c r="E1163" s="180"/>
      <c r="F1163" s="180"/>
      <c r="G1163" s="180">
        <f>SUM(C1163:F1163)</f>
      </c>
      <c r="H1163" s="182">
        <v>4800</v>
      </c>
      <c r="I1163" s="125">
        <f>G1163*H1163</f>
      </c>
      <c r="J1163" s="125">
        <f>I1163*0.1</f>
      </c>
      <c r="K1163" s="125">
        <f>SUM(I1163:J1163)</f>
      </c>
      <c r="L1163" s="242"/>
      <c r="M1163" s="229"/>
      <c r="N1163" s="87"/>
      <c r="O1163" s="87"/>
      <c r="P1163" s="87"/>
      <c r="Q1163" s="87"/>
      <c r="R1163" s="87"/>
      <c r="S1163" s="87"/>
      <c r="T1163" s="87"/>
      <c r="U1163" s="87"/>
      <c r="V1163" s="87"/>
      <c r="W1163" s="175"/>
      <c r="X1163" s="87"/>
      <c r="Y1163" s="87"/>
      <c r="Z1163" s="87"/>
      <c r="AA1163" s="87"/>
      <c r="AB1163" s="86"/>
      <c r="AC1163" s="87"/>
    </row>
    <row x14ac:dyDescent="0.25" r="1164" customHeight="1" ht="17.25">
      <c r="A1164" s="235">
        <f>A1163</f>
        <v>25569.375</v>
      </c>
      <c r="B1164" s="236" t="s">
        <v>17</v>
      </c>
      <c r="C1164" s="180"/>
      <c r="D1164" s="180"/>
      <c r="E1164" s="180"/>
      <c r="F1164" s="180"/>
      <c r="G1164" s="180">
        <f>SUM(C1164:F1164)</f>
      </c>
      <c r="H1164" s="125">
        <v>6500</v>
      </c>
      <c r="I1164" s="125">
        <f>G1164*H1164</f>
      </c>
      <c r="J1164" s="125">
        <f>I1164*0.1</f>
      </c>
      <c r="K1164" s="125">
        <f>SUM(I1164:J1164)</f>
      </c>
      <c r="L1164" s="242"/>
      <c r="M1164" s="229"/>
      <c r="N1164" s="87"/>
      <c r="O1164" s="87"/>
      <c r="P1164" s="87"/>
      <c r="Q1164" s="87"/>
      <c r="R1164" s="87"/>
      <c r="S1164" s="87"/>
      <c r="T1164" s="87"/>
      <c r="U1164" s="87"/>
      <c r="V1164" s="87"/>
      <c r="W1164" s="175"/>
      <c r="X1164" s="87"/>
      <c r="Y1164" s="87"/>
      <c r="Z1164" s="87"/>
      <c r="AA1164" s="87"/>
      <c r="AB1164" s="86"/>
      <c r="AC1164" s="87"/>
    </row>
    <row x14ac:dyDescent="0.25" r="1165" customHeight="1" ht="17.25">
      <c r="A1165" s="235">
        <f>A1164</f>
        <v>25569.375</v>
      </c>
      <c r="B1165" s="236" t="s">
        <v>29</v>
      </c>
      <c r="C1165" s="188" t="s">
        <v>14</v>
      </c>
      <c r="D1165" s="180"/>
      <c r="E1165" s="180"/>
      <c r="F1165" s="180"/>
      <c r="G1165" s="180">
        <f>SUM(C1165:F1165)</f>
      </c>
      <c r="H1165" s="125">
        <v>5500</v>
      </c>
      <c r="I1165" s="125">
        <f>G1165*H1165</f>
      </c>
      <c r="J1165" s="125">
        <f>I1165*0.1</f>
      </c>
      <c r="K1165" s="125">
        <f>SUM(I1165:J1165)</f>
      </c>
      <c r="L1165" s="242"/>
      <c r="M1165" s="229"/>
      <c r="N1165" s="87"/>
      <c r="O1165" s="87"/>
      <c r="P1165" s="87"/>
      <c r="Q1165" s="87"/>
      <c r="R1165" s="87"/>
      <c r="S1165" s="87"/>
      <c r="T1165" s="87"/>
      <c r="U1165" s="87"/>
      <c r="V1165" s="87"/>
      <c r="W1165" s="175"/>
      <c r="X1165" s="87"/>
      <c r="Y1165" s="87"/>
      <c r="Z1165" s="87"/>
      <c r="AA1165" s="87"/>
      <c r="AB1165" s="86"/>
      <c r="AC1165" s="87"/>
    </row>
    <row x14ac:dyDescent="0.25" r="1166" customHeight="1" ht="17.25">
      <c r="A1166" s="235">
        <f>A1165</f>
        <v>25569.375</v>
      </c>
      <c r="B1166" s="236" t="s">
        <v>15</v>
      </c>
      <c r="C1166" s="180"/>
      <c r="D1166" s="180"/>
      <c r="E1166" s="180"/>
      <c r="F1166" s="180"/>
      <c r="G1166" s="180">
        <f>SUM(C1166:F1166)</f>
      </c>
      <c r="H1166" s="182">
        <v>4800</v>
      </c>
      <c r="I1166" s="125">
        <f>G1166*H1166</f>
      </c>
      <c r="J1166" s="125">
        <f>I1166*0.1</f>
      </c>
      <c r="K1166" s="125">
        <f>SUM(I1166:J1166)</f>
      </c>
      <c r="L1166" s="242"/>
      <c r="M1166" s="229"/>
      <c r="N1166" s="87"/>
      <c r="O1166" s="87"/>
      <c r="P1166" s="87"/>
      <c r="Q1166" s="87"/>
      <c r="R1166" s="87"/>
      <c r="S1166" s="87"/>
      <c r="T1166" s="87"/>
      <c r="U1166" s="87"/>
      <c r="V1166" s="87"/>
      <c r="W1166" s="175"/>
      <c r="X1166" s="87"/>
      <c r="Y1166" s="87"/>
      <c r="Z1166" s="87"/>
      <c r="AA1166" s="87"/>
      <c r="AB1166" s="86"/>
      <c r="AC1166" s="87"/>
    </row>
    <row x14ac:dyDescent="0.25" r="1167" customHeight="1" ht="17.25">
      <c r="A1167" s="235">
        <f>A1166</f>
        <v>25569.375</v>
      </c>
      <c r="B1167" s="236" t="s">
        <v>21</v>
      </c>
      <c r="C1167" s="188" t="s">
        <v>14</v>
      </c>
      <c r="D1167" s="180"/>
      <c r="E1167" s="180"/>
      <c r="F1167" s="180"/>
      <c r="G1167" s="180">
        <f>SUM(C1167:F1167)</f>
      </c>
      <c r="H1167" s="237">
        <v>5500</v>
      </c>
      <c r="I1167" s="125">
        <f>G1167*H1167</f>
      </c>
      <c r="J1167" s="125">
        <f>I1167*0.1</f>
      </c>
      <c r="K1167" s="125">
        <f>SUM(I1167:J1167)</f>
      </c>
      <c r="L1167" s="242"/>
      <c r="M1167" s="229"/>
      <c r="N1167" s="87"/>
      <c r="O1167" s="87"/>
      <c r="P1167" s="87"/>
      <c r="Q1167" s="87"/>
      <c r="R1167" s="87"/>
      <c r="S1167" s="87"/>
      <c r="T1167" s="87"/>
      <c r="U1167" s="87"/>
      <c r="V1167" s="87"/>
      <c r="W1167" s="175"/>
      <c r="X1167" s="87"/>
      <c r="Y1167" s="87"/>
      <c r="Z1167" s="87"/>
      <c r="AA1167" s="87"/>
      <c r="AB1167" s="86"/>
      <c r="AC1167" s="87"/>
    </row>
    <row x14ac:dyDescent="0.25" r="1168" customHeight="1" ht="17.25">
      <c r="A1168" s="235">
        <f>A1167</f>
        <v>25569.375</v>
      </c>
      <c r="B1168" s="236" t="s">
        <v>52</v>
      </c>
      <c r="C1168" s="180"/>
      <c r="D1168" s="180"/>
      <c r="E1168" s="180"/>
      <c r="F1168" s="180"/>
      <c r="G1168" s="180">
        <f>SUM(C1168:F1168)</f>
      </c>
      <c r="H1168" s="237">
        <v>5500</v>
      </c>
      <c r="I1168" s="125">
        <f>G1168*H1168</f>
      </c>
      <c r="J1168" s="125">
        <f>I1168*0.1</f>
      </c>
      <c r="K1168" s="125">
        <f>SUM(I1168:J1168)</f>
      </c>
      <c r="L1168" s="242"/>
      <c r="M1168" s="229"/>
      <c r="N1168" s="87"/>
      <c r="O1168" s="87"/>
      <c r="P1168" s="87"/>
      <c r="Q1168" s="87"/>
      <c r="R1168" s="87"/>
      <c r="S1168" s="87"/>
      <c r="T1168" s="87"/>
      <c r="U1168" s="87"/>
      <c r="V1168" s="87"/>
      <c r="W1168" s="175"/>
      <c r="X1168" s="87"/>
      <c r="Y1168" s="87"/>
      <c r="Z1168" s="87"/>
      <c r="AA1168" s="87"/>
      <c r="AB1168" s="86"/>
      <c r="AC1168" s="87"/>
    </row>
    <row x14ac:dyDescent="0.25" r="1169" customHeight="1" ht="17.25">
      <c r="A1169" s="235">
        <f>A1168</f>
        <v>25569.375</v>
      </c>
      <c r="B1169" s="241" t="s">
        <v>61</v>
      </c>
      <c r="C1169" s="180"/>
      <c r="D1169" s="180"/>
      <c r="E1169" s="180"/>
      <c r="F1169" s="180"/>
      <c r="G1169" s="180">
        <f>SUM(C1169:F1169)</f>
      </c>
      <c r="H1169" s="237">
        <v>5500</v>
      </c>
      <c r="I1169" s="125">
        <f>G1169*H1169</f>
      </c>
      <c r="J1169" s="125">
        <f>I1169*0.1</f>
      </c>
      <c r="K1169" s="125">
        <f>SUM(I1169:J1169)</f>
      </c>
      <c r="L1169" s="242"/>
      <c r="M1169" s="229"/>
      <c r="N1169" s="87"/>
      <c r="O1169" s="87"/>
      <c r="P1169" s="87"/>
      <c r="Q1169" s="87"/>
      <c r="R1169" s="87"/>
      <c r="S1169" s="87"/>
      <c r="T1169" s="87"/>
      <c r="U1169" s="87"/>
      <c r="V1169" s="87"/>
      <c r="W1169" s="175"/>
      <c r="X1169" s="87"/>
      <c r="Y1169" s="87"/>
      <c r="Z1169" s="87"/>
      <c r="AA1169" s="87"/>
      <c r="AB1169" s="86"/>
      <c r="AC1169" s="87"/>
    </row>
    <row x14ac:dyDescent="0.25" r="1170" customHeight="1" ht="17.25">
      <c r="A1170" s="235">
        <f>A1169</f>
        <v>25569.375</v>
      </c>
      <c r="B1170" s="236" t="s">
        <v>33</v>
      </c>
      <c r="C1170" s="180"/>
      <c r="D1170" s="180"/>
      <c r="E1170" s="180"/>
      <c r="F1170" s="180"/>
      <c r="G1170" s="180">
        <f>SUM(C1170:F1170)</f>
      </c>
      <c r="H1170" s="182">
        <v>5500</v>
      </c>
      <c r="I1170" s="125">
        <f>G1170*H1170</f>
      </c>
      <c r="J1170" s="125">
        <f>I1170*0.1</f>
      </c>
      <c r="K1170" s="125">
        <f>SUM(I1170:J1170)</f>
      </c>
      <c r="L1170" s="242"/>
      <c r="M1170" s="229"/>
      <c r="N1170" s="87"/>
      <c r="O1170" s="87"/>
      <c r="P1170" s="87"/>
      <c r="Q1170" s="87"/>
      <c r="R1170" s="87"/>
      <c r="S1170" s="87"/>
      <c r="T1170" s="87"/>
      <c r="U1170" s="87"/>
      <c r="V1170" s="87"/>
      <c r="W1170" s="175"/>
      <c r="X1170" s="87"/>
      <c r="Y1170" s="87"/>
      <c r="Z1170" s="87"/>
      <c r="AA1170" s="87"/>
      <c r="AB1170" s="86"/>
      <c r="AC1170" s="87"/>
    </row>
    <row x14ac:dyDescent="0.25" r="1171" customHeight="1" ht="17.25">
      <c r="A1171" s="235">
        <f>A1170</f>
        <v>25569.375</v>
      </c>
      <c r="B1171" s="236" t="s">
        <v>30</v>
      </c>
      <c r="C1171" s="180"/>
      <c r="D1171" s="180"/>
      <c r="E1171" s="180"/>
      <c r="F1171" s="180"/>
      <c r="G1171" s="180">
        <f>SUM(C1171:F1171)</f>
      </c>
      <c r="H1171" s="125">
        <v>6000</v>
      </c>
      <c r="I1171" s="125">
        <f>G1171*H1171</f>
      </c>
      <c r="J1171" s="125">
        <f>I1171*0.1</f>
      </c>
      <c r="K1171" s="125">
        <f>SUM(I1171:J1171)</f>
      </c>
      <c r="L1171" s="242"/>
      <c r="M1171" s="229"/>
      <c r="N1171" s="87"/>
      <c r="O1171" s="87"/>
      <c r="P1171" s="87"/>
      <c r="Q1171" s="87"/>
      <c r="R1171" s="87"/>
      <c r="S1171" s="87"/>
      <c r="T1171" s="87"/>
      <c r="U1171" s="87"/>
      <c r="V1171" s="87"/>
      <c r="W1171" s="175"/>
      <c r="X1171" s="87"/>
      <c r="Y1171" s="87"/>
      <c r="Z1171" s="87"/>
      <c r="AA1171" s="87"/>
      <c r="AB1171" s="86"/>
      <c r="AC1171" s="87"/>
    </row>
    <row x14ac:dyDescent="0.25" r="1172" customHeight="1" ht="17.25">
      <c r="A1172" s="235">
        <f>A1171</f>
        <v>25569.375</v>
      </c>
      <c r="B1172" s="236" t="s">
        <v>28</v>
      </c>
      <c r="C1172" s="188" t="s">
        <v>14</v>
      </c>
      <c r="D1172" s="180"/>
      <c r="E1172" s="180"/>
      <c r="F1172" s="180"/>
      <c r="G1172" s="180">
        <f>SUM(C1172:F1172)</f>
      </c>
      <c r="H1172" s="237">
        <v>5500</v>
      </c>
      <c r="I1172" s="125">
        <f>G1172*H1172</f>
      </c>
      <c r="J1172" s="125">
        <f>I1172*0.1</f>
      </c>
      <c r="K1172" s="125">
        <f>SUM(I1172:J1172)</f>
      </c>
      <c r="L1172" s="242"/>
      <c r="M1172" s="229"/>
      <c r="N1172" s="87"/>
      <c r="O1172" s="87"/>
      <c r="P1172" s="87"/>
      <c r="Q1172" s="87"/>
      <c r="R1172" s="87"/>
      <c r="S1172" s="87"/>
      <c r="T1172" s="87"/>
      <c r="U1172" s="87"/>
      <c r="V1172" s="87"/>
      <c r="W1172" s="175"/>
      <c r="X1172" s="87"/>
      <c r="Y1172" s="87"/>
      <c r="Z1172" s="87"/>
      <c r="AA1172" s="87"/>
      <c r="AB1172" s="86"/>
      <c r="AC1172" s="87"/>
    </row>
    <row x14ac:dyDescent="0.25" r="1173" customHeight="1" ht="17.25">
      <c r="A1173" s="235">
        <f>A1172</f>
        <v>25569.375</v>
      </c>
      <c r="B1173" s="236" t="s">
        <v>12</v>
      </c>
      <c r="C1173" s="180"/>
      <c r="D1173" s="180"/>
      <c r="E1173" s="180"/>
      <c r="F1173" s="180"/>
      <c r="G1173" s="180">
        <f>SUM(C1173:F1173)</f>
      </c>
      <c r="H1173" s="125">
        <v>6000</v>
      </c>
      <c r="I1173" s="125">
        <f>G1173*H1173</f>
      </c>
      <c r="J1173" s="125">
        <f>I1173*0.1</f>
      </c>
      <c r="K1173" s="125">
        <f>SUM(I1173:J1173)</f>
      </c>
      <c r="L1173" s="242"/>
      <c r="M1173" s="229"/>
      <c r="N1173" s="87"/>
      <c r="O1173" s="87"/>
      <c r="P1173" s="87"/>
      <c r="Q1173" s="87"/>
      <c r="R1173" s="87"/>
      <c r="S1173" s="87"/>
      <c r="T1173" s="87"/>
      <c r="U1173" s="87"/>
      <c r="V1173" s="87"/>
      <c r="W1173" s="175"/>
      <c r="X1173" s="87"/>
      <c r="Y1173" s="87"/>
      <c r="Z1173" s="87"/>
      <c r="AA1173" s="87"/>
      <c r="AB1173" s="86"/>
      <c r="AC1173" s="87"/>
    </row>
    <row x14ac:dyDescent="0.25" r="1174" customHeight="1" ht="17.25">
      <c r="A1174" s="235">
        <f>A1173</f>
        <v>25569.375</v>
      </c>
      <c r="B1174" s="241" t="s">
        <v>148</v>
      </c>
      <c r="C1174" s="180"/>
      <c r="D1174" s="180"/>
      <c r="E1174" s="180"/>
      <c r="F1174" s="180"/>
      <c r="G1174" s="180">
        <f>SUM(C1174:F1174)</f>
      </c>
      <c r="H1174" s="182">
        <v>6000</v>
      </c>
      <c r="I1174" s="125">
        <f>G1174*H1174</f>
      </c>
      <c r="J1174" s="125">
        <f>I1174*0.1</f>
      </c>
      <c r="K1174" s="125">
        <f>SUM(I1174:J1174)</f>
      </c>
      <c r="L1174" s="242"/>
      <c r="M1174" s="229"/>
      <c r="N1174" s="87"/>
      <c r="O1174" s="87"/>
      <c r="P1174" s="87"/>
      <c r="Q1174" s="87"/>
      <c r="R1174" s="87"/>
      <c r="S1174" s="87"/>
      <c r="T1174" s="87"/>
      <c r="U1174" s="87"/>
      <c r="V1174" s="87"/>
      <c r="W1174" s="175"/>
      <c r="X1174" s="87"/>
      <c r="Y1174" s="87"/>
      <c r="Z1174" s="87"/>
      <c r="AA1174" s="87"/>
      <c r="AB1174" s="86"/>
      <c r="AC1174" s="87"/>
    </row>
    <row x14ac:dyDescent="0.25" r="1175" customHeight="1" ht="17.25">
      <c r="A1175" s="235">
        <f>A1174</f>
        <v>25569.375</v>
      </c>
      <c r="B1175" s="241" t="s">
        <v>37</v>
      </c>
      <c r="C1175" s="180"/>
      <c r="D1175" s="180"/>
      <c r="E1175" s="180"/>
      <c r="F1175" s="180"/>
      <c r="G1175" s="180">
        <f>SUM(C1175:F1175)</f>
      </c>
      <c r="H1175" s="125">
        <v>6500</v>
      </c>
      <c r="I1175" s="125">
        <f>G1175*H1175</f>
      </c>
      <c r="J1175" s="125">
        <f>I1175*0.1</f>
      </c>
      <c r="K1175" s="125">
        <f>SUM(I1175:J1175)</f>
      </c>
      <c r="L1175" s="242"/>
      <c r="M1175" s="229"/>
      <c r="N1175" s="87"/>
      <c r="O1175" s="87"/>
      <c r="P1175" s="87"/>
      <c r="Q1175" s="87"/>
      <c r="R1175" s="87"/>
      <c r="S1175" s="87"/>
      <c r="T1175" s="87"/>
      <c r="U1175" s="87"/>
      <c r="V1175" s="87"/>
      <c r="W1175" s="175"/>
      <c r="X1175" s="87"/>
      <c r="Y1175" s="87"/>
      <c r="Z1175" s="87"/>
      <c r="AA1175" s="87"/>
      <c r="AB1175" s="86"/>
      <c r="AC1175" s="87"/>
    </row>
    <row x14ac:dyDescent="0.25" r="1176" customHeight="1" ht="17.25">
      <c r="A1176" s="235">
        <f>A1175</f>
        <v>25569.375</v>
      </c>
      <c r="B1176" s="241" t="s">
        <v>64</v>
      </c>
      <c r="C1176" s="180"/>
      <c r="D1176" s="180"/>
      <c r="E1176" s="180"/>
      <c r="F1176" s="180"/>
      <c r="G1176" s="180">
        <f>SUM(C1176:F1176)</f>
      </c>
      <c r="H1176" s="182">
        <v>5500</v>
      </c>
      <c r="I1176" s="125">
        <f>G1176*H1176</f>
      </c>
      <c r="J1176" s="125">
        <f>I1176*0.1</f>
      </c>
      <c r="K1176" s="125">
        <f>SUM(I1176:J1176)</f>
      </c>
      <c r="L1176" s="242"/>
      <c r="M1176" s="229"/>
      <c r="N1176" s="87"/>
      <c r="O1176" s="87"/>
      <c r="P1176" s="87"/>
      <c r="Q1176" s="87"/>
      <c r="R1176" s="87"/>
      <c r="S1176" s="87"/>
      <c r="T1176" s="87"/>
      <c r="U1176" s="87"/>
      <c r="V1176" s="87"/>
      <c r="W1176" s="175"/>
      <c r="X1176" s="87"/>
      <c r="Y1176" s="87"/>
      <c r="Z1176" s="87"/>
      <c r="AA1176" s="87"/>
      <c r="AB1176" s="86"/>
      <c r="AC1176" s="87"/>
    </row>
    <row x14ac:dyDescent="0.25" r="1177" customHeight="1" ht="17.25">
      <c r="A1177" s="235">
        <f>A1176</f>
        <v>25569.375</v>
      </c>
      <c r="B1177" s="236" t="s">
        <v>25</v>
      </c>
      <c r="C1177" s="180"/>
      <c r="D1177" s="180"/>
      <c r="E1177" s="180"/>
      <c r="F1177" s="180"/>
      <c r="G1177" s="180">
        <f>SUM(C1177:F1177)</f>
      </c>
      <c r="H1177" s="125">
        <v>6000</v>
      </c>
      <c r="I1177" s="125">
        <f>G1177*H1177</f>
      </c>
      <c r="J1177" s="125">
        <f>I1177*0.1</f>
      </c>
      <c r="K1177" s="125">
        <f>SUM(I1177:J1177)</f>
      </c>
      <c r="L1177" s="242"/>
      <c r="M1177" s="229"/>
      <c r="N1177" s="87"/>
      <c r="O1177" s="87"/>
      <c r="P1177" s="87"/>
      <c r="Q1177" s="87"/>
      <c r="R1177" s="87"/>
      <c r="S1177" s="87"/>
      <c r="T1177" s="87"/>
      <c r="U1177" s="87"/>
      <c r="V1177" s="87"/>
      <c r="W1177" s="175"/>
      <c r="X1177" s="87"/>
      <c r="Y1177" s="87"/>
      <c r="Z1177" s="87"/>
      <c r="AA1177" s="87"/>
      <c r="AB1177" s="86"/>
      <c r="AC1177" s="87"/>
    </row>
    <row x14ac:dyDescent="0.25" r="1178" customHeight="1" ht="17.25">
      <c r="A1178" s="235">
        <f>A1177</f>
        <v>25569.375</v>
      </c>
      <c r="B1178" s="241" t="s">
        <v>76</v>
      </c>
      <c r="C1178" s="188" t="s">
        <v>14</v>
      </c>
      <c r="D1178" s="180"/>
      <c r="E1178" s="180"/>
      <c r="F1178" s="180"/>
      <c r="G1178" s="180">
        <f>SUM(C1178:F1178)</f>
      </c>
      <c r="H1178" s="125">
        <v>6000</v>
      </c>
      <c r="I1178" s="125">
        <f>G1178*H1178</f>
      </c>
      <c r="J1178" s="125">
        <f>I1178*0.1</f>
      </c>
      <c r="K1178" s="125">
        <f>SUM(I1178:J1178)</f>
      </c>
      <c r="L1178" s="242"/>
      <c r="M1178" s="229"/>
      <c r="N1178" s="87"/>
      <c r="O1178" s="87"/>
      <c r="P1178" s="87"/>
      <c r="Q1178" s="87"/>
      <c r="R1178" s="87"/>
      <c r="S1178" s="87"/>
      <c r="T1178" s="87"/>
      <c r="U1178" s="87"/>
      <c r="V1178" s="87"/>
      <c r="W1178" s="175"/>
      <c r="X1178" s="87"/>
      <c r="Y1178" s="87"/>
      <c r="Z1178" s="87"/>
      <c r="AA1178" s="87"/>
      <c r="AB1178" s="86"/>
      <c r="AC1178" s="87"/>
    </row>
    <row x14ac:dyDescent="0.25" r="1179" customHeight="1" ht="17.25">
      <c r="A1179" s="235">
        <f>A1178</f>
        <v>25569.375</v>
      </c>
      <c r="B1179" s="241" t="s">
        <v>149</v>
      </c>
      <c r="C1179" s="180"/>
      <c r="D1179" s="181"/>
      <c r="E1179" s="180"/>
      <c r="F1179" s="180"/>
      <c r="G1179" s="180">
        <f>SUM(C1179:F1179)</f>
      </c>
      <c r="H1179" s="125">
        <v>6000</v>
      </c>
      <c r="I1179" s="125">
        <f>G1179*H1179</f>
      </c>
      <c r="J1179" s="125">
        <f>I1179*0.1</f>
      </c>
      <c r="K1179" s="125">
        <f>SUM(I1179:J1179)</f>
      </c>
      <c r="L1179" s="242"/>
      <c r="M1179" s="229"/>
      <c r="N1179" s="87"/>
      <c r="O1179" s="87"/>
      <c r="P1179" s="87"/>
      <c r="Q1179" s="87"/>
      <c r="R1179" s="87"/>
      <c r="S1179" s="87"/>
      <c r="T1179" s="87"/>
      <c r="U1179" s="87"/>
      <c r="V1179" s="87"/>
      <c r="W1179" s="175"/>
      <c r="X1179" s="87"/>
      <c r="Y1179" s="87"/>
      <c r="Z1179" s="87"/>
      <c r="AA1179" s="87"/>
      <c r="AB1179" s="86"/>
      <c r="AC1179" s="87"/>
    </row>
    <row x14ac:dyDescent="0.25" r="1180" customHeight="1" ht="17.25">
      <c r="A1180" s="235">
        <f>A1179</f>
        <v>25569.375</v>
      </c>
      <c r="B1180" s="241" t="s">
        <v>43</v>
      </c>
      <c r="C1180" s="180"/>
      <c r="D1180" s="180"/>
      <c r="E1180" s="180"/>
      <c r="F1180" s="180"/>
      <c r="G1180" s="180">
        <f>SUM(C1180:F1180)</f>
      </c>
      <c r="H1180" s="125">
        <v>6000</v>
      </c>
      <c r="I1180" s="125">
        <f>G1180*H1180</f>
      </c>
      <c r="J1180" s="125">
        <f>I1180*0.1</f>
      </c>
      <c r="K1180" s="125">
        <f>SUM(I1180:J1180)</f>
      </c>
      <c r="L1180" s="242"/>
      <c r="M1180" s="229"/>
      <c r="N1180" s="87"/>
      <c r="O1180" s="87"/>
      <c r="P1180" s="87"/>
      <c r="Q1180" s="87"/>
      <c r="R1180" s="87"/>
      <c r="S1180" s="87"/>
      <c r="T1180" s="87"/>
      <c r="U1180" s="87"/>
      <c r="V1180" s="87"/>
      <c r="W1180" s="175"/>
      <c r="X1180" s="87"/>
      <c r="Y1180" s="87"/>
      <c r="Z1180" s="87"/>
      <c r="AA1180" s="87"/>
      <c r="AB1180" s="86"/>
      <c r="AC1180" s="87"/>
    </row>
    <row x14ac:dyDescent="0.25" r="1181" customHeight="1" ht="17.25">
      <c r="A1181" s="235">
        <f>A1180</f>
        <v>25569.375</v>
      </c>
      <c r="B1181" s="241" t="s">
        <v>18</v>
      </c>
      <c r="C1181" s="180"/>
      <c r="D1181" s="180"/>
      <c r="E1181" s="180"/>
      <c r="F1181" s="180"/>
      <c r="G1181" s="180">
        <f>SUM(C1181:F1181)</f>
      </c>
      <c r="H1181" s="125">
        <v>6000</v>
      </c>
      <c r="I1181" s="125">
        <f>G1181*H1181</f>
      </c>
      <c r="J1181" s="125">
        <f>I1181*0.1</f>
      </c>
      <c r="K1181" s="125">
        <f>SUM(I1181:J1181)</f>
      </c>
      <c r="L1181" s="242"/>
      <c r="M1181" s="229"/>
      <c r="N1181" s="87"/>
      <c r="O1181" s="87"/>
      <c r="P1181" s="87"/>
      <c r="Q1181" s="87"/>
      <c r="R1181" s="87"/>
      <c r="S1181" s="87"/>
      <c r="T1181" s="87"/>
      <c r="U1181" s="87"/>
      <c r="V1181" s="87"/>
      <c r="W1181" s="175"/>
      <c r="X1181" s="87"/>
      <c r="Y1181" s="87"/>
      <c r="Z1181" s="87"/>
      <c r="AA1181" s="87"/>
      <c r="AB1181" s="86"/>
      <c r="AC1181" s="87"/>
    </row>
    <row x14ac:dyDescent="0.25" r="1182" customHeight="1" ht="17.25">
      <c r="A1182" s="235">
        <f>A1181</f>
        <v>25569.375</v>
      </c>
      <c r="B1182" s="241" t="s">
        <v>82</v>
      </c>
      <c r="C1182" s="188" t="s">
        <v>14</v>
      </c>
      <c r="D1182" s="180"/>
      <c r="E1182" s="180"/>
      <c r="F1182" s="180"/>
      <c r="G1182" s="180">
        <f>SUM(C1182:F1182)</f>
      </c>
      <c r="H1182" s="125">
        <v>5000</v>
      </c>
      <c r="I1182" s="125">
        <f>G1182*H1182</f>
      </c>
      <c r="J1182" s="125">
        <f>I1182*0.1</f>
      </c>
      <c r="K1182" s="125">
        <f>SUM(I1182:J1182)</f>
      </c>
      <c r="L1182" s="242"/>
      <c r="M1182" s="229"/>
      <c r="N1182" s="87"/>
      <c r="O1182" s="87"/>
      <c r="P1182" s="87"/>
      <c r="Q1182" s="87"/>
      <c r="R1182" s="87"/>
      <c r="S1182" s="87"/>
      <c r="T1182" s="87"/>
      <c r="U1182" s="87"/>
      <c r="V1182" s="87"/>
      <c r="W1182" s="175"/>
      <c r="X1182" s="87"/>
      <c r="Y1182" s="87"/>
      <c r="Z1182" s="87"/>
      <c r="AA1182" s="87"/>
      <c r="AB1182" s="86"/>
      <c r="AC1182" s="87"/>
    </row>
    <row x14ac:dyDescent="0.25" r="1183" customHeight="1" ht="17.25">
      <c r="A1183" s="235">
        <f>A1182</f>
        <v>25569.375</v>
      </c>
      <c r="B1183" s="241" t="s">
        <v>151</v>
      </c>
      <c r="C1183" s="180"/>
      <c r="D1183" s="180"/>
      <c r="E1183" s="180"/>
      <c r="F1183" s="180"/>
      <c r="G1183" s="180">
        <f>SUM(C1183:F1183)</f>
      </c>
      <c r="H1183" s="125">
        <v>5000</v>
      </c>
      <c r="I1183" s="125">
        <f>G1183*H1183</f>
      </c>
      <c r="J1183" s="125">
        <f>I1183*0.1</f>
      </c>
      <c r="K1183" s="125">
        <f>SUM(I1183:J1183)</f>
      </c>
      <c r="L1183" s="242"/>
      <c r="M1183" s="229"/>
      <c r="N1183" s="87"/>
      <c r="O1183" s="87"/>
      <c r="P1183" s="87"/>
      <c r="Q1183" s="87"/>
      <c r="R1183" s="87"/>
      <c r="S1183" s="87"/>
      <c r="T1183" s="87"/>
      <c r="U1183" s="87"/>
      <c r="V1183" s="87"/>
      <c r="W1183" s="175"/>
      <c r="X1183" s="87"/>
      <c r="Y1183" s="87"/>
      <c r="Z1183" s="87"/>
      <c r="AA1183" s="87"/>
      <c r="AB1183" s="86"/>
      <c r="AC1183" s="87"/>
    </row>
    <row x14ac:dyDescent="0.25" r="1184" customHeight="1" ht="17.25">
      <c r="A1184" s="235">
        <f>A1180</f>
        <v>25569.375</v>
      </c>
      <c r="B1184" s="241" t="s">
        <v>105</v>
      </c>
      <c r="C1184" s="180"/>
      <c r="D1184" s="180"/>
      <c r="E1184" s="180"/>
      <c r="F1184" s="180"/>
      <c r="G1184" s="180">
        <f>SUM(C1184:F1184)</f>
      </c>
      <c r="H1184" s="125">
        <v>7000</v>
      </c>
      <c r="I1184" s="125">
        <f>G1184*H1184</f>
      </c>
      <c r="J1184" s="125">
        <f>I1184*0.1</f>
      </c>
      <c r="K1184" s="125">
        <f>SUM(I1184:J1184)</f>
      </c>
      <c r="L1184" s="242"/>
      <c r="M1184" s="229"/>
      <c r="N1184" s="87"/>
      <c r="O1184" s="87"/>
      <c r="P1184" s="87"/>
      <c r="Q1184" s="87"/>
      <c r="R1184" s="87"/>
      <c r="S1184" s="87"/>
      <c r="T1184" s="87"/>
      <c r="U1184" s="87"/>
      <c r="V1184" s="87"/>
      <c r="W1184" s="175"/>
      <c r="X1184" s="87"/>
      <c r="Y1184" s="87"/>
      <c r="Z1184" s="87"/>
      <c r="AA1184" s="87"/>
      <c r="AB1184" s="86"/>
      <c r="AC1184" s="87"/>
    </row>
    <row x14ac:dyDescent="0.25" r="1185" customHeight="1" ht="17.25">
      <c r="A1185" s="235">
        <f>A1180</f>
        <v>25569.375</v>
      </c>
      <c r="B1185" s="241" t="s">
        <v>23</v>
      </c>
      <c r="C1185" s="180"/>
      <c r="D1185" s="180"/>
      <c r="E1185" s="180"/>
      <c r="F1185" s="180"/>
      <c r="G1185" s="180">
        <f>SUM(C1185:F1185)</f>
      </c>
      <c r="H1185" s="125">
        <v>6000</v>
      </c>
      <c r="I1185" s="125">
        <f>G1185*H1185</f>
      </c>
      <c r="J1185" s="125">
        <f>I1185*0.1</f>
      </c>
      <c r="K1185" s="125">
        <f>SUM(I1185:J1185)</f>
      </c>
      <c r="L1185" s="242"/>
      <c r="M1185" s="229"/>
      <c r="N1185" s="87"/>
      <c r="O1185" s="87"/>
      <c r="P1185" s="87"/>
      <c r="Q1185" s="87"/>
      <c r="R1185" s="87"/>
      <c r="S1185" s="87"/>
      <c r="T1185" s="87"/>
      <c r="U1185" s="87"/>
      <c r="V1185" s="87"/>
      <c r="W1185" s="175"/>
      <c r="X1185" s="87"/>
      <c r="Y1185" s="87"/>
      <c r="Z1185" s="87"/>
      <c r="AA1185" s="87"/>
      <c r="AB1185" s="86"/>
      <c r="AC1185" s="87"/>
    </row>
    <row x14ac:dyDescent="0.25" r="1186" customHeight="1" ht="17.25">
      <c r="A1186" s="235">
        <f>A1185</f>
        <v>25569.375</v>
      </c>
      <c r="B1186" s="241" t="s">
        <v>40</v>
      </c>
      <c r="C1186" s="180"/>
      <c r="D1186" s="180"/>
      <c r="E1186" s="180"/>
      <c r="F1186" s="180"/>
      <c r="G1186" s="180">
        <f>SUM(C1186:F1186)</f>
      </c>
      <c r="H1186" s="125">
        <v>6500</v>
      </c>
      <c r="I1186" s="125">
        <f>G1186*H1186</f>
      </c>
      <c r="J1186" s="125">
        <f>I1186*0.1</f>
      </c>
      <c r="K1186" s="125">
        <f>SUM(I1186:J1186)</f>
      </c>
      <c r="L1186" s="242"/>
      <c r="M1186" s="229"/>
      <c r="N1186" s="87"/>
      <c r="O1186" s="87"/>
      <c r="P1186" s="87"/>
      <c r="Q1186" s="87"/>
      <c r="R1186" s="87"/>
      <c r="S1186" s="87"/>
      <c r="T1186" s="87"/>
      <c r="U1186" s="87"/>
      <c r="V1186" s="87"/>
      <c r="W1186" s="175"/>
      <c r="X1186" s="87"/>
      <c r="Y1186" s="87"/>
      <c r="Z1186" s="87"/>
      <c r="AA1186" s="87"/>
      <c r="AB1186" s="86"/>
      <c r="AC1186" s="87"/>
    </row>
    <row x14ac:dyDescent="0.25" r="1187" customHeight="1" ht="17.25">
      <c r="A1187" s="235">
        <f>A1183</f>
        <v>25569.375</v>
      </c>
      <c r="B1187" s="241" t="s">
        <v>86</v>
      </c>
      <c r="C1187" s="180"/>
      <c r="D1187" s="180"/>
      <c r="E1187" s="180"/>
      <c r="F1187" s="180"/>
      <c r="G1187" s="180">
        <f>SUM(C1187:F1187)</f>
      </c>
      <c r="H1187" s="125">
        <v>6000</v>
      </c>
      <c r="I1187" s="125">
        <f>G1187*H1187</f>
      </c>
      <c r="J1187" s="125">
        <f>I1187*0.1</f>
      </c>
      <c r="K1187" s="125">
        <f>SUM(I1187:J1187)</f>
      </c>
      <c r="L1187" s="242"/>
      <c r="M1187" s="229"/>
      <c r="N1187" s="87"/>
      <c r="O1187" s="87"/>
      <c r="P1187" s="87"/>
      <c r="Q1187" s="87"/>
      <c r="R1187" s="87"/>
      <c r="S1187" s="87"/>
      <c r="T1187" s="87"/>
      <c r="U1187" s="87"/>
      <c r="V1187" s="87"/>
      <c r="W1187" s="175"/>
      <c r="X1187" s="87"/>
      <c r="Y1187" s="87"/>
      <c r="Z1187" s="87"/>
      <c r="AA1187" s="87"/>
      <c r="AB1187" s="86"/>
      <c r="AC1187" s="87"/>
    </row>
    <row x14ac:dyDescent="0.25" r="1188" customHeight="1" ht="17.25">
      <c r="A1188" s="235">
        <f>A1183</f>
        <v>25569.375</v>
      </c>
      <c r="B1188" s="241" t="s">
        <v>152</v>
      </c>
      <c r="C1188" s="180"/>
      <c r="D1188" s="180">
        <v>110</v>
      </c>
      <c r="E1188" s="180"/>
      <c r="F1188" s="180"/>
      <c r="G1188" s="180">
        <f>SUM(C1188:F1188)</f>
      </c>
      <c r="H1188" s="125">
        <v>6000</v>
      </c>
      <c r="I1188" s="125">
        <f>G1188*H1188</f>
      </c>
      <c r="J1188" s="125">
        <f>I1188*0.1</f>
      </c>
      <c r="K1188" s="125">
        <f>SUM(I1188:J1188)</f>
      </c>
      <c r="L1188" s="242"/>
      <c r="M1188" s="229"/>
      <c r="N1188" s="87"/>
      <c r="O1188" s="87"/>
      <c r="P1188" s="87"/>
      <c r="Q1188" s="87"/>
      <c r="R1188" s="87"/>
      <c r="S1188" s="87"/>
      <c r="T1188" s="87"/>
      <c r="U1188" s="87"/>
      <c r="V1188" s="87"/>
      <c r="W1188" s="175"/>
      <c r="X1188" s="87"/>
      <c r="Y1188" s="87"/>
      <c r="Z1188" s="87"/>
      <c r="AA1188" s="87"/>
      <c r="AB1188" s="86"/>
      <c r="AC1188" s="87"/>
    </row>
    <row x14ac:dyDescent="0.25" r="1189" customHeight="1" ht="17.25">
      <c r="A1189" s="235">
        <f>A1188</f>
        <v>25569.375</v>
      </c>
      <c r="B1189" s="236"/>
      <c r="C1189" s="180"/>
      <c r="D1189" s="180"/>
      <c r="E1189" s="180"/>
      <c r="F1189" s="180"/>
      <c r="G1189" s="180">
        <f>SUM(C1189:F1189)</f>
      </c>
      <c r="H1189" s="125"/>
      <c r="I1189" s="125">
        <f>G1189*H1189</f>
      </c>
      <c r="J1189" s="125">
        <v>0</v>
      </c>
      <c r="K1189" s="125">
        <f>SUM(I1189:J1189)</f>
      </c>
      <c r="L1189" s="242"/>
      <c r="M1189" s="229"/>
      <c r="N1189" s="87"/>
      <c r="O1189" s="87"/>
      <c r="P1189" s="87"/>
      <c r="Q1189" s="87"/>
      <c r="R1189" s="87"/>
      <c r="S1189" s="87"/>
      <c r="T1189" s="87"/>
      <c r="U1189" s="87"/>
      <c r="V1189" s="87"/>
      <c r="W1189" s="175"/>
      <c r="X1189" s="87"/>
      <c r="Y1189" s="87"/>
      <c r="Z1189" s="87"/>
      <c r="AA1189" s="87"/>
      <c r="AB1189" s="86"/>
      <c r="AC1189" s="87"/>
    </row>
    <row x14ac:dyDescent="0.25" r="1190" customHeight="1" ht="17.25">
      <c r="A1190" s="243">
        <f>A1189</f>
        <v>25569.375</v>
      </c>
      <c r="B1190" s="244" t="s">
        <v>155</v>
      </c>
      <c r="C1190" s="191">
        <f>SUM(C1144:C1189)</f>
      </c>
      <c r="D1190" s="191">
        <f>SUM(D1144:D1189)</f>
      </c>
      <c r="E1190" s="191">
        <f>SUM(E1144:E1189)</f>
      </c>
      <c r="F1190" s="191">
        <f>SUM(F1144:F1189)</f>
      </c>
      <c r="G1190" s="191">
        <f>SUM(G1144:G1189)</f>
      </c>
      <c r="H1190" s="191"/>
      <c r="I1190" s="191">
        <f>SUM(I1144:I1189)</f>
      </c>
      <c r="J1190" s="191">
        <f>SUM(J1144:J1189)</f>
      </c>
      <c r="K1190" s="191">
        <f>SUM(K1144:K1189)</f>
      </c>
      <c r="L1190" s="245"/>
      <c r="M1190" s="229"/>
      <c r="N1190" s="87"/>
      <c r="O1190" s="87"/>
      <c r="P1190" s="87"/>
      <c r="Q1190" s="87"/>
      <c r="R1190" s="87"/>
      <c r="S1190" s="87"/>
      <c r="T1190" s="87"/>
      <c r="U1190" s="87"/>
      <c r="V1190" s="87"/>
      <c r="W1190" s="175"/>
      <c r="X1190" s="87"/>
      <c r="Y1190" s="87"/>
      <c r="Z1190" s="87"/>
      <c r="AA1190" s="87"/>
      <c r="AB1190" s="86"/>
      <c r="AC1190" s="87"/>
    </row>
    <row x14ac:dyDescent="0.25" r="1191" customHeight="1" ht="17.25">
      <c r="A1191" s="235">
        <f>A1190</f>
        <v>25569.375</v>
      </c>
      <c r="B1191" s="241" t="s">
        <v>113</v>
      </c>
      <c r="C1191" s="180"/>
      <c r="D1191" s="180"/>
      <c r="E1191" s="180"/>
      <c r="F1191" s="180"/>
      <c r="G1191" s="180">
        <f>SUM(C1191:F1191)</f>
      </c>
      <c r="H1191" s="125">
        <v>6500</v>
      </c>
      <c r="I1191" s="125">
        <f>G1191*H1191</f>
      </c>
      <c r="J1191" s="185"/>
      <c r="K1191" s="125">
        <f>SUM(I1191:J1191)</f>
      </c>
      <c r="L1191" s="242"/>
      <c r="M1191" s="229"/>
      <c r="N1191" s="87"/>
      <c r="O1191" s="87"/>
      <c r="P1191" s="87"/>
      <c r="Q1191" s="87"/>
      <c r="R1191" s="87"/>
      <c r="S1191" s="87"/>
      <c r="T1191" s="87"/>
      <c r="U1191" s="87"/>
      <c r="V1191" s="87"/>
      <c r="W1191" s="175"/>
      <c r="X1191" s="87"/>
      <c r="Y1191" s="87"/>
      <c r="Z1191" s="87"/>
      <c r="AA1191" s="87"/>
      <c r="AB1191" s="86"/>
      <c r="AC1191" s="87"/>
    </row>
    <row x14ac:dyDescent="0.25" r="1192" customHeight="1" ht="17.25">
      <c r="A1192" s="235">
        <f>A1191</f>
        <v>25569.375</v>
      </c>
      <c r="B1192" s="241" t="s">
        <v>156</v>
      </c>
      <c r="C1192" s="180"/>
      <c r="D1192" s="180"/>
      <c r="E1192" s="180"/>
      <c r="F1192" s="180"/>
      <c r="G1192" s="180">
        <f>SUM(C1192:F1192)</f>
      </c>
      <c r="H1192" s="125">
        <v>6500</v>
      </c>
      <c r="I1192" s="125">
        <f>G1192*H1192</f>
      </c>
      <c r="J1192" s="185"/>
      <c r="K1192" s="125">
        <f>SUM(I1192:J1192)</f>
      </c>
      <c r="L1192" s="242"/>
      <c r="M1192" s="229"/>
      <c r="N1192" s="87"/>
      <c r="O1192" s="87"/>
      <c r="P1192" s="87"/>
      <c r="Q1192" s="87"/>
      <c r="R1192" s="87"/>
      <c r="S1192" s="87"/>
      <c r="T1192" s="87"/>
      <c r="U1192" s="87"/>
      <c r="V1192" s="87"/>
      <c r="W1192" s="175"/>
      <c r="X1192" s="87"/>
      <c r="Y1192" s="87"/>
      <c r="Z1192" s="87"/>
      <c r="AA1192" s="87"/>
      <c r="AB1192" s="86"/>
      <c r="AC1192" s="87"/>
    </row>
    <row x14ac:dyDescent="0.25" r="1193" customHeight="1" ht="17.25">
      <c r="A1193" s="235">
        <f>A1192</f>
        <v>25569.375</v>
      </c>
      <c r="B1193" s="241" t="s">
        <v>112</v>
      </c>
      <c r="C1193" s="180"/>
      <c r="D1193" s="180"/>
      <c r="E1193" s="180"/>
      <c r="F1193" s="180"/>
      <c r="G1193" s="180">
        <f>SUM(C1193:F1193)</f>
      </c>
      <c r="H1193" s="125">
        <v>6900</v>
      </c>
      <c r="I1193" s="125">
        <f>G1193*H1193</f>
      </c>
      <c r="J1193" s="185"/>
      <c r="K1193" s="125">
        <f>SUM(I1193:J1193)</f>
      </c>
      <c r="L1193" s="242"/>
      <c r="M1193" s="229"/>
      <c r="N1193" s="87"/>
      <c r="O1193" s="87"/>
      <c r="P1193" s="87"/>
      <c r="Q1193" s="87"/>
      <c r="R1193" s="87"/>
      <c r="S1193" s="87"/>
      <c r="T1193" s="87"/>
      <c r="U1193" s="87"/>
      <c r="V1193" s="87"/>
      <c r="W1193" s="175"/>
      <c r="X1193" s="87"/>
      <c r="Y1193" s="87"/>
      <c r="Z1193" s="87"/>
      <c r="AA1193" s="87"/>
      <c r="AB1193" s="86"/>
      <c r="AC1193" s="87"/>
    </row>
    <row x14ac:dyDescent="0.25" r="1194" customHeight="1" ht="17.25">
      <c r="A1194" s="235">
        <f>A1193</f>
        <v>25569.375</v>
      </c>
      <c r="B1194" s="236"/>
      <c r="C1194" s="180"/>
      <c r="D1194" s="180"/>
      <c r="E1194" s="180"/>
      <c r="F1194" s="180"/>
      <c r="G1194" s="180">
        <f>SUM(C1194:F1194)</f>
      </c>
      <c r="H1194" s="125"/>
      <c r="I1194" s="125">
        <f>G1194*H1194</f>
      </c>
      <c r="J1194" s="185"/>
      <c r="K1194" s="125">
        <f>SUM(I1194:J1194)</f>
      </c>
      <c r="L1194" s="242"/>
      <c r="M1194" s="229"/>
      <c r="N1194" s="87"/>
      <c r="O1194" s="87"/>
      <c r="P1194" s="87"/>
      <c r="Q1194" s="87"/>
      <c r="R1194" s="87"/>
      <c r="S1194" s="87"/>
      <c r="T1194" s="87"/>
      <c r="U1194" s="87"/>
      <c r="V1194" s="87"/>
      <c r="W1194" s="175"/>
      <c r="X1194" s="87"/>
      <c r="Y1194" s="87"/>
      <c r="Z1194" s="87"/>
      <c r="AA1194" s="87"/>
      <c r="AB1194" s="86"/>
      <c r="AC1194" s="87"/>
    </row>
    <row x14ac:dyDescent="0.25" r="1195" customHeight="1" ht="17.25">
      <c r="A1195" s="235">
        <f>A1194</f>
        <v>25569.375</v>
      </c>
      <c r="B1195" s="236"/>
      <c r="C1195" s="180"/>
      <c r="D1195" s="180"/>
      <c r="E1195" s="180"/>
      <c r="F1195" s="180"/>
      <c r="G1195" s="180">
        <f>SUM(C1195:F1195)</f>
      </c>
      <c r="H1195" s="125"/>
      <c r="I1195" s="125">
        <f>G1195*H1195</f>
      </c>
      <c r="J1195" s="185"/>
      <c r="K1195" s="125">
        <f>SUM(I1195:J1195)</f>
      </c>
      <c r="L1195" s="242"/>
      <c r="M1195" s="229"/>
      <c r="N1195" s="87"/>
      <c r="O1195" s="87"/>
      <c r="P1195" s="87"/>
      <c r="Q1195" s="87"/>
      <c r="R1195" s="87"/>
      <c r="S1195" s="87"/>
      <c r="T1195" s="87"/>
      <c r="U1195" s="87"/>
      <c r="V1195" s="87"/>
      <c r="W1195" s="175"/>
      <c r="X1195" s="87"/>
      <c r="Y1195" s="87"/>
      <c r="Z1195" s="87"/>
      <c r="AA1195" s="87"/>
      <c r="AB1195" s="86"/>
      <c r="AC1195" s="87"/>
    </row>
    <row x14ac:dyDescent="0.25" r="1196" customHeight="1" ht="17.25">
      <c r="A1196" s="235">
        <f>A1195</f>
        <v>25569.375</v>
      </c>
      <c r="B1196" s="236"/>
      <c r="C1196" s="180"/>
      <c r="D1196" s="180"/>
      <c r="E1196" s="180"/>
      <c r="F1196" s="180"/>
      <c r="G1196" s="180">
        <f>SUM(C1196:F1196)</f>
      </c>
      <c r="H1196" s="125"/>
      <c r="I1196" s="125">
        <f>G1196*H1196</f>
      </c>
      <c r="J1196" s="185"/>
      <c r="K1196" s="125">
        <f>SUM(I1196:J1196)</f>
      </c>
      <c r="L1196" s="242"/>
      <c r="M1196" s="229"/>
      <c r="N1196" s="87"/>
      <c r="O1196" s="87"/>
      <c r="P1196" s="87"/>
      <c r="Q1196" s="87"/>
      <c r="R1196" s="87"/>
      <c r="S1196" s="87"/>
      <c r="T1196" s="87"/>
      <c r="U1196" s="87"/>
      <c r="V1196" s="87"/>
      <c r="W1196" s="175"/>
      <c r="X1196" s="87"/>
      <c r="Y1196" s="87"/>
      <c r="Z1196" s="87"/>
      <c r="AA1196" s="87"/>
      <c r="AB1196" s="86"/>
      <c r="AC1196" s="87"/>
    </row>
    <row x14ac:dyDescent="0.25" r="1197" customHeight="1" ht="17.25">
      <c r="A1197" s="235">
        <f>A1196</f>
        <v>25569.375</v>
      </c>
      <c r="B1197" s="236"/>
      <c r="C1197" s="180"/>
      <c r="D1197" s="180"/>
      <c r="E1197" s="180"/>
      <c r="F1197" s="180"/>
      <c r="G1197" s="180">
        <f>SUM(C1197:F1197)</f>
      </c>
      <c r="H1197" s="125"/>
      <c r="I1197" s="125">
        <f>G1197*H1197</f>
      </c>
      <c r="J1197" s="185"/>
      <c r="K1197" s="125">
        <f>SUM(I1197:J1197)</f>
      </c>
      <c r="L1197" s="242"/>
      <c r="M1197" s="229"/>
      <c r="N1197" s="87"/>
      <c r="O1197" s="87"/>
      <c r="P1197" s="87"/>
      <c r="Q1197" s="87"/>
      <c r="R1197" s="87"/>
      <c r="S1197" s="87"/>
      <c r="T1197" s="87"/>
      <c r="U1197" s="87"/>
      <c r="V1197" s="87"/>
      <c r="W1197" s="175"/>
      <c r="X1197" s="87"/>
      <c r="Y1197" s="87"/>
      <c r="Z1197" s="87"/>
      <c r="AA1197" s="87"/>
      <c r="AB1197" s="86"/>
      <c r="AC1197" s="87"/>
    </row>
    <row x14ac:dyDescent="0.25" r="1198" customHeight="1" ht="17.25">
      <c r="A1198" s="235">
        <f>A1197</f>
        <v>25569.375</v>
      </c>
      <c r="B1198" s="236"/>
      <c r="C1198" s="180"/>
      <c r="D1198" s="180"/>
      <c r="E1198" s="180"/>
      <c r="F1198" s="180"/>
      <c r="G1198" s="180">
        <f>SUM(C1198:F1198)</f>
      </c>
      <c r="H1198" s="125"/>
      <c r="I1198" s="125">
        <f>G1198*H1198</f>
      </c>
      <c r="J1198" s="185"/>
      <c r="K1198" s="125">
        <f>SUM(I1198:J1198)</f>
      </c>
      <c r="L1198" s="242"/>
      <c r="M1198" s="229"/>
      <c r="N1198" s="87"/>
      <c r="O1198" s="87"/>
      <c r="P1198" s="87"/>
      <c r="Q1198" s="87"/>
      <c r="R1198" s="87"/>
      <c r="S1198" s="87"/>
      <c r="T1198" s="87"/>
      <c r="U1198" s="87"/>
      <c r="V1198" s="87"/>
      <c r="W1198" s="175"/>
      <c r="X1198" s="87"/>
      <c r="Y1198" s="87"/>
      <c r="Z1198" s="87"/>
      <c r="AA1198" s="87"/>
      <c r="AB1198" s="86"/>
      <c r="AC1198" s="87"/>
    </row>
    <row x14ac:dyDescent="0.25" r="1199" customHeight="1" ht="17.25">
      <c r="A1199" s="243">
        <f>A1198</f>
        <v>25569.375</v>
      </c>
      <c r="B1199" s="244" t="s">
        <v>157</v>
      </c>
      <c r="C1199" s="191">
        <f>SUM(C1191:C1198)</f>
      </c>
      <c r="D1199" s="191">
        <f>SUM(D1191:D1198)</f>
      </c>
      <c r="E1199" s="191">
        <f>SUM(E1191:E1198)</f>
      </c>
      <c r="F1199" s="191">
        <f>SUM(F1191:F1198)</f>
      </c>
      <c r="G1199" s="191">
        <f>SUM(G1191:G1198)</f>
      </c>
      <c r="H1199" s="201"/>
      <c r="I1199" s="201">
        <f>SUM(I1191:I1198)</f>
      </c>
      <c r="J1199" s="201"/>
      <c r="K1199" s="202">
        <f>SUM(K1191:K1198)</f>
      </c>
      <c r="L1199" s="246"/>
      <c r="M1199" s="229"/>
      <c r="N1199" s="87"/>
      <c r="O1199" s="87"/>
      <c r="P1199" s="87"/>
      <c r="Q1199" s="87"/>
      <c r="R1199" s="87"/>
      <c r="S1199" s="87"/>
      <c r="T1199" s="87"/>
      <c r="U1199" s="87"/>
      <c r="V1199" s="87"/>
      <c r="W1199" s="175"/>
      <c r="X1199" s="87"/>
      <c r="Y1199" s="87"/>
      <c r="Z1199" s="87"/>
      <c r="AA1199" s="87"/>
      <c r="AB1199" s="86"/>
      <c r="AC1199" s="87"/>
    </row>
    <row x14ac:dyDescent="0.25" r="1200" customHeight="1" ht="17.25" hidden="1">
      <c r="A1200" s="226" t="s">
        <v>128</v>
      </c>
      <c r="B1200" s="227" t="s">
        <v>2</v>
      </c>
      <c r="C1200" s="174" t="s">
        <v>129</v>
      </c>
      <c r="D1200" s="174" t="s">
        <v>130</v>
      </c>
      <c r="E1200" s="174" t="s">
        <v>131</v>
      </c>
      <c r="F1200" s="174" t="s">
        <v>132</v>
      </c>
      <c r="G1200" s="174" t="s">
        <v>133</v>
      </c>
      <c r="H1200" s="174" t="s">
        <v>7</v>
      </c>
      <c r="I1200" s="174" t="s">
        <v>134</v>
      </c>
      <c r="J1200" s="174" t="s">
        <v>90</v>
      </c>
      <c r="K1200" s="174" t="s">
        <v>135</v>
      </c>
      <c r="L1200" s="228"/>
      <c r="M1200" s="229"/>
      <c r="N1200" s="87"/>
      <c r="O1200" s="87"/>
      <c r="P1200" s="87"/>
      <c r="Q1200" s="87"/>
      <c r="R1200" s="87"/>
      <c r="S1200" s="87"/>
      <c r="T1200" s="87"/>
      <c r="U1200" s="87"/>
      <c r="V1200" s="87"/>
      <c r="W1200" s="175"/>
      <c r="X1200" s="87"/>
      <c r="Y1200" s="87"/>
      <c r="Z1200" s="87"/>
      <c r="AA1200" s="87"/>
      <c r="AB1200" s="86"/>
      <c r="AC1200" s="87"/>
    </row>
    <row x14ac:dyDescent="0.25" r="1201" customHeight="1" ht="17.25">
      <c r="A1201" s="235">
        <f>A1199+1</f>
        <v>25569.375</v>
      </c>
      <c r="B1201" s="236" t="s">
        <v>46</v>
      </c>
      <c r="C1201" s="183" t="s">
        <v>14</v>
      </c>
      <c r="D1201" s="180">
        <v>12</v>
      </c>
      <c r="E1201" s="180">
        <v>6</v>
      </c>
      <c r="F1201" s="180"/>
      <c r="G1201" s="180">
        <f>SUM(C1201:F1201)</f>
      </c>
      <c r="H1201" s="237">
        <v>5500</v>
      </c>
      <c r="I1201" s="125">
        <f>G1201*H1201</f>
      </c>
      <c r="J1201" s="125">
        <f>I1201*0.1</f>
      </c>
      <c r="K1201" s="125">
        <f>SUM(I1201:J1201)</f>
      </c>
      <c r="L1201" s="242"/>
      <c r="M1201" s="229"/>
      <c r="N1201" s="87"/>
      <c r="O1201" s="87"/>
      <c r="P1201" s="87"/>
      <c r="Q1201" s="87"/>
      <c r="R1201" s="87"/>
      <c r="S1201" s="87"/>
      <c r="T1201" s="87"/>
      <c r="U1201" s="87"/>
      <c r="V1201" s="87"/>
      <c r="W1201" s="175"/>
      <c r="X1201" s="87"/>
      <c r="Y1201" s="87"/>
      <c r="Z1201" s="87"/>
      <c r="AA1201" s="87"/>
      <c r="AB1201" s="86"/>
      <c r="AC1201" s="87"/>
    </row>
    <row x14ac:dyDescent="0.25" r="1202" customHeight="1" ht="17.25">
      <c r="A1202" s="235">
        <f>A1201</f>
        <v>25569.375</v>
      </c>
      <c r="B1202" s="236" t="s">
        <v>137</v>
      </c>
      <c r="C1202" s="180"/>
      <c r="D1202" s="180">
        <f>123-26</f>
      </c>
      <c r="E1202" s="180">
        <v>0</v>
      </c>
      <c r="F1202" s="180">
        <v>15</v>
      </c>
      <c r="G1202" s="180">
        <f>SUM(C1202:F1202)</f>
      </c>
      <c r="H1202" s="237">
        <v>4500</v>
      </c>
      <c r="I1202" s="125">
        <f>G1202*H1202</f>
      </c>
      <c r="J1202" s="125">
        <f>I1202*0.1</f>
      </c>
      <c r="K1202" s="125">
        <f>SUM(I1202:J1202)</f>
      </c>
      <c r="L1202" s="242"/>
      <c r="M1202" s="229"/>
      <c r="N1202" s="87"/>
      <c r="O1202" s="87"/>
      <c r="P1202" s="87"/>
      <c r="Q1202" s="87"/>
      <c r="R1202" s="87"/>
      <c r="S1202" s="87"/>
      <c r="T1202" s="87"/>
      <c r="U1202" s="87"/>
      <c r="V1202" s="87"/>
      <c r="W1202" s="175"/>
      <c r="X1202" s="87"/>
      <c r="Y1202" s="87"/>
      <c r="Z1202" s="87"/>
      <c r="AA1202" s="87"/>
      <c r="AB1202" s="86"/>
      <c r="AC1202" s="87"/>
    </row>
    <row x14ac:dyDescent="0.25" r="1203" customHeight="1" ht="17.25">
      <c r="A1203" s="235">
        <f>A1202</f>
        <v>25569.375</v>
      </c>
      <c r="B1203" s="236" t="s">
        <v>178</v>
      </c>
      <c r="C1203" s="180"/>
      <c r="D1203" s="180">
        <v>26</v>
      </c>
      <c r="E1203" s="180"/>
      <c r="F1203" s="180"/>
      <c r="G1203" s="180">
        <f>SUM(C1203:F1203)</f>
      </c>
      <c r="H1203" s="182">
        <v>5000</v>
      </c>
      <c r="I1203" s="125">
        <f>G1203*H1203</f>
      </c>
      <c r="J1203" s="125">
        <f>I1203*0.1</f>
      </c>
      <c r="K1203" s="125">
        <f>SUM(I1203:J1203)</f>
      </c>
      <c r="L1203" s="242"/>
      <c r="M1203" s="229"/>
      <c r="N1203" s="87"/>
      <c r="O1203" s="87"/>
      <c r="P1203" s="87"/>
      <c r="Q1203" s="87"/>
      <c r="R1203" s="87"/>
      <c r="S1203" s="87"/>
      <c r="T1203" s="87"/>
      <c r="U1203" s="87"/>
      <c r="V1203" s="87"/>
      <c r="W1203" s="175"/>
      <c r="X1203" s="87"/>
      <c r="Y1203" s="87"/>
      <c r="Z1203" s="87"/>
      <c r="AA1203" s="87"/>
      <c r="AB1203" s="86"/>
      <c r="AC1203" s="87"/>
    </row>
    <row x14ac:dyDescent="0.25" r="1204" customHeight="1" ht="17.25">
      <c r="A1204" s="235">
        <f>A1203</f>
        <v>25569.375</v>
      </c>
      <c r="B1204" s="236" t="s">
        <v>13</v>
      </c>
      <c r="C1204" s="180"/>
      <c r="D1204" s="180">
        <v>0</v>
      </c>
      <c r="E1204" s="180"/>
      <c r="F1204" s="180"/>
      <c r="G1204" s="180">
        <f>SUM(C1204:F1204)</f>
      </c>
      <c r="H1204" s="125">
        <v>6000</v>
      </c>
      <c r="I1204" s="125">
        <f>G1204*H1204</f>
      </c>
      <c r="J1204" s="125">
        <f>I1204*0.1</f>
      </c>
      <c r="K1204" s="125">
        <f>SUM(I1204:J1204)</f>
      </c>
      <c r="L1204" s="242"/>
      <c r="M1204" s="229"/>
      <c r="N1204" s="87"/>
      <c r="O1204" s="87"/>
      <c r="P1204" s="87"/>
      <c r="Q1204" s="87"/>
      <c r="R1204" s="87"/>
      <c r="S1204" s="87"/>
      <c r="T1204" s="87"/>
      <c r="U1204" s="87"/>
      <c r="V1204" s="87"/>
      <c r="W1204" s="175"/>
      <c r="X1204" s="87"/>
      <c r="Y1204" s="87"/>
      <c r="Z1204" s="87"/>
      <c r="AA1204" s="87"/>
      <c r="AB1204" s="86"/>
      <c r="AC1204" s="87"/>
    </row>
    <row x14ac:dyDescent="0.25" r="1205" customHeight="1" ht="17.25">
      <c r="A1205" s="235">
        <f>A1204</f>
        <v>25569.375</v>
      </c>
      <c r="B1205" s="236" t="s">
        <v>58</v>
      </c>
      <c r="C1205" s="183" t="s">
        <v>14</v>
      </c>
      <c r="D1205" s="180">
        <v>12</v>
      </c>
      <c r="E1205" s="180">
        <v>8</v>
      </c>
      <c r="F1205" s="180"/>
      <c r="G1205" s="180">
        <f>SUM(C1205:F1205)</f>
      </c>
      <c r="H1205" s="182">
        <v>5500</v>
      </c>
      <c r="I1205" s="125">
        <f>G1205*H1205</f>
      </c>
      <c r="J1205" s="125">
        <f>I1205*0.1</f>
      </c>
      <c r="K1205" s="125">
        <f>SUM(I1205:J1205)</f>
      </c>
      <c r="L1205" s="242"/>
      <c r="M1205" s="229"/>
      <c r="N1205" s="87"/>
      <c r="O1205" s="87"/>
      <c r="P1205" s="87"/>
      <c r="Q1205" s="87"/>
      <c r="R1205" s="87"/>
      <c r="S1205" s="87"/>
      <c r="T1205" s="87"/>
      <c r="U1205" s="87"/>
      <c r="V1205" s="87"/>
      <c r="W1205" s="175"/>
      <c r="X1205" s="87"/>
      <c r="Y1205" s="87"/>
      <c r="Z1205" s="87"/>
      <c r="AA1205" s="87"/>
      <c r="AB1205" s="86"/>
      <c r="AC1205" s="87"/>
    </row>
    <row x14ac:dyDescent="0.25" r="1206" customHeight="1" ht="17.25">
      <c r="A1206" s="235">
        <f>A1205</f>
        <v>25569.375</v>
      </c>
      <c r="B1206" s="236" t="s">
        <v>147</v>
      </c>
      <c r="C1206" s="183">
        <v>0</v>
      </c>
      <c r="D1206" s="180">
        <v>40</v>
      </c>
      <c r="E1206" s="180">
        <v>25</v>
      </c>
      <c r="F1206" s="180">
        <v>16</v>
      </c>
      <c r="G1206" s="180">
        <f>SUM(C1206:F1206)</f>
      </c>
      <c r="H1206" s="125">
        <v>5000</v>
      </c>
      <c r="I1206" s="125">
        <f>G1206*H1206</f>
      </c>
      <c r="J1206" s="125">
        <f>I1206*0.1</f>
      </c>
      <c r="K1206" s="125">
        <f>SUM(I1206:J1206)</f>
      </c>
      <c r="L1206" s="242"/>
      <c r="M1206" s="229"/>
      <c r="N1206" s="87"/>
      <c r="O1206" s="87"/>
      <c r="P1206" s="87"/>
      <c r="Q1206" s="87"/>
      <c r="R1206" s="87"/>
      <c r="S1206" s="87"/>
      <c r="T1206" s="87"/>
      <c r="U1206" s="87"/>
      <c r="V1206" s="87"/>
      <c r="W1206" s="175"/>
      <c r="X1206" s="87"/>
      <c r="Y1206" s="87"/>
      <c r="Z1206" s="87"/>
      <c r="AA1206" s="87"/>
      <c r="AB1206" s="86"/>
      <c r="AC1206" s="87"/>
    </row>
    <row x14ac:dyDescent="0.25" r="1207" customHeight="1" ht="17.25">
      <c r="A1207" s="235">
        <f>A1206</f>
        <v>25569.375</v>
      </c>
      <c r="B1207" s="236" t="s">
        <v>27</v>
      </c>
      <c r="C1207" s="180"/>
      <c r="D1207" s="180">
        <v>10</v>
      </c>
      <c r="E1207" s="180">
        <v>10</v>
      </c>
      <c r="F1207" s="180"/>
      <c r="G1207" s="180">
        <f>SUM(C1207:F1207)</f>
      </c>
      <c r="H1207" s="125">
        <v>5500</v>
      </c>
      <c r="I1207" s="125">
        <f>G1207*H1207</f>
      </c>
      <c r="J1207" s="125">
        <f>I1207*0.1</f>
      </c>
      <c r="K1207" s="125">
        <f>SUM(I1207:J1207)</f>
      </c>
      <c r="L1207" s="242"/>
      <c r="M1207" s="229"/>
      <c r="N1207" s="87"/>
      <c r="O1207" s="87"/>
      <c r="P1207" s="87"/>
      <c r="Q1207" s="87"/>
      <c r="R1207" s="87"/>
      <c r="S1207" s="87"/>
      <c r="T1207" s="87"/>
      <c r="U1207" s="87"/>
      <c r="V1207" s="87"/>
      <c r="W1207" s="175"/>
      <c r="X1207" s="87"/>
      <c r="Y1207" s="87"/>
      <c r="Z1207" s="87"/>
      <c r="AA1207" s="87"/>
      <c r="AB1207" s="86"/>
      <c r="AC1207" s="87"/>
    </row>
    <row x14ac:dyDescent="0.25" r="1208" customHeight="1" ht="17.25">
      <c r="A1208" s="235">
        <f>A1207</f>
        <v>25569.375</v>
      </c>
      <c r="B1208" s="236" t="s">
        <v>20</v>
      </c>
      <c r="C1208" s="180"/>
      <c r="D1208" s="180">
        <v>61</v>
      </c>
      <c r="E1208" s="180">
        <v>13</v>
      </c>
      <c r="F1208" s="180"/>
      <c r="G1208" s="180">
        <f>SUM(C1208:F1208)</f>
      </c>
      <c r="H1208" s="237">
        <v>5500</v>
      </c>
      <c r="I1208" s="125">
        <f>G1208*H1208</f>
      </c>
      <c r="J1208" s="125">
        <f>I1208*0.1</f>
      </c>
      <c r="K1208" s="125">
        <f>SUM(I1208:J1208)</f>
      </c>
      <c r="L1208" s="242"/>
      <c r="M1208" s="229"/>
      <c r="N1208" s="87"/>
      <c r="O1208" s="87"/>
      <c r="P1208" s="87"/>
      <c r="Q1208" s="87"/>
      <c r="R1208" s="87"/>
      <c r="S1208" s="87"/>
      <c r="T1208" s="87"/>
      <c r="U1208" s="87"/>
      <c r="V1208" s="87"/>
      <c r="W1208" s="175"/>
      <c r="X1208" s="87"/>
      <c r="Y1208" s="87"/>
      <c r="Z1208" s="87"/>
      <c r="AA1208" s="87"/>
      <c r="AB1208" s="86"/>
      <c r="AC1208" s="87"/>
    </row>
    <row x14ac:dyDescent="0.25" r="1209" customHeight="1" ht="17.25">
      <c r="A1209" s="235">
        <f>A1208</f>
        <v>25569.375</v>
      </c>
      <c r="B1209" s="236" t="s">
        <v>31</v>
      </c>
      <c r="C1209" s="180"/>
      <c r="D1209" s="180">
        <v>25</v>
      </c>
      <c r="E1209" s="180"/>
      <c r="F1209" s="180"/>
      <c r="G1209" s="180">
        <f>SUM(C1209:F1209)</f>
      </c>
      <c r="H1209" s="125">
        <v>6000</v>
      </c>
      <c r="I1209" s="125">
        <f>G1209*H1209</f>
      </c>
      <c r="J1209" s="125">
        <f>I1209*0.1</f>
      </c>
      <c r="K1209" s="125">
        <f>SUM(I1209:J1209)</f>
      </c>
      <c r="L1209" s="242"/>
      <c r="M1209" s="229"/>
      <c r="N1209" s="87"/>
      <c r="O1209" s="87"/>
      <c r="P1209" s="87"/>
      <c r="Q1209" s="87"/>
      <c r="R1209" s="87"/>
      <c r="S1209" s="87"/>
      <c r="T1209" s="87"/>
      <c r="U1209" s="87"/>
      <c r="V1209" s="87"/>
      <c r="W1209" s="175"/>
      <c r="X1209" s="87"/>
      <c r="Y1209" s="87"/>
      <c r="Z1209" s="87"/>
      <c r="AA1209" s="87"/>
      <c r="AB1209" s="86"/>
      <c r="AC1209" s="87"/>
    </row>
    <row x14ac:dyDescent="0.25" r="1210" customHeight="1" ht="17.25">
      <c r="A1210" s="235">
        <f>A1209</f>
        <v>25569.375</v>
      </c>
      <c r="B1210" s="236" t="s">
        <v>71</v>
      </c>
      <c r="C1210" s="180"/>
      <c r="D1210" s="180">
        <v>25</v>
      </c>
      <c r="E1210" s="180"/>
      <c r="F1210" s="180"/>
      <c r="G1210" s="180">
        <f>SUM(C1210:F1210)</f>
      </c>
      <c r="H1210" s="125">
        <v>6000</v>
      </c>
      <c r="I1210" s="125">
        <f>G1210*H1210</f>
      </c>
      <c r="J1210" s="125">
        <f>I1210*0.1</f>
      </c>
      <c r="K1210" s="125">
        <f>SUM(I1210:J1210)</f>
      </c>
      <c r="L1210" s="242"/>
      <c r="M1210" s="229"/>
      <c r="N1210" s="87"/>
      <c r="O1210" s="87"/>
      <c r="P1210" s="87"/>
      <c r="Q1210" s="87"/>
      <c r="R1210" s="87"/>
      <c r="S1210" s="87"/>
      <c r="T1210" s="87"/>
      <c r="U1210" s="87"/>
      <c r="V1210" s="87"/>
      <c r="W1210" s="175"/>
      <c r="X1210" s="87"/>
      <c r="Y1210" s="87"/>
      <c r="Z1210" s="87"/>
      <c r="AA1210" s="87"/>
      <c r="AB1210" s="86"/>
      <c r="AC1210" s="87"/>
    </row>
    <row x14ac:dyDescent="0.25" r="1211" customHeight="1" ht="17.25">
      <c r="A1211" s="235">
        <f>A1210</f>
        <v>25569.375</v>
      </c>
      <c r="B1211" s="240" t="s">
        <v>49</v>
      </c>
      <c r="C1211" s="180"/>
      <c r="D1211" s="180">
        <v>17</v>
      </c>
      <c r="E1211" s="180">
        <v>10</v>
      </c>
      <c r="F1211" s="180">
        <v>6</v>
      </c>
      <c r="G1211" s="180">
        <f>SUM(C1211:F1211)</f>
      </c>
      <c r="H1211" s="182">
        <v>6000</v>
      </c>
      <c r="I1211" s="125">
        <f>G1211*H1211</f>
      </c>
      <c r="J1211" s="125">
        <f>I1211*0.1</f>
      </c>
      <c r="K1211" s="125">
        <f>SUM(I1211:J1211)</f>
      </c>
      <c r="L1211" s="242"/>
      <c r="M1211" s="229"/>
      <c r="N1211" s="87"/>
      <c r="O1211" s="87"/>
      <c r="P1211" s="87"/>
      <c r="Q1211" s="87"/>
      <c r="R1211" s="87"/>
      <c r="S1211" s="87"/>
      <c r="T1211" s="87"/>
      <c r="U1211" s="87"/>
      <c r="V1211" s="87"/>
      <c r="W1211" s="175"/>
      <c r="X1211" s="87"/>
      <c r="Y1211" s="87"/>
      <c r="Z1211" s="87"/>
      <c r="AA1211" s="87"/>
      <c r="AB1211" s="86"/>
      <c r="AC1211" s="87"/>
    </row>
    <row x14ac:dyDescent="0.25" r="1212" customHeight="1" ht="17.25">
      <c r="A1212" s="235">
        <f>A1211</f>
        <v>25569.375</v>
      </c>
      <c r="B1212" s="236" t="s">
        <v>9</v>
      </c>
      <c r="C1212" s="180"/>
      <c r="D1212" s="180">
        <v>41</v>
      </c>
      <c r="E1212" s="180"/>
      <c r="F1212" s="180"/>
      <c r="G1212" s="180">
        <f>SUM(C1212:F1212)</f>
      </c>
      <c r="H1212" s="125">
        <v>6000</v>
      </c>
      <c r="I1212" s="125">
        <f>G1212*H1212</f>
      </c>
      <c r="J1212" s="125">
        <f>I1212*0.1</f>
      </c>
      <c r="K1212" s="125">
        <f>SUM(I1212:J1212)</f>
      </c>
      <c r="L1212" s="242"/>
      <c r="M1212" s="229"/>
      <c r="N1212" s="87"/>
      <c r="O1212" s="87"/>
      <c r="P1212" s="87"/>
      <c r="Q1212" s="87"/>
      <c r="R1212" s="87"/>
      <c r="S1212" s="87"/>
      <c r="T1212" s="87"/>
      <c r="U1212" s="87"/>
      <c r="V1212" s="87"/>
      <c r="W1212" s="175"/>
      <c r="X1212" s="87"/>
      <c r="Y1212" s="87"/>
      <c r="Z1212" s="87"/>
      <c r="AA1212" s="87"/>
      <c r="AB1212" s="86"/>
      <c r="AC1212" s="87"/>
    </row>
    <row x14ac:dyDescent="0.25" r="1213" customHeight="1" ht="17.25">
      <c r="A1213" s="235">
        <f>A1212</f>
        <v>25569.375</v>
      </c>
      <c r="B1213" s="236" t="s">
        <v>78</v>
      </c>
      <c r="C1213" s="180"/>
      <c r="D1213" s="180">
        <v>15</v>
      </c>
      <c r="E1213" s="180"/>
      <c r="F1213" s="180"/>
      <c r="G1213" s="180">
        <f>SUM(C1213:F1213)</f>
      </c>
      <c r="H1213" s="125">
        <v>6500</v>
      </c>
      <c r="I1213" s="125">
        <f>G1213*H1213</f>
      </c>
      <c r="J1213" s="125">
        <f>I1213*0.1</f>
      </c>
      <c r="K1213" s="125">
        <f>SUM(I1213:J1213)</f>
      </c>
      <c r="L1213" s="242"/>
      <c r="M1213" s="229"/>
      <c r="N1213" s="87"/>
      <c r="O1213" s="87"/>
      <c r="P1213" s="87"/>
      <c r="Q1213" s="87"/>
      <c r="R1213" s="87"/>
      <c r="S1213" s="87"/>
      <c r="T1213" s="87"/>
      <c r="U1213" s="87"/>
      <c r="V1213" s="87"/>
      <c r="W1213" s="175"/>
      <c r="X1213" s="87"/>
      <c r="Y1213" s="87"/>
      <c r="Z1213" s="87"/>
      <c r="AA1213" s="87"/>
      <c r="AB1213" s="86"/>
      <c r="AC1213" s="87"/>
    </row>
    <row x14ac:dyDescent="0.25" r="1214" customHeight="1" ht="17.25">
      <c r="A1214" s="235">
        <f>A1213</f>
        <v>25569.375</v>
      </c>
      <c r="B1214" s="236" t="s">
        <v>55</v>
      </c>
      <c r="C1214" s="180"/>
      <c r="D1214" s="180">
        <v>10</v>
      </c>
      <c r="E1214" s="180"/>
      <c r="F1214" s="180"/>
      <c r="G1214" s="180">
        <f>SUM(C1214:F1214)</f>
      </c>
      <c r="H1214" s="125">
        <v>6500</v>
      </c>
      <c r="I1214" s="125">
        <f>G1214*H1214</f>
      </c>
      <c r="J1214" s="125">
        <f>I1214*0.1</f>
      </c>
      <c r="K1214" s="125">
        <f>SUM(I1214:J1214)</f>
      </c>
      <c r="L1214" s="242"/>
      <c r="M1214" s="229"/>
      <c r="N1214" s="87"/>
      <c r="O1214" s="87"/>
      <c r="P1214" s="87"/>
      <c r="Q1214" s="87"/>
      <c r="R1214" s="87"/>
      <c r="S1214" s="87"/>
      <c r="T1214" s="87"/>
      <c r="U1214" s="87"/>
      <c r="V1214" s="87"/>
      <c r="W1214" s="175"/>
      <c r="X1214" s="87"/>
      <c r="Y1214" s="87"/>
      <c r="Z1214" s="87"/>
      <c r="AA1214" s="87"/>
      <c r="AB1214" s="86"/>
      <c r="AC1214" s="87"/>
    </row>
    <row x14ac:dyDescent="0.25" r="1215" customHeight="1" ht="17.25">
      <c r="A1215" s="235">
        <f>A1214</f>
        <v>25569.375</v>
      </c>
      <c r="B1215" s="236" t="s">
        <v>80</v>
      </c>
      <c r="C1215" s="180"/>
      <c r="D1215" s="180">
        <v>23</v>
      </c>
      <c r="E1215" s="180"/>
      <c r="F1215" s="180"/>
      <c r="G1215" s="180">
        <f>SUM(C1215:F1215)</f>
      </c>
      <c r="H1215" s="125">
        <v>6000</v>
      </c>
      <c r="I1215" s="125">
        <f>G1215*H1215</f>
      </c>
      <c r="J1215" s="185"/>
      <c r="K1215" s="125">
        <f>SUM(I1215:J1215)</f>
      </c>
      <c r="L1215" s="242"/>
      <c r="M1215" s="229"/>
      <c r="N1215" s="87"/>
      <c r="O1215" s="87"/>
      <c r="P1215" s="87"/>
      <c r="Q1215" s="87"/>
      <c r="R1215" s="87"/>
      <c r="S1215" s="87"/>
      <c r="T1215" s="87"/>
      <c r="U1215" s="87"/>
      <c r="V1215" s="87"/>
      <c r="W1215" s="175"/>
      <c r="X1215" s="87"/>
      <c r="Y1215" s="87"/>
      <c r="Z1215" s="87"/>
      <c r="AA1215" s="87"/>
      <c r="AB1215" s="86"/>
      <c r="AC1215" s="87"/>
    </row>
    <row x14ac:dyDescent="0.25" r="1216" customHeight="1" ht="17.25">
      <c r="A1216" s="235">
        <f>A1215</f>
        <v>25569.375</v>
      </c>
      <c r="B1216" s="236" t="s">
        <v>67</v>
      </c>
      <c r="C1216" s="180"/>
      <c r="D1216" s="180">
        <v>7</v>
      </c>
      <c r="E1216" s="180"/>
      <c r="F1216" s="180"/>
      <c r="G1216" s="180">
        <f>SUM(C1216:F1216)</f>
      </c>
      <c r="H1216" s="182">
        <v>5500</v>
      </c>
      <c r="I1216" s="125">
        <f>G1216*H1216</f>
      </c>
      <c r="J1216" s="125">
        <f>I1216*0.1</f>
      </c>
      <c r="K1216" s="125">
        <f>SUM(I1216:J1216)</f>
      </c>
      <c r="L1216" s="242"/>
      <c r="M1216" s="229"/>
      <c r="N1216" s="87"/>
      <c r="O1216" s="87"/>
      <c r="P1216" s="87"/>
      <c r="Q1216" s="87"/>
      <c r="R1216" s="87"/>
      <c r="S1216" s="87"/>
      <c r="T1216" s="87"/>
      <c r="U1216" s="87"/>
      <c r="V1216" s="87"/>
      <c r="W1216" s="175"/>
      <c r="X1216" s="87"/>
      <c r="Y1216" s="87"/>
      <c r="Z1216" s="87"/>
      <c r="AA1216" s="87"/>
      <c r="AB1216" s="86"/>
      <c r="AC1216" s="87"/>
    </row>
    <row x14ac:dyDescent="0.25" r="1217" customHeight="1" ht="17.25">
      <c r="A1217" s="235">
        <f>A1216</f>
        <v>25569.375</v>
      </c>
      <c r="B1217" s="241" t="s">
        <v>74</v>
      </c>
      <c r="C1217" s="180"/>
      <c r="D1217" s="180">
        <v>29</v>
      </c>
      <c r="E1217" s="180">
        <v>24</v>
      </c>
      <c r="F1217" s="180"/>
      <c r="G1217" s="180">
        <f>SUM(C1217:F1217)</f>
      </c>
      <c r="H1217" s="187">
        <v>5000</v>
      </c>
      <c r="I1217" s="125">
        <f>G1217*H1217</f>
      </c>
      <c r="J1217" s="125">
        <f>I1217*0.1</f>
      </c>
      <c r="K1217" s="125">
        <f>SUM(I1217:J1217)</f>
      </c>
      <c r="L1217" s="242"/>
      <c r="M1217" s="229"/>
      <c r="N1217" s="87"/>
      <c r="O1217" s="87"/>
      <c r="P1217" s="87"/>
      <c r="Q1217" s="87"/>
      <c r="R1217" s="87"/>
      <c r="S1217" s="87"/>
      <c r="T1217" s="87"/>
      <c r="U1217" s="87"/>
      <c r="V1217" s="87"/>
      <c r="W1217" s="175"/>
      <c r="X1217" s="87"/>
      <c r="Y1217" s="87"/>
      <c r="Z1217" s="87"/>
      <c r="AA1217" s="87"/>
      <c r="AB1217" s="86"/>
      <c r="AC1217" s="87"/>
    </row>
    <row x14ac:dyDescent="0.25" r="1218" customHeight="1" ht="17.25">
      <c r="A1218" s="235">
        <f>A1217</f>
        <v>25569.375</v>
      </c>
      <c r="B1218" s="236" t="s">
        <v>11</v>
      </c>
      <c r="C1218" s="180"/>
      <c r="D1218" s="180">
        <v>13</v>
      </c>
      <c r="E1218" s="180">
        <v>7</v>
      </c>
      <c r="F1218" s="180"/>
      <c r="G1218" s="180">
        <f>SUM(C1218:F1218)</f>
      </c>
      <c r="H1218" s="125">
        <v>6000</v>
      </c>
      <c r="I1218" s="125">
        <f>G1218*H1218</f>
      </c>
      <c r="J1218" s="125">
        <f>I1218*0.1</f>
      </c>
      <c r="K1218" s="125">
        <f>SUM(I1218:J1218)</f>
      </c>
      <c r="L1218" s="242"/>
      <c r="M1218" s="229"/>
      <c r="N1218" s="87"/>
      <c r="O1218" s="87"/>
      <c r="P1218" s="87"/>
      <c r="Q1218" s="87"/>
      <c r="R1218" s="87"/>
      <c r="S1218" s="87"/>
      <c r="T1218" s="87"/>
      <c r="U1218" s="87"/>
      <c r="V1218" s="87"/>
      <c r="W1218" s="175"/>
      <c r="X1218" s="87"/>
      <c r="Y1218" s="87"/>
      <c r="Z1218" s="87"/>
      <c r="AA1218" s="87"/>
      <c r="AB1218" s="86"/>
      <c r="AC1218" s="87"/>
    </row>
    <row x14ac:dyDescent="0.25" r="1219" customHeight="1" ht="17.25">
      <c r="A1219" s="235">
        <f>A1218</f>
        <v>25569.375</v>
      </c>
      <c r="B1219" s="236" t="s">
        <v>22</v>
      </c>
      <c r="C1219" s="180"/>
      <c r="D1219" s="180">
        <v>38</v>
      </c>
      <c r="E1219" s="180"/>
      <c r="F1219" s="180"/>
      <c r="G1219" s="180">
        <f>SUM(C1219:F1219)</f>
      </c>
      <c r="H1219" s="182">
        <v>4800</v>
      </c>
      <c r="I1219" s="125">
        <f>G1219*H1219</f>
      </c>
      <c r="J1219" s="125">
        <f>I1219*0.1</f>
      </c>
      <c r="K1219" s="125">
        <f>SUM(I1219:J1219)</f>
      </c>
      <c r="L1219" s="242"/>
      <c r="M1219" s="229"/>
      <c r="N1219" s="87"/>
      <c r="O1219" s="87"/>
      <c r="P1219" s="87"/>
      <c r="Q1219" s="87"/>
      <c r="R1219" s="87"/>
      <c r="S1219" s="87"/>
      <c r="T1219" s="87"/>
      <c r="U1219" s="87"/>
      <c r="V1219" s="87"/>
      <c r="W1219" s="175"/>
      <c r="X1219" s="87"/>
      <c r="Y1219" s="87"/>
      <c r="Z1219" s="87"/>
      <c r="AA1219" s="87"/>
      <c r="AB1219" s="86"/>
      <c r="AC1219" s="87"/>
    </row>
    <row x14ac:dyDescent="0.25" r="1220" customHeight="1" ht="17.25">
      <c r="A1220" s="235">
        <f>A1219</f>
        <v>25569.375</v>
      </c>
      <c r="B1220" s="241" t="s">
        <v>84</v>
      </c>
      <c r="C1220" s="180"/>
      <c r="D1220" s="180">
        <v>16</v>
      </c>
      <c r="E1220" s="180">
        <v>9</v>
      </c>
      <c r="F1220" s="180"/>
      <c r="G1220" s="180">
        <f>SUM(C1220:F1220)</f>
      </c>
      <c r="H1220" s="182">
        <v>4800</v>
      </c>
      <c r="I1220" s="125">
        <f>G1220*H1220</f>
      </c>
      <c r="J1220" s="125">
        <f>I1220*0.1</f>
      </c>
      <c r="K1220" s="125">
        <f>SUM(I1220:J1220)</f>
      </c>
      <c r="L1220" s="242"/>
      <c r="M1220" s="229"/>
      <c r="N1220" s="87"/>
      <c r="O1220" s="87"/>
      <c r="P1220" s="87"/>
      <c r="Q1220" s="87"/>
      <c r="R1220" s="87"/>
      <c r="S1220" s="87"/>
      <c r="T1220" s="87"/>
      <c r="U1220" s="87"/>
      <c r="V1220" s="87"/>
      <c r="W1220" s="175"/>
      <c r="X1220" s="87"/>
      <c r="Y1220" s="87"/>
      <c r="Z1220" s="87"/>
      <c r="AA1220" s="87"/>
      <c r="AB1220" s="86"/>
      <c r="AC1220" s="87"/>
    </row>
    <row x14ac:dyDescent="0.25" r="1221" customHeight="1" ht="17.25">
      <c r="A1221" s="235">
        <f>A1220</f>
        <v>25569.375</v>
      </c>
      <c r="B1221" s="236" t="s">
        <v>17</v>
      </c>
      <c r="C1221" s="180"/>
      <c r="D1221" s="180">
        <v>37</v>
      </c>
      <c r="E1221" s="180">
        <v>12</v>
      </c>
      <c r="F1221" s="180"/>
      <c r="G1221" s="180">
        <f>SUM(C1221:F1221)</f>
      </c>
      <c r="H1221" s="125">
        <v>6500</v>
      </c>
      <c r="I1221" s="125">
        <f>G1221*H1221</f>
      </c>
      <c r="J1221" s="125">
        <f>I1221*0.1</f>
      </c>
      <c r="K1221" s="125">
        <f>SUM(I1221:J1221)</f>
      </c>
      <c r="L1221" s="242"/>
      <c r="M1221" s="229"/>
      <c r="N1221" s="87"/>
      <c r="O1221" s="87"/>
      <c r="P1221" s="87"/>
      <c r="Q1221" s="87"/>
      <c r="R1221" s="87"/>
      <c r="S1221" s="87"/>
      <c r="T1221" s="87"/>
      <c r="U1221" s="87"/>
      <c r="V1221" s="87"/>
      <c r="W1221" s="175"/>
      <c r="X1221" s="87"/>
      <c r="Y1221" s="87"/>
      <c r="Z1221" s="87"/>
      <c r="AA1221" s="87"/>
      <c r="AB1221" s="86"/>
      <c r="AC1221" s="87"/>
    </row>
    <row x14ac:dyDescent="0.25" r="1222" customHeight="1" ht="17.25">
      <c r="A1222" s="235">
        <f>A1221</f>
        <v>25569.375</v>
      </c>
      <c r="B1222" s="236" t="s">
        <v>29</v>
      </c>
      <c r="C1222" s="188" t="s">
        <v>14</v>
      </c>
      <c r="D1222" s="180">
        <v>14</v>
      </c>
      <c r="E1222" s="180">
        <v>13</v>
      </c>
      <c r="F1222" s="180"/>
      <c r="G1222" s="180">
        <f>SUM(C1222:F1222)</f>
      </c>
      <c r="H1222" s="125">
        <v>5500</v>
      </c>
      <c r="I1222" s="125">
        <f>G1222*H1222</f>
      </c>
      <c r="J1222" s="125">
        <f>I1222*0.1</f>
      </c>
      <c r="K1222" s="125">
        <f>SUM(I1222:J1222)</f>
      </c>
      <c r="L1222" s="242"/>
      <c r="M1222" s="229"/>
      <c r="N1222" s="87"/>
      <c r="O1222" s="87"/>
      <c r="P1222" s="87"/>
      <c r="Q1222" s="87"/>
      <c r="R1222" s="87"/>
      <c r="S1222" s="87"/>
      <c r="T1222" s="87"/>
      <c r="U1222" s="87"/>
      <c r="V1222" s="87"/>
      <c r="W1222" s="175"/>
      <c r="X1222" s="87"/>
      <c r="Y1222" s="87"/>
      <c r="Z1222" s="87"/>
      <c r="AA1222" s="87"/>
      <c r="AB1222" s="86"/>
      <c r="AC1222" s="87"/>
    </row>
    <row x14ac:dyDescent="0.25" r="1223" customHeight="1" ht="17.25">
      <c r="A1223" s="235">
        <f>A1222</f>
        <v>25569.375</v>
      </c>
      <c r="B1223" s="236" t="s">
        <v>15</v>
      </c>
      <c r="C1223" s="180"/>
      <c r="D1223" s="180">
        <v>16</v>
      </c>
      <c r="E1223" s="180">
        <v>5</v>
      </c>
      <c r="F1223" s="180"/>
      <c r="G1223" s="180">
        <f>SUM(C1223:F1223)</f>
      </c>
      <c r="H1223" s="182">
        <v>4800</v>
      </c>
      <c r="I1223" s="125">
        <f>G1223*H1223</f>
      </c>
      <c r="J1223" s="125">
        <f>I1223*0.1</f>
      </c>
      <c r="K1223" s="125">
        <f>SUM(I1223:J1223)</f>
      </c>
      <c r="L1223" s="242"/>
      <c r="M1223" s="229"/>
      <c r="N1223" s="87"/>
      <c r="O1223" s="87"/>
      <c r="P1223" s="87"/>
      <c r="Q1223" s="87"/>
      <c r="R1223" s="87"/>
      <c r="S1223" s="87"/>
      <c r="T1223" s="87"/>
      <c r="U1223" s="87"/>
      <c r="V1223" s="87"/>
      <c r="W1223" s="175"/>
      <c r="X1223" s="87"/>
      <c r="Y1223" s="87"/>
      <c r="Z1223" s="87"/>
      <c r="AA1223" s="87"/>
      <c r="AB1223" s="86"/>
      <c r="AC1223" s="87"/>
    </row>
    <row x14ac:dyDescent="0.25" r="1224" customHeight="1" ht="17.25">
      <c r="A1224" s="235">
        <f>A1223</f>
        <v>25569.375</v>
      </c>
      <c r="B1224" s="236" t="s">
        <v>21</v>
      </c>
      <c r="C1224" s="188" t="s">
        <v>14</v>
      </c>
      <c r="D1224" s="180">
        <v>13</v>
      </c>
      <c r="E1224" s="180"/>
      <c r="F1224" s="180"/>
      <c r="G1224" s="180">
        <f>SUM(C1224:F1224)</f>
      </c>
      <c r="H1224" s="237">
        <v>5500</v>
      </c>
      <c r="I1224" s="125">
        <f>G1224*H1224</f>
      </c>
      <c r="J1224" s="125">
        <f>I1224*0.1</f>
      </c>
      <c r="K1224" s="125">
        <f>SUM(I1224:J1224)</f>
      </c>
      <c r="L1224" s="242"/>
      <c r="M1224" s="229"/>
      <c r="N1224" s="87"/>
      <c r="O1224" s="87"/>
      <c r="P1224" s="87"/>
      <c r="Q1224" s="87"/>
      <c r="R1224" s="87"/>
      <c r="S1224" s="87"/>
      <c r="T1224" s="87"/>
      <c r="U1224" s="87"/>
      <c r="V1224" s="87"/>
      <c r="W1224" s="175"/>
      <c r="X1224" s="87"/>
      <c r="Y1224" s="87"/>
      <c r="Z1224" s="87"/>
      <c r="AA1224" s="87"/>
      <c r="AB1224" s="86"/>
      <c r="AC1224" s="87"/>
    </row>
    <row x14ac:dyDescent="0.25" r="1225" customHeight="1" ht="17.25">
      <c r="A1225" s="235">
        <f>A1224</f>
        <v>25569.375</v>
      </c>
      <c r="B1225" s="236" t="s">
        <v>52</v>
      </c>
      <c r="C1225" s="180"/>
      <c r="D1225" s="180">
        <v>16</v>
      </c>
      <c r="E1225" s="180">
        <v>7</v>
      </c>
      <c r="F1225" s="180"/>
      <c r="G1225" s="180">
        <f>SUM(C1225:F1225)</f>
      </c>
      <c r="H1225" s="237">
        <v>5500</v>
      </c>
      <c r="I1225" s="125">
        <f>G1225*H1225</f>
      </c>
      <c r="J1225" s="125">
        <f>I1225*0.1</f>
      </c>
      <c r="K1225" s="125">
        <f>SUM(I1225:J1225)</f>
      </c>
      <c r="L1225" s="242"/>
      <c r="M1225" s="229"/>
      <c r="N1225" s="87"/>
      <c r="O1225" s="87"/>
      <c r="P1225" s="87"/>
      <c r="Q1225" s="87"/>
      <c r="R1225" s="87"/>
      <c r="S1225" s="87"/>
      <c r="T1225" s="87"/>
      <c r="U1225" s="87"/>
      <c r="V1225" s="87"/>
      <c r="W1225" s="175"/>
      <c r="X1225" s="87"/>
      <c r="Y1225" s="87"/>
      <c r="Z1225" s="87"/>
      <c r="AA1225" s="87"/>
      <c r="AB1225" s="86"/>
      <c r="AC1225" s="87"/>
    </row>
    <row x14ac:dyDescent="0.25" r="1226" customHeight="1" ht="17.25">
      <c r="A1226" s="235">
        <f>A1225</f>
        <v>25569.375</v>
      </c>
      <c r="B1226" s="241" t="s">
        <v>61</v>
      </c>
      <c r="C1226" s="180"/>
      <c r="D1226" s="180">
        <v>11</v>
      </c>
      <c r="E1226" s="180"/>
      <c r="F1226" s="180"/>
      <c r="G1226" s="180">
        <f>SUM(C1226:F1226)</f>
      </c>
      <c r="H1226" s="237">
        <v>5500</v>
      </c>
      <c r="I1226" s="125">
        <f>G1226*H1226</f>
      </c>
      <c r="J1226" s="125">
        <f>I1226*0.1</f>
      </c>
      <c r="K1226" s="125">
        <f>SUM(I1226:J1226)</f>
      </c>
      <c r="L1226" s="242"/>
      <c r="M1226" s="229"/>
      <c r="N1226" s="87"/>
      <c r="O1226" s="87"/>
      <c r="P1226" s="87"/>
      <c r="Q1226" s="87"/>
      <c r="R1226" s="87"/>
      <c r="S1226" s="87"/>
      <c r="T1226" s="87"/>
      <c r="U1226" s="87"/>
      <c r="V1226" s="87"/>
      <c r="W1226" s="175"/>
      <c r="X1226" s="87"/>
      <c r="Y1226" s="87"/>
      <c r="Z1226" s="87"/>
      <c r="AA1226" s="87"/>
      <c r="AB1226" s="86"/>
      <c r="AC1226" s="87"/>
    </row>
    <row x14ac:dyDescent="0.25" r="1227" customHeight="1" ht="17.25">
      <c r="A1227" s="235">
        <f>A1226</f>
        <v>25569.375</v>
      </c>
      <c r="B1227" s="236" t="s">
        <v>33</v>
      </c>
      <c r="C1227" s="180"/>
      <c r="D1227" s="180">
        <v>9</v>
      </c>
      <c r="E1227" s="180"/>
      <c r="F1227" s="180"/>
      <c r="G1227" s="180">
        <f>SUM(C1227:F1227)</f>
      </c>
      <c r="H1227" s="182">
        <v>5500</v>
      </c>
      <c r="I1227" s="125">
        <f>G1227*H1227</f>
      </c>
      <c r="J1227" s="125">
        <f>I1227*0.1</f>
      </c>
      <c r="K1227" s="125">
        <f>SUM(I1227:J1227)</f>
      </c>
      <c r="L1227" s="242"/>
      <c r="M1227" s="229"/>
      <c r="N1227" s="87"/>
      <c r="O1227" s="87"/>
      <c r="P1227" s="87"/>
      <c r="Q1227" s="87"/>
      <c r="R1227" s="87"/>
      <c r="S1227" s="87"/>
      <c r="T1227" s="87"/>
      <c r="U1227" s="87"/>
      <c r="V1227" s="87"/>
      <c r="W1227" s="175"/>
      <c r="X1227" s="87"/>
      <c r="Y1227" s="87"/>
      <c r="Z1227" s="87"/>
      <c r="AA1227" s="87"/>
      <c r="AB1227" s="86"/>
      <c r="AC1227" s="87"/>
    </row>
    <row x14ac:dyDescent="0.25" r="1228" customHeight="1" ht="17.25">
      <c r="A1228" s="235">
        <f>A1227</f>
        <v>25569.375</v>
      </c>
      <c r="B1228" s="236" t="s">
        <v>30</v>
      </c>
      <c r="C1228" s="180"/>
      <c r="D1228" s="180">
        <v>0</v>
      </c>
      <c r="E1228" s="180"/>
      <c r="F1228" s="180"/>
      <c r="G1228" s="180">
        <f>SUM(C1228:F1228)</f>
      </c>
      <c r="H1228" s="125">
        <v>6000</v>
      </c>
      <c r="I1228" s="125">
        <f>G1228*H1228</f>
      </c>
      <c r="J1228" s="125">
        <f>I1228*0.1</f>
      </c>
      <c r="K1228" s="125">
        <f>SUM(I1228:J1228)</f>
      </c>
      <c r="L1228" s="242"/>
      <c r="M1228" s="229"/>
      <c r="N1228" s="87"/>
      <c r="O1228" s="87"/>
      <c r="P1228" s="87"/>
      <c r="Q1228" s="87"/>
      <c r="R1228" s="87"/>
      <c r="S1228" s="87"/>
      <c r="T1228" s="87"/>
      <c r="U1228" s="87"/>
      <c r="V1228" s="87"/>
      <c r="W1228" s="175"/>
      <c r="X1228" s="87"/>
      <c r="Y1228" s="87"/>
      <c r="Z1228" s="87"/>
      <c r="AA1228" s="87"/>
      <c r="AB1228" s="86"/>
      <c r="AC1228" s="87"/>
    </row>
    <row x14ac:dyDescent="0.25" r="1229" customHeight="1" ht="17.25">
      <c r="A1229" s="235">
        <f>A1228</f>
        <v>25569.375</v>
      </c>
      <c r="B1229" s="236" t="s">
        <v>28</v>
      </c>
      <c r="C1229" s="188" t="s">
        <v>14</v>
      </c>
      <c r="D1229" s="180">
        <v>20</v>
      </c>
      <c r="E1229" s="180"/>
      <c r="F1229" s="180"/>
      <c r="G1229" s="180">
        <f>SUM(C1229:F1229)</f>
      </c>
      <c r="H1229" s="237">
        <v>5500</v>
      </c>
      <c r="I1229" s="125">
        <f>G1229*H1229</f>
      </c>
      <c r="J1229" s="125">
        <f>I1229*0.1</f>
      </c>
      <c r="K1229" s="125">
        <f>SUM(I1229:J1229)</f>
      </c>
      <c r="L1229" s="242"/>
      <c r="M1229" s="229"/>
      <c r="N1229" s="87"/>
      <c r="O1229" s="87"/>
      <c r="P1229" s="87"/>
      <c r="Q1229" s="87"/>
      <c r="R1229" s="87"/>
      <c r="S1229" s="87"/>
      <c r="T1229" s="87"/>
      <c r="U1229" s="87"/>
      <c r="V1229" s="87"/>
      <c r="W1229" s="175"/>
      <c r="X1229" s="87"/>
      <c r="Y1229" s="87"/>
      <c r="Z1229" s="87"/>
      <c r="AA1229" s="87"/>
      <c r="AB1229" s="86"/>
      <c r="AC1229" s="87"/>
    </row>
    <row x14ac:dyDescent="0.25" r="1230" customHeight="1" ht="17.25">
      <c r="A1230" s="235">
        <f>A1229</f>
        <v>25569.375</v>
      </c>
      <c r="B1230" s="236" t="s">
        <v>12</v>
      </c>
      <c r="C1230" s="180"/>
      <c r="D1230" s="180">
        <v>16</v>
      </c>
      <c r="E1230" s="180">
        <v>6</v>
      </c>
      <c r="F1230" s="180"/>
      <c r="G1230" s="180">
        <f>SUM(C1230:F1230)</f>
      </c>
      <c r="H1230" s="125">
        <v>6000</v>
      </c>
      <c r="I1230" s="125">
        <f>G1230*H1230</f>
      </c>
      <c r="J1230" s="125">
        <f>I1230*0.1</f>
      </c>
      <c r="K1230" s="125">
        <f>SUM(I1230:J1230)</f>
      </c>
      <c r="L1230" s="242"/>
      <c r="M1230" s="229"/>
      <c r="N1230" s="87"/>
      <c r="O1230" s="87"/>
      <c r="P1230" s="87"/>
      <c r="Q1230" s="87"/>
      <c r="R1230" s="87"/>
      <c r="S1230" s="87"/>
      <c r="T1230" s="87"/>
      <c r="U1230" s="87"/>
      <c r="V1230" s="87"/>
      <c r="W1230" s="175"/>
      <c r="X1230" s="87"/>
      <c r="Y1230" s="87"/>
      <c r="Z1230" s="87"/>
      <c r="AA1230" s="87"/>
      <c r="AB1230" s="86"/>
      <c r="AC1230" s="87"/>
    </row>
    <row x14ac:dyDescent="0.25" r="1231" customHeight="1" ht="17.25">
      <c r="A1231" s="235">
        <f>A1230</f>
        <v>25569.375</v>
      </c>
      <c r="B1231" s="241" t="s">
        <v>148</v>
      </c>
      <c r="C1231" s="180"/>
      <c r="D1231" s="180">
        <v>2</v>
      </c>
      <c r="E1231" s="180"/>
      <c r="F1231" s="180"/>
      <c r="G1231" s="180">
        <f>SUM(C1231:F1231)</f>
      </c>
      <c r="H1231" s="182">
        <v>6000</v>
      </c>
      <c r="I1231" s="125">
        <f>G1231*H1231</f>
      </c>
      <c r="J1231" s="125">
        <f>I1231*0.1</f>
      </c>
      <c r="K1231" s="125">
        <f>SUM(I1231:J1231)</f>
      </c>
      <c r="L1231" s="242"/>
      <c r="M1231" s="229"/>
      <c r="N1231" s="87"/>
      <c r="O1231" s="87"/>
      <c r="P1231" s="87"/>
      <c r="Q1231" s="87"/>
      <c r="R1231" s="87"/>
      <c r="S1231" s="87"/>
      <c r="T1231" s="87"/>
      <c r="U1231" s="87"/>
      <c r="V1231" s="87"/>
      <c r="W1231" s="175"/>
      <c r="X1231" s="87"/>
      <c r="Y1231" s="87"/>
      <c r="Z1231" s="87"/>
      <c r="AA1231" s="87"/>
      <c r="AB1231" s="86"/>
      <c r="AC1231" s="87"/>
    </row>
    <row x14ac:dyDescent="0.25" r="1232" customHeight="1" ht="17.25">
      <c r="A1232" s="235">
        <f>A1231</f>
        <v>25569.375</v>
      </c>
      <c r="B1232" s="241" t="s">
        <v>37</v>
      </c>
      <c r="C1232" s="180"/>
      <c r="D1232" s="180">
        <v>5</v>
      </c>
      <c r="E1232" s="180"/>
      <c r="F1232" s="180"/>
      <c r="G1232" s="180">
        <f>SUM(C1232:F1232)</f>
      </c>
      <c r="H1232" s="125">
        <v>6500</v>
      </c>
      <c r="I1232" s="125">
        <f>G1232*H1232</f>
      </c>
      <c r="J1232" s="125">
        <f>I1232*0.1</f>
      </c>
      <c r="K1232" s="125">
        <f>SUM(I1232:J1232)</f>
      </c>
      <c r="L1232" s="242"/>
      <c r="M1232" s="229"/>
      <c r="N1232" s="87"/>
      <c r="O1232" s="87"/>
      <c r="P1232" s="87"/>
      <c r="Q1232" s="87"/>
      <c r="R1232" s="87"/>
      <c r="S1232" s="87"/>
      <c r="T1232" s="87"/>
      <c r="U1232" s="87"/>
      <c r="V1232" s="87"/>
      <c r="W1232" s="175"/>
      <c r="X1232" s="87"/>
      <c r="Y1232" s="87"/>
      <c r="Z1232" s="87"/>
      <c r="AA1232" s="87"/>
      <c r="AB1232" s="86"/>
      <c r="AC1232" s="87"/>
    </row>
    <row x14ac:dyDescent="0.25" r="1233" customHeight="1" ht="17.25">
      <c r="A1233" s="235">
        <f>A1232</f>
        <v>25569.375</v>
      </c>
      <c r="B1233" s="241" t="s">
        <v>64</v>
      </c>
      <c r="C1233" s="180"/>
      <c r="D1233" s="180">
        <v>54</v>
      </c>
      <c r="E1233" s="180">
        <v>2</v>
      </c>
      <c r="F1233" s="180"/>
      <c r="G1233" s="180">
        <f>SUM(C1233:F1233)</f>
      </c>
      <c r="H1233" s="182">
        <v>5500</v>
      </c>
      <c r="I1233" s="125">
        <f>G1233*H1233</f>
      </c>
      <c r="J1233" s="125">
        <f>I1233*0.1</f>
      </c>
      <c r="K1233" s="125">
        <f>SUM(I1233:J1233)</f>
      </c>
      <c r="L1233" s="242"/>
      <c r="M1233" s="229"/>
      <c r="N1233" s="87"/>
      <c r="O1233" s="87"/>
      <c r="P1233" s="87"/>
      <c r="Q1233" s="87"/>
      <c r="R1233" s="87"/>
      <c r="S1233" s="87"/>
      <c r="T1233" s="87"/>
      <c r="U1233" s="87"/>
      <c r="V1233" s="87"/>
      <c r="W1233" s="175"/>
      <c r="X1233" s="87"/>
      <c r="Y1233" s="87"/>
      <c r="Z1233" s="87"/>
      <c r="AA1233" s="87"/>
      <c r="AB1233" s="86"/>
      <c r="AC1233" s="87"/>
    </row>
    <row x14ac:dyDescent="0.25" r="1234" customHeight="1" ht="17.25">
      <c r="A1234" s="235">
        <f>A1233</f>
        <v>25569.375</v>
      </c>
      <c r="B1234" s="236" t="s">
        <v>25</v>
      </c>
      <c r="C1234" s="180"/>
      <c r="D1234" s="180">
        <v>20</v>
      </c>
      <c r="E1234" s="180"/>
      <c r="F1234" s="180"/>
      <c r="G1234" s="180">
        <f>SUM(C1234:F1234)</f>
      </c>
      <c r="H1234" s="125">
        <v>6000</v>
      </c>
      <c r="I1234" s="125">
        <f>G1234*H1234</f>
      </c>
      <c r="J1234" s="125">
        <f>I1234*0.1</f>
      </c>
      <c r="K1234" s="125">
        <f>SUM(I1234:J1234)</f>
      </c>
      <c r="L1234" s="242"/>
      <c r="M1234" s="229"/>
      <c r="N1234" s="87"/>
      <c r="O1234" s="87"/>
      <c r="P1234" s="87"/>
      <c r="Q1234" s="87"/>
      <c r="R1234" s="87"/>
      <c r="S1234" s="87"/>
      <c r="T1234" s="87"/>
      <c r="U1234" s="87"/>
      <c r="V1234" s="87"/>
      <c r="W1234" s="175"/>
      <c r="X1234" s="87"/>
      <c r="Y1234" s="87"/>
      <c r="Z1234" s="87"/>
      <c r="AA1234" s="87"/>
      <c r="AB1234" s="86"/>
      <c r="AC1234" s="87"/>
    </row>
    <row x14ac:dyDescent="0.25" r="1235" customHeight="1" ht="17.25">
      <c r="A1235" s="235">
        <f>A1234</f>
        <v>25569.375</v>
      </c>
      <c r="B1235" s="241" t="s">
        <v>76</v>
      </c>
      <c r="C1235" s="188" t="s">
        <v>14</v>
      </c>
      <c r="D1235" s="180">
        <v>22</v>
      </c>
      <c r="E1235" s="180">
        <v>12</v>
      </c>
      <c r="F1235" s="180">
        <v>5</v>
      </c>
      <c r="G1235" s="180">
        <f>SUM(C1235:F1235)</f>
      </c>
      <c r="H1235" s="125">
        <v>6000</v>
      </c>
      <c r="I1235" s="125">
        <f>G1235*H1235</f>
      </c>
      <c r="J1235" s="125">
        <f>I1235*0.1</f>
      </c>
      <c r="K1235" s="125">
        <f>SUM(I1235:J1235)</f>
      </c>
      <c r="L1235" s="242"/>
      <c r="M1235" s="229"/>
      <c r="N1235" s="87"/>
      <c r="O1235" s="87"/>
      <c r="P1235" s="87"/>
      <c r="Q1235" s="87"/>
      <c r="R1235" s="87"/>
      <c r="S1235" s="87"/>
      <c r="T1235" s="87"/>
      <c r="U1235" s="87"/>
      <c r="V1235" s="87"/>
      <c r="W1235" s="175"/>
      <c r="X1235" s="87"/>
      <c r="Y1235" s="87"/>
      <c r="Z1235" s="87"/>
      <c r="AA1235" s="87"/>
      <c r="AB1235" s="86"/>
      <c r="AC1235" s="87"/>
    </row>
    <row x14ac:dyDescent="0.25" r="1236" customHeight="1" ht="17.25">
      <c r="A1236" s="235">
        <f>A1235</f>
        <v>25569.375</v>
      </c>
      <c r="B1236" s="241" t="s">
        <v>149</v>
      </c>
      <c r="C1236" s="180"/>
      <c r="D1236" s="181">
        <v>104</v>
      </c>
      <c r="E1236" s="181">
        <v>31</v>
      </c>
      <c r="F1236" s="180">
        <v>3</v>
      </c>
      <c r="G1236" s="180">
        <f>SUM(C1236:F1236)</f>
      </c>
      <c r="H1236" s="125">
        <v>6000</v>
      </c>
      <c r="I1236" s="125">
        <f>G1236*H1236</f>
      </c>
      <c r="J1236" s="125">
        <f>I1236*0.1</f>
      </c>
      <c r="K1236" s="125">
        <f>SUM(I1236:J1236)</f>
      </c>
      <c r="L1236" s="242"/>
      <c r="M1236" s="229"/>
      <c r="N1236" s="87"/>
      <c r="O1236" s="87"/>
      <c r="P1236" s="87"/>
      <c r="Q1236" s="87"/>
      <c r="R1236" s="87"/>
      <c r="S1236" s="87"/>
      <c r="T1236" s="87"/>
      <c r="U1236" s="87"/>
      <c r="V1236" s="87"/>
      <c r="W1236" s="175"/>
      <c r="X1236" s="87"/>
      <c r="Y1236" s="87"/>
      <c r="Z1236" s="87"/>
      <c r="AA1236" s="87"/>
      <c r="AB1236" s="86"/>
      <c r="AC1236" s="87"/>
    </row>
    <row x14ac:dyDescent="0.25" r="1237" customHeight="1" ht="17.25">
      <c r="A1237" s="235">
        <f>A1236</f>
        <v>25569.375</v>
      </c>
      <c r="B1237" s="241" t="s">
        <v>43</v>
      </c>
      <c r="C1237" s="180"/>
      <c r="D1237" s="180">
        <v>45</v>
      </c>
      <c r="E1237" s="180">
        <v>14</v>
      </c>
      <c r="F1237" s="180"/>
      <c r="G1237" s="180">
        <f>SUM(C1237:F1237)</f>
      </c>
      <c r="H1237" s="125">
        <v>6000</v>
      </c>
      <c r="I1237" s="125">
        <f>G1237*H1237</f>
      </c>
      <c r="J1237" s="125">
        <f>I1237*0.1</f>
      </c>
      <c r="K1237" s="125">
        <f>SUM(I1237:J1237)</f>
      </c>
      <c r="L1237" s="242"/>
      <c r="M1237" s="229"/>
      <c r="N1237" s="87"/>
      <c r="O1237" s="87"/>
      <c r="P1237" s="87"/>
      <c r="Q1237" s="87"/>
      <c r="R1237" s="87"/>
      <c r="S1237" s="87"/>
      <c r="T1237" s="87"/>
      <c r="U1237" s="87"/>
      <c r="V1237" s="87"/>
      <c r="W1237" s="175"/>
      <c r="X1237" s="87"/>
      <c r="Y1237" s="87"/>
      <c r="Z1237" s="87"/>
      <c r="AA1237" s="87"/>
      <c r="AB1237" s="86"/>
      <c r="AC1237" s="87"/>
    </row>
    <row x14ac:dyDescent="0.25" r="1238" customHeight="1" ht="17.25">
      <c r="A1238" s="235">
        <f>A1237</f>
        <v>25569.375</v>
      </c>
      <c r="B1238" s="241" t="s">
        <v>18</v>
      </c>
      <c r="C1238" s="180"/>
      <c r="D1238" s="180">
        <v>9</v>
      </c>
      <c r="E1238" s="180">
        <v>7</v>
      </c>
      <c r="F1238" s="180">
        <v>6</v>
      </c>
      <c r="G1238" s="180">
        <f>SUM(C1238:F1238)</f>
      </c>
      <c r="H1238" s="125">
        <v>6000</v>
      </c>
      <c r="I1238" s="125">
        <f>G1238*H1238</f>
      </c>
      <c r="J1238" s="125">
        <f>I1238*0.1</f>
      </c>
      <c r="K1238" s="125">
        <f>SUM(I1238:J1238)</f>
      </c>
      <c r="L1238" s="242"/>
      <c r="M1238" s="229"/>
      <c r="N1238" s="87"/>
      <c r="O1238" s="87"/>
      <c r="P1238" s="87"/>
      <c r="Q1238" s="87"/>
      <c r="R1238" s="87"/>
      <c r="S1238" s="87"/>
      <c r="T1238" s="87"/>
      <c r="U1238" s="87"/>
      <c r="V1238" s="87"/>
      <c r="W1238" s="175"/>
      <c r="X1238" s="87"/>
      <c r="Y1238" s="87"/>
      <c r="Z1238" s="87"/>
      <c r="AA1238" s="87"/>
      <c r="AB1238" s="86"/>
      <c r="AC1238" s="87"/>
    </row>
    <row x14ac:dyDescent="0.25" r="1239" customHeight="1" ht="17.25">
      <c r="A1239" s="235">
        <f>A1238</f>
        <v>25569.375</v>
      </c>
      <c r="B1239" s="241" t="s">
        <v>82</v>
      </c>
      <c r="C1239" s="188" t="s">
        <v>14</v>
      </c>
      <c r="D1239" s="180">
        <v>25</v>
      </c>
      <c r="E1239" s="180">
        <v>9</v>
      </c>
      <c r="F1239" s="180">
        <v>7</v>
      </c>
      <c r="G1239" s="180">
        <f>SUM(C1239:F1239)</f>
      </c>
      <c r="H1239" s="125">
        <v>5000</v>
      </c>
      <c r="I1239" s="125">
        <f>G1239*H1239</f>
      </c>
      <c r="J1239" s="125">
        <f>I1239*0.1</f>
      </c>
      <c r="K1239" s="125">
        <f>SUM(I1239:J1239)</f>
      </c>
      <c r="L1239" s="242"/>
      <c r="M1239" s="229"/>
      <c r="N1239" s="87"/>
      <c r="O1239" s="87"/>
      <c r="P1239" s="87"/>
      <c r="Q1239" s="87"/>
      <c r="R1239" s="87"/>
      <c r="S1239" s="87"/>
      <c r="T1239" s="87"/>
      <c r="U1239" s="87"/>
      <c r="V1239" s="87"/>
      <c r="W1239" s="175"/>
      <c r="X1239" s="87"/>
      <c r="Y1239" s="87"/>
      <c r="Z1239" s="87"/>
      <c r="AA1239" s="87"/>
      <c r="AB1239" s="86"/>
      <c r="AC1239" s="87"/>
    </row>
    <row x14ac:dyDescent="0.25" r="1240" customHeight="1" ht="17.25">
      <c r="A1240" s="235">
        <f>A1239</f>
        <v>25569.375</v>
      </c>
      <c r="B1240" s="241" t="s">
        <v>151</v>
      </c>
      <c r="C1240" s="180"/>
      <c r="D1240" s="180">
        <v>12</v>
      </c>
      <c r="E1240" s="180"/>
      <c r="F1240" s="180"/>
      <c r="G1240" s="180">
        <f>SUM(C1240:F1240)</f>
      </c>
      <c r="H1240" s="125">
        <v>5000</v>
      </c>
      <c r="I1240" s="125">
        <f>G1240*H1240</f>
      </c>
      <c r="J1240" s="125">
        <f>I1240*0.1</f>
      </c>
      <c r="K1240" s="125">
        <f>SUM(I1240:J1240)</f>
      </c>
      <c r="L1240" s="242"/>
      <c r="M1240" s="229"/>
      <c r="N1240" s="87"/>
      <c r="O1240" s="87"/>
      <c r="P1240" s="87"/>
      <c r="Q1240" s="87"/>
      <c r="R1240" s="87"/>
      <c r="S1240" s="87"/>
      <c r="T1240" s="87"/>
      <c r="U1240" s="87"/>
      <c r="V1240" s="87"/>
      <c r="W1240" s="175"/>
      <c r="X1240" s="87"/>
      <c r="Y1240" s="87"/>
      <c r="Z1240" s="87"/>
      <c r="AA1240" s="87"/>
      <c r="AB1240" s="86"/>
      <c r="AC1240" s="87"/>
    </row>
    <row x14ac:dyDescent="0.25" r="1241" customHeight="1" ht="17.25">
      <c r="A1241" s="235">
        <f>A1237</f>
        <v>25569.375</v>
      </c>
      <c r="B1241" s="241" t="s">
        <v>105</v>
      </c>
      <c r="C1241" s="180"/>
      <c r="D1241" s="180">
        <v>60</v>
      </c>
      <c r="E1241" s="180"/>
      <c r="F1241" s="180"/>
      <c r="G1241" s="180">
        <f>SUM(C1241:F1241)</f>
      </c>
      <c r="H1241" s="125">
        <v>7000</v>
      </c>
      <c r="I1241" s="125">
        <f>G1241*H1241</f>
      </c>
      <c r="J1241" s="125">
        <f>I1241*0.1</f>
      </c>
      <c r="K1241" s="125">
        <f>SUM(I1241:J1241)</f>
      </c>
      <c r="L1241" s="242"/>
      <c r="M1241" s="229"/>
      <c r="N1241" s="87"/>
      <c r="O1241" s="87"/>
      <c r="P1241" s="87"/>
      <c r="Q1241" s="87"/>
      <c r="R1241" s="87"/>
      <c r="S1241" s="87"/>
      <c r="T1241" s="87"/>
      <c r="U1241" s="87"/>
      <c r="V1241" s="87"/>
      <c r="W1241" s="175"/>
      <c r="X1241" s="87"/>
      <c r="Y1241" s="87"/>
      <c r="Z1241" s="87"/>
      <c r="AA1241" s="87"/>
      <c r="AB1241" s="86"/>
      <c r="AC1241" s="87"/>
    </row>
    <row x14ac:dyDescent="0.25" r="1242" customHeight="1" ht="17.25">
      <c r="A1242" s="235">
        <f>A1237</f>
        <v>25569.375</v>
      </c>
      <c r="B1242" s="241" t="s">
        <v>23</v>
      </c>
      <c r="C1242" s="180"/>
      <c r="D1242" s="180">
        <v>13</v>
      </c>
      <c r="E1242" s="180"/>
      <c r="F1242" s="180"/>
      <c r="G1242" s="180">
        <f>SUM(C1242:F1242)</f>
      </c>
      <c r="H1242" s="125">
        <v>6000</v>
      </c>
      <c r="I1242" s="125">
        <f>G1242*H1242</f>
      </c>
      <c r="J1242" s="125">
        <f>I1242*0.1</f>
      </c>
      <c r="K1242" s="125">
        <f>SUM(I1242:J1242)</f>
      </c>
      <c r="L1242" s="242"/>
      <c r="M1242" s="229"/>
      <c r="N1242" s="87"/>
      <c r="O1242" s="87"/>
      <c r="P1242" s="87"/>
      <c r="Q1242" s="87"/>
      <c r="R1242" s="87"/>
      <c r="S1242" s="87"/>
      <c r="T1242" s="87"/>
      <c r="U1242" s="87"/>
      <c r="V1242" s="87"/>
      <c r="W1242" s="175"/>
      <c r="X1242" s="87"/>
      <c r="Y1242" s="87"/>
      <c r="Z1242" s="87"/>
      <c r="AA1242" s="87"/>
      <c r="AB1242" s="86"/>
      <c r="AC1242" s="87"/>
    </row>
    <row x14ac:dyDescent="0.25" r="1243" customHeight="1" ht="17.25">
      <c r="A1243" s="235">
        <f>A1242</f>
        <v>25569.375</v>
      </c>
      <c r="B1243" s="241" t="s">
        <v>40</v>
      </c>
      <c r="C1243" s="180"/>
      <c r="D1243" s="180">
        <v>16</v>
      </c>
      <c r="E1243" s="180"/>
      <c r="F1243" s="180"/>
      <c r="G1243" s="180">
        <f>SUM(C1243:F1243)</f>
      </c>
      <c r="H1243" s="125">
        <v>6500</v>
      </c>
      <c r="I1243" s="125">
        <f>G1243*H1243</f>
      </c>
      <c r="J1243" s="125">
        <f>I1243*0.1</f>
      </c>
      <c r="K1243" s="125">
        <f>SUM(I1243:J1243)</f>
      </c>
      <c r="L1243" s="242"/>
      <c r="M1243" s="229"/>
      <c r="N1243" s="87"/>
      <c r="O1243" s="87"/>
      <c r="P1243" s="87"/>
      <c r="Q1243" s="87"/>
      <c r="R1243" s="87"/>
      <c r="S1243" s="87"/>
      <c r="T1243" s="87"/>
      <c r="U1243" s="87"/>
      <c r="V1243" s="87"/>
      <c r="W1243" s="175"/>
      <c r="X1243" s="87"/>
      <c r="Y1243" s="87"/>
      <c r="Z1243" s="87"/>
      <c r="AA1243" s="87"/>
      <c r="AB1243" s="86"/>
      <c r="AC1243" s="87"/>
    </row>
    <row x14ac:dyDescent="0.25" r="1244" customHeight="1" ht="17.25">
      <c r="A1244" s="235">
        <f>A1240</f>
        <v>25569.375</v>
      </c>
      <c r="B1244" s="241" t="s">
        <v>86</v>
      </c>
      <c r="C1244" s="180"/>
      <c r="D1244" s="180">
        <v>20</v>
      </c>
      <c r="E1244" s="180">
        <v>8</v>
      </c>
      <c r="F1244" s="180">
        <v>4</v>
      </c>
      <c r="G1244" s="180">
        <f>SUM(C1244:F1244)</f>
      </c>
      <c r="H1244" s="125">
        <v>6000</v>
      </c>
      <c r="I1244" s="125">
        <f>G1244*H1244</f>
      </c>
      <c r="J1244" s="125">
        <f>I1244*0.1</f>
      </c>
      <c r="K1244" s="125">
        <f>SUM(I1244:J1244)</f>
      </c>
      <c r="L1244" s="242"/>
      <c r="M1244" s="229"/>
      <c r="N1244" s="87"/>
      <c r="O1244" s="87"/>
      <c r="P1244" s="87"/>
      <c r="Q1244" s="87"/>
      <c r="R1244" s="87"/>
      <c r="S1244" s="87"/>
      <c r="T1244" s="87"/>
      <c r="U1244" s="87"/>
      <c r="V1244" s="87"/>
      <c r="W1244" s="175"/>
      <c r="X1244" s="87"/>
      <c r="Y1244" s="87"/>
      <c r="Z1244" s="87"/>
      <c r="AA1244" s="87"/>
      <c r="AB1244" s="86"/>
      <c r="AC1244" s="87"/>
    </row>
    <row x14ac:dyDescent="0.25" r="1245" customHeight="1" ht="17.25">
      <c r="A1245" s="235">
        <f>A1240</f>
        <v>25569.375</v>
      </c>
      <c r="B1245" s="241" t="s">
        <v>152</v>
      </c>
      <c r="C1245" s="180"/>
      <c r="D1245" s="180">
        <v>110</v>
      </c>
      <c r="E1245" s="180"/>
      <c r="F1245" s="180"/>
      <c r="G1245" s="180">
        <f>SUM(C1245:F1245)</f>
      </c>
      <c r="H1245" s="125">
        <v>6000</v>
      </c>
      <c r="I1245" s="125">
        <f>G1245*H1245</f>
      </c>
      <c r="J1245" s="125">
        <f>I1245*0.1</f>
      </c>
      <c r="K1245" s="125">
        <f>SUM(I1245:J1245)</f>
      </c>
      <c r="L1245" s="242"/>
      <c r="M1245" s="229"/>
      <c r="N1245" s="87"/>
      <c r="O1245" s="87"/>
      <c r="P1245" s="87"/>
      <c r="Q1245" s="87"/>
      <c r="R1245" s="87"/>
      <c r="S1245" s="87"/>
      <c r="T1245" s="87"/>
      <c r="U1245" s="87"/>
      <c r="V1245" s="87"/>
      <c r="W1245" s="175"/>
      <c r="X1245" s="87"/>
      <c r="Y1245" s="87"/>
      <c r="Z1245" s="87"/>
      <c r="AA1245" s="87"/>
      <c r="AB1245" s="86"/>
      <c r="AC1245" s="87"/>
    </row>
    <row x14ac:dyDescent="0.25" r="1246" customHeight="1" ht="17.25">
      <c r="A1246" s="235">
        <f>A1245</f>
        <v>25569.375</v>
      </c>
      <c r="B1246" s="236"/>
      <c r="C1246" s="180"/>
      <c r="D1246" s="180"/>
      <c r="E1246" s="180"/>
      <c r="F1246" s="180"/>
      <c r="G1246" s="180">
        <f>SUM(C1246:F1246)</f>
      </c>
      <c r="H1246" s="125"/>
      <c r="I1246" s="125">
        <f>G1246*H1246</f>
      </c>
      <c r="J1246" s="125">
        <v>0</v>
      </c>
      <c r="K1246" s="125">
        <f>SUM(I1246:J1246)</f>
      </c>
      <c r="L1246" s="242"/>
      <c r="M1246" s="229"/>
      <c r="N1246" s="87"/>
      <c r="O1246" s="87"/>
      <c r="P1246" s="87"/>
      <c r="Q1246" s="87"/>
      <c r="R1246" s="87"/>
      <c r="S1246" s="87"/>
      <c r="T1246" s="87"/>
      <c r="U1246" s="87"/>
      <c r="V1246" s="87"/>
      <c r="W1246" s="175"/>
      <c r="X1246" s="87"/>
      <c r="Y1246" s="87"/>
      <c r="Z1246" s="87"/>
      <c r="AA1246" s="87"/>
      <c r="AB1246" s="86"/>
      <c r="AC1246" s="87"/>
    </row>
    <row x14ac:dyDescent="0.25" r="1247" customHeight="1" ht="17.25">
      <c r="A1247" s="243">
        <f>A1246</f>
        <v>25569.375</v>
      </c>
      <c r="B1247" s="244" t="s">
        <v>155</v>
      </c>
      <c r="C1247" s="191">
        <f>SUM(C1201:C1246)</f>
      </c>
      <c r="D1247" s="191">
        <f>SUM(D1201:D1246)</f>
      </c>
      <c r="E1247" s="191">
        <f>SUM(E1201:E1246)</f>
      </c>
      <c r="F1247" s="191">
        <f>SUM(F1201:F1246)</f>
      </c>
      <c r="G1247" s="191">
        <f>SUM(G1201:G1246)</f>
      </c>
      <c r="H1247" s="191"/>
      <c r="I1247" s="191">
        <f>SUM(I1201:I1246)</f>
      </c>
      <c r="J1247" s="191">
        <f>SUM(J1201:J1246)</f>
      </c>
      <c r="K1247" s="191">
        <f>SUM(K1201:K1246)</f>
      </c>
      <c r="L1247" s="245"/>
      <c r="M1247" s="229"/>
      <c r="N1247" s="87"/>
      <c r="O1247" s="87"/>
      <c r="P1247" s="87"/>
      <c r="Q1247" s="87"/>
      <c r="R1247" s="87"/>
      <c r="S1247" s="87"/>
      <c r="T1247" s="87"/>
      <c r="U1247" s="87"/>
      <c r="V1247" s="87"/>
      <c r="W1247" s="175"/>
      <c r="X1247" s="87"/>
      <c r="Y1247" s="87"/>
      <c r="Z1247" s="87"/>
      <c r="AA1247" s="87"/>
      <c r="AB1247" s="86"/>
      <c r="AC1247" s="87"/>
    </row>
    <row x14ac:dyDescent="0.25" r="1248" customHeight="1" ht="17.25">
      <c r="A1248" s="235">
        <f>A1247</f>
        <v>25569.375</v>
      </c>
      <c r="B1248" s="241" t="s">
        <v>113</v>
      </c>
      <c r="C1248" s="180"/>
      <c r="D1248" s="180">
        <v>41</v>
      </c>
      <c r="E1248" s="180">
        <v>49</v>
      </c>
      <c r="F1248" s="180">
        <v>4</v>
      </c>
      <c r="G1248" s="180">
        <f>SUM(C1248:F1248)</f>
      </c>
      <c r="H1248" s="125">
        <v>6500</v>
      </c>
      <c r="I1248" s="125">
        <f>G1248*H1248</f>
      </c>
      <c r="J1248" s="185"/>
      <c r="K1248" s="125">
        <f>SUM(I1248:J1248)</f>
      </c>
      <c r="L1248" s="242"/>
      <c r="M1248" s="229"/>
      <c r="N1248" s="87"/>
      <c r="O1248" s="87"/>
      <c r="P1248" s="87"/>
      <c r="Q1248" s="87"/>
      <c r="R1248" s="87"/>
      <c r="S1248" s="87"/>
      <c r="T1248" s="87"/>
      <c r="U1248" s="87"/>
      <c r="V1248" s="87"/>
      <c r="W1248" s="175"/>
      <c r="X1248" s="87"/>
      <c r="Y1248" s="87"/>
      <c r="Z1248" s="87"/>
      <c r="AA1248" s="87"/>
      <c r="AB1248" s="86"/>
      <c r="AC1248" s="87"/>
    </row>
    <row x14ac:dyDescent="0.25" r="1249" customHeight="1" ht="17.25">
      <c r="A1249" s="235">
        <f>A1248</f>
        <v>25569.375</v>
      </c>
      <c r="B1249" s="241" t="s">
        <v>156</v>
      </c>
      <c r="C1249" s="180"/>
      <c r="D1249" s="180">
        <v>12</v>
      </c>
      <c r="E1249" s="180">
        <v>12</v>
      </c>
      <c r="F1249" s="180"/>
      <c r="G1249" s="180">
        <f>SUM(C1249:F1249)</f>
      </c>
      <c r="H1249" s="125">
        <v>6500</v>
      </c>
      <c r="I1249" s="125">
        <f>G1249*H1249</f>
      </c>
      <c r="J1249" s="185"/>
      <c r="K1249" s="125">
        <f>SUM(I1249:J1249)</f>
      </c>
      <c r="L1249" s="242"/>
      <c r="M1249" s="229"/>
      <c r="N1249" s="87"/>
      <c r="O1249" s="87"/>
      <c r="P1249" s="87"/>
      <c r="Q1249" s="87"/>
      <c r="R1249" s="87"/>
      <c r="S1249" s="87"/>
      <c r="T1249" s="87"/>
      <c r="U1249" s="87"/>
      <c r="V1249" s="87"/>
      <c r="W1249" s="175"/>
      <c r="X1249" s="87"/>
      <c r="Y1249" s="87"/>
      <c r="Z1249" s="87"/>
      <c r="AA1249" s="87"/>
      <c r="AB1249" s="86"/>
      <c r="AC1249" s="87"/>
    </row>
    <row x14ac:dyDescent="0.25" r="1250" customHeight="1" ht="17.25">
      <c r="A1250" s="235">
        <f>A1249</f>
        <v>25569.375</v>
      </c>
      <c r="B1250" s="241" t="s">
        <v>112</v>
      </c>
      <c r="C1250" s="180"/>
      <c r="D1250" s="180">
        <v>10</v>
      </c>
      <c r="E1250" s="180">
        <v>8</v>
      </c>
      <c r="F1250" s="180"/>
      <c r="G1250" s="180">
        <f>SUM(C1250:F1250)</f>
      </c>
      <c r="H1250" s="125">
        <v>6900</v>
      </c>
      <c r="I1250" s="125">
        <f>G1250*H1250</f>
      </c>
      <c r="J1250" s="185"/>
      <c r="K1250" s="125">
        <f>SUM(I1250:J1250)</f>
      </c>
      <c r="L1250" s="242"/>
      <c r="M1250" s="229"/>
      <c r="N1250" s="87"/>
      <c r="O1250" s="87"/>
      <c r="P1250" s="87"/>
      <c r="Q1250" s="87"/>
      <c r="R1250" s="87"/>
      <c r="S1250" s="87"/>
      <c r="T1250" s="87"/>
      <c r="U1250" s="87"/>
      <c r="V1250" s="87"/>
      <c r="W1250" s="175"/>
      <c r="X1250" s="87"/>
      <c r="Y1250" s="87"/>
      <c r="Z1250" s="87"/>
      <c r="AA1250" s="87"/>
      <c r="AB1250" s="86"/>
      <c r="AC1250" s="87"/>
    </row>
    <row x14ac:dyDescent="0.25" r="1251" customHeight="1" ht="17.25">
      <c r="A1251" s="235">
        <f>A1250</f>
        <v>25569.375</v>
      </c>
      <c r="B1251" s="236"/>
      <c r="C1251" s="180"/>
      <c r="D1251" s="180"/>
      <c r="E1251" s="180"/>
      <c r="F1251" s="180"/>
      <c r="G1251" s="180">
        <f>SUM(C1251:F1251)</f>
      </c>
      <c r="H1251" s="125"/>
      <c r="I1251" s="125">
        <f>G1251*H1251</f>
      </c>
      <c r="J1251" s="185"/>
      <c r="K1251" s="125">
        <f>SUM(I1251:J1251)</f>
      </c>
      <c r="L1251" s="242"/>
      <c r="M1251" s="229"/>
      <c r="N1251" s="87"/>
      <c r="O1251" s="87"/>
      <c r="P1251" s="87"/>
      <c r="Q1251" s="87"/>
      <c r="R1251" s="87"/>
      <c r="S1251" s="87"/>
      <c r="T1251" s="87"/>
      <c r="U1251" s="87"/>
      <c r="V1251" s="87"/>
      <c r="W1251" s="175"/>
      <c r="X1251" s="87"/>
      <c r="Y1251" s="87"/>
      <c r="Z1251" s="87"/>
      <c r="AA1251" s="87"/>
      <c r="AB1251" s="86"/>
      <c r="AC1251" s="87"/>
    </row>
    <row x14ac:dyDescent="0.25" r="1252" customHeight="1" ht="17.25">
      <c r="A1252" s="235">
        <f>A1251</f>
        <v>25569.375</v>
      </c>
      <c r="B1252" s="236"/>
      <c r="C1252" s="180"/>
      <c r="D1252" s="180"/>
      <c r="E1252" s="180"/>
      <c r="F1252" s="180"/>
      <c r="G1252" s="180">
        <f>SUM(C1252:F1252)</f>
      </c>
      <c r="H1252" s="125"/>
      <c r="I1252" s="125">
        <f>G1252*H1252</f>
      </c>
      <c r="J1252" s="185"/>
      <c r="K1252" s="125">
        <f>SUM(I1252:J1252)</f>
      </c>
      <c r="L1252" s="242"/>
      <c r="M1252" s="229"/>
      <c r="N1252" s="87"/>
      <c r="O1252" s="87"/>
      <c r="P1252" s="87"/>
      <c r="Q1252" s="87"/>
      <c r="R1252" s="87"/>
      <c r="S1252" s="87"/>
      <c r="T1252" s="87"/>
      <c r="U1252" s="87"/>
      <c r="V1252" s="87"/>
      <c r="W1252" s="175"/>
      <c r="X1252" s="87"/>
      <c r="Y1252" s="87"/>
      <c r="Z1252" s="87"/>
      <c r="AA1252" s="87"/>
      <c r="AB1252" s="86"/>
      <c r="AC1252" s="87"/>
    </row>
    <row x14ac:dyDescent="0.25" r="1253" customHeight="1" ht="17.25">
      <c r="A1253" s="235">
        <f>A1252</f>
        <v>25569.375</v>
      </c>
      <c r="B1253" s="236"/>
      <c r="C1253" s="180"/>
      <c r="D1253" s="180"/>
      <c r="E1253" s="180"/>
      <c r="F1253" s="180"/>
      <c r="G1253" s="180">
        <f>SUM(C1253:F1253)</f>
      </c>
      <c r="H1253" s="125"/>
      <c r="I1253" s="125">
        <f>G1253*H1253</f>
      </c>
      <c r="J1253" s="185"/>
      <c r="K1253" s="125">
        <f>SUM(I1253:J1253)</f>
      </c>
      <c r="L1253" s="242"/>
      <c r="M1253" s="229"/>
      <c r="N1253" s="87"/>
      <c r="O1253" s="87"/>
      <c r="P1253" s="87"/>
      <c r="Q1253" s="87"/>
      <c r="R1253" s="87"/>
      <c r="S1253" s="87"/>
      <c r="T1253" s="87"/>
      <c r="U1253" s="87"/>
      <c r="V1253" s="87"/>
      <c r="W1253" s="175"/>
      <c r="X1253" s="87"/>
      <c r="Y1253" s="87"/>
      <c r="Z1253" s="87"/>
      <c r="AA1253" s="87"/>
      <c r="AB1253" s="86"/>
      <c r="AC1253" s="87"/>
    </row>
    <row x14ac:dyDescent="0.25" r="1254" customHeight="1" ht="17.25">
      <c r="A1254" s="235">
        <f>A1253</f>
        <v>25569.375</v>
      </c>
      <c r="B1254" s="236"/>
      <c r="C1254" s="180"/>
      <c r="D1254" s="180"/>
      <c r="E1254" s="180"/>
      <c r="F1254" s="180"/>
      <c r="G1254" s="180">
        <f>SUM(C1254:F1254)</f>
      </c>
      <c r="H1254" s="125"/>
      <c r="I1254" s="125">
        <f>G1254*H1254</f>
      </c>
      <c r="J1254" s="185"/>
      <c r="K1254" s="125">
        <f>SUM(I1254:J1254)</f>
      </c>
      <c r="L1254" s="242"/>
      <c r="M1254" s="229"/>
      <c r="N1254" s="87"/>
      <c r="O1254" s="87"/>
      <c r="P1254" s="87"/>
      <c r="Q1254" s="87"/>
      <c r="R1254" s="87"/>
      <c r="S1254" s="87"/>
      <c r="T1254" s="87"/>
      <c r="U1254" s="87"/>
      <c r="V1254" s="87"/>
      <c r="W1254" s="175"/>
      <c r="X1254" s="87"/>
      <c r="Y1254" s="87"/>
      <c r="Z1254" s="87"/>
      <c r="AA1254" s="87"/>
      <c r="AB1254" s="86"/>
      <c r="AC1254" s="87"/>
    </row>
    <row x14ac:dyDescent="0.25" r="1255" customHeight="1" ht="17.25">
      <c r="A1255" s="235">
        <f>A1254</f>
        <v>25569.375</v>
      </c>
      <c r="B1255" s="236"/>
      <c r="C1255" s="180"/>
      <c r="D1255" s="180"/>
      <c r="E1255" s="180"/>
      <c r="F1255" s="180"/>
      <c r="G1255" s="180">
        <f>SUM(C1255:F1255)</f>
      </c>
      <c r="H1255" s="125"/>
      <c r="I1255" s="125">
        <f>G1255*H1255</f>
      </c>
      <c r="J1255" s="185"/>
      <c r="K1255" s="125">
        <f>SUM(I1255:J1255)</f>
      </c>
      <c r="L1255" s="242"/>
      <c r="M1255" s="229"/>
      <c r="N1255" s="87"/>
      <c r="O1255" s="87"/>
      <c r="P1255" s="87"/>
      <c r="Q1255" s="87"/>
      <c r="R1255" s="87"/>
      <c r="S1255" s="87"/>
      <c r="T1255" s="87"/>
      <c r="U1255" s="87"/>
      <c r="V1255" s="87"/>
      <c r="W1255" s="175"/>
      <c r="X1255" s="87"/>
      <c r="Y1255" s="87"/>
      <c r="Z1255" s="87"/>
      <c r="AA1255" s="87"/>
      <c r="AB1255" s="86"/>
      <c r="AC1255" s="87"/>
    </row>
    <row x14ac:dyDescent="0.25" r="1256" customHeight="1" ht="17.25">
      <c r="A1256" s="243">
        <f>A1255</f>
        <v>25569.375</v>
      </c>
      <c r="B1256" s="244" t="s">
        <v>157</v>
      </c>
      <c r="C1256" s="191">
        <f>SUM(C1248:C1255)</f>
      </c>
      <c r="D1256" s="191">
        <f>SUM(D1248:D1255)</f>
      </c>
      <c r="E1256" s="191">
        <f>SUM(E1248:E1255)</f>
      </c>
      <c r="F1256" s="191">
        <f>SUM(F1248:F1255)</f>
      </c>
      <c r="G1256" s="191">
        <f>SUM(G1248:G1255)</f>
      </c>
      <c r="H1256" s="201"/>
      <c r="I1256" s="201">
        <f>SUM(I1248:I1255)</f>
      </c>
      <c r="J1256" s="201"/>
      <c r="K1256" s="202">
        <f>SUM(K1248:K1255)</f>
      </c>
      <c r="L1256" s="246"/>
      <c r="M1256" s="229"/>
      <c r="N1256" s="87"/>
      <c r="O1256" s="87"/>
      <c r="P1256" s="87"/>
      <c r="Q1256" s="87"/>
      <c r="R1256" s="87"/>
      <c r="S1256" s="87"/>
      <c r="T1256" s="87"/>
      <c r="U1256" s="87"/>
      <c r="V1256" s="87"/>
      <c r="W1256" s="175"/>
      <c r="X1256" s="87"/>
      <c r="Y1256" s="87"/>
      <c r="Z1256" s="87"/>
      <c r="AA1256" s="87"/>
      <c r="AB1256" s="86"/>
      <c r="AC1256" s="87"/>
    </row>
    <row x14ac:dyDescent="0.25" r="1257" customHeight="1" ht="17.25" hidden="1">
      <c r="A1257" s="226" t="s">
        <v>128</v>
      </c>
      <c r="B1257" s="227" t="s">
        <v>2</v>
      </c>
      <c r="C1257" s="174" t="s">
        <v>129</v>
      </c>
      <c r="D1257" s="174" t="s">
        <v>130</v>
      </c>
      <c r="E1257" s="174" t="s">
        <v>131</v>
      </c>
      <c r="F1257" s="174" t="s">
        <v>132</v>
      </c>
      <c r="G1257" s="174" t="s">
        <v>133</v>
      </c>
      <c r="H1257" s="174" t="s">
        <v>7</v>
      </c>
      <c r="I1257" s="174" t="s">
        <v>134</v>
      </c>
      <c r="J1257" s="174" t="s">
        <v>90</v>
      </c>
      <c r="K1257" s="174" t="s">
        <v>135</v>
      </c>
      <c r="L1257" s="228"/>
      <c r="M1257" s="229"/>
      <c r="N1257" s="87"/>
      <c r="O1257" s="87"/>
      <c r="P1257" s="87"/>
      <c r="Q1257" s="87"/>
      <c r="R1257" s="87"/>
      <c r="S1257" s="87"/>
      <c r="T1257" s="87"/>
      <c r="U1257" s="87"/>
      <c r="V1257" s="87"/>
      <c r="W1257" s="175"/>
      <c r="X1257" s="87"/>
      <c r="Y1257" s="87"/>
      <c r="Z1257" s="87"/>
      <c r="AA1257" s="87"/>
      <c r="AB1257" s="86"/>
      <c r="AC1257" s="87"/>
    </row>
    <row x14ac:dyDescent="0.25" r="1258" customHeight="1" ht="17.25">
      <c r="A1258" s="235">
        <f>A1256+1</f>
        <v>25569.375</v>
      </c>
      <c r="B1258" s="236" t="s">
        <v>46</v>
      </c>
      <c r="C1258" s="183" t="s">
        <v>14</v>
      </c>
      <c r="D1258" s="180">
        <v>12</v>
      </c>
      <c r="E1258" s="180"/>
      <c r="F1258" s="180"/>
      <c r="G1258" s="180">
        <f>SUM(C1258:F1258)</f>
      </c>
      <c r="H1258" s="237">
        <v>5500</v>
      </c>
      <c r="I1258" s="125">
        <f>G1258*H1258</f>
      </c>
      <c r="J1258" s="125">
        <f>I1258*0.1</f>
      </c>
      <c r="K1258" s="125">
        <f>SUM(I1258:J1258)</f>
      </c>
      <c r="L1258" s="242"/>
      <c r="M1258" s="229"/>
      <c r="N1258" s="87"/>
      <c r="O1258" s="87"/>
      <c r="P1258" s="87"/>
      <c r="Q1258" s="87"/>
      <c r="R1258" s="87"/>
      <c r="S1258" s="87"/>
      <c r="T1258" s="87"/>
      <c r="U1258" s="87"/>
      <c r="V1258" s="87"/>
      <c r="W1258" s="175"/>
      <c r="X1258" s="87"/>
      <c r="Y1258" s="87"/>
      <c r="Z1258" s="87"/>
      <c r="AA1258" s="87"/>
      <c r="AB1258" s="86"/>
      <c r="AC1258" s="87"/>
    </row>
    <row x14ac:dyDescent="0.25" r="1259" customHeight="1" ht="17.25">
      <c r="A1259" s="235">
        <f>A1258</f>
        <v>25569.375</v>
      </c>
      <c r="B1259" s="236" t="s">
        <v>137</v>
      </c>
      <c r="C1259" s="180"/>
      <c r="D1259" s="180">
        <f>125-29</f>
      </c>
      <c r="E1259" s="180">
        <v>28</v>
      </c>
      <c r="F1259" s="180">
        <v>15</v>
      </c>
      <c r="G1259" s="180">
        <f>SUM(C1259:F1259)</f>
      </c>
      <c r="H1259" s="237">
        <v>4500</v>
      </c>
      <c r="I1259" s="125">
        <f>G1259*H1259</f>
      </c>
      <c r="J1259" s="125">
        <f>I1259*0.1</f>
      </c>
      <c r="K1259" s="125">
        <f>SUM(I1259:J1259)</f>
      </c>
      <c r="L1259" s="242"/>
      <c r="M1259" s="229"/>
      <c r="N1259" s="87"/>
      <c r="O1259" s="87"/>
      <c r="P1259" s="87"/>
      <c r="Q1259" s="87"/>
      <c r="R1259" s="87"/>
      <c r="S1259" s="87"/>
      <c r="T1259" s="87"/>
      <c r="U1259" s="87"/>
      <c r="V1259" s="87"/>
      <c r="W1259" s="175"/>
      <c r="X1259" s="87"/>
      <c r="Y1259" s="87"/>
      <c r="Z1259" s="87"/>
      <c r="AA1259" s="87"/>
      <c r="AB1259" s="86"/>
      <c r="AC1259" s="87"/>
    </row>
    <row x14ac:dyDescent="0.25" r="1260" customHeight="1" ht="17.25">
      <c r="A1260" s="235">
        <f>A1259</f>
        <v>25569.375</v>
      </c>
      <c r="B1260" s="236" t="s">
        <v>178</v>
      </c>
      <c r="C1260" s="180"/>
      <c r="D1260" s="180">
        <v>29</v>
      </c>
      <c r="E1260" s="180"/>
      <c r="F1260" s="180"/>
      <c r="G1260" s="180">
        <f>SUM(C1260:F1260)</f>
      </c>
      <c r="H1260" s="182">
        <v>5000</v>
      </c>
      <c r="I1260" s="125">
        <f>G1260*H1260</f>
      </c>
      <c r="J1260" s="125">
        <f>I1260*0.1</f>
      </c>
      <c r="K1260" s="125">
        <f>SUM(I1260:J1260)</f>
      </c>
      <c r="L1260" s="242"/>
      <c r="M1260" s="229"/>
      <c r="N1260" s="87"/>
      <c r="O1260" s="87"/>
      <c r="P1260" s="87"/>
      <c r="Q1260" s="87"/>
      <c r="R1260" s="87"/>
      <c r="S1260" s="87"/>
      <c r="T1260" s="87"/>
      <c r="U1260" s="87"/>
      <c r="V1260" s="87"/>
      <c r="W1260" s="175"/>
      <c r="X1260" s="87"/>
      <c r="Y1260" s="87"/>
      <c r="Z1260" s="87"/>
      <c r="AA1260" s="87"/>
      <c r="AB1260" s="86"/>
      <c r="AC1260" s="87"/>
    </row>
    <row x14ac:dyDescent="0.25" r="1261" customHeight="1" ht="17.25">
      <c r="A1261" s="235">
        <f>A1260</f>
        <v>25569.375</v>
      </c>
      <c r="B1261" s="236" t="s">
        <v>13</v>
      </c>
      <c r="C1261" s="180"/>
      <c r="D1261" s="180">
        <v>10</v>
      </c>
      <c r="E1261" s="180">
        <v>4</v>
      </c>
      <c r="F1261" s="180"/>
      <c r="G1261" s="180">
        <f>SUM(C1261:F1261)</f>
      </c>
      <c r="H1261" s="125">
        <v>6000</v>
      </c>
      <c r="I1261" s="125">
        <f>G1261*H1261</f>
      </c>
      <c r="J1261" s="125">
        <f>I1261*0.1</f>
      </c>
      <c r="K1261" s="125">
        <f>SUM(I1261:J1261)</f>
      </c>
      <c r="L1261" s="242"/>
      <c r="M1261" s="229"/>
      <c r="N1261" s="87"/>
      <c r="O1261" s="87"/>
      <c r="P1261" s="87"/>
      <c r="Q1261" s="87"/>
      <c r="R1261" s="87"/>
      <c r="S1261" s="87"/>
      <c r="T1261" s="87"/>
      <c r="U1261" s="87"/>
      <c r="V1261" s="87"/>
      <c r="W1261" s="175"/>
      <c r="X1261" s="87"/>
      <c r="Y1261" s="87"/>
      <c r="Z1261" s="87"/>
      <c r="AA1261" s="87"/>
      <c r="AB1261" s="86"/>
      <c r="AC1261" s="87"/>
    </row>
    <row x14ac:dyDescent="0.25" r="1262" customHeight="1" ht="17.25">
      <c r="A1262" s="235">
        <f>A1261</f>
        <v>25569.375</v>
      </c>
      <c r="B1262" s="236" t="s">
        <v>58</v>
      </c>
      <c r="C1262" s="183" t="s">
        <v>14</v>
      </c>
      <c r="D1262" s="180">
        <v>12</v>
      </c>
      <c r="E1262" s="180">
        <v>8</v>
      </c>
      <c r="F1262" s="180"/>
      <c r="G1262" s="180">
        <f>SUM(C1262:F1262)</f>
      </c>
      <c r="H1262" s="182">
        <v>5500</v>
      </c>
      <c r="I1262" s="125">
        <f>G1262*H1262</f>
      </c>
      <c r="J1262" s="125">
        <f>I1262*0.1</f>
      </c>
      <c r="K1262" s="125">
        <f>SUM(I1262:J1262)</f>
      </c>
      <c r="L1262" s="242"/>
      <c r="M1262" s="229"/>
      <c r="N1262" s="87"/>
      <c r="O1262" s="87"/>
      <c r="P1262" s="87"/>
      <c r="Q1262" s="87"/>
      <c r="R1262" s="87"/>
      <c r="S1262" s="87"/>
      <c r="T1262" s="87"/>
      <c r="U1262" s="87"/>
      <c r="V1262" s="87"/>
      <c r="W1262" s="175"/>
      <c r="X1262" s="87"/>
      <c r="Y1262" s="87"/>
      <c r="Z1262" s="87"/>
      <c r="AA1262" s="87"/>
      <c r="AB1262" s="86"/>
      <c r="AC1262" s="87"/>
    </row>
    <row x14ac:dyDescent="0.25" r="1263" customHeight="1" ht="17.25">
      <c r="A1263" s="235">
        <f>A1262</f>
        <v>25569.375</v>
      </c>
      <c r="B1263" s="236" t="s">
        <v>147</v>
      </c>
      <c r="C1263" s="183">
        <v>10</v>
      </c>
      <c r="D1263" s="180">
        <v>40</v>
      </c>
      <c r="E1263" s="180">
        <v>25</v>
      </c>
      <c r="F1263" s="180">
        <v>16</v>
      </c>
      <c r="G1263" s="180">
        <f>SUM(C1263:F1263)</f>
      </c>
      <c r="H1263" s="125">
        <v>5000</v>
      </c>
      <c r="I1263" s="125">
        <f>G1263*H1263</f>
      </c>
      <c r="J1263" s="125">
        <f>I1263*0.1</f>
      </c>
      <c r="K1263" s="125">
        <f>SUM(I1263:J1263)</f>
      </c>
      <c r="L1263" s="242"/>
      <c r="M1263" s="229"/>
      <c r="N1263" s="87"/>
      <c r="O1263" s="87"/>
      <c r="P1263" s="87"/>
      <c r="Q1263" s="87"/>
      <c r="R1263" s="87"/>
      <c r="S1263" s="87"/>
      <c r="T1263" s="87"/>
      <c r="U1263" s="87"/>
      <c r="V1263" s="87"/>
      <c r="W1263" s="175"/>
      <c r="X1263" s="87"/>
      <c r="Y1263" s="87"/>
      <c r="Z1263" s="87"/>
      <c r="AA1263" s="87"/>
      <c r="AB1263" s="86"/>
      <c r="AC1263" s="87"/>
    </row>
    <row x14ac:dyDescent="0.25" r="1264" customHeight="1" ht="17.25">
      <c r="A1264" s="235">
        <f>A1263</f>
        <v>25569.375</v>
      </c>
      <c r="B1264" s="236" t="s">
        <v>27</v>
      </c>
      <c r="C1264" s="180"/>
      <c r="D1264" s="180">
        <v>10</v>
      </c>
      <c r="E1264" s="180">
        <v>10</v>
      </c>
      <c r="F1264" s="180"/>
      <c r="G1264" s="180">
        <f>SUM(C1264:F1264)</f>
      </c>
      <c r="H1264" s="125">
        <v>5500</v>
      </c>
      <c r="I1264" s="125">
        <f>G1264*H1264</f>
      </c>
      <c r="J1264" s="125">
        <f>I1264*0.1</f>
      </c>
      <c r="K1264" s="125">
        <f>SUM(I1264:J1264)</f>
      </c>
      <c r="L1264" s="242"/>
      <c r="M1264" s="229"/>
      <c r="N1264" s="87"/>
      <c r="O1264" s="87"/>
      <c r="P1264" s="87"/>
      <c r="Q1264" s="87"/>
      <c r="R1264" s="87"/>
      <c r="S1264" s="87"/>
      <c r="T1264" s="87"/>
      <c r="U1264" s="87"/>
      <c r="V1264" s="87"/>
      <c r="W1264" s="175"/>
      <c r="X1264" s="87"/>
      <c r="Y1264" s="87"/>
      <c r="Z1264" s="87"/>
      <c r="AA1264" s="87"/>
      <c r="AB1264" s="86"/>
      <c r="AC1264" s="87"/>
    </row>
    <row x14ac:dyDescent="0.25" r="1265" customHeight="1" ht="17.25">
      <c r="A1265" s="235">
        <f>A1264</f>
        <v>25569.375</v>
      </c>
      <c r="B1265" s="236" t="s">
        <v>20</v>
      </c>
      <c r="C1265" s="180"/>
      <c r="D1265" s="180">
        <v>61</v>
      </c>
      <c r="E1265" s="180">
        <v>13</v>
      </c>
      <c r="F1265" s="180"/>
      <c r="G1265" s="180">
        <f>SUM(C1265:F1265)</f>
      </c>
      <c r="H1265" s="237">
        <v>5500</v>
      </c>
      <c r="I1265" s="125">
        <f>G1265*H1265</f>
      </c>
      <c r="J1265" s="125">
        <f>I1265*0.1</f>
      </c>
      <c r="K1265" s="125">
        <f>SUM(I1265:J1265)</f>
      </c>
      <c r="L1265" s="242"/>
      <c r="M1265" s="229"/>
      <c r="N1265" s="87"/>
      <c r="O1265" s="87"/>
      <c r="P1265" s="87"/>
      <c r="Q1265" s="87"/>
      <c r="R1265" s="87"/>
      <c r="S1265" s="87"/>
      <c r="T1265" s="87"/>
      <c r="U1265" s="87"/>
      <c r="V1265" s="87"/>
      <c r="W1265" s="175"/>
      <c r="X1265" s="87"/>
      <c r="Y1265" s="87"/>
      <c r="Z1265" s="87"/>
      <c r="AA1265" s="87"/>
      <c r="AB1265" s="86"/>
      <c r="AC1265" s="87"/>
    </row>
    <row x14ac:dyDescent="0.25" r="1266" customHeight="1" ht="17.25">
      <c r="A1266" s="235">
        <f>A1265</f>
        <v>25569.375</v>
      </c>
      <c r="B1266" s="236" t="s">
        <v>31</v>
      </c>
      <c r="C1266" s="180"/>
      <c r="D1266" s="180">
        <v>25</v>
      </c>
      <c r="E1266" s="180"/>
      <c r="F1266" s="180"/>
      <c r="G1266" s="180">
        <f>SUM(C1266:F1266)</f>
      </c>
      <c r="H1266" s="125">
        <v>6000</v>
      </c>
      <c r="I1266" s="125">
        <f>G1266*H1266</f>
      </c>
      <c r="J1266" s="125">
        <f>I1266*0.1</f>
      </c>
      <c r="K1266" s="125">
        <f>SUM(I1266:J1266)</f>
      </c>
      <c r="L1266" s="242"/>
      <c r="M1266" s="229"/>
      <c r="N1266" s="87"/>
      <c r="O1266" s="87"/>
      <c r="P1266" s="87"/>
      <c r="Q1266" s="87"/>
      <c r="R1266" s="87"/>
      <c r="S1266" s="87"/>
      <c r="T1266" s="87"/>
      <c r="U1266" s="87"/>
      <c r="V1266" s="87"/>
      <c r="W1266" s="175"/>
      <c r="X1266" s="87"/>
      <c r="Y1266" s="87"/>
      <c r="Z1266" s="87"/>
      <c r="AA1266" s="87"/>
      <c r="AB1266" s="86"/>
      <c r="AC1266" s="87"/>
    </row>
    <row x14ac:dyDescent="0.25" r="1267" customHeight="1" ht="17.25">
      <c r="A1267" s="235">
        <f>A1266</f>
        <v>25569.375</v>
      </c>
      <c r="B1267" s="236" t="s">
        <v>71</v>
      </c>
      <c r="C1267" s="180"/>
      <c r="D1267" s="180">
        <v>25</v>
      </c>
      <c r="E1267" s="180"/>
      <c r="F1267" s="180"/>
      <c r="G1267" s="180">
        <f>SUM(C1267:F1267)</f>
      </c>
      <c r="H1267" s="125">
        <v>6000</v>
      </c>
      <c r="I1267" s="125">
        <f>G1267*H1267</f>
      </c>
      <c r="J1267" s="125">
        <f>I1267*0.1</f>
      </c>
      <c r="K1267" s="125">
        <f>SUM(I1267:J1267)</f>
      </c>
      <c r="L1267" s="242"/>
      <c r="M1267" s="229"/>
      <c r="N1267" s="87"/>
      <c r="O1267" s="87"/>
      <c r="P1267" s="87"/>
      <c r="Q1267" s="87"/>
      <c r="R1267" s="87"/>
      <c r="S1267" s="87"/>
      <c r="T1267" s="87"/>
      <c r="U1267" s="87"/>
      <c r="V1267" s="87"/>
      <c r="W1267" s="175"/>
      <c r="X1267" s="87"/>
      <c r="Y1267" s="87"/>
      <c r="Z1267" s="87"/>
      <c r="AA1267" s="87"/>
      <c r="AB1267" s="86"/>
      <c r="AC1267" s="87"/>
    </row>
    <row x14ac:dyDescent="0.25" r="1268" customHeight="1" ht="17.25">
      <c r="A1268" s="235">
        <f>A1267</f>
        <v>25569.375</v>
      </c>
      <c r="B1268" s="240" t="s">
        <v>49</v>
      </c>
      <c r="C1268" s="180"/>
      <c r="D1268" s="180">
        <v>17</v>
      </c>
      <c r="E1268" s="180">
        <v>10</v>
      </c>
      <c r="F1268" s="180">
        <v>6</v>
      </c>
      <c r="G1268" s="180">
        <f>SUM(C1268:F1268)</f>
      </c>
      <c r="H1268" s="182">
        <v>6000</v>
      </c>
      <c r="I1268" s="125">
        <f>G1268*H1268</f>
      </c>
      <c r="J1268" s="125">
        <f>I1268*0.1</f>
      </c>
      <c r="K1268" s="125">
        <f>SUM(I1268:J1268)</f>
      </c>
      <c r="L1268" s="242"/>
      <c r="M1268" s="229"/>
      <c r="N1268" s="87"/>
      <c r="O1268" s="87"/>
      <c r="P1268" s="87"/>
      <c r="Q1268" s="87"/>
      <c r="R1268" s="87"/>
      <c r="S1268" s="87"/>
      <c r="T1268" s="87"/>
      <c r="U1268" s="87"/>
      <c r="V1268" s="87"/>
      <c r="W1268" s="175"/>
      <c r="X1268" s="87"/>
      <c r="Y1268" s="87"/>
      <c r="Z1268" s="87"/>
      <c r="AA1268" s="87"/>
      <c r="AB1268" s="86"/>
      <c r="AC1268" s="87"/>
    </row>
    <row x14ac:dyDescent="0.25" r="1269" customHeight="1" ht="17.25">
      <c r="A1269" s="235">
        <f>A1268</f>
        <v>25569.375</v>
      </c>
      <c r="B1269" s="236" t="s">
        <v>9</v>
      </c>
      <c r="C1269" s="180"/>
      <c r="D1269" s="180">
        <v>43</v>
      </c>
      <c r="E1269" s="180"/>
      <c r="F1269" s="180"/>
      <c r="G1269" s="180">
        <f>SUM(C1269:F1269)</f>
      </c>
      <c r="H1269" s="125">
        <v>6000</v>
      </c>
      <c r="I1269" s="125">
        <f>G1269*H1269</f>
      </c>
      <c r="J1269" s="125">
        <f>I1269*0.1</f>
      </c>
      <c r="K1269" s="125">
        <f>SUM(I1269:J1269)</f>
      </c>
      <c r="L1269" s="242"/>
      <c r="M1269" s="229"/>
      <c r="N1269" s="87"/>
      <c r="O1269" s="87"/>
      <c r="P1269" s="87"/>
      <c r="Q1269" s="87"/>
      <c r="R1269" s="87"/>
      <c r="S1269" s="87"/>
      <c r="T1269" s="87"/>
      <c r="U1269" s="87"/>
      <c r="V1269" s="87"/>
      <c r="W1269" s="175"/>
      <c r="X1269" s="87"/>
      <c r="Y1269" s="87"/>
      <c r="Z1269" s="87"/>
      <c r="AA1269" s="87"/>
      <c r="AB1269" s="86"/>
      <c r="AC1269" s="87"/>
    </row>
    <row x14ac:dyDescent="0.25" r="1270" customHeight="1" ht="17.25">
      <c r="A1270" s="235">
        <f>A1269</f>
        <v>25569.375</v>
      </c>
      <c r="B1270" s="236" t="s">
        <v>78</v>
      </c>
      <c r="C1270" s="180"/>
      <c r="D1270" s="180">
        <v>15</v>
      </c>
      <c r="E1270" s="180"/>
      <c r="F1270" s="180"/>
      <c r="G1270" s="180">
        <f>SUM(C1270:F1270)</f>
      </c>
      <c r="H1270" s="125">
        <v>6500</v>
      </c>
      <c r="I1270" s="125">
        <f>G1270*H1270</f>
      </c>
      <c r="J1270" s="125">
        <f>I1270*0.1</f>
      </c>
      <c r="K1270" s="125">
        <f>SUM(I1270:J1270)</f>
      </c>
      <c r="L1270" s="242"/>
      <c r="M1270" s="229"/>
      <c r="N1270" s="87"/>
      <c r="O1270" s="87"/>
      <c r="P1270" s="87"/>
      <c r="Q1270" s="87"/>
      <c r="R1270" s="87"/>
      <c r="S1270" s="87"/>
      <c r="T1270" s="87"/>
      <c r="U1270" s="87"/>
      <c r="V1270" s="87"/>
      <c r="W1270" s="175"/>
      <c r="X1270" s="87"/>
      <c r="Y1270" s="87"/>
      <c r="Z1270" s="87"/>
      <c r="AA1270" s="87"/>
      <c r="AB1270" s="86"/>
      <c r="AC1270" s="87"/>
    </row>
    <row x14ac:dyDescent="0.25" r="1271" customHeight="1" ht="17.25">
      <c r="A1271" s="235">
        <f>A1270</f>
        <v>25569.375</v>
      </c>
      <c r="B1271" s="236" t="s">
        <v>55</v>
      </c>
      <c r="C1271" s="180"/>
      <c r="D1271" s="180">
        <v>10</v>
      </c>
      <c r="E1271" s="180"/>
      <c r="F1271" s="180"/>
      <c r="G1271" s="180">
        <f>SUM(C1271:F1271)</f>
      </c>
      <c r="H1271" s="125">
        <v>6500</v>
      </c>
      <c r="I1271" s="125">
        <f>G1271*H1271</f>
      </c>
      <c r="J1271" s="125">
        <f>I1271*0.1</f>
      </c>
      <c r="K1271" s="125">
        <f>SUM(I1271:J1271)</f>
      </c>
      <c r="L1271" s="242"/>
      <c r="M1271" s="229"/>
      <c r="N1271" s="87"/>
      <c r="O1271" s="87"/>
      <c r="P1271" s="87"/>
      <c r="Q1271" s="87"/>
      <c r="R1271" s="87"/>
      <c r="S1271" s="87"/>
      <c r="T1271" s="87"/>
      <c r="U1271" s="87"/>
      <c r="V1271" s="87"/>
      <c r="W1271" s="175"/>
      <c r="X1271" s="87"/>
      <c r="Y1271" s="87"/>
      <c r="Z1271" s="87"/>
      <c r="AA1271" s="87"/>
      <c r="AB1271" s="86"/>
      <c r="AC1271" s="87"/>
    </row>
    <row x14ac:dyDescent="0.25" r="1272" customHeight="1" ht="17.25">
      <c r="A1272" s="235">
        <f>A1271</f>
        <v>25569.375</v>
      </c>
      <c r="B1272" s="236" t="s">
        <v>80</v>
      </c>
      <c r="C1272" s="180"/>
      <c r="D1272" s="180">
        <v>23</v>
      </c>
      <c r="E1272" s="180"/>
      <c r="F1272" s="180"/>
      <c r="G1272" s="180">
        <f>SUM(C1272:F1272)</f>
      </c>
      <c r="H1272" s="125">
        <v>6000</v>
      </c>
      <c r="I1272" s="125">
        <f>G1272*H1272</f>
      </c>
      <c r="J1272" s="185"/>
      <c r="K1272" s="125">
        <f>SUM(I1272:J1272)</f>
      </c>
      <c r="L1272" s="242"/>
      <c r="M1272" s="229"/>
      <c r="N1272" s="87"/>
      <c r="O1272" s="87"/>
      <c r="P1272" s="87"/>
      <c r="Q1272" s="87"/>
      <c r="R1272" s="87"/>
      <c r="S1272" s="87"/>
      <c r="T1272" s="87"/>
      <c r="U1272" s="87"/>
      <c r="V1272" s="87"/>
      <c r="W1272" s="175"/>
      <c r="X1272" s="87"/>
      <c r="Y1272" s="87"/>
      <c r="Z1272" s="87"/>
      <c r="AA1272" s="87"/>
      <c r="AB1272" s="86"/>
      <c r="AC1272" s="87"/>
    </row>
    <row x14ac:dyDescent="0.25" r="1273" customHeight="1" ht="17.25">
      <c r="A1273" s="235">
        <f>A1272</f>
        <v>25569.375</v>
      </c>
      <c r="B1273" s="236" t="s">
        <v>67</v>
      </c>
      <c r="C1273" s="180"/>
      <c r="D1273" s="180">
        <v>7</v>
      </c>
      <c r="E1273" s="180"/>
      <c r="F1273" s="180"/>
      <c r="G1273" s="180">
        <f>SUM(C1273:F1273)</f>
      </c>
      <c r="H1273" s="182">
        <v>5500</v>
      </c>
      <c r="I1273" s="125">
        <f>G1273*H1273</f>
      </c>
      <c r="J1273" s="125">
        <f>I1273*0.1</f>
      </c>
      <c r="K1273" s="125">
        <f>SUM(I1273:J1273)</f>
      </c>
      <c r="L1273" s="242"/>
      <c r="M1273" s="229"/>
      <c r="N1273" s="87"/>
      <c r="O1273" s="87"/>
      <c r="P1273" s="87"/>
      <c r="Q1273" s="87"/>
      <c r="R1273" s="87"/>
      <c r="S1273" s="87"/>
      <c r="T1273" s="87"/>
      <c r="U1273" s="87"/>
      <c r="V1273" s="87"/>
      <c r="W1273" s="175"/>
      <c r="X1273" s="87"/>
      <c r="Y1273" s="87"/>
      <c r="Z1273" s="87"/>
      <c r="AA1273" s="87"/>
      <c r="AB1273" s="86"/>
      <c r="AC1273" s="87"/>
    </row>
    <row x14ac:dyDescent="0.25" r="1274" customHeight="1" ht="17.25">
      <c r="A1274" s="235">
        <f>A1273</f>
        <v>25569.375</v>
      </c>
      <c r="B1274" s="241" t="s">
        <v>74</v>
      </c>
      <c r="C1274" s="180"/>
      <c r="D1274" s="180">
        <v>32</v>
      </c>
      <c r="E1274" s="180">
        <v>27</v>
      </c>
      <c r="F1274" s="180"/>
      <c r="G1274" s="180">
        <f>SUM(C1274:F1274)</f>
      </c>
      <c r="H1274" s="187">
        <v>5000</v>
      </c>
      <c r="I1274" s="125">
        <f>G1274*H1274</f>
      </c>
      <c r="J1274" s="125">
        <f>I1274*0.1</f>
      </c>
      <c r="K1274" s="125">
        <f>SUM(I1274:J1274)</f>
      </c>
      <c r="L1274" s="242"/>
      <c r="M1274" s="229"/>
      <c r="N1274" s="87"/>
      <c r="O1274" s="87"/>
      <c r="P1274" s="87"/>
      <c r="Q1274" s="87"/>
      <c r="R1274" s="87"/>
      <c r="S1274" s="87"/>
      <c r="T1274" s="87"/>
      <c r="U1274" s="87"/>
      <c r="V1274" s="87"/>
      <c r="W1274" s="175"/>
      <c r="X1274" s="87"/>
      <c r="Y1274" s="87"/>
      <c r="Z1274" s="87"/>
      <c r="AA1274" s="87"/>
      <c r="AB1274" s="86"/>
      <c r="AC1274" s="87"/>
    </row>
    <row x14ac:dyDescent="0.25" r="1275" customHeight="1" ht="17.25">
      <c r="A1275" s="235">
        <f>A1274</f>
        <v>25569.375</v>
      </c>
      <c r="B1275" s="236" t="s">
        <v>11</v>
      </c>
      <c r="C1275" s="180"/>
      <c r="D1275" s="180">
        <v>13</v>
      </c>
      <c r="E1275" s="180">
        <v>7</v>
      </c>
      <c r="F1275" s="180"/>
      <c r="G1275" s="180">
        <f>SUM(C1275:F1275)</f>
      </c>
      <c r="H1275" s="125">
        <v>6000</v>
      </c>
      <c r="I1275" s="125">
        <f>G1275*H1275</f>
      </c>
      <c r="J1275" s="125">
        <f>I1275*0.1</f>
      </c>
      <c r="K1275" s="125">
        <f>SUM(I1275:J1275)</f>
      </c>
      <c r="L1275" s="242"/>
      <c r="M1275" s="229"/>
      <c r="N1275" s="87"/>
      <c r="O1275" s="87"/>
      <c r="P1275" s="87"/>
      <c r="Q1275" s="87"/>
      <c r="R1275" s="87"/>
      <c r="S1275" s="87"/>
      <c r="T1275" s="87"/>
      <c r="U1275" s="87"/>
      <c r="V1275" s="87"/>
      <c r="W1275" s="175"/>
      <c r="X1275" s="87"/>
      <c r="Y1275" s="87"/>
      <c r="Z1275" s="87"/>
      <c r="AA1275" s="87"/>
      <c r="AB1275" s="86"/>
      <c r="AC1275" s="87"/>
    </row>
    <row x14ac:dyDescent="0.25" r="1276" customHeight="1" ht="17.25">
      <c r="A1276" s="235">
        <f>A1275</f>
        <v>25569.375</v>
      </c>
      <c r="B1276" s="236" t="s">
        <v>22</v>
      </c>
      <c r="C1276" s="180"/>
      <c r="D1276" s="180">
        <v>35</v>
      </c>
      <c r="E1276" s="180"/>
      <c r="F1276" s="180"/>
      <c r="G1276" s="180">
        <f>SUM(C1276:F1276)</f>
      </c>
      <c r="H1276" s="182">
        <v>4800</v>
      </c>
      <c r="I1276" s="125">
        <f>G1276*H1276</f>
      </c>
      <c r="J1276" s="125">
        <f>I1276*0.1</f>
      </c>
      <c r="K1276" s="125">
        <f>SUM(I1276:J1276)</f>
      </c>
      <c r="L1276" s="242"/>
      <c r="M1276" s="229"/>
      <c r="N1276" s="87"/>
      <c r="O1276" s="87"/>
      <c r="P1276" s="87"/>
      <c r="Q1276" s="87"/>
      <c r="R1276" s="87"/>
      <c r="S1276" s="87"/>
      <c r="T1276" s="87"/>
      <c r="U1276" s="87"/>
      <c r="V1276" s="87"/>
      <c r="W1276" s="175"/>
      <c r="X1276" s="87"/>
      <c r="Y1276" s="87"/>
      <c r="Z1276" s="87"/>
      <c r="AA1276" s="87"/>
      <c r="AB1276" s="86"/>
      <c r="AC1276" s="87"/>
    </row>
    <row x14ac:dyDescent="0.25" r="1277" customHeight="1" ht="17.25">
      <c r="A1277" s="235">
        <f>A1276</f>
        <v>25569.375</v>
      </c>
      <c r="B1277" s="241" t="s">
        <v>84</v>
      </c>
      <c r="C1277" s="180"/>
      <c r="D1277" s="180">
        <v>16</v>
      </c>
      <c r="E1277" s="180">
        <v>9</v>
      </c>
      <c r="F1277" s="180"/>
      <c r="G1277" s="180">
        <f>SUM(C1277:F1277)</f>
      </c>
      <c r="H1277" s="182">
        <v>4800</v>
      </c>
      <c r="I1277" s="125">
        <f>G1277*H1277</f>
      </c>
      <c r="J1277" s="125">
        <f>I1277*0.1</f>
      </c>
      <c r="K1277" s="125">
        <f>SUM(I1277:J1277)</f>
      </c>
      <c r="L1277" s="242"/>
      <c r="M1277" s="229"/>
      <c r="N1277" s="87"/>
      <c r="O1277" s="87"/>
      <c r="P1277" s="87"/>
      <c r="Q1277" s="87"/>
      <c r="R1277" s="87"/>
      <c r="S1277" s="87"/>
      <c r="T1277" s="87"/>
      <c r="U1277" s="87"/>
      <c r="V1277" s="87"/>
      <c r="W1277" s="175"/>
      <c r="X1277" s="87"/>
      <c r="Y1277" s="87"/>
      <c r="Z1277" s="87"/>
      <c r="AA1277" s="87"/>
      <c r="AB1277" s="86"/>
      <c r="AC1277" s="87"/>
    </row>
    <row x14ac:dyDescent="0.25" r="1278" customHeight="1" ht="17.25">
      <c r="A1278" s="235">
        <f>A1277</f>
        <v>25569.375</v>
      </c>
      <c r="B1278" s="236" t="s">
        <v>17</v>
      </c>
      <c r="C1278" s="180"/>
      <c r="D1278" s="180">
        <v>37</v>
      </c>
      <c r="E1278" s="180">
        <v>12</v>
      </c>
      <c r="F1278" s="180"/>
      <c r="G1278" s="180">
        <f>SUM(C1278:F1278)</f>
      </c>
      <c r="H1278" s="125">
        <v>6500</v>
      </c>
      <c r="I1278" s="125">
        <f>G1278*H1278</f>
      </c>
      <c r="J1278" s="125">
        <f>I1278*0.1</f>
      </c>
      <c r="K1278" s="125">
        <f>SUM(I1278:J1278)</f>
      </c>
      <c r="L1278" s="242"/>
      <c r="M1278" s="229"/>
      <c r="N1278" s="87"/>
      <c r="O1278" s="87"/>
      <c r="P1278" s="87"/>
      <c r="Q1278" s="87"/>
      <c r="R1278" s="87"/>
      <c r="S1278" s="87"/>
      <c r="T1278" s="87"/>
      <c r="U1278" s="87"/>
      <c r="V1278" s="87"/>
      <c r="W1278" s="175"/>
      <c r="X1278" s="87"/>
      <c r="Y1278" s="87"/>
      <c r="Z1278" s="87"/>
      <c r="AA1278" s="87"/>
      <c r="AB1278" s="86"/>
      <c r="AC1278" s="87"/>
    </row>
    <row x14ac:dyDescent="0.25" r="1279" customHeight="1" ht="17.25">
      <c r="A1279" s="235">
        <f>A1278</f>
        <v>25569.375</v>
      </c>
      <c r="B1279" s="236" t="s">
        <v>29</v>
      </c>
      <c r="C1279" s="188" t="s">
        <v>14</v>
      </c>
      <c r="D1279" s="180">
        <v>14</v>
      </c>
      <c r="E1279" s="180">
        <v>13</v>
      </c>
      <c r="F1279" s="180"/>
      <c r="G1279" s="180">
        <f>SUM(C1279:F1279)</f>
      </c>
      <c r="H1279" s="125">
        <v>5500</v>
      </c>
      <c r="I1279" s="125">
        <f>G1279*H1279</f>
      </c>
      <c r="J1279" s="125">
        <f>I1279*0.1</f>
      </c>
      <c r="K1279" s="125">
        <f>SUM(I1279:J1279)</f>
      </c>
      <c r="L1279" s="242"/>
      <c r="M1279" s="229"/>
      <c r="N1279" s="87"/>
      <c r="O1279" s="87"/>
      <c r="P1279" s="87"/>
      <c r="Q1279" s="87"/>
      <c r="R1279" s="87"/>
      <c r="S1279" s="87"/>
      <c r="T1279" s="87"/>
      <c r="U1279" s="87"/>
      <c r="V1279" s="87"/>
      <c r="W1279" s="175"/>
      <c r="X1279" s="87"/>
      <c r="Y1279" s="87"/>
      <c r="Z1279" s="87"/>
      <c r="AA1279" s="87"/>
      <c r="AB1279" s="86"/>
      <c r="AC1279" s="87"/>
    </row>
    <row x14ac:dyDescent="0.25" r="1280" customHeight="1" ht="17.25">
      <c r="A1280" s="235">
        <f>A1279</f>
        <v>25569.375</v>
      </c>
      <c r="B1280" s="236" t="s">
        <v>15</v>
      </c>
      <c r="C1280" s="180"/>
      <c r="D1280" s="180">
        <v>17</v>
      </c>
      <c r="E1280" s="180">
        <v>5</v>
      </c>
      <c r="F1280" s="180"/>
      <c r="G1280" s="180">
        <f>SUM(C1280:F1280)</f>
      </c>
      <c r="H1280" s="182">
        <v>4800</v>
      </c>
      <c r="I1280" s="125">
        <f>G1280*H1280</f>
      </c>
      <c r="J1280" s="125">
        <f>I1280*0.1</f>
      </c>
      <c r="K1280" s="125">
        <f>SUM(I1280:J1280)</f>
      </c>
      <c r="L1280" s="242"/>
      <c r="M1280" s="229"/>
      <c r="N1280" s="87"/>
      <c r="O1280" s="87"/>
      <c r="P1280" s="87"/>
      <c r="Q1280" s="87"/>
      <c r="R1280" s="87"/>
      <c r="S1280" s="87"/>
      <c r="T1280" s="87"/>
      <c r="U1280" s="87"/>
      <c r="V1280" s="87"/>
      <c r="W1280" s="175"/>
      <c r="X1280" s="87"/>
      <c r="Y1280" s="87"/>
      <c r="Z1280" s="87"/>
      <c r="AA1280" s="87"/>
      <c r="AB1280" s="86"/>
      <c r="AC1280" s="87"/>
    </row>
    <row x14ac:dyDescent="0.25" r="1281" customHeight="1" ht="17.25">
      <c r="A1281" s="235">
        <f>A1280</f>
        <v>25569.375</v>
      </c>
      <c r="B1281" s="236" t="s">
        <v>21</v>
      </c>
      <c r="C1281" s="188" t="s">
        <v>14</v>
      </c>
      <c r="D1281" s="180">
        <v>13</v>
      </c>
      <c r="E1281" s="180"/>
      <c r="F1281" s="180"/>
      <c r="G1281" s="180">
        <f>SUM(C1281:F1281)</f>
      </c>
      <c r="H1281" s="237">
        <v>5500</v>
      </c>
      <c r="I1281" s="125">
        <f>G1281*H1281</f>
      </c>
      <c r="J1281" s="125">
        <f>I1281*0.1</f>
      </c>
      <c r="K1281" s="125">
        <f>SUM(I1281:J1281)</f>
      </c>
      <c r="L1281" s="242"/>
      <c r="M1281" s="229"/>
      <c r="N1281" s="87"/>
      <c r="O1281" s="87"/>
      <c r="P1281" s="87"/>
      <c r="Q1281" s="87"/>
      <c r="R1281" s="87"/>
      <c r="S1281" s="87"/>
      <c r="T1281" s="87"/>
      <c r="U1281" s="87"/>
      <c r="V1281" s="87"/>
      <c r="W1281" s="175"/>
      <c r="X1281" s="87"/>
      <c r="Y1281" s="87"/>
      <c r="Z1281" s="87"/>
      <c r="AA1281" s="87"/>
      <c r="AB1281" s="86"/>
      <c r="AC1281" s="87"/>
    </row>
    <row x14ac:dyDescent="0.25" r="1282" customHeight="1" ht="17.25">
      <c r="A1282" s="235">
        <f>A1281</f>
        <v>25569.375</v>
      </c>
      <c r="B1282" s="236" t="s">
        <v>52</v>
      </c>
      <c r="C1282" s="180"/>
      <c r="D1282" s="180">
        <v>15</v>
      </c>
      <c r="E1282" s="180">
        <v>8</v>
      </c>
      <c r="F1282" s="180"/>
      <c r="G1282" s="180">
        <f>SUM(C1282:F1282)</f>
      </c>
      <c r="H1282" s="237">
        <v>5500</v>
      </c>
      <c r="I1282" s="125">
        <f>G1282*H1282</f>
      </c>
      <c r="J1282" s="125">
        <f>I1282*0.1</f>
      </c>
      <c r="K1282" s="125">
        <f>SUM(I1282:J1282)</f>
      </c>
      <c r="L1282" s="242"/>
      <c r="M1282" s="229"/>
      <c r="N1282" s="87"/>
      <c r="O1282" s="87"/>
      <c r="P1282" s="87"/>
      <c r="Q1282" s="87"/>
      <c r="R1282" s="87"/>
      <c r="S1282" s="87"/>
      <c r="T1282" s="87"/>
      <c r="U1282" s="87"/>
      <c r="V1282" s="87"/>
      <c r="W1282" s="175"/>
      <c r="X1282" s="87"/>
      <c r="Y1282" s="87"/>
      <c r="Z1282" s="87"/>
      <c r="AA1282" s="87"/>
      <c r="AB1282" s="86"/>
      <c r="AC1282" s="87"/>
    </row>
    <row x14ac:dyDescent="0.25" r="1283" customHeight="1" ht="17.25">
      <c r="A1283" s="235">
        <f>A1282</f>
        <v>25569.375</v>
      </c>
      <c r="B1283" s="241" t="s">
        <v>61</v>
      </c>
      <c r="C1283" s="180"/>
      <c r="D1283" s="180">
        <v>11</v>
      </c>
      <c r="E1283" s="180"/>
      <c r="F1283" s="180"/>
      <c r="G1283" s="180">
        <f>SUM(C1283:F1283)</f>
      </c>
      <c r="H1283" s="237">
        <v>5500</v>
      </c>
      <c r="I1283" s="125">
        <f>G1283*H1283</f>
      </c>
      <c r="J1283" s="125">
        <f>I1283*0.1</f>
      </c>
      <c r="K1283" s="125">
        <f>SUM(I1283:J1283)</f>
      </c>
      <c r="L1283" s="242"/>
      <c r="M1283" s="229"/>
      <c r="N1283" s="87"/>
      <c r="O1283" s="87"/>
      <c r="P1283" s="87"/>
      <c r="Q1283" s="87"/>
      <c r="R1283" s="87"/>
      <c r="S1283" s="87"/>
      <c r="T1283" s="87"/>
      <c r="U1283" s="87"/>
      <c r="V1283" s="87"/>
      <c r="W1283" s="175"/>
      <c r="X1283" s="87"/>
      <c r="Y1283" s="87"/>
      <c r="Z1283" s="87"/>
      <c r="AA1283" s="87"/>
      <c r="AB1283" s="86"/>
      <c r="AC1283" s="87"/>
    </row>
    <row x14ac:dyDescent="0.25" r="1284" customHeight="1" ht="17.25">
      <c r="A1284" s="235">
        <f>A1283</f>
        <v>25569.375</v>
      </c>
      <c r="B1284" s="236" t="s">
        <v>33</v>
      </c>
      <c r="C1284" s="180"/>
      <c r="D1284" s="180">
        <v>8</v>
      </c>
      <c r="E1284" s="180"/>
      <c r="F1284" s="180"/>
      <c r="G1284" s="180">
        <f>SUM(C1284:F1284)</f>
      </c>
      <c r="H1284" s="182">
        <v>5500</v>
      </c>
      <c r="I1284" s="125">
        <f>G1284*H1284</f>
      </c>
      <c r="J1284" s="125">
        <f>I1284*0.1</f>
      </c>
      <c r="K1284" s="125">
        <f>SUM(I1284:J1284)</f>
      </c>
      <c r="L1284" s="242"/>
      <c r="M1284" s="229"/>
      <c r="N1284" s="87"/>
      <c r="O1284" s="87"/>
      <c r="P1284" s="87"/>
      <c r="Q1284" s="87"/>
      <c r="R1284" s="87"/>
      <c r="S1284" s="87"/>
      <c r="T1284" s="87"/>
      <c r="U1284" s="87"/>
      <c r="V1284" s="87"/>
      <c r="W1284" s="175"/>
      <c r="X1284" s="87"/>
      <c r="Y1284" s="87"/>
      <c r="Z1284" s="87"/>
      <c r="AA1284" s="87"/>
      <c r="AB1284" s="86"/>
      <c r="AC1284" s="87"/>
    </row>
    <row x14ac:dyDescent="0.25" r="1285" customHeight="1" ht="17.25">
      <c r="A1285" s="235">
        <f>A1284</f>
        <v>25569.375</v>
      </c>
      <c r="B1285" s="236" t="s">
        <v>30</v>
      </c>
      <c r="C1285" s="180"/>
      <c r="D1285" s="180">
        <v>0</v>
      </c>
      <c r="E1285" s="180"/>
      <c r="F1285" s="180"/>
      <c r="G1285" s="180">
        <f>SUM(C1285:F1285)</f>
      </c>
      <c r="H1285" s="125">
        <v>6000</v>
      </c>
      <c r="I1285" s="125">
        <f>G1285*H1285</f>
      </c>
      <c r="J1285" s="125">
        <f>I1285*0.1</f>
      </c>
      <c r="K1285" s="125">
        <f>SUM(I1285:J1285)</f>
      </c>
      <c r="L1285" s="242"/>
      <c r="M1285" s="229"/>
      <c r="N1285" s="87"/>
      <c r="O1285" s="87"/>
      <c r="P1285" s="87"/>
      <c r="Q1285" s="87"/>
      <c r="R1285" s="87"/>
      <c r="S1285" s="87"/>
      <c r="T1285" s="87"/>
      <c r="U1285" s="87"/>
      <c r="V1285" s="87"/>
      <c r="W1285" s="175"/>
      <c r="X1285" s="87"/>
      <c r="Y1285" s="87"/>
      <c r="Z1285" s="87"/>
      <c r="AA1285" s="87"/>
      <c r="AB1285" s="86"/>
      <c r="AC1285" s="87"/>
    </row>
    <row x14ac:dyDescent="0.25" r="1286" customHeight="1" ht="17.25">
      <c r="A1286" s="235">
        <f>A1285</f>
        <v>25569.375</v>
      </c>
      <c r="B1286" s="236" t="s">
        <v>28</v>
      </c>
      <c r="C1286" s="188" t="s">
        <v>14</v>
      </c>
      <c r="D1286" s="180">
        <v>20</v>
      </c>
      <c r="E1286" s="180"/>
      <c r="F1286" s="180"/>
      <c r="G1286" s="180">
        <f>SUM(C1286:F1286)</f>
      </c>
      <c r="H1286" s="237">
        <v>5500</v>
      </c>
      <c r="I1286" s="125">
        <f>G1286*H1286</f>
      </c>
      <c r="J1286" s="125">
        <f>I1286*0.1</f>
      </c>
      <c r="K1286" s="125">
        <f>SUM(I1286:J1286)</f>
      </c>
      <c r="L1286" s="242"/>
      <c r="M1286" s="229"/>
      <c r="N1286" s="87"/>
      <c r="O1286" s="87"/>
      <c r="P1286" s="87"/>
      <c r="Q1286" s="87"/>
      <c r="R1286" s="87"/>
      <c r="S1286" s="87"/>
      <c r="T1286" s="87"/>
      <c r="U1286" s="87"/>
      <c r="V1286" s="87"/>
      <c r="W1286" s="175"/>
      <c r="X1286" s="87"/>
      <c r="Y1286" s="87"/>
      <c r="Z1286" s="87"/>
      <c r="AA1286" s="87"/>
      <c r="AB1286" s="86"/>
      <c r="AC1286" s="87"/>
    </row>
    <row x14ac:dyDescent="0.25" r="1287" customHeight="1" ht="17.25">
      <c r="A1287" s="235">
        <f>A1286</f>
        <v>25569.375</v>
      </c>
      <c r="B1287" s="236" t="s">
        <v>12</v>
      </c>
      <c r="C1287" s="180"/>
      <c r="D1287" s="180">
        <v>16</v>
      </c>
      <c r="E1287" s="180">
        <v>6</v>
      </c>
      <c r="F1287" s="180"/>
      <c r="G1287" s="180">
        <f>SUM(C1287:F1287)</f>
      </c>
      <c r="H1287" s="125">
        <v>6000</v>
      </c>
      <c r="I1287" s="125">
        <f>G1287*H1287</f>
      </c>
      <c r="J1287" s="125">
        <f>I1287*0.1</f>
      </c>
      <c r="K1287" s="125">
        <f>SUM(I1287:J1287)</f>
      </c>
      <c r="L1287" s="242"/>
      <c r="M1287" s="229"/>
      <c r="N1287" s="87"/>
      <c r="O1287" s="87"/>
      <c r="P1287" s="87"/>
      <c r="Q1287" s="87"/>
      <c r="R1287" s="87"/>
      <c r="S1287" s="87"/>
      <c r="T1287" s="87"/>
      <c r="U1287" s="87"/>
      <c r="V1287" s="87"/>
      <c r="W1287" s="175"/>
      <c r="X1287" s="87"/>
      <c r="Y1287" s="87"/>
      <c r="Z1287" s="87"/>
      <c r="AA1287" s="87"/>
      <c r="AB1287" s="86"/>
      <c r="AC1287" s="87"/>
    </row>
    <row x14ac:dyDescent="0.25" r="1288" customHeight="1" ht="17.25">
      <c r="A1288" s="235">
        <f>A1287</f>
        <v>25569.375</v>
      </c>
      <c r="B1288" s="241" t="s">
        <v>148</v>
      </c>
      <c r="C1288" s="180"/>
      <c r="D1288" s="180">
        <v>0</v>
      </c>
      <c r="E1288" s="180"/>
      <c r="F1288" s="180"/>
      <c r="G1288" s="180">
        <f>SUM(C1288:F1288)</f>
      </c>
      <c r="H1288" s="182">
        <v>6000</v>
      </c>
      <c r="I1288" s="125">
        <f>G1288*H1288</f>
      </c>
      <c r="J1288" s="125">
        <f>I1288*0.1</f>
      </c>
      <c r="K1288" s="125">
        <f>SUM(I1288:J1288)</f>
      </c>
      <c r="L1288" s="242"/>
      <c r="M1288" s="229"/>
      <c r="N1288" s="87"/>
      <c r="O1288" s="87"/>
      <c r="P1288" s="87"/>
      <c r="Q1288" s="87"/>
      <c r="R1288" s="87"/>
      <c r="S1288" s="87"/>
      <c r="T1288" s="87"/>
      <c r="U1288" s="87"/>
      <c r="V1288" s="87"/>
      <c r="W1288" s="175"/>
      <c r="X1288" s="87"/>
      <c r="Y1288" s="87"/>
      <c r="Z1288" s="87"/>
      <c r="AA1288" s="87"/>
      <c r="AB1288" s="86"/>
      <c r="AC1288" s="87"/>
    </row>
    <row x14ac:dyDescent="0.25" r="1289" customHeight="1" ht="17.25">
      <c r="A1289" s="235">
        <f>A1288</f>
        <v>25569.375</v>
      </c>
      <c r="B1289" s="241" t="s">
        <v>37</v>
      </c>
      <c r="C1289" s="180"/>
      <c r="D1289" s="180">
        <v>5</v>
      </c>
      <c r="E1289" s="180"/>
      <c r="F1289" s="180"/>
      <c r="G1289" s="180">
        <f>SUM(C1289:F1289)</f>
      </c>
      <c r="H1289" s="125">
        <v>6500</v>
      </c>
      <c r="I1289" s="125">
        <f>G1289*H1289</f>
      </c>
      <c r="J1289" s="125">
        <f>I1289*0.1</f>
      </c>
      <c r="K1289" s="125">
        <f>SUM(I1289:J1289)</f>
      </c>
      <c r="L1289" s="242"/>
      <c r="M1289" s="229"/>
      <c r="N1289" s="87"/>
      <c r="O1289" s="87"/>
      <c r="P1289" s="87"/>
      <c r="Q1289" s="87"/>
      <c r="R1289" s="87"/>
      <c r="S1289" s="87"/>
      <c r="T1289" s="87"/>
      <c r="U1289" s="87"/>
      <c r="V1289" s="87"/>
      <c r="W1289" s="175"/>
      <c r="X1289" s="87"/>
      <c r="Y1289" s="87"/>
      <c r="Z1289" s="87"/>
      <c r="AA1289" s="87"/>
      <c r="AB1289" s="86"/>
      <c r="AC1289" s="87"/>
    </row>
    <row x14ac:dyDescent="0.25" r="1290" customHeight="1" ht="17.25">
      <c r="A1290" s="235">
        <f>A1289</f>
        <v>25569.375</v>
      </c>
      <c r="B1290" s="241" t="s">
        <v>64</v>
      </c>
      <c r="C1290" s="180"/>
      <c r="D1290" s="180">
        <v>58</v>
      </c>
      <c r="E1290" s="180">
        <v>14</v>
      </c>
      <c r="F1290" s="180"/>
      <c r="G1290" s="180">
        <f>SUM(C1290:F1290)</f>
      </c>
      <c r="H1290" s="182">
        <v>5500</v>
      </c>
      <c r="I1290" s="125">
        <f>G1290*H1290</f>
      </c>
      <c r="J1290" s="125">
        <f>I1290*0.1</f>
      </c>
      <c r="K1290" s="125">
        <f>SUM(I1290:J1290)</f>
      </c>
      <c r="L1290" s="242"/>
      <c r="M1290" s="229"/>
      <c r="N1290" s="87"/>
      <c r="O1290" s="87"/>
      <c r="P1290" s="87"/>
      <c r="Q1290" s="87"/>
      <c r="R1290" s="87"/>
      <c r="S1290" s="87"/>
      <c r="T1290" s="87"/>
      <c r="U1290" s="87"/>
      <c r="V1290" s="87"/>
      <c r="W1290" s="175"/>
      <c r="X1290" s="87"/>
      <c r="Y1290" s="87"/>
      <c r="Z1290" s="87"/>
      <c r="AA1290" s="87"/>
      <c r="AB1290" s="86"/>
      <c r="AC1290" s="87"/>
    </row>
    <row x14ac:dyDescent="0.25" r="1291" customHeight="1" ht="17.25">
      <c r="A1291" s="235">
        <f>A1290</f>
        <v>25569.375</v>
      </c>
      <c r="B1291" s="236" t="s">
        <v>25</v>
      </c>
      <c r="C1291" s="180"/>
      <c r="D1291" s="180">
        <v>20</v>
      </c>
      <c r="E1291" s="180"/>
      <c r="F1291" s="180"/>
      <c r="G1291" s="180">
        <f>SUM(C1291:F1291)</f>
      </c>
      <c r="H1291" s="125">
        <v>6000</v>
      </c>
      <c r="I1291" s="125">
        <f>G1291*H1291</f>
      </c>
      <c r="J1291" s="125">
        <f>I1291*0.1</f>
      </c>
      <c r="K1291" s="125">
        <f>SUM(I1291:J1291)</f>
      </c>
      <c r="L1291" s="242"/>
      <c r="M1291" s="229"/>
      <c r="N1291" s="87"/>
      <c r="O1291" s="87"/>
      <c r="P1291" s="87"/>
      <c r="Q1291" s="87"/>
      <c r="R1291" s="87"/>
      <c r="S1291" s="87"/>
      <c r="T1291" s="87"/>
      <c r="U1291" s="87"/>
      <c r="V1291" s="87"/>
      <c r="W1291" s="175"/>
      <c r="X1291" s="87"/>
      <c r="Y1291" s="87"/>
      <c r="Z1291" s="87"/>
      <c r="AA1291" s="87"/>
      <c r="AB1291" s="86"/>
      <c r="AC1291" s="87"/>
    </row>
    <row x14ac:dyDescent="0.25" r="1292" customHeight="1" ht="17.25">
      <c r="A1292" s="235">
        <f>A1291</f>
        <v>25569.375</v>
      </c>
      <c r="B1292" s="241" t="s">
        <v>76</v>
      </c>
      <c r="C1292" s="188" t="s">
        <v>14</v>
      </c>
      <c r="D1292" s="180">
        <v>22</v>
      </c>
      <c r="E1292" s="180">
        <v>12</v>
      </c>
      <c r="F1292" s="180">
        <v>5</v>
      </c>
      <c r="G1292" s="180">
        <f>SUM(C1292:F1292)</f>
      </c>
      <c r="H1292" s="125">
        <v>6000</v>
      </c>
      <c r="I1292" s="125">
        <f>G1292*H1292</f>
      </c>
      <c r="J1292" s="125">
        <f>I1292*0.1</f>
      </c>
      <c r="K1292" s="125">
        <f>SUM(I1292:J1292)</f>
      </c>
      <c r="L1292" s="242"/>
      <c r="M1292" s="229"/>
      <c r="N1292" s="87"/>
      <c r="O1292" s="87"/>
      <c r="P1292" s="87"/>
      <c r="Q1292" s="87"/>
      <c r="R1292" s="87"/>
      <c r="S1292" s="87"/>
      <c r="T1292" s="87"/>
      <c r="U1292" s="87"/>
      <c r="V1292" s="87"/>
      <c r="W1292" s="175"/>
      <c r="X1292" s="87"/>
      <c r="Y1292" s="87"/>
      <c r="Z1292" s="87"/>
      <c r="AA1292" s="87"/>
      <c r="AB1292" s="86"/>
      <c r="AC1292" s="87"/>
    </row>
    <row x14ac:dyDescent="0.25" r="1293" customHeight="1" ht="17.25">
      <c r="A1293" s="235">
        <f>A1292</f>
        <v>25569.375</v>
      </c>
      <c r="B1293" s="241" t="s">
        <v>149</v>
      </c>
      <c r="C1293" s="180"/>
      <c r="D1293" s="181">
        <v>82</v>
      </c>
      <c r="E1293" s="181">
        <v>35</v>
      </c>
      <c r="F1293" s="180">
        <v>4</v>
      </c>
      <c r="G1293" s="180">
        <f>SUM(C1293:F1293)</f>
      </c>
      <c r="H1293" s="125">
        <v>6000</v>
      </c>
      <c r="I1293" s="125">
        <f>G1293*H1293</f>
      </c>
      <c r="J1293" s="125">
        <f>I1293*0.1</f>
      </c>
      <c r="K1293" s="125">
        <f>SUM(I1293:J1293)</f>
      </c>
      <c r="L1293" s="242"/>
      <c r="M1293" s="229"/>
      <c r="N1293" s="87"/>
      <c r="O1293" s="87"/>
      <c r="P1293" s="87"/>
      <c r="Q1293" s="87"/>
      <c r="R1293" s="87"/>
      <c r="S1293" s="87"/>
      <c r="T1293" s="87"/>
      <c r="U1293" s="87"/>
      <c r="V1293" s="87"/>
      <c r="W1293" s="175"/>
      <c r="X1293" s="87"/>
      <c r="Y1293" s="87"/>
      <c r="Z1293" s="87"/>
      <c r="AA1293" s="87"/>
      <c r="AB1293" s="86"/>
      <c r="AC1293" s="87"/>
    </row>
    <row x14ac:dyDescent="0.25" r="1294" customHeight="1" ht="17.25">
      <c r="A1294" s="235">
        <f>A1293</f>
        <v>25569.375</v>
      </c>
      <c r="B1294" s="241" t="s">
        <v>43</v>
      </c>
      <c r="C1294" s="180"/>
      <c r="D1294" s="180">
        <v>43</v>
      </c>
      <c r="E1294" s="180">
        <v>10</v>
      </c>
      <c r="F1294" s="180"/>
      <c r="G1294" s="180">
        <f>SUM(C1294:F1294)</f>
      </c>
      <c r="H1294" s="125">
        <v>6000</v>
      </c>
      <c r="I1294" s="125">
        <f>G1294*H1294</f>
      </c>
      <c r="J1294" s="125">
        <f>I1294*0.1</f>
      </c>
      <c r="K1294" s="125">
        <f>SUM(I1294:J1294)</f>
      </c>
      <c r="L1294" s="242"/>
      <c r="M1294" s="229"/>
      <c r="N1294" s="87"/>
      <c r="O1294" s="87"/>
      <c r="P1294" s="87"/>
      <c r="Q1294" s="87"/>
      <c r="R1294" s="87"/>
      <c r="S1294" s="87"/>
      <c r="T1294" s="87"/>
      <c r="U1294" s="87"/>
      <c r="V1294" s="87"/>
      <c r="W1294" s="175"/>
      <c r="X1294" s="87"/>
      <c r="Y1294" s="87"/>
      <c r="Z1294" s="87"/>
      <c r="AA1294" s="87"/>
      <c r="AB1294" s="86"/>
      <c r="AC1294" s="87"/>
    </row>
    <row x14ac:dyDescent="0.25" r="1295" customHeight="1" ht="17.25">
      <c r="A1295" s="235">
        <f>A1294</f>
        <v>25569.375</v>
      </c>
      <c r="B1295" s="241" t="s">
        <v>18</v>
      </c>
      <c r="C1295" s="180"/>
      <c r="D1295" s="180">
        <v>9</v>
      </c>
      <c r="E1295" s="180">
        <v>7</v>
      </c>
      <c r="F1295" s="180">
        <v>6</v>
      </c>
      <c r="G1295" s="180">
        <f>SUM(C1295:F1295)</f>
      </c>
      <c r="H1295" s="125">
        <v>6000</v>
      </c>
      <c r="I1295" s="125">
        <f>G1295*H1295</f>
      </c>
      <c r="J1295" s="125">
        <f>I1295*0.1</f>
      </c>
      <c r="K1295" s="125">
        <f>SUM(I1295:J1295)</f>
      </c>
      <c r="L1295" s="242"/>
      <c r="M1295" s="229"/>
      <c r="N1295" s="87"/>
      <c r="O1295" s="87"/>
      <c r="P1295" s="87"/>
      <c r="Q1295" s="87"/>
      <c r="R1295" s="87"/>
      <c r="S1295" s="87"/>
      <c r="T1295" s="87"/>
      <c r="U1295" s="87"/>
      <c r="V1295" s="87"/>
      <c r="W1295" s="175"/>
      <c r="X1295" s="87"/>
      <c r="Y1295" s="87"/>
      <c r="Z1295" s="87"/>
      <c r="AA1295" s="87"/>
      <c r="AB1295" s="86"/>
      <c r="AC1295" s="87"/>
    </row>
    <row x14ac:dyDescent="0.25" r="1296" customHeight="1" ht="17.25">
      <c r="A1296" s="235">
        <f>A1295</f>
        <v>25569.375</v>
      </c>
      <c r="B1296" s="241" t="s">
        <v>82</v>
      </c>
      <c r="C1296" s="188" t="s">
        <v>14</v>
      </c>
      <c r="D1296" s="180">
        <v>25</v>
      </c>
      <c r="E1296" s="180">
        <v>9</v>
      </c>
      <c r="F1296" s="180">
        <v>7</v>
      </c>
      <c r="G1296" s="180">
        <f>SUM(C1296:F1296)</f>
      </c>
      <c r="H1296" s="125">
        <v>5000</v>
      </c>
      <c r="I1296" s="125">
        <f>G1296*H1296</f>
      </c>
      <c r="J1296" s="125">
        <f>I1296*0.1</f>
      </c>
      <c r="K1296" s="125">
        <f>SUM(I1296:J1296)</f>
      </c>
      <c r="L1296" s="242"/>
      <c r="M1296" s="229"/>
      <c r="N1296" s="87"/>
      <c r="O1296" s="87"/>
      <c r="P1296" s="87"/>
      <c r="Q1296" s="87"/>
      <c r="R1296" s="87"/>
      <c r="S1296" s="87"/>
      <c r="T1296" s="87"/>
      <c r="U1296" s="87"/>
      <c r="V1296" s="87"/>
      <c r="W1296" s="175"/>
      <c r="X1296" s="87"/>
      <c r="Y1296" s="87"/>
      <c r="Z1296" s="87"/>
      <c r="AA1296" s="87"/>
      <c r="AB1296" s="86"/>
      <c r="AC1296" s="87"/>
    </row>
    <row x14ac:dyDescent="0.25" r="1297" customHeight="1" ht="17.25">
      <c r="A1297" s="235">
        <f>A1296</f>
        <v>25569.375</v>
      </c>
      <c r="B1297" s="241" t="s">
        <v>151</v>
      </c>
      <c r="C1297" s="180"/>
      <c r="D1297" s="180">
        <v>12</v>
      </c>
      <c r="E1297" s="180"/>
      <c r="F1297" s="180"/>
      <c r="G1297" s="180">
        <f>SUM(C1297:F1297)</f>
      </c>
      <c r="H1297" s="125">
        <v>5000</v>
      </c>
      <c r="I1297" s="125">
        <f>G1297*H1297</f>
      </c>
      <c r="J1297" s="125">
        <f>I1297*0.1</f>
      </c>
      <c r="K1297" s="125">
        <f>SUM(I1297:J1297)</f>
      </c>
      <c r="L1297" s="242"/>
      <c r="M1297" s="229"/>
      <c r="N1297" s="87"/>
      <c r="O1297" s="87"/>
      <c r="P1297" s="87"/>
      <c r="Q1297" s="87"/>
      <c r="R1297" s="87"/>
      <c r="S1297" s="87"/>
      <c r="T1297" s="87"/>
      <c r="U1297" s="87"/>
      <c r="V1297" s="87"/>
      <c r="W1297" s="175"/>
      <c r="X1297" s="87"/>
      <c r="Y1297" s="87"/>
      <c r="Z1297" s="87"/>
      <c r="AA1297" s="87"/>
      <c r="AB1297" s="86"/>
      <c r="AC1297" s="87"/>
    </row>
    <row x14ac:dyDescent="0.25" r="1298" customHeight="1" ht="17.25">
      <c r="A1298" s="235">
        <f>A1294</f>
        <v>25569.375</v>
      </c>
      <c r="B1298" s="241" t="s">
        <v>105</v>
      </c>
      <c r="C1298" s="180"/>
      <c r="D1298" s="180">
        <v>59</v>
      </c>
      <c r="E1298" s="180"/>
      <c r="F1298" s="180"/>
      <c r="G1298" s="180">
        <f>SUM(C1298:F1298)</f>
      </c>
      <c r="H1298" s="125">
        <v>7000</v>
      </c>
      <c r="I1298" s="125">
        <f>G1298*H1298</f>
      </c>
      <c r="J1298" s="125">
        <f>I1298*0.1</f>
      </c>
      <c r="K1298" s="125">
        <f>SUM(I1298:J1298)</f>
      </c>
      <c r="L1298" s="242"/>
      <c r="M1298" s="229"/>
      <c r="N1298" s="87"/>
      <c r="O1298" s="87"/>
      <c r="P1298" s="87"/>
      <c r="Q1298" s="87"/>
      <c r="R1298" s="87"/>
      <c r="S1298" s="87"/>
      <c r="T1298" s="87"/>
      <c r="U1298" s="87"/>
      <c r="V1298" s="87"/>
      <c r="W1298" s="175"/>
      <c r="X1298" s="87"/>
      <c r="Y1298" s="87"/>
      <c r="Z1298" s="87"/>
      <c r="AA1298" s="87"/>
      <c r="AB1298" s="86"/>
      <c r="AC1298" s="87"/>
    </row>
    <row x14ac:dyDescent="0.25" r="1299" customHeight="1" ht="17.25">
      <c r="A1299" s="235">
        <f>A1294</f>
        <v>25569.375</v>
      </c>
      <c r="B1299" s="241" t="s">
        <v>23</v>
      </c>
      <c r="C1299" s="180"/>
      <c r="D1299" s="180">
        <v>13</v>
      </c>
      <c r="E1299" s="180"/>
      <c r="F1299" s="180"/>
      <c r="G1299" s="180">
        <f>SUM(C1299:F1299)</f>
      </c>
      <c r="H1299" s="125">
        <v>6000</v>
      </c>
      <c r="I1299" s="125">
        <f>G1299*H1299</f>
      </c>
      <c r="J1299" s="125">
        <f>I1299*0.1</f>
      </c>
      <c r="K1299" s="125">
        <f>SUM(I1299:J1299)</f>
      </c>
      <c r="L1299" s="242"/>
      <c r="M1299" s="229"/>
      <c r="N1299" s="87"/>
      <c r="O1299" s="87"/>
      <c r="P1299" s="87"/>
      <c r="Q1299" s="87"/>
      <c r="R1299" s="87"/>
      <c r="S1299" s="87"/>
      <c r="T1299" s="87"/>
      <c r="U1299" s="87"/>
      <c r="V1299" s="87"/>
      <c r="W1299" s="175"/>
      <c r="X1299" s="87"/>
      <c r="Y1299" s="87"/>
      <c r="Z1299" s="87"/>
      <c r="AA1299" s="87"/>
      <c r="AB1299" s="86"/>
      <c r="AC1299" s="87"/>
    </row>
    <row x14ac:dyDescent="0.25" r="1300" customHeight="1" ht="17.25">
      <c r="A1300" s="235">
        <f>A1299</f>
        <v>25569.375</v>
      </c>
      <c r="B1300" s="241" t="s">
        <v>40</v>
      </c>
      <c r="C1300" s="180"/>
      <c r="D1300" s="180">
        <v>15</v>
      </c>
      <c r="E1300" s="180"/>
      <c r="F1300" s="180"/>
      <c r="G1300" s="180">
        <f>SUM(C1300:F1300)</f>
      </c>
      <c r="H1300" s="125">
        <v>6500</v>
      </c>
      <c r="I1300" s="125">
        <f>G1300*H1300</f>
      </c>
      <c r="J1300" s="125">
        <f>I1300*0.1</f>
      </c>
      <c r="K1300" s="125">
        <f>SUM(I1300:J1300)</f>
      </c>
      <c r="L1300" s="242"/>
      <c r="M1300" s="229"/>
      <c r="N1300" s="87"/>
      <c r="O1300" s="87"/>
      <c r="P1300" s="87"/>
      <c r="Q1300" s="87"/>
      <c r="R1300" s="87"/>
      <c r="S1300" s="87"/>
      <c r="T1300" s="87"/>
      <c r="U1300" s="87"/>
      <c r="V1300" s="87"/>
      <c r="W1300" s="175"/>
      <c r="X1300" s="87"/>
      <c r="Y1300" s="87"/>
      <c r="Z1300" s="87"/>
      <c r="AA1300" s="87"/>
      <c r="AB1300" s="86"/>
      <c r="AC1300" s="87"/>
    </row>
    <row x14ac:dyDescent="0.25" r="1301" customHeight="1" ht="17.25">
      <c r="A1301" s="235">
        <f>A1297</f>
        <v>25569.375</v>
      </c>
      <c r="B1301" s="241" t="s">
        <v>86</v>
      </c>
      <c r="C1301" s="180"/>
      <c r="D1301" s="180">
        <v>20</v>
      </c>
      <c r="E1301" s="180">
        <v>8</v>
      </c>
      <c r="F1301" s="180">
        <v>4</v>
      </c>
      <c r="G1301" s="180">
        <f>SUM(C1301:F1301)</f>
      </c>
      <c r="H1301" s="125">
        <v>6000</v>
      </c>
      <c r="I1301" s="125">
        <f>G1301*H1301</f>
      </c>
      <c r="J1301" s="125">
        <f>I1301*0.1</f>
      </c>
      <c r="K1301" s="125">
        <f>SUM(I1301:J1301)</f>
      </c>
      <c r="L1301" s="242"/>
      <c r="M1301" s="229"/>
      <c r="N1301" s="87"/>
      <c r="O1301" s="87"/>
      <c r="P1301" s="87"/>
      <c r="Q1301" s="87"/>
      <c r="R1301" s="87"/>
      <c r="S1301" s="87"/>
      <c r="T1301" s="87"/>
      <c r="U1301" s="87"/>
      <c r="V1301" s="87"/>
      <c r="W1301" s="175"/>
      <c r="X1301" s="87"/>
      <c r="Y1301" s="87"/>
      <c r="Z1301" s="87"/>
      <c r="AA1301" s="87"/>
      <c r="AB1301" s="86"/>
      <c r="AC1301" s="87"/>
    </row>
    <row x14ac:dyDescent="0.25" r="1302" customHeight="1" ht="17.25">
      <c r="A1302" s="235">
        <f>A1297</f>
        <v>25569.375</v>
      </c>
      <c r="B1302" s="241" t="s">
        <v>152</v>
      </c>
      <c r="C1302" s="180"/>
      <c r="D1302" s="180">
        <v>110</v>
      </c>
      <c r="E1302" s="180"/>
      <c r="F1302" s="180"/>
      <c r="G1302" s="180">
        <f>SUM(C1302:F1302)</f>
      </c>
      <c r="H1302" s="125">
        <v>6000</v>
      </c>
      <c r="I1302" s="125">
        <f>G1302*H1302</f>
      </c>
      <c r="J1302" s="125">
        <f>I1302*0.1</f>
      </c>
      <c r="K1302" s="125">
        <f>SUM(I1302:J1302)</f>
      </c>
      <c r="L1302" s="242"/>
      <c r="M1302" s="229"/>
      <c r="N1302" s="87"/>
      <c r="O1302" s="87"/>
      <c r="P1302" s="87"/>
      <c r="Q1302" s="87"/>
      <c r="R1302" s="87"/>
      <c r="S1302" s="87"/>
      <c r="T1302" s="87"/>
      <c r="U1302" s="87"/>
      <c r="V1302" s="87"/>
      <c r="W1302" s="175"/>
      <c r="X1302" s="87"/>
      <c r="Y1302" s="87"/>
      <c r="Z1302" s="87"/>
      <c r="AA1302" s="87"/>
      <c r="AB1302" s="86"/>
      <c r="AC1302" s="87"/>
    </row>
    <row x14ac:dyDescent="0.25" r="1303" customHeight="1" ht="17.25">
      <c r="A1303" s="235">
        <f>A1302</f>
        <v>25569.375</v>
      </c>
      <c r="B1303" s="236"/>
      <c r="C1303" s="180"/>
      <c r="D1303" s="180"/>
      <c r="E1303" s="180"/>
      <c r="F1303" s="180"/>
      <c r="G1303" s="180">
        <f>SUM(C1303:F1303)</f>
      </c>
      <c r="H1303" s="125"/>
      <c r="I1303" s="125">
        <f>G1303*H1303</f>
      </c>
      <c r="J1303" s="125">
        <v>0</v>
      </c>
      <c r="K1303" s="125">
        <f>SUM(I1303:J1303)</f>
      </c>
      <c r="L1303" s="242"/>
      <c r="M1303" s="229"/>
      <c r="N1303" s="87"/>
      <c r="O1303" s="87"/>
      <c r="P1303" s="87"/>
      <c r="Q1303" s="87"/>
      <c r="R1303" s="87"/>
      <c r="S1303" s="87"/>
      <c r="T1303" s="87"/>
      <c r="U1303" s="87"/>
      <c r="V1303" s="87"/>
      <c r="W1303" s="175"/>
      <c r="X1303" s="87"/>
      <c r="Y1303" s="87"/>
      <c r="Z1303" s="87"/>
      <c r="AA1303" s="87"/>
      <c r="AB1303" s="86"/>
      <c r="AC1303" s="87"/>
    </row>
    <row x14ac:dyDescent="0.25" r="1304" customHeight="1" ht="17.25">
      <c r="A1304" s="243">
        <f>A1303</f>
        <v>25569.375</v>
      </c>
      <c r="B1304" s="244" t="s">
        <v>155</v>
      </c>
      <c r="C1304" s="191">
        <f>SUM(C1258:C1303)</f>
      </c>
      <c r="D1304" s="191">
        <f>SUM(D1258:D1303)</f>
      </c>
      <c r="E1304" s="191">
        <f>SUM(E1258:E1303)</f>
      </c>
      <c r="F1304" s="191">
        <f>SUM(F1258:F1303)</f>
      </c>
      <c r="G1304" s="191">
        <f>SUM(G1258:G1303)</f>
      </c>
      <c r="H1304" s="191"/>
      <c r="I1304" s="191">
        <f>SUM(I1258:I1303)</f>
      </c>
      <c r="J1304" s="191">
        <f>SUM(J1258:J1303)</f>
      </c>
      <c r="K1304" s="191">
        <f>SUM(K1258:K1303)</f>
      </c>
      <c r="L1304" s="245"/>
      <c r="M1304" s="229"/>
      <c r="N1304" s="87"/>
      <c r="O1304" s="87"/>
      <c r="P1304" s="87"/>
      <c r="Q1304" s="87"/>
      <c r="R1304" s="87"/>
      <c r="S1304" s="87"/>
      <c r="T1304" s="87"/>
      <c r="U1304" s="87"/>
      <c r="V1304" s="87"/>
      <c r="W1304" s="175"/>
      <c r="X1304" s="87"/>
      <c r="Y1304" s="87"/>
      <c r="Z1304" s="87"/>
      <c r="AA1304" s="87"/>
      <c r="AB1304" s="86"/>
      <c r="AC1304" s="87"/>
    </row>
    <row x14ac:dyDescent="0.25" r="1305" customHeight="1" ht="17.25">
      <c r="A1305" s="235">
        <f>A1304</f>
        <v>25569.375</v>
      </c>
      <c r="B1305" s="241" t="s">
        <v>113</v>
      </c>
      <c r="C1305" s="180"/>
      <c r="D1305" s="180">
        <v>47</v>
      </c>
      <c r="E1305" s="180">
        <v>53</v>
      </c>
      <c r="F1305" s="180">
        <v>4</v>
      </c>
      <c r="G1305" s="180">
        <f>SUM(C1305:F1305)</f>
      </c>
      <c r="H1305" s="125">
        <v>6500</v>
      </c>
      <c r="I1305" s="125">
        <f>G1305*H1305</f>
      </c>
      <c r="J1305" s="185"/>
      <c r="K1305" s="125">
        <f>SUM(I1305:J1305)</f>
      </c>
      <c r="L1305" s="242"/>
      <c r="M1305" s="229"/>
      <c r="N1305" s="87"/>
      <c r="O1305" s="87"/>
      <c r="P1305" s="87"/>
      <c r="Q1305" s="87"/>
      <c r="R1305" s="87"/>
      <c r="S1305" s="87"/>
      <c r="T1305" s="87"/>
      <c r="U1305" s="87"/>
      <c r="V1305" s="87"/>
      <c r="W1305" s="175"/>
      <c r="X1305" s="87"/>
      <c r="Y1305" s="87"/>
      <c r="Z1305" s="87"/>
      <c r="AA1305" s="87"/>
      <c r="AB1305" s="86"/>
      <c r="AC1305" s="87"/>
    </row>
    <row x14ac:dyDescent="0.25" r="1306" customHeight="1" ht="17.25">
      <c r="A1306" s="235">
        <f>A1305</f>
        <v>25569.375</v>
      </c>
      <c r="B1306" s="241" t="s">
        <v>156</v>
      </c>
      <c r="C1306" s="180"/>
      <c r="D1306" s="180">
        <v>13</v>
      </c>
      <c r="E1306" s="180">
        <v>12</v>
      </c>
      <c r="F1306" s="180"/>
      <c r="G1306" s="180">
        <f>SUM(C1306:F1306)</f>
      </c>
      <c r="H1306" s="125">
        <v>6500</v>
      </c>
      <c r="I1306" s="125">
        <f>G1306*H1306</f>
      </c>
      <c r="J1306" s="185"/>
      <c r="K1306" s="125">
        <f>SUM(I1306:J1306)</f>
      </c>
      <c r="L1306" s="242"/>
      <c r="M1306" s="229"/>
      <c r="N1306" s="87"/>
      <c r="O1306" s="87"/>
      <c r="P1306" s="87"/>
      <c r="Q1306" s="87"/>
      <c r="R1306" s="87"/>
      <c r="S1306" s="87"/>
      <c r="T1306" s="87"/>
      <c r="U1306" s="87"/>
      <c r="V1306" s="87"/>
      <c r="W1306" s="175"/>
      <c r="X1306" s="87"/>
      <c r="Y1306" s="87"/>
      <c r="Z1306" s="87"/>
      <c r="AA1306" s="87"/>
      <c r="AB1306" s="86"/>
      <c r="AC1306" s="87"/>
    </row>
    <row x14ac:dyDescent="0.25" r="1307" customHeight="1" ht="17.25">
      <c r="A1307" s="235">
        <f>A1306</f>
        <v>25569.375</v>
      </c>
      <c r="B1307" s="241" t="s">
        <v>112</v>
      </c>
      <c r="C1307" s="180"/>
      <c r="D1307" s="180">
        <v>11</v>
      </c>
      <c r="E1307" s="180">
        <v>11</v>
      </c>
      <c r="F1307" s="180"/>
      <c r="G1307" s="180">
        <f>SUM(C1307:F1307)</f>
      </c>
      <c r="H1307" s="125">
        <v>6900</v>
      </c>
      <c r="I1307" s="125">
        <f>G1307*H1307</f>
      </c>
      <c r="J1307" s="185"/>
      <c r="K1307" s="125">
        <f>SUM(I1307:J1307)</f>
      </c>
      <c r="L1307" s="242"/>
      <c r="M1307" s="229"/>
      <c r="N1307" s="87"/>
      <c r="O1307" s="87"/>
      <c r="P1307" s="87"/>
      <c r="Q1307" s="87"/>
      <c r="R1307" s="87"/>
      <c r="S1307" s="87"/>
      <c r="T1307" s="87"/>
      <c r="U1307" s="87"/>
      <c r="V1307" s="87"/>
      <c r="W1307" s="175"/>
      <c r="X1307" s="87"/>
      <c r="Y1307" s="87"/>
      <c r="Z1307" s="87"/>
      <c r="AA1307" s="87"/>
      <c r="AB1307" s="86"/>
      <c r="AC1307" s="87"/>
    </row>
    <row x14ac:dyDescent="0.25" r="1308" customHeight="1" ht="17.25">
      <c r="A1308" s="235">
        <f>A1307</f>
        <v>25569.375</v>
      </c>
      <c r="B1308" s="236"/>
      <c r="C1308" s="180"/>
      <c r="D1308" s="180"/>
      <c r="E1308" s="180"/>
      <c r="F1308" s="180"/>
      <c r="G1308" s="180">
        <f>SUM(C1308:F1308)</f>
      </c>
      <c r="H1308" s="125"/>
      <c r="I1308" s="125">
        <f>G1308*H1308</f>
      </c>
      <c r="J1308" s="185"/>
      <c r="K1308" s="125">
        <f>SUM(I1308:J1308)</f>
      </c>
      <c r="L1308" s="242"/>
      <c r="M1308" s="229"/>
      <c r="N1308" s="87"/>
      <c r="O1308" s="87"/>
      <c r="P1308" s="87"/>
      <c r="Q1308" s="87"/>
      <c r="R1308" s="87"/>
      <c r="S1308" s="87"/>
      <c r="T1308" s="87"/>
      <c r="U1308" s="87"/>
      <c r="V1308" s="87"/>
      <c r="W1308" s="175"/>
      <c r="X1308" s="87"/>
      <c r="Y1308" s="87"/>
      <c r="Z1308" s="87"/>
      <c r="AA1308" s="87"/>
      <c r="AB1308" s="86"/>
      <c r="AC1308" s="87"/>
    </row>
    <row x14ac:dyDescent="0.25" r="1309" customHeight="1" ht="17.25">
      <c r="A1309" s="235">
        <f>A1308</f>
        <v>25569.375</v>
      </c>
      <c r="B1309" s="236"/>
      <c r="C1309" s="180"/>
      <c r="D1309" s="180"/>
      <c r="E1309" s="180"/>
      <c r="F1309" s="180"/>
      <c r="G1309" s="180">
        <f>SUM(C1309:F1309)</f>
      </c>
      <c r="H1309" s="125"/>
      <c r="I1309" s="125">
        <f>G1309*H1309</f>
      </c>
      <c r="J1309" s="185"/>
      <c r="K1309" s="125">
        <f>SUM(I1309:J1309)</f>
      </c>
      <c r="L1309" s="242"/>
      <c r="M1309" s="229"/>
      <c r="N1309" s="87"/>
      <c r="O1309" s="87"/>
      <c r="P1309" s="87"/>
      <c r="Q1309" s="87"/>
      <c r="R1309" s="87"/>
      <c r="S1309" s="87"/>
      <c r="T1309" s="87"/>
      <c r="U1309" s="87"/>
      <c r="V1309" s="87"/>
      <c r="W1309" s="175"/>
      <c r="X1309" s="87"/>
      <c r="Y1309" s="87"/>
      <c r="Z1309" s="87"/>
      <c r="AA1309" s="87"/>
      <c r="AB1309" s="86"/>
      <c r="AC1309" s="87"/>
    </row>
    <row x14ac:dyDescent="0.25" r="1310" customHeight="1" ht="17.25">
      <c r="A1310" s="235">
        <f>A1309</f>
        <v>25569.375</v>
      </c>
      <c r="B1310" s="236"/>
      <c r="C1310" s="180"/>
      <c r="D1310" s="180"/>
      <c r="E1310" s="180"/>
      <c r="F1310" s="180"/>
      <c r="G1310" s="180">
        <f>SUM(C1310:F1310)</f>
      </c>
      <c r="H1310" s="125"/>
      <c r="I1310" s="125">
        <f>G1310*H1310</f>
      </c>
      <c r="J1310" s="185"/>
      <c r="K1310" s="125">
        <f>SUM(I1310:J1310)</f>
      </c>
      <c r="L1310" s="242"/>
      <c r="M1310" s="229"/>
      <c r="N1310" s="87"/>
      <c r="O1310" s="87"/>
      <c r="P1310" s="87"/>
      <c r="Q1310" s="87"/>
      <c r="R1310" s="87"/>
      <c r="S1310" s="87"/>
      <c r="T1310" s="87"/>
      <c r="U1310" s="87"/>
      <c r="V1310" s="87"/>
      <c r="W1310" s="175"/>
      <c r="X1310" s="87"/>
      <c r="Y1310" s="87"/>
      <c r="Z1310" s="87"/>
      <c r="AA1310" s="87"/>
      <c r="AB1310" s="86"/>
      <c r="AC1310" s="87"/>
    </row>
    <row x14ac:dyDescent="0.25" r="1311" customHeight="1" ht="17.25">
      <c r="A1311" s="235">
        <f>A1310</f>
        <v>25569.375</v>
      </c>
      <c r="B1311" s="236"/>
      <c r="C1311" s="180"/>
      <c r="D1311" s="180"/>
      <c r="E1311" s="180"/>
      <c r="F1311" s="180"/>
      <c r="G1311" s="180">
        <f>SUM(C1311:F1311)</f>
      </c>
      <c r="H1311" s="125"/>
      <c r="I1311" s="125">
        <f>G1311*H1311</f>
      </c>
      <c r="J1311" s="185"/>
      <c r="K1311" s="125">
        <f>SUM(I1311:J1311)</f>
      </c>
      <c r="L1311" s="242"/>
      <c r="M1311" s="229"/>
      <c r="N1311" s="87"/>
      <c r="O1311" s="87"/>
      <c r="P1311" s="87"/>
      <c r="Q1311" s="87"/>
      <c r="R1311" s="87"/>
      <c r="S1311" s="87"/>
      <c r="T1311" s="87"/>
      <c r="U1311" s="87"/>
      <c r="V1311" s="87"/>
      <c r="W1311" s="175"/>
      <c r="X1311" s="87"/>
      <c r="Y1311" s="87"/>
      <c r="Z1311" s="87"/>
      <c r="AA1311" s="87"/>
      <c r="AB1311" s="86"/>
      <c r="AC1311" s="87"/>
    </row>
    <row x14ac:dyDescent="0.25" r="1312" customHeight="1" ht="17.25">
      <c r="A1312" s="235">
        <f>A1311</f>
        <v>25569.375</v>
      </c>
      <c r="B1312" s="236"/>
      <c r="C1312" s="180"/>
      <c r="D1312" s="180"/>
      <c r="E1312" s="180"/>
      <c r="F1312" s="180"/>
      <c r="G1312" s="180">
        <f>SUM(C1312:F1312)</f>
      </c>
      <c r="H1312" s="125"/>
      <c r="I1312" s="125">
        <f>G1312*H1312</f>
      </c>
      <c r="J1312" s="185"/>
      <c r="K1312" s="125">
        <f>SUM(I1312:J1312)</f>
      </c>
      <c r="L1312" s="242"/>
      <c r="M1312" s="229"/>
      <c r="N1312" s="87"/>
      <c r="O1312" s="87"/>
      <c r="P1312" s="87"/>
      <c r="Q1312" s="87"/>
      <c r="R1312" s="87"/>
      <c r="S1312" s="87"/>
      <c r="T1312" s="87"/>
      <c r="U1312" s="87"/>
      <c r="V1312" s="87"/>
      <c r="W1312" s="175"/>
      <c r="X1312" s="87"/>
      <c r="Y1312" s="87"/>
      <c r="Z1312" s="87"/>
      <c r="AA1312" s="87"/>
      <c r="AB1312" s="86"/>
      <c r="AC1312" s="87"/>
    </row>
    <row x14ac:dyDescent="0.25" r="1313" customHeight="1" ht="17.25">
      <c r="A1313" s="243">
        <f>A1312</f>
        <v>25569.375</v>
      </c>
      <c r="B1313" s="244" t="s">
        <v>157</v>
      </c>
      <c r="C1313" s="191">
        <f>SUM(C1305:C1312)</f>
      </c>
      <c r="D1313" s="191">
        <f>SUM(D1305:D1312)</f>
      </c>
      <c r="E1313" s="191">
        <f>SUM(E1305:E1312)</f>
      </c>
      <c r="F1313" s="191">
        <f>SUM(F1305:F1312)</f>
      </c>
      <c r="G1313" s="191">
        <f>SUM(G1305:G1312)</f>
      </c>
      <c r="H1313" s="201"/>
      <c r="I1313" s="201">
        <f>SUM(I1305:I1312)</f>
      </c>
      <c r="J1313" s="201"/>
      <c r="K1313" s="202">
        <f>SUM(K1305:K1312)</f>
      </c>
      <c r="L1313" s="246"/>
      <c r="M1313" s="229"/>
      <c r="N1313" s="87"/>
      <c r="O1313" s="87"/>
      <c r="P1313" s="87"/>
      <c r="Q1313" s="87"/>
      <c r="R1313" s="87"/>
      <c r="S1313" s="87"/>
      <c r="T1313" s="87"/>
      <c r="U1313" s="87"/>
      <c r="V1313" s="87"/>
      <c r="W1313" s="175"/>
      <c r="X1313" s="87"/>
      <c r="Y1313" s="87"/>
      <c r="Z1313" s="87"/>
      <c r="AA1313" s="87"/>
      <c r="AB1313" s="86"/>
      <c r="AC1313" s="87"/>
    </row>
    <row x14ac:dyDescent="0.25" r="1314" customHeight="1" ht="17.25" hidden="1">
      <c r="A1314" s="226" t="s">
        <v>128</v>
      </c>
      <c r="B1314" s="227" t="s">
        <v>2</v>
      </c>
      <c r="C1314" s="174" t="s">
        <v>129</v>
      </c>
      <c r="D1314" s="174" t="s">
        <v>130</v>
      </c>
      <c r="E1314" s="174" t="s">
        <v>131</v>
      </c>
      <c r="F1314" s="174" t="s">
        <v>132</v>
      </c>
      <c r="G1314" s="174" t="s">
        <v>133</v>
      </c>
      <c r="H1314" s="174" t="s">
        <v>7</v>
      </c>
      <c r="I1314" s="174" t="s">
        <v>134</v>
      </c>
      <c r="J1314" s="174" t="s">
        <v>90</v>
      </c>
      <c r="K1314" s="174" t="s">
        <v>135</v>
      </c>
      <c r="L1314" s="228"/>
      <c r="M1314" s="229"/>
      <c r="N1314" s="87"/>
      <c r="O1314" s="87"/>
      <c r="P1314" s="87"/>
      <c r="Q1314" s="87"/>
      <c r="R1314" s="87"/>
      <c r="S1314" s="87"/>
      <c r="T1314" s="87"/>
      <c r="U1314" s="87"/>
      <c r="V1314" s="87"/>
      <c r="W1314" s="175"/>
      <c r="X1314" s="87"/>
      <c r="Y1314" s="87"/>
      <c r="Z1314" s="87"/>
      <c r="AA1314" s="87"/>
      <c r="AB1314" s="86"/>
      <c r="AC1314" s="87"/>
    </row>
    <row x14ac:dyDescent="0.25" r="1315" customHeight="1" ht="17.25">
      <c r="A1315" s="235">
        <f>A1313+1</f>
        <v>25569.375</v>
      </c>
      <c r="B1315" s="236" t="s">
        <v>46</v>
      </c>
      <c r="C1315" s="183" t="s">
        <v>14</v>
      </c>
      <c r="D1315" s="180">
        <v>0</v>
      </c>
      <c r="E1315" s="180"/>
      <c r="F1315" s="180"/>
      <c r="G1315" s="180">
        <f>SUM(C1315:F1315)</f>
      </c>
      <c r="H1315" s="237">
        <v>5500</v>
      </c>
      <c r="I1315" s="125">
        <f>G1315*H1315</f>
      </c>
      <c r="J1315" s="125">
        <f>I1315*0.1</f>
      </c>
      <c r="K1315" s="125">
        <f>SUM(I1315:J1315)</f>
      </c>
      <c r="L1315" s="242"/>
      <c r="M1315" s="229"/>
      <c r="N1315" s="87"/>
      <c r="O1315" s="87"/>
      <c r="P1315" s="87"/>
      <c r="Q1315" s="87"/>
      <c r="R1315" s="87"/>
      <c r="S1315" s="87"/>
      <c r="T1315" s="87"/>
      <c r="U1315" s="87"/>
      <c r="V1315" s="87"/>
      <c r="W1315" s="175"/>
      <c r="X1315" s="87"/>
      <c r="Y1315" s="87"/>
      <c r="Z1315" s="87"/>
      <c r="AA1315" s="87"/>
      <c r="AB1315" s="86"/>
      <c r="AC1315" s="87"/>
    </row>
    <row x14ac:dyDescent="0.25" r="1316" customHeight="1" ht="17.25">
      <c r="A1316" s="235">
        <f>A1315</f>
        <v>25569.375</v>
      </c>
      <c r="B1316" s="236" t="s">
        <v>137</v>
      </c>
      <c r="C1316" s="180"/>
      <c r="D1316" s="180">
        <f>117-23</f>
      </c>
      <c r="E1316" s="180">
        <v>25</v>
      </c>
      <c r="F1316" s="180">
        <v>15</v>
      </c>
      <c r="G1316" s="180">
        <f>SUM(C1316:F1316)</f>
      </c>
      <c r="H1316" s="237">
        <v>4500</v>
      </c>
      <c r="I1316" s="125">
        <f>G1316*H1316</f>
      </c>
      <c r="J1316" s="125">
        <f>I1316*0.1</f>
      </c>
      <c r="K1316" s="125">
        <f>SUM(I1316:J1316)</f>
      </c>
      <c r="L1316" s="242"/>
      <c r="M1316" s="229"/>
      <c r="N1316" s="87"/>
      <c r="O1316" s="87"/>
      <c r="P1316" s="87"/>
      <c r="Q1316" s="87"/>
      <c r="R1316" s="87"/>
      <c r="S1316" s="87"/>
      <c r="T1316" s="87"/>
      <c r="U1316" s="87"/>
      <c r="V1316" s="87"/>
      <c r="W1316" s="175"/>
      <c r="X1316" s="87"/>
      <c r="Y1316" s="87"/>
      <c r="Z1316" s="87"/>
      <c r="AA1316" s="87"/>
      <c r="AB1316" s="86"/>
      <c r="AC1316" s="87"/>
    </row>
    <row x14ac:dyDescent="0.25" r="1317" customHeight="1" ht="17.25">
      <c r="A1317" s="235">
        <f>A1316</f>
        <v>25569.375</v>
      </c>
      <c r="B1317" s="236" t="s">
        <v>178</v>
      </c>
      <c r="C1317" s="180"/>
      <c r="D1317" s="180">
        <v>23</v>
      </c>
      <c r="E1317" s="180"/>
      <c r="F1317" s="180"/>
      <c r="G1317" s="180">
        <f>SUM(C1317:F1317)</f>
      </c>
      <c r="H1317" s="182">
        <v>5000</v>
      </c>
      <c r="I1317" s="125">
        <f>G1317*H1317</f>
      </c>
      <c r="J1317" s="125">
        <f>I1317*0.1</f>
      </c>
      <c r="K1317" s="125">
        <f>SUM(I1317:J1317)</f>
      </c>
      <c r="L1317" s="242"/>
      <c r="M1317" s="229"/>
      <c r="N1317" s="87"/>
      <c r="O1317" s="87"/>
      <c r="P1317" s="87"/>
      <c r="Q1317" s="87"/>
      <c r="R1317" s="87"/>
      <c r="S1317" s="87"/>
      <c r="T1317" s="87"/>
      <c r="U1317" s="87"/>
      <c r="V1317" s="87"/>
      <c r="W1317" s="175"/>
      <c r="X1317" s="87"/>
      <c r="Y1317" s="87"/>
      <c r="Z1317" s="87"/>
      <c r="AA1317" s="87"/>
      <c r="AB1317" s="86"/>
      <c r="AC1317" s="87"/>
    </row>
    <row x14ac:dyDescent="0.25" r="1318" customHeight="1" ht="17.25">
      <c r="A1318" s="235">
        <f>A1317</f>
        <v>25569.375</v>
      </c>
      <c r="B1318" s="236" t="s">
        <v>13</v>
      </c>
      <c r="C1318" s="180"/>
      <c r="D1318" s="180">
        <v>10</v>
      </c>
      <c r="E1318" s="180"/>
      <c r="F1318" s="180"/>
      <c r="G1318" s="180">
        <f>SUM(C1318:F1318)</f>
      </c>
      <c r="H1318" s="125">
        <v>6000</v>
      </c>
      <c r="I1318" s="125">
        <f>G1318*H1318</f>
      </c>
      <c r="J1318" s="125">
        <f>I1318*0.1</f>
      </c>
      <c r="K1318" s="125">
        <f>SUM(I1318:J1318)</f>
      </c>
      <c r="L1318" s="242"/>
      <c r="M1318" s="229"/>
      <c r="N1318" s="87"/>
      <c r="O1318" s="87"/>
      <c r="P1318" s="87"/>
      <c r="Q1318" s="87"/>
      <c r="R1318" s="87"/>
      <c r="S1318" s="87"/>
      <c r="T1318" s="87"/>
      <c r="U1318" s="87"/>
      <c r="V1318" s="87"/>
      <c r="W1318" s="175"/>
      <c r="X1318" s="87"/>
      <c r="Y1318" s="87"/>
      <c r="Z1318" s="87"/>
      <c r="AA1318" s="87"/>
      <c r="AB1318" s="86"/>
      <c r="AC1318" s="87"/>
    </row>
    <row x14ac:dyDescent="0.25" r="1319" customHeight="1" ht="17.25">
      <c r="A1319" s="235">
        <f>A1318</f>
        <v>25569.375</v>
      </c>
      <c r="B1319" s="236" t="s">
        <v>58</v>
      </c>
      <c r="C1319" s="183" t="s">
        <v>14</v>
      </c>
      <c r="D1319" s="180">
        <v>12</v>
      </c>
      <c r="E1319" s="180">
        <v>8</v>
      </c>
      <c r="F1319" s="180"/>
      <c r="G1319" s="180">
        <f>SUM(C1319:F1319)</f>
      </c>
      <c r="H1319" s="182">
        <v>5500</v>
      </c>
      <c r="I1319" s="125">
        <f>G1319*H1319</f>
      </c>
      <c r="J1319" s="125">
        <f>I1319*0.1</f>
      </c>
      <c r="K1319" s="125">
        <f>SUM(I1319:J1319)</f>
      </c>
      <c r="L1319" s="242"/>
      <c r="M1319" s="229"/>
      <c r="N1319" s="87"/>
      <c r="O1319" s="87"/>
      <c r="P1319" s="87"/>
      <c r="Q1319" s="87"/>
      <c r="R1319" s="87"/>
      <c r="S1319" s="87"/>
      <c r="T1319" s="87"/>
      <c r="U1319" s="87"/>
      <c r="V1319" s="87"/>
      <c r="W1319" s="175"/>
      <c r="X1319" s="87"/>
      <c r="Y1319" s="87"/>
      <c r="Z1319" s="87"/>
      <c r="AA1319" s="87"/>
      <c r="AB1319" s="86"/>
      <c r="AC1319" s="87"/>
    </row>
    <row x14ac:dyDescent="0.25" r="1320" customHeight="1" ht="17.25">
      <c r="A1320" s="235">
        <f>A1319</f>
        <v>25569.375</v>
      </c>
      <c r="B1320" s="236" t="s">
        <v>147</v>
      </c>
      <c r="C1320" s="183">
        <v>10</v>
      </c>
      <c r="D1320" s="180">
        <v>40</v>
      </c>
      <c r="E1320" s="180">
        <v>25</v>
      </c>
      <c r="F1320" s="180">
        <v>16</v>
      </c>
      <c r="G1320" s="180">
        <f>SUM(C1320:F1320)</f>
      </c>
      <c r="H1320" s="125">
        <v>5000</v>
      </c>
      <c r="I1320" s="125">
        <f>G1320*H1320</f>
      </c>
      <c r="J1320" s="125">
        <f>I1320*0.1</f>
      </c>
      <c r="K1320" s="125">
        <f>SUM(I1320:J1320)</f>
      </c>
      <c r="L1320" s="242"/>
      <c r="M1320" s="229"/>
      <c r="N1320" s="87"/>
      <c r="O1320" s="87"/>
      <c r="P1320" s="87"/>
      <c r="Q1320" s="87"/>
      <c r="R1320" s="87"/>
      <c r="S1320" s="87"/>
      <c r="T1320" s="87"/>
      <c r="U1320" s="87"/>
      <c r="V1320" s="87"/>
      <c r="W1320" s="175"/>
      <c r="X1320" s="87"/>
      <c r="Y1320" s="87"/>
      <c r="Z1320" s="87"/>
      <c r="AA1320" s="87"/>
      <c r="AB1320" s="86"/>
      <c r="AC1320" s="87"/>
    </row>
    <row x14ac:dyDescent="0.25" r="1321" customHeight="1" ht="17.25">
      <c r="A1321" s="235">
        <f>A1320</f>
        <v>25569.375</v>
      </c>
      <c r="B1321" s="236" t="s">
        <v>27</v>
      </c>
      <c r="C1321" s="180"/>
      <c r="D1321" s="180">
        <v>10</v>
      </c>
      <c r="E1321" s="180"/>
      <c r="F1321" s="180"/>
      <c r="G1321" s="180">
        <f>SUM(C1321:F1321)</f>
      </c>
      <c r="H1321" s="125">
        <v>5500</v>
      </c>
      <c r="I1321" s="125">
        <f>G1321*H1321</f>
      </c>
      <c r="J1321" s="125">
        <f>I1321*0.1</f>
      </c>
      <c r="K1321" s="125">
        <f>SUM(I1321:J1321)</f>
      </c>
      <c r="L1321" s="242"/>
      <c r="M1321" s="229"/>
      <c r="N1321" s="87"/>
      <c r="O1321" s="87"/>
      <c r="P1321" s="87"/>
      <c r="Q1321" s="87"/>
      <c r="R1321" s="87"/>
      <c r="S1321" s="87"/>
      <c r="T1321" s="87"/>
      <c r="U1321" s="87"/>
      <c r="V1321" s="87"/>
      <c r="W1321" s="175"/>
      <c r="X1321" s="87"/>
      <c r="Y1321" s="87"/>
      <c r="Z1321" s="87"/>
      <c r="AA1321" s="87"/>
      <c r="AB1321" s="86"/>
      <c r="AC1321" s="87"/>
    </row>
    <row x14ac:dyDescent="0.25" r="1322" customHeight="1" ht="17.25">
      <c r="A1322" s="235">
        <f>A1321</f>
        <v>25569.375</v>
      </c>
      <c r="B1322" s="236" t="s">
        <v>20</v>
      </c>
      <c r="C1322" s="180"/>
      <c r="D1322" s="180">
        <v>61</v>
      </c>
      <c r="E1322" s="180">
        <v>10</v>
      </c>
      <c r="F1322" s="180"/>
      <c r="G1322" s="180">
        <f>SUM(C1322:F1322)</f>
      </c>
      <c r="H1322" s="237">
        <v>5500</v>
      </c>
      <c r="I1322" s="125">
        <f>G1322*H1322</f>
      </c>
      <c r="J1322" s="125">
        <f>I1322*0.1</f>
      </c>
      <c r="K1322" s="125">
        <f>SUM(I1322:J1322)</f>
      </c>
      <c r="L1322" s="242"/>
      <c r="M1322" s="229"/>
      <c r="N1322" s="87"/>
      <c r="O1322" s="87"/>
      <c r="P1322" s="87"/>
      <c r="Q1322" s="87"/>
      <c r="R1322" s="87"/>
      <c r="S1322" s="87"/>
      <c r="T1322" s="87"/>
      <c r="U1322" s="87"/>
      <c r="V1322" s="87"/>
      <c r="W1322" s="175"/>
      <c r="X1322" s="87"/>
      <c r="Y1322" s="87"/>
      <c r="Z1322" s="87"/>
      <c r="AA1322" s="87"/>
      <c r="AB1322" s="86"/>
      <c r="AC1322" s="87"/>
    </row>
    <row x14ac:dyDescent="0.25" r="1323" customHeight="1" ht="17.25">
      <c r="A1323" s="235">
        <f>A1322</f>
        <v>25569.375</v>
      </c>
      <c r="B1323" s="236" t="s">
        <v>31</v>
      </c>
      <c r="C1323" s="180"/>
      <c r="D1323" s="180">
        <v>25</v>
      </c>
      <c r="E1323" s="180"/>
      <c r="F1323" s="180"/>
      <c r="G1323" s="180">
        <f>SUM(C1323:F1323)</f>
      </c>
      <c r="H1323" s="125">
        <v>6000</v>
      </c>
      <c r="I1323" s="125">
        <f>G1323*H1323</f>
      </c>
      <c r="J1323" s="125">
        <f>I1323*0.1</f>
      </c>
      <c r="K1323" s="125">
        <f>SUM(I1323:J1323)</f>
      </c>
      <c r="L1323" s="242"/>
      <c r="M1323" s="229"/>
      <c r="N1323" s="87"/>
      <c r="O1323" s="87"/>
      <c r="P1323" s="87"/>
      <c r="Q1323" s="87"/>
      <c r="R1323" s="87"/>
      <c r="S1323" s="87"/>
      <c r="T1323" s="87"/>
      <c r="U1323" s="87"/>
      <c r="V1323" s="87"/>
      <c r="W1323" s="175"/>
      <c r="X1323" s="87"/>
      <c r="Y1323" s="87"/>
      <c r="Z1323" s="87"/>
      <c r="AA1323" s="87"/>
      <c r="AB1323" s="86"/>
      <c r="AC1323" s="87"/>
    </row>
    <row x14ac:dyDescent="0.25" r="1324" customHeight="1" ht="17.25">
      <c r="A1324" s="235">
        <f>A1323</f>
        <v>25569.375</v>
      </c>
      <c r="B1324" s="236" t="s">
        <v>71</v>
      </c>
      <c r="C1324" s="180"/>
      <c r="D1324" s="180">
        <v>25</v>
      </c>
      <c r="E1324" s="180"/>
      <c r="F1324" s="180"/>
      <c r="G1324" s="180">
        <f>SUM(C1324:F1324)</f>
      </c>
      <c r="H1324" s="125">
        <v>6000</v>
      </c>
      <c r="I1324" s="125">
        <f>G1324*H1324</f>
      </c>
      <c r="J1324" s="125">
        <f>I1324*0.1</f>
      </c>
      <c r="K1324" s="125">
        <f>SUM(I1324:J1324)</f>
      </c>
      <c r="L1324" s="242"/>
      <c r="M1324" s="229"/>
      <c r="N1324" s="87"/>
      <c r="O1324" s="87"/>
      <c r="P1324" s="87"/>
      <c r="Q1324" s="87"/>
      <c r="R1324" s="87"/>
      <c r="S1324" s="87"/>
      <c r="T1324" s="87"/>
      <c r="U1324" s="87"/>
      <c r="V1324" s="87"/>
      <c r="W1324" s="175"/>
      <c r="X1324" s="87"/>
      <c r="Y1324" s="87"/>
      <c r="Z1324" s="87"/>
      <c r="AA1324" s="87"/>
      <c r="AB1324" s="86"/>
      <c r="AC1324" s="87"/>
    </row>
    <row x14ac:dyDescent="0.25" r="1325" customHeight="1" ht="17.25">
      <c r="A1325" s="235">
        <f>A1324</f>
        <v>25569.375</v>
      </c>
      <c r="B1325" s="240" t="s">
        <v>49</v>
      </c>
      <c r="C1325" s="180"/>
      <c r="D1325" s="180">
        <v>17</v>
      </c>
      <c r="E1325" s="180">
        <v>10</v>
      </c>
      <c r="F1325" s="180">
        <v>6</v>
      </c>
      <c r="G1325" s="180">
        <f>SUM(C1325:F1325)</f>
      </c>
      <c r="H1325" s="182">
        <v>6000</v>
      </c>
      <c r="I1325" s="125">
        <f>G1325*H1325</f>
      </c>
      <c r="J1325" s="125">
        <f>I1325*0.1</f>
      </c>
      <c r="K1325" s="125">
        <f>SUM(I1325:J1325)</f>
      </c>
      <c r="L1325" s="242"/>
      <c r="M1325" s="229"/>
      <c r="N1325" s="87"/>
      <c r="O1325" s="87"/>
      <c r="P1325" s="87"/>
      <c r="Q1325" s="87"/>
      <c r="R1325" s="87"/>
      <c r="S1325" s="87"/>
      <c r="T1325" s="87"/>
      <c r="U1325" s="87"/>
      <c r="V1325" s="87"/>
      <c r="W1325" s="175"/>
      <c r="X1325" s="87"/>
      <c r="Y1325" s="87"/>
      <c r="Z1325" s="87"/>
      <c r="AA1325" s="87"/>
      <c r="AB1325" s="86"/>
      <c r="AC1325" s="87"/>
    </row>
    <row x14ac:dyDescent="0.25" r="1326" customHeight="1" ht="17.25">
      <c r="A1326" s="235">
        <f>A1325</f>
        <v>25569.375</v>
      </c>
      <c r="B1326" s="236" t="s">
        <v>9</v>
      </c>
      <c r="C1326" s="180"/>
      <c r="D1326" s="180">
        <v>43</v>
      </c>
      <c r="E1326" s="180"/>
      <c r="F1326" s="180"/>
      <c r="G1326" s="180">
        <f>SUM(C1326:F1326)</f>
      </c>
      <c r="H1326" s="125">
        <v>6000</v>
      </c>
      <c r="I1326" s="125">
        <f>G1326*H1326</f>
      </c>
      <c r="J1326" s="125">
        <f>I1326*0.1</f>
      </c>
      <c r="K1326" s="125">
        <f>SUM(I1326:J1326)</f>
      </c>
      <c r="L1326" s="242"/>
      <c r="M1326" s="229"/>
      <c r="N1326" s="87"/>
      <c r="O1326" s="87"/>
      <c r="P1326" s="87"/>
      <c r="Q1326" s="87"/>
      <c r="R1326" s="87"/>
      <c r="S1326" s="87"/>
      <c r="T1326" s="87"/>
      <c r="U1326" s="87"/>
      <c r="V1326" s="87"/>
      <c r="W1326" s="175"/>
      <c r="X1326" s="87"/>
      <c r="Y1326" s="87"/>
      <c r="Z1326" s="87"/>
      <c r="AA1326" s="87"/>
      <c r="AB1326" s="86"/>
      <c r="AC1326" s="87"/>
    </row>
    <row x14ac:dyDescent="0.25" r="1327" customHeight="1" ht="17.25">
      <c r="A1327" s="235">
        <f>A1326</f>
        <v>25569.375</v>
      </c>
      <c r="B1327" s="236" t="s">
        <v>78</v>
      </c>
      <c r="C1327" s="180"/>
      <c r="D1327" s="180">
        <v>15</v>
      </c>
      <c r="E1327" s="180"/>
      <c r="F1327" s="180"/>
      <c r="G1327" s="180">
        <f>SUM(C1327:F1327)</f>
      </c>
      <c r="H1327" s="125">
        <v>6500</v>
      </c>
      <c r="I1327" s="125">
        <f>G1327*H1327</f>
      </c>
      <c r="J1327" s="125">
        <f>I1327*0.1</f>
      </c>
      <c r="K1327" s="125">
        <f>SUM(I1327:J1327)</f>
      </c>
      <c r="L1327" s="242"/>
      <c r="M1327" s="229"/>
      <c r="N1327" s="87"/>
      <c r="O1327" s="87"/>
      <c r="P1327" s="87"/>
      <c r="Q1327" s="87"/>
      <c r="R1327" s="87"/>
      <c r="S1327" s="87"/>
      <c r="T1327" s="87"/>
      <c r="U1327" s="87"/>
      <c r="V1327" s="87"/>
      <c r="W1327" s="175"/>
      <c r="X1327" s="87"/>
      <c r="Y1327" s="87"/>
      <c r="Z1327" s="87"/>
      <c r="AA1327" s="87"/>
      <c r="AB1327" s="86"/>
      <c r="AC1327" s="87"/>
    </row>
    <row x14ac:dyDescent="0.25" r="1328" customHeight="1" ht="17.25">
      <c r="A1328" s="235">
        <f>A1327</f>
        <v>25569.375</v>
      </c>
      <c r="B1328" s="236" t="s">
        <v>55</v>
      </c>
      <c r="C1328" s="180"/>
      <c r="D1328" s="180">
        <v>10</v>
      </c>
      <c r="E1328" s="180"/>
      <c r="F1328" s="180"/>
      <c r="G1328" s="180">
        <f>SUM(C1328:F1328)</f>
      </c>
      <c r="H1328" s="125">
        <v>6500</v>
      </c>
      <c r="I1328" s="125">
        <f>G1328*H1328</f>
      </c>
      <c r="J1328" s="125">
        <f>I1328*0.1</f>
      </c>
      <c r="K1328" s="125">
        <f>SUM(I1328:J1328)</f>
      </c>
      <c r="L1328" s="242"/>
      <c r="M1328" s="229"/>
      <c r="N1328" s="87"/>
      <c r="O1328" s="87"/>
      <c r="P1328" s="87"/>
      <c r="Q1328" s="87"/>
      <c r="R1328" s="87"/>
      <c r="S1328" s="87"/>
      <c r="T1328" s="87"/>
      <c r="U1328" s="87"/>
      <c r="V1328" s="87"/>
      <c r="W1328" s="175"/>
      <c r="X1328" s="87"/>
      <c r="Y1328" s="87"/>
      <c r="Z1328" s="87"/>
      <c r="AA1328" s="87"/>
      <c r="AB1328" s="86"/>
      <c r="AC1328" s="87"/>
    </row>
    <row x14ac:dyDescent="0.25" r="1329" customHeight="1" ht="17.25">
      <c r="A1329" s="235">
        <f>A1328</f>
        <v>25569.375</v>
      </c>
      <c r="B1329" s="236" t="s">
        <v>80</v>
      </c>
      <c r="C1329" s="180"/>
      <c r="D1329" s="180">
        <v>23</v>
      </c>
      <c r="E1329" s="180"/>
      <c r="F1329" s="180"/>
      <c r="G1329" s="180">
        <f>SUM(C1329:F1329)</f>
      </c>
      <c r="H1329" s="125">
        <v>6000</v>
      </c>
      <c r="I1329" s="125">
        <f>G1329*H1329</f>
      </c>
      <c r="J1329" s="185"/>
      <c r="K1329" s="125">
        <f>SUM(I1329:J1329)</f>
      </c>
      <c r="L1329" s="242"/>
      <c r="M1329" s="229"/>
      <c r="N1329" s="87"/>
      <c r="O1329" s="87"/>
      <c r="P1329" s="87"/>
      <c r="Q1329" s="87"/>
      <c r="R1329" s="87"/>
      <c r="S1329" s="87"/>
      <c r="T1329" s="87"/>
      <c r="U1329" s="87"/>
      <c r="V1329" s="87"/>
      <c r="W1329" s="175"/>
      <c r="X1329" s="87"/>
      <c r="Y1329" s="87"/>
      <c r="Z1329" s="87"/>
      <c r="AA1329" s="87"/>
      <c r="AB1329" s="86"/>
      <c r="AC1329" s="87"/>
    </row>
    <row x14ac:dyDescent="0.25" r="1330" customHeight="1" ht="17.25">
      <c r="A1330" s="235">
        <f>A1329</f>
        <v>25569.375</v>
      </c>
      <c r="B1330" s="236" t="s">
        <v>67</v>
      </c>
      <c r="C1330" s="180"/>
      <c r="D1330" s="180">
        <v>7</v>
      </c>
      <c r="E1330" s="180"/>
      <c r="F1330" s="180"/>
      <c r="G1330" s="180">
        <f>SUM(C1330:F1330)</f>
      </c>
      <c r="H1330" s="182">
        <v>5500</v>
      </c>
      <c r="I1330" s="125">
        <f>G1330*H1330</f>
      </c>
      <c r="J1330" s="125">
        <f>I1330*0.1</f>
      </c>
      <c r="K1330" s="125">
        <f>SUM(I1330:J1330)</f>
      </c>
      <c r="L1330" s="242"/>
      <c r="M1330" s="229"/>
      <c r="N1330" s="87"/>
      <c r="O1330" s="87"/>
      <c r="P1330" s="87"/>
      <c r="Q1330" s="87"/>
      <c r="R1330" s="87"/>
      <c r="S1330" s="87"/>
      <c r="T1330" s="87"/>
      <c r="U1330" s="87"/>
      <c r="V1330" s="87"/>
      <c r="W1330" s="175"/>
      <c r="X1330" s="87"/>
      <c r="Y1330" s="87"/>
      <c r="Z1330" s="87"/>
      <c r="AA1330" s="87"/>
      <c r="AB1330" s="86"/>
      <c r="AC1330" s="87"/>
    </row>
    <row x14ac:dyDescent="0.25" r="1331" customHeight="1" ht="17.25">
      <c r="A1331" s="235">
        <f>A1330</f>
        <v>25569.375</v>
      </c>
      <c r="B1331" s="241" t="s">
        <v>74</v>
      </c>
      <c r="C1331" s="180"/>
      <c r="D1331" s="180">
        <v>31</v>
      </c>
      <c r="E1331" s="180">
        <v>20</v>
      </c>
      <c r="F1331" s="180"/>
      <c r="G1331" s="180">
        <f>SUM(C1331:F1331)</f>
      </c>
      <c r="H1331" s="187">
        <v>5000</v>
      </c>
      <c r="I1331" s="125">
        <f>G1331*H1331</f>
      </c>
      <c r="J1331" s="125">
        <f>I1331*0.1</f>
      </c>
      <c r="K1331" s="125">
        <f>SUM(I1331:J1331)</f>
      </c>
      <c r="L1331" s="242"/>
      <c r="M1331" s="229"/>
      <c r="N1331" s="87"/>
      <c r="O1331" s="87"/>
      <c r="P1331" s="87"/>
      <c r="Q1331" s="87"/>
      <c r="R1331" s="87"/>
      <c r="S1331" s="87"/>
      <c r="T1331" s="87"/>
      <c r="U1331" s="87"/>
      <c r="V1331" s="87"/>
      <c r="W1331" s="175"/>
      <c r="X1331" s="87"/>
      <c r="Y1331" s="87"/>
      <c r="Z1331" s="87"/>
      <c r="AA1331" s="87"/>
      <c r="AB1331" s="86"/>
      <c r="AC1331" s="87"/>
    </row>
    <row x14ac:dyDescent="0.25" r="1332" customHeight="1" ht="17.25">
      <c r="A1332" s="235">
        <f>A1331</f>
        <v>25569.375</v>
      </c>
      <c r="B1332" s="236" t="s">
        <v>11</v>
      </c>
      <c r="C1332" s="180"/>
      <c r="D1332" s="180">
        <v>13</v>
      </c>
      <c r="E1332" s="180">
        <v>8</v>
      </c>
      <c r="F1332" s="180"/>
      <c r="G1332" s="180">
        <f>SUM(C1332:F1332)</f>
      </c>
      <c r="H1332" s="125">
        <v>6000</v>
      </c>
      <c r="I1332" s="125">
        <f>G1332*H1332</f>
      </c>
      <c r="J1332" s="125">
        <f>I1332*0.1</f>
      </c>
      <c r="K1332" s="125">
        <f>SUM(I1332:J1332)</f>
      </c>
      <c r="L1332" s="242"/>
      <c r="M1332" s="229"/>
      <c r="N1332" s="87"/>
      <c r="O1332" s="87"/>
      <c r="P1332" s="87"/>
      <c r="Q1332" s="87"/>
      <c r="R1332" s="87"/>
      <c r="S1332" s="87"/>
      <c r="T1332" s="87"/>
      <c r="U1332" s="87"/>
      <c r="V1332" s="87"/>
      <c r="W1332" s="175"/>
      <c r="X1332" s="87"/>
      <c r="Y1332" s="87"/>
      <c r="Z1332" s="87"/>
      <c r="AA1332" s="87"/>
      <c r="AB1332" s="86"/>
      <c r="AC1332" s="87"/>
    </row>
    <row x14ac:dyDescent="0.25" r="1333" customHeight="1" ht="17.25">
      <c r="A1333" s="235">
        <f>A1332</f>
        <v>25569.375</v>
      </c>
      <c r="B1333" s="236" t="s">
        <v>22</v>
      </c>
      <c r="C1333" s="180"/>
      <c r="D1333" s="180">
        <v>34</v>
      </c>
      <c r="E1333" s="180"/>
      <c r="F1333" s="180"/>
      <c r="G1333" s="180">
        <f>SUM(C1333:F1333)</f>
      </c>
      <c r="H1333" s="182">
        <v>4800</v>
      </c>
      <c r="I1333" s="125">
        <f>G1333*H1333</f>
      </c>
      <c r="J1333" s="125">
        <f>I1333*0.1</f>
      </c>
      <c r="K1333" s="125">
        <f>SUM(I1333:J1333)</f>
      </c>
      <c r="L1333" s="242"/>
      <c r="M1333" s="229"/>
      <c r="N1333" s="87"/>
      <c r="O1333" s="87"/>
      <c r="P1333" s="87"/>
      <c r="Q1333" s="87"/>
      <c r="R1333" s="87"/>
      <c r="S1333" s="87"/>
      <c r="T1333" s="87"/>
      <c r="U1333" s="87"/>
      <c r="V1333" s="87"/>
      <c r="W1333" s="175"/>
      <c r="X1333" s="87"/>
      <c r="Y1333" s="87"/>
      <c r="Z1333" s="87"/>
      <c r="AA1333" s="87"/>
      <c r="AB1333" s="86"/>
      <c r="AC1333" s="87"/>
    </row>
    <row x14ac:dyDescent="0.25" r="1334" customHeight="1" ht="17.25">
      <c r="A1334" s="235">
        <f>A1333</f>
        <v>25569.375</v>
      </c>
      <c r="B1334" s="241" t="s">
        <v>84</v>
      </c>
      <c r="C1334" s="180"/>
      <c r="D1334" s="180">
        <v>16</v>
      </c>
      <c r="E1334" s="180">
        <v>9</v>
      </c>
      <c r="F1334" s="180"/>
      <c r="G1334" s="180">
        <f>SUM(C1334:F1334)</f>
      </c>
      <c r="H1334" s="182">
        <v>4800</v>
      </c>
      <c r="I1334" s="125">
        <f>G1334*H1334</f>
      </c>
      <c r="J1334" s="125">
        <f>I1334*0.1</f>
      </c>
      <c r="K1334" s="125">
        <f>SUM(I1334:J1334)</f>
      </c>
      <c r="L1334" s="242"/>
      <c r="M1334" s="229"/>
      <c r="N1334" s="87"/>
      <c r="O1334" s="87"/>
      <c r="P1334" s="87"/>
      <c r="Q1334" s="87"/>
      <c r="R1334" s="87"/>
      <c r="S1334" s="87"/>
      <c r="T1334" s="87"/>
      <c r="U1334" s="87"/>
      <c r="V1334" s="87"/>
      <c r="W1334" s="175"/>
      <c r="X1334" s="87"/>
      <c r="Y1334" s="87"/>
      <c r="Z1334" s="87"/>
      <c r="AA1334" s="87"/>
      <c r="AB1334" s="86"/>
      <c r="AC1334" s="87"/>
    </row>
    <row x14ac:dyDescent="0.25" r="1335" customHeight="1" ht="17.25">
      <c r="A1335" s="235">
        <f>A1334</f>
        <v>25569.375</v>
      </c>
      <c r="B1335" s="236" t="s">
        <v>17</v>
      </c>
      <c r="C1335" s="180"/>
      <c r="D1335" s="180">
        <v>37</v>
      </c>
      <c r="E1335" s="180">
        <v>12</v>
      </c>
      <c r="F1335" s="180"/>
      <c r="G1335" s="180">
        <f>SUM(C1335:F1335)</f>
      </c>
      <c r="H1335" s="125">
        <v>6500</v>
      </c>
      <c r="I1335" s="125">
        <f>G1335*H1335</f>
      </c>
      <c r="J1335" s="125">
        <f>I1335*0.1</f>
      </c>
      <c r="K1335" s="125">
        <f>SUM(I1335:J1335)</f>
      </c>
      <c r="L1335" s="242"/>
      <c r="M1335" s="229"/>
      <c r="N1335" s="87"/>
      <c r="O1335" s="87"/>
      <c r="P1335" s="87"/>
      <c r="Q1335" s="87"/>
      <c r="R1335" s="87"/>
      <c r="S1335" s="87"/>
      <c r="T1335" s="87"/>
      <c r="U1335" s="87"/>
      <c r="V1335" s="87"/>
      <c r="W1335" s="175"/>
      <c r="X1335" s="87"/>
      <c r="Y1335" s="87"/>
      <c r="Z1335" s="87"/>
      <c r="AA1335" s="87"/>
      <c r="AB1335" s="86"/>
      <c r="AC1335" s="87"/>
    </row>
    <row x14ac:dyDescent="0.25" r="1336" customHeight="1" ht="17.25">
      <c r="A1336" s="235">
        <f>A1335</f>
        <v>25569.375</v>
      </c>
      <c r="B1336" s="236" t="s">
        <v>29</v>
      </c>
      <c r="C1336" s="188" t="s">
        <v>14</v>
      </c>
      <c r="D1336" s="180">
        <v>14</v>
      </c>
      <c r="E1336" s="180">
        <v>14</v>
      </c>
      <c r="F1336" s="180"/>
      <c r="G1336" s="180">
        <f>SUM(C1336:F1336)</f>
      </c>
      <c r="H1336" s="125">
        <v>5500</v>
      </c>
      <c r="I1336" s="125">
        <f>G1336*H1336</f>
      </c>
      <c r="J1336" s="125">
        <f>I1336*0.1</f>
      </c>
      <c r="K1336" s="125">
        <f>SUM(I1336:J1336)</f>
      </c>
      <c r="L1336" s="242"/>
      <c r="M1336" s="229"/>
      <c r="N1336" s="87"/>
      <c r="O1336" s="87"/>
      <c r="P1336" s="87"/>
      <c r="Q1336" s="87"/>
      <c r="R1336" s="87"/>
      <c r="S1336" s="87"/>
      <c r="T1336" s="87"/>
      <c r="U1336" s="87"/>
      <c r="V1336" s="87"/>
      <c r="W1336" s="175"/>
      <c r="X1336" s="87"/>
      <c r="Y1336" s="87"/>
      <c r="Z1336" s="87"/>
      <c r="AA1336" s="87"/>
      <c r="AB1336" s="86"/>
      <c r="AC1336" s="87"/>
    </row>
    <row x14ac:dyDescent="0.25" r="1337" customHeight="1" ht="17.25">
      <c r="A1337" s="235">
        <f>A1336</f>
        <v>25569.375</v>
      </c>
      <c r="B1337" s="236" t="s">
        <v>15</v>
      </c>
      <c r="C1337" s="180"/>
      <c r="D1337" s="180">
        <v>17</v>
      </c>
      <c r="E1337" s="180">
        <v>5</v>
      </c>
      <c r="F1337" s="180"/>
      <c r="G1337" s="180">
        <f>SUM(C1337:F1337)</f>
      </c>
      <c r="H1337" s="182">
        <v>4800</v>
      </c>
      <c r="I1337" s="125">
        <f>G1337*H1337</f>
      </c>
      <c r="J1337" s="125">
        <f>I1337*0.1</f>
      </c>
      <c r="K1337" s="125">
        <f>SUM(I1337:J1337)</f>
      </c>
      <c r="L1337" s="242"/>
      <c r="M1337" s="229"/>
      <c r="N1337" s="87"/>
      <c r="O1337" s="87"/>
      <c r="P1337" s="87"/>
      <c r="Q1337" s="87"/>
      <c r="R1337" s="87"/>
      <c r="S1337" s="87"/>
      <c r="T1337" s="87"/>
      <c r="U1337" s="87"/>
      <c r="V1337" s="87"/>
      <c r="W1337" s="175"/>
      <c r="X1337" s="87"/>
      <c r="Y1337" s="87"/>
      <c r="Z1337" s="87"/>
      <c r="AA1337" s="87"/>
      <c r="AB1337" s="86"/>
      <c r="AC1337" s="87"/>
    </row>
    <row x14ac:dyDescent="0.25" r="1338" customHeight="1" ht="17.25">
      <c r="A1338" s="235">
        <f>A1337</f>
        <v>25569.375</v>
      </c>
      <c r="B1338" s="236" t="s">
        <v>21</v>
      </c>
      <c r="C1338" s="188" t="s">
        <v>14</v>
      </c>
      <c r="D1338" s="180">
        <v>13</v>
      </c>
      <c r="E1338" s="180"/>
      <c r="F1338" s="180"/>
      <c r="G1338" s="180">
        <f>SUM(C1338:F1338)</f>
      </c>
      <c r="H1338" s="237">
        <v>5500</v>
      </c>
      <c r="I1338" s="125">
        <f>G1338*H1338</f>
      </c>
      <c r="J1338" s="125">
        <f>I1338*0.1</f>
      </c>
      <c r="K1338" s="125">
        <f>SUM(I1338:J1338)</f>
      </c>
      <c r="L1338" s="242"/>
      <c r="M1338" s="229"/>
      <c r="N1338" s="87"/>
      <c r="O1338" s="87"/>
      <c r="P1338" s="87"/>
      <c r="Q1338" s="87"/>
      <c r="R1338" s="87"/>
      <c r="S1338" s="87"/>
      <c r="T1338" s="87"/>
      <c r="U1338" s="87"/>
      <c r="V1338" s="87"/>
      <c r="W1338" s="175"/>
      <c r="X1338" s="87"/>
      <c r="Y1338" s="87"/>
      <c r="Z1338" s="87"/>
      <c r="AA1338" s="87"/>
      <c r="AB1338" s="86"/>
      <c r="AC1338" s="87"/>
    </row>
    <row x14ac:dyDescent="0.25" r="1339" customHeight="1" ht="17.25">
      <c r="A1339" s="235">
        <f>A1338</f>
        <v>25569.375</v>
      </c>
      <c r="B1339" s="236" t="s">
        <v>52</v>
      </c>
      <c r="C1339" s="180"/>
      <c r="D1339" s="180">
        <v>15</v>
      </c>
      <c r="E1339" s="180">
        <v>8</v>
      </c>
      <c r="F1339" s="180"/>
      <c r="G1339" s="180">
        <f>SUM(C1339:F1339)</f>
      </c>
      <c r="H1339" s="237">
        <v>5500</v>
      </c>
      <c r="I1339" s="125">
        <f>G1339*H1339</f>
      </c>
      <c r="J1339" s="125">
        <f>I1339*0.1</f>
      </c>
      <c r="K1339" s="125">
        <f>SUM(I1339:J1339)</f>
      </c>
      <c r="L1339" s="242"/>
      <c r="M1339" s="229"/>
      <c r="N1339" s="87"/>
      <c r="O1339" s="87"/>
      <c r="P1339" s="87"/>
      <c r="Q1339" s="87"/>
      <c r="R1339" s="87"/>
      <c r="S1339" s="87"/>
      <c r="T1339" s="87"/>
      <c r="U1339" s="87"/>
      <c r="V1339" s="87"/>
      <c r="W1339" s="175"/>
      <c r="X1339" s="87"/>
      <c r="Y1339" s="87"/>
      <c r="Z1339" s="87"/>
      <c r="AA1339" s="87"/>
      <c r="AB1339" s="86"/>
      <c r="AC1339" s="87"/>
    </row>
    <row x14ac:dyDescent="0.25" r="1340" customHeight="1" ht="17.25">
      <c r="A1340" s="235">
        <f>A1339</f>
        <v>25569.375</v>
      </c>
      <c r="B1340" s="241" t="s">
        <v>61</v>
      </c>
      <c r="C1340" s="180"/>
      <c r="D1340" s="180">
        <v>12</v>
      </c>
      <c r="E1340" s="180"/>
      <c r="F1340" s="180"/>
      <c r="G1340" s="180">
        <f>SUM(C1340:F1340)</f>
      </c>
      <c r="H1340" s="237">
        <v>5500</v>
      </c>
      <c r="I1340" s="125">
        <f>G1340*H1340</f>
      </c>
      <c r="J1340" s="125">
        <f>I1340*0.1</f>
      </c>
      <c r="K1340" s="125">
        <f>SUM(I1340:J1340)</f>
      </c>
      <c r="L1340" s="242"/>
      <c r="M1340" s="229"/>
      <c r="N1340" s="87"/>
      <c r="O1340" s="87"/>
      <c r="P1340" s="87"/>
      <c r="Q1340" s="87"/>
      <c r="R1340" s="87"/>
      <c r="S1340" s="87"/>
      <c r="T1340" s="87"/>
      <c r="U1340" s="87"/>
      <c r="V1340" s="87"/>
      <c r="W1340" s="175"/>
      <c r="X1340" s="87"/>
      <c r="Y1340" s="87"/>
      <c r="Z1340" s="87"/>
      <c r="AA1340" s="87"/>
      <c r="AB1340" s="86"/>
      <c r="AC1340" s="87"/>
    </row>
    <row x14ac:dyDescent="0.25" r="1341" customHeight="1" ht="17.25">
      <c r="A1341" s="235">
        <f>A1340</f>
        <v>25569.375</v>
      </c>
      <c r="B1341" s="236" t="s">
        <v>33</v>
      </c>
      <c r="C1341" s="180"/>
      <c r="D1341" s="180">
        <v>9</v>
      </c>
      <c r="E1341" s="180"/>
      <c r="F1341" s="180"/>
      <c r="G1341" s="180">
        <f>SUM(C1341:F1341)</f>
      </c>
      <c r="H1341" s="182">
        <v>5500</v>
      </c>
      <c r="I1341" s="125">
        <f>G1341*H1341</f>
      </c>
      <c r="J1341" s="125">
        <f>I1341*0.1</f>
      </c>
      <c r="K1341" s="125">
        <f>SUM(I1341:J1341)</f>
      </c>
      <c r="L1341" s="242"/>
      <c r="M1341" s="229"/>
      <c r="N1341" s="87"/>
      <c r="O1341" s="87"/>
      <c r="P1341" s="87"/>
      <c r="Q1341" s="87"/>
      <c r="R1341" s="87"/>
      <c r="S1341" s="87"/>
      <c r="T1341" s="87"/>
      <c r="U1341" s="87"/>
      <c r="V1341" s="87"/>
      <c r="W1341" s="175"/>
      <c r="X1341" s="87"/>
      <c r="Y1341" s="87"/>
      <c r="Z1341" s="87"/>
      <c r="AA1341" s="87"/>
      <c r="AB1341" s="86"/>
      <c r="AC1341" s="87"/>
    </row>
    <row x14ac:dyDescent="0.25" r="1342" customHeight="1" ht="17.25">
      <c r="A1342" s="235">
        <f>A1341</f>
        <v>25569.375</v>
      </c>
      <c r="B1342" s="236" t="s">
        <v>30</v>
      </c>
      <c r="C1342" s="180"/>
      <c r="D1342" s="180">
        <v>0</v>
      </c>
      <c r="E1342" s="180"/>
      <c r="F1342" s="180"/>
      <c r="G1342" s="180">
        <f>SUM(C1342:F1342)</f>
      </c>
      <c r="H1342" s="125">
        <v>6000</v>
      </c>
      <c r="I1342" s="125">
        <f>G1342*H1342</f>
      </c>
      <c r="J1342" s="125">
        <f>I1342*0.1</f>
      </c>
      <c r="K1342" s="125">
        <f>SUM(I1342:J1342)</f>
      </c>
      <c r="L1342" s="242"/>
      <c r="M1342" s="229"/>
      <c r="N1342" s="87"/>
      <c r="O1342" s="87"/>
      <c r="P1342" s="87"/>
      <c r="Q1342" s="87"/>
      <c r="R1342" s="87"/>
      <c r="S1342" s="87"/>
      <c r="T1342" s="87"/>
      <c r="U1342" s="87"/>
      <c r="V1342" s="87"/>
      <c r="W1342" s="175"/>
      <c r="X1342" s="87"/>
      <c r="Y1342" s="87"/>
      <c r="Z1342" s="87"/>
      <c r="AA1342" s="87"/>
      <c r="AB1342" s="86"/>
      <c r="AC1342" s="87"/>
    </row>
    <row x14ac:dyDescent="0.25" r="1343" customHeight="1" ht="17.25">
      <c r="A1343" s="235">
        <f>A1342</f>
        <v>25569.375</v>
      </c>
      <c r="B1343" s="236" t="s">
        <v>28</v>
      </c>
      <c r="C1343" s="188" t="s">
        <v>14</v>
      </c>
      <c r="D1343" s="180">
        <v>20</v>
      </c>
      <c r="E1343" s="180"/>
      <c r="F1343" s="180"/>
      <c r="G1343" s="180">
        <f>SUM(C1343:F1343)</f>
      </c>
      <c r="H1343" s="237">
        <v>5500</v>
      </c>
      <c r="I1343" s="125">
        <f>G1343*H1343</f>
      </c>
      <c r="J1343" s="125">
        <f>I1343*0.1</f>
      </c>
      <c r="K1343" s="125">
        <f>SUM(I1343:J1343)</f>
      </c>
      <c r="L1343" s="242"/>
      <c r="M1343" s="229"/>
      <c r="N1343" s="87"/>
      <c r="O1343" s="87"/>
      <c r="P1343" s="87"/>
      <c r="Q1343" s="87"/>
      <c r="R1343" s="87"/>
      <c r="S1343" s="87"/>
      <c r="T1343" s="87"/>
      <c r="U1343" s="87"/>
      <c r="V1343" s="87"/>
      <c r="W1343" s="175"/>
      <c r="X1343" s="87"/>
      <c r="Y1343" s="87"/>
      <c r="Z1343" s="87"/>
      <c r="AA1343" s="87"/>
      <c r="AB1343" s="86"/>
      <c r="AC1343" s="87"/>
    </row>
    <row x14ac:dyDescent="0.25" r="1344" customHeight="1" ht="17.25">
      <c r="A1344" s="235">
        <f>A1343</f>
        <v>25569.375</v>
      </c>
      <c r="B1344" s="236" t="s">
        <v>12</v>
      </c>
      <c r="C1344" s="180"/>
      <c r="D1344" s="180">
        <v>16</v>
      </c>
      <c r="E1344" s="180">
        <v>6</v>
      </c>
      <c r="F1344" s="180"/>
      <c r="G1344" s="180">
        <f>SUM(C1344:F1344)</f>
      </c>
      <c r="H1344" s="125">
        <v>6000</v>
      </c>
      <c r="I1344" s="125">
        <f>G1344*H1344</f>
      </c>
      <c r="J1344" s="125">
        <f>I1344*0.1</f>
      </c>
      <c r="K1344" s="125">
        <f>SUM(I1344:J1344)</f>
      </c>
      <c r="L1344" s="242"/>
      <c r="M1344" s="229"/>
      <c r="N1344" s="87"/>
      <c r="O1344" s="87"/>
      <c r="P1344" s="87"/>
      <c r="Q1344" s="87"/>
      <c r="R1344" s="87"/>
      <c r="S1344" s="87"/>
      <c r="T1344" s="87"/>
      <c r="U1344" s="87"/>
      <c r="V1344" s="87"/>
      <c r="W1344" s="175"/>
      <c r="X1344" s="87"/>
      <c r="Y1344" s="87"/>
      <c r="Z1344" s="87"/>
      <c r="AA1344" s="87"/>
      <c r="AB1344" s="86"/>
      <c r="AC1344" s="87"/>
    </row>
    <row x14ac:dyDescent="0.25" r="1345" customHeight="1" ht="17.25">
      <c r="A1345" s="235">
        <f>A1344</f>
        <v>25569.375</v>
      </c>
      <c r="B1345" s="241" t="s">
        <v>148</v>
      </c>
      <c r="C1345" s="180"/>
      <c r="D1345" s="180">
        <v>2</v>
      </c>
      <c r="E1345" s="180"/>
      <c r="F1345" s="180"/>
      <c r="G1345" s="180">
        <f>SUM(C1345:F1345)</f>
      </c>
      <c r="H1345" s="182">
        <v>6000</v>
      </c>
      <c r="I1345" s="125">
        <f>G1345*H1345</f>
      </c>
      <c r="J1345" s="125">
        <f>I1345*0.1</f>
      </c>
      <c r="K1345" s="125">
        <f>SUM(I1345:J1345)</f>
      </c>
      <c r="L1345" s="242"/>
      <c r="M1345" s="229"/>
      <c r="N1345" s="87"/>
      <c r="O1345" s="87"/>
      <c r="P1345" s="87"/>
      <c r="Q1345" s="87"/>
      <c r="R1345" s="87"/>
      <c r="S1345" s="87"/>
      <c r="T1345" s="87"/>
      <c r="U1345" s="87"/>
      <c r="V1345" s="87"/>
      <c r="W1345" s="175"/>
      <c r="X1345" s="87"/>
      <c r="Y1345" s="87"/>
      <c r="Z1345" s="87"/>
      <c r="AA1345" s="87"/>
      <c r="AB1345" s="86"/>
      <c r="AC1345" s="87"/>
    </row>
    <row x14ac:dyDescent="0.25" r="1346" customHeight="1" ht="17.25">
      <c r="A1346" s="235">
        <f>A1345</f>
        <v>25569.375</v>
      </c>
      <c r="B1346" s="241" t="s">
        <v>37</v>
      </c>
      <c r="C1346" s="180"/>
      <c r="D1346" s="180">
        <v>6</v>
      </c>
      <c r="E1346" s="180"/>
      <c r="F1346" s="180"/>
      <c r="G1346" s="180">
        <f>SUM(C1346:F1346)</f>
      </c>
      <c r="H1346" s="125">
        <v>6500</v>
      </c>
      <c r="I1346" s="125">
        <f>G1346*H1346</f>
      </c>
      <c r="J1346" s="125">
        <f>I1346*0.1</f>
      </c>
      <c r="K1346" s="125">
        <f>SUM(I1346:J1346)</f>
      </c>
      <c r="L1346" s="242"/>
      <c r="M1346" s="229"/>
      <c r="N1346" s="87"/>
      <c r="O1346" s="87"/>
      <c r="P1346" s="87"/>
      <c r="Q1346" s="87"/>
      <c r="R1346" s="87"/>
      <c r="S1346" s="87"/>
      <c r="T1346" s="87"/>
      <c r="U1346" s="87"/>
      <c r="V1346" s="87"/>
      <c r="W1346" s="175"/>
      <c r="X1346" s="87"/>
      <c r="Y1346" s="87"/>
      <c r="Z1346" s="87"/>
      <c r="AA1346" s="87"/>
      <c r="AB1346" s="86"/>
      <c r="AC1346" s="87"/>
    </row>
    <row x14ac:dyDescent="0.25" r="1347" customHeight="1" ht="17.25">
      <c r="A1347" s="235">
        <f>A1346</f>
        <v>25569.375</v>
      </c>
      <c r="B1347" s="241" t="s">
        <v>64</v>
      </c>
      <c r="C1347" s="180"/>
      <c r="D1347" s="180">
        <v>58</v>
      </c>
      <c r="E1347" s="180">
        <v>18</v>
      </c>
      <c r="F1347" s="180"/>
      <c r="G1347" s="180">
        <f>SUM(C1347:F1347)</f>
      </c>
      <c r="H1347" s="182">
        <v>5500</v>
      </c>
      <c r="I1347" s="125">
        <f>G1347*H1347</f>
      </c>
      <c r="J1347" s="125">
        <f>I1347*0.1</f>
      </c>
      <c r="K1347" s="125">
        <f>SUM(I1347:J1347)</f>
      </c>
      <c r="L1347" s="242"/>
      <c r="M1347" s="229"/>
      <c r="N1347" s="87"/>
      <c r="O1347" s="87"/>
      <c r="P1347" s="87"/>
      <c r="Q1347" s="87"/>
      <c r="R1347" s="87"/>
      <c r="S1347" s="87"/>
      <c r="T1347" s="87"/>
      <c r="U1347" s="87"/>
      <c r="V1347" s="87"/>
      <c r="W1347" s="175"/>
      <c r="X1347" s="87"/>
      <c r="Y1347" s="87"/>
      <c r="Z1347" s="87"/>
      <c r="AA1347" s="87"/>
      <c r="AB1347" s="86"/>
      <c r="AC1347" s="87"/>
    </row>
    <row x14ac:dyDescent="0.25" r="1348" customHeight="1" ht="17.25">
      <c r="A1348" s="235">
        <f>A1347</f>
        <v>25569.375</v>
      </c>
      <c r="B1348" s="236" t="s">
        <v>25</v>
      </c>
      <c r="C1348" s="180"/>
      <c r="D1348" s="180">
        <v>20</v>
      </c>
      <c r="E1348" s="180"/>
      <c r="F1348" s="180"/>
      <c r="G1348" s="180">
        <f>SUM(C1348:F1348)</f>
      </c>
      <c r="H1348" s="125">
        <v>6000</v>
      </c>
      <c r="I1348" s="125">
        <f>G1348*H1348</f>
      </c>
      <c r="J1348" s="125">
        <f>I1348*0.1</f>
      </c>
      <c r="K1348" s="125">
        <f>SUM(I1348:J1348)</f>
      </c>
      <c r="L1348" s="242"/>
      <c r="M1348" s="229"/>
      <c r="N1348" s="87"/>
      <c r="O1348" s="87"/>
      <c r="P1348" s="87"/>
      <c r="Q1348" s="87"/>
      <c r="R1348" s="87"/>
      <c r="S1348" s="87"/>
      <c r="T1348" s="87"/>
      <c r="U1348" s="87"/>
      <c r="V1348" s="87"/>
      <c r="W1348" s="175"/>
      <c r="X1348" s="87"/>
      <c r="Y1348" s="87"/>
      <c r="Z1348" s="87"/>
      <c r="AA1348" s="87"/>
      <c r="AB1348" s="86"/>
      <c r="AC1348" s="87"/>
    </row>
    <row x14ac:dyDescent="0.25" r="1349" customHeight="1" ht="17.25">
      <c r="A1349" s="235">
        <f>A1348</f>
        <v>25569.375</v>
      </c>
      <c r="B1349" s="241" t="s">
        <v>76</v>
      </c>
      <c r="C1349" s="188" t="s">
        <v>14</v>
      </c>
      <c r="D1349" s="180">
        <v>25</v>
      </c>
      <c r="E1349" s="180">
        <v>12</v>
      </c>
      <c r="F1349" s="180">
        <v>5</v>
      </c>
      <c r="G1349" s="180">
        <f>SUM(C1349:F1349)</f>
      </c>
      <c r="H1349" s="125">
        <v>6000</v>
      </c>
      <c r="I1349" s="125">
        <f>G1349*H1349</f>
      </c>
      <c r="J1349" s="125">
        <f>I1349*0.1</f>
      </c>
      <c r="K1349" s="125">
        <f>SUM(I1349:J1349)</f>
      </c>
      <c r="L1349" s="242"/>
      <c r="M1349" s="229"/>
      <c r="N1349" s="87"/>
      <c r="O1349" s="87"/>
      <c r="P1349" s="87"/>
      <c r="Q1349" s="87"/>
      <c r="R1349" s="87"/>
      <c r="S1349" s="87"/>
      <c r="T1349" s="87"/>
      <c r="U1349" s="87"/>
      <c r="V1349" s="87"/>
      <c r="W1349" s="175"/>
      <c r="X1349" s="87"/>
      <c r="Y1349" s="87"/>
      <c r="Z1349" s="87"/>
      <c r="AA1349" s="87"/>
      <c r="AB1349" s="86"/>
      <c r="AC1349" s="87"/>
    </row>
    <row x14ac:dyDescent="0.25" r="1350" customHeight="1" ht="17.25">
      <c r="A1350" s="235">
        <f>A1349</f>
        <v>25569.375</v>
      </c>
      <c r="B1350" s="241" t="s">
        <v>149</v>
      </c>
      <c r="C1350" s="180"/>
      <c r="D1350" s="181">
        <v>88</v>
      </c>
      <c r="E1350" s="180">
        <v>36</v>
      </c>
      <c r="F1350" s="180">
        <v>3</v>
      </c>
      <c r="G1350" s="180">
        <f>SUM(C1350:F1350)</f>
      </c>
      <c r="H1350" s="125">
        <v>6000</v>
      </c>
      <c r="I1350" s="125">
        <f>G1350*H1350</f>
      </c>
      <c r="J1350" s="125">
        <f>I1350*0.1</f>
      </c>
      <c r="K1350" s="125">
        <f>SUM(I1350:J1350)</f>
      </c>
      <c r="L1350" s="242"/>
      <c r="M1350" s="229"/>
      <c r="N1350" s="87"/>
      <c r="O1350" s="87"/>
      <c r="P1350" s="87"/>
      <c r="Q1350" s="87"/>
      <c r="R1350" s="87"/>
      <c r="S1350" s="87"/>
      <c r="T1350" s="87"/>
      <c r="U1350" s="87"/>
      <c r="V1350" s="87"/>
      <c r="W1350" s="175"/>
      <c r="X1350" s="87"/>
      <c r="Y1350" s="87"/>
      <c r="Z1350" s="87"/>
      <c r="AA1350" s="87"/>
      <c r="AB1350" s="86"/>
      <c r="AC1350" s="87"/>
    </row>
    <row x14ac:dyDescent="0.25" r="1351" customHeight="1" ht="17.25">
      <c r="A1351" s="235">
        <f>A1350</f>
        <v>25569.375</v>
      </c>
      <c r="B1351" s="241" t="s">
        <v>43</v>
      </c>
      <c r="C1351" s="180"/>
      <c r="D1351" s="180">
        <v>29</v>
      </c>
      <c r="E1351" s="180">
        <v>10</v>
      </c>
      <c r="F1351" s="180"/>
      <c r="G1351" s="180">
        <f>SUM(C1351:F1351)</f>
      </c>
      <c r="H1351" s="125">
        <v>6000</v>
      </c>
      <c r="I1351" s="125">
        <f>G1351*H1351</f>
      </c>
      <c r="J1351" s="125">
        <f>I1351*0.1</f>
      </c>
      <c r="K1351" s="125">
        <f>SUM(I1351:J1351)</f>
      </c>
      <c r="L1351" s="242"/>
      <c r="M1351" s="229"/>
      <c r="N1351" s="87"/>
      <c r="O1351" s="87"/>
      <c r="P1351" s="87"/>
      <c r="Q1351" s="87"/>
      <c r="R1351" s="87"/>
      <c r="S1351" s="87"/>
      <c r="T1351" s="87"/>
      <c r="U1351" s="87"/>
      <c r="V1351" s="87"/>
      <c r="W1351" s="175"/>
      <c r="X1351" s="87"/>
      <c r="Y1351" s="87"/>
      <c r="Z1351" s="87"/>
      <c r="AA1351" s="87"/>
      <c r="AB1351" s="86"/>
      <c r="AC1351" s="87"/>
    </row>
    <row x14ac:dyDescent="0.25" r="1352" customHeight="1" ht="17.25">
      <c r="A1352" s="235">
        <f>A1351</f>
        <v>25569.375</v>
      </c>
      <c r="B1352" s="241" t="s">
        <v>18</v>
      </c>
      <c r="C1352" s="180"/>
      <c r="D1352" s="180">
        <v>9</v>
      </c>
      <c r="E1352" s="180">
        <v>7</v>
      </c>
      <c r="F1352" s="180">
        <v>6</v>
      </c>
      <c r="G1352" s="180">
        <f>SUM(C1352:F1352)</f>
      </c>
      <c r="H1352" s="125">
        <v>6000</v>
      </c>
      <c r="I1352" s="125">
        <f>G1352*H1352</f>
      </c>
      <c r="J1352" s="125">
        <f>I1352*0.1</f>
      </c>
      <c r="K1352" s="125">
        <f>SUM(I1352:J1352)</f>
      </c>
      <c r="L1352" s="242"/>
      <c r="M1352" s="229"/>
      <c r="N1352" s="87"/>
      <c r="O1352" s="87"/>
      <c r="P1352" s="87"/>
      <c r="Q1352" s="87"/>
      <c r="R1352" s="87"/>
      <c r="S1352" s="87"/>
      <c r="T1352" s="87"/>
      <c r="U1352" s="87"/>
      <c r="V1352" s="87"/>
      <c r="W1352" s="175"/>
      <c r="X1352" s="87"/>
      <c r="Y1352" s="87"/>
      <c r="Z1352" s="87"/>
      <c r="AA1352" s="87"/>
      <c r="AB1352" s="86"/>
      <c r="AC1352" s="87"/>
    </row>
    <row x14ac:dyDescent="0.25" r="1353" customHeight="1" ht="17.25">
      <c r="A1353" s="235">
        <f>A1352</f>
        <v>25569.375</v>
      </c>
      <c r="B1353" s="241" t="s">
        <v>82</v>
      </c>
      <c r="C1353" s="188" t="s">
        <v>14</v>
      </c>
      <c r="D1353" s="180">
        <v>25</v>
      </c>
      <c r="E1353" s="180">
        <v>9</v>
      </c>
      <c r="F1353" s="180">
        <v>7</v>
      </c>
      <c r="G1353" s="180">
        <f>SUM(C1353:F1353)</f>
      </c>
      <c r="H1353" s="125">
        <v>5000</v>
      </c>
      <c r="I1353" s="125">
        <f>G1353*H1353</f>
      </c>
      <c r="J1353" s="125">
        <f>I1353*0.1</f>
      </c>
      <c r="K1353" s="125">
        <f>SUM(I1353:J1353)</f>
      </c>
      <c r="L1353" s="242"/>
      <c r="M1353" s="229"/>
      <c r="N1353" s="87"/>
      <c r="O1353" s="87"/>
      <c r="P1353" s="87"/>
      <c r="Q1353" s="87"/>
      <c r="R1353" s="87"/>
      <c r="S1353" s="87"/>
      <c r="T1353" s="87"/>
      <c r="U1353" s="87"/>
      <c r="V1353" s="87"/>
      <c r="W1353" s="175"/>
      <c r="X1353" s="87"/>
      <c r="Y1353" s="87"/>
      <c r="Z1353" s="87"/>
      <c r="AA1353" s="87"/>
      <c r="AB1353" s="86"/>
      <c r="AC1353" s="87"/>
    </row>
    <row x14ac:dyDescent="0.25" r="1354" customHeight="1" ht="17.25">
      <c r="A1354" s="235">
        <f>A1353</f>
        <v>25569.375</v>
      </c>
      <c r="B1354" s="241" t="s">
        <v>151</v>
      </c>
      <c r="C1354" s="180"/>
      <c r="D1354" s="180">
        <v>12</v>
      </c>
      <c r="E1354" s="180"/>
      <c r="F1354" s="180"/>
      <c r="G1354" s="180">
        <f>SUM(C1354:F1354)</f>
      </c>
      <c r="H1354" s="125">
        <v>5000</v>
      </c>
      <c r="I1354" s="125">
        <f>G1354*H1354</f>
      </c>
      <c r="J1354" s="125">
        <f>I1354*0.1</f>
      </c>
      <c r="K1354" s="125">
        <f>SUM(I1354:J1354)</f>
      </c>
      <c r="L1354" s="242"/>
      <c r="M1354" s="229"/>
      <c r="N1354" s="87"/>
      <c r="O1354" s="87"/>
      <c r="P1354" s="87"/>
      <c r="Q1354" s="87"/>
      <c r="R1354" s="87"/>
      <c r="S1354" s="87"/>
      <c r="T1354" s="87"/>
      <c r="U1354" s="87"/>
      <c r="V1354" s="87"/>
      <c r="W1354" s="175"/>
      <c r="X1354" s="87"/>
      <c r="Y1354" s="87"/>
      <c r="Z1354" s="87"/>
      <c r="AA1354" s="87"/>
      <c r="AB1354" s="86"/>
      <c r="AC1354" s="87"/>
    </row>
    <row x14ac:dyDescent="0.25" r="1355" customHeight="1" ht="17.25">
      <c r="A1355" s="235">
        <f>A1351</f>
        <v>25569.375</v>
      </c>
      <c r="B1355" s="241" t="s">
        <v>105</v>
      </c>
      <c r="C1355" s="180"/>
      <c r="D1355" s="180">
        <v>66</v>
      </c>
      <c r="E1355" s="180"/>
      <c r="F1355" s="180"/>
      <c r="G1355" s="180">
        <f>SUM(C1355:F1355)</f>
      </c>
      <c r="H1355" s="125">
        <v>7000</v>
      </c>
      <c r="I1355" s="125">
        <f>G1355*H1355</f>
      </c>
      <c r="J1355" s="125">
        <f>I1355*0.1</f>
      </c>
      <c r="K1355" s="125">
        <f>SUM(I1355:J1355)</f>
      </c>
      <c r="L1355" s="242"/>
      <c r="M1355" s="229"/>
      <c r="N1355" s="87"/>
      <c r="O1355" s="87"/>
      <c r="P1355" s="87"/>
      <c r="Q1355" s="87"/>
      <c r="R1355" s="87"/>
      <c r="S1355" s="87"/>
      <c r="T1355" s="87"/>
      <c r="U1355" s="87"/>
      <c r="V1355" s="87"/>
      <c r="W1355" s="175"/>
      <c r="X1355" s="87"/>
      <c r="Y1355" s="87"/>
      <c r="Z1355" s="87"/>
      <c r="AA1355" s="87"/>
      <c r="AB1355" s="86"/>
      <c r="AC1355" s="87"/>
    </row>
    <row x14ac:dyDescent="0.25" r="1356" customHeight="1" ht="17.25">
      <c r="A1356" s="235">
        <f>A1351</f>
        <v>25569.375</v>
      </c>
      <c r="B1356" s="241" t="s">
        <v>23</v>
      </c>
      <c r="C1356" s="180"/>
      <c r="D1356" s="180">
        <v>13</v>
      </c>
      <c r="E1356" s="180"/>
      <c r="F1356" s="180"/>
      <c r="G1356" s="180">
        <f>SUM(C1356:F1356)</f>
      </c>
      <c r="H1356" s="125">
        <v>6000</v>
      </c>
      <c r="I1356" s="125">
        <f>G1356*H1356</f>
      </c>
      <c r="J1356" s="125">
        <f>I1356*0.1</f>
      </c>
      <c r="K1356" s="125">
        <f>SUM(I1356:J1356)</f>
      </c>
      <c r="L1356" s="242"/>
      <c r="M1356" s="229"/>
      <c r="N1356" s="87"/>
      <c r="O1356" s="87"/>
      <c r="P1356" s="87"/>
      <c r="Q1356" s="87"/>
      <c r="R1356" s="87"/>
      <c r="S1356" s="87"/>
      <c r="T1356" s="87"/>
      <c r="U1356" s="87"/>
      <c r="V1356" s="87"/>
      <c r="W1356" s="175"/>
      <c r="X1356" s="87"/>
      <c r="Y1356" s="87"/>
      <c r="Z1356" s="87"/>
      <c r="AA1356" s="87"/>
      <c r="AB1356" s="86"/>
      <c r="AC1356" s="87"/>
    </row>
    <row x14ac:dyDescent="0.25" r="1357" customHeight="1" ht="17.25">
      <c r="A1357" s="235">
        <f>A1356</f>
        <v>25569.375</v>
      </c>
      <c r="B1357" s="241" t="s">
        <v>40</v>
      </c>
      <c r="C1357" s="180"/>
      <c r="D1357" s="180">
        <v>16</v>
      </c>
      <c r="E1357" s="180"/>
      <c r="F1357" s="180"/>
      <c r="G1357" s="180">
        <f>SUM(C1357:F1357)</f>
      </c>
      <c r="H1357" s="125">
        <v>6500</v>
      </c>
      <c r="I1357" s="125">
        <f>G1357*H1357</f>
      </c>
      <c r="J1357" s="125">
        <f>I1357*0.1</f>
      </c>
      <c r="K1357" s="125">
        <f>SUM(I1357:J1357)</f>
      </c>
      <c r="L1357" s="242"/>
      <c r="M1357" s="229"/>
      <c r="N1357" s="87"/>
      <c r="O1357" s="87"/>
      <c r="P1357" s="87"/>
      <c r="Q1357" s="87"/>
      <c r="R1357" s="87"/>
      <c r="S1357" s="87"/>
      <c r="T1357" s="87"/>
      <c r="U1357" s="87"/>
      <c r="V1357" s="87"/>
      <c r="W1357" s="175"/>
      <c r="X1357" s="87"/>
      <c r="Y1357" s="87"/>
      <c r="Z1357" s="87"/>
      <c r="AA1357" s="87"/>
      <c r="AB1357" s="86"/>
      <c r="AC1357" s="87"/>
    </row>
    <row x14ac:dyDescent="0.25" r="1358" customHeight="1" ht="17.25">
      <c r="A1358" s="235">
        <f>A1354</f>
        <v>25569.375</v>
      </c>
      <c r="B1358" s="241" t="s">
        <v>86</v>
      </c>
      <c r="C1358" s="180"/>
      <c r="D1358" s="180">
        <v>18</v>
      </c>
      <c r="E1358" s="180">
        <v>8</v>
      </c>
      <c r="F1358" s="180">
        <v>4</v>
      </c>
      <c r="G1358" s="180">
        <f>SUM(C1358:F1358)</f>
      </c>
      <c r="H1358" s="125">
        <v>6000</v>
      </c>
      <c r="I1358" s="125">
        <f>G1358*H1358</f>
      </c>
      <c r="J1358" s="125">
        <f>I1358*0.1</f>
      </c>
      <c r="K1358" s="125">
        <f>SUM(I1358:J1358)</f>
      </c>
      <c r="L1358" s="242"/>
      <c r="M1358" s="229"/>
      <c r="N1358" s="87"/>
      <c r="O1358" s="87"/>
      <c r="P1358" s="87"/>
      <c r="Q1358" s="87"/>
      <c r="R1358" s="87"/>
      <c r="S1358" s="87"/>
      <c r="T1358" s="87"/>
      <c r="U1358" s="87"/>
      <c r="V1358" s="87"/>
      <c r="W1358" s="175"/>
      <c r="X1358" s="87"/>
      <c r="Y1358" s="87"/>
      <c r="Z1358" s="87"/>
      <c r="AA1358" s="87"/>
      <c r="AB1358" s="86"/>
      <c r="AC1358" s="87"/>
    </row>
    <row x14ac:dyDescent="0.25" r="1359" customHeight="1" ht="17.25">
      <c r="A1359" s="235">
        <f>A1354</f>
        <v>25569.375</v>
      </c>
      <c r="B1359" s="241" t="s">
        <v>152</v>
      </c>
      <c r="C1359" s="180"/>
      <c r="D1359" s="180">
        <v>110</v>
      </c>
      <c r="E1359" s="180"/>
      <c r="F1359" s="180"/>
      <c r="G1359" s="180">
        <f>SUM(C1359:F1359)</f>
      </c>
      <c r="H1359" s="125">
        <v>6000</v>
      </c>
      <c r="I1359" s="125">
        <f>G1359*H1359</f>
      </c>
      <c r="J1359" s="125">
        <f>I1359*0.1</f>
      </c>
      <c r="K1359" s="125">
        <f>SUM(I1359:J1359)</f>
      </c>
      <c r="L1359" s="242"/>
      <c r="M1359" s="229"/>
      <c r="N1359" s="87"/>
      <c r="O1359" s="87"/>
      <c r="P1359" s="87"/>
      <c r="Q1359" s="87"/>
      <c r="R1359" s="87"/>
      <c r="S1359" s="87"/>
      <c r="T1359" s="87"/>
      <c r="U1359" s="87"/>
      <c r="V1359" s="87"/>
      <c r="W1359" s="175"/>
      <c r="X1359" s="87"/>
      <c r="Y1359" s="87"/>
      <c r="Z1359" s="87"/>
      <c r="AA1359" s="87"/>
      <c r="AB1359" s="86"/>
      <c r="AC1359" s="87"/>
    </row>
    <row x14ac:dyDescent="0.25" r="1360" customHeight="1" ht="17.25">
      <c r="A1360" s="235">
        <f>A1359</f>
        <v>25569.375</v>
      </c>
      <c r="B1360" s="236"/>
      <c r="C1360" s="180"/>
      <c r="D1360" s="180"/>
      <c r="E1360" s="180"/>
      <c r="F1360" s="180"/>
      <c r="G1360" s="180">
        <f>SUM(C1360:F1360)</f>
      </c>
      <c r="H1360" s="125"/>
      <c r="I1360" s="125">
        <f>G1360*H1360</f>
      </c>
      <c r="J1360" s="125">
        <v>0</v>
      </c>
      <c r="K1360" s="125">
        <f>SUM(I1360:J1360)</f>
      </c>
      <c r="L1360" s="242"/>
      <c r="M1360" s="229"/>
      <c r="N1360" s="87"/>
      <c r="O1360" s="87"/>
      <c r="P1360" s="87"/>
      <c r="Q1360" s="87"/>
      <c r="R1360" s="87"/>
      <c r="S1360" s="87"/>
      <c r="T1360" s="87"/>
      <c r="U1360" s="87"/>
      <c r="V1360" s="87"/>
      <c r="W1360" s="175"/>
      <c r="X1360" s="87"/>
      <c r="Y1360" s="87"/>
      <c r="Z1360" s="87"/>
      <c r="AA1360" s="87"/>
      <c r="AB1360" s="86"/>
      <c r="AC1360" s="87"/>
    </row>
    <row x14ac:dyDescent="0.25" r="1361" customHeight="1" ht="17.25">
      <c r="A1361" s="243">
        <f>A1360</f>
        <v>25569.375</v>
      </c>
      <c r="B1361" s="244" t="s">
        <v>155</v>
      </c>
      <c r="C1361" s="191">
        <f>SUM(C1315:C1360)</f>
      </c>
      <c r="D1361" s="191">
        <f>SUM(D1315:D1360)</f>
      </c>
      <c r="E1361" s="191">
        <f>SUM(E1315:E1360)</f>
      </c>
      <c r="F1361" s="191">
        <f>SUM(F1315:F1360)</f>
      </c>
      <c r="G1361" s="191">
        <f>SUM(G1315:G1360)</f>
      </c>
      <c r="H1361" s="191"/>
      <c r="I1361" s="191">
        <f>SUM(I1315:I1360)</f>
      </c>
      <c r="J1361" s="191">
        <f>SUM(J1315:J1360)</f>
      </c>
      <c r="K1361" s="191">
        <f>SUM(K1315:K1360)</f>
      </c>
      <c r="L1361" s="245"/>
      <c r="M1361" s="229"/>
      <c r="N1361" s="87"/>
      <c r="O1361" s="87"/>
      <c r="P1361" s="87"/>
      <c r="Q1361" s="87"/>
      <c r="R1361" s="87"/>
      <c r="S1361" s="87"/>
      <c r="T1361" s="87"/>
      <c r="U1361" s="87"/>
      <c r="V1361" s="87"/>
      <c r="W1361" s="175"/>
      <c r="X1361" s="87"/>
      <c r="Y1361" s="87"/>
      <c r="Z1361" s="87"/>
      <c r="AA1361" s="87"/>
      <c r="AB1361" s="86"/>
      <c r="AC1361" s="87"/>
    </row>
    <row x14ac:dyDescent="0.25" r="1362" customHeight="1" ht="17.25">
      <c r="A1362" s="235">
        <f>A1361</f>
        <v>25569.375</v>
      </c>
      <c r="B1362" s="241" t="s">
        <v>113</v>
      </c>
      <c r="C1362" s="180"/>
      <c r="D1362" s="180">
        <v>42</v>
      </c>
      <c r="E1362" s="180">
        <v>49</v>
      </c>
      <c r="F1362" s="180">
        <v>4</v>
      </c>
      <c r="G1362" s="180">
        <f>SUM(C1362:F1362)</f>
      </c>
      <c r="H1362" s="125">
        <v>6500</v>
      </c>
      <c r="I1362" s="125">
        <f>G1362*H1362</f>
      </c>
      <c r="J1362" s="185"/>
      <c r="K1362" s="125">
        <f>SUM(I1362:J1362)</f>
      </c>
      <c r="L1362" s="242"/>
      <c r="M1362" s="229"/>
      <c r="N1362" s="87"/>
      <c r="O1362" s="87"/>
      <c r="P1362" s="87"/>
      <c r="Q1362" s="87"/>
      <c r="R1362" s="87"/>
      <c r="S1362" s="87"/>
      <c r="T1362" s="87"/>
      <c r="U1362" s="87"/>
      <c r="V1362" s="87"/>
      <c r="W1362" s="175"/>
      <c r="X1362" s="87"/>
      <c r="Y1362" s="87"/>
      <c r="Z1362" s="87"/>
      <c r="AA1362" s="87"/>
      <c r="AB1362" s="86"/>
      <c r="AC1362" s="87"/>
    </row>
    <row x14ac:dyDescent="0.25" r="1363" customHeight="1" ht="17.25">
      <c r="A1363" s="235">
        <f>A1362</f>
        <v>25569.375</v>
      </c>
      <c r="B1363" s="241" t="s">
        <v>156</v>
      </c>
      <c r="C1363" s="180"/>
      <c r="D1363" s="180">
        <v>14</v>
      </c>
      <c r="E1363" s="180">
        <v>13</v>
      </c>
      <c r="F1363" s="180"/>
      <c r="G1363" s="180">
        <f>SUM(C1363:F1363)</f>
      </c>
      <c r="H1363" s="125">
        <v>6500</v>
      </c>
      <c r="I1363" s="125">
        <f>G1363*H1363</f>
      </c>
      <c r="J1363" s="185"/>
      <c r="K1363" s="125">
        <f>SUM(I1363:J1363)</f>
      </c>
      <c r="L1363" s="242"/>
      <c r="M1363" s="229"/>
      <c r="N1363" s="87"/>
      <c r="O1363" s="87"/>
      <c r="P1363" s="87"/>
      <c r="Q1363" s="87"/>
      <c r="R1363" s="87"/>
      <c r="S1363" s="87"/>
      <c r="T1363" s="87"/>
      <c r="U1363" s="87"/>
      <c r="V1363" s="87"/>
      <c r="W1363" s="175"/>
      <c r="X1363" s="87"/>
      <c r="Y1363" s="87"/>
      <c r="Z1363" s="87"/>
      <c r="AA1363" s="87"/>
      <c r="AB1363" s="86"/>
      <c r="AC1363" s="87"/>
    </row>
    <row x14ac:dyDescent="0.25" r="1364" customHeight="1" ht="17.25">
      <c r="A1364" s="235">
        <f>A1363</f>
        <v>25569.375</v>
      </c>
      <c r="B1364" s="241" t="s">
        <v>112</v>
      </c>
      <c r="C1364" s="180"/>
      <c r="D1364" s="180">
        <v>13</v>
      </c>
      <c r="E1364" s="180">
        <v>9</v>
      </c>
      <c r="F1364" s="180"/>
      <c r="G1364" s="180">
        <f>SUM(C1364:F1364)</f>
      </c>
      <c r="H1364" s="125">
        <v>6900</v>
      </c>
      <c r="I1364" s="125">
        <f>G1364*H1364</f>
      </c>
      <c r="J1364" s="185"/>
      <c r="K1364" s="125">
        <f>SUM(I1364:J1364)</f>
      </c>
      <c r="L1364" s="242"/>
      <c r="M1364" s="229"/>
      <c r="N1364" s="87"/>
      <c r="O1364" s="87"/>
      <c r="P1364" s="87"/>
      <c r="Q1364" s="87"/>
      <c r="R1364" s="87"/>
      <c r="S1364" s="87"/>
      <c r="T1364" s="87"/>
      <c r="U1364" s="87"/>
      <c r="V1364" s="87"/>
      <c r="W1364" s="175"/>
      <c r="X1364" s="87"/>
      <c r="Y1364" s="87"/>
      <c r="Z1364" s="87"/>
      <c r="AA1364" s="87"/>
      <c r="AB1364" s="86"/>
      <c r="AC1364" s="87"/>
    </row>
    <row x14ac:dyDescent="0.25" r="1365" customHeight="1" ht="17.25">
      <c r="A1365" s="235">
        <f>A1364</f>
        <v>25569.375</v>
      </c>
      <c r="B1365" s="236"/>
      <c r="C1365" s="180"/>
      <c r="D1365" s="180"/>
      <c r="E1365" s="180"/>
      <c r="F1365" s="180"/>
      <c r="G1365" s="180">
        <f>SUM(C1365:F1365)</f>
      </c>
      <c r="H1365" s="125"/>
      <c r="I1365" s="125">
        <f>G1365*H1365</f>
      </c>
      <c r="J1365" s="185"/>
      <c r="K1365" s="125">
        <f>SUM(I1365:J1365)</f>
      </c>
      <c r="L1365" s="242"/>
      <c r="M1365" s="229"/>
      <c r="N1365" s="87"/>
      <c r="O1365" s="87"/>
      <c r="P1365" s="87"/>
      <c r="Q1365" s="87"/>
      <c r="R1365" s="87"/>
      <c r="S1365" s="87"/>
      <c r="T1365" s="87"/>
      <c r="U1365" s="87"/>
      <c r="V1365" s="87"/>
      <c r="W1365" s="175"/>
      <c r="X1365" s="87"/>
      <c r="Y1365" s="87"/>
      <c r="Z1365" s="87"/>
      <c r="AA1365" s="87"/>
      <c r="AB1365" s="86"/>
      <c r="AC1365" s="87"/>
    </row>
    <row x14ac:dyDescent="0.25" r="1366" customHeight="1" ht="17.25">
      <c r="A1366" s="235">
        <f>A1365</f>
        <v>25569.375</v>
      </c>
      <c r="B1366" s="236"/>
      <c r="C1366" s="180"/>
      <c r="D1366" s="180"/>
      <c r="E1366" s="180"/>
      <c r="F1366" s="180"/>
      <c r="G1366" s="180">
        <f>SUM(C1366:F1366)</f>
      </c>
      <c r="H1366" s="125"/>
      <c r="I1366" s="125">
        <f>G1366*H1366</f>
      </c>
      <c r="J1366" s="185"/>
      <c r="K1366" s="125">
        <f>SUM(I1366:J1366)</f>
      </c>
      <c r="L1366" s="242"/>
      <c r="M1366" s="229"/>
      <c r="N1366" s="87"/>
      <c r="O1366" s="87"/>
      <c r="P1366" s="87"/>
      <c r="Q1366" s="87"/>
      <c r="R1366" s="87"/>
      <c r="S1366" s="87"/>
      <c r="T1366" s="87"/>
      <c r="U1366" s="87"/>
      <c r="V1366" s="87"/>
      <c r="W1366" s="175"/>
      <c r="X1366" s="87"/>
      <c r="Y1366" s="87"/>
      <c r="Z1366" s="87"/>
      <c r="AA1366" s="87"/>
      <c r="AB1366" s="86"/>
      <c r="AC1366" s="87"/>
    </row>
    <row x14ac:dyDescent="0.25" r="1367" customHeight="1" ht="17.25">
      <c r="A1367" s="235">
        <f>A1366</f>
        <v>25569.375</v>
      </c>
      <c r="B1367" s="236"/>
      <c r="C1367" s="180"/>
      <c r="D1367" s="180"/>
      <c r="E1367" s="180"/>
      <c r="F1367" s="180"/>
      <c r="G1367" s="180">
        <f>SUM(C1367:F1367)</f>
      </c>
      <c r="H1367" s="125"/>
      <c r="I1367" s="125">
        <f>G1367*H1367</f>
      </c>
      <c r="J1367" s="185"/>
      <c r="K1367" s="125">
        <f>SUM(I1367:J1367)</f>
      </c>
      <c r="L1367" s="242"/>
      <c r="M1367" s="229"/>
      <c r="N1367" s="87"/>
      <c r="O1367" s="87"/>
      <c r="P1367" s="87"/>
      <c r="Q1367" s="87"/>
      <c r="R1367" s="87"/>
      <c r="S1367" s="87"/>
      <c r="T1367" s="87"/>
      <c r="U1367" s="87"/>
      <c r="V1367" s="87"/>
      <c r="W1367" s="175"/>
      <c r="X1367" s="87"/>
      <c r="Y1367" s="87"/>
      <c r="Z1367" s="87"/>
      <c r="AA1367" s="87"/>
      <c r="AB1367" s="86"/>
      <c r="AC1367" s="87"/>
    </row>
    <row x14ac:dyDescent="0.25" r="1368" customHeight="1" ht="17.25">
      <c r="A1368" s="235">
        <f>A1367</f>
        <v>25569.375</v>
      </c>
      <c r="B1368" s="236"/>
      <c r="C1368" s="180"/>
      <c r="D1368" s="180"/>
      <c r="E1368" s="180"/>
      <c r="F1368" s="180"/>
      <c r="G1368" s="180">
        <f>SUM(C1368:F1368)</f>
      </c>
      <c r="H1368" s="125"/>
      <c r="I1368" s="125">
        <f>G1368*H1368</f>
      </c>
      <c r="J1368" s="185"/>
      <c r="K1368" s="125">
        <f>SUM(I1368:J1368)</f>
      </c>
      <c r="L1368" s="242"/>
      <c r="M1368" s="229"/>
      <c r="N1368" s="87"/>
      <c r="O1368" s="87"/>
      <c r="P1368" s="87"/>
      <c r="Q1368" s="87"/>
      <c r="R1368" s="87"/>
      <c r="S1368" s="87"/>
      <c r="T1368" s="87"/>
      <c r="U1368" s="87"/>
      <c r="V1368" s="87"/>
      <c r="W1368" s="175"/>
      <c r="X1368" s="87"/>
      <c r="Y1368" s="87"/>
      <c r="Z1368" s="87"/>
      <c r="AA1368" s="87"/>
      <c r="AB1368" s="86"/>
      <c r="AC1368" s="87"/>
    </row>
    <row x14ac:dyDescent="0.25" r="1369" customHeight="1" ht="17.25">
      <c r="A1369" s="235">
        <f>A1368</f>
        <v>25569.375</v>
      </c>
      <c r="B1369" s="236"/>
      <c r="C1369" s="180"/>
      <c r="D1369" s="180"/>
      <c r="E1369" s="180"/>
      <c r="F1369" s="180"/>
      <c r="G1369" s="180">
        <f>SUM(C1369:F1369)</f>
      </c>
      <c r="H1369" s="125"/>
      <c r="I1369" s="125">
        <f>G1369*H1369</f>
      </c>
      <c r="J1369" s="185"/>
      <c r="K1369" s="125">
        <f>SUM(I1369:J1369)</f>
      </c>
      <c r="L1369" s="242"/>
      <c r="M1369" s="229"/>
      <c r="N1369" s="87"/>
      <c r="O1369" s="87"/>
      <c r="P1369" s="87"/>
      <c r="Q1369" s="87"/>
      <c r="R1369" s="87"/>
      <c r="S1369" s="87"/>
      <c r="T1369" s="87"/>
      <c r="U1369" s="87"/>
      <c r="V1369" s="87"/>
      <c r="W1369" s="175"/>
      <c r="X1369" s="87"/>
      <c r="Y1369" s="87"/>
      <c r="Z1369" s="87"/>
      <c r="AA1369" s="87"/>
      <c r="AB1369" s="86"/>
      <c r="AC1369" s="87"/>
    </row>
    <row x14ac:dyDescent="0.25" r="1370" customHeight="1" ht="17.25">
      <c r="A1370" s="243">
        <f>A1369</f>
        <v>25569.375</v>
      </c>
      <c r="B1370" s="244" t="s">
        <v>157</v>
      </c>
      <c r="C1370" s="191">
        <f>SUM(C1362:C1369)</f>
      </c>
      <c r="D1370" s="191">
        <f>SUM(D1362:D1369)</f>
      </c>
      <c r="E1370" s="191">
        <f>SUM(E1362:E1369)</f>
      </c>
      <c r="F1370" s="191">
        <f>SUM(F1362:F1369)</f>
      </c>
      <c r="G1370" s="191">
        <f>SUM(G1362:G1369)</f>
      </c>
      <c r="H1370" s="201"/>
      <c r="I1370" s="201">
        <f>SUM(I1362:I1369)</f>
      </c>
      <c r="J1370" s="201"/>
      <c r="K1370" s="202">
        <f>SUM(K1362:K1369)</f>
      </c>
      <c r="L1370" s="246"/>
      <c r="M1370" s="229"/>
      <c r="N1370" s="87"/>
      <c r="O1370" s="87"/>
      <c r="P1370" s="87"/>
      <c r="Q1370" s="87"/>
      <c r="R1370" s="87"/>
      <c r="S1370" s="87"/>
      <c r="T1370" s="87"/>
      <c r="U1370" s="87"/>
      <c r="V1370" s="87"/>
      <c r="W1370" s="175"/>
      <c r="X1370" s="87"/>
      <c r="Y1370" s="87"/>
      <c r="Z1370" s="87"/>
      <c r="AA1370" s="87"/>
      <c r="AB1370" s="86"/>
      <c r="AC1370" s="87"/>
    </row>
    <row x14ac:dyDescent="0.25" r="1371" customHeight="1" ht="17.25" hidden="1">
      <c r="A1371" s="226" t="s">
        <v>128</v>
      </c>
      <c r="B1371" s="227" t="s">
        <v>2</v>
      </c>
      <c r="C1371" s="174" t="s">
        <v>129</v>
      </c>
      <c r="D1371" s="174" t="s">
        <v>130</v>
      </c>
      <c r="E1371" s="174" t="s">
        <v>131</v>
      </c>
      <c r="F1371" s="174" t="s">
        <v>132</v>
      </c>
      <c r="G1371" s="174" t="s">
        <v>133</v>
      </c>
      <c r="H1371" s="174" t="s">
        <v>7</v>
      </c>
      <c r="I1371" s="174" t="s">
        <v>134</v>
      </c>
      <c r="J1371" s="174" t="s">
        <v>90</v>
      </c>
      <c r="K1371" s="174" t="s">
        <v>135</v>
      </c>
      <c r="L1371" s="228"/>
      <c r="M1371" s="229"/>
      <c r="N1371" s="87"/>
      <c r="O1371" s="87"/>
      <c r="P1371" s="87"/>
      <c r="Q1371" s="87"/>
      <c r="R1371" s="87"/>
      <c r="S1371" s="87"/>
      <c r="T1371" s="87"/>
      <c r="U1371" s="87"/>
      <c r="V1371" s="87"/>
      <c r="W1371" s="175"/>
      <c r="X1371" s="87"/>
      <c r="Y1371" s="87"/>
      <c r="Z1371" s="87"/>
      <c r="AA1371" s="87"/>
      <c r="AB1371" s="86"/>
      <c r="AC1371" s="87"/>
    </row>
    <row x14ac:dyDescent="0.25" r="1372" customHeight="1" ht="17.25">
      <c r="A1372" s="235">
        <f>A1370+1</f>
        <v>25569.375</v>
      </c>
      <c r="B1372" s="236" t="s">
        <v>46</v>
      </c>
      <c r="C1372" s="183" t="s">
        <v>14</v>
      </c>
      <c r="D1372" s="180">
        <v>0</v>
      </c>
      <c r="E1372" s="180"/>
      <c r="F1372" s="180"/>
      <c r="G1372" s="180">
        <f>SUM(C1372:F1372)</f>
      </c>
      <c r="H1372" s="237">
        <v>5500</v>
      </c>
      <c r="I1372" s="125">
        <f>G1372*H1372</f>
      </c>
      <c r="J1372" s="125">
        <f>I1372*0.1</f>
      </c>
      <c r="K1372" s="125">
        <f>SUM(I1372:J1372)</f>
      </c>
      <c r="L1372" s="242"/>
      <c r="M1372" s="229"/>
      <c r="N1372" s="87"/>
      <c r="O1372" s="87"/>
      <c r="P1372" s="87"/>
      <c r="Q1372" s="87"/>
      <c r="R1372" s="87"/>
      <c r="S1372" s="87"/>
      <c r="T1372" s="87"/>
      <c r="U1372" s="87"/>
      <c r="V1372" s="87"/>
      <c r="W1372" s="175"/>
      <c r="X1372" s="87"/>
      <c r="Y1372" s="87"/>
      <c r="Z1372" s="87"/>
      <c r="AA1372" s="87"/>
      <c r="AB1372" s="86"/>
      <c r="AC1372" s="87"/>
    </row>
    <row x14ac:dyDescent="0.25" r="1373" customHeight="1" ht="17.25">
      <c r="A1373" s="235">
        <f>A1372</f>
        <v>25569.375</v>
      </c>
      <c r="B1373" s="236" t="s">
        <v>137</v>
      </c>
      <c r="C1373" s="180"/>
      <c r="D1373" s="181">
        <f>122-21</f>
      </c>
      <c r="E1373" s="181">
        <v>30</v>
      </c>
      <c r="F1373" s="180">
        <v>15</v>
      </c>
      <c r="G1373" s="180">
        <f>SUM(C1373:F1373)</f>
      </c>
      <c r="H1373" s="237">
        <v>4500</v>
      </c>
      <c r="I1373" s="125">
        <f>G1373*H1373</f>
      </c>
      <c r="J1373" s="125">
        <f>I1373*0.1</f>
      </c>
      <c r="K1373" s="125">
        <f>SUM(I1373:J1373)</f>
      </c>
      <c r="L1373" s="242"/>
      <c r="M1373" s="229"/>
      <c r="N1373" s="87"/>
      <c r="O1373" s="87"/>
      <c r="P1373" s="87"/>
      <c r="Q1373" s="87"/>
      <c r="R1373" s="87"/>
      <c r="S1373" s="87"/>
      <c r="T1373" s="87"/>
      <c r="U1373" s="87"/>
      <c r="V1373" s="87"/>
      <c r="W1373" s="175"/>
      <c r="X1373" s="87"/>
      <c r="Y1373" s="87"/>
      <c r="Z1373" s="87"/>
      <c r="AA1373" s="87"/>
      <c r="AB1373" s="86"/>
      <c r="AC1373" s="87"/>
    </row>
    <row x14ac:dyDescent="0.25" r="1374" customHeight="1" ht="17.25">
      <c r="A1374" s="235">
        <f>A1373</f>
        <v>25569.375</v>
      </c>
      <c r="B1374" s="236" t="s">
        <v>178</v>
      </c>
      <c r="C1374" s="180"/>
      <c r="D1374" s="181">
        <v>21</v>
      </c>
      <c r="E1374" s="181"/>
      <c r="F1374" s="180"/>
      <c r="G1374" s="180">
        <f>SUM(C1374:F1374)</f>
      </c>
      <c r="H1374" s="182">
        <v>5000</v>
      </c>
      <c r="I1374" s="125">
        <f>G1374*H1374</f>
      </c>
      <c r="J1374" s="125">
        <f>I1374*0.1</f>
      </c>
      <c r="K1374" s="125">
        <f>SUM(I1374:J1374)</f>
      </c>
      <c r="L1374" s="242"/>
      <c r="M1374" s="229"/>
      <c r="N1374" s="87"/>
      <c r="O1374" s="87"/>
      <c r="P1374" s="87"/>
      <c r="Q1374" s="87"/>
      <c r="R1374" s="87"/>
      <c r="S1374" s="87"/>
      <c r="T1374" s="87"/>
      <c r="U1374" s="87"/>
      <c r="V1374" s="87"/>
      <c r="W1374" s="175"/>
      <c r="X1374" s="87"/>
      <c r="Y1374" s="87"/>
      <c r="Z1374" s="87"/>
      <c r="AA1374" s="87"/>
      <c r="AB1374" s="86"/>
      <c r="AC1374" s="87"/>
    </row>
    <row x14ac:dyDescent="0.25" r="1375" customHeight="1" ht="17.25">
      <c r="A1375" s="235">
        <f>A1374</f>
        <v>25569.375</v>
      </c>
      <c r="B1375" s="236" t="s">
        <v>13</v>
      </c>
      <c r="C1375" s="180"/>
      <c r="D1375" s="180">
        <v>10</v>
      </c>
      <c r="E1375" s="180">
        <v>4</v>
      </c>
      <c r="F1375" s="180"/>
      <c r="G1375" s="180">
        <f>SUM(C1375:F1375)</f>
      </c>
      <c r="H1375" s="125">
        <v>6000</v>
      </c>
      <c r="I1375" s="125">
        <f>G1375*H1375</f>
      </c>
      <c r="J1375" s="125">
        <f>I1375*0.1</f>
      </c>
      <c r="K1375" s="125">
        <f>SUM(I1375:J1375)</f>
      </c>
      <c r="L1375" s="242"/>
      <c r="M1375" s="229"/>
      <c r="N1375" s="87"/>
      <c r="O1375" s="87"/>
      <c r="P1375" s="87"/>
      <c r="Q1375" s="87"/>
      <c r="R1375" s="87"/>
      <c r="S1375" s="87"/>
      <c r="T1375" s="87"/>
      <c r="U1375" s="87"/>
      <c r="V1375" s="87"/>
      <c r="W1375" s="175"/>
      <c r="X1375" s="87"/>
      <c r="Y1375" s="87"/>
      <c r="Z1375" s="87"/>
      <c r="AA1375" s="87"/>
      <c r="AB1375" s="86"/>
      <c r="AC1375" s="87"/>
    </row>
    <row x14ac:dyDescent="0.25" r="1376" customHeight="1" ht="17.25">
      <c r="A1376" s="235">
        <f>A1375</f>
        <v>25569.375</v>
      </c>
      <c r="B1376" s="236" t="s">
        <v>58</v>
      </c>
      <c r="C1376" s="183" t="s">
        <v>14</v>
      </c>
      <c r="D1376" s="180">
        <v>12</v>
      </c>
      <c r="E1376" s="180">
        <v>8</v>
      </c>
      <c r="F1376" s="180"/>
      <c r="G1376" s="180">
        <f>SUM(C1376:F1376)</f>
      </c>
      <c r="H1376" s="182">
        <v>5500</v>
      </c>
      <c r="I1376" s="125">
        <f>G1376*H1376</f>
      </c>
      <c r="J1376" s="125">
        <f>I1376*0.1</f>
      </c>
      <c r="K1376" s="125">
        <f>SUM(I1376:J1376)</f>
      </c>
      <c r="L1376" s="242"/>
      <c r="M1376" s="229"/>
      <c r="N1376" s="87"/>
      <c r="O1376" s="87"/>
      <c r="P1376" s="87"/>
      <c r="Q1376" s="87"/>
      <c r="R1376" s="87"/>
      <c r="S1376" s="87"/>
      <c r="T1376" s="87"/>
      <c r="U1376" s="87"/>
      <c r="V1376" s="87"/>
      <c r="W1376" s="175"/>
      <c r="X1376" s="87"/>
      <c r="Y1376" s="87"/>
      <c r="Z1376" s="87"/>
      <c r="AA1376" s="87"/>
      <c r="AB1376" s="86"/>
      <c r="AC1376" s="87"/>
    </row>
    <row x14ac:dyDescent="0.25" r="1377" customHeight="1" ht="17.25">
      <c r="A1377" s="235">
        <f>A1376</f>
        <v>25569.375</v>
      </c>
      <c r="B1377" s="236" t="s">
        <v>147</v>
      </c>
      <c r="C1377" s="183">
        <v>10</v>
      </c>
      <c r="D1377" s="180">
        <v>40</v>
      </c>
      <c r="E1377" s="180">
        <v>25</v>
      </c>
      <c r="F1377" s="180">
        <v>16</v>
      </c>
      <c r="G1377" s="180">
        <f>SUM(C1377:F1377)</f>
      </c>
      <c r="H1377" s="125">
        <v>5000</v>
      </c>
      <c r="I1377" s="125">
        <f>G1377*H1377</f>
      </c>
      <c r="J1377" s="125">
        <f>I1377*0.1</f>
      </c>
      <c r="K1377" s="125">
        <f>SUM(I1377:J1377)</f>
      </c>
      <c r="L1377" s="242"/>
      <c r="M1377" s="229"/>
      <c r="N1377" s="87"/>
      <c r="O1377" s="87"/>
      <c r="P1377" s="87"/>
      <c r="Q1377" s="87"/>
      <c r="R1377" s="87"/>
      <c r="S1377" s="87"/>
      <c r="T1377" s="87"/>
      <c r="U1377" s="87"/>
      <c r="V1377" s="87"/>
      <c r="W1377" s="175"/>
      <c r="X1377" s="87"/>
      <c r="Y1377" s="87"/>
      <c r="Z1377" s="87"/>
      <c r="AA1377" s="87"/>
      <c r="AB1377" s="86"/>
      <c r="AC1377" s="87"/>
    </row>
    <row x14ac:dyDescent="0.25" r="1378" customHeight="1" ht="17.25">
      <c r="A1378" s="235">
        <f>A1377</f>
        <v>25569.375</v>
      </c>
      <c r="B1378" s="236" t="s">
        <v>27</v>
      </c>
      <c r="C1378" s="180"/>
      <c r="D1378" s="180">
        <v>10</v>
      </c>
      <c r="E1378" s="180">
        <v>10</v>
      </c>
      <c r="F1378" s="180"/>
      <c r="G1378" s="180">
        <f>SUM(C1378:F1378)</f>
      </c>
      <c r="H1378" s="125">
        <v>5500</v>
      </c>
      <c r="I1378" s="125">
        <f>G1378*H1378</f>
      </c>
      <c r="J1378" s="125">
        <f>I1378*0.1</f>
      </c>
      <c r="K1378" s="125">
        <f>SUM(I1378:J1378)</f>
      </c>
      <c r="L1378" s="242"/>
      <c r="M1378" s="229"/>
      <c r="N1378" s="87"/>
      <c r="O1378" s="87"/>
      <c r="P1378" s="87"/>
      <c r="Q1378" s="87"/>
      <c r="R1378" s="87"/>
      <c r="S1378" s="87"/>
      <c r="T1378" s="87"/>
      <c r="U1378" s="87"/>
      <c r="V1378" s="87"/>
      <c r="W1378" s="175"/>
      <c r="X1378" s="87"/>
      <c r="Y1378" s="87"/>
      <c r="Z1378" s="87"/>
      <c r="AA1378" s="87"/>
      <c r="AB1378" s="86"/>
      <c r="AC1378" s="87"/>
    </row>
    <row x14ac:dyDescent="0.25" r="1379" customHeight="1" ht="17.25">
      <c r="A1379" s="235">
        <f>A1378</f>
        <v>25569.375</v>
      </c>
      <c r="B1379" s="236" t="s">
        <v>20</v>
      </c>
      <c r="C1379" s="180"/>
      <c r="D1379" s="180">
        <v>61</v>
      </c>
      <c r="E1379" s="181">
        <v>7</v>
      </c>
      <c r="F1379" s="180"/>
      <c r="G1379" s="180">
        <f>SUM(C1379:F1379)</f>
      </c>
      <c r="H1379" s="237">
        <v>5500</v>
      </c>
      <c r="I1379" s="125">
        <f>G1379*H1379</f>
      </c>
      <c r="J1379" s="125">
        <f>I1379*0.1</f>
      </c>
      <c r="K1379" s="125">
        <f>SUM(I1379:J1379)</f>
      </c>
      <c r="L1379" s="242"/>
      <c r="M1379" s="229"/>
      <c r="N1379" s="87"/>
      <c r="O1379" s="87"/>
      <c r="P1379" s="87"/>
      <c r="Q1379" s="87"/>
      <c r="R1379" s="87"/>
      <c r="S1379" s="87"/>
      <c r="T1379" s="87"/>
      <c r="U1379" s="87"/>
      <c r="V1379" s="87"/>
      <c r="W1379" s="175"/>
      <c r="X1379" s="87"/>
      <c r="Y1379" s="87"/>
      <c r="Z1379" s="87"/>
      <c r="AA1379" s="87"/>
      <c r="AB1379" s="86"/>
      <c r="AC1379" s="87"/>
    </row>
    <row x14ac:dyDescent="0.25" r="1380" customHeight="1" ht="17.25">
      <c r="A1380" s="235">
        <f>A1379</f>
        <v>25569.375</v>
      </c>
      <c r="B1380" s="236" t="s">
        <v>31</v>
      </c>
      <c r="C1380" s="180"/>
      <c r="D1380" s="180">
        <v>25</v>
      </c>
      <c r="E1380" s="180"/>
      <c r="F1380" s="180"/>
      <c r="G1380" s="180">
        <f>SUM(C1380:F1380)</f>
      </c>
      <c r="H1380" s="125">
        <v>6000</v>
      </c>
      <c r="I1380" s="125">
        <f>G1380*H1380</f>
      </c>
      <c r="J1380" s="125">
        <f>I1380*0.1</f>
      </c>
      <c r="K1380" s="125">
        <f>SUM(I1380:J1380)</f>
      </c>
      <c r="L1380" s="242"/>
      <c r="M1380" s="229"/>
      <c r="N1380" s="87"/>
      <c r="O1380" s="87"/>
      <c r="P1380" s="87"/>
      <c r="Q1380" s="87"/>
      <c r="R1380" s="87"/>
      <c r="S1380" s="87"/>
      <c r="T1380" s="87"/>
      <c r="U1380" s="87"/>
      <c r="V1380" s="87"/>
      <c r="W1380" s="175"/>
      <c r="X1380" s="87"/>
      <c r="Y1380" s="87"/>
      <c r="Z1380" s="87"/>
      <c r="AA1380" s="87"/>
      <c r="AB1380" s="86"/>
      <c r="AC1380" s="87"/>
    </row>
    <row x14ac:dyDescent="0.25" r="1381" customHeight="1" ht="17.25">
      <c r="A1381" s="235">
        <f>A1380</f>
        <v>25569.375</v>
      </c>
      <c r="B1381" s="236" t="s">
        <v>71</v>
      </c>
      <c r="C1381" s="180"/>
      <c r="D1381" s="180">
        <v>25</v>
      </c>
      <c r="E1381" s="180"/>
      <c r="F1381" s="180"/>
      <c r="G1381" s="180">
        <f>SUM(C1381:F1381)</f>
      </c>
      <c r="H1381" s="125">
        <v>6000</v>
      </c>
      <c r="I1381" s="125">
        <f>G1381*H1381</f>
      </c>
      <c r="J1381" s="125">
        <f>I1381*0.1</f>
      </c>
      <c r="K1381" s="125">
        <f>SUM(I1381:J1381)</f>
      </c>
      <c r="L1381" s="242"/>
      <c r="M1381" s="229"/>
      <c r="N1381" s="87"/>
      <c r="O1381" s="87"/>
      <c r="P1381" s="87"/>
      <c r="Q1381" s="87"/>
      <c r="R1381" s="87"/>
      <c r="S1381" s="87"/>
      <c r="T1381" s="87"/>
      <c r="U1381" s="87"/>
      <c r="V1381" s="87"/>
      <c r="W1381" s="175"/>
      <c r="X1381" s="87"/>
      <c r="Y1381" s="87"/>
      <c r="Z1381" s="87"/>
      <c r="AA1381" s="87"/>
      <c r="AB1381" s="86"/>
      <c r="AC1381" s="87"/>
    </row>
    <row x14ac:dyDescent="0.25" r="1382" customHeight="1" ht="17.25">
      <c r="A1382" s="235">
        <f>A1381</f>
        <v>25569.375</v>
      </c>
      <c r="B1382" s="240" t="s">
        <v>49</v>
      </c>
      <c r="C1382" s="180"/>
      <c r="D1382" s="180">
        <v>17</v>
      </c>
      <c r="E1382" s="180">
        <v>10</v>
      </c>
      <c r="F1382" s="180">
        <v>6</v>
      </c>
      <c r="G1382" s="180">
        <f>SUM(C1382:F1382)</f>
      </c>
      <c r="H1382" s="182">
        <v>6000</v>
      </c>
      <c r="I1382" s="125">
        <f>G1382*H1382</f>
      </c>
      <c r="J1382" s="125">
        <f>I1382*0.1</f>
      </c>
      <c r="K1382" s="125">
        <f>SUM(I1382:J1382)</f>
      </c>
      <c r="L1382" s="242"/>
      <c r="M1382" s="229"/>
      <c r="N1382" s="87"/>
      <c r="O1382" s="87"/>
      <c r="P1382" s="87"/>
      <c r="Q1382" s="87"/>
      <c r="R1382" s="87"/>
      <c r="S1382" s="87"/>
      <c r="T1382" s="87"/>
      <c r="U1382" s="87"/>
      <c r="V1382" s="87"/>
      <c r="W1382" s="175"/>
      <c r="X1382" s="87"/>
      <c r="Y1382" s="87"/>
      <c r="Z1382" s="87"/>
      <c r="AA1382" s="87"/>
      <c r="AB1382" s="86"/>
      <c r="AC1382" s="87"/>
    </row>
    <row x14ac:dyDescent="0.25" r="1383" customHeight="1" ht="17.25">
      <c r="A1383" s="235">
        <f>A1382</f>
        <v>25569.375</v>
      </c>
      <c r="B1383" s="236" t="s">
        <v>9</v>
      </c>
      <c r="C1383" s="180"/>
      <c r="D1383" s="180">
        <v>44</v>
      </c>
      <c r="E1383" s="180"/>
      <c r="F1383" s="180"/>
      <c r="G1383" s="180">
        <f>SUM(C1383:F1383)</f>
      </c>
      <c r="H1383" s="125">
        <v>6000</v>
      </c>
      <c r="I1383" s="125">
        <f>G1383*H1383</f>
      </c>
      <c r="J1383" s="125">
        <f>I1383*0.1</f>
      </c>
      <c r="K1383" s="125">
        <f>SUM(I1383:J1383)</f>
      </c>
      <c r="L1383" s="242"/>
      <c r="M1383" s="229"/>
      <c r="N1383" s="87"/>
      <c r="O1383" s="87"/>
      <c r="P1383" s="87"/>
      <c r="Q1383" s="87"/>
      <c r="R1383" s="87"/>
      <c r="S1383" s="87"/>
      <c r="T1383" s="87"/>
      <c r="U1383" s="87"/>
      <c r="V1383" s="87"/>
      <c r="W1383" s="175"/>
      <c r="X1383" s="87"/>
      <c r="Y1383" s="87"/>
      <c r="Z1383" s="87"/>
      <c r="AA1383" s="87"/>
      <c r="AB1383" s="86"/>
      <c r="AC1383" s="87"/>
    </row>
    <row x14ac:dyDescent="0.25" r="1384" customHeight="1" ht="17.25">
      <c r="A1384" s="235">
        <f>A1383</f>
        <v>25569.375</v>
      </c>
      <c r="B1384" s="236" t="s">
        <v>78</v>
      </c>
      <c r="C1384" s="180"/>
      <c r="D1384" s="180">
        <v>10</v>
      </c>
      <c r="E1384" s="180"/>
      <c r="F1384" s="180"/>
      <c r="G1384" s="180">
        <f>SUM(C1384:F1384)</f>
      </c>
      <c r="H1384" s="125">
        <v>6500</v>
      </c>
      <c r="I1384" s="125">
        <f>G1384*H1384</f>
      </c>
      <c r="J1384" s="125">
        <f>I1384*0.1</f>
      </c>
      <c r="K1384" s="125">
        <f>SUM(I1384:J1384)</f>
      </c>
      <c r="L1384" s="242"/>
      <c r="M1384" s="229"/>
      <c r="N1384" s="87"/>
      <c r="O1384" s="87"/>
      <c r="P1384" s="87"/>
      <c r="Q1384" s="87"/>
      <c r="R1384" s="87"/>
      <c r="S1384" s="87"/>
      <c r="T1384" s="87"/>
      <c r="U1384" s="87"/>
      <c r="V1384" s="87"/>
      <c r="W1384" s="175"/>
      <c r="X1384" s="87"/>
      <c r="Y1384" s="87"/>
      <c r="Z1384" s="87"/>
      <c r="AA1384" s="87"/>
      <c r="AB1384" s="86"/>
      <c r="AC1384" s="87"/>
    </row>
    <row x14ac:dyDescent="0.25" r="1385" customHeight="1" ht="17.25">
      <c r="A1385" s="235">
        <f>A1384</f>
        <v>25569.375</v>
      </c>
      <c r="B1385" s="236" t="s">
        <v>55</v>
      </c>
      <c r="C1385" s="180"/>
      <c r="D1385" s="180">
        <v>10</v>
      </c>
      <c r="E1385" s="180"/>
      <c r="F1385" s="180"/>
      <c r="G1385" s="180">
        <f>SUM(C1385:F1385)</f>
      </c>
      <c r="H1385" s="125">
        <v>6500</v>
      </c>
      <c r="I1385" s="125">
        <f>G1385*H1385</f>
      </c>
      <c r="J1385" s="125">
        <f>I1385*0.1</f>
      </c>
      <c r="K1385" s="125">
        <f>SUM(I1385:J1385)</f>
      </c>
      <c r="L1385" s="242"/>
      <c r="M1385" s="229"/>
      <c r="N1385" s="87"/>
      <c r="O1385" s="87"/>
      <c r="P1385" s="87"/>
      <c r="Q1385" s="87"/>
      <c r="R1385" s="87"/>
      <c r="S1385" s="87"/>
      <c r="T1385" s="87"/>
      <c r="U1385" s="87"/>
      <c r="V1385" s="87"/>
      <c r="W1385" s="175"/>
      <c r="X1385" s="87"/>
      <c r="Y1385" s="87"/>
      <c r="Z1385" s="87"/>
      <c r="AA1385" s="87"/>
      <c r="AB1385" s="86"/>
      <c r="AC1385" s="87"/>
    </row>
    <row x14ac:dyDescent="0.25" r="1386" customHeight="1" ht="17.25">
      <c r="A1386" s="235">
        <f>A1385</f>
        <v>25569.375</v>
      </c>
      <c r="B1386" s="236" t="s">
        <v>80</v>
      </c>
      <c r="C1386" s="180"/>
      <c r="D1386" s="180">
        <v>23</v>
      </c>
      <c r="E1386" s="180"/>
      <c r="F1386" s="180"/>
      <c r="G1386" s="180">
        <f>SUM(C1386:F1386)</f>
      </c>
      <c r="H1386" s="125">
        <v>6000</v>
      </c>
      <c r="I1386" s="125">
        <f>G1386*H1386</f>
      </c>
      <c r="J1386" s="185"/>
      <c r="K1386" s="125">
        <f>SUM(I1386:J1386)</f>
      </c>
      <c r="L1386" s="242"/>
      <c r="M1386" s="229"/>
      <c r="N1386" s="87"/>
      <c r="O1386" s="87"/>
      <c r="P1386" s="87"/>
      <c r="Q1386" s="87"/>
      <c r="R1386" s="87"/>
      <c r="S1386" s="87"/>
      <c r="T1386" s="87"/>
      <c r="U1386" s="87"/>
      <c r="V1386" s="87"/>
      <c r="W1386" s="175"/>
      <c r="X1386" s="87"/>
      <c r="Y1386" s="87"/>
      <c r="Z1386" s="87"/>
      <c r="AA1386" s="87"/>
      <c r="AB1386" s="86"/>
      <c r="AC1386" s="87"/>
    </row>
    <row x14ac:dyDescent="0.25" r="1387" customHeight="1" ht="17.25">
      <c r="A1387" s="235">
        <f>A1386</f>
        <v>25569.375</v>
      </c>
      <c r="B1387" s="236" t="s">
        <v>67</v>
      </c>
      <c r="C1387" s="180"/>
      <c r="D1387" s="180">
        <v>7</v>
      </c>
      <c r="E1387" s="180"/>
      <c r="F1387" s="180"/>
      <c r="G1387" s="180">
        <f>SUM(C1387:F1387)</f>
      </c>
      <c r="H1387" s="182">
        <v>5500</v>
      </c>
      <c r="I1387" s="125">
        <f>G1387*H1387</f>
      </c>
      <c r="J1387" s="125">
        <f>I1387*0.1</f>
      </c>
      <c r="K1387" s="125">
        <f>SUM(I1387:J1387)</f>
      </c>
      <c r="L1387" s="242"/>
      <c r="M1387" s="229"/>
      <c r="N1387" s="87"/>
      <c r="O1387" s="87"/>
      <c r="P1387" s="87"/>
      <c r="Q1387" s="87"/>
      <c r="R1387" s="87"/>
      <c r="S1387" s="87"/>
      <c r="T1387" s="87"/>
      <c r="U1387" s="87"/>
      <c r="V1387" s="87"/>
      <c r="W1387" s="175"/>
      <c r="X1387" s="87"/>
      <c r="Y1387" s="87"/>
      <c r="Z1387" s="87"/>
      <c r="AA1387" s="87"/>
      <c r="AB1387" s="86"/>
      <c r="AC1387" s="87"/>
    </row>
    <row x14ac:dyDescent="0.25" r="1388" customHeight="1" ht="17.25">
      <c r="A1388" s="235">
        <f>A1387</f>
        <v>25569.375</v>
      </c>
      <c r="B1388" s="241" t="s">
        <v>74</v>
      </c>
      <c r="C1388" s="180"/>
      <c r="D1388" s="180">
        <v>31</v>
      </c>
      <c r="E1388" s="180">
        <v>20</v>
      </c>
      <c r="F1388" s="180"/>
      <c r="G1388" s="180">
        <f>SUM(C1388:F1388)</f>
      </c>
      <c r="H1388" s="187">
        <v>5000</v>
      </c>
      <c r="I1388" s="125">
        <f>G1388*H1388</f>
      </c>
      <c r="J1388" s="125">
        <f>I1388*0.1</f>
      </c>
      <c r="K1388" s="125">
        <f>SUM(I1388:J1388)</f>
      </c>
      <c r="L1388" s="242"/>
      <c r="M1388" s="229"/>
      <c r="N1388" s="87"/>
      <c r="O1388" s="87"/>
      <c r="P1388" s="87"/>
      <c r="Q1388" s="87"/>
      <c r="R1388" s="87"/>
      <c r="S1388" s="87"/>
      <c r="T1388" s="87"/>
      <c r="U1388" s="87"/>
      <c r="V1388" s="87"/>
      <c r="W1388" s="175"/>
      <c r="X1388" s="87"/>
      <c r="Y1388" s="87"/>
      <c r="Z1388" s="87"/>
      <c r="AA1388" s="87"/>
      <c r="AB1388" s="86"/>
      <c r="AC1388" s="87"/>
    </row>
    <row x14ac:dyDescent="0.25" r="1389" customHeight="1" ht="17.25">
      <c r="A1389" s="235">
        <f>A1388</f>
        <v>25569.375</v>
      </c>
      <c r="B1389" s="236" t="s">
        <v>11</v>
      </c>
      <c r="C1389" s="180"/>
      <c r="D1389" s="180">
        <v>13</v>
      </c>
      <c r="E1389" s="180">
        <v>8</v>
      </c>
      <c r="F1389" s="180"/>
      <c r="G1389" s="180">
        <f>SUM(C1389:F1389)</f>
      </c>
      <c r="H1389" s="125">
        <v>6000</v>
      </c>
      <c r="I1389" s="125">
        <f>G1389*H1389</f>
      </c>
      <c r="J1389" s="125">
        <f>I1389*0.1</f>
      </c>
      <c r="K1389" s="125">
        <f>SUM(I1389:J1389)</f>
      </c>
      <c r="L1389" s="242"/>
      <c r="M1389" s="229"/>
      <c r="N1389" s="87"/>
      <c r="O1389" s="87"/>
      <c r="P1389" s="87"/>
      <c r="Q1389" s="87"/>
      <c r="R1389" s="87"/>
      <c r="S1389" s="87"/>
      <c r="T1389" s="87"/>
      <c r="U1389" s="87"/>
      <c r="V1389" s="87"/>
      <c r="W1389" s="175"/>
      <c r="X1389" s="87"/>
      <c r="Y1389" s="87"/>
      <c r="Z1389" s="87"/>
      <c r="AA1389" s="87"/>
      <c r="AB1389" s="86"/>
      <c r="AC1389" s="87"/>
    </row>
    <row x14ac:dyDescent="0.25" r="1390" customHeight="1" ht="17.25">
      <c r="A1390" s="235">
        <f>A1389</f>
        <v>25569.375</v>
      </c>
      <c r="B1390" s="236" t="s">
        <v>22</v>
      </c>
      <c r="C1390" s="180"/>
      <c r="D1390" s="180">
        <v>32</v>
      </c>
      <c r="E1390" s="180"/>
      <c r="F1390" s="180"/>
      <c r="G1390" s="180">
        <f>SUM(C1390:F1390)</f>
      </c>
      <c r="H1390" s="182">
        <v>4800</v>
      </c>
      <c r="I1390" s="125">
        <f>G1390*H1390</f>
      </c>
      <c r="J1390" s="125">
        <f>I1390*0.1</f>
      </c>
      <c r="K1390" s="125">
        <f>SUM(I1390:J1390)</f>
      </c>
      <c r="L1390" s="242"/>
      <c r="M1390" s="229"/>
      <c r="N1390" s="87"/>
      <c r="O1390" s="87"/>
      <c r="P1390" s="87"/>
      <c r="Q1390" s="87"/>
      <c r="R1390" s="87"/>
      <c r="S1390" s="87"/>
      <c r="T1390" s="87"/>
      <c r="U1390" s="87"/>
      <c r="V1390" s="87"/>
      <c r="W1390" s="175"/>
      <c r="X1390" s="87"/>
      <c r="Y1390" s="87"/>
      <c r="Z1390" s="87"/>
      <c r="AA1390" s="87"/>
      <c r="AB1390" s="86"/>
      <c r="AC1390" s="87"/>
    </row>
    <row x14ac:dyDescent="0.25" r="1391" customHeight="1" ht="17.25">
      <c r="A1391" s="235">
        <f>A1390</f>
        <v>25569.375</v>
      </c>
      <c r="B1391" s="241" t="s">
        <v>84</v>
      </c>
      <c r="C1391" s="180"/>
      <c r="D1391" s="180">
        <v>16</v>
      </c>
      <c r="E1391" s="180">
        <v>9</v>
      </c>
      <c r="F1391" s="180"/>
      <c r="G1391" s="180">
        <f>SUM(C1391:F1391)</f>
      </c>
      <c r="H1391" s="182">
        <v>4800</v>
      </c>
      <c r="I1391" s="125">
        <f>G1391*H1391</f>
      </c>
      <c r="J1391" s="125">
        <f>I1391*0.1</f>
      </c>
      <c r="K1391" s="125">
        <f>SUM(I1391:J1391)</f>
      </c>
      <c r="L1391" s="242"/>
      <c r="M1391" s="229"/>
      <c r="N1391" s="87"/>
      <c r="O1391" s="87"/>
      <c r="P1391" s="87"/>
      <c r="Q1391" s="87"/>
      <c r="R1391" s="87"/>
      <c r="S1391" s="87"/>
      <c r="T1391" s="87"/>
      <c r="U1391" s="87"/>
      <c r="V1391" s="87"/>
      <c r="W1391" s="175"/>
      <c r="X1391" s="87"/>
      <c r="Y1391" s="87"/>
      <c r="Z1391" s="87"/>
      <c r="AA1391" s="87"/>
      <c r="AB1391" s="86"/>
      <c r="AC1391" s="87"/>
    </row>
    <row x14ac:dyDescent="0.25" r="1392" customHeight="1" ht="17.25">
      <c r="A1392" s="235">
        <f>A1391</f>
        <v>25569.375</v>
      </c>
      <c r="B1392" s="236" t="s">
        <v>17</v>
      </c>
      <c r="C1392" s="180"/>
      <c r="D1392" s="180">
        <v>37</v>
      </c>
      <c r="E1392" s="180">
        <v>12</v>
      </c>
      <c r="F1392" s="180"/>
      <c r="G1392" s="180">
        <f>SUM(C1392:F1392)</f>
      </c>
      <c r="H1392" s="125">
        <v>6500</v>
      </c>
      <c r="I1392" s="125">
        <f>G1392*H1392</f>
      </c>
      <c r="J1392" s="125">
        <f>I1392*0.1</f>
      </c>
      <c r="K1392" s="125">
        <f>SUM(I1392:J1392)</f>
      </c>
      <c r="L1392" s="242"/>
      <c r="M1392" s="229"/>
      <c r="N1392" s="87"/>
      <c r="O1392" s="87"/>
      <c r="P1392" s="87"/>
      <c r="Q1392" s="87"/>
      <c r="R1392" s="87"/>
      <c r="S1392" s="87"/>
      <c r="T1392" s="87"/>
      <c r="U1392" s="87"/>
      <c r="V1392" s="87"/>
      <c r="W1392" s="175"/>
      <c r="X1392" s="87"/>
      <c r="Y1392" s="87"/>
      <c r="Z1392" s="87"/>
      <c r="AA1392" s="87"/>
      <c r="AB1392" s="86"/>
      <c r="AC1392" s="87"/>
    </row>
    <row x14ac:dyDescent="0.25" r="1393" customHeight="1" ht="17.25">
      <c r="A1393" s="235">
        <f>A1392</f>
        <v>25569.375</v>
      </c>
      <c r="B1393" s="236" t="s">
        <v>29</v>
      </c>
      <c r="C1393" s="188" t="s">
        <v>14</v>
      </c>
      <c r="D1393" s="180">
        <v>15</v>
      </c>
      <c r="E1393" s="180">
        <v>14</v>
      </c>
      <c r="F1393" s="180"/>
      <c r="G1393" s="180">
        <f>SUM(C1393:F1393)</f>
      </c>
      <c r="H1393" s="125">
        <v>5500</v>
      </c>
      <c r="I1393" s="125">
        <f>G1393*H1393</f>
      </c>
      <c r="J1393" s="125">
        <f>I1393*0.1</f>
      </c>
      <c r="K1393" s="125">
        <f>SUM(I1393:J1393)</f>
      </c>
      <c r="L1393" s="242"/>
      <c r="M1393" s="229"/>
      <c r="N1393" s="87"/>
      <c r="O1393" s="87"/>
      <c r="P1393" s="87"/>
      <c r="Q1393" s="87"/>
      <c r="R1393" s="87"/>
      <c r="S1393" s="87"/>
      <c r="T1393" s="87"/>
      <c r="U1393" s="87"/>
      <c r="V1393" s="87"/>
      <c r="W1393" s="175"/>
      <c r="X1393" s="87"/>
      <c r="Y1393" s="87"/>
      <c r="Z1393" s="87"/>
      <c r="AA1393" s="87"/>
      <c r="AB1393" s="86"/>
      <c r="AC1393" s="87"/>
    </row>
    <row x14ac:dyDescent="0.25" r="1394" customHeight="1" ht="17.25">
      <c r="A1394" s="235">
        <f>A1393</f>
        <v>25569.375</v>
      </c>
      <c r="B1394" s="236" t="s">
        <v>15</v>
      </c>
      <c r="C1394" s="180"/>
      <c r="D1394" s="180">
        <v>15</v>
      </c>
      <c r="E1394" s="180">
        <v>5</v>
      </c>
      <c r="F1394" s="180"/>
      <c r="G1394" s="180">
        <f>SUM(C1394:F1394)</f>
      </c>
      <c r="H1394" s="182">
        <v>4800</v>
      </c>
      <c r="I1394" s="125">
        <f>G1394*H1394</f>
      </c>
      <c r="J1394" s="125">
        <f>I1394*0.1</f>
      </c>
      <c r="K1394" s="125">
        <f>SUM(I1394:J1394)</f>
      </c>
      <c r="L1394" s="242"/>
      <c r="M1394" s="229"/>
      <c r="N1394" s="87"/>
      <c r="O1394" s="87"/>
      <c r="P1394" s="87"/>
      <c r="Q1394" s="87"/>
      <c r="R1394" s="87"/>
      <c r="S1394" s="87"/>
      <c r="T1394" s="87"/>
      <c r="U1394" s="87"/>
      <c r="V1394" s="87"/>
      <c r="W1394" s="175"/>
      <c r="X1394" s="87"/>
      <c r="Y1394" s="87"/>
      <c r="Z1394" s="87"/>
      <c r="AA1394" s="87"/>
      <c r="AB1394" s="86"/>
      <c r="AC1394" s="87"/>
    </row>
    <row x14ac:dyDescent="0.25" r="1395" customHeight="1" ht="17.25">
      <c r="A1395" s="235">
        <f>A1394</f>
        <v>25569.375</v>
      </c>
      <c r="B1395" s="236" t="s">
        <v>21</v>
      </c>
      <c r="C1395" s="188" t="s">
        <v>14</v>
      </c>
      <c r="D1395" s="180">
        <v>13</v>
      </c>
      <c r="E1395" s="180"/>
      <c r="F1395" s="180"/>
      <c r="G1395" s="180">
        <f>SUM(C1395:F1395)</f>
      </c>
      <c r="H1395" s="237">
        <v>5500</v>
      </c>
      <c r="I1395" s="125">
        <f>G1395*H1395</f>
      </c>
      <c r="J1395" s="125">
        <f>I1395*0.1</f>
      </c>
      <c r="K1395" s="125">
        <f>SUM(I1395:J1395)</f>
      </c>
      <c r="L1395" s="242"/>
      <c r="M1395" s="229"/>
      <c r="N1395" s="87"/>
      <c r="O1395" s="87"/>
      <c r="P1395" s="87"/>
      <c r="Q1395" s="87"/>
      <c r="R1395" s="87"/>
      <c r="S1395" s="87"/>
      <c r="T1395" s="87"/>
      <c r="U1395" s="87"/>
      <c r="V1395" s="87"/>
      <c r="W1395" s="175"/>
      <c r="X1395" s="87"/>
      <c r="Y1395" s="87"/>
      <c r="Z1395" s="87"/>
      <c r="AA1395" s="87"/>
      <c r="AB1395" s="86"/>
      <c r="AC1395" s="87"/>
    </row>
    <row x14ac:dyDescent="0.25" r="1396" customHeight="1" ht="17.25">
      <c r="A1396" s="235">
        <f>A1395</f>
        <v>25569.375</v>
      </c>
      <c r="B1396" s="236" t="s">
        <v>52</v>
      </c>
      <c r="C1396" s="180"/>
      <c r="D1396" s="180">
        <v>16</v>
      </c>
      <c r="E1396" s="180">
        <v>8</v>
      </c>
      <c r="F1396" s="180"/>
      <c r="G1396" s="180">
        <f>SUM(C1396:F1396)</f>
      </c>
      <c r="H1396" s="237">
        <v>5500</v>
      </c>
      <c r="I1396" s="125">
        <f>G1396*H1396</f>
      </c>
      <c r="J1396" s="125">
        <f>I1396*0.1</f>
      </c>
      <c r="K1396" s="125">
        <f>SUM(I1396:J1396)</f>
      </c>
      <c r="L1396" s="242"/>
      <c r="M1396" s="229"/>
      <c r="N1396" s="87"/>
      <c r="O1396" s="87"/>
      <c r="P1396" s="87"/>
      <c r="Q1396" s="87"/>
      <c r="R1396" s="87"/>
      <c r="S1396" s="87"/>
      <c r="T1396" s="87"/>
      <c r="U1396" s="87"/>
      <c r="V1396" s="87"/>
      <c r="W1396" s="175"/>
      <c r="X1396" s="87"/>
      <c r="Y1396" s="87"/>
      <c r="Z1396" s="87"/>
      <c r="AA1396" s="87"/>
      <c r="AB1396" s="86"/>
      <c r="AC1396" s="87"/>
    </row>
    <row x14ac:dyDescent="0.25" r="1397" customHeight="1" ht="17.25">
      <c r="A1397" s="235">
        <f>A1396</f>
        <v>25569.375</v>
      </c>
      <c r="B1397" s="241" t="s">
        <v>61</v>
      </c>
      <c r="C1397" s="180"/>
      <c r="D1397" s="180">
        <v>8</v>
      </c>
      <c r="E1397" s="180"/>
      <c r="F1397" s="180"/>
      <c r="G1397" s="180">
        <f>SUM(C1397:F1397)</f>
      </c>
      <c r="H1397" s="237">
        <v>5500</v>
      </c>
      <c r="I1397" s="125">
        <f>G1397*H1397</f>
      </c>
      <c r="J1397" s="125">
        <f>I1397*0.1</f>
      </c>
      <c r="K1397" s="125">
        <f>SUM(I1397:J1397)</f>
      </c>
      <c r="L1397" s="242"/>
      <c r="M1397" s="229"/>
      <c r="N1397" s="87"/>
      <c r="O1397" s="87"/>
      <c r="P1397" s="87"/>
      <c r="Q1397" s="87"/>
      <c r="R1397" s="87"/>
      <c r="S1397" s="87"/>
      <c r="T1397" s="87"/>
      <c r="U1397" s="87"/>
      <c r="V1397" s="87"/>
      <c r="W1397" s="175"/>
      <c r="X1397" s="87"/>
      <c r="Y1397" s="87"/>
      <c r="Z1397" s="87"/>
      <c r="AA1397" s="87"/>
      <c r="AB1397" s="86"/>
      <c r="AC1397" s="87"/>
    </row>
    <row x14ac:dyDescent="0.25" r="1398" customHeight="1" ht="17.25">
      <c r="A1398" s="235">
        <f>A1397</f>
        <v>25569.375</v>
      </c>
      <c r="B1398" s="236" t="s">
        <v>33</v>
      </c>
      <c r="C1398" s="180"/>
      <c r="D1398" s="180">
        <v>10</v>
      </c>
      <c r="E1398" s="180"/>
      <c r="F1398" s="180"/>
      <c r="G1398" s="180">
        <f>SUM(C1398:F1398)</f>
      </c>
      <c r="H1398" s="182">
        <v>5500</v>
      </c>
      <c r="I1398" s="125">
        <f>G1398*H1398</f>
      </c>
      <c r="J1398" s="125">
        <f>I1398*0.1</f>
      </c>
      <c r="K1398" s="125">
        <f>SUM(I1398:J1398)</f>
      </c>
      <c r="L1398" s="242"/>
      <c r="M1398" s="229"/>
      <c r="N1398" s="87"/>
      <c r="O1398" s="87"/>
      <c r="P1398" s="87"/>
      <c r="Q1398" s="87"/>
      <c r="R1398" s="87"/>
      <c r="S1398" s="87"/>
      <c r="T1398" s="87"/>
      <c r="U1398" s="87"/>
      <c r="V1398" s="87"/>
      <c r="W1398" s="175"/>
      <c r="X1398" s="87"/>
      <c r="Y1398" s="87"/>
      <c r="Z1398" s="87"/>
      <c r="AA1398" s="87"/>
      <c r="AB1398" s="86"/>
      <c r="AC1398" s="87"/>
    </row>
    <row x14ac:dyDescent="0.25" r="1399" customHeight="1" ht="17.25">
      <c r="A1399" s="235">
        <f>A1398</f>
        <v>25569.375</v>
      </c>
      <c r="B1399" s="236" t="s">
        <v>30</v>
      </c>
      <c r="C1399" s="180"/>
      <c r="D1399" s="180">
        <v>0</v>
      </c>
      <c r="E1399" s="180"/>
      <c r="F1399" s="180"/>
      <c r="G1399" s="180">
        <f>SUM(C1399:F1399)</f>
      </c>
      <c r="H1399" s="125">
        <v>6000</v>
      </c>
      <c r="I1399" s="125">
        <f>G1399*H1399</f>
      </c>
      <c r="J1399" s="125">
        <f>I1399*0.1</f>
      </c>
      <c r="K1399" s="125">
        <f>SUM(I1399:J1399)</f>
      </c>
      <c r="L1399" s="242"/>
      <c r="M1399" s="229"/>
      <c r="N1399" s="87"/>
      <c r="O1399" s="87"/>
      <c r="P1399" s="87"/>
      <c r="Q1399" s="87"/>
      <c r="R1399" s="87"/>
      <c r="S1399" s="87"/>
      <c r="T1399" s="87"/>
      <c r="U1399" s="87"/>
      <c r="V1399" s="87"/>
      <c r="W1399" s="175"/>
      <c r="X1399" s="87"/>
      <c r="Y1399" s="87"/>
      <c r="Z1399" s="87"/>
      <c r="AA1399" s="87"/>
      <c r="AB1399" s="86"/>
      <c r="AC1399" s="87"/>
    </row>
    <row x14ac:dyDescent="0.25" r="1400" customHeight="1" ht="17.25">
      <c r="A1400" s="235">
        <f>A1399</f>
        <v>25569.375</v>
      </c>
      <c r="B1400" s="236" t="s">
        <v>28</v>
      </c>
      <c r="C1400" s="188" t="s">
        <v>14</v>
      </c>
      <c r="D1400" s="180">
        <v>20</v>
      </c>
      <c r="E1400" s="180"/>
      <c r="F1400" s="180"/>
      <c r="G1400" s="180">
        <f>SUM(C1400:F1400)</f>
      </c>
      <c r="H1400" s="237">
        <v>5500</v>
      </c>
      <c r="I1400" s="125">
        <f>G1400*H1400</f>
      </c>
      <c r="J1400" s="125">
        <f>I1400*0.1</f>
      </c>
      <c r="K1400" s="125">
        <f>SUM(I1400:J1400)</f>
      </c>
      <c r="L1400" s="242"/>
      <c r="M1400" s="229"/>
      <c r="N1400" s="87"/>
      <c r="O1400" s="87"/>
      <c r="P1400" s="87"/>
      <c r="Q1400" s="87"/>
      <c r="R1400" s="87"/>
      <c r="S1400" s="87"/>
      <c r="T1400" s="87"/>
      <c r="U1400" s="87"/>
      <c r="V1400" s="87"/>
      <c r="W1400" s="175"/>
      <c r="X1400" s="87"/>
      <c r="Y1400" s="87"/>
      <c r="Z1400" s="87"/>
      <c r="AA1400" s="87"/>
      <c r="AB1400" s="86"/>
      <c r="AC1400" s="87"/>
    </row>
    <row x14ac:dyDescent="0.25" r="1401" customHeight="1" ht="17.25">
      <c r="A1401" s="235">
        <f>A1400</f>
        <v>25569.375</v>
      </c>
      <c r="B1401" s="236" t="s">
        <v>12</v>
      </c>
      <c r="C1401" s="180"/>
      <c r="D1401" s="180">
        <v>16</v>
      </c>
      <c r="E1401" s="180">
        <v>6</v>
      </c>
      <c r="F1401" s="180"/>
      <c r="G1401" s="180">
        <f>SUM(C1401:F1401)</f>
      </c>
      <c r="H1401" s="125">
        <v>6000</v>
      </c>
      <c r="I1401" s="125">
        <f>G1401*H1401</f>
      </c>
      <c r="J1401" s="125">
        <f>I1401*0.1</f>
      </c>
      <c r="K1401" s="125">
        <f>SUM(I1401:J1401)</f>
      </c>
      <c r="L1401" s="242"/>
      <c r="M1401" s="229"/>
      <c r="N1401" s="87"/>
      <c r="O1401" s="87"/>
      <c r="P1401" s="87"/>
      <c r="Q1401" s="87"/>
      <c r="R1401" s="87"/>
      <c r="S1401" s="87"/>
      <c r="T1401" s="87"/>
      <c r="U1401" s="87"/>
      <c r="V1401" s="87"/>
      <c r="W1401" s="175"/>
      <c r="X1401" s="87"/>
      <c r="Y1401" s="87"/>
      <c r="Z1401" s="87"/>
      <c r="AA1401" s="87"/>
      <c r="AB1401" s="86"/>
      <c r="AC1401" s="87"/>
    </row>
    <row x14ac:dyDescent="0.25" r="1402" customHeight="1" ht="17.25">
      <c r="A1402" s="235">
        <f>A1401</f>
        <v>25569.375</v>
      </c>
      <c r="B1402" s="241" t="s">
        <v>148</v>
      </c>
      <c r="C1402" s="180"/>
      <c r="D1402" s="180">
        <v>0</v>
      </c>
      <c r="E1402" s="180"/>
      <c r="F1402" s="180"/>
      <c r="G1402" s="180">
        <f>SUM(C1402:F1402)</f>
      </c>
      <c r="H1402" s="182">
        <v>6000</v>
      </c>
      <c r="I1402" s="125">
        <f>G1402*H1402</f>
      </c>
      <c r="J1402" s="125">
        <f>I1402*0.1</f>
      </c>
      <c r="K1402" s="125">
        <f>SUM(I1402:J1402)</f>
      </c>
      <c r="L1402" s="242"/>
      <c r="M1402" s="229"/>
      <c r="N1402" s="87"/>
      <c r="O1402" s="87"/>
      <c r="P1402" s="87"/>
      <c r="Q1402" s="87"/>
      <c r="R1402" s="87"/>
      <c r="S1402" s="87"/>
      <c r="T1402" s="87"/>
      <c r="U1402" s="87"/>
      <c r="V1402" s="87"/>
      <c r="W1402" s="175"/>
      <c r="X1402" s="87"/>
      <c r="Y1402" s="87"/>
      <c r="Z1402" s="87"/>
      <c r="AA1402" s="87"/>
      <c r="AB1402" s="86"/>
      <c r="AC1402" s="87"/>
    </row>
    <row x14ac:dyDescent="0.25" r="1403" customHeight="1" ht="17.25">
      <c r="A1403" s="235">
        <f>A1402</f>
        <v>25569.375</v>
      </c>
      <c r="B1403" s="241" t="s">
        <v>37</v>
      </c>
      <c r="C1403" s="180"/>
      <c r="D1403" s="180">
        <v>6</v>
      </c>
      <c r="E1403" s="180"/>
      <c r="F1403" s="180"/>
      <c r="G1403" s="180">
        <f>SUM(C1403:F1403)</f>
      </c>
      <c r="H1403" s="125">
        <v>6500</v>
      </c>
      <c r="I1403" s="125">
        <f>G1403*H1403</f>
      </c>
      <c r="J1403" s="125">
        <f>I1403*0.1</f>
      </c>
      <c r="K1403" s="125">
        <f>SUM(I1403:J1403)</f>
      </c>
      <c r="L1403" s="242"/>
      <c r="M1403" s="229"/>
      <c r="N1403" s="87"/>
      <c r="O1403" s="87"/>
      <c r="P1403" s="87"/>
      <c r="Q1403" s="87"/>
      <c r="R1403" s="87"/>
      <c r="S1403" s="87"/>
      <c r="T1403" s="87"/>
      <c r="U1403" s="87"/>
      <c r="V1403" s="87"/>
      <c r="W1403" s="175"/>
      <c r="X1403" s="87"/>
      <c r="Y1403" s="87"/>
      <c r="Z1403" s="87"/>
      <c r="AA1403" s="87"/>
      <c r="AB1403" s="86"/>
      <c r="AC1403" s="87"/>
    </row>
    <row x14ac:dyDescent="0.25" r="1404" customHeight="1" ht="17.25">
      <c r="A1404" s="235">
        <f>A1403</f>
        <v>25569.375</v>
      </c>
      <c r="B1404" s="241" t="s">
        <v>64</v>
      </c>
      <c r="C1404" s="180"/>
      <c r="D1404" s="181">
        <v>53</v>
      </c>
      <c r="E1404" s="181">
        <v>20</v>
      </c>
      <c r="F1404" s="180"/>
      <c r="G1404" s="180">
        <f>SUM(C1404:F1404)</f>
      </c>
      <c r="H1404" s="182">
        <v>5500</v>
      </c>
      <c r="I1404" s="125">
        <f>G1404*H1404</f>
      </c>
      <c r="J1404" s="125">
        <f>I1404*0.1</f>
      </c>
      <c r="K1404" s="125">
        <f>SUM(I1404:J1404)</f>
      </c>
      <c r="L1404" s="242"/>
      <c r="M1404" s="229"/>
      <c r="N1404" s="87"/>
      <c r="O1404" s="87"/>
      <c r="P1404" s="87"/>
      <c r="Q1404" s="87"/>
      <c r="R1404" s="87"/>
      <c r="S1404" s="87"/>
      <c r="T1404" s="87"/>
      <c r="U1404" s="87"/>
      <c r="V1404" s="87"/>
      <c r="W1404" s="175"/>
      <c r="X1404" s="87"/>
      <c r="Y1404" s="87"/>
      <c r="Z1404" s="87"/>
      <c r="AA1404" s="87"/>
      <c r="AB1404" s="86"/>
      <c r="AC1404" s="87"/>
    </row>
    <row x14ac:dyDescent="0.25" r="1405" customHeight="1" ht="17.25">
      <c r="A1405" s="235">
        <f>A1404</f>
        <v>25569.375</v>
      </c>
      <c r="B1405" s="236" t="s">
        <v>25</v>
      </c>
      <c r="C1405" s="180"/>
      <c r="D1405" s="181">
        <v>20</v>
      </c>
      <c r="E1405" s="181"/>
      <c r="F1405" s="180"/>
      <c r="G1405" s="180">
        <f>SUM(C1405:F1405)</f>
      </c>
      <c r="H1405" s="125">
        <v>6000</v>
      </c>
      <c r="I1405" s="125">
        <f>G1405*H1405</f>
      </c>
      <c r="J1405" s="125">
        <f>I1405*0.1</f>
      </c>
      <c r="K1405" s="125">
        <f>SUM(I1405:J1405)</f>
      </c>
      <c r="L1405" s="242"/>
      <c r="M1405" s="229"/>
      <c r="N1405" s="87"/>
      <c r="O1405" s="87"/>
      <c r="P1405" s="87"/>
      <c r="Q1405" s="87"/>
      <c r="R1405" s="87"/>
      <c r="S1405" s="87"/>
      <c r="T1405" s="87"/>
      <c r="U1405" s="87"/>
      <c r="V1405" s="87"/>
      <c r="W1405" s="175"/>
      <c r="X1405" s="87"/>
      <c r="Y1405" s="87"/>
      <c r="Z1405" s="87"/>
      <c r="AA1405" s="87"/>
      <c r="AB1405" s="86"/>
      <c r="AC1405" s="87"/>
    </row>
    <row x14ac:dyDescent="0.25" r="1406" customHeight="1" ht="17.25">
      <c r="A1406" s="235">
        <f>A1405</f>
        <v>25569.375</v>
      </c>
      <c r="B1406" s="241" t="s">
        <v>76</v>
      </c>
      <c r="C1406" s="188" t="s">
        <v>14</v>
      </c>
      <c r="D1406" s="181">
        <v>25</v>
      </c>
      <c r="E1406" s="181">
        <v>12</v>
      </c>
      <c r="F1406" s="180">
        <v>5</v>
      </c>
      <c r="G1406" s="180">
        <f>SUM(C1406:F1406)</f>
      </c>
      <c r="H1406" s="125">
        <v>6000</v>
      </c>
      <c r="I1406" s="125">
        <f>G1406*H1406</f>
      </c>
      <c r="J1406" s="125">
        <f>I1406*0.1</f>
      </c>
      <c r="K1406" s="125">
        <f>SUM(I1406:J1406)</f>
      </c>
      <c r="L1406" s="242"/>
      <c r="M1406" s="229"/>
      <c r="N1406" s="87"/>
      <c r="O1406" s="87"/>
      <c r="P1406" s="87"/>
      <c r="Q1406" s="87"/>
      <c r="R1406" s="87"/>
      <c r="S1406" s="87"/>
      <c r="T1406" s="87"/>
      <c r="U1406" s="87"/>
      <c r="V1406" s="87"/>
      <c r="W1406" s="175"/>
      <c r="X1406" s="87"/>
      <c r="Y1406" s="87"/>
      <c r="Z1406" s="87"/>
      <c r="AA1406" s="87"/>
      <c r="AB1406" s="86"/>
      <c r="AC1406" s="87"/>
    </row>
    <row x14ac:dyDescent="0.25" r="1407" customHeight="1" ht="17.25">
      <c r="A1407" s="235">
        <f>A1406</f>
        <v>25569.375</v>
      </c>
      <c r="B1407" s="241" t="s">
        <v>149</v>
      </c>
      <c r="C1407" s="180"/>
      <c r="D1407" s="181">
        <v>89</v>
      </c>
      <c r="E1407" s="181">
        <v>28</v>
      </c>
      <c r="F1407" s="180">
        <v>4</v>
      </c>
      <c r="G1407" s="180">
        <f>SUM(C1407:F1407)</f>
      </c>
      <c r="H1407" s="125">
        <v>6000</v>
      </c>
      <c r="I1407" s="125">
        <f>G1407*H1407</f>
      </c>
      <c r="J1407" s="125">
        <f>I1407*0.1</f>
      </c>
      <c r="K1407" s="125">
        <f>SUM(I1407:J1407)</f>
      </c>
      <c r="L1407" s="242"/>
      <c r="M1407" s="229"/>
      <c r="N1407" s="87"/>
      <c r="O1407" s="87"/>
      <c r="P1407" s="87"/>
      <c r="Q1407" s="87"/>
      <c r="R1407" s="87"/>
      <c r="S1407" s="87"/>
      <c r="T1407" s="87"/>
      <c r="U1407" s="87"/>
      <c r="V1407" s="87"/>
      <c r="W1407" s="175"/>
      <c r="X1407" s="87"/>
      <c r="Y1407" s="87"/>
      <c r="Z1407" s="87"/>
      <c r="AA1407" s="87"/>
      <c r="AB1407" s="86"/>
      <c r="AC1407" s="87"/>
    </row>
    <row x14ac:dyDescent="0.25" r="1408" customHeight="1" ht="17.25">
      <c r="A1408" s="235">
        <f>A1407</f>
        <v>25569.375</v>
      </c>
      <c r="B1408" s="241" t="s">
        <v>43</v>
      </c>
      <c r="C1408" s="180"/>
      <c r="D1408" s="181">
        <v>40</v>
      </c>
      <c r="E1408" s="181"/>
      <c r="F1408" s="180"/>
      <c r="G1408" s="180">
        <f>SUM(C1408:F1408)</f>
      </c>
      <c r="H1408" s="125">
        <v>6000</v>
      </c>
      <c r="I1408" s="125">
        <f>G1408*H1408</f>
      </c>
      <c r="J1408" s="125">
        <f>I1408*0.1</f>
      </c>
      <c r="K1408" s="125">
        <f>SUM(I1408:J1408)</f>
      </c>
      <c r="L1408" s="242"/>
      <c r="M1408" s="229"/>
      <c r="N1408" s="87"/>
      <c r="O1408" s="87"/>
      <c r="P1408" s="87"/>
      <c r="Q1408" s="87"/>
      <c r="R1408" s="87"/>
      <c r="S1408" s="87"/>
      <c r="T1408" s="87"/>
      <c r="U1408" s="87"/>
      <c r="V1408" s="87"/>
      <c r="W1408" s="175"/>
      <c r="X1408" s="87"/>
      <c r="Y1408" s="87"/>
      <c r="Z1408" s="87"/>
      <c r="AA1408" s="87"/>
      <c r="AB1408" s="86"/>
      <c r="AC1408" s="87"/>
    </row>
    <row x14ac:dyDescent="0.25" r="1409" customHeight="1" ht="17.25">
      <c r="A1409" s="235">
        <f>A1408</f>
        <v>25569.375</v>
      </c>
      <c r="B1409" s="241" t="s">
        <v>18</v>
      </c>
      <c r="C1409" s="180"/>
      <c r="D1409" s="181">
        <v>9</v>
      </c>
      <c r="E1409" s="181">
        <v>7</v>
      </c>
      <c r="F1409" s="180">
        <v>6</v>
      </c>
      <c r="G1409" s="180">
        <f>SUM(C1409:F1409)</f>
      </c>
      <c r="H1409" s="125">
        <v>6000</v>
      </c>
      <c r="I1409" s="125">
        <f>G1409*H1409</f>
      </c>
      <c r="J1409" s="125">
        <f>I1409*0.1</f>
      </c>
      <c r="K1409" s="125">
        <f>SUM(I1409:J1409)</f>
      </c>
      <c r="L1409" s="242"/>
      <c r="M1409" s="229"/>
      <c r="N1409" s="87"/>
      <c r="O1409" s="87"/>
      <c r="P1409" s="87"/>
      <c r="Q1409" s="87"/>
      <c r="R1409" s="87"/>
      <c r="S1409" s="87"/>
      <c r="T1409" s="87"/>
      <c r="U1409" s="87"/>
      <c r="V1409" s="87"/>
      <c r="W1409" s="175"/>
      <c r="X1409" s="87"/>
      <c r="Y1409" s="87"/>
      <c r="Z1409" s="87"/>
      <c r="AA1409" s="87"/>
      <c r="AB1409" s="86"/>
      <c r="AC1409" s="87"/>
    </row>
    <row x14ac:dyDescent="0.25" r="1410" customHeight="1" ht="17.25">
      <c r="A1410" s="235">
        <f>A1409</f>
        <v>25569.375</v>
      </c>
      <c r="B1410" s="241" t="s">
        <v>82</v>
      </c>
      <c r="C1410" s="188" t="s">
        <v>14</v>
      </c>
      <c r="D1410" s="181">
        <v>25</v>
      </c>
      <c r="E1410" s="181">
        <v>9</v>
      </c>
      <c r="F1410" s="180">
        <v>7</v>
      </c>
      <c r="G1410" s="180">
        <f>SUM(C1410:F1410)</f>
      </c>
      <c r="H1410" s="125">
        <v>5000</v>
      </c>
      <c r="I1410" s="125">
        <f>G1410*H1410</f>
      </c>
      <c r="J1410" s="125">
        <f>I1410*0.1</f>
      </c>
      <c r="K1410" s="125">
        <f>SUM(I1410:J1410)</f>
      </c>
      <c r="L1410" s="242"/>
      <c r="M1410" s="229"/>
      <c r="N1410" s="87"/>
      <c r="O1410" s="87"/>
      <c r="P1410" s="87"/>
      <c r="Q1410" s="87"/>
      <c r="R1410" s="87"/>
      <c r="S1410" s="87"/>
      <c r="T1410" s="87"/>
      <c r="U1410" s="87"/>
      <c r="V1410" s="87"/>
      <c r="W1410" s="175"/>
      <c r="X1410" s="87"/>
      <c r="Y1410" s="87"/>
      <c r="Z1410" s="87"/>
      <c r="AA1410" s="87"/>
      <c r="AB1410" s="86"/>
      <c r="AC1410" s="87"/>
    </row>
    <row x14ac:dyDescent="0.25" r="1411" customHeight="1" ht="17.25">
      <c r="A1411" s="235">
        <f>A1410</f>
        <v>25569.375</v>
      </c>
      <c r="B1411" s="241" t="s">
        <v>151</v>
      </c>
      <c r="C1411" s="180"/>
      <c r="D1411" s="181">
        <v>12</v>
      </c>
      <c r="E1411" s="181"/>
      <c r="F1411" s="180"/>
      <c r="G1411" s="180">
        <f>SUM(C1411:F1411)</f>
      </c>
      <c r="H1411" s="125">
        <v>5000</v>
      </c>
      <c r="I1411" s="125">
        <f>G1411*H1411</f>
      </c>
      <c r="J1411" s="125">
        <f>I1411*0.1</f>
      </c>
      <c r="K1411" s="125">
        <f>SUM(I1411:J1411)</f>
      </c>
      <c r="L1411" s="242"/>
      <c r="M1411" s="229"/>
      <c r="N1411" s="87"/>
      <c r="O1411" s="87"/>
      <c r="P1411" s="87"/>
      <c r="Q1411" s="87"/>
      <c r="R1411" s="87"/>
      <c r="S1411" s="87"/>
      <c r="T1411" s="87"/>
      <c r="U1411" s="87"/>
      <c r="V1411" s="87"/>
      <c r="W1411" s="175"/>
      <c r="X1411" s="87"/>
      <c r="Y1411" s="87"/>
      <c r="Z1411" s="87"/>
      <c r="AA1411" s="87"/>
      <c r="AB1411" s="86"/>
      <c r="AC1411" s="87"/>
    </row>
    <row x14ac:dyDescent="0.25" r="1412" customHeight="1" ht="17.25">
      <c r="A1412" s="235">
        <f>A1408</f>
        <v>25569.375</v>
      </c>
      <c r="B1412" s="241" t="s">
        <v>105</v>
      </c>
      <c r="C1412" s="180"/>
      <c r="D1412" s="181">
        <v>24</v>
      </c>
      <c r="E1412" s="181"/>
      <c r="F1412" s="180"/>
      <c r="G1412" s="180">
        <f>SUM(C1412:F1412)</f>
      </c>
      <c r="H1412" s="125">
        <v>7000</v>
      </c>
      <c r="I1412" s="125">
        <f>G1412*H1412</f>
      </c>
      <c r="J1412" s="125">
        <f>I1412*0.1</f>
      </c>
      <c r="K1412" s="125">
        <f>SUM(I1412:J1412)</f>
      </c>
      <c r="L1412" s="242"/>
      <c r="M1412" s="229"/>
      <c r="N1412" s="87"/>
      <c r="O1412" s="87"/>
      <c r="P1412" s="87"/>
      <c r="Q1412" s="87"/>
      <c r="R1412" s="87"/>
      <c r="S1412" s="87"/>
      <c r="T1412" s="87"/>
      <c r="U1412" s="87"/>
      <c r="V1412" s="87"/>
      <c r="W1412" s="175"/>
      <c r="X1412" s="87"/>
      <c r="Y1412" s="87"/>
      <c r="Z1412" s="87"/>
      <c r="AA1412" s="87"/>
      <c r="AB1412" s="86"/>
      <c r="AC1412" s="87"/>
    </row>
    <row x14ac:dyDescent="0.25" r="1413" customHeight="1" ht="17.25">
      <c r="A1413" s="235">
        <f>A1408</f>
        <v>25569.375</v>
      </c>
      <c r="B1413" s="241" t="s">
        <v>23</v>
      </c>
      <c r="C1413" s="180"/>
      <c r="D1413" s="180">
        <v>13</v>
      </c>
      <c r="E1413" s="180"/>
      <c r="F1413" s="180"/>
      <c r="G1413" s="180">
        <f>SUM(C1413:F1413)</f>
      </c>
      <c r="H1413" s="125">
        <v>6000</v>
      </c>
      <c r="I1413" s="125">
        <f>G1413*H1413</f>
      </c>
      <c r="J1413" s="125">
        <f>I1413*0.1</f>
      </c>
      <c r="K1413" s="125">
        <f>SUM(I1413:J1413)</f>
      </c>
      <c r="L1413" s="242"/>
      <c r="M1413" s="229"/>
      <c r="N1413" s="87"/>
      <c r="O1413" s="87"/>
      <c r="P1413" s="87"/>
      <c r="Q1413" s="87"/>
      <c r="R1413" s="87"/>
      <c r="S1413" s="87"/>
      <c r="T1413" s="87"/>
      <c r="U1413" s="87"/>
      <c r="V1413" s="87"/>
      <c r="W1413" s="175"/>
      <c r="X1413" s="87"/>
      <c r="Y1413" s="87"/>
      <c r="Z1413" s="87"/>
      <c r="AA1413" s="87"/>
      <c r="AB1413" s="86"/>
      <c r="AC1413" s="87"/>
    </row>
    <row x14ac:dyDescent="0.25" r="1414" customHeight="1" ht="17.25">
      <c r="A1414" s="235">
        <f>A1413</f>
        <v>25569.375</v>
      </c>
      <c r="B1414" s="241" t="s">
        <v>40</v>
      </c>
      <c r="C1414" s="180"/>
      <c r="D1414" s="180">
        <v>13</v>
      </c>
      <c r="E1414" s="180"/>
      <c r="F1414" s="180"/>
      <c r="G1414" s="180">
        <f>SUM(C1414:F1414)</f>
      </c>
      <c r="H1414" s="125">
        <v>6500</v>
      </c>
      <c r="I1414" s="125">
        <f>G1414*H1414</f>
      </c>
      <c r="J1414" s="125">
        <f>I1414*0.1</f>
      </c>
      <c r="K1414" s="125">
        <f>SUM(I1414:J1414)</f>
      </c>
      <c r="L1414" s="242"/>
      <c r="M1414" s="229"/>
      <c r="N1414" s="87"/>
      <c r="O1414" s="87"/>
      <c r="P1414" s="87"/>
      <c r="Q1414" s="87"/>
      <c r="R1414" s="87"/>
      <c r="S1414" s="87"/>
      <c r="T1414" s="87"/>
      <c r="U1414" s="87"/>
      <c r="V1414" s="87"/>
      <c r="W1414" s="175"/>
      <c r="X1414" s="87"/>
      <c r="Y1414" s="87"/>
      <c r="Z1414" s="87"/>
      <c r="AA1414" s="87"/>
      <c r="AB1414" s="86"/>
      <c r="AC1414" s="87"/>
    </row>
    <row x14ac:dyDescent="0.25" r="1415" customHeight="1" ht="17.25">
      <c r="A1415" s="235">
        <f>A1411</f>
        <v>25569.375</v>
      </c>
      <c r="B1415" s="247" t="s">
        <v>86</v>
      </c>
      <c r="C1415" s="248"/>
      <c r="D1415" s="249">
        <v>19</v>
      </c>
      <c r="E1415" s="248"/>
      <c r="F1415" s="249">
        <v>4</v>
      </c>
      <c r="G1415" s="180">
        <f>SUM(C1415:F1415)</f>
      </c>
      <c r="H1415" s="250">
        <v>9000</v>
      </c>
      <c r="I1415" s="125">
        <f>G1415*H1415</f>
      </c>
      <c r="J1415" s="125">
        <f>I1415*0.1</f>
      </c>
      <c r="K1415" s="125">
        <f>SUM(I1415:J1415)</f>
      </c>
      <c r="L1415" s="242"/>
      <c r="M1415" s="229"/>
      <c r="N1415" s="87"/>
      <c r="O1415" s="87"/>
      <c r="P1415" s="87"/>
      <c r="Q1415" s="87"/>
      <c r="R1415" s="87"/>
      <c r="S1415" s="87"/>
      <c r="T1415" s="87"/>
      <c r="U1415" s="87"/>
      <c r="V1415" s="87"/>
      <c r="W1415" s="175"/>
      <c r="X1415" s="87"/>
      <c r="Y1415" s="87"/>
      <c r="Z1415" s="87"/>
      <c r="AA1415" s="87"/>
      <c r="AB1415" s="86"/>
      <c r="AC1415" s="87"/>
    </row>
    <row x14ac:dyDescent="0.25" r="1416" customHeight="1" ht="17.25">
      <c r="A1416" s="235">
        <f>A1411</f>
        <v>25569.375</v>
      </c>
      <c r="B1416" s="241" t="s">
        <v>86</v>
      </c>
      <c r="C1416" s="248"/>
      <c r="D1416" s="248"/>
      <c r="E1416" s="180">
        <v>8</v>
      </c>
      <c r="F1416" s="248"/>
      <c r="G1416" s="180">
        <f>SUM(C1416:F1416)</f>
      </c>
      <c r="H1416" s="125">
        <v>6000</v>
      </c>
      <c r="I1416" s="125">
        <f>G1416*H1416</f>
      </c>
      <c r="J1416" s="125">
        <f>I1416*0.1</f>
      </c>
      <c r="K1416" s="125">
        <f>SUM(I1416:J1416)</f>
      </c>
      <c r="L1416" s="242"/>
      <c r="M1416" s="229"/>
      <c r="N1416" s="87"/>
      <c r="O1416" s="87"/>
      <c r="P1416" s="87"/>
      <c r="Q1416" s="87"/>
      <c r="R1416" s="87"/>
      <c r="S1416" s="87"/>
      <c r="T1416" s="87"/>
      <c r="U1416" s="87"/>
      <c r="V1416" s="87"/>
      <c r="W1416" s="175"/>
      <c r="X1416" s="87"/>
      <c r="Y1416" s="87"/>
      <c r="Z1416" s="87"/>
      <c r="AA1416" s="87"/>
      <c r="AB1416" s="86"/>
      <c r="AC1416" s="87"/>
    </row>
    <row x14ac:dyDescent="0.25" r="1417" customHeight="1" ht="17.25">
      <c r="A1417" s="235">
        <f>A1416</f>
        <v>25569.375</v>
      </c>
      <c r="B1417" s="241" t="s">
        <v>152</v>
      </c>
      <c r="C1417" s="180"/>
      <c r="D1417" s="180">
        <v>120</v>
      </c>
      <c r="E1417" s="180"/>
      <c r="F1417" s="180"/>
      <c r="G1417" s="180">
        <f>SUM(C1417:F1417)</f>
      </c>
      <c r="H1417" s="125">
        <v>6000</v>
      </c>
      <c r="I1417" s="125">
        <f>G1417*H1417</f>
      </c>
      <c r="J1417" s="125">
        <f>I1417*0.1</f>
      </c>
      <c r="K1417" s="125">
        <f>SUM(I1417:J1417)</f>
      </c>
      <c r="L1417" s="242"/>
      <c r="M1417" s="229"/>
      <c r="N1417" s="87"/>
      <c r="O1417" s="87"/>
      <c r="P1417" s="87"/>
      <c r="Q1417" s="87"/>
      <c r="R1417" s="87"/>
      <c r="S1417" s="87"/>
      <c r="T1417" s="87"/>
      <c r="U1417" s="87"/>
      <c r="V1417" s="87"/>
      <c r="W1417" s="175"/>
      <c r="X1417" s="87"/>
      <c r="Y1417" s="87"/>
      <c r="Z1417" s="87"/>
      <c r="AA1417" s="87"/>
      <c r="AB1417" s="86"/>
      <c r="AC1417" s="87"/>
    </row>
    <row x14ac:dyDescent="0.25" r="1418" customHeight="1" ht="17.25">
      <c r="A1418" s="243">
        <f>A1417</f>
        <v>25569.375</v>
      </c>
      <c r="B1418" s="244" t="s">
        <v>155</v>
      </c>
      <c r="C1418" s="191">
        <f>SUM(C1372:C1417)</f>
      </c>
      <c r="D1418" s="191">
        <f>SUM(D1372:D1417)</f>
      </c>
      <c r="E1418" s="191">
        <f>SUM(E1372:E1417)</f>
      </c>
      <c r="F1418" s="191">
        <f>SUM(F1372:F1417)</f>
      </c>
      <c r="G1418" s="191">
        <f>SUM(G1372:G1417)</f>
      </c>
      <c r="H1418" s="191"/>
      <c r="I1418" s="191">
        <f>SUM(I1372:I1417)</f>
      </c>
      <c r="J1418" s="191">
        <f>SUM(J1372:J1417)</f>
      </c>
      <c r="K1418" s="191">
        <f>SUM(K1372:K1417)</f>
      </c>
      <c r="L1418" s="245"/>
      <c r="M1418" s="229"/>
      <c r="N1418" s="87"/>
      <c r="O1418" s="87"/>
      <c r="P1418" s="87"/>
      <c r="Q1418" s="87"/>
      <c r="R1418" s="87"/>
      <c r="S1418" s="87"/>
      <c r="T1418" s="87"/>
      <c r="U1418" s="87"/>
      <c r="V1418" s="87"/>
      <c r="W1418" s="175"/>
      <c r="X1418" s="87"/>
      <c r="Y1418" s="87"/>
      <c r="Z1418" s="87"/>
      <c r="AA1418" s="87"/>
      <c r="AB1418" s="86"/>
      <c r="AC1418" s="87"/>
    </row>
    <row x14ac:dyDescent="0.25" r="1419" customHeight="1" ht="17.25">
      <c r="A1419" s="235">
        <f>A1418</f>
        <v>25569.375</v>
      </c>
      <c r="B1419" s="241" t="s">
        <v>113</v>
      </c>
      <c r="C1419" s="180"/>
      <c r="D1419" s="180">
        <v>42</v>
      </c>
      <c r="E1419" s="180">
        <v>49</v>
      </c>
      <c r="F1419" s="180">
        <v>4</v>
      </c>
      <c r="G1419" s="180">
        <f>SUM(C1419:F1419)</f>
      </c>
      <c r="H1419" s="125">
        <v>6500</v>
      </c>
      <c r="I1419" s="125">
        <f>G1419*H1419</f>
      </c>
      <c r="J1419" s="185"/>
      <c r="K1419" s="125">
        <f>SUM(I1419:J1419)</f>
      </c>
      <c r="L1419" s="242"/>
      <c r="M1419" s="229"/>
      <c r="N1419" s="87"/>
      <c r="O1419" s="87"/>
      <c r="P1419" s="87"/>
      <c r="Q1419" s="87"/>
      <c r="R1419" s="87"/>
      <c r="S1419" s="87"/>
      <c r="T1419" s="87"/>
      <c r="U1419" s="87"/>
      <c r="V1419" s="87"/>
      <c r="W1419" s="175"/>
      <c r="X1419" s="87"/>
      <c r="Y1419" s="87"/>
      <c r="Z1419" s="87"/>
      <c r="AA1419" s="87"/>
      <c r="AB1419" s="86"/>
      <c r="AC1419" s="87"/>
    </row>
    <row x14ac:dyDescent="0.25" r="1420" customHeight="1" ht="17.25">
      <c r="A1420" s="235">
        <f>A1419</f>
        <v>25569.375</v>
      </c>
      <c r="B1420" s="241" t="s">
        <v>156</v>
      </c>
      <c r="C1420" s="180"/>
      <c r="D1420" s="180">
        <v>11</v>
      </c>
      <c r="E1420" s="180">
        <v>13</v>
      </c>
      <c r="F1420" s="180"/>
      <c r="G1420" s="180">
        <f>SUM(C1420:F1420)</f>
      </c>
      <c r="H1420" s="125">
        <v>6500</v>
      </c>
      <c r="I1420" s="125">
        <f>G1420*H1420</f>
      </c>
      <c r="J1420" s="185"/>
      <c r="K1420" s="125">
        <f>SUM(I1420:J1420)</f>
      </c>
      <c r="L1420" s="242"/>
      <c r="M1420" s="229"/>
      <c r="N1420" s="87"/>
      <c r="O1420" s="87"/>
      <c r="P1420" s="87"/>
      <c r="Q1420" s="87"/>
      <c r="R1420" s="87"/>
      <c r="S1420" s="87"/>
      <c r="T1420" s="87"/>
      <c r="U1420" s="87"/>
      <c r="V1420" s="87"/>
      <c r="W1420" s="175"/>
      <c r="X1420" s="87"/>
      <c r="Y1420" s="87"/>
      <c r="Z1420" s="87"/>
      <c r="AA1420" s="87"/>
      <c r="AB1420" s="86"/>
      <c r="AC1420" s="87"/>
    </row>
    <row x14ac:dyDescent="0.25" r="1421" customHeight="1" ht="17.25">
      <c r="A1421" s="235">
        <f>A1420</f>
        <v>25569.375</v>
      </c>
      <c r="B1421" s="241" t="s">
        <v>112</v>
      </c>
      <c r="C1421" s="180"/>
      <c r="D1421" s="180">
        <v>12</v>
      </c>
      <c r="E1421" s="180">
        <v>9</v>
      </c>
      <c r="F1421" s="180"/>
      <c r="G1421" s="180">
        <f>SUM(C1421:F1421)</f>
      </c>
      <c r="H1421" s="125">
        <v>6900</v>
      </c>
      <c r="I1421" s="125">
        <f>G1421*H1421</f>
      </c>
      <c r="J1421" s="185"/>
      <c r="K1421" s="125">
        <f>SUM(I1421:J1421)</f>
      </c>
      <c r="L1421" s="242"/>
      <c r="M1421" s="229"/>
      <c r="N1421" s="87"/>
      <c r="O1421" s="87"/>
      <c r="P1421" s="87"/>
      <c r="Q1421" s="87"/>
      <c r="R1421" s="87"/>
      <c r="S1421" s="87"/>
      <c r="T1421" s="87"/>
      <c r="U1421" s="87"/>
      <c r="V1421" s="87"/>
      <c r="W1421" s="175"/>
      <c r="X1421" s="87"/>
      <c r="Y1421" s="87"/>
      <c r="Z1421" s="87"/>
      <c r="AA1421" s="87"/>
      <c r="AB1421" s="86"/>
      <c r="AC1421" s="87"/>
    </row>
    <row x14ac:dyDescent="0.25" r="1422" customHeight="1" ht="17.25">
      <c r="A1422" s="235">
        <f>A1421</f>
        <v>25569.375</v>
      </c>
      <c r="B1422" s="236"/>
      <c r="C1422" s="180"/>
      <c r="D1422" s="180"/>
      <c r="E1422" s="180"/>
      <c r="F1422" s="180"/>
      <c r="G1422" s="180">
        <f>SUM(C1422:F1422)</f>
      </c>
      <c r="H1422" s="125"/>
      <c r="I1422" s="125">
        <f>G1422*H1422</f>
      </c>
      <c r="J1422" s="185"/>
      <c r="K1422" s="125">
        <f>SUM(I1422:J1422)</f>
      </c>
      <c r="L1422" s="242"/>
      <c r="M1422" s="229"/>
      <c r="N1422" s="87"/>
      <c r="O1422" s="87"/>
      <c r="P1422" s="87"/>
      <c r="Q1422" s="87"/>
      <c r="R1422" s="87"/>
      <c r="S1422" s="87"/>
      <c r="T1422" s="87"/>
      <c r="U1422" s="87"/>
      <c r="V1422" s="87"/>
      <c r="W1422" s="175"/>
      <c r="X1422" s="87"/>
      <c r="Y1422" s="87"/>
      <c r="Z1422" s="87"/>
      <c r="AA1422" s="87"/>
      <c r="AB1422" s="86"/>
      <c r="AC1422" s="87"/>
    </row>
    <row x14ac:dyDescent="0.25" r="1423" customHeight="1" ht="17.25">
      <c r="A1423" s="235">
        <f>A1422</f>
        <v>25569.375</v>
      </c>
      <c r="B1423" s="236"/>
      <c r="C1423" s="180"/>
      <c r="D1423" s="180"/>
      <c r="E1423" s="180"/>
      <c r="F1423" s="180"/>
      <c r="G1423" s="180">
        <f>SUM(C1423:F1423)</f>
      </c>
      <c r="H1423" s="125"/>
      <c r="I1423" s="125">
        <f>G1423*H1423</f>
      </c>
      <c r="J1423" s="185"/>
      <c r="K1423" s="125">
        <f>SUM(I1423:J1423)</f>
      </c>
      <c r="L1423" s="242"/>
      <c r="M1423" s="229"/>
      <c r="N1423" s="87"/>
      <c r="O1423" s="87"/>
      <c r="P1423" s="87"/>
      <c r="Q1423" s="87"/>
      <c r="R1423" s="87"/>
      <c r="S1423" s="87"/>
      <c r="T1423" s="87"/>
      <c r="U1423" s="87"/>
      <c r="V1423" s="87"/>
      <c r="W1423" s="175"/>
      <c r="X1423" s="87"/>
      <c r="Y1423" s="87"/>
      <c r="Z1423" s="87"/>
      <c r="AA1423" s="87"/>
      <c r="AB1423" s="86"/>
      <c r="AC1423" s="87"/>
    </row>
    <row x14ac:dyDescent="0.25" r="1424" customHeight="1" ht="17.25">
      <c r="A1424" s="235">
        <f>A1423</f>
        <v>25569.375</v>
      </c>
      <c r="B1424" s="236"/>
      <c r="C1424" s="180"/>
      <c r="D1424" s="180"/>
      <c r="E1424" s="180"/>
      <c r="F1424" s="180"/>
      <c r="G1424" s="180">
        <f>SUM(C1424:F1424)</f>
      </c>
      <c r="H1424" s="125"/>
      <c r="I1424" s="125">
        <f>G1424*H1424</f>
      </c>
      <c r="J1424" s="185"/>
      <c r="K1424" s="125">
        <f>SUM(I1424:J1424)</f>
      </c>
      <c r="L1424" s="242"/>
      <c r="M1424" s="229"/>
      <c r="N1424" s="87"/>
      <c r="O1424" s="87"/>
      <c r="P1424" s="87"/>
      <c r="Q1424" s="87"/>
      <c r="R1424" s="87"/>
      <c r="S1424" s="87"/>
      <c r="T1424" s="87"/>
      <c r="U1424" s="87"/>
      <c r="V1424" s="87"/>
      <c r="W1424" s="175"/>
      <c r="X1424" s="87"/>
      <c r="Y1424" s="87"/>
      <c r="Z1424" s="87"/>
      <c r="AA1424" s="87"/>
      <c r="AB1424" s="86"/>
      <c r="AC1424" s="87"/>
    </row>
    <row x14ac:dyDescent="0.25" r="1425" customHeight="1" ht="17.25">
      <c r="A1425" s="235">
        <f>A1424</f>
        <v>25569.375</v>
      </c>
      <c r="B1425" s="236"/>
      <c r="C1425" s="180"/>
      <c r="D1425" s="180"/>
      <c r="E1425" s="180"/>
      <c r="F1425" s="180"/>
      <c r="G1425" s="180">
        <f>SUM(C1425:F1425)</f>
      </c>
      <c r="H1425" s="125"/>
      <c r="I1425" s="125">
        <f>G1425*H1425</f>
      </c>
      <c r="J1425" s="185"/>
      <c r="K1425" s="125">
        <f>SUM(I1425:J1425)</f>
      </c>
      <c r="L1425" s="242"/>
      <c r="M1425" s="229"/>
      <c r="N1425" s="87"/>
      <c r="O1425" s="87"/>
      <c r="P1425" s="87"/>
      <c r="Q1425" s="87"/>
      <c r="R1425" s="87"/>
      <c r="S1425" s="87"/>
      <c r="T1425" s="87"/>
      <c r="U1425" s="87"/>
      <c r="V1425" s="87"/>
      <c r="W1425" s="175"/>
      <c r="X1425" s="87"/>
      <c r="Y1425" s="87"/>
      <c r="Z1425" s="87"/>
      <c r="AA1425" s="87"/>
      <c r="AB1425" s="86"/>
      <c r="AC1425" s="87"/>
    </row>
    <row x14ac:dyDescent="0.25" r="1426" customHeight="1" ht="17.25">
      <c r="A1426" s="235">
        <f>A1425</f>
        <v>25569.375</v>
      </c>
      <c r="B1426" s="236"/>
      <c r="C1426" s="180"/>
      <c r="D1426" s="180"/>
      <c r="E1426" s="180"/>
      <c r="F1426" s="180"/>
      <c r="G1426" s="180">
        <f>SUM(C1426:F1426)</f>
      </c>
      <c r="H1426" s="125"/>
      <c r="I1426" s="125">
        <f>G1426*H1426</f>
      </c>
      <c r="J1426" s="185"/>
      <c r="K1426" s="125">
        <f>SUM(I1426:J1426)</f>
      </c>
      <c r="L1426" s="242"/>
      <c r="M1426" s="229"/>
      <c r="N1426" s="87"/>
      <c r="O1426" s="87"/>
      <c r="P1426" s="87"/>
      <c r="Q1426" s="87"/>
      <c r="R1426" s="87"/>
      <c r="S1426" s="87"/>
      <c r="T1426" s="87"/>
      <c r="U1426" s="87"/>
      <c r="V1426" s="87"/>
      <c r="W1426" s="175"/>
      <c r="X1426" s="87"/>
      <c r="Y1426" s="87"/>
      <c r="Z1426" s="87"/>
      <c r="AA1426" s="87"/>
      <c r="AB1426" s="86"/>
      <c r="AC1426" s="87"/>
    </row>
    <row x14ac:dyDescent="0.25" r="1427" customHeight="1" ht="17.25">
      <c r="A1427" s="243">
        <f>A1426</f>
        <v>25569.375</v>
      </c>
      <c r="B1427" s="244" t="s">
        <v>157</v>
      </c>
      <c r="C1427" s="191">
        <f>SUM(C1419:C1426)</f>
      </c>
      <c r="D1427" s="191">
        <f>SUM(D1419:D1426)</f>
      </c>
      <c r="E1427" s="191">
        <f>SUM(E1419:E1426)</f>
      </c>
      <c r="F1427" s="191">
        <f>SUM(F1419:F1426)</f>
      </c>
      <c r="G1427" s="191">
        <f>SUM(G1419:G1426)</f>
      </c>
      <c r="H1427" s="201"/>
      <c r="I1427" s="201">
        <f>SUM(I1419:I1426)</f>
      </c>
      <c r="J1427" s="201"/>
      <c r="K1427" s="202">
        <f>SUM(K1419:K1426)</f>
      </c>
      <c r="L1427" s="246"/>
      <c r="M1427" s="229"/>
      <c r="N1427" s="87"/>
      <c r="O1427" s="87"/>
      <c r="P1427" s="87"/>
      <c r="Q1427" s="87"/>
      <c r="R1427" s="87"/>
      <c r="S1427" s="87"/>
      <c r="T1427" s="87"/>
      <c r="U1427" s="87"/>
      <c r="V1427" s="87"/>
      <c r="W1427" s="175"/>
      <c r="X1427" s="87"/>
      <c r="Y1427" s="87"/>
      <c r="Z1427" s="87"/>
      <c r="AA1427" s="87"/>
      <c r="AB1427" s="86"/>
      <c r="AC1427" s="87"/>
    </row>
    <row x14ac:dyDescent="0.25" r="1428" customHeight="1" ht="17.25" hidden="1">
      <c r="A1428" s="226" t="s">
        <v>128</v>
      </c>
      <c r="B1428" s="227" t="s">
        <v>2</v>
      </c>
      <c r="C1428" s="174" t="s">
        <v>129</v>
      </c>
      <c r="D1428" s="174" t="s">
        <v>130</v>
      </c>
      <c r="E1428" s="174" t="s">
        <v>131</v>
      </c>
      <c r="F1428" s="174" t="s">
        <v>132</v>
      </c>
      <c r="G1428" s="174" t="s">
        <v>133</v>
      </c>
      <c r="H1428" s="174" t="s">
        <v>7</v>
      </c>
      <c r="I1428" s="174" t="s">
        <v>134</v>
      </c>
      <c r="J1428" s="174" t="s">
        <v>90</v>
      </c>
      <c r="K1428" s="174" t="s">
        <v>135</v>
      </c>
      <c r="L1428" s="228"/>
      <c r="M1428" s="229"/>
      <c r="N1428" s="87"/>
      <c r="O1428" s="87"/>
      <c r="P1428" s="87"/>
      <c r="Q1428" s="87"/>
      <c r="R1428" s="87"/>
      <c r="S1428" s="87"/>
      <c r="T1428" s="87"/>
      <c r="U1428" s="87"/>
      <c r="V1428" s="87"/>
      <c r="W1428" s="175"/>
      <c r="X1428" s="87"/>
      <c r="Y1428" s="87"/>
      <c r="Z1428" s="87"/>
      <c r="AA1428" s="87"/>
      <c r="AB1428" s="86"/>
      <c r="AC1428" s="87"/>
    </row>
    <row x14ac:dyDescent="0.25" r="1429" customHeight="1" ht="17.25">
      <c r="A1429" s="235">
        <f>A1427+1</f>
        <v>25569.375</v>
      </c>
      <c r="B1429" s="236" t="s">
        <v>46</v>
      </c>
      <c r="C1429" s="183" t="s">
        <v>14</v>
      </c>
      <c r="D1429" s="180">
        <v>0</v>
      </c>
      <c r="E1429" s="180"/>
      <c r="F1429" s="180"/>
      <c r="G1429" s="180">
        <f>SUM(C1429:F1429)</f>
      </c>
      <c r="H1429" s="237">
        <v>5500</v>
      </c>
      <c r="I1429" s="125">
        <f>G1429*H1429</f>
      </c>
      <c r="J1429" s="125">
        <f>I1429*0.1</f>
      </c>
      <c r="K1429" s="125">
        <f>SUM(I1429:J1429)</f>
      </c>
      <c r="L1429" s="242"/>
      <c r="M1429" s="229"/>
      <c r="N1429" s="87"/>
      <c r="O1429" s="87"/>
      <c r="P1429" s="87"/>
      <c r="Q1429" s="87"/>
      <c r="R1429" s="87"/>
      <c r="S1429" s="87"/>
      <c r="T1429" s="87"/>
      <c r="U1429" s="87"/>
      <c r="V1429" s="87"/>
      <c r="W1429" s="175"/>
      <c r="X1429" s="87"/>
      <c r="Y1429" s="87"/>
      <c r="Z1429" s="87"/>
      <c r="AA1429" s="87"/>
      <c r="AB1429" s="86"/>
      <c r="AC1429" s="87"/>
    </row>
    <row x14ac:dyDescent="0.25" r="1430" customHeight="1" ht="17.25">
      <c r="A1430" s="235">
        <f>A1429</f>
        <v>25569.375</v>
      </c>
      <c r="B1430" s="236" t="s">
        <v>137</v>
      </c>
      <c r="C1430" s="180"/>
      <c r="D1430" s="180">
        <v>0</v>
      </c>
      <c r="E1430" s="180">
        <v>0</v>
      </c>
      <c r="F1430" s="180">
        <v>15</v>
      </c>
      <c r="G1430" s="180">
        <f>SUM(C1430:F1430)</f>
      </c>
      <c r="H1430" s="237">
        <v>4500</v>
      </c>
      <c r="I1430" s="125">
        <f>G1430*H1430</f>
      </c>
      <c r="J1430" s="125">
        <f>I1430*0.1</f>
      </c>
      <c r="K1430" s="125">
        <f>SUM(I1430:J1430)</f>
      </c>
      <c r="L1430" s="242"/>
      <c r="M1430" s="229"/>
      <c r="N1430" s="87"/>
      <c r="O1430" s="87"/>
      <c r="P1430" s="87"/>
      <c r="Q1430" s="87"/>
      <c r="R1430" s="87"/>
      <c r="S1430" s="87"/>
      <c r="T1430" s="87"/>
      <c r="U1430" s="87"/>
      <c r="V1430" s="87"/>
      <c r="W1430" s="175"/>
      <c r="X1430" s="87"/>
      <c r="Y1430" s="87"/>
      <c r="Z1430" s="87"/>
      <c r="AA1430" s="87"/>
      <c r="AB1430" s="86"/>
      <c r="AC1430" s="87"/>
    </row>
    <row x14ac:dyDescent="0.25" r="1431" customHeight="1" ht="17.25">
      <c r="A1431" s="235">
        <f>A1430</f>
        <v>25569.375</v>
      </c>
      <c r="B1431" s="236" t="s">
        <v>178</v>
      </c>
      <c r="C1431" s="180"/>
      <c r="D1431" s="180"/>
      <c r="E1431" s="180"/>
      <c r="F1431" s="180"/>
      <c r="G1431" s="180">
        <f>SUM(C1431:F1431)</f>
      </c>
      <c r="H1431" s="182">
        <v>5000</v>
      </c>
      <c r="I1431" s="125">
        <f>G1431*H1431</f>
      </c>
      <c r="J1431" s="125">
        <f>I1431*0.1</f>
      </c>
      <c r="K1431" s="125">
        <f>SUM(I1431:J1431)</f>
      </c>
      <c r="L1431" s="242"/>
      <c r="M1431" s="229"/>
      <c r="N1431" s="87"/>
      <c r="O1431" s="87"/>
      <c r="P1431" s="87"/>
      <c r="Q1431" s="87"/>
      <c r="R1431" s="87"/>
      <c r="S1431" s="87"/>
      <c r="T1431" s="87"/>
      <c r="U1431" s="87"/>
      <c r="V1431" s="87"/>
      <c r="W1431" s="175"/>
      <c r="X1431" s="87"/>
      <c r="Y1431" s="87"/>
      <c r="Z1431" s="87"/>
      <c r="AA1431" s="87"/>
      <c r="AB1431" s="86"/>
      <c r="AC1431" s="87"/>
    </row>
    <row x14ac:dyDescent="0.25" r="1432" customHeight="1" ht="17.25">
      <c r="A1432" s="235">
        <f>A1431</f>
        <v>25569.375</v>
      </c>
      <c r="B1432" s="236" t="s">
        <v>13</v>
      </c>
      <c r="C1432" s="180"/>
      <c r="D1432" s="180">
        <v>10</v>
      </c>
      <c r="E1432" s="180"/>
      <c r="F1432" s="180"/>
      <c r="G1432" s="180">
        <f>SUM(C1432:F1432)</f>
      </c>
      <c r="H1432" s="125">
        <v>6000</v>
      </c>
      <c r="I1432" s="125">
        <f>G1432*H1432</f>
      </c>
      <c r="J1432" s="125">
        <f>I1432*0.1</f>
      </c>
      <c r="K1432" s="125">
        <f>SUM(I1432:J1432)</f>
      </c>
      <c r="L1432" s="242"/>
      <c r="M1432" s="229"/>
      <c r="N1432" s="87"/>
      <c r="O1432" s="87"/>
      <c r="P1432" s="87"/>
      <c r="Q1432" s="87"/>
      <c r="R1432" s="87"/>
      <c r="S1432" s="87"/>
      <c r="T1432" s="87"/>
      <c r="U1432" s="87"/>
      <c r="V1432" s="87"/>
      <c r="W1432" s="175"/>
      <c r="X1432" s="87"/>
      <c r="Y1432" s="87"/>
      <c r="Z1432" s="87"/>
      <c r="AA1432" s="87"/>
      <c r="AB1432" s="86"/>
      <c r="AC1432" s="87"/>
    </row>
    <row x14ac:dyDescent="0.25" r="1433" customHeight="1" ht="17.25">
      <c r="A1433" s="235">
        <f>A1432</f>
        <v>25569.375</v>
      </c>
      <c r="B1433" s="236" t="s">
        <v>58</v>
      </c>
      <c r="C1433" s="183" t="s">
        <v>14</v>
      </c>
      <c r="D1433" s="180">
        <v>12</v>
      </c>
      <c r="E1433" s="180">
        <v>8</v>
      </c>
      <c r="F1433" s="180"/>
      <c r="G1433" s="180">
        <f>SUM(C1433:F1433)</f>
      </c>
      <c r="H1433" s="182">
        <v>5500</v>
      </c>
      <c r="I1433" s="125">
        <f>G1433*H1433</f>
      </c>
      <c r="J1433" s="125">
        <f>I1433*0.1</f>
      </c>
      <c r="K1433" s="125">
        <f>SUM(I1433:J1433)</f>
      </c>
      <c r="L1433" s="242"/>
      <c r="M1433" s="229"/>
      <c r="N1433" s="87"/>
      <c r="O1433" s="87"/>
      <c r="P1433" s="87"/>
      <c r="Q1433" s="87"/>
      <c r="R1433" s="87"/>
      <c r="S1433" s="87"/>
      <c r="T1433" s="87"/>
      <c r="U1433" s="87"/>
      <c r="V1433" s="87"/>
      <c r="W1433" s="175"/>
      <c r="X1433" s="87"/>
      <c r="Y1433" s="87"/>
      <c r="Z1433" s="87"/>
      <c r="AA1433" s="87"/>
      <c r="AB1433" s="86"/>
      <c r="AC1433" s="87"/>
    </row>
    <row x14ac:dyDescent="0.25" r="1434" customHeight="1" ht="17.25">
      <c r="A1434" s="235">
        <f>A1433</f>
        <v>25569.375</v>
      </c>
      <c r="B1434" s="236" t="s">
        <v>147</v>
      </c>
      <c r="C1434" s="183">
        <v>10</v>
      </c>
      <c r="D1434" s="180">
        <v>40</v>
      </c>
      <c r="E1434" s="180">
        <v>25</v>
      </c>
      <c r="F1434" s="180">
        <v>16</v>
      </c>
      <c r="G1434" s="180">
        <f>SUM(C1434:F1434)</f>
      </c>
      <c r="H1434" s="125">
        <v>5000</v>
      </c>
      <c r="I1434" s="125">
        <f>G1434*H1434</f>
      </c>
      <c r="J1434" s="125">
        <f>I1434*0.1</f>
      </c>
      <c r="K1434" s="125">
        <f>SUM(I1434:J1434)</f>
      </c>
      <c r="L1434" s="242"/>
      <c r="M1434" s="229"/>
      <c r="N1434" s="87"/>
      <c r="O1434" s="87"/>
      <c r="P1434" s="87"/>
      <c r="Q1434" s="87"/>
      <c r="R1434" s="87"/>
      <c r="S1434" s="87"/>
      <c r="T1434" s="87"/>
      <c r="U1434" s="87"/>
      <c r="V1434" s="87"/>
      <c r="W1434" s="175"/>
      <c r="X1434" s="87"/>
      <c r="Y1434" s="87"/>
      <c r="Z1434" s="87"/>
      <c r="AA1434" s="87"/>
      <c r="AB1434" s="86"/>
      <c r="AC1434" s="87"/>
    </row>
    <row x14ac:dyDescent="0.25" r="1435" customHeight="1" ht="17.25">
      <c r="A1435" s="235">
        <f>A1434</f>
        <v>25569.375</v>
      </c>
      <c r="B1435" s="236" t="s">
        <v>27</v>
      </c>
      <c r="C1435" s="180"/>
      <c r="D1435" s="180">
        <v>10</v>
      </c>
      <c r="E1435" s="180">
        <v>10</v>
      </c>
      <c r="F1435" s="180"/>
      <c r="G1435" s="180">
        <f>SUM(C1435:F1435)</f>
      </c>
      <c r="H1435" s="125">
        <v>5500</v>
      </c>
      <c r="I1435" s="125">
        <f>G1435*H1435</f>
      </c>
      <c r="J1435" s="125">
        <f>I1435*0.1</f>
      </c>
      <c r="K1435" s="125">
        <f>SUM(I1435:J1435)</f>
      </c>
      <c r="L1435" s="242"/>
      <c r="M1435" s="229"/>
      <c r="N1435" s="87"/>
      <c r="O1435" s="87"/>
      <c r="P1435" s="87"/>
      <c r="Q1435" s="87"/>
      <c r="R1435" s="87"/>
      <c r="S1435" s="87"/>
      <c r="T1435" s="87"/>
      <c r="U1435" s="87"/>
      <c r="V1435" s="87"/>
      <c r="W1435" s="175"/>
      <c r="X1435" s="87"/>
      <c r="Y1435" s="87"/>
      <c r="Z1435" s="87"/>
      <c r="AA1435" s="87"/>
      <c r="AB1435" s="86"/>
      <c r="AC1435" s="87"/>
    </row>
    <row x14ac:dyDescent="0.25" r="1436" customHeight="1" ht="17.25">
      <c r="A1436" s="235">
        <f>A1435</f>
        <v>25569.375</v>
      </c>
      <c r="B1436" s="236" t="s">
        <v>20</v>
      </c>
      <c r="C1436" s="180"/>
      <c r="D1436" s="180">
        <v>61</v>
      </c>
      <c r="E1436" s="180">
        <v>4</v>
      </c>
      <c r="F1436" s="180"/>
      <c r="G1436" s="180">
        <f>SUM(C1436:F1436)</f>
      </c>
      <c r="H1436" s="237">
        <v>5500</v>
      </c>
      <c r="I1436" s="125">
        <f>G1436*H1436</f>
      </c>
      <c r="J1436" s="125">
        <f>I1436*0.1</f>
      </c>
      <c r="K1436" s="125">
        <f>SUM(I1436:J1436)</f>
      </c>
      <c r="L1436" s="242"/>
      <c r="M1436" s="229"/>
      <c r="N1436" s="87"/>
      <c r="O1436" s="87"/>
      <c r="P1436" s="87"/>
      <c r="Q1436" s="87"/>
      <c r="R1436" s="87"/>
      <c r="S1436" s="87"/>
      <c r="T1436" s="87"/>
      <c r="U1436" s="87"/>
      <c r="V1436" s="87"/>
      <c r="W1436" s="175"/>
      <c r="X1436" s="87"/>
      <c r="Y1436" s="87"/>
      <c r="Z1436" s="87"/>
      <c r="AA1436" s="87"/>
      <c r="AB1436" s="86"/>
      <c r="AC1436" s="87"/>
    </row>
    <row x14ac:dyDescent="0.25" r="1437" customHeight="1" ht="17.25">
      <c r="A1437" s="235">
        <f>A1436</f>
        <v>25569.375</v>
      </c>
      <c r="B1437" s="236" t="s">
        <v>31</v>
      </c>
      <c r="C1437" s="180"/>
      <c r="D1437" s="180">
        <v>25</v>
      </c>
      <c r="E1437" s="180"/>
      <c r="F1437" s="180"/>
      <c r="G1437" s="180">
        <f>SUM(C1437:F1437)</f>
      </c>
      <c r="H1437" s="125">
        <v>6000</v>
      </c>
      <c r="I1437" s="125">
        <f>G1437*H1437</f>
      </c>
      <c r="J1437" s="125">
        <f>I1437*0.1</f>
      </c>
      <c r="K1437" s="125">
        <f>SUM(I1437:J1437)</f>
      </c>
      <c r="L1437" s="242"/>
      <c r="M1437" s="229"/>
      <c r="N1437" s="87"/>
      <c r="O1437" s="87"/>
      <c r="P1437" s="87"/>
      <c r="Q1437" s="87"/>
      <c r="R1437" s="87"/>
      <c r="S1437" s="87"/>
      <c r="T1437" s="87"/>
      <c r="U1437" s="87"/>
      <c r="V1437" s="87"/>
      <c r="W1437" s="175"/>
      <c r="X1437" s="87"/>
      <c r="Y1437" s="87"/>
      <c r="Z1437" s="87"/>
      <c r="AA1437" s="87"/>
      <c r="AB1437" s="86"/>
      <c r="AC1437" s="87"/>
    </row>
    <row x14ac:dyDescent="0.25" r="1438" customHeight="1" ht="17.25">
      <c r="A1438" s="235">
        <f>A1437</f>
        <v>25569.375</v>
      </c>
      <c r="B1438" s="236" t="s">
        <v>71</v>
      </c>
      <c r="C1438" s="180"/>
      <c r="D1438" s="180">
        <v>12</v>
      </c>
      <c r="E1438" s="180"/>
      <c r="F1438" s="180"/>
      <c r="G1438" s="180">
        <f>SUM(C1438:F1438)</f>
      </c>
      <c r="H1438" s="125">
        <v>6000</v>
      </c>
      <c r="I1438" s="125">
        <f>G1438*H1438</f>
      </c>
      <c r="J1438" s="125">
        <f>I1438*0.1</f>
      </c>
      <c r="K1438" s="125">
        <f>SUM(I1438:J1438)</f>
      </c>
      <c r="L1438" s="242"/>
      <c r="M1438" s="229"/>
      <c r="N1438" s="87"/>
      <c r="O1438" s="87"/>
      <c r="P1438" s="87"/>
      <c r="Q1438" s="87"/>
      <c r="R1438" s="87"/>
      <c r="S1438" s="87"/>
      <c r="T1438" s="87"/>
      <c r="U1438" s="87"/>
      <c r="V1438" s="87"/>
      <c r="W1438" s="175"/>
      <c r="X1438" s="87"/>
      <c r="Y1438" s="87"/>
      <c r="Z1438" s="87"/>
      <c r="AA1438" s="87"/>
      <c r="AB1438" s="86"/>
      <c r="AC1438" s="87"/>
    </row>
    <row x14ac:dyDescent="0.25" r="1439" customHeight="1" ht="17.25">
      <c r="A1439" s="235">
        <f>A1438</f>
        <v>25569.375</v>
      </c>
      <c r="B1439" s="240" t="s">
        <v>49</v>
      </c>
      <c r="C1439" s="180"/>
      <c r="D1439" s="180">
        <v>17</v>
      </c>
      <c r="E1439" s="180">
        <v>10</v>
      </c>
      <c r="F1439" s="180">
        <v>6</v>
      </c>
      <c r="G1439" s="180">
        <f>SUM(C1439:F1439)</f>
      </c>
      <c r="H1439" s="182">
        <v>6000</v>
      </c>
      <c r="I1439" s="125">
        <f>G1439*H1439</f>
      </c>
      <c r="J1439" s="125">
        <f>I1439*0.1</f>
      </c>
      <c r="K1439" s="125">
        <f>SUM(I1439:J1439)</f>
      </c>
      <c r="L1439" s="242"/>
      <c r="M1439" s="229"/>
      <c r="N1439" s="87"/>
      <c r="O1439" s="87"/>
      <c r="P1439" s="87"/>
      <c r="Q1439" s="87"/>
      <c r="R1439" s="87"/>
      <c r="S1439" s="87"/>
      <c r="T1439" s="87"/>
      <c r="U1439" s="87"/>
      <c r="V1439" s="87"/>
      <c r="W1439" s="175"/>
      <c r="X1439" s="87"/>
      <c r="Y1439" s="87"/>
      <c r="Z1439" s="87"/>
      <c r="AA1439" s="87"/>
      <c r="AB1439" s="86"/>
      <c r="AC1439" s="87"/>
    </row>
    <row x14ac:dyDescent="0.25" r="1440" customHeight="1" ht="17.25">
      <c r="A1440" s="235">
        <f>A1439</f>
        <v>25569.375</v>
      </c>
      <c r="B1440" s="236" t="s">
        <v>9</v>
      </c>
      <c r="C1440" s="180"/>
      <c r="D1440" s="180">
        <v>41</v>
      </c>
      <c r="E1440" s="180"/>
      <c r="F1440" s="180"/>
      <c r="G1440" s="180">
        <f>SUM(C1440:F1440)</f>
      </c>
      <c r="H1440" s="125">
        <v>6000</v>
      </c>
      <c r="I1440" s="125">
        <f>G1440*H1440</f>
      </c>
      <c r="J1440" s="125">
        <f>I1440*0.1</f>
      </c>
      <c r="K1440" s="125">
        <f>SUM(I1440:J1440)</f>
      </c>
      <c r="L1440" s="242"/>
      <c r="M1440" s="229"/>
      <c r="N1440" s="87"/>
      <c r="O1440" s="87"/>
      <c r="P1440" s="87"/>
      <c r="Q1440" s="87"/>
      <c r="R1440" s="87"/>
      <c r="S1440" s="87"/>
      <c r="T1440" s="87"/>
      <c r="U1440" s="87"/>
      <c r="V1440" s="87"/>
      <c r="W1440" s="175"/>
      <c r="X1440" s="87"/>
      <c r="Y1440" s="87"/>
      <c r="Z1440" s="87"/>
      <c r="AA1440" s="87"/>
      <c r="AB1440" s="86"/>
      <c r="AC1440" s="87"/>
    </row>
    <row x14ac:dyDescent="0.25" r="1441" customHeight="1" ht="17.25">
      <c r="A1441" s="235">
        <f>A1440</f>
        <v>25569.375</v>
      </c>
      <c r="B1441" s="236" t="s">
        <v>78</v>
      </c>
      <c r="C1441" s="180"/>
      <c r="D1441" s="180">
        <v>10</v>
      </c>
      <c r="E1441" s="180"/>
      <c r="F1441" s="180"/>
      <c r="G1441" s="180">
        <f>SUM(C1441:F1441)</f>
      </c>
      <c r="H1441" s="125">
        <v>6500</v>
      </c>
      <c r="I1441" s="125">
        <f>G1441*H1441</f>
      </c>
      <c r="J1441" s="125">
        <f>I1441*0.1</f>
      </c>
      <c r="K1441" s="125">
        <f>SUM(I1441:J1441)</f>
      </c>
      <c r="L1441" s="242"/>
      <c r="M1441" s="229"/>
      <c r="N1441" s="87"/>
      <c r="O1441" s="87"/>
      <c r="P1441" s="87"/>
      <c r="Q1441" s="87"/>
      <c r="R1441" s="87"/>
      <c r="S1441" s="87"/>
      <c r="T1441" s="87"/>
      <c r="U1441" s="87"/>
      <c r="V1441" s="87"/>
      <c r="W1441" s="175"/>
      <c r="X1441" s="87"/>
      <c r="Y1441" s="87"/>
      <c r="Z1441" s="87"/>
      <c r="AA1441" s="87"/>
      <c r="AB1441" s="86"/>
      <c r="AC1441" s="87"/>
    </row>
    <row x14ac:dyDescent="0.25" r="1442" customHeight="1" ht="17.25">
      <c r="A1442" s="235">
        <f>A1441</f>
        <v>25569.375</v>
      </c>
      <c r="B1442" s="236" t="s">
        <v>55</v>
      </c>
      <c r="C1442" s="180"/>
      <c r="D1442" s="180">
        <v>10</v>
      </c>
      <c r="E1442" s="180"/>
      <c r="F1442" s="180"/>
      <c r="G1442" s="180">
        <f>SUM(C1442:F1442)</f>
      </c>
      <c r="H1442" s="125">
        <v>6500</v>
      </c>
      <c r="I1442" s="125">
        <f>G1442*H1442</f>
      </c>
      <c r="J1442" s="125">
        <f>I1442*0.1</f>
      </c>
      <c r="K1442" s="125">
        <f>SUM(I1442:J1442)</f>
      </c>
      <c r="L1442" s="242"/>
      <c r="M1442" s="229"/>
      <c r="N1442" s="87"/>
      <c r="O1442" s="87"/>
      <c r="P1442" s="87"/>
      <c r="Q1442" s="87"/>
      <c r="R1442" s="87"/>
      <c r="S1442" s="87"/>
      <c r="T1442" s="87"/>
      <c r="U1442" s="87"/>
      <c r="V1442" s="87"/>
      <c r="W1442" s="175"/>
      <c r="X1442" s="87"/>
      <c r="Y1442" s="87"/>
      <c r="Z1442" s="87"/>
      <c r="AA1442" s="87"/>
      <c r="AB1442" s="86"/>
      <c r="AC1442" s="87"/>
    </row>
    <row x14ac:dyDescent="0.25" r="1443" customHeight="1" ht="17.25">
      <c r="A1443" s="235">
        <f>A1442</f>
        <v>25569.375</v>
      </c>
      <c r="B1443" s="236" t="s">
        <v>80</v>
      </c>
      <c r="C1443" s="180"/>
      <c r="D1443" s="180">
        <v>23</v>
      </c>
      <c r="E1443" s="180"/>
      <c r="F1443" s="180"/>
      <c r="G1443" s="180">
        <f>SUM(C1443:F1443)</f>
      </c>
      <c r="H1443" s="125">
        <v>6000</v>
      </c>
      <c r="I1443" s="125">
        <f>G1443*H1443</f>
      </c>
      <c r="J1443" s="185"/>
      <c r="K1443" s="125">
        <f>SUM(I1443:J1443)</f>
      </c>
      <c r="L1443" s="242"/>
      <c r="M1443" s="229"/>
      <c r="N1443" s="87"/>
      <c r="O1443" s="87"/>
      <c r="P1443" s="87"/>
      <c r="Q1443" s="87"/>
      <c r="R1443" s="87"/>
      <c r="S1443" s="87"/>
      <c r="T1443" s="87"/>
      <c r="U1443" s="87"/>
      <c r="V1443" s="87"/>
      <c r="W1443" s="175"/>
      <c r="X1443" s="87"/>
      <c r="Y1443" s="87"/>
      <c r="Z1443" s="87"/>
      <c r="AA1443" s="87"/>
      <c r="AB1443" s="86"/>
      <c r="AC1443" s="87"/>
    </row>
    <row x14ac:dyDescent="0.25" r="1444" customHeight="1" ht="17.25">
      <c r="A1444" s="235">
        <f>A1443</f>
        <v>25569.375</v>
      </c>
      <c r="B1444" s="236" t="s">
        <v>67</v>
      </c>
      <c r="C1444" s="180"/>
      <c r="D1444" s="180">
        <v>7</v>
      </c>
      <c r="E1444" s="180"/>
      <c r="F1444" s="180"/>
      <c r="G1444" s="180">
        <f>SUM(C1444:F1444)</f>
      </c>
      <c r="H1444" s="182">
        <v>5500</v>
      </c>
      <c r="I1444" s="125">
        <f>G1444*H1444</f>
      </c>
      <c r="J1444" s="125">
        <f>I1444*0.1</f>
      </c>
      <c r="K1444" s="125">
        <f>SUM(I1444:J1444)</f>
      </c>
      <c r="L1444" s="242"/>
      <c r="M1444" s="229"/>
      <c r="N1444" s="87"/>
      <c r="O1444" s="87"/>
      <c r="P1444" s="87"/>
      <c r="Q1444" s="87"/>
      <c r="R1444" s="87"/>
      <c r="S1444" s="87"/>
      <c r="T1444" s="87"/>
      <c r="U1444" s="87"/>
      <c r="V1444" s="87"/>
      <c r="W1444" s="175"/>
      <c r="X1444" s="87"/>
      <c r="Y1444" s="87"/>
      <c r="Z1444" s="87"/>
      <c r="AA1444" s="87"/>
      <c r="AB1444" s="86"/>
      <c r="AC1444" s="87"/>
    </row>
    <row x14ac:dyDescent="0.25" r="1445" customHeight="1" ht="17.25">
      <c r="A1445" s="235">
        <f>A1444</f>
        <v>25569.375</v>
      </c>
      <c r="B1445" s="241" t="s">
        <v>74</v>
      </c>
      <c r="C1445" s="180"/>
      <c r="D1445" s="180">
        <v>31</v>
      </c>
      <c r="E1445" s="180">
        <v>20</v>
      </c>
      <c r="F1445" s="180"/>
      <c r="G1445" s="180">
        <f>SUM(C1445:F1445)</f>
      </c>
      <c r="H1445" s="187">
        <v>5000</v>
      </c>
      <c r="I1445" s="125">
        <f>G1445*H1445</f>
      </c>
      <c r="J1445" s="125">
        <f>I1445*0.1</f>
      </c>
      <c r="K1445" s="125">
        <f>SUM(I1445:J1445)</f>
      </c>
      <c r="L1445" s="242"/>
      <c r="M1445" s="229"/>
      <c r="N1445" s="87"/>
      <c r="O1445" s="87"/>
      <c r="P1445" s="87"/>
      <c r="Q1445" s="87"/>
      <c r="R1445" s="87"/>
      <c r="S1445" s="87"/>
      <c r="T1445" s="87"/>
      <c r="U1445" s="87"/>
      <c r="V1445" s="87"/>
      <c r="W1445" s="175"/>
      <c r="X1445" s="87"/>
      <c r="Y1445" s="87"/>
      <c r="Z1445" s="87"/>
      <c r="AA1445" s="87"/>
      <c r="AB1445" s="86"/>
      <c r="AC1445" s="87"/>
    </row>
    <row x14ac:dyDescent="0.25" r="1446" customHeight="1" ht="17.25">
      <c r="A1446" s="235">
        <f>A1445</f>
        <v>25569.375</v>
      </c>
      <c r="B1446" s="236" t="s">
        <v>11</v>
      </c>
      <c r="C1446" s="180"/>
      <c r="D1446" s="180">
        <v>0</v>
      </c>
      <c r="E1446" s="180"/>
      <c r="F1446" s="180"/>
      <c r="G1446" s="180">
        <f>SUM(C1446:F1446)</f>
      </c>
      <c r="H1446" s="125">
        <v>6000</v>
      </c>
      <c r="I1446" s="125">
        <f>G1446*H1446</f>
      </c>
      <c r="J1446" s="125">
        <f>I1446*0.1</f>
      </c>
      <c r="K1446" s="125">
        <f>SUM(I1446:J1446)</f>
      </c>
      <c r="L1446" s="242"/>
      <c r="M1446" s="229"/>
      <c r="N1446" s="87"/>
      <c r="O1446" s="87"/>
      <c r="P1446" s="87"/>
      <c r="Q1446" s="87"/>
      <c r="R1446" s="87"/>
      <c r="S1446" s="87"/>
      <c r="T1446" s="87"/>
      <c r="U1446" s="87"/>
      <c r="V1446" s="87"/>
      <c r="W1446" s="175"/>
      <c r="X1446" s="87"/>
      <c r="Y1446" s="87"/>
      <c r="Z1446" s="87"/>
      <c r="AA1446" s="87"/>
      <c r="AB1446" s="86"/>
      <c r="AC1446" s="87"/>
    </row>
    <row x14ac:dyDescent="0.25" r="1447" customHeight="1" ht="17.25">
      <c r="A1447" s="235">
        <f>A1446</f>
        <v>25569.375</v>
      </c>
      <c r="B1447" s="236" t="s">
        <v>22</v>
      </c>
      <c r="C1447" s="180"/>
      <c r="D1447" s="180">
        <v>28</v>
      </c>
      <c r="E1447" s="180"/>
      <c r="F1447" s="180"/>
      <c r="G1447" s="180">
        <f>SUM(C1447:F1447)</f>
      </c>
      <c r="H1447" s="182">
        <v>4800</v>
      </c>
      <c r="I1447" s="125">
        <f>G1447*H1447</f>
      </c>
      <c r="J1447" s="125">
        <f>I1447*0.1</f>
      </c>
      <c r="K1447" s="125">
        <f>SUM(I1447:J1447)</f>
      </c>
      <c r="L1447" s="242"/>
      <c r="M1447" s="229"/>
      <c r="N1447" s="87"/>
      <c r="O1447" s="87"/>
      <c r="P1447" s="87"/>
      <c r="Q1447" s="87"/>
      <c r="R1447" s="87"/>
      <c r="S1447" s="87"/>
      <c r="T1447" s="87"/>
      <c r="U1447" s="87"/>
      <c r="V1447" s="87"/>
      <c r="W1447" s="175"/>
      <c r="X1447" s="87"/>
      <c r="Y1447" s="87"/>
      <c r="Z1447" s="87"/>
      <c r="AA1447" s="87"/>
      <c r="AB1447" s="86"/>
      <c r="AC1447" s="87"/>
    </row>
    <row x14ac:dyDescent="0.25" r="1448" customHeight="1" ht="17.25">
      <c r="A1448" s="235">
        <f>A1447</f>
        <v>25569.375</v>
      </c>
      <c r="B1448" s="241" t="s">
        <v>84</v>
      </c>
      <c r="C1448" s="180"/>
      <c r="D1448" s="180">
        <v>16</v>
      </c>
      <c r="E1448" s="180">
        <v>9</v>
      </c>
      <c r="F1448" s="180"/>
      <c r="G1448" s="180">
        <f>SUM(C1448:F1448)</f>
      </c>
      <c r="H1448" s="182">
        <v>4800</v>
      </c>
      <c r="I1448" s="125">
        <f>G1448*H1448</f>
      </c>
      <c r="J1448" s="125">
        <f>I1448*0.1</f>
      </c>
      <c r="K1448" s="125">
        <f>SUM(I1448:J1448)</f>
      </c>
      <c r="L1448" s="242"/>
      <c r="M1448" s="229"/>
      <c r="N1448" s="87"/>
      <c r="O1448" s="87"/>
      <c r="P1448" s="87"/>
      <c r="Q1448" s="87"/>
      <c r="R1448" s="87"/>
      <c r="S1448" s="87"/>
      <c r="T1448" s="87"/>
      <c r="U1448" s="87"/>
      <c r="V1448" s="87"/>
      <c r="W1448" s="175"/>
      <c r="X1448" s="87"/>
      <c r="Y1448" s="87"/>
      <c r="Z1448" s="87"/>
      <c r="AA1448" s="87"/>
      <c r="AB1448" s="86"/>
      <c r="AC1448" s="87"/>
    </row>
    <row x14ac:dyDescent="0.25" r="1449" customHeight="1" ht="17.25">
      <c r="A1449" s="235">
        <f>A1448</f>
        <v>25569.375</v>
      </c>
      <c r="B1449" s="236" t="s">
        <v>17</v>
      </c>
      <c r="C1449" s="180"/>
      <c r="D1449" s="180">
        <v>37</v>
      </c>
      <c r="E1449" s="180">
        <v>12</v>
      </c>
      <c r="F1449" s="180"/>
      <c r="G1449" s="180">
        <f>SUM(C1449:F1449)</f>
      </c>
      <c r="H1449" s="125">
        <v>6500</v>
      </c>
      <c r="I1449" s="125">
        <f>G1449*H1449</f>
      </c>
      <c r="J1449" s="125">
        <f>I1449*0.1</f>
      </c>
      <c r="K1449" s="125">
        <f>SUM(I1449:J1449)</f>
      </c>
      <c r="L1449" s="242"/>
      <c r="M1449" s="229"/>
      <c r="N1449" s="87"/>
      <c r="O1449" s="87"/>
      <c r="P1449" s="87"/>
      <c r="Q1449" s="87"/>
      <c r="R1449" s="87"/>
      <c r="S1449" s="87"/>
      <c r="T1449" s="87"/>
      <c r="U1449" s="87"/>
      <c r="V1449" s="87"/>
      <c r="W1449" s="175"/>
      <c r="X1449" s="87"/>
      <c r="Y1449" s="87"/>
      <c r="Z1449" s="87"/>
      <c r="AA1449" s="87"/>
      <c r="AB1449" s="86"/>
      <c r="AC1449" s="87"/>
    </row>
    <row x14ac:dyDescent="0.25" r="1450" customHeight="1" ht="17.25">
      <c r="A1450" s="235">
        <f>A1449</f>
        <v>25569.375</v>
      </c>
      <c r="B1450" s="236" t="s">
        <v>29</v>
      </c>
      <c r="C1450" s="188" t="s">
        <v>14</v>
      </c>
      <c r="D1450" s="180">
        <v>15</v>
      </c>
      <c r="E1450" s="180">
        <v>14</v>
      </c>
      <c r="F1450" s="180"/>
      <c r="G1450" s="180">
        <f>SUM(C1450:F1450)</f>
      </c>
      <c r="H1450" s="125">
        <v>5500</v>
      </c>
      <c r="I1450" s="125">
        <f>G1450*H1450</f>
      </c>
      <c r="J1450" s="125">
        <f>I1450*0.1</f>
      </c>
      <c r="K1450" s="125">
        <f>SUM(I1450:J1450)</f>
      </c>
      <c r="L1450" s="242"/>
      <c r="M1450" s="229"/>
      <c r="N1450" s="87"/>
      <c r="O1450" s="87"/>
      <c r="P1450" s="87"/>
      <c r="Q1450" s="87"/>
      <c r="R1450" s="87"/>
      <c r="S1450" s="87"/>
      <c r="T1450" s="87"/>
      <c r="U1450" s="87"/>
      <c r="V1450" s="87"/>
      <c r="W1450" s="175"/>
      <c r="X1450" s="87"/>
      <c r="Y1450" s="87"/>
      <c r="Z1450" s="87"/>
      <c r="AA1450" s="87"/>
      <c r="AB1450" s="86"/>
      <c r="AC1450" s="87"/>
    </row>
    <row x14ac:dyDescent="0.25" r="1451" customHeight="1" ht="17.25">
      <c r="A1451" s="235">
        <f>A1450</f>
        <v>25569.375</v>
      </c>
      <c r="B1451" s="236" t="s">
        <v>15</v>
      </c>
      <c r="C1451" s="180"/>
      <c r="D1451" s="180">
        <v>17</v>
      </c>
      <c r="E1451" s="180">
        <v>5</v>
      </c>
      <c r="F1451" s="180"/>
      <c r="G1451" s="180">
        <f>SUM(C1451:F1451)</f>
      </c>
      <c r="H1451" s="182">
        <v>4800</v>
      </c>
      <c r="I1451" s="125">
        <f>G1451*H1451</f>
      </c>
      <c r="J1451" s="125">
        <f>I1451*0.1</f>
      </c>
      <c r="K1451" s="125">
        <f>SUM(I1451:J1451)</f>
      </c>
      <c r="L1451" s="242"/>
      <c r="M1451" s="229"/>
      <c r="N1451" s="87"/>
      <c r="O1451" s="87"/>
      <c r="P1451" s="87"/>
      <c r="Q1451" s="87"/>
      <c r="R1451" s="87"/>
      <c r="S1451" s="87"/>
      <c r="T1451" s="87"/>
      <c r="U1451" s="87"/>
      <c r="V1451" s="87"/>
      <c r="W1451" s="175"/>
      <c r="X1451" s="87"/>
      <c r="Y1451" s="87"/>
      <c r="Z1451" s="87"/>
      <c r="AA1451" s="87"/>
      <c r="AB1451" s="86"/>
      <c r="AC1451" s="87"/>
    </row>
    <row x14ac:dyDescent="0.25" r="1452" customHeight="1" ht="17.25">
      <c r="A1452" s="235">
        <f>A1451</f>
        <v>25569.375</v>
      </c>
      <c r="B1452" s="236" t="s">
        <v>21</v>
      </c>
      <c r="C1452" s="188" t="s">
        <v>14</v>
      </c>
      <c r="D1452" s="180">
        <v>13</v>
      </c>
      <c r="E1452" s="180"/>
      <c r="F1452" s="180"/>
      <c r="G1452" s="180">
        <f>SUM(C1452:F1452)</f>
      </c>
      <c r="H1452" s="237">
        <v>5500</v>
      </c>
      <c r="I1452" s="125">
        <f>G1452*H1452</f>
      </c>
      <c r="J1452" s="125">
        <f>I1452*0.1</f>
      </c>
      <c r="K1452" s="125">
        <f>SUM(I1452:J1452)</f>
      </c>
      <c r="L1452" s="242"/>
      <c r="M1452" s="229"/>
      <c r="N1452" s="87"/>
      <c r="O1452" s="87"/>
      <c r="P1452" s="87"/>
      <c r="Q1452" s="87"/>
      <c r="R1452" s="87"/>
      <c r="S1452" s="87"/>
      <c r="T1452" s="87"/>
      <c r="U1452" s="87"/>
      <c r="V1452" s="87"/>
      <c r="W1452" s="175"/>
      <c r="X1452" s="87"/>
      <c r="Y1452" s="87"/>
      <c r="Z1452" s="87"/>
      <c r="AA1452" s="87"/>
      <c r="AB1452" s="86"/>
      <c r="AC1452" s="87"/>
    </row>
    <row x14ac:dyDescent="0.25" r="1453" customHeight="1" ht="17.25">
      <c r="A1453" s="235">
        <f>A1452</f>
        <v>25569.375</v>
      </c>
      <c r="B1453" s="236" t="s">
        <v>52</v>
      </c>
      <c r="C1453" s="180"/>
      <c r="D1453" s="180">
        <v>17</v>
      </c>
      <c r="E1453" s="180">
        <v>9</v>
      </c>
      <c r="F1453" s="180"/>
      <c r="G1453" s="180">
        <f>SUM(C1453:F1453)</f>
      </c>
      <c r="H1453" s="237">
        <v>5500</v>
      </c>
      <c r="I1453" s="125">
        <f>G1453*H1453</f>
      </c>
      <c r="J1453" s="125">
        <f>I1453*0.1</f>
      </c>
      <c r="K1453" s="125">
        <f>SUM(I1453:J1453)</f>
      </c>
      <c r="L1453" s="242"/>
      <c r="M1453" s="229"/>
      <c r="N1453" s="87"/>
      <c r="O1453" s="87"/>
      <c r="P1453" s="87"/>
      <c r="Q1453" s="87"/>
      <c r="R1453" s="87"/>
      <c r="S1453" s="87"/>
      <c r="T1453" s="87"/>
      <c r="U1453" s="87"/>
      <c r="V1453" s="87"/>
      <c r="W1453" s="175"/>
      <c r="X1453" s="87"/>
      <c r="Y1453" s="87"/>
      <c r="Z1453" s="87"/>
      <c r="AA1453" s="87"/>
      <c r="AB1453" s="86"/>
      <c r="AC1453" s="87"/>
    </row>
    <row x14ac:dyDescent="0.25" r="1454" customHeight="1" ht="17.25">
      <c r="A1454" s="235">
        <f>A1453</f>
        <v>25569.375</v>
      </c>
      <c r="B1454" s="241" t="s">
        <v>61</v>
      </c>
      <c r="C1454" s="180"/>
      <c r="D1454" s="180">
        <v>6</v>
      </c>
      <c r="E1454" s="180"/>
      <c r="F1454" s="180"/>
      <c r="G1454" s="180">
        <f>SUM(C1454:F1454)</f>
      </c>
      <c r="H1454" s="237">
        <v>5500</v>
      </c>
      <c r="I1454" s="125">
        <f>G1454*H1454</f>
      </c>
      <c r="J1454" s="125">
        <f>I1454*0.1</f>
      </c>
      <c r="K1454" s="125">
        <f>SUM(I1454:J1454)</f>
      </c>
      <c r="L1454" s="242"/>
      <c r="M1454" s="229"/>
      <c r="N1454" s="87"/>
      <c r="O1454" s="87"/>
      <c r="P1454" s="87"/>
      <c r="Q1454" s="87"/>
      <c r="R1454" s="87"/>
      <c r="S1454" s="87"/>
      <c r="T1454" s="87"/>
      <c r="U1454" s="87"/>
      <c r="V1454" s="87"/>
      <c r="W1454" s="175"/>
      <c r="X1454" s="87"/>
      <c r="Y1454" s="87"/>
      <c r="Z1454" s="87"/>
      <c r="AA1454" s="87"/>
      <c r="AB1454" s="86"/>
      <c r="AC1454" s="87"/>
    </row>
    <row x14ac:dyDescent="0.25" r="1455" customHeight="1" ht="17.25">
      <c r="A1455" s="235">
        <f>A1454</f>
        <v>25569.375</v>
      </c>
      <c r="B1455" s="236" t="s">
        <v>33</v>
      </c>
      <c r="C1455" s="180"/>
      <c r="D1455" s="180">
        <v>9</v>
      </c>
      <c r="E1455" s="180"/>
      <c r="F1455" s="180"/>
      <c r="G1455" s="180">
        <f>SUM(C1455:F1455)</f>
      </c>
      <c r="H1455" s="182">
        <v>5500</v>
      </c>
      <c r="I1455" s="125">
        <f>G1455*H1455</f>
      </c>
      <c r="J1455" s="125">
        <f>I1455*0.1</f>
      </c>
      <c r="K1455" s="125">
        <f>SUM(I1455:J1455)</f>
      </c>
      <c r="L1455" s="242"/>
      <c r="M1455" s="229"/>
      <c r="N1455" s="87"/>
      <c r="O1455" s="87"/>
      <c r="P1455" s="87"/>
      <c r="Q1455" s="87"/>
      <c r="R1455" s="87"/>
      <c r="S1455" s="87"/>
      <c r="T1455" s="87"/>
      <c r="U1455" s="87"/>
      <c r="V1455" s="87"/>
      <c r="W1455" s="175"/>
      <c r="X1455" s="87"/>
      <c r="Y1455" s="87"/>
      <c r="Z1455" s="87"/>
      <c r="AA1455" s="87"/>
      <c r="AB1455" s="86"/>
      <c r="AC1455" s="87"/>
    </row>
    <row x14ac:dyDescent="0.25" r="1456" customHeight="1" ht="17.25">
      <c r="A1456" s="235">
        <f>A1455</f>
        <v>25569.375</v>
      </c>
      <c r="B1456" s="236" t="s">
        <v>30</v>
      </c>
      <c r="C1456" s="180"/>
      <c r="D1456" s="180">
        <v>0</v>
      </c>
      <c r="E1456" s="180"/>
      <c r="F1456" s="180"/>
      <c r="G1456" s="180">
        <f>SUM(C1456:F1456)</f>
      </c>
      <c r="H1456" s="125">
        <v>6000</v>
      </c>
      <c r="I1456" s="125">
        <f>G1456*H1456</f>
      </c>
      <c r="J1456" s="125">
        <f>I1456*0.1</f>
      </c>
      <c r="K1456" s="125">
        <f>SUM(I1456:J1456)</f>
      </c>
      <c r="L1456" s="242"/>
      <c r="M1456" s="229"/>
      <c r="N1456" s="87"/>
      <c r="O1456" s="87"/>
      <c r="P1456" s="87"/>
      <c r="Q1456" s="87"/>
      <c r="R1456" s="87"/>
      <c r="S1456" s="87"/>
      <c r="T1456" s="87"/>
      <c r="U1456" s="87"/>
      <c r="V1456" s="87"/>
      <c r="W1456" s="175"/>
      <c r="X1456" s="87"/>
      <c r="Y1456" s="87"/>
      <c r="Z1456" s="87"/>
      <c r="AA1456" s="87"/>
      <c r="AB1456" s="86"/>
      <c r="AC1456" s="87"/>
    </row>
    <row x14ac:dyDescent="0.25" r="1457" customHeight="1" ht="17.25">
      <c r="A1457" s="235">
        <f>A1456</f>
        <v>25569.375</v>
      </c>
      <c r="B1457" s="236" t="s">
        <v>28</v>
      </c>
      <c r="C1457" s="188" t="s">
        <v>14</v>
      </c>
      <c r="D1457" s="180">
        <v>20</v>
      </c>
      <c r="E1457" s="180"/>
      <c r="F1457" s="180"/>
      <c r="G1457" s="180">
        <f>SUM(C1457:F1457)</f>
      </c>
      <c r="H1457" s="237">
        <v>5500</v>
      </c>
      <c r="I1457" s="125">
        <f>G1457*H1457</f>
      </c>
      <c r="J1457" s="125">
        <f>I1457*0.1</f>
      </c>
      <c r="K1457" s="125">
        <f>SUM(I1457:J1457)</f>
      </c>
      <c r="L1457" s="242"/>
      <c r="M1457" s="229"/>
      <c r="N1457" s="87"/>
      <c r="O1457" s="87"/>
      <c r="P1457" s="87"/>
      <c r="Q1457" s="87"/>
      <c r="R1457" s="87"/>
      <c r="S1457" s="87"/>
      <c r="T1457" s="87"/>
      <c r="U1457" s="87"/>
      <c r="V1457" s="87"/>
      <c r="W1457" s="175"/>
      <c r="X1457" s="87"/>
      <c r="Y1457" s="87"/>
      <c r="Z1457" s="87"/>
      <c r="AA1457" s="87"/>
      <c r="AB1457" s="86"/>
      <c r="AC1457" s="87"/>
    </row>
    <row x14ac:dyDescent="0.25" r="1458" customHeight="1" ht="17.25">
      <c r="A1458" s="235">
        <f>A1457</f>
        <v>25569.375</v>
      </c>
      <c r="B1458" s="236" t="s">
        <v>12</v>
      </c>
      <c r="C1458" s="180"/>
      <c r="D1458" s="180">
        <v>16</v>
      </c>
      <c r="E1458" s="180">
        <v>6</v>
      </c>
      <c r="F1458" s="180"/>
      <c r="G1458" s="180">
        <f>SUM(C1458:F1458)</f>
      </c>
      <c r="H1458" s="125">
        <v>6000</v>
      </c>
      <c r="I1458" s="125">
        <f>G1458*H1458</f>
      </c>
      <c r="J1458" s="125">
        <f>I1458*0.1</f>
      </c>
      <c r="K1458" s="125">
        <f>SUM(I1458:J1458)</f>
      </c>
      <c r="L1458" s="242"/>
      <c r="M1458" s="229"/>
      <c r="N1458" s="87"/>
      <c r="O1458" s="87"/>
      <c r="P1458" s="87"/>
      <c r="Q1458" s="87"/>
      <c r="R1458" s="87"/>
      <c r="S1458" s="87"/>
      <c r="T1458" s="87"/>
      <c r="U1458" s="87"/>
      <c r="V1458" s="87"/>
      <c r="W1458" s="175"/>
      <c r="X1458" s="87"/>
      <c r="Y1458" s="87"/>
      <c r="Z1458" s="87"/>
      <c r="AA1458" s="87"/>
      <c r="AB1458" s="86"/>
      <c r="AC1458" s="87"/>
    </row>
    <row x14ac:dyDescent="0.25" r="1459" customHeight="1" ht="17.25">
      <c r="A1459" s="235">
        <f>A1458</f>
        <v>25569.375</v>
      </c>
      <c r="B1459" s="241" t="s">
        <v>148</v>
      </c>
      <c r="C1459" s="180"/>
      <c r="D1459" s="180">
        <v>2</v>
      </c>
      <c r="E1459" s="180"/>
      <c r="F1459" s="180"/>
      <c r="G1459" s="180">
        <f>SUM(C1459:F1459)</f>
      </c>
      <c r="H1459" s="182">
        <v>6000</v>
      </c>
      <c r="I1459" s="125">
        <f>G1459*H1459</f>
      </c>
      <c r="J1459" s="125">
        <f>I1459*0.1</f>
      </c>
      <c r="K1459" s="125">
        <f>SUM(I1459:J1459)</f>
      </c>
      <c r="L1459" s="242"/>
      <c r="M1459" s="229"/>
      <c r="N1459" s="87"/>
      <c r="O1459" s="87"/>
      <c r="P1459" s="87"/>
      <c r="Q1459" s="87"/>
      <c r="R1459" s="87"/>
      <c r="S1459" s="87"/>
      <c r="T1459" s="87"/>
      <c r="U1459" s="87"/>
      <c r="V1459" s="87"/>
      <c r="W1459" s="175"/>
      <c r="X1459" s="87"/>
      <c r="Y1459" s="87"/>
      <c r="Z1459" s="87"/>
      <c r="AA1459" s="87"/>
      <c r="AB1459" s="86"/>
      <c r="AC1459" s="87"/>
    </row>
    <row x14ac:dyDescent="0.25" r="1460" customHeight="1" ht="17.25">
      <c r="A1460" s="235">
        <f>A1459</f>
        <v>25569.375</v>
      </c>
      <c r="B1460" s="241" t="s">
        <v>37</v>
      </c>
      <c r="C1460" s="180"/>
      <c r="D1460" s="180">
        <v>6</v>
      </c>
      <c r="E1460" s="180"/>
      <c r="F1460" s="180"/>
      <c r="G1460" s="180">
        <f>SUM(C1460:F1460)</f>
      </c>
      <c r="H1460" s="125">
        <v>6500</v>
      </c>
      <c r="I1460" s="125">
        <f>G1460*H1460</f>
      </c>
      <c r="J1460" s="125">
        <f>I1460*0.1</f>
      </c>
      <c r="K1460" s="125">
        <f>SUM(I1460:J1460)</f>
      </c>
      <c r="L1460" s="242"/>
      <c r="M1460" s="229"/>
      <c r="N1460" s="87"/>
      <c r="O1460" s="87"/>
      <c r="P1460" s="87"/>
      <c r="Q1460" s="87"/>
      <c r="R1460" s="87"/>
      <c r="S1460" s="87"/>
      <c r="T1460" s="87"/>
      <c r="U1460" s="87"/>
      <c r="V1460" s="87"/>
      <c r="W1460" s="175"/>
      <c r="X1460" s="87"/>
      <c r="Y1460" s="87"/>
      <c r="Z1460" s="87"/>
      <c r="AA1460" s="87"/>
      <c r="AB1460" s="86"/>
      <c r="AC1460" s="87"/>
    </row>
    <row x14ac:dyDescent="0.25" r="1461" customHeight="1" ht="17.25">
      <c r="A1461" s="235">
        <f>A1460</f>
        <v>25569.375</v>
      </c>
      <c r="B1461" s="241" t="s">
        <v>64</v>
      </c>
      <c r="C1461" s="180"/>
      <c r="D1461" s="180">
        <v>49</v>
      </c>
      <c r="E1461" s="180">
        <v>2</v>
      </c>
      <c r="F1461" s="180"/>
      <c r="G1461" s="180">
        <f>SUM(C1461:F1461)</f>
      </c>
      <c r="H1461" s="182">
        <v>5500</v>
      </c>
      <c r="I1461" s="125">
        <f>G1461*H1461</f>
      </c>
      <c r="J1461" s="125">
        <f>I1461*0.1</f>
      </c>
      <c r="K1461" s="125">
        <f>SUM(I1461:J1461)</f>
      </c>
      <c r="L1461" s="242"/>
      <c r="M1461" s="229"/>
      <c r="N1461" s="87"/>
      <c r="O1461" s="87"/>
      <c r="P1461" s="87"/>
      <c r="Q1461" s="87"/>
      <c r="R1461" s="87"/>
      <c r="S1461" s="87"/>
      <c r="T1461" s="87"/>
      <c r="U1461" s="87"/>
      <c r="V1461" s="87"/>
      <c r="W1461" s="175"/>
      <c r="X1461" s="87"/>
      <c r="Y1461" s="87"/>
      <c r="Z1461" s="87"/>
      <c r="AA1461" s="87"/>
      <c r="AB1461" s="86"/>
      <c r="AC1461" s="87"/>
    </row>
    <row x14ac:dyDescent="0.25" r="1462" customHeight="1" ht="17.25">
      <c r="A1462" s="235">
        <f>A1461</f>
        <v>25569.375</v>
      </c>
      <c r="B1462" s="236" t="s">
        <v>25</v>
      </c>
      <c r="C1462" s="180"/>
      <c r="D1462" s="180">
        <v>20</v>
      </c>
      <c r="E1462" s="180"/>
      <c r="F1462" s="180"/>
      <c r="G1462" s="180">
        <f>SUM(C1462:F1462)</f>
      </c>
      <c r="H1462" s="125">
        <v>6000</v>
      </c>
      <c r="I1462" s="125">
        <f>G1462*H1462</f>
      </c>
      <c r="J1462" s="125">
        <f>I1462*0.1</f>
      </c>
      <c r="K1462" s="125">
        <f>SUM(I1462:J1462)</f>
      </c>
      <c r="L1462" s="242"/>
      <c r="M1462" s="229"/>
      <c r="N1462" s="87"/>
      <c r="O1462" s="87"/>
      <c r="P1462" s="87"/>
      <c r="Q1462" s="87"/>
      <c r="R1462" s="87"/>
      <c r="S1462" s="87"/>
      <c r="T1462" s="87"/>
      <c r="U1462" s="87"/>
      <c r="V1462" s="87"/>
      <c r="W1462" s="175"/>
      <c r="X1462" s="87"/>
      <c r="Y1462" s="87"/>
      <c r="Z1462" s="87"/>
      <c r="AA1462" s="87"/>
      <c r="AB1462" s="86"/>
      <c r="AC1462" s="87"/>
    </row>
    <row x14ac:dyDescent="0.25" r="1463" customHeight="1" ht="17.25">
      <c r="A1463" s="235">
        <f>A1462</f>
        <v>25569.375</v>
      </c>
      <c r="B1463" s="241" t="s">
        <v>76</v>
      </c>
      <c r="C1463" s="188" t="s">
        <v>14</v>
      </c>
      <c r="D1463" s="180">
        <v>25</v>
      </c>
      <c r="E1463" s="180">
        <v>12</v>
      </c>
      <c r="F1463" s="180">
        <v>5</v>
      </c>
      <c r="G1463" s="180">
        <f>SUM(C1463:F1463)</f>
      </c>
      <c r="H1463" s="125">
        <v>6000</v>
      </c>
      <c r="I1463" s="125">
        <f>G1463*H1463</f>
      </c>
      <c r="J1463" s="125">
        <f>I1463*0.1</f>
      </c>
      <c r="K1463" s="125">
        <f>SUM(I1463:J1463)</f>
      </c>
      <c r="L1463" s="242"/>
      <c r="M1463" s="229"/>
      <c r="N1463" s="87"/>
      <c r="O1463" s="87"/>
      <c r="P1463" s="87"/>
      <c r="Q1463" s="87"/>
      <c r="R1463" s="87"/>
      <c r="S1463" s="87"/>
      <c r="T1463" s="87"/>
      <c r="U1463" s="87"/>
      <c r="V1463" s="87"/>
      <c r="W1463" s="175"/>
      <c r="X1463" s="87"/>
      <c r="Y1463" s="87"/>
      <c r="Z1463" s="87"/>
      <c r="AA1463" s="87"/>
      <c r="AB1463" s="86"/>
      <c r="AC1463" s="87"/>
    </row>
    <row x14ac:dyDescent="0.25" r="1464" customHeight="1" ht="17.25">
      <c r="A1464" s="235">
        <f>A1463</f>
        <v>25569.375</v>
      </c>
      <c r="B1464" s="241" t="s">
        <v>149</v>
      </c>
      <c r="C1464" s="180"/>
      <c r="D1464" s="181">
        <v>77</v>
      </c>
      <c r="E1464" s="180">
        <v>17</v>
      </c>
      <c r="F1464" s="180"/>
      <c r="G1464" s="180">
        <f>SUM(C1464:F1464)</f>
      </c>
      <c r="H1464" s="125">
        <v>6000</v>
      </c>
      <c r="I1464" s="125">
        <f>G1464*H1464</f>
      </c>
      <c r="J1464" s="125">
        <f>I1464*0.1</f>
      </c>
      <c r="K1464" s="125">
        <f>SUM(I1464:J1464)</f>
      </c>
      <c r="L1464" s="242"/>
      <c r="M1464" s="229"/>
      <c r="N1464" s="87"/>
      <c r="O1464" s="87"/>
      <c r="P1464" s="87"/>
      <c r="Q1464" s="87"/>
      <c r="R1464" s="87"/>
      <c r="S1464" s="87"/>
      <c r="T1464" s="87"/>
      <c r="U1464" s="87"/>
      <c r="V1464" s="87"/>
      <c r="W1464" s="175"/>
      <c r="X1464" s="87"/>
      <c r="Y1464" s="87"/>
      <c r="Z1464" s="87"/>
      <c r="AA1464" s="87"/>
      <c r="AB1464" s="86"/>
      <c r="AC1464" s="87"/>
    </row>
    <row x14ac:dyDescent="0.25" r="1465" customHeight="1" ht="17.25">
      <c r="A1465" s="235">
        <f>A1464</f>
        <v>25569.375</v>
      </c>
      <c r="B1465" s="241" t="s">
        <v>43</v>
      </c>
      <c r="C1465" s="180"/>
      <c r="D1465" s="180">
        <v>46</v>
      </c>
      <c r="E1465" s="180">
        <v>10</v>
      </c>
      <c r="F1465" s="180"/>
      <c r="G1465" s="180">
        <f>SUM(C1465:F1465)</f>
      </c>
      <c r="H1465" s="125">
        <v>6000</v>
      </c>
      <c r="I1465" s="125">
        <f>G1465*H1465</f>
      </c>
      <c r="J1465" s="125">
        <f>I1465*0.1</f>
      </c>
      <c r="K1465" s="125">
        <f>SUM(I1465:J1465)</f>
      </c>
      <c r="L1465" s="242"/>
      <c r="M1465" s="229"/>
      <c r="N1465" s="87"/>
      <c r="O1465" s="87"/>
      <c r="P1465" s="87"/>
      <c r="Q1465" s="87"/>
      <c r="R1465" s="87"/>
      <c r="S1465" s="87"/>
      <c r="T1465" s="87"/>
      <c r="U1465" s="87"/>
      <c r="V1465" s="87"/>
      <c r="W1465" s="175"/>
      <c r="X1465" s="87"/>
      <c r="Y1465" s="87"/>
      <c r="Z1465" s="87"/>
      <c r="AA1465" s="87"/>
      <c r="AB1465" s="86"/>
      <c r="AC1465" s="87"/>
    </row>
    <row x14ac:dyDescent="0.25" r="1466" customHeight="1" ht="17.25">
      <c r="A1466" s="235">
        <f>A1465</f>
        <v>25569.375</v>
      </c>
      <c r="B1466" s="241" t="s">
        <v>18</v>
      </c>
      <c r="C1466" s="180"/>
      <c r="D1466" s="180">
        <v>9</v>
      </c>
      <c r="E1466" s="180">
        <v>7</v>
      </c>
      <c r="F1466" s="180">
        <v>6</v>
      </c>
      <c r="G1466" s="180">
        <f>SUM(C1466:F1466)</f>
      </c>
      <c r="H1466" s="125">
        <v>6000</v>
      </c>
      <c r="I1466" s="125">
        <f>G1466*H1466</f>
      </c>
      <c r="J1466" s="125">
        <f>I1466*0.1</f>
      </c>
      <c r="K1466" s="125">
        <f>SUM(I1466:J1466)</f>
      </c>
      <c r="L1466" s="242"/>
      <c r="M1466" s="229"/>
      <c r="N1466" s="87"/>
      <c r="O1466" s="87"/>
      <c r="P1466" s="87"/>
      <c r="Q1466" s="87"/>
      <c r="R1466" s="87"/>
      <c r="S1466" s="87"/>
      <c r="T1466" s="87"/>
      <c r="U1466" s="87"/>
      <c r="V1466" s="87"/>
      <c r="W1466" s="175"/>
      <c r="X1466" s="87"/>
      <c r="Y1466" s="87"/>
      <c r="Z1466" s="87"/>
      <c r="AA1466" s="87"/>
      <c r="AB1466" s="86"/>
      <c r="AC1466" s="87"/>
    </row>
    <row x14ac:dyDescent="0.25" r="1467" customHeight="1" ht="17.25">
      <c r="A1467" s="235">
        <f>A1466</f>
        <v>25569.375</v>
      </c>
      <c r="B1467" s="241" t="s">
        <v>82</v>
      </c>
      <c r="C1467" s="188" t="s">
        <v>14</v>
      </c>
      <c r="D1467" s="180">
        <v>25</v>
      </c>
      <c r="E1467" s="180">
        <v>9</v>
      </c>
      <c r="F1467" s="180">
        <v>7</v>
      </c>
      <c r="G1467" s="180">
        <f>SUM(C1467:F1467)</f>
      </c>
      <c r="H1467" s="125">
        <v>5000</v>
      </c>
      <c r="I1467" s="125">
        <f>G1467*H1467</f>
      </c>
      <c r="J1467" s="125">
        <f>I1467*0.1</f>
      </c>
      <c r="K1467" s="125">
        <f>SUM(I1467:J1467)</f>
      </c>
      <c r="L1467" s="242"/>
      <c r="M1467" s="229"/>
      <c r="N1467" s="87"/>
      <c r="O1467" s="87"/>
      <c r="P1467" s="87"/>
      <c r="Q1467" s="87"/>
      <c r="R1467" s="87"/>
      <c r="S1467" s="87"/>
      <c r="T1467" s="87"/>
      <c r="U1467" s="87"/>
      <c r="V1467" s="87"/>
      <c r="W1467" s="175"/>
      <c r="X1467" s="87"/>
      <c r="Y1467" s="87"/>
      <c r="Z1467" s="87"/>
      <c r="AA1467" s="87"/>
      <c r="AB1467" s="86"/>
      <c r="AC1467" s="87"/>
    </row>
    <row x14ac:dyDescent="0.25" r="1468" customHeight="1" ht="17.25">
      <c r="A1468" s="235">
        <f>A1467</f>
        <v>25569.375</v>
      </c>
      <c r="B1468" s="241" t="s">
        <v>151</v>
      </c>
      <c r="C1468" s="180"/>
      <c r="D1468" s="180">
        <v>12</v>
      </c>
      <c r="E1468" s="180"/>
      <c r="F1468" s="180"/>
      <c r="G1468" s="180">
        <f>SUM(C1468:F1468)</f>
      </c>
      <c r="H1468" s="125">
        <v>5000</v>
      </c>
      <c r="I1468" s="125">
        <f>G1468*H1468</f>
      </c>
      <c r="J1468" s="125">
        <f>I1468*0.1</f>
      </c>
      <c r="K1468" s="125">
        <f>SUM(I1468:J1468)</f>
      </c>
      <c r="L1468" s="242"/>
      <c r="M1468" s="229"/>
      <c r="N1468" s="87"/>
      <c r="O1468" s="87"/>
      <c r="P1468" s="87"/>
      <c r="Q1468" s="87"/>
      <c r="R1468" s="87"/>
      <c r="S1468" s="87"/>
      <c r="T1468" s="87"/>
      <c r="U1468" s="87"/>
      <c r="V1468" s="87"/>
      <c r="W1468" s="175"/>
      <c r="X1468" s="87"/>
      <c r="Y1468" s="87"/>
      <c r="Z1468" s="87"/>
      <c r="AA1468" s="87"/>
      <c r="AB1468" s="86"/>
      <c r="AC1468" s="87"/>
    </row>
    <row x14ac:dyDescent="0.25" r="1469" customHeight="1" ht="17.25">
      <c r="A1469" s="235">
        <f>A1465</f>
        <v>25569.375</v>
      </c>
      <c r="B1469" s="241" t="s">
        <v>105</v>
      </c>
      <c r="C1469" s="180"/>
      <c r="D1469" s="180">
        <v>0</v>
      </c>
      <c r="E1469" s="180"/>
      <c r="F1469" s="180"/>
      <c r="G1469" s="180">
        <f>SUM(C1469:F1469)</f>
      </c>
      <c r="H1469" s="125">
        <v>7000</v>
      </c>
      <c r="I1469" s="125">
        <f>G1469*H1469</f>
      </c>
      <c r="J1469" s="125">
        <f>I1469*0.1</f>
      </c>
      <c r="K1469" s="125">
        <f>SUM(I1469:J1469)</f>
      </c>
      <c r="L1469" s="242"/>
      <c r="M1469" s="229"/>
      <c r="N1469" s="87"/>
      <c r="O1469" s="87"/>
      <c r="P1469" s="87"/>
      <c r="Q1469" s="87"/>
      <c r="R1469" s="87"/>
      <c r="S1469" s="87"/>
      <c r="T1469" s="87"/>
      <c r="U1469" s="87"/>
      <c r="V1469" s="87"/>
      <c r="W1469" s="175"/>
      <c r="X1469" s="87"/>
      <c r="Y1469" s="87"/>
      <c r="Z1469" s="87"/>
      <c r="AA1469" s="87"/>
      <c r="AB1469" s="86"/>
      <c r="AC1469" s="87"/>
    </row>
    <row x14ac:dyDescent="0.25" r="1470" customHeight="1" ht="17.25">
      <c r="A1470" s="235">
        <f>A1465</f>
        <v>25569.375</v>
      </c>
      <c r="B1470" s="241" t="s">
        <v>23</v>
      </c>
      <c r="C1470" s="180"/>
      <c r="D1470" s="180">
        <v>13</v>
      </c>
      <c r="E1470" s="180"/>
      <c r="F1470" s="180"/>
      <c r="G1470" s="180">
        <f>SUM(C1470:F1470)</f>
      </c>
      <c r="H1470" s="125">
        <v>6000</v>
      </c>
      <c r="I1470" s="125">
        <f>G1470*H1470</f>
      </c>
      <c r="J1470" s="125">
        <f>I1470*0.1</f>
      </c>
      <c r="K1470" s="125">
        <f>SUM(I1470:J1470)</f>
      </c>
      <c r="L1470" s="242"/>
      <c r="M1470" s="229"/>
      <c r="N1470" s="87"/>
      <c r="O1470" s="87"/>
      <c r="P1470" s="87"/>
      <c r="Q1470" s="87"/>
      <c r="R1470" s="87"/>
      <c r="S1470" s="87"/>
      <c r="T1470" s="87"/>
      <c r="U1470" s="87"/>
      <c r="V1470" s="87"/>
      <c r="W1470" s="175"/>
      <c r="X1470" s="87"/>
      <c r="Y1470" s="87"/>
      <c r="Z1470" s="87"/>
      <c r="AA1470" s="87"/>
      <c r="AB1470" s="86"/>
      <c r="AC1470" s="87"/>
    </row>
    <row x14ac:dyDescent="0.25" r="1471" customHeight="1" ht="17.25">
      <c r="A1471" s="235">
        <f>A1470</f>
        <v>25569.375</v>
      </c>
      <c r="B1471" s="241" t="s">
        <v>40</v>
      </c>
      <c r="C1471" s="180"/>
      <c r="D1471" s="180">
        <v>14</v>
      </c>
      <c r="E1471" s="180"/>
      <c r="F1471" s="180"/>
      <c r="G1471" s="180">
        <f>SUM(C1471:F1471)</f>
      </c>
      <c r="H1471" s="125">
        <v>6500</v>
      </c>
      <c r="I1471" s="125">
        <f>G1471*H1471</f>
      </c>
      <c r="J1471" s="125">
        <f>I1471*0.1</f>
      </c>
      <c r="K1471" s="125">
        <f>SUM(I1471:J1471)</f>
      </c>
      <c r="L1471" s="242"/>
      <c r="M1471" s="229"/>
      <c r="N1471" s="87"/>
      <c r="O1471" s="87"/>
      <c r="P1471" s="87"/>
      <c r="Q1471" s="87"/>
      <c r="R1471" s="87"/>
      <c r="S1471" s="87"/>
      <c r="T1471" s="87"/>
      <c r="U1471" s="87"/>
      <c r="V1471" s="87"/>
      <c r="W1471" s="175"/>
      <c r="X1471" s="87"/>
      <c r="Y1471" s="87"/>
      <c r="Z1471" s="87"/>
      <c r="AA1471" s="87"/>
      <c r="AB1471" s="86"/>
      <c r="AC1471" s="87"/>
    </row>
    <row x14ac:dyDescent="0.25" r="1472" customHeight="1" ht="17.25">
      <c r="A1472" s="235">
        <f>A1468</f>
        <v>25569.375</v>
      </c>
      <c r="B1472" s="241" t="s">
        <v>86</v>
      </c>
      <c r="C1472" s="180"/>
      <c r="D1472" s="180">
        <v>18</v>
      </c>
      <c r="E1472" s="180">
        <v>8</v>
      </c>
      <c r="F1472" s="180">
        <v>4</v>
      </c>
      <c r="G1472" s="180">
        <f>SUM(C1472:F1472)</f>
      </c>
      <c r="H1472" s="125">
        <v>6000</v>
      </c>
      <c r="I1472" s="125">
        <f>G1472*H1472</f>
      </c>
      <c r="J1472" s="125">
        <f>I1472*0.1</f>
      </c>
      <c r="K1472" s="125">
        <f>SUM(I1472:J1472)</f>
      </c>
      <c r="L1472" s="242"/>
      <c r="M1472" s="229"/>
      <c r="N1472" s="87"/>
      <c r="O1472" s="87"/>
      <c r="P1472" s="87"/>
      <c r="Q1472" s="87"/>
      <c r="R1472" s="87"/>
      <c r="S1472" s="87"/>
      <c r="T1472" s="87"/>
      <c r="U1472" s="87"/>
      <c r="V1472" s="87"/>
      <c r="W1472" s="175"/>
      <c r="X1472" s="87"/>
      <c r="Y1472" s="87"/>
      <c r="Z1472" s="87"/>
      <c r="AA1472" s="87"/>
      <c r="AB1472" s="86"/>
      <c r="AC1472" s="87"/>
    </row>
    <row x14ac:dyDescent="0.25" r="1473" customHeight="1" ht="17.25">
      <c r="A1473" s="235">
        <f>A1468</f>
        <v>25569.375</v>
      </c>
      <c r="B1473" s="241" t="s">
        <v>152</v>
      </c>
      <c r="C1473" s="180"/>
      <c r="D1473" s="180">
        <v>140</v>
      </c>
      <c r="E1473" s="180"/>
      <c r="F1473" s="180"/>
      <c r="G1473" s="180">
        <f>SUM(C1473:F1473)</f>
      </c>
      <c r="H1473" s="125">
        <v>6000</v>
      </c>
      <c r="I1473" s="125">
        <f>G1473*H1473</f>
      </c>
      <c r="J1473" s="125">
        <f>I1473*0.1</f>
      </c>
      <c r="K1473" s="125">
        <f>SUM(I1473:J1473)</f>
      </c>
      <c r="L1473" s="242"/>
      <c r="M1473" s="229"/>
      <c r="N1473" s="87"/>
      <c r="O1473" s="87"/>
      <c r="P1473" s="87"/>
      <c r="Q1473" s="87"/>
      <c r="R1473" s="87"/>
      <c r="S1473" s="87"/>
      <c r="T1473" s="87"/>
      <c r="U1473" s="87"/>
      <c r="V1473" s="87"/>
      <c r="W1473" s="175"/>
      <c r="X1473" s="87"/>
      <c r="Y1473" s="87"/>
      <c r="Z1473" s="87"/>
      <c r="AA1473" s="87"/>
      <c r="AB1473" s="86"/>
      <c r="AC1473" s="87"/>
    </row>
    <row x14ac:dyDescent="0.25" r="1474" customHeight="1" ht="17.25">
      <c r="A1474" s="235">
        <f>A1473</f>
        <v>25569.375</v>
      </c>
      <c r="B1474" s="236"/>
      <c r="C1474" s="180"/>
      <c r="D1474" s="180"/>
      <c r="E1474" s="180"/>
      <c r="F1474" s="180"/>
      <c r="G1474" s="180">
        <f>SUM(C1474:F1474)</f>
      </c>
      <c r="H1474" s="125"/>
      <c r="I1474" s="125">
        <f>G1474*H1474</f>
      </c>
      <c r="J1474" s="125">
        <v>0</v>
      </c>
      <c r="K1474" s="125">
        <f>SUM(I1474:J1474)</f>
      </c>
      <c r="L1474" s="242"/>
      <c r="M1474" s="229"/>
      <c r="N1474" s="87"/>
      <c r="O1474" s="87"/>
      <c r="P1474" s="87"/>
      <c r="Q1474" s="87"/>
      <c r="R1474" s="87"/>
      <c r="S1474" s="87"/>
      <c r="T1474" s="87"/>
      <c r="U1474" s="87"/>
      <c r="V1474" s="87"/>
      <c r="W1474" s="175"/>
      <c r="X1474" s="87"/>
      <c r="Y1474" s="87"/>
      <c r="Z1474" s="87"/>
      <c r="AA1474" s="87"/>
      <c r="AB1474" s="86"/>
      <c r="AC1474" s="87"/>
    </row>
    <row x14ac:dyDescent="0.25" r="1475" customHeight="1" ht="17.25">
      <c r="A1475" s="243">
        <f>A1474</f>
        <v>25569.375</v>
      </c>
      <c r="B1475" s="244" t="s">
        <v>155</v>
      </c>
      <c r="C1475" s="191">
        <f>SUM(C1429:C1474)</f>
      </c>
      <c r="D1475" s="191">
        <f>SUM(D1429:D1474)</f>
      </c>
      <c r="E1475" s="191">
        <f>SUM(E1429:E1474)</f>
      </c>
      <c r="F1475" s="191">
        <f>SUM(F1429:F1474)</f>
      </c>
      <c r="G1475" s="191">
        <f>SUM(G1429:G1474)</f>
      </c>
      <c r="H1475" s="191"/>
      <c r="I1475" s="191">
        <f>SUM(I1429:I1474)</f>
      </c>
      <c r="J1475" s="191">
        <f>SUM(J1429:J1474)</f>
      </c>
      <c r="K1475" s="191">
        <f>SUM(K1429:K1474)</f>
      </c>
      <c r="L1475" s="245"/>
      <c r="M1475" s="229"/>
      <c r="N1475" s="87"/>
      <c r="O1475" s="87"/>
      <c r="P1475" s="87"/>
      <c r="Q1475" s="87"/>
      <c r="R1475" s="87"/>
      <c r="S1475" s="87"/>
      <c r="T1475" s="87"/>
      <c r="U1475" s="87"/>
      <c r="V1475" s="87"/>
      <c r="W1475" s="175"/>
      <c r="X1475" s="87"/>
      <c r="Y1475" s="87"/>
      <c r="Z1475" s="87"/>
      <c r="AA1475" s="87"/>
      <c r="AB1475" s="86"/>
      <c r="AC1475" s="87"/>
    </row>
    <row x14ac:dyDescent="0.25" r="1476" customHeight="1" ht="17.25">
      <c r="A1476" s="235">
        <f>A1475</f>
        <v>25569.375</v>
      </c>
      <c r="B1476" s="241" t="s">
        <v>113</v>
      </c>
      <c r="C1476" s="180"/>
      <c r="D1476" s="180">
        <v>42</v>
      </c>
      <c r="E1476" s="180">
        <v>47</v>
      </c>
      <c r="F1476" s="180"/>
      <c r="G1476" s="180">
        <f>SUM(C1476:F1476)</f>
      </c>
      <c r="H1476" s="125">
        <v>6500</v>
      </c>
      <c r="I1476" s="125">
        <f>G1476*H1476</f>
      </c>
      <c r="J1476" s="185"/>
      <c r="K1476" s="125">
        <f>SUM(I1476:J1476)</f>
      </c>
      <c r="L1476" s="242"/>
      <c r="M1476" s="229"/>
      <c r="N1476" s="87"/>
      <c r="O1476" s="87"/>
      <c r="P1476" s="87"/>
      <c r="Q1476" s="87"/>
      <c r="R1476" s="87"/>
      <c r="S1476" s="87"/>
      <c r="T1476" s="87"/>
      <c r="U1476" s="87"/>
      <c r="V1476" s="87"/>
      <c r="W1476" s="175"/>
      <c r="X1476" s="87"/>
      <c r="Y1476" s="87"/>
      <c r="Z1476" s="87"/>
      <c r="AA1476" s="87"/>
      <c r="AB1476" s="86"/>
      <c r="AC1476" s="87"/>
    </row>
    <row x14ac:dyDescent="0.25" r="1477" customHeight="1" ht="17.25">
      <c r="A1477" s="235">
        <f>A1476</f>
        <v>25569.375</v>
      </c>
      <c r="B1477" s="241" t="s">
        <v>156</v>
      </c>
      <c r="C1477" s="180"/>
      <c r="D1477" s="180">
        <v>13</v>
      </c>
      <c r="E1477" s="180">
        <v>12</v>
      </c>
      <c r="F1477" s="180"/>
      <c r="G1477" s="180">
        <f>SUM(C1477:F1477)</f>
      </c>
      <c r="H1477" s="125">
        <v>6500</v>
      </c>
      <c r="I1477" s="125">
        <f>G1477*H1477</f>
      </c>
      <c r="J1477" s="185"/>
      <c r="K1477" s="125">
        <f>SUM(I1477:J1477)</f>
      </c>
      <c r="L1477" s="242"/>
      <c r="M1477" s="229"/>
      <c r="N1477" s="87"/>
      <c r="O1477" s="87"/>
      <c r="P1477" s="87"/>
      <c r="Q1477" s="87"/>
      <c r="R1477" s="87"/>
      <c r="S1477" s="87"/>
      <c r="T1477" s="87"/>
      <c r="U1477" s="87"/>
      <c r="V1477" s="87"/>
      <c r="W1477" s="175"/>
      <c r="X1477" s="87"/>
      <c r="Y1477" s="87"/>
      <c r="Z1477" s="87"/>
      <c r="AA1477" s="87"/>
      <c r="AB1477" s="86"/>
      <c r="AC1477" s="87"/>
    </row>
    <row x14ac:dyDescent="0.25" r="1478" customHeight="1" ht="17.25">
      <c r="A1478" s="235">
        <f>A1477</f>
        <v>25569.375</v>
      </c>
      <c r="B1478" s="241" t="s">
        <v>112</v>
      </c>
      <c r="C1478" s="180"/>
      <c r="D1478" s="180">
        <v>13</v>
      </c>
      <c r="E1478" s="180">
        <v>10</v>
      </c>
      <c r="F1478" s="180"/>
      <c r="G1478" s="180">
        <f>SUM(C1478:F1478)</f>
      </c>
      <c r="H1478" s="125">
        <v>6900</v>
      </c>
      <c r="I1478" s="125">
        <f>G1478*H1478</f>
      </c>
      <c r="J1478" s="185"/>
      <c r="K1478" s="125">
        <f>SUM(I1478:J1478)</f>
      </c>
      <c r="L1478" s="242"/>
      <c r="M1478" s="229"/>
      <c r="N1478" s="87"/>
      <c r="O1478" s="87"/>
      <c r="P1478" s="87"/>
      <c r="Q1478" s="87"/>
      <c r="R1478" s="87"/>
      <c r="S1478" s="87"/>
      <c r="T1478" s="87"/>
      <c r="U1478" s="87"/>
      <c r="V1478" s="87"/>
      <c r="W1478" s="175"/>
      <c r="X1478" s="87"/>
      <c r="Y1478" s="87"/>
      <c r="Z1478" s="87"/>
      <c r="AA1478" s="87"/>
      <c r="AB1478" s="86"/>
      <c r="AC1478" s="87"/>
    </row>
    <row x14ac:dyDescent="0.25" r="1479" customHeight="1" ht="17.25">
      <c r="A1479" s="235">
        <f>A1478</f>
        <v>25569.375</v>
      </c>
      <c r="B1479" s="236"/>
      <c r="C1479" s="180"/>
      <c r="D1479" s="180"/>
      <c r="E1479" s="180"/>
      <c r="F1479" s="180"/>
      <c r="G1479" s="180">
        <f>SUM(C1479:F1479)</f>
      </c>
      <c r="H1479" s="125"/>
      <c r="I1479" s="125">
        <f>G1479*H1479</f>
      </c>
      <c r="J1479" s="185"/>
      <c r="K1479" s="125">
        <f>SUM(I1479:J1479)</f>
      </c>
      <c r="L1479" s="242"/>
      <c r="M1479" s="229"/>
      <c r="N1479" s="87"/>
      <c r="O1479" s="87"/>
      <c r="P1479" s="87"/>
      <c r="Q1479" s="87"/>
      <c r="R1479" s="87"/>
      <c r="S1479" s="87"/>
      <c r="T1479" s="87"/>
      <c r="U1479" s="87"/>
      <c r="V1479" s="87"/>
      <c r="W1479" s="175"/>
      <c r="X1479" s="87"/>
      <c r="Y1479" s="87"/>
      <c r="Z1479" s="87"/>
      <c r="AA1479" s="87"/>
      <c r="AB1479" s="86"/>
      <c r="AC1479" s="87"/>
    </row>
    <row x14ac:dyDescent="0.25" r="1480" customHeight="1" ht="17.25">
      <c r="A1480" s="235">
        <f>A1479</f>
        <v>25569.375</v>
      </c>
      <c r="B1480" s="236"/>
      <c r="C1480" s="180"/>
      <c r="D1480" s="180"/>
      <c r="E1480" s="180"/>
      <c r="F1480" s="180"/>
      <c r="G1480" s="180">
        <f>SUM(C1480:F1480)</f>
      </c>
      <c r="H1480" s="125"/>
      <c r="I1480" s="125">
        <f>G1480*H1480</f>
      </c>
      <c r="J1480" s="185"/>
      <c r="K1480" s="125">
        <f>SUM(I1480:J1480)</f>
      </c>
      <c r="L1480" s="242"/>
      <c r="M1480" s="229"/>
      <c r="N1480" s="87"/>
      <c r="O1480" s="87"/>
      <c r="P1480" s="87"/>
      <c r="Q1480" s="87"/>
      <c r="R1480" s="87"/>
      <c r="S1480" s="87"/>
      <c r="T1480" s="87"/>
      <c r="U1480" s="87"/>
      <c r="V1480" s="87"/>
      <c r="W1480" s="175"/>
      <c r="X1480" s="87"/>
      <c r="Y1480" s="87"/>
      <c r="Z1480" s="87"/>
      <c r="AA1480" s="87"/>
      <c r="AB1480" s="86"/>
      <c r="AC1480" s="87"/>
    </row>
    <row x14ac:dyDescent="0.25" r="1481" customHeight="1" ht="17.25">
      <c r="A1481" s="235">
        <f>A1480</f>
        <v>25569.375</v>
      </c>
      <c r="B1481" s="236"/>
      <c r="C1481" s="180"/>
      <c r="D1481" s="180"/>
      <c r="E1481" s="180"/>
      <c r="F1481" s="180"/>
      <c r="G1481" s="180">
        <f>SUM(C1481:F1481)</f>
      </c>
      <c r="H1481" s="125"/>
      <c r="I1481" s="125">
        <f>G1481*H1481</f>
      </c>
      <c r="J1481" s="185"/>
      <c r="K1481" s="125">
        <f>SUM(I1481:J1481)</f>
      </c>
      <c r="L1481" s="242"/>
      <c r="M1481" s="229"/>
      <c r="N1481" s="87"/>
      <c r="O1481" s="87"/>
      <c r="P1481" s="87"/>
      <c r="Q1481" s="87"/>
      <c r="R1481" s="87"/>
      <c r="S1481" s="87"/>
      <c r="T1481" s="87"/>
      <c r="U1481" s="87"/>
      <c r="V1481" s="87"/>
      <c r="W1481" s="175"/>
      <c r="X1481" s="87"/>
      <c r="Y1481" s="87"/>
      <c r="Z1481" s="87"/>
      <c r="AA1481" s="87"/>
      <c r="AB1481" s="86"/>
      <c r="AC1481" s="87"/>
    </row>
    <row x14ac:dyDescent="0.25" r="1482" customHeight="1" ht="17.25">
      <c r="A1482" s="235">
        <f>A1481</f>
        <v>25569.375</v>
      </c>
      <c r="B1482" s="236"/>
      <c r="C1482" s="180"/>
      <c r="D1482" s="180"/>
      <c r="E1482" s="180"/>
      <c r="F1482" s="180"/>
      <c r="G1482" s="180">
        <f>SUM(C1482:F1482)</f>
      </c>
      <c r="H1482" s="125"/>
      <c r="I1482" s="125">
        <f>G1482*H1482</f>
      </c>
      <c r="J1482" s="185"/>
      <c r="K1482" s="125">
        <f>SUM(I1482:J1482)</f>
      </c>
      <c r="L1482" s="242"/>
      <c r="M1482" s="229"/>
      <c r="N1482" s="87"/>
      <c r="O1482" s="87"/>
      <c r="P1482" s="87"/>
      <c r="Q1482" s="87"/>
      <c r="R1482" s="87"/>
      <c r="S1482" s="87"/>
      <c r="T1482" s="87"/>
      <c r="U1482" s="87"/>
      <c r="V1482" s="87"/>
      <c r="W1482" s="175"/>
      <c r="X1482" s="87"/>
      <c r="Y1482" s="87"/>
      <c r="Z1482" s="87"/>
      <c r="AA1482" s="87"/>
      <c r="AB1482" s="86"/>
      <c r="AC1482" s="87"/>
    </row>
    <row x14ac:dyDescent="0.25" r="1483" customHeight="1" ht="17.25">
      <c r="A1483" s="235">
        <f>A1482</f>
        <v>25569.375</v>
      </c>
      <c r="B1483" s="236"/>
      <c r="C1483" s="180"/>
      <c r="D1483" s="180"/>
      <c r="E1483" s="180"/>
      <c r="F1483" s="180"/>
      <c r="G1483" s="180">
        <f>SUM(C1483:F1483)</f>
      </c>
      <c r="H1483" s="125"/>
      <c r="I1483" s="125">
        <f>G1483*H1483</f>
      </c>
      <c r="J1483" s="185"/>
      <c r="K1483" s="125">
        <f>SUM(I1483:J1483)</f>
      </c>
      <c r="L1483" s="242"/>
      <c r="M1483" s="229"/>
      <c r="N1483" s="87"/>
      <c r="O1483" s="87"/>
      <c r="P1483" s="87"/>
      <c r="Q1483" s="87"/>
      <c r="R1483" s="87"/>
      <c r="S1483" s="87"/>
      <c r="T1483" s="87"/>
      <c r="U1483" s="87"/>
      <c r="V1483" s="87"/>
      <c r="W1483" s="175"/>
      <c r="X1483" s="87"/>
      <c r="Y1483" s="87"/>
      <c r="Z1483" s="87"/>
      <c r="AA1483" s="87"/>
      <c r="AB1483" s="86"/>
      <c r="AC1483" s="87"/>
    </row>
    <row x14ac:dyDescent="0.25" r="1484" customHeight="1" ht="17.25">
      <c r="A1484" s="243">
        <f>A1483</f>
        <v>25569.375</v>
      </c>
      <c r="B1484" s="244" t="s">
        <v>157</v>
      </c>
      <c r="C1484" s="191">
        <f>SUM(C1476:C1483)</f>
      </c>
      <c r="D1484" s="191">
        <f>SUM(D1476:D1483)</f>
      </c>
      <c r="E1484" s="191">
        <f>SUM(E1476:E1483)</f>
      </c>
      <c r="F1484" s="191">
        <f>SUM(F1476:F1483)</f>
      </c>
      <c r="G1484" s="191">
        <f>SUM(G1476:G1483)</f>
      </c>
      <c r="H1484" s="201"/>
      <c r="I1484" s="201">
        <f>SUM(I1476:I1483)</f>
      </c>
      <c r="J1484" s="201"/>
      <c r="K1484" s="202">
        <f>SUM(K1476:K1483)</f>
      </c>
      <c r="L1484" s="246"/>
      <c r="M1484" s="229"/>
      <c r="N1484" s="87"/>
      <c r="O1484" s="87"/>
      <c r="P1484" s="87"/>
      <c r="Q1484" s="87"/>
      <c r="R1484" s="87"/>
      <c r="S1484" s="87"/>
      <c r="T1484" s="87"/>
      <c r="U1484" s="87"/>
      <c r="V1484" s="87"/>
      <c r="W1484" s="175"/>
      <c r="X1484" s="87"/>
      <c r="Y1484" s="87"/>
      <c r="Z1484" s="87"/>
      <c r="AA1484" s="87"/>
      <c r="AB1484" s="86"/>
      <c r="AC1484" s="87"/>
    </row>
    <row x14ac:dyDescent="0.25" r="1485" customHeight="1" ht="17.25" hidden="1">
      <c r="A1485" s="226" t="s">
        <v>128</v>
      </c>
      <c r="B1485" s="227" t="s">
        <v>2</v>
      </c>
      <c r="C1485" s="174" t="s">
        <v>129</v>
      </c>
      <c r="D1485" s="174" t="s">
        <v>130</v>
      </c>
      <c r="E1485" s="174" t="s">
        <v>131</v>
      </c>
      <c r="F1485" s="174" t="s">
        <v>132</v>
      </c>
      <c r="G1485" s="174" t="s">
        <v>133</v>
      </c>
      <c r="H1485" s="174" t="s">
        <v>7</v>
      </c>
      <c r="I1485" s="174" t="s">
        <v>134</v>
      </c>
      <c r="J1485" s="174" t="s">
        <v>90</v>
      </c>
      <c r="K1485" s="174" t="s">
        <v>135</v>
      </c>
      <c r="L1485" s="228"/>
      <c r="M1485" s="229"/>
      <c r="N1485" s="87"/>
      <c r="O1485" s="87"/>
      <c r="P1485" s="87"/>
      <c r="Q1485" s="87"/>
      <c r="R1485" s="87"/>
      <c r="S1485" s="87"/>
      <c r="T1485" s="87"/>
      <c r="U1485" s="87"/>
      <c r="V1485" s="87"/>
      <c r="W1485" s="175"/>
      <c r="X1485" s="87"/>
      <c r="Y1485" s="87"/>
      <c r="Z1485" s="87"/>
      <c r="AA1485" s="87"/>
      <c r="AB1485" s="86"/>
      <c r="AC1485" s="87"/>
    </row>
    <row x14ac:dyDescent="0.25" r="1486" customHeight="1" ht="17.25">
      <c r="A1486" s="235">
        <f>A1484+1</f>
        <v>25569.375</v>
      </c>
      <c r="B1486" s="236" t="s">
        <v>46</v>
      </c>
      <c r="C1486" s="183" t="s">
        <v>14</v>
      </c>
      <c r="D1486" s="180">
        <v>0</v>
      </c>
      <c r="E1486" s="180"/>
      <c r="F1486" s="180"/>
      <c r="G1486" s="180">
        <f>SUM(C1486:F1486)</f>
      </c>
      <c r="H1486" s="237">
        <v>5500</v>
      </c>
      <c r="I1486" s="125">
        <f>G1486*H1486</f>
      </c>
      <c r="J1486" s="125">
        <f>I1486*0.1</f>
      </c>
      <c r="K1486" s="125">
        <f>SUM(I1486:J1486)</f>
      </c>
      <c r="L1486" s="242"/>
      <c r="M1486" s="229"/>
      <c r="N1486" s="87"/>
      <c r="O1486" s="87"/>
      <c r="P1486" s="87"/>
      <c r="Q1486" s="87"/>
      <c r="R1486" s="87"/>
      <c r="S1486" s="87"/>
      <c r="T1486" s="87"/>
      <c r="U1486" s="87"/>
      <c r="V1486" s="87"/>
      <c r="W1486" s="175"/>
      <c r="X1486" s="87"/>
      <c r="Y1486" s="87"/>
      <c r="Z1486" s="87"/>
      <c r="AA1486" s="87"/>
      <c r="AB1486" s="86"/>
      <c r="AC1486" s="87"/>
    </row>
    <row x14ac:dyDescent="0.25" r="1487" customHeight="1" ht="17.25">
      <c r="A1487" s="235">
        <f>A1486</f>
        <v>25569.375</v>
      </c>
      <c r="B1487" s="236" t="s">
        <v>137</v>
      </c>
      <c r="C1487" s="180"/>
      <c r="D1487" s="180"/>
      <c r="E1487" s="180"/>
      <c r="F1487" s="180"/>
      <c r="G1487" s="180">
        <f>SUM(C1487:F1487)</f>
      </c>
      <c r="H1487" s="237">
        <v>4500</v>
      </c>
      <c r="I1487" s="125">
        <f>G1487*H1487</f>
      </c>
      <c r="J1487" s="125">
        <f>I1487*0.1</f>
      </c>
      <c r="K1487" s="125">
        <f>SUM(I1487:J1487)</f>
      </c>
      <c r="L1487" s="242"/>
      <c r="M1487" s="229"/>
      <c r="N1487" s="87"/>
      <c r="O1487" s="87"/>
      <c r="P1487" s="87"/>
      <c r="Q1487" s="87"/>
      <c r="R1487" s="87"/>
      <c r="S1487" s="87"/>
      <c r="T1487" s="87"/>
      <c r="U1487" s="87"/>
      <c r="V1487" s="87"/>
      <c r="W1487" s="175"/>
      <c r="X1487" s="87"/>
      <c r="Y1487" s="87"/>
      <c r="Z1487" s="87"/>
      <c r="AA1487" s="87"/>
      <c r="AB1487" s="86"/>
      <c r="AC1487" s="87"/>
    </row>
    <row x14ac:dyDescent="0.25" r="1488" customHeight="1" ht="17.25">
      <c r="A1488" s="235">
        <f>A1487</f>
        <v>25569.375</v>
      </c>
      <c r="B1488" s="236" t="s">
        <v>178</v>
      </c>
      <c r="C1488" s="180"/>
      <c r="D1488" s="180"/>
      <c r="E1488" s="180"/>
      <c r="F1488" s="180"/>
      <c r="G1488" s="180">
        <f>SUM(C1488:F1488)</f>
      </c>
      <c r="H1488" s="182">
        <v>5000</v>
      </c>
      <c r="I1488" s="125">
        <f>G1488*H1488</f>
      </c>
      <c r="J1488" s="125">
        <f>I1488*0.1</f>
      </c>
      <c r="K1488" s="125">
        <f>SUM(I1488:J1488)</f>
      </c>
      <c r="L1488" s="242"/>
      <c r="M1488" s="229"/>
      <c r="N1488" s="87"/>
      <c r="O1488" s="87"/>
      <c r="P1488" s="87"/>
      <c r="Q1488" s="87"/>
      <c r="R1488" s="87"/>
      <c r="S1488" s="87"/>
      <c r="T1488" s="87"/>
      <c r="U1488" s="87"/>
      <c r="V1488" s="87"/>
      <c r="W1488" s="175"/>
      <c r="X1488" s="87"/>
      <c r="Y1488" s="87"/>
      <c r="Z1488" s="87"/>
      <c r="AA1488" s="87"/>
      <c r="AB1488" s="86"/>
      <c r="AC1488" s="87"/>
    </row>
    <row x14ac:dyDescent="0.25" r="1489" customHeight="1" ht="17.25">
      <c r="A1489" s="235">
        <f>A1488</f>
        <v>25569.375</v>
      </c>
      <c r="B1489" s="236" t="s">
        <v>13</v>
      </c>
      <c r="C1489" s="180"/>
      <c r="D1489" s="180"/>
      <c r="E1489" s="180"/>
      <c r="F1489" s="180"/>
      <c r="G1489" s="180">
        <f>SUM(C1489:F1489)</f>
      </c>
      <c r="H1489" s="125">
        <v>6000</v>
      </c>
      <c r="I1489" s="125">
        <f>G1489*H1489</f>
      </c>
      <c r="J1489" s="125">
        <f>I1489*0.1</f>
      </c>
      <c r="K1489" s="125">
        <f>SUM(I1489:J1489)</f>
      </c>
      <c r="L1489" s="242"/>
      <c r="M1489" s="229"/>
      <c r="N1489" s="87"/>
      <c r="O1489" s="87"/>
      <c r="P1489" s="87"/>
      <c r="Q1489" s="87"/>
      <c r="R1489" s="87"/>
      <c r="S1489" s="87"/>
      <c r="T1489" s="87"/>
      <c r="U1489" s="87"/>
      <c r="V1489" s="87"/>
      <c r="W1489" s="175"/>
      <c r="X1489" s="87"/>
      <c r="Y1489" s="87"/>
      <c r="Z1489" s="87"/>
      <c r="AA1489" s="87"/>
      <c r="AB1489" s="86"/>
      <c r="AC1489" s="87"/>
    </row>
    <row x14ac:dyDescent="0.25" r="1490" customHeight="1" ht="17.25">
      <c r="A1490" s="235">
        <f>A1489</f>
        <v>25569.375</v>
      </c>
      <c r="B1490" s="236" t="s">
        <v>58</v>
      </c>
      <c r="C1490" s="183" t="s">
        <v>14</v>
      </c>
      <c r="D1490" s="180">
        <v>6</v>
      </c>
      <c r="E1490" s="180">
        <v>5</v>
      </c>
      <c r="F1490" s="180"/>
      <c r="G1490" s="180">
        <f>SUM(C1490:F1490)</f>
      </c>
      <c r="H1490" s="182">
        <v>5500</v>
      </c>
      <c r="I1490" s="125">
        <f>G1490*H1490</f>
      </c>
      <c r="J1490" s="125">
        <f>I1490*0.1</f>
      </c>
      <c r="K1490" s="125">
        <f>SUM(I1490:J1490)</f>
      </c>
      <c r="L1490" s="242"/>
      <c r="M1490" s="229"/>
      <c r="N1490" s="87"/>
      <c r="O1490" s="87"/>
      <c r="P1490" s="87"/>
      <c r="Q1490" s="87"/>
      <c r="R1490" s="87"/>
      <c r="S1490" s="87"/>
      <c r="T1490" s="87"/>
      <c r="U1490" s="87"/>
      <c r="V1490" s="87"/>
      <c r="W1490" s="175"/>
      <c r="X1490" s="87"/>
      <c r="Y1490" s="87"/>
      <c r="Z1490" s="87"/>
      <c r="AA1490" s="87"/>
      <c r="AB1490" s="86"/>
      <c r="AC1490" s="87"/>
    </row>
    <row x14ac:dyDescent="0.25" r="1491" customHeight="1" ht="17.25">
      <c r="A1491" s="235">
        <f>A1490</f>
        <v>25569.375</v>
      </c>
      <c r="B1491" s="236" t="s">
        <v>147</v>
      </c>
      <c r="C1491" s="183">
        <v>10</v>
      </c>
      <c r="D1491" s="180">
        <v>2</v>
      </c>
      <c r="E1491" s="180"/>
      <c r="F1491" s="180"/>
      <c r="G1491" s="180">
        <f>SUM(C1491:F1491)</f>
      </c>
      <c r="H1491" s="125">
        <v>5000</v>
      </c>
      <c r="I1491" s="125">
        <f>G1491*H1491</f>
      </c>
      <c r="J1491" s="125">
        <f>I1491*0.1</f>
      </c>
      <c r="K1491" s="125">
        <f>SUM(I1491:J1491)</f>
      </c>
      <c r="L1491" s="242"/>
      <c r="M1491" s="229"/>
      <c r="N1491" s="87"/>
      <c r="O1491" s="87"/>
      <c r="P1491" s="87"/>
      <c r="Q1491" s="87"/>
      <c r="R1491" s="87"/>
      <c r="S1491" s="87"/>
      <c r="T1491" s="87"/>
      <c r="U1491" s="87"/>
      <c r="V1491" s="87"/>
      <c r="W1491" s="175"/>
      <c r="X1491" s="87"/>
      <c r="Y1491" s="87"/>
      <c r="Z1491" s="87"/>
      <c r="AA1491" s="87"/>
      <c r="AB1491" s="86"/>
      <c r="AC1491" s="87"/>
    </row>
    <row x14ac:dyDescent="0.25" r="1492" customHeight="1" ht="17.25">
      <c r="A1492" s="235">
        <f>A1491</f>
        <v>25569.375</v>
      </c>
      <c r="B1492" s="236" t="s">
        <v>27</v>
      </c>
      <c r="C1492" s="180"/>
      <c r="D1492" s="180">
        <v>0</v>
      </c>
      <c r="E1492" s="180"/>
      <c r="F1492" s="180"/>
      <c r="G1492" s="180">
        <f>SUM(C1492:F1492)</f>
      </c>
      <c r="H1492" s="125">
        <v>5500</v>
      </c>
      <c r="I1492" s="125">
        <f>G1492*H1492</f>
      </c>
      <c r="J1492" s="125">
        <f>I1492*0.1</f>
      </c>
      <c r="K1492" s="125">
        <f>SUM(I1492:J1492)</f>
      </c>
      <c r="L1492" s="242"/>
      <c r="M1492" s="229"/>
      <c r="N1492" s="87"/>
      <c r="O1492" s="87"/>
      <c r="P1492" s="87"/>
      <c r="Q1492" s="87"/>
      <c r="R1492" s="87"/>
      <c r="S1492" s="87"/>
      <c r="T1492" s="87"/>
      <c r="U1492" s="87"/>
      <c r="V1492" s="87"/>
      <c r="W1492" s="175"/>
      <c r="X1492" s="87"/>
      <c r="Y1492" s="87"/>
      <c r="Z1492" s="87"/>
      <c r="AA1492" s="87"/>
      <c r="AB1492" s="86"/>
      <c r="AC1492" s="87"/>
    </row>
    <row x14ac:dyDescent="0.25" r="1493" customHeight="1" ht="17.25">
      <c r="A1493" s="235">
        <f>A1492</f>
        <v>25569.375</v>
      </c>
      <c r="B1493" s="236" t="s">
        <v>20</v>
      </c>
      <c r="C1493" s="180"/>
      <c r="D1493" s="180">
        <v>0</v>
      </c>
      <c r="E1493" s="180"/>
      <c r="F1493" s="180"/>
      <c r="G1493" s="180">
        <f>SUM(C1493:F1493)</f>
      </c>
      <c r="H1493" s="237">
        <v>5500</v>
      </c>
      <c r="I1493" s="125">
        <f>G1493*H1493</f>
      </c>
      <c r="J1493" s="125">
        <f>I1493*0.1</f>
      </c>
      <c r="K1493" s="125">
        <f>SUM(I1493:J1493)</f>
      </c>
      <c r="L1493" s="242"/>
      <c r="M1493" s="229"/>
      <c r="N1493" s="87"/>
      <c r="O1493" s="87"/>
      <c r="P1493" s="87"/>
      <c r="Q1493" s="87"/>
      <c r="R1493" s="87"/>
      <c r="S1493" s="87"/>
      <c r="T1493" s="87"/>
      <c r="U1493" s="87"/>
      <c r="V1493" s="87"/>
      <c r="W1493" s="175"/>
      <c r="X1493" s="87"/>
      <c r="Y1493" s="87"/>
      <c r="Z1493" s="87"/>
      <c r="AA1493" s="87"/>
      <c r="AB1493" s="86"/>
      <c r="AC1493" s="87"/>
    </row>
    <row x14ac:dyDescent="0.25" r="1494" customHeight="1" ht="17.25">
      <c r="A1494" s="235">
        <f>A1493</f>
        <v>25569.375</v>
      </c>
      <c r="B1494" s="236" t="s">
        <v>31</v>
      </c>
      <c r="C1494" s="180"/>
      <c r="D1494" s="180">
        <v>0</v>
      </c>
      <c r="E1494" s="180"/>
      <c r="F1494" s="180"/>
      <c r="G1494" s="180">
        <f>SUM(C1494:F1494)</f>
      </c>
      <c r="H1494" s="125">
        <v>6000</v>
      </c>
      <c r="I1494" s="125">
        <f>G1494*H1494</f>
      </c>
      <c r="J1494" s="125">
        <f>I1494*0.1</f>
      </c>
      <c r="K1494" s="125">
        <f>SUM(I1494:J1494)</f>
      </c>
      <c r="L1494" s="242"/>
      <c r="M1494" s="229"/>
      <c r="N1494" s="87"/>
      <c r="O1494" s="87"/>
      <c r="P1494" s="87"/>
      <c r="Q1494" s="87"/>
      <c r="R1494" s="87"/>
      <c r="S1494" s="87"/>
      <c r="T1494" s="87"/>
      <c r="U1494" s="87"/>
      <c r="V1494" s="87"/>
      <c r="W1494" s="175"/>
      <c r="X1494" s="87"/>
      <c r="Y1494" s="87"/>
      <c r="Z1494" s="87"/>
      <c r="AA1494" s="87"/>
      <c r="AB1494" s="86"/>
      <c r="AC1494" s="87"/>
    </row>
    <row x14ac:dyDescent="0.25" r="1495" customHeight="1" ht="17.25">
      <c r="A1495" s="235">
        <f>A1494</f>
        <v>25569.375</v>
      </c>
      <c r="B1495" s="236" t="s">
        <v>71</v>
      </c>
      <c r="C1495" s="180"/>
      <c r="D1495" s="180">
        <v>0</v>
      </c>
      <c r="E1495" s="180"/>
      <c r="F1495" s="180"/>
      <c r="G1495" s="180">
        <f>SUM(C1495:F1495)</f>
      </c>
      <c r="H1495" s="125">
        <v>6000</v>
      </c>
      <c r="I1495" s="125">
        <f>G1495*H1495</f>
      </c>
      <c r="J1495" s="125">
        <f>I1495*0.1</f>
      </c>
      <c r="K1495" s="125">
        <f>SUM(I1495:J1495)</f>
      </c>
      <c r="L1495" s="242"/>
      <c r="M1495" s="229"/>
      <c r="N1495" s="87"/>
      <c r="O1495" s="87"/>
      <c r="P1495" s="87"/>
      <c r="Q1495" s="87"/>
      <c r="R1495" s="87"/>
      <c r="S1495" s="87"/>
      <c r="T1495" s="87"/>
      <c r="U1495" s="87"/>
      <c r="V1495" s="87"/>
      <c r="W1495" s="175"/>
      <c r="X1495" s="87"/>
      <c r="Y1495" s="87"/>
      <c r="Z1495" s="87"/>
      <c r="AA1495" s="87"/>
      <c r="AB1495" s="86"/>
      <c r="AC1495" s="87"/>
    </row>
    <row x14ac:dyDescent="0.25" r="1496" customHeight="1" ht="17.25">
      <c r="A1496" s="235">
        <f>A1495</f>
        <v>25569.375</v>
      </c>
      <c r="B1496" s="240" t="s">
        <v>49</v>
      </c>
      <c r="C1496" s="180"/>
      <c r="D1496" s="180">
        <v>8</v>
      </c>
      <c r="E1496" s="180"/>
      <c r="F1496" s="180"/>
      <c r="G1496" s="180">
        <f>SUM(C1496:F1496)</f>
      </c>
      <c r="H1496" s="182">
        <v>6000</v>
      </c>
      <c r="I1496" s="125">
        <f>G1496*H1496</f>
      </c>
      <c r="J1496" s="125">
        <f>I1496*0.1</f>
      </c>
      <c r="K1496" s="125">
        <f>SUM(I1496:J1496)</f>
      </c>
      <c r="L1496" s="242"/>
      <c r="M1496" s="229"/>
      <c r="N1496" s="87"/>
      <c r="O1496" s="87"/>
      <c r="P1496" s="87"/>
      <c r="Q1496" s="87"/>
      <c r="R1496" s="87"/>
      <c r="S1496" s="87"/>
      <c r="T1496" s="87"/>
      <c r="U1496" s="87"/>
      <c r="V1496" s="87"/>
      <c r="W1496" s="175"/>
      <c r="X1496" s="87"/>
      <c r="Y1496" s="87"/>
      <c r="Z1496" s="87"/>
      <c r="AA1496" s="87"/>
      <c r="AB1496" s="86"/>
      <c r="AC1496" s="87"/>
    </row>
    <row x14ac:dyDescent="0.25" r="1497" customHeight="1" ht="17.25">
      <c r="A1497" s="235">
        <f>A1496</f>
        <v>25569.375</v>
      </c>
      <c r="B1497" s="236" t="s">
        <v>9</v>
      </c>
      <c r="C1497" s="180"/>
      <c r="D1497" s="180">
        <v>10</v>
      </c>
      <c r="E1497" s="180"/>
      <c r="F1497" s="180"/>
      <c r="G1497" s="180">
        <f>SUM(C1497:F1497)</f>
      </c>
      <c r="H1497" s="125">
        <v>6000</v>
      </c>
      <c r="I1497" s="125">
        <f>G1497*H1497</f>
      </c>
      <c r="J1497" s="125">
        <f>I1497*0.1</f>
      </c>
      <c r="K1497" s="125">
        <f>SUM(I1497:J1497)</f>
      </c>
      <c r="L1497" s="242"/>
      <c r="M1497" s="229"/>
      <c r="N1497" s="87"/>
      <c r="O1497" s="87"/>
      <c r="P1497" s="87"/>
      <c r="Q1497" s="87"/>
      <c r="R1497" s="87"/>
      <c r="S1497" s="87"/>
      <c r="T1497" s="87"/>
      <c r="U1497" s="87"/>
      <c r="V1497" s="87"/>
      <c r="W1497" s="175"/>
      <c r="X1497" s="87"/>
      <c r="Y1497" s="87"/>
      <c r="Z1497" s="87"/>
      <c r="AA1497" s="87"/>
      <c r="AB1497" s="86"/>
      <c r="AC1497" s="87"/>
    </row>
    <row x14ac:dyDescent="0.25" r="1498" customHeight="1" ht="17.25">
      <c r="A1498" s="235">
        <f>A1497</f>
        <v>25569.375</v>
      </c>
      <c r="B1498" s="236" t="s">
        <v>78</v>
      </c>
      <c r="C1498" s="180"/>
      <c r="D1498" s="180">
        <v>0</v>
      </c>
      <c r="E1498" s="180"/>
      <c r="F1498" s="180"/>
      <c r="G1498" s="180">
        <f>SUM(C1498:F1498)</f>
      </c>
      <c r="H1498" s="125">
        <v>6500</v>
      </c>
      <c r="I1498" s="125">
        <f>G1498*H1498</f>
      </c>
      <c r="J1498" s="125">
        <f>I1498*0.1</f>
      </c>
      <c r="K1498" s="125">
        <f>SUM(I1498:J1498)</f>
      </c>
      <c r="L1498" s="242"/>
      <c r="M1498" s="229"/>
      <c r="N1498" s="87"/>
      <c r="O1498" s="87"/>
      <c r="P1498" s="87"/>
      <c r="Q1498" s="87"/>
      <c r="R1498" s="87"/>
      <c r="S1498" s="87"/>
      <c r="T1498" s="87"/>
      <c r="U1498" s="87"/>
      <c r="V1498" s="87"/>
      <c r="W1498" s="175"/>
      <c r="X1498" s="87"/>
      <c r="Y1498" s="87"/>
      <c r="Z1498" s="87"/>
      <c r="AA1498" s="87"/>
      <c r="AB1498" s="86"/>
      <c r="AC1498" s="87"/>
    </row>
    <row x14ac:dyDescent="0.25" r="1499" customHeight="1" ht="17.25">
      <c r="A1499" s="235">
        <f>A1498</f>
        <v>25569.375</v>
      </c>
      <c r="B1499" s="236" t="s">
        <v>55</v>
      </c>
      <c r="C1499" s="180"/>
      <c r="D1499" s="180">
        <v>0</v>
      </c>
      <c r="E1499" s="180"/>
      <c r="F1499" s="180"/>
      <c r="G1499" s="180">
        <f>SUM(C1499:F1499)</f>
      </c>
      <c r="H1499" s="125">
        <v>6500</v>
      </c>
      <c r="I1499" s="125">
        <f>G1499*H1499</f>
      </c>
      <c r="J1499" s="125">
        <f>I1499*0.1</f>
      </c>
      <c r="K1499" s="125">
        <f>SUM(I1499:J1499)</f>
      </c>
      <c r="L1499" s="242"/>
      <c r="M1499" s="229"/>
      <c r="N1499" s="87"/>
      <c r="O1499" s="87"/>
      <c r="P1499" s="87"/>
      <c r="Q1499" s="87"/>
      <c r="R1499" s="87"/>
      <c r="S1499" s="87"/>
      <c r="T1499" s="87"/>
      <c r="U1499" s="87"/>
      <c r="V1499" s="87"/>
      <c r="W1499" s="175"/>
      <c r="X1499" s="87"/>
      <c r="Y1499" s="87"/>
      <c r="Z1499" s="87"/>
      <c r="AA1499" s="87"/>
      <c r="AB1499" s="86"/>
      <c r="AC1499" s="87"/>
    </row>
    <row x14ac:dyDescent="0.25" r="1500" customHeight="1" ht="17.25">
      <c r="A1500" s="235">
        <f>A1499</f>
        <v>25569.375</v>
      </c>
      <c r="B1500" s="236" t="s">
        <v>80</v>
      </c>
      <c r="C1500" s="180"/>
      <c r="D1500" s="180">
        <v>23</v>
      </c>
      <c r="E1500" s="180"/>
      <c r="F1500" s="180"/>
      <c r="G1500" s="180">
        <f>SUM(C1500:F1500)</f>
      </c>
      <c r="H1500" s="125">
        <v>6000</v>
      </c>
      <c r="I1500" s="125">
        <f>G1500*H1500</f>
      </c>
      <c r="J1500" s="185"/>
      <c r="K1500" s="125">
        <f>SUM(I1500:J1500)</f>
      </c>
      <c r="L1500" s="242"/>
      <c r="M1500" s="229"/>
      <c r="N1500" s="87"/>
      <c r="O1500" s="87"/>
      <c r="P1500" s="87"/>
      <c r="Q1500" s="87"/>
      <c r="R1500" s="87"/>
      <c r="S1500" s="87"/>
      <c r="T1500" s="87"/>
      <c r="U1500" s="87"/>
      <c r="V1500" s="87"/>
      <c r="W1500" s="175"/>
      <c r="X1500" s="87"/>
      <c r="Y1500" s="87"/>
      <c r="Z1500" s="87"/>
      <c r="AA1500" s="87"/>
      <c r="AB1500" s="86"/>
      <c r="AC1500" s="87"/>
    </row>
    <row x14ac:dyDescent="0.25" r="1501" customHeight="1" ht="17.25">
      <c r="A1501" s="235">
        <f>A1500</f>
        <v>25569.375</v>
      </c>
      <c r="B1501" s="236" t="s">
        <v>67</v>
      </c>
      <c r="C1501" s="180"/>
      <c r="D1501" s="180">
        <v>7</v>
      </c>
      <c r="E1501" s="180"/>
      <c r="F1501" s="180"/>
      <c r="G1501" s="180">
        <f>SUM(C1501:F1501)</f>
      </c>
      <c r="H1501" s="182">
        <v>5500</v>
      </c>
      <c r="I1501" s="125">
        <f>G1501*H1501</f>
      </c>
      <c r="J1501" s="125">
        <f>I1501*0.1</f>
      </c>
      <c r="K1501" s="125">
        <f>SUM(I1501:J1501)</f>
      </c>
      <c r="L1501" s="242"/>
      <c r="M1501" s="229"/>
      <c r="N1501" s="87"/>
      <c r="O1501" s="87"/>
      <c r="P1501" s="87"/>
      <c r="Q1501" s="87"/>
      <c r="R1501" s="87"/>
      <c r="S1501" s="87"/>
      <c r="T1501" s="87"/>
      <c r="U1501" s="87"/>
      <c r="V1501" s="87"/>
      <c r="W1501" s="175"/>
      <c r="X1501" s="87"/>
      <c r="Y1501" s="87"/>
      <c r="Z1501" s="87"/>
      <c r="AA1501" s="87"/>
      <c r="AB1501" s="86"/>
      <c r="AC1501" s="87"/>
    </row>
    <row x14ac:dyDescent="0.25" r="1502" customHeight="1" ht="17.25">
      <c r="A1502" s="235">
        <f>A1501</f>
        <v>25569.375</v>
      </c>
      <c r="B1502" s="241" t="s">
        <v>74</v>
      </c>
      <c r="C1502" s="180"/>
      <c r="D1502" s="180">
        <v>11</v>
      </c>
      <c r="E1502" s="180"/>
      <c r="F1502" s="180"/>
      <c r="G1502" s="180">
        <f>SUM(C1502:F1502)</f>
      </c>
      <c r="H1502" s="187">
        <v>5000</v>
      </c>
      <c r="I1502" s="125">
        <f>G1502*H1502</f>
      </c>
      <c r="J1502" s="125">
        <f>I1502*0.1</f>
      </c>
      <c r="K1502" s="125">
        <f>SUM(I1502:J1502)</f>
      </c>
      <c r="L1502" s="242"/>
      <c r="M1502" s="229"/>
      <c r="N1502" s="87"/>
      <c r="O1502" s="87"/>
      <c r="P1502" s="87"/>
      <c r="Q1502" s="87"/>
      <c r="R1502" s="87"/>
      <c r="S1502" s="87"/>
      <c r="T1502" s="87"/>
      <c r="U1502" s="87"/>
      <c r="V1502" s="87"/>
      <c r="W1502" s="175"/>
      <c r="X1502" s="87"/>
      <c r="Y1502" s="87"/>
      <c r="Z1502" s="87"/>
      <c r="AA1502" s="87"/>
      <c r="AB1502" s="86"/>
      <c r="AC1502" s="87"/>
    </row>
    <row x14ac:dyDescent="0.25" r="1503" customHeight="1" ht="17.25">
      <c r="A1503" s="235">
        <f>A1502</f>
        <v>25569.375</v>
      </c>
      <c r="B1503" s="236" t="s">
        <v>11</v>
      </c>
      <c r="C1503" s="180"/>
      <c r="D1503" s="180">
        <v>0</v>
      </c>
      <c r="E1503" s="180"/>
      <c r="F1503" s="180"/>
      <c r="G1503" s="180">
        <f>SUM(C1503:F1503)</f>
      </c>
      <c r="H1503" s="125">
        <v>6000</v>
      </c>
      <c r="I1503" s="125">
        <f>G1503*H1503</f>
      </c>
      <c r="J1503" s="125">
        <f>I1503*0.1</f>
      </c>
      <c r="K1503" s="125">
        <f>SUM(I1503:J1503)</f>
      </c>
      <c r="L1503" s="242"/>
      <c r="M1503" s="229"/>
      <c r="N1503" s="87"/>
      <c r="O1503" s="87"/>
      <c r="P1503" s="87"/>
      <c r="Q1503" s="87"/>
      <c r="R1503" s="87"/>
      <c r="S1503" s="87"/>
      <c r="T1503" s="87"/>
      <c r="U1503" s="87"/>
      <c r="V1503" s="87"/>
      <c r="W1503" s="175"/>
      <c r="X1503" s="87"/>
      <c r="Y1503" s="87"/>
      <c r="Z1503" s="87"/>
      <c r="AA1503" s="87"/>
      <c r="AB1503" s="86"/>
      <c r="AC1503" s="87"/>
    </row>
    <row x14ac:dyDescent="0.25" r="1504" customHeight="1" ht="17.25">
      <c r="A1504" s="235">
        <f>A1503</f>
        <v>25569.375</v>
      </c>
      <c r="B1504" s="236" t="s">
        <v>22</v>
      </c>
      <c r="C1504" s="180"/>
      <c r="D1504" s="180">
        <v>0</v>
      </c>
      <c r="E1504" s="180"/>
      <c r="F1504" s="180"/>
      <c r="G1504" s="180">
        <f>SUM(C1504:F1504)</f>
      </c>
      <c r="H1504" s="182">
        <v>4800</v>
      </c>
      <c r="I1504" s="125">
        <f>G1504*H1504</f>
      </c>
      <c r="J1504" s="125">
        <f>I1504*0.1</f>
      </c>
      <c r="K1504" s="125">
        <f>SUM(I1504:J1504)</f>
      </c>
      <c r="L1504" s="242"/>
      <c r="M1504" s="229"/>
      <c r="N1504" s="87"/>
      <c r="O1504" s="87"/>
      <c r="P1504" s="87"/>
      <c r="Q1504" s="87"/>
      <c r="R1504" s="87"/>
      <c r="S1504" s="87"/>
      <c r="T1504" s="87"/>
      <c r="U1504" s="87"/>
      <c r="V1504" s="87"/>
      <c r="W1504" s="175"/>
      <c r="X1504" s="87"/>
      <c r="Y1504" s="87"/>
      <c r="Z1504" s="87"/>
      <c r="AA1504" s="87"/>
      <c r="AB1504" s="86"/>
      <c r="AC1504" s="87"/>
    </row>
    <row x14ac:dyDescent="0.25" r="1505" customHeight="1" ht="17.25">
      <c r="A1505" s="235">
        <f>A1504</f>
        <v>25569.375</v>
      </c>
      <c r="B1505" s="241" t="s">
        <v>84</v>
      </c>
      <c r="C1505" s="180"/>
      <c r="D1505" s="180">
        <v>0</v>
      </c>
      <c r="E1505" s="180"/>
      <c r="F1505" s="180"/>
      <c r="G1505" s="180">
        <f>SUM(C1505:F1505)</f>
      </c>
      <c r="H1505" s="182">
        <v>4800</v>
      </c>
      <c r="I1505" s="125">
        <f>G1505*H1505</f>
      </c>
      <c r="J1505" s="125">
        <f>I1505*0.1</f>
      </c>
      <c r="K1505" s="125">
        <f>SUM(I1505:J1505)</f>
      </c>
      <c r="L1505" s="242"/>
      <c r="M1505" s="229"/>
      <c r="N1505" s="87"/>
      <c r="O1505" s="87"/>
      <c r="P1505" s="87"/>
      <c r="Q1505" s="87"/>
      <c r="R1505" s="87"/>
      <c r="S1505" s="87"/>
      <c r="T1505" s="87"/>
      <c r="U1505" s="87"/>
      <c r="V1505" s="87"/>
      <c r="W1505" s="175"/>
      <c r="X1505" s="87"/>
      <c r="Y1505" s="87"/>
      <c r="Z1505" s="87"/>
      <c r="AA1505" s="87"/>
      <c r="AB1505" s="86"/>
      <c r="AC1505" s="87"/>
    </row>
    <row x14ac:dyDescent="0.25" r="1506" customHeight="1" ht="17.25">
      <c r="A1506" s="235">
        <f>A1505</f>
        <v>25569.375</v>
      </c>
      <c r="B1506" s="236" t="s">
        <v>17</v>
      </c>
      <c r="C1506" s="180"/>
      <c r="D1506" s="180">
        <v>8</v>
      </c>
      <c r="E1506" s="180">
        <v>8</v>
      </c>
      <c r="F1506" s="180"/>
      <c r="G1506" s="180">
        <f>SUM(C1506:F1506)</f>
      </c>
      <c r="H1506" s="125">
        <v>6500</v>
      </c>
      <c r="I1506" s="125">
        <f>G1506*H1506</f>
      </c>
      <c r="J1506" s="125">
        <f>I1506*0.1</f>
      </c>
      <c r="K1506" s="125">
        <f>SUM(I1506:J1506)</f>
      </c>
      <c r="L1506" s="242"/>
      <c r="M1506" s="229"/>
      <c r="N1506" s="87"/>
      <c r="O1506" s="87"/>
      <c r="P1506" s="87"/>
      <c r="Q1506" s="87"/>
      <c r="R1506" s="87"/>
      <c r="S1506" s="87"/>
      <c r="T1506" s="87"/>
      <c r="U1506" s="87"/>
      <c r="V1506" s="87"/>
      <c r="W1506" s="175"/>
      <c r="X1506" s="87"/>
      <c r="Y1506" s="87"/>
      <c r="Z1506" s="87"/>
      <c r="AA1506" s="87"/>
      <c r="AB1506" s="86"/>
      <c r="AC1506" s="87"/>
    </row>
    <row x14ac:dyDescent="0.25" r="1507" customHeight="1" ht="17.25">
      <c r="A1507" s="235">
        <f>A1506</f>
        <v>25569.375</v>
      </c>
      <c r="B1507" s="236" t="s">
        <v>29</v>
      </c>
      <c r="C1507" s="188" t="s">
        <v>14</v>
      </c>
      <c r="D1507" s="180">
        <v>14</v>
      </c>
      <c r="E1507" s="180">
        <v>14</v>
      </c>
      <c r="F1507" s="180"/>
      <c r="G1507" s="180">
        <f>SUM(C1507:F1507)</f>
      </c>
      <c r="H1507" s="125">
        <v>5500</v>
      </c>
      <c r="I1507" s="125">
        <f>G1507*H1507</f>
      </c>
      <c r="J1507" s="125">
        <f>I1507*0.1</f>
      </c>
      <c r="K1507" s="125">
        <f>SUM(I1507:J1507)</f>
      </c>
      <c r="L1507" s="242"/>
      <c r="M1507" s="229"/>
      <c r="N1507" s="87"/>
      <c r="O1507" s="87"/>
      <c r="P1507" s="87"/>
      <c r="Q1507" s="87"/>
      <c r="R1507" s="87"/>
      <c r="S1507" s="87"/>
      <c r="T1507" s="87"/>
      <c r="U1507" s="87"/>
      <c r="V1507" s="87"/>
      <c r="W1507" s="175"/>
      <c r="X1507" s="87"/>
      <c r="Y1507" s="87"/>
      <c r="Z1507" s="87"/>
      <c r="AA1507" s="87"/>
      <c r="AB1507" s="86"/>
      <c r="AC1507" s="87"/>
    </row>
    <row x14ac:dyDescent="0.25" r="1508" customHeight="1" ht="17.25">
      <c r="A1508" s="235">
        <f>A1507</f>
        <v>25569.375</v>
      </c>
      <c r="B1508" s="236" t="s">
        <v>15</v>
      </c>
      <c r="C1508" s="180"/>
      <c r="D1508" s="180">
        <v>0</v>
      </c>
      <c r="E1508" s="180"/>
      <c r="F1508" s="180"/>
      <c r="G1508" s="180">
        <f>SUM(C1508:F1508)</f>
      </c>
      <c r="H1508" s="182">
        <v>4800</v>
      </c>
      <c r="I1508" s="125">
        <f>G1508*H1508</f>
      </c>
      <c r="J1508" s="125">
        <f>I1508*0.1</f>
      </c>
      <c r="K1508" s="125">
        <f>SUM(I1508:J1508)</f>
      </c>
      <c r="L1508" s="242"/>
      <c r="M1508" s="229"/>
      <c r="N1508" s="87"/>
      <c r="O1508" s="87"/>
      <c r="P1508" s="87"/>
      <c r="Q1508" s="87"/>
      <c r="R1508" s="87"/>
      <c r="S1508" s="87"/>
      <c r="T1508" s="87"/>
      <c r="U1508" s="87"/>
      <c r="V1508" s="87"/>
      <c r="W1508" s="175"/>
      <c r="X1508" s="87"/>
      <c r="Y1508" s="87"/>
      <c r="Z1508" s="87"/>
      <c r="AA1508" s="87"/>
      <c r="AB1508" s="86"/>
      <c r="AC1508" s="87"/>
    </row>
    <row x14ac:dyDescent="0.25" r="1509" customHeight="1" ht="17.25">
      <c r="A1509" s="235">
        <f>A1508</f>
        <v>25569.375</v>
      </c>
      <c r="B1509" s="236" t="s">
        <v>21</v>
      </c>
      <c r="C1509" s="188" t="s">
        <v>14</v>
      </c>
      <c r="D1509" s="180">
        <v>13</v>
      </c>
      <c r="E1509" s="180"/>
      <c r="F1509" s="180"/>
      <c r="G1509" s="180">
        <f>SUM(C1509:F1509)</f>
      </c>
      <c r="H1509" s="237">
        <v>5500</v>
      </c>
      <c r="I1509" s="125">
        <f>G1509*H1509</f>
      </c>
      <c r="J1509" s="125">
        <f>I1509*0.1</f>
      </c>
      <c r="K1509" s="125">
        <f>SUM(I1509:J1509)</f>
      </c>
      <c r="L1509" s="242"/>
      <c r="M1509" s="229"/>
      <c r="N1509" s="87"/>
      <c r="O1509" s="87"/>
      <c r="P1509" s="87"/>
      <c r="Q1509" s="87"/>
      <c r="R1509" s="87"/>
      <c r="S1509" s="87"/>
      <c r="T1509" s="87"/>
      <c r="U1509" s="87"/>
      <c r="V1509" s="87"/>
      <c r="W1509" s="175"/>
      <c r="X1509" s="87"/>
      <c r="Y1509" s="87"/>
      <c r="Z1509" s="87"/>
      <c r="AA1509" s="87"/>
      <c r="AB1509" s="86"/>
      <c r="AC1509" s="87"/>
    </row>
    <row x14ac:dyDescent="0.25" r="1510" customHeight="1" ht="17.25">
      <c r="A1510" s="235">
        <f>A1509</f>
        <v>25569.375</v>
      </c>
      <c r="B1510" s="236" t="s">
        <v>52</v>
      </c>
      <c r="C1510" s="180"/>
      <c r="D1510" s="180">
        <v>13</v>
      </c>
      <c r="E1510" s="180">
        <v>8</v>
      </c>
      <c r="F1510" s="180"/>
      <c r="G1510" s="180">
        <f>SUM(C1510:F1510)</f>
      </c>
      <c r="H1510" s="237">
        <v>5500</v>
      </c>
      <c r="I1510" s="125">
        <f>G1510*H1510</f>
      </c>
      <c r="J1510" s="125">
        <f>I1510*0.1</f>
      </c>
      <c r="K1510" s="125">
        <f>SUM(I1510:J1510)</f>
      </c>
      <c r="L1510" s="242"/>
      <c r="M1510" s="229"/>
      <c r="N1510" s="87"/>
      <c r="O1510" s="87"/>
      <c r="P1510" s="87"/>
      <c r="Q1510" s="87"/>
      <c r="R1510" s="87"/>
      <c r="S1510" s="87"/>
      <c r="T1510" s="87"/>
      <c r="U1510" s="87"/>
      <c r="V1510" s="87"/>
      <c r="W1510" s="175"/>
      <c r="X1510" s="87"/>
      <c r="Y1510" s="87"/>
      <c r="Z1510" s="87"/>
      <c r="AA1510" s="87"/>
      <c r="AB1510" s="86"/>
      <c r="AC1510" s="87"/>
    </row>
    <row x14ac:dyDescent="0.25" r="1511" customHeight="1" ht="17.25">
      <c r="A1511" s="235">
        <f>A1510</f>
        <v>25569.375</v>
      </c>
      <c r="B1511" s="241" t="s">
        <v>61</v>
      </c>
      <c r="C1511" s="180"/>
      <c r="D1511" s="180">
        <v>0</v>
      </c>
      <c r="E1511" s="180"/>
      <c r="F1511" s="180"/>
      <c r="G1511" s="180">
        <f>SUM(C1511:F1511)</f>
      </c>
      <c r="H1511" s="237">
        <v>5500</v>
      </c>
      <c r="I1511" s="125">
        <f>G1511*H1511</f>
      </c>
      <c r="J1511" s="125">
        <f>I1511*0.1</f>
      </c>
      <c r="K1511" s="125">
        <f>SUM(I1511:J1511)</f>
      </c>
      <c r="L1511" s="242"/>
      <c r="M1511" s="229"/>
      <c r="N1511" s="87"/>
      <c r="O1511" s="87"/>
      <c r="P1511" s="87"/>
      <c r="Q1511" s="87"/>
      <c r="R1511" s="87"/>
      <c r="S1511" s="87"/>
      <c r="T1511" s="87"/>
      <c r="U1511" s="87"/>
      <c r="V1511" s="87"/>
      <c r="W1511" s="175"/>
      <c r="X1511" s="87"/>
      <c r="Y1511" s="87"/>
      <c r="Z1511" s="87"/>
      <c r="AA1511" s="87"/>
      <c r="AB1511" s="86"/>
      <c r="AC1511" s="87"/>
    </row>
    <row x14ac:dyDescent="0.25" r="1512" customHeight="1" ht="17.25">
      <c r="A1512" s="235">
        <f>A1511</f>
        <v>25569.375</v>
      </c>
      <c r="B1512" s="236" t="s">
        <v>33</v>
      </c>
      <c r="C1512" s="180"/>
      <c r="D1512" s="180">
        <v>0</v>
      </c>
      <c r="E1512" s="180"/>
      <c r="F1512" s="180"/>
      <c r="G1512" s="180">
        <f>SUM(C1512:F1512)</f>
      </c>
      <c r="H1512" s="182">
        <v>5500</v>
      </c>
      <c r="I1512" s="125">
        <f>G1512*H1512</f>
      </c>
      <c r="J1512" s="125">
        <f>I1512*0.1</f>
      </c>
      <c r="K1512" s="125">
        <f>SUM(I1512:J1512)</f>
      </c>
      <c r="L1512" s="242"/>
      <c r="M1512" s="229"/>
      <c r="N1512" s="87"/>
      <c r="O1512" s="87"/>
      <c r="P1512" s="87"/>
      <c r="Q1512" s="87"/>
      <c r="R1512" s="87"/>
      <c r="S1512" s="87"/>
      <c r="T1512" s="87"/>
      <c r="U1512" s="87"/>
      <c r="V1512" s="87"/>
      <c r="W1512" s="175"/>
      <c r="X1512" s="87"/>
      <c r="Y1512" s="87"/>
      <c r="Z1512" s="87"/>
      <c r="AA1512" s="87"/>
      <c r="AB1512" s="86"/>
      <c r="AC1512" s="87"/>
    </row>
    <row x14ac:dyDescent="0.25" r="1513" customHeight="1" ht="17.25">
      <c r="A1513" s="235">
        <f>A1512</f>
        <v>25569.375</v>
      </c>
      <c r="B1513" s="236" t="s">
        <v>30</v>
      </c>
      <c r="C1513" s="180"/>
      <c r="D1513" s="180">
        <v>0</v>
      </c>
      <c r="E1513" s="180"/>
      <c r="F1513" s="180"/>
      <c r="G1513" s="180">
        <f>SUM(C1513:F1513)</f>
      </c>
      <c r="H1513" s="125">
        <v>6000</v>
      </c>
      <c r="I1513" s="125">
        <f>G1513*H1513</f>
      </c>
      <c r="J1513" s="125">
        <f>I1513*0.1</f>
      </c>
      <c r="K1513" s="125">
        <f>SUM(I1513:J1513)</f>
      </c>
      <c r="L1513" s="242"/>
      <c r="M1513" s="229"/>
      <c r="N1513" s="87"/>
      <c r="O1513" s="87"/>
      <c r="P1513" s="87"/>
      <c r="Q1513" s="87"/>
      <c r="R1513" s="87"/>
      <c r="S1513" s="87"/>
      <c r="T1513" s="87"/>
      <c r="U1513" s="87"/>
      <c r="V1513" s="87"/>
      <c r="W1513" s="175"/>
      <c r="X1513" s="87"/>
      <c r="Y1513" s="87"/>
      <c r="Z1513" s="87"/>
      <c r="AA1513" s="87"/>
      <c r="AB1513" s="86"/>
      <c r="AC1513" s="87"/>
    </row>
    <row x14ac:dyDescent="0.25" r="1514" customHeight="1" ht="17.25">
      <c r="A1514" s="235">
        <f>A1513</f>
        <v>25569.375</v>
      </c>
      <c r="B1514" s="236" t="s">
        <v>28</v>
      </c>
      <c r="C1514" s="188" t="s">
        <v>14</v>
      </c>
      <c r="D1514" s="180">
        <v>20</v>
      </c>
      <c r="E1514" s="180"/>
      <c r="F1514" s="180"/>
      <c r="G1514" s="180">
        <f>SUM(C1514:F1514)</f>
      </c>
      <c r="H1514" s="237">
        <v>5500</v>
      </c>
      <c r="I1514" s="125">
        <f>G1514*H1514</f>
      </c>
      <c r="J1514" s="125">
        <f>I1514*0.1</f>
      </c>
      <c r="K1514" s="125">
        <f>SUM(I1514:J1514)</f>
      </c>
      <c r="L1514" s="242"/>
      <c r="M1514" s="229"/>
      <c r="N1514" s="87"/>
      <c r="O1514" s="87"/>
      <c r="P1514" s="87"/>
      <c r="Q1514" s="87"/>
      <c r="R1514" s="87"/>
      <c r="S1514" s="87"/>
      <c r="T1514" s="87"/>
      <c r="U1514" s="87"/>
      <c r="V1514" s="87"/>
      <c r="W1514" s="175"/>
      <c r="X1514" s="87"/>
      <c r="Y1514" s="87"/>
      <c r="Z1514" s="87"/>
      <c r="AA1514" s="87"/>
      <c r="AB1514" s="86"/>
      <c r="AC1514" s="87"/>
    </row>
    <row x14ac:dyDescent="0.25" r="1515" customHeight="1" ht="17.25">
      <c r="A1515" s="235">
        <f>A1514</f>
        <v>25569.375</v>
      </c>
      <c r="B1515" s="236" t="s">
        <v>12</v>
      </c>
      <c r="C1515" s="180"/>
      <c r="D1515" s="180">
        <v>0</v>
      </c>
      <c r="E1515" s="180"/>
      <c r="F1515" s="180"/>
      <c r="G1515" s="180">
        <f>SUM(C1515:F1515)</f>
      </c>
      <c r="H1515" s="125">
        <v>6000</v>
      </c>
      <c r="I1515" s="125">
        <f>G1515*H1515</f>
      </c>
      <c r="J1515" s="125">
        <f>I1515*0.1</f>
      </c>
      <c r="K1515" s="125">
        <f>SUM(I1515:J1515)</f>
      </c>
      <c r="L1515" s="242"/>
      <c r="M1515" s="229"/>
      <c r="N1515" s="87"/>
      <c r="O1515" s="87"/>
      <c r="P1515" s="87"/>
      <c r="Q1515" s="87"/>
      <c r="R1515" s="87"/>
      <c r="S1515" s="87"/>
      <c r="T1515" s="87"/>
      <c r="U1515" s="87"/>
      <c r="V1515" s="87"/>
      <c r="W1515" s="175"/>
      <c r="X1515" s="87"/>
      <c r="Y1515" s="87"/>
      <c r="Z1515" s="87"/>
      <c r="AA1515" s="87"/>
      <c r="AB1515" s="86"/>
      <c r="AC1515" s="87"/>
    </row>
    <row x14ac:dyDescent="0.25" r="1516" customHeight="1" ht="17.25">
      <c r="A1516" s="235">
        <f>A1515</f>
        <v>25569.375</v>
      </c>
      <c r="B1516" s="241" t="s">
        <v>148</v>
      </c>
      <c r="C1516" s="180"/>
      <c r="D1516" s="180">
        <v>0</v>
      </c>
      <c r="E1516" s="180"/>
      <c r="F1516" s="180"/>
      <c r="G1516" s="180">
        <f>SUM(C1516:F1516)</f>
      </c>
      <c r="H1516" s="182">
        <v>6000</v>
      </c>
      <c r="I1516" s="125">
        <f>G1516*H1516</f>
      </c>
      <c r="J1516" s="125">
        <f>I1516*0.1</f>
      </c>
      <c r="K1516" s="125">
        <f>SUM(I1516:J1516)</f>
      </c>
      <c r="L1516" s="242"/>
      <c r="M1516" s="229"/>
      <c r="N1516" s="87"/>
      <c r="O1516" s="87"/>
      <c r="P1516" s="87"/>
      <c r="Q1516" s="87"/>
      <c r="R1516" s="87"/>
      <c r="S1516" s="87"/>
      <c r="T1516" s="87"/>
      <c r="U1516" s="87"/>
      <c r="V1516" s="87"/>
      <c r="W1516" s="175"/>
      <c r="X1516" s="87"/>
      <c r="Y1516" s="87"/>
      <c r="Z1516" s="87"/>
      <c r="AA1516" s="87"/>
      <c r="AB1516" s="86"/>
      <c r="AC1516" s="87"/>
    </row>
    <row x14ac:dyDescent="0.25" r="1517" customHeight="1" ht="17.25">
      <c r="A1517" s="235">
        <f>A1516</f>
        <v>25569.375</v>
      </c>
      <c r="B1517" s="241" t="s">
        <v>37</v>
      </c>
      <c r="C1517" s="180"/>
      <c r="D1517" s="180">
        <v>5</v>
      </c>
      <c r="E1517" s="180"/>
      <c r="F1517" s="180"/>
      <c r="G1517" s="180">
        <f>SUM(C1517:F1517)</f>
      </c>
      <c r="H1517" s="125">
        <v>6500</v>
      </c>
      <c r="I1517" s="125">
        <f>G1517*H1517</f>
      </c>
      <c r="J1517" s="125">
        <f>I1517*0.1</f>
      </c>
      <c r="K1517" s="125">
        <f>SUM(I1517:J1517)</f>
      </c>
      <c r="L1517" s="242"/>
      <c r="M1517" s="229"/>
      <c r="N1517" s="87"/>
      <c r="O1517" s="87"/>
      <c r="P1517" s="87"/>
      <c r="Q1517" s="87"/>
      <c r="R1517" s="87"/>
      <c r="S1517" s="87"/>
      <c r="T1517" s="87"/>
      <c r="U1517" s="87"/>
      <c r="V1517" s="87"/>
      <c r="W1517" s="175"/>
      <c r="X1517" s="87"/>
      <c r="Y1517" s="87"/>
      <c r="Z1517" s="87"/>
      <c r="AA1517" s="87"/>
      <c r="AB1517" s="86"/>
      <c r="AC1517" s="87"/>
    </row>
    <row x14ac:dyDescent="0.25" r="1518" customHeight="1" ht="17.25">
      <c r="A1518" s="235">
        <f>A1517</f>
        <v>25569.375</v>
      </c>
      <c r="B1518" s="241" t="s">
        <v>64</v>
      </c>
      <c r="C1518" s="180"/>
      <c r="D1518" s="180">
        <v>0</v>
      </c>
      <c r="E1518" s="180"/>
      <c r="F1518" s="180"/>
      <c r="G1518" s="180">
        <f>SUM(C1518:F1518)</f>
      </c>
      <c r="H1518" s="182">
        <v>5500</v>
      </c>
      <c r="I1518" s="125">
        <f>G1518*H1518</f>
      </c>
      <c r="J1518" s="125">
        <f>I1518*0.1</f>
      </c>
      <c r="K1518" s="125">
        <f>SUM(I1518:J1518)</f>
      </c>
      <c r="L1518" s="242"/>
      <c r="M1518" s="229"/>
      <c r="N1518" s="87"/>
      <c r="O1518" s="87"/>
      <c r="P1518" s="87"/>
      <c r="Q1518" s="87"/>
      <c r="R1518" s="87"/>
      <c r="S1518" s="87"/>
      <c r="T1518" s="87"/>
      <c r="U1518" s="87"/>
      <c r="V1518" s="87"/>
      <c r="W1518" s="175"/>
      <c r="X1518" s="87"/>
      <c r="Y1518" s="87"/>
      <c r="Z1518" s="87"/>
      <c r="AA1518" s="87"/>
      <c r="AB1518" s="86"/>
      <c r="AC1518" s="87"/>
    </row>
    <row x14ac:dyDescent="0.25" r="1519" customHeight="1" ht="17.25">
      <c r="A1519" s="235">
        <f>A1518</f>
        <v>25569.375</v>
      </c>
      <c r="B1519" s="236" t="s">
        <v>25</v>
      </c>
      <c r="C1519" s="180"/>
      <c r="D1519" s="180"/>
      <c r="E1519" s="180"/>
      <c r="F1519" s="180"/>
      <c r="G1519" s="180">
        <f>SUM(C1519:F1519)</f>
      </c>
      <c r="H1519" s="125">
        <v>6000</v>
      </c>
      <c r="I1519" s="125">
        <f>G1519*H1519</f>
      </c>
      <c r="J1519" s="125">
        <f>I1519*0.1</f>
      </c>
      <c r="K1519" s="125">
        <f>SUM(I1519:J1519)</f>
      </c>
      <c r="L1519" s="242"/>
      <c r="M1519" s="229"/>
      <c r="N1519" s="87"/>
      <c r="O1519" s="87"/>
      <c r="P1519" s="87"/>
      <c r="Q1519" s="87"/>
      <c r="R1519" s="87"/>
      <c r="S1519" s="87"/>
      <c r="T1519" s="87"/>
      <c r="U1519" s="87"/>
      <c r="V1519" s="87"/>
      <c r="W1519" s="175"/>
      <c r="X1519" s="87"/>
      <c r="Y1519" s="87"/>
      <c r="Z1519" s="87"/>
      <c r="AA1519" s="87"/>
      <c r="AB1519" s="86"/>
      <c r="AC1519" s="87"/>
    </row>
    <row x14ac:dyDescent="0.25" r="1520" customHeight="1" ht="17.25">
      <c r="A1520" s="235">
        <f>A1519</f>
        <v>25569.375</v>
      </c>
      <c r="B1520" s="241" t="s">
        <v>76</v>
      </c>
      <c r="C1520" s="188" t="s">
        <v>14</v>
      </c>
      <c r="D1520" s="180">
        <v>0</v>
      </c>
      <c r="E1520" s="180"/>
      <c r="F1520" s="180"/>
      <c r="G1520" s="180">
        <f>SUM(C1520:F1520)</f>
      </c>
      <c r="H1520" s="125">
        <v>6000</v>
      </c>
      <c r="I1520" s="125">
        <f>G1520*H1520</f>
      </c>
      <c r="J1520" s="125">
        <f>I1520*0.1</f>
      </c>
      <c r="K1520" s="125">
        <f>SUM(I1520:J1520)</f>
      </c>
      <c r="L1520" s="242"/>
      <c r="M1520" s="229"/>
      <c r="N1520" s="87"/>
      <c r="O1520" s="87"/>
      <c r="P1520" s="87"/>
      <c r="Q1520" s="87"/>
      <c r="R1520" s="87"/>
      <c r="S1520" s="87"/>
      <c r="T1520" s="87"/>
      <c r="U1520" s="87"/>
      <c r="V1520" s="87"/>
      <c r="W1520" s="175"/>
      <c r="X1520" s="87"/>
      <c r="Y1520" s="87"/>
      <c r="Z1520" s="87"/>
      <c r="AA1520" s="87"/>
      <c r="AB1520" s="86"/>
      <c r="AC1520" s="87"/>
    </row>
    <row x14ac:dyDescent="0.25" r="1521" customHeight="1" ht="17.25">
      <c r="A1521" s="235">
        <f>A1520</f>
        <v>25569.375</v>
      </c>
      <c r="B1521" s="241" t="s">
        <v>149</v>
      </c>
      <c r="C1521" s="180"/>
      <c r="D1521" s="181">
        <v>34</v>
      </c>
      <c r="E1521" s="180"/>
      <c r="F1521" s="180"/>
      <c r="G1521" s="180">
        <f>SUM(C1521:F1521)</f>
      </c>
      <c r="H1521" s="125">
        <v>6000</v>
      </c>
      <c r="I1521" s="125">
        <f>G1521*H1521</f>
      </c>
      <c r="J1521" s="125">
        <f>I1521*0.1</f>
      </c>
      <c r="K1521" s="125">
        <f>SUM(I1521:J1521)</f>
      </c>
      <c r="L1521" s="242"/>
      <c r="M1521" s="229"/>
      <c r="N1521" s="87"/>
      <c r="O1521" s="87"/>
      <c r="P1521" s="87"/>
      <c r="Q1521" s="87"/>
      <c r="R1521" s="87"/>
      <c r="S1521" s="87"/>
      <c r="T1521" s="87"/>
      <c r="U1521" s="87"/>
      <c r="V1521" s="87"/>
      <c r="W1521" s="175"/>
      <c r="X1521" s="87"/>
      <c r="Y1521" s="87"/>
      <c r="Z1521" s="87"/>
      <c r="AA1521" s="87"/>
      <c r="AB1521" s="86"/>
      <c r="AC1521" s="87"/>
    </row>
    <row x14ac:dyDescent="0.25" r="1522" customHeight="1" ht="17.25">
      <c r="A1522" s="235">
        <f>A1521</f>
        <v>25569.375</v>
      </c>
      <c r="B1522" s="241" t="s">
        <v>43</v>
      </c>
      <c r="C1522" s="180"/>
      <c r="D1522" s="180">
        <v>0</v>
      </c>
      <c r="E1522" s="180"/>
      <c r="F1522" s="180"/>
      <c r="G1522" s="180">
        <f>SUM(C1522:F1522)</f>
      </c>
      <c r="H1522" s="125">
        <v>6000</v>
      </c>
      <c r="I1522" s="125">
        <f>G1522*H1522</f>
      </c>
      <c r="J1522" s="125">
        <f>I1522*0.1</f>
      </c>
      <c r="K1522" s="125">
        <f>SUM(I1522:J1522)</f>
      </c>
      <c r="L1522" s="242"/>
      <c r="M1522" s="229"/>
      <c r="N1522" s="87"/>
      <c r="O1522" s="87"/>
      <c r="P1522" s="87"/>
      <c r="Q1522" s="87"/>
      <c r="R1522" s="87"/>
      <c r="S1522" s="87"/>
      <c r="T1522" s="87"/>
      <c r="U1522" s="87"/>
      <c r="V1522" s="87"/>
      <c r="W1522" s="175"/>
      <c r="X1522" s="87"/>
      <c r="Y1522" s="87"/>
      <c r="Z1522" s="87"/>
      <c r="AA1522" s="87"/>
      <c r="AB1522" s="86"/>
      <c r="AC1522" s="87"/>
    </row>
    <row x14ac:dyDescent="0.25" r="1523" customHeight="1" ht="17.25">
      <c r="A1523" s="235">
        <f>A1522</f>
        <v>25569.375</v>
      </c>
      <c r="B1523" s="241" t="s">
        <v>18</v>
      </c>
      <c r="C1523" s="180"/>
      <c r="D1523" s="180">
        <v>5</v>
      </c>
      <c r="E1523" s="180">
        <v>5</v>
      </c>
      <c r="F1523" s="180">
        <v>4</v>
      </c>
      <c r="G1523" s="180">
        <f>SUM(C1523:F1523)</f>
      </c>
      <c r="H1523" s="125">
        <v>6000</v>
      </c>
      <c r="I1523" s="125">
        <f>G1523*H1523</f>
      </c>
      <c r="J1523" s="125">
        <f>I1523*0.1</f>
      </c>
      <c r="K1523" s="125">
        <f>SUM(I1523:J1523)</f>
      </c>
      <c r="L1523" s="242"/>
      <c r="M1523" s="229"/>
      <c r="N1523" s="87"/>
      <c r="O1523" s="87"/>
      <c r="P1523" s="87"/>
      <c r="Q1523" s="87"/>
      <c r="R1523" s="87"/>
      <c r="S1523" s="87"/>
      <c r="T1523" s="87"/>
      <c r="U1523" s="87"/>
      <c r="V1523" s="87"/>
      <c r="W1523" s="175"/>
      <c r="X1523" s="87"/>
      <c r="Y1523" s="87"/>
      <c r="Z1523" s="87"/>
      <c r="AA1523" s="87"/>
      <c r="AB1523" s="86"/>
      <c r="AC1523" s="87"/>
    </row>
    <row x14ac:dyDescent="0.25" r="1524" customHeight="1" ht="17.25">
      <c r="A1524" s="235">
        <f>A1523</f>
        <v>25569.375</v>
      </c>
      <c r="B1524" s="241" t="s">
        <v>82</v>
      </c>
      <c r="C1524" s="188" t="s">
        <v>14</v>
      </c>
      <c r="D1524" s="180">
        <v>0</v>
      </c>
      <c r="E1524" s="180"/>
      <c r="F1524" s="180"/>
      <c r="G1524" s="180">
        <f>SUM(C1524:F1524)</f>
      </c>
      <c r="H1524" s="125">
        <v>5000</v>
      </c>
      <c r="I1524" s="125">
        <f>G1524*H1524</f>
      </c>
      <c r="J1524" s="125">
        <f>I1524*0.1</f>
      </c>
      <c r="K1524" s="125">
        <f>SUM(I1524:J1524)</f>
      </c>
      <c r="L1524" s="242"/>
      <c r="M1524" s="229"/>
      <c r="N1524" s="87"/>
      <c r="O1524" s="87"/>
      <c r="P1524" s="87"/>
      <c r="Q1524" s="87"/>
      <c r="R1524" s="87"/>
      <c r="S1524" s="87"/>
      <c r="T1524" s="87"/>
      <c r="U1524" s="87"/>
      <c r="V1524" s="87"/>
      <c r="W1524" s="175"/>
      <c r="X1524" s="87"/>
      <c r="Y1524" s="87"/>
      <c r="Z1524" s="87"/>
      <c r="AA1524" s="87"/>
      <c r="AB1524" s="86"/>
      <c r="AC1524" s="87"/>
    </row>
    <row x14ac:dyDescent="0.25" r="1525" customHeight="1" ht="17.25">
      <c r="A1525" s="235">
        <f>A1524</f>
        <v>25569.375</v>
      </c>
      <c r="B1525" s="241" t="s">
        <v>151</v>
      </c>
      <c r="C1525" s="180"/>
      <c r="D1525" s="180">
        <v>0</v>
      </c>
      <c r="E1525" s="180"/>
      <c r="F1525" s="180"/>
      <c r="G1525" s="180">
        <f>SUM(C1525:F1525)</f>
      </c>
      <c r="H1525" s="125">
        <v>5000</v>
      </c>
      <c r="I1525" s="125">
        <f>G1525*H1525</f>
      </c>
      <c r="J1525" s="125">
        <f>I1525*0.1</f>
      </c>
      <c r="K1525" s="125">
        <f>SUM(I1525:J1525)</f>
      </c>
      <c r="L1525" s="242"/>
      <c r="M1525" s="229"/>
      <c r="N1525" s="87"/>
      <c r="O1525" s="87"/>
      <c r="P1525" s="87"/>
      <c r="Q1525" s="87"/>
      <c r="R1525" s="87"/>
      <c r="S1525" s="87"/>
      <c r="T1525" s="87"/>
      <c r="U1525" s="87"/>
      <c r="V1525" s="87"/>
      <c r="W1525" s="175"/>
      <c r="X1525" s="87"/>
      <c r="Y1525" s="87"/>
      <c r="Z1525" s="87"/>
      <c r="AA1525" s="87"/>
      <c r="AB1525" s="86"/>
      <c r="AC1525" s="87"/>
    </row>
    <row x14ac:dyDescent="0.25" r="1526" customHeight="1" ht="17.25">
      <c r="A1526" s="235">
        <f>A1522</f>
        <v>25569.375</v>
      </c>
      <c r="B1526" s="241" t="s">
        <v>105</v>
      </c>
      <c r="C1526" s="180"/>
      <c r="D1526" s="180">
        <v>0</v>
      </c>
      <c r="E1526" s="180"/>
      <c r="F1526" s="180"/>
      <c r="G1526" s="180">
        <f>SUM(C1526:F1526)</f>
      </c>
      <c r="H1526" s="125">
        <v>7000</v>
      </c>
      <c r="I1526" s="125">
        <f>G1526*H1526</f>
      </c>
      <c r="J1526" s="125">
        <f>I1526*0.1</f>
      </c>
      <c r="K1526" s="125">
        <f>SUM(I1526:J1526)</f>
      </c>
      <c r="L1526" s="242"/>
      <c r="M1526" s="229"/>
      <c r="N1526" s="87"/>
      <c r="O1526" s="87"/>
      <c r="P1526" s="87"/>
      <c r="Q1526" s="87"/>
      <c r="R1526" s="87"/>
      <c r="S1526" s="87"/>
      <c r="T1526" s="87"/>
      <c r="U1526" s="87"/>
      <c r="V1526" s="87"/>
      <c r="W1526" s="175"/>
      <c r="X1526" s="87"/>
      <c r="Y1526" s="87"/>
      <c r="Z1526" s="87"/>
      <c r="AA1526" s="87"/>
      <c r="AB1526" s="86"/>
      <c r="AC1526" s="87"/>
    </row>
    <row x14ac:dyDescent="0.25" r="1527" customHeight="1" ht="17.25">
      <c r="A1527" s="235">
        <f>A1522</f>
        <v>25569.375</v>
      </c>
      <c r="B1527" s="241" t="s">
        <v>23</v>
      </c>
      <c r="C1527" s="180"/>
      <c r="D1527" s="180">
        <v>6</v>
      </c>
      <c r="E1527" s="180"/>
      <c r="F1527" s="180"/>
      <c r="G1527" s="180">
        <f>SUM(C1527:F1527)</f>
      </c>
      <c r="H1527" s="125">
        <v>6000</v>
      </c>
      <c r="I1527" s="125">
        <f>G1527*H1527</f>
      </c>
      <c r="J1527" s="125">
        <f>I1527*0.1</f>
      </c>
      <c r="K1527" s="125">
        <f>SUM(I1527:J1527)</f>
      </c>
      <c r="L1527" s="242"/>
      <c r="M1527" s="229"/>
      <c r="N1527" s="87"/>
      <c r="O1527" s="87"/>
      <c r="P1527" s="87"/>
      <c r="Q1527" s="87"/>
      <c r="R1527" s="87"/>
      <c r="S1527" s="87"/>
      <c r="T1527" s="87"/>
      <c r="U1527" s="87"/>
      <c r="V1527" s="87"/>
      <c r="W1527" s="175"/>
      <c r="X1527" s="87"/>
      <c r="Y1527" s="87"/>
      <c r="Z1527" s="87"/>
      <c r="AA1527" s="87"/>
      <c r="AB1527" s="86"/>
      <c r="AC1527" s="87"/>
    </row>
    <row x14ac:dyDescent="0.25" r="1528" customHeight="1" ht="17.25">
      <c r="A1528" s="235">
        <f>A1527</f>
        <v>25569.375</v>
      </c>
      <c r="B1528" s="241" t="s">
        <v>40</v>
      </c>
      <c r="C1528" s="180"/>
      <c r="D1528" s="180">
        <v>0</v>
      </c>
      <c r="E1528" s="180"/>
      <c r="F1528" s="180"/>
      <c r="G1528" s="180">
        <f>SUM(C1528:F1528)</f>
      </c>
      <c r="H1528" s="125">
        <v>6500</v>
      </c>
      <c r="I1528" s="125">
        <f>G1528*H1528</f>
      </c>
      <c r="J1528" s="125">
        <f>I1528*0.1</f>
      </c>
      <c r="K1528" s="125">
        <f>SUM(I1528:J1528)</f>
      </c>
      <c r="L1528" s="242"/>
      <c r="M1528" s="229"/>
      <c r="N1528" s="87"/>
      <c r="O1528" s="87"/>
      <c r="P1528" s="87"/>
      <c r="Q1528" s="87"/>
      <c r="R1528" s="87"/>
      <c r="S1528" s="87"/>
      <c r="T1528" s="87"/>
      <c r="U1528" s="87"/>
      <c r="V1528" s="87"/>
      <c r="W1528" s="175"/>
      <c r="X1528" s="87"/>
      <c r="Y1528" s="87"/>
      <c r="Z1528" s="87"/>
      <c r="AA1528" s="87"/>
      <c r="AB1528" s="86"/>
      <c r="AC1528" s="87"/>
    </row>
    <row x14ac:dyDescent="0.25" r="1529" customHeight="1" ht="17.25">
      <c r="A1529" s="235">
        <f>A1525</f>
        <v>25569.375</v>
      </c>
      <c r="B1529" s="241" t="s">
        <v>86</v>
      </c>
      <c r="C1529" s="180"/>
      <c r="D1529" s="180">
        <v>0</v>
      </c>
      <c r="E1529" s="180"/>
      <c r="F1529" s="180"/>
      <c r="G1529" s="180">
        <f>SUM(C1529:F1529)</f>
      </c>
      <c r="H1529" s="125">
        <v>6000</v>
      </c>
      <c r="I1529" s="125">
        <f>G1529*H1529</f>
      </c>
      <c r="J1529" s="125">
        <f>I1529*0.1</f>
      </c>
      <c r="K1529" s="125">
        <f>SUM(I1529:J1529)</f>
      </c>
      <c r="L1529" s="242"/>
      <c r="M1529" s="229"/>
      <c r="N1529" s="87"/>
      <c r="O1529" s="87"/>
      <c r="P1529" s="87"/>
      <c r="Q1529" s="87"/>
      <c r="R1529" s="87"/>
      <c r="S1529" s="87"/>
      <c r="T1529" s="87"/>
      <c r="U1529" s="87"/>
      <c r="V1529" s="87"/>
      <c r="W1529" s="175"/>
      <c r="X1529" s="87"/>
      <c r="Y1529" s="87"/>
      <c r="Z1529" s="87"/>
      <c r="AA1529" s="87"/>
      <c r="AB1529" s="86"/>
      <c r="AC1529" s="87"/>
    </row>
    <row x14ac:dyDescent="0.25" r="1530" customHeight="1" ht="17.25">
      <c r="A1530" s="235">
        <f>A1525</f>
        <v>25569.375</v>
      </c>
      <c r="B1530" s="241" t="s">
        <v>152</v>
      </c>
      <c r="C1530" s="180"/>
      <c r="D1530" s="180">
        <v>140</v>
      </c>
      <c r="E1530" s="180"/>
      <c r="F1530" s="180"/>
      <c r="G1530" s="180">
        <f>SUM(C1530:F1530)</f>
      </c>
      <c r="H1530" s="125">
        <v>6000</v>
      </c>
      <c r="I1530" s="125">
        <f>G1530*H1530</f>
      </c>
      <c r="J1530" s="125">
        <f>I1530*0.1</f>
      </c>
      <c r="K1530" s="125">
        <f>SUM(I1530:J1530)</f>
      </c>
      <c r="L1530" s="242"/>
      <c r="M1530" s="229"/>
      <c r="N1530" s="87"/>
      <c r="O1530" s="87"/>
      <c r="P1530" s="87"/>
      <c r="Q1530" s="87"/>
      <c r="R1530" s="87"/>
      <c r="S1530" s="87"/>
      <c r="T1530" s="87"/>
      <c r="U1530" s="87"/>
      <c r="V1530" s="87"/>
      <c r="W1530" s="175"/>
      <c r="X1530" s="87"/>
      <c r="Y1530" s="87"/>
      <c r="Z1530" s="87"/>
      <c r="AA1530" s="87"/>
      <c r="AB1530" s="86"/>
      <c r="AC1530" s="87"/>
    </row>
    <row x14ac:dyDescent="0.25" r="1531" customHeight="1" ht="17.25">
      <c r="A1531" s="235">
        <f>A1530</f>
        <v>25569.375</v>
      </c>
      <c r="B1531" s="236"/>
      <c r="C1531" s="180"/>
      <c r="D1531" s="180"/>
      <c r="E1531" s="180"/>
      <c r="F1531" s="180"/>
      <c r="G1531" s="180">
        <f>SUM(C1531:F1531)</f>
      </c>
      <c r="H1531" s="125"/>
      <c r="I1531" s="125">
        <f>G1531*H1531</f>
      </c>
      <c r="J1531" s="125">
        <v>0</v>
      </c>
      <c r="K1531" s="125">
        <f>SUM(I1531:J1531)</f>
      </c>
      <c r="L1531" s="242"/>
      <c r="M1531" s="229"/>
      <c r="N1531" s="87"/>
      <c r="O1531" s="87"/>
      <c r="P1531" s="87"/>
      <c r="Q1531" s="87"/>
      <c r="R1531" s="87"/>
      <c r="S1531" s="87"/>
      <c r="T1531" s="87"/>
      <c r="U1531" s="87"/>
      <c r="V1531" s="87"/>
      <c r="W1531" s="175"/>
      <c r="X1531" s="87"/>
      <c r="Y1531" s="87"/>
      <c r="Z1531" s="87"/>
      <c r="AA1531" s="87"/>
      <c r="AB1531" s="86"/>
      <c r="AC1531" s="87"/>
    </row>
    <row x14ac:dyDescent="0.25" r="1532" customHeight="1" ht="17.25">
      <c r="A1532" s="243">
        <f>A1531</f>
        <v>25569.375</v>
      </c>
      <c r="B1532" s="244" t="s">
        <v>155</v>
      </c>
      <c r="C1532" s="191">
        <f>SUM(C1486:C1531)</f>
      </c>
      <c r="D1532" s="191">
        <f>SUM(D1486:D1531)</f>
      </c>
      <c r="E1532" s="191">
        <f>SUM(E1486:E1531)</f>
      </c>
      <c r="F1532" s="191">
        <f>SUM(F1486:F1531)</f>
      </c>
      <c r="G1532" s="191">
        <f>SUM(G1486:G1531)</f>
      </c>
      <c r="H1532" s="191"/>
      <c r="I1532" s="191">
        <f>SUM(I1486:I1531)</f>
      </c>
      <c r="J1532" s="191">
        <f>SUM(J1486:J1531)</f>
      </c>
      <c r="K1532" s="191">
        <f>SUM(K1486:K1531)</f>
      </c>
      <c r="L1532" s="245"/>
      <c r="M1532" s="229"/>
      <c r="N1532" s="87"/>
      <c r="O1532" s="87"/>
      <c r="P1532" s="87"/>
      <c r="Q1532" s="87"/>
      <c r="R1532" s="87"/>
      <c r="S1532" s="87"/>
      <c r="T1532" s="87"/>
      <c r="U1532" s="87"/>
      <c r="V1532" s="87"/>
      <c r="W1532" s="175"/>
      <c r="X1532" s="87"/>
      <c r="Y1532" s="87"/>
      <c r="Z1532" s="87"/>
      <c r="AA1532" s="87"/>
      <c r="AB1532" s="86"/>
      <c r="AC1532" s="87"/>
    </row>
    <row x14ac:dyDescent="0.25" r="1533" customHeight="1" ht="17.25">
      <c r="A1533" s="235">
        <f>A1532</f>
        <v>25569.375</v>
      </c>
      <c r="B1533" s="241" t="s">
        <v>113</v>
      </c>
      <c r="C1533" s="180"/>
      <c r="D1533" s="180">
        <v>42</v>
      </c>
      <c r="E1533" s="180"/>
      <c r="F1533" s="180"/>
      <c r="G1533" s="180">
        <f>SUM(C1533:F1533)</f>
      </c>
      <c r="H1533" s="125">
        <v>6500</v>
      </c>
      <c r="I1533" s="125">
        <f>G1533*H1533</f>
      </c>
      <c r="J1533" s="185"/>
      <c r="K1533" s="125">
        <f>SUM(I1533:J1533)</f>
      </c>
      <c r="L1533" s="242"/>
      <c r="M1533" s="229"/>
      <c r="N1533" s="87"/>
      <c r="O1533" s="87"/>
      <c r="P1533" s="87"/>
      <c r="Q1533" s="87"/>
      <c r="R1533" s="87"/>
      <c r="S1533" s="87"/>
      <c r="T1533" s="87"/>
      <c r="U1533" s="87"/>
      <c r="V1533" s="87"/>
      <c r="W1533" s="175"/>
      <c r="X1533" s="87"/>
      <c r="Y1533" s="87"/>
      <c r="Z1533" s="87"/>
      <c r="AA1533" s="87"/>
      <c r="AB1533" s="86"/>
      <c r="AC1533" s="87"/>
    </row>
    <row x14ac:dyDescent="0.25" r="1534" customHeight="1" ht="17.25">
      <c r="A1534" s="235">
        <f>A1533</f>
        <v>25569.375</v>
      </c>
      <c r="B1534" s="241" t="s">
        <v>156</v>
      </c>
      <c r="C1534" s="180"/>
      <c r="D1534" s="180">
        <v>14</v>
      </c>
      <c r="E1534" s="180"/>
      <c r="F1534" s="180"/>
      <c r="G1534" s="180">
        <f>SUM(C1534:F1534)</f>
      </c>
      <c r="H1534" s="125">
        <v>6500</v>
      </c>
      <c r="I1534" s="125">
        <f>G1534*H1534</f>
      </c>
      <c r="J1534" s="185"/>
      <c r="K1534" s="125">
        <f>SUM(I1534:J1534)</f>
      </c>
      <c r="L1534" s="242"/>
      <c r="M1534" s="229"/>
      <c r="N1534" s="87"/>
      <c r="O1534" s="87"/>
      <c r="P1534" s="87"/>
      <c r="Q1534" s="87"/>
      <c r="R1534" s="87"/>
      <c r="S1534" s="87"/>
      <c r="T1534" s="87"/>
      <c r="U1534" s="87"/>
      <c r="V1534" s="87"/>
      <c r="W1534" s="175"/>
      <c r="X1534" s="87"/>
      <c r="Y1534" s="87"/>
      <c r="Z1534" s="87"/>
      <c r="AA1534" s="87"/>
      <c r="AB1534" s="86"/>
      <c r="AC1534" s="87"/>
    </row>
    <row x14ac:dyDescent="0.25" r="1535" customHeight="1" ht="17.25">
      <c r="A1535" s="235">
        <f>A1534</f>
        <v>25569.375</v>
      </c>
      <c r="B1535" s="241" t="s">
        <v>112</v>
      </c>
      <c r="C1535" s="180"/>
      <c r="D1535" s="180">
        <v>11</v>
      </c>
      <c r="E1535" s="180"/>
      <c r="F1535" s="180"/>
      <c r="G1535" s="180">
        <f>SUM(C1535:F1535)</f>
      </c>
      <c r="H1535" s="125">
        <v>6900</v>
      </c>
      <c r="I1535" s="125">
        <f>G1535*H1535</f>
      </c>
      <c r="J1535" s="185"/>
      <c r="K1535" s="125">
        <f>SUM(I1535:J1535)</f>
      </c>
      <c r="L1535" s="242"/>
      <c r="M1535" s="229"/>
      <c r="N1535" s="87"/>
      <c r="O1535" s="87"/>
      <c r="P1535" s="87"/>
      <c r="Q1535" s="87"/>
      <c r="R1535" s="87"/>
      <c r="S1535" s="87"/>
      <c r="T1535" s="87"/>
      <c r="U1535" s="87"/>
      <c r="V1535" s="87"/>
      <c r="W1535" s="175"/>
      <c r="X1535" s="87"/>
      <c r="Y1535" s="87"/>
      <c r="Z1535" s="87"/>
      <c r="AA1535" s="87"/>
      <c r="AB1535" s="86"/>
      <c r="AC1535" s="87"/>
    </row>
    <row x14ac:dyDescent="0.25" r="1536" customHeight="1" ht="17.25">
      <c r="A1536" s="235">
        <f>A1535</f>
        <v>25569.375</v>
      </c>
      <c r="B1536" s="236"/>
      <c r="C1536" s="180"/>
      <c r="D1536" s="180"/>
      <c r="E1536" s="180"/>
      <c r="F1536" s="180"/>
      <c r="G1536" s="180">
        <f>SUM(C1536:F1536)</f>
      </c>
      <c r="H1536" s="125"/>
      <c r="I1536" s="125">
        <f>G1536*H1536</f>
      </c>
      <c r="J1536" s="185"/>
      <c r="K1536" s="125">
        <f>SUM(I1536:J1536)</f>
      </c>
      <c r="L1536" s="242"/>
      <c r="M1536" s="229"/>
      <c r="N1536" s="87"/>
      <c r="O1536" s="87"/>
      <c r="P1536" s="87"/>
      <c r="Q1536" s="87"/>
      <c r="R1536" s="87"/>
      <c r="S1536" s="87"/>
      <c r="T1536" s="87"/>
      <c r="U1536" s="87"/>
      <c r="V1536" s="87"/>
      <c r="W1536" s="175"/>
      <c r="X1536" s="87"/>
      <c r="Y1536" s="87"/>
      <c r="Z1536" s="87"/>
      <c r="AA1536" s="87"/>
      <c r="AB1536" s="86"/>
      <c r="AC1536" s="87"/>
    </row>
    <row x14ac:dyDescent="0.25" r="1537" customHeight="1" ht="17.25">
      <c r="A1537" s="235">
        <f>A1536</f>
        <v>25569.375</v>
      </c>
      <c r="B1537" s="236"/>
      <c r="C1537" s="180"/>
      <c r="D1537" s="180"/>
      <c r="E1537" s="180"/>
      <c r="F1537" s="180"/>
      <c r="G1537" s="180">
        <f>SUM(C1537:F1537)</f>
      </c>
      <c r="H1537" s="125"/>
      <c r="I1537" s="125">
        <f>G1537*H1537</f>
      </c>
      <c r="J1537" s="185"/>
      <c r="K1537" s="125">
        <f>SUM(I1537:J1537)</f>
      </c>
      <c r="L1537" s="242"/>
      <c r="M1537" s="229"/>
      <c r="N1537" s="87"/>
      <c r="O1537" s="87"/>
      <c r="P1537" s="87"/>
      <c r="Q1537" s="87"/>
      <c r="R1537" s="87"/>
      <c r="S1537" s="87"/>
      <c r="T1537" s="87"/>
      <c r="U1537" s="87"/>
      <c r="V1537" s="87"/>
      <c r="W1537" s="175"/>
      <c r="X1537" s="87"/>
      <c r="Y1537" s="87"/>
      <c r="Z1537" s="87"/>
      <c r="AA1537" s="87"/>
      <c r="AB1537" s="86"/>
      <c r="AC1537" s="87"/>
    </row>
    <row x14ac:dyDescent="0.25" r="1538" customHeight="1" ht="17.25">
      <c r="A1538" s="235">
        <f>A1537</f>
        <v>25569.375</v>
      </c>
      <c r="B1538" s="236"/>
      <c r="C1538" s="180"/>
      <c r="D1538" s="180"/>
      <c r="E1538" s="180"/>
      <c r="F1538" s="180"/>
      <c r="G1538" s="180">
        <f>SUM(C1538:F1538)</f>
      </c>
      <c r="H1538" s="125"/>
      <c r="I1538" s="125">
        <f>G1538*H1538</f>
      </c>
      <c r="J1538" s="185"/>
      <c r="K1538" s="125">
        <f>SUM(I1538:J1538)</f>
      </c>
      <c r="L1538" s="242"/>
      <c r="M1538" s="229"/>
      <c r="N1538" s="87"/>
      <c r="O1538" s="87"/>
      <c r="P1538" s="87"/>
      <c r="Q1538" s="87"/>
      <c r="R1538" s="87"/>
      <c r="S1538" s="87"/>
      <c r="T1538" s="87"/>
      <c r="U1538" s="87"/>
      <c r="V1538" s="87"/>
      <c r="W1538" s="175"/>
      <c r="X1538" s="87"/>
      <c r="Y1538" s="87"/>
      <c r="Z1538" s="87"/>
      <c r="AA1538" s="87"/>
      <c r="AB1538" s="86"/>
      <c r="AC1538" s="87"/>
    </row>
    <row x14ac:dyDescent="0.25" r="1539" customHeight="1" ht="17.25">
      <c r="A1539" s="235">
        <f>A1538</f>
        <v>25569.375</v>
      </c>
      <c r="B1539" s="236"/>
      <c r="C1539" s="180"/>
      <c r="D1539" s="180"/>
      <c r="E1539" s="180"/>
      <c r="F1539" s="180"/>
      <c r="G1539" s="180">
        <f>SUM(C1539:F1539)</f>
      </c>
      <c r="H1539" s="125"/>
      <c r="I1539" s="125">
        <f>G1539*H1539</f>
      </c>
      <c r="J1539" s="185"/>
      <c r="K1539" s="125">
        <f>SUM(I1539:J1539)</f>
      </c>
      <c r="L1539" s="242"/>
      <c r="M1539" s="229"/>
      <c r="N1539" s="87"/>
      <c r="O1539" s="87"/>
      <c r="P1539" s="87"/>
      <c r="Q1539" s="87"/>
      <c r="R1539" s="87"/>
      <c r="S1539" s="87"/>
      <c r="T1539" s="87"/>
      <c r="U1539" s="87"/>
      <c r="V1539" s="87"/>
      <c r="W1539" s="175"/>
      <c r="X1539" s="87"/>
      <c r="Y1539" s="87"/>
      <c r="Z1539" s="87"/>
      <c r="AA1539" s="87"/>
      <c r="AB1539" s="86"/>
      <c r="AC1539" s="87"/>
    </row>
    <row x14ac:dyDescent="0.25" r="1540" customHeight="1" ht="17.25">
      <c r="A1540" s="235">
        <f>A1539</f>
        <v>25569.375</v>
      </c>
      <c r="B1540" s="236"/>
      <c r="C1540" s="180"/>
      <c r="D1540" s="180"/>
      <c r="E1540" s="180"/>
      <c r="F1540" s="180"/>
      <c r="G1540" s="180">
        <f>SUM(C1540:F1540)</f>
      </c>
      <c r="H1540" s="125"/>
      <c r="I1540" s="125">
        <f>G1540*H1540</f>
      </c>
      <c r="J1540" s="185"/>
      <c r="K1540" s="125">
        <f>SUM(I1540:J1540)</f>
      </c>
      <c r="L1540" s="242"/>
      <c r="M1540" s="229"/>
      <c r="N1540" s="87"/>
      <c r="O1540" s="87"/>
      <c r="P1540" s="87"/>
      <c r="Q1540" s="87"/>
      <c r="R1540" s="87"/>
      <c r="S1540" s="87"/>
      <c r="T1540" s="87"/>
      <c r="U1540" s="87"/>
      <c r="V1540" s="87"/>
      <c r="W1540" s="175"/>
      <c r="X1540" s="87"/>
      <c r="Y1540" s="87"/>
      <c r="Z1540" s="87"/>
      <c r="AA1540" s="87"/>
      <c r="AB1540" s="86"/>
      <c r="AC1540" s="87"/>
    </row>
    <row x14ac:dyDescent="0.25" r="1541" customHeight="1" ht="17.25">
      <c r="A1541" s="243">
        <f>A1540</f>
        <v>25569.375</v>
      </c>
      <c r="B1541" s="244" t="s">
        <v>157</v>
      </c>
      <c r="C1541" s="191">
        <f>SUM(C1533:C1540)</f>
      </c>
      <c r="D1541" s="191">
        <f>SUM(D1533:D1540)</f>
      </c>
      <c r="E1541" s="191">
        <f>SUM(E1533:E1540)</f>
      </c>
      <c r="F1541" s="191">
        <f>SUM(F1533:F1540)</f>
      </c>
      <c r="G1541" s="191">
        <f>SUM(G1533:G1540)</f>
      </c>
      <c r="H1541" s="201"/>
      <c r="I1541" s="201">
        <f>SUM(I1533:I1540)</f>
      </c>
      <c r="J1541" s="201"/>
      <c r="K1541" s="202">
        <f>SUM(K1533:K1540)</f>
      </c>
      <c r="L1541" s="246"/>
      <c r="M1541" s="229"/>
      <c r="N1541" s="87"/>
      <c r="O1541" s="87"/>
      <c r="P1541" s="87"/>
      <c r="Q1541" s="87"/>
      <c r="R1541" s="87"/>
      <c r="S1541" s="87"/>
      <c r="T1541" s="87"/>
      <c r="U1541" s="87"/>
      <c r="V1541" s="87"/>
      <c r="W1541" s="175"/>
      <c r="X1541" s="87"/>
      <c r="Y1541" s="87"/>
      <c r="Z1541" s="87"/>
      <c r="AA1541" s="87"/>
      <c r="AB1541" s="86"/>
      <c r="AC1541" s="87"/>
    </row>
    <row x14ac:dyDescent="0.25" r="1542" customHeight="1" ht="17.25" hidden="1">
      <c r="A1542" s="226" t="s">
        <v>128</v>
      </c>
      <c r="B1542" s="227" t="s">
        <v>2</v>
      </c>
      <c r="C1542" s="174" t="s">
        <v>129</v>
      </c>
      <c r="D1542" s="174" t="s">
        <v>130</v>
      </c>
      <c r="E1542" s="174" t="s">
        <v>131</v>
      </c>
      <c r="F1542" s="174" t="s">
        <v>132</v>
      </c>
      <c r="G1542" s="174" t="s">
        <v>133</v>
      </c>
      <c r="H1542" s="174" t="s">
        <v>7</v>
      </c>
      <c r="I1542" s="174" t="s">
        <v>134</v>
      </c>
      <c r="J1542" s="174" t="s">
        <v>90</v>
      </c>
      <c r="K1542" s="174" t="s">
        <v>135</v>
      </c>
      <c r="L1542" s="228"/>
      <c r="M1542" s="229"/>
      <c r="N1542" s="87"/>
      <c r="O1542" s="87"/>
      <c r="P1542" s="87"/>
      <c r="Q1542" s="87"/>
      <c r="R1542" s="87"/>
      <c r="S1542" s="87"/>
      <c r="T1542" s="87"/>
      <c r="U1542" s="87"/>
      <c r="V1542" s="87"/>
      <c r="W1542" s="175"/>
      <c r="X1542" s="87"/>
      <c r="Y1542" s="87"/>
      <c r="Z1542" s="87"/>
      <c r="AA1542" s="87"/>
      <c r="AB1542" s="86"/>
      <c r="AC1542" s="87"/>
    </row>
    <row x14ac:dyDescent="0.25" r="1543" customHeight="1" ht="17.25">
      <c r="A1543" s="235">
        <f>A1541+1</f>
        <v>25569.375</v>
      </c>
      <c r="B1543" s="236" t="s">
        <v>46</v>
      </c>
      <c r="C1543" s="183" t="s">
        <v>14</v>
      </c>
      <c r="D1543" s="180"/>
      <c r="E1543" s="180"/>
      <c r="F1543" s="180"/>
      <c r="G1543" s="180">
        <f>SUM(C1543:F1543)</f>
      </c>
      <c r="H1543" s="237">
        <v>5500</v>
      </c>
      <c r="I1543" s="125">
        <f>G1543*H1543</f>
      </c>
      <c r="J1543" s="125">
        <f>I1543*0.1</f>
      </c>
      <c r="K1543" s="125">
        <f>SUM(I1543:J1543)</f>
      </c>
      <c r="L1543" s="242"/>
      <c r="M1543" s="229"/>
      <c r="N1543" s="87"/>
      <c r="O1543" s="87"/>
      <c r="P1543" s="87"/>
      <c r="Q1543" s="87"/>
      <c r="R1543" s="87"/>
      <c r="S1543" s="87"/>
      <c r="T1543" s="87"/>
      <c r="U1543" s="87"/>
      <c r="V1543" s="87"/>
      <c r="W1543" s="175"/>
      <c r="X1543" s="87"/>
      <c r="Y1543" s="87"/>
      <c r="Z1543" s="87"/>
      <c r="AA1543" s="87"/>
      <c r="AB1543" s="86"/>
      <c r="AC1543" s="87"/>
    </row>
    <row x14ac:dyDescent="0.25" r="1544" customHeight="1" ht="17.25">
      <c r="A1544" s="235">
        <f>A1543</f>
        <v>25569.375</v>
      </c>
      <c r="B1544" s="236" t="s">
        <v>137</v>
      </c>
      <c r="C1544" s="180"/>
      <c r="D1544" s="180"/>
      <c r="E1544" s="180"/>
      <c r="F1544" s="180"/>
      <c r="G1544" s="180">
        <f>SUM(C1544:F1544)</f>
      </c>
      <c r="H1544" s="237">
        <v>4500</v>
      </c>
      <c r="I1544" s="125">
        <f>G1544*H1544</f>
      </c>
      <c r="J1544" s="125">
        <f>I1544*0.1</f>
      </c>
      <c r="K1544" s="125">
        <f>SUM(I1544:J1544)</f>
      </c>
      <c r="L1544" s="242"/>
      <c r="M1544" s="229"/>
      <c r="N1544" s="87"/>
      <c r="O1544" s="87"/>
      <c r="P1544" s="87"/>
      <c r="Q1544" s="87"/>
      <c r="R1544" s="87"/>
      <c r="S1544" s="87"/>
      <c r="T1544" s="87"/>
      <c r="U1544" s="87"/>
      <c r="V1544" s="87"/>
      <c r="W1544" s="175"/>
      <c r="X1544" s="87"/>
      <c r="Y1544" s="87"/>
      <c r="Z1544" s="87"/>
      <c r="AA1544" s="87"/>
      <c r="AB1544" s="86"/>
      <c r="AC1544" s="87"/>
    </row>
    <row x14ac:dyDescent="0.25" r="1545" customHeight="1" ht="17.25">
      <c r="A1545" s="235">
        <f>A1544</f>
        <v>25569.375</v>
      </c>
      <c r="B1545" s="236" t="s">
        <v>178</v>
      </c>
      <c r="C1545" s="180"/>
      <c r="D1545" s="180"/>
      <c r="E1545" s="180"/>
      <c r="F1545" s="180"/>
      <c r="G1545" s="180">
        <f>SUM(C1545:F1545)</f>
      </c>
      <c r="H1545" s="182">
        <v>5000</v>
      </c>
      <c r="I1545" s="125">
        <f>G1545*H1545</f>
      </c>
      <c r="J1545" s="125">
        <f>I1545*0.1</f>
      </c>
      <c r="K1545" s="125">
        <f>SUM(I1545:J1545)</f>
      </c>
      <c r="L1545" s="242"/>
      <c r="M1545" s="229"/>
      <c r="N1545" s="87"/>
      <c r="O1545" s="87"/>
      <c r="P1545" s="87"/>
      <c r="Q1545" s="87"/>
      <c r="R1545" s="87"/>
      <c r="S1545" s="87"/>
      <c r="T1545" s="87"/>
      <c r="U1545" s="87"/>
      <c r="V1545" s="87"/>
      <c r="W1545" s="175"/>
      <c r="X1545" s="87"/>
      <c r="Y1545" s="87"/>
      <c r="Z1545" s="87"/>
      <c r="AA1545" s="87"/>
      <c r="AB1545" s="86"/>
      <c r="AC1545" s="87"/>
    </row>
    <row x14ac:dyDescent="0.25" r="1546" customHeight="1" ht="17.25">
      <c r="A1546" s="235">
        <f>A1545</f>
        <v>25569.375</v>
      </c>
      <c r="B1546" s="236" t="s">
        <v>13</v>
      </c>
      <c r="C1546" s="180"/>
      <c r="D1546" s="180"/>
      <c r="E1546" s="180"/>
      <c r="F1546" s="180"/>
      <c r="G1546" s="180">
        <f>SUM(C1546:F1546)</f>
      </c>
      <c r="H1546" s="125">
        <v>6000</v>
      </c>
      <c r="I1546" s="125">
        <f>G1546*H1546</f>
      </c>
      <c r="J1546" s="125">
        <f>I1546*0.1</f>
      </c>
      <c r="K1546" s="125">
        <f>SUM(I1546:J1546)</f>
      </c>
      <c r="L1546" s="242"/>
      <c r="M1546" s="229"/>
      <c r="N1546" s="87"/>
      <c r="O1546" s="87"/>
      <c r="P1546" s="87"/>
      <c r="Q1546" s="87"/>
      <c r="R1546" s="87"/>
      <c r="S1546" s="87"/>
      <c r="T1546" s="87"/>
      <c r="U1546" s="87"/>
      <c r="V1546" s="87"/>
      <c r="W1546" s="175"/>
      <c r="X1546" s="87"/>
      <c r="Y1546" s="87"/>
      <c r="Z1546" s="87"/>
      <c r="AA1546" s="87"/>
      <c r="AB1546" s="86"/>
      <c r="AC1546" s="87"/>
    </row>
    <row x14ac:dyDescent="0.25" r="1547" customHeight="1" ht="17.25">
      <c r="A1547" s="235">
        <f>A1546</f>
        <v>25569.375</v>
      </c>
      <c r="B1547" s="236" t="s">
        <v>58</v>
      </c>
      <c r="C1547" s="183" t="s">
        <v>14</v>
      </c>
      <c r="D1547" s="180"/>
      <c r="E1547" s="180"/>
      <c r="F1547" s="180"/>
      <c r="G1547" s="180">
        <f>SUM(C1547:F1547)</f>
      </c>
      <c r="H1547" s="182">
        <v>5500</v>
      </c>
      <c r="I1547" s="125">
        <f>G1547*H1547</f>
      </c>
      <c r="J1547" s="125">
        <f>I1547*0.1</f>
      </c>
      <c r="K1547" s="125">
        <f>SUM(I1547:J1547)</f>
      </c>
      <c r="L1547" s="242"/>
      <c r="M1547" s="229"/>
      <c r="N1547" s="87"/>
      <c r="O1547" s="87"/>
      <c r="P1547" s="87"/>
      <c r="Q1547" s="87"/>
      <c r="R1547" s="87"/>
      <c r="S1547" s="87"/>
      <c r="T1547" s="87"/>
      <c r="U1547" s="87"/>
      <c r="V1547" s="87"/>
      <c r="W1547" s="175"/>
      <c r="X1547" s="87"/>
      <c r="Y1547" s="87"/>
      <c r="Z1547" s="87"/>
      <c r="AA1547" s="87"/>
      <c r="AB1547" s="86"/>
      <c r="AC1547" s="87"/>
    </row>
    <row x14ac:dyDescent="0.25" r="1548" customHeight="1" ht="17.25">
      <c r="A1548" s="235">
        <f>A1547</f>
        <v>25569.375</v>
      </c>
      <c r="B1548" s="236" t="s">
        <v>147</v>
      </c>
      <c r="C1548" s="183"/>
      <c r="D1548" s="180"/>
      <c r="E1548" s="180"/>
      <c r="F1548" s="180"/>
      <c r="G1548" s="180">
        <f>SUM(C1548:F1548)</f>
      </c>
      <c r="H1548" s="125">
        <v>5000</v>
      </c>
      <c r="I1548" s="125">
        <f>G1548*H1548</f>
      </c>
      <c r="J1548" s="125">
        <f>I1548*0.1</f>
      </c>
      <c r="K1548" s="125">
        <f>SUM(I1548:J1548)</f>
      </c>
      <c r="L1548" s="242"/>
      <c r="M1548" s="229"/>
      <c r="N1548" s="87"/>
      <c r="O1548" s="87"/>
      <c r="P1548" s="87"/>
      <c r="Q1548" s="87"/>
      <c r="R1548" s="87"/>
      <c r="S1548" s="87"/>
      <c r="T1548" s="87"/>
      <c r="U1548" s="87"/>
      <c r="V1548" s="87"/>
      <c r="W1548" s="175"/>
      <c r="X1548" s="87"/>
      <c r="Y1548" s="87"/>
      <c r="Z1548" s="87"/>
      <c r="AA1548" s="87"/>
      <c r="AB1548" s="86"/>
      <c r="AC1548" s="87"/>
    </row>
    <row x14ac:dyDescent="0.25" r="1549" customHeight="1" ht="17.25">
      <c r="A1549" s="235">
        <f>A1548</f>
        <v>25569.375</v>
      </c>
      <c r="B1549" s="236" t="s">
        <v>27</v>
      </c>
      <c r="C1549" s="180"/>
      <c r="D1549" s="180"/>
      <c r="E1549" s="180"/>
      <c r="F1549" s="180"/>
      <c r="G1549" s="180">
        <f>SUM(C1549:F1549)</f>
      </c>
      <c r="H1549" s="125">
        <v>5500</v>
      </c>
      <c r="I1549" s="125">
        <f>G1549*H1549</f>
      </c>
      <c r="J1549" s="125">
        <f>I1549*0.1</f>
      </c>
      <c r="K1549" s="125">
        <f>SUM(I1549:J1549)</f>
      </c>
      <c r="L1549" s="242"/>
      <c r="M1549" s="229"/>
      <c r="N1549" s="87"/>
      <c r="O1549" s="87"/>
      <c r="P1549" s="87"/>
      <c r="Q1549" s="87"/>
      <c r="R1549" s="87"/>
      <c r="S1549" s="87"/>
      <c r="T1549" s="87"/>
      <c r="U1549" s="87"/>
      <c r="V1549" s="87"/>
      <c r="W1549" s="175"/>
      <c r="X1549" s="87"/>
      <c r="Y1549" s="87"/>
      <c r="Z1549" s="87"/>
      <c r="AA1549" s="87"/>
      <c r="AB1549" s="86"/>
      <c r="AC1549" s="87"/>
    </row>
    <row x14ac:dyDescent="0.25" r="1550" customHeight="1" ht="17.25">
      <c r="A1550" s="235">
        <f>A1549</f>
        <v>25569.375</v>
      </c>
      <c r="B1550" s="236" t="s">
        <v>20</v>
      </c>
      <c r="C1550" s="180"/>
      <c r="D1550" s="180"/>
      <c r="E1550" s="180"/>
      <c r="F1550" s="180"/>
      <c r="G1550" s="180">
        <f>SUM(C1550:F1550)</f>
      </c>
      <c r="H1550" s="237">
        <v>5500</v>
      </c>
      <c r="I1550" s="125">
        <f>G1550*H1550</f>
      </c>
      <c r="J1550" s="125">
        <f>I1550*0.1</f>
      </c>
      <c r="K1550" s="125">
        <f>SUM(I1550:J1550)</f>
      </c>
      <c r="L1550" s="242"/>
      <c r="M1550" s="229"/>
      <c r="N1550" s="87"/>
      <c r="O1550" s="87"/>
      <c r="P1550" s="87"/>
      <c r="Q1550" s="87"/>
      <c r="R1550" s="87"/>
      <c r="S1550" s="87"/>
      <c r="T1550" s="87"/>
      <c r="U1550" s="87"/>
      <c r="V1550" s="87"/>
      <c r="W1550" s="175"/>
      <c r="X1550" s="87"/>
      <c r="Y1550" s="87"/>
      <c r="Z1550" s="87"/>
      <c r="AA1550" s="87"/>
      <c r="AB1550" s="86"/>
      <c r="AC1550" s="87"/>
    </row>
    <row x14ac:dyDescent="0.25" r="1551" customHeight="1" ht="17.25">
      <c r="A1551" s="235">
        <f>A1550</f>
        <v>25569.375</v>
      </c>
      <c r="B1551" s="236" t="s">
        <v>31</v>
      </c>
      <c r="C1551" s="180"/>
      <c r="D1551" s="180"/>
      <c r="E1551" s="180"/>
      <c r="F1551" s="180"/>
      <c r="G1551" s="180">
        <f>SUM(C1551:F1551)</f>
      </c>
      <c r="H1551" s="125">
        <v>6000</v>
      </c>
      <c r="I1551" s="125">
        <f>G1551*H1551</f>
      </c>
      <c r="J1551" s="125">
        <f>I1551*0.1</f>
      </c>
      <c r="K1551" s="125">
        <f>SUM(I1551:J1551)</f>
      </c>
      <c r="L1551" s="242"/>
      <c r="M1551" s="229"/>
      <c r="N1551" s="87"/>
      <c r="O1551" s="87"/>
      <c r="P1551" s="87"/>
      <c r="Q1551" s="87"/>
      <c r="R1551" s="87"/>
      <c r="S1551" s="87"/>
      <c r="T1551" s="87"/>
      <c r="U1551" s="87"/>
      <c r="V1551" s="87"/>
      <c r="W1551" s="175"/>
      <c r="X1551" s="87"/>
      <c r="Y1551" s="87"/>
      <c r="Z1551" s="87"/>
      <c r="AA1551" s="87"/>
      <c r="AB1551" s="86"/>
      <c r="AC1551" s="87"/>
    </row>
    <row x14ac:dyDescent="0.25" r="1552" customHeight="1" ht="17.25">
      <c r="A1552" s="235">
        <f>A1551</f>
        <v>25569.375</v>
      </c>
      <c r="B1552" s="236" t="s">
        <v>71</v>
      </c>
      <c r="C1552" s="180"/>
      <c r="D1552" s="180"/>
      <c r="E1552" s="180"/>
      <c r="F1552" s="180"/>
      <c r="G1552" s="180">
        <f>SUM(C1552:F1552)</f>
      </c>
      <c r="H1552" s="125">
        <v>6000</v>
      </c>
      <c r="I1552" s="125">
        <f>G1552*H1552</f>
      </c>
      <c r="J1552" s="125">
        <f>I1552*0.1</f>
      </c>
      <c r="K1552" s="125">
        <f>SUM(I1552:J1552)</f>
      </c>
      <c r="L1552" s="242"/>
      <c r="M1552" s="229"/>
      <c r="N1552" s="87"/>
      <c r="O1552" s="87"/>
      <c r="P1552" s="87"/>
      <c r="Q1552" s="87"/>
      <c r="R1552" s="87"/>
      <c r="S1552" s="87"/>
      <c r="T1552" s="87"/>
      <c r="U1552" s="87"/>
      <c r="V1552" s="87"/>
      <c r="W1552" s="175"/>
      <c r="X1552" s="87"/>
      <c r="Y1552" s="87"/>
      <c r="Z1552" s="87"/>
      <c r="AA1552" s="87"/>
      <c r="AB1552" s="86"/>
      <c r="AC1552" s="87"/>
    </row>
    <row x14ac:dyDescent="0.25" r="1553" customHeight="1" ht="17.25">
      <c r="A1553" s="235">
        <f>A1552</f>
        <v>25569.375</v>
      </c>
      <c r="B1553" s="240" t="s">
        <v>49</v>
      </c>
      <c r="C1553" s="180"/>
      <c r="D1553" s="180"/>
      <c r="E1553" s="180"/>
      <c r="F1553" s="180"/>
      <c r="G1553" s="180">
        <f>SUM(C1553:F1553)</f>
      </c>
      <c r="H1553" s="182">
        <v>6000</v>
      </c>
      <c r="I1553" s="125">
        <f>G1553*H1553</f>
      </c>
      <c r="J1553" s="125">
        <f>I1553*0.1</f>
      </c>
      <c r="K1553" s="125">
        <f>SUM(I1553:J1553)</f>
      </c>
      <c r="L1553" s="242"/>
      <c r="M1553" s="229"/>
      <c r="N1553" s="87"/>
      <c r="O1553" s="87"/>
      <c r="P1553" s="87"/>
      <c r="Q1553" s="87"/>
      <c r="R1553" s="87"/>
      <c r="S1553" s="87"/>
      <c r="T1553" s="87"/>
      <c r="U1553" s="87"/>
      <c r="V1553" s="87"/>
      <c r="W1553" s="175"/>
      <c r="X1553" s="87"/>
      <c r="Y1553" s="87"/>
      <c r="Z1553" s="87"/>
      <c r="AA1553" s="87"/>
      <c r="AB1553" s="86"/>
      <c r="AC1553" s="87"/>
    </row>
    <row x14ac:dyDescent="0.25" r="1554" customHeight="1" ht="17.25">
      <c r="A1554" s="235">
        <f>A1553</f>
        <v>25569.375</v>
      </c>
      <c r="B1554" s="236" t="s">
        <v>9</v>
      </c>
      <c r="C1554" s="180"/>
      <c r="D1554" s="180"/>
      <c r="E1554" s="180"/>
      <c r="F1554" s="180"/>
      <c r="G1554" s="180">
        <f>SUM(C1554:F1554)</f>
      </c>
      <c r="H1554" s="125">
        <v>6000</v>
      </c>
      <c r="I1554" s="125">
        <f>G1554*H1554</f>
      </c>
      <c r="J1554" s="125">
        <f>I1554*0.1</f>
      </c>
      <c r="K1554" s="125">
        <f>SUM(I1554:J1554)</f>
      </c>
      <c r="L1554" s="242"/>
      <c r="M1554" s="229"/>
      <c r="N1554" s="87"/>
      <c r="O1554" s="87"/>
      <c r="P1554" s="87"/>
      <c r="Q1554" s="87"/>
      <c r="R1554" s="87"/>
      <c r="S1554" s="87"/>
      <c r="T1554" s="87"/>
      <c r="U1554" s="87"/>
      <c r="V1554" s="87"/>
      <c r="W1554" s="175"/>
      <c r="X1554" s="87"/>
      <c r="Y1554" s="87"/>
      <c r="Z1554" s="87"/>
      <c r="AA1554" s="87"/>
      <c r="AB1554" s="86"/>
      <c r="AC1554" s="87"/>
    </row>
    <row x14ac:dyDescent="0.25" r="1555" customHeight="1" ht="17.25">
      <c r="A1555" s="235">
        <f>A1554</f>
        <v>25569.375</v>
      </c>
      <c r="B1555" s="236" t="s">
        <v>78</v>
      </c>
      <c r="C1555" s="180"/>
      <c r="D1555" s="180"/>
      <c r="E1555" s="180"/>
      <c r="F1555" s="180"/>
      <c r="G1555" s="180">
        <f>SUM(C1555:F1555)</f>
      </c>
      <c r="H1555" s="125">
        <v>6500</v>
      </c>
      <c r="I1555" s="125">
        <f>G1555*H1555</f>
      </c>
      <c r="J1555" s="125">
        <f>I1555*0.1</f>
      </c>
      <c r="K1555" s="125">
        <f>SUM(I1555:J1555)</f>
      </c>
      <c r="L1555" s="242"/>
      <c r="M1555" s="229"/>
      <c r="N1555" s="87"/>
      <c r="O1555" s="87"/>
      <c r="P1555" s="87"/>
      <c r="Q1555" s="87"/>
      <c r="R1555" s="87"/>
      <c r="S1555" s="87"/>
      <c r="T1555" s="87"/>
      <c r="U1555" s="87"/>
      <c r="V1555" s="87"/>
      <c r="W1555" s="175"/>
      <c r="X1555" s="87"/>
      <c r="Y1555" s="87"/>
      <c r="Z1555" s="87"/>
      <c r="AA1555" s="87"/>
      <c r="AB1555" s="86"/>
      <c r="AC1555" s="87"/>
    </row>
    <row x14ac:dyDescent="0.25" r="1556" customHeight="1" ht="17.25">
      <c r="A1556" s="235">
        <f>A1555</f>
        <v>25569.375</v>
      </c>
      <c r="B1556" s="236" t="s">
        <v>55</v>
      </c>
      <c r="C1556" s="180"/>
      <c r="D1556" s="180"/>
      <c r="E1556" s="180"/>
      <c r="F1556" s="180"/>
      <c r="G1556" s="180">
        <f>SUM(C1556:F1556)</f>
      </c>
      <c r="H1556" s="125">
        <v>6500</v>
      </c>
      <c r="I1556" s="125">
        <f>G1556*H1556</f>
      </c>
      <c r="J1556" s="125">
        <f>I1556*0.1</f>
      </c>
      <c r="K1556" s="125">
        <f>SUM(I1556:J1556)</f>
      </c>
      <c r="L1556" s="242"/>
      <c r="M1556" s="229"/>
      <c r="N1556" s="87"/>
      <c r="O1556" s="87"/>
      <c r="P1556" s="87"/>
      <c r="Q1556" s="87"/>
      <c r="R1556" s="87"/>
      <c r="S1556" s="87"/>
      <c r="T1556" s="87"/>
      <c r="U1556" s="87"/>
      <c r="V1556" s="87"/>
      <c r="W1556" s="175"/>
      <c r="X1556" s="87"/>
      <c r="Y1556" s="87"/>
      <c r="Z1556" s="87"/>
      <c r="AA1556" s="87"/>
      <c r="AB1556" s="86"/>
      <c r="AC1556" s="87"/>
    </row>
    <row x14ac:dyDescent="0.25" r="1557" customHeight="1" ht="17.25">
      <c r="A1557" s="235">
        <f>A1556</f>
        <v>25569.375</v>
      </c>
      <c r="B1557" s="236" t="s">
        <v>80</v>
      </c>
      <c r="C1557" s="180"/>
      <c r="D1557" s="180"/>
      <c r="E1557" s="180"/>
      <c r="F1557" s="180"/>
      <c r="G1557" s="180">
        <f>SUM(C1557:F1557)</f>
      </c>
      <c r="H1557" s="125">
        <v>6000</v>
      </c>
      <c r="I1557" s="125">
        <f>G1557*H1557</f>
      </c>
      <c r="J1557" s="185"/>
      <c r="K1557" s="125">
        <f>SUM(I1557:J1557)</f>
      </c>
      <c r="L1557" s="242"/>
      <c r="M1557" s="229"/>
      <c r="N1557" s="87"/>
      <c r="O1557" s="87"/>
      <c r="P1557" s="87"/>
      <c r="Q1557" s="87"/>
      <c r="R1557" s="87"/>
      <c r="S1557" s="87"/>
      <c r="T1557" s="87"/>
      <c r="U1557" s="87"/>
      <c r="V1557" s="87"/>
      <c r="W1557" s="175"/>
      <c r="X1557" s="87"/>
      <c r="Y1557" s="87"/>
      <c r="Z1557" s="87"/>
      <c r="AA1557" s="87"/>
      <c r="AB1557" s="86"/>
      <c r="AC1557" s="87"/>
    </row>
    <row x14ac:dyDescent="0.25" r="1558" customHeight="1" ht="17.25">
      <c r="A1558" s="235">
        <f>A1557</f>
        <v>25569.375</v>
      </c>
      <c r="B1558" s="236" t="s">
        <v>67</v>
      </c>
      <c r="C1558" s="180"/>
      <c r="D1558" s="180"/>
      <c r="E1558" s="180"/>
      <c r="F1558" s="180"/>
      <c r="G1558" s="180">
        <f>SUM(C1558:F1558)</f>
      </c>
      <c r="H1558" s="182">
        <v>5500</v>
      </c>
      <c r="I1558" s="125">
        <f>G1558*H1558</f>
      </c>
      <c r="J1558" s="125">
        <f>I1558*0.1</f>
      </c>
      <c r="K1558" s="125">
        <f>SUM(I1558:J1558)</f>
      </c>
      <c r="L1558" s="242"/>
      <c r="M1558" s="229"/>
      <c r="N1558" s="87"/>
      <c r="O1558" s="87"/>
      <c r="P1558" s="87"/>
      <c r="Q1558" s="87"/>
      <c r="R1558" s="87"/>
      <c r="S1558" s="87"/>
      <c r="T1558" s="87"/>
      <c r="U1558" s="87"/>
      <c r="V1558" s="87"/>
      <c r="W1558" s="175"/>
      <c r="X1558" s="87"/>
      <c r="Y1558" s="87"/>
      <c r="Z1558" s="87"/>
      <c r="AA1558" s="87"/>
      <c r="AB1558" s="86"/>
      <c r="AC1558" s="87"/>
    </row>
    <row x14ac:dyDescent="0.25" r="1559" customHeight="1" ht="17.25">
      <c r="A1559" s="235">
        <f>A1558</f>
        <v>25569.375</v>
      </c>
      <c r="B1559" s="241" t="s">
        <v>74</v>
      </c>
      <c r="C1559" s="180"/>
      <c r="D1559" s="180"/>
      <c r="E1559" s="180"/>
      <c r="F1559" s="180"/>
      <c r="G1559" s="180">
        <f>SUM(C1559:F1559)</f>
      </c>
      <c r="H1559" s="187">
        <v>5000</v>
      </c>
      <c r="I1559" s="125">
        <f>G1559*H1559</f>
      </c>
      <c r="J1559" s="125">
        <f>I1559*0.1</f>
      </c>
      <c r="K1559" s="125">
        <f>SUM(I1559:J1559)</f>
      </c>
      <c r="L1559" s="242"/>
      <c r="M1559" s="229"/>
      <c r="N1559" s="87"/>
      <c r="O1559" s="87"/>
      <c r="P1559" s="87"/>
      <c r="Q1559" s="87"/>
      <c r="R1559" s="87"/>
      <c r="S1559" s="87"/>
      <c r="T1559" s="87"/>
      <c r="U1559" s="87"/>
      <c r="V1559" s="87"/>
      <c r="W1559" s="175"/>
      <c r="X1559" s="87"/>
      <c r="Y1559" s="87"/>
      <c r="Z1559" s="87"/>
      <c r="AA1559" s="87"/>
      <c r="AB1559" s="86"/>
      <c r="AC1559" s="87"/>
    </row>
    <row x14ac:dyDescent="0.25" r="1560" customHeight="1" ht="17.25">
      <c r="A1560" s="235">
        <f>A1559</f>
        <v>25569.375</v>
      </c>
      <c r="B1560" s="236" t="s">
        <v>11</v>
      </c>
      <c r="C1560" s="180"/>
      <c r="D1560" s="180"/>
      <c r="E1560" s="180"/>
      <c r="F1560" s="180"/>
      <c r="G1560" s="180">
        <f>SUM(C1560:F1560)</f>
      </c>
      <c r="H1560" s="125">
        <v>6000</v>
      </c>
      <c r="I1560" s="125">
        <f>G1560*H1560</f>
      </c>
      <c r="J1560" s="125">
        <f>I1560*0.1</f>
      </c>
      <c r="K1560" s="125">
        <f>SUM(I1560:J1560)</f>
      </c>
      <c r="L1560" s="242"/>
      <c r="M1560" s="229"/>
      <c r="N1560" s="87"/>
      <c r="O1560" s="87"/>
      <c r="P1560" s="87"/>
      <c r="Q1560" s="87"/>
      <c r="R1560" s="87"/>
      <c r="S1560" s="87"/>
      <c r="T1560" s="87"/>
      <c r="U1560" s="87"/>
      <c r="V1560" s="87"/>
      <c r="W1560" s="175"/>
      <c r="X1560" s="87"/>
      <c r="Y1560" s="87"/>
      <c r="Z1560" s="87"/>
      <c r="AA1560" s="87"/>
      <c r="AB1560" s="86"/>
      <c r="AC1560" s="87"/>
    </row>
    <row x14ac:dyDescent="0.25" r="1561" customHeight="1" ht="17.25">
      <c r="A1561" s="235">
        <f>A1560</f>
        <v>25569.375</v>
      </c>
      <c r="B1561" s="236" t="s">
        <v>22</v>
      </c>
      <c r="C1561" s="180"/>
      <c r="D1561" s="180"/>
      <c r="E1561" s="180"/>
      <c r="F1561" s="180"/>
      <c r="G1561" s="180">
        <f>SUM(C1561:F1561)</f>
      </c>
      <c r="H1561" s="182">
        <v>4800</v>
      </c>
      <c r="I1561" s="125">
        <f>G1561*H1561</f>
      </c>
      <c r="J1561" s="125">
        <f>I1561*0.1</f>
      </c>
      <c r="K1561" s="125">
        <f>SUM(I1561:J1561)</f>
      </c>
      <c r="L1561" s="242"/>
      <c r="M1561" s="229"/>
      <c r="N1561" s="87"/>
      <c r="O1561" s="87"/>
      <c r="P1561" s="87"/>
      <c r="Q1561" s="87"/>
      <c r="R1561" s="87"/>
      <c r="S1561" s="87"/>
      <c r="T1561" s="87"/>
      <c r="U1561" s="87"/>
      <c r="V1561" s="87"/>
      <c r="W1561" s="175"/>
      <c r="X1561" s="87"/>
      <c r="Y1561" s="87"/>
      <c r="Z1561" s="87"/>
      <c r="AA1561" s="87"/>
      <c r="AB1561" s="86"/>
      <c r="AC1561" s="87"/>
    </row>
    <row x14ac:dyDescent="0.25" r="1562" customHeight="1" ht="17.25">
      <c r="A1562" s="235">
        <f>A1561</f>
        <v>25569.375</v>
      </c>
      <c r="B1562" s="241" t="s">
        <v>84</v>
      </c>
      <c r="C1562" s="180"/>
      <c r="D1562" s="180"/>
      <c r="E1562" s="180"/>
      <c r="F1562" s="180"/>
      <c r="G1562" s="180">
        <f>SUM(C1562:F1562)</f>
      </c>
      <c r="H1562" s="182">
        <v>4800</v>
      </c>
      <c r="I1562" s="125">
        <f>G1562*H1562</f>
      </c>
      <c r="J1562" s="125">
        <f>I1562*0.1</f>
      </c>
      <c r="K1562" s="125">
        <f>SUM(I1562:J1562)</f>
      </c>
      <c r="L1562" s="242"/>
      <c r="M1562" s="229"/>
      <c r="N1562" s="87"/>
      <c r="O1562" s="87"/>
      <c r="P1562" s="87"/>
      <c r="Q1562" s="87"/>
      <c r="R1562" s="87"/>
      <c r="S1562" s="87"/>
      <c r="T1562" s="87"/>
      <c r="U1562" s="87"/>
      <c r="V1562" s="87"/>
      <c r="W1562" s="175"/>
      <c r="X1562" s="87"/>
      <c r="Y1562" s="87"/>
      <c r="Z1562" s="87"/>
      <c r="AA1562" s="87"/>
      <c r="AB1562" s="86"/>
      <c r="AC1562" s="87"/>
    </row>
    <row x14ac:dyDescent="0.25" r="1563" customHeight="1" ht="17.25">
      <c r="A1563" s="235">
        <f>A1562</f>
        <v>25569.375</v>
      </c>
      <c r="B1563" s="236" t="s">
        <v>17</v>
      </c>
      <c r="C1563" s="180"/>
      <c r="D1563" s="180"/>
      <c r="E1563" s="180"/>
      <c r="F1563" s="180"/>
      <c r="G1563" s="180">
        <f>SUM(C1563:F1563)</f>
      </c>
      <c r="H1563" s="125">
        <v>6500</v>
      </c>
      <c r="I1563" s="125">
        <f>G1563*H1563</f>
      </c>
      <c r="J1563" s="125">
        <f>I1563*0.1</f>
      </c>
      <c r="K1563" s="125">
        <f>SUM(I1563:J1563)</f>
      </c>
      <c r="L1563" s="242"/>
      <c r="M1563" s="229"/>
      <c r="N1563" s="87"/>
      <c r="O1563" s="87"/>
      <c r="P1563" s="87"/>
      <c r="Q1563" s="87"/>
      <c r="R1563" s="87"/>
      <c r="S1563" s="87"/>
      <c r="T1563" s="87"/>
      <c r="U1563" s="87"/>
      <c r="V1563" s="87"/>
      <c r="W1563" s="175"/>
      <c r="X1563" s="87"/>
      <c r="Y1563" s="87"/>
      <c r="Z1563" s="87"/>
      <c r="AA1563" s="87"/>
      <c r="AB1563" s="86"/>
      <c r="AC1563" s="87"/>
    </row>
    <row x14ac:dyDescent="0.25" r="1564" customHeight="1" ht="17.25">
      <c r="A1564" s="235">
        <f>A1563</f>
        <v>25569.375</v>
      </c>
      <c r="B1564" s="236" t="s">
        <v>29</v>
      </c>
      <c r="C1564" s="188" t="s">
        <v>14</v>
      </c>
      <c r="D1564" s="180"/>
      <c r="E1564" s="180"/>
      <c r="F1564" s="180"/>
      <c r="G1564" s="180">
        <f>SUM(C1564:F1564)</f>
      </c>
      <c r="H1564" s="125">
        <v>5500</v>
      </c>
      <c r="I1564" s="125">
        <f>G1564*H1564</f>
      </c>
      <c r="J1564" s="125">
        <f>I1564*0.1</f>
      </c>
      <c r="K1564" s="125">
        <f>SUM(I1564:J1564)</f>
      </c>
      <c r="L1564" s="242"/>
      <c r="M1564" s="229"/>
      <c r="N1564" s="87"/>
      <c r="O1564" s="87"/>
      <c r="P1564" s="87"/>
      <c r="Q1564" s="87"/>
      <c r="R1564" s="87"/>
      <c r="S1564" s="87"/>
      <c r="T1564" s="87"/>
      <c r="U1564" s="87"/>
      <c r="V1564" s="87"/>
      <c r="W1564" s="175"/>
      <c r="X1564" s="87"/>
      <c r="Y1564" s="87"/>
      <c r="Z1564" s="87"/>
      <c r="AA1564" s="87"/>
      <c r="AB1564" s="86"/>
      <c r="AC1564" s="87"/>
    </row>
    <row x14ac:dyDescent="0.25" r="1565" customHeight="1" ht="17.25">
      <c r="A1565" s="235">
        <f>A1564</f>
        <v>25569.375</v>
      </c>
      <c r="B1565" s="236" t="s">
        <v>15</v>
      </c>
      <c r="C1565" s="180"/>
      <c r="D1565" s="180"/>
      <c r="E1565" s="180"/>
      <c r="F1565" s="180"/>
      <c r="G1565" s="180">
        <f>SUM(C1565:F1565)</f>
      </c>
      <c r="H1565" s="182">
        <v>4800</v>
      </c>
      <c r="I1565" s="125">
        <f>G1565*H1565</f>
      </c>
      <c r="J1565" s="125">
        <f>I1565*0.1</f>
      </c>
      <c r="K1565" s="125">
        <f>SUM(I1565:J1565)</f>
      </c>
      <c r="L1565" s="242"/>
      <c r="M1565" s="229"/>
      <c r="N1565" s="87"/>
      <c r="O1565" s="87"/>
      <c r="P1565" s="87"/>
      <c r="Q1565" s="87"/>
      <c r="R1565" s="87"/>
      <c r="S1565" s="87"/>
      <c r="T1565" s="87"/>
      <c r="U1565" s="87"/>
      <c r="V1565" s="87"/>
      <c r="W1565" s="175"/>
      <c r="X1565" s="87"/>
      <c r="Y1565" s="87"/>
      <c r="Z1565" s="87"/>
      <c r="AA1565" s="87"/>
      <c r="AB1565" s="86"/>
      <c r="AC1565" s="87"/>
    </row>
    <row x14ac:dyDescent="0.25" r="1566" customHeight="1" ht="17.25">
      <c r="A1566" s="235">
        <f>A1565</f>
        <v>25569.375</v>
      </c>
      <c r="B1566" s="236" t="s">
        <v>21</v>
      </c>
      <c r="C1566" s="188" t="s">
        <v>14</v>
      </c>
      <c r="D1566" s="180"/>
      <c r="E1566" s="180"/>
      <c r="F1566" s="180"/>
      <c r="G1566" s="180">
        <f>SUM(C1566:F1566)</f>
      </c>
      <c r="H1566" s="237">
        <v>5500</v>
      </c>
      <c r="I1566" s="125">
        <f>G1566*H1566</f>
      </c>
      <c r="J1566" s="125">
        <f>I1566*0.1</f>
      </c>
      <c r="K1566" s="125">
        <f>SUM(I1566:J1566)</f>
      </c>
      <c r="L1566" s="242"/>
      <c r="M1566" s="229"/>
      <c r="N1566" s="87"/>
      <c r="O1566" s="87"/>
      <c r="P1566" s="87"/>
      <c r="Q1566" s="87"/>
      <c r="R1566" s="87"/>
      <c r="S1566" s="87"/>
      <c r="T1566" s="87"/>
      <c r="U1566" s="87"/>
      <c r="V1566" s="87"/>
      <c r="W1566" s="175"/>
      <c r="X1566" s="87"/>
      <c r="Y1566" s="87"/>
      <c r="Z1566" s="87"/>
      <c r="AA1566" s="87"/>
      <c r="AB1566" s="86"/>
      <c r="AC1566" s="87"/>
    </row>
    <row x14ac:dyDescent="0.25" r="1567" customHeight="1" ht="17.25">
      <c r="A1567" s="235">
        <f>A1566</f>
        <v>25569.375</v>
      </c>
      <c r="B1567" s="236" t="s">
        <v>52</v>
      </c>
      <c r="C1567" s="180"/>
      <c r="D1567" s="180"/>
      <c r="E1567" s="180"/>
      <c r="F1567" s="180"/>
      <c r="G1567" s="180">
        <f>SUM(C1567:F1567)</f>
      </c>
      <c r="H1567" s="237">
        <v>5500</v>
      </c>
      <c r="I1567" s="125">
        <f>G1567*H1567</f>
      </c>
      <c r="J1567" s="125">
        <f>I1567*0.1</f>
      </c>
      <c r="K1567" s="125">
        <f>SUM(I1567:J1567)</f>
      </c>
      <c r="L1567" s="242"/>
      <c r="M1567" s="229"/>
      <c r="N1567" s="87"/>
      <c r="O1567" s="87"/>
      <c r="P1567" s="87"/>
      <c r="Q1567" s="87"/>
      <c r="R1567" s="87"/>
      <c r="S1567" s="87"/>
      <c r="T1567" s="87"/>
      <c r="U1567" s="87"/>
      <c r="V1567" s="87"/>
      <c r="W1567" s="175"/>
      <c r="X1567" s="87"/>
      <c r="Y1567" s="87"/>
      <c r="Z1567" s="87"/>
      <c r="AA1567" s="87"/>
      <c r="AB1567" s="86"/>
      <c r="AC1567" s="87"/>
    </row>
    <row x14ac:dyDescent="0.25" r="1568" customHeight="1" ht="17.25">
      <c r="A1568" s="235">
        <f>A1567</f>
        <v>25569.375</v>
      </c>
      <c r="B1568" s="241" t="s">
        <v>61</v>
      </c>
      <c r="C1568" s="180"/>
      <c r="D1568" s="180"/>
      <c r="E1568" s="180"/>
      <c r="F1568" s="180"/>
      <c r="G1568" s="180">
        <f>SUM(C1568:F1568)</f>
      </c>
      <c r="H1568" s="237">
        <v>5500</v>
      </c>
      <c r="I1568" s="125">
        <f>G1568*H1568</f>
      </c>
      <c r="J1568" s="125">
        <f>I1568*0.1</f>
      </c>
      <c r="K1568" s="125">
        <f>SUM(I1568:J1568)</f>
      </c>
      <c r="L1568" s="242"/>
      <c r="M1568" s="229"/>
      <c r="N1568" s="87"/>
      <c r="O1568" s="87"/>
      <c r="P1568" s="87"/>
      <c r="Q1568" s="87"/>
      <c r="R1568" s="87"/>
      <c r="S1568" s="87"/>
      <c r="T1568" s="87"/>
      <c r="U1568" s="87"/>
      <c r="V1568" s="87"/>
      <c r="W1568" s="175"/>
      <c r="X1568" s="87"/>
      <c r="Y1568" s="87"/>
      <c r="Z1568" s="87"/>
      <c r="AA1568" s="87"/>
      <c r="AB1568" s="86"/>
      <c r="AC1568" s="87"/>
    </row>
    <row x14ac:dyDescent="0.25" r="1569" customHeight="1" ht="17.25">
      <c r="A1569" s="235">
        <f>A1568</f>
        <v>25569.375</v>
      </c>
      <c r="B1569" s="236" t="s">
        <v>33</v>
      </c>
      <c r="C1569" s="180"/>
      <c r="D1569" s="180"/>
      <c r="E1569" s="180"/>
      <c r="F1569" s="180"/>
      <c r="G1569" s="180">
        <f>SUM(C1569:F1569)</f>
      </c>
      <c r="H1569" s="182">
        <v>5500</v>
      </c>
      <c r="I1569" s="125">
        <f>G1569*H1569</f>
      </c>
      <c r="J1569" s="125">
        <f>I1569*0.1</f>
      </c>
      <c r="K1569" s="125">
        <f>SUM(I1569:J1569)</f>
      </c>
      <c r="L1569" s="242"/>
      <c r="M1569" s="229"/>
      <c r="N1569" s="87"/>
      <c r="O1569" s="87"/>
      <c r="P1569" s="87"/>
      <c r="Q1569" s="87"/>
      <c r="R1569" s="87"/>
      <c r="S1569" s="87"/>
      <c r="T1569" s="87"/>
      <c r="U1569" s="87"/>
      <c r="V1569" s="87"/>
      <c r="W1569" s="175"/>
      <c r="X1569" s="87"/>
      <c r="Y1569" s="87"/>
      <c r="Z1569" s="87"/>
      <c r="AA1569" s="87"/>
      <c r="AB1569" s="86"/>
      <c r="AC1569" s="87"/>
    </row>
    <row x14ac:dyDescent="0.25" r="1570" customHeight="1" ht="17.25">
      <c r="A1570" s="235">
        <f>A1569</f>
        <v>25569.375</v>
      </c>
      <c r="B1570" s="236" t="s">
        <v>30</v>
      </c>
      <c r="C1570" s="180"/>
      <c r="D1570" s="180"/>
      <c r="E1570" s="180"/>
      <c r="F1570" s="180"/>
      <c r="G1570" s="180">
        <f>SUM(C1570:F1570)</f>
      </c>
      <c r="H1570" s="125">
        <v>6000</v>
      </c>
      <c r="I1570" s="125">
        <f>G1570*H1570</f>
      </c>
      <c r="J1570" s="125">
        <f>I1570*0.1</f>
      </c>
      <c r="K1570" s="125">
        <f>SUM(I1570:J1570)</f>
      </c>
      <c r="L1570" s="242"/>
      <c r="M1570" s="229"/>
      <c r="N1570" s="87"/>
      <c r="O1570" s="87"/>
      <c r="P1570" s="87"/>
      <c r="Q1570" s="87"/>
      <c r="R1570" s="87"/>
      <c r="S1570" s="87"/>
      <c r="T1570" s="87"/>
      <c r="U1570" s="87"/>
      <c r="V1570" s="87"/>
      <c r="W1570" s="175"/>
      <c r="X1570" s="87"/>
      <c r="Y1570" s="87"/>
      <c r="Z1570" s="87"/>
      <c r="AA1570" s="87"/>
      <c r="AB1570" s="86"/>
      <c r="AC1570" s="87"/>
    </row>
    <row x14ac:dyDescent="0.25" r="1571" customHeight="1" ht="17.25">
      <c r="A1571" s="235">
        <f>A1570</f>
        <v>25569.375</v>
      </c>
      <c r="B1571" s="236" t="s">
        <v>28</v>
      </c>
      <c r="C1571" s="188" t="s">
        <v>14</v>
      </c>
      <c r="D1571" s="180"/>
      <c r="E1571" s="180"/>
      <c r="F1571" s="180"/>
      <c r="G1571" s="180">
        <f>SUM(C1571:F1571)</f>
      </c>
      <c r="H1571" s="237">
        <v>5500</v>
      </c>
      <c r="I1571" s="125">
        <f>G1571*H1571</f>
      </c>
      <c r="J1571" s="125">
        <f>I1571*0.1</f>
      </c>
      <c r="K1571" s="125">
        <f>SUM(I1571:J1571)</f>
      </c>
      <c r="L1571" s="242"/>
      <c r="M1571" s="229"/>
      <c r="N1571" s="87"/>
      <c r="O1571" s="87"/>
      <c r="P1571" s="87"/>
      <c r="Q1571" s="87"/>
      <c r="R1571" s="87"/>
      <c r="S1571" s="87"/>
      <c r="T1571" s="87"/>
      <c r="U1571" s="87"/>
      <c r="V1571" s="87"/>
      <c r="W1571" s="175"/>
      <c r="X1571" s="87"/>
      <c r="Y1571" s="87"/>
      <c r="Z1571" s="87"/>
      <c r="AA1571" s="87"/>
      <c r="AB1571" s="86"/>
      <c r="AC1571" s="87"/>
    </row>
    <row x14ac:dyDescent="0.25" r="1572" customHeight="1" ht="17.25">
      <c r="A1572" s="235">
        <f>A1571</f>
        <v>25569.375</v>
      </c>
      <c r="B1572" s="236" t="s">
        <v>12</v>
      </c>
      <c r="C1572" s="180"/>
      <c r="D1572" s="180"/>
      <c r="E1572" s="180"/>
      <c r="F1572" s="180"/>
      <c r="G1572" s="180">
        <f>SUM(C1572:F1572)</f>
      </c>
      <c r="H1572" s="125">
        <v>6000</v>
      </c>
      <c r="I1572" s="125">
        <f>G1572*H1572</f>
      </c>
      <c r="J1572" s="125">
        <f>I1572*0.1</f>
      </c>
      <c r="K1572" s="125">
        <f>SUM(I1572:J1572)</f>
      </c>
      <c r="L1572" s="242"/>
      <c r="M1572" s="229"/>
      <c r="N1572" s="87"/>
      <c r="O1572" s="87"/>
      <c r="P1572" s="87"/>
      <c r="Q1572" s="87"/>
      <c r="R1572" s="87"/>
      <c r="S1572" s="87"/>
      <c r="T1572" s="87"/>
      <c r="U1572" s="87"/>
      <c r="V1572" s="87"/>
      <c r="W1572" s="175"/>
      <c r="X1572" s="87"/>
      <c r="Y1572" s="87"/>
      <c r="Z1572" s="87"/>
      <c r="AA1572" s="87"/>
      <c r="AB1572" s="86"/>
      <c r="AC1572" s="87"/>
    </row>
    <row x14ac:dyDescent="0.25" r="1573" customHeight="1" ht="17.25">
      <c r="A1573" s="235">
        <f>A1572</f>
        <v>25569.375</v>
      </c>
      <c r="B1573" s="241" t="s">
        <v>148</v>
      </c>
      <c r="C1573" s="180"/>
      <c r="D1573" s="180"/>
      <c r="E1573" s="180"/>
      <c r="F1573" s="180"/>
      <c r="G1573" s="180">
        <f>SUM(C1573:F1573)</f>
      </c>
      <c r="H1573" s="182">
        <v>6000</v>
      </c>
      <c r="I1573" s="125">
        <f>G1573*H1573</f>
      </c>
      <c r="J1573" s="125">
        <f>I1573*0.1</f>
      </c>
      <c r="K1573" s="125">
        <f>SUM(I1573:J1573)</f>
      </c>
      <c r="L1573" s="242"/>
      <c r="M1573" s="229"/>
      <c r="N1573" s="87"/>
      <c r="O1573" s="87"/>
      <c r="P1573" s="87"/>
      <c r="Q1573" s="87"/>
      <c r="R1573" s="87"/>
      <c r="S1573" s="87"/>
      <c r="T1573" s="87"/>
      <c r="U1573" s="87"/>
      <c r="V1573" s="87"/>
      <c r="W1573" s="175"/>
      <c r="X1573" s="87"/>
      <c r="Y1573" s="87"/>
      <c r="Z1573" s="87"/>
      <c r="AA1573" s="87"/>
      <c r="AB1573" s="86"/>
      <c r="AC1573" s="87"/>
    </row>
    <row x14ac:dyDescent="0.25" r="1574" customHeight="1" ht="17.25">
      <c r="A1574" s="235">
        <f>A1573</f>
        <v>25569.375</v>
      </c>
      <c r="B1574" s="241" t="s">
        <v>37</v>
      </c>
      <c r="C1574" s="180"/>
      <c r="D1574" s="180"/>
      <c r="E1574" s="180"/>
      <c r="F1574" s="180"/>
      <c r="G1574" s="180">
        <f>SUM(C1574:F1574)</f>
      </c>
      <c r="H1574" s="125">
        <v>6500</v>
      </c>
      <c r="I1574" s="125">
        <f>G1574*H1574</f>
      </c>
      <c r="J1574" s="125">
        <f>I1574*0.1</f>
      </c>
      <c r="K1574" s="125">
        <f>SUM(I1574:J1574)</f>
      </c>
      <c r="L1574" s="242"/>
      <c r="M1574" s="229"/>
      <c r="N1574" s="87"/>
      <c r="O1574" s="87"/>
      <c r="P1574" s="87"/>
      <c r="Q1574" s="87"/>
      <c r="R1574" s="87"/>
      <c r="S1574" s="87"/>
      <c r="T1574" s="87"/>
      <c r="U1574" s="87"/>
      <c r="V1574" s="87"/>
      <c r="W1574" s="175"/>
      <c r="X1574" s="87"/>
      <c r="Y1574" s="87"/>
      <c r="Z1574" s="87"/>
      <c r="AA1574" s="87"/>
      <c r="AB1574" s="86"/>
      <c r="AC1574" s="87"/>
    </row>
    <row x14ac:dyDescent="0.25" r="1575" customHeight="1" ht="17.25">
      <c r="A1575" s="235">
        <f>A1574</f>
        <v>25569.375</v>
      </c>
      <c r="B1575" s="241" t="s">
        <v>64</v>
      </c>
      <c r="C1575" s="180"/>
      <c r="D1575" s="180"/>
      <c r="E1575" s="180"/>
      <c r="F1575" s="180"/>
      <c r="G1575" s="180">
        <f>SUM(C1575:F1575)</f>
      </c>
      <c r="H1575" s="182">
        <v>5500</v>
      </c>
      <c r="I1575" s="125">
        <f>G1575*H1575</f>
      </c>
      <c r="J1575" s="125">
        <f>I1575*0.1</f>
      </c>
      <c r="K1575" s="125">
        <f>SUM(I1575:J1575)</f>
      </c>
      <c r="L1575" s="242"/>
      <c r="M1575" s="229"/>
      <c r="N1575" s="87"/>
      <c r="O1575" s="87"/>
      <c r="P1575" s="87"/>
      <c r="Q1575" s="87"/>
      <c r="R1575" s="87"/>
      <c r="S1575" s="87"/>
      <c r="T1575" s="87"/>
      <c r="U1575" s="87"/>
      <c r="V1575" s="87"/>
      <c r="W1575" s="175"/>
      <c r="X1575" s="87"/>
      <c r="Y1575" s="87"/>
      <c r="Z1575" s="87"/>
      <c r="AA1575" s="87"/>
      <c r="AB1575" s="86"/>
      <c r="AC1575" s="87"/>
    </row>
    <row x14ac:dyDescent="0.25" r="1576" customHeight="1" ht="17.25">
      <c r="A1576" s="235">
        <f>A1575</f>
        <v>25569.375</v>
      </c>
      <c r="B1576" s="236" t="s">
        <v>25</v>
      </c>
      <c r="C1576" s="180"/>
      <c r="D1576" s="180"/>
      <c r="E1576" s="180"/>
      <c r="F1576" s="180"/>
      <c r="G1576" s="180">
        <f>SUM(C1576:F1576)</f>
      </c>
      <c r="H1576" s="125">
        <v>6000</v>
      </c>
      <c r="I1576" s="125">
        <f>G1576*H1576</f>
      </c>
      <c r="J1576" s="125">
        <f>I1576*0.1</f>
      </c>
      <c r="K1576" s="125">
        <f>SUM(I1576:J1576)</f>
      </c>
      <c r="L1576" s="242"/>
      <c r="M1576" s="229"/>
      <c r="N1576" s="87"/>
      <c r="O1576" s="87"/>
      <c r="P1576" s="87"/>
      <c r="Q1576" s="87"/>
      <c r="R1576" s="87"/>
      <c r="S1576" s="87"/>
      <c r="T1576" s="87"/>
      <c r="U1576" s="87"/>
      <c r="V1576" s="87"/>
      <c r="W1576" s="175"/>
      <c r="X1576" s="87"/>
      <c r="Y1576" s="87"/>
      <c r="Z1576" s="87"/>
      <c r="AA1576" s="87"/>
      <c r="AB1576" s="86"/>
      <c r="AC1576" s="87"/>
    </row>
    <row x14ac:dyDescent="0.25" r="1577" customHeight="1" ht="17.25">
      <c r="A1577" s="235">
        <f>A1576</f>
        <v>25569.375</v>
      </c>
      <c r="B1577" s="241" t="s">
        <v>76</v>
      </c>
      <c r="C1577" s="188" t="s">
        <v>14</v>
      </c>
      <c r="D1577" s="180"/>
      <c r="E1577" s="180"/>
      <c r="F1577" s="180"/>
      <c r="G1577" s="180">
        <f>SUM(C1577:F1577)</f>
      </c>
      <c r="H1577" s="125">
        <v>6000</v>
      </c>
      <c r="I1577" s="125">
        <f>G1577*H1577</f>
      </c>
      <c r="J1577" s="125">
        <f>I1577*0.1</f>
      </c>
      <c r="K1577" s="125">
        <f>SUM(I1577:J1577)</f>
      </c>
      <c r="L1577" s="242"/>
      <c r="M1577" s="229"/>
      <c r="N1577" s="87"/>
      <c r="O1577" s="87"/>
      <c r="P1577" s="87"/>
      <c r="Q1577" s="87"/>
      <c r="R1577" s="87"/>
      <c r="S1577" s="87"/>
      <c r="T1577" s="87"/>
      <c r="U1577" s="87"/>
      <c r="V1577" s="87"/>
      <c r="W1577" s="175"/>
      <c r="X1577" s="87"/>
      <c r="Y1577" s="87"/>
      <c r="Z1577" s="87"/>
      <c r="AA1577" s="87"/>
      <c r="AB1577" s="86"/>
      <c r="AC1577" s="87"/>
    </row>
    <row x14ac:dyDescent="0.25" r="1578" customHeight="1" ht="17.25">
      <c r="A1578" s="235">
        <f>A1577</f>
        <v>25569.375</v>
      </c>
      <c r="B1578" s="241" t="s">
        <v>149</v>
      </c>
      <c r="C1578" s="180"/>
      <c r="D1578" s="181"/>
      <c r="E1578" s="180"/>
      <c r="F1578" s="180"/>
      <c r="G1578" s="180">
        <f>SUM(C1578:F1578)</f>
      </c>
      <c r="H1578" s="125">
        <v>6000</v>
      </c>
      <c r="I1578" s="125">
        <f>G1578*H1578</f>
      </c>
      <c r="J1578" s="125">
        <f>I1578*0.1</f>
      </c>
      <c r="K1578" s="125">
        <f>SUM(I1578:J1578)</f>
      </c>
      <c r="L1578" s="242"/>
      <c r="M1578" s="229"/>
      <c r="N1578" s="87"/>
      <c r="O1578" s="87"/>
      <c r="P1578" s="87"/>
      <c r="Q1578" s="87"/>
      <c r="R1578" s="87"/>
      <c r="S1578" s="87"/>
      <c r="T1578" s="87"/>
      <c r="U1578" s="87"/>
      <c r="V1578" s="87"/>
      <c r="W1578" s="175"/>
      <c r="X1578" s="87"/>
      <c r="Y1578" s="87"/>
      <c r="Z1578" s="87"/>
      <c r="AA1578" s="87"/>
      <c r="AB1578" s="86"/>
      <c r="AC1578" s="87"/>
    </row>
    <row x14ac:dyDescent="0.25" r="1579" customHeight="1" ht="17.25">
      <c r="A1579" s="235">
        <f>A1578</f>
        <v>25569.375</v>
      </c>
      <c r="B1579" s="241" t="s">
        <v>43</v>
      </c>
      <c r="C1579" s="180"/>
      <c r="D1579" s="180"/>
      <c r="E1579" s="180"/>
      <c r="F1579" s="180"/>
      <c r="G1579" s="180">
        <f>SUM(C1579:F1579)</f>
      </c>
      <c r="H1579" s="125">
        <v>6000</v>
      </c>
      <c r="I1579" s="125">
        <f>G1579*H1579</f>
      </c>
      <c r="J1579" s="125">
        <f>I1579*0.1</f>
      </c>
      <c r="K1579" s="125">
        <f>SUM(I1579:J1579)</f>
      </c>
      <c r="L1579" s="242"/>
      <c r="M1579" s="229"/>
      <c r="N1579" s="87"/>
      <c r="O1579" s="87"/>
      <c r="P1579" s="87"/>
      <c r="Q1579" s="87"/>
      <c r="R1579" s="87"/>
      <c r="S1579" s="87"/>
      <c r="T1579" s="87"/>
      <c r="U1579" s="87"/>
      <c r="V1579" s="87"/>
      <c r="W1579" s="175"/>
      <c r="X1579" s="87"/>
      <c r="Y1579" s="87"/>
      <c r="Z1579" s="87"/>
      <c r="AA1579" s="87"/>
      <c r="AB1579" s="86"/>
      <c r="AC1579" s="87"/>
    </row>
    <row x14ac:dyDescent="0.25" r="1580" customHeight="1" ht="17.25">
      <c r="A1580" s="235">
        <f>A1579</f>
        <v>25569.375</v>
      </c>
      <c r="B1580" s="241" t="s">
        <v>18</v>
      </c>
      <c r="C1580" s="180"/>
      <c r="D1580" s="180"/>
      <c r="E1580" s="180"/>
      <c r="F1580" s="180"/>
      <c r="G1580" s="180">
        <f>SUM(C1580:F1580)</f>
      </c>
      <c r="H1580" s="125">
        <v>6000</v>
      </c>
      <c r="I1580" s="125">
        <f>G1580*H1580</f>
      </c>
      <c r="J1580" s="125">
        <f>I1580*0.1</f>
      </c>
      <c r="K1580" s="125">
        <f>SUM(I1580:J1580)</f>
      </c>
      <c r="L1580" s="242"/>
      <c r="M1580" s="229"/>
      <c r="N1580" s="87"/>
      <c r="O1580" s="87"/>
      <c r="P1580" s="87"/>
      <c r="Q1580" s="87"/>
      <c r="R1580" s="87"/>
      <c r="S1580" s="87"/>
      <c r="T1580" s="87"/>
      <c r="U1580" s="87"/>
      <c r="V1580" s="87"/>
      <c r="W1580" s="175"/>
      <c r="X1580" s="87"/>
      <c r="Y1580" s="87"/>
      <c r="Z1580" s="87"/>
      <c r="AA1580" s="87"/>
      <c r="AB1580" s="86"/>
      <c r="AC1580" s="87"/>
    </row>
    <row x14ac:dyDescent="0.25" r="1581" customHeight="1" ht="17.25">
      <c r="A1581" s="235">
        <f>A1580</f>
        <v>25569.375</v>
      </c>
      <c r="B1581" s="241" t="s">
        <v>82</v>
      </c>
      <c r="C1581" s="188" t="s">
        <v>14</v>
      </c>
      <c r="D1581" s="180"/>
      <c r="E1581" s="180"/>
      <c r="F1581" s="180"/>
      <c r="G1581" s="180">
        <f>SUM(C1581:F1581)</f>
      </c>
      <c r="H1581" s="125">
        <v>5000</v>
      </c>
      <c r="I1581" s="125">
        <f>G1581*H1581</f>
      </c>
      <c r="J1581" s="125">
        <f>I1581*0.1</f>
      </c>
      <c r="K1581" s="125">
        <f>SUM(I1581:J1581)</f>
      </c>
      <c r="L1581" s="242"/>
      <c r="M1581" s="229"/>
      <c r="N1581" s="87"/>
      <c r="O1581" s="87"/>
      <c r="P1581" s="87"/>
      <c r="Q1581" s="87"/>
      <c r="R1581" s="87"/>
      <c r="S1581" s="87"/>
      <c r="T1581" s="87"/>
      <c r="U1581" s="87"/>
      <c r="V1581" s="87"/>
      <c r="W1581" s="175"/>
      <c r="X1581" s="87"/>
      <c r="Y1581" s="87"/>
      <c r="Z1581" s="87"/>
      <c r="AA1581" s="87"/>
      <c r="AB1581" s="86"/>
      <c r="AC1581" s="87"/>
    </row>
    <row x14ac:dyDescent="0.25" r="1582" customHeight="1" ht="17.25">
      <c r="A1582" s="235">
        <f>A1581</f>
        <v>25569.375</v>
      </c>
      <c r="B1582" s="241" t="s">
        <v>151</v>
      </c>
      <c r="C1582" s="180"/>
      <c r="D1582" s="180"/>
      <c r="E1582" s="180"/>
      <c r="F1582" s="180"/>
      <c r="G1582" s="180">
        <f>SUM(C1582:F1582)</f>
      </c>
      <c r="H1582" s="125">
        <v>5000</v>
      </c>
      <c r="I1582" s="125">
        <f>G1582*H1582</f>
      </c>
      <c r="J1582" s="125">
        <f>I1582*0.1</f>
      </c>
      <c r="K1582" s="125">
        <f>SUM(I1582:J1582)</f>
      </c>
      <c r="L1582" s="242"/>
      <c r="M1582" s="229"/>
      <c r="N1582" s="87"/>
      <c r="O1582" s="87"/>
      <c r="P1582" s="87"/>
      <c r="Q1582" s="87"/>
      <c r="R1582" s="87"/>
      <c r="S1582" s="87"/>
      <c r="T1582" s="87"/>
      <c r="U1582" s="87"/>
      <c r="V1582" s="87"/>
      <c r="W1582" s="175"/>
      <c r="X1582" s="87"/>
      <c r="Y1582" s="87"/>
      <c r="Z1582" s="87"/>
      <c r="AA1582" s="87"/>
      <c r="AB1582" s="86"/>
      <c r="AC1582" s="87"/>
    </row>
    <row x14ac:dyDescent="0.25" r="1583" customHeight="1" ht="17.25">
      <c r="A1583" s="235">
        <f>A1579</f>
        <v>25569.375</v>
      </c>
      <c r="B1583" s="241" t="s">
        <v>105</v>
      </c>
      <c r="C1583" s="180"/>
      <c r="D1583" s="180"/>
      <c r="E1583" s="180"/>
      <c r="F1583" s="180"/>
      <c r="G1583" s="180">
        <f>SUM(C1583:F1583)</f>
      </c>
      <c r="H1583" s="125">
        <v>7000</v>
      </c>
      <c r="I1583" s="125">
        <f>G1583*H1583</f>
      </c>
      <c r="J1583" s="125">
        <f>I1583*0.1</f>
      </c>
      <c r="K1583" s="125">
        <f>SUM(I1583:J1583)</f>
      </c>
      <c r="L1583" s="242"/>
      <c r="M1583" s="229"/>
      <c r="N1583" s="87"/>
      <c r="O1583" s="87"/>
      <c r="P1583" s="87"/>
      <c r="Q1583" s="87"/>
      <c r="R1583" s="87"/>
      <c r="S1583" s="87"/>
      <c r="T1583" s="87"/>
      <c r="U1583" s="87"/>
      <c r="V1583" s="87"/>
      <c r="W1583" s="175"/>
      <c r="X1583" s="87"/>
      <c r="Y1583" s="87"/>
      <c r="Z1583" s="87"/>
      <c r="AA1583" s="87"/>
      <c r="AB1583" s="86"/>
      <c r="AC1583" s="87"/>
    </row>
    <row x14ac:dyDescent="0.25" r="1584" customHeight="1" ht="17.25">
      <c r="A1584" s="235">
        <f>A1579</f>
        <v>25569.375</v>
      </c>
      <c r="B1584" s="241" t="s">
        <v>23</v>
      </c>
      <c r="C1584" s="180"/>
      <c r="D1584" s="180"/>
      <c r="E1584" s="180"/>
      <c r="F1584" s="180"/>
      <c r="G1584" s="180">
        <f>SUM(C1584:F1584)</f>
      </c>
      <c r="H1584" s="125">
        <v>6000</v>
      </c>
      <c r="I1584" s="125">
        <f>G1584*H1584</f>
      </c>
      <c r="J1584" s="125">
        <f>I1584*0.1</f>
      </c>
      <c r="K1584" s="125">
        <f>SUM(I1584:J1584)</f>
      </c>
      <c r="L1584" s="242"/>
      <c r="M1584" s="229"/>
      <c r="N1584" s="87"/>
      <c r="O1584" s="87"/>
      <c r="P1584" s="87"/>
      <c r="Q1584" s="87"/>
      <c r="R1584" s="87"/>
      <c r="S1584" s="87"/>
      <c r="T1584" s="87"/>
      <c r="U1584" s="87"/>
      <c r="V1584" s="87"/>
      <c r="W1584" s="175"/>
      <c r="X1584" s="87"/>
      <c r="Y1584" s="87"/>
      <c r="Z1584" s="87"/>
      <c r="AA1584" s="87"/>
      <c r="AB1584" s="86"/>
      <c r="AC1584" s="87"/>
    </row>
    <row x14ac:dyDescent="0.25" r="1585" customHeight="1" ht="17.25">
      <c r="A1585" s="235">
        <f>A1584</f>
        <v>25569.375</v>
      </c>
      <c r="B1585" s="241" t="s">
        <v>40</v>
      </c>
      <c r="C1585" s="180"/>
      <c r="D1585" s="180"/>
      <c r="E1585" s="180"/>
      <c r="F1585" s="180"/>
      <c r="G1585" s="180">
        <f>SUM(C1585:F1585)</f>
      </c>
      <c r="H1585" s="125">
        <v>6500</v>
      </c>
      <c r="I1585" s="125">
        <f>G1585*H1585</f>
      </c>
      <c r="J1585" s="125">
        <f>I1585*0.1</f>
      </c>
      <c r="K1585" s="125">
        <f>SUM(I1585:J1585)</f>
      </c>
      <c r="L1585" s="242"/>
      <c r="M1585" s="229"/>
      <c r="N1585" s="87"/>
      <c r="O1585" s="87"/>
      <c r="P1585" s="87"/>
      <c r="Q1585" s="87"/>
      <c r="R1585" s="87"/>
      <c r="S1585" s="87"/>
      <c r="T1585" s="87"/>
      <c r="U1585" s="87"/>
      <c r="V1585" s="87"/>
      <c r="W1585" s="175"/>
      <c r="X1585" s="87"/>
      <c r="Y1585" s="87"/>
      <c r="Z1585" s="87"/>
      <c r="AA1585" s="87"/>
      <c r="AB1585" s="86"/>
      <c r="AC1585" s="87"/>
    </row>
    <row x14ac:dyDescent="0.25" r="1586" customHeight="1" ht="17.25">
      <c r="A1586" s="235">
        <f>A1582</f>
        <v>25569.375</v>
      </c>
      <c r="B1586" s="241" t="s">
        <v>188</v>
      </c>
      <c r="C1586" s="180"/>
      <c r="D1586" s="180">
        <v>22</v>
      </c>
      <c r="E1586" s="180">
        <v>10</v>
      </c>
      <c r="F1586" s="180">
        <v>5</v>
      </c>
      <c r="G1586" s="180">
        <f>SUM(C1586:F1586)</f>
      </c>
      <c r="H1586" s="125">
        <v>6000</v>
      </c>
      <c r="I1586" s="125">
        <f>G1586*H1586</f>
      </c>
      <c r="J1586" s="125">
        <f>I1586*0.1</f>
      </c>
      <c r="K1586" s="125">
        <f>SUM(I1586:J1586)</f>
      </c>
      <c r="L1586" s="242"/>
      <c r="M1586" s="229"/>
      <c r="N1586" s="87"/>
      <c r="O1586" s="87"/>
      <c r="P1586" s="87"/>
      <c r="Q1586" s="87"/>
      <c r="R1586" s="87"/>
      <c r="S1586" s="87"/>
      <c r="T1586" s="87"/>
      <c r="U1586" s="87"/>
      <c r="V1586" s="87"/>
      <c r="W1586" s="175"/>
      <c r="X1586" s="87"/>
      <c r="Y1586" s="87"/>
      <c r="Z1586" s="87"/>
      <c r="AA1586" s="87"/>
      <c r="AB1586" s="86"/>
      <c r="AC1586" s="87"/>
    </row>
    <row x14ac:dyDescent="0.25" r="1587" customHeight="1" ht="17.25">
      <c r="A1587" s="235">
        <f>A1582</f>
        <v>25569.375</v>
      </c>
      <c r="B1587" s="241" t="s">
        <v>152</v>
      </c>
      <c r="C1587" s="180"/>
      <c r="D1587" s="180">
        <v>140</v>
      </c>
      <c r="E1587" s="180"/>
      <c r="F1587" s="180"/>
      <c r="G1587" s="180">
        <f>SUM(C1587:F1587)</f>
      </c>
      <c r="H1587" s="125">
        <v>6000</v>
      </c>
      <c r="I1587" s="125">
        <f>G1587*H1587</f>
      </c>
      <c r="J1587" s="125">
        <f>I1587*0.1</f>
      </c>
      <c r="K1587" s="125">
        <f>SUM(I1587:J1587)</f>
      </c>
      <c r="L1587" s="242"/>
      <c r="M1587" s="229"/>
      <c r="N1587" s="87"/>
      <c r="O1587" s="87"/>
      <c r="P1587" s="87"/>
      <c r="Q1587" s="87"/>
      <c r="R1587" s="87"/>
      <c r="S1587" s="87"/>
      <c r="T1587" s="87"/>
      <c r="U1587" s="87"/>
      <c r="V1587" s="87"/>
      <c r="W1587" s="175"/>
      <c r="X1587" s="87"/>
      <c r="Y1587" s="87"/>
      <c r="Z1587" s="87"/>
      <c r="AA1587" s="87"/>
      <c r="AB1587" s="86"/>
      <c r="AC1587" s="87"/>
    </row>
    <row x14ac:dyDescent="0.25" r="1588" customHeight="1" ht="17.25">
      <c r="A1588" s="235">
        <f>A1587</f>
        <v>25569.375</v>
      </c>
      <c r="B1588" s="236"/>
      <c r="C1588" s="180"/>
      <c r="D1588" s="180"/>
      <c r="E1588" s="180"/>
      <c r="F1588" s="180"/>
      <c r="G1588" s="180">
        <f>SUM(C1588:F1588)</f>
      </c>
      <c r="H1588" s="125"/>
      <c r="I1588" s="125">
        <f>G1588*H1588</f>
      </c>
      <c r="J1588" s="125">
        <v>0</v>
      </c>
      <c r="K1588" s="125">
        <f>SUM(I1588:J1588)</f>
      </c>
      <c r="L1588" s="242"/>
      <c r="M1588" s="229"/>
      <c r="N1588" s="87"/>
      <c r="O1588" s="87"/>
      <c r="P1588" s="87"/>
      <c r="Q1588" s="87"/>
      <c r="R1588" s="87"/>
      <c r="S1588" s="87"/>
      <c r="T1588" s="87"/>
      <c r="U1588" s="87"/>
      <c r="V1588" s="87"/>
      <c r="W1588" s="175"/>
      <c r="X1588" s="87"/>
      <c r="Y1588" s="87"/>
      <c r="Z1588" s="87"/>
      <c r="AA1588" s="87"/>
      <c r="AB1588" s="86"/>
      <c r="AC1588" s="87"/>
    </row>
    <row x14ac:dyDescent="0.25" r="1589" customHeight="1" ht="17.25">
      <c r="A1589" s="243">
        <f>A1588</f>
        <v>25569.375</v>
      </c>
      <c r="B1589" s="244" t="s">
        <v>155</v>
      </c>
      <c r="C1589" s="191">
        <f>SUM(C1543:C1588)</f>
      </c>
      <c r="D1589" s="191">
        <f>SUM(D1543:D1588)</f>
      </c>
      <c r="E1589" s="191">
        <f>SUM(E1543:E1588)</f>
      </c>
      <c r="F1589" s="191">
        <f>SUM(F1543:F1588)</f>
      </c>
      <c r="G1589" s="191">
        <f>SUM(G1543:G1588)</f>
      </c>
      <c r="H1589" s="191"/>
      <c r="I1589" s="191">
        <f>SUM(I1543:I1588)</f>
      </c>
      <c r="J1589" s="191">
        <f>SUM(J1543:J1588)</f>
      </c>
      <c r="K1589" s="191">
        <f>SUM(K1543:K1588)</f>
      </c>
      <c r="L1589" s="245"/>
      <c r="M1589" s="229"/>
      <c r="N1589" s="87"/>
      <c r="O1589" s="87"/>
      <c r="P1589" s="87"/>
      <c r="Q1589" s="87"/>
      <c r="R1589" s="87"/>
      <c r="S1589" s="87"/>
      <c r="T1589" s="87"/>
      <c r="U1589" s="87"/>
      <c r="V1589" s="87"/>
      <c r="W1589" s="175"/>
      <c r="X1589" s="87"/>
      <c r="Y1589" s="87"/>
      <c r="Z1589" s="87"/>
      <c r="AA1589" s="87"/>
      <c r="AB1589" s="86"/>
      <c r="AC1589" s="87"/>
    </row>
    <row x14ac:dyDescent="0.25" r="1590" customHeight="1" ht="17.25">
      <c r="A1590" s="235">
        <f>A1589</f>
        <v>25569.375</v>
      </c>
      <c r="B1590" s="241" t="s">
        <v>113</v>
      </c>
      <c r="C1590" s="180"/>
      <c r="D1590" s="180"/>
      <c r="E1590" s="180"/>
      <c r="F1590" s="180"/>
      <c r="G1590" s="180">
        <f>SUM(C1590:F1590)</f>
      </c>
      <c r="H1590" s="125">
        <v>6500</v>
      </c>
      <c r="I1590" s="125">
        <f>G1590*H1590</f>
      </c>
      <c r="J1590" s="185"/>
      <c r="K1590" s="125">
        <f>SUM(I1590:J1590)</f>
      </c>
      <c r="L1590" s="242"/>
      <c r="M1590" s="229"/>
      <c r="N1590" s="87"/>
      <c r="O1590" s="87"/>
      <c r="P1590" s="87"/>
      <c r="Q1590" s="87"/>
      <c r="R1590" s="87"/>
      <c r="S1590" s="87"/>
      <c r="T1590" s="87"/>
      <c r="U1590" s="87"/>
      <c r="V1590" s="87"/>
      <c r="W1590" s="175"/>
      <c r="X1590" s="87"/>
      <c r="Y1590" s="87"/>
      <c r="Z1590" s="87"/>
      <c r="AA1590" s="87"/>
      <c r="AB1590" s="86"/>
      <c r="AC1590" s="87"/>
    </row>
    <row x14ac:dyDescent="0.25" r="1591" customHeight="1" ht="17.25">
      <c r="A1591" s="235">
        <f>A1590</f>
        <v>25569.375</v>
      </c>
      <c r="B1591" s="241" t="s">
        <v>156</v>
      </c>
      <c r="C1591" s="180"/>
      <c r="D1591" s="180"/>
      <c r="E1591" s="180"/>
      <c r="F1591" s="180"/>
      <c r="G1591" s="180">
        <f>SUM(C1591:F1591)</f>
      </c>
      <c r="H1591" s="125">
        <v>6500</v>
      </c>
      <c r="I1591" s="125">
        <f>G1591*H1591</f>
      </c>
      <c r="J1591" s="185"/>
      <c r="K1591" s="125">
        <f>SUM(I1591:J1591)</f>
      </c>
      <c r="L1591" s="242"/>
      <c r="M1591" s="229"/>
      <c r="N1591" s="87"/>
      <c r="O1591" s="87"/>
      <c r="P1591" s="87"/>
      <c r="Q1591" s="87"/>
      <c r="R1591" s="87"/>
      <c r="S1591" s="87"/>
      <c r="T1591" s="87"/>
      <c r="U1591" s="87"/>
      <c r="V1591" s="87"/>
      <c r="W1591" s="175"/>
      <c r="X1591" s="87"/>
      <c r="Y1591" s="87"/>
      <c r="Z1591" s="87"/>
      <c r="AA1591" s="87"/>
      <c r="AB1591" s="86"/>
      <c r="AC1591" s="87"/>
    </row>
    <row x14ac:dyDescent="0.25" r="1592" customHeight="1" ht="17.25">
      <c r="A1592" s="235">
        <f>A1591</f>
        <v>25569.375</v>
      </c>
      <c r="B1592" s="241" t="s">
        <v>112</v>
      </c>
      <c r="C1592" s="180"/>
      <c r="D1592" s="180"/>
      <c r="E1592" s="180"/>
      <c r="F1592" s="180"/>
      <c r="G1592" s="180">
        <f>SUM(C1592:F1592)</f>
      </c>
      <c r="H1592" s="125">
        <v>6900</v>
      </c>
      <c r="I1592" s="125">
        <f>G1592*H1592</f>
      </c>
      <c r="J1592" s="185"/>
      <c r="K1592" s="125">
        <f>SUM(I1592:J1592)</f>
      </c>
      <c r="L1592" s="242"/>
      <c r="M1592" s="229"/>
      <c r="N1592" s="87"/>
      <c r="O1592" s="87"/>
      <c r="P1592" s="87"/>
      <c r="Q1592" s="87"/>
      <c r="R1592" s="87"/>
      <c r="S1592" s="87"/>
      <c r="T1592" s="87"/>
      <c r="U1592" s="87"/>
      <c r="V1592" s="87"/>
      <c r="W1592" s="175"/>
      <c r="X1592" s="87"/>
      <c r="Y1592" s="87"/>
      <c r="Z1592" s="87"/>
      <c r="AA1592" s="87"/>
      <c r="AB1592" s="86"/>
      <c r="AC1592" s="87"/>
    </row>
    <row x14ac:dyDescent="0.25" r="1593" customHeight="1" ht="17.25">
      <c r="A1593" s="235">
        <f>A1592</f>
        <v>25569.375</v>
      </c>
      <c r="B1593" s="236"/>
      <c r="C1593" s="180"/>
      <c r="D1593" s="180"/>
      <c r="E1593" s="180"/>
      <c r="F1593" s="180"/>
      <c r="G1593" s="180">
        <f>SUM(C1593:F1593)</f>
      </c>
      <c r="H1593" s="125"/>
      <c r="I1593" s="125">
        <f>G1593*H1593</f>
      </c>
      <c r="J1593" s="185"/>
      <c r="K1593" s="125">
        <f>SUM(I1593:J1593)</f>
      </c>
      <c r="L1593" s="242"/>
      <c r="M1593" s="229"/>
      <c r="N1593" s="87"/>
      <c r="O1593" s="87"/>
      <c r="P1593" s="87"/>
      <c r="Q1593" s="87"/>
      <c r="R1593" s="87"/>
      <c r="S1593" s="87"/>
      <c r="T1593" s="87"/>
      <c r="U1593" s="87"/>
      <c r="V1593" s="87"/>
      <c r="W1593" s="175"/>
      <c r="X1593" s="87"/>
      <c r="Y1593" s="87"/>
      <c r="Z1593" s="87"/>
      <c r="AA1593" s="87"/>
      <c r="AB1593" s="86"/>
      <c r="AC1593" s="87"/>
    </row>
    <row x14ac:dyDescent="0.25" r="1594" customHeight="1" ht="17.25">
      <c r="A1594" s="235">
        <f>A1593</f>
        <v>25569.375</v>
      </c>
      <c r="B1594" s="236"/>
      <c r="C1594" s="180"/>
      <c r="D1594" s="180"/>
      <c r="E1594" s="180"/>
      <c r="F1594" s="180"/>
      <c r="G1594" s="180">
        <f>SUM(C1594:F1594)</f>
      </c>
      <c r="H1594" s="125"/>
      <c r="I1594" s="125">
        <f>G1594*H1594</f>
      </c>
      <c r="J1594" s="185"/>
      <c r="K1594" s="125">
        <f>SUM(I1594:J1594)</f>
      </c>
      <c r="L1594" s="242"/>
      <c r="M1594" s="229"/>
      <c r="N1594" s="87"/>
      <c r="O1594" s="87"/>
      <c r="P1594" s="87"/>
      <c r="Q1594" s="87"/>
      <c r="R1594" s="87"/>
      <c r="S1594" s="87"/>
      <c r="T1594" s="87"/>
      <c r="U1594" s="87"/>
      <c r="V1594" s="87"/>
      <c r="W1594" s="175"/>
      <c r="X1594" s="87"/>
      <c r="Y1594" s="87"/>
      <c r="Z1594" s="87"/>
      <c r="AA1594" s="87"/>
      <c r="AB1594" s="86"/>
      <c r="AC1594" s="87"/>
    </row>
    <row x14ac:dyDescent="0.25" r="1595" customHeight="1" ht="17.25">
      <c r="A1595" s="235">
        <f>A1594</f>
        <v>25569.375</v>
      </c>
      <c r="B1595" s="236"/>
      <c r="C1595" s="180"/>
      <c r="D1595" s="180"/>
      <c r="E1595" s="180"/>
      <c r="F1595" s="180"/>
      <c r="G1595" s="180">
        <f>SUM(C1595:F1595)</f>
      </c>
      <c r="H1595" s="125"/>
      <c r="I1595" s="125">
        <f>G1595*H1595</f>
      </c>
      <c r="J1595" s="185"/>
      <c r="K1595" s="125">
        <f>SUM(I1595:J1595)</f>
      </c>
      <c r="L1595" s="242"/>
      <c r="M1595" s="229"/>
      <c r="N1595" s="87"/>
      <c r="O1595" s="87"/>
      <c r="P1595" s="87"/>
      <c r="Q1595" s="87"/>
      <c r="R1595" s="87"/>
      <c r="S1595" s="87"/>
      <c r="T1595" s="87"/>
      <c r="U1595" s="87"/>
      <c r="V1595" s="87"/>
      <c r="W1595" s="175"/>
      <c r="X1595" s="87"/>
      <c r="Y1595" s="87"/>
      <c r="Z1595" s="87"/>
      <c r="AA1595" s="87"/>
      <c r="AB1595" s="86"/>
      <c r="AC1595" s="87"/>
    </row>
    <row x14ac:dyDescent="0.25" r="1596" customHeight="1" ht="17.25">
      <c r="A1596" s="235">
        <f>A1595</f>
        <v>25569.375</v>
      </c>
      <c r="B1596" s="236"/>
      <c r="C1596" s="180"/>
      <c r="D1596" s="180"/>
      <c r="E1596" s="180"/>
      <c r="F1596" s="180"/>
      <c r="G1596" s="180">
        <f>SUM(C1596:F1596)</f>
      </c>
      <c r="H1596" s="125"/>
      <c r="I1596" s="125">
        <f>G1596*H1596</f>
      </c>
      <c r="J1596" s="185"/>
      <c r="K1596" s="125">
        <f>SUM(I1596:J1596)</f>
      </c>
      <c r="L1596" s="242"/>
      <c r="M1596" s="229"/>
      <c r="N1596" s="87"/>
      <c r="O1596" s="87"/>
      <c r="P1596" s="87"/>
      <c r="Q1596" s="87"/>
      <c r="R1596" s="87"/>
      <c r="S1596" s="87"/>
      <c r="T1596" s="87"/>
      <c r="U1596" s="87"/>
      <c r="V1596" s="87"/>
      <c r="W1596" s="175"/>
      <c r="X1596" s="87"/>
      <c r="Y1596" s="87"/>
      <c r="Z1596" s="87"/>
      <c r="AA1596" s="87"/>
      <c r="AB1596" s="86"/>
      <c r="AC1596" s="87"/>
    </row>
    <row x14ac:dyDescent="0.25" r="1597" customHeight="1" ht="17.25">
      <c r="A1597" s="235">
        <f>A1596</f>
        <v>25569.375</v>
      </c>
      <c r="B1597" s="236"/>
      <c r="C1597" s="180"/>
      <c r="D1597" s="180"/>
      <c r="E1597" s="180"/>
      <c r="F1597" s="180"/>
      <c r="G1597" s="180">
        <f>SUM(C1597:F1597)</f>
      </c>
      <c r="H1597" s="125"/>
      <c r="I1597" s="125">
        <f>G1597*H1597</f>
      </c>
      <c r="J1597" s="185"/>
      <c r="K1597" s="125">
        <f>SUM(I1597:J1597)</f>
      </c>
      <c r="L1597" s="242"/>
      <c r="M1597" s="229"/>
      <c r="N1597" s="87"/>
      <c r="O1597" s="87"/>
      <c r="P1597" s="87"/>
      <c r="Q1597" s="87"/>
      <c r="R1597" s="87"/>
      <c r="S1597" s="87"/>
      <c r="T1597" s="87"/>
      <c r="U1597" s="87"/>
      <c r="V1597" s="87"/>
      <c r="W1597" s="175"/>
      <c r="X1597" s="87"/>
      <c r="Y1597" s="87"/>
      <c r="Z1597" s="87"/>
      <c r="AA1597" s="87"/>
      <c r="AB1597" s="86"/>
      <c r="AC1597" s="87"/>
    </row>
    <row x14ac:dyDescent="0.25" r="1598" customHeight="1" ht="17.25">
      <c r="A1598" s="243">
        <f>A1597</f>
        <v>25569.375</v>
      </c>
      <c r="B1598" s="244" t="s">
        <v>157</v>
      </c>
      <c r="C1598" s="191">
        <f>SUM(C1590:C1597)</f>
      </c>
      <c r="D1598" s="191">
        <f>SUM(D1590:D1597)</f>
      </c>
      <c r="E1598" s="191">
        <f>SUM(E1590:E1597)</f>
      </c>
      <c r="F1598" s="191">
        <f>SUM(F1590:F1597)</f>
      </c>
      <c r="G1598" s="191">
        <f>SUM(G1590:G1597)</f>
      </c>
      <c r="H1598" s="201"/>
      <c r="I1598" s="201">
        <f>SUM(I1590:I1597)</f>
      </c>
      <c r="J1598" s="201"/>
      <c r="K1598" s="202">
        <f>SUM(K1590:K1597)</f>
      </c>
      <c r="L1598" s="246"/>
      <c r="M1598" s="229"/>
      <c r="N1598" s="87"/>
      <c r="O1598" s="87"/>
      <c r="P1598" s="87"/>
      <c r="Q1598" s="87"/>
      <c r="R1598" s="87"/>
      <c r="S1598" s="87"/>
      <c r="T1598" s="87"/>
      <c r="U1598" s="87"/>
      <c r="V1598" s="87"/>
      <c r="W1598" s="175"/>
      <c r="X1598" s="87"/>
      <c r="Y1598" s="87"/>
      <c r="Z1598" s="87"/>
      <c r="AA1598" s="87"/>
      <c r="AB1598" s="86"/>
      <c r="AC1598" s="87"/>
    </row>
    <row x14ac:dyDescent="0.25" r="1599" customHeight="1" ht="17.25" hidden="1">
      <c r="A1599" s="226" t="s">
        <v>128</v>
      </c>
      <c r="B1599" s="227" t="s">
        <v>2</v>
      </c>
      <c r="C1599" s="174" t="s">
        <v>129</v>
      </c>
      <c r="D1599" s="174" t="s">
        <v>130</v>
      </c>
      <c r="E1599" s="174" t="s">
        <v>131</v>
      </c>
      <c r="F1599" s="174" t="s">
        <v>132</v>
      </c>
      <c r="G1599" s="174" t="s">
        <v>133</v>
      </c>
      <c r="H1599" s="174" t="s">
        <v>7</v>
      </c>
      <c r="I1599" s="174" t="s">
        <v>134</v>
      </c>
      <c r="J1599" s="174" t="s">
        <v>90</v>
      </c>
      <c r="K1599" s="174" t="s">
        <v>135</v>
      </c>
      <c r="L1599" s="228"/>
      <c r="M1599" s="229"/>
      <c r="N1599" s="87"/>
      <c r="O1599" s="87"/>
      <c r="P1599" s="87"/>
      <c r="Q1599" s="87"/>
      <c r="R1599" s="87"/>
      <c r="S1599" s="87"/>
      <c r="T1599" s="87"/>
      <c r="U1599" s="87"/>
      <c r="V1599" s="87"/>
      <c r="W1599" s="175"/>
      <c r="X1599" s="87"/>
      <c r="Y1599" s="87"/>
      <c r="Z1599" s="87"/>
      <c r="AA1599" s="87"/>
      <c r="AB1599" s="86"/>
      <c r="AC1599" s="87"/>
    </row>
    <row x14ac:dyDescent="0.25" r="1600" customHeight="1" ht="17.25">
      <c r="A1600" s="235">
        <f>A1598+1</f>
        <v>25569.375</v>
      </c>
      <c r="B1600" s="236" t="s">
        <v>46</v>
      </c>
      <c r="C1600" s="183" t="s">
        <v>14</v>
      </c>
      <c r="D1600" s="180">
        <v>0</v>
      </c>
      <c r="E1600" s="180"/>
      <c r="F1600" s="180"/>
      <c r="G1600" s="180">
        <f>SUM(C1600:F1600)</f>
      </c>
      <c r="H1600" s="237">
        <v>5500</v>
      </c>
      <c r="I1600" s="125">
        <f>G1600*H1600</f>
      </c>
      <c r="J1600" s="125">
        <f>I1600*0.1</f>
      </c>
      <c r="K1600" s="125">
        <f>SUM(I1600:J1600)</f>
      </c>
      <c r="L1600" s="242"/>
      <c r="M1600" s="229"/>
      <c r="N1600" s="87"/>
      <c r="O1600" s="87"/>
      <c r="P1600" s="87"/>
      <c r="Q1600" s="87"/>
      <c r="R1600" s="87"/>
      <c r="S1600" s="87"/>
      <c r="T1600" s="87"/>
      <c r="U1600" s="87"/>
      <c r="V1600" s="87"/>
      <c r="W1600" s="175"/>
      <c r="X1600" s="87"/>
      <c r="Y1600" s="87"/>
      <c r="Z1600" s="87"/>
      <c r="AA1600" s="87"/>
      <c r="AB1600" s="86"/>
      <c r="AC1600" s="87"/>
    </row>
    <row x14ac:dyDescent="0.25" r="1601" customHeight="1" ht="17.25">
      <c r="A1601" s="235">
        <f>A1600</f>
        <v>25569.375</v>
      </c>
      <c r="B1601" s="236" t="s">
        <v>137</v>
      </c>
      <c r="C1601" s="180"/>
      <c r="D1601" s="181">
        <v>100</v>
      </c>
      <c r="E1601" s="181">
        <v>0</v>
      </c>
      <c r="F1601" s="180">
        <v>15</v>
      </c>
      <c r="G1601" s="180">
        <f>SUM(C1601:F1601)</f>
      </c>
      <c r="H1601" s="237">
        <v>4500</v>
      </c>
      <c r="I1601" s="125">
        <f>G1601*H1601</f>
      </c>
      <c r="J1601" s="125">
        <f>I1601*0.1</f>
      </c>
      <c r="K1601" s="125">
        <f>SUM(I1601:J1601)</f>
      </c>
      <c r="L1601" s="242"/>
      <c r="M1601" s="229"/>
      <c r="N1601" s="87"/>
      <c r="O1601" s="87"/>
      <c r="P1601" s="87"/>
      <c r="Q1601" s="87"/>
      <c r="R1601" s="87"/>
      <c r="S1601" s="87"/>
      <c r="T1601" s="87"/>
      <c r="U1601" s="87"/>
      <c r="V1601" s="87"/>
      <c r="W1601" s="175"/>
      <c r="X1601" s="87"/>
      <c r="Y1601" s="87"/>
      <c r="Z1601" s="87"/>
      <c r="AA1601" s="87"/>
      <c r="AB1601" s="86"/>
      <c r="AC1601" s="87"/>
    </row>
    <row x14ac:dyDescent="0.25" r="1602" customHeight="1" ht="17.25">
      <c r="A1602" s="235">
        <f>A1601</f>
        <v>25569.375</v>
      </c>
      <c r="B1602" s="236" t="s">
        <v>178</v>
      </c>
      <c r="C1602" s="180"/>
      <c r="D1602" s="181">
        <v>9</v>
      </c>
      <c r="E1602" s="181"/>
      <c r="F1602" s="180"/>
      <c r="G1602" s="180">
        <f>SUM(C1602:F1602)</f>
      </c>
      <c r="H1602" s="182">
        <v>5000</v>
      </c>
      <c r="I1602" s="125">
        <f>G1602*H1602</f>
      </c>
      <c r="J1602" s="125">
        <f>I1602*0.1</f>
      </c>
      <c r="K1602" s="125">
        <f>SUM(I1602:J1602)</f>
      </c>
      <c r="L1602" s="242"/>
      <c r="M1602" s="229"/>
      <c r="N1602" s="87"/>
      <c r="O1602" s="87"/>
      <c r="P1602" s="87"/>
      <c r="Q1602" s="87"/>
      <c r="R1602" s="87"/>
      <c r="S1602" s="87"/>
      <c r="T1602" s="87"/>
      <c r="U1602" s="87"/>
      <c r="V1602" s="87"/>
      <c r="W1602" s="175"/>
      <c r="X1602" s="87"/>
      <c r="Y1602" s="87"/>
      <c r="Z1602" s="87"/>
      <c r="AA1602" s="87"/>
      <c r="AB1602" s="86"/>
      <c r="AC1602" s="87"/>
    </row>
    <row x14ac:dyDescent="0.25" r="1603" customHeight="1" ht="17.25">
      <c r="A1603" s="235">
        <f>A1602</f>
        <v>25569.375</v>
      </c>
      <c r="B1603" s="236" t="s">
        <v>13</v>
      </c>
      <c r="C1603" s="180"/>
      <c r="D1603" s="181">
        <v>12</v>
      </c>
      <c r="E1603" s="181">
        <v>4</v>
      </c>
      <c r="F1603" s="180"/>
      <c r="G1603" s="180">
        <f>SUM(C1603:F1603)</f>
      </c>
      <c r="H1603" s="125">
        <v>6000</v>
      </c>
      <c r="I1603" s="125">
        <f>G1603*H1603</f>
      </c>
      <c r="J1603" s="125">
        <f>I1603*0.1</f>
      </c>
      <c r="K1603" s="125">
        <f>SUM(I1603:J1603)</f>
      </c>
      <c r="L1603" s="242"/>
      <c r="M1603" s="229"/>
      <c r="N1603" s="87"/>
      <c r="O1603" s="87"/>
      <c r="P1603" s="87"/>
      <c r="Q1603" s="87"/>
      <c r="R1603" s="87"/>
      <c r="S1603" s="87"/>
      <c r="T1603" s="87"/>
      <c r="U1603" s="87"/>
      <c r="V1603" s="87"/>
      <c r="W1603" s="175"/>
      <c r="X1603" s="87"/>
      <c r="Y1603" s="87"/>
      <c r="Z1603" s="87"/>
      <c r="AA1603" s="87"/>
      <c r="AB1603" s="86"/>
      <c r="AC1603" s="87"/>
    </row>
    <row x14ac:dyDescent="0.25" r="1604" customHeight="1" ht="17.25">
      <c r="A1604" s="235">
        <f>A1603</f>
        <v>25569.375</v>
      </c>
      <c r="B1604" s="236" t="s">
        <v>58</v>
      </c>
      <c r="C1604" s="183" t="s">
        <v>14</v>
      </c>
      <c r="D1604" s="181">
        <v>14</v>
      </c>
      <c r="E1604" s="181">
        <v>8</v>
      </c>
      <c r="F1604" s="180"/>
      <c r="G1604" s="180">
        <f>SUM(C1604:F1604)</f>
      </c>
      <c r="H1604" s="182">
        <v>5500</v>
      </c>
      <c r="I1604" s="125">
        <f>G1604*H1604</f>
      </c>
      <c r="J1604" s="125">
        <f>I1604*0.1</f>
      </c>
      <c r="K1604" s="125">
        <f>SUM(I1604:J1604)</f>
      </c>
      <c r="L1604" s="242"/>
      <c r="M1604" s="229"/>
      <c r="N1604" s="87"/>
      <c r="O1604" s="87"/>
      <c r="P1604" s="87"/>
      <c r="Q1604" s="87"/>
      <c r="R1604" s="87"/>
      <c r="S1604" s="87"/>
      <c r="T1604" s="87"/>
      <c r="U1604" s="87"/>
      <c r="V1604" s="87"/>
      <c r="W1604" s="175"/>
      <c r="X1604" s="87"/>
      <c r="Y1604" s="87"/>
      <c r="Z1604" s="87"/>
      <c r="AA1604" s="87"/>
      <c r="AB1604" s="86"/>
      <c r="AC1604" s="87"/>
    </row>
    <row x14ac:dyDescent="0.25" r="1605" customHeight="1" ht="17.25">
      <c r="A1605" s="235">
        <f>A1604</f>
        <v>25569.375</v>
      </c>
      <c r="B1605" s="236" t="s">
        <v>147</v>
      </c>
      <c r="C1605" s="183">
        <v>0</v>
      </c>
      <c r="D1605" s="181">
        <v>40</v>
      </c>
      <c r="E1605" s="181">
        <v>25</v>
      </c>
      <c r="F1605" s="180">
        <v>16</v>
      </c>
      <c r="G1605" s="180">
        <f>SUM(C1605:F1605)</f>
      </c>
      <c r="H1605" s="125">
        <v>5000</v>
      </c>
      <c r="I1605" s="125">
        <f>G1605*H1605</f>
      </c>
      <c r="J1605" s="125">
        <f>I1605*0.1</f>
      </c>
      <c r="K1605" s="125">
        <f>SUM(I1605:J1605)</f>
      </c>
      <c r="L1605" s="242"/>
      <c r="M1605" s="229"/>
      <c r="N1605" s="87"/>
      <c r="O1605" s="87"/>
      <c r="P1605" s="87"/>
      <c r="Q1605" s="87"/>
      <c r="R1605" s="87"/>
      <c r="S1605" s="87"/>
      <c r="T1605" s="87"/>
      <c r="U1605" s="87"/>
      <c r="V1605" s="87"/>
      <c r="W1605" s="175"/>
      <c r="X1605" s="87"/>
      <c r="Y1605" s="87"/>
      <c r="Z1605" s="87"/>
      <c r="AA1605" s="87"/>
      <c r="AB1605" s="86"/>
      <c r="AC1605" s="87"/>
    </row>
    <row x14ac:dyDescent="0.25" r="1606" customHeight="1" ht="17.25">
      <c r="A1606" s="235">
        <f>A1605</f>
        <v>25569.375</v>
      </c>
      <c r="B1606" s="236" t="s">
        <v>27</v>
      </c>
      <c r="C1606" s="180"/>
      <c r="D1606" s="181">
        <v>10</v>
      </c>
      <c r="E1606" s="181">
        <v>10</v>
      </c>
      <c r="F1606" s="180"/>
      <c r="G1606" s="180">
        <f>SUM(C1606:F1606)</f>
      </c>
      <c r="H1606" s="125">
        <v>5500</v>
      </c>
      <c r="I1606" s="125">
        <f>G1606*H1606</f>
      </c>
      <c r="J1606" s="125">
        <f>I1606*0.1</f>
      </c>
      <c r="K1606" s="125">
        <f>SUM(I1606:J1606)</f>
      </c>
      <c r="L1606" s="242"/>
      <c r="M1606" s="229"/>
      <c r="N1606" s="87"/>
      <c r="O1606" s="87"/>
      <c r="P1606" s="87"/>
      <c r="Q1606" s="87"/>
      <c r="R1606" s="87"/>
      <c r="S1606" s="87"/>
      <c r="T1606" s="87"/>
      <c r="U1606" s="87"/>
      <c r="V1606" s="87"/>
      <c r="W1606" s="175"/>
      <c r="X1606" s="87"/>
      <c r="Y1606" s="87"/>
      <c r="Z1606" s="87"/>
      <c r="AA1606" s="87"/>
      <c r="AB1606" s="86"/>
      <c r="AC1606" s="87"/>
    </row>
    <row x14ac:dyDescent="0.25" r="1607" customHeight="1" ht="17.25">
      <c r="A1607" s="235">
        <f>A1606</f>
        <v>25569.375</v>
      </c>
      <c r="B1607" s="236" t="s">
        <v>20</v>
      </c>
      <c r="C1607" s="180"/>
      <c r="D1607" s="181">
        <v>61</v>
      </c>
      <c r="E1607" s="181">
        <v>0</v>
      </c>
      <c r="F1607" s="180"/>
      <c r="G1607" s="180">
        <f>SUM(C1607:F1607)</f>
      </c>
      <c r="H1607" s="237">
        <v>5500</v>
      </c>
      <c r="I1607" s="125">
        <f>G1607*H1607</f>
      </c>
      <c r="J1607" s="125">
        <f>I1607*0.1</f>
      </c>
      <c r="K1607" s="125">
        <f>SUM(I1607:J1607)</f>
      </c>
      <c r="L1607" s="242"/>
      <c r="M1607" s="229"/>
      <c r="N1607" s="87"/>
      <c r="O1607" s="87"/>
      <c r="P1607" s="87"/>
      <c r="Q1607" s="87"/>
      <c r="R1607" s="87"/>
      <c r="S1607" s="87"/>
      <c r="T1607" s="87"/>
      <c r="U1607" s="87"/>
      <c r="V1607" s="87"/>
      <c r="W1607" s="175"/>
      <c r="X1607" s="87"/>
      <c r="Y1607" s="87"/>
      <c r="Z1607" s="87"/>
      <c r="AA1607" s="87"/>
      <c r="AB1607" s="86"/>
      <c r="AC1607" s="87"/>
    </row>
    <row x14ac:dyDescent="0.25" r="1608" customHeight="1" ht="17.25">
      <c r="A1608" s="235">
        <f>A1607</f>
        <v>25569.375</v>
      </c>
      <c r="B1608" s="236" t="s">
        <v>31</v>
      </c>
      <c r="C1608" s="180"/>
      <c r="D1608" s="180">
        <v>25</v>
      </c>
      <c r="E1608" s="180"/>
      <c r="F1608" s="180"/>
      <c r="G1608" s="180">
        <f>SUM(C1608:F1608)</f>
      </c>
      <c r="H1608" s="125">
        <v>6000</v>
      </c>
      <c r="I1608" s="125">
        <f>G1608*H1608</f>
      </c>
      <c r="J1608" s="125">
        <f>I1608*0.1</f>
      </c>
      <c r="K1608" s="125">
        <f>SUM(I1608:J1608)</f>
      </c>
      <c r="L1608" s="242"/>
      <c r="M1608" s="229"/>
      <c r="N1608" s="87"/>
      <c r="O1608" s="87"/>
      <c r="P1608" s="87"/>
      <c r="Q1608" s="87"/>
      <c r="R1608" s="87"/>
      <c r="S1608" s="87"/>
      <c r="T1608" s="87"/>
      <c r="U1608" s="87"/>
      <c r="V1608" s="87"/>
      <c r="W1608" s="175"/>
      <c r="X1608" s="87"/>
      <c r="Y1608" s="87"/>
      <c r="Z1608" s="87"/>
      <c r="AA1608" s="87"/>
      <c r="AB1608" s="86"/>
      <c r="AC1608" s="87"/>
    </row>
    <row x14ac:dyDescent="0.25" r="1609" customHeight="1" ht="17.25">
      <c r="A1609" s="235">
        <f>A1608</f>
        <v>25569.375</v>
      </c>
      <c r="B1609" s="236" t="s">
        <v>71</v>
      </c>
      <c r="C1609" s="180"/>
      <c r="D1609" s="180">
        <v>25</v>
      </c>
      <c r="E1609" s="180"/>
      <c r="F1609" s="180"/>
      <c r="G1609" s="180">
        <f>SUM(C1609:F1609)</f>
      </c>
      <c r="H1609" s="125">
        <v>6000</v>
      </c>
      <c r="I1609" s="125">
        <f>G1609*H1609</f>
      </c>
      <c r="J1609" s="125">
        <f>I1609*0.1</f>
      </c>
      <c r="K1609" s="125">
        <f>SUM(I1609:J1609)</f>
      </c>
      <c r="L1609" s="242"/>
      <c r="M1609" s="229"/>
      <c r="N1609" s="87"/>
      <c r="O1609" s="87"/>
      <c r="P1609" s="87"/>
      <c r="Q1609" s="87"/>
      <c r="R1609" s="87"/>
      <c r="S1609" s="87"/>
      <c r="T1609" s="87"/>
      <c r="U1609" s="87"/>
      <c r="V1609" s="87"/>
      <c r="W1609" s="175"/>
      <c r="X1609" s="87"/>
      <c r="Y1609" s="87"/>
      <c r="Z1609" s="87"/>
      <c r="AA1609" s="87"/>
      <c r="AB1609" s="86"/>
      <c r="AC1609" s="87"/>
    </row>
    <row x14ac:dyDescent="0.25" r="1610" customHeight="1" ht="17.25">
      <c r="A1610" s="235">
        <f>A1609</f>
        <v>25569.375</v>
      </c>
      <c r="B1610" s="240" t="s">
        <v>49</v>
      </c>
      <c r="C1610" s="180"/>
      <c r="D1610" s="180">
        <v>17</v>
      </c>
      <c r="E1610" s="180">
        <v>10</v>
      </c>
      <c r="F1610" s="180">
        <v>6</v>
      </c>
      <c r="G1610" s="180">
        <f>SUM(C1610:F1610)</f>
      </c>
      <c r="H1610" s="182">
        <v>6000</v>
      </c>
      <c r="I1610" s="125">
        <f>G1610*H1610</f>
      </c>
      <c r="J1610" s="125">
        <f>I1610*0.1</f>
      </c>
      <c r="K1610" s="125">
        <f>SUM(I1610:J1610)</f>
      </c>
      <c r="L1610" s="242"/>
      <c r="M1610" s="229"/>
      <c r="N1610" s="87"/>
      <c r="O1610" s="87"/>
      <c r="P1610" s="87"/>
      <c r="Q1610" s="87"/>
      <c r="R1610" s="87"/>
      <c r="S1610" s="87"/>
      <c r="T1610" s="87"/>
      <c r="U1610" s="87"/>
      <c r="V1610" s="87"/>
      <c r="W1610" s="175"/>
      <c r="X1610" s="87"/>
      <c r="Y1610" s="87"/>
      <c r="Z1610" s="87"/>
      <c r="AA1610" s="87"/>
      <c r="AB1610" s="86"/>
      <c r="AC1610" s="87"/>
    </row>
    <row x14ac:dyDescent="0.25" r="1611" customHeight="1" ht="17.25">
      <c r="A1611" s="235">
        <f>A1610</f>
        <v>25569.375</v>
      </c>
      <c r="B1611" s="236" t="s">
        <v>9</v>
      </c>
      <c r="C1611" s="180"/>
      <c r="D1611" s="180">
        <v>40</v>
      </c>
      <c r="E1611" s="180"/>
      <c r="F1611" s="180"/>
      <c r="G1611" s="180">
        <f>SUM(C1611:F1611)</f>
      </c>
      <c r="H1611" s="125">
        <v>6000</v>
      </c>
      <c r="I1611" s="125">
        <f>G1611*H1611</f>
      </c>
      <c r="J1611" s="125">
        <f>I1611*0.1</f>
      </c>
      <c r="K1611" s="125">
        <f>SUM(I1611:J1611)</f>
      </c>
      <c r="L1611" s="242"/>
      <c r="M1611" s="229"/>
      <c r="N1611" s="87"/>
      <c r="O1611" s="87"/>
      <c r="P1611" s="87"/>
      <c r="Q1611" s="87"/>
      <c r="R1611" s="87"/>
      <c r="S1611" s="87"/>
      <c r="T1611" s="87"/>
      <c r="U1611" s="87"/>
      <c r="V1611" s="87"/>
      <c r="W1611" s="175"/>
      <c r="X1611" s="87"/>
      <c r="Y1611" s="87"/>
      <c r="Z1611" s="87"/>
      <c r="AA1611" s="87"/>
      <c r="AB1611" s="86"/>
      <c r="AC1611" s="87"/>
    </row>
    <row x14ac:dyDescent="0.25" r="1612" customHeight="1" ht="17.25">
      <c r="A1612" s="235">
        <f>A1611</f>
        <v>25569.375</v>
      </c>
      <c r="B1612" s="236" t="s">
        <v>78</v>
      </c>
      <c r="C1612" s="180"/>
      <c r="D1612" s="180">
        <v>10</v>
      </c>
      <c r="E1612" s="180"/>
      <c r="F1612" s="180"/>
      <c r="G1612" s="180">
        <f>SUM(C1612:F1612)</f>
      </c>
      <c r="H1612" s="125">
        <v>6500</v>
      </c>
      <c r="I1612" s="125">
        <f>G1612*H1612</f>
      </c>
      <c r="J1612" s="125">
        <f>I1612*0.1</f>
      </c>
      <c r="K1612" s="125">
        <f>SUM(I1612:J1612)</f>
      </c>
      <c r="L1612" s="242"/>
      <c r="M1612" s="229"/>
      <c r="N1612" s="87"/>
      <c r="O1612" s="87"/>
      <c r="P1612" s="87"/>
      <c r="Q1612" s="87"/>
      <c r="R1612" s="87"/>
      <c r="S1612" s="87"/>
      <c r="T1612" s="87"/>
      <c r="U1612" s="87"/>
      <c r="V1612" s="87"/>
      <c r="W1612" s="175"/>
      <c r="X1612" s="87"/>
      <c r="Y1612" s="87"/>
      <c r="Z1612" s="87"/>
      <c r="AA1612" s="87"/>
      <c r="AB1612" s="86"/>
      <c r="AC1612" s="87"/>
    </row>
    <row x14ac:dyDescent="0.25" r="1613" customHeight="1" ht="17.25">
      <c r="A1613" s="235">
        <f>A1612</f>
        <v>25569.375</v>
      </c>
      <c r="B1613" s="236" t="s">
        <v>55</v>
      </c>
      <c r="C1613" s="180"/>
      <c r="D1613" s="180">
        <v>10</v>
      </c>
      <c r="E1613" s="180"/>
      <c r="F1613" s="180"/>
      <c r="G1613" s="180">
        <f>SUM(C1613:F1613)</f>
      </c>
      <c r="H1613" s="125">
        <v>6500</v>
      </c>
      <c r="I1613" s="125">
        <f>G1613*H1613</f>
      </c>
      <c r="J1613" s="125">
        <f>I1613*0.1</f>
      </c>
      <c r="K1613" s="125">
        <f>SUM(I1613:J1613)</f>
      </c>
      <c r="L1613" s="242"/>
      <c r="M1613" s="229"/>
      <c r="N1613" s="87"/>
      <c r="O1613" s="87"/>
      <c r="P1613" s="87"/>
      <c r="Q1613" s="87"/>
      <c r="R1613" s="87"/>
      <c r="S1613" s="87"/>
      <c r="T1613" s="87"/>
      <c r="U1613" s="87"/>
      <c r="V1613" s="87"/>
      <c r="W1613" s="175"/>
      <c r="X1613" s="87"/>
      <c r="Y1613" s="87"/>
      <c r="Z1613" s="87"/>
      <c r="AA1613" s="87"/>
      <c r="AB1613" s="86"/>
      <c r="AC1613" s="87"/>
    </row>
    <row x14ac:dyDescent="0.25" r="1614" customHeight="1" ht="17.25">
      <c r="A1614" s="235">
        <f>A1613</f>
        <v>25569.375</v>
      </c>
      <c r="B1614" s="236" t="s">
        <v>80</v>
      </c>
      <c r="C1614" s="180"/>
      <c r="D1614" s="180">
        <v>23</v>
      </c>
      <c r="E1614" s="180"/>
      <c r="F1614" s="180"/>
      <c r="G1614" s="180">
        <f>SUM(C1614:F1614)</f>
      </c>
      <c r="H1614" s="125">
        <v>6000</v>
      </c>
      <c r="I1614" s="125">
        <f>G1614*H1614</f>
      </c>
      <c r="J1614" s="185"/>
      <c r="K1614" s="125">
        <f>SUM(I1614:J1614)</f>
      </c>
      <c r="L1614" s="242"/>
      <c r="M1614" s="229"/>
      <c r="N1614" s="87"/>
      <c r="O1614" s="87"/>
      <c r="P1614" s="87"/>
      <c r="Q1614" s="87"/>
      <c r="R1614" s="87"/>
      <c r="S1614" s="87"/>
      <c r="T1614" s="87"/>
      <c r="U1614" s="87"/>
      <c r="V1614" s="87"/>
      <c r="W1614" s="175"/>
      <c r="X1614" s="87"/>
      <c r="Y1614" s="87"/>
      <c r="Z1614" s="87"/>
      <c r="AA1614" s="87"/>
      <c r="AB1614" s="86"/>
      <c r="AC1614" s="87"/>
    </row>
    <row x14ac:dyDescent="0.25" r="1615" customHeight="1" ht="17.25">
      <c r="A1615" s="235">
        <f>A1614</f>
        <v>25569.375</v>
      </c>
      <c r="B1615" s="236" t="s">
        <v>67</v>
      </c>
      <c r="C1615" s="180"/>
      <c r="D1615" s="180">
        <v>7</v>
      </c>
      <c r="E1615" s="180"/>
      <c r="F1615" s="180"/>
      <c r="G1615" s="180">
        <f>SUM(C1615:F1615)</f>
      </c>
      <c r="H1615" s="182">
        <v>5500</v>
      </c>
      <c r="I1615" s="125">
        <f>G1615*H1615</f>
      </c>
      <c r="J1615" s="125">
        <f>I1615*0.1</f>
      </c>
      <c r="K1615" s="125">
        <f>SUM(I1615:J1615)</f>
      </c>
      <c r="L1615" s="242"/>
      <c r="M1615" s="229"/>
      <c r="N1615" s="87"/>
      <c r="O1615" s="87"/>
      <c r="P1615" s="87"/>
      <c r="Q1615" s="87"/>
      <c r="R1615" s="87"/>
      <c r="S1615" s="87"/>
      <c r="T1615" s="87"/>
      <c r="U1615" s="87"/>
      <c r="V1615" s="87"/>
      <c r="W1615" s="175"/>
      <c r="X1615" s="87"/>
      <c r="Y1615" s="87"/>
      <c r="Z1615" s="87"/>
      <c r="AA1615" s="87"/>
      <c r="AB1615" s="86"/>
      <c r="AC1615" s="87"/>
    </row>
    <row x14ac:dyDescent="0.25" r="1616" customHeight="1" ht="17.25">
      <c r="A1616" s="235">
        <f>A1615</f>
        <v>25569.375</v>
      </c>
      <c r="B1616" s="241" t="s">
        <v>74</v>
      </c>
      <c r="C1616" s="180"/>
      <c r="D1616" s="180">
        <v>32</v>
      </c>
      <c r="E1616" s="180">
        <v>27</v>
      </c>
      <c r="F1616" s="180"/>
      <c r="G1616" s="180">
        <f>SUM(C1616:F1616)</f>
      </c>
      <c r="H1616" s="187">
        <v>5000</v>
      </c>
      <c r="I1616" s="125">
        <f>G1616*H1616</f>
      </c>
      <c r="J1616" s="125">
        <f>I1616*0.1</f>
      </c>
      <c r="K1616" s="125">
        <f>SUM(I1616:J1616)</f>
      </c>
      <c r="L1616" s="242"/>
      <c r="M1616" s="229"/>
      <c r="N1616" s="87"/>
      <c r="O1616" s="87"/>
      <c r="P1616" s="87"/>
      <c r="Q1616" s="87"/>
      <c r="R1616" s="87"/>
      <c r="S1616" s="87"/>
      <c r="T1616" s="87"/>
      <c r="U1616" s="87"/>
      <c r="V1616" s="87"/>
      <c r="W1616" s="175"/>
      <c r="X1616" s="87"/>
      <c r="Y1616" s="87"/>
      <c r="Z1616" s="87"/>
      <c r="AA1616" s="87"/>
      <c r="AB1616" s="86"/>
      <c r="AC1616" s="87"/>
    </row>
    <row x14ac:dyDescent="0.25" r="1617" customHeight="1" ht="17.25">
      <c r="A1617" s="235">
        <f>A1616</f>
        <v>25569.375</v>
      </c>
      <c r="B1617" s="236" t="s">
        <v>11</v>
      </c>
      <c r="C1617" s="180"/>
      <c r="D1617" s="180">
        <v>14</v>
      </c>
      <c r="E1617" s="180">
        <v>8</v>
      </c>
      <c r="F1617" s="180"/>
      <c r="G1617" s="180">
        <f>SUM(C1617:F1617)</f>
      </c>
      <c r="H1617" s="125">
        <v>6000</v>
      </c>
      <c r="I1617" s="125">
        <f>G1617*H1617</f>
      </c>
      <c r="J1617" s="125">
        <f>I1617*0.1</f>
      </c>
      <c r="K1617" s="125">
        <f>SUM(I1617:J1617)</f>
      </c>
      <c r="L1617" s="242"/>
      <c r="M1617" s="229"/>
      <c r="N1617" s="87"/>
      <c r="O1617" s="87"/>
      <c r="P1617" s="87"/>
      <c r="Q1617" s="87"/>
      <c r="R1617" s="87"/>
      <c r="S1617" s="87"/>
      <c r="T1617" s="87"/>
      <c r="U1617" s="87"/>
      <c r="V1617" s="87"/>
      <c r="W1617" s="175"/>
      <c r="X1617" s="87"/>
      <c r="Y1617" s="87"/>
      <c r="Z1617" s="87"/>
      <c r="AA1617" s="87"/>
      <c r="AB1617" s="86"/>
      <c r="AC1617" s="87"/>
    </row>
    <row x14ac:dyDescent="0.25" r="1618" customHeight="1" ht="17.25">
      <c r="A1618" s="235">
        <f>A1617</f>
        <v>25569.375</v>
      </c>
      <c r="B1618" s="236" t="s">
        <v>22</v>
      </c>
      <c r="C1618" s="180"/>
      <c r="D1618" s="180">
        <v>38</v>
      </c>
      <c r="E1618" s="180"/>
      <c r="F1618" s="180"/>
      <c r="G1618" s="180">
        <f>SUM(C1618:F1618)</f>
      </c>
      <c r="H1618" s="182">
        <v>4800</v>
      </c>
      <c r="I1618" s="125">
        <f>G1618*H1618</f>
      </c>
      <c r="J1618" s="125">
        <f>I1618*0.1</f>
      </c>
      <c r="K1618" s="125">
        <f>SUM(I1618:J1618)</f>
      </c>
      <c r="L1618" s="242"/>
      <c r="M1618" s="229"/>
      <c r="N1618" s="87"/>
      <c r="O1618" s="87"/>
      <c r="P1618" s="87"/>
      <c r="Q1618" s="87"/>
      <c r="R1618" s="87"/>
      <c r="S1618" s="87"/>
      <c r="T1618" s="87"/>
      <c r="U1618" s="87"/>
      <c r="V1618" s="87"/>
      <c r="W1618" s="175"/>
      <c r="X1618" s="87"/>
      <c r="Y1618" s="87"/>
      <c r="Z1618" s="87"/>
      <c r="AA1618" s="87"/>
      <c r="AB1618" s="86"/>
      <c r="AC1618" s="87"/>
    </row>
    <row x14ac:dyDescent="0.25" r="1619" customHeight="1" ht="17.25">
      <c r="A1619" s="235">
        <f>A1618</f>
        <v>25569.375</v>
      </c>
      <c r="B1619" s="241" t="s">
        <v>84</v>
      </c>
      <c r="C1619" s="180"/>
      <c r="D1619" s="180">
        <v>16</v>
      </c>
      <c r="E1619" s="180">
        <v>9</v>
      </c>
      <c r="F1619" s="180"/>
      <c r="G1619" s="180">
        <f>SUM(C1619:F1619)</f>
      </c>
      <c r="H1619" s="182">
        <v>4800</v>
      </c>
      <c r="I1619" s="125">
        <f>G1619*H1619</f>
      </c>
      <c r="J1619" s="125">
        <f>I1619*0.1</f>
      </c>
      <c r="K1619" s="125">
        <f>SUM(I1619:J1619)</f>
      </c>
      <c r="L1619" s="242"/>
      <c r="M1619" s="229"/>
      <c r="N1619" s="87"/>
      <c r="O1619" s="87"/>
      <c r="P1619" s="87"/>
      <c r="Q1619" s="87"/>
      <c r="R1619" s="87"/>
      <c r="S1619" s="87"/>
      <c r="T1619" s="87"/>
      <c r="U1619" s="87"/>
      <c r="V1619" s="87"/>
      <c r="W1619" s="175"/>
      <c r="X1619" s="87"/>
      <c r="Y1619" s="87"/>
      <c r="Z1619" s="87"/>
      <c r="AA1619" s="87"/>
      <c r="AB1619" s="86"/>
      <c r="AC1619" s="87"/>
    </row>
    <row x14ac:dyDescent="0.25" r="1620" customHeight="1" ht="17.25">
      <c r="A1620" s="235">
        <f>A1619</f>
        <v>25569.375</v>
      </c>
      <c r="B1620" s="236" t="s">
        <v>17</v>
      </c>
      <c r="C1620" s="180"/>
      <c r="D1620" s="180">
        <v>37</v>
      </c>
      <c r="E1620" s="180">
        <v>12</v>
      </c>
      <c r="F1620" s="180"/>
      <c r="G1620" s="180">
        <f>SUM(C1620:F1620)</f>
      </c>
      <c r="H1620" s="125">
        <v>6500</v>
      </c>
      <c r="I1620" s="125">
        <f>G1620*H1620</f>
      </c>
      <c r="J1620" s="125">
        <f>I1620*0.1</f>
      </c>
      <c r="K1620" s="125">
        <f>SUM(I1620:J1620)</f>
      </c>
      <c r="L1620" s="242"/>
      <c r="M1620" s="229"/>
      <c r="N1620" s="87"/>
      <c r="O1620" s="87"/>
      <c r="P1620" s="87"/>
      <c r="Q1620" s="87"/>
      <c r="R1620" s="87"/>
      <c r="S1620" s="87"/>
      <c r="T1620" s="87"/>
      <c r="U1620" s="87"/>
      <c r="V1620" s="87"/>
      <c r="W1620" s="175"/>
      <c r="X1620" s="87"/>
      <c r="Y1620" s="87"/>
      <c r="Z1620" s="87"/>
      <c r="AA1620" s="87"/>
      <c r="AB1620" s="86"/>
      <c r="AC1620" s="87"/>
    </row>
    <row x14ac:dyDescent="0.25" r="1621" customHeight="1" ht="17.25">
      <c r="A1621" s="235">
        <f>A1620</f>
        <v>25569.375</v>
      </c>
      <c r="B1621" s="236" t="s">
        <v>29</v>
      </c>
      <c r="C1621" s="188" t="s">
        <v>14</v>
      </c>
      <c r="D1621" s="180">
        <v>15</v>
      </c>
      <c r="E1621" s="180">
        <v>14</v>
      </c>
      <c r="F1621" s="180"/>
      <c r="G1621" s="180">
        <f>SUM(C1621:F1621)</f>
      </c>
      <c r="H1621" s="125">
        <v>5500</v>
      </c>
      <c r="I1621" s="125">
        <f>G1621*H1621</f>
      </c>
      <c r="J1621" s="125">
        <f>I1621*0.1</f>
      </c>
      <c r="K1621" s="125">
        <f>SUM(I1621:J1621)</f>
      </c>
      <c r="L1621" s="242"/>
      <c r="M1621" s="229"/>
      <c r="N1621" s="87"/>
      <c r="O1621" s="87"/>
      <c r="P1621" s="87"/>
      <c r="Q1621" s="87"/>
      <c r="R1621" s="87"/>
      <c r="S1621" s="87"/>
      <c r="T1621" s="87"/>
      <c r="U1621" s="87"/>
      <c r="V1621" s="87"/>
      <c r="W1621" s="175"/>
      <c r="X1621" s="87"/>
      <c r="Y1621" s="87"/>
      <c r="Z1621" s="87"/>
      <c r="AA1621" s="87"/>
      <c r="AB1621" s="86"/>
      <c r="AC1621" s="87"/>
    </row>
    <row x14ac:dyDescent="0.25" r="1622" customHeight="1" ht="17.25">
      <c r="A1622" s="235">
        <f>A1621</f>
        <v>25569.375</v>
      </c>
      <c r="B1622" s="236" t="s">
        <v>15</v>
      </c>
      <c r="C1622" s="180"/>
      <c r="D1622" s="180">
        <v>17</v>
      </c>
      <c r="E1622" s="180">
        <v>5</v>
      </c>
      <c r="F1622" s="180"/>
      <c r="G1622" s="180">
        <f>SUM(C1622:F1622)</f>
      </c>
      <c r="H1622" s="182">
        <v>4800</v>
      </c>
      <c r="I1622" s="125">
        <f>G1622*H1622</f>
      </c>
      <c r="J1622" s="125">
        <f>I1622*0.1</f>
      </c>
      <c r="K1622" s="125">
        <f>SUM(I1622:J1622)</f>
      </c>
      <c r="L1622" s="242"/>
      <c r="M1622" s="229"/>
      <c r="N1622" s="87"/>
      <c r="O1622" s="87"/>
      <c r="P1622" s="87"/>
      <c r="Q1622" s="87"/>
      <c r="R1622" s="87"/>
      <c r="S1622" s="87"/>
      <c r="T1622" s="87"/>
      <c r="U1622" s="87"/>
      <c r="V1622" s="87"/>
      <c r="W1622" s="175"/>
      <c r="X1622" s="87"/>
      <c r="Y1622" s="87"/>
      <c r="Z1622" s="87"/>
      <c r="AA1622" s="87"/>
      <c r="AB1622" s="86"/>
      <c r="AC1622" s="87"/>
    </row>
    <row x14ac:dyDescent="0.25" r="1623" customHeight="1" ht="17.25">
      <c r="A1623" s="235">
        <f>A1622</f>
        <v>25569.375</v>
      </c>
      <c r="B1623" s="236" t="s">
        <v>21</v>
      </c>
      <c r="C1623" s="188" t="s">
        <v>14</v>
      </c>
      <c r="D1623" s="180">
        <v>13</v>
      </c>
      <c r="E1623" s="180"/>
      <c r="F1623" s="180"/>
      <c r="G1623" s="180">
        <f>SUM(C1623:F1623)</f>
      </c>
      <c r="H1623" s="237">
        <v>5500</v>
      </c>
      <c r="I1623" s="125">
        <f>G1623*H1623</f>
      </c>
      <c r="J1623" s="125">
        <f>I1623*0.1</f>
      </c>
      <c r="K1623" s="125">
        <f>SUM(I1623:J1623)</f>
      </c>
      <c r="L1623" s="242"/>
      <c r="M1623" s="229"/>
      <c r="N1623" s="87"/>
      <c r="O1623" s="87"/>
      <c r="P1623" s="87"/>
      <c r="Q1623" s="87"/>
      <c r="R1623" s="87"/>
      <c r="S1623" s="87"/>
      <c r="T1623" s="87"/>
      <c r="U1623" s="87"/>
      <c r="V1623" s="87"/>
      <c r="W1623" s="175"/>
      <c r="X1623" s="87"/>
      <c r="Y1623" s="87"/>
      <c r="Z1623" s="87"/>
      <c r="AA1623" s="87"/>
      <c r="AB1623" s="86"/>
      <c r="AC1623" s="87"/>
    </row>
    <row x14ac:dyDescent="0.25" r="1624" customHeight="1" ht="17.25">
      <c r="A1624" s="235">
        <f>A1623</f>
        <v>25569.375</v>
      </c>
      <c r="B1624" s="236" t="s">
        <v>52</v>
      </c>
      <c r="C1624" s="180"/>
      <c r="D1624" s="180">
        <v>15</v>
      </c>
      <c r="E1624" s="180">
        <v>9</v>
      </c>
      <c r="F1624" s="180"/>
      <c r="G1624" s="180">
        <f>SUM(C1624:F1624)</f>
      </c>
      <c r="H1624" s="237">
        <v>5500</v>
      </c>
      <c r="I1624" s="125">
        <f>G1624*H1624</f>
      </c>
      <c r="J1624" s="125">
        <f>I1624*0.1</f>
      </c>
      <c r="K1624" s="125">
        <f>SUM(I1624:J1624)</f>
      </c>
      <c r="L1624" s="242"/>
      <c r="M1624" s="229"/>
      <c r="N1624" s="87"/>
      <c r="O1624" s="87"/>
      <c r="P1624" s="87"/>
      <c r="Q1624" s="87"/>
      <c r="R1624" s="87"/>
      <c r="S1624" s="87"/>
      <c r="T1624" s="87"/>
      <c r="U1624" s="87"/>
      <c r="V1624" s="87"/>
      <c r="W1624" s="175"/>
      <c r="X1624" s="87"/>
      <c r="Y1624" s="87"/>
      <c r="Z1624" s="87"/>
      <c r="AA1624" s="87"/>
      <c r="AB1624" s="86"/>
      <c r="AC1624" s="87"/>
    </row>
    <row x14ac:dyDescent="0.25" r="1625" customHeight="1" ht="17.25">
      <c r="A1625" s="235">
        <f>A1624</f>
        <v>25569.375</v>
      </c>
      <c r="B1625" s="241" t="s">
        <v>61</v>
      </c>
      <c r="C1625" s="180"/>
      <c r="D1625" s="180">
        <v>8</v>
      </c>
      <c r="E1625" s="180"/>
      <c r="F1625" s="180"/>
      <c r="G1625" s="180">
        <f>SUM(C1625:F1625)</f>
      </c>
      <c r="H1625" s="237">
        <v>5500</v>
      </c>
      <c r="I1625" s="125">
        <f>G1625*H1625</f>
      </c>
      <c r="J1625" s="125">
        <f>I1625*0.1</f>
      </c>
      <c r="K1625" s="125">
        <f>SUM(I1625:J1625)</f>
      </c>
      <c r="L1625" s="242"/>
      <c r="M1625" s="229"/>
      <c r="N1625" s="87"/>
      <c r="O1625" s="87"/>
      <c r="P1625" s="87"/>
      <c r="Q1625" s="87"/>
      <c r="R1625" s="87"/>
      <c r="S1625" s="87"/>
      <c r="T1625" s="87"/>
      <c r="U1625" s="87"/>
      <c r="V1625" s="87"/>
      <c r="W1625" s="175"/>
      <c r="X1625" s="87"/>
      <c r="Y1625" s="87"/>
      <c r="Z1625" s="87"/>
      <c r="AA1625" s="87"/>
      <c r="AB1625" s="86"/>
      <c r="AC1625" s="87"/>
    </row>
    <row x14ac:dyDescent="0.25" r="1626" customHeight="1" ht="17.25">
      <c r="A1626" s="235">
        <f>A1625</f>
        <v>25569.375</v>
      </c>
      <c r="B1626" s="236" t="s">
        <v>33</v>
      </c>
      <c r="C1626" s="180"/>
      <c r="D1626" s="180">
        <v>10</v>
      </c>
      <c r="E1626" s="180"/>
      <c r="F1626" s="180"/>
      <c r="G1626" s="180">
        <f>SUM(C1626:F1626)</f>
      </c>
      <c r="H1626" s="182">
        <v>5500</v>
      </c>
      <c r="I1626" s="125">
        <f>G1626*H1626</f>
      </c>
      <c r="J1626" s="125">
        <f>I1626*0.1</f>
      </c>
      <c r="K1626" s="125">
        <f>SUM(I1626:J1626)</f>
      </c>
      <c r="L1626" s="242"/>
      <c r="M1626" s="229"/>
      <c r="N1626" s="87"/>
      <c r="O1626" s="87"/>
      <c r="P1626" s="87"/>
      <c r="Q1626" s="87"/>
      <c r="R1626" s="87"/>
      <c r="S1626" s="87"/>
      <c r="T1626" s="87"/>
      <c r="U1626" s="87"/>
      <c r="V1626" s="87"/>
      <c r="W1626" s="175"/>
      <c r="X1626" s="87"/>
      <c r="Y1626" s="87"/>
      <c r="Z1626" s="87"/>
      <c r="AA1626" s="87"/>
      <c r="AB1626" s="86"/>
      <c r="AC1626" s="87"/>
    </row>
    <row x14ac:dyDescent="0.25" r="1627" customHeight="1" ht="17.25">
      <c r="A1627" s="235">
        <f>A1626</f>
        <v>25569.375</v>
      </c>
      <c r="B1627" s="236" t="s">
        <v>30</v>
      </c>
      <c r="C1627" s="180"/>
      <c r="D1627" s="180">
        <v>0</v>
      </c>
      <c r="E1627" s="180"/>
      <c r="F1627" s="180"/>
      <c r="G1627" s="180">
        <f>SUM(C1627:F1627)</f>
      </c>
      <c r="H1627" s="125">
        <v>6000</v>
      </c>
      <c r="I1627" s="125">
        <f>G1627*H1627</f>
      </c>
      <c r="J1627" s="125">
        <f>I1627*0.1</f>
      </c>
      <c r="K1627" s="125">
        <f>SUM(I1627:J1627)</f>
      </c>
      <c r="L1627" s="242"/>
      <c r="M1627" s="229"/>
      <c r="N1627" s="87"/>
      <c r="O1627" s="87"/>
      <c r="P1627" s="87"/>
      <c r="Q1627" s="87"/>
      <c r="R1627" s="87"/>
      <c r="S1627" s="87"/>
      <c r="T1627" s="87"/>
      <c r="U1627" s="87"/>
      <c r="V1627" s="87"/>
      <c r="W1627" s="175"/>
      <c r="X1627" s="87"/>
      <c r="Y1627" s="87"/>
      <c r="Z1627" s="87"/>
      <c r="AA1627" s="87"/>
      <c r="AB1627" s="86"/>
      <c r="AC1627" s="87"/>
    </row>
    <row x14ac:dyDescent="0.25" r="1628" customHeight="1" ht="17.25">
      <c r="A1628" s="235">
        <f>A1627</f>
        <v>25569.375</v>
      </c>
      <c r="B1628" s="236" t="s">
        <v>28</v>
      </c>
      <c r="C1628" s="188" t="s">
        <v>14</v>
      </c>
      <c r="D1628" s="180">
        <v>20</v>
      </c>
      <c r="E1628" s="180"/>
      <c r="F1628" s="180"/>
      <c r="G1628" s="180">
        <f>SUM(C1628:F1628)</f>
      </c>
      <c r="H1628" s="237">
        <v>5500</v>
      </c>
      <c r="I1628" s="125">
        <f>G1628*H1628</f>
      </c>
      <c r="J1628" s="125">
        <f>I1628*0.1</f>
      </c>
      <c r="K1628" s="125">
        <f>SUM(I1628:J1628)</f>
      </c>
      <c r="L1628" s="242"/>
      <c r="M1628" s="229"/>
      <c r="N1628" s="87"/>
      <c r="O1628" s="87"/>
      <c r="P1628" s="87"/>
      <c r="Q1628" s="87"/>
      <c r="R1628" s="87"/>
      <c r="S1628" s="87"/>
      <c r="T1628" s="87"/>
      <c r="U1628" s="87"/>
      <c r="V1628" s="87"/>
      <c r="W1628" s="175"/>
      <c r="X1628" s="87"/>
      <c r="Y1628" s="87"/>
      <c r="Z1628" s="87"/>
      <c r="AA1628" s="87"/>
      <c r="AB1628" s="86"/>
      <c r="AC1628" s="87"/>
    </row>
    <row x14ac:dyDescent="0.25" r="1629" customHeight="1" ht="17.25">
      <c r="A1629" s="235">
        <f>A1628</f>
        <v>25569.375</v>
      </c>
      <c r="B1629" s="236" t="s">
        <v>12</v>
      </c>
      <c r="C1629" s="180"/>
      <c r="D1629" s="180">
        <v>16</v>
      </c>
      <c r="E1629" s="180">
        <v>6</v>
      </c>
      <c r="F1629" s="180"/>
      <c r="G1629" s="180">
        <f>SUM(C1629:F1629)</f>
      </c>
      <c r="H1629" s="125">
        <v>6000</v>
      </c>
      <c r="I1629" s="125">
        <f>G1629*H1629</f>
      </c>
      <c r="J1629" s="125">
        <f>I1629*0.1</f>
      </c>
      <c r="K1629" s="125">
        <f>SUM(I1629:J1629)</f>
      </c>
      <c r="L1629" s="242"/>
      <c r="M1629" s="229"/>
      <c r="N1629" s="87"/>
      <c r="O1629" s="87"/>
      <c r="P1629" s="87"/>
      <c r="Q1629" s="87"/>
      <c r="R1629" s="87"/>
      <c r="S1629" s="87"/>
      <c r="T1629" s="87"/>
      <c r="U1629" s="87"/>
      <c r="V1629" s="87"/>
      <c r="W1629" s="175"/>
      <c r="X1629" s="87"/>
      <c r="Y1629" s="87"/>
      <c r="Z1629" s="87"/>
      <c r="AA1629" s="87"/>
      <c r="AB1629" s="86"/>
      <c r="AC1629" s="87"/>
    </row>
    <row x14ac:dyDescent="0.25" r="1630" customHeight="1" ht="17.25">
      <c r="A1630" s="235">
        <f>A1629</f>
        <v>25569.375</v>
      </c>
      <c r="B1630" s="241" t="s">
        <v>148</v>
      </c>
      <c r="C1630" s="180"/>
      <c r="D1630" s="180">
        <v>2</v>
      </c>
      <c r="E1630" s="180"/>
      <c r="F1630" s="180"/>
      <c r="G1630" s="180">
        <f>SUM(C1630:F1630)</f>
      </c>
      <c r="H1630" s="182">
        <v>6000</v>
      </c>
      <c r="I1630" s="125">
        <f>G1630*H1630</f>
      </c>
      <c r="J1630" s="125">
        <f>I1630*0.1</f>
      </c>
      <c r="K1630" s="125">
        <f>SUM(I1630:J1630)</f>
      </c>
      <c r="L1630" s="242"/>
      <c r="M1630" s="229"/>
      <c r="N1630" s="87"/>
      <c r="O1630" s="87"/>
      <c r="P1630" s="87"/>
      <c r="Q1630" s="87"/>
      <c r="R1630" s="87"/>
      <c r="S1630" s="87"/>
      <c r="T1630" s="87"/>
      <c r="U1630" s="87"/>
      <c r="V1630" s="87"/>
      <c r="W1630" s="175"/>
      <c r="X1630" s="87"/>
      <c r="Y1630" s="87"/>
      <c r="Z1630" s="87"/>
      <c r="AA1630" s="87"/>
      <c r="AB1630" s="86"/>
      <c r="AC1630" s="87"/>
    </row>
    <row x14ac:dyDescent="0.25" r="1631" customHeight="1" ht="17.25">
      <c r="A1631" s="235">
        <f>A1630</f>
        <v>25569.375</v>
      </c>
      <c r="B1631" s="241" t="s">
        <v>37</v>
      </c>
      <c r="C1631" s="180"/>
      <c r="D1631" s="180">
        <v>6</v>
      </c>
      <c r="E1631" s="180"/>
      <c r="F1631" s="180"/>
      <c r="G1631" s="180">
        <f>SUM(C1631:F1631)</f>
      </c>
      <c r="H1631" s="125">
        <v>6500</v>
      </c>
      <c r="I1631" s="125">
        <f>G1631*H1631</f>
      </c>
      <c r="J1631" s="125">
        <f>I1631*0.1</f>
      </c>
      <c r="K1631" s="125">
        <f>SUM(I1631:J1631)</f>
      </c>
      <c r="L1631" s="242"/>
      <c r="M1631" s="229"/>
      <c r="N1631" s="87"/>
      <c r="O1631" s="87"/>
      <c r="P1631" s="87"/>
      <c r="Q1631" s="87"/>
      <c r="R1631" s="87"/>
      <c r="S1631" s="87"/>
      <c r="T1631" s="87"/>
      <c r="U1631" s="87"/>
      <c r="V1631" s="87"/>
      <c r="W1631" s="175"/>
      <c r="X1631" s="87"/>
      <c r="Y1631" s="87"/>
      <c r="Z1631" s="87"/>
      <c r="AA1631" s="87"/>
      <c r="AB1631" s="86"/>
      <c r="AC1631" s="87"/>
    </row>
    <row x14ac:dyDescent="0.25" r="1632" customHeight="1" ht="17.25">
      <c r="A1632" s="235">
        <f>A1631</f>
        <v>25569.375</v>
      </c>
      <c r="B1632" s="241" t="s">
        <v>64</v>
      </c>
      <c r="C1632" s="180"/>
      <c r="D1632" s="181">
        <v>58</v>
      </c>
      <c r="E1632" s="181">
        <v>19</v>
      </c>
      <c r="F1632" s="180"/>
      <c r="G1632" s="180">
        <f>SUM(C1632:F1632)</f>
      </c>
      <c r="H1632" s="182">
        <v>5500</v>
      </c>
      <c r="I1632" s="125">
        <f>G1632*H1632</f>
      </c>
      <c r="J1632" s="125">
        <f>I1632*0.1</f>
      </c>
      <c r="K1632" s="125">
        <f>SUM(I1632:J1632)</f>
      </c>
      <c r="L1632" s="242"/>
      <c r="M1632" s="229"/>
      <c r="N1632" s="87"/>
      <c r="O1632" s="87"/>
      <c r="P1632" s="87"/>
      <c r="Q1632" s="87"/>
      <c r="R1632" s="87"/>
      <c r="S1632" s="87"/>
      <c r="T1632" s="87"/>
      <c r="U1632" s="87"/>
      <c r="V1632" s="87"/>
      <c r="W1632" s="175"/>
      <c r="X1632" s="87"/>
      <c r="Y1632" s="87"/>
      <c r="Z1632" s="87"/>
      <c r="AA1632" s="87"/>
      <c r="AB1632" s="86"/>
      <c r="AC1632" s="87"/>
    </row>
    <row x14ac:dyDescent="0.25" r="1633" customHeight="1" ht="17.25">
      <c r="A1633" s="235">
        <f>A1632</f>
        <v>25569.375</v>
      </c>
      <c r="B1633" s="236" t="s">
        <v>25</v>
      </c>
      <c r="C1633" s="180"/>
      <c r="D1633" s="180">
        <v>20</v>
      </c>
      <c r="E1633" s="180"/>
      <c r="F1633" s="180"/>
      <c r="G1633" s="180">
        <f>SUM(C1633:F1633)</f>
      </c>
      <c r="H1633" s="125">
        <v>6000</v>
      </c>
      <c r="I1633" s="125">
        <f>G1633*H1633</f>
      </c>
      <c r="J1633" s="125">
        <f>I1633*0.1</f>
      </c>
      <c r="K1633" s="125">
        <f>SUM(I1633:J1633)</f>
      </c>
      <c r="L1633" s="242"/>
      <c r="M1633" s="229"/>
      <c r="N1633" s="87"/>
      <c r="O1633" s="87"/>
      <c r="P1633" s="87"/>
      <c r="Q1633" s="87"/>
      <c r="R1633" s="87"/>
      <c r="S1633" s="87"/>
      <c r="T1633" s="87"/>
      <c r="U1633" s="87"/>
      <c r="V1633" s="87"/>
      <c r="W1633" s="175"/>
      <c r="X1633" s="87"/>
      <c r="Y1633" s="87"/>
      <c r="Z1633" s="87"/>
      <c r="AA1633" s="87"/>
      <c r="AB1633" s="86"/>
      <c r="AC1633" s="87"/>
    </row>
    <row x14ac:dyDescent="0.25" r="1634" customHeight="1" ht="17.25">
      <c r="A1634" s="235">
        <f>A1633</f>
        <v>25569.375</v>
      </c>
      <c r="B1634" s="241" t="s">
        <v>76</v>
      </c>
      <c r="C1634" s="188" t="s">
        <v>14</v>
      </c>
      <c r="D1634" s="180">
        <v>25</v>
      </c>
      <c r="E1634" s="180">
        <v>12</v>
      </c>
      <c r="F1634" s="180">
        <v>5</v>
      </c>
      <c r="G1634" s="180">
        <f>SUM(C1634:F1634)</f>
      </c>
      <c r="H1634" s="125">
        <v>6000</v>
      </c>
      <c r="I1634" s="125">
        <f>G1634*H1634</f>
      </c>
      <c r="J1634" s="125">
        <f>I1634*0.1</f>
      </c>
      <c r="K1634" s="125">
        <f>SUM(I1634:J1634)</f>
      </c>
      <c r="L1634" s="242"/>
      <c r="M1634" s="229"/>
      <c r="N1634" s="87"/>
      <c r="O1634" s="87"/>
      <c r="P1634" s="87"/>
      <c r="Q1634" s="87"/>
      <c r="R1634" s="87"/>
      <c r="S1634" s="87"/>
      <c r="T1634" s="87"/>
      <c r="U1634" s="87"/>
      <c r="V1634" s="87"/>
      <c r="W1634" s="175"/>
      <c r="X1634" s="87"/>
      <c r="Y1634" s="87"/>
      <c r="Z1634" s="87"/>
      <c r="AA1634" s="87"/>
      <c r="AB1634" s="86"/>
      <c r="AC1634" s="87"/>
    </row>
    <row x14ac:dyDescent="0.25" r="1635" customHeight="1" ht="17.25">
      <c r="A1635" s="235">
        <f>A1634</f>
        <v>25569.375</v>
      </c>
      <c r="B1635" s="241" t="s">
        <v>149</v>
      </c>
      <c r="C1635" s="180"/>
      <c r="D1635" s="181">
        <v>87</v>
      </c>
      <c r="E1635" s="181">
        <v>28</v>
      </c>
      <c r="F1635" s="181">
        <v>5</v>
      </c>
      <c r="G1635" s="180">
        <f>SUM(C1635:F1635)</f>
      </c>
      <c r="H1635" s="125">
        <v>6000</v>
      </c>
      <c r="I1635" s="125">
        <f>G1635*H1635</f>
      </c>
      <c r="J1635" s="125">
        <f>I1635*0.1</f>
      </c>
      <c r="K1635" s="125">
        <f>SUM(I1635:J1635)</f>
      </c>
      <c r="L1635" s="242"/>
      <c r="M1635" s="229"/>
      <c r="N1635" s="87"/>
      <c r="O1635" s="87"/>
      <c r="P1635" s="87"/>
      <c r="Q1635" s="87"/>
      <c r="R1635" s="87"/>
      <c r="S1635" s="87"/>
      <c r="T1635" s="87"/>
      <c r="U1635" s="87"/>
      <c r="V1635" s="87"/>
      <c r="W1635" s="175"/>
      <c r="X1635" s="87"/>
      <c r="Y1635" s="87"/>
      <c r="Z1635" s="87"/>
      <c r="AA1635" s="87"/>
      <c r="AB1635" s="86"/>
      <c r="AC1635" s="87"/>
    </row>
    <row x14ac:dyDescent="0.25" r="1636" customHeight="1" ht="17.25">
      <c r="A1636" s="235">
        <f>A1635</f>
        <v>25569.375</v>
      </c>
      <c r="B1636" s="241" t="s">
        <v>43</v>
      </c>
      <c r="C1636" s="180"/>
      <c r="D1636" s="180">
        <v>45</v>
      </c>
      <c r="E1636" s="180">
        <v>21</v>
      </c>
      <c r="F1636" s="180"/>
      <c r="G1636" s="180">
        <f>SUM(C1636:F1636)</f>
      </c>
      <c r="H1636" s="125">
        <v>6000</v>
      </c>
      <c r="I1636" s="125">
        <f>G1636*H1636</f>
      </c>
      <c r="J1636" s="125">
        <f>I1636*0.1</f>
      </c>
      <c r="K1636" s="125">
        <f>SUM(I1636:J1636)</f>
      </c>
      <c r="L1636" s="242"/>
      <c r="M1636" s="229"/>
      <c r="N1636" s="87"/>
      <c r="O1636" s="87"/>
      <c r="P1636" s="87"/>
      <c r="Q1636" s="87"/>
      <c r="R1636" s="87"/>
      <c r="S1636" s="87"/>
      <c r="T1636" s="87"/>
      <c r="U1636" s="87"/>
      <c r="V1636" s="87"/>
      <c r="W1636" s="175"/>
      <c r="X1636" s="87"/>
      <c r="Y1636" s="87"/>
      <c r="Z1636" s="87"/>
      <c r="AA1636" s="87"/>
      <c r="AB1636" s="86"/>
      <c r="AC1636" s="87"/>
    </row>
    <row x14ac:dyDescent="0.25" r="1637" customHeight="1" ht="17.25">
      <c r="A1637" s="235">
        <f>A1636</f>
        <v>25569.375</v>
      </c>
      <c r="B1637" s="241" t="s">
        <v>18</v>
      </c>
      <c r="C1637" s="180"/>
      <c r="D1637" s="180">
        <v>9</v>
      </c>
      <c r="E1637" s="180">
        <v>7</v>
      </c>
      <c r="F1637" s="180">
        <v>6</v>
      </c>
      <c r="G1637" s="180">
        <f>SUM(C1637:F1637)</f>
      </c>
      <c r="H1637" s="125">
        <v>6000</v>
      </c>
      <c r="I1637" s="125">
        <f>G1637*H1637</f>
      </c>
      <c r="J1637" s="125">
        <f>I1637*0.1</f>
      </c>
      <c r="K1637" s="125">
        <f>SUM(I1637:J1637)</f>
      </c>
      <c r="L1637" s="242"/>
      <c r="M1637" s="229"/>
      <c r="N1637" s="87"/>
      <c r="O1637" s="87"/>
      <c r="P1637" s="87"/>
      <c r="Q1637" s="87"/>
      <c r="R1637" s="87"/>
      <c r="S1637" s="87"/>
      <c r="T1637" s="87"/>
      <c r="U1637" s="87"/>
      <c r="V1637" s="87"/>
      <c r="W1637" s="175"/>
      <c r="X1637" s="87"/>
      <c r="Y1637" s="87"/>
      <c r="Z1637" s="87"/>
      <c r="AA1637" s="87"/>
      <c r="AB1637" s="86"/>
      <c r="AC1637" s="87"/>
    </row>
    <row x14ac:dyDescent="0.25" r="1638" customHeight="1" ht="17.25">
      <c r="A1638" s="235">
        <f>A1637</f>
        <v>25569.375</v>
      </c>
      <c r="B1638" s="241" t="s">
        <v>82</v>
      </c>
      <c r="C1638" s="188" t="s">
        <v>14</v>
      </c>
      <c r="D1638" s="180">
        <v>25</v>
      </c>
      <c r="E1638" s="180">
        <v>9</v>
      </c>
      <c r="F1638" s="180">
        <v>7</v>
      </c>
      <c r="G1638" s="180">
        <f>SUM(C1638:F1638)</f>
      </c>
      <c r="H1638" s="125">
        <v>5000</v>
      </c>
      <c r="I1638" s="125">
        <f>G1638*H1638</f>
      </c>
      <c r="J1638" s="125">
        <f>I1638*0.1</f>
      </c>
      <c r="K1638" s="125">
        <f>SUM(I1638:J1638)</f>
      </c>
      <c r="L1638" s="242"/>
      <c r="M1638" s="229"/>
      <c r="N1638" s="87"/>
      <c r="O1638" s="87"/>
      <c r="P1638" s="87"/>
      <c r="Q1638" s="87"/>
      <c r="R1638" s="87"/>
      <c r="S1638" s="87"/>
      <c r="T1638" s="87"/>
      <c r="U1638" s="87"/>
      <c r="V1638" s="87"/>
      <c r="W1638" s="175"/>
      <c r="X1638" s="87"/>
      <c r="Y1638" s="87"/>
      <c r="Z1638" s="87"/>
      <c r="AA1638" s="87"/>
      <c r="AB1638" s="86"/>
      <c r="AC1638" s="87"/>
    </row>
    <row x14ac:dyDescent="0.25" r="1639" customHeight="1" ht="17.25">
      <c r="A1639" s="235">
        <f>A1638</f>
        <v>25569.375</v>
      </c>
      <c r="B1639" s="241" t="s">
        <v>151</v>
      </c>
      <c r="C1639" s="180"/>
      <c r="D1639" s="180">
        <v>12</v>
      </c>
      <c r="E1639" s="180"/>
      <c r="F1639" s="180"/>
      <c r="G1639" s="180">
        <f>SUM(C1639:F1639)</f>
      </c>
      <c r="H1639" s="125">
        <v>5000</v>
      </c>
      <c r="I1639" s="125">
        <f>G1639*H1639</f>
      </c>
      <c r="J1639" s="125">
        <f>I1639*0.1</f>
      </c>
      <c r="K1639" s="125">
        <f>SUM(I1639:J1639)</f>
      </c>
      <c r="L1639" s="242"/>
      <c r="M1639" s="229"/>
      <c r="N1639" s="87"/>
      <c r="O1639" s="87"/>
      <c r="P1639" s="87"/>
      <c r="Q1639" s="87"/>
      <c r="R1639" s="87"/>
      <c r="S1639" s="87"/>
      <c r="T1639" s="87"/>
      <c r="U1639" s="87"/>
      <c r="V1639" s="87"/>
      <c r="W1639" s="175"/>
      <c r="X1639" s="87"/>
      <c r="Y1639" s="87"/>
      <c r="Z1639" s="87"/>
      <c r="AA1639" s="87"/>
      <c r="AB1639" s="86"/>
      <c r="AC1639" s="87"/>
    </row>
    <row x14ac:dyDescent="0.25" r="1640" customHeight="1" ht="17.25">
      <c r="A1640" s="235">
        <f>A1636</f>
        <v>25569.375</v>
      </c>
      <c r="B1640" s="241" t="s">
        <v>105</v>
      </c>
      <c r="C1640" s="180"/>
      <c r="D1640" s="181">
        <v>22</v>
      </c>
      <c r="E1640" s="180"/>
      <c r="F1640" s="180"/>
      <c r="G1640" s="180">
        <f>SUM(C1640:F1640)</f>
      </c>
      <c r="H1640" s="125">
        <v>7000</v>
      </c>
      <c r="I1640" s="125">
        <f>G1640*H1640</f>
      </c>
      <c r="J1640" s="125">
        <f>I1640*0.1</f>
      </c>
      <c r="K1640" s="125">
        <f>SUM(I1640:J1640)</f>
      </c>
      <c r="L1640" s="242"/>
      <c r="M1640" s="229"/>
      <c r="N1640" s="87"/>
      <c r="O1640" s="87"/>
      <c r="P1640" s="87"/>
      <c r="Q1640" s="87"/>
      <c r="R1640" s="87"/>
      <c r="S1640" s="87"/>
      <c r="T1640" s="87"/>
      <c r="U1640" s="87"/>
      <c r="V1640" s="87"/>
      <c r="W1640" s="175"/>
      <c r="X1640" s="87"/>
      <c r="Y1640" s="87"/>
      <c r="Z1640" s="87"/>
      <c r="AA1640" s="87"/>
      <c r="AB1640" s="86"/>
      <c r="AC1640" s="87"/>
    </row>
    <row x14ac:dyDescent="0.25" r="1641" customHeight="1" ht="17.25">
      <c r="A1641" s="235">
        <f>A1636</f>
        <v>25569.375</v>
      </c>
      <c r="B1641" s="241" t="s">
        <v>23</v>
      </c>
      <c r="C1641" s="180"/>
      <c r="D1641" s="180">
        <v>13</v>
      </c>
      <c r="E1641" s="180"/>
      <c r="F1641" s="180"/>
      <c r="G1641" s="180">
        <f>SUM(C1641:F1641)</f>
      </c>
      <c r="H1641" s="125">
        <v>6000</v>
      </c>
      <c r="I1641" s="125">
        <f>G1641*H1641</f>
      </c>
      <c r="J1641" s="125">
        <f>I1641*0.1</f>
      </c>
      <c r="K1641" s="125">
        <f>SUM(I1641:J1641)</f>
      </c>
      <c r="L1641" s="242"/>
      <c r="M1641" s="229"/>
      <c r="N1641" s="87"/>
      <c r="O1641" s="87"/>
      <c r="P1641" s="87"/>
      <c r="Q1641" s="87"/>
      <c r="R1641" s="87"/>
      <c r="S1641" s="87"/>
      <c r="T1641" s="87"/>
      <c r="U1641" s="87"/>
      <c r="V1641" s="87"/>
      <c r="W1641" s="175"/>
      <c r="X1641" s="87"/>
      <c r="Y1641" s="87"/>
      <c r="Z1641" s="87"/>
      <c r="AA1641" s="87"/>
      <c r="AB1641" s="86"/>
      <c r="AC1641" s="87"/>
    </row>
    <row x14ac:dyDescent="0.25" r="1642" customHeight="1" ht="17.25">
      <c r="A1642" s="235">
        <f>A1641</f>
        <v>25569.375</v>
      </c>
      <c r="B1642" s="241" t="s">
        <v>40</v>
      </c>
      <c r="C1642" s="180"/>
      <c r="D1642" s="180">
        <v>12</v>
      </c>
      <c r="E1642" s="180"/>
      <c r="F1642" s="180"/>
      <c r="G1642" s="180">
        <f>SUM(C1642:F1642)</f>
      </c>
      <c r="H1642" s="125">
        <v>6500</v>
      </c>
      <c r="I1642" s="125">
        <f>G1642*H1642</f>
      </c>
      <c r="J1642" s="125">
        <f>I1642*0.1</f>
      </c>
      <c r="K1642" s="125">
        <f>SUM(I1642:J1642)</f>
      </c>
      <c r="L1642" s="242"/>
      <c r="M1642" s="229"/>
      <c r="N1642" s="87"/>
      <c r="O1642" s="87"/>
      <c r="P1642" s="87"/>
      <c r="Q1642" s="87"/>
      <c r="R1642" s="87"/>
      <c r="S1642" s="87"/>
      <c r="T1642" s="87"/>
      <c r="U1642" s="87"/>
      <c r="V1642" s="87"/>
      <c r="W1642" s="175"/>
      <c r="X1642" s="87"/>
      <c r="Y1642" s="87"/>
      <c r="Z1642" s="87"/>
      <c r="AA1642" s="87"/>
      <c r="AB1642" s="86"/>
      <c r="AC1642" s="87"/>
    </row>
    <row x14ac:dyDescent="0.25" r="1643" customHeight="1" ht="17.25">
      <c r="A1643" s="235">
        <f>A1639</f>
        <v>25569.375</v>
      </c>
      <c r="B1643" s="241" t="s">
        <v>86</v>
      </c>
      <c r="C1643" s="180"/>
      <c r="D1643" s="180">
        <v>19</v>
      </c>
      <c r="E1643" s="180">
        <v>8</v>
      </c>
      <c r="F1643" s="180">
        <v>5</v>
      </c>
      <c r="G1643" s="180">
        <f>SUM(C1643:F1643)</f>
      </c>
      <c r="H1643" s="125">
        <v>6000</v>
      </c>
      <c r="I1643" s="125">
        <f>G1643*H1643</f>
      </c>
      <c r="J1643" s="125">
        <f>I1643*0.1</f>
      </c>
      <c r="K1643" s="125">
        <f>SUM(I1643:J1643)</f>
      </c>
      <c r="L1643" s="242"/>
      <c r="M1643" s="229"/>
      <c r="N1643" s="87"/>
      <c r="O1643" s="87"/>
      <c r="P1643" s="87"/>
      <c r="Q1643" s="87"/>
      <c r="R1643" s="87"/>
      <c r="S1643" s="87"/>
      <c r="T1643" s="87"/>
      <c r="U1643" s="87"/>
      <c r="V1643" s="87"/>
      <c r="W1643" s="175"/>
      <c r="X1643" s="87"/>
      <c r="Y1643" s="87"/>
      <c r="Z1643" s="87"/>
      <c r="AA1643" s="87"/>
      <c r="AB1643" s="86"/>
      <c r="AC1643" s="87"/>
    </row>
    <row x14ac:dyDescent="0.25" r="1644" customHeight="1" ht="17.25">
      <c r="A1644" s="235">
        <f>A1639</f>
        <v>25569.375</v>
      </c>
      <c r="B1644" s="241" t="s">
        <v>152</v>
      </c>
      <c r="C1644" s="180"/>
      <c r="D1644" s="180">
        <v>140</v>
      </c>
      <c r="E1644" s="180"/>
      <c r="F1644" s="180"/>
      <c r="G1644" s="180">
        <f>SUM(C1644:F1644)</f>
      </c>
      <c r="H1644" s="125">
        <v>6000</v>
      </c>
      <c r="I1644" s="125">
        <f>G1644*H1644</f>
      </c>
      <c r="J1644" s="125">
        <f>I1644*0.1</f>
      </c>
      <c r="K1644" s="125">
        <f>SUM(I1644:J1644)</f>
      </c>
      <c r="L1644" s="242"/>
      <c r="M1644" s="229"/>
      <c r="N1644" s="87"/>
      <c r="O1644" s="87"/>
      <c r="P1644" s="87"/>
      <c r="Q1644" s="87"/>
      <c r="R1644" s="87"/>
      <c r="S1644" s="87"/>
      <c r="T1644" s="87"/>
      <c r="U1644" s="87"/>
      <c r="V1644" s="87"/>
      <c r="W1644" s="175"/>
      <c r="X1644" s="87"/>
      <c r="Y1644" s="87"/>
      <c r="Z1644" s="87"/>
      <c r="AA1644" s="87"/>
      <c r="AB1644" s="86"/>
      <c r="AC1644" s="87"/>
    </row>
    <row x14ac:dyDescent="0.25" r="1645" customHeight="1" ht="17.25">
      <c r="A1645" s="235">
        <f>A1644</f>
        <v>25569.375</v>
      </c>
      <c r="B1645" s="236"/>
      <c r="C1645" s="180"/>
      <c r="D1645" s="180"/>
      <c r="E1645" s="180"/>
      <c r="F1645" s="180"/>
      <c r="G1645" s="180">
        <f>SUM(C1645:F1645)</f>
      </c>
      <c r="H1645" s="125"/>
      <c r="I1645" s="125">
        <f>G1645*H1645</f>
      </c>
      <c r="J1645" s="125">
        <v>0</v>
      </c>
      <c r="K1645" s="125">
        <f>SUM(I1645:J1645)</f>
      </c>
      <c r="L1645" s="242"/>
      <c r="M1645" s="229"/>
      <c r="N1645" s="87"/>
      <c r="O1645" s="87"/>
      <c r="P1645" s="87"/>
      <c r="Q1645" s="87"/>
      <c r="R1645" s="87"/>
      <c r="S1645" s="87"/>
      <c r="T1645" s="87"/>
      <c r="U1645" s="87"/>
      <c r="V1645" s="87"/>
      <c r="W1645" s="175"/>
      <c r="X1645" s="87"/>
      <c r="Y1645" s="87"/>
      <c r="Z1645" s="87"/>
      <c r="AA1645" s="87"/>
      <c r="AB1645" s="86"/>
      <c r="AC1645" s="87"/>
    </row>
    <row x14ac:dyDescent="0.25" r="1646" customHeight="1" ht="17.25">
      <c r="A1646" s="243">
        <f>A1645</f>
        <v>25569.375</v>
      </c>
      <c r="B1646" s="244" t="s">
        <v>155</v>
      </c>
      <c r="C1646" s="191">
        <f>SUM(C1600:C1645)</f>
      </c>
      <c r="D1646" s="191">
        <f>SUM(D1600:D1645)</f>
      </c>
      <c r="E1646" s="191">
        <f>SUM(E1600:E1645)</f>
      </c>
      <c r="F1646" s="191">
        <f>SUM(F1600:F1645)</f>
      </c>
      <c r="G1646" s="191">
        <f>SUM(G1600:G1645)</f>
      </c>
      <c r="H1646" s="191"/>
      <c r="I1646" s="191">
        <f>SUM(I1600:I1645)</f>
      </c>
      <c r="J1646" s="191">
        <f>SUM(J1600:J1645)</f>
      </c>
      <c r="K1646" s="191">
        <f>SUM(K1600:K1645)</f>
      </c>
      <c r="L1646" s="245"/>
      <c r="M1646" s="229"/>
      <c r="N1646" s="87"/>
      <c r="O1646" s="87"/>
      <c r="P1646" s="87"/>
      <c r="Q1646" s="87"/>
      <c r="R1646" s="87"/>
      <c r="S1646" s="87"/>
      <c r="T1646" s="87"/>
      <c r="U1646" s="87"/>
      <c r="V1646" s="87"/>
      <c r="W1646" s="175"/>
      <c r="X1646" s="87"/>
      <c r="Y1646" s="87"/>
      <c r="Z1646" s="87"/>
      <c r="AA1646" s="87"/>
      <c r="AB1646" s="86"/>
      <c r="AC1646" s="87"/>
    </row>
    <row x14ac:dyDescent="0.25" r="1647" customHeight="1" ht="17.25">
      <c r="A1647" s="235">
        <f>A1646</f>
        <v>25569.375</v>
      </c>
      <c r="B1647" s="241" t="s">
        <v>113</v>
      </c>
      <c r="C1647" s="180"/>
      <c r="D1647" s="180">
        <v>41</v>
      </c>
      <c r="E1647" s="180">
        <v>46</v>
      </c>
      <c r="F1647" s="180"/>
      <c r="G1647" s="180">
        <f>SUM(C1647:F1647)</f>
      </c>
      <c r="H1647" s="125">
        <v>6500</v>
      </c>
      <c r="I1647" s="125">
        <f>G1647*H1647</f>
      </c>
      <c r="J1647" s="185"/>
      <c r="K1647" s="125">
        <f>SUM(I1647:J1647)</f>
      </c>
      <c r="L1647" s="242"/>
      <c r="M1647" s="229"/>
      <c r="N1647" s="87"/>
      <c r="O1647" s="87"/>
      <c r="P1647" s="87"/>
      <c r="Q1647" s="87"/>
      <c r="R1647" s="87"/>
      <c r="S1647" s="87"/>
      <c r="T1647" s="87"/>
      <c r="U1647" s="87"/>
      <c r="V1647" s="87"/>
      <c r="W1647" s="175"/>
      <c r="X1647" s="87"/>
      <c r="Y1647" s="87"/>
      <c r="Z1647" s="87"/>
      <c r="AA1647" s="87"/>
      <c r="AB1647" s="86"/>
      <c r="AC1647" s="87"/>
    </row>
    <row x14ac:dyDescent="0.25" r="1648" customHeight="1" ht="17.25">
      <c r="A1648" s="235">
        <f>A1647</f>
        <v>25569.375</v>
      </c>
      <c r="B1648" s="241" t="s">
        <v>156</v>
      </c>
      <c r="C1648" s="180"/>
      <c r="D1648" s="180">
        <v>12</v>
      </c>
      <c r="E1648" s="180">
        <v>13</v>
      </c>
      <c r="F1648" s="180"/>
      <c r="G1648" s="180">
        <f>SUM(C1648:F1648)</f>
      </c>
      <c r="H1648" s="125">
        <v>6500</v>
      </c>
      <c r="I1648" s="125">
        <f>G1648*H1648</f>
      </c>
      <c r="J1648" s="185"/>
      <c r="K1648" s="125">
        <f>SUM(I1648:J1648)</f>
      </c>
      <c r="L1648" s="242"/>
      <c r="M1648" s="229"/>
      <c r="N1648" s="87"/>
      <c r="O1648" s="87"/>
      <c r="P1648" s="87"/>
      <c r="Q1648" s="87"/>
      <c r="R1648" s="87"/>
      <c r="S1648" s="87"/>
      <c r="T1648" s="87"/>
      <c r="U1648" s="87"/>
      <c r="V1648" s="87"/>
      <c r="W1648" s="175"/>
      <c r="X1648" s="87"/>
      <c r="Y1648" s="87"/>
      <c r="Z1648" s="87"/>
      <c r="AA1648" s="87"/>
      <c r="AB1648" s="86"/>
      <c r="AC1648" s="87"/>
    </row>
    <row x14ac:dyDescent="0.25" r="1649" customHeight="1" ht="17.25">
      <c r="A1649" s="235">
        <f>A1648</f>
        <v>25569.375</v>
      </c>
      <c r="B1649" s="241" t="s">
        <v>112</v>
      </c>
      <c r="C1649" s="180"/>
      <c r="D1649" s="180">
        <v>9</v>
      </c>
      <c r="E1649" s="180">
        <v>6</v>
      </c>
      <c r="F1649" s="180"/>
      <c r="G1649" s="180">
        <f>SUM(C1649:F1649)</f>
      </c>
      <c r="H1649" s="125">
        <v>6900</v>
      </c>
      <c r="I1649" s="125">
        <f>G1649*H1649</f>
      </c>
      <c r="J1649" s="185"/>
      <c r="K1649" s="125">
        <f>SUM(I1649:J1649)</f>
      </c>
      <c r="L1649" s="242"/>
      <c r="M1649" s="229"/>
      <c r="N1649" s="87"/>
      <c r="O1649" s="87"/>
      <c r="P1649" s="87"/>
      <c r="Q1649" s="87"/>
      <c r="R1649" s="87"/>
      <c r="S1649" s="87"/>
      <c r="T1649" s="87"/>
      <c r="U1649" s="87"/>
      <c r="V1649" s="87"/>
      <c r="W1649" s="175"/>
      <c r="X1649" s="87"/>
      <c r="Y1649" s="87"/>
      <c r="Z1649" s="87"/>
      <c r="AA1649" s="87"/>
      <c r="AB1649" s="86"/>
      <c r="AC1649" s="87"/>
    </row>
    <row x14ac:dyDescent="0.25" r="1650" customHeight="1" ht="17.25">
      <c r="A1650" s="235">
        <f>A1649</f>
        <v>25569.375</v>
      </c>
      <c r="B1650" s="236"/>
      <c r="C1650" s="180"/>
      <c r="D1650" s="180"/>
      <c r="E1650" s="180"/>
      <c r="F1650" s="180"/>
      <c r="G1650" s="180">
        <f>SUM(C1650:F1650)</f>
      </c>
      <c r="H1650" s="125"/>
      <c r="I1650" s="125">
        <f>G1650*H1650</f>
      </c>
      <c r="J1650" s="185"/>
      <c r="K1650" s="125">
        <f>SUM(I1650:J1650)</f>
      </c>
      <c r="L1650" s="242"/>
      <c r="M1650" s="229"/>
      <c r="N1650" s="87"/>
      <c r="O1650" s="87"/>
      <c r="P1650" s="87"/>
      <c r="Q1650" s="87"/>
      <c r="R1650" s="87"/>
      <c r="S1650" s="87"/>
      <c r="T1650" s="87"/>
      <c r="U1650" s="87"/>
      <c r="V1650" s="87"/>
      <c r="W1650" s="175"/>
      <c r="X1650" s="87"/>
      <c r="Y1650" s="87"/>
      <c r="Z1650" s="87"/>
      <c r="AA1650" s="87"/>
      <c r="AB1650" s="86"/>
      <c r="AC1650" s="87"/>
    </row>
    <row x14ac:dyDescent="0.25" r="1651" customHeight="1" ht="17.25">
      <c r="A1651" s="235">
        <f>A1650</f>
        <v>25569.375</v>
      </c>
      <c r="B1651" s="236"/>
      <c r="C1651" s="180"/>
      <c r="D1651" s="180"/>
      <c r="E1651" s="180"/>
      <c r="F1651" s="180"/>
      <c r="G1651" s="180">
        <f>SUM(C1651:F1651)</f>
      </c>
      <c r="H1651" s="125"/>
      <c r="I1651" s="125">
        <f>G1651*H1651</f>
      </c>
      <c r="J1651" s="185"/>
      <c r="K1651" s="125">
        <f>SUM(I1651:J1651)</f>
      </c>
      <c r="L1651" s="242"/>
      <c r="M1651" s="229"/>
      <c r="N1651" s="87"/>
      <c r="O1651" s="87"/>
      <c r="P1651" s="87"/>
      <c r="Q1651" s="87"/>
      <c r="R1651" s="87"/>
      <c r="S1651" s="87"/>
      <c r="T1651" s="87"/>
      <c r="U1651" s="87"/>
      <c r="V1651" s="87"/>
      <c r="W1651" s="175"/>
      <c r="X1651" s="87"/>
      <c r="Y1651" s="87"/>
      <c r="Z1651" s="87"/>
      <c r="AA1651" s="87"/>
      <c r="AB1651" s="86"/>
      <c r="AC1651" s="87"/>
    </row>
    <row x14ac:dyDescent="0.25" r="1652" customHeight="1" ht="17.25">
      <c r="A1652" s="235">
        <f>A1651</f>
        <v>25569.375</v>
      </c>
      <c r="B1652" s="236"/>
      <c r="C1652" s="180"/>
      <c r="D1652" s="180"/>
      <c r="E1652" s="180"/>
      <c r="F1652" s="180"/>
      <c r="G1652" s="180">
        <f>SUM(C1652:F1652)</f>
      </c>
      <c r="H1652" s="125"/>
      <c r="I1652" s="125">
        <f>G1652*H1652</f>
      </c>
      <c r="J1652" s="185"/>
      <c r="K1652" s="125">
        <f>SUM(I1652:J1652)</f>
      </c>
      <c r="L1652" s="242"/>
      <c r="M1652" s="229"/>
      <c r="N1652" s="87"/>
      <c r="O1652" s="87"/>
      <c r="P1652" s="87"/>
      <c r="Q1652" s="87"/>
      <c r="R1652" s="87"/>
      <c r="S1652" s="87"/>
      <c r="T1652" s="87"/>
      <c r="U1652" s="87"/>
      <c r="V1652" s="87"/>
      <c r="W1652" s="175"/>
      <c r="X1652" s="87"/>
      <c r="Y1652" s="87"/>
      <c r="Z1652" s="87"/>
      <c r="AA1652" s="87"/>
      <c r="AB1652" s="86"/>
      <c r="AC1652" s="87"/>
    </row>
    <row x14ac:dyDescent="0.25" r="1653" customHeight="1" ht="17.25">
      <c r="A1653" s="235">
        <f>A1652</f>
        <v>25569.375</v>
      </c>
      <c r="B1653" s="236"/>
      <c r="C1653" s="180"/>
      <c r="D1653" s="180"/>
      <c r="E1653" s="180"/>
      <c r="F1653" s="180"/>
      <c r="G1653" s="180">
        <f>SUM(C1653:F1653)</f>
      </c>
      <c r="H1653" s="125"/>
      <c r="I1653" s="125">
        <f>G1653*H1653</f>
      </c>
      <c r="J1653" s="185"/>
      <c r="K1653" s="125">
        <f>SUM(I1653:J1653)</f>
      </c>
      <c r="L1653" s="242"/>
      <c r="M1653" s="229"/>
      <c r="N1653" s="87"/>
      <c r="O1653" s="87"/>
      <c r="P1653" s="87"/>
      <c r="Q1653" s="87"/>
      <c r="R1653" s="87"/>
      <c r="S1653" s="87"/>
      <c r="T1653" s="87"/>
      <c r="U1653" s="87"/>
      <c r="V1653" s="87"/>
      <c r="W1653" s="175"/>
      <c r="X1653" s="87"/>
      <c r="Y1653" s="87"/>
      <c r="Z1653" s="87"/>
      <c r="AA1653" s="87"/>
      <c r="AB1653" s="86"/>
      <c r="AC1653" s="87"/>
    </row>
    <row x14ac:dyDescent="0.25" r="1654" customHeight="1" ht="17.25">
      <c r="A1654" s="235">
        <f>A1653</f>
        <v>25569.375</v>
      </c>
      <c r="B1654" s="236"/>
      <c r="C1654" s="180"/>
      <c r="D1654" s="180"/>
      <c r="E1654" s="180"/>
      <c r="F1654" s="180"/>
      <c r="G1654" s="180">
        <f>SUM(C1654:F1654)</f>
      </c>
      <c r="H1654" s="125"/>
      <c r="I1654" s="125">
        <f>G1654*H1654</f>
      </c>
      <c r="J1654" s="185"/>
      <c r="K1654" s="125">
        <f>SUM(I1654:J1654)</f>
      </c>
      <c r="L1654" s="242"/>
      <c r="M1654" s="229"/>
      <c r="N1654" s="87"/>
      <c r="O1654" s="87"/>
      <c r="P1654" s="87"/>
      <c r="Q1654" s="87"/>
      <c r="R1654" s="87"/>
      <c r="S1654" s="87"/>
      <c r="T1654" s="87"/>
      <c r="U1654" s="87"/>
      <c r="V1654" s="87"/>
      <c r="W1654" s="175"/>
      <c r="X1654" s="87"/>
      <c r="Y1654" s="87"/>
      <c r="Z1654" s="87"/>
      <c r="AA1654" s="87"/>
      <c r="AB1654" s="86"/>
      <c r="AC1654" s="87"/>
    </row>
    <row x14ac:dyDescent="0.25" r="1655" customHeight="1" ht="17.25">
      <c r="A1655" s="243">
        <f>A1654</f>
        <v>25569.375</v>
      </c>
      <c r="B1655" s="244" t="s">
        <v>157</v>
      </c>
      <c r="C1655" s="191">
        <f>SUM(C1647:C1654)</f>
      </c>
      <c r="D1655" s="191">
        <f>SUM(D1647:D1654)</f>
      </c>
      <c r="E1655" s="191">
        <f>SUM(E1647:E1654)</f>
      </c>
      <c r="F1655" s="191">
        <f>SUM(F1647:F1654)</f>
      </c>
      <c r="G1655" s="191">
        <f>SUM(G1647:G1654)</f>
      </c>
      <c r="H1655" s="201"/>
      <c r="I1655" s="201">
        <f>SUM(I1647:I1654)</f>
      </c>
      <c r="J1655" s="201"/>
      <c r="K1655" s="202">
        <f>SUM(K1647:K1654)</f>
      </c>
      <c r="L1655" s="246"/>
      <c r="M1655" s="229"/>
      <c r="N1655" s="87"/>
      <c r="O1655" s="87"/>
      <c r="P1655" s="87"/>
      <c r="Q1655" s="87"/>
      <c r="R1655" s="87"/>
      <c r="S1655" s="87"/>
      <c r="T1655" s="87"/>
      <c r="U1655" s="87"/>
      <c r="V1655" s="87"/>
      <c r="W1655" s="175"/>
      <c r="X1655" s="87"/>
      <c r="Y1655" s="87"/>
      <c r="Z1655" s="87"/>
      <c r="AA1655" s="87"/>
      <c r="AB1655" s="86"/>
      <c r="AC1655" s="87"/>
    </row>
    <row x14ac:dyDescent="0.25" r="1656" customHeight="1" ht="17.25" hidden="1">
      <c r="A1656" s="226" t="s">
        <v>128</v>
      </c>
      <c r="B1656" s="227" t="s">
        <v>2</v>
      </c>
      <c r="C1656" s="174" t="s">
        <v>129</v>
      </c>
      <c r="D1656" s="174" t="s">
        <v>130</v>
      </c>
      <c r="E1656" s="174" t="s">
        <v>131</v>
      </c>
      <c r="F1656" s="174" t="s">
        <v>132</v>
      </c>
      <c r="G1656" s="174" t="s">
        <v>133</v>
      </c>
      <c r="H1656" s="174" t="s">
        <v>7</v>
      </c>
      <c r="I1656" s="174" t="s">
        <v>134</v>
      </c>
      <c r="J1656" s="174" t="s">
        <v>90</v>
      </c>
      <c r="K1656" s="174" t="s">
        <v>135</v>
      </c>
      <c r="L1656" s="228"/>
      <c r="M1656" s="229"/>
      <c r="N1656" s="87"/>
      <c r="O1656" s="87"/>
      <c r="P1656" s="87"/>
      <c r="Q1656" s="87"/>
      <c r="R1656" s="87"/>
      <c r="S1656" s="87"/>
      <c r="T1656" s="87"/>
      <c r="U1656" s="87"/>
      <c r="V1656" s="87"/>
      <c r="W1656" s="175"/>
      <c r="X1656" s="87"/>
      <c r="Y1656" s="87"/>
      <c r="Z1656" s="87"/>
      <c r="AA1656" s="87"/>
      <c r="AB1656" s="86"/>
      <c r="AC1656" s="87"/>
    </row>
    <row x14ac:dyDescent="0.25" r="1657" customHeight="1" ht="17.25">
      <c r="A1657" s="235">
        <f>A1655+1</f>
        <v>25569.375</v>
      </c>
      <c r="B1657" s="236" t="s">
        <v>46</v>
      </c>
      <c r="C1657" s="183" t="s">
        <v>14</v>
      </c>
      <c r="D1657" s="180">
        <v>0</v>
      </c>
      <c r="E1657" s="180">
        <v>0</v>
      </c>
      <c r="F1657" s="180">
        <v>0</v>
      </c>
      <c r="G1657" s="180">
        <f>SUM(C1657:F1657)</f>
      </c>
      <c r="H1657" s="237">
        <v>5500</v>
      </c>
      <c r="I1657" s="125">
        <f>G1657*H1657</f>
      </c>
      <c r="J1657" s="125">
        <f>I1657*0.1</f>
      </c>
      <c r="K1657" s="125">
        <f>SUM(I1657:J1657)</f>
      </c>
      <c r="L1657" s="242"/>
      <c r="M1657" s="229"/>
      <c r="N1657" s="87"/>
      <c r="O1657" s="87"/>
      <c r="P1657" s="87"/>
      <c r="Q1657" s="87"/>
      <c r="R1657" s="87"/>
      <c r="S1657" s="87"/>
      <c r="T1657" s="87"/>
      <c r="U1657" s="87"/>
      <c r="V1657" s="87"/>
      <c r="W1657" s="175"/>
      <c r="X1657" s="87"/>
      <c r="Y1657" s="87"/>
      <c r="Z1657" s="87"/>
      <c r="AA1657" s="87"/>
      <c r="AB1657" s="86"/>
      <c r="AC1657" s="87"/>
    </row>
    <row x14ac:dyDescent="0.25" r="1658" customHeight="1" ht="17.25">
      <c r="A1658" s="235">
        <f>A1657</f>
        <v>25569.375</v>
      </c>
      <c r="B1658" s="236" t="s">
        <v>137</v>
      </c>
      <c r="C1658" s="180"/>
      <c r="D1658" s="181">
        <v>97</v>
      </c>
      <c r="E1658" s="180">
        <v>35</v>
      </c>
      <c r="F1658" s="180">
        <v>15</v>
      </c>
      <c r="G1658" s="180">
        <f>SUM(C1658:F1658)</f>
      </c>
      <c r="H1658" s="237">
        <v>4500</v>
      </c>
      <c r="I1658" s="125">
        <f>G1658*H1658</f>
      </c>
      <c r="J1658" s="125">
        <f>I1658*0.1</f>
      </c>
      <c r="K1658" s="125">
        <f>SUM(I1658:J1658)</f>
      </c>
      <c r="L1658" s="242"/>
      <c r="M1658" s="229"/>
      <c r="N1658" s="87"/>
      <c r="O1658" s="87"/>
      <c r="P1658" s="87"/>
      <c r="Q1658" s="87"/>
      <c r="R1658" s="87"/>
      <c r="S1658" s="87"/>
      <c r="T1658" s="87"/>
      <c r="U1658" s="87"/>
      <c r="V1658" s="87"/>
      <c r="W1658" s="175"/>
      <c r="X1658" s="87"/>
      <c r="Y1658" s="87"/>
      <c r="Z1658" s="87"/>
      <c r="AA1658" s="87"/>
      <c r="AB1658" s="86"/>
      <c r="AC1658" s="87"/>
    </row>
    <row x14ac:dyDescent="0.25" r="1659" customHeight="1" ht="17.25">
      <c r="A1659" s="235">
        <f>A1658</f>
        <v>25569.375</v>
      </c>
      <c r="B1659" s="236" t="s">
        <v>178</v>
      </c>
      <c r="C1659" s="180"/>
      <c r="D1659" s="181">
        <v>1</v>
      </c>
      <c r="E1659" s="180"/>
      <c r="F1659" s="180"/>
      <c r="G1659" s="180">
        <f>SUM(C1659:F1659)</f>
      </c>
      <c r="H1659" s="182">
        <v>5000</v>
      </c>
      <c r="I1659" s="125">
        <f>G1659*H1659</f>
      </c>
      <c r="J1659" s="125">
        <f>I1659*0.1</f>
      </c>
      <c r="K1659" s="125">
        <f>SUM(I1659:J1659)</f>
      </c>
      <c r="L1659" s="242"/>
      <c r="M1659" s="229"/>
      <c r="N1659" s="87"/>
      <c r="O1659" s="87"/>
      <c r="P1659" s="87"/>
      <c r="Q1659" s="87"/>
      <c r="R1659" s="87"/>
      <c r="S1659" s="87"/>
      <c r="T1659" s="87"/>
      <c r="U1659" s="87"/>
      <c r="V1659" s="87"/>
      <c r="W1659" s="175"/>
      <c r="X1659" s="87"/>
      <c r="Y1659" s="87"/>
      <c r="Z1659" s="87"/>
      <c r="AA1659" s="87"/>
      <c r="AB1659" s="86"/>
      <c r="AC1659" s="87"/>
    </row>
    <row x14ac:dyDescent="0.25" r="1660" customHeight="1" ht="17.25">
      <c r="A1660" s="235">
        <f>A1659</f>
        <v>25569.375</v>
      </c>
      <c r="B1660" s="236" t="s">
        <v>13</v>
      </c>
      <c r="C1660" s="180"/>
      <c r="D1660" s="180">
        <v>12</v>
      </c>
      <c r="E1660" s="180">
        <v>0</v>
      </c>
      <c r="F1660" s="180"/>
      <c r="G1660" s="180">
        <f>SUM(C1660:F1660)</f>
      </c>
      <c r="H1660" s="125">
        <v>6000</v>
      </c>
      <c r="I1660" s="125">
        <f>G1660*H1660</f>
      </c>
      <c r="J1660" s="125">
        <f>I1660*0.1</f>
      </c>
      <c r="K1660" s="125">
        <f>SUM(I1660:J1660)</f>
      </c>
      <c r="L1660" s="242"/>
      <c r="M1660" s="229"/>
      <c r="N1660" s="87"/>
      <c r="O1660" s="87"/>
      <c r="P1660" s="87"/>
      <c r="Q1660" s="87"/>
      <c r="R1660" s="87"/>
      <c r="S1660" s="87"/>
      <c r="T1660" s="87"/>
      <c r="U1660" s="87"/>
      <c r="V1660" s="87"/>
      <c r="W1660" s="175"/>
      <c r="X1660" s="87"/>
      <c r="Y1660" s="87"/>
      <c r="Z1660" s="87"/>
      <c r="AA1660" s="87"/>
      <c r="AB1660" s="86"/>
      <c r="AC1660" s="87"/>
    </row>
    <row x14ac:dyDescent="0.25" r="1661" customHeight="1" ht="17.25">
      <c r="A1661" s="235">
        <f>A1660</f>
        <v>25569.375</v>
      </c>
      <c r="B1661" s="236" t="s">
        <v>58</v>
      </c>
      <c r="C1661" s="183" t="s">
        <v>14</v>
      </c>
      <c r="D1661" s="180">
        <v>14</v>
      </c>
      <c r="E1661" s="180">
        <v>8</v>
      </c>
      <c r="F1661" s="180"/>
      <c r="G1661" s="180">
        <f>SUM(C1661:F1661)</f>
      </c>
      <c r="H1661" s="182">
        <v>5500</v>
      </c>
      <c r="I1661" s="125">
        <f>G1661*H1661</f>
      </c>
      <c r="J1661" s="125">
        <f>I1661*0.1</f>
      </c>
      <c r="K1661" s="125">
        <f>SUM(I1661:J1661)</f>
      </c>
      <c r="L1661" s="242"/>
      <c r="M1661" s="229"/>
      <c r="N1661" s="87"/>
      <c r="O1661" s="87"/>
      <c r="P1661" s="87"/>
      <c r="Q1661" s="87"/>
      <c r="R1661" s="87"/>
      <c r="S1661" s="87"/>
      <c r="T1661" s="87"/>
      <c r="U1661" s="87"/>
      <c r="V1661" s="87"/>
      <c r="W1661" s="175"/>
      <c r="X1661" s="87"/>
      <c r="Y1661" s="87"/>
      <c r="Z1661" s="87"/>
      <c r="AA1661" s="87"/>
      <c r="AB1661" s="86"/>
      <c r="AC1661" s="87"/>
    </row>
    <row x14ac:dyDescent="0.25" r="1662" customHeight="1" ht="17.25">
      <c r="A1662" s="235">
        <f>A1661</f>
        <v>25569.375</v>
      </c>
      <c r="B1662" s="236" t="s">
        <v>147</v>
      </c>
      <c r="C1662" s="183">
        <v>10</v>
      </c>
      <c r="D1662" s="180">
        <v>40</v>
      </c>
      <c r="E1662" s="180">
        <v>25</v>
      </c>
      <c r="F1662" s="180">
        <v>16</v>
      </c>
      <c r="G1662" s="180">
        <f>SUM(C1662:F1662)</f>
      </c>
      <c r="H1662" s="125">
        <v>5000</v>
      </c>
      <c r="I1662" s="125">
        <f>G1662*H1662</f>
      </c>
      <c r="J1662" s="125">
        <f>I1662*0.1</f>
      </c>
      <c r="K1662" s="125">
        <f>SUM(I1662:J1662)</f>
      </c>
      <c r="L1662" s="242"/>
      <c r="M1662" s="229"/>
      <c r="N1662" s="87"/>
      <c r="O1662" s="87"/>
      <c r="P1662" s="87"/>
      <c r="Q1662" s="87"/>
      <c r="R1662" s="87"/>
      <c r="S1662" s="87"/>
      <c r="T1662" s="87"/>
      <c r="U1662" s="87"/>
      <c r="V1662" s="87"/>
      <c r="W1662" s="175"/>
      <c r="X1662" s="87"/>
      <c r="Y1662" s="87"/>
      <c r="Z1662" s="87"/>
      <c r="AA1662" s="87"/>
      <c r="AB1662" s="86"/>
      <c r="AC1662" s="87"/>
    </row>
    <row x14ac:dyDescent="0.25" r="1663" customHeight="1" ht="17.25">
      <c r="A1663" s="235">
        <f>A1662</f>
        <v>25569.375</v>
      </c>
      <c r="B1663" s="236" t="s">
        <v>27</v>
      </c>
      <c r="C1663" s="180"/>
      <c r="D1663" s="180">
        <v>10</v>
      </c>
      <c r="E1663" s="180">
        <v>10</v>
      </c>
      <c r="F1663" s="180"/>
      <c r="G1663" s="180">
        <f>SUM(C1663:F1663)</f>
      </c>
      <c r="H1663" s="125">
        <v>5500</v>
      </c>
      <c r="I1663" s="125">
        <f>G1663*H1663</f>
      </c>
      <c r="J1663" s="125">
        <f>I1663*0.1</f>
      </c>
      <c r="K1663" s="125">
        <f>SUM(I1663:J1663)</f>
      </c>
      <c r="L1663" s="242"/>
      <c r="M1663" s="229"/>
      <c r="N1663" s="87"/>
      <c r="O1663" s="87"/>
      <c r="P1663" s="87"/>
      <c r="Q1663" s="87"/>
      <c r="R1663" s="87"/>
      <c r="S1663" s="87"/>
      <c r="T1663" s="87"/>
      <c r="U1663" s="87"/>
      <c r="V1663" s="87"/>
      <c r="W1663" s="175"/>
      <c r="X1663" s="87"/>
      <c r="Y1663" s="87"/>
      <c r="Z1663" s="87"/>
      <c r="AA1663" s="87"/>
      <c r="AB1663" s="86"/>
      <c r="AC1663" s="87"/>
    </row>
    <row x14ac:dyDescent="0.25" r="1664" customHeight="1" ht="17.25">
      <c r="A1664" s="235">
        <f>A1663</f>
        <v>25569.375</v>
      </c>
      <c r="B1664" s="236" t="s">
        <v>20</v>
      </c>
      <c r="C1664" s="180"/>
      <c r="D1664" s="180">
        <v>61</v>
      </c>
      <c r="E1664" s="181">
        <v>10</v>
      </c>
      <c r="F1664" s="180"/>
      <c r="G1664" s="180">
        <f>SUM(C1664:F1664)</f>
      </c>
      <c r="H1664" s="237">
        <v>5500</v>
      </c>
      <c r="I1664" s="125">
        <f>G1664*H1664</f>
      </c>
      <c r="J1664" s="125">
        <f>I1664*0.1</f>
      </c>
      <c r="K1664" s="125">
        <f>SUM(I1664:J1664)</f>
      </c>
      <c r="L1664" s="242"/>
      <c r="M1664" s="229"/>
      <c r="N1664" s="87"/>
      <c r="O1664" s="87"/>
      <c r="P1664" s="87"/>
      <c r="Q1664" s="87"/>
      <c r="R1664" s="87"/>
      <c r="S1664" s="87"/>
      <c r="T1664" s="87"/>
      <c r="U1664" s="87"/>
      <c r="V1664" s="87"/>
      <c r="W1664" s="175"/>
      <c r="X1664" s="87"/>
      <c r="Y1664" s="87"/>
      <c r="Z1664" s="87"/>
      <c r="AA1664" s="87"/>
      <c r="AB1664" s="86"/>
      <c r="AC1664" s="87"/>
    </row>
    <row x14ac:dyDescent="0.25" r="1665" customHeight="1" ht="17.25">
      <c r="A1665" s="235">
        <f>A1664</f>
        <v>25569.375</v>
      </c>
      <c r="B1665" s="236" t="s">
        <v>31</v>
      </c>
      <c r="C1665" s="180"/>
      <c r="D1665" s="180">
        <v>25</v>
      </c>
      <c r="E1665" s="180"/>
      <c r="F1665" s="180"/>
      <c r="G1665" s="180">
        <f>SUM(C1665:F1665)</f>
      </c>
      <c r="H1665" s="125">
        <v>6000</v>
      </c>
      <c r="I1665" s="125">
        <f>G1665*H1665</f>
      </c>
      <c r="J1665" s="125">
        <f>I1665*0.1</f>
      </c>
      <c r="K1665" s="125">
        <f>SUM(I1665:J1665)</f>
      </c>
      <c r="L1665" s="242"/>
      <c r="M1665" s="229"/>
      <c r="N1665" s="87"/>
      <c r="O1665" s="87"/>
      <c r="P1665" s="87"/>
      <c r="Q1665" s="87"/>
      <c r="R1665" s="87"/>
      <c r="S1665" s="87"/>
      <c r="T1665" s="87"/>
      <c r="U1665" s="87"/>
      <c r="V1665" s="87"/>
      <c r="W1665" s="175"/>
      <c r="X1665" s="87"/>
      <c r="Y1665" s="87"/>
      <c r="Z1665" s="87"/>
      <c r="AA1665" s="87"/>
      <c r="AB1665" s="86"/>
      <c r="AC1665" s="87"/>
    </row>
    <row x14ac:dyDescent="0.25" r="1666" customHeight="1" ht="17.25">
      <c r="A1666" s="235">
        <f>A1665</f>
        <v>25569.375</v>
      </c>
      <c r="B1666" s="236" t="s">
        <v>71</v>
      </c>
      <c r="C1666" s="180"/>
      <c r="D1666" s="180">
        <v>25</v>
      </c>
      <c r="E1666" s="180"/>
      <c r="F1666" s="180"/>
      <c r="G1666" s="180">
        <f>SUM(C1666:F1666)</f>
      </c>
      <c r="H1666" s="125">
        <v>6000</v>
      </c>
      <c r="I1666" s="125">
        <f>G1666*H1666</f>
      </c>
      <c r="J1666" s="125">
        <f>I1666*0.1</f>
      </c>
      <c r="K1666" s="125">
        <f>SUM(I1666:J1666)</f>
      </c>
      <c r="L1666" s="242"/>
      <c r="M1666" s="229"/>
      <c r="N1666" s="87"/>
      <c r="O1666" s="87"/>
      <c r="P1666" s="87"/>
      <c r="Q1666" s="87"/>
      <c r="R1666" s="87"/>
      <c r="S1666" s="87"/>
      <c r="T1666" s="87"/>
      <c r="U1666" s="87"/>
      <c r="V1666" s="87"/>
      <c r="W1666" s="175"/>
      <c r="X1666" s="87"/>
      <c r="Y1666" s="87"/>
      <c r="Z1666" s="87"/>
      <c r="AA1666" s="87"/>
      <c r="AB1666" s="86"/>
      <c r="AC1666" s="87"/>
    </row>
    <row x14ac:dyDescent="0.25" r="1667" customHeight="1" ht="17.25">
      <c r="A1667" s="235">
        <f>A1666</f>
        <v>25569.375</v>
      </c>
      <c r="B1667" s="240" t="s">
        <v>49</v>
      </c>
      <c r="C1667" s="180"/>
      <c r="D1667" s="180">
        <v>17</v>
      </c>
      <c r="E1667" s="180">
        <v>10</v>
      </c>
      <c r="F1667" s="180">
        <v>6</v>
      </c>
      <c r="G1667" s="180">
        <f>SUM(C1667:F1667)</f>
      </c>
      <c r="H1667" s="182">
        <v>6000</v>
      </c>
      <c r="I1667" s="125">
        <f>G1667*H1667</f>
      </c>
      <c r="J1667" s="125">
        <f>I1667*0.1</f>
      </c>
      <c r="K1667" s="125">
        <f>SUM(I1667:J1667)</f>
      </c>
      <c r="L1667" s="242"/>
      <c r="M1667" s="229"/>
      <c r="N1667" s="87"/>
      <c r="O1667" s="87"/>
      <c r="P1667" s="87"/>
      <c r="Q1667" s="87"/>
      <c r="R1667" s="87"/>
      <c r="S1667" s="87"/>
      <c r="T1667" s="87"/>
      <c r="U1667" s="87"/>
      <c r="V1667" s="87"/>
      <c r="W1667" s="175"/>
      <c r="X1667" s="87"/>
      <c r="Y1667" s="87"/>
      <c r="Z1667" s="87"/>
      <c r="AA1667" s="87"/>
      <c r="AB1667" s="86"/>
      <c r="AC1667" s="87"/>
    </row>
    <row x14ac:dyDescent="0.25" r="1668" customHeight="1" ht="17.25">
      <c r="A1668" s="235">
        <f>A1667</f>
        <v>25569.375</v>
      </c>
      <c r="B1668" s="236" t="s">
        <v>9</v>
      </c>
      <c r="C1668" s="180"/>
      <c r="D1668" s="180">
        <v>42</v>
      </c>
      <c r="E1668" s="180"/>
      <c r="F1668" s="180"/>
      <c r="G1668" s="180">
        <f>SUM(C1668:F1668)</f>
      </c>
      <c r="H1668" s="125">
        <v>6000</v>
      </c>
      <c r="I1668" s="125">
        <f>G1668*H1668</f>
      </c>
      <c r="J1668" s="125">
        <f>I1668*0.1</f>
      </c>
      <c r="K1668" s="125">
        <f>SUM(I1668:J1668)</f>
      </c>
      <c r="L1668" s="242"/>
      <c r="M1668" s="229"/>
      <c r="N1668" s="87"/>
      <c r="O1668" s="87"/>
      <c r="P1668" s="87"/>
      <c r="Q1668" s="87"/>
      <c r="R1668" s="87"/>
      <c r="S1668" s="87"/>
      <c r="T1668" s="87"/>
      <c r="U1668" s="87"/>
      <c r="V1668" s="87"/>
      <c r="W1668" s="175"/>
      <c r="X1668" s="87"/>
      <c r="Y1668" s="87"/>
      <c r="Z1668" s="87"/>
      <c r="AA1668" s="87"/>
      <c r="AB1668" s="86"/>
      <c r="AC1668" s="87"/>
    </row>
    <row x14ac:dyDescent="0.25" r="1669" customHeight="1" ht="17.25">
      <c r="A1669" s="235">
        <f>A1668</f>
        <v>25569.375</v>
      </c>
      <c r="B1669" s="236" t="s">
        <v>78</v>
      </c>
      <c r="C1669" s="180"/>
      <c r="D1669" s="180">
        <v>10</v>
      </c>
      <c r="E1669" s="180"/>
      <c r="F1669" s="180"/>
      <c r="G1669" s="180">
        <f>SUM(C1669:F1669)</f>
      </c>
      <c r="H1669" s="125">
        <v>6500</v>
      </c>
      <c r="I1669" s="125">
        <f>G1669*H1669</f>
      </c>
      <c r="J1669" s="125">
        <f>I1669*0.1</f>
      </c>
      <c r="K1669" s="125">
        <f>SUM(I1669:J1669)</f>
      </c>
      <c r="L1669" s="242"/>
      <c r="M1669" s="229"/>
      <c r="N1669" s="87"/>
      <c r="O1669" s="87"/>
      <c r="P1669" s="87"/>
      <c r="Q1669" s="87"/>
      <c r="R1669" s="87"/>
      <c r="S1669" s="87"/>
      <c r="T1669" s="87"/>
      <c r="U1669" s="87"/>
      <c r="V1669" s="87"/>
      <c r="W1669" s="175"/>
      <c r="X1669" s="87"/>
      <c r="Y1669" s="87"/>
      <c r="Z1669" s="87"/>
      <c r="AA1669" s="87"/>
      <c r="AB1669" s="86"/>
      <c r="AC1669" s="87"/>
    </row>
    <row x14ac:dyDescent="0.25" r="1670" customHeight="1" ht="17.25">
      <c r="A1670" s="235">
        <f>A1669</f>
        <v>25569.375</v>
      </c>
      <c r="B1670" s="236" t="s">
        <v>55</v>
      </c>
      <c r="C1670" s="180"/>
      <c r="D1670" s="180">
        <v>10</v>
      </c>
      <c r="E1670" s="180"/>
      <c r="F1670" s="180"/>
      <c r="G1670" s="180">
        <f>SUM(C1670:F1670)</f>
      </c>
      <c r="H1670" s="125">
        <v>6500</v>
      </c>
      <c r="I1670" s="125">
        <f>G1670*H1670</f>
      </c>
      <c r="J1670" s="125">
        <f>I1670*0.1</f>
      </c>
      <c r="K1670" s="125">
        <f>SUM(I1670:J1670)</f>
      </c>
      <c r="L1670" s="242"/>
      <c r="M1670" s="229"/>
      <c r="N1670" s="87"/>
      <c r="O1670" s="87"/>
      <c r="P1670" s="87"/>
      <c r="Q1670" s="87"/>
      <c r="R1670" s="87"/>
      <c r="S1670" s="87"/>
      <c r="T1670" s="87"/>
      <c r="U1670" s="87"/>
      <c r="V1670" s="87"/>
      <c r="W1670" s="175"/>
      <c r="X1670" s="87"/>
      <c r="Y1670" s="87"/>
      <c r="Z1670" s="87"/>
      <c r="AA1670" s="87"/>
      <c r="AB1670" s="86"/>
      <c r="AC1670" s="87"/>
    </row>
    <row x14ac:dyDescent="0.25" r="1671" customHeight="1" ht="17.25">
      <c r="A1671" s="235">
        <f>A1670</f>
        <v>25569.375</v>
      </c>
      <c r="B1671" s="236" t="s">
        <v>80</v>
      </c>
      <c r="C1671" s="180"/>
      <c r="D1671" s="180">
        <v>23</v>
      </c>
      <c r="E1671" s="180"/>
      <c r="F1671" s="180"/>
      <c r="G1671" s="180">
        <f>SUM(C1671:F1671)</f>
      </c>
      <c r="H1671" s="125">
        <v>6000</v>
      </c>
      <c r="I1671" s="125">
        <f>G1671*H1671</f>
      </c>
      <c r="J1671" s="185"/>
      <c r="K1671" s="125">
        <f>SUM(I1671:J1671)</f>
      </c>
      <c r="L1671" s="242"/>
      <c r="M1671" s="229"/>
      <c r="N1671" s="87"/>
      <c r="O1671" s="87"/>
      <c r="P1671" s="87"/>
      <c r="Q1671" s="87"/>
      <c r="R1671" s="87"/>
      <c r="S1671" s="87"/>
      <c r="T1671" s="87"/>
      <c r="U1671" s="87"/>
      <c r="V1671" s="87"/>
      <c r="W1671" s="175"/>
      <c r="X1671" s="87"/>
      <c r="Y1671" s="87"/>
      <c r="Z1671" s="87"/>
      <c r="AA1671" s="87"/>
      <c r="AB1671" s="86"/>
      <c r="AC1671" s="87"/>
    </row>
    <row x14ac:dyDescent="0.25" r="1672" customHeight="1" ht="17.25">
      <c r="A1672" s="235">
        <f>A1671</f>
        <v>25569.375</v>
      </c>
      <c r="B1672" s="236" t="s">
        <v>67</v>
      </c>
      <c r="C1672" s="180"/>
      <c r="D1672" s="180">
        <v>7</v>
      </c>
      <c r="E1672" s="180"/>
      <c r="F1672" s="180"/>
      <c r="G1672" s="180">
        <f>SUM(C1672:F1672)</f>
      </c>
      <c r="H1672" s="182">
        <v>5500</v>
      </c>
      <c r="I1672" s="125">
        <f>G1672*H1672</f>
      </c>
      <c r="J1672" s="125">
        <f>I1672*0.1</f>
      </c>
      <c r="K1672" s="125">
        <f>SUM(I1672:J1672)</f>
      </c>
      <c r="L1672" s="242"/>
      <c r="M1672" s="229"/>
      <c r="N1672" s="87"/>
      <c r="O1672" s="87"/>
      <c r="P1672" s="87"/>
      <c r="Q1672" s="87"/>
      <c r="R1672" s="87"/>
      <c r="S1672" s="87"/>
      <c r="T1672" s="87"/>
      <c r="U1672" s="87"/>
      <c r="V1672" s="87"/>
      <c r="W1672" s="175"/>
      <c r="X1672" s="87"/>
      <c r="Y1672" s="87"/>
      <c r="Z1672" s="87"/>
      <c r="AA1672" s="87"/>
      <c r="AB1672" s="86"/>
      <c r="AC1672" s="87"/>
    </row>
    <row x14ac:dyDescent="0.25" r="1673" customHeight="1" ht="17.25">
      <c r="A1673" s="235">
        <f>A1672</f>
        <v>25569.375</v>
      </c>
      <c r="B1673" s="241" t="s">
        <v>74</v>
      </c>
      <c r="C1673" s="180"/>
      <c r="D1673" s="181">
        <v>30</v>
      </c>
      <c r="E1673" s="181">
        <v>24</v>
      </c>
      <c r="F1673" s="180"/>
      <c r="G1673" s="180">
        <f>SUM(C1673:F1673)</f>
      </c>
      <c r="H1673" s="187">
        <v>5000</v>
      </c>
      <c r="I1673" s="125">
        <f>G1673*H1673</f>
      </c>
      <c r="J1673" s="125">
        <f>I1673*0.1</f>
      </c>
      <c r="K1673" s="125">
        <f>SUM(I1673:J1673)</f>
      </c>
      <c r="L1673" s="242"/>
      <c r="M1673" s="229"/>
      <c r="N1673" s="87"/>
      <c r="O1673" s="87"/>
      <c r="P1673" s="87"/>
      <c r="Q1673" s="87"/>
      <c r="R1673" s="87"/>
      <c r="S1673" s="87"/>
      <c r="T1673" s="87"/>
      <c r="U1673" s="87"/>
      <c r="V1673" s="87"/>
      <c r="W1673" s="175"/>
      <c r="X1673" s="87"/>
      <c r="Y1673" s="87"/>
      <c r="Z1673" s="87"/>
      <c r="AA1673" s="87"/>
      <c r="AB1673" s="86"/>
      <c r="AC1673" s="87"/>
    </row>
    <row x14ac:dyDescent="0.25" r="1674" customHeight="1" ht="17.25">
      <c r="A1674" s="235">
        <f>A1673</f>
        <v>25569.375</v>
      </c>
      <c r="B1674" s="236" t="s">
        <v>11</v>
      </c>
      <c r="C1674" s="180"/>
      <c r="D1674" s="180">
        <v>14</v>
      </c>
      <c r="E1674" s="180">
        <v>8</v>
      </c>
      <c r="F1674" s="180"/>
      <c r="G1674" s="180">
        <f>SUM(C1674:F1674)</f>
      </c>
      <c r="H1674" s="125">
        <v>6000</v>
      </c>
      <c r="I1674" s="125">
        <f>G1674*H1674</f>
      </c>
      <c r="J1674" s="125">
        <f>I1674*0.1</f>
      </c>
      <c r="K1674" s="125">
        <f>SUM(I1674:J1674)</f>
      </c>
      <c r="L1674" s="242"/>
      <c r="M1674" s="229"/>
      <c r="N1674" s="87"/>
      <c r="O1674" s="87"/>
      <c r="P1674" s="87"/>
      <c r="Q1674" s="87"/>
      <c r="R1674" s="87"/>
      <c r="S1674" s="87"/>
      <c r="T1674" s="87"/>
      <c r="U1674" s="87"/>
      <c r="V1674" s="87"/>
      <c r="W1674" s="175"/>
      <c r="X1674" s="87"/>
      <c r="Y1674" s="87"/>
      <c r="Z1674" s="87"/>
      <c r="AA1674" s="87"/>
      <c r="AB1674" s="86"/>
      <c r="AC1674" s="87"/>
    </row>
    <row x14ac:dyDescent="0.25" r="1675" customHeight="1" ht="17.25">
      <c r="A1675" s="235">
        <f>A1674</f>
        <v>25569.375</v>
      </c>
      <c r="B1675" s="236" t="s">
        <v>22</v>
      </c>
      <c r="C1675" s="180"/>
      <c r="D1675" s="181">
        <v>35</v>
      </c>
      <c r="E1675" s="180"/>
      <c r="F1675" s="180"/>
      <c r="G1675" s="180">
        <f>SUM(C1675:F1675)</f>
      </c>
      <c r="H1675" s="182">
        <v>4800</v>
      </c>
      <c r="I1675" s="125">
        <f>G1675*H1675</f>
      </c>
      <c r="J1675" s="125">
        <f>I1675*0.1</f>
      </c>
      <c r="K1675" s="125">
        <f>SUM(I1675:J1675)</f>
      </c>
      <c r="L1675" s="242"/>
      <c r="M1675" s="229"/>
      <c r="N1675" s="87"/>
      <c r="O1675" s="87"/>
      <c r="P1675" s="87"/>
      <c r="Q1675" s="87"/>
      <c r="R1675" s="87"/>
      <c r="S1675" s="87"/>
      <c r="T1675" s="87"/>
      <c r="U1675" s="87"/>
      <c r="V1675" s="87"/>
      <c r="W1675" s="175"/>
      <c r="X1675" s="87"/>
      <c r="Y1675" s="87"/>
      <c r="Z1675" s="87"/>
      <c r="AA1675" s="87"/>
      <c r="AB1675" s="86"/>
      <c r="AC1675" s="87"/>
    </row>
    <row x14ac:dyDescent="0.25" r="1676" customHeight="1" ht="17.25">
      <c r="A1676" s="235">
        <f>A1675</f>
        <v>25569.375</v>
      </c>
      <c r="B1676" s="241" t="s">
        <v>84</v>
      </c>
      <c r="C1676" s="180"/>
      <c r="D1676" s="180">
        <v>16</v>
      </c>
      <c r="E1676" s="180">
        <v>9</v>
      </c>
      <c r="F1676" s="180"/>
      <c r="G1676" s="180">
        <f>SUM(C1676:F1676)</f>
      </c>
      <c r="H1676" s="182">
        <v>4800</v>
      </c>
      <c r="I1676" s="125">
        <f>G1676*H1676</f>
      </c>
      <c r="J1676" s="125">
        <f>I1676*0.1</f>
      </c>
      <c r="K1676" s="125">
        <f>SUM(I1676:J1676)</f>
      </c>
      <c r="L1676" s="242"/>
      <c r="M1676" s="229"/>
      <c r="N1676" s="87"/>
      <c r="O1676" s="87"/>
      <c r="P1676" s="87"/>
      <c r="Q1676" s="87"/>
      <c r="R1676" s="87"/>
      <c r="S1676" s="87"/>
      <c r="T1676" s="87"/>
      <c r="U1676" s="87"/>
      <c r="V1676" s="87"/>
      <c r="W1676" s="175"/>
      <c r="X1676" s="87"/>
      <c r="Y1676" s="87"/>
      <c r="Z1676" s="87"/>
      <c r="AA1676" s="87"/>
      <c r="AB1676" s="86"/>
      <c r="AC1676" s="87"/>
    </row>
    <row x14ac:dyDescent="0.25" r="1677" customHeight="1" ht="17.25">
      <c r="A1677" s="235">
        <f>A1676</f>
        <v>25569.375</v>
      </c>
      <c r="B1677" s="236" t="s">
        <v>17</v>
      </c>
      <c r="C1677" s="180"/>
      <c r="D1677" s="180">
        <v>37</v>
      </c>
      <c r="E1677" s="180">
        <v>12</v>
      </c>
      <c r="F1677" s="180"/>
      <c r="G1677" s="180">
        <f>SUM(C1677:F1677)</f>
      </c>
      <c r="H1677" s="125">
        <v>6500</v>
      </c>
      <c r="I1677" s="125">
        <f>G1677*H1677</f>
      </c>
      <c r="J1677" s="125">
        <f>I1677*0.1</f>
      </c>
      <c r="K1677" s="125">
        <f>SUM(I1677:J1677)</f>
      </c>
      <c r="L1677" s="242"/>
      <c r="M1677" s="229"/>
      <c r="N1677" s="87"/>
      <c r="O1677" s="87"/>
      <c r="P1677" s="87"/>
      <c r="Q1677" s="87"/>
      <c r="R1677" s="87"/>
      <c r="S1677" s="87"/>
      <c r="T1677" s="87"/>
      <c r="U1677" s="87"/>
      <c r="V1677" s="87"/>
      <c r="W1677" s="175"/>
      <c r="X1677" s="87"/>
      <c r="Y1677" s="87"/>
      <c r="Z1677" s="87"/>
      <c r="AA1677" s="87"/>
      <c r="AB1677" s="86"/>
      <c r="AC1677" s="87"/>
    </row>
    <row x14ac:dyDescent="0.25" r="1678" customHeight="1" ht="17.25">
      <c r="A1678" s="235">
        <f>A1677</f>
        <v>25569.375</v>
      </c>
      <c r="B1678" s="236" t="s">
        <v>29</v>
      </c>
      <c r="C1678" s="188" t="s">
        <v>14</v>
      </c>
      <c r="D1678" s="180">
        <v>15</v>
      </c>
      <c r="E1678" s="180">
        <v>14</v>
      </c>
      <c r="F1678" s="180"/>
      <c r="G1678" s="180">
        <f>SUM(C1678:F1678)</f>
      </c>
      <c r="H1678" s="125">
        <v>5500</v>
      </c>
      <c r="I1678" s="125">
        <f>G1678*H1678</f>
      </c>
      <c r="J1678" s="125">
        <f>I1678*0.1</f>
      </c>
      <c r="K1678" s="125">
        <f>SUM(I1678:J1678)</f>
      </c>
      <c r="L1678" s="242"/>
      <c r="M1678" s="229"/>
      <c r="N1678" s="87"/>
      <c r="O1678" s="87"/>
      <c r="P1678" s="87"/>
      <c r="Q1678" s="87"/>
      <c r="R1678" s="87"/>
      <c r="S1678" s="87"/>
      <c r="T1678" s="87"/>
      <c r="U1678" s="87"/>
      <c r="V1678" s="87"/>
      <c r="W1678" s="175"/>
      <c r="X1678" s="87"/>
      <c r="Y1678" s="87"/>
      <c r="Z1678" s="87"/>
      <c r="AA1678" s="87"/>
      <c r="AB1678" s="86"/>
      <c r="AC1678" s="87"/>
    </row>
    <row x14ac:dyDescent="0.25" r="1679" customHeight="1" ht="17.25">
      <c r="A1679" s="235">
        <f>A1678</f>
        <v>25569.375</v>
      </c>
      <c r="B1679" s="236" t="s">
        <v>15</v>
      </c>
      <c r="C1679" s="180"/>
      <c r="D1679" s="181">
        <v>17</v>
      </c>
      <c r="E1679" s="181">
        <v>5</v>
      </c>
      <c r="F1679" s="180"/>
      <c r="G1679" s="180">
        <f>SUM(C1679:F1679)</f>
      </c>
      <c r="H1679" s="182">
        <v>4800</v>
      </c>
      <c r="I1679" s="125">
        <f>G1679*H1679</f>
      </c>
      <c r="J1679" s="125">
        <f>I1679*0.1</f>
      </c>
      <c r="K1679" s="125">
        <f>SUM(I1679:J1679)</f>
      </c>
      <c r="L1679" s="242"/>
      <c r="M1679" s="229"/>
      <c r="N1679" s="87"/>
      <c r="O1679" s="87"/>
      <c r="P1679" s="87"/>
      <c r="Q1679" s="87"/>
      <c r="R1679" s="87"/>
      <c r="S1679" s="87"/>
      <c r="T1679" s="87"/>
      <c r="U1679" s="87"/>
      <c r="V1679" s="87"/>
      <c r="W1679" s="175"/>
      <c r="X1679" s="87"/>
      <c r="Y1679" s="87"/>
      <c r="Z1679" s="87"/>
      <c r="AA1679" s="87"/>
      <c r="AB1679" s="86"/>
      <c r="AC1679" s="87"/>
    </row>
    <row x14ac:dyDescent="0.25" r="1680" customHeight="1" ht="17.25">
      <c r="A1680" s="235">
        <f>A1679</f>
        <v>25569.375</v>
      </c>
      <c r="B1680" s="236" t="s">
        <v>21</v>
      </c>
      <c r="C1680" s="188" t="s">
        <v>14</v>
      </c>
      <c r="D1680" s="180">
        <v>13</v>
      </c>
      <c r="E1680" s="180"/>
      <c r="F1680" s="180"/>
      <c r="G1680" s="180">
        <f>SUM(C1680:F1680)</f>
      </c>
      <c r="H1680" s="237">
        <v>5500</v>
      </c>
      <c r="I1680" s="125">
        <f>G1680*H1680</f>
      </c>
      <c r="J1680" s="125">
        <f>I1680*0.1</f>
      </c>
      <c r="K1680" s="125">
        <f>SUM(I1680:J1680)</f>
      </c>
      <c r="L1680" s="242"/>
      <c r="M1680" s="229"/>
      <c r="N1680" s="87"/>
      <c r="O1680" s="87"/>
      <c r="P1680" s="87"/>
      <c r="Q1680" s="87"/>
      <c r="R1680" s="87"/>
      <c r="S1680" s="87"/>
      <c r="T1680" s="87"/>
      <c r="U1680" s="87"/>
      <c r="V1680" s="87"/>
      <c r="W1680" s="175"/>
      <c r="X1680" s="87"/>
      <c r="Y1680" s="87"/>
      <c r="Z1680" s="87"/>
      <c r="AA1680" s="87"/>
      <c r="AB1680" s="86"/>
      <c r="AC1680" s="87"/>
    </row>
    <row x14ac:dyDescent="0.25" r="1681" customHeight="1" ht="17.25">
      <c r="A1681" s="235">
        <f>A1680</f>
        <v>25569.375</v>
      </c>
      <c r="B1681" s="236" t="s">
        <v>52</v>
      </c>
      <c r="C1681" s="180"/>
      <c r="D1681" s="180">
        <v>16</v>
      </c>
      <c r="E1681" s="180">
        <v>11</v>
      </c>
      <c r="F1681" s="180"/>
      <c r="G1681" s="180">
        <f>SUM(C1681:F1681)</f>
      </c>
      <c r="H1681" s="237">
        <v>5500</v>
      </c>
      <c r="I1681" s="125">
        <f>G1681*H1681</f>
      </c>
      <c r="J1681" s="125">
        <f>I1681*0.1</f>
      </c>
      <c r="K1681" s="125">
        <f>SUM(I1681:J1681)</f>
      </c>
      <c r="L1681" s="242"/>
      <c r="M1681" s="229"/>
      <c r="N1681" s="87"/>
      <c r="O1681" s="87"/>
      <c r="P1681" s="87"/>
      <c r="Q1681" s="87"/>
      <c r="R1681" s="87"/>
      <c r="S1681" s="87"/>
      <c r="T1681" s="87"/>
      <c r="U1681" s="87"/>
      <c r="V1681" s="87"/>
      <c r="W1681" s="175"/>
      <c r="X1681" s="87"/>
      <c r="Y1681" s="87"/>
      <c r="Z1681" s="87"/>
      <c r="AA1681" s="87"/>
      <c r="AB1681" s="86"/>
      <c r="AC1681" s="87"/>
    </row>
    <row x14ac:dyDescent="0.25" r="1682" customHeight="1" ht="17.25">
      <c r="A1682" s="235">
        <f>A1681</f>
        <v>25569.375</v>
      </c>
      <c r="B1682" s="241" t="s">
        <v>61</v>
      </c>
      <c r="C1682" s="180"/>
      <c r="D1682" s="181">
        <v>9</v>
      </c>
      <c r="E1682" s="180"/>
      <c r="F1682" s="180"/>
      <c r="G1682" s="180">
        <f>SUM(C1682:F1682)</f>
      </c>
      <c r="H1682" s="237">
        <v>5500</v>
      </c>
      <c r="I1682" s="125">
        <f>G1682*H1682</f>
      </c>
      <c r="J1682" s="125">
        <f>I1682*0.1</f>
      </c>
      <c r="K1682" s="125">
        <f>SUM(I1682:J1682)</f>
      </c>
      <c r="L1682" s="242"/>
      <c r="M1682" s="229"/>
      <c r="N1682" s="87"/>
      <c r="O1682" s="87"/>
      <c r="P1682" s="87"/>
      <c r="Q1682" s="87"/>
      <c r="R1682" s="87"/>
      <c r="S1682" s="87"/>
      <c r="T1682" s="87"/>
      <c r="U1682" s="87"/>
      <c r="V1682" s="87"/>
      <c r="W1682" s="175"/>
      <c r="X1682" s="87"/>
      <c r="Y1682" s="87"/>
      <c r="Z1682" s="87"/>
      <c r="AA1682" s="87"/>
      <c r="AB1682" s="86"/>
      <c r="AC1682" s="87"/>
    </row>
    <row x14ac:dyDescent="0.25" r="1683" customHeight="1" ht="17.25">
      <c r="A1683" s="235">
        <f>A1682</f>
        <v>25569.375</v>
      </c>
      <c r="B1683" s="236" t="s">
        <v>33</v>
      </c>
      <c r="C1683" s="180"/>
      <c r="D1683" s="180">
        <v>10</v>
      </c>
      <c r="E1683" s="180"/>
      <c r="F1683" s="180"/>
      <c r="G1683" s="180">
        <f>SUM(C1683:F1683)</f>
      </c>
      <c r="H1683" s="182">
        <v>5500</v>
      </c>
      <c r="I1683" s="125">
        <f>G1683*H1683</f>
      </c>
      <c r="J1683" s="125">
        <f>I1683*0.1</f>
      </c>
      <c r="K1683" s="125">
        <f>SUM(I1683:J1683)</f>
      </c>
      <c r="L1683" s="242"/>
      <c r="M1683" s="229"/>
      <c r="N1683" s="87"/>
      <c r="O1683" s="87"/>
      <c r="P1683" s="87"/>
      <c r="Q1683" s="87"/>
      <c r="R1683" s="87"/>
      <c r="S1683" s="87"/>
      <c r="T1683" s="87"/>
      <c r="U1683" s="87"/>
      <c r="V1683" s="87"/>
      <c r="W1683" s="175"/>
      <c r="X1683" s="87"/>
      <c r="Y1683" s="87"/>
      <c r="Z1683" s="87"/>
      <c r="AA1683" s="87"/>
      <c r="AB1683" s="86"/>
      <c r="AC1683" s="87"/>
    </row>
    <row x14ac:dyDescent="0.25" r="1684" customHeight="1" ht="17.25">
      <c r="A1684" s="235">
        <f>A1683</f>
        <v>25569.375</v>
      </c>
      <c r="B1684" s="236" t="s">
        <v>30</v>
      </c>
      <c r="C1684" s="180"/>
      <c r="D1684" s="180">
        <v>0</v>
      </c>
      <c r="E1684" s="180"/>
      <c r="F1684" s="180"/>
      <c r="G1684" s="180">
        <f>SUM(C1684:F1684)</f>
      </c>
      <c r="H1684" s="125">
        <v>6000</v>
      </c>
      <c r="I1684" s="125">
        <f>G1684*H1684</f>
      </c>
      <c r="J1684" s="125">
        <f>I1684*0.1</f>
      </c>
      <c r="K1684" s="125">
        <f>SUM(I1684:J1684)</f>
      </c>
      <c r="L1684" s="242"/>
      <c r="M1684" s="229"/>
      <c r="N1684" s="87"/>
      <c r="O1684" s="87"/>
      <c r="P1684" s="87"/>
      <c r="Q1684" s="87"/>
      <c r="R1684" s="87"/>
      <c r="S1684" s="87"/>
      <c r="T1684" s="87"/>
      <c r="U1684" s="87"/>
      <c r="V1684" s="87"/>
      <c r="W1684" s="175"/>
      <c r="X1684" s="87"/>
      <c r="Y1684" s="87"/>
      <c r="Z1684" s="87"/>
      <c r="AA1684" s="87"/>
      <c r="AB1684" s="86"/>
      <c r="AC1684" s="87"/>
    </row>
    <row x14ac:dyDescent="0.25" r="1685" customHeight="1" ht="17.25">
      <c r="A1685" s="235">
        <f>A1684</f>
        <v>25569.375</v>
      </c>
      <c r="B1685" s="236" t="s">
        <v>28</v>
      </c>
      <c r="C1685" s="188" t="s">
        <v>14</v>
      </c>
      <c r="D1685" s="180">
        <v>20</v>
      </c>
      <c r="E1685" s="180"/>
      <c r="F1685" s="180"/>
      <c r="G1685" s="180">
        <f>SUM(C1685:F1685)</f>
      </c>
      <c r="H1685" s="237">
        <v>5500</v>
      </c>
      <c r="I1685" s="125">
        <f>G1685*H1685</f>
      </c>
      <c r="J1685" s="125">
        <f>I1685*0.1</f>
      </c>
      <c r="K1685" s="125">
        <f>SUM(I1685:J1685)</f>
      </c>
      <c r="L1685" s="242"/>
      <c r="M1685" s="229"/>
      <c r="N1685" s="87"/>
      <c r="O1685" s="87"/>
      <c r="P1685" s="87"/>
      <c r="Q1685" s="87"/>
      <c r="R1685" s="87"/>
      <c r="S1685" s="87"/>
      <c r="T1685" s="87"/>
      <c r="U1685" s="87"/>
      <c r="V1685" s="87"/>
      <c r="W1685" s="175"/>
      <c r="X1685" s="87"/>
      <c r="Y1685" s="87"/>
      <c r="Z1685" s="87"/>
      <c r="AA1685" s="87"/>
      <c r="AB1685" s="86"/>
      <c r="AC1685" s="87"/>
    </row>
    <row x14ac:dyDescent="0.25" r="1686" customHeight="1" ht="17.25">
      <c r="A1686" s="235">
        <f>A1685</f>
        <v>25569.375</v>
      </c>
      <c r="B1686" s="236" t="s">
        <v>12</v>
      </c>
      <c r="C1686" s="180"/>
      <c r="D1686" s="180">
        <v>18</v>
      </c>
      <c r="E1686" s="180">
        <v>8</v>
      </c>
      <c r="F1686" s="180"/>
      <c r="G1686" s="180">
        <f>SUM(C1686:F1686)</f>
      </c>
      <c r="H1686" s="125">
        <v>6000</v>
      </c>
      <c r="I1686" s="125">
        <f>G1686*H1686</f>
      </c>
      <c r="J1686" s="125">
        <f>I1686*0.1</f>
      </c>
      <c r="K1686" s="125">
        <f>SUM(I1686:J1686)</f>
      </c>
      <c r="L1686" s="242"/>
      <c r="M1686" s="229"/>
      <c r="N1686" s="87"/>
      <c r="O1686" s="87"/>
      <c r="P1686" s="87"/>
      <c r="Q1686" s="87"/>
      <c r="R1686" s="87"/>
      <c r="S1686" s="87"/>
      <c r="T1686" s="87"/>
      <c r="U1686" s="87"/>
      <c r="V1686" s="87"/>
      <c r="W1686" s="175"/>
      <c r="X1686" s="87"/>
      <c r="Y1686" s="87"/>
      <c r="Z1686" s="87"/>
      <c r="AA1686" s="87"/>
      <c r="AB1686" s="86"/>
      <c r="AC1686" s="87"/>
    </row>
    <row x14ac:dyDescent="0.25" r="1687" customHeight="1" ht="17.25">
      <c r="A1687" s="235">
        <f>A1686</f>
        <v>25569.375</v>
      </c>
      <c r="B1687" s="241" t="s">
        <v>148</v>
      </c>
      <c r="C1687" s="180"/>
      <c r="D1687" s="180">
        <v>0</v>
      </c>
      <c r="E1687" s="180"/>
      <c r="F1687" s="180"/>
      <c r="G1687" s="180">
        <f>SUM(C1687:F1687)</f>
      </c>
      <c r="H1687" s="182">
        <v>6000</v>
      </c>
      <c r="I1687" s="125">
        <f>G1687*H1687</f>
      </c>
      <c r="J1687" s="125">
        <f>I1687*0.1</f>
      </c>
      <c r="K1687" s="125">
        <f>SUM(I1687:J1687)</f>
      </c>
      <c r="L1687" s="242"/>
      <c r="M1687" s="229"/>
      <c r="N1687" s="87"/>
      <c r="O1687" s="87"/>
      <c r="P1687" s="87"/>
      <c r="Q1687" s="87"/>
      <c r="R1687" s="87"/>
      <c r="S1687" s="87"/>
      <c r="T1687" s="87"/>
      <c r="U1687" s="87"/>
      <c r="V1687" s="87"/>
      <c r="W1687" s="175"/>
      <c r="X1687" s="87"/>
      <c r="Y1687" s="87"/>
      <c r="Z1687" s="87"/>
      <c r="AA1687" s="87"/>
      <c r="AB1687" s="86"/>
      <c r="AC1687" s="87"/>
    </row>
    <row x14ac:dyDescent="0.25" r="1688" customHeight="1" ht="17.25">
      <c r="A1688" s="235">
        <f>A1687</f>
        <v>25569.375</v>
      </c>
      <c r="B1688" s="241" t="s">
        <v>37</v>
      </c>
      <c r="C1688" s="180"/>
      <c r="D1688" s="181">
        <v>6</v>
      </c>
      <c r="E1688" s="181"/>
      <c r="F1688" s="180"/>
      <c r="G1688" s="180">
        <f>SUM(C1688:F1688)</f>
      </c>
      <c r="H1688" s="125">
        <v>6500</v>
      </c>
      <c r="I1688" s="125">
        <f>G1688*H1688</f>
      </c>
      <c r="J1688" s="125">
        <f>I1688*0.1</f>
      </c>
      <c r="K1688" s="125">
        <f>SUM(I1688:J1688)</f>
      </c>
      <c r="L1688" s="242"/>
      <c r="M1688" s="229"/>
      <c r="N1688" s="87"/>
      <c r="O1688" s="87"/>
      <c r="P1688" s="87"/>
      <c r="Q1688" s="87"/>
      <c r="R1688" s="87"/>
      <c r="S1688" s="87"/>
      <c r="T1688" s="87"/>
      <c r="U1688" s="87"/>
      <c r="V1688" s="87"/>
      <c r="W1688" s="175"/>
      <c r="X1688" s="87"/>
      <c r="Y1688" s="87"/>
      <c r="Z1688" s="87"/>
      <c r="AA1688" s="87"/>
      <c r="AB1688" s="86"/>
      <c r="AC1688" s="87"/>
    </row>
    <row x14ac:dyDescent="0.25" r="1689" customHeight="1" ht="17.25">
      <c r="A1689" s="235">
        <f>A1688</f>
        <v>25569.375</v>
      </c>
      <c r="B1689" s="241" t="s">
        <v>64</v>
      </c>
      <c r="C1689" s="180"/>
      <c r="D1689" s="181">
        <v>58</v>
      </c>
      <c r="E1689" s="181">
        <v>6</v>
      </c>
      <c r="F1689" s="180"/>
      <c r="G1689" s="180">
        <f>SUM(C1689:F1689)</f>
      </c>
      <c r="H1689" s="182">
        <v>5500</v>
      </c>
      <c r="I1689" s="125">
        <f>G1689*H1689</f>
      </c>
      <c r="J1689" s="125">
        <f>I1689*0.1</f>
      </c>
      <c r="K1689" s="125">
        <f>SUM(I1689:J1689)</f>
      </c>
      <c r="L1689" s="242"/>
      <c r="M1689" s="229"/>
      <c r="N1689" s="87"/>
      <c r="O1689" s="87"/>
      <c r="P1689" s="87"/>
      <c r="Q1689" s="87"/>
      <c r="R1689" s="87"/>
      <c r="S1689" s="87"/>
      <c r="T1689" s="87"/>
      <c r="U1689" s="87"/>
      <c r="V1689" s="87"/>
      <c r="W1689" s="175"/>
      <c r="X1689" s="87"/>
      <c r="Y1689" s="87"/>
      <c r="Z1689" s="87"/>
      <c r="AA1689" s="87"/>
      <c r="AB1689" s="86"/>
      <c r="AC1689" s="87"/>
    </row>
    <row x14ac:dyDescent="0.25" r="1690" customHeight="1" ht="17.25">
      <c r="A1690" s="235">
        <f>A1689</f>
        <v>25569.375</v>
      </c>
      <c r="B1690" s="236" t="s">
        <v>25</v>
      </c>
      <c r="C1690" s="180"/>
      <c r="D1690" s="181">
        <v>20</v>
      </c>
      <c r="E1690" s="180"/>
      <c r="F1690" s="180"/>
      <c r="G1690" s="180">
        <f>SUM(C1690:F1690)</f>
      </c>
      <c r="H1690" s="125">
        <v>6000</v>
      </c>
      <c r="I1690" s="125">
        <f>G1690*H1690</f>
      </c>
      <c r="J1690" s="125">
        <f>I1690*0.1</f>
      </c>
      <c r="K1690" s="125">
        <f>SUM(I1690:J1690)</f>
      </c>
      <c r="L1690" s="242"/>
      <c r="M1690" s="229"/>
      <c r="N1690" s="87"/>
      <c r="O1690" s="87"/>
      <c r="P1690" s="87"/>
      <c r="Q1690" s="87"/>
      <c r="R1690" s="87"/>
      <c r="S1690" s="87"/>
      <c r="T1690" s="87"/>
      <c r="U1690" s="87"/>
      <c r="V1690" s="87"/>
      <c r="W1690" s="175"/>
      <c r="X1690" s="87"/>
      <c r="Y1690" s="87"/>
      <c r="Z1690" s="87"/>
      <c r="AA1690" s="87"/>
      <c r="AB1690" s="86"/>
      <c r="AC1690" s="87"/>
    </row>
    <row x14ac:dyDescent="0.25" r="1691" customHeight="1" ht="17.25">
      <c r="A1691" s="235">
        <f>A1690</f>
        <v>25569.375</v>
      </c>
      <c r="B1691" s="241" t="s">
        <v>76</v>
      </c>
      <c r="C1691" s="188" t="s">
        <v>14</v>
      </c>
      <c r="D1691" s="181">
        <v>25</v>
      </c>
      <c r="E1691" s="180">
        <v>12</v>
      </c>
      <c r="F1691" s="180">
        <v>5</v>
      </c>
      <c r="G1691" s="180">
        <f>SUM(C1691:F1691)</f>
      </c>
      <c r="H1691" s="125">
        <v>6000</v>
      </c>
      <c r="I1691" s="125">
        <f>G1691*H1691</f>
      </c>
      <c r="J1691" s="125">
        <f>I1691*0.1</f>
      </c>
      <c r="K1691" s="125">
        <f>SUM(I1691:J1691)</f>
      </c>
      <c r="L1691" s="242"/>
      <c r="M1691" s="229"/>
      <c r="N1691" s="87"/>
      <c r="O1691" s="87"/>
      <c r="P1691" s="87"/>
      <c r="Q1691" s="87"/>
      <c r="R1691" s="87"/>
      <c r="S1691" s="87"/>
      <c r="T1691" s="87"/>
      <c r="U1691" s="87"/>
      <c r="V1691" s="87"/>
      <c r="W1691" s="175"/>
      <c r="X1691" s="87"/>
      <c r="Y1691" s="87"/>
      <c r="Z1691" s="87"/>
      <c r="AA1691" s="87"/>
      <c r="AB1691" s="86"/>
      <c r="AC1691" s="87"/>
    </row>
    <row x14ac:dyDescent="0.25" r="1692" customHeight="1" ht="17.25">
      <c r="A1692" s="235">
        <f>A1691</f>
        <v>25569.375</v>
      </c>
      <c r="B1692" s="241" t="s">
        <v>149</v>
      </c>
      <c r="C1692" s="180"/>
      <c r="D1692" s="181">
        <v>84</v>
      </c>
      <c r="E1692" s="180">
        <v>25</v>
      </c>
      <c r="F1692" s="180">
        <v>4</v>
      </c>
      <c r="G1692" s="180">
        <f>SUM(C1692:F1692)</f>
      </c>
      <c r="H1692" s="125">
        <v>6000</v>
      </c>
      <c r="I1692" s="125">
        <f>G1692*H1692</f>
      </c>
      <c r="J1692" s="125">
        <f>I1692*0.1</f>
      </c>
      <c r="K1692" s="125">
        <f>SUM(I1692:J1692)</f>
      </c>
      <c r="L1692" s="242"/>
      <c r="M1692" s="229"/>
      <c r="N1692" s="87"/>
      <c r="O1692" s="87"/>
      <c r="P1692" s="87"/>
      <c r="Q1692" s="87"/>
      <c r="R1692" s="87"/>
      <c r="S1692" s="87"/>
      <c r="T1692" s="87"/>
      <c r="U1692" s="87"/>
      <c r="V1692" s="87"/>
      <c r="W1692" s="175"/>
      <c r="X1692" s="87"/>
      <c r="Y1692" s="87"/>
      <c r="Z1692" s="87"/>
      <c r="AA1692" s="87"/>
      <c r="AB1692" s="86"/>
      <c r="AC1692" s="87"/>
    </row>
    <row x14ac:dyDescent="0.25" r="1693" customHeight="1" ht="17.25">
      <c r="A1693" s="235">
        <f>A1692</f>
        <v>25569.375</v>
      </c>
      <c r="B1693" s="241" t="s">
        <v>43</v>
      </c>
      <c r="C1693" s="180"/>
      <c r="D1693" s="181">
        <v>46</v>
      </c>
      <c r="E1693" s="180">
        <v>10</v>
      </c>
      <c r="F1693" s="180"/>
      <c r="G1693" s="180">
        <f>SUM(C1693:F1693)</f>
      </c>
      <c r="H1693" s="125">
        <v>6000</v>
      </c>
      <c r="I1693" s="125">
        <f>G1693*H1693</f>
      </c>
      <c r="J1693" s="125">
        <f>I1693*0.1</f>
      </c>
      <c r="K1693" s="125">
        <f>SUM(I1693:J1693)</f>
      </c>
      <c r="L1693" s="242"/>
      <c r="M1693" s="229"/>
      <c r="N1693" s="87"/>
      <c r="O1693" s="87"/>
      <c r="P1693" s="87"/>
      <c r="Q1693" s="87"/>
      <c r="R1693" s="87"/>
      <c r="S1693" s="87"/>
      <c r="T1693" s="87"/>
      <c r="U1693" s="87"/>
      <c r="V1693" s="87"/>
      <c r="W1693" s="175"/>
      <c r="X1693" s="87"/>
      <c r="Y1693" s="87"/>
      <c r="Z1693" s="87"/>
      <c r="AA1693" s="87"/>
      <c r="AB1693" s="86"/>
      <c r="AC1693" s="87"/>
    </row>
    <row x14ac:dyDescent="0.25" r="1694" customHeight="1" ht="17.25">
      <c r="A1694" s="235">
        <f>A1693</f>
        <v>25569.375</v>
      </c>
      <c r="B1694" s="241" t="s">
        <v>18</v>
      </c>
      <c r="C1694" s="180"/>
      <c r="D1694" s="181">
        <v>9</v>
      </c>
      <c r="E1694" s="180">
        <v>7</v>
      </c>
      <c r="F1694" s="180">
        <v>6</v>
      </c>
      <c r="G1694" s="180">
        <f>SUM(C1694:F1694)</f>
      </c>
      <c r="H1694" s="125">
        <v>6000</v>
      </c>
      <c r="I1694" s="125">
        <f>G1694*H1694</f>
      </c>
      <c r="J1694" s="125">
        <f>I1694*0.1</f>
      </c>
      <c r="K1694" s="125">
        <f>SUM(I1694:J1694)</f>
      </c>
      <c r="L1694" s="242"/>
      <c r="M1694" s="229"/>
      <c r="N1694" s="87"/>
      <c r="O1694" s="87"/>
      <c r="P1694" s="87"/>
      <c r="Q1694" s="87"/>
      <c r="R1694" s="87"/>
      <c r="S1694" s="87"/>
      <c r="T1694" s="87"/>
      <c r="U1694" s="87"/>
      <c r="V1694" s="87"/>
      <c r="W1694" s="175"/>
      <c r="X1694" s="87"/>
      <c r="Y1694" s="87"/>
      <c r="Z1694" s="87"/>
      <c r="AA1694" s="87"/>
      <c r="AB1694" s="86"/>
      <c r="AC1694" s="87"/>
    </row>
    <row x14ac:dyDescent="0.25" r="1695" customHeight="1" ht="17.25">
      <c r="A1695" s="235">
        <f>A1694</f>
        <v>25569.375</v>
      </c>
      <c r="B1695" s="241" t="s">
        <v>82</v>
      </c>
      <c r="C1695" s="188" t="s">
        <v>14</v>
      </c>
      <c r="D1695" s="181">
        <v>25</v>
      </c>
      <c r="E1695" s="180">
        <v>9</v>
      </c>
      <c r="F1695" s="180">
        <v>7</v>
      </c>
      <c r="G1695" s="180">
        <f>SUM(C1695:F1695)</f>
      </c>
      <c r="H1695" s="125">
        <v>5000</v>
      </c>
      <c r="I1695" s="125">
        <f>G1695*H1695</f>
      </c>
      <c r="J1695" s="125">
        <f>I1695*0.1</f>
      </c>
      <c r="K1695" s="125">
        <f>SUM(I1695:J1695)</f>
      </c>
      <c r="L1695" s="242"/>
      <c r="M1695" s="229"/>
      <c r="N1695" s="87"/>
      <c r="O1695" s="87"/>
      <c r="P1695" s="87"/>
      <c r="Q1695" s="87"/>
      <c r="R1695" s="87"/>
      <c r="S1695" s="87"/>
      <c r="T1695" s="87"/>
      <c r="U1695" s="87"/>
      <c r="V1695" s="87"/>
      <c r="W1695" s="175"/>
      <c r="X1695" s="87"/>
      <c r="Y1695" s="87"/>
      <c r="Z1695" s="87"/>
      <c r="AA1695" s="87"/>
      <c r="AB1695" s="86"/>
      <c r="AC1695" s="87"/>
    </row>
    <row x14ac:dyDescent="0.25" r="1696" customHeight="1" ht="17.25">
      <c r="A1696" s="235">
        <f>A1695</f>
        <v>25569.375</v>
      </c>
      <c r="B1696" s="241" t="s">
        <v>151</v>
      </c>
      <c r="C1696" s="180"/>
      <c r="D1696" s="181">
        <v>12</v>
      </c>
      <c r="E1696" s="180"/>
      <c r="F1696" s="180"/>
      <c r="G1696" s="180">
        <f>SUM(C1696:F1696)</f>
      </c>
      <c r="H1696" s="125">
        <v>5000</v>
      </c>
      <c r="I1696" s="125">
        <f>G1696*H1696</f>
      </c>
      <c r="J1696" s="125">
        <f>I1696*0.1</f>
      </c>
      <c r="K1696" s="125">
        <f>SUM(I1696:J1696)</f>
      </c>
      <c r="L1696" s="242"/>
      <c r="M1696" s="229"/>
      <c r="N1696" s="87"/>
      <c r="O1696" s="87"/>
      <c r="P1696" s="87"/>
      <c r="Q1696" s="87"/>
      <c r="R1696" s="87"/>
      <c r="S1696" s="87"/>
      <c r="T1696" s="87"/>
      <c r="U1696" s="87"/>
      <c r="V1696" s="87"/>
      <c r="W1696" s="175"/>
      <c r="X1696" s="87"/>
      <c r="Y1696" s="87"/>
      <c r="Z1696" s="87"/>
      <c r="AA1696" s="87"/>
      <c r="AB1696" s="86"/>
      <c r="AC1696" s="87"/>
    </row>
    <row x14ac:dyDescent="0.25" r="1697" customHeight="1" ht="17.25">
      <c r="A1697" s="235">
        <f>A1693</f>
        <v>25569.375</v>
      </c>
      <c r="B1697" s="241" t="s">
        <v>105</v>
      </c>
      <c r="C1697" s="180"/>
      <c r="D1697" s="181">
        <v>57</v>
      </c>
      <c r="E1697" s="180"/>
      <c r="F1697" s="180"/>
      <c r="G1697" s="180">
        <f>SUM(C1697:F1697)</f>
      </c>
      <c r="H1697" s="125">
        <v>7000</v>
      </c>
      <c r="I1697" s="125">
        <f>G1697*H1697</f>
      </c>
      <c r="J1697" s="125">
        <f>I1697*0.1</f>
      </c>
      <c r="K1697" s="125">
        <f>SUM(I1697:J1697)</f>
      </c>
      <c r="L1697" s="242"/>
      <c r="M1697" s="229"/>
      <c r="N1697" s="87"/>
      <c r="O1697" s="87"/>
      <c r="P1697" s="87"/>
      <c r="Q1697" s="87"/>
      <c r="R1697" s="87"/>
      <c r="S1697" s="87"/>
      <c r="T1697" s="87"/>
      <c r="U1697" s="87"/>
      <c r="V1697" s="87"/>
      <c r="W1697" s="175"/>
      <c r="X1697" s="87"/>
      <c r="Y1697" s="87"/>
      <c r="Z1697" s="87"/>
      <c r="AA1697" s="87"/>
      <c r="AB1697" s="86"/>
      <c r="AC1697" s="87"/>
    </row>
    <row x14ac:dyDescent="0.25" r="1698" customHeight="1" ht="17.25">
      <c r="A1698" s="235">
        <f>A1693</f>
        <v>25569.375</v>
      </c>
      <c r="B1698" s="241" t="s">
        <v>23</v>
      </c>
      <c r="C1698" s="180"/>
      <c r="D1698" s="180">
        <v>13</v>
      </c>
      <c r="E1698" s="180"/>
      <c r="F1698" s="180"/>
      <c r="G1698" s="180">
        <f>SUM(C1698:F1698)</f>
      </c>
      <c r="H1698" s="125">
        <v>6000</v>
      </c>
      <c r="I1698" s="125">
        <f>G1698*H1698</f>
      </c>
      <c r="J1698" s="125">
        <f>I1698*0.1</f>
      </c>
      <c r="K1698" s="125">
        <f>SUM(I1698:J1698)</f>
      </c>
      <c r="L1698" s="242"/>
      <c r="M1698" s="229"/>
      <c r="N1698" s="87"/>
      <c r="O1698" s="87"/>
      <c r="P1698" s="87"/>
      <c r="Q1698" s="87"/>
      <c r="R1698" s="87"/>
      <c r="S1698" s="87"/>
      <c r="T1698" s="87"/>
      <c r="U1698" s="87"/>
      <c r="V1698" s="87"/>
      <c r="W1698" s="175"/>
      <c r="X1698" s="87"/>
      <c r="Y1698" s="87"/>
      <c r="Z1698" s="87"/>
      <c r="AA1698" s="87"/>
      <c r="AB1698" s="86"/>
      <c r="AC1698" s="87"/>
    </row>
    <row x14ac:dyDescent="0.25" r="1699" customHeight="1" ht="17.25">
      <c r="A1699" s="235">
        <f>A1698</f>
        <v>25569.375</v>
      </c>
      <c r="B1699" s="241" t="s">
        <v>40</v>
      </c>
      <c r="C1699" s="180"/>
      <c r="D1699" s="181">
        <v>14</v>
      </c>
      <c r="E1699" s="180"/>
      <c r="F1699" s="180"/>
      <c r="G1699" s="180">
        <f>SUM(C1699:F1699)</f>
      </c>
      <c r="H1699" s="125">
        <v>6500</v>
      </c>
      <c r="I1699" s="125">
        <f>G1699*H1699</f>
      </c>
      <c r="J1699" s="125">
        <f>I1699*0.1</f>
      </c>
      <c r="K1699" s="125">
        <f>SUM(I1699:J1699)</f>
      </c>
      <c r="L1699" s="242"/>
      <c r="M1699" s="229"/>
      <c r="N1699" s="87"/>
      <c r="O1699" s="87"/>
      <c r="P1699" s="87"/>
      <c r="Q1699" s="87"/>
      <c r="R1699" s="87"/>
      <c r="S1699" s="87"/>
      <c r="T1699" s="87"/>
      <c r="U1699" s="87"/>
      <c r="V1699" s="87"/>
      <c r="W1699" s="175"/>
      <c r="X1699" s="87"/>
      <c r="Y1699" s="87"/>
      <c r="Z1699" s="87"/>
      <c r="AA1699" s="87"/>
      <c r="AB1699" s="86"/>
      <c r="AC1699" s="87"/>
    </row>
    <row x14ac:dyDescent="0.25" r="1700" customHeight="1" ht="17.25">
      <c r="A1700" s="235">
        <f>A1696</f>
        <v>25569.375</v>
      </c>
      <c r="B1700" s="241" t="s">
        <v>86</v>
      </c>
      <c r="C1700" s="180"/>
      <c r="D1700" s="180">
        <v>19</v>
      </c>
      <c r="E1700" s="180">
        <v>8</v>
      </c>
      <c r="F1700" s="180">
        <v>5</v>
      </c>
      <c r="G1700" s="180">
        <f>SUM(C1700:F1700)</f>
      </c>
      <c r="H1700" s="125">
        <v>6000</v>
      </c>
      <c r="I1700" s="125">
        <f>G1700*H1700</f>
      </c>
      <c r="J1700" s="125">
        <f>I1700*0.1</f>
      </c>
      <c r="K1700" s="125">
        <f>SUM(I1700:J1700)</f>
      </c>
      <c r="L1700" s="242"/>
      <c r="M1700" s="229"/>
      <c r="N1700" s="87"/>
      <c r="O1700" s="87"/>
      <c r="P1700" s="87"/>
      <c r="Q1700" s="87"/>
      <c r="R1700" s="87"/>
      <c r="S1700" s="87"/>
      <c r="T1700" s="87"/>
      <c r="U1700" s="87"/>
      <c r="V1700" s="87"/>
      <c r="W1700" s="175"/>
      <c r="X1700" s="87"/>
      <c r="Y1700" s="87"/>
      <c r="Z1700" s="87"/>
      <c r="AA1700" s="87"/>
      <c r="AB1700" s="86"/>
      <c r="AC1700" s="87"/>
    </row>
    <row x14ac:dyDescent="0.25" r="1701" customHeight="1" ht="17.25">
      <c r="A1701" s="235">
        <f>A1696</f>
        <v>25569.375</v>
      </c>
      <c r="B1701" s="241" t="s">
        <v>152</v>
      </c>
      <c r="C1701" s="180"/>
      <c r="D1701" s="180">
        <v>150</v>
      </c>
      <c r="E1701" s="180"/>
      <c r="F1701" s="180"/>
      <c r="G1701" s="180">
        <f>SUM(C1701:F1701)</f>
      </c>
      <c r="H1701" s="125">
        <v>6000</v>
      </c>
      <c r="I1701" s="125">
        <f>G1701*H1701</f>
      </c>
      <c r="J1701" s="125">
        <f>I1701*0.1</f>
      </c>
      <c r="K1701" s="125">
        <f>SUM(I1701:J1701)</f>
      </c>
      <c r="L1701" s="242"/>
      <c r="M1701" s="229"/>
      <c r="N1701" s="87"/>
      <c r="O1701" s="87"/>
      <c r="P1701" s="87"/>
      <c r="Q1701" s="87"/>
      <c r="R1701" s="87"/>
      <c r="S1701" s="87"/>
      <c r="T1701" s="87"/>
      <c r="U1701" s="87"/>
      <c r="V1701" s="87"/>
      <c r="W1701" s="175"/>
      <c r="X1701" s="87"/>
      <c r="Y1701" s="87"/>
      <c r="Z1701" s="87"/>
      <c r="AA1701" s="87"/>
      <c r="AB1701" s="86"/>
      <c r="AC1701" s="87"/>
    </row>
    <row x14ac:dyDescent="0.25" r="1702" customHeight="1" ht="17.25">
      <c r="A1702" s="235">
        <f>A1701</f>
        <v>25569.375</v>
      </c>
      <c r="B1702" s="236"/>
      <c r="C1702" s="180"/>
      <c r="D1702" s="180"/>
      <c r="E1702" s="180"/>
      <c r="F1702" s="180"/>
      <c r="G1702" s="180">
        <f>SUM(C1702:F1702)</f>
      </c>
      <c r="H1702" s="125"/>
      <c r="I1702" s="125">
        <f>G1702*H1702</f>
      </c>
      <c r="J1702" s="125">
        <v>0</v>
      </c>
      <c r="K1702" s="125">
        <f>SUM(I1702:J1702)</f>
      </c>
      <c r="L1702" s="242"/>
      <c r="M1702" s="229"/>
      <c r="N1702" s="87"/>
      <c r="O1702" s="87"/>
      <c r="P1702" s="87"/>
      <c r="Q1702" s="87"/>
      <c r="R1702" s="87"/>
      <c r="S1702" s="87"/>
      <c r="T1702" s="87"/>
      <c r="U1702" s="87"/>
      <c r="V1702" s="87"/>
      <c r="W1702" s="175"/>
      <c r="X1702" s="87"/>
      <c r="Y1702" s="87"/>
      <c r="Z1702" s="87"/>
      <c r="AA1702" s="87"/>
      <c r="AB1702" s="86"/>
      <c r="AC1702" s="87"/>
    </row>
    <row x14ac:dyDescent="0.25" r="1703" customHeight="1" ht="17.25">
      <c r="A1703" s="243">
        <f>A1702</f>
        <v>25569.375</v>
      </c>
      <c r="B1703" s="244" t="s">
        <v>155</v>
      </c>
      <c r="C1703" s="191">
        <f>SUM(C1657:C1702)</f>
      </c>
      <c r="D1703" s="191">
        <f>SUM(D1657:D1702)</f>
      </c>
      <c r="E1703" s="191">
        <f>SUM(E1657:E1702)</f>
      </c>
      <c r="F1703" s="191">
        <f>SUM(F1657:F1702)</f>
      </c>
      <c r="G1703" s="191">
        <f>SUM(G1657:G1702)</f>
      </c>
      <c r="H1703" s="191"/>
      <c r="I1703" s="191">
        <f>SUM(I1657:I1702)</f>
      </c>
      <c r="J1703" s="191">
        <f>SUM(J1657:J1702)</f>
      </c>
      <c r="K1703" s="191">
        <f>SUM(K1657:K1702)</f>
      </c>
      <c r="L1703" s="245"/>
      <c r="M1703" s="229"/>
      <c r="N1703" s="87"/>
      <c r="O1703" s="87"/>
      <c r="P1703" s="87"/>
      <c r="Q1703" s="87"/>
      <c r="R1703" s="87"/>
      <c r="S1703" s="87"/>
      <c r="T1703" s="87"/>
      <c r="U1703" s="87"/>
      <c r="V1703" s="87"/>
      <c r="W1703" s="175"/>
      <c r="X1703" s="87"/>
      <c r="Y1703" s="87"/>
      <c r="Z1703" s="87"/>
      <c r="AA1703" s="87"/>
      <c r="AB1703" s="86"/>
      <c r="AC1703" s="87"/>
    </row>
    <row x14ac:dyDescent="0.25" r="1704" customHeight="1" ht="17.25">
      <c r="A1704" s="235">
        <f>A1703</f>
        <v>25569.375</v>
      </c>
      <c r="B1704" s="241" t="s">
        <v>113</v>
      </c>
      <c r="C1704" s="180"/>
      <c r="D1704" s="180">
        <v>44</v>
      </c>
      <c r="E1704" s="180">
        <v>48</v>
      </c>
      <c r="F1704" s="180"/>
      <c r="G1704" s="180">
        <f>SUM(C1704:F1704)</f>
      </c>
      <c r="H1704" s="125">
        <v>6500</v>
      </c>
      <c r="I1704" s="125">
        <f>G1704*H1704</f>
      </c>
      <c r="J1704" s="185"/>
      <c r="K1704" s="125">
        <f>SUM(I1704:J1704)</f>
      </c>
      <c r="L1704" s="242"/>
      <c r="M1704" s="229"/>
      <c r="N1704" s="87"/>
      <c r="O1704" s="87"/>
      <c r="P1704" s="87"/>
      <c r="Q1704" s="87"/>
      <c r="R1704" s="87"/>
      <c r="S1704" s="87"/>
      <c r="T1704" s="87"/>
      <c r="U1704" s="87"/>
      <c r="V1704" s="87"/>
      <c r="W1704" s="175"/>
      <c r="X1704" s="87"/>
      <c r="Y1704" s="87"/>
      <c r="Z1704" s="87"/>
      <c r="AA1704" s="87"/>
      <c r="AB1704" s="86"/>
      <c r="AC1704" s="87"/>
    </row>
    <row x14ac:dyDescent="0.25" r="1705" customHeight="1" ht="17.25">
      <c r="A1705" s="235">
        <f>A1704</f>
        <v>25569.375</v>
      </c>
      <c r="B1705" s="241" t="s">
        <v>156</v>
      </c>
      <c r="C1705" s="180"/>
      <c r="D1705" s="180">
        <v>14</v>
      </c>
      <c r="E1705" s="180">
        <v>14</v>
      </c>
      <c r="F1705" s="180"/>
      <c r="G1705" s="180">
        <f>SUM(C1705:F1705)</f>
      </c>
      <c r="H1705" s="125">
        <v>6500</v>
      </c>
      <c r="I1705" s="125">
        <f>G1705*H1705</f>
      </c>
      <c r="J1705" s="185"/>
      <c r="K1705" s="125">
        <f>SUM(I1705:J1705)</f>
      </c>
      <c r="L1705" s="242"/>
      <c r="M1705" s="229"/>
      <c r="N1705" s="87"/>
      <c r="O1705" s="87"/>
      <c r="P1705" s="87"/>
      <c r="Q1705" s="87"/>
      <c r="R1705" s="87"/>
      <c r="S1705" s="87"/>
      <c r="T1705" s="87"/>
      <c r="U1705" s="87"/>
      <c r="V1705" s="87"/>
      <c r="W1705" s="175"/>
      <c r="X1705" s="87"/>
      <c r="Y1705" s="87"/>
      <c r="Z1705" s="87"/>
      <c r="AA1705" s="87"/>
      <c r="AB1705" s="86"/>
      <c r="AC1705" s="87"/>
    </row>
    <row x14ac:dyDescent="0.25" r="1706" customHeight="1" ht="17.25">
      <c r="A1706" s="235">
        <f>A1705</f>
        <v>25569.375</v>
      </c>
      <c r="B1706" s="241" t="s">
        <v>112</v>
      </c>
      <c r="C1706" s="180"/>
      <c r="D1706" s="180">
        <v>9</v>
      </c>
      <c r="E1706" s="180">
        <v>7</v>
      </c>
      <c r="F1706" s="180"/>
      <c r="G1706" s="180">
        <f>SUM(C1706:F1706)</f>
      </c>
      <c r="H1706" s="125">
        <v>6900</v>
      </c>
      <c r="I1706" s="125">
        <f>G1706*H1706</f>
      </c>
      <c r="J1706" s="185"/>
      <c r="K1706" s="125">
        <f>SUM(I1706:J1706)</f>
      </c>
      <c r="L1706" s="242"/>
      <c r="M1706" s="229"/>
      <c r="N1706" s="87"/>
      <c r="O1706" s="87"/>
      <c r="P1706" s="87"/>
      <c r="Q1706" s="87"/>
      <c r="R1706" s="87"/>
      <c r="S1706" s="87"/>
      <c r="T1706" s="87"/>
      <c r="U1706" s="87"/>
      <c r="V1706" s="87"/>
      <c r="W1706" s="175"/>
      <c r="X1706" s="87"/>
      <c r="Y1706" s="87"/>
      <c r="Z1706" s="87"/>
      <c r="AA1706" s="87"/>
      <c r="AB1706" s="86"/>
      <c r="AC1706" s="87"/>
    </row>
    <row x14ac:dyDescent="0.25" r="1707" customHeight="1" ht="17.25">
      <c r="A1707" s="235">
        <f>A1706</f>
        <v>25569.375</v>
      </c>
      <c r="B1707" s="236"/>
      <c r="C1707" s="180"/>
      <c r="D1707" s="180"/>
      <c r="E1707" s="180"/>
      <c r="F1707" s="180"/>
      <c r="G1707" s="180">
        <f>SUM(C1707:F1707)</f>
      </c>
      <c r="H1707" s="125"/>
      <c r="I1707" s="125">
        <f>G1707*H1707</f>
      </c>
      <c r="J1707" s="185"/>
      <c r="K1707" s="125">
        <f>SUM(I1707:J1707)</f>
      </c>
      <c r="L1707" s="242"/>
      <c r="M1707" s="229"/>
      <c r="N1707" s="87"/>
      <c r="O1707" s="87"/>
      <c r="P1707" s="87"/>
      <c r="Q1707" s="87"/>
      <c r="R1707" s="87"/>
      <c r="S1707" s="87"/>
      <c r="T1707" s="87"/>
      <c r="U1707" s="87"/>
      <c r="V1707" s="87"/>
      <c r="W1707" s="175"/>
      <c r="X1707" s="87"/>
      <c r="Y1707" s="87"/>
      <c r="Z1707" s="87"/>
      <c r="AA1707" s="87"/>
      <c r="AB1707" s="86"/>
      <c r="AC1707" s="87"/>
    </row>
    <row x14ac:dyDescent="0.25" r="1708" customHeight="1" ht="17.25">
      <c r="A1708" s="235">
        <f>A1707</f>
        <v>25569.375</v>
      </c>
      <c r="B1708" s="236"/>
      <c r="C1708" s="180"/>
      <c r="D1708" s="180"/>
      <c r="E1708" s="180"/>
      <c r="F1708" s="180"/>
      <c r="G1708" s="180">
        <f>SUM(C1708:F1708)</f>
      </c>
      <c r="H1708" s="125"/>
      <c r="I1708" s="125">
        <f>G1708*H1708</f>
      </c>
      <c r="J1708" s="185"/>
      <c r="K1708" s="125">
        <f>SUM(I1708:J1708)</f>
      </c>
      <c r="L1708" s="242"/>
      <c r="M1708" s="229"/>
      <c r="N1708" s="87"/>
      <c r="O1708" s="87"/>
      <c r="P1708" s="87"/>
      <c r="Q1708" s="87"/>
      <c r="R1708" s="87"/>
      <c r="S1708" s="87"/>
      <c r="T1708" s="87"/>
      <c r="U1708" s="87"/>
      <c r="V1708" s="87"/>
      <c r="W1708" s="175"/>
      <c r="X1708" s="87"/>
      <c r="Y1708" s="87"/>
      <c r="Z1708" s="87"/>
      <c r="AA1708" s="87"/>
      <c r="AB1708" s="86"/>
      <c r="AC1708" s="87"/>
    </row>
    <row x14ac:dyDescent="0.25" r="1709" customHeight="1" ht="17.25">
      <c r="A1709" s="235">
        <f>A1708</f>
        <v>25569.375</v>
      </c>
      <c r="B1709" s="236"/>
      <c r="C1709" s="180"/>
      <c r="D1709" s="180"/>
      <c r="E1709" s="180"/>
      <c r="F1709" s="180"/>
      <c r="G1709" s="180">
        <f>SUM(C1709:F1709)</f>
      </c>
      <c r="H1709" s="125"/>
      <c r="I1709" s="125">
        <f>G1709*H1709</f>
      </c>
      <c r="J1709" s="185"/>
      <c r="K1709" s="125">
        <f>SUM(I1709:J1709)</f>
      </c>
      <c r="L1709" s="242"/>
      <c r="M1709" s="229"/>
      <c r="N1709" s="87"/>
      <c r="O1709" s="87"/>
      <c r="P1709" s="87"/>
      <c r="Q1709" s="87"/>
      <c r="R1709" s="87"/>
      <c r="S1709" s="87"/>
      <c r="T1709" s="87"/>
      <c r="U1709" s="87"/>
      <c r="V1709" s="87"/>
      <c r="W1709" s="175"/>
      <c r="X1709" s="87"/>
      <c r="Y1709" s="87"/>
      <c r="Z1709" s="87"/>
      <c r="AA1709" s="87"/>
      <c r="AB1709" s="86"/>
      <c r="AC1709" s="87"/>
    </row>
    <row x14ac:dyDescent="0.25" r="1710" customHeight="1" ht="17.25">
      <c r="A1710" s="235">
        <f>A1709</f>
        <v>25569.375</v>
      </c>
      <c r="B1710" s="236"/>
      <c r="C1710" s="180"/>
      <c r="D1710" s="180"/>
      <c r="E1710" s="180"/>
      <c r="F1710" s="180"/>
      <c r="G1710" s="180">
        <f>SUM(C1710:F1710)</f>
      </c>
      <c r="H1710" s="125"/>
      <c r="I1710" s="125">
        <f>G1710*H1710</f>
      </c>
      <c r="J1710" s="185"/>
      <c r="K1710" s="125">
        <f>SUM(I1710:J1710)</f>
      </c>
      <c r="L1710" s="242"/>
      <c r="M1710" s="229"/>
      <c r="N1710" s="87"/>
      <c r="O1710" s="87"/>
      <c r="P1710" s="87"/>
      <c r="Q1710" s="87"/>
      <c r="R1710" s="87"/>
      <c r="S1710" s="87"/>
      <c r="T1710" s="87"/>
      <c r="U1710" s="87"/>
      <c r="V1710" s="87"/>
      <c r="W1710" s="175"/>
      <c r="X1710" s="87"/>
      <c r="Y1710" s="87"/>
      <c r="Z1710" s="87"/>
      <c r="AA1710" s="87"/>
      <c r="AB1710" s="86"/>
      <c r="AC1710" s="87"/>
    </row>
    <row x14ac:dyDescent="0.25" r="1711" customHeight="1" ht="17.25">
      <c r="A1711" s="235">
        <f>A1710</f>
        <v>25569.375</v>
      </c>
      <c r="B1711" s="236"/>
      <c r="C1711" s="180"/>
      <c r="D1711" s="180"/>
      <c r="E1711" s="180"/>
      <c r="F1711" s="180"/>
      <c r="G1711" s="180">
        <f>SUM(C1711:F1711)</f>
      </c>
      <c r="H1711" s="125"/>
      <c r="I1711" s="125">
        <f>G1711*H1711</f>
      </c>
      <c r="J1711" s="185"/>
      <c r="K1711" s="125">
        <f>SUM(I1711:J1711)</f>
      </c>
      <c r="L1711" s="242"/>
      <c r="M1711" s="229"/>
      <c r="N1711" s="87"/>
      <c r="O1711" s="87"/>
      <c r="P1711" s="87"/>
      <c r="Q1711" s="87"/>
      <c r="R1711" s="87"/>
      <c r="S1711" s="87"/>
      <c r="T1711" s="87"/>
      <c r="U1711" s="87"/>
      <c r="V1711" s="87"/>
      <c r="W1711" s="175"/>
      <c r="X1711" s="87"/>
      <c r="Y1711" s="87"/>
      <c r="Z1711" s="87"/>
      <c r="AA1711" s="87"/>
      <c r="AB1711" s="86"/>
      <c r="AC1711" s="87"/>
    </row>
    <row x14ac:dyDescent="0.25" r="1712" customHeight="1" ht="17.25">
      <c r="A1712" s="243">
        <f>A1711</f>
        <v>25569.375</v>
      </c>
      <c r="B1712" s="244" t="s">
        <v>157</v>
      </c>
      <c r="C1712" s="191">
        <f>SUM(C1704:C1711)</f>
      </c>
      <c r="D1712" s="191">
        <f>SUM(D1704:D1711)</f>
      </c>
      <c r="E1712" s="191">
        <f>SUM(E1704:E1711)</f>
      </c>
      <c r="F1712" s="191">
        <f>SUM(F1704:F1711)</f>
      </c>
      <c r="G1712" s="191">
        <f>SUM(G1704:G1711)</f>
      </c>
      <c r="H1712" s="201"/>
      <c r="I1712" s="201">
        <f>SUM(I1704:I1711)</f>
      </c>
      <c r="J1712" s="201"/>
      <c r="K1712" s="202">
        <f>SUM(K1704:K1711)</f>
      </c>
      <c r="L1712" s="246"/>
      <c r="M1712" s="229"/>
      <c r="N1712" s="87"/>
      <c r="O1712" s="87"/>
      <c r="P1712" s="87"/>
      <c r="Q1712" s="87"/>
      <c r="R1712" s="87"/>
      <c r="S1712" s="87"/>
      <c r="T1712" s="87"/>
      <c r="U1712" s="87"/>
      <c r="V1712" s="87"/>
      <c r="W1712" s="175"/>
      <c r="X1712" s="87"/>
      <c r="Y1712" s="87"/>
      <c r="Z1712" s="87"/>
      <c r="AA1712" s="87"/>
      <c r="AB1712" s="86"/>
      <c r="AC1712" s="87"/>
    </row>
    <row x14ac:dyDescent="0.25" r="1713" customHeight="1" ht="17.25" hidden="1">
      <c r="A1713" s="229"/>
      <c r="B1713" s="148">
        <f>K1713</f>
      </c>
      <c r="C1713" s="87"/>
      <c r="D1713" s="87"/>
      <c r="E1713" s="87"/>
      <c r="F1713" s="87"/>
      <c r="G1713" s="87"/>
      <c r="H1713" s="87"/>
      <c r="I1713" s="87"/>
      <c r="J1713" s="87"/>
      <c r="K1713" s="220">
        <f>SUBTOTAL(9,K3:K1712)</f>
      </c>
      <c r="L1713" s="86"/>
      <c r="M1713" s="229"/>
      <c r="N1713" s="87"/>
      <c r="O1713" s="87"/>
      <c r="P1713" s="87"/>
      <c r="Q1713" s="87"/>
      <c r="R1713" s="87"/>
      <c r="S1713" s="87"/>
      <c r="T1713" s="87"/>
      <c r="U1713" s="87"/>
      <c r="V1713" s="87"/>
      <c r="W1713" s="175"/>
      <c r="X1713" s="87"/>
      <c r="Y1713" s="87"/>
      <c r="Z1713" s="87"/>
      <c r="AA1713" s="87"/>
      <c r="AB1713" s="86"/>
      <c r="AC1713" s="87"/>
    </row>
    <row x14ac:dyDescent="0.25" r="1714" customHeight="1" ht="17.25" hidden="1">
      <c r="A1714" s="229"/>
      <c r="B1714" s="151">
        <f>305*5500*1.1</f>
      </c>
      <c r="C1714" s="87"/>
      <c r="D1714" s="87"/>
      <c r="E1714" s="87"/>
      <c r="F1714" s="87"/>
      <c r="G1714" s="87"/>
      <c r="H1714" s="87"/>
      <c r="I1714" s="87"/>
      <c r="J1714" s="87"/>
      <c r="K1714" s="251"/>
      <c r="L1714" s="86"/>
      <c r="M1714" s="229"/>
      <c r="N1714" s="87"/>
      <c r="O1714" s="87"/>
      <c r="P1714" s="87"/>
      <c r="Q1714" s="87"/>
      <c r="R1714" s="87"/>
      <c r="S1714" s="87"/>
      <c r="T1714" s="87"/>
      <c r="U1714" s="87"/>
      <c r="V1714" s="87"/>
      <c r="W1714" s="175"/>
      <c r="X1714" s="87"/>
      <c r="Y1714" s="87"/>
      <c r="Z1714" s="87"/>
      <c r="AA1714" s="87"/>
      <c r="AB1714" s="86"/>
      <c r="AC1714" s="87"/>
    </row>
    <row x14ac:dyDescent="0.25" r="1715" customHeight="1" ht="17.25">
      <c r="A1715" s="229"/>
      <c r="B1715" s="139"/>
      <c r="C1715" s="87"/>
      <c r="D1715" s="87"/>
      <c r="E1715" s="87"/>
      <c r="F1715" s="87"/>
      <c r="G1715" s="87"/>
      <c r="H1715" s="87"/>
      <c r="I1715" s="87"/>
      <c r="J1715" s="87"/>
      <c r="K1715" s="220">
        <f>SUBTOTAL(9,K23:K1687)</f>
      </c>
      <c r="L1715" s="86"/>
      <c r="M1715" s="229"/>
      <c r="N1715" s="87"/>
      <c r="O1715" s="87"/>
      <c r="P1715" s="87"/>
      <c r="Q1715" s="87"/>
      <c r="R1715" s="87"/>
      <c r="S1715" s="87"/>
      <c r="T1715" s="87"/>
      <c r="U1715" s="87"/>
      <c r="V1715" s="87"/>
      <c r="W1715" s="175"/>
      <c r="X1715" s="87"/>
      <c r="Y1715" s="87"/>
      <c r="Z1715" s="87"/>
      <c r="AA1715" s="87"/>
      <c r="AB1715" s="86"/>
      <c r="AC1715" s="87"/>
    </row>
  </sheetData>
  <mergeCells count="3">
    <mergeCell ref="A1:K1"/>
    <mergeCell ref="U1:V1"/>
    <mergeCell ref="U2:V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000"/>
  <sheetViews>
    <sheetView workbookViewId="0"/>
  </sheetViews>
  <sheetFormatPr defaultRowHeight="15" x14ac:dyDescent="0.25"/>
  <cols>
    <col min="1" max="1" style="160" width="9.576428571428572" customWidth="1" bestFit="1"/>
    <col min="2" max="2" style="99" width="6.719285714285714" customWidth="1" bestFit="1"/>
    <col min="3" max="3" style="133" width="11.290714285714287" customWidth="1" bestFit="1"/>
    <col min="4" max="4" style="133" width="10.290714285714287" customWidth="1" bestFit="1"/>
    <col min="5" max="5" style="208" width="7.576428571428571" customWidth="1" bestFit="1"/>
    <col min="6" max="6" style="162" width="9.290714285714287" customWidth="1" bestFit="1"/>
    <col min="7" max="7" style="98" width="12.719285714285713" customWidth="1" bestFit="1"/>
    <col min="8" max="8" style="98" width="12.43357142857143" customWidth="1" bestFit="1"/>
    <col min="9" max="9" style="98" width="11.005" customWidth="1" bestFit="1"/>
    <col min="10" max="10" style="98" width="11.005" customWidth="1" bestFit="1"/>
  </cols>
  <sheetData>
    <row x14ac:dyDescent="0.25" r="1" customHeight="1" ht="17.25">
      <c r="A1" s="134" t="s">
        <v>115</v>
      </c>
      <c r="B1" s="135" t="s">
        <v>116</v>
      </c>
      <c r="C1" s="136" t="s">
        <v>117</v>
      </c>
      <c r="D1" s="136" t="s">
        <v>118</v>
      </c>
      <c r="E1" s="137" t="s">
        <v>119</v>
      </c>
      <c r="F1" s="138" t="s">
        <v>120</v>
      </c>
      <c r="G1" s="86"/>
      <c r="H1" s="86"/>
      <c r="I1" s="86"/>
      <c r="J1" s="86"/>
    </row>
    <row x14ac:dyDescent="0.25" r="2" customHeight="1" ht="17.25">
      <c r="A2" s="140">
        <v>45382</v>
      </c>
      <c r="B2" s="141">
        <v>45382</v>
      </c>
      <c r="C2" s="142">
        <v>3483400</v>
      </c>
      <c r="D2" s="142"/>
      <c r="E2" s="143"/>
      <c r="F2" s="144">
        <f>C34/D34</f>
      </c>
      <c r="G2" s="86"/>
      <c r="H2" s="86"/>
      <c r="I2" s="86"/>
      <c r="J2" s="86"/>
    </row>
    <row x14ac:dyDescent="0.25" r="3" customHeight="1" ht="17.25">
      <c r="A3" s="140">
        <v>45383</v>
      </c>
      <c r="B3" s="141">
        <v>45383</v>
      </c>
      <c r="C3" s="142">
        <v>7273701</v>
      </c>
      <c r="D3" s="142">
        <v>9784920</v>
      </c>
      <c r="E3" s="143">
        <v>0.35599677871663743</v>
      </c>
      <c r="F3" s="142"/>
      <c r="G3" s="86"/>
      <c r="H3" s="86"/>
      <c r="I3" s="86"/>
      <c r="J3" s="86"/>
    </row>
    <row x14ac:dyDescent="0.25" r="4" customHeight="1" ht="17.25">
      <c r="A4" s="140">
        <v>45384</v>
      </c>
      <c r="B4" s="141">
        <v>45384</v>
      </c>
      <c r="C4" s="142">
        <v>4458300</v>
      </c>
      <c r="D4" s="142">
        <v>9622710</v>
      </c>
      <c r="E4" s="143">
        <v>0.7558890374956743</v>
      </c>
      <c r="F4" s="142"/>
      <c r="G4" s="86"/>
      <c r="H4" s="86"/>
      <c r="I4" s="86"/>
      <c r="J4" s="86"/>
    </row>
    <row x14ac:dyDescent="0.25" r="5" customHeight="1" ht="17.25">
      <c r="A5" s="140">
        <v>45385</v>
      </c>
      <c r="B5" s="141">
        <v>45385</v>
      </c>
      <c r="C5" s="142">
        <v>4422368</v>
      </c>
      <c r="D5" s="142">
        <v>9486450</v>
      </c>
      <c r="E5" s="143">
        <v>0.46996505542115335</v>
      </c>
      <c r="F5" s="142"/>
      <c r="G5" s="86"/>
      <c r="H5" s="86"/>
      <c r="I5" s="86"/>
      <c r="J5" s="86"/>
    </row>
    <row x14ac:dyDescent="0.25" r="6" customHeight="1" ht="17.25">
      <c r="A6" s="140">
        <v>45386</v>
      </c>
      <c r="B6" s="141">
        <v>45386</v>
      </c>
      <c r="C6" s="142">
        <v>4046315</v>
      </c>
      <c r="D6" s="142">
        <v>9633190</v>
      </c>
      <c r="E6" s="143">
        <v>0.4590761731056898</v>
      </c>
      <c r="F6" s="142"/>
      <c r="G6" s="86"/>
      <c r="H6" s="86"/>
      <c r="I6" s="86"/>
      <c r="J6" s="86"/>
    </row>
    <row x14ac:dyDescent="0.25" r="7" customHeight="1" ht="17.25">
      <c r="A7" s="140">
        <v>45387</v>
      </c>
      <c r="B7" s="141">
        <v>45387</v>
      </c>
      <c r="C7" s="142">
        <v>2285446</v>
      </c>
      <c r="D7" s="142">
        <v>8944250</v>
      </c>
      <c r="E7" s="143">
        <v>0.4523928781060458</v>
      </c>
      <c r="F7" s="142"/>
      <c r="G7" s="86"/>
      <c r="H7" s="86"/>
      <c r="I7" s="86"/>
      <c r="J7" s="86"/>
    </row>
    <row x14ac:dyDescent="0.25" r="8" customHeight="1" ht="17.25">
      <c r="A8" s="140">
        <v>45388</v>
      </c>
      <c r="B8" s="141">
        <v>45388</v>
      </c>
      <c r="C8" s="142">
        <v>3089880</v>
      </c>
      <c r="D8" s="142">
        <v>1765650</v>
      </c>
      <c r="E8" s="143">
        <v>1.2943935661087984</v>
      </c>
      <c r="F8" s="142"/>
      <c r="G8" s="86"/>
      <c r="H8" s="86"/>
      <c r="I8" s="86"/>
      <c r="J8" s="86"/>
    </row>
    <row x14ac:dyDescent="0.25" r="9" customHeight="1" ht="17.25">
      <c r="A9" s="140">
        <v>45389</v>
      </c>
      <c r="B9" s="141">
        <v>45389</v>
      </c>
      <c r="C9" s="142">
        <v>0</v>
      </c>
      <c r="D9" s="142"/>
      <c r="E9" s="143"/>
      <c r="F9" s="142"/>
      <c r="G9" s="86"/>
      <c r="H9" s="86"/>
      <c r="I9" s="86"/>
      <c r="J9" s="86"/>
    </row>
    <row x14ac:dyDescent="0.25" r="10" customHeight="1" ht="17.25">
      <c r="A10" s="140">
        <v>45390</v>
      </c>
      <c r="B10" s="141">
        <v>45390</v>
      </c>
      <c r="C10" s="142">
        <v>6396561</v>
      </c>
      <c r="D10" s="142">
        <v>10234600</v>
      </c>
      <c r="E10" s="143">
        <v>0.3019053016239032</v>
      </c>
      <c r="F10" s="142"/>
      <c r="G10" s="86"/>
      <c r="H10" s="86"/>
      <c r="I10" s="86"/>
      <c r="J10" s="86"/>
    </row>
    <row x14ac:dyDescent="0.25" r="11" customHeight="1" ht="17.25">
      <c r="A11" s="140">
        <v>45391</v>
      </c>
      <c r="B11" s="141">
        <v>45391</v>
      </c>
      <c r="C11" s="142">
        <v>3373133</v>
      </c>
      <c r="D11" s="142">
        <v>9921370</v>
      </c>
      <c r="E11" s="143">
        <v>0.6447255772136308</v>
      </c>
      <c r="F11" s="142"/>
      <c r="G11" s="86"/>
      <c r="H11" s="86"/>
      <c r="I11" s="86"/>
      <c r="J11" s="86"/>
    </row>
    <row x14ac:dyDescent="0.25" r="12" customHeight="1" ht="17.25">
      <c r="A12" s="140">
        <v>45392</v>
      </c>
      <c r="B12" s="141">
        <v>45392</v>
      </c>
      <c r="C12" s="142">
        <v>5168952</v>
      </c>
      <c r="D12" s="142">
        <v>3373540</v>
      </c>
      <c r="E12" s="143">
        <v>0.9998793552173681</v>
      </c>
      <c r="F12" s="142"/>
      <c r="G12" s="86"/>
      <c r="H12" s="86"/>
      <c r="I12" s="86"/>
      <c r="J12" s="86"/>
    </row>
    <row x14ac:dyDescent="0.25" r="13" customHeight="1" ht="17.25">
      <c r="A13" s="140">
        <v>45393</v>
      </c>
      <c r="B13" s="141">
        <v>45393</v>
      </c>
      <c r="C13" s="142">
        <v>3481190</v>
      </c>
      <c r="D13" s="142">
        <v>9977950</v>
      </c>
      <c r="E13" s="143">
        <v>0.5180374726271428</v>
      </c>
      <c r="F13" s="142"/>
      <c r="G13" s="86"/>
      <c r="H13" s="86"/>
      <c r="I13" s="86"/>
      <c r="J13" s="86"/>
    </row>
    <row x14ac:dyDescent="0.25" r="14" customHeight="1" ht="17.25">
      <c r="A14" s="140">
        <v>45394</v>
      </c>
      <c r="B14" s="141">
        <v>45394</v>
      </c>
      <c r="C14" s="142">
        <v>894279</v>
      </c>
      <c r="D14" s="142">
        <v>9066350</v>
      </c>
      <c r="E14" s="143">
        <v>0.38396819006546185</v>
      </c>
      <c r="F14" s="142"/>
      <c r="G14" s="86"/>
      <c r="H14" s="86"/>
      <c r="I14" s="86"/>
      <c r="J14" s="86"/>
    </row>
    <row x14ac:dyDescent="0.25" r="15" customHeight="1" ht="17.25">
      <c r="A15" s="140">
        <v>45395</v>
      </c>
      <c r="B15" s="141">
        <v>45395</v>
      </c>
      <c r="C15" s="142">
        <v>3673200</v>
      </c>
      <c r="D15" s="142">
        <v>2356850</v>
      </c>
      <c r="E15" s="143">
        <v>0.3794382332350383</v>
      </c>
      <c r="F15" s="142"/>
      <c r="G15" s="86"/>
      <c r="H15" s="86"/>
      <c r="I15" s="86"/>
      <c r="J15" s="86"/>
    </row>
    <row x14ac:dyDescent="0.25" r="16" customHeight="1" ht="17.25">
      <c r="A16" s="140">
        <v>45396</v>
      </c>
      <c r="B16" s="141">
        <v>45396</v>
      </c>
      <c r="C16" s="142">
        <v>0</v>
      </c>
      <c r="D16" s="142">
        <v>396000</v>
      </c>
      <c r="E16" s="143"/>
      <c r="F16" s="142"/>
      <c r="G16" s="86"/>
      <c r="H16" s="86"/>
      <c r="I16" s="148"/>
      <c r="J16" s="148"/>
    </row>
    <row x14ac:dyDescent="0.25" r="17" customHeight="1" ht="17.25">
      <c r="A17" s="140">
        <v>45397</v>
      </c>
      <c r="B17" s="141">
        <v>45397</v>
      </c>
      <c r="C17" s="142">
        <v>7112823</v>
      </c>
      <c r="D17" s="142">
        <v>10146150</v>
      </c>
      <c r="E17" s="143">
        <v>0.34842987436149175</v>
      </c>
      <c r="F17" s="142"/>
      <c r="G17" s="86"/>
      <c r="H17" s="86"/>
      <c r="I17" s="86"/>
      <c r="J17" s="86"/>
    </row>
    <row x14ac:dyDescent="0.25" r="18" customHeight="1" ht="17.25">
      <c r="A18" s="140">
        <v>45398</v>
      </c>
      <c r="B18" s="141">
        <v>45398</v>
      </c>
      <c r="C18" s="142">
        <v>4144810</v>
      </c>
      <c r="D18" s="142">
        <v>10251090</v>
      </c>
      <c r="E18" s="143">
        <v>0.6938601651141488</v>
      </c>
      <c r="F18" s="142"/>
      <c r="G18" s="86"/>
      <c r="H18" s="86"/>
      <c r="I18" s="86"/>
      <c r="J18" s="86"/>
    </row>
    <row x14ac:dyDescent="0.25" r="19" customHeight="1" ht="17.25">
      <c r="A19" s="140">
        <v>45399</v>
      </c>
      <c r="B19" s="141">
        <v>45399</v>
      </c>
      <c r="C19" s="142">
        <v>3226262</v>
      </c>
      <c r="D19" s="142">
        <v>10004690</v>
      </c>
      <c r="E19" s="143">
        <v>0.4142866995379167</v>
      </c>
      <c r="F19" s="142"/>
      <c r="G19" s="86"/>
      <c r="H19" s="86"/>
      <c r="I19" s="86"/>
      <c r="J19" s="86"/>
    </row>
    <row x14ac:dyDescent="0.25" r="20" customHeight="1" ht="17.25">
      <c r="A20" s="140">
        <v>45400</v>
      </c>
      <c r="B20" s="141">
        <v>45400</v>
      </c>
      <c r="C20" s="142">
        <v>2971145</v>
      </c>
      <c r="D20" s="142">
        <v>10110380</v>
      </c>
      <c r="E20" s="143">
        <v>0.31910393081170046</v>
      </c>
      <c r="F20" s="142"/>
      <c r="G20" s="86"/>
      <c r="H20" s="86"/>
      <c r="I20" s="86"/>
      <c r="J20" s="86"/>
    </row>
    <row x14ac:dyDescent="0.25" r="21" customHeight="1" ht="17.25">
      <c r="A21" s="140">
        <v>45401</v>
      </c>
      <c r="B21" s="141">
        <v>45401</v>
      </c>
      <c r="C21" s="142">
        <v>940448</v>
      </c>
      <c r="D21" s="142">
        <v>9547870</v>
      </c>
      <c r="E21" s="143">
        <v>0.31118406513704105</v>
      </c>
      <c r="F21" s="142"/>
      <c r="G21" s="86"/>
      <c r="H21" s="86"/>
      <c r="I21" s="86"/>
      <c r="J21" s="86"/>
    </row>
    <row x14ac:dyDescent="0.25" r="22" customHeight="1" ht="17.25">
      <c r="A22" s="140">
        <v>45402</v>
      </c>
      <c r="B22" s="141">
        <v>45402</v>
      </c>
      <c r="C22" s="142">
        <v>2839910</v>
      </c>
      <c r="D22" s="142">
        <v>3053850</v>
      </c>
      <c r="E22" s="143">
        <v>0.30795487663113774</v>
      </c>
      <c r="F22" s="142"/>
      <c r="G22" s="86"/>
      <c r="H22" s="86"/>
      <c r="I22" s="86"/>
      <c r="J22" s="86"/>
    </row>
    <row x14ac:dyDescent="0.25" r="23" customHeight="1" ht="17.25">
      <c r="A23" s="140">
        <v>45403</v>
      </c>
      <c r="B23" s="141">
        <v>45403</v>
      </c>
      <c r="C23" s="142">
        <v>0</v>
      </c>
      <c r="D23" s="142">
        <v>726000</v>
      </c>
      <c r="E23" s="143"/>
      <c r="F23" s="142"/>
      <c r="G23" s="86"/>
      <c r="H23" s="86"/>
      <c r="I23" s="86"/>
      <c r="J23" s="86"/>
    </row>
    <row x14ac:dyDescent="0.25" r="24" customHeight="1" ht="17.25">
      <c r="A24" s="140">
        <v>45404</v>
      </c>
      <c r="B24" s="141">
        <v>45404</v>
      </c>
      <c r="C24" s="142">
        <v>6502177</v>
      </c>
      <c r="D24" s="142">
        <v>10109370</v>
      </c>
      <c r="E24" s="143">
        <v>0.27331120210938803</v>
      </c>
      <c r="F24" s="142"/>
      <c r="G24" s="86"/>
      <c r="H24" s="86"/>
      <c r="I24" s="86"/>
      <c r="J24" s="86"/>
    </row>
    <row x14ac:dyDescent="0.25" r="25" customHeight="1" ht="17.25">
      <c r="A25" s="140">
        <v>45405</v>
      </c>
      <c r="B25" s="141">
        <v>45405</v>
      </c>
      <c r="C25" s="142">
        <v>3322030</v>
      </c>
      <c r="D25" s="142">
        <v>10416260</v>
      </c>
      <c r="E25" s="143">
        <v>0.6242333620704552</v>
      </c>
      <c r="F25" s="142"/>
      <c r="G25" s="86"/>
      <c r="H25" s="86"/>
      <c r="I25" s="86"/>
      <c r="J25" s="86"/>
    </row>
    <row x14ac:dyDescent="0.25" r="26" customHeight="1" ht="17.25">
      <c r="A26" s="140">
        <v>45406</v>
      </c>
      <c r="B26" s="141">
        <v>45406</v>
      </c>
      <c r="C26" s="142">
        <v>3973837</v>
      </c>
      <c r="D26" s="142">
        <v>10170230</v>
      </c>
      <c r="E26" s="143"/>
      <c r="F26" s="142"/>
      <c r="G26" s="86"/>
      <c r="H26" s="86"/>
      <c r="I26" s="86"/>
      <c r="J26" s="86"/>
    </row>
    <row x14ac:dyDescent="0.25" r="27" customHeight="1" ht="17.25">
      <c r="A27" s="140">
        <v>45407</v>
      </c>
      <c r="B27" s="141">
        <v>45407</v>
      </c>
      <c r="C27" s="142">
        <v>2509593</v>
      </c>
      <c r="D27" s="142">
        <v>9943960</v>
      </c>
      <c r="E27" s="143">
        <v>0.3340751571808414</v>
      </c>
      <c r="F27" s="142"/>
      <c r="G27" s="86"/>
      <c r="H27" s="86"/>
      <c r="I27" s="86"/>
      <c r="J27" s="86"/>
    </row>
    <row x14ac:dyDescent="0.25" r="28" customHeight="1" ht="17.25">
      <c r="A28" s="140">
        <v>45408</v>
      </c>
      <c r="B28" s="141">
        <v>45408</v>
      </c>
      <c r="C28" s="142">
        <v>3318666</v>
      </c>
      <c r="D28" s="142">
        <v>8535300</v>
      </c>
      <c r="E28" s="143">
        <v>0.2940251660750062</v>
      </c>
      <c r="F28" s="142"/>
      <c r="G28" s="86"/>
      <c r="H28" s="86"/>
      <c r="I28" s="86"/>
      <c r="J28" s="86"/>
    </row>
    <row x14ac:dyDescent="0.25" r="29" customHeight="1" ht="17.25">
      <c r="A29" s="140">
        <v>45409</v>
      </c>
      <c r="B29" s="141">
        <v>45409</v>
      </c>
      <c r="C29" s="142">
        <v>1633040</v>
      </c>
      <c r="D29" s="142">
        <v>2858750</v>
      </c>
      <c r="E29" s="143">
        <v>1.1608801049409707</v>
      </c>
      <c r="F29" s="142"/>
      <c r="G29" s="86"/>
      <c r="H29" s="86"/>
      <c r="I29" s="86"/>
      <c r="J29" s="86"/>
    </row>
    <row x14ac:dyDescent="0.25" r="30" customHeight="1" ht="17.25">
      <c r="A30" s="140">
        <v>45410</v>
      </c>
      <c r="B30" s="141">
        <v>45410</v>
      </c>
      <c r="C30" s="142">
        <v>0</v>
      </c>
      <c r="D30" s="142">
        <v>1168200</v>
      </c>
      <c r="E30" s="143"/>
      <c r="F30" s="142"/>
      <c r="G30" s="86"/>
      <c r="H30" s="86"/>
      <c r="I30" s="86"/>
      <c r="J30" s="86"/>
    </row>
    <row x14ac:dyDescent="0.25" r="31" customHeight="1" ht="17.25">
      <c r="A31" s="140">
        <v>45411</v>
      </c>
      <c r="B31" s="141">
        <v>45411</v>
      </c>
      <c r="C31" s="142">
        <v>4020317</v>
      </c>
      <c r="D31" s="142">
        <v>9874550</v>
      </c>
      <c r="E31" s="143">
        <v>0.14788345294423944</v>
      </c>
      <c r="F31" s="142"/>
      <c r="G31" s="86"/>
      <c r="H31" s="86"/>
      <c r="I31" s="86"/>
      <c r="J31" s="86"/>
    </row>
    <row x14ac:dyDescent="0.25" r="32" customHeight="1" ht="17.25">
      <c r="A32" s="140">
        <v>45412</v>
      </c>
      <c r="B32" s="141">
        <v>45412</v>
      </c>
      <c r="C32" s="142"/>
      <c r="D32" s="142">
        <v>10303160</v>
      </c>
      <c r="E32" s="143">
        <v>0.3870479542198704</v>
      </c>
      <c r="F32" s="142"/>
      <c r="G32" s="86"/>
      <c r="H32" s="86"/>
      <c r="I32" s="86"/>
      <c r="J32" s="86"/>
    </row>
    <row x14ac:dyDescent="0.25" r="33" customHeight="1" ht="17.25">
      <c r="A33" s="140"/>
      <c r="B33" s="141"/>
      <c r="C33" s="142"/>
      <c r="D33" s="142"/>
      <c r="E33" s="143"/>
      <c r="F33" s="152"/>
      <c r="G33" s="86"/>
      <c r="H33" s="86"/>
      <c r="I33" s="86"/>
      <c r="J33" s="86"/>
    </row>
    <row x14ac:dyDescent="0.25" r="34" customHeight="1" ht="17.25">
      <c r="A34" s="140" t="s">
        <v>91</v>
      </c>
      <c r="B34" s="141"/>
      <c r="C34" s="142">
        <f>SUM(C2:C33)</f>
      </c>
      <c r="D34" s="142">
        <f>SUM(D2:D33)</f>
      </c>
      <c r="E34" s="142"/>
      <c r="F34" s="142"/>
      <c r="G34" s="86"/>
      <c r="H34" s="86"/>
      <c r="I34" s="86"/>
      <c r="J34" s="86"/>
    </row>
    <row x14ac:dyDescent="0.25" r="35" customHeight="1" ht="17.25">
      <c r="A35" s="153"/>
      <c r="B35" s="154"/>
      <c r="C35" s="155"/>
      <c r="D35" s="155"/>
      <c r="E35" s="155"/>
      <c r="F35" s="155"/>
      <c r="G35" s="86"/>
      <c r="H35" s="86"/>
      <c r="I35" s="86"/>
      <c r="J35" s="86"/>
    </row>
    <row x14ac:dyDescent="0.25" r="36" customHeight="1" ht="17.25">
      <c r="A36" s="153"/>
      <c r="B36" s="154"/>
      <c r="C36" s="155"/>
      <c r="D36" s="155"/>
      <c r="E36" s="155"/>
      <c r="F36" s="155"/>
      <c r="G36" s="86"/>
      <c r="H36" s="86"/>
      <c r="I36" s="86"/>
      <c r="J36" s="86"/>
    </row>
    <row x14ac:dyDescent="0.25" r="37" customHeight="1" ht="17.25">
      <c r="A37" s="153"/>
      <c r="B37" s="154"/>
      <c r="C37" s="155"/>
      <c r="D37" s="155"/>
      <c r="E37" s="155"/>
      <c r="F37" s="155"/>
      <c r="G37" s="148"/>
      <c r="H37" s="86"/>
      <c r="I37" s="86"/>
      <c r="J37" s="86"/>
    </row>
    <row x14ac:dyDescent="0.25" r="38" customHeight="1" ht="17.25">
      <c r="A38" s="153"/>
      <c r="B38" s="154"/>
      <c r="C38" s="155"/>
      <c r="D38" s="155"/>
      <c r="E38" s="155"/>
      <c r="F38" s="155"/>
      <c r="G38" s="86"/>
      <c r="H38" s="86"/>
      <c r="I38" s="86"/>
      <c r="J38" s="86"/>
    </row>
    <row x14ac:dyDescent="0.25" r="39" customHeight="1" ht="17.25">
      <c r="A39" s="153"/>
      <c r="B39" s="154"/>
      <c r="C39" s="155"/>
      <c r="D39" s="155"/>
      <c r="E39" s="155"/>
      <c r="F39" s="155"/>
      <c r="G39" s="86"/>
      <c r="H39" s="86"/>
      <c r="I39" s="86"/>
      <c r="J39" s="86"/>
    </row>
    <row x14ac:dyDescent="0.25" r="40" customHeight="1" ht="17.25">
      <c r="A40" s="153"/>
      <c r="B40" s="154"/>
      <c r="C40" s="155"/>
      <c r="D40" s="155"/>
      <c r="E40" s="155"/>
      <c r="F40" s="155"/>
      <c r="G40" s="86"/>
      <c r="H40" s="86"/>
      <c r="I40" s="86"/>
      <c r="J40" s="86"/>
    </row>
    <row x14ac:dyDescent="0.25" r="41" customHeight="1" ht="17.25">
      <c r="A41" s="153"/>
      <c r="B41" s="154"/>
      <c r="C41" s="155"/>
      <c r="D41" s="155"/>
      <c r="E41" s="155"/>
      <c r="F41" s="155"/>
      <c r="G41" s="86"/>
      <c r="H41" s="86"/>
      <c r="I41" s="86"/>
      <c r="J41" s="86"/>
    </row>
    <row x14ac:dyDescent="0.25" r="42" customHeight="1" ht="17.25">
      <c r="A42" s="153"/>
      <c r="B42" s="154"/>
      <c r="C42" s="155"/>
      <c r="D42" s="155"/>
      <c r="E42" s="155"/>
      <c r="F42" s="155"/>
      <c r="G42" s="148"/>
      <c r="H42" s="86"/>
      <c r="I42" s="86"/>
      <c r="J42" s="86"/>
    </row>
    <row x14ac:dyDescent="0.25" r="43" customHeight="1" ht="17.25">
      <c r="A43" s="153"/>
      <c r="B43" s="154"/>
      <c r="C43" s="155"/>
      <c r="D43" s="155"/>
      <c r="E43" s="155"/>
      <c r="F43" s="155"/>
      <c r="G43" s="86"/>
      <c r="H43" s="86"/>
      <c r="I43" s="86"/>
      <c r="J43" s="86"/>
    </row>
    <row x14ac:dyDescent="0.25" r="44" customHeight="1" ht="17.25">
      <c r="A44" s="153"/>
      <c r="B44" s="154"/>
      <c r="C44" s="155"/>
      <c r="D44" s="155"/>
      <c r="E44" s="155"/>
      <c r="F44" s="155"/>
      <c r="G44" s="86"/>
      <c r="H44" s="86"/>
      <c r="I44" s="86"/>
      <c r="J44" s="86"/>
    </row>
    <row x14ac:dyDescent="0.25" r="45" customHeight="1" ht="17.25">
      <c r="A45" s="153"/>
      <c r="B45" s="154"/>
      <c r="C45" s="155"/>
      <c r="D45" s="155"/>
      <c r="E45" s="155"/>
      <c r="F45" s="155"/>
      <c r="G45" s="86"/>
      <c r="H45" s="86"/>
      <c r="I45" s="86"/>
      <c r="J45" s="86"/>
    </row>
    <row x14ac:dyDescent="0.25" r="46" customHeight="1" ht="17.25">
      <c r="A46" s="153"/>
      <c r="B46" s="154"/>
      <c r="C46" s="155"/>
      <c r="D46" s="155"/>
      <c r="E46" s="155"/>
      <c r="F46" s="155"/>
      <c r="G46" s="86"/>
      <c r="H46" s="86"/>
      <c r="I46" s="86"/>
      <c r="J46" s="86"/>
    </row>
    <row x14ac:dyDescent="0.25" r="47" customHeight="1" ht="17.25">
      <c r="A47" s="153"/>
      <c r="B47" s="154"/>
      <c r="C47" s="155"/>
      <c r="D47" s="155"/>
      <c r="E47" s="155"/>
      <c r="F47" s="155"/>
      <c r="G47" s="86"/>
      <c r="H47" s="86"/>
      <c r="I47" s="86"/>
      <c r="J47" s="86"/>
    </row>
    <row x14ac:dyDescent="0.25" r="48" customHeight="1" ht="17.25">
      <c r="A48" s="153"/>
      <c r="B48" s="154"/>
      <c r="C48" s="155"/>
      <c r="D48" s="155"/>
      <c r="E48" s="155"/>
      <c r="F48" s="155"/>
      <c r="G48" s="86"/>
      <c r="H48" s="86"/>
      <c r="I48" s="86"/>
      <c r="J48" s="86"/>
    </row>
    <row x14ac:dyDescent="0.25" r="49" customHeight="1" ht="17.25">
      <c r="A49" s="153"/>
      <c r="B49" s="154"/>
      <c r="C49" s="155"/>
      <c r="D49" s="155"/>
      <c r="E49" s="155"/>
      <c r="F49" s="155"/>
      <c r="G49" s="86"/>
      <c r="H49" s="86"/>
      <c r="I49" s="86"/>
      <c r="J49" s="86"/>
    </row>
    <row x14ac:dyDescent="0.25" r="50" customHeight="1" ht="17.25">
      <c r="A50" s="153"/>
      <c r="B50" s="154"/>
      <c r="C50" s="155"/>
      <c r="D50" s="155"/>
      <c r="E50" s="155"/>
      <c r="F50" s="155"/>
      <c r="G50" s="86"/>
      <c r="H50" s="86"/>
      <c r="I50" s="86"/>
      <c r="J50" s="86"/>
    </row>
    <row x14ac:dyDescent="0.25" r="51" customHeight="1" ht="17.25">
      <c r="A51" s="153"/>
      <c r="B51" s="154"/>
      <c r="C51" s="155"/>
      <c r="D51" s="155"/>
      <c r="E51" s="155"/>
      <c r="F51" s="155"/>
      <c r="G51" s="86"/>
      <c r="H51" s="86"/>
      <c r="I51" s="86"/>
      <c r="J51" s="86"/>
    </row>
    <row x14ac:dyDescent="0.25" r="52" customHeight="1" ht="17.25">
      <c r="A52" s="153"/>
      <c r="B52" s="154"/>
      <c r="C52" s="155"/>
      <c r="D52" s="155"/>
      <c r="E52" s="155"/>
      <c r="F52" s="155"/>
      <c r="G52" s="86"/>
      <c r="H52" s="86"/>
      <c r="I52" s="86"/>
      <c r="J52" s="86"/>
    </row>
    <row x14ac:dyDescent="0.25" r="53" customHeight="1" ht="17.25">
      <c r="A53" s="153"/>
      <c r="B53" s="154"/>
      <c r="C53" s="155"/>
      <c r="D53" s="155"/>
      <c r="E53" s="155"/>
      <c r="F53" s="155"/>
      <c r="G53" s="86"/>
      <c r="H53" s="86"/>
      <c r="I53" s="86"/>
      <c r="J53" s="86"/>
    </row>
    <row x14ac:dyDescent="0.25" r="54" customHeight="1" ht="17.25">
      <c r="A54" s="153"/>
      <c r="B54" s="154"/>
      <c r="C54" s="155"/>
      <c r="D54" s="155"/>
      <c r="E54" s="155"/>
      <c r="F54" s="155"/>
      <c r="G54" s="86"/>
      <c r="H54" s="86"/>
      <c r="I54" s="86"/>
      <c r="J54" s="86"/>
    </row>
    <row x14ac:dyDescent="0.25" r="55" customHeight="1" ht="17.25">
      <c r="A55" s="153"/>
      <c r="B55" s="154"/>
      <c r="C55" s="155"/>
      <c r="D55" s="155"/>
      <c r="E55" s="155"/>
      <c r="F55" s="155"/>
      <c r="G55" s="86"/>
      <c r="H55" s="86"/>
      <c r="I55" s="86"/>
      <c r="J55" s="86"/>
    </row>
    <row x14ac:dyDescent="0.25" r="56" customHeight="1" ht="17.25">
      <c r="A56" s="153"/>
      <c r="B56" s="154"/>
      <c r="C56" s="155"/>
      <c r="D56" s="155"/>
      <c r="E56" s="155"/>
      <c r="F56" s="155"/>
      <c r="G56" s="86"/>
      <c r="H56" s="86"/>
      <c r="I56" s="86"/>
      <c r="J56" s="86"/>
    </row>
    <row x14ac:dyDescent="0.25" r="57" customHeight="1" ht="17.25">
      <c r="A57" s="153"/>
      <c r="B57" s="154"/>
      <c r="C57" s="155"/>
      <c r="D57" s="155"/>
      <c r="E57" s="155"/>
      <c r="F57" s="155"/>
      <c r="G57" s="86"/>
      <c r="H57" s="86"/>
      <c r="I57" s="86"/>
      <c r="J57" s="86"/>
    </row>
    <row x14ac:dyDescent="0.25" r="58" customHeight="1" ht="17.25">
      <c r="A58" s="153"/>
      <c r="B58" s="154"/>
      <c r="C58" s="155"/>
      <c r="D58" s="155"/>
      <c r="E58" s="155"/>
      <c r="F58" s="155"/>
      <c r="G58" s="86"/>
      <c r="H58" s="86"/>
      <c r="I58" s="86"/>
      <c r="J58" s="86"/>
    </row>
    <row x14ac:dyDescent="0.25" r="59" customHeight="1" ht="17.25">
      <c r="A59" s="153"/>
      <c r="B59" s="154"/>
      <c r="C59" s="155"/>
      <c r="D59" s="155"/>
      <c r="E59" s="155"/>
      <c r="F59" s="155"/>
      <c r="G59" s="86"/>
      <c r="H59" s="86"/>
      <c r="I59" s="86"/>
      <c r="J59" s="86"/>
    </row>
    <row x14ac:dyDescent="0.25" r="60" customHeight="1" ht="17.25">
      <c r="A60" s="153"/>
      <c r="B60" s="154"/>
      <c r="C60" s="155"/>
      <c r="D60" s="155"/>
      <c r="E60" s="155"/>
      <c r="F60" s="155"/>
      <c r="G60" s="86"/>
      <c r="H60" s="86"/>
      <c r="I60" s="86"/>
      <c r="J60" s="86"/>
    </row>
    <row x14ac:dyDescent="0.25" r="61" customHeight="1" ht="17.25">
      <c r="A61" s="153"/>
      <c r="B61" s="154"/>
      <c r="C61" s="155"/>
      <c r="D61" s="155"/>
      <c r="E61" s="155"/>
      <c r="F61" s="155"/>
      <c r="G61" s="86"/>
      <c r="H61" s="86"/>
      <c r="I61" s="86"/>
      <c r="J61" s="86"/>
    </row>
    <row x14ac:dyDescent="0.25" r="62" customHeight="1" ht="17.25">
      <c r="A62" s="153"/>
      <c r="B62" s="154"/>
      <c r="C62" s="155"/>
      <c r="D62" s="155"/>
      <c r="E62" s="155"/>
      <c r="F62" s="155"/>
      <c r="G62" s="86"/>
      <c r="H62" s="86"/>
      <c r="I62" s="86"/>
      <c r="J62" s="86"/>
    </row>
    <row x14ac:dyDescent="0.25" r="63" customHeight="1" ht="17.25">
      <c r="A63" s="153"/>
      <c r="B63" s="154"/>
      <c r="C63" s="155"/>
      <c r="D63" s="155"/>
      <c r="E63" s="155"/>
      <c r="F63" s="155"/>
      <c r="G63" s="86"/>
      <c r="H63" s="86"/>
      <c r="I63" s="86"/>
      <c r="J63" s="86"/>
    </row>
    <row x14ac:dyDescent="0.25" r="64" customHeight="1" ht="17.25">
      <c r="A64" s="153"/>
      <c r="B64" s="154"/>
      <c r="C64" s="155"/>
      <c r="D64" s="155"/>
      <c r="E64" s="155"/>
      <c r="F64" s="155"/>
      <c r="G64" s="86"/>
      <c r="H64" s="86"/>
      <c r="I64" s="86"/>
      <c r="J64" s="86"/>
    </row>
    <row x14ac:dyDescent="0.25" r="65" customHeight="1" ht="17.25">
      <c r="A65" s="153"/>
      <c r="B65" s="154"/>
      <c r="C65" s="155"/>
      <c r="D65" s="155"/>
      <c r="E65" s="155"/>
      <c r="F65" s="155"/>
      <c r="G65" s="86"/>
      <c r="H65" s="86"/>
      <c r="I65" s="86"/>
      <c r="J65" s="86"/>
    </row>
    <row x14ac:dyDescent="0.25" r="66" customHeight="1" ht="17.25">
      <c r="A66" s="153"/>
      <c r="B66" s="154"/>
      <c r="C66" s="155"/>
      <c r="D66" s="155"/>
      <c r="E66" s="155"/>
      <c r="F66" s="155"/>
      <c r="G66" s="86"/>
      <c r="H66" s="86"/>
      <c r="I66" s="86"/>
      <c r="J66" s="86"/>
    </row>
    <row x14ac:dyDescent="0.25" r="67" customHeight="1" ht="17.25">
      <c r="A67" s="153"/>
      <c r="B67" s="154"/>
      <c r="C67" s="155"/>
      <c r="D67" s="155"/>
      <c r="E67" s="155"/>
      <c r="F67" s="155"/>
      <c r="G67" s="86"/>
      <c r="H67" s="86"/>
      <c r="I67" s="86"/>
      <c r="J67" s="86"/>
    </row>
    <row x14ac:dyDescent="0.25" r="68" customHeight="1" ht="17.25">
      <c r="A68" s="153"/>
      <c r="B68" s="154"/>
      <c r="C68" s="155"/>
      <c r="D68" s="155"/>
      <c r="E68" s="155"/>
      <c r="F68" s="155"/>
      <c r="G68" s="86"/>
      <c r="H68" s="86"/>
      <c r="I68" s="86"/>
      <c r="J68" s="86"/>
    </row>
    <row x14ac:dyDescent="0.25" r="69" customHeight="1" ht="17.25">
      <c r="A69" s="153"/>
      <c r="B69" s="154"/>
      <c r="C69" s="155"/>
      <c r="D69" s="155"/>
      <c r="E69" s="155"/>
      <c r="F69" s="155"/>
      <c r="G69" s="86"/>
      <c r="H69" s="86"/>
      <c r="I69" s="86"/>
      <c r="J69" s="86"/>
    </row>
    <row x14ac:dyDescent="0.25" r="70" customHeight="1" ht="17.25">
      <c r="A70" s="153"/>
      <c r="B70" s="154"/>
      <c r="C70" s="155"/>
      <c r="D70" s="155"/>
      <c r="E70" s="155"/>
      <c r="F70" s="155"/>
      <c r="G70" s="86"/>
      <c r="H70" s="86"/>
      <c r="I70" s="86"/>
      <c r="J70" s="86"/>
    </row>
    <row x14ac:dyDescent="0.25" r="71" customHeight="1" ht="17.25">
      <c r="A71" s="153"/>
      <c r="B71" s="154"/>
      <c r="C71" s="155"/>
      <c r="D71" s="155"/>
      <c r="E71" s="155"/>
      <c r="F71" s="155"/>
      <c r="G71" s="86"/>
      <c r="H71" s="86"/>
      <c r="I71" s="86"/>
      <c r="J71" s="86"/>
    </row>
    <row x14ac:dyDescent="0.25" r="72" customHeight="1" ht="17.25">
      <c r="A72" s="153"/>
      <c r="B72" s="154"/>
      <c r="C72" s="155"/>
      <c r="D72" s="155"/>
      <c r="E72" s="155"/>
      <c r="F72" s="155"/>
      <c r="G72" s="86"/>
      <c r="H72" s="86"/>
      <c r="I72" s="86"/>
      <c r="J72" s="86"/>
    </row>
    <row x14ac:dyDescent="0.25" r="73" customHeight="1" ht="17.25">
      <c r="A73" s="153"/>
      <c r="B73" s="154"/>
      <c r="C73" s="155"/>
      <c r="D73" s="155"/>
      <c r="E73" s="155"/>
      <c r="F73" s="155"/>
      <c r="G73" s="86"/>
      <c r="H73" s="86"/>
      <c r="I73" s="86"/>
      <c r="J73" s="86"/>
    </row>
    <row x14ac:dyDescent="0.25" r="74" customHeight="1" ht="17.25">
      <c r="A74" s="153"/>
      <c r="B74" s="154"/>
      <c r="C74" s="155"/>
      <c r="D74" s="155"/>
      <c r="E74" s="155"/>
      <c r="F74" s="155"/>
      <c r="G74" s="86"/>
      <c r="H74" s="86"/>
      <c r="I74" s="86"/>
      <c r="J74" s="86"/>
    </row>
    <row x14ac:dyDescent="0.25" r="75" customHeight="1" ht="17.25">
      <c r="A75" s="153"/>
      <c r="B75" s="154"/>
      <c r="C75" s="155"/>
      <c r="D75" s="155"/>
      <c r="E75" s="155"/>
      <c r="F75" s="155"/>
      <c r="G75" s="86"/>
      <c r="H75" s="86"/>
      <c r="I75" s="86"/>
      <c r="J75" s="86"/>
    </row>
    <row x14ac:dyDescent="0.25" r="76" customHeight="1" ht="17.25">
      <c r="A76" s="153"/>
      <c r="B76" s="154"/>
      <c r="C76" s="155"/>
      <c r="D76" s="155"/>
      <c r="E76" s="155"/>
      <c r="F76" s="155"/>
      <c r="G76" s="86"/>
      <c r="H76" s="86"/>
      <c r="I76" s="86"/>
      <c r="J76" s="86"/>
    </row>
    <row x14ac:dyDescent="0.25" r="77" customHeight="1" ht="17.25">
      <c r="A77" s="153"/>
      <c r="B77" s="154"/>
      <c r="C77" s="155"/>
      <c r="D77" s="155"/>
      <c r="E77" s="155"/>
      <c r="F77" s="155"/>
      <c r="G77" s="86"/>
      <c r="H77" s="86"/>
      <c r="I77" s="86"/>
      <c r="J77" s="86"/>
    </row>
    <row x14ac:dyDescent="0.25" r="78" customHeight="1" ht="17.25">
      <c r="A78" s="153"/>
      <c r="B78" s="154"/>
      <c r="C78" s="155"/>
      <c r="D78" s="155"/>
      <c r="E78" s="155"/>
      <c r="F78" s="155"/>
      <c r="G78" s="86"/>
      <c r="H78" s="86"/>
      <c r="I78" s="86"/>
      <c r="J78" s="86"/>
    </row>
    <row x14ac:dyDescent="0.25" r="79" customHeight="1" ht="17.25">
      <c r="A79" s="153"/>
      <c r="B79" s="154"/>
      <c r="C79" s="155"/>
      <c r="D79" s="155"/>
      <c r="E79" s="155"/>
      <c r="F79" s="155"/>
      <c r="G79" s="86"/>
      <c r="H79" s="86"/>
      <c r="I79" s="86"/>
      <c r="J79" s="86"/>
    </row>
    <row x14ac:dyDescent="0.25" r="80" customHeight="1" ht="17.25">
      <c r="A80" s="153"/>
      <c r="B80" s="154"/>
      <c r="C80" s="155"/>
      <c r="D80" s="155"/>
      <c r="E80" s="155"/>
      <c r="F80" s="155"/>
      <c r="G80" s="86"/>
      <c r="H80" s="86"/>
      <c r="I80" s="86"/>
      <c r="J80" s="86"/>
    </row>
    <row x14ac:dyDescent="0.25" r="81" customHeight="1" ht="17.25">
      <c r="A81" s="153"/>
      <c r="B81" s="154"/>
      <c r="C81" s="155"/>
      <c r="D81" s="155"/>
      <c r="E81" s="155"/>
      <c r="F81" s="155"/>
      <c r="G81" s="86"/>
      <c r="H81" s="86"/>
      <c r="I81" s="86"/>
      <c r="J81" s="86"/>
    </row>
    <row x14ac:dyDescent="0.25" r="82" customHeight="1" ht="17.25">
      <c r="A82" s="153"/>
      <c r="B82" s="154"/>
      <c r="C82" s="155"/>
      <c r="D82" s="155"/>
      <c r="E82" s="155"/>
      <c r="F82" s="155"/>
      <c r="G82" s="86"/>
      <c r="H82" s="86"/>
      <c r="I82" s="86"/>
      <c r="J82" s="86"/>
    </row>
    <row x14ac:dyDescent="0.25" r="83" customHeight="1" ht="17.25">
      <c r="A83" s="153"/>
      <c r="B83" s="154"/>
      <c r="C83" s="155"/>
      <c r="D83" s="155"/>
      <c r="E83" s="155"/>
      <c r="F83" s="155"/>
      <c r="G83" s="86"/>
      <c r="H83" s="86"/>
      <c r="I83" s="86"/>
      <c r="J83" s="86"/>
    </row>
    <row x14ac:dyDescent="0.25" r="84" customHeight="1" ht="17.25">
      <c r="A84" s="153"/>
      <c r="B84" s="154"/>
      <c r="C84" s="155"/>
      <c r="D84" s="155"/>
      <c r="E84" s="155"/>
      <c r="F84" s="155"/>
      <c r="G84" s="86"/>
      <c r="H84" s="86"/>
      <c r="I84" s="86"/>
      <c r="J84" s="86"/>
    </row>
    <row x14ac:dyDescent="0.25" r="85" customHeight="1" ht="17.25">
      <c r="A85" s="153"/>
      <c r="B85" s="154"/>
      <c r="C85" s="155"/>
      <c r="D85" s="155"/>
      <c r="E85" s="155"/>
      <c r="F85" s="155"/>
      <c r="G85" s="86"/>
      <c r="H85" s="86"/>
      <c r="I85" s="86"/>
      <c r="J85" s="86"/>
    </row>
    <row x14ac:dyDescent="0.25" r="86" customHeight="1" ht="17.25">
      <c r="A86" s="153"/>
      <c r="B86" s="154"/>
      <c r="C86" s="155"/>
      <c r="D86" s="155"/>
      <c r="E86" s="155"/>
      <c r="F86" s="155"/>
      <c r="G86" s="86"/>
      <c r="H86" s="86"/>
      <c r="I86" s="86"/>
      <c r="J86" s="86"/>
    </row>
    <row x14ac:dyDescent="0.25" r="87" customHeight="1" ht="17.25">
      <c r="A87" s="153"/>
      <c r="B87" s="154"/>
      <c r="C87" s="155"/>
      <c r="D87" s="155"/>
      <c r="E87" s="155"/>
      <c r="F87" s="155"/>
      <c r="G87" s="86"/>
      <c r="H87" s="86"/>
      <c r="I87" s="86"/>
      <c r="J87" s="86"/>
    </row>
    <row x14ac:dyDescent="0.25" r="88" customHeight="1" ht="17.25">
      <c r="A88" s="153"/>
      <c r="B88" s="154"/>
      <c r="C88" s="155"/>
      <c r="D88" s="155"/>
      <c r="E88" s="155"/>
      <c r="F88" s="155"/>
      <c r="G88" s="86"/>
      <c r="H88" s="86"/>
      <c r="I88" s="86"/>
      <c r="J88" s="86"/>
    </row>
    <row x14ac:dyDescent="0.25" r="89" customHeight="1" ht="17.25">
      <c r="A89" s="153"/>
      <c r="B89" s="154"/>
      <c r="C89" s="155"/>
      <c r="D89" s="155"/>
      <c r="E89" s="155"/>
      <c r="F89" s="155"/>
      <c r="G89" s="86"/>
      <c r="H89" s="86"/>
      <c r="I89" s="86"/>
      <c r="J89" s="86"/>
    </row>
    <row x14ac:dyDescent="0.25" r="90" customHeight="1" ht="17.25">
      <c r="A90" s="153"/>
      <c r="B90" s="154"/>
      <c r="C90" s="155"/>
      <c r="D90" s="155"/>
      <c r="E90" s="155"/>
      <c r="F90" s="155"/>
      <c r="G90" s="86"/>
      <c r="H90" s="86"/>
      <c r="I90" s="86"/>
      <c r="J90" s="86"/>
    </row>
    <row x14ac:dyDescent="0.25" r="91" customHeight="1" ht="17.25">
      <c r="A91" s="153"/>
      <c r="B91" s="154"/>
      <c r="C91" s="155"/>
      <c r="D91" s="155"/>
      <c r="E91" s="155"/>
      <c r="F91" s="155"/>
      <c r="G91" s="86"/>
      <c r="H91" s="86"/>
      <c r="I91" s="86"/>
      <c r="J91" s="86"/>
    </row>
    <row x14ac:dyDescent="0.25" r="92" customHeight="1" ht="17.25">
      <c r="A92" s="153"/>
      <c r="B92" s="154"/>
      <c r="C92" s="155"/>
      <c r="D92" s="155"/>
      <c r="E92" s="155"/>
      <c r="F92" s="155"/>
      <c r="G92" s="86"/>
      <c r="H92" s="86"/>
      <c r="I92" s="86"/>
      <c r="J92" s="86"/>
    </row>
    <row x14ac:dyDescent="0.25" r="93" customHeight="1" ht="17.25">
      <c r="A93" s="153"/>
      <c r="B93" s="154"/>
      <c r="C93" s="155"/>
      <c r="D93" s="155"/>
      <c r="E93" s="155"/>
      <c r="F93" s="155"/>
      <c r="G93" s="86"/>
      <c r="H93" s="86"/>
      <c r="I93" s="86"/>
      <c r="J93" s="86"/>
    </row>
    <row x14ac:dyDescent="0.25" r="94" customHeight="1" ht="17.25">
      <c r="A94" s="153"/>
      <c r="B94" s="154"/>
      <c r="C94" s="155"/>
      <c r="D94" s="155"/>
      <c r="E94" s="155"/>
      <c r="F94" s="155"/>
      <c r="G94" s="86"/>
      <c r="H94" s="86"/>
      <c r="I94" s="86"/>
      <c r="J94" s="86"/>
    </row>
    <row x14ac:dyDescent="0.25" r="95" customHeight="1" ht="17.25">
      <c r="A95" s="153"/>
      <c r="B95" s="154"/>
      <c r="C95" s="155"/>
      <c r="D95" s="155"/>
      <c r="E95" s="155"/>
      <c r="F95" s="155"/>
      <c r="G95" s="86"/>
      <c r="H95" s="86"/>
      <c r="I95" s="86"/>
      <c r="J95" s="86"/>
    </row>
    <row x14ac:dyDescent="0.25" r="96" customHeight="1" ht="17.25">
      <c r="A96" s="153"/>
      <c r="B96" s="154"/>
      <c r="C96" s="155"/>
      <c r="D96" s="155"/>
      <c r="E96" s="155"/>
      <c r="F96" s="155"/>
      <c r="G96" s="86"/>
      <c r="H96" s="86"/>
      <c r="I96" s="86"/>
      <c r="J96" s="86"/>
    </row>
    <row x14ac:dyDescent="0.25" r="97" customHeight="1" ht="17.25">
      <c r="A97" s="153"/>
      <c r="B97" s="154"/>
      <c r="C97" s="155"/>
      <c r="D97" s="155"/>
      <c r="E97" s="155"/>
      <c r="F97" s="155"/>
      <c r="G97" s="86"/>
      <c r="H97" s="86"/>
      <c r="I97" s="86"/>
      <c r="J97" s="86"/>
    </row>
    <row x14ac:dyDescent="0.25" r="98" customHeight="1" ht="17.25">
      <c r="A98" s="153"/>
      <c r="B98" s="154"/>
      <c r="C98" s="155"/>
      <c r="D98" s="155"/>
      <c r="E98" s="155"/>
      <c r="F98" s="155"/>
      <c r="G98" s="86"/>
      <c r="H98" s="86"/>
      <c r="I98" s="86"/>
      <c r="J98" s="86"/>
    </row>
    <row x14ac:dyDescent="0.25" r="99" customHeight="1" ht="17.25">
      <c r="A99" s="153"/>
      <c r="B99" s="154"/>
      <c r="C99" s="155"/>
      <c r="D99" s="155"/>
      <c r="E99" s="155"/>
      <c r="F99" s="155"/>
      <c r="G99" s="86"/>
      <c r="H99" s="86"/>
      <c r="I99" s="86"/>
      <c r="J99" s="86"/>
    </row>
    <row x14ac:dyDescent="0.25" r="100" customHeight="1" ht="17.25">
      <c r="A100" s="153"/>
      <c r="B100" s="154"/>
      <c r="C100" s="155"/>
      <c r="D100" s="155"/>
      <c r="E100" s="155"/>
      <c r="F100" s="155"/>
      <c r="G100" s="86"/>
      <c r="H100" s="86"/>
      <c r="I100" s="86"/>
      <c r="J100" s="86"/>
    </row>
    <row x14ac:dyDescent="0.25" r="101" customHeight="1" ht="17.25">
      <c r="A101" s="153"/>
      <c r="B101" s="154"/>
      <c r="C101" s="155"/>
      <c r="D101" s="155"/>
      <c r="E101" s="155"/>
      <c r="F101" s="155"/>
      <c r="G101" s="86"/>
      <c r="H101" s="86"/>
      <c r="I101" s="86"/>
      <c r="J101" s="86"/>
    </row>
    <row x14ac:dyDescent="0.25" r="102" customHeight="1" ht="17.25">
      <c r="A102" s="153"/>
      <c r="B102" s="154"/>
      <c r="C102" s="155"/>
      <c r="D102" s="155"/>
      <c r="E102" s="155"/>
      <c r="F102" s="155"/>
      <c r="G102" s="86"/>
      <c r="H102" s="86"/>
      <c r="I102" s="86"/>
      <c r="J102" s="86"/>
    </row>
    <row x14ac:dyDescent="0.25" r="103" customHeight="1" ht="17.25">
      <c r="A103" s="153"/>
      <c r="B103" s="154"/>
      <c r="C103" s="155"/>
      <c r="D103" s="155"/>
      <c r="E103" s="155"/>
      <c r="F103" s="155"/>
      <c r="G103" s="86"/>
      <c r="H103" s="86"/>
      <c r="I103" s="86"/>
      <c r="J103" s="86"/>
    </row>
    <row x14ac:dyDescent="0.25" r="104" customHeight="1" ht="17.25">
      <c r="A104" s="153"/>
      <c r="B104" s="154"/>
      <c r="C104" s="155"/>
      <c r="D104" s="155"/>
      <c r="E104" s="155"/>
      <c r="F104" s="155"/>
      <c r="G104" s="86"/>
      <c r="H104" s="86"/>
      <c r="I104" s="86"/>
      <c r="J104" s="86"/>
    </row>
    <row x14ac:dyDescent="0.25" r="105" customHeight="1" ht="17.25">
      <c r="A105" s="153"/>
      <c r="B105" s="154"/>
      <c r="C105" s="155"/>
      <c r="D105" s="155"/>
      <c r="E105" s="155"/>
      <c r="F105" s="155"/>
      <c r="G105" s="86"/>
      <c r="H105" s="86"/>
      <c r="I105" s="86"/>
      <c r="J105" s="86"/>
    </row>
    <row x14ac:dyDescent="0.25" r="106" customHeight="1" ht="17.25">
      <c r="A106" s="153"/>
      <c r="B106" s="154"/>
      <c r="C106" s="155"/>
      <c r="D106" s="155"/>
      <c r="E106" s="155"/>
      <c r="F106" s="155"/>
      <c r="G106" s="86"/>
      <c r="H106" s="86"/>
      <c r="I106" s="86"/>
      <c r="J106" s="86"/>
    </row>
    <row x14ac:dyDescent="0.25" r="107" customHeight="1" ht="17.25">
      <c r="A107" s="156"/>
      <c r="B107" s="157"/>
      <c r="C107" s="155"/>
      <c r="D107" s="155"/>
      <c r="E107" s="155"/>
      <c r="F107" s="155"/>
      <c r="G107" s="86"/>
      <c r="H107" s="86"/>
      <c r="I107" s="86"/>
      <c r="J107" s="86"/>
    </row>
    <row x14ac:dyDescent="0.25" r="108" customHeight="1" ht="17.25">
      <c r="A108" s="156"/>
      <c r="B108" s="157"/>
      <c r="C108" s="155"/>
      <c r="D108" s="155"/>
      <c r="E108" s="155"/>
      <c r="F108" s="155"/>
      <c r="G108" s="86"/>
      <c r="H108" s="86"/>
      <c r="I108" s="86"/>
      <c r="J108" s="86"/>
    </row>
    <row x14ac:dyDescent="0.25" r="109" customHeight="1" ht="17.25">
      <c r="A109" s="156"/>
      <c r="B109" s="157"/>
      <c r="C109" s="155"/>
      <c r="D109" s="155"/>
      <c r="E109" s="155"/>
      <c r="F109" s="155"/>
      <c r="G109" s="86"/>
      <c r="H109" s="86"/>
      <c r="I109" s="86"/>
      <c r="J109" s="86"/>
    </row>
    <row x14ac:dyDescent="0.25" r="110" customHeight="1" ht="17.25">
      <c r="A110" s="156"/>
      <c r="B110" s="157"/>
      <c r="C110" s="155"/>
      <c r="D110" s="155"/>
      <c r="E110" s="155"/>
      <c r="F110" s="155"/>
      <c r="G110" s="86"/>
      <c r="H110" s="86"/>
      <c r="I110" s="86"/>
      <c r="J110" s="86"/>
    </row>
    <row x14ac:dyDescent="0.25" r="111" customHeight="1" ht="17.25">
      <c r="A111" s="156"/>
      <c r="B111" s="157"/>
      <c r="C111" s="155"/>
      <c r="D111" s="155"/>
      <c r="E111" s="155"/>
      <c r="F111" s="155"/>
      <c r="G111" s="86"/>
      <c r="H111" s="86"/>
      <c r="I111" s="86"/>
      <c r="J111" s="86"/>
    </row>
    <row x14ac:dyDescent="0.25" r="112" customHeight="1" ht="17.25">
      <c r="A112" s="156"/>
      <c r="B112" s="157"/>
      <c r="C112" s="155"/>
      <c r="D112" s="155"/>
      <c r="E112" s="155"/>
      <c r="F112" s="155"/>
      <c r="G112" s="86"/>
      <c r="H112" s="86"/>
      <c r="I112" s="86"/>
      <c r="J112" s="86"/>
    </row>
    <row x14ac:dyDescent="0.25" r="113" customHeight="1" ht="17.25">
      <c r="A113" s="156"/>
      <c r="B113" s="157"/>
      <c r="C113" s="155"/>
      <c r="D113" s="155"/>
      <c r="E113" s="155"/>
      <c r="F113" s="155"/>
      <c r="G113" s="86"/>
      <c r="H113" s="86"/>
      <c r="I113" s="86"/>
      <c r="J113" s="86"/>
    </row>
    <row x14ac:dyDescent="0.25" r="114" customHeight="1" ht="17.25">
      <c r="A114" s="156"/>
      <c r="B114" s="157"/>
      <c r="C114" s="155"/>
      <c r="D114" s="155"/>
      <c r="E114" s="155"/>
      <c r="F114" s="155"/>
      <c r="G114" s="86"/>
      <c r="H114" s="86"/>
      <c r="I114" s="86"/>
      <c r="J114" s="86"/>
    </row>
    <row x14ac:dyDescent="0.25" r="115" customHeight="1" ht="17.25">
      <c r="A115" s="156"/>
      <c r="B115" s="157"/>
      <c r="C115" s="155"/>
      <c r="D115" s="155"/>
      <c r="E115" s="155"/>
      <c r="F115" s="155"/>
      <c r="G115" s="86"/>
      <c r="H115" s="86"/>
      <c r="I115" s="86"/>
      <c r="J115" s="86"/>
    </row>
    <row x14ac:dyDescent="0.25" r="116" customHeight="1" ht="17.25">
      <c r="A116" s="156"/>
      <c r="B116" s="157"/>
      <c r="C116" s="155"/>
      <c r="D116" s="155"/>
      <c r="E116" s="155"/>
      <c r="F116" s="155"/>
      <c r="G116" s="86"/>
      <c r="H116" s="86"/>
      <c r="I116" s="86"/>
      <c r="J116" s="86"/>
    </row>
    <row x14ac:dyDescent="0.25" r="117" customHeight="1" ht="17.25">
      <c r="A117" s="156"/>
      <c r="B117" s="157"/>
      <c r="C117" s="155"/>
      <c r="D117" s="155"/>
      <c r="E117" s="155"/>
      <c r="F117" s="155"/>
      <c r="G117" s="86"/>
      <c r="H117" s="86"/>
      <c r="I117" s="86"/>
      <c r="J117" s="86"/>
    </row>
    <row x14ac:dyDescent="0.25" r="118" customHeight="1" ht="17.25">
      <c r="A118" s="156"/>
      <c r="B118" s="157"/>
      <c r="C118" s="155"/>
      <c r="D118" s="155"/>
      <c r="E118" s="155"/>
      <c r="F118" s="155"/>
      <c r="G118" s="86"/>
      <c r="H118" s="86"/>
      <c r="I118" s="86"/>
      <c r="J118" s="86"/>
    </row>
    <row x14ac:dyDescent="0.25" r="119" customHeight="1" ht="17.25">
      <c r="A119" s="156"/>
      <c r="B119" s="157"/>
      <c r="C119" s="155"/>
      <c r="D119" s="155"/>
      <c r="E119" s="155"/>
      <c r="F119" s="155"/>
      <c r="G119" s="86"/>
      <c r="H119" s="86"/>
      <c r="I119" s="86"/>
      <c r="J119" s="86"/>
    </row>
    <row x14ac:dyDescent="0.25" r="120" customHeight="1" ht="17.25">
      <c r="A120" s="156"/>
      <c r="B120" s="157"/>
      <c r="C120" s="155"/>
      <c r="D120" s="155"/>
      <c r="E120" s="155"/>
      <c r="F120" s="155"/>
      <c r="G120" s="86"/>
      <c r="H120" s="86"/>
      <c r="I120" s="86"/>
      <c r="J120" s="86"/>
    </row>
    <row x14ac:dyDescent="0.25" r="121" customHeight="1" ht="17.25">
      <c r="A121" s="156"/>
      <c r="B121" s="157"/>
      <c r="C121" s="155"/>
      <c r="D121" s="155"/>
      <c r="E121" s="155"/>
      <c r="F121" s="155"/>
      <c r="G121" s="86"/>
      <c r="H121" s="86"/>
      <c r="I121" s="86"/>
      <c r="J121" s="86"/>
    </row>
    <row x14ac:dyDescent="0.25" r="122" customHeight="1" ht="17.25">
      <c r="A122" s="156"/>
      <c r="B122" s="157"/>
      <c r="C122" s="155"/>
      <c r="D122" s="155"/>
      <c r="E122" s="155"/>
      <c r="F122" s="155"/>
      <c r="G122" s="86"/>
      <c r="H122" s="86"/>
      <c r="I122" s="86"/>
      <c r="J122" s="86"/>
    </row>
    <row x14ac:dyDescent="0.25" r="123" customHeight="1" ht="17.25">
      <c r="A123" s="156"/>
      <c r="B123" s="157"/>
      <c r="C123" s="155"/>
      <c r="D123" s="155"/>
      <c r="E123" s="155"/>
      <c r="F123" s="155"/>
      <c r="G123" s="86"/>
      <c r="H123" s="86"/>
      <c r="I123" s="86"/>
      <c r="J123" s="86"/>
    </row>
    <row x14ac:dyDescent="0.25" r="124" customHeight="1" ht="17.25">
      <c r="A124" s="156"/>
      <c r="B124" s="157"/>
      <c r="C124" s="155"/>
      <c r="D124" s="155"/>
      <c r="E124" s="155"/>
      <c r="F124" s="155"/>
      <c r="G124" s="86"/>
      <c r="H124" s="86"/>
      <c r="I124" s="86"/>
      <c r="J124" s="86"/>
    </row>
    <row x14ac:dyDescent="0.25" r="125" customHeight="1" ht="17.25">
      <c r="A125" s="156"/>
      <c r="B125" s="157"/>
      <c r="C125" s="155"/>
      <c r="D125" s="155"/>
      <c r="E125" s="155"/>
      <c r="F125" s="155"/>
      <c r="G125" s="86"/>
      <c r="H125" s="86"/>
      <c r="I125" s="86"/>
      <c r="J125" s="86"/>
    </row>
    <row x14ac:dyDescent="0.25" r="126" customHeight="1" ht="17.25">
      <c r="A126" s="156"/>
      <c r="B126" s="157"/>
      <c r="C126" s="155"/>
      <c r="D126" s="155"/>
      <c r="E126" s="155"/>
      <c r="F126" s="155"/>
      <c r="G126" s="86"/>
      <c r="H126" s="86"/>
      <c r="I126" s="86"/>
      <c r="J126" s="86"/>
    </row>
    <row x14ac:dyDescent="0.25" r="127" customHeight="1" ht="17.25">
      <c r="A127" s="156"/>
      <c r="B127" s="157"/>
      <c r="C127" s="155"/>
      <c r="D127" s="155"/>
      <c r="E127" s="155"/>
      <c r="F127" s="155"/>
      <c r="G127" s="86"/>
      <c r="H127" s="86"/>
      <c r="I127" s="86"/>
      <c r="J127" s="86"/>
    </row>
    <row x14ac:dyDescent="0.25" r="128" customHeight="1" ht="17.25">
      <c r="A128" s="156"/>
      <c r="B128" s="157"/>
      <c r="C128" s="155"/>
      <c r="D128" s="155"/>
      <c r="E128" s="155"/>
      <c r="F128" s="155"/>
      <c r="G128" s="86"/>
      <c r="H128" s="86"/>
      <c r="I128" s="86"/>
      <c r="J128" s="86"/>
    </row>
    <row x14ac:dyDescent="0.25" r="129" customHeight="1" ht="17.25">
      <c r="A129" s="156"/>
      <c r="B129" s="157"/>
      <c r="C129" s="155"/>
      <c r="D129" s="155"/>
      <c r="E129" s="155"/>
      <c r="F129" s="155"/>
      <c r="G129" s="86"/>
      <c r="H129" s="86"/>
      <c r="I129" s="86"/>
      <c r="J129" s="86"/>
    </row>
    <row x14ac:dyDescent="0.25" r="130" customHeight="1" ht="17.25">
      <c r="A130" s="156"/>
      <c r="B130" s="157"/>
      <c r="C130" s="155"/>
      <c r="D130" s="155"/>
      <c r="E130" s="155"/>
      <c r="F130" s="155"/>
      <c r="G130" s="86"/>
      <c r="H130" s="86"/>
      <c r="I130" s="86"/>
      <c r="J130" s="86"/>
    </row>
    <row x14ac:dyDescent="0.25" r="131" customHeight="1" ht="17.25">
      <c r="A131" s="156"/>
      <c r="B131" s="157"/>
      <c r="C131" s="155"/>
      <c r="D131" s="155"/>
      <c r="E131" s="155"/>
      <c r="F131" s="155"/>
      <c r="G131" s="86"/>
      <c r="H131" s="86"/>
      <c r="I131" s="86"/>
      <c r="J131" s="86"/>
    </row>
    <row x14ac:dyDescent="0.25" r="132" customHeight="1" ht="17.25">
      <c r="A132" s="156"/>
      <c r="B132" s="157"/>
      <c r="C132" s="155"/>
      <c r="D132" s="155"/>
      <c r="E132" s="155"/>
      <c r="F132" s="155"/>
      <c r="G132" s="86"/>
      <c r="H132" s="86"/>
      <c r="I132" s="86"/>
      <c r="J132" s="86"/>
    </row>
    <row x14ac:dyDescent="0.25" r="133" customHeight="1" ht="17.25">
      <c r="A133" s="156"/>
      <c r="B133" s="157"/>
      <c r="C133" s="155"/>
      <c r="D133" s="155"/>
      <c r="E133" s="155"/>
      <c r="F133" s="155"/>
      <c r="G133" s="86"/>
      <c r="H133" s="86"/>
      <c r="I133" s="86"/>
      <c r="J133" s="86"/>
    </row>
    <row x14ac:dyDescent="0.25" r="134" customHeight="1" ht="17.25">
      <c r="A134" s="156"/>
      <c r="B134" s="157"/>
      <c r="C134" s="155"/>
      <c r="D134" s="155"/>
      <c r="E134" s="155"/>
      <c r="F134" s="155"/>
      <c r="G134" s="86"/>
      <c r="H134" s="86"/>
      <c r="I134" s="86"/>
      <c r="J134" s="86"/>
    </row>
    <row x14ac:dyDescent="0.25" r="135" customHeight="1" ht="17.25">
      <c r="A135" s="156"/>
      <c r="B135" s="157"/>
      <c r="C135" s="155"/>
      <c r="D135" s="155"/>
      <c r="E135" s="155"/>
      <c r="F135" s="155"/>
      <c r="G135" s="86"/>
      <c r="H135" s="86"/>
      <c r="I135" s="86"/>
      <c r="J135" s="86"/>
    </row>
    <row x14ac:dyDescent="0.25" r="136" customHeight="1" ht="17.25">
      <c r="A136" s="156"/>
      <c r="B136" s="157"/>
      <c r="C136" s="155"/>
      <c r="D136" s="155"/>
      <c r="E136" s="155"/>
      <c r="F136" s="155"/>
      <c r="G136" s="86"/>
      <c r="H136" s="86"/>
      <c r="I136" s="86"/>
      <c r="J136" s="86"/>
    </row>
    <row x14ac:dyDescent="0.25" r="137" customHeight="1" ht="17.25">
      <c r="A137" s="156"/>
      <c r="B137" s="157"/>
      <c r="C137" s="155"/>
      <c r="D137" s="155"/>
      <c r="E137" s="155"/>
      <c r="F137" s="155"/>
      <c r="G137" s="86"/>
      <c r="H137" s="86"/>
      <c r="I137" s="86"/>
      <c r="J137" s="86"/>
    </row>
    <row x14ac:dyDescent="0.25" r="138" customHeight="1" ht="17.25">
      <c r="A138" s="156"/>
      <c r="B138" s="157"/>
      <c r="C138" s="155"/>
      <c r="D138" s="155"/>
      <c r="E138" s="155"/>
      <c r="F138" s="155"/>
      <c r="G138" s="86"/>
      <c r="H138" s="86"/>
      <c r="I138" s="86"/>
      <c r="J138" s="86"/>
    </row>
    <row x14ac:dyDescent="0.25" r="139" customHeight="1" ht="17.25">
      <c r="A139" s="156"/>
      <c r="B139" s="157"/>
      <c r="C139" s="155"/>
      <c r="D139" s="155"/>
      <c r="E139" s="155"/>
      <c r="F139" s="155"/>
      <c r="G139" s="86"/>
      <c r="H139" s="86"/>
      <c r="I139" s="86"/>
      <c r="J139" s="86"/>
    </row>
    <row x14ac:dyDescent="0.25" r="140" customHeight="1" ht="17.25">
      <c r="A140" s="156"/>
      <c r="B140" s="157"/>
      <c r="C140" s="155"/>
      <c r="D140" s="155"/>
      <c r="E140" s="155"/>
      <c r="F140" s="155"/>
      <c r="G140" s="86"/>
      <c r="H140" s="86"/>
      <c r="I140" s="86"/>
      <c r="J140" s="86"/>
    </row>
    <row x14ac:dyDescent="0.25" r="141" customHeight="1" ht="17.25">
      <c r="A141" s="156"/>
      <c r="B141" s="157"/>
      <c r="C141" s="155"/>
      <c r="D141" s="155"/>
      <c r="E141" s="155"/>
      <c r="F141" s="155"/>
      <c r="G141" s="86"/>
      <c r="H141" s="86"/>
      <c r="I141" s="86"/>
      <c r="J141" s="86"/>
    </row>
    <row x14ac:dyDescent="0.25" r="142" customHeight="1" ht="17.25">
      <c r="A142" s="156"/>
      <c r="B142" s="157"/>
      <c r="C142" s="155"/>
      <c r="D142" s="155"/>
      <c r="E142" s="155"/>
      <c r="F142" s="155"/>
      <c r="G142" s="86"/>
      <c r="H142" s="86"/>
      <c r="I142" s="86"/>
      <c r="J142" s="86"/>
    </row>
    <row x14ac:dyDescent="0.25" r="143" customHeight="1" ht="17.25">
      <c r="A143" s="156"/>
      <c r="B143" s="157"/>
      <c r="C143" s="155"/>
      <c r="D143" s="155"/>
      <c r="E143" s="155"/>
      <c r="F143" s="155"/>
      <c r="G143" s="86"/>
      <c r="H143" s="86"/>
      <c r="I143" s="86"/>
      <c r="J143" s="86"/>
    </row>
    <row x14ac:dyDescent="0.25" r="144" customHeight="1" ht="17.25">
      <c r="A144" s="156"/>
      <c r="B144" s="157"/>
      <c r="C144" s="155"/>
      <c r="D144" s="155"/>
      <c r="E144" s="155"/>
      <c r="F144" s="155"/>
      <c r="G144" s="86"/>
      <c r="H144" s="86"/>
      <c r="I144" s="86"/>
      <c r="J144" s="86"/>
    </row>
    <row x14ac:dyDescent="0.25" r="145" customHeight="1" ht="17.25">
      <c r="A145" s="156"/>
      <c r="B145" s="157"/>
      <c r="C145" s="155"/>
      <c r="D145" s="155"/>
      <c r="E145" s="155"/>
      <c r="F145" s="155"/>
      <c r="G145" s="86"/>
      <c r="H145" s="86"/>
      <c r="I145" s="86"/>
      <c r="J145" s="86"/>
    </row>
    <row x14ac:dyDescent="0.25" r="146" customHeight="1" ht="17.25">
      <c r="A146" s="156"/>
      <c r="B146" s="157"/>
      <c r="C146" s="155"/>
      <c r="D146" s="155"/>
      <c r="E146" s="155"/>
      <c r="F146" s="155"/>
      <c r="G146" s="86"/>
      <c r="H146" s="86"/>
      <c r="I146" s="86"/>
      <c r="J146" s="86"/>
    </row>
    <row x14ac:dyDescent="0.25" r="147" customHeight="1" ht="17.25">
      <c r="A147" s="156"/>
      <c r="B147" s="157"/>
      <c r="C147" s="155"/>
      <c r="D147" s="155"/>
      <c r="E147" s="155"/>
      <c r="F147" s="155"/>
      <c r="G147" s="86"/>
      <c r="H147" s="86"/>
      <c r="I147" s="86"/>
      <c r="J147" s="86"/>
    </row>
    <row x14ac:dyDescent="0.25" r="148" customHeight="1" ht="17.25">
      <c r="A148" s="156"/>
      <c r="B148" s="157"/>
      <c r="C148" s="155"/>
      <c r="D148" s="155"/>
      <c r="E148" s="155"/>
      <c r="F148" s="155"/>
      <c r="G148" s="86"/>
      <c r="H148" s="86"/>
      <c r="I148" s="86"/>
      <c r="J148" s="86"/>
    </row>
    <row x14ac:dyDescent="0.25" r="149" customHeight="1" ht="17.25">
      <c r="A149" s="156"/>
      <c r="B149" s="157"/>
      <c r="C149" s="155"/>
      <c r="D149" s="155"/>
      <c r="E149" s="155"/>
      <c r="F149" s="155"/>
      <c r="G149" s="86"/>
      <c r="H149" s="86"/>
      <c r="I149" s="86"/>
      <c r="J149" s="86"/>
    </row>
    <row x14ac:dyDescent="0.25" r="150" customHeight="1" ht="17.25">
      <c r="A150" s="156"/>
      <c r="B150" s="157"/>
      <c r="C150" s="155"/>
      <c r="D150" s="155"/>
      <c r="E150" s="155"/>
      <c r="F150" s="155"/>
      <c r="G150" s="86"/>
      <c r="H150" s="86"/>
      <c r="I150" s="86"/>
      <c r="J150" s="86"/>
    </row>
    <row x14ac:dyDescent="0.25" r="151" customHeight="1" ht="17.25">
      <c r="A151" s="156"/>
      <c r="B151" s="157"/>
      <c r="C151" s="155"/>
      <c r="D151" s="155"/>
      <c r="E151" s="155"/>
      <c r="F151" s="155"/>
      <c r="G151" s="86"/>
      <c r="H151" s="86"/>
      <c r="I151" s="86"/>
      <c r="J151" s="86"/>
    </row>
    <row x14ac:dyDescent="0.25" r="152" customHeight="1" ht="17.25">
      <c r="A152" s="156"/>
      <c r="B152" s="157"/>
      <c r="C152" s="155"/>
      <c r="D152" s="155"/>
      <c r="E152" s="155"/>
      <c r="F152" s="155"/>
      <c r="G152" s="86"/>
      <c r="H152" s="86"/>
      <c r="I152" s="86"/>
      <c r="J152" s="86"/>
    </row>
    <row x14ac:dyDescent="0.25" r="153" customHeight="1" ht="17.25">
      <c r="A153" s="156"/>
      <c r="B153" s="157"/>
      <c r="C153" s="155"/>
      <c r="D153" s="155"/>
      <c r="E153" s="155"/>
      <c r="F153" s="155"/>
      <c r="G153" s="86"/>
      <c r="H153" s="86"/>
      <c r="I153" s="86"/>
      <c r="J153" s="86"/>
    </row>
    <row x14ac:dyDescent="0.25" r="154" customHeight="1" ht="17.25">
      <c r="A154" s="156"/>
      <c r="B154" s="157"/>
      <c r="C154" s="155"/>
      <c r="D154" s="155"/>
      <c r="E154" s="155"/>
      <c r="F154" s="155"/>
      <c r="G154" s="86"/>
      <c r="H154" s="86"/>
      <c r="I154" s="86"/>
      <c r="J154" s="86"/>
    </row>
    <row x14ac:dyDescent="0.25" r="155" customHeight="1" ht="17.25">
      <c r="A155" s="156"/>
      <c r="B155" s="157"/>
      <c r="C155" s="155"/>
      <c r="D155" s="155"/>
      <c r="E155" s="155"/>
      <c r="F155" s="155"/>
      <c r="G155" s="86"/>
      <c r="H155" s="86"/>
      <c r="I155" s="86"/>
      <c r="J155" s="86"/>
    </row>
    <row x14ac:dyDescent="0.25" r="156" customHeight="1" ht="17.25">
      <c r="A156" s="156"/>
      <c r="B156" s="157"/>
      <c r="C156" s="155"/>
      <c r="D156" s="155"/>
      <c r="E156" s="155"/>
      <c r="F156" s="155"/>
      <c r="G156" s="86"/>
      <c r="H156" s="86"/>
      <c r="I156" s="86"/>
      <c r="J156" s="86"/>
    </row>
    <row x14ac:dyDescent="0.25" r="157" customHeight="1" ht="17.25">
      <c r="A157" s="156"/>
      <c r="B157" s="157"/>
      <c r="C157" s="155"/>
      <c r="D157" s="155"/>
      <c r="E157" s="155"/>
      <c r="F157" s="155"/>
      <c r="G157" s="86"/>
      <c r="H157" s="86"/>
      <c r="I157" s="86"/>
      <c r="J157" s="86"/>
    </row>
    <row x14ac:dyDescent="0.25" r="158" customHeight="1" ht="17.25">
      <c r="A158" s="156"/>
      <c r="B158" s="157"/>
      <c r="C158" s="155"/>
      <c r="D158" s="155"/>
      <c r="E158" s="155"/>
      <c r="F158" s="155"/>
      <c r="G158" s="86"/>
      <c r="H158" s="86"/>
      <c r="I158" s="86"/>
      <c r="J158" s="86"/>
    </row>
    <row x14ac:dyDescent="0.25" r="159" customHeight="1" ht="17.25">
      <c r="A159" s="156"/>
      <c r="B159" s="157"/>
      <c r="C159" s="155"/>
      <c r="D159" s="155"/>
      <c r="E159" s="155"/>
      <c r="F159" s="155"/>
      <c r="G159" s="86"/>
      <c r="H159" s="86"/>
      <c r="I159" s="86"/>
      <c r="J159" s="86"/>
    </row>
    <row x14ac:dyDescent="0.25" r="160" customHeight="1" ht="17.25">
      <c r="A160" s="156"/>
      <c r="B160" s="157"/>
      <c r="C160" s="155"/>
      <c r="D160" s="155"/>
      <c r="E160" s="155"/>
      <c r="F160" s="155"/>
      <c r="G160" s="86"/>
      <c r="H160" s="86"/>
      <c r="I160" s="86"/>
      <c r="J160" s="86"/>
    </row>
    <row x14ac:dyDescent="0.25" r="161" customHeight="1" ht="17.25">
      <c r="A161" s="156"/>
      <c r="B161" s="157"/>
      <c r="C161" s="155"/>
      <c r="D161" s="155"/>
      <c r="E161" s="155"/>
      <c r="F161" s="155"/>
      <c r="G161" s="86"/>
      <c r="H161" s="86"/>
      <c r="I161" s="86"/>
      <c r="J161" s="86"/>
    </row>
    <row x14ac:dyDescent="0.25" r="162" customHeight="1" ht="17.25">
      <c r="A162" s="156"/>
      <c r="B162" s="157"/>
      <c r="C162" s="155"/>
      <c r="D162" s="155"/>
      <c r="E162" s="155"/>
      <c r="F162" s="155"/>
      <c r="G162" s="86"/>
      <c r="H162" s="86"/>
      <c r="I162" s="86"/>
      <c r="J162" s="86"/>
    </row>
    <row x14ac:dyDescent="0.25" r="163" customHeight="1" ht="17.25">
      <c r="A163" s="156"/>
      <c r="B163" s="157"/>
      <c r="C163" s="155"/>
      <c r="D163" s="155"/>
      <c r="E163" s="155"/>
      <c r="F163" s="155"/>
      <c r="G163" s="86"/>
      <c r="H163" s="86"/>
      <c r="I163" s="86"/>
      <c r="J163" s="86"/>
    </row>
    <row x14ac:dyDescent="0.25" r="164" customHeight="1" ht="17.25">
      <c r="A164" s="156"/>
      <c r="B164" s="157"/>
      <c r="C164" s="155"/>
      <c r="D164" s="155"/>
      <c r="E164" s="155"/>
      <c r="F164" s="155"/>
      <c r="G164" s="86"/>
      <c r="H164" s="86"/>
      <c r="I164" s="86"/>
      <c r="J164" s="86"/>
    </row>
    <row x14ac:dyDescent="0.25" r="165" customHeight="1" ht="17.25">
      <c r="A165" s="156"/>
      <c r="B165" s="157"/>
      <c r="C165" s="155"/>
      <c r="D165" s="155"/>
      <c r="E165" s="155"/>
      <c r="F165" s="155"/>
      <c r="G165" s="86"/>
      <c r="H165" s="86"/>
      <c r="I165" s="86"/>
      <c r="J165" s="86"/>
    </row>
    <row x14ac:dyDescent="0.25" r="166" customHeight="1" ht="17.25">
      <c r="A166" s="156"/>
      <c r="B166" s="157"/>
      <c r="C166" s="155"/>
      <c r="D166" s="155"/>
      <c r="E166" s="155"/>
      <c r="F166" s="155"/>
      <c r="G166" s="86"/>
      <c r="H166" s="86"/>
      <c r="I166" s="86"/>
      <c r="J166" s="86"/>
    </row>
    <row x14ac:dyDescent="0.25" r="167" customHeight="1" ht="17.25">
      <c r="A167" s="156"/>
      <c r="B167" s="157"/>
      <c r="C167" s="155"/>
      <c r="D167" s="155"/>
      <c r="E167" s="155"/>
      <c r="F167" s="155"/>
      <c r="G167" s="86"/>
      <c r="H167" s="86"/>
      <c r="I167" s="86"/>
      <c r="J167" s="86"/>
    </row>
    <row x14ac:dyDescent="0.25" r="168" customHeight="1" ht="17.25">
      <c r="A168" s="156"/>
      <c r="B168" s="157"/>
      <c r="C168" s="155"/>
      <c r="D168" s="155"/>
      <c r="E168" s="155"/>
      <c r="F168" s="155"/>
      <c r="G168" s="86"/>
      <c r="H168" s="86"/>
      <c r="I168" s="86"/>
      <c r="J168" s="86"/>
    </row>
    <row x14ac:dyDescent="0.25" r="169" customHeight="1" ht="17.25">
      <c r="A169" s="156"/>
      <c r="B169" s="157"/>
      <c r="C169" s="155"/>
      <c r="D169" s="155"/>
      <c r="E169" s="155"/>
      <c r="F169" s="155"/>
      <c r="G169" s="86"/>
      <c r="H169" s="86"/>
      <c r="I169" s="86"/>
      <c r="J169" s="86"/>
    </row>
    <row x14ac:dyDescent="0.25" r="170" customHeight="1" ht="17.25">
      <c r="A170" s="156"/>
      <c r="B170" s="157"/>
      <c r="C170" s="155"/>
      <c r="D170" s="155"/>
      <c r="E170" s="155"/>
      <c r="F170" s="155"/>
      <c r="G170" s="86"/>
      <c r="H170" s="86"/>
      <c r="I170" s="86"/>
      <c r="J170" s="86"/>
    </row>
    <row x14ac:dyDescent="0.25" r="171" customHeight="1" ht="17.25">
      <c r="A171" s="156"/>
      <c r="B171" s="157"/>
      <c r="C171" s="155"/>
      <c r="D171" s="155"/>
      <c r="E171" s="155"/>
      <c r="F171" s="155"/>
      <c r="G171" s="86"/>
      <c r="H171" s="86"/>
      <c r="I171" s="86"/>
      <c r="J171" s="86"/>
    </row>
    <row x14ac:dyDescent="0.25" r="172" customHeight="1" ht="17.25">
      <c r="A172" s="156"/>
      <c r="B172" s="157"/>
      <c r="C172" s="155"/>
      <c r="D172" s="155"/>
      <c r="E172" s="155"/>
      <c r="F172" s="155"/>
      <c r="G172" s="86"/>
      <c r="H172" s="86"/>
      <c r="I172" s="86"/>
      <c r="J172" s="86"/>
    </row>
    <row x14ac:dyDescent="0.25" r="173" customHeight="1" ht="17.25">
      <c r="A173" s="156"/>
      <c r="B173" s="157"/>
      <c r="C173" s="155"/>
      <c r="D173" s="155"/>
      <c r="E173" s="155"/>
      <c r="F173" s="155"/>
      <c r="G173" s="86"/>
      <c r="H173" s="86"/>
      <c r="I173" s="86"/>
      <c r="J173" s="86"/>
    </row>
    <row x14ac:dyDescent="0.25" r="174" customHeight="1" ht="17.25">
      <c r="A174" s="156"/>
      <c r="B174" s="157"/>
      <c r="C174" s="155"/>
      <c r="D174" s="155"/>
      <c r="E174" s="155"/>
      <c r="F174" s="155"/>
      <c r="G174" s="86"/>
      <c r="H174" s="86"/>
      <c r="I174" s="86"/>
      <c r="J174" s="86"/>
    </row>
    <row x14ac:dyDescent="0.25" r="175" customHeight="1" ht="17.25">
      <c r="A175" s="156"/>
      <c r="B175" s="157"/>
      <c r="C175" s="155"/>
      <c r="D175" s="155"/>
      <c r="E175" s="155"/>
      <c r="F175" s="155"/>
      <c r="G175" s="86"/>
      <c r="H175" s="86"/>
      <c r="I175" s="86"/>
      <c r="J175" s="86"/>
    </row>
    <row x14ac:dyDescent="0.25" r="176" customHeight="1" ht="17.25">
      <c r="A176" s="156"/>
      <c r="B176" s="157"/>
      <c r="C176" s="155"/>
      <c r="D176" s="155"/>
      <c r="E176" s="155"/>
      <c r="F176" s="155"/>
      <c r="G176" s="86"/>
      <c r="H176" s="86"/>
      <c r="I176" s="86"/>
      <c r="J176" s="86"/>
    </row>
    <row x14ac:dyDescent="0.25" r="177" customHeight="1" ht="17.25">
      <c r="A177" s="156"/>
      <c r="B177" s="157"/>
      <c r="C177" s="155"/>
      <c r="D177" s="155"/>
      <c r="E177" s="155"/>
      <c r="F177" s="155"/>
      <c r="G177" s="86"/>
      <c r="H177" s="86"/>
      <c r="I177" s="86"/>
      <c r="J177" s="86"/>
    </row>
    <row x14ac:dyDescent="0.25" r="178" customHeight="1" ht="17.25">
      <c r="A178" s="156"/>
      <c r="B178" s="157"/>
      <c r="C178" s="155"/>
      <c r="D178" s="155"/>
      <c r="E178" s="155"/>
      <c r="F178" s="155"/>
      <c r="G178" s="86"/>
      <c r="H178" s="86"/>
      <c r="I178" s="86"/>
      <c r="J178" s="86"/>
    </row>
    <row x14ac:dyDescent="0.25" r="179" customHeight="1" ht="17.25">
      <c r="A179" s="156"/>
      <c r="B179" s="157"/>
      <c r="C179" s="155"/>
      <c r="D179" s="155"/>
      <c r="E179" s="155"/>
      <c r="F179" s="155"/>
      <c r="G179" s="86"/>
      <c r="H179" s="86"/>
      <c r="I179" s="86"/>
      <c r="J179" s="86"/>
    </row>
    <row x14ac:dyDescent="0.25" r="180" customHeight="1" ht="17.25">
      <c r="A180" s="156"/>
      <c r="B180" s="157"/>
      <c r="C180" s="155"/>
      <c r="D180" s="155"/>
      <c r="E180" s="155"/>
      <c r="F180" s="155"/>
      <c r="G180" s="86"/>
      <c r="H180" s="86"/>
      <c r="I180" s="86"/>
      <c r="J180" s="86"/>
    </row>
    <row x14ac:dyDescent="0.25" r="181" customHeight="1" ht="17.25">
      <c r="A181" s="156"/>
      <c r="B181" s="157"/>
      <c r="C181" s="155"/>
      <c r="D181" s="155"/>
      <c r="E181" s="155"/>
      <c r="F181" s="155"/>
      <c r="G181" s="86"/>
      <c r="H181" s="86"/>
      <c r="I181" s="86"/>
      <c r="J181" s="86"/>
    </row>
    <row x14ac:dyDescent="0.25" r="182" customHeight="1" ht="17.25">
      <c r="A182" s="156"/>
      <c r="B182" s="157"/>
      <c r="C182" s="155"/>
      <c r="D182" s="155"/>
      <c r="E182" s="155"/>
      <c r="F182" s="155"/>
      <c r="G182" s="86"/>
      <c r="H182" s="86"/>
      <c r="I182" s="86"/>
      <c r="J182" s="86"/>
    </row>
    <row x14ac:dyDescent="0.25" r="183" customHeight="1" ht="17.25">
      <c r="A183" s="156"/>
      <c r="B183" s="157"/>
      <c r="C183" s="155"/>
      <c r="D183" s="155"/>
      <c r="E183" s="155"/>
      <c r="F183" s="155"/>
      <c r="G183" s="86"/>
      <c r="H183" s="86"/>
      <c r="I183" s="86"/>
      <c r="J183" s="86"/>
    </row>
    <row x14ac:dyDescent="0.25" r="184" customHeight="1" ht="17.25">
      <c r="A184" s="156"/>
      <c r="B184" s="157"/>
      <c r="C184" s="155"/>
      <c r="D184" s="155"/>
      <c r="E184" s="155"/>
      <c r="F184" s="155"/>
      <c r="G184" s="86"/>
      <c r="H184" s="86"/>
      <c r="I184" s="86"/>
      <c r="J184" s="86"/>
    </row>
    <row x14ac:dyDescent="0.25" r="185" customHeight="1" ht="17.25">
      <c r="A185" s="156"/>
      <c r="B185" s="157"/>
      <c r="C185" s="155"/>
      <c r="D185" s="155"/>
      <c r="E185" s="155"/>
      <c r="F185" s="155"/>
      <c r="G185" s="86"/>
      <c r="H185" s="86"/>
      <c r="I185" s="86"/>
      <c r="J185" s="86"/>
    </row>
    <row x14ac:dyDescent="0.25" r="186" customHeight="1" ht="17.25">
      <c r="A186" s="156"/>
      <c r="B186" s="157"/>
      <c r="C186" s="155"/>
      <c r="D186" s="155"/>
      <c r="E186" s="155"/>
      <c r="F186" s="155"/>
      <c r="G186" s="86"/>
      <c r="H186" s="86"/>
      <c r="I186" s="86"/>
      <c r="J186" s="86"/>
    </row>
    <row x14ac:dyDescent="0.25" r="187" customHeight="1" ht="17.25">
      <c r="A187" s="156"/>
      <c r="B187" s="157"/>
      <c r="C187" s="155"/>
      <c r="D187" s="155"/>
      <c r="E187" s="155"/>
      <c r="F187" s="155"/>
      <c r="G187" s="86"/>
      <c r="H187" s="86"/>
      <c r="I187" s="86"/>
      <c r="J187" s="86"/>
    </row>
    <row x14ac:dyDescent="0.25" r="188" customHeight="1" ht="17.25">
      <c r="A188" s="156"/>
      <c r="B188" s="157"/>
      <c r="C188" s="155"/>
      <c r="D188" s="155"/>
      <c r="E188" s="155"/>
      <c r="F188" s="155"/>
      <c r="G188" s="86"/>
      <c r="H188" s="86"/>
      <c r="I188" s="86"/>
      <c r="J188" s="86"/>
    </row>
    <row x14ac:dyDescent="0.25" r="189" customHeight="1" ht="17.25">
      <c r="A189" s="156"/>
      <c r="B189" s="157"/>
      <c r="C189" s="155"/>
      <c r="D189" s="155"/>
      <c r="E189" s="155"/>
      <c r="F189" s="155"/>
      <c r="G189" s="86"/>
      <c r="H189" s="86"/>
      <c r="I189" s="86"/>
      <c r="J189" s="86"/>
    </row>
    <row x14ac:dyDescent="0.25" r="190" customHeight="1" ht="17.25">
      <c r="A190" s="156"/>
      <c r="B190" s="157"/>
      <c r="C190" s="155"/>
      <c r="D190" s="155"/>
      <c r="E190" s="155"/>
      <c r="F190" s="155"/>
      <c r="G190" s="86"/>
      <c r="H190" s="86"/>
      <c r="I190" s="86"/>
      <c r="J190" s="86"/>
    </row>
    <row x14ac:dyDescent="0.25" r="191" customHeight="1" ht="17.25">
      <c r="A191" s="156"/>
      <c r="B191" s="157"/>
      <c r="C191" s="155"/>
      <c r="D191" s="155"/>
      <c r="E191" s="155"/>
      <c r="F191" s="155"/>
      <c r="G191" s="86"/>
      <c r="H191" s="86"/>
      <c r="I191" s="86"/>
      <c r="J191" s="86"/>
    </row>
    <row x14ac:dyDescent="0.25" r="192" customHeight="1" ht="17.25">
      <c r="A192" s="156"/>
      <c r="B192" s="157"/>
      <c r="C192" s="155"/>
      <c r="D192" s="155"/>
      <c r="E192" s="155"/>
      <c r="F192" s="155"/>
      <c r="G192" s="86"/>
      <c r="H192" s="86"/>
      <c r="I192" s="86"/>
      <c r="J192" s="86"/>
    </row>
    <row x14ac:dyDescent="0.25" r="193" customHeight="1" ht="17.25">
      <c r="A193" s="156"/>
      <c r="B193" s="157"/>
      <c r="C193" s="155"/>
      <c r="D193" s="155"/>
      <c r="E193" s="155"/>
      <c r="F193" s="155"/>
      <c r="G193" s="86"/>
      <c r="H193" s="86"/>
      <c r="I193" s="86"/>
      <c r="J193" s="86"/>
    </row>
    <row x14ac:dyDescent="0.25" r="194" customHeight="1" ht="17.25">
      <c r="A194" s="156"/>
      <c r="B194" s="157"/>
      <c r="C194" s="155"/>
      <c r="D194" s="155"/>
      <c r="E194" s="155"/>
      <c r="F194" s="155"/>
      <c r="G194" s="86"/>
      <c r="H194" s="86"/>
      <c r="I194" s="86"/>
      <c r="J194" s="86"/>
    </row>
    <row x14ac:dyDescent="0.25" r="195" customHeight="1" ht="17.25">
      <c r="A195" s="156"/>
      <c r="B195" s="157"/>
      <c r="C195" s="155"/>
      <c r="D195" s="155"/>
      <c r="E195" s="155"/>
      <c r="F195" s="155"/>
      <c r="G195" s="86"/>
      <c r="H195" s="86"/>
      <c r="I195" s="86"/>
      <c r="J195" s="86"/>
    </row>
    <row x14ac:dyDescent="0.25" r="196" customHeight="1" ht="17.25">
      <c r="A196" s="156"/>
      <c r="B196" s="157"/>
      <c r="C196" s="155"/>
      <c r="D196" s="155"/>
      <c r="E196" s="155"/>
      <c r="F196" s="155"/>
      <c r="G196" s="86"/>
      <c r="H196" s="86"/>
      <c r="I196" s="86"/>
      <c r="J196" s="86"/>
    </row>
    <row x14ac:dyDescent="0.25" r="197" customHeight="1" ht="17.25">
      <c r="A197" s="156"/>
      <c r="B197" s="157"/>
      <c r="C197" s="155"/>
      <c r="D197" s="155"/>
      <c r="E197" s="155"/>
      <c r="F197" s="155"/>
      <c r="G197" s="86"/>
      <c r="H197" s="86"/>
      <c r="I197" s="86"/>
      <c r="J197" s="86"/>
    </row>
    <row x14ac:dyDescent="0.25" r="198" customHeight="1" ht="17.25">
      <c r="A198" s="156"/>
      <c r="B198" s="157"/>
      <c r="C198" s="155"/>
      <c r="D198" s="155"/>
      <c r="E198" s="155"/>
      <c r="F198" s="155"/>
      <c r="G198" s="86"/>
      <c r="H198" s="86"/>
      <c r="I198" s="86"/>
      <c r="J198" s="86"/>
    </row>
    <row x14ac:dyDescent="0.25" r="199" customHeight="1" ht="17.25">
      <c r="A199" s="156"/>
      <c r="B199" s="157"/>
      <c r="C199" s="155"/>
      <c r="D199" s="155"/>
      <c r="E199" s="155"/>
      <c r="F199" s="155"/>
      <c r="G199" s="86"/>
      <c r="H199" s="86"/>
      <c r="I199" s="86"/>
      <c r="J199" s="86"/>
    </row>
    <row x14ac:dyDescent="0.25" r="200" customHeight="1" ht="17.25">
      <c r="A200" s="156"/>
      <c r="B200" s="157"/>
      <c r="C200" s="155"/>
      <c r="D200" s="155"/>
      <c r="E200" s="155"/>
      <c r="F200" s="155"/>
      <c r="G200" s="86"/>
      <c r="H200" s="86"/>
      <c r="I200" s="86"/>
      <c r="J200" s="86"/>
    </row>
    <row x14ac:dyDescent="0.25" r="201" customHeight="1" ht="17.25">
      <c r="A201" s="156"/>
      <c r="B201" s="157"/>
      <c r="C201" s="155"/>
      <c r="D201" s="155"/>
      <c r="E201" s="155"/>
      <c r="F201" s="155"/>
      <c r="G201" s="86"/>
      <c r="H201" s="86"/>
      <c r="I201" s="86"/>
      <c r="J201" s="86"/>
    </row>
    <row x14ac:dyDescent="0.25" r="202" customHeight="1" ht="17.25">
      <c r="A202" s="156"/>
      <c r="B202" s="157"/>
      <c r="C202" s="155"/>
      <c r="D202" s="155"/>
      <c r="E202" s="155"/>
      <c r="F202" s="155"/>
      <c r="G202" s="86"/>
      <c r="H202" s="86"/>
      <c r="I202" s="86"/>
      <c r="J202" s="86"/>
    </row>
    <row x14ac:dyDescent="0.25" r="203" customHeight="1" ht="17.25">
      <c r="A203" s="156"/>
      <c r="B203" s="157"/>
      <c r="C203" s="155"/>
      <c r="D203" s="155"/>
      <c r="E203" s="155"/>
      <c r="F203" s="155"/>
      <c r="G203" s="86"/>
      <c r="H203" s="86"/>
      <c r="I203" s="86"/>
      <c r="J203" s="86"/>
    </row>
    <row x14ac:dyDescent="0.25" r="204" customHeight="1" ht="17.25">
      <c r="A204" s="156"/>
      <c r="B204" s="157"/>
      <c r="C204" s="155"/>
      <c r="D204" s="155"/>
      <c r="E204" s="155"/>
      <c r="F204" s="155"/>
      <c r="G204" s="86"/>
      <c r="H204" s="86"/>
      <c r="I204" s="86"/>
      <c r="J204" s="86"/>
    </row>
    <row x14ac:dyDescent="0.25" r="205" customHeight="1" ht="17.25">
      <c r="A205" s="156"/>
      <c r="B205" s="157"/>
      <c r="C205" s="155"/>
      <c r="D205" s="155"/>
      <c r="E205" s="155"/>
      <c r="F205" s="155"/>
      <c r="G205" s="86"/>
      <c r="H205" s="86"/>
      <c r="I205" s="86"/>
      <c r="J205" s="86"/>
    </row>
    <row x14ac:dyDescent="0.25" r="206" customHeight="1" ht="17.25">
      <c r="A206" s="156"/>
      <c r="B206" s="157"/>
      <c r="C206" s="155"/>
      <c r="D206" s="155"/>
      <c r="E206" s="155"/>
      <c r="F206" s="155"/>
      <c r="G206" s="86"/>
      <c r="H206" s="86"/>
      <c r="I206" s="86"/>
      <c r="J206" s="86"/>
    </row>
    <row x14ac:dyDescent="0.25" r="207" customHeight="1" ht="17.25">
      <c r="A207" s="156"/>
      <c r="B207" s="157"/>
      <c r="C207" s="155"/>
      <c r="D207" s="155"/>
      <c r="E207" s="155"/>
      <c r="F207" s="155"/>
      <c r="G207" s="86"/>
      <c r="H207" s="86"/>
      <c r="I207" s="86"/>
      <c r="J207" s="86"/>
    </row>
    <row x14ac:dyDescent="0.25" r="208" customHeight="1" ht="17.25">
      <c r="A208" s="156"/>
      <c r="B208" s="157"/>
      <c r="C208" s="155"/>
      <c r="D208" s="155"/>
      <c r="E208" s="155"/>
      <c r="F208" s="155"/>
      <c r="G208" s="86"/>
      <c r="H208" s="86"/>
      <c r="I208" s="86"/>
      <c r="J208" s="86"/>
    </row>
    <row x14ac:dyDescent="0.25" r="209" customHeight="1" ht="17.25">
      <c r="A209" s="156"/>
      <c r="B209" s="157"/>
      <c r="C209" s="155"/>
      <c r="D209" s="155"/>
      <c r="E209" s="155"/>
      <c r="F209" s="155"/>
      <c r="G209" s="86"/>
      <c r="H209" s="86"/>
      <c r="I209" s="86"/>
      <c r="J209" s="86"/>
    </row>
    <row x14ac:dyDescent="0.25" r="210" customHeight="1" ht="17.25">
      <c r="A210" s="156"/>
      <c r="B210" s="157"/>
      <c r="C210" s="155"/>
      <c r="D210" s="155"/>
      <c r="E210" s="155"/>
      <c r="F210" s="155"/>
      <c r="G210" s="86"/>
      <c r="H210" s="86"/>
      <c r="I210" s="86"/>
      <c r="J210" s="86"/>
    </row>
    <row x14ac:dyDescent="0.25" r="211" customHeight="1" ht="17.25">
      <c r="A211" s="156"/>
      <c r="B211" s="157"/>
      <c r="C211" s="155"/>
      <c r="D211" s="155"/>
      <c r="E211" s="155"/>
      <c r="F211" s="155"/>
      <c r="G211" s="86"/>
      <c r="H211" s="86"/>
      <c r="I211" s="86"/>
      <c r="J211" s="86"/>
    </row>
    <row x14ac:dyDescent="0.25" r="212" customHeight="1" ht="17.25">
      <c r="A212" s="156"/>
      <c r="B212" s="157"/>
      <c r="C212" s="155"/>
      <c r="D212" s="155"/>
      <c r="E212" s="155"/>
      <c r="F212" s="155"/>
      <c r="G212" s="86"/>
      <c r="H212" s="86"/>
      <c r="I212" s="86"/>
      <c r="J212" s="86"/>
    </row>
    <row x14ac:dyDescent="0.25" r="213" customHeight="1" ht="17.25">
      <c r="A213" s="156"/>
      <c r="B213" s="157"/>
      <c r="C213" s="155"/>
      <c r="D213" s="155"/>
      <c r="E213" s="155"/>
      <c r="F213" s="155"/>
      <c r="G213" s="86"/>
      <c r="H213" s="86"/>
      <c r="I213" s="86"/>
      <c r="J213" s="86"/>
    </row>
    <row x14ac:dyDescent="0.25" r="214" customHeight="1" ht="17.25">
      <c r="A214" s="156"/>
      <c r="B214" s="157"/>
      <c r="C214" s="155"/>
      <c r="D214" s="155"/>
      <c r="E214" s="155"/>
      <c r="F214" s="155"/>
      <c r="G214" s="86"/>
      <c r="H214" s="86"/>
      <c r="I214" s="86"/>
      <c r="J214" s="86"/>
    </row>
    <row x14ac:dyDescent="0.25" r="215" customHeight="1" ht="17.25">
      <c r="A215" s="156"/>
      <c r="B215" s="157"/>
      <c r="C215" s="155"/>
      <c r="D215" s="155"/>
      <c r="E215" s="155"/>
      <c r="F215" s="155"/>
      <c r="G215" s="86"/>
      <c r="H215" s="86"/>
      <c r="I215" s="86"/>
      <c r="J215" s="86"/>
    </row>
    <row x14ac:dyDescent="0.25" r="216" customHeight="1" ht="17.25">
      <c r="A216" s="156"/>
      <c r="B216" s="157"/>
      <c r="C216" s="155"/>
      <c r="D216" s="155"/>
      <c r="E216" s="155"/>
      <c r="F216" s="155"/>
      <c r="G216" s="86"/>
      <c r="H216" s="86"/>
      <c r="I216" s="86"/>
      <c r="J216" s="86"/>
    </row>
    <row x14ac:dyDescent="0.25" r="217" customHeight="1" ht="17.25">
      <c r="A217" s="156"/>
      <c r="B217" s="157"/>
      <c r="C217" s="155"/>
      <c r="D217" s="155"/>
      <c r="E217" s="155"/>
      <c r="F217" s="155"/>
      <c r="G217" s="86"/>
      <c r="H217" s="86"/>
      <c r="I217" s="86"/>
      <c r="J217" s="86"/>
    </row>
    <row x14ac:dyDescent="0.25" r="218" customHeight="1" ht="17.25">
      <c r="A218" s="156"/>
      <c r="B218" s="157"/>
      <c r="C218" s="155"/>
      <c r="D218" s="155"/>
      <c r="E218" s="155"/>
      <c r="F218" s="155"/>
      <c r="G218" s="86"/>
      <c r="H218" s="86"/>
      <c r="I218" s="86"/>
      <c r="J218" s="86"/>
    </row>
    <row x14ac:dyDescent="0.25" r="219" customHeight="1" ht="17.25">
      <c r="A219" s="156"/>
      <c r="B219" s="157"/>
      <c r="C219" s="155"/>
      <c r="D219" s="155"/>
      <c r="E219" s="155"/>
      <c r="F219" s="155"/>
      <c r="G219" s="86"/>
      <c r="H219" s="86"/>
      <c r="I219" s="86"/>
      <c r="J219" s="86"/>
    </row>
    <row x14ac:dyDescent="0.25" r="220" customHeight="1" ht="17.25">
      <c r="A220" s="156"/>
      <c r="B220" s="157"/>
      <c r="C220" s="155"/>
      <c r="D220" s="155"/>
      <c r="E220" s="155"/>
      <c r="F220" s="155"/>
      <c r="G220" s="86"/>
      <c r="H220" s="86"/>
      <c r="I220" s="86"/>
      <c r="J220" s="86"/>
    </row>
    <row x14ac:dyDescent="0.25" r="221" customHeight="1" ht="17.25">
      <c r="A221" s="156"/>
      <c r="B221" s="157"/>
      <c r="C221" s="155"/>
      <c r="D221" s="155"/>
      <c r="E221" s="155"/>
      <c r="F221" s="155"/>
      <c r="G221" s="86"/>
      <c r="H221" s="86"/>
      <c r="I221" s="86"/>
      <c r="J221" s="86"/>
    </row>
    <row x14ac:dyDescent="0.25" r="222" customHeight="1" ht="17.25">
      <c r="A222" s="156"/>
      <c r="B222" s="157"/>
      <c r="C222" s="155"/>
      <c r="D222" s="155"/>
      <c r="E222" s="155"/>
      <c r="F222" s="155"/>
      <c r="G222" s="86"/>
      <c r="H222" s="86"/>
      <c r="I222" s="86"/>
      <c r="J222" s="86"/>
    </row>
    <row x14ac:dyDescent="0.25" r="223" customHeight="1" ht="17.25">
      <c r="A223" s="156"/>
      <c r="B223" s="157"/>
      <c r="C223" s="155"/>
      <c r="D223" s="155"/>
      <c r="E223" s="155"/>
      <c r="F223" s="155"/>
      <c r="G223" s="86"/>
      <c r="H223" s="86"/>
      <c r="I223" s="86"/>
      <c r="J223" s="86"/>
    </row>
    <row x14ac:dyDescent="0.25" r="224" customHeight="1" ht="17.25">
      <c r="A224" s="156"/>
      <c r="B224" s="157"/>
      <c r="C224" s="155"/>
      <c r="D224" s="155"/>
      <c r="E224" s="155"/>
      <c r="F224" s="155"/>
      <c r="G224" s="86"/>
      <c r="H224" s="86"/>
      <c r="I224" s="86"/>
      <c r="J224" s="86"/>
    </row>
    <row x14ac:dyDescent="0.25" r="225" customHeight="1" ht="17.25">
      <c r="A225" s="156"/>
      <c r="B225" s="157"/>
      <c r="C225" s="155"/>
      <c r="D225" s="155"/>
      <c r="E225" s="155"/>
      <c r="F225" s="155"/>
      <c r="G225" s="86"/>
      <c r="H225" s="86"/>
      <c r="I225" s="86"/>
      <c r="J225" s="86"/>
    </row>
    <row x14ac:dyDescent="0.25" r="226" customHeight="1" ht="17.25">
      <c r="A226" s="156"/>
      <c r="B226" s="157"/>
      <c r="C226" s="155"/>
      <c r="D226" s="155"/>
      <c r="E226" s="155"/>
      <c r="F226" s="155"/>
      <c r="G226" s="86"/>
      <c r="H226" s="86"/>
      <c r="I226" s="86"/>
      <c r="J226" s="86"/>
    </row>
    <row x14ac:dyDescent="0.25" r="227" customHeight="1" ht="17.25">
      <c r="A227" s="156"/>
      <c r="B227" s="157"/>
      <c r="C227" s="155"/>
      <c r="D227" s="155"/>
      <c r="E227" s="155"/>
      <c r="F227" s="155"/>
      <c r="G227" s="86"/>
      <c r="H227" s="86"/>
      <c r="I227" s="86"/>
      <c r="J227" s="86"/>
    </row>
    <row x14ac:dyDescent="0.25" r="228" customHeight="1" ht="17.25">
      <c r="A228" s="156"/>
      <c r="B228" s="157"/>
      <c r="C228" s="155"/>
      <c r="D228" s="155"/>
      <c r="E228" s="155"/>
      <c r="F228" s="155"/>
      <c r="G228" s="86"/>
      <c r="H228" s="86"/>
      <c r="I228" s="86"/>
      <c r="J228" s="86"/>
    </row>
    <row x14ac:dyDescent="0.25" r="229" customHeight="1" ht="17.25">
      <c r="A229" s="156"/>
      <c r="B229" s="157"/>
      <c r="C229" s="155"/>
      <c r="D229" s="155"/>
      <c r="E229" s="155"/>
      <c r="F229" s="155"/>
      <c r="G229" s="86"/>
      <c r="H229" s="86"/>
      <c r="I229" s="86"/>
      <c r="J229" s="86"/>
    </row>
    <row x14ac:dyDescent="0.25" r="230" customHeight="1" ht="17.25">
      <c r="A230" s="156"/>
      <c r="B230" s="157"/>
      <c r="C230" s="155"/>
      <c r="D230" s="155"/>
      <c r="E230" s="155"/>
      <c r="F230" s="155"/>
      <c r="G230" s="86"/>
      <c r="H230" s="86"/>
      <c r="I230" s="86"/>
      <c r="J230" s="86"/>
    </row>
    <row x14ac:dyDescent="0.25" r="231" customHeight="1" ht="17.25">
      <c r="A231" s="156"/>
      <c r="B231" s="157"/>
      <c r="C231" s="155"/>
      <c r="D231" s="155"/>
      <c r="E231" s="155"/>
      <c r="F231" s="155"/>
      <c r="G231" s="86"/>
      <c r="H231" s="86"/>
      <c r="I231" s="86"/>
      <c r="J231" s="86"/>
    </row>
    <row x14ac:dyDescent="0.25" r="232" customHeight="1" ht="17.25">
      <c r="A232" s="156"/>
      <c r="B232" s="157"/>
      <c r="C232" s="155"/>
      <c r="D232" s="155"/>
      <c r="E232" s="155"/>
      <c r="F232" s="155"/>
      <c r="G232" s="86"/>
      <c r="H232" s="86"/>
      <c r="I232" s="86"/>
      <c r="J232" s="86"/>
    </row>
    <row x14ac:dyDescent="0.25" r="233" customHeight="1" ht="17.25">
      <c r="A233" s="156"/>
      <c r="B233" s="157"/>
      <c r="C233" s="155"/>
      <c r="D233" s="155"/>
      <c r="E233" s="155"/>
      <c r="F233" s="155"/>
      <c r="G233" s="86"/>
      <c r="H233" s="86"/>
      <c r="I233" s="86"/>
      <c r="J233" s="86"/>
    </row>
    <row x14ac:dyDescent="0.25" r="234" customHeight="1" ht="17.25">
      <c r="A234" s="156"/>
      <c r="B234" s="157"/>
      <c r="C234" s="155"/>
      <c r="D234" s="155"/>
      <c r="E234" s="155"/>
      <c r="F234" s="155"/>
      <c r="G234" s="86"/>
      <c r="H234" s="86"/>
      <c r="I234" s="86"/>
      <c r="J234" s="86"/>
    </row>
    <row x14ac:dyDescent="0.25" r="235" customHeight="1" ht="17.25">
      <c r="A235" s="156"/>
      <c r="B235" s="157"/>
      <c r="C235" s="155"/>
      <c r="D235" s="155"/>
      <c r="E235" s="155"/>
      <c r="F235" s="155"/>
      <c r="G235" s="86"/>
      <c r="H235" s="86"/>
      <c r="I235" s="86"/>
      <c r="J235" s="86"/>
    </row>
    <row x14ac:dyDescent="0.25" r="236" customHeight="1" ht="17.25">
      <c r="A236" s="156"/>
      <c r="B236" s="157"/>
      <c r="C236" s="155"/>
      <c r="D236" s="155"/>
      <c r="E236" s="155"/>
      <c r="F236" s="155"/>
      <c r="G236" s="86"/>
      <c r="H236" s="86"/>
      <c r="I236" s="86"/>
      <c r="J236" s="86"/>
    </row>
    <row x14ac:dyDescent="0.25" r="237" customHeight="1" ht="17.25">
      <c r="A237" s="156"/>
      <c r="B237" s="157"/>
      <c r="C237" s="155"/>
      <c r="D237" s="155"/>
      <c r="E237" s="155"/>
      <c r="F237" s="155"/>
      <c r="G237" s="86"/>
      <c r="H237" s="86"/>
      <c r="I237" s="86"/>
      <c r="J237" s="86"/>
    </row>
    <row x14ac:dyDescent="0.25" r="238" customHeight="1" ht="17.25">
      <c r="A238" s="156"/>
      <c r="B238" s="157"/>
      <c r="C238" s="155"/>
      <c r="D238" s="155"/>
      <c r="E238" s="155"/>
      <c r="F238" s="155"/>
      <c r="G238" s="86"/>
      <c r="H238" s="86"/>
      <c r="I238" s="86"/>
      <c r="J238" s="86"/>
    </row>
    <row x14ac:dyDescent="0.25" r="239" customHeight="1" ht="17.25">
      <c r="A239" s="156"/>
      <c r="B239" s="157"/>
      <c r="C239" s="155"/>
      <c r="D239" s="155"/>
      <c r="E239" s="155"/>
      <c r="F239" s="155"/>
      <c r="G239" s="86"/>
      <c r="H239" s="86"/>
      <c r="I239" s="86"/>
      <c r="J239" s="86"/>
    </row>
    <row x14ac:dyDescent="0.25" r="240" customHeight="1" ht="17.25">
      <c r="A240" s="156"/>
      <c r="B240" s="157"/>
      <c r="C240" s="155"/>
      <c r="D240" s="155"/>
      <c r="E240" s="155"/>
      <c r="F240" s="155"/>
      <c r="G240" s="86"/>
      <c r="H240" s="86"/>
      <c r="I240" s="86"/>
      <c r="J240" s="86"/>
    </row>
    <row x14ac:dyDescent="0.25" r="241" customHeight="1" ht="17.25">
      <c r="A241" s="156"/>
      <c r="B241" s="157"/>
      <c r="C241" s="155"/>
      <c r="D241" s="155"/>
      <c r="E241" s="155"/>
      <c r="F241" s="155"/>
      <c r="G241" s="86"/>
      <c r="H241" s="86"/>
      <c r="I241" s="86"/>
      <c r="J241" s="86"/>
    </row>
    <row x14ac:dyDescent="0.25" r="242" customHeight="1" ht="17.25">
      <c r="A242" s="156"/>
      <c r="B242" s="157"/>
      <c r="C242" s="155"/>
      <c r="D242" s="155"/>
      <c r="E242" s="155"/>
      <c r="F242" s="155"/>
      <c r="G242" s="86"/>
      <c r="H242" s="86"/>
      <c r="I242" s="86"/>
      <c r="J242" s="86"/>
    </row>
    <row x14ac:dyDescent="0.25" r="243" customHeight="1" ht="17.25">
      <c r="A243" s="156"/>
      <c r="B243" s="157"/>
      <c r="C243" s="155"/>
      <c r="D243" s="155"/>
      <c r="E243" s="155"/>
      <c r="F243" s="155"/>
      <c r="G243" s="86"/>
      <c r="H243" s="86"/>
      <c r="I243" s="86"/>
      <c r="J243" s="86"/>
    </row>
    <row x14ac:dyDescent="0.25" r="244" customHeight="1" ht="17.25">
      <c r="A244" s="156"/>
      <c r="B244" s="157"/>
      <c r="C244" s="155"/>
      <c r="D244" s="155"/>
      <c r="E244" s="155"/>
      <c r="F244" s="155"/>
      <c r="G244" s="86"/>
      <c r="H244" s="86"/>
      <c r="I244" s="86"/>
      <c r="J244" s="86"/>
    </row>
    <row x14ac:dyDescent="0.25" r="245" customHeight="1" ht="17.25">
      <c r="A245" s="156"/>
      <c r="B245" s="157"/>
      <c r="C245" s="155"/>
      <c r="D245" s="155"/>
      <c r="E245" s="155"/>
      <c r="F245" s="155"/>
      <c r="G245" s="86"/>
      <c r="H245" s="86"/>
      <c r="I245" s="86"/>
      <c r="J245" s="86"/>
    </row>
    <row x14ac:dyDescent="0.25" r="246" customHeight="1" ht="17.25">
      <c r="A246" s="156"/>
      <c r="B246" s="157"/>
      <c r="C246" s="155"/>
      <c r="D246" s="155"/>
      <c r="E246" s="155"/>
      <c r="F246" s="155"/>
      <c r="G246" s="86"/>
      <c r="H246" s="86"/>
      <c r="I246" s="86"/>
      <c r="J246" s="86"/>
    </row>
    <row x14ac:dyDescent="0.25" r="247" customHeight="1" ht="17.25">
      <c r="A247" s="156"/>
      <c r="B247" s="157"/>
      <c r="C247" s="155"/>
      <c r="D247" s="155"/>
      <c r="E247" s="155"/>
      <c r="F247" s="155"/>
      <c r="G247" s="86"/>
      <c r="H247" s="86"/>
      <c r="I247" s="86"/>
      <c r="J247" s="86"/>
    </row>
    <row x14ac:dyDescent="0.25" r="248" customHeight="1" ht="17.25">
      <c r="A248" s="156"/>
      <c r="B248" s="157"/>
      <c r="C248" s="155"/>
      <c r="D248" s="155"/>
      <c r="E248" s="155"/>
      <c r="F248" s="155"/>
      <c r="G248" s="86"/>
      <c r="H248" s="86"/>
      <c r="I248" s="86"/>
      <c r="J248" s="86"/>
    </row>
    <row x14ac:dyDescent="0.25" r="249" customHeight="1" ht="17.25">
      <c r="A249" s="156"/>
      <c r="B249" s="157"/>
      <c r="C249" s="155"/>
      <c r="D249" s="155"/>
      <c r="E249" s="155"/>
      <c r="F249" s="155"/>
      <c r="G249" s="86"/>
      <c r="H249" s="86"/>
      <c r="I249" s="86"/>
      <c r="J249" s="86"/>
    </row>
    <row x14ac:dyDescent="0.25" r="250" customHeight="1" ht="17.25">
      <c r="A250" s="156"/>
      <c r="B250" s="157"/>
      <c r="C250" s="155"/>
      <c r="D250" s="155"/>
      <c r="E250" s="155"/>
      <c r="F250" s="155"/>
      <c r="G250" s="86"/>
      <c r="H250" s="86"/>
      <c r="I250" s="86"/>
      <c r="J250" s="86"/>
    </row>
    <row x14ac:dyDescent="0.25" r="251" customHeight="1" ht="17.25">
      <c r="A251" s="156"/>
      <c r="B251" s="157"/>
      <c r="C251" s="155"/>
      <c r="D251" s="155"/>
      <c r="E251" s="155"/>
      <c r="F251" s="155"/>
      <c r="G251" s="86"/>
      <c r="H251" s="86"/>
      <c r="I251" s="86"/>
      <c r="J251" s="86"/>
    </row>
    <row x14ac:dyDescent="0.25" r="252" customHeight="1" ht="17.25">
      <c r="A252" s="156"/>
      <c r="B252" s="157"/>
      <c r="C252" s="155"/>
      <c r="D252" s="155"/>
      <c r="E252" s="155"/>
      <c r="F252" s="155"/>
      <c r="G252" s="86"/>
      <c r="H252" s="86"/>
      <c r="I252" s="86"/>
      <c r="J252" s="86"/>
    </row>
    <row x14ac:dyDescent="0.25" r="253" customHeight="1" ht="17.25">
      <c r="A253" s="156"/>
      <c r="B253" s="157"/>
      <c r="C253" s="155"/>
      <c r="D253" s="155"/>
      <c r="E253" s="155"/>
      <c r="F253" s="155"/>
      <c r="G253" s="86"/>
      <c r="H253" s="86"/>
      <c r="I253" s="86"/>
      <c r="J253" s="86"/>
    </row>
    <row x14ac:dyDescent="0.25" r="254" customHeight="1" ht="17.25">
      <c r="A254" s="156"/>
      <c r="B254" s="157"/>
      <c r="C254" s="155"/>
      <c r="D254" s="155"/>
      <c r="E254" s="155"/>
      <c r="F254" s="155"/>
      <c r="G254" s="86"/>
      <c r="H254" s="86"/>
      <c r="I254" s="86"/>
      <c r="J254" s="86"/>
    </row>
    <row x14ac:dyDescent="0.25" r="255" customHeight="1" ht="17.25">
      <c r="A255" s="156"/>
      <c r="B255" s="157"/>
      <c r="C255" s="155"/>
      <c r="D255" s="155"/>
      <c r="E255" s="155"/>
      <c r="F255" s="155"/>
      <c r="G255" s="86"/>
      <c r="H255" s="86"/>
      <c r="I255" s="86"/>
      <c r="J255" s="86"/>
    </row>
    <row x14ac:dyDescent="0.25" r="256" customHeight="1" ht="17.25">
      <c r="A256" s="156"/>
      <c r="B256" s="157"/>
      <c r="C256" s="155"/>
      <c r="D256" s="155"/>
      <c r="E256" s="155"/>
      <c r="F256" s="155"/>
      <c r="G256" s="86"/>
      <c r="H256" s="86"/>
      <c r="I256" s="86"/>
      <c r="J256" s="86"/>
    </row>
    <row x14ac:dyDescent="0.25" r="257" customHeight="1" ht="17.25">
      <c r="A257" s="156"/>
      <c r="B257" s="157"/>
      <c r="C257" s="155"/>
      <c r="D257" s="155"/>
      <c r="E257" s="155"/>
      <c r="F257" s="155"/>
      <c r="G257" s="86"/>
      <c r="H257" s="86"/>
      <c r="I257" s="86"/>
      <c r="J257" s="86"/>
    </row>
    <row x14ac:dyDescent="0.25" r="258" customHeight="1" ht="17.25">
      <c r="A258" s="156"/>
      <c r="B258" s="157"/>
      <c r="C258" s="155"/>
      <c r="D258" s="155"/>
      <c r="E258" s="155"/>
      <c r="F258" s="155"/>
      <c r="G258" s="86"/>
      <c r="H258" s="86"/>
      <c r="I258" s="86"/>
      <c r="J258" s="86"/>
    </row>
    <row x14ac:dyDescent="0.25" r="259" customHeight="1" ht="17.25">
      <c r="A259" s="156"/>
      <c r="B259" s="157"/>
      <c r="C259" s="155"/>
      <c r="D259" s="155"/>
      <c r="E259" s="155"/>
      <c r="F259" s="155"/>
      <c r="G259" s="86"/>
      <c r="H259" s="86"/>
      <c r="I259" s="86"/>
      <c r="J259" s="86"/>
    </row>
    <row x14ac:dyDescent="0.25" r="260" customHeight="1" ht="17.25">
      <c r="A260" s="156"/>
      <c r="B260" s="157"/>
      <c r="C260" s="155"/>
      <c r="D260" s="155"/>
      <c r="E260" s="155"/>
      <c r="F260" s="155"/>
      <c r="G260" s="86"/>
      <c r="H260" s="86"/>
      <c r="I260" s="86"/>
      <c r="J260" s="86"/>
    </row>
    <row x14ac:dyDescent="0.25" r="261" customHeight="1" ht="17.25">
      <c r="A261" s="156"/>
      <c r="B261" s="157"/>
      <c r="C261" s="155"/>
      <c r="D261" s="155"/>
      <c r="E261" s="155"/>
      <c r="F261" s="155"/>
      <c r="G261" s="86"/>
      <c r="H261" s="86"/>
      <c r="I261" s="86"/>
      <c r="J261" s="86"/>
    </row>
    <row x14ac:dyDescent="0.25" r="262" customHeight="1" ht="17.25">
      <c r="A262" s="156"/>
      <c r="B262" s="157"/>
      <c r="C262" s="155"/>
      <c r="D262" s="155"/>
      <c r="E262" s="155"/>
      <c r="F262" s="155"/>
      <c r="G262" s="86"/>
      <c r="H262" s="86"/>
      <c r="I262" s="86"/>
      <c r="J262" s="86"/>
    </row>
    <row x14ac:dyDescent="0.25" r="263" customHeight="1" ht="17.25">
      <c r="A263" s="156"/>
      <c r="B263" s="157"/>
      <c r="C263" s="155"/>
      <c r="D263" s="155"/>
      <c r="E263" s="155"/>
      <c r="F263" s="155"/>
      <c r="G263" s="86"/>
      <c r="H263" s="86"/>
      <c r="I263" s="86"/>
      <c r="J263" s="86"/>
    </row>
    <row x14ac:dyDescent="0.25" r="264" customHeight="1" ht="17.25">
      <c r="A264" s="156"/>
      <c r="B264" s="157"/>
      <c r="C264" s="155"/>
      <c r="D264" s="155"/>
      <c r="E264" s="155"/>
      <c r="F264" s="155"/>
      <c r="G264" s="86"/>
      <c r="H264" s="86"/>
      <c r="I264" s="86"/>
      <c r="J264" s="86"/>
    </row>
    <row x14ac:dyDescent="0.25" r="265" customHeight="1" ht="17.25">
      <c r="A265" s="156"/>
      <c r="B265" s="157"/>
      <c r="C265" s="155"/>
      <c r="D265" s="155"/>
      <c r="E265" s="155"/>
      <c r="F265" s="155"/>
      <c r="G265" s="86"/>
      <c r="H265" s="86"/>
      <c r="I265" s="86"/>
      <c r="J265" s="86"/>
    </row>
    <row x14ac:dyDescent="0.25" r="266" customHeight="1" ht="17.25">
      <c r="A266" s="156"/>
      <c r="B266" s="157"/>
      <c r="C266" s="155"/>
      <c r="D266" s="155"/>
      <c r="E266" s="155"/>
      <c r="F266" s="155"/>
      <c r="G266" s="86"/>
      <c r="H266" s="86"/>
      <c r="I266" s="86"/>
      <c r="J266" s="86"/>
    </row>
    <row x14ac:dyDescent="0.25" r="267" customHeight="1" ht="17.25">
      <c r="A267" s="156"/>
      <c r="B267" s="157"/>
      <c r="C267" s="155"/>
      <c r="D267" s="155"/>
      <c r="E267" s="155"/>
      <c r="F267" s="155"/>
      <c r="G267" s="86"/>
      <c r="H267" s="86"/>
      <c r="I267" s="86"/>
      <c r="J267" s="86"/>
    </row>
    <row x14ac:dyDescent="0.25" r="268" customHeight="1" ht="17.25">
      <c r="A268" s="156"/>
      <c r="B268" s="157"/>
      <c r="C268" s="155"/>
      <c r="D268" s="155"/>
      <c r="E268" s="155"/>
      <c r="F268" s="155"/>
      <c r="G268" s="86"/>
      <c r="H268" s="86"/>
      <c r="I268" s="86"/>
      <c r="J268" s="86"/>
    </row>
    <row x14ac:dyDescent="0.25" r="269" customHeight="1" ht="17.25">
      <c r="A269" s="156"/>
      <c r="B269" s="157"/>
      <c r="C269" s="155"/>
      <c r="D269" s="155"/>
      <c r="E269" s="155"/>
      <c r="F269" s="155"/>
      <c r="G269" s="86"/>
      <c r="H269" s="86"/>
      <c r="I269" s="86"/>
      <c r="J269" s="86"/>
    </row>
    <row x14ac:dyDescent="0.25" r="270" customHeight="1" ht="17.25">
      <c r="A270" s="156"/>
      <c r="B270" s="157"/>
      <c r="C270" s="155"/>
      <c r="D270" s="155"/>
      <c r="E270" s="155"/>
      <c r="F270" s="155"/>
      <c r="G270" s="86"/>
      <c r="H270" s="86"/>
      <c r="I270" s="86"/>
      <c r="J270" s="86"/>
    </row>
    <row x14ac:dyDescent="0.25" r="271" customHeight="1" ht="17.25">
      <c r="A271" s="156"/>
      <c r="B271" s="157"/>
      <c r="C271" s="155"/>
      <c r="D271" s="155"/>
      <c r="E271" s="155"/>
      <c r="F271" s="155"/>
      <c r="G271" s="86"/>
      <c r="H271" s="86"/>
      <c r="I271" s="86"/>
      <c r="J271" s="86"/>
    </row>
    <row x14ac:dyDescent="0.25" r="272" customHeight="1" ht="17.25">
      <c r="A272" s="156"/>
      <c r="B272" s="157"/>
      <c r="C272" s="155"/>
      <c r="D272" s="155"/>
      <c r="E272" s="155"/>
      <c r="F272" s="155"/>
      <c r="G272" s="86"/>
      <c r="H272" s="86"/>
      <c r="I272" s="86"/>
      <c r="J272" s="86"/>
    </row>
    <row x14ac:dyDescent="0.25" r="273" customHeight="1" ht="17.25">
      <c r="A273" s="156"/>
      <c r="B273" s="157"/>
      <c r="C273" s="155"/>
      <c r="D273" s="155"/>
      <c r="E273" s="155"/>
      <c r="F273" s="155"/>
      <c r="G273" s="86"/>
      <c r="H273" s="86"/>
      <c r="I273" s="86"/>
      <c r="J273" s="86"/>
    </row>
    <row x14ac:dyDescent="0.25" r="274" customHeight="1" ht="17.25">
      <c r="A274" s="156"/>
      <c r="B274" s="157"/>
      <c r="C274" s="155"/>
      <c r="D274" s="155"/>
      <c r="E274" s="155"/>
      <c r="F274" s="155"/>
      <c r="G274" s="86"/>
      <c r="H274" s="86"/>
      <c r="I274" s="86"/>
      <c r="J274" s="86"/>
    </row>
    <row x14ac:dyDescent="0.25" r="275" customHeight="1" ht="17.25">
      <c r="A275" s="156"/>
      <c r="B275" s="157"/>
      <c r="C275" s="155"/>
      <c r="D275" s="155"/>
      <c r="E275" s="155"/>
      <c r="F275" s="155"/>
      <c r="G275" s="86"/>
      <c r="H275" s="86"/>
      <c r="I275" s="86"/>
      <c r="J275" s="86"/>
    </row>
    <row x14ac:dyDescent="0.25" r="276" customHeight="1" ht="17.25">
      <c r="A276" s="156"/>
      <c r="B276" s="157"/>
      <c r="C276" s="155"/>
      <c r="D276" s="155"/>
      <c r="E276" s="155"/>
      <c r="F276" s="155"/>
      <c r="G276" s="86"/>
      <c r="H276" s="86"/>
      <c r="I276" s="86"/>
      <c r="J276" s="86"/>
    </row>
    <row x14ac:dyDescent="0.25" r="277" customHeight="1" ht="17.25">
      <c r="A277" s="156"/>
      <c r="B277" s="157"/>
      <c r="C277" s="155"/>
      <c r="D277" s="155"/>
      <c r="E277" s="155"/>
      <c r="F277" s="155"/>
      <c r="G277" s="86"/>
      <c r="H277" s="86"/>
      <c r="I277" s="86"/>
      <c r="J277" s="86"/>
    </row>
    <row x14ac:dyDescent="0.25" r="278" customHeight="1" ht="17.25">
      <c r="A278" s="156"/>
      <c r="B278" s="157"/>
      <c r="C278" s="155"/>
      <c r="D278" s="155"/>
      <c r="E278" s="155"/>
      <c r="F278" s="155"/>
      <c r="G278" s="86"/>
      <c r="H278" s="86"/>
      <c r="I278" s="86"/>
      <c r="J278" s="86"/>
    </row>
    <row x14ac:dyDescent="0.25" r="279" customHeight="1" ht="17.25">
      <c r="A279" s="156"/>
      <c r="B279" s="157"/>
      <c r="C279" s="155"/>
      <c r="D279" s="155"/>
      <c r="E279" s="155"/>
      <c r="F279" s="155"/>
      <c r="G279" s="86"/>
      <c r="H279" s="86"/>
      <c r="I279" s="86"/>
      <c r="J279" s="86"/>
    </row>
    <row x14ac:dyDescent="0.25" r="280" customHeight="1" ht="17.25">
      <c r="A280" s="156"/>
      <c r="B280" s="157"/>
      <c r="C280" s="155"/>
      <c r="D280" s="155"/>
      <c r="E280" s="155"/>
      <c r="F280" s="155"/>
      <c r="G280" s="86"/>
      <c r="H280" s="86"/>
      <c r="I280" s="86"/>
      <c r="J280" s="86"/>
    </row>
    <row x14ac:dyDescent="0.25" r="281" customHeight="1" ht="17.25">
      <c r="A281" s="156"/>
      <c r="B281" s="157"/>
      <c r="C281" s="155"/>
      <c r="D281" s="155"/>
      <c r="E281" s="155"/>
      <c r="F281" s="155"/>
      <c r="G281" s="86"/>
      <c r="H281" s="86"/>
      <c r="I281" s="86"/>
      <c r="J281" s="86"/>
    </row>
    <row x14ac:dyDescent="0.25" r="282" customHeight="1" ht="17.25">
      <c r="A282" s="156"/>
      <c r="B282" s="157"/>
      <c r="C282" s="155"/>
      <c r="D282" s="155"/>
      <c r="E282" s="155"/>
      <c r="F282" s="155"/>
      <c r="G282" s="86"/>
      <c r="H282" s="86"/>
      <c r="I282" s="86"/>
      <c r="J282" s="86"/>
    </row>
    <row x14ac:dyDescent="0.25" r="283" customHeight="1" ht="17.25">
      <c r="A283" s="156"/>
      <c r="B283" s="157"/>
      <c r="C283" s="155"/>
      <c r="D283" s="155"/>
      <c r="E283" s="155"/>
      <c r="F283" s="155"/>
      <c r="G283" s="86"/>
      <c r="H283" s="86"/>
      <c r="I283" s="86"/>
      <c r="J283" s="86"/>
    </row>
    <row x14ac:dyDescent="0.25" r="284" customHeight="1" ht="17.25">
      <c r="A284" s="156"/>
      <c r="B284" s="157"/>
      <c r="C284" s="155"/>
      <c r="D284" s="155"/>
      <c r="E284" s="155"/>
      <c r="F284" s="155"/>
      <c r="G284" s="86"/>
      <c r="H284" s="86"/>
      <c r="I284" s="86"/>
      <c r="J284" s="86"/>
    </row>
    <row x14ac:dyDescent="0.25" r="285" customHeight="1" ht="17.25">
      <c r="A285" s="156"/>
      <c r="B285" s="157"/>
      <c r="C285" s="155"/>
      <c r="D285" s="155"/>
      <c r="E285" s="155"/>
      <c r="F285" s="155"/>
      <c r="G285" s="86"/>
      <c r="H285" s="86"/>
      <c r="I285" s="86"/>
      <c r="J285" s="86"/>
    </row>
    <row x14ac:dyDescent="0.25" r="286" customHeight="1" ht="17.25">
      <c r="A286" s="156"/>
      <c r="B286" s="157"/>
      <c r="C286" s="155"/>
      <c r="D286" s="155"/>
      <c r="E286" s="155"/>
      <c r="F286" s="155"/>
      <c r="G286" s="86"/>
      <c r="H286" s="86"/>
      <c r="I286" s="86"/>
      <c r="J286" s="86"/>
    </row>
    <row x14ac:dyDescent="0.25" r="287" customHeight="1" ht="17.25">
      <c r="A287" s="156"/>
      <c r="B287" s="157"/>
      <c r="C287" s="155"/>
      <c r="D287" s="155"/>
      <c r="E287" s="155"/>
      <c r="F287" s="155"/>
      <c r="G287" s="86"/>
      <c r="H287" s="86"/>
      <c r="I287" s="86"/>
      <c r="J287" s="86"/>
    </row>
    <row x14ac:dyDescent="0.25" r="288" customHeight="1" ht="17.25">
      <c r="A288" s="156"/>
      <c r="B288" s="157"/>
      <c r="C288" s="155"/>
      <c r="D288" s="155"/>
      <c r="E288" s="155"/>
      <c r="F288" s="155"/>
      <c r="G288" s="86"/>
      <c r="H288" s="86"/>
      <c r="I288" s="86"/>
      <c r="J288" s="86"/>
    </row>
    <row x14ac:dyDescent="0.25" r="289" customHeight="1" ht="17.25">
      <c r="A289" s="156"/>
      <c r="B289" s="157"/>
      <c r="C289" s="155"/>
      <c r="D289" s="155"/>
      <c r="E289" s="155"/>
      <c r="F289" s="155"/>
      <c r="G289" s="86"/>
      <c r="H289" s="86"/>
      <c r="I289" s="86"/>
      <c r="J289" s="86"/>
    </row>
    <row x14ac:dyDescent="0.25" r="290" customHeight="1" ht="17.25">
      <c r="A290" s="156"/>
      <c r="B290" s="157"/>
      <c r="C290" s="155"/>
      <c r="D290" s="155"/>
      <c r="E290" s="155"/>
      <c r="F290" s="155"/>
      <c r="G290" s="86"/>
      <c r="H290" s="86"/>
      <c r="I290" s="86"/>
      <c r="J290" s="86"/>
    </row>
    <row x14ac:dyDescent="0.25" r="291" customHeight="1" ht="17.25">
      <c r="A291" s="156"/>
      <c r="B291" s="157"/>
      <c r="C291" s="155"/>
      <c r="D291" s="155"/>
      <c r="E291" s="155"/>
      <c r="F291" s="155"/>
      <c r="G291" s="86"/>
      <c r="H291" s="86"/>
      <c r="I291" s="86"/>
      <c r="J291" s="86"/>
    </row>
    <row x14ac:dyDescent="0.25" r="292" customHeight="1" ht="17.25">
      <c r="A292" s="156"/>
      <c r="B292" s="157"/>
      <c r="C292" s="155"/>
      <c r="D292" s="155"/>
      <c r="E292" s="155"/>
      <c r="F292" s="155"/>
      <c r="G292" s="86"/>
      <c r="H292" s="86"/>
      <c r="I292" s="86"/>
      <c r="J292" s="86"/>
    </row>
    <row x14ac:dyDescent="0.25" r="293" customHeight="1" ht="17.25">
      <c r="A293" s="156"/>
      <c r="B293" s="157"/>
      <c r="C293" s="155"/>
      <c r="D293" s="155"/>
      <c r="E293" s="155"/>
      <c r="F293" s="155"/>
      <c r="G293" s="86"/>
      <c r="H293" s="86"/>
      <c r="I293" s="86"/>
      <c r="J293" s="86"/>
    </row>
    <row x14ac:dyDescent="0.25" r="294" customHeight="1" ht="17.25">
      <c r="A294" s="156"/>
      <c r="B294" s="157"/>
      <c r="C294" s="155"/>
      <c r="D294" s="155"/>
      <c r="E294" s="155"/>
      <c r="F294" s="155"/>
      <c r="G294" s="86"/>
      <c r="H294" s="86"/>
      <c r="I294" s="86"/>
      <c r="J294" s="86"/>
    </row>
    <row x14ac:dyDescent="0.25" r="295" customHeight="1" ht="17.25">
      <c r="A295" s="156"/>
      <c r="B295" s="157"/>
      <c r="C295" s="155"/>
      <c r="D295" s="155"/>
      <c r="E295" s="155"/>
      <c r="F295" s="155"/>
      <c r="G295" s="86"/>
      <c r="H295" s="86"/>
      <c r="I295" s="86"/>
      <c r="J295" s="86"/>
    </row>
    <row x14ac:dyDescent="0.25" r="296" customHeight="1" ht="17.25">
      <c r="A296" s="156"/>
      <c r="B296" s="157"/>
      <c r="C296" s="155"/>
      <c r="D296" s="155"/>
      <c r="E296" s="155"/>
      <c r="F296" s="155"/>
      <c r="G296" s="86"/>
      <c r="H296" s="86"/>
      <c r="I296" s="86"/>
      <c r="J296" s="86"/>
    </row>
    <row x14ac:dyDescent="0.25" r="297" customHeight="1" ht="17.25">
      <c r="A297" s="156"/>
      <c r="B297" s="157"/>
      <c r="C297" s="155"/>
      <c r="D297" s="155"/>
      <c r="E297" s="155"/>
      <c r="F297" s="155"/>
      <c r="G297" s="86"/>
      <c r="H297" s="86"/>
      <c r="I297" s="86"/>
      <c r="J297" s="86"/>
    </row>
    <row x14ac:dyDescent="0.25" r="298" customHeight="1" ht="17.25">
      <c r="A298" s="156"/>
      <c r="B298" s="157"/>
      <c r="C298" s="155"/>
      <c r="D298" s="155"/>
      <c r="E298" s="155"/>
      <c r="F298" s="155"/>
      <c r="G298" s="86"/>
      <c r="H298" s="86"/>
      <c r="I298" s="86"/>
      <c r="J298" s="86"/>
    </row>
    <row x14ac:dyDescent="0.25" r="299" customHeight="1" ht="17.25">
      <c r="A299" s="156"/>
      <c r="B299" s="157"/>
      <c r="C299" s="155"/>
      <c r="D299" s="155"/>
      <c r="E299" s="155"/>
      <c r="F299" s="155"/>
      <c r="G299" s="86"/>
      <c r="H299" s="86"/>
      <c r="I299" s="86"/>
      <c r="J299" s="86"/>
    </row>
    <row x14ac:dyDescent="0.25" r="300" customHeight="1" ht="17.25">
      <c r="A300" s="156"/>
      <c r="B300" s="157"/>
      <c r="C300" s="155"/>
      <c r="D300" s="155"/>
      <c r="E300" s="155"/>
      <c r="F300" s="155"/>
      <c r="G300" s="86"/>
      <c r="H300" s="86"/>
      <c r="I300" s="86"/>
      <c r="J300" s="86"/>
    </row>
    <row x14ac:dyDescent="0.25" r="301" customHeight="1" ht="17.25">
      <c r="A301" s="156"/>
      <c r="B301" s="157"/>
      <c r="C301" s="155"/>
      <c r="D301" s="155"/>
      <c r="E301" s="155"/>
      <c r="F301" s="155"/>
      <c r="G301" s="86"/>
      <c r="H301" s="86"/>
      <c r="I301" s="86"/>
      <c r="J301" s="86"/>
    </row>
    <row x14ac:dyDescent="0.25" r="302" customHeight="1" ht="17.25">
      <c r="A302" s="156"/>
      <c r="B302" s="157"/>
      <c r="C302" s="155"/>
      <c r="D302" s="155"/>
      <c r="E302" s="155"/>
      <c r="F302" s="155"/>
      <c r="G302" s="86"/>
      <c r="H302" s="86"/>
      <c r="I302" s="86"/>
      <c r="J302" s="86"/>
    </row>
    <row x14ac:dyDescent="0.25" r="303" customHeight="1" ht="17.25">
      <c r="A303" s="156"/>
      <c r="B303" s="157"/>
      <c r="C303" s="155"/>
      <c r="D303" s="155"/>
      <c r="E303" s="155"/>
      <c r="F303" s="155"/>
      <c r="G303" s="86"/>
      <c r="H303" s="86"/>
      <c r="I303" s="86"/>
      <c r="J303" s="86"/>
    </row>
    <row x14ac:dyDescent="0.25" r="304" customHeight="1" ht="17.25">
      <c r="A304" s="156"/>
      <c r="B304" s="157"/>
      <c r="C304" s="155"/>
      <c r="D304" s="155"/>
      <c r="E304" s="155"/>
      <c r="F304" s="155"/>
      <c r="G304" s="86"/>
      <c r="H304" s="86"/>
      <c r="I304" s="86"/>
      <c r="J304" s="86"/>
    </row>
    <row x14ac:dyDescent="0.25" r="305" customHeight="1" ht="17.25">
      <c r="A305" s="156"/>
      <c r="B305" s="157"/>
      <c r="C305" s="155"/>
      <c r="D305" s="155"/>
      <c r="E305" s="155"/>
      <c r="F305" s="155"/>
      <c r="G305" s="86"/>
      <c r="H305" s="86"/>
      <c r="I305" s="86"/>
      <c r="J305" s="86"/>
    </row>
    <row x14ac:dyDescent="0.25" r="306" customHeight="1" ht="17.25">
      <c r="A306" s="156"/>
      <c r="B306" s="157"/>
      <c r="C306" s="155"/>
      <c r="D306" s="155"/>
      <c r="E306" s="155"/>
      <c r="F306" s="155"/>
      <c r="G306" s="86"/>
      <c r="H306" s="86"/>
      <c r="I306" s="86"/>
      <c r="J306" s="86"/>
    </row>
    <row x14ac:dyDescent="0.25" r="307" customHeight="1" ht="17.25">
      <c r="A307" s="156"/>
      <c r="B307" s="157"/>
      <c r="C307" s="155"/>
      <c r="D307" s="155"/>
      <c r="E307" s="155"/>
      <c r="F307" s="155"/>
      <c r="G307" s="86"/>
      <c r="H307" s="86"/>
      <c r="I307" s="86"/>
      <c r="J307" s="86"/>
    </row>
    <row x14ac:dyDescent="0.25" r="308" customHeight="1" ht="17.25">
      <c r="A308" s="156"/>
      <c r="B308" s="157"/>
      <c r="C308" s="155"/>
      <c r="D308" s="155"/>
      <c r="E308" s="155"/>
      <c r="F308" s="155"/>
      <c r="G308" s="86"/>
      <c r="H308" s="86"/>
      <c r="I308" s="86"/>
      <c r="J308" s="86"/>
    </row>
    <row x14ac:dyDescent="0.25" r="309" customHeight="1" ht="17.25">
      <c r="A309" s="156"/>
      <c r="B309" s="157"/>
      <c r="C309" s="155"/>
      <c r="D309" s="155"/>
      <c r="E309" s="155"/>
      <c r="F309" s="155"/>
      <c r="G309" s="86"/>
      <c r="H309" s="86"/>
      <c r="I309" s="86"/>
      <c r="J309" s="86"/>
    </row>
    <row x14ac:dyDescent="0.25" r="310" customHeight="1" ht="17.25">
      <c r="A310" s="156"/>
      <c r="B310" s="157"/>
      <c r="C310" s="155"/>
      <c r="D310" s="155"/>
      <c r="E310" s="155"/>
      <c r="F310" s="155"/>
      <c r="G310" s="86"/>
      <c r="H310" s="86"/>
      <c r="I310" s="86"/>
      <c r="J310" s="86"/>
    </row>
    <row x14ac:dyDescent="0.25" r="311" customHeight="1" ht="17.25">
      <c r="A311" s="156"/>
      <c r="B311" s="157"/>
      <c r="C311" s="155"/>
      <c r="D311" s="155"/>
      <c r="E311" s="155"/>
      <c r="F311" s="155"/>
      <c r="G311" s="86"/>
      <c r="H311" s="86"/>
      <c r="I311" s="86"/>
      <c r="J311" s="86"/>
    </row>
    <row x14ac:dyDescent="0.25" r="312" customHeight="1" ht="17.25">
      <c r="A312" s="156"/>
      <c r="B312" s="157"/>
      <c r="C312" s="155"/>
      <c r="D312" s="155"/>
      <c r="E312" s="155"/>
      <c r="F312" s="155"/>
      <c r="G312" s="86"/>
      <c r="H312" s="86"/>
      <c r="I312" s="86"/>
      <c r="J312" s="86"/>
    </row>
    <row x14ac:dyDescent="0.25" r="313" customHeight="1" ht="17.25">
      <c r="A313" s="156"/>
      <c r="B313" s="157"/>
      <c r="C313" s="155"/>
      <c r="D313" s="155"/>
      <c r="E313" s="155"/>
      <c r="F313" s="155"/>
      <c r="G313" s="86"/>
      <c r="H313" s="86"/>
      <c r="I313" s="86"/>
      <c r="J313" s="86"/>
    </row>
    <row x14ac:dyDescent="0.25" r="314" customHeight="1" ht="17.25">
      <c r="A314" s="156"/>
      <c r="B314" s="157"/>
      <c r="C314" s="155"/>
      <c r="D314" s="155"/>
      <c r="E314" s="155"/>
      <c r="F314" s="155"/>
      <c r="G314" s="86"/>
      <c r="H314" s="86"/>
      <c r="I314" s="86"/>
      <c r="J314" s="86"/>
    </row>
    <row x14ac:dyDescent="0.25" r="315" customHeight="1" ht="17.25">
      <c r="A315" s="156"/>
      <c r="B315" s="157"/>
      <c r="C315" s="155"/>
      <c r="D315" s="155"/>
      <c r="E315" s="155"/>
      <c r="F315" s="155"/>
      <c r="G315" s="86"/>
      <c r="H315" s="86"/>
      <c r="I315" s="86"/>
      <c r="J315" s="86"/>
    </row>
    <row x14ac:dyDescent="0.25" r="316" customHeight="1" ht="17.25">
      <c r="A316" s="156"/>
      <c r="B316" s="157"/>
      <c r="C316" s="155"/>
      <c r="D316" s="155"/>
      <c r="E316" s="155"/>
      <c r="F316" s="155"/>
      <c r="G316" s="86"/>
      <c r="H316" s="86"/>
      <c r="I316" s="86"/>
      <c r="J316" s="86"/>
    </row>
    <row x14ac:dyDescent="0.25" r="317" customHeight="1" ht="17.25">
      <c r="A317" s="156"/>
      <c r="B317" s="157"/>
      <c r="C317" s="155"/>
      <c r="D317" s="155"/>
      <c r="E317" s="155"/>
      <c r="F317" s="155"/>
      <c r="G317" s="86"/>
      <c r="H317" s="86"/>
      <c r="I317" s="86"/>
      <c r="J317" s="86"/>
    </row>
    <row x14ac:dyDescent="0.25" r="318" customHeight="1" ht="17.25">
      <c r="A318" s="156"/>
      <c r="B318" s="157"/>
      <c r="C318" s="155"/>
      <c r="D318" s="155"/>
      <c r="E318" s="155"/>
      <c r="F318" s="155"/>
      <c r="G318" s="86"/>
      <c r="H318" s="86"/>
      <c r="I318" s="86"/>
      <c r="J318" s="86"/>
    </row>
    <row x14ac:dyDescent="0.25" r="319" customHeight="1" ht="17.25">
      <c r="A319" s="156"/>
      <c r="B319" s="157"/>
      <c r="C319" s="155"/>
      <c r="D319" s="155"/>
      <c r="E319" s="155"/>
      <c r="F319" s="155"/>
      <c r="G319" s="86"/>
      <c r="H319" s="86"/>
      <c r="I319" s="86"/>
      <c r="J319" s="86"/>
    </row>
    <row x14ac:dyDescent="0.25" r="320" customHeight="1" ht="17.25">
      <c r="A320" s="156"/>
      <c r="B320" s="157"/>
      <c r="C320" s="155"/>
      <c r="D320" s="155"/>
      <c r="E320" s="155"/>
      <c r="F320" s="155"/>
      <c r="G320" s="86"/>
      <c r="H320" s="86"/>
      <c r="I320" s="86"/>
      <c r="J320" s="86"/>
    </row>
    <row x14ac:dyDescent="0.25" r="321" customHeight="1" ht="17.25">
      <c r="A321" s="156"/>
      <c r="B321" s="157"/>
      <c r="C321" s="155"/>
      <c r="D321" s="155"/>
      <c r="E321" s="155"/>
      <c r="F321" s="155"/>
      <c r="G321" s="86"/>
      <c r="H321" s="86"/>
      <c r="I321" s="86"/>
      <c r="J321" s="86"/>
    </row>
    <row x14ac:dyDescent="0.25" r="322" customHeight="1" ht="17.25">
      <c r="A322" s="156"/>
      <c r="B322" s="157"/>
      <c r="C322" s="155"/>
      <c r="D322" s="155"/>
      <c r="E322" s="155"/>
      <c r="F322" s="155"/>
      <c r="G322" s="86"/>
      <c r="H322" s="86"/>
      <c r="I322" s="86"/>
      <c r="J322" s="86"/>
    </row>
    <row x14ac:dyDescent="0.25" r="323" customHeight="1" ht="17.25">
      <c r="A323" s="156"/>
      <c r="B323" s="157"/>
      <c r="C323" s="155"/>
      <c r="D323" s="155"/>
      <c r="E323" s="155"/>
      <c r="F323" s="155"/>
      <c r="G323" s="86"/>
      <c r="H323" s="86"/>
      <c r="I323" s="86"/>
      <c r="J323" s="86"/>
    </row>
    <row x14ac:dyDescent="0.25" r="324" customHeight="1" ht="17.25">
      <c r="A324" s="156"/>
      <c r="B324" s="157"/>
      <c r="C324" s="155"/>
      <c r="D324" s="155"/>
      <c r="E324" s="155"/>
      <c r="F324" s="155"/>
      <c r="G324" s="86"/>
      <c r="H324" s="86"/>
      <c r="I324" s="86"/>
      <c r="J324" s="86"/>
    </row>
    <row x14ac:dyDescent="0.25" r="325" customHeight="1" ht="17.25">
      <c r="A325" s="156"/>
      <c r="B325" s="157"/>
      <c r="C325" s="155"/>
      <c r="D325" s="155"/>
      <c r="E325" s="155"/>
      <c r="F325" s="155"/>
      <c r="G325" s="86"/>
      <c r="H325" s="86"/>
      <c r="I325" s="86"/>
      <c r="J325" s="86"/>
    </row>
    <row x14ac:dyDescent="0.25" r="326" customHeight="1" ht="17.25">
      <c r="A326" s="156"/>
      <c r="B326" s="157"/>
      <c r="C326" s="155"/>
      <c r="D326" s="155"/>
      <c r="E326" s="155"/>
      <c r="F326" s="155"/>
      <c r="G326" s="86"/>
      <c r="H326" s="86"/>
      <c r="I326" s="86"/>
      <c r="J326" s="86"/>
    </row>
    <row x14ac:dyDescent="0.25" r="327" customHeight="1" ht="17.25">
      <c r="A327" s="156"/>
      <c r="B327" s="157"/>
      <c r="C327" s="155"/>
      <c r="D327" s="155"/>
      <c r="E327" s="155"/>
      <c r="F327" s="155"/>
      <c r="G327" s="86"/>
      <c r="H327" s="86"/>
      <c r="I327" s="86"/>
      <c r="J327" s="86"/>
    </row>
    <row x14ac:dyDescent="0.25" r="328" customHeight="1" ht="17.25">
      <c r="A328" s="156"/>
      <c r="B328" s="157"/>
      <c r="C328" s="155"/>
      <c r="D328" s="155"/>
      <c r="E328" s="155"/>
      <c r="F328" s="155"/>
      <c r="G328" s="86"/>
      <c r="H328" s="86"/>
      <c r="I328" s="86"/>
      <c r="J328" s="86"/>
    </row>
    <row x14ac:dyDescent="0.25" r="329" customHeight="1" ht="17.25">
      <c r="A329" s="156"/>
      <c r="B329" s="157"/>
      <c r="C329" s="155"/>
      <c r="D329" s="155"/>
      <c r="E329" s="155"/>
      <c r="F329" s="155"/>
      <c r="G329" s="86"/>
      <c r="H329" s="86"/>
      <c r="I329" s="86"/>
      <c r="J329" s="86"/>
    </row>
    <row x14ac:dyDescent="0.25" r="330" customHeight="1" ht="17.25">
      <c r="A330" s="156"/>
      <c r="B330" s="157"/>
      <c r="C330" s="155"/>
      <c r="D330" s="155"/>
      <c r="E330" s="155"/>
      <c r="F330" s="155"/>
      <c r="G330" s="86"/>
      <c r="H330" s="86"/>
      <c r="I330" s="86"/>
      <c r="J330" s="86"/>
    </row>
    <row x14ac:dyDescent="0.25" r="331" customHeight="1" ht="17.25">
      <c r="A331" s="156"/>
      <c r="B331" s="157"/>
      <c r="C331" s="155"/>
      <c r="D331" s="155"/>
      <c r="E331" s="155"/>
      <c r="F331" s="155"/>
      <c r="G331" s="86"/>
      <c r="H331" s="86"/>
      <c r="I331" s="86"/>
      <c r="J331" s="86"/>
    </row>
    <row x14ac:dyDescent="0.25" r="332" customHeight="1" ht="17.25">
      <c r="A332" s="156"/>
      <c r="B332" s="157"/>
      <c r="C332" s="155"/>
      <c r="D332" s="155"/>
      <c r="E332" s="155"/>
      <c r="F332" s="155"/>
      <c r="G332" s="86"/>
      <c r="H332" s="86"/>
      <c r="I332" s="86"/>
      <c r="J332" s="86"/>
    </row>
    <row x14ac:dyDescent="0.25" r="333" customHeight="1" ht="17.25">
      <c r="A333" s="156"/>
      <c r="B333" s="157"/>
      <c r="C333" s="155"/>
      <c r="D333" s="155"/>
      <c r="E333" s="155"/>
      <c r="F333" s="155"/>
      <c r="G333" s="86"/>
      <c r="H333" s="86"/>
      <c r="I333" s="86"/>
      <c r="J333" s="86"/>
    </row>
    <row x14ac:dyDescent="0.25" r="334" customHeight="1" ht="17.25">
      <c r="A334" s="156"/>
      <c r="B334" s="157"/>
      <c r="C334" s="155"/>
      <c r="D334" s="155"/>
      <c r="E334" s="155"/>
      <c r="F334" s="155"/>
      <c r="G334" s="86"/>
      <c r="H334" s="86"/>
      <c r="I334" s="86"/>
      <c r="J334" s="86"/>
    </row>
    <row x14ac:dyDescent="0.25" r="335" customHeight="1" ht="17.25">
      <c r="A335" s="156"/>
      <c r="B335" s="157"/>
      <c r="C335" s="155"/>
      <c r="D335" s="155"/>
      <c r="E335" s="155"/>
      <c r="F335" s="155"/>
      <c r="G335" s="86"/>
      <c r="H335" s="86"/>
      <c r="I335" s="86"/>
      <c r="J335" s="86"/>
    </row>
    <row x14ac:dyDescent="0.25" r="336" customHeight="1" ht="17.25">
      <c r="A336" s="156"/>
      <c r="B336" s="157"/>
      <c r="C336" s="155"/>
      <c r="D336" s="155"/>
      <c r="E336" s="155"/>
      <c r="F336" s="155"/>
      <c r="G336" s="86"/>
      <c r="H336" s="86"/>
      <c r="I336" s="86"/>
      <c r="J336" s="86"/>
    </row>
    <row x14ac:dyDescent="0.25" r="337" customHeight="1" ht="17.25">
      <c r="A337" s="156"/>
      <c r="B337" s="157"/>
      <c r="C337" s="155"/>
      <c r="D337" s="155"/>
      <c r="E337" s="155"/>
      <c r="F337" s="155"/>
      <c r="G337" s="86"/>
      <c r="H337" s="86"/>
      <c r="I337" s="86"/>
      <c r="J337" s="86"/>
    </row>
    <row x14ac:dyDescent="0.25" r="338" customHeight="1" ht="17.25">
      <c r="A338" s="156"/>
      <c r="B338" s="157"/>
      <c r="C338" s="155"/>
      <c r="D338" s="155"/>
      <c r="E338" s="155"/>
      <c r="F338" s="155"/>
      <c r="G338" s="86"/>
      <c r="H338" s="86"/>
      <c r="I338" s="86"/>
      <c r="J338" s="86"/>
    </row>
    <row x14ac:dyDescent="0.25" r="339" customHeight="1" ht="17.25">
      <c r="A339" s="156"/>
      <c r="B339" s="157"/>
      <c r="C339" s="155"/>
      <c r="D339" s="155"/>
      <c r="E339" s="155"/>
      <c r="F339" s="155"/>
      <c r="G339" s="86"/>
      <c r="H339" s="86"/>
      <c r="I339" s="86"/>
      <c r="J339" s="86"/>
    </row>
    <row x14ac:dyDescent="0.25" r="340" customHeight="1" ht="17.25">
      <c r="A340" s="156"/>
      <c r="B340" s="157"/>
      <c r="C340" s="155"/>
      <c r="D340" s="155"/>
      <c r="E340" s="155"/>
      <c r="F340" s="155"/>
      <c r="G340" s="86"/>
      <c r="H340" s="86"/>
      <c r="I340" s="86"/>
      <c r="J340" s="86"/>
    </row>
    <row x14ac:dyDescent="0.25" r="341" customHeight="1" ht="17.25">
      <c r="A341" s="156"/>
      <c r="B341" s="157"/>
      <c r="C341" s="155"/>
      <c r="D341" s="155"/>
      <c r="E341" s="155"/>
      <c r="F341" s="155"/>
      <c r="G341" s="86"/>
      <c r="H341" s="86"/>
      <c r="I341" s="86"/>
      <c r="J341" s="86"/>
    </row>
    <row x14ac:dyDescent="0.25" r="342" customHeight="1" ht="17.25">
      <c r="A342" s="156"/>
      <c r="B342" s="157"/>
      <c r="C342" s="155"/>
      <c r="D342" s="155"/>
      <c r="E342" s="155"/>
      <c r="F342" s="155"/>
      <c r="G342" s="86"/>
      <c r="H342" s="86"/>
      <c r="I342" s="86"/>
      <c r="J342" s="86"/>
    </row>
    <row x14ac:dyDescent="0.25" r="343" customHeight="1" ht="17.25">
      <c r="A343" s="156"/>
      <c r="B343" s="157"/>
      <c r="C343" s="155"/>
      <c r="D343" s="155"/>
      <c r="E343" s="155"/>
      <c r="F343" s="155"/>
      <c r="G343" s="86"/>
      <c r="H343" s="86"/>
      <c r="I343" s="86"/>
      <c r="J343" s="86"/>
    </row>
    <row x14ac:dyDescent="0.25" r="344" customHeight="1" ht="17.25">
      <c r="A344" s="156"/>
      <c r="B344" s="157"/>
      <c r="C344" s="155"/>
      <c r="D344" s="155"/>
      <c r="E344" s="155"/>
      <c r="F344" s="155"/>
      <c r="G344" s="86"/>
      <c r="H344" s="86"/>
      <c r="I344" s="86"/>
      <c r="J344" s="86"/>
    </row>
    <row x14ac:dyDescent="0.25" r="345" customHeight="1" ht="17.25">
      <c r="A345" s="156"/>
      <c r="B345" s="157"/>
      <c r="C345" s="155"/>
      <c r="D345" s="155"/>
      <c r="E345" s="155"/>
      <c r="F345" s="155"/>
      <c r="G345" s="86"/>
      <c r="H345" s="86"/>
      <c r="I345" s="86"/>
      <c r="J345" s="86"/>
    </row>
    <row x14ac:dyDescent="0.25" r="346" customHeight="1" ht="17.25">
      <c r="A346" s="156"/>
      <c r="B346" s="157"/>
      <c r="C346" s="155"/>
      <c r="D346" s="155"/>
      <c r="E346" s="155"/>
      <c r="F346" s="155"/>
      <c r="G346" s="86"/>
      <c r="H346" s="86"/>
      <c r="I346" s="86"/>
      <c r="J346" s="86"/>
    </row>
    <row x14ac:dyDescent="0.25" r="347" customHeight="1" ht="17.25">
      <c r="A347" s="156"/>
      <c r="B347" s="157"/>
      <c r="C347" s="155"/>
      <c r="D347" s="155"/>
      <c r="E347" s="155"/>
      <c r="F347" s="155"/>
      <c r="G347" s="86"/>
      <c r="H347" s="86"/>
      <c r="I347" s="86"/>
      <c r="J347" s="86"/>
    </row>
    <row x14ac:dyDescent="0.25" r="348" customHeight="1" ht="17.25">
      <c r="A348" s="156"/>
      <c r="B348" s="157"/>
      <c r="C348" s="155"/>
      <c r="D348" s="155"/>
      <c r="E348" s="155"/>
      <c r="F348" s="155"/>
      <c r="G348" s="86"/>
      <c r="H348" s="86"/>
      <c r="I348" s="86"/>
      <c r="J348" s="86"/>
    </row>
    <row x14ac:dyDescent="0.25" r="349" customHeight="1" ht="17.25">
      <c r="A349" s="156"/>
      <c r="B349" s="157"/>
      <c r="C349" s="155"/>
      <c r="D349" s="155"/>
      <c r="E349" s="155"/>
      <c r="F349" s="155"/>
      <c r="G349" s="86"/>
      <c r="H349" s="86"/>
      <c r="I349" s="86"/>
      <c r="J349" s="86"/>
    </row>
    <row x14ac:dyDescent="0.25" r="350" customHeight="1" ht="17.25">
      <c r="A350" s="156"/>
      <c r="B350" s="157"/>
      <c r="C350" s="155"/>
      <c r="D350" s="155"/>
      <c r="E350" s="155"/>
      <c r="F350" s="155"/>
      <c r="G350" s="86"/>
      <c r="H350" s="86"/>
      <c r="I350" s="86"/>
      <c r="J350" s="86"/>
    </row>
    <row x14ac:dyDescent="0.25" r="351" customHeight="1" ht="17.25">
      <c r="A351" s="156"/>
      <c r="B351" s="157"/>
      <c r="C351" s="155"/>
      <c r="D351" s="155"/>
      <c r="E351" s="155"/>
      <c r="F351" s="155"/>
      <c r="G351" s="86"/>
      <c r="H351" s="86"/>
      <c r="I351" s="86"/>
      <c r="J351" s="86"/>
    </row>
    <row x14ac:dyDescent="0.25" r="352" customHeight="1" ht="17.25">
      <c r="A352" s="156"/>
      <c r="B352" s="157"/>
      <c r="C352" s="155"/>
      <c r="D352" s="155"/>
      <c r="E352" s="155"/>
      <c r="F352" s="155"/>
      <c r="G352" s="86"/>
      <c r="H352" s="86"/>
      <c r="I352" s="86"/>
      <c r="J352" s="86"/>
    </row>
    <row x14ac:dyDescent="0.25" r="353" customHeight="1" ht="17.25">
      <c r="A353" s="156"/>
      <c r="B353" s="157"/>
      <c r="C353" s="155"/>
      <c r="D353" s="155"/>
      <c r="E353" s="155"/>
      <c r="F353" s="155"/>
      <c r="G353" s="86"/>
      <c r="H353" s="86"/>
      <c r="I353" s="86"/>
      <c r="J353" s="86"/>
    </row>
    <row x14ac:dyDescent="0.25" r="354" customHeight="1" ht="17.25">
      <c r="A354" s="156"/>
      <c r="B354" s="157"/>
      <c r="C354" s="155"/>
      <c r="D354" s="155"/>
      <c r="E354" s="155"/>
      <c r="F354" s="155"/>
      <c r="G354" s="86"/>
      <c r="H354" s="86"/>
      <c r="I354" s="86"/>
      <c r="J354" s="86"/>
    </row>
    <row x14ac:dyDescent="0.25" r="355" customHeight="1" ht="17.25">
      <c r="A355" s="156"/>
      <c r="B355" s="157"/>
      <c r="C355" s="155"/>
      <c r="D355" s="155"/>
      <c r="E355" s="155"/>
      <c r="F355" s="155"/>
      <c r="G355" s="86"/>
      <c r="H355" s="86"/>
      <c r="I355" s="86"/>
      <c r="J355" s="86"/>
    </row>
    <row x14ac:dyDescent="0.25" r="356" customHeight="1" ht="17.25">
      <c r="A356" s="156"/>
      <c r="B356" s="157"/>
      <c r="C356" s="155"/>
      <c r="D356" s="155"/>
      <c r="E356" s="155"/>
      <c r="F356" s="155"/>
      <c r="G356" s="86"/>
      <c r="H356" s="86"/>
      <c r="I356" s="86"/>
      <c r="J356" s="86"/>
    </row>
    <row x14ac:dyDescent="0.25" r="357" customHeight="1" ht="17.25">
      <c r="A357" s="156"/>
      <c r="B357" s="157"/>
      <c r="C357" s="155"/>
      <c r="D357" s="155"/>
      <c r="E357" s="155"/>
      <c r="F357" s="155"/>
      <c r="G357" s="86"/>
      <c r="H357" s="86"/>
      <c r="I357" s="86"/>
      <c r="J357" s="86"/>
    </row>
    <row x14ac:dyDescent="0.25" r="358" customHeight="1" ht="17.25">
      <c r="A358" s="156"/>
      <c r="B358" s="157"/>
      <c r="C358" s="155"/>
      <c r="D358" s="155"/>
      <c r="E358" s="155"/>
      <c r="F358" s="155"/>
      <c r="G358" s="86"/>
      <c r="H358" s="86"/>
      <c r="I358" s="86"/>
      <c r="J358" s="86"/>
    </row>
    <row x14ac:dyDescent="0.25" r="359" customHeight="1" ht="17.25">
      <c r="A359" s="156"/>
      <c r="B359" s="157"/>
      <c r="C359" s="155"/>
      <c r="D359" s="155"/>
      <c r="E359" s="155"/>
      <c r="F359" s="155"/>
      <c r="G359" s="86"/>
      <c r="H359" s="86"/>
      <c r="I359" s="86"/>
      <c r="J359" s="86"/>
    </row>
    <row x14ac:dyDescent="0.25" r="360" customHeight="1" ht="17.25">
      <c r="A360" s="156"/>
      <c r="B360" s="157"/>
      <c r="C360" s="155"/>
      <c r="D360" s="155"/>
      <c r="E360" s="155"/>
      <c r="F360" s="155"/>
      <c r="G360" s="86"/>
      <c r="H360" s="86"/>
      <c r="I360" s="86"/>
      <c r="J360" s="86"/>
    </row>
    <row x14ac:dyDescent="0.25" r="361" customHeight="1" ht="17.25">
      <c r="A361" s="156"/>
      <c r="B361" s="157"/>
      <c r="C361" s="155"/>
      <c r="D361" s="155"/>
      <c r="E361" s="155"/>
      <c r="F361" s="155"/>
      <c r="G361" s="86"/>
      <c r="H361" s="86"/>
      <c r="I361" s="86"/>
      <c r="J361" s="86"/>
    </row>
    <row x14ac:dyDescent="0.25" r="362" customHeight="1" ht="17.25">
      <c r="A362" s="156"/>
      <c r="B362" s="157"/>
      <c r="C362" s="155"/>
      <c r="D362" s="155"/>
      <c r="E362" s="155"/>
      <c r="F362" s="155"/>
      <c r="G362" s="86"/>
      <c r="H362" s="86"/>
      <c r="I362" s="86"/>
      <c r="J362" s="86"/>
    </row>
    <row x14ac:dyDescent="0.25" r="363" customHeight="1" ht="17.25">
      <c r="A363" s="156"/>
      <c r="B363" s="157"/>
      <c r="C363" s="155"/>
      <c r="D363" s="155"/>
      <c r="E363" s="155"/>
      <c r="F363" s="155"/>
      <c r="G363" s="86"/>
      <c r="H363" s="86"/>
      <c r="I363" s="86"/>
      <c r="J363" s="86"/>
    </row>
    <row x14ac:dyDescent="0.25" r="364" customHeight="1" ht="17.25">
      <c r="A364" s="156"/>
      <c r="B364" s="157"/>
      <c r="C364" s="155"/>
      <c r="D364" s="155"/>
      <c r="E364" s="155"/>
      <c r="F364" s="155"/>
      <c r="G364" s="86"/>
      <c r="H364" s="86"/>
      <c r="I364" s="86"/>
      <c r="J364" s="86"/>
    </row>
    <row x14ac:dyDescent="0.25" r="365" customHeight="1" ht="17.25">
      <c r="A365" s="156"/>
      <c r="B365" s="157"/>
      <c r="C365" s="155"/>
      <c r="D365" s="155"/>
      <c r="E365" s="155"/>
      <c r="F365" s="155"/>
      <c r="G365" s="86"/>
      <c r="H365" s="86"/>
      <c r="I365" s="86"/>
      <c r="J365" s="86"/>
    </row>
    <row x14ac:dyDescent="0.25" r="366" customHeight="1" ht="17.25">
      <c r="A366" s="156"/>
      <c r="B366" s="157"/>
      <c r="C366" s="155"/>
      <c r="D366" s="155"/>
      <c r="E366" s="155"/>
      <c r="F366" s="155"/>
      <c r="G366" s="86"/>
      <c r="H366" s="86"/>
      <c r="I366" s="86"/>
      <c r="J366" s="86"/>
    </row>
    <row x14ac:dyDescent="0.25" r="367" customHeight="1" ht="17.25">
      <c r="A367" s="156"/>
      <c r="B367" s="157"/>
      <c r="C367" s="155"/>
      <c r="D367" s="155"/>
      <c r="E367" s="155"/>
      <c r="F367" s="155"/>
      <c r="G367" s="86"/>
      <c r="H367" s="86"/>
      <c r="I367" s="86"/>
      <c r="J367" s="86"/>
    </row>
    <row x14ac:dyDescent="0.25" r="368" customHeight="1" ht="17.25">
      <c r="A368" s="156"/>
      <c r="B368" s="157"/>
      <c r="C368" s="155"/>
      <c r="D368" s="155"/>
      <c r="E368" s="155"/>
      <c r="F368" s="155"/>
      <c r="G368" s="86"/>
      <c r="H368" s="86"/>
      <c r="I368" s="86"/>
      <c r="J368" s="86"/>
    </row>
    <row x14ac:dyDescent="0.25" r="369" customHeight="1" ht="17.25">
      <c r="A369" s="156"/>
      <c r="B369" s="157"/>
      <c r="C369" s="155"/>
      <c r="D369" s="155"/>
      <c r="E369" s="155"/>
      <c r="F369" s="155"/>
      <c r="G369" s="86"/>
      <c r="H369" s="86"/>
      <c r="I369" s="86"/>
      <c r="J369" s="86"/>
    </row>
    <row x14ac:dyDescent="0.25" r="370" customHeight="1" ht="17.25">
      <c r="A370" s="156"/>
      <c r="B370" s="157"/>
      <c r="C370" s="155"/>
      <c r="D370" s="155"/>
      <c r="E370" s="155"/>
      <c r="F370" s="155"/>
      <c r="G370" s="86"/>
      <c r="H370" s="86"/>
      <c r="I370" s="86"/>
      <c r="J370" s="86"/>
    </row>
    <row x14ac:dyDescent="0.25" r="371" customHeight="1" ht="17.25">
      <c r="A371" s="156"/>
      <c r="B371" s="157"/>
      <c r="C371" s="155"/>
      <c r="D371" s="155"/>
      <c r="E371" s="155"/>
      <c r="F371" s="155"/>
      <c r="G371" s="86"/>
      <c r="H371" s="86"/>
      <c r="I371" s="86"/>
      <c r="J371" s="86"/>
    </row>
    <row x14ac:dyDescent="0.25" r="372" customHeight="1" ht="17.25">
      <c r="A372" s="156"/>
      <c r="B372" s="157"/>
      <c r="C372" s="155"/>
      <c r="D372" s="155"/>
      <c r="E372" s="155"/>
      <c r="F372" s="155"/>
      <c r="G372" s="86"/>
      <c r="H372" s="86"/>
      <c r="I372" s="86"/>
      <c r="J372" s="86"/>
    </row>
    <row x14ac:dyDescent="0.25" r="373" customHeight="1" ht="17.25">
      <c r="A373" s="156"/>
      <c r="B373" s="157"/>
      <c r="C373" s="155"/>
      <c r="D373" s="155"/>
      <c r="E373" s="155"/>
      <c r="F373" s="155"/>
      <c r="G373" s="86"/>
      <c r="H373" s="86"/>
      <c r="I373" s="86"/>
      <c r="J373" s="86"/>
    </row>
    <row x14ac:dyDescent="0.25" r="374" customHeight="1" ht="17.25">
      <c r="A374" s="156"/>
      <c r="B374" s="157"/>
      <c r="C374" s="155"/>
      <c r="D374" s="155"/>
      <c r="E374" s="155"/>
      <c r="F374" s="155"/>
      <c r="G374" s="86"/>
      <c r="H374" s="86"/>
      <c r="I374" s="86"/>
      <c r="J374" s="86"/>
    </row>
    <row x14ac:dyDescent="0.25" r="375" customHeight="1" ht="17.25">
      <c r="A375" s="156"/>
      <c r="B375" s="157"/>
      <c r="C375" s="155"/>
      <c r="D375" s="155"/>
      <c r="E375" s="155"/>
      <c r="F375" s="155"/>
      <c r="G375" s="86"/>
      <c r="H375" s="86"/>
      <c r="I375" s="86"/>
      <c r="J375" s="86"/>
    </row>
    <row x14ac:dyDescent="0.25" r="376" customHeight="1" ht="17.25">
      <c r="A376" s="156"/>
      <c r="B376" s="157"/>
      <c r="C376" s="155"/>
      <c r="D376" s="155"/>
      <c r="E376" s="155"/>
      <c r="F376" s="155"/>
      <c r="G376" s="86"/>
      <c r="H376" s="86"/>
      <c r="I376" s="86"/>
      <c r="J376" s="86"/>
    </row>
    <row x14ac:dyDescent="0.25" r="377" customHeight="1" ht="17.25">
      <c r="A377" s="156"/>
      <c r="B377" s="157"/>
      <c r="C377" s="155"/>
      <c r="D377" s="155"/>
      <c r="E377" s="155"/>
      <c r="F377" s="155"/>
      <c r="G377" s="86"/>
      <c r="H377" s="86"/>
      <c r="I377" s="86"/>
      <c r="J377" s="86"/>
    </row>
    <row x14ac:dyDescent="0.25" r="378" customHeight="1" ht="17.25">
      <c r="A378" s="156"/>
      <c r="B378" s="157"/>
      <c r="C378" s="155"/>
      <c r="D378" s="155"/>
      <c r="E378" s="155"/>
      <c r="F378" s="155"/>
      <c r="G378" s="86"/>
      <c r="H378" s="86"/>
      <c r="I378" s="86"/>
      <c r="J378" s="86"/>
    </row>
    <row x14ac:dyDescent="0.25" r="379" customHeight="1" ht="17.25">
      <c r="A379" s="156"/>
      <c r="B379" s="157"/>
      <c r="C379" s="155"/>
      <c r="D379" s="155"/>
      <c r="E379" s="155"/>
      <c r="F379" s="155"/>
      <c r="G379" s="86"/>
      <c r="H379" s="86"/>
      <c r="I379" s="86"/>
      <c r="J379" s="86"/>
    </row>
    <row x14ac:dyDescent="0.25" r="380" customHeight="1" ht="17.25">
      <c r="A380" s="156"/>
      <c r="B380" s="157"/>
      <c r="C380" s="155"/>
      <c r="D380" s="155"/>
      <c r="E380" s="155"/>
      <c r="F380" s="155"/>
      <c r="G380" s="86"/>
      <c r="H380" s="86"/>
      <c r="I380" s="86"/>
      <c r="J380" s="86"/>
    </row>
    <row x14ac:dyDescent="0.25" r="381" customHeight="1" ht="17.25">
      <c r="A381" s="156"/>
      <c r="B381" s="157"/>
      <c r="C381" s="155"/>
      <c r="D381" s="155"/>
      <c r="E381" s="155"/>
      <c r="F381" s="155"/>
      <c r="G381" s="86"/>
      <c r="H381" s="86"/>
      <c r="I381" s="86"/>
      <c r="J381" s="86"/>
    </row>
    <row x14ac:dyDescent="0.25" r="382" customHeight="1" ht="17.25">
      <c r="A382" s="156"/>
      <c r="B382" s="157"/>
      <c r="C382" s="155"/>
      <c r="D382" s="155"/>
      <c r="E382" s="155"/>
      <c r="F382" s="155"/>
      <c r="G382" s="86"/>
      <c r="H382" s="86"/>
      <c r="I382" s="86"/>
      <c r="J382" s="86"/>
    </row>
    <row x14ac:dyDescent="0.25" r="383" customHeight="1" ht="17.25">
      <c r="A383" s="156"/>
      <c r="B383" s="157"/>
      <c r="C383" s="155"/>
      <c r="D383" s="155"/>
      <c r="E383" s="155"/>
      <c r="F383" s="155"/>
      <c r="G383" s="86"/>
      <c r="H383" s="86"/>
      <c r="I383" s="86"/>
      <c r="J383" s="86"/>
    </row>
    <row x14ac:dyDescent="0.25" r="384" customHeight="1" ht="17.25">
      <c r="A384" s="156"/>
      <c r="B384" s="157"/>
      <c r="C384" s="155"/>
      <c r="D384" s="155"/>
      <c r="E384" s="155"/>
      <c r="F384" s="155"/>
      <c r="G384" s="86"/>
      <c r="H384" s="86"/>
      <c r="I384" s="86"/>
      <c r="J384" s="86"/>
    </row>
    <row x14ac:dyDescent="0.25" r="385" customHeight="1" ht="17.25">
      <c r="A385" s="156"/>
      <c r="B385" s="157"/>
      <c r="C385" s="155"/>
      <c r="D385" s="155"/>
      <c r="E385" s="155"/>
      <c r="F385" s="155"/>
      <c r="G385" s="86"/>
      <c r="H385" s="86"/>
      <c r="I385" s="86"/>
      <c r="J385" s="86"/>
    </row>
    <row x14ac:dyDescent="0.25" r="386" customHeight="1" ht="17.25">
      <c r="A386" s="156"/>
      <c r="B386" s="157"/>
      <c r="C386" s="155"/>
      <c r="D386" s="155"/>
      <c r="E386" s="155"/>
      <c r="F386" s="155"/>
      <c r="G386" s="86"/>
      <c r="H386" s="86"/>
      <c r="I386" s="86"/>
      <c r="J386" s="86"/>
    </row>
    <row x14ac:dyDescent="0.25" r="387" customHeight="1" ht="17.25">
      <c r="A387" s="156"/>
      <c r="B387" s="157"/>
      <c r="C387" s="155"/>
      <c r="D387" s="155"/>
      <c r="E387" s="155"/>
      <c r="F387" s="155"/>
      <c r="G387" s="86"/>
      <c r="H387" s="86"/>
      <c r="I387" s="86"/>
      <c r="J387" s="86"/>
    </row>
    <row x14ac:dyDescent="0.25" r="388" customHeight="1" ht="17.25">
      <c r="A388" s="156"/>
      <c r="B388" s="157"/>
      <c r="C388" s="155"/>
      <c r="D388" s="155"/>
      <c r="E388" s="155"/>
      <c r="F388" s="155"/>
      <c r="G388" s="86"/>
      <c r="H388" s="86"/>
      <c r="I388" s="86"/>
      <c r="J388" s="86"/>
    </row>
    <row x14ac:dyDescent="0.25" r="389" customHeight="1" ht="17.25">
      <c r="A389" s="156"/>
      <c r="B389" s="157"/>
      <c r="C389" s="155"/>
      <c r="D389" s="155"/>
      <c r="E389" s="155"/>
      <c r="F389" s="155"/>
      <c r="G389" s="86"/>
      <c r="H389" s="86"/>
      <c r="I389" s="86"/>
      <c r="J389" s="86"/>
    </row>
    <row x14ac:dyDescent="0.25" r="390" customHeight="1" ht="17.25">
      <c r="A390" s="156"/>
      <c r="B390" s="157"/>
      <c r="C390" s="155"/>
      <c r="D390" s="155"/>
      <c r="E390" s="155"/>
      <c r="F390" s="155"/>
      <c r="G390" s="86"/>
      <c r="H390" s="86"/>
      <c r="I390" s="86"/>
      <c r="J390" s="86"/>
    </row>
    <row x14ac:dyDescent="0.25" r="391" customHeight="1" ht="17.25">
      <c r="A391" s="156"/>
      <c r="B391" s="157"/>
      <c r="C391" s="155"/>
      <c r="D391" s="155"/>
      <c r="E391" s="155"/>
      <c r="F391" s="155"/>
      <c r="G391" s="86"/>
      <c r="H391" s="86"/>
      <c r="I391" s="86"/>
      <c r="J391" s="86"/>
    </row>
    <row x14ac:dyDescent="0.25" r="392" customHeight="1" ht="17.25">
      <c r="A392" s="156"/>
      <c r="B392" s="157"/>
      <c r="C392" s="155"/>
      <c r="D392" s="155"/>
      <c r="E392" s="155"/>
      <c r="F392" s="155"/>
      <c r="G392" s="86"/>
      <c r="H392" s="86"/>
      <c r="I392" s="86"/>
      <c r="J392" s="86"/>
    </row>
    <row x14ac:dyDescent="0.25" r="393" customHeight="1" ht="17.25">
      <c r="A393" s="156"/>
      <c r="B393" s="157"/>
      <c r="C393" s="155"/>
      <c r="D393" s="155"/>
      <c r="E393" s="155"/>
      <c r="F393" s="155"/>
      <c r="G393" s="86"/>
      <c r="H393" s="86"/>
      <c r="I393" s="86"/>
      <c r="J393" s="86"/>
    </row>
    <row x14ac:dyDescent="0.25" r="394" customHeight="1" ht="17.25">
      <c r="A394" s="156"/>
      <c r="B394" s="157"/>
      <c r="C394" s="155"/>
      <c r="D394" s="155"/>
      <c r="E394" s="155"/>
      <c r="F394" s="155"/>
      <c r="G394" s="86"/>
      <c r="H394" s="86"/>
      <c r="I394" s="86"/>
      <c r="J394" s="86"/>
    </row>
    <row x14ac:dyDescent="0.25" r="395" customHeight="1" ht="17.25">
      <c r="A395" s="156"/>
      <c r="B395" s="157"/>
      <c r="C395" s="155"/>
      <c r="D395" s="155"/>
      <c r="E395" s="155"/>
      <c r="F395" s="155"/>
      <c r="G395" s="86"/>
      <c r="H395" s="86"/>
      <c r="I395" s="86"/>
      <c r="J395" s="86"/>
    </row>
    <row x14ac:dyDescent="0.25" r="396" customHeight="1" ht="17.25">
      <c r="A396" s="156"/>
      <c r="B396" s="157"/>
      <c r="C396" s="155"/>
      <c r="D396" s="155"/>
      <c r="E396" s="155"/>
      <c r="F396" s="155"/>
      <c r="G396" s="86"/>
      <c r="H396" s="86"/>
      <c r="I396" s="86"/>
      <c r="J396" s="86"/>
    </row>
    <row x14ac:dyDescent="0.25" r="397" customHeight="1" ht="17.25">
      <c r="A397" s="156"/>
      <c r="B397" s="157"/>
      <c r="C397" s="155"/>
      <c r="D397" s="155"/>
      <c r="E397" s="155"/>
      <c r="F397" s="155"/>
      <c r="G397" s="86"/>
      <c r="H397" s="86"/>
      <c r="I397" s="86"/>
      <c r="J397" s="86"/>
    </row>
    <row x14ac:dyDescent="0.25" r="398" customHeight="1" ht="17.25">
      <c r="A398" s="156"/>
      <c r="B398" s="157"/>
      <c r="C398" s="155"/>
      <c r="D398" s="155"/>
      <c r="E398" s="155"/>
      <c r="F398" s="155"/>
      <c r="G398" s="86"/>
      <c r="H398" s="86"/>
      <c r="I398" s="86"/>
      <c r="J398" s="86"/>
    </row>
    <row x14ac:dyDescent="0.25" r="399" customHeight="1" ht="17.25">
      <c r="A399" s="156"/>
      <c r="B399" s="157"/>
      <c r="C399" s="155"/>
      <c r="D399" s="155"/>
      <c r="E399" s="155"/>
      <c r="F399" s="155"/>
      <c r="G399" s="86"/>
      <c r="H399" s="86"/>
      <c r="I399" s="86"/>
      <c r="J399" s="86"/>
    </row>
    <row x14ac:dyDescent="0.25" r="400" customHeight="1" ht="17.25">
      <c r="A400" s="156"/>
      <c r="B400" s="157"/>
      <c r="C400" s="155"/>
      <c r="D400" s="155"/>
      <c r="E400" s="155"/>
      <c r="F400" s="155"/>
      <c r="G400" s="86"/>
      <c r="H400" s="86"/>
      <c r="I400" s="86"/>
      <c r="J400" s="86"/>
    </row>
    <row x14ac:dyDescent="0.25" r="401" customHeight="1" ht="17.25">
      <c r="A401" s="156"/>
      <c r="B401" s="157"/>
      <c r="C401" s="155"/>
      <c r="D401" s="155"/>
      <c r="E401" s="155"/>
      <c r="F401" s="155"/>
      <c r="G401" s="86"/>
      <c r="H401" s="86"/>
      <c r="I401" s="86"/>
      <c r="J401" s="86"/>
    </row>
    <row x14ac:dyDescent="0.25" r="402" customHeight="1" ht="17.25">
      <c r="A402" s="156"/>
      <c r="B402" s="157"/>
      <c r="C402" s="155"/>
      <c r="D402" s="155"/>
      <c r="E402" s="155"/>
      <c r="F402" s="155"/>
      <c r="G402" s="86"/>
      <c r="H402" s="86"/>
      <c r="I402" s="86"/>
      <c r="J402" s="86"/>
    </row>
    <row x14ac:dyDescent="0.25" r="403" customHeight="1" ht="17.25">
      <c r="A403" s="156"/>
      <c r="B403" s="157"/>
      <c r="C403" s="155"/>
      <c r="D403" s="155"/>
      <c r="E403" s="155"/>
      <c r="F403" s="155"/>
      <c r="G403" s="86"/>
      <c r="H403" s="86"/>
      <c r="I403" s="86"/>
      <c r="J403" s="86"/>
    </row>
    <row x14ac:dyDescent="0.25" r="404" customHeight="1" ht="17.25">
      <c r="A404" s="156"/>
      <c r="B404" s="157"/>
      <c r="C404" s="155"/>
      <c r="D404" s="155"/>
      <c r="E404" s="155"/>
      <c r="F404" s="155"/>
      <c r="G404" s="86"/>
      <c r="H404" s="86"/>
      <c r="I404" s="86"/>
      <c r="J404" s="86"/>
    </row>
    <row x14ac:dyDescent="0.25" r="405" customHeight="1" ht="17.25">
      <c r="A405" s="156"/>
      <c r="B405" s="157"/>
      <c r="C405" s="155"/>
      <c r="D405" s="155"/>
      <c r="E405" s="155"/>
      <c r="F405" s="155"/>
      <c r="G405" s="86"/>
      <c r="H405" s="86"/>
      <c r="I405" s="86"/>
      <c r="J405" s="86"/>
    </row>
    <row x14ac:dyDescent="0.25" r="406" customHeight="1" ht="17.25">
      <c r="A406" s="156"/>
      <c r="B406" s="157"/>
      <c r="C406" s="155"/>
      <c r="D406" s="155"/>
      <c r="E406" s="155"/>
      <c r="F406" s="155"/>
      <c r="G406" s="86"/>
      <c r="H406" s="86"/>
      <c r="I406" s="86"/>
      <c r="J406" s="86"/>
    </row>
    <row x14ac:dyDescent="0.25" r="407" customHeight="1" ht="17.25">
      <c r="A407" s="156"/>
      <c r="B407" s="157"/>
      <c r="C407" s="155"/>
      <c r="D407" s="155"/>
      <c r="E407" s="155"/>
      <c r="F407" s="155"/>
      <c r="G407" s="86"/>
      <c r="H407" s="86"/>
      <c r="I407" s="86"/>
      <c r="J407" s="86"/>
    </row>
    <row x14ac:dyDescent="0.25" r="408" customHeight="1" ht="17.25">
      <c r="A408" s="156"/>
      <c r="B408" s="157"/>
      <c r="C408" s="155"/>
      <c r="D408" s="155"/>
      <c r="E408" s="155"/>
      <c r="F408" s="155"/>
      <c r="G408" s="86"/>
      <c r="H408" s="86"/>
      <c r="I408" s="86"/>
      <c r="J408" s="86"/>
    </row>
    <row x14ac:dyDescent="0.25" r="409" customHeight="1" ht="17.25">
      <c r="A409" s="156"/>
      <c r="B409" s="157"/>
      <c r="C409" s="155"/>
      <c r="D409" s="155"/>
      <c r="E409" s="155"/>
      <c r="F409" s="155"/>
      <c r="G409" s="86"/>
      <c r="H409" s="86"/>
      <c r="I409" s="86"/>
      <c r="J409" s="86"/>
    </row>
    <row x14ac:dyDescent="0.25" r="410" customHeight="1" ht="17.25">
      <c r="A410" s="156"/>
      <c r="B410" s="157"/>
      <c r="C410" s="155"/>
      <c r="D410" s="155"/>
      <c r="E410" s="155"/>
      <c r="F410" s="155"/>
      <c r="G410" s="86"/>
      <c r="H410" s="86"/>
      <c r="I410" s="86"/>
      <c r="J410" s="86"/>
    </row>
    <row x14ac:dyDescent="0.25" r="411" customHeight="1" ht="17.25">
      <c r="A411" s="156"/>
      <c r="B411" s="157"/>
      <c r="C411" s="155"/>
      <c r="D411" s="155"/>
      <c r="E411" s="155"/>
      <c r="F411" s="155"/>
      <c r="G411" s="86"/>
      <c r="H411" s="86"/>
      <c r="I411" s="86"/>
      <c r="J411" s="86"/>
    </row>
    <row x14ac:dyDescent="0.25" r="412" customHeight="1" ht="17.25">
      <c r="A412" s="156"/>
      <c r="B412" s="157"/>
      <c r="C412" s="155"/>
      <c r="D412" s="155"/>
      <c r="E412" s="155"/>
      <c r="F412" s="155"/>
      <c r="G412" s="86"/>
      <c r="H412" s="86"/>
      <c r="I412" s="86"/>
      <c r="J412" s="86"/>
    </row>
    <row x14ac:dyDescent="0.25" r="413" customHeight="1" ht="17.25">
      <c r="A413" s="156"/>
      <c r="B413" s="157"/>
      <c r="C413" s="155"/>
      <c r="D413" s="155"/>
      <c r="E413" s="155"/>
      <c r="F413" s="155"/>
      <c r="G413" s="86"/>
      <c r="H413" s="86"/>
      <c r="I413" s="86"/>
      <c r="J413" s="86"/>
    </row>
    <row x14ac:dyDescent="0.25" r="414" customHeight="1" ht="17.25">
      <c r="A414" s="156"/>
      <c r="B414" s="157"/>
      <c r="C414" s="155"/>
      <c r="D414" s="155"/>
      <c r="E414" s="155"/>
      <c r="F414" s="155"/>
      <c r="G414" s="86"/>
      <c r="H414" s="86"/>
      <c r="I414" s="86"/>
      <c r="J414" s="86"/>
    </row>
    <row x14ac:dyDescent="0.25" r="415" customHeight="1" ht="17.25">
      <c r="A415" s="156"/>
      <c r="B415" s="157"/>
      <c r="C415" s="155"/>
      <c r="D415" s="155"/>
      <c r="E415" s="155"/>
      <c r="F415" s="155"/>
      <c r="G415" s="86"/>
      <c r="H415" s="86"/>
      <c r="I415" s="86"/>
      <c r="J415" s="86"/>
    </row>
    <row x14ac:dyDescent="0.25" r="416" customHeight="1" ht="17.25">
      <c r="A416" s="156"/>
      <c r="B416" s="157"/>
      <c r="C416" s="155"/>
      <c r="D416" s="155"/>
      <c r="E416" s="155"/>
      <c r="F416" s="155"/>
      <c r="G416" s="86"/>
      <c r="H416" s="86"/>
      <c r="I416" s="86"/>
      <c r="J416" s="86"/>
    </row>
    <row x14ac:dyDescent="0.25" r="417" customHeight="1" ht="17.25">
      <c r="A417" s="156"/>
      <c r="B417" s="157"/>
      <c r="C417" s="155"/>
      <c r="D417" s="155"/>
      <c r="E417" s="155"/>
      <c r="F417" s="155"/>
      <c r="G417" s="86"/>
      <c r="H417" s="86"/>
      <c r="I417" s="86"/>
      <c r="J417" s="86"/>
    </row>
    <row x14ac:dyDescent="0.25" r="418" customHeight="1" ht="17.25">
      <c r="A418" s="156"/>
      <c r="B418" s="157"/>
      <c r="C418" s="155"/>
      <c r="D418" s="155"/>
      <c r="E418" s="155"/>
      <c r="F418" s="155"/>
      <c r="G418" s="86"/>
      <c r="H418" s="86"/>
      <c r="I418" s="86"/>
      <c r="J418" s="86"/>
    </row>
    <row x14ac:dyDescent="0.25" r="419" customHeight="1" ht="17.25">
      <c r="A419" s="156"/>
      <c r="B419" s="157"/>
      <c r="C419" s="155"/>
      <c r="D419" s="155"/>
      <c r="E419" s="155"/>
      <c r="F419" s="155"/>
      <c r="G419" s="86"/>
      <c r="H419" s="86"/>
      <c r="I419" s="86"/>
      <c r="J419" s="86"/>
    </row>
    <row x14ac:dyDescent="0.25" r="420" customHeight="1" ht="17.25">
      <c r="A420" s="156"/>
      <c r="B420" s="157"/>
      <c r="C420" s="155"/>
      <c r="D420" s="155"/>
      <c r="E420" s="155"/>
      <c r="F420" s="155"/>
      <c r="G420" s="86"/>
      <c r="H420" s="86"/>
      <c r="I420" s="86"/>
      <c r="J420" s="86"/>
    </row>
    <row x14ac:dyDescent="0.25" r="421" customHeight="1" ht="17.25">
      <c r="A421" s="156"/>
      <c r="B421" s="157"/>
      <c r="C421" s="155"/>
      <c r="D421" s="155"/>
      <c r="E421" s="155"/>
      <c r="F421" s="155"/>
      <c r="G421" s="86"/>
      <c r="H421" s="86"/>
      <c r="I421" s="86"/>
      <c r="J421" s="86"/>
    </row>
    <row x14ac:dyDescent="0.25" r="422" customHeight="1" ht="17.25">
      <c r="A422" s="156"/>
      <c r="B422" s="157"/>
      <c r="C422" s="155"/>
      <c r="D422" s="155"/>
      <c r="E422" s="155"/>
      <c r="F422" s="155"/>
      <c r="G422" s="86"/>
      <c r="H422" s="86"/>
      <c r="I422" s="86"/>
      <c r="J422" s="86"/>
    </row>
    <row x14ac:dyDescent="0.25" r="423" customHeight="1" ht="17.25">
      <c r="A423" s="156"/>
      <c r="B423" s="157"/>
      <c r="C423" s="155"/>
      <c r="D423" s="155"/>
      <c r="E423" s="155"/>
      <c r="F423" s="155"/>
      <c r="G423" s="86"/>
      <c r="H423" s="86"/>
      <c r="I423" s="86"/>
      <c r="J423" s="86"/>
    </row>
    <row x14ac:dyDescent="0.25" r="424" customHeight="1" ht="17.25">
      <c r="A424" s="156"/>
      <c r="B424" s="157"/>
      <c r="C424" s="155"/>
      <c r="D424" s="155"/>
      <c r="E424" s="155"/>
      <c r="F424" s="155"/>
      <c r="G424" s="86"/>
      <c r="H424" s="86"/>
      <c r="I424" s="86"/>
      <c r="J424" s="86"/>
    </row>
    <row x14ac:dyDescent="0.25" r="425" customHeight="1" ht="17.25">
      <c r="A425" s="156"/>
      <c r="B425" s="157"/>
      <c r="C425" s="155"/>
      <c r="D425" s="155"/>
      <c r="E425" s="155"/>
      <c r="F425" s="155"/>
      <c r="G425" s="86"/>
      <c r="H425" s="86"/>
      <c r="I425" s="86"/>
      <c r="J425" s="86"/>
    </row>
    <row x14ac:dyDescent="0.25" r="426" customHeight="1" ht="17.25">
      <c r="A426" s="156"/>
      <c r="B426" s="157"/>
      <c r="C426" s="155"/>
      <c r="D426" s="155"/>
      <c r="E426" s="155"/>
      <c r="F426" s="155"/>
      <c r="G426" s="86"/>
      <c r="H426" s="86"/>
      <c r="I426" s="86"/>
      <c r="J426" s="86"/>
    </row>
    <row x14ac:dyDescent="0.25" r="427" customHeight="1" ht="17.25">
      <c r="A427" s="156"/>
      <c r="B427" s="157"/>
      <c r="C427" s="155"/>
      <c r="D427" s="155"/>
      <c r="E427" s="155"/>
      <c r="F427" s="155"/>
      <c r="G427" s="86"/>
      <c r="H427" s="86"/>
      <c r="I427" s="86"/>
      <c r="J427" s="86"/>
    </row>
    <row x14ac:dyDescent="0.25" r="428" customHeight="1" ht="17.25">
      <c r="A428" s="156"/>
      <c r="B428" s="157"/>
      <c r="C428" s="155"/>
      <c r="D428" s="155"/>
      <c r="E428" s="155"/>
      <c r="F428" s="155"/>
      <c r="G428" s="86"/>
      <c r="H428" s="86"/>
      <c r="I428" s="86"/>
      <c r="J428" s="86"/>
    </row>
    <row x14ac:dyDescent="0.25" r="429" customHeight="1" ht="17.25">
      <c r="A429" s="156"/>
      <c r="B429" s="157"/>
      <c r="C429" s="155"/>
      <c r="D429" s="155"/>
      <c r="E429" s="155"/>
      <c r="F429" s="155"/>
      <c r="G429" s="86"/>
      <c r="H429" s="86"/>
      <c r="I429" s="86"/>
      <c r="J429" s="86"/>
    </row>
    <row x14ac:dyDescent="0.25" r="430" customHeight="1" ht="17.25">
      <c r="A430" s="156"/>
      <c r="B430" s="157"/>
      <c r="C430" s="155"/>
      <c r="D430" s="155"/>
      <c r="E430" s="155"/>
      <c r="F430" s="155"/>
      <c r="G430" s="86"/>
      <c r="H430" s="86"/>
      <c r="I430" s="86"/>
      <c r="J430" s="86"/>
    </row>
    <row x14ac:dyDescent="0.25" r="431" customHeight="1" ht="17.25">
      <c r="A431" s="156"/>
      <c r="B431" s="157"/>
      <c r="C431" s="155"/>
      <c r="D431" s="155"/>
      <c r="E431" s="155"/>
      <c r="F431" s="155"/>
      <c r="G431" s="86"/>
      <c r="H431" s="86"/>
      <c r="I431" s="86"/>
      <c r="J431" s="86"/>
    </row>
    <row x14ac:dyDescent="0.25" r="432" customHeight="1" ht="17.25">
      <c r="A432" s="156"/>
      <c r="B432" s="157"/>
      <c r="C432" s="155"/>
      <c r="D432" s="155"/>
      <c r="E432" s="155"/>
      <c r="F432" s="155"/>
      <c r="G432" s="86"/>
      <c r="H432" s="86"/>
      <c r="I432" s="86"/>
      <c r="J432" s="86"/>
    </row>
    <row x14ac:dyDescent="0.25" r="433" customHeight="1" ht="17.25">
      <c r="A433" s="156"/>
      <c r="B433" s="157"/>
      <c r="C433" s="155"/>
      <c r="D433" s="155"/>
      <c r="E433" s="155"/>
      <c r="F433" s="155"/>
      <c r="G433" s="86"/>
      <c r="H433" s="86"/>
      <c r="I433" s="86"/>
      <c r="J433" s="86"/>
    </row>
    <row x14ac:dyDescent="0.25" r="434" customHeight="1" ht="17.25">
      <c r="A434" s="156"/>
      <c r="B434" s="157"/>
      <c r="C434" s="155"/>
      <c r="D434" s="155"/>
      <c r="E434" s="155"/>
      <c r="F434" s="155"/>
      <c r="G434" s="86"/>
      <c r="H434" s="86"/>
      <c r="I434" s="86"/>
      <c r="J434" s="86"/>
    </row>
    <row x14ac:dyDescent="0.25" r="435" customHeight="1" ht="17.25">
      <c r="A435" s="156"/>
      <c r="B435" s="157"/>
      <c r="C435" s="155"/>
      <c r="D435" s="155"/>
      <c r="E435" s="155"/>
      <c r="F435" s="155"/>
      <c r="G435" s="86"/>
      <c r="H435" s="86"/>
      <c r="I435" s="86"/>
      <c r="J435" s="86"/>
    </row>
    <row x14ac:dyDescent="0.25" r="436" customHeight="1" ht="17.25">
      <c r="A436" s="156"/>
      <c r="B436" s="157"/>
      <c r="C436" s="155"/>
      <c r="D436" s="155"/>
      <c r="E436" s="155"/>
      <c r="F436" s="155"/>
      <c r="G436" s="86"/>
      <c r="H436" s="86"/>
      <c r="I436" s="86"/>
      <c r="J436" s="86"/>
    </row>
    <row x14ac:dyDescent="0.25" r="437" customHeight="1" ht="17.25">
      <c r="A437" s="156"/>
      <c r="B437" s="157"/>
      <c r="C437" s="155"/>
      <c r="D437" s="155"/>
      <c r="E437" s="155"/>
      <c r="F437" s="155"/>
      <c r="G437" s="86"/>
      <c r="H437" s="86"/>
      <c r="I437" s="86"/>
      <c r="J437" s="86"/>
    </row>
    <row x14ac:dyDescent="0.25" r="438" customHeight="1" ht="17.25">
      <c r="A438" s="156"/>
      <c r="B438" s="157"/>
      <c r="C438" s="155"/>
      <c r="D438" s="155"/>
      <c r="E438" s="155"/>
      <c r="F438" s="155"/>
      <c r="G438" s="86"/>
      <c r="H438" s="86"/>
      <c r="I438" s="86"/>
      <c r="J438" s="86"/>
    </row>
    <row x14ac:dyDescent="0.25" r="439" customHeight="1" ht="17.25">
      <c r="A439" s="156"/>
      <c r="B439" s="157"/>
      <c r="C439" s="155"/>
      <c r="D439" s="155"/>
      <c r="E439" s="155"/>
      <c r="F439" s="155"/>
      <c r="G439" s="86"/>
      <c r="H439" s="86"/>
      <c r="I439" s="86"/>
      <c r="J439" s="86"/>
    </row>
    <row x14ac:dyDescent="0.25" r="440" customHeight="1" ht="17.25">
      <c r="A440" s="156"/>
      <c r="B440" s="157"/>
      <c r="C440" s="155"/>
      <c r="D440" s="155"/>
      <c r="E440" s="155"/>
      <c r="F440" s="155"/>
      <c r="G440" s="86"/>
      <c r="H440" s="86"/>
      <c r="I440" s="86"/>
      <c r="J440" s="86"/>
    </row>
    <row x14ac:dyDescent="0.25" r="441" customHeight="1" ht="17.25">
      <c r="A441" s="156"/>
      <c r="B441" s="157"/>
      <c r="C441" s="155"/>
      <c r="D441" s="155"/>
      <c r="E441" s="155"/>
      <c r="F441" s="155"/>
      <c r="G441" s="86"/>
      <c r="H441" s="86"/>
      <c r="I441" s="86"/>
      <c r="J441" s="86"/>
    </row>
    <row x14ac:dyDescent="0.25" r="442" customHeight="1" ht="17.25">
      <c r="A442" s="156"/>
      <c r="B442" s="157"/>
      <c r="C442" s="155"/>
      <c r="D442" s="155"/>
      <c r="E442" s="155"/>
      <c r="F442" s="155"/>
      <c r="G442" s="86"/>
      <c r="H442" s="86"/>
      <c r="I442" s="86"/>
      <c r="J442" s="86"/>
    </row>
    <row x14ac:dyDescent="0.25" r="443" customHeight="1" ht="17.25">
      <c r="A443" s="156"/>
      <c r="B443" s="157"/>
      <c r="C443" s="155"/>
      <c r="D443" s="155"/>
      <c r="E443" s="155"/>
      <c r="F443" s="155"/>
      <c r="G443" s="86"/>
      <c r="H443" s="86"/>
      <c r="I443" s="86"/>
      <c r="J443" s="86"/>
    </row>
    <row x14ac:dyDescent="0.25" r="444" customHeight="1" ht="17.25">
      <c r="A444" s="156"/>
      <c r="B444" s="157"/>
      <c r="C444" s="155"/>
      <c r="D444" s="155"/>
      <c r="E444" s="155"/>
      <c r="F444" s="155"/>
      <c r="G444" s="86"/>
      <c r="H444" s="86"/>
      <c r="I444" s="86"/>
      <c r="J444" s="86"/>
    </row>
    <row x14ac:dyDescent="0.25" r="445" customHeight="1" ht="17.25">
      <c r="A445" s="156"/>
      <c r="B445" s="157"/>
      <c r="C445" s="155"/>
      <c r="D445" s="155"/>
      <c r="E445" s="155"/>
      <c r="F445" s="155"/>
      <c r="G445" s="86"/>
      <c r="H445" s="86"/>
      <c r="I445" s="86"/>
      <c r="J445" s="86"/>
    </row>
    <row x14ac:dyDescent="0.25" r="446" customHeight="1" ht="17.25">
      <c r="A446" s="156"/>
      <c r="B446" s="157"/>
      <c r="C446" s="155"/>
      <c r="D446" s="155"/>
      <c r="E446" s="155"/>
      <c r="F446" s="155"/>
      <c r="G446" s="86"/>
      <c r="H446" s="86"/>
      <c r="I446" s="86"/>
      <c r="J446" s="86"/>
    </row>
    <row x14ac:dyDescent="0.25" r="447" customHeight="1" ht="17.25">
      <c r="A447" s="156"/>
      <c r="B447" s="157"/>
      <c r="C447" s="155"/>
      <c r="D447" s="155"/>
      <c r="E447" s="155"/>
      <c r="F447" s="155"/>
      <c r="G447" s="86"/>
      <c r="H447" s="86"/>
      <c r="I447" s="86"/>
      <c r="J447" s="86"/>
    </row>
    <row x14ac:dyDescent="0.25" r="448" customHeight="1" ht="17.25">
      <c r="A448" s="156"/>
      <c r="B448" s="157"/>
      <c r="C448" s="155"/>
      <c r="D448" s="155"/>
      <c r="E448" s="155"/>
      <c r="F448" s="155"/>
      <c r="G448" s="86"/>
      <c r="H448" s="86"/>
      <c r="I448" s="86"/>
      <c r="J448" s="86"/>
    </row>
    <row x14ac:dyDescent="0.25" r="449" customHeight="1" ht="17.25">
      <c r="A449" s="156"/>
      <c r="B449" s="157"/>
      <c r="C449" s="155"/>
      <c r="D449" s="155"/>
      <c r="E449" s="155"/>
      <c r="F449" s="155"/>
      <c r="G449" s="86"/>
      <c r="H449" s="86"/>
      <c r="I449" s="86"/>
      <c r="J449" s="86"/>
    </row>
    <row x14ac:dyDescent="0.25" r="450" customHeight="1" ht="17.25">
      <c r="A450" s="156"/>
      <c r="B450" s="157"/>
      <c r="C450" s="155"/>
      <c r="D450" s="155"/>
      <c r="E450" s="155"/>
      <c r="F450" s="155"/>
      <c r="G450" s="86"/>
      <c r="H450" s="86"/>
      <c r="I450" s="86"/>
      <c r="J450" s="86"/>
    </row>
    <row x14ac:dyDescent="0.25" r="451" customHeight="1" ht="17.25">
      <c r="A451" s="156"/>
      <c r="B451" s="157"/>
      <c r="C451" s="155"/>
      <c r="D451" s="155"/>
      <c r="E451" s="155"/>
      <c r="F451" s="155"/>
      <c r="G451" s="86"/>
      <c r="H451" s="86"/>
      <c r="I451" s="86"/>
      <c r="J451" s="86"/>
    </row>
    <row x14ac:dyDescent="0.25" r="452" customHeight="1" ht="17.25">
      <c r="A452" s="156"/>
      <c r="B452" s="157"/>
      <c r="C452" s="155"/>
      <c r="D452" s="155"/>
      <c r="E452" s="155"/>
      <c r="F452" s="155"/>
      <c r="G452" s="86"/>
      <c r="H452" s="86"/>
      <c r="I452" s="86"/>
      <c r="J452" s="86"/>
    </row>
    <row x14ac:dyDescent="0.25" r="453" customHeight="1" ht="17.25">
      <c r="A453" s="156"/>
      <c r="B453" s="157"/>
      <c r="C453" s="155"/>
      <c r="D453" s="155"/>
      <c r="E453" s="155"/>
      <c r="F453" s="155"/>
      <c r="G453" s="86"/>
      <c r="H453" s="86"/>
      <c r="I453" s="86"/>
      <c r="J453" s="86"/>
    </row>
    <row x14ac:dyDescent="0.25" r="454" customHeight="1" ht="17.25">
      <c r="A454" s="156"/>
      <c r="B454" s="157"/>
      <c r="C454" s="155"/>
      <c r="D454" s="155"/>
      <c r="E454" s="155"/>
      <c r="F454" s="155"/>
      <c r="G454" s="86"/>
      <c r="H454" s="86"/>
      <c r="I454" s="86"/>
      <c r="J454" s="86"/>
    </row>
    <row x14ac:dyDescent="0.25" r="455" customHeight="1" ht="17.25">
      <c r="A455" s="156"/>
      <c r="B455" s="157"/>
      <c r="C455" s="155"/>
      <c r="D455" s="155"/>
      <c r="E455" s="155"/>
      <c r="F455" s="155"/>
      <c r="G455" s="86"/>
      <c r="H455" s="86"/>
      <c r="I455" s="86"/>
      <c r="J455" s="86"/>
    </row>
    <row x14ac:dyDescent="0.25" r="456" customHeight="1" ht="17.25">
      <c r="A456" s="156"/>
      <c r="B456" s="157"/>
      <c r="C456" s="155"/>
      <c r="D456" s="155"/>
      <c r="E456" s="155"/>
      <c r="F456" s="155"/>
      <c r="G456" s="86"/>
      <c r="H456" s="86"/>
      <c r="I456" s="86"/>
      <c r="J456" s="86"/>
    </row>
    <row x14ac:dyDescent="0.25" r="457" customHeight="1" ht="17.25">
      <c r="A457" s="156"/>
      <c r="B457" s="157"/>
      <c r="C457" s="155"/>
      <c r="D457" s="155"/>
      <c r="E457" s="155"/>
      <c r="F457" s="155"/>
      <c r="G457" s="86"/>
      <c r="H457" s="86"/>
      <c r="I457" s="86"/>
      <c r="J457" s="86"/>
    </row>
    <row x14ac:dyDescent="0.25" r="458" customHeight="1" ht="17.25">
      <c r="A458" s="156"/>
      <c r="B458" s="157"/>
      <c r="C458" s="155"/>
      <c r="D458" s="155"/>
      <c r="E458" s="155"/>
      <c r="F458" s="155"/>
      <c r="G458" s="86"/>
      <c r="H458" s="86"/>
      <c r="I458" s="86"/>
      <c r="J458" s="86"/>
    </row>
    <row x14ac:dyDescent="0.25" r="459" customHeight="1" ht="17.25">
      <c r="A459" s="156"/>
      <c r="B459" s="157"/>
      <c r="C459" s="155"/>
      <c r="D459" s="155"/>
      <c r="E459" s="155"/>
      <c r="F459" s="155"/>
      <c r="G459" s="86"/>
      <c r="H459" s="86"/>
      <c r="I459" s="86"/>
      <c r="J459" s="86"/>
    </row>
    <row x14ac:dyDescent="0.25" r="460" customHeight="1" ht="17.25">
      <c r="A460" s="156"/>
      <c r="B460" s="157"/>
      <c r="C460" s="155"/>
      <c r="D460" s="155"/>
      <c r="E460" s="155"/>
      <c r="F460" s="155"/>
      <c r="G460" s="86"/>
      <c r="H460" s="86"/>
      <c r="I460" s="86"/>
      <c r="J460" s="86"/>
    </row>
    <row x14ac:dyDescent="0.25" r="461" customHeight="1" ht="17.25">
      <c r="A461" s="156"/>
      <c r="B461" s="157"/>
      <c r="C461" s="155"/>
      <c r="D461" s="155"/>
      <c r="E461" s="155"/>
      <c r="F461" s="155"/>
      <c r="G461" s="86"/>
      <c r="H461" s="86"/>
      <c r="I461" s="86"/>
      <c r="J461" s="86"/>
    </row>
    <row x14ac:dyDescent="0.25" r="462" customHeight="1" ht="17.25">
      <c r="A462" s="156"/>
      <c r="B462" s="157"/>
      <c r="C462" s="155"/>
      <c r="D462" s="155"/>
      <c r="E462" s="155"/>
      <c r="F462" s="155"/>
      <c r="G462" s="86"/>
      <c r="H462" s="86"/>
      <c r="I462" s="86"/>
      <c r="J462" s="86"/>
    </row>
    <row x14ac:dyDescent="0.25" r="463" customHeight="1" ht="17.25">
      <c r="A463" s="156"/>
      <c r="B463" s="157"/>
      <c r="C463" s="155"/>
      <c r="D463" s="155"/>
      <c r="E463" s="155"/>
      <c r="F463" s="155"/>
      <c r="G463" s="86"/>
      <c r="H463" s="86"/>
      <c r="I463" s="86"/>
      <c r="J463" s="86"/>
    </row>
    <row x14ac:dyDescent="0.25" r="464" customHeight="1" ht="17.25">
      <c r="A464" s="156"/>
      <c r="B464" s="157"/>
      <c r="C464" s="155"/>
      <c r="D464" s="155"/>
      <c r="E464" s="155"/>
      <c r="F464" s="155"/>
      <c r="G464" s="86"/>
      <c r="H464" s="86"/>
      <c r="I464" s="86"/>
      <c r="J464" s="86"/>
    </row>
    <row x14ac:dyDescent="0.25" r="465" customHeight="1" ht="17.25">
      <c r="A465" s="156"/>
      <c r="B465" s="157"/>
      <c r="C465" s="155"/>
      <c r="D465" s="155"/>
      <c r="E465" s="155"/>
      <c r="F465" s="155"/>
      <c r="G465" s="86"/>
      <c r="H465" s="86"/>
      <c r="I465" s="86"/>
      <c r="J465" s="86"/>
    </row>
    <row x14ac:dyDescent="0.25" r="466" customHeight="1" ht="17.25">
      <c r="A466" s="156"/>
      <c r="B466" s="157"/>
      <c r="C466" s="155"/>
      <c r="D466" s="155"/>
      <c r="E466" s="155"/>
      <c r="F466" s="155"/>
      <c r="G466" s="86"/>
      <c r="H466" s="86"/>
      <c r="I466" s="86"/>
      <c r="J466" s="86"/>
    </row>
    <row x14ac:dyDescent="0.25" r="467" customHeight="1" ht="17.25">
      <c r="A467" s="156"/>
      <c r="B467" s="157"/>
      <c r="C467" s="155"/>
      <c r="D467" s="155"/>
      <c r="E467" s="155"/>
      <c r="F467" s="155"/>
      <c r="G467" s="86"/>
      <c r="H467" s="86"/>
      <c r="I467" s="86"/>
      <c r="J467" s="86"/>
    </row>
    <row x14ac:dyDescent="0.25" r="468" customHeight="1" ht="17.25">
      <c r="A468" s="156"/>
      <c r="B468" s="157"/>
      <c r="C468" s="155"/>
      <c r="D468" s="155"/>
      <c r="E468" s="155"/>
      <c r="F468" s="155"/>
      <c r="G468" s="86"/>
      <c r="H468" s="86"/>
      <c r="I468" s="86"/>
      <c r="J468" s="86"/>
    </row>
    <row x14ac:dyDescent="0.25" r="469" customHeight="1" ht="17.25">
      <c r="A469" s="156"/>
      <c r="B469" s="157"/>
      <c r="C469" s="155"/>
      <c r="D469" s="155"/>
      <c r="E469" s="155"/>
      <c r="F469" s="155"/>
      <c r="G469" s="86"/>
      <c r="H469" s="86"/>
      <c r="I469" s="86"/>
      <c r="J469" s="86"/>
    </row>
    <row x14ac:dyDescent="0.25" r="470" customHeight="1" ht="17.25">
      <c r="A470" s="156"/>
      <c r="B470" s="157"/>
      <c r="C470" s="155"/>
      <c r="D470" s="155"/>
      <c r="E470" s="155"/>
      <c r="F470" s="155"/>
      <c r="G470" s="86"/>
      <c r="H470" s="86"/>
      <c r="I470" s="86"/>
      <c r="J470" s="86"/>
    </row>
    <row x14ac:dyDescent="0.25" r="471" customHeight="1" ht="17.25">
      <c r="A471" s="156"/>
      <c r="B471" s="157"/>
      <c r="C471" s="155"/>
      <c r="D471" s="155"/>
      <c r="E471" s="155"/>
      <c r="F471" s="155"/>
      <c r="G471" s="86"/>
      <c r="H471" s="86"/>
      <c r="I471" s="86"/>
      <c r="J471" s="86"/>
    </row>
    <row x14ac:dyDescent="0.25" r="472" customHeight="1" ht="17.25">
      <c r="A472" s="156"/>
      <c r="B472" s="157"/>
      <c r="C472" s="155"/>
      <c r="D472" s="155"/>
      <c r="E472" s="155"/>
      <c r="F472" s="155"/>
      <c r="G472" s="86"/>
      <c r="H472" s="86"/>
      <c r="I472" s="86"/>
      <c r="J472" s="86"/>
    </row>
    <row x14ac:dyDescent="0.25" r="473" customHeight="1" ht="17.25">
      <c r="A473" s="156"/>
      <c r="B473" s="157"/>
      <c r="C473" s="155"/>
      <c r="D473" s="155"/>
      <c r="E473" s="155"/>
      <c r="F473" s="155"/>
      <c r="G473" s="86"/>
      <c r="H473" s="86"/>
      <c r="I473" s="86"/>
      <c r="J473" s="86"/>
    </row>
    <row x14ac:dyDescent="0.25" r="474" customHeight="1" ht="17.25">
      <c r="A474" s="156"/>
      <c r="B474" s="157"/>
      <c r="C474" s="155"/>
      <c r="D474" s="155"/>
      <c r="E474" s="155"/>
      <c r="F474" s="155"/>
      <c r="G474" s="86"/>
      <c r="H474" s="86"/>
      <c r="I474" s="86"/>
      <c r="J474" s="86"/>
    </row>
    <row x14ac:dyDescent="0.25" r="475" customHeight="1" ht="17.25">
      <c r="A475" s="156"/>
      <c r="B475" s="157"/>
      <c r="C475" s="155"/>
      <c r="D475" s="155"/>
      <c r="E475" s="155"/>
      <c r="F475" s="155"/>
      <c r="G475" s="86"/>
      <c r="H475" s="86"/>
      <c r="I475" s="86"/>
      <c r="J475" s="86"/>
    </row>
    <row x14ac:dyDescent="0.25" r="476" customHeight="1" ht="17.25">
      <c r="A476" s="156"/>
      <c r="B476" s="157"/>
      <c r="C476" s="155"/>
      <c r="D476" s="155"/>
      <c r="E476" s="155"/>
      <c r="F476" s="155"/>
      <c r="G476" s="86"/>
      <c r="H476" s="86"/>
      <c r="I476" s="86"/>
      <c r="J476" s="86"/>
    </row>
    <row x14ac:dyDescent="0.25" r="477" customHeight="1" ht="17.25">
      <c r="A477" s="156"/>
      <c r="B477" s="157"/>
      <c r="C477" s="155"/>
      <c r="D477" s="155"/>
      <c r="E477" s="155"/>
      <c r="F477" s="155"/>
      <c r="G477" s="86"/>
      <c r="H477" s="86"/>
      <c r="I477" s="86"/>
      <c r="J477" s="86"/>
    </row>
    <row x14ac:dyDescent="0.25" r="478" customHeight="1" ht="17.25">
      <c r="A478" s="156"/>
      <c r="B478" s="157"/>
      <c r="C478" s="155"/>
      <c r="D478" s="155"/>
      <c r="E478" s="155"/>
      <c r="F478" s="155"/>
      <c r="G478" s="86"/>
      <c r="H478" s="86"/>
      <c r="I478" s="86"/>
      <c r="J478" s="86"/>
    </row>
    <row x14ac:dyDescent="0.25" r="479" customHeight="1" ht="17.25">
      <c r="A479" s="156"/>
      <c r="B479" s="157"/>
      <c r="C479" s="155"/>
      <c r="D479" s="155"/>
      <c r="E479" s="155"/>
      <c r="F479" s="155"/>
      <c r="G479" s="86"/>
      <c r="H479" s="86"/>
      <c r="I479" s="86"/>
      <c r="J479" s="86"/>
    </row>
    <row x14ac:dyDescent="0.25" r="480" customHeight="1" ht="17.25">
      <c r="A480" s="156"/>
      <c r="B480" s="157"/>
      <c r="C480" s="155"/>
      <c r="D480" s="155"/>
      <c r="E480" s="155"/>
      <c r="F480" s="155"/>
      <c r="G480" s="86"/>
      <c r="H480" s="86"/>
      <c r="I480" s="86"/>
      <c r="J480" s="86"/>
    </row>
    <row x14ac:dyDescent="0.25" r="481" customHeight="1" ht="17.25">
      <c r="A481" s="156"/>
      <c r="B481" s="157"/>
      <c r="C481" s="155"/>
      <c r="D481" s="155"/>
      <c r="E481" s="155"/>
      <c r="F481" s="155"/>
      <c r="G481" s="86"/>
      <c r="H481" s="86"/>
      <c r="I481" s="86"/>
      <c r="J481" s="86"/>
    </row>
    <row x14ac:dyDescent="0.25" r="482" customHeight="1" ht="17.25">
      <c r="A482" s="156"/>
      <c r="B482" s="157"/>
      <c r="C482" s="155"/>
      <c r="D482" s="155"/>
      <c r="E482" s="155"/>
      <c r="F482" s="155"/>
      <c r="G482" s="86"/>
      <c r="H482" s="86"/>
      <c r="I482" s="86"/>
      <c r="J482" s="86"/>
    </row>
    <row x14ac:dyDescent="0.25" r="483" customHeight="1" ht="17.25">
      <c r="A483" s="156"/>
      <c r="B483" s="157"/>
      <c r="C483" s="155"/>
      <c r="D483" s="155"/>
      <c r="E483" s="155"/>
      <c r="F483" s="155"/>
      <c r="G483" s="86"/>
      <c r="H483" s="86"/>
      <c r="I483" s="86"/>
      <c r="J483" s="86"/>
    </row>
    <row x14ac:dyDescent="0.25" r="484" customHeight="1" ht="17.25">
      <c r="A484" s="156"/>
      <c r="B484" s="157"/>
      <c r="C484" s="155"/>
      <c r="D484" s="155"/>
      <c r="E484" s="155"/>
      <c r="F484" s="155"/>
      <c r="G484" s="86"/>
      <c r="H484" s="86"/>
      <c r="I484" s="86"/>
      <c r="J484" s="86"/>
    </row>
    <row x14ac:dyDescent="0.25" r="485" customHeight="1" ht="17.25">
      <c r="A485" s="156"/>
      <c r="B485" s="157"/>
      <c r="C485" s="155"/>
      <c r="D485" s="155"/>
      <c r="E485" s="155"/>
      <c r="F485" s="155"/>
      <c r="G485" s="86"/>
      <c r="H485" s="86"/>
      <c r="I485" s="86"/>
      <c r="J485" s="86"/>
    </row>
    <row x14ac:dyDescent="0.25" r="486" customHeight="1" ht="17.25">
      <c r="A486" s="156"/>
      <c r="B486" s="157"/>
      <c r="C486" s="155"/>
      <c r="D486" s="155"/>
      <c r="E486" s="155"/>
      <c r="F486" s="155"/>
      <c r="G486" s="86"/>
      <c r="H486" s="86"/>
      <c r="I486" s="86"/>
      <c r="J486" s="86"/>
    </row>
    <row x14ac:dyDescent="0.25" r="487" customHeight="1" ht="17.25">
      <c r="A487" s="156"/>
      <c r="B487" s="157"/>
      <c r="C487" s="155"/>
      <c r="D487" s="155"/>
      <c r="E487" s="155"/>
      <c r="F487" s="155"/>
      <c r="G487" s="86"/>
      <c r="H487" s="86"/>
      <c r="I487" s="86"/>
      <c r="J487" s="86"/>
    </row>
    <row x14ac:dyDescent="0.25" r="488" customHeight="1" ht="17.25">
      <c r="A488" s="156"/>
      <c r="B488" s="157"/>
      <c r="C488" s="155"/>
      <c r="D488" s="155"/>
      <c r="E488" s="155"/>
      <c r="F488" s="155"/>
      <c r="G488" s="86"/>
      <c r="H488" s="86"/>
      <c r="I488" s="86"/>
      <c r="J488" s="86"/>
    </row>
    <row x14ac:dyDescent="0.25" r="489" customHeight="1" ht="17.25">
      <c r="A489" s="156"/>
      <c r="B489" s="157"/>
      <c r="C489" s="155"/>
      <c r="D489" s="155"/>
      <c r="E489" s="155"/>
      <c r="F489" s="155"/>
      <c r="G489" s="86"/>
      <c r="H489" s="86"/>
      <c r="I489" s="86"/>
      <c r="J489" s="86"/>
    </row>
    <row x14ac:dyDescent="0.25" r="490" customHeight="1" ht="17.25">
      <c r="A490" s="156"/>
      <c r="B490" s="157"/>
      <c r="C490" s="155"/>
      <c r="D490" s="155"/>
      <c r="E490" s="155"/>
      <c r="F490" s="155"/>
      <c r="G490" s="86"/>
      <c r="H490" s="86"/>
      <c r="I490" s="86"/>
      <c r="J490" s="86"/>
    </row>
    <row x14ac:dyDescent="0.25" r="491" customHeight="1" ht="17.25">
      <c r="A491" s="156"/>
      <c r="B491" s="157"/>
      <c r="C491" s="155"/>
      <c r="D491" s="155"/>
      <c r="E491" s="155"/>
      <c r="F491" s="155"/>
      <c r="G491" s="86"/>
      <c r="H491" s="86"/>
      <c r="I491" s="86"/>
      <c r="J491" s="86"/>
    </row>
    <row x14ac:dyDescent="0.25" r="492" customHeight="1" ht="17.25">
      <c r="A492" s="156"/>
      <c r="B492" s="157"/>
      <c r="C492" s="155"/>
      <c r="D492" s="155"/>
      <c r="E492" s="155"/>
      <c r="F492" s="155"/>
      <c r="G492" s="86"/>
      <c r="H492" s="86"/>
      <c r="I492" s="86"/>
      <c r="J492" s="86"/>
    </row>
    <row x14ac:dyDescent="0.25" r="493" customHeight="1" ht="17.25">
      <c r="A493" s="156"/>
      <c r="B493" s="157"/>
      <c r="C493" s="155"/>
      <c r="D493" s="155"/>
      <c r="E493" s="155"/>
      <c r="F493" s="155"/>
      <c r="G493" s="86"/>
      <c r="H493" s="86"/>
      <c r="I493" s="86"/>
      <c r="J493" s="86"/>
    </row>
    <row x14ac:dyDescent="0.25" r="494" customHeight="1" ht="17.25">
      <c r="A494" s="156"/>
      <c r="B494" s="157"/>
      <c r="C494" s="155"/>
      <c r="D494" s="155"/>
      <c r="E494" s="155"/>
      <c r="F494" s="155"/>
      <c r="G494" s="86"/>
      <c r="H494" s="86"/>
      <c r="I494" s="86"/>
      <c r="J494" s="86"/>
    </row>
    <row x14ac:dyDescent="0.25" r="495" customHeight="1" ht="17.25">
      <c r="A495" s="156"/>
      <c r="B495" s="157"/>
      <c r="C495" s="155"/>
      <c r="D495" s="155"/>
      <c r="E495" s="155"/>
      <c r="F495" s="155"/>
      <c r="G495" s="86"/>
      <c r="H495" s="86"/>
      <c r="I495" s="86"/>
      <c r="J495" s="86"/>
    </row>
    <row x14ac:dyDescent="0.25" r="496" customHeight="1" ht="17.25">
      <c r="A496" s="156"/>
      <c r="B496" s="157"/>
      <c r="C496" s="155"/>
      <c r="D496" s="155"/>
      <c r="E496" s="155"/>
      <c r="F496" s="155"/>
      <c r="G496" s="86"/>
      <c r="H496" s="86"/>
      <c r="I496" s="86"/>
      <c r="J496" s="86"/>
    </row>
    <row x14ac:dyDescent="0.25" r="497" customHeight="1" ht="17.25">
      <c r="A497" s="156"/>
      <c r="B497" s="157"/>
      <c r="C497" s="155"/>
      <c r="D497" s="155"/>
      <c r="E497" s="155"/>
      <c r="F497" s="155"/>
      <c r="G497" s="86"/>
      <c r="H497" s="86"/>
      <c r="I497" s="86"/>
      <c r="J497" s="86"/>
    </row>
    <row x14ac:dyDescent="0.25" r="498" customHeight="1" ht="17.25">
      <c r="A498" s="156"/>
      <c r="B498" s="157"/>
      <c r="C498" s="155"/>
      <c r="D498" s="155"/>
      <c r="E498" s="155"/>
      <c r="F498" s="155"/>
      <c r="G498" s="86"/>
      <c r="H498" s="86"/>
      <c r="I498" s="86"/>
      <c r="J498" s="86"/>
    </row>
    <row x14ac:dyDescent="0.25" r="499" customHeight="1" ht="17.25">
      <c r="A499" s="156"/>
      <c r="B499" s="157"/>
      <c r="C499" s="155"/>
      <c r="D499" s="155"/>
      <c r="E499" s="155"/>
      <c r="F499" s="155"/>
      <c r="G499" s="86"/>
      <c r="H499" s="86"/>
      <c r="I499" s="86"/>
      <c r="J499" s="86"/>
    </row>
    <row x14ac:dyDescent="0.25" r="500" customHeight="1" ht="17.25">
      <c r="A500" s="156"/>
      <c r="B500" s="157"/>
      <c r="C500" s="155"/>
      <c r="D500" s="155"/>
      <c r="E500" s="155"/>
      <c r="F500" s="155"/>
      <c r="G500" s="86"/>
      <c r="H500" s="86"/>
      <c r="I500" s="86"/>
      <c r="J500" s="86"/>
    </row>
    <row x14ac:dyDescent="0.25" r="501" customHeight="1" ht="17.25">
      <c r="A501" s="156"/>
      <c r="B501" s="157"/>
      <c r="C501" s="155"/>
      <c r="D501" s="155"/>
      <c r="E501" s="155"/>
      <c r="F501" s="155"/>
      <c r="G501" s="86"/>
      <c r="H501" s="86"/>
      <c r="I501" s="86"/>
      <c r="J501" s="86"/>
    </row>
    <row x14ac:dyDescent="0.25" r="502" customHeight="1" ht="17.25">
      <c r="A502" s="156"/>
      <c r="B502" s="157"/>
      <c r="C502" s="155"/>
      <c r="D502" s="155"/>
      <c r="E502" s="155"/>
      <c r="F502" s="155"/>
      <c r="G502" s="86"/>
      <c r="H502" s="86"/>
      <c r="I502" s="86"/>
      <c r="J502" s="86"/>
    </row>
    <row x14ac:dyDescent="0.25" r="503" customHeight="1" ht="17.25">
      <c r="A503" s="156"/>
      <c r="B503" s="157"/>
      <c r="C503" s="155"/>
      <c r="D503" s="155"/>
      <c r="E503" s="155"/>
      <c r="F503" s="155"/>
      <c r="G503" s="86"/>
      <c r="H503" s="86"/>
      <c r="I503" s="86"/>
      <c r="J503" s="86"/>
    </row>
    <row x14ac:dyDescent="0.25" r="504" customHeight="1" ht="17.25">
      <c r="A504" s="156"/>
      <c r="B504" s="157"/>
      <c r="C504" s="155"/>
      <c r="D504" s="155"/>
      <c r="E504" s="155"/>
      <c r="F504" s="155"/>
      <c r="G504" s="86"/>
      <c r="H504" s="86"/>
      <c r="I504" s="86"/>
      <c r="J504" s="86"/>
    </row>
    <row x14ac:dyDescent="0.25" r="505" customHeight="1" ht="17.25">
      <c r="A505" s="156"/>
      <c r="B505" s="157"/>
      <c r="C505" s="155"/>
      <c r="D505" s="155"/>
      <c r="E505" s="155"/>
      <c r="F505" s="155"/>
      <c r="G505" s="86"/>
      <c r="H505" s="86"/>
      <c r="I505" s="86"/>
      <c r="J505" s="86"/>
    </row>
    <row x14ac:dyDescent="0.25" r="506" customHeight="1" ht="17.25">
      <c r="A506" s="156"/>
      <c r="B506" s="157"/>
      <c r="C506" s="155"/>
      <c r="D506" s="155"/>
      <c r="E506" s="155"/>
      <c r="F506" s="155"/>
      <c r="G506" s="86"/>
      <c r="H506" s="86"/>
      <c r="I506" s="86"/>
      <c r="J506" s="86"/>
    </row>
    <row x14ac:dyDescent="0.25" r="507" customHeight="1" ht="17.25">
      <c r="A507" s="156"/>
      <c r="B507" s="157"/>
      <c r="C507" s="155"/>
      <c r="D507" s="155"/>
      <c r="E507" s="155"/>
      <c r="F507" s="155"/>
      <c r="G507" s="86"/>
      <c r="H507" s="86"/>
      <c r="I507" s="86"/>
      <c r="J507" s="86"/>
    </row>
    <row x14ac:dyDescent="0.25" r="508" customHeight="1" ht="17.25">
      <c r="A508" s="156"/>
      <c r="B508" s="157"/>
      <c r="C508" s="155"/>
      <c r="D508" s="155"/>
      <c r="E508" s="155"/>
      <c r="F508" s="155"/>
      <c r="G508" s="86"/>
      <c r="H508" s="86"/>
      <c r="I508" s="86"/>
      <c r="J508" s="86"/>
    </row>
    <row x14ac:dyDescent="0.25" r="509" customHeight="1" ht="17.25">
      <c r="A509" s="156"/>
      <c r="B509" s="157"/>
      <c r="C509" s="155"/>
      <c r="D509" s="155"/>
      <c r="E509" s="155"/>
      <c r="F509" s="155"/>
      <c r="G509" s="86"/>
      <c r="H509" s="86"/>
      <c r="I509" s="86"/>
      <c r="J509" s="86"/>
    </row>
    <row x14ac:dyDescent="0.25" r="510" customHeight="1" ht="17.25">
      <c r="A510" s="156"/>
      <c r="B510" s="157"/>
      <c r="C510" s="155"/>
      <c r="D510" s="155"/>
      <c r="E510" s="155"/>
      <c r="F510" s="155"/>
      <c r="G510" s="86"/>
      <c r="H510" s="86"/>
      <c r="I510" s="86"/>
      <c r="J510" s="86"/>
    </row>
    <row x14ac:dyDescent="0.25" r="511" customHeight="1" ht="17.25">
      <c r="A511" s="156"/>
      <c r="B511" s="157"/>
      <c r="C511" s="155"/>
      <c r="D511" s="155"/>
      <c r="E511" s="155"/>
      <c r="F511" s="155"/>
      <c r="G511" s="86"/>
      <c r="H511" s="86"/>
      <c r="I511" s="86"/>
      <c r="J511" s="86"/>
    </row>
    <row x14ac:dyDescent="0.25" r="512" customHeight="1" ht="17.25">
      <c r="A512" s="156"/>
      <c r="B512" s="157"/>
      <c r="C512" s="155"/>
      <c r="D512" s="155"/>
      <c r="E512" s="155"/>
      <c r="F512" s="155"/>
      <c r="G512" s="86"/>
      <c r="H512" s="86"/>
      <c r="I512" s="86"/>
      <c r="J512" s="86"/>
    </row>
    <row x14ac:dyDescent="0.25" r="513" customHeight="1" ht="17.25">
      <c r="A513" s="156"/>
      <c r="B513" s="157"/>
      <c r="C513" s="155"/>
      <c r="D513" s="155"/>
      <c r="E513" s="155"/>
      <c r="F513" s="155"/>
      <c r="G513" s="86"/>
      <c r="H513" s="86"/>
      <c r="I513" s="86"/>
      <c r="J513" s="86"/>
    </row>
    <row x14ac:dyDescent="0.25" r="514" customHeight="1" ht="17.25">
      <c r="A514" s="156"/>
      <c r="B514" s="157"/>
      <c r="C514" s="155"/>
      <c r="D514" s="155"/>
      <c r="E514" s="155"/>
      <c r="F514" s="155"/>
      <c r="G514" s="86"/>
      <c r="H514" s="86"/>
      <c r="I514" s="86"/>
      <c r="J514" s="86"/>
    </row>
    <row x14ac:dyDescent="0.25" r="515" customHeight="1" ht="17.25">
      <c r="A515" s="156"/>
      <c r="B515" s="157"/>
      <c r="C515" s="155"/>
      <c r="D515" s="155"/>
      <c r="E515" s="155"/>
      <c r="F515" s="155"/>
      <c r="G515" s="86"/>
      <c r="H515" s="86"/>
      <c r="I515" s="86"/>
      <c r="J515" s="86"/>
    </row>
    <row x14ac:dyDescent="0.25" r="516" customHeight="1" ht="17.25">
      <c r="A516" s="156"/>
      <c r="B516" s="157"/>
      <c r="C516" s="155"/>
      <c r="D516" s="155"/>
      <c r="E516" s="155"/>
      <c r="F516" s="155"/>
      <c r="G516" s="86"/>
      <c r="H516" s="86"/>
      <c r="I516" s="86"/>
      <c r="J516" s="86"/>
    </row>
    <row x14ac:dyDescent="0.25" r="517" customHeight="1" ht="17.25">
      <c r="A517" s="156"/>
      <c r="B517" s="157"/>
      <c r="C517" s="155"/>
      <c r="D517" s="155"/>
      <c r="E517" s="155"/>
      <c r="F517" s="155"/>
      <c r="G517" s="86"/>
      <c r="H517" s="86"/>
      <c r="I517" s="86"/>
      <c r="J517" s="86"/>
    </row>
    <row x14ac:dyDescent="0.25" r="518" customHeight="1" ht="17.25">
      <c r="A518" s="156"/>
      <c r="B518" s="157"/>
      <c r="C518" s="155"/>
      <c r="D518" s="155"/>
      <c r="E518" s="155"/>
      <c r="F518" s="155"/>
      <c r="G518" s="86"/>
      <c r="H518" s="86"/>
      <c r="I518" s="86"/>
      <c r="J518" s="86"/>
    </row>
    <row x14ac:dyDescent="0.25" r="519" customHeight="1" ht="17.25">
      <c r="A519" s="156"/>
      <c r="B519" s="157"/>
      <c r="C519" s="155"/>
      <c r="D519" s="155"/>
      <c r="E519" s="155"/>
      <c r="F519" s="155"/>
      <c r="G519" s="86"/>
      <c r="H519" s="86"/>
      <c r="I519" s="86"/>
      <c r="J519" s="86"/>
    </row>
    <row x14ac:dyDescent="0.25" r="520" customHeight="1" ht="17.25">
      <c r="A520" s="156"/>
      <c r="B520" s="157"/>
      <c r="C520" s="155"/>
      <c r="D520" s="155"/>
      <c r="E520" s="155"/>
      <c r="F520" s="155"/>
      <c r="G520" s="86"/>
      <c r="H520" s="86"/>
      <c r="I520" s="86"/>
      <c r="J520" s="86"/>
    </row>
    <row x14ac:dyDescent="0.25" r="521" customHeight="1" ht="17.25">
      <c r="A521" s="156"/>
      <c r="B521" s="157"/>
      <c r="C521" s="155"/>
      <c r="D521" s="155"/>
      <c r="E521" s="155"/>
      <c r="F521" s="155"/>
      <c r="G521" s="86"/>
      <c r="H521" s="86"/>
      <c r="I521" s="86"/>
      <c r="J521" s="86"/>
    </row>
    <row x14ac:dyDescent="0.25" r="522" customHeight="1" ht="17.25">
      <c r="A522" s="156"/>
      <c r="B522" s="157"/>
      <c r="C522" s="155"/>
      <c r="D522" s="155"/>
      <c r="E522" s="155"/>
      <c r="F522" s="155"/>
      <c r="G522" s="86"/>
      <c r="H522" s="86"/>
      <c r="I522" s="86"/>
      <c r="J522" s="86"/>
    </row>
    <row x14ac:dyDescent="0.25" r="523" customHeight="1" ht="17.25">
      <c r="A523" s="156"/>
      <c r="B523" s="157"/>
      <c r="C523" s="155"/>
      <c r="D523" s="155"/>
      <c r="E523" s="155"/>
      <c r="F523" s="155"/>
      <c r="G523" s="86"/>
      <c r="H523" s="86"/>
      <c r="I523" s="86"/>
      <c r="J523" s="86"/>
    </row>
    <row x14ac:dyDescent="0.25" r="524" customHeight="1" ht="17.25">
      <c r="A524" s="156"/>
      <c r="B524" s="157"/>
      <c r="C524" s="155"/>
      <c r="D524" s="155"/>
      <c r="E524" s="155"/>
      <c r="F524" s="155"/>
      <c r="G524" s="86"/>
      <c r="H524" s="86"/>
      <c r="I524" s="86"/>
      <c r="J524" s="86"/>
    </row>
    <row x14ac:dyDescent="0.25" r="525" customHeight="1" ht="17.25">
      <c r="A525" s="156"/>
      <c r="B525" s="157"/>
      <c r="C525" s="155"/>
      <c r="D525" s="155"/>
      <c r="E525" s="155"/>
      <c r="F525" s="155"/>
      <c r="G525" s="86"/>
      <c r="H525" s="86"/>
      <c r="I525" s="86"/>
      <c r="J525" s="86"/>
    </row>
    <row x14ac:dyDescent="0.25" r="526" customHeight="1" ht="17.25">
      <c r="A526" s="156"/>
      <c r="B526" s="157"/>
      <c r="C526" s="155"/>
      <c r="D526" s="155"/>
      <c r="E526" s="155"/>
      <c r="F526" s="155"/>
      <c r="G526" s="86"/>
      <c r="H526" s="86"/>
      <c r="I526" s="86"/>
      <c r="J526" s="86"/>
    </row>
    <row x14ac:dyDescent="0.25" r="527" customHeight="1" ht="17.25">
      <c r="A527" s="156"/>
      <c r="B527" s="157"/>
      <c r="C527" s="155"/>
      <c r="D527" s="155"/>
      <c r="E527" s="155"/>
      <c r="F527" s="155"/>
      <c r="G527" s="86"/>
      <c r="H527" s="86"/>
      <c r="I527" s="86"/>
      <c r="J527" s="86"/>
    </row>
    <row x14ac:dyDescent="0.25" r="528" customHeight="1" ht="17.25">
      <c r="A528" s="156"/>
      <c r="B528" s="157"/>
      <c r="C528" s="155"/>
      <c r="D528" s="155"/>
      <c r="E528" s="155"/>
      <c r="F528" s="155"/>
      <c r="G528" s="86"/>
      <c r="H528" s="86"/>
      <c r="I528" s="86"/>
      <c r="J528" s="86"/>
    </row>
    <row x14ac:dyDescent="0.25" r="529" customHeight="1" ht="17.25">
      <c r="A529" s="156"/>
      <c r="B529" s="157"/>
      <c r="C529" s="155"/>
      <c r="D529" s="155"/>
      <c r="E529" s="155"/>
      <c r="F529" s="155"/>
      <c r="G529" s="86"/>
      <c r="H529" s="86"/>
      <c r="I529" s="86"/>
      <c r="J529" s="86"/>
    </row>
    <row x14ac:dyDescent="0.25" r="530" customHeight="1" ht="17.25">
      <c r="A530" s="156"/>
      <c r="B530" s="157"/>
      <c r="C530" s="155"/>
      <c r="D530" s="155"/>
      <c r="E530" s="155"/>
      <c r="F530" s="155"/>
      <c r="G530" s="86"/>
      <c r="H530" s="86"/>
      <c r="I530" s="86"/>
      <c r="J530" s="86"/>
    </row>
    <row x14ac:dyDescent="0.25" r="531" customHeight="1" ht="17.25">
      <c r="A531" s="156"/>
      <c r="B531" s="157"/>
      <c r="C531" s="155"/>
      <c r="D531" s="155"/>
      <c r="E531" s="155"/>
      <c r="F531" s="155"/>
      <c r="G531" s="86"/>
      <c r="H531" s="86"/>
      <c r="I531" s="86"/>
      <c r="J531" s="86"/>
    </row>
    <row x14ac:dyDescent="0.25" r="532" customHeight="1" ht="17.25">
      <c r="A532" s="156"/>
      <c r="B532" s="157"/>
      <c r="C532" s="155"/>
      <c r="D532" s="155"/>
      <c r="E532" s="155"/>
      <c r="F532" s="155"/>
      <c r="G532" s="86"/>
      <c r="H532" s="86"/>
      <c r="I532" s="86"/>
      <c r="J532" s="86"/>
    </row>
    <row x14ac:dyDescent="0.25" r="533" customHeight="1" ht="17.25">
      <c r="A533" s="156"/>
      <c r="B533" s="157"/>
      <c r="C533" s="155"/>
      <c r="D533" s="155"/>
      <c r="E533" s="155"/>
      <c r="F533" s="155"/>
      <c r="G533" s="86"/>
      <c r="H533" s="86"/>
      <c r="I533" s="86"/>
      <c r="J533" s="86"/>
    </row>
    <row x14ac:dyDescent="0.25" r="534" customHeight="1" ht="17.25">
      <c r="A534" s="156"/>
      <c r="B534" s="157"/>
      <c r="C534" s="155"/>
      <c r="D534" s="155"/>
      <c r="E534" s="155"/>
      <c r="F534" s="155"/>
      <c r="G534" s="86"/>
      <c r="H534" s="86"/>
      <c r="I534" s="86"/>
      <c r="J534" s="86"/>
    </row>
    <row x14ac:dyDescent="0.25" r="535" customHeight="1" ht="17.25">
      <c r="A535" s="156"/>
      <c r="B535" s="157"/>
      <c r="C535" s="155"/>
      <c r="D535" s="155"/>
      <c r="E535" s="155"/>
      <c r="F535" s="155"/>
      <c r="G535" s="86"/>
      <c r="H535" s="86"/>
      <c r="I535" s="86"/>
      <c r="J535" s="86"/>
    </row>
    <row x14ac:dyDescent="0.25" r="536" customHeight="1" ht="17.25">
      <c r="A536" s="156"/>
      <c r="B536" s="157"/>
      <c r="C536" s="155"/>
      <c r="D536" s="155"/>
      <c r="E536" s="155"/>
      <c r="F536" s="155"/>
      <c r="G536" s="86"/>
      <c r="H536" s="86"/>
      <c r="I536" s="86"/>
      <c r="J536" s="86"/>
    </row>
    <row x14ac:dyDescent="0.25" r="537" customHeight="1" ht="17.25">
      <c r="A537" s="156"/>
      <c r="B537" s="157"/>
      <c r="C537" s="155"/>
      <c r="D537" s="155"/>
      <c r="E537" s="155"/>
      <c r="F537" s="155"/>
      <c r="G537" s="86"/>
      <c r="H537" s="86"/>
      <c r="I537" s="86"/>
      <c r="J537" s="86"/>
    </row>
    <row x14ac:dyDescent="0.25" r="538" customHeight="1" ht="17.25">
      <c r="A538" s="156"/>
      <c r="B538" s="157"/>
      <c r="C538" s="155"/>
      <c r="D538" s="155"/>
      <c r="E538" s="155"/>
      <c r="F538" s="155"/>
      <c r="G538" s="86"/>
      <c r="H538" s="86"/>
      <c r="I538" s="86"/>
      <c r="J538" s="86"/>
    </row>
    <row x14ac:dyDescent="0.25" r="539" customHeight="1" ht="17.25">
      <c r="A539" s="156"/>
      <c r="B539" s="157"/>
      <c r="C539" s="155"/>
      <c r="D539" s="155"/>
      <c r="E539" s="155"/>
      <c r="F539" s="155"/>
      <c r="G539" s="86"/>
      <c r="H539" s="86"/>
      <c r="I539" s="86"/>
      <c r="J539" s="86"/>
    </row>
    <row x14ac:dyDescent="0.25" r="540" customHeight="1" ht="17.25">
      <c r="A540" s="156"/>
      <c r="B540" s="157"/>
      <c r="C540" s="155"/>
      <c r="D540" s="155"/>
      <c r="E540" s="155"/>
      <c r="F540" s="155"/>
      <c r="G540" s="86"/>
      <c r="H540" s="86"/>
      <c r="I540" s="86"/>
      <c r="J540" s="86"/>
    </row>
    <row x14ac:dyDescent="0.25" r="541" customHeight="1" ht="17.25">
      <c r="A541" s="156"/>
      <c r="B541" s="157"/>
      <c r="C541" s="155"/>
      <c r="D541" s="155"/>
      <c r="E541" s="155"/>
      <c r="F541" s="155"/>
      <c r="G541" s="86"/>
      <c r="H541" s="86"/>
      <c r="I541" s="86"/>
      <c r="J541" s="86"/>
    </row>
    <row x14ac:dyDescent="0.25" r="542" customHeight="1" ht="17.25">
      <c r="A542" s="156"/>
      <c r="B542" s="157"/>
      <c r="C542" s="155"/>
      <c r="D542" s="155"/>
      <c r="E542" s="155"/>
      <c r="F542" s="155"/>
      <c r="G542" s="86"/>
      <c r="H542" s="86"/>
      <c r="I542" s="86"/>
      <c r="J542" s="86"/>
    </row>
    <row x14ac:dyDescent="0.25" r="543" customHeight="1" ht="17.25">
      <c r="A543" s="156"/>
      <c r="B543" s="157"/>
      <c r="C543" s="155"/>
      <c r="D543" s="155"/>
      <c r="E543" s="155"/>
      <c r="F543" s="155"/>
      <c r="G543" s="86"/>
      <c r="H543" s="86"/>
      <c r="I543" s="86"/>
      <c r="J543" s="86"/>
    </row>
    <row x14ac:dyDescent="0.25" r="544" customHeight="1" ht="17.25">
      <c r="A544" s="156"/>
      <c r="B544" s="157"/>
      <c r="C544" s="155"/>
      <c r="D544" s="155"/>
      <c r="E544" s="155"/>
      <c r="F544" s="155"/>
      <c r="G544" s="86"/>
      <c r="H544" s="86"/>
      <c r="I544" s="86"/>
      <c r="J544" s="86"/>
    </row>
    <row x14ac:dyDescent="0.25" r="545" customHeight="1" ht="17.25">
      <c r="A545" s="156"/>
      <c r="B545" s="157"/>
      <c r="C545" s="155"/>
      <c r="D545" s="155"/>
      <c r="E545" s="155"/>
      <c r="F545" s="155"/>
      <c r="G545" s="86"/>
      <c r="H545" s="86"/>
      <c r="I545" s="86"/>
      <c r="J545" s="86"/>
    </row>
    <row x14ac:dyDescent="0.25" r="546" customHeight="1" ht="17.25">
      <c r="A546" s="156"/>
      <c r="B546" s="157"/>
      <c r="C546" s="155"/>
      <c r="D546" s="155"/>
      <c r="E546" s="155"/>
      <c r="F546" s="155"/>
      <c r="G546" s="86"/>
      <c r="H546" s="86"/>
      <c r="I546" s="86"/>
      <c r="J546" s="86"/>
    </row>
    <row x14ac:dyDescent="0.25" r="547" customHeight="1" ht="17.25">
      <c r="A547" s="156"/>
      <c r="B547" s="157"/>
      <c r="C547" s="155"/>
      <c r="D547" s="155"/>
      <c r="E547" s="155"/>
      <c r="F547" s="155"/>
      <c r="G547" s="86"/>
      <c r="H547" s="86"/>
      <c r="I547" s="86"/>
      <c r="J547" s="86"/>
    </row>
    <row x14ac:dyDescent="0.25" r="548" customHeight="1" ht="17.25">
      <c r="A548" s="156"/>
      <c r="B548" s="157"/>
      <c r="C548" s="155"/>
      <c r="D548" s="155"/>
      <c r="E548" s="155"/>
      <c r="F548" s="155"/>
      <c r="G548" s="86"/>
      <c r="H548" s="86"/>
      <c r="I548" s="86"/>
      <c r="J548" s="86"/>
    </row>
    <row x14ac:dyDescent="0.25" r="549" customHeight="1" ht="17.25">
      <c r="A549" s="156"/>
      <c r="B549" s="157"/>
      <c r="C549" s="155"/>
      <c r="D549" s="155"/>
      <c r="E549" s="155"/>
      <c r="F549" s="155"/>
      <c r="G549" s="86"/>
      <c r="H549" s="86"/>
      <c r="I549" s="86"/>
      <c r="J549" s="86"/>
    </row>
    <row x14ac:dyDescent="0.25" r="550" customHeight="1" ht="17.25">
      <c r="A550" s="156"/>
      <c r="B550" s="157"/>
      <c r="C550" s="155"/>
      <c r="D550" s="155"/>
      <c r="E550" s="155"/>
      <c r="F550" s="155"/>
      <c r="G550" s="86"/>
      <c r="H550" s="86"/>
      <c r="I550" s="86"/>
      <c r="J550" s="86"/>
    </row>
    <row x14ac:dyDescent="0.25" r="551" customHeight="1" ht="17.25">
      <c r="A551" s="156"/>
      <c r="B551" s="157"/>
      <c r="C551" s="155"/>
      <c r="D551" s="155"/>
      <c r="E551" s="155"/>
      <c r="F551" s="155"/>
      <c r="G551" s="86"/>
      <c r="H551" s="86"/>
      <c r="I551" s="86"/>
      <c r="J551" s="86"/>
    </row>
    <row x14ac:dyDescent="0.25" r="552" customHeight="1" ht="17.25">
      <c r="A552" s="156"/>
      <c r="B552" s="157"/>
      <c r="C552" s="155"/>
      <c r="D552" s="155"/>
      <c r="E552" s="155"/>
      <c r="F552" s="155"/>
      <c r="G552" s="86"/>
      <c r="H552" s="86"/>
      <c r="I552" s="86"/>
      <c r="J552" s="86"/>
    </row>
    <row x14ac:dyDescent="0.25" r="553" customHeight="1" ht="17.25">
      <c r="A553" s="156"/>
      <c r="B553" s="157"/>
      <c r="C553" s="155"/>
      <c r="D553" s="155"/>
      <c r="E553" s="155"/>
      <c r="F553" s="155"/>
      <c r="G553" s="86"/>
      <c r="H553" s="86"/>
      <c r="I553" s="86"/>
      <c r="J553" s="86"/>
    </row>
    <row x14ac:dyDescent="0.25" r="554" customHeight="1" ht="17.25">
      <c r="A554" s="156"/>
      <c r="B554" s="157"/>
      <c r="C554" s="155"/>
      <c r="D554" s="155"/>
      <c r="E554" s="155"/>
      <c r="F554" s="155"/>
      <c r="G554" s="86"/>
      <c r="H554" s="86"/>
      <c r="I554" s="86"/>
      <c r="J554" s="86"/>
    </row>
    <row x14ac:dyDescent="0.25" r="555" customHeight="1" ht="17.25">
      <c r="A555" s="156"/>
      <c r="B555" s="157"/>
      <c r="C555" s="155"/>
      <c r="D555" s="155"/>
      <c r="E555" s="155"/>
      <c r="F555" s="155"/>
      <c r="G555" s="86"/>
      <c r="H555" s="86"/>
      <c r="I555" s="86"/>
      <c r="J555" s="86"/>
    </row>
    <row x14ac:dyDescent="0.25" r="556" customHeight="1" ht="17.25">
      <c r="A556" s="156"/>
      <c r="B556" s="157"/>
      <c r="C556" s="155"/>
      <c r="D556" s="155"/>
      <c r="E556" s="155"/>
      <c r="F556" s="155"/>
      <c r="G556" s="86"/>
      <c r="H556" s="86"/>
      <c r="I556" s="86"/>
      <c r="J556" s="86"/>
    </row>
    <row x14ac:dyDescent="0.25" r="557" customHeight="1" ht="17.25">
      <c r="A557" s="156"/>
      <c r="B557" s="157"/>
      <c r="C557" s="155"/>
      <c r="D557" s="155"/>
      <c r="E557" s="155"/>
      <c r="F557" s="155"/>
      <c r="G557" s="86"/>
      <c r="H557" s="86"/>
      <c r="I557" s="86"/>
      <c r="J557" s="86"/>
    </row>
    <row x14ac:dyDescent="0.25" r="558" customHeight="1" ht="17.25">
      <c r="A558" s="156"/>
      <c r="B558" s="157"/>
      <c r="C558" s="155"/>
      <c r="D558" s="155"/>
      <c r="E558" s="155"/>
      <c r="F558" s="155"/>
      <c r="G558" s="86"/>
      <c r="H558" s="86"/>
      <c r="I558" s="86"/>
      <c r="J558" s="86"/>
    </row>
    <row x14ac:dyDescent="0.25" r="559" customHeight="1" ht="17.25">
      <c r="A559" s="156"/>
      <c r="B559" s="157"/>
      <c r="C559" s="155"/>
      <c r="D559" s="155"/>
      <c r="E559" s="155"/>
      <c r="F559" s="155"/>
      <c r="G559" s="86"/>
      <c r="H559" s="86"/>
      <c r="I559" s="86"/>
      <c r="J559" s="86"/>
    </row>
    <row x14ac:dyDescent="0.25" r="560" customHeight="1" ht="17.25">
      <c r="A560" s="156"/>
      <c r="B560" s="157"/>
      <c r="C560" s="155"/>
      <c r="D560" s="155"/>
      <c r="E560" s="155"/>
      <c r="F560" s="155"/>
      <c r="G560" s="86"/>
      <c r="H560" s="86"/>
      <c r="I560" s="86"/>
      <c r="J560" s="86"/>
    </row>
    <row x14ac:dyDescent="0.25" r="561" customHeight="1" ht="17.25">
      <c r="A561" s="156"/>
      <c r="B561" s="157"/>
      <c r="C561" s="155"/>
      <c r="D561" s="155"/>
      <c r="E561" s="155"/>
      <c r="F561" s="155"/>
      <c r="G561" s="86"/>
      <c r="H561" s="86"/>
      <c r="I561" s="86"/>
      <c r="J561" s="86"/>
    </row>
    <row x14ac:dyDescent="0.25" r="562" customHeight="1" ht="17.25">
      <c r="A562" s="156"/>
      <c r="B562" s="157"/>
      <c r="C562" s="155"/>
      <c r="D562" s="155"/>
      <c r="E562" s="155"/>
      <c r="F562" s="155"/>
      <c r="G562" s="86"/>
      <c r="H562" s="86"/>
      <c r="I562" s="86"/>
      <c r="J562" s="86"/>
    </row>
    <row x14ac:dyDescent="0.25" r="563" customHeight="1" ht="17.25">
      <c r="A563" s="156"/>
      <c r="B563" s="157"/>
      <c r="C563" s="155"/>
      <c r="D563" s="155"/>
      <c r="E563" s="155"/>
      <c r="F563" s="155"/>
      <c r="G563" s="86"/>
      <c r="H563" s="86"/>
      <c r="I563" s="86"/>
      <c r="J563" s="86"/>
    </row>
    <row x14ac:dyDescent="0.25" r="564" customHeight="1" ht="17.25">
      <c r="A564" s="156"/>
      <c r="B564" s="157"/>
      <c r="C564" s="155"/>
      <c r="D564" s="155"/>
      <c r="E564" s="155"/>
      <c r="F564" s="155"/>
      <c r="G564" s="86"/>
      <c r="H564" s="86"/>
      <c r="I564" s="86"/>
      <c r="J564" s="86"/>
    </row>
    <row x14ac:dyDescent="0.25" r="565" customHeight="1" ht="17.25">
      <c r="A565" s="156"/>
      <c r="B565" s="157"/>
      <c r="C565" s="155"/>
      <c r="D565" s="155"/>
      <c r="E565" s="155"/>
      <c r="F565" s="155"/>
      <c r="G565" s="86"/>
      <c r="H565" s="86"/>
      <c r="I565" s="86"/>
      <c r="J565" s="86"/>
    </row>
    <row x14ac:dyDescent="0.25" r="566" customHeight="1" ht="17.25">
      <c r="A566" s="156"/>
      <c r="B566" s="157"/>
      <c r="C566" s="155"/>
      <c r="D566" s="155"/>
      <c r="E566" s="155"/>
      <c r="F566" s="155"/>
      <c r="G566" s="86"/>
      <c r="H566" s="86"/>
      <c r="I566" s="86"/>
      <c r="J566" s="86"/>
    </row>
    <row x14ac:dyDescent="0.25" r="567" customHeight="1" ht="17.25">
      <c r="A567" s="156"/>
      <c r="B567" s="157"/>
      <c r="C567" s="155"/>
      <c r="D567" s="155"/>
      <c r="E567" s="155"/>
      <c r="F567" s="155"/>
      <c r="G567" s="86"/>
      <c r="H567" s="86"/>
      <c r="I567" s="86"/>
      <c r="J567" s="86"/>
    </row>
    <row x14ac:dyDescent="0.25" r="568" customHeight="1" ht="17.25">
      <c r="A568" s="156"/>
      <c r="B568" s="157"/>
      <c r="C568" s="155"/>
      <c r="D568" s="155"/>
      <c r="E568" s="155"/>
      <c r="F568" s="155"/>
      <c r="G568" s="86"/>
      <c r="H568" s="86"/>
      <c r="I568" s="86"/>
      <c r="J568" s="86"/>
    </row>
    <row x14ac:dyDescent="0.25" r="569" customHeight="1" ht="17.25">
      <c r="A569" s="156"/>
      <c r="B569" s="157"/>
      <c r="C569" s="155"/>
      <c r="D569" s="155"/>
      <c r="E569" s="155"/>
      <c r="F569" s="155"/>
      <c r="G569" s="86"/>
      <c r="H569" s="86"/>
      <c r="I569" s="86"/>
      <c r="J569" s="86"/>
    </row>
    <row x14ac:dyDescent="0.25" r="570" customHeight="1" ht="17.25">
      <c r="A570" s="156"/>
      <c r="B570" s="157"/>
      <c r="C570" s="155"/>
      <c r="D570" s="155"/>
      <c r="E570" s="155"/>
      <c r="F570" s="155"/>
      <c r="G570" s="86"/>
      <c r="H570" s="86"/>
      <c r="I570" s="86"/>
      <c r="J570" s="86"/>
    </row>
    <row x14ac:dyDescent="0.25" r="571" customHeight="1" ht="17.25">
      <c r="A571" s="156"/>
      <c r="B571" s="157"/>
      <c r="C571" s="155"/>
      <c r="D571" s="155"/>
      <c r="E571" s="155"/>
      <c r="F571" s="155"/>
      <c r="G571" s="86"/>
      <c r="H571" s="86"/>
      <c r="I571" s="86"/>
      <c r="J571" s="86"/>
    </row>
    <row x14ac:dyDescent="0.25" r="572" customHeight="1" ht="17.25">
      <c r="A572" s="156"/>
      <c r="B572" s="157"/>
      <c r="C572" s="155"/>
      <c r="D572" s="155"/>
      <c r="E572" s="155"/>
      <c r="F572" s="155"/>
      <c r="G572" s="86"/>
      <c r="H572" s="86"/>
      <c r="I572" s="86"/>
      <c r="J572" s="86"/>
    </row>
    <row x14ac:dyDescent="0.25" r="573" customHeight="1" ht="17.25">
      <c r="A573" s="156"/>
      <c r="B573" s="157"/>
      <c r="C573" s="155"/>
      <c r="D573" s="155"/>
      <c r="E573" s="155"/>
      <c r="F573" s="155"/>
      <c r="G573" s="86"/>
      <c r="H573" s="86"/>
      <c r="I573" s="86"/>
      <c r="J573" s="86"/>
    </row>
    <row x14ac:dyDescent="0.25" r="574" customHeight="1" ht="17.25">
      <c r="A574" s="156"/>
      <c r="B574" s="157"/>
      <c r="C574" s="155"/>
      <c r="D574" s="155"/>
      <c r="E574" s="155"/>
      <c r="F574" s="155"/>
      <c r="G574" s="86"/>
      <c r="H574" s="86"/>
      <c r="I574" s="86"/>
      <c r="J574" s="86"/>
    </row>
    <row x14ac:dyDescent="0.25" r="575" customHeight="1" ht="17.25">
      <c r="A575" s="156"/>
      <c r="B575" s="157"/>
      <c r="C575" s="155"/>
      <c r="D575" s="155"/>
      <c r="E575" s="155"/>
      <c r="F575" s="155"/>
      <c r="G575" s="86"/>
      <c r="H575" s="86"/>
      <c r="I575" s="86"/>
      <c r="J575" s="86"/>
    </row>
    <row x14ac:dyDescent="0.25" r="576" customHeight="1" ht="17.25">
      <c r="A576" s="156"/>
      <c r="B576" s="157"/>
      <c r="C576" s="155"/>
      <c r="D576" s="155"/>
      <c r="E576" s="155"/>
      <c r="F576" s="155"/>
      <c r="G576" s="86"/>
      <c r="H576" s="86"/>
      <c r="I576" s="86"/>
      <c r="J576" s="86"/>
    </row>
    <row x14ac:dyDescent="0.25" r="577" customHeight="1" ht="17.25">
      <c r="A577" s="156"/>
      <c r="B577" s="157"/>
      <c r="C577" s="155"/>
      <c r="D577" s="155"/>
      <c r="E577" s="155"/>
      <c r="F577" s="155"/>
      <c r="G577" s="86"/>
      <c r="H577" s="86"/>
      <c r="I577" s="86"/>
      <c r="J577" s="86"/>
    </row>
    <row x14ac:dyDescent="0.25" r="578" customHeight="1" ht="17.25">
      <c r="A578" s="156"/>
      <c r="B578" s="157"/>
      <c r="C578" s="155"/>
      <c r="D578" s="155"/>
      <c r="E578" s="155"/>
      <c r="F578" s="155"/>
      <c r="G578" s="86"/>
      <c r="H578" s="86"/>
      <c r="I578" s="86"/>
      <c r="J578" s="86"/>
    </row>
    <row x14ac:dyDescent="0.25" r="579" customHeight="1" ht="17.25">
      <c r="A579" s="156"/>
      <c r="B579" s="157"/>
      <c r="C579" s="155"/>
      <c r="D579" s="155"/>
      <c r="E579" s="155"/>
      <c r="F579" s="155"/>
      <c r="G579" s="86"/>
      <c r="H579" s="86"/>
      <c r="I579" s="86"/>
      <c r="J579" s="86"/>
    </row>
    <row x14ac:dyDescent="0.25" r="580" customHeight="1" ht="17.25">
      <c r="A580" s="156"/>
      <c r="B580" s="157"/>
      <c r="C580" s="155"/>
      <c r="D580" s="155"/>
      <c r="E580" s="155"/>
      <c r="F580" s="155"/>
      <c r="G580" s="86"/>
      <c r="H580" s="86"/>
      <c r="I580" s="86"/>
      <c r="J580" s="86"/>
    </row>
    <row x14ac:dyDescent="0.25" r="581" customHeight="1" ht="17.25">
      <c r="A581" s="156"/>
      <c r="B581" s="157"/>
      <c r="C581" s="155"/>
      <c r="D581" s="155"/>
      <c r="E581" s="155"/>
      <c r="F581" s="155"/>
      <c r="G581" s="86"/>
      <c r="H581" s="86"/>
      <c r="I581" s="86"/>
      <c r="J581" s="86"/>
    </row>
    <row x14ac:dyDescent="0.25" r="582" customHeight="1" ht="17.25">
      <c r="A582" s="156"/>
      <c r="B582" s="157"/>
      <c r="C582" s="155"/>
      <c r="D582" s="155"/>
      <c r="E582" s="155"/>
      <c r="F582" s="155"/>
      <c r="G582" s="86"/>
      <c r="H582" s="86"/>
      <c r="I582" s="86"/>
      <c r="J582" s="86"/>
    </row>
    <row x14ac:dyDescent="0.25" r="583" customHeight="1" ht="17.25">
      <c r="A583" s="156"/>
      <c r="B583" s="157"/>
      <c r="C583" s="155"/>
      <c r="D583" s="155"/>
      <c r="E583" s="155"/>
      <c r="F583" s="155"/>
      <c r="G583" s="86"/>
      <c r="H583" s="86"/>
      <c r="I583" s="86"/>
      <c r="J583" s="86"/>
    </row>
    <row x14ac:dyDescent="0.25" r="584" customHeight="1" ht="17.25">
      <c r="A584" s="156"/>
      <c r="B584" s="157"/>
      <c r="C584" s="155"/>
      <c r="D584" s="155"/>
      <c r="E584" s="155"/>
      <c r="F584" s="155"/>
      <c r="G584" s="86"/>
      <c r="H584" s="86"/>
      <c r="I584" s="86"/>
      <c r="J584" s="86"/>
    </row>
    <row x14ac:dyDescent="0.25" r="585" customHeight="1" ht="17.25">
      <c r="A585" s="156"/>
      <c r="B585" s="157"/>
      <c r="C585" s="155"/>
      <c r="D585" s="155"/>
      <c r="E585" s="155"/>
      <c r="F585" s="155"/>
      <c r="G585" s="86"/>
      <c r="H585" s="86"/>
      <c r="I585" s="86"/>
      <c r="J585" s="86"/>
    </row>
    <row x14ac:dyDescent="0.25" r="586" customHeight="1" ht="17.25">
      <c r="A586" s="156"/>
      <c r="B586" s="157"/>
      <c r="C586" s="155"/>
      <c r="D586" s="155"/>
      <c r="E586" s="155"/>
      <c r="F586" s="155"/>
      <c r="G586" s="86"/>
      <c r="H586" s="86"/>
      <c r="I586" s="86"/>
      <c r="J586" s="86"/>
    </row>
    <row x14ac:dyDescent="0.25" r="587" customHeight="1" ht="17.25">
      <c r="A587" s="156"/>
      <c r="B587" s="157"/>
      <c r="C587" s="155"/>
      <c r="D587" s="155"/>
      <c r="E587" s="155"/>
      <c r="F587" s="155"/>
      <c r="G587" s="86"/>
      <c r="H587" s="86"/>
      <c r="I587" s="86"/>
      <c r="J587" s="86"/>
    </row>
    <row x14ac:dyDescent="0.25" r="588" customHeight="1" ht="17.25">
      <c r="A588" s="156"/>
      <c r="B588" s="157"/>
      <c r="C588" s="155"/>
      <c r="D588" s="155"/>
      <c r="E588" s="155"/>
      <c r="F588" s="155"/>
      <c r="G588" s="86"/>
      <c r="H588" s="86"/>
      <c r="I588" s="86"/>
      <c r="J588" s="86"/>
    </row>
    <row x14ac:dyDescent="0.25" r="589" customHeight="1" ht="17.25">
      <c r="A589" s="156"/>
      <c r="B589" s="157"/>
      <c r="C589" s="155"/>
      <c r="D589" s="155"/>
      <c r="E589" s="155"/>
      <c r="F589" s="155"/>
      <c r="G589" s="86"/>
      <c r="H589" s="86"/>
      <c r="I589" s="86"/>
      <c r="J589" s="86"/>
    </row>
    <row x14ac:dyDescent="0.25" r="590" customHeight="1" ht="17.25">
      <c r="A590" s="156"/>
      <c r="B590" s="157"/>
      <c r="C590" s="155"/>
      <c r="D590" s="155"/>
      <c r="E590" s="155"/>
      <c r="F590" s="155"/>
      <c r="G590" s="86"/>
      <c r="H590" s="86"/>
      <c r="I590" s="86"/>
      <c r="J590" s="86"/>
    </row>
    <row x14ac:dyDescent="0.25" r="591" customHeight="1" ht="17.25">
      <c r="A591" s="156"/>
      <c r="B591" s="157"/>
      <c r="C591" s="155"/>
      <c r="D591" s="155"/>
      <c r="E591" s="155"/>
      <c r="F591" s="155"/>
      <c r="G591" s="86"/>
      <c r="H591" s="86"/>
      <c r="I591" s="86"/>
      <c r="J591" s="86"/>
    </row>
    <row x14ac:dyDescent="0.25" r="592" customHeight="1" ht="17.25">
      <c r="A592" s="156"/>
      <c r="B592" s="157"/>
      <c r="C592" s="155"/>
      <c r="D592" s="155"/>
      <c r="E592" s="155"/>
      <c r="F592" s="155"/>
      <c r="G592" s="86"/>
      <c r="H592" s="86"/>
      <c r="I592" s="86"/>
      <c r="J592" s="86"/>
    </row>
    <row x14ac:dyDescent="0.25" r="593" customHeight="1" ht="17.25">
      <c r="A593" s="156"/>
      <c r="B593" s="157"/>
      <c r="C593" s="155"/>
      <c r="D593" s="155"/>
      <c r="E593" s="155"/>
      <c r="F593" s="155"/>
      <c r="G593" s="86"/>
      <c r="H593" s="86"/>
      <c r="I593" s="86"/>
      <c r="J593" s="86"/>
    </row>
    <row x14ac:dyDescent="0.25" r="594" customHeight="1" ht="17.25">
      <c r="A594" s="156"/>
      <c r="B594" s="157"/>
      <c r="C594" s="155"/>
      <c r="D594" s="155"/>
      <c r="E594" s="155"/>
      <c r="F594" s="155"/>
      <c r="G594" s="86"/>
      <c r="H594" s="86"/>
      <c r="I594" s="86"/>
      <c r="J594" s="86"/>
    </row>
    <row x14ac:dyDescent="0.25" r="595" customHeight="1" ht="17.25">
      <c r="A595" s="156"/>
      <c r="B595" s="157"/>
      <c r="C595" s="155"/>
      <c r="D595" s="155"/>
      <c r="E595" s="155"/>
      <c r="F595" s="155"/>
      <c r="G595" s="86"/>
      <c r="H595" s="86"/>
      <c r="I595" s="86"/>
      <c r="J595" s="86"/>
    </row>
    <row x14ac:dyDescent="0.25" r="596" customHeight="1" ht="17.25">
      <c r="A596" s="156"/>
      <c r="B596" s="157"/>
      <c r="C596" s="155"/>
      <c r="D596" s="155"/>
      <c r="E596" s="155"/>
      <c r="F596" s="155"/>
      <c r="G596" s="86"/>
      <c r="H596" s="86"/>
      <c r="I596" s="86"/>
      <c r="J596" s="86"/>
    </row>
    <row x14ac:dyDescent="0.25" r="597" customHeight="1" ht="17.25">
      <c r="A597" s="156"/>
      <c r="B597" s="157"/>
      <c r="C597" s="155"/>
      <c r="D597" s="155"/>
      <c r="E597" s="155"/>
      <c r="F597" s="155"/>
      <c r="G597" s="86"/>
      <c r="H597" s="86"/>
      <c r="I597" s="86"/>
      <c r="J597" s="86"/>
    </row>
    <row x14ac:dyDescent="0.25" r="598" customHeight="1" ht="17.25">
      <c r="A598" s="156"/>
      <c r="B598" s="157"/>
      <c r="C598" s="155"/>
      <c r="D598" s="155"/>
      <c r="E598" s="155"/>
      <c r="F598" s="155"/>
      <c r="G598" s="86"/>
      <c r="H598" s="86"/>
      <c r="I598" s="86"/>
      <c r="J598" s="86"/>
    </row>
    <row x14ac:dyDescent="0.25" r="599" customHeight="1" ht="17.25">
      <c r="A599" s="156"/>
      <c r="B599" s="157"/>
      <c r="C599" s="155"/>
      <c r="D599" s="155"/>
      <c r="E599" s="155"/>
      <c r="F599" s="155"/>
      <c r="G599" s="86"/>
      <c r="H599" s="86"/>
      <c r="I599" s="86"/>
      <c r="J599" s="86"/>
    </row>
    <row x14ac:dyDescent="0.25" r="600" customHeight="1" ht="17.25">
      <c r="A600" s="156"/>
      <c r="B600" s="157"/>
      <c r="C600" s="155"/>
      <c r="D600" s="155"/>
      <c r="E600" s="155"/>
      <c r="F600" s="155"/>
      <c r="G600" s="86"/>
      <c r="H600" s="86"/>
      <c r="I600" s="86"/>
      <c r="J600" s="86"/>
    </row>
    <row x14ac:dyDescent="0.25" r="601" customHeight="1" ht="17.25">
      <c r="A601" s="156"/>
      <c r="B601" s="157"/>
      <c r="C601" s="155"/>
      <c r="D601" s="155"/>
      <c r="E601" s="155"/>
      <c r="F601" s="155"/>
      <c r="G601" s="86"/>
      <c r="H601" s="86"/>
      <c r="I601" s="86"/>
      <c r="J601" s="86"/>
    </row>
    <row x14ac:dyDescent="0.25" r="602" customHeight="1" ht="17.25">
      <c r="A602" s="156"/>
      <c r="B602" s="157"/>
      <c r="C602" s="155"/>
      <c r="D602" s="155"/>
      <c r="E602" s="155"/>
      <c r="F602" s="155"/>
      <c r="G602" s="86"/>
      <c r="H602" s="86"/>
      <c r="I602" s="86"/>
      <c r="J602" s="86"/>
    </row>
    <row x14ac:dyDescent="0.25" r="603" customHeight="1" ht="17.25">
      <c r="A603" s="156"/>
      <c r="B603" s="157"/>
      <c r="C603" s="155"/>
      <c r="D603" s="155"/>
      <c r="E603" s="155"/>
      <c r="F603" s="155"/>
      <c r="G603" s="86"/>
      <c r="H603" s="86"/>
      <c r="I603" s="86"/>
      <c r="J603" s="86"/>
    </row>
    <row x14ac:dyDescent="0.25" r="604" customHeight="1" ht="17.25">
      <c r="A604" s="156"/>
      <c r="B604" s="157"/>
      <c r="C604" s="155"/>
      <c r="D604" s="155"/>
      <c r="E604" s="155"/>
      <c r="F604" s="155"/>
      <c r="G604" s="86"/>
      <c r="H604" s="86"/>
      <c r="I604" s="86"/>
      <c r="J604" s="86"/>
    </row>
    <row x14ac:dyDescent="0.25" r="605" customHeight="1" ht="17.25">
      <c r="A605" s="156"/>
      <c r="B605" s="157"/>
      <c r="C605" s="155"/>
      <c r="D605" s="155"/>
      <c r="E605" s="155"/>
      <c r="F605" s="155"/>
      <c r="G605" s="86"/>
      <c r="H605" s="86"/>
      <c r="I605" s="86"/>
      <c r="J605" s="86"/>
    </row>
    <row x14ac:dyDescent="0.25" r="606" customHeight="1" ht="17.25">
      <c r="A606" s="156"/>
      <c r="B606" s="157"/>
      <c r="C606" s="155"/>
      <c r="D606" s="155"/>
      <c r="E606" s="155"/>
      <c r="F606" s="155"/>
      <c r="G606" s="86"/>
      <c r="H606" s="86"/>
      <c r="I606" s="86"/>
      <c r="J606" s="86"/>
    </row>
    <row x14ac:dyDescent="0.25" r="607" customHeight="1" ht="17.25">
      <c r="A607" s="156"/>
      <c r="B607" s="157"/>
      <c r="C607" s="155"/>
      <c r="D607" s="155"/>
      <c r="E607" s="155"/>
      <c r="F607" s="155"/>
      <c r="G607" s="86"/>
      <c r="H607" s="86"/>
      <c r="I607" s="86"/>
      <c r="J607" s="86"/>
    </row>
    <row x14ac:dyDescent="0.25" r="608" customHeight="1" ht="17.25">
      <c r="A608" s="156"/>
      <c r="B608" s="157"/>
      <c r="C608" s="155"/>
      <c r="D608" s="155"/>
      <c r="E608" s="155"/>
      <c r="F608" s="155"/>
      <c r="G608" s="86"/>
      <c r="H608" s="86"/>
      <c r="I608" s="86"/>
      <c r="J608" s="86"/>
    </row>
    <row x14ac:dyDescent="0.25" r="609" customHeight="1" ht="17.25">
      <c r="A609" s="156"/>
      <c r="B609" s="157"/>
      <c r="C609" s="155"/>
      <c r="D609" s="155"/>
      <c r="E609" s="155"/>
      <c r="F609" s="155"/>
      <c r="G609" s="86"/>
      <c r="H609" s="86"/>
      <c r="I609" s="86"/>
      <c r="J609" s="86"/>
    </row>
    <row x14ac:dyDescent="0.25" r="610" customHeight="1" ht="17.25">
      <c r="A610" s="156"/>
      <c r="B610" s="157"/>
      <c r="C610" s="155"/>
      <c r="D610" s="155"/>
      <c r="E610" s="155"/>
      <c r="F610" s="155"/>
      <c r="G610" s="86"/>
      <c r="H610" s="86"/>
      <c r="I610" s="86"/>
      <c r="J610" s="86"/>
    </row>
    <row x14ac:dyDescent="0.25" r="611" customHeight="1" ht="17.25">
      <c r="A611" s="156"/>
      <c r="B611" s="157"/>
      <c r="C611" s="155"/>
      <c r="D611" s="155"/>
      <c r="E611" s="155"/>
      <c r="F611" s="155"/>
      <c r="G611" s="86"/>
      <c r="H611" s="86"/>
      <c r="I611" s="86"/>
      <c r="J611" s="86"/>
    </row>
    <row x14ac:dyDescent="0.25" r="612" customHeight="1" ht="17.25">
      <c r="A612" s="156"/>
      <c r="B612" s="157"/>
      <c r="C612" s="155"/>
      <c r="D612" s="155"/>
      <c r="E612" s="155"/>
      <c r="F612" s="155"/>
      <c r="G612" s="86"/>
      <c r="H612" s="86"/>
      <c r="I612" s="86"/>
      <c r="J612" s="86"/>
    </row>
    <row x14ac:dyDescent="0.25" r="613" customHeight="1" ht="17.25">
      <c r="A613" s="156"/>
      <c r="B613" s="157"/>
      <c r="C613" s="155"/>
      <c r="D613" s="155"/>
      <c r="E613" s="155"/>
      <c r="F613" s="155"/>
      <c r="G613" s="86"/>
      <c r="H613" s="86"/>
      <c r="I613" s="86"/>
      <c r="J613" s="86"/>
    </row>
    <row x14ac:dyDescent="0.25" r="614" customHeight="1" ht="17.25">
      <c r="A614" s="156"/>
      <c r="B614" s="157"/>
      <c r="C614" s="155"/>
      <c r="D614" s="155"/>
      <c r="E614" s="155"/>
      <c r="F614" s="155"/>
      <c r="G614" s="86"/>
      <c r="H614" s="86"/>
      <c r="I614" s="86"/>
      <c r="J614" s="86"/>
    </row>
    <row x14ac:dyDescent="0.25" r="615" customHeight="1" ht="17.25">
      <c r="A615" s="156"/>
      <c r="B615" s="157"/>
      <c r="C615" s="155"/>
      <c r="D615" s="155"/>
      <c r="E615" s="155"/>
      <c r="F615" s="155"/>
      <c r="G615" s="86"/>
      <c r="H615" s="86"/>
      <c r="I615" s="86"/>
      <c r="J615" s="86"/>
    </row>
    <row x14ac:dyDescent="0.25" r="616" customHeight="1" ht="17.25">
      <c r="A616" s="156"/>
      <c r="B616" s="157"/>
      <c r="C616" s="155"/>
      <c r="D616" s="155"/>
      <c r="E616" s="155"/>
      <c r="F616" s="155"/>
      <c r="G616" s="86"/>
      <c r="H616" s="86"/>
      <c r="I616" s="86"/>
      <c r="J616" s="86"/>
    </row>
    <row x14ac:dyDescent="0.25" r="617" customHeight="1" ht="17.25">
      <c r="A617" s="156"/>
      <c r="B617" s="157"/>
      <c r="C617" s="155"/>
      <c r="D617" s="155"/>
      <c r="E617" s="155"/>
      <c r="F617" s="155"/>
      <c r="G617" s="86"/>
      <c r="H617" s="86"/>
      <c r="I617" s="86"/>
      <c r="J617" s="86"/>
    </row>
    <row x14ac:dyDescent="0.25" r="618" customHeight="1" ht="17.25">
      <c r="A618" s="156"/>
      <c r="B618" s="157"/>
      <c r="C618" s="155"/>
      <c r="D618" s="155"/>
      <c r="E618" s="155"/>
      <c r="F618" s="155"/>
      <c r="G618" s="86"/>
      <c r="H618" s="86"/>
      <c r="I618" s="86"/>
      <c r="J618" s="86"/>
    </row>
    <row x14ac:dyDescent="0.25" r="619" customHeight="1" ht="17.25">
      <c r="A619" s="156"/>
      <c r="B619" s="157"/>
      <c r="C619" s="155"/>
      <c r="D619" s="155"/>
      <c r="E619" s="155"/>
      <c r="F619" s="155"/>
      <c r="G619" s="86"/>
      <c r="H619" s="86"/>
      <c r="I619" s="86"/>
      <c r="J619" s="86"/>
    </row>
    <row x14ac:dyDescent="0.25" r="620" customHeight="1" ht="17.25">
      <c r="A620" s="156"/>
      <c r="B620" s="157"/>
      <c r="C620" s="155"/>
      <c r="D620" s="155"/>
      <c r="E620" s="155"/>
      <c r="F620" s="155"/>
      <c r="G620" s="86"/>
      <c r="H620" s="86"/>
      <c r="I620" s="86"/>
      <c r="J620" s="86"/>
    </row>
    <row x14ac:dyDescent="0.25" r="621" customHeight="1" ht="17.25">
      <c r="A621" s="156"/>
      <c r="B621" s="157"/>
      <c r="C621" s="155"/>
      <c r="D621" s="155"/>
      <c r="E621" s="155"/>
      <c r="F621" s="155"/>
      <c r="G621" s="86"/>
      <c r="H621" s="86"/>
      <c r="I621" s="86"/>
      <c r="J621" s="86"/>
    </row>
    <row x14ac:dyDescent="0.25" r="622" customHeight="1" ht="17.25">
      <c r="A622" s="156"/>
      <c r="B622" s="157"/>
      <c r="C622" s="155"/>
      <c r="D622" s="155"/>
      <c r="E622" s="155"/>
      <c r="F622" s="155"/>
      <c r="G622" s="86"/>
      <c r="H622" s="86"/>
      <c r="I622" s="86"/>
      <c r="J622" s="86"/>
    </row>
    <row x14ac:dyDescent="0.25" r="623" customHeight="1" ht="17.25">
      <c r="A623" s="156"/>
      <c r="B623" s="157"/>
      <c r="C623" s="155"/>
      <c r="D623" s="155"/>
      <c r="E623" s="155"/>
      <c r="F623" s="155"/>
      <c r="G623" s="86"/>
      <c r="H623" s="86"/>
      <c r="I623" s="86"/>
      <c r="J623" s="86"/>
    </row>
    <row x14ac:dyDescent="0.25" r="624" customHeight="1" ht="17.25">
      <c r="A624" s="156"/>
      <c r="B624" s="157"/>
      <c r="C624" s="155"/>
      <c r="D624" s="155"/>
      <c r="E624" s="155"/>
      <c r="F624" s="155"/>
      <c r="G624" s="86"/>
      <c r="H624" s="86"/>
      <c r="I624" s="86"/>
      <c r="J624" s="86"/>
    </row>
    <row x14ac:dyDescent="0.25" r="625" customHeight="1" ht="17.25">
      <c r="A625" s="156"/>
      <c r="B625" s="157"/>
      <c r="C625" s="155"/>
      <c r="D625" s="155"/>
      <c r="E625" s="155"/>
      <c r="F625" s="155"/>
      <c r="G625" s="86"/>
      <c r="H625" s="86"/>
      <c r="I625" s="86"/>
      <c r="J625" s="86"/>
    </row>
    <row x14ac:dyDescent="0.25" r="626" customHeight="1" ht="17.25">
      <c r="A626" s="156"/>
      <c r="B626" s="157"/>
      <c r="C626" s="155"/>
      <c r="D626" s="155"/>
      <c r="E626" s="155"/>
      <c r="F626" s="155"/>
      <c r="G626" s="86"/>
      <c r="H626" s="86"/>
      <c r="I626" s="86"/>
      <c r="J626" s="86"/>
    </row>
    <row x14ac:dyDescent="0.25" r="627" customHeight="1" ht="17.25">
      <c r="A627" s="156"/>
      <c r="B627" s="157"/>
      <c r="C627" s="155"/>
      <c r="D627" s="155"/>
      <c r="E627" s="155"/>
      <c r="F627" s="155"/>
      <c r="G627" s="86"/>
      <c r="H627" s="86"/>
      <c r="I627" s="86"/>
      <c r="J627" s="86"/>
    </row>
    <row x14ac:dyDescent="0.25" r="628" customHeight="1" ht="17.25">
      <c r="A628" s="156"/>
      <c r="B628" s="157"/>
      <c r="C628" s="155"/>
      <c r="D628" s="155"/>
      <c r="E628" s="155"/>
      <c r="F628" s="155"/>
      <c r="G628" s="86"/>
      <c r="H628" s="86"/>
      <c r="I628" s="86"/>
      <c r="J628" s="86"/>
    </row>
    <row x14ac:dyDescent="0.25" r="629" customHeight="1" ht="17.25">
      <c r="A629" s="156"/>
      <c r="B629" s="157"/>
      <c r="C629" s="155"/>
      <c r="D629" s="155"/>
      <c r="E629" s="155"/>
      <c r="F629" s="155"/>
      <c r="G629" s="86"/>
      <c r="H629" s="86"/>
      <c r="I629" s="86"/>
      <c r="J629" s="86"/>
    </row>
    <row x14ac:dyDescent="0.25" r="630" customHeight="1" ht="17.25">
      <c r="A630" s="156"/>
      <c r="B630" s="157"/>
      <c r="C630" s="155"/>
      <c r="D630" s="155"/>
      <c r="E630" s="155"/>
      <c r="F630" s="155"/>
      <c r="G630" s="86"/>
      <c r="H630" s="86"/>
      <c r="I630" s="86"/>
      <c r="J630" s="86"/>
    </row>
    <row x14ac:dyDescent="0.25" r="631" customHeight="1" ht="17.25">
      <c r="A631" s="156"/>
      <c r="B631" s="157"/>
      <c r="C631" s="155"/>
      <c r="D631" s="155"/>
      <c r="E631" s="155"/>
      <c r="F631" s="155"/>
      <c r="G631" s="86"/>
      <c r="H631" s="86"/>
      <c r="I631" s="86"/>
      <c r="J631" s="86"/>
    </row>
    <row x14ac:dyDescent="0.25" r="632" customHeight="1" ht="17.25">
      <c r="A632" s="156"/>
      <c r="B632" s="157"/>
      <c r="C632" s="155"/>
      <c r="D632" s="155"/>
      <c r="E632" s="155"/>
      <c r="F632" s="155"/>
      <c r="G632" s="86"/>
      <c r="H632" s="86"/>
      <c r="I632" s="86"/>
      <c r="J632" s="86"/>
    </row>
    <row x14ac:dyDescent="0.25" r="633" customHeight="1" ht="17.25">
      <c r="A633" s="156"/>
      <c r="B633" s="157"/>
      <c r="C633" s="155"/>
      <c r="D633" s="155"/>
      <c r="E633" s="155"/>
      <c r="F633" s="155"/>
      <c r="G633" s="86"/>
      <c r="H633" s="86"/>
      <c r="I633" s="86"/>
      <c r="J633" s="86"/>
    </row>
    <row x14ac:dyDescent="0.25" r="634" customHeight="1" ht="17.25">
      <c r="A634" s="156"/>
      <c r="B634" s="157"/>
      <c r="C634" s="155"/>
      <c r="D634" s="155"/>
      <c r="E634" s="155"/>
      <c r="F634" s="155"/>
      <c r="G634" s="86"/>
      <c r="H634" s="86"/>
      <c r="I634" s="86"/>
      <c r="J634" s="86"/>
    </row>
    <row x14ac:dyDescent="0.25" r="635" customHeight="1" ht="17.25">
      <c r="A635" s="156"/>
      <c r="B635" s="157"/>
      <c r="C635" s="155"/>
      <c r="D635" s="155"/>
      <c r="E635" s="155"/>
      <c r="F635" s="155"/>
      <c r="G635" s="86"/>
      <c r="H635" s="86"/>
      <c r="I635" s="86"/>
      <c r="J635" s="86"/>
    </row>
    <row x14ac:dyDescent="0.25" r="636" customHeight="1" ht="17.25">
      <c r="A636" s="156"/>
      <c r="B636" s="157"/>
      <c r="C636" s="155"/>
      <c r="D636" s="155"/>
      <c r="E636" s="155"/>
      <c r="F636" s="155"/>
      <c r="G636" s="86"/>
      <c r="H636" s="86"/>
      <c r="I636" s="86"/>
      <c r="J636" s="86"/>
    </row>
    <row x14ac:dyDescent="0.25" r="637" customHeight="1" ht="17.25">
      <c r="A637" s="156"/>
      <c r="B637" s="157"/>
      <c r="C637" s="155"/>
      <c r="D637" s="155"/>
      <c r="E637" s="155"/>
      <c r="F637" s="155"/>
      <c r="G637" s="86"/>
      <c r="H637" s="86"/>
      <c r="I637" s="86"/>
      <c r="J637" s="86"/>
    </row>
    <row x14ac:dyDescent="0.25" r="638" customHeight="1" ht="17.25">
      <c r="A638" s="156"/>
      <c r="B638" s="157"/>
      <c r="C638" s="155"/>
      <c r="D638" s="155"/>
      <c r="E638" s="155"/>
      <c r="F638" s="155"/>
      <c r="G638" s="86"/>
      <c r="H638" s="86"/>
      <c r="I638" s="86"/>
      <c r="J638" s="86"/>
    </row>
    <row x14ac:dyDescent="0.25" r="639" customHeight="1" ht="17.25">
      <c r="A639" s="156"/>
      <c r="B639" s="157"/>
      <c r="C639" s="155"/>
      <c r="D639" s="155"/>
      <c r="E639" s="155"/>
      <c r="F639" s="155"/>
      <c r="G639" s="86"/>
      <c r="H639" s="86"/>
      <c r="I639" s="86"/>
      <c r="J639" s="86"/>
    </row>
    <row x14ac:dyDescent="0.25" r="640" customHeight="1" ht="17.25">
      <c r="A640" s="156"/>
      <c r="B640" s="157"/>
      <c r="C640" s="155"/>
      <c r="D640" s="155"/>
      <c r="E640" s="155"/>
      <c r="F640" s="155"/>
      <c r="G640" s="86"/>
      <c r="H640" s="86"/>
      <c r="I640" s="86"/>
      <c r="J640" s="86"/>
    </row>
    <row x14ac:dyDescent="0.25" r="641" customHeight="1" ht="17.25">
      <c r="A641" s="156"/>
      <c r="B641" s="157"/>
      <c r="C641" s="155"/>
      <c r="D641" s="155"/>
      <c r="E641" s="155"/>
      <c r="F641" s="155"/>
      <c r="G641" s="86"/>
      <c r="H641" s="86"/>
      <c r="I641" s="86"/>
      <c r="J641" s="86"/>
    </row>
    <row x14ac:dyDescent="0.25" r="642" customHeight="1" ht="17.25">
      <c r="A642" s="156"/>
      <c r="B642" s="157"/>
      <c r="C642" s="155"/>
      <c r="D642" s="155"/>
      <c r="E642" s="155"/>
      <c r="F642" s="155"/>
      <c r="G642" s="86"/>
      <c r="H642" s="86"/>
      <c r="I642" s="86"/>
      <c r="J642" s="86"/>
    </row>
    <row x14ac:dyDescent="0.25" r="643" customHeight="1" ht="17.25">
      <c r="A643" s="156"/>
      <c r="B643" s="157"/>
      <c r="C643" s="155"/>
      <c r="D643" s="155"/>
      <c r="E643" s="155"/>
      <c r="F643" s="155"/>
      <c r="G643" s="86"/>
      <c r="H643" s="86"/>
      <c r="I643" s="86"/>
      <c r="J643" s="86"/>
    </row>
    <row x14ac:dyDescent="0.25" r="644" customHeight="1" ht="17.25">
      <c r="A644" s="156"/>
      <c r="B644" s="157"/>
      <c r="C644" s="155"/>
      <c r="D644" s="155"/>
      <c r="E644" s="155"/>
      <c r="F644" s="155"/>
      <c r="G644" s="86"/>
      <c r="H644" s="86"/>
      <c r="I644" s="86"/>
      <c r="J644" s="86"/>
    </row>
    <row x14ac:dyDescent="0.25" r="645" customHeight="1" ht="17.25">
      <c r="A645" s="156"/>
      <c r="B645" s="157"/>
      <c r="C645" s="155"/>
      <c r="D645" s="155"/>
      <c r="E645" s="155"/>
      <c r="F645" s="155"/>
      <c r="G645" s="86"/>
      <c r="H645" s="86"/>
      <c r="I645" s="86"/>
      <c r="J645" s="86"/>
    </row>
    <row x14ac:dyDescent="0.25" r="646" customHeight="1" ht="17.25">
      <c r="A646" s="156"/>
      <c r="B646" s="157"/>
      <c r="C646" s="155"/>
      <c r="D646" s="155"/>
      <c r="E646" s="155"/>
      <c r="F646" s="155"/>
      <c r="G646" s="86"/>
      <c r="H646" s="86"/>
      <c r="I646" s="86"/>
      <c r="J646" s="86"/>
    </row>
    <row x14ac:dyDescent="0.25" r="647" customHeight="1" ht="17.25">
      <c r="A647" s="156"/>
      <c r="B647" s="157"/>
      <c r="C647" s="155"/>
      <c r="D647" s="155"/>
      <c r="E647" s="155"/>
      <c r="F647" s="155"/>
      <c r="G647" s="86"/>
      <c r="H647" s="86"/>
      <c r="I647" s="86"/>
      <c r="J647" s="86"/>
    </row>
    <row x14ac:dyDescent="0.25" r="648" customHeight="1" ht="17.25">
      <c r="A648" s="156"/>
      <c r="B648" s="157"/>
      <c r="C648" s="155"/>
      <c r="D648" s="155"/>
      <c r="E648" s="155"/>
      <c r="F648" s="155"/>
      <c r="G648" s="86"/>
      <c r="H648" s="86"/>
      <c r="I648" s="86"/>
      <c r="J648" s="86"/>
    </row>
    <row x14ac:dyDescent="0.25" r="649" customHeight="1" ht="17.25">
      <c r="A649" s="156"/>
      <c r="B649" s="157"/>
      <c r="C649" s="155"/>
      <c r="D649" s="155"/>
      <c r="E649" s="155"/>
      <c r="F649" s="155"/>
      <c r="G649" s="86"/>
      <c r="H649" s="86"/>
      <c r="I649" s="86"/>
      <c r="J649" s="86"/>
    </row>
    <row x14ac:dyDescent="0.25" r="650" customHeight="1" ht="17.25">
      <c r="A650" s="156"/>
      <c r="B650" s="157"/>
      <c r="C650" s="155"/>
      <c r="D650" s="155"/>
      <c r="E650" s="155"/>
      <c r="F650" s="155"/>
      <c r="G650" s="86"/>
      <c r="H650" s="86"/>
      <c r="I650" s="86"/>
      <c r="J650" s="86"/>
    </row>
    <row x14ac:dyDescent="0.25" r="651" customHeight="1" ht="17.25">
      <c r="A651" s="156"/>
      <c r="B651" s="157"/>
      <c r="C651" s="155"/>
      <c r="D651" s="155"/>
      <c r="E651" s="155"/>
      <c r="F651" s="155"/>
      <c r="G651" s="86"/>
      <c r="H651" s="86"/>
      <c r="I651" s="86"/>
      <c r="J651" s="86"/>
    </row>
    <row x14ac:dyDescent="0.25" r="652" customHeight="1" ht="17.25">
      <c r="A652" s="156"/>
      <c r="B652" s="157"/>
      <c r="C652" s="155"/>
      <c r="D652" s="155"/>
      <c r="E652" s="155"/>
      <c r="F652" s="155"/>
      <c r="G652" s="86"/>
      <c r="H652" s="86"/>
      <c r="I652" s="86"/>
      <c r="J652" s="86"/>
    </row>
    <row x14ac:dyDescent="0.25" r="653" customHeight="1" ht="17.25">
      <c r="A653" s="156"/>
      <c r="B653" s="157"/>
      <c r="C653" s="155"/>
      <c r="D653" s="155"/>
      <c r="E653" s="155"/>
      <c r="F653" s="155"/>
      <c r="G653" s="86"/>
      <c r="H653" s="86"/>
      <c r="I653" s="86"/>
      <c r="J653" s="86"/>
    </row>
    <row x14ac:dyDescent="0.25" r="654" customHeight="1" ht="17.25">
      <c r="A654" s="156"/>
      <c r="B654" s="157"/>
      <c r="C654" s="155"/>
      <c r="D654" s="155"/>
      <c r="E654" s="155"/>
      <c r="F654" s="155"/>
      <c r="G654" s="86"/>
      <c r="H654" s="86"/>
      <c r="I654" s="86"/>
      <c r="J654" s="86"/>
    </row>
    <row x14ac:dyDescent="0.25" r="655" customHeight="1" ht="17.25">
      <c r="A655" s="156"/>
      <c r="B655" s="157"/>
      <c r="C655" s="155"/>
      <c r="D655" s="155"/>
      <c r="E655" s="155"/>
      <c r="F655" s="155"/>
      <c r="G655" s="86"/>
      <c r="H655" s="86"/>
      <c r="I655" s="86"/>
      <c r="J655" s="86"/>
    </row>
    <row x14ac:dyDescent="0.25" r="656" customHeight="1" ht="17.25">
      <c r="A656" s="156"/>
      <c r="B656" s="157"/>
      <c r="C656" s="155"/>
      <c r="D656" s="155"/>
      <c r="E656" s="155"/>
      <c r="F656" s="155"/>
      <c r="G656" s="86"/>
      <c r="H656" s="86"/>
      <c r="I656" s="86"/>
      <c r="J656" s="86"/>
    </row>
    <row x14ac:dyDescent="0.25" r="657" customHeight="1" ht="17.25">
      <c r="A657" s="156"/>
      <c r="B657" s="157"/>
      <c r="C657" s="155"/>
      <c r="D657" s="155"/>
      <c r="E657" s="155"/>
      <c r="F657" s="155"/>
      <c r="G657" s="86"/>
      <c r="H657" s="86"/>
      <c r="I657" s="86"/>
      <c r="J657" s="86"/>
    </row>
    <row x14ac:dyDescent="0.25" r="658" customHeight="1" ht="17.25">
      <c r="A658" s="156"/>
      <c r="B658" s="157"/>
      <c r="C658" s="155"/>
      <c r="D658" s="155"/>
      <c r="E658" s="155"/>
      <c r="F658" s="155"/>
      <c r="G658" s="86"/>
      <c r="H658" s="86"/>
      <c r="I658" s="86"/>
      <c r="J658" s="86"/>
    </row>
    <row x14ac:dyDescent="0.25" r="659" customHeight="1" ht="17.25">
      <c r="A659" s="156"/>
      <c r="B659" s="157"/>
      <c r="C659" s="155"/>
      <c r="D659" s="155"/>
      <c r="E659" s="155"/>
      <c r="F659" s="155"/>
      <c r="G659" s="86"/>
      <c r="H659" s="86"/>
      <c r="I659" s="86"/>
      <c r="J659" s="86"/>
    </row>
    <row x14ac:dyDescent="0.25" r="660" customHeight="1" ht="17.25">
      <c r="A660" s="156"/>
      <c r="B660" s="157"/>
      <c r="C660" s="155"/>
      <c r="D660" s="155"/>
      <c r="E660" s="155"/>
      <c r="F660" s="155"/>
      <c r="G660" s="86"/>
      <c r="H660" s="86"/>
      <c r="I660" s="86"/>
      <c r="J660" s="86"/>
    </row>
    <row x14ac:dyDescent="0.25" r="661" customHeight="1" ht="17.25">
      <c r="A661" s="156"/>
      <c r="B661" s="157"/>
      <c r="C661" s="155"/>
      <c r="D661" s="155"/>
      <c r="E661" s="155"/>
      <c r="F661" s="155"/>
      <c r="G661" s="86"/>
      <c r="H661" s="86"/>
      <c r="I661" s="86"/>
      <c r="J661" s="86"/>
    </row>
    <row x14ac:dyDescent="0.25" r="662" customHeight="1" ht="17.25">
      <c r="A662" s="156"/>
      <c r="B662" s="157"/>
      <c r="C662" s="155"/>
      <c r="D662" s="155"/>
      <c r="E662" s="155"/>
      <c r="F662" s="155"/>
      <c r="G662" s="86"/>
      <c r="H662" s="86"/>
      <c r="I662" s="86"/>
      <c r="J662" s="86"/>
    </row>
    <row x14ac:dyDescent="0.25" r="663" customHeight="1" ht="17.25">
      <c r="A663" s="156"/>
      <c r="B663" s="157"/>
      <c r="C663" s="155"/>
      <c r="D663" s="155"/>
      <c r="E663" s="155"/>
      <c r="F663" s="155"/>
      <c r="G663" s="86"/>
      <c r="H663" s="86"/>
      <c r="I663" s="86"/>
      <c r="J663" s="86"/>
    </row>
    <row x14ac:dyDescent="0.25" r="664" customHeight="1" ht="17.25">
      <c r="A664" s="156"/>
      <c r="B664" s="157"/>
      <c r="C664" s="155"/>
      <c r="D664" s="155"/>
      <c r="E664" s="155"/>
      <c r="F664" s="155"/>
      <c r="G664" s="86"/>
      <c r="H664" s="86"/>
      <c r="I664" s="86"/>
      <c r="J664" s="86"/>
    </row>
    <row x14ac:dyDescent="0.25" r="665" customHeight="1" ht="17.25">
      <c r="A665" s="156"/>
      <c r="B665" s="157"/>
      <c r="C665" s="155"/>
      <c r="D665" s="155"/>
      <c r="E665" s="155"/>
      <c r="F665" s="155"/>
      <c r="G665" s="86"/>
      <c r="H665" s="86"/>
      <c r="I665" s="86"/>
      <c r="J665" s="86"/>
    </row>
    <row x14ac:dyDescent="0.25" r="666" customHeight="1" ht="17.25">
      <c r="A666" s="156"/>
      <c r="B666" s="157"/>
      <c r="C666" s="155"/>
      <c r="D666" s="155"/>
      <c r="E666" s="155"/>
      <c r="F666" s="155"/>
      <c r="G666" s="86"/>
      <c r="H666" s="86"/>
      <c r="I666" s="86"/>
      <c r="J666" s="86"/>
    </row>
    <row x14ac:dyDescent="0.25" r="667" customHeight="1" ht="17.25">
      <c r="A667" s="156"/>
      <c r="B667" s="157"/>
      <c r="C667" s="155"/>
      <c r="D667" s="155"/>
      <c r="E667" s="155"/>
      <c r="F667" s="155"/>
      <c r="G667" s="86"/>
      <c r="H667" s="86"/>
      <c r="I667" s="86"/>
      <c r="J667" s="86"/>
    </row>
    <row x14ac:dyDescent="0.25" r="668" customHeight="1" ht="17.25">
      <c r="A668" s="156"/>
      <c r="B668" s="157"/>
      <c r="C668" s="155"/>
      <c r="D668" s="155"/>
      <c r="E668" s="155"/>
      <c r="F668" s="155"/>
      <c r="G668" s="86"/>
      <c r="H668" s="86"/>
      <c r="I668" s="86"/>
      <c r="J668" s="86"/>
    </row>
    <row x14ac:dyDescent="0.25" r="669" customHeight="1" ht="17.25">
      <c r="A669" s="156"/>
      <c r="B669" s="157"/>
      <c r="C669" s="155"/>
      <c r="D669" s="155"/>
      <c r="E669" s="155"/>
      <c r="F669" s="155"/>
      <c r="G669" s="86"/>
      <c r="H669" s="86"/>
      <c r="I669" s="86"/>
      <c r="J669" s="86"/>
    </row>
    <row x14ac:dyDescent="0.25" r="670" customHeight="1" ht="17.25">
      <c r="A670" s="156"/>
      <c r="B670" s="157"/>
      <c r="C670" s="155"/>
      <c r="D670" s="155"/>
      <c r="E670" s="155"/>
      <c r="F670" s="155"/>
      <c r="G670" s="86"/>
      <c r="H670" s="86"/>
      <c r="I670" s="86"/>
      <c r="J670" s="86"/>
    </row>
    <row x14ac:dyDescent="0.25" r="671" customHeight="1" ht="17.25">
      <c r="A671" s="156"/>
      <c r="B671" s="157"/>
      <c r="C671" s="155"/>
      <c r="D671" s="155"/>
      <c r="E671" s="155"/>
      <c r="F671" s="155"/>
      <c r="G671" s="86"/>
      <c r="H671" s="86"/>
      <c r="I671" s="86"/>
      <c r="J671" s="86"/>
    </row>
    <row x14ac:dyDescent="0.25" r="672" customHeight="1" ht="17.25">
      <c r="A672" s="156"/>
      <c r="B672" s="157"/>
      <c r="C672" s="155"/>
      <c r="D672" s="155"/>
      <c r="E672" s="155"/>
      <c r="F672" s="155"/>
      <c r="G672" s="86"/>
      <c r="H672" s="86"/>
      <c r="I672" s="86"/>
      <c r="J672" s="86"/>
    </row>
    <row x14ac:dyDescent="0.25" r="673" customHeight="1" ht="17.25">
      <c r="A673" s="156"/>
      <c r="B673" s="157"/>
      <c r="C673" s="155"/>
      <c r="D673" s="155"/>
      <c r="E673" s="155"/>
      <c r="F673" s="155"/>
      <c r="G673" s="86"/>
      <c r="H673" s="86"/>
      <c r="I673" s="86"/>
      <c r="J673" s="86"/>
    </row>
    <row x14ac:dyDescent="0.25" r="674" customHeight="1" ht="17.25">
      <c r="A674" s="156"/>
      <c r="B674" s="157"/>
      <c r="C674" s="155"/>
      <c r="D674" s="155"/>
      <c r="E674" s="155"/>
      <c r="F674" s="155"/>
      <c r="G674" s="86"/>
      <c r="H674" s="86"/>
      <c r="I674" s="86"/>
      <c r="J674" s="86"/>
    </row>
    <row x14ac:dyDescent="0.25" r="675" customHeight="1" ht="17.25">
      <c r="A675" s="156"/>
      <c r="B675" s="157"/>
      <c r="C675" s="155"/>
      <c r="D675" s="155"/>
      <c r="E675" s="155"/>
      <c r="F675" s="155"/>
      <c r="G675" s="86"/>
      <c r="H675" s="86"/>
      <c r="I675" s="86"/>
      <c r="J675" s="86"/>
    </row>
    <row x14ac:dyDescent="0.25" r="676" customHeight="1" ht="17.25">
      <c r="A676" s="156"/>
      <c r="B676" s="157"/>
      <c r="C676" s="155"/>
      <c r="D676" s="155"/>
      <c r="E676" s="155"/>
      <c r="F676" s="155"/>
      <c r="G676" s="86"/>
      <c r="H676" s="86"/>
      <c r="I676" s="86"/>
      <c r="J676" s="86"/>
    </row>
    <row x14ac:dyDescent="0.25" r="677" customHeight="1" ht="17.25">
      <c r="A677" s="156"/>
      <c r="B677" s="157"/>
      <c r="C677" s="155"/>
      <c r="D677" s="155"/>
      <c r="E677" s="155"/>
      <c r="F677" s="155"/>
      <c r="G677" s="86"/>
      <c r="H677" s="86"/>
      <c r="I677" s="86"/>
      <c r="J677" s="86"/>
    </row>
    <row x14ac:dyDescent="0.25" r="678" customHeight="1" ht="17.25">
      <c r="A678" s="156"/>
      <c r="B678" s="157"/>
      <c r="C678" s="155"/>
      <c r="D678" s="155"/>
      <c r="E678" s="155"/>
      <c r="F678" s="155"/>
      <c r="G678" s="86"/>
      <c r="H678" s="86"/>
      <c r="I678" s="86"/>
      <c r="J678" s="86"/>
    </row>
    <row x14ac:dyDescent="0.25" r="679" customHeight="1" ht="17.25">
      <c r="A679" s="156"/>
      <c r="B679" s="157"/>
      <c r="C679" s="155"/>
      <c r="D679" s="155"/>
      <c r="E679" s="155"/>
      <c r="F679" s="155"/>
      <c r="G679" s="86"/>
      <c r="H679" s="86"/>
      <c r="I679" s="86"/>
      <c r="J679" s="86"/>
    </row>
    <row x14ac:dyDescent="0.25" r="680" customHeight="1" ht="17.25">
      <c r="A680" s="156"/>
      <c r="B680" s="157"/>
      <c r="C680" s="155"/>
      <c r="D680" s="155"/>
      <c r="E680" s="155"/>
      <c r="F680" s="155"/>
      <c r="G680" s="86"/>
      <c r="H680" s="86"/>
      <c r="I680" s="86"/>
      <c r="J680" s="86"/>
    </row>
    <row x14ac:dyDescent="0.25" r="681" customHeight="1" ht="17.25">
      <c r="A681" s="156"/>
      <c r="B681" s="157"/>
      <c r="C681" s="155"/>
      <c r="D681" s="155"/>
      <c r="E681" s="155"/>
      <c r="F681" s="155"/>
      <c r="G681" s="86"/>
      <c r="H681" s="86"/>
      <c r="I681" s="86"/>
      <c r="J681" s="86"/>
    </row>
    <row x14ac:dyDescent="0.25" r="682" customHeight="1" ht="17.25">
      <c r="A682" s="156"/>
      <c r="B682" s="157"/>
      <c r="C682" s="155"/>
      <c r="D682" s="155"/>
      <c r="E682" s="155"/>
      <c r="F682" s="155"/>
      <c r="G682" s="86"/>
      <c r="H682" s="86"/>
      <c r="I682" s="86"/>
      <c r="J682" s="86"/>
    </row>
    <row x14ac:dyDescent="0.25" r="683" customHeight="1" ht="17.25">
      <c r="A683" s="156"/>
      <c r="B683" s="157"/>
      <c r="C683" s="155"/>
      <c r="D683" s="155"/>
      <c r="E683" s="155"/>
      <c r="F683" s="155"/>
      <c r="G683" s="86"/>
      <c r="H683" s="86"/>
      <c r="I683" s="86"/>
      <c r="J683" s="86"/>
    </row>
    <row x14ac:dyDescent="0.25" r="684" customHeight="1" ht="17.25">
      <c r="A684" s="156"/>
      <c r="B684" s="157"/>
      <c r="C684" s="155"/>
      <c r="D684" s="155"/>
      <c r="E684" s="155"/>
      <c r="F684" s="155"/>
      <c r="G684" s="86"/>
      <c r="H684" s="86"/>
      <c r="I684" s="86"/>
      <c r="J684" s="86"/>
    </row>
    <row x14ac:dyDescent="0.25" r="685" customHeight="1" ht="17.25">
      <c r="A685" s="156"/>
      <c r="B685" s="157"/>
      <c r="C685" s="155"/>
      <c r="D685" s="155"/>
      <c r="E685" s="155"/>
      <c r="F685" s="155"/>
      <c r="G685" s="86"/>
      <c r="H685" s="86"/>
      <c r="I685" s="86"/>
      <c r="J685" s="86"/>
    </row>
    <row x14ac:dyDescent="0.25" r="686" customHeight="1" ht="17.25">
      <c r="A686" s="156"/>
      <c r="B686" s="157"/>
      <c r="C686" s="155"/>
      <c r="D686" s="155"/>
      <c r="E686" s="155"/>
      <c r="F686" s="155"/>
      <c r="G686" s="86"/>
      <c r="H686" s="86"/>
      <c r="I686" s="86"/>
      <c r="J686" s="86"/>
    </row>
    <row x14ac:dyDescent="0.25" r="687" customHeight="1" ht="17.25">
      <c r="A687" s="156"/>
      <c r="B687" s="157"/>
      <c r="C687" s="155"/>
      <c r="D687" s="155"/>
      <c r="E687" s="155"/>
      <c r="F687" s="155"/>
      <c r="G687" s="86"/>
      <c r="H687" s="86"/>
      <c r="I687" s="86"/>
      <c r="J687" s="86"/>
    </row>
    <row x14ac:dyDescent="0.25" r="688" customHeight="1" ht="17.25">
      <c r="A688" s="156"/>
      <c r="B688" s="157"/>
      <c r="C688" s="155"/>
      <c r="D688" s="155"/>
      <c r="E688" s="155"/>
      <c r="F688" s="155"/>
      <c r="G688" s="86"/>
      <c r="H688" s="86"/>
      <c r="I688" s="86"/>
      <c r="J688" s="86"/>
    </row>
    <row x14ac:dyDescent="0.25" r="689" customHeight="1" ht="17.25">
      <c r="A689" s="156"/>
      <c r="B689" s="157"/>
      <c r="C689" s="155"/>
      <c r="D689" s="155"/>
      <c r="E689" s="155"/>
      <c r="F689" s="155"/>
      <c r="G689" s="86"/>
      <c r="H689" s="86"/>
      <c r="I689" s="86"/>
      <c r="J689" s="86"/>
    </row>
    <row x14ac:dyDescent="0.25" r="690" customHeight="1" ht="17.25">
      <c r="A690" s="156"/>
      <c r="B690" s="157"/>
      <c r="C690" s="155"/>
      <c r="D690" s="155"/>
      <c r="E690" s="155"/>
      <c r="F690" s="155"/>
      <c r="G690" s="86"/>
      <c r="H690" s="86"/>
      <c r="I690" s="86"/>
      <c r="J690" s="86"/>
    </row>
    <row x14ac:dyDescent="0.25" r="691" customHeight="1" ht="17.25">
      <c r="A691" s="156"/>
      <c r="B691" s="157"/>
      <c r="C691" s="155"/>
      <c r="D691" s="155"/>
      <c r="E691" s="155"/>
      <c r="F691" s="155"/>
      <c r="G691" s="86"/>
      <c r="H691" s="86"/>
      <c r="I691" s="86"/>
      <c r="J691" s="86"/>
    </row>
    <row x14ac:dyDescent="0.25" r="692" customHeight="1" ht="17.25">
      <c r="A692" s="156"/>
      <c r="B692" s="157"/>
      <c r="C692" s="155"/>
      <c r="D692" s="155"/>
      <c r="E692" s="155"/>
      <c r="F692" s="155"/>
      <c r="G692" s="86"/>
      <c r="H692" s="86"/>
      <c r="I692" s="86"/>
      <c r="J692" s="86"/>
    </row>
    <row x14ac:dyDescent="0.25" r="693" customHeight="1" ht="17.25">
      <c r="A693" s="156"/>
      <c r="B693" s="157"/>
      <c r="C693" s="155"/>
      <c r="D693" s="155"/>
      <c r="E693" s="155"/>
      <c r="F693" s="155"/>
      <c r="G693" s="86"/>
      <c r="H693" s="86"/>
      <c r="I693" s="86"/>
      <c r="J693" s="86"/>
    </row>
    <row x14ac:dyDescent="0.25" r="694" customHeight="1" ht="17.25">
      <c r="A694" s="156"/>
      <c r="B694" s="157"/>
      <c r="C694" s="155"/>
      <c r="D694" s="155"/>
      <c r="E694" s="155"/>
      <c r="F694" s="155"/>
      <c r="G694" s="86"/>
      <c r="H694" s="86"/>
      <c r="I694" s="86"/>
      <c r="J694" s="86"/>
    </row>
    <row x14ac:dyDescent="0.25" r="695" customHeight="1" ht="17.25">
      <c r="A695" s="156"/>
      <c r="B695" s="157"/>
      <c r="C695" s="155"/>
      <c r="D695" s="155"/>
      <c r="E695" s="155"/>
      <c r="F695" s="155"/>
      <c r="G695" s="86"/>
      <c r="H695" s="86"/>
      <c r="I695" s="86"/>
      <c r="J695" s="86"/>
    </row>
    <row x14ac:dyDescent="0.25" r="696" customHeight="1" ht="17.25">
      <c r="A696" s="156"/>
      <c r="B696" s="157"/>
      <c r="C696" s="155"/>
      <c r="D696" s="155"/>
      <c r="E696" s="155"/>
      <c r="F696" s="155"/>
      <c r="G696" s="86"/>
      <c r="H696" s="86"/>
      <c r="I696" s="86"/>
      <c r="J696" s="86"/>
    </row>
    <row x14ac:dyDescent="0.25" r="697" customHeight="1" ht="17.25">
      <c r="A697" s="156"/>
      <c r="B697" s="157"/>
      <c r="C697" s="155"/>
      <c r="D697" s="155"/>
      <c r="E697" s="155"/>
      <c r="F697" s="155"/>
      <c r="G697" s="86"/>
      <c r="H697" s="86"/>
      <c r="I697" s="86"/>
      <c r="J697" s="86"/>
    </row>
    <row x14ac:dyDescent="0.25" r="698" customHeight="1" ht="17.25">
      <c r="A698" s="156"/>
      <c r="B698" s="157"/>
      <c r="C698" s="155"/>
      <c r="D698" s="155"/>
      <c r="E698" s="155"/>
      <c r="F698" s="155"/>
      <c r="G698" s="86"/>
      <c r="H698" s="86"/>
      <c r="I698" s="86"/>
      <c r="J698" s="86"/>
    </row>
    <row x14ac:dyDescent="0.25" r="699" customHeight="1" ht="17.25">
      <c r="A699" s="156"/>
      <c r="B699" s="157"/>
      <c r="C699" s="155"/>
      <c r="D699" s="155"/>
      <c r="E699" s="155"/>
      <c r="F699" s="155"/>
      <c r="G699" s="86"/>
      <c r="H699" s="86"/>
      <c r="I699" s="86"/>
      <c r="J699" s="86"/>
    </row>
    <row x14ac:dyDescent="0.25" r="700" customHeight="1" ht="17.25">
      <c r="A700" s="156"/>
      <c r="B700" s="157"/>
      <c r="C700" s="155"/>
      <c r="D700" s="155"/>
      <c r="E700" s="155"/>
      <c r="F700" s="155"/>
      <c r="G700" s="86"/>
      <c r="H700" s="86"/>
      <c r="I700" s="86"/>
      <c r="J700" s="86"/>
    </row>
    <row x14ac:dyDescent="0.25" r="701" customHeight="1" ht="17.25">
      <c r="A701" s="156"/>
      <c r="B701" s="157"/>
      <c r="C701" s="155"/>
      <c r="D701" s="155"/>
      <c r="E701" s="155"/>
      <c r="F701" s="155"/>
      <c r="G701" s="86"/>
      <c r="H701" s="86"/>
      <c r="I701" s="86"/>
      <c r="J701" s="86"/>
    </row>
    <row x14ac:dyDescent="0.25" r="702" customHeight="1" ht="17.25">
      <c r="A702" s="156"/>
      <c r="B702" s="157"/>
      <c r="C702" s="155"/>
      <c r="D702" s="155"/>
      <c r="E702" s="155"/>
      <c r="F702" s="155"/>
      <c r="G702" s="86"/>
      <c r="H702" s="86"/>
      <c r="I702" s="86"/>
      <c r="J702" s="86"/>
    </row>
    <row x14ac:dyDescent="0.25" r="703" customHeight="1" ht="17.25">
      <c r="A703" s="156"/>
      <c r="B703" s="157"/>
      <c r="C703" s="155"/>
      <c r="D703" s="155"/>
      <c r="E703" s="155"/>
      <c r="F703" s="155"/>
      <c r="G703" s="86"/>
      <c r="H703" s="86"/>
      <c r="I703" s="86"/>
      <c r="J703" s="86"/>
    </row>
    <row x14ac:dyDescent="0.25" r="704" customHeight="1" ht="17.25">
      <c r="A704" s="156"/>
      <c r="B704" s="157"/>
      <c r="C704" s="155"/>
      <c r="D704" s="155"/>
      <c r="E704" s="155"/>
      <c r="F704" s="155"/>
      <c r="G704" s="86"/>
      <c r="H704" s="86"/>
      <c r="I704" s="86"/>
      <c r="J704" s="86"/>
    </row>
    <row x14ac:dyDescent="0.25" r="705" customHeight="1" ht="17.25">
      <c r="A705" s="156"/>
      <c r="B705" s="157"/>
      <c r="C705" s="155"/>
      <c r="D705" s="155"/>
      <c r="E705" s="155"/>
      <c r="F705" s="155"/>
      <c r="G705" s="86"/>
      <c r="H705" s="86"/>
      <c r="I705" s="86"/>
      <c r="J705" s="86"/>
    </row>
    <row x14ac:dyDescent="0.25" r="706" customHeight="1" ht="17.25">
      <c r="A706" s="156"/>
      <c r="B706" s="157"/>
      <c r="C706" s="155"/>
      <c r="D706" s="155"/>
      <c r="E706" s="155"/>
      <c r="F706" s="155"/>
      <c r="G706" s="86"/>
      <c r="H706" s="86"/>
      <c r="I706" s="86"/>
      <c r="J706" s="86"/>
    </row>
    <row x14ac:dyDescent="0.25" r="707" customHeight="1" ht="17.25">
      <c r="A707" s="156"/>
      <c r="B707" s="157"/>
      <c r="C707" s="155"/>
      <c r="D707" s="155"/>
      <c r="E707" s="155"/>
      <c r="F707" s="155"/>
      <c r="G707" s="86"/>
      <c r="H707" s="86"/>
      <c r="I707" s="86"/>
      <c r="J707" s="86"/>
    </row>
    <row x14ac:dyDescent="0.25" r="708" customHeight="1" ht="17.25">
      <c r="A708" s="156"/>
      <c r="B708" s="157"/>
      <c r="C708" s="155"/>
      <c r="D708" s="155"/>
      <c r="E708" s="155"/>
      <c r="F708" s="155"/>
      <c r="G708" s="86"/>
      <c r="H708" s="86"/>
      <c r="I708" s="86"/>
      <c r="J708" s="86"/>
    </row>
    <row x14ac:dyDescent="0.25" r="709" customHeight="1" ht="17.25">
      <c r="A709" s="156"/>
      <c r="B709" s="157"/>
      <c r="C709" s="155"/>
      <c r="D709" s="155"/>
      <c r="E709" s="155"/>
      <c r="F709" s="155"/>
      <c r="G709" s="86"/>
      <c r="H709" s="86"/>
      <c r="I709" s="86"/>
      <c r="J709" s="86"/>
    </row>
    <row x14ac:dyDescent="0.25" r="710" customHeight="1" ht="17.25">
      <c r="A710" s="156"/>
      <c r="B710" s="157"/>
      <c r="C710" s="155"/>
      <c r="D710" s="155"/>
      <c r="E710" s="155"/>
      <c r="F710" s="155"/>
      <c r="G710" s="86"/>
      <c r="H710" s="86"/>
      <c r="I710" s="86"/>
      <c r="J710" s="86"/>
    </row>
    <row x14ac:dyDescent="0.25" r="711" customHeight="1" ht="17.25">
      <c r="A711" s="156"/>
      <c r="B711" s="157"/>
      <c r="C711" s="155"/>
      <c r="D711" s="155"/>
      <c r="E711" s="155"/>
      <c r="F711" s="155"/>
      <c r="G711" s="86"/>
      <c r="H711" s="86"/>
      <c r="I711" s="86"/>
      <c r="J711" s="86"/>
    </row>
    <row x14ac:dyDescent="0.25" r="712" customHeight="1" ht="17.25">
      <c r="A712" s="156"/>
      <c r="B712" s="157"/>
      <c r="C712" s="155"/>
      <c r="D712" s="155"/>
      <c r="E712" s="155"/>
      <c r="F712" s="155"/>
      <c r="G712" s="86"/>
      <c r="H712" s="86"/>
      <c r="I712" s="86"/>
      <c r="J712" s="86"/>
    </row>
    <row x14ac:dyDescent="0.25" r="713" customHeight="1" ht="17.25">
      <c r="A713" s="156"/>
      <c r="B713" s="157"/>
      <c r="C713" s="155"/>
      <c r="D713" s="155"/>
      <c r="E713" s="155"/>
      <c r="F713" s="155"/>
      <c r="G713" s="86"/>
      <c r="H713" s="86"/>
      <c r="I713" s="86"/>
      <c r="J713" s="86"/>
    </row>
    <row x14ac:dyDescent="0.25" r="714" customHeight="1" ht="17.25">
      <c r="A714" s="156"/>
      <c r="B714" s="157"/>
      <c r="C714" s="155"/>
      <c r="D714" s="155"/>
      <c r="E714" s="155"/>
      <c r="F714" s="155"/>
      <c r="G714" s="86"/>
      <c r="H714" s="86"/>
      <c r="I714" s="86"/>
      <c r="J714" s="86"/>
    </row>
    <row x14ac:dyDescent="0.25" r="715" customHeight="1" ht="17.25">
      <c r="A715" s="156"/>
      <c r="B715" s="157"/>
      <c r="C715" s="155"/>
      <c r="D715" s="155"/>
      <c r="E715" s="155"/>
      <c r="F715" s="155"/>
      <c r="G715" s="86"/>
      <c r="H715" s="86"/>
      <c r="I715" s="86"/>
      <c r="J715" s="86"/>
    </row>
    <row x14ac:dyDescent="0.25" r="716" customHeight="1" ht="17.25">
      <c r="A716" s="156"/>
      <c r="B716" s="157"/>
      <c r="C716" s="155"/>
      <c r="D716" s="155"/>
      <c r="E716" s="155"/>
      <c r="F716" s="155"/>
      <c r="G716" s="86"/>
      <c r="H716" s="86"/>
      <c r="I716" s="86"/>
      <c r="J716" s="86"/>
    </row>
    <row x14ac:dyDescent="0.25" r="717" customHeight="1" ht="17.25">
      <c r="A717" s="156"/>
      <c r="B717" s="157"/>
      <c r="C717" s="155"/>
      <c r="D717" s="155"/>
      <c r="E717" s="155"/>
      <c r="F717" s="155"/>
      <c r="G717" s="86"/>
      <c r="H717" s="86"/>
      <c r="I717" s="86"/>
      <c r="J717" s="86"/>
    </row>
    <row x14ac:dyDescent="0.25" r="718" customHeight="1" ht="17.25">
      <c r="A718" s="156"/>
      <c r="B718" s="157"/>
      <c r="C718" s="155"/>
      <c r="D718" s="155"/>
      <c r="E718" s="155"/>
      <c r="F718" s="155"/>
      <c r="G718" s="86"/>
      <c r="H718" s="86"/>
      <c r="I718" s="86"/>
      <c r="J718" s="86"/>
    </row>
    <row x14ac:dyDescent="0.25" r="719" customHeight="1" ht="17.25">
      <c r="A719" s="156"/>
      <c r="B719" s="157"/>
      <c r="C719" s="155"/>
      <c r="D719" s="155"/>
      <c r="E719" s="155"/>
      <c r="F719" s="155"/>
      <c r="G719" s="86"/>
      <c r="H719" s="86"/>
      <c r="I719" s="86"/>
      <c r="J719" s="86"/>
    </row>
    <row x14ac:dyDescent="0.25" r="720" customHeight="1" ht="17.25">
      <c r="A720" s="156"/>
      <c r="B720" s="157"/>
      <c r="C720" s="155"/>
      <c r="D720" s="155"/>
      <c r="E720" s="155"/>
      <c r="F720" s="155"/>
      <c r="G720" s="86"/>
      <c r="H720" s="86"/>
      <c r="I720" s="86"/>
      <c r="J720" s="86"/>
    </row>
    <row x14ac:dyDescent="0.25" r="721" customHeight="1" ht="17.25">
      <c r="A721" s="156"/>
      <c r="B721" s="157"/>
      <c r="C721" s="155"/>
      <c r="D721" s="155"/>
      <c r="E721" s="155"/>
      <c r="F721" s="155"/>
      <c r="G721" s="86"/>
      <c r="H721" s="86"/>
      <c r="I721" s="86"/>
      <c r="J721" s="86"/>
    </row>
    <row x14ac:dyDescent="0.25" r="722" customHeight="1" ht="17.25">
      <c r="A722" s="156"/>
      <c r="B722" s="157"/>
      <c r="C722" s="155"/>
      <c r="D722" s="155"/>
      <c r="E722" s="155"/>
      <c r="F722" s="155"/>
      <c r="G722" s="86"/>
      <c r="H722" s="86"/>
      <c r="I722" s="86"/>
      <c r="J722" s="86"/>
    </row>
    <row x14ac:dyDescent="0.25" r="723" customHeight="1" ht="17.25">
      <c r="A723" s="156"/>
      <c r="B723" s="157"/>
      <c r="C723" s="155"/>
      <c r="D723" s="155"/>
      <c r="E723" s="155"/>
      <c r="F723" s="155"/>
      <c r="G723" s="86"/>
      <c r="H723" s="86"/>
      <c r="I723" s="86"/>
      <c r="J723" s="86"/>
    </row>
    <row x14ac:dyDescent="0.25" r="724" customHeight="1" ht="17.25">
      <c r="A724" s="156"/>
      <c r="B724" s="157"/>
      <c r="C724" s="155"/>
      <c r="D724" s="155"/>
      <c r="E724" s="155"/>
      <c r="F724" s="155"/>
      <c r="G724" s="86"/>
      <c r="H724" s="86"/>
      <c r="I724" s="86"/>
      <c r="J724" s="86"/>
    </row>
    <row x14ac:dyDescent="0.25" r="725" customHeight="1" ht="17.25">
      <c r="A725" s="156"/>
      <c r="B725" s="157"/>
      <c r="C725" s="155"/>
      <c r="D725" s="155"/>
      <c r="E725" s="155"/>
      <c r="F725" s="155"/>
      <c r="G725" s="86"/>
      <c r="H725" s="86"/>
      <c r="I725" s="86"/>
      <c r="J725" s="86"/>
    </row>
    <row x14ac:dyDescent="0.25" r="726" customHeight="1" ht="17.25">
      <c r="A726" s="156"/>
      <c r="B726" s="157"/>
      <c r="C726" s="155"/>
      <c r="D726" s="155"/>
      <c r="E726" s="155"/>
      <c r="F726" s="155"/>
      <c r="G726" s="86"/>
      <c r="H726" s="86"/>
      <c r="I726" s="86"/>
      <c r="J726" s="86"/>
    </row>
    <row x14ac:dyDescent="0.25" r="727" customHeight="1" ht="17.25">
      <c r="A727" s="156"/>
      <c r="B727" s="157"/>
      <c r="C727" s="155"/>
      <c r="D727" s="155"/>
      <c r="E727" s="155"/>
      <c r="F727" s="155"/>
      <c r="G727" s="86"/>
      <c r="H727" s="86"/>
      <c r="I727" s="86"/>
      <c r="J727" s="86"/>
    </row>
    <row x14ac:dyDescent="0.25" r="728" customHeight="1" ht="17.25">
      <c r="A728" s="156"/>
      <c r="B728" s="157"/>
      <c r="C728" s="155"/>
      <c r="D728" s="155"/>
      <c r="E728" s="155"/>
      <c r="F728" s="155"/>
      <c r="G728" s="86"/>
      <c r="H728" s="86"/>
      <c r="I728" s="86"/>
      <c r="J728" s="86"/>
    </row>
    <row x14ac:dyDescent="0.25" r="729" customHeight="1" ht="17.25">
      <c r="A729" s="156"/>
      <c r="B729" s="157"/>
      <c r="C729" s="155"/>
      <c r="D729" s="155"/>
      <c r="E729" s="155"/>
      <c r="F729" s="155"/>
      <c r="G729" s="86"/>
      <c r="H729" s="86"/>
      <c r="I729" s="86"/>
      <c r="J729" s="86"/>
    </row>
    <row x14ac:dyDescent="0.25" r="730" customHeight="1" ht="17.25">
      <c r="A730" s="156"/>
      <c r="B730" s="157"/>
      <c r="C730" s="155"/>
      <c r="D730" s="155"/>
      <c r="E730" s="155"/>
      <c r="F730" s="155"/>
      <c r="G730" s="86"/>
      <c r="H730" s="86"/>
      <c r="I730" s="86"/>
      <c r="J730" s="86"/>
    </row>
    <row x14ac:dyDescent="0.25" r="731" customHeight="1" ht="17.25">
      <c r="A731" s="156"/>
      <c r="B731" s="157"/>
      <c r="C731" s="155"/>
      <c r="D731" s="155"/>
      <c r="E731" s="155"/>
      <c r="F731" s="155"/>
      <c r="G731" s="86"/>
      <c r="H731" s="86"/>
      <c r="I731" s="86"/>
      <c r="J731" s="86"/>
    </row>
    <row x14ac:dyDescent="0.25" r="732" customHeight="1" ht="17.25">
      <c r="A732" s="156"/>
      <c r="B732" s="157"/>
      <c r="C732" s="155"/>
      <c r="D732" s="155"/>
      <c r="E732" s="155"/>
      <c r="F732" s="155"/>
      <c r="G732" s="86"/>
      <c r="H732" s="86"/>
      <c r="I732" s="86"/>
      <c r="J732" s="86"/>
    </row>
    <row x14ac:dyDescent="0.25" r="733" customHeight="1" ht="17.25">
      <c r="A733" s="156"/>
      <c r="B733" s="157"/>
      <c r="C733" s="155"/>
      <c r="D733" s="155"/>
      <c r="E733" s="155"/>
      <c r="F733" s="155"/>
      <c r="G733" s="86"/>
      <c r="H733" s="86"/>
      <c r="I733" s="86"/>
      <c r="J733" s="86"/>
    </row>
    <row x14ac:dyDescent="0.25" r="734" customHeight="1" ht="17.25">
      <c r="A734" s="156"/>
      <c r="B734" s="157"/>
      <c r="C734" s="155"/>
      <c r="D734" s="155"/>
      <c r="E734" s="155"/>
      <c r="F734" s="155"/>
      <c r="G734" s="86"/>
      <c r="H734" s="86"/>
      <c r="I734" s="86"/>
      <c r="J734" s="86"/>
    </row>
    <row x14ac:dyDescent="0.25" r="735" customHeight="1" ht="17.25">
      <c r="A735" s="156"/>
      <c r="B735" s="157"/>
      <c r="C735" s="155"/>
      <c r="D735" s="155"/>
      <c r="E735" s="155"/>
      <c r="F735" s="155"/>
      <c r="G735" s="86"/>
      <c r="H735" s="86"/>
      <c r="I735" s="86"/>
      <c r="J735" s="86"/>
    </row>
    <row x14ac:dyDescent="0.25" r="736" customHeight="1" ht="17.25">
      <c r="A736" s="156"/>
      <c r="B736" s="157"/>
      <c r="C736" s="155"/>
      <c r="D736" s="155"/>
      <c r="E736" s="155"/>
      <c r="F736" s="155"/>
      <c r="G736" s="86"/>
      <c r="H736" s="86"/>
      <c r="I736" s="86"/>
      <c r="J736" s="86"/>
    </row>
    <row x14ac:dyDescent="0.25" r="737" customHeight="1" ht="17.25">
      <c r="A737" s="156"/>
      <c r="B737" s="157"/>
      <c r="C737" s="155"/>
      <c r="D737" s="155"/>
      <c r="E737" s="155"/>
      <c r="F737" s="155"/>
      <c r="G737" s="86"/>
      <c r="H737" s="86"/>
      <c r="I737" s="86"/>
      <c r="J737" s="86"/>
    </row>
    <row x14ac:dyDescent="0.25" r="738" customHeight="1" ht="17.25">
      <c r="A738" s="156"/>
      <c r="B738" s="157"/>
      <c r="C738" s="155"/>
      <c r="D738" s="155"/>
      <c r="E738" s="155"/>
      <c r="F738" s="155"/>
      <c r="G738" s="86"/>
      <c r="H738" s="86"/>
      <c r="I738" s="86"/>
      <c r="J738" s="86"/>
    </row>
    <row x14ac:dyDescent="0.25" r="739" customHeight="1" ht="17.25">
      <c r="A739" s="156"/>
      <c r="B739" s="157"/>
      <c r="C739" s="155"/>
      <c r="D739" s="155"/>
      <c r="E739" s="155"/>
      <c r="F739" s="155"/>
      <c r="G739" s="86"/>
      <c r="H739" s="86"/>
      <c r="I739" s="86"/>
      <c r="J739" s="86"/>
    </row>
    <row x14ac:dyDescent="0.25" r="740" customHeight="1" ht="17.25">
      <c r="A740" s="156"/>
      <c r="B740" s="157"/>
      <c r="C740" s="155"/>
      <c r="D740" s="155"/>
      <c r="E740" s="155"/>
      <c r="F740" s="155"/>
      <c r="G740" s="86"/>
      <c r="H740" s="86"/>
      <c r="I740" s="86"/>
      <c r="J740" s="86"/>
    </row>
    <row x14ac:dyDescent="0.25" r="741" customHeight="1" ht="17.25">
      <c r="A741" s="156"/>
      <c r="B741" s="157"/>
      <c r="C741" s="155"/>
      <c r="D741" s="155"/>
      <c r="E741" s="155"/>
      <c r="F741" s="155"/>
      <c r="G741" s="86"/>
      <c r="H741" s="86"/>
      <c r="I741" s="86"/>
      <c r="J741" s="86"/>
    </row>
    <row x14ac:dyDescent="0.25" r="742" customHeight="1" ht="17.25">
      <c r="A742" s="156"/>
      <c r="B742" s="157"/>
      <c r="C742" s="155"/>
      <c r="D742" s="155"/>
      <c r="E742" s="155"/>
      <c r="F742" s="155"/>
      <c r="G742" s="86"/>
      <c r="H742" s="86"/>
      <c r="I742" s="86"/>
      <c r="J742" s="86"/>
    </row>
    <row x14ac:dyDescent="0.25" r="743" customHeight="1" ht="17.25">
      <c r="A743" s="156"/>
      <c r="B743" s="157"/>
      <c r="C743" s="155"/>
      <c r="D743" s="155"/>
      <c r="E743" s="155"/>
      <c r="F743" s="155"/>
      <c r="G743" s="86"/>
      <c r="H743" s="86"/>
      <c r="I743" s="86"/>
      <c r="J743" s="86"/>
    </row>
    <row x14ac:dyDescent="0.25" r="744" customHeight="1" ht="17.25">
      <c r="A744" s="156"/>
      <c r="B744" s="157"/>
      <c r="C744" s="155"/>
      <c r="D744" s="155"/>
      <c r="E744" s="155"/>
      <c r="F744" s="155"/>
      <c r="G744" s="86"/>
      <c r="H744" s="86"/>
      <c r="I744" s="86"/>
      <c r="J744" s="86"/>
    </row>
    <row x14ac:dyDescent="0.25" r="745" customHeight="1" ht="17.25">
      <c r="A745" s="156"/>
      <c r="B745" s="157"/>
      <c r="C745" s="155"/>
      <c r="D745" s="155"/>
      <c r="E745" s="155"/>
      <c r="F745" s="155"/>
      <c r="G745" s="86"/>
      <c r="H745" s="86"/>
      <c r="I745" s="86"/>
      <c r="J745" s="86"/>
    </row>
    <row x14ac:dyDescent="0.25" r="746" customHeight="1" ht="17.25">
      <c r="A746" s="156"/>
      <c r="B746" s="157"/>
      <c r="C746" s="155"/>
      <c r="D746" s="155"/>
      <c r="E746" s="155"/>
      <c r="F746" s="155"/>
      <c r="G746" s="86"/>
      <c r="H746" s="86"/>
      <c r="I746" s="86"/>
      <c r="J746" s="86"/>
    </row>
    <row x14ac:dyDescent="0.25" r="747" customHeight="1" ht="17.25">
      <c r="A747" s="156"/>
      <c r="B747" s="157"/>
      <c r="C747" s="155"/>
      <c r="D747" s="155"/>
      <c r="E747" s="155"/>
      <c r="F747" s="155"/>
      <c r="G747" s="86"/>
      <c r="H747" s="86"/>
      <c r="I747" s="86"/>
      <c r="J747" s="86"/>
    </row>
    <row x14ac:dyDescent="0.25" r="748" customHeight="1" ht="17.25">
      <c r="A748" s="156"/>
      <c r="B748" s="157"/>
      <c r="C748" s="155"/>
      <c r="D748" s="155"/>
      <c r="E748" s="155"/>
      <c r="F748" s="155"/>
      <c r="G748" s="86"/>
      <c r="H748" s="86"/>
      <c r="I748" s="86"/>
      <c r="J748" s="86"/>
    </row>
    <row x14ac:dyDescent="0.25" r="749" customHeight="1" ht="17.25">
      <c r="A749" s="156"/>
      <c r="B749" s="157"/>
      <c r="C749" s="155"/>
      <c r="D749" s="155"/>
      <c r="E749" s="155"/>
      <c r="F749" s="155"/>
      <c r="G749" s="86"/>
      <c r="H749" s="86"/>
      <c r="I749" s="86"/>
      <c r="J749" s="86"/>
    </row>
    <row x14ac:dyDescent="0.25" r="750" customHeight="1" ht="17.25">
      <c r="A750" s="156"/>
      <c r="B750" s="157"/>
      <c r="C750" s="155"/>
      <c r="D750" s="155"/>
      <c r="E750" s="155"/>
      <c r="F750" s="155"/>
      <c r="G750" s="86"/>
      <c r="H750" s="86"/>
      <c r="I750" s="86"/>
      <c r="J750" s="86"/>
    </row>
    <row x14ac:dyDescent="0.25" r="751" customHeight="1" ht="17.25">
      <c r="A751" s="156"/>
      <c r="B751" s="157"/>
      <c r="C751" s="155"/>
      <c r="D751" s="155"/>
      <c r="E751" s="155"/>
      <c r="F751" s="155"/>
      <c r="G751" s="86"/>
      <c r="H751" s="86"/>
      <c r="I751" s="86"/>
      <c r="J751" s="86"/>
    </row>
    <row x14ac:dyDescent="0.25" r="752" customHeight="1" ht="17.25">
      <c r="A752" s="156"/>
      <c r="B752" s="157"/>
      <c r="C752" s="155"/>
      <c r="D752" s="155"/>
      <c r="E752" s="155"/>
      <c r="F752" s="155"/>
      <c r="G752" s="86"/>
      <c r="H752" s="86"/>
      <c r="I752" s="86"/>
      <c r="J752" s="86"/>
    </row>
    <row x14ac:dyDescent="0.25" r="753" customHeight="1" ht="17.25">
      <c r="A753" s="156"/>
      <c r="B753" s="157"/>
      <c r="C753" s="155"/>
      <c r="D753" s="155"/>
      <c r="E753" s="155"/>
      <c r="F753" s="155"/>
      <c r="G753" s="86"/>
      <c r="H753" s="86"/>
      <c r="I753" s="86"/>
      <c r="J753" s="86"/>
    </row>
    <row x14ac:dyDescent="0.25" r="754" customHeight="1" ht="17.25">
      <c r="A754" s="156"/>
      <c r="B754" s="157"/>
      <c r="C754" s="155"/>
      <c r="D754" s="155"/>
      <c r="E754" s="155"/>
      <c r="F754" s="155"/>
      <c r="G754" s="86"/>
      <c r="H754" s="86"/>
      <c r="I754" s="86"/>
      <c r="J754" s="86"/>
    </row>
    <row x14ac:dyDescent="0.25" r="755" customHeight="1" ht="17.25">
      <c r="A755" s="156"/>
      <c r="B755" s="157"/>
      <c r="C755" s="155"/>
      <c r="D755" s="155"/>
      <c r="E755" s="155"/>
      <c r="F755" s="155"/>
      <c r="G755" s="86"/>
      <c r="H755" s="86"/>
      <c r="I755" s="86"/>
      <c r="J755" s="86"/>
    </row>
    <row x14ac:dyDescent="0.25" r="756" customHeight="1" ht="17.25">
      <c r="A756" s="156"/>
      <c r="B756" s="157"/>
      <c r="C756" s="155"/>
      <c r="D756" s="155"/>
      <c r="E756" s="155"/>
      <c r="F756" s="155"/>
      <c r="G756" s="86"/>
      <c r="H756" s="86"/>
      <c r="I756" s="86"/>
      <c r="J756" s="86"/>
    </row>
    <row x14ac:dyDescent="0.25" r="757" customHeight="1" ht="17.25">
      <c r="A757" s="156"/>
      <c r="B757" s="157"/>
      <c r="C757" s="155"/>
      <c r="D757" s="155"/>
      <c r="E757" s="155"/>
      <c r="F757" s="155"/>
      <c r="G757" s="86"/>
      <c r="H757" s="86"/>
      <c r="I757" s="86"/>
      <c r="J757" s="86"/>
    </row>
    <row x14ac:dyDescent="0.25" r="758" customHeight="1" ht="17.25">
      <c r="A758" s="156"/>
      <c r="B758" s="157"/>
      <c r="C758" s="155"/>
      <c r="D758" s="155"/>
      <c r="E758" s="155"/>
      <c r="F758" s="155"/>
      <c r="G758" s="86"/>
      <c r="H758" s="86"/>
      <c r="I758" s="86"/>
      <c r="J758" s="86"/>
    </row>
    <row x14ac:dyDescent="0.25" r="759" customHeight="1" ht="17.25">
      <c r="A759" s="156"/>
      <c r="B759" s="157"/>
      <c r="C759" s="155"/>
      <c r="D759" s="155"/>
      <c r="E759" s="155"/>
      <c r="F759" s="155"/>
      <c r="G759" s="86"/>
      <c r="H759" s="86"/>
      <c r="I759" s="86"/>
      <c r="J759" s="86"/>
    </row>
    <row x14ac:dyDescent="0.25" r="760" customHeight="1" ht="17.25">
      <c r="A760" s="156"/>
      <c r="B760" s="157"/>
      <c r="C760" s="155"/>
      <c r="D760" s="155"/>
      <c r="E760" s="155"/>
      <c r="F760" s="155"/>
      <c r="G760" s="86"/>
      <c r="H760" s="86"/>
      <c r="I760" s="86"/>
      <c r="J760" s="86"/>
    </row>
    <row x14ac:dyDescent="0.25" r="761" customHeight="1" ht="17.25">
      <c r="A761" s="156"/>
      <c r="B761" s="157"/>
      <c r="C761" s="155"/>
      <c r="D761" s="155"/>
      <c r="E761" s="155"/>
      <c r="F761" s="155"/>
      <c r="G761" s="86"/>
      <c r="H761" s="86"/>
      <c r="I761" s="86"/>
      <c r="J761" s="86"/>
    </row>
    <row x14ac:dyDescent="0.25" r="762" customHeight="1" ht="17.25">
      <c r="A762" s="156"/>
      <c r="B762" s="157"/>
      <c r="C762" s="155"/>
      <c r="D762" s="155"/>
      <c r="E762" s="155"/>
      <c r="F762" s="155"/>
      <c r="G762" s="86"/>
      <c r="H762" s="86"/>
      <c r="I762" s="86"/>
      <c r="J762" s="86"/>
    </row>
    <row x14ac:dyDescent="0.25" r="763" customHeight="1" ht="17.25">
      <c r="A763" s="156"/>
      <c r="B763" s="157"/>
      <c r="C763" s="155"/>
      <c r="D763" s="155"/>
      <c r="E763" s="155"/>
      <c r="F763" s="155"/>
      <c r="G763" s="86"/>
      <c r="H763" s="86"/>
      <c r="I763" s="86"/>
      <c r="J763" s="86"/>
    </row>
    <row x14ac:dyDescent="0.25" r="764" customHeight="1" ht="17.25">
      <c r="A764" s="156"/>
      <c r="B764" s="157"/>
      <c r="C764" s="155"/>
      <c r="D764" s="155"/>
      <c r="E764" s="155"/>
      <c r="F764" s="155"/>
      <c r="G764" s="86"/>
      <c r="H764" s="86"/>
      <c r="I764" s="86"/>
      <c r="J764" s="86"/>
    </row>
    <row x14ac:dyDescent="0.25" r="765" customHeight="1" ht="17.25">
      <c r="A765" s="156"/>
      <c r="B765" s="157"/>
      <c r="C765" s="155"/>
      <c r="D765" s="155"/>
      <c r="E765" s="155"/>
      <c r="F765" s="155"/>
      <c r="G765" s="86"/>
      <c r="H765" s="86"/>
      <c r="I765" s="86"/>
      <c r="J765" s="86"/>
    </row>
    <row x14ac:dyDescent="0.25" r="766" customHeight="1" ht="17.25">
      <c r="A766" s="156"/>
      <c r="B766" s="157"/>
      <c r="C766" s="155"/>
      <c r="D766" s="155"/>
      <c r="E766" s="155"/>
      <c r="F766" s="155"/>
      <c r="G766" s="86"/>
      <c r="H766" s="86"/>
      <c r="I766" s="86"/>
      <c r="J766" s="86"/>
    </row>
    <row x14ac:dyDescent="0.25" r="767" customHeight="1" ht="17.25">
      <c r="A767" s="156"/>
      <c r="B767" s="157"/>
      <c r="C767" s="155"/>
      <c r="D767" s="155"/>
      <c r="E767" s="155"/>
      <c r="F767" s="155"/>
      <c r="G767" s="86"/>
      <c r="H767" s="86"/>
      <c r="I767" s="86"/>
      <c r="J767" s="86"/>
    </row>
    <row x14ac:dyDescent="0.25" r="768" customHeight="1" ht="17.25">
      <c r="A768" s="156"/>
      <c r="B768" s="157"/>
      <c r="C768" s="155"/>
      <c r="D768" s="155"/>
      <c r="E768" s="155"/>
      <c r="F768" s="155"/>
      <c r="G768" s="86"/>
      <c r="H768" s="86"/>
      <c r="I768" s="86"/>
      <c r="J768" s="86"/>
    </row>
    <row x14ac:dyDescent="0.25" r="769" customHeight="1" ht="17.25">
      <c r="A769" s="156"/>
      <c r="B769" s="157"/>
      <c r="C769" s="155"/>
      <c r="D769" s="155"/>
      <c r="E769" s="155"/>
      <c r="F769" s="155"/>
      <c r="G769" s="86"/>
      <c r="H769" s="86"/>
      <c r="I769" s="86"/>
      <c r="J769" s="86"/>
    </row>
    <row x14ac:dyDescent="0.25" r="770" customHeight="1" ht="17.25">
      <c r="A770" s="156"/>
      <c r="B770" s="157"/>
      <c r="C770" s="155"/>
      <c r="D770" s="155"/>
      <c r="E770" s="155"/>
      <c r="F770" s="155"/>
      <c r="G770" s="86"/>
      <c r="H770" s="86"/>
      <c r="I770" s="86"/>
      <c r="J770" s="86"/>
    </row>
    <row x14ac:dyDescent="0.25" r="771" customHeight="1" ht="17.25">
      <c r="A771" s="156"/>
      <c r="B771" s="157"/>
      <c r="C771" s="155"/>
      <c r="D771" s="155"/>
      <c r="E771" s="155"/>
      <c r="F771" s="155"/>
      <c r="G771" s="86"/>
      <c r="H771" s="86"/>
      <c r="I771" s="86"/>
      <c r="J771" s="86"/>
    </row>
    <row x14ac:dyDescent="0.25" r="772" customHeight="1" ht="17.25">
      <c r="A772" s="156"/>
      <c r="B772" s="157"/>
      <c r="C772" s="155"/>
      <c r="D772" s="155"/>
      <c r="E772" s="155"/>
      <c r="F772" s="155"/>
      <c r="G772" s="86"/>
      <c r="H772" s="86"/>
      <c r="I772" s="86"/>
      <c r="J772" s="86"/>
    </row>
    <row x14ac:dyDescent="0.25" r="773" customHeight="1" ht="17.25">
      <c r="A773" s="156"/>
      <c r="B773" s="157"/>
      <c r="C773" s="155"/>
      <c r="D773" s="155"/>
      <c r="E773" s="155"/>
      <c r="F773" s="155"/>
      <c r="G773" s="86"/>
      <c r="H773" s="86"/>
      <c r="I773" s="86"/>
      <c r="J773" s="86"/>
    </row>
    <row x14ac:dyDescent="0.25" r="774" customHeight="1" ht="17.25">
      <c r="A774" s="156"/>
      <c r="B774" s="157"/>
      <c r="C774" s="155"/>
      <c r="D774" s="155"/>
      <c r="E774" s="155"/>
      <c r="F774" s="155"/>
      <c r="G774" s="86"/>
      <c r="H774" s="86"/>
      <c r="I774" s="86"/>
      <c r="J774" s="86"/>
    </row>
    <row x14ac:dyDescent="0.25" r="775" customHeight="1" ht="17.25">
      <c r="A775" s="156"/>
      <c r="B775" s="157"/>
      <c r="C775" s="155"/>
      <c r="D775" s="155"/>
      <c r="E775" s="155"/>
      <c r="F775" s="155"/>
      <c r="G775" s="86"/>
      <c r="H775" s="86"/>
      <c r="I775" s="86"/>
      <c r="J775" s="86"/>
    </row>
    <row x14ac:dyDescent="0.25" r="776" customHeight="1" ht="17.25">
      <c r="A776" s="156"/>
      <c r="B776" s="157"/>
      <c r="C776" s="155"/>
      <c r="D776" s="155"/>
      <c r="E776" s="155"/>
      <c r="F776" s="155"/>
      <c r="G776" s="86"/>
      <c r="H776" s="86"/>
      <c r="I776" s="86"/>
      <c r="J776" s="86"/>
    </row>
    <row x14ac:dyDescent="0.25" r="777" customHeight="1" ht="17.25">
      <c r="A777" s="156"/>
      <c r="B777" s="157"/>
      <c r="C777" s="155"/>
      <c r="D777" s="155"/>
      <c r="E777" s="155"/>
      <c r="F777" s="155"/>
      <c r="G777" s="86"/>
      <c r="H777" s="86"/>
      <c r="I777" s="86"/>
      <c r="J777" s="86"/>
    </row>
    <row x14ac:dyDescent="0.25" r="778" customHeight="1" ht="17.25">
      <c r="A778" s="156"/>
      <c r="B778" s="157"/>
      <c r="C778" s="155"/>
      <c r="D778" s="155"/>
      <c r="E778" s="155"/>
      <c r="F778" s="155"/>
      <c r="G778" s="86"/>
      <c r="H778" s="86"/>
      <c r="I778" s="86"/>
      <c r="J778" s="86"/>
    </row>
    <row x14ac:dyDescent="0.25" r="779" customHeight="1" ht="17.25">
      <c r="A779" s="156"/>
      <c r="B779" s="157"/>
      <c r="C779" s="155"/>
      <c r="D779" s="155"/>
      <c r="E779" s="155"/>
      <c r="F779" s="155"/>
      <c r="G779" s="86"/>
      <c r="H779" s="86"/>
      <c r="I779" s="86"/>
      <c r="J779" s="86"/>
    </row>
    <row x14ac:dyDescent="0.25" r="780" customHeight="1" ht="17.25">
      <c r="A780" s="156"/>
      <c r="B780" s="157"/>
      <c r="C780" s="155"/>
      <c r="D780" s="155"/>
      <c r="E780" s="155"/>
      <c r="F780" s="155"/>
      <c r="G780" s="86"/>
      <c r="H780" s="86"/>
      <c r="I780" s="86"/>
      <c r="J780" s="86"/>
    </row>
    <row x14ac:dyDescent="0.25" r="781" customHeight="1" ht="17.25">
      <c r="A781" s="156"/>
      <c r="B781" s="157"/>
      <c r="C781" s="155"/>
      <c r="D781" s="155"/>
      <c r="E781" s="155"/>
      <c r="F781" s="155"/>
      <c r="G781" s="86"/>
      <c r="H781" s="86"/>
      <c r="I781" s="86"/>
      <c r="J781" s="86"/>
    </row>
    <row x14ac:dyDescent="0.25" r="782" customHeight="1" ht="17.25">
      <c r="A782" s="156"/>
      <c r="B782" s="157"/>
      <c r="C782" s="155"/>
      <c r="D782" s="155"/>
      <c r="E782" s="155"/>
      <c r="F782" s="155"/>
      <c r="G782" s="86"/>
      <c r="H782" s="86"/>
      <c r="I782" s="86"/>
      <c r="J782" s="86"/>
    </row>
    <row x14ac:dyDescent="0.25" r="783" customHeight="1" ht="17.25">
      <c r="A783" s="156"/>
      <c r="B783" s="157"/>
      <c r="C783" s="155"/>
      <c r="D783" s="155"/>
      <c r="E783" s="155"/>
      <c r="F783" s="155"/>
      <c r="G783" s="86"/>
      <c r="H783" s="86"/>
      <c r="I783" s="86"/>
      <c r="J783" s="86"/>
    </row>
    <row x14ac:dyDescent="0.25" r="784" customHeight="1" ht="17.25">
      <c r="A784" s="156"/>
      <c r="B784" s="157"/>
      <c r="C784" s="155"/>
      <c r="D784" s="155"/>
      <c r="E784" s="155"/>
      <c r="F784" s="155"/>
      <c r="G784" s="86"/>
      <c r="H784" s="86"/>
      <c r="I784" s="86"/>
      <c r="J784" s="86"/>
    </row>
    <row x14ac:dyDescent="0.25" r="785" customHeight="1" ht="17.25">
      <c r="A785" s="156"/>
      <c r="B785" s="157"/>
      <c r="C785" s="155"/>
      <c r="D785" s="155"/>
      <c r="E785" s="155"/>
      <c r="F785" s="155"/>
      <c r="G785" s="86"/>
      <c r="H785" s="86"/>
      <c r="I785" s="86"/>
      <c r="J785" s="86"/>
    </row>
    <row x14ac:dyDescent="0.25" r="786" customHeight="1" ht="17.25">
      <c r="A786" s="156"/>
      <c r="B786" s="157"/>
      <c r="C786" s="155"/>
      <c r="D786" s="155"/>
      <c r="E786" s="155"/>
      <c r="F786" s="155"/>
      <c r="G786" s="86"/>
      <c r="H786" s="86"/>
      <c r="I786" s="86"/>
      <c r="J786" s="86"/>
    </row>
    <row x14ac:dyDescent="0.25" r="787" customHeight="1" ht="17.25">
      <c r="A787" s="156"/>
      <c r="B787" s="157"/>
      <c r="C787" s="155"/>
      <c r="D787" s="155"/>
      <c r="E787" s="155"/>
      <c r="F787" s="155"/>
      <c r="G787" s="86"/>
      <c r="H787" s="86"/>
      <c r="I787" s="86"/>
      <c r="J787" s="86"/>
    </row>
    <row x14ac:dyDescent="0.25" r="788" customHeight="1" ht="17.25">
      <c r="A788" s="156"/>
      <c r="B788" s="157"/>
      <c r="C788" s="155"/>
      <c r="D788" s="155"/>
      <c r="E788" s="155"/>
      <c r="F788" s="155"/>
      <c r="G788" s="86"/>
      <c r="H788" s="86"/>
      <c r="I788" s="86"/>
      <c r="J788" s="86"/>
    </row>
    <row x14ac:dyDescent="0.25" r="789" customHeight="1" ht="17.25">
      <c r="A789" s="156"/>
      <c r="B789" s="157"/>
      <c r="C789" s="155"/>
      <c r="D789" s="155"/>
      <c r="E789" s="155"/>
      <c r="F789" s="155"/>
      <c r="G789" s="86"/>
      <c r="H789" s="86"/>
      <c r="I789" s="86"/>
      <c r="J789" s="86"/>
    </row>
    <row x14ac:dyDescent="0.25" r="790" customHeight="1" ht="17.25">
      <c r="A790" s="156"/>
      <c r="B790" s="157"/>
      <c r="C790" s="155"/>
      <c r="D790" s="155"/>
      <c r="E790" s="155"/>
      <c r="F790" s="155"/>
      <c r="G790" s="86"/>
      <c r="H790" s="86"/>
      <c r="I790" s="86"/>
      <c r="J790" s="86"/>
    </row>
    <row x14ac:dyDescent="0.25" r="791" customHeight="1" ht="17.25">
      <c r="A791" s="156"/>
      <c r="B791" s="157"/>
      <c r="C791" s="155"/>
      <c r="D791" s="155"/>
      <c r="E791" s="155"/>
      <c r="F791" s="155"/>
      <c r="G791" s="86"/>
      <c r="H791" s="86"/>
      <c r="I791" s="86"/>
      <c r="J791" s="86"/>
    </row>
    <row x14ac:dyDescent="0.25" r="792" customHeight="1" ht="17.25">
      <c r="A792" s="156"/>
      <c r="B792" s="157"/>
      <c r="C792" s="155"/>
      <c r="D792" s="155"/>
      <c r="E792" s="155"/>
      <c r="F792" s="155"/>
      <c r="G792" s="86"/>
      <c r="H792" s="86"/>
      <c r="I792" s="86"/>
      <c r="J792" s="86"/>
    </row>
    <row x14ac:dyDescent="0.25" r="793" customHeight="1" ht="17.25">
      <c r="A793" s="156"/>
      <c r="B793" s="157"/>
      <c r="C793" s="155"/>
      <c r="D793" s="155"/>
      <c r="E793" s="155"/>
      <c r="F793" s="155"/>
      <c r="G793" s="86"/>
      <c r="H793" s="86"/>
      <c r="I793" s="86"/>
      <c r="J793" s="86"/>
    </row>
    <row x14ac:dyDescent="0.25" r="794" customHeight="1" ht="17.25">
      <c r="A794" s="156"/>
      <c r="B794" s="157"/>
      <c r="C794" s="155"/>
      <c r="D794" s="155"/>
      <c r="E794" s="155"/>
      <c r="F794" s="155"/>
      <c r="G794" s="86"/>
      <c r="H794" s="86"/>
      <c r="I794" s="86"/>
      <c r="J794" s="86"/>
    </row>
    <row x14ac:dyDescent="0.25" r="795" customHeight="1" ht="17.25">
      <c r="A795" s="156"/>
      <c r="B795" s="157"/>
      <c r="C795" s="155"/>
      <c r="D795" s="155"/>
      <c r="E795" s="155"/>
      <c r="F795" s="155"/>
      <c r="G795" s="86"/>
      <c r="H795" s="86"/>
      <c r="I795" s="86"/>
      <c r="J795" s="86"/>
    </row>
    <row x14ac:dyDescent="0.25" r="796" customHeight="1" ht="17.25">
      <c r="A796" s="156"/>
      <c r="B796" s="157"/>
      <c r="C796" s="155"/>
      <c r="D796" s="155"/>
      <c r="E796" s="155"/>
      <c r="F796" s="155"/>
      <c r="G796" s="86"/>
      <c r="H796" s="86"/>
      <c r="I796" s="86"/>
      <c r="J796" s="86"/>
    </row>
    <row x14ac:dyDescent="0.25" r="797" customHeight="1" ht="17.25">
      <c r="A797" s="156"/>
      <c r="B797" s="157"/>
      <c r="C797" s="155"/>
      <c r="D797" s="155"/>
      <c r="E797" s="155"/>
      <c r="F797" s="155"/>
      <c r="G797" s="86"/>
      <c r="H797" s="86"/>
      <c r="I797" s="86"/>
      <c r="J797" s="86"/>
    </row>
    <row x14ac:dyDescent="0.25" r="798" customHeight="1" ht="17.25">
      <c r="A798" s="156"/>
      <c r="B798" s="157"/>
      <c r="C798" s="155"/>
      <c r="D798" s="155"/>
      <c r="E798" s="155"/>
      <c r="F798" s="155"/>
      <c r="G798" s="86"/>
      <c r="H798" s="86"/>
      <c r="I798" s="86"/>
      <c r="J798" s="86"/>
    </row>
    <row x14ac:dyDescent="0.25" r="799" customHeight="1" ht="17.25">
      <c r="A799" s="156"/>
      <c r="B799" s="157"/>
      <c r="C799" s="155"/>
      <c r="D799" s="155"/>
      <c r="E799" s="155"/>
      <c r="F799" s="155"/>
      <c r="G799" s="86"/>
      <c r="H799" s="86"/>
      <c r="I799" s="86"/>
      <c r="J799" s="86"/>
    </row>
    <row x14ac:dyDescent="0.25" r="800" customHeight="1" ht="17.25">
      <c r="A800" s="156"/>
      <c r="B800" s="157"/>
      <c r="C800" s="155"/>
      <c r="D800" s="155"/>
      <c r="E800" s="155"/>
      <c r="F800" s="155"/>
      <c r="G800" s="86"/>
      <c r="H800" s="86"/>
      <c r="I800" s="86"/>
      <c r="J800" s="86"/>
    </row>
    <row x14ac:dyDescent="0.25" r="801" customHeight="1" ht="17.25">
      <c r="A801" s="156"/>
      <c r="B801" s="157"/>
      <c r="C801" s="155"/>
      <c r="D801" s="155"/>
      <c r="E801" s="155"/>
      <c r="F801" s="155"/>
      <c r="G801" s="86"/>
      <c r="H801" s="86"/>
      <c r="I801" s="86"/>
      <c r="J801" s="86"/>
    </row>
    <row x14ac:dyDescent="0.25" r="802" customHeight="1" ht="17.25">
      <c r="A802" s="156"/>
      <c r="B802" s="157"/>
      <c r="C802" s="155"/>
      <c r="D802" s="155"/>
      <c r="E802" s="155"/>
      <c r="F802" s="155"/>
      <c r="G802" s="86"/>
      <c r="H802" s="86"/>
      <c r="I802" s="86"/>
      <c r="J802" s="86"/>
    </row>
    <row x14ac:dyDescent="0.25" r="803" customHeight="1" ht="17.25">
      <c r="A803" s="156"/>
      <c r="B803" s="157"/>
      <c r="C803" s="155"/>
      <c r="D803" s="155"/>
      <c r="E803" s="155"/>
      <c r="F803" s="155"/>
      <c r="G803" s="86"/>
      <c r="H803" s="86"/>
      <c r="I803" s="86"/>
      <c r="J803" s="86"/>
    </row>
    <row x14ac:dyDescent="0.25" r="804" customHeight="1" ht="17.25">
      <c r="A804" s="156"/>
      <c r="B804" s="157"/>
      <c r="C804" s="155"/>
      <c r="D804" s="155"/>
      <c r="E804" s="155"/>
      <c r="F804" s="155"/>
      <c r="G804" s="86"/>
      <c r="H804" s="86"/>
      <c r="I804" s="86"/>
      <c r="J804" s="86"/>
    </row>
    <row x14ac:dyDescent="0.25" r="805" customHeight="1" ht="17.25">
      <c r="A805" s="156"/>
      <c r="B805" s="157"/>
      <c r="C805" s="155"/>
      <c r="D805" s="155"/>
      <c r="E805" s="155"/>
      <c r="F805" s="155"/>
      <c r="G805" s="86"/>
      <c r="H805" s="86"/>
      <c r="I805" s="86"/>
      <c r="J805" s="86"/>
    </row>
    <row x14ac:dyDescent="0.25" r="806" customHeight="1" ht="17.25">
      <c r="A806" s="156"/>
      <c r="B806" s="157"/>
      <c r="C806" s="155"/>
      <c r="D806" s="155"/>
      <c r="E806" s="155"/>
      <c r="F806" s="155"/>
      <c r="G806" s="86"/>
      <c r="H806" s="86"/>
      <c r="I806" s="86"/>
      <c r="J806" s="86"/>
    </row>
    <row x14ac:dyDescent="0.25" r="807" customHeight="1" ht="17.25">
      <c r="A807" s="156"/>
      <c r="B807" s="157"/>
      <c r="C807" s="155"/>
      <c r="D807" s="155"/>
      <c r="E807" s="155"/>
      <c r="F807" s="155"/>
      <c r="G807" s="86"/>
      <c r="H807" s="86"/>
      <c r="I807" s="86"/>
      <c r="J807" s="86"/>
    </row>
    <row x14ac:dyDescent="0.25" r="808" customHeight="1" ht="17.25">
      <c r="A808" s="156"/>
      <c r="B808" s="157"/>
      <c r="C808" s="155"/>
      <c r="D808" s="155"/>
      <c r="E808" s="155"/>
      <c r="F808" s="155"/>
      <c r="G808" s="86"/>
      <c r="H808" s="86"/>
      <c r="I808" s="86"/>
      <c r="J808" s="86"/>
    </row>
    <row x14ac:dyDescent="0.25" r="809" customHeight="1" ht="17.25">
      <c r="A809" s="156"/>
      <c r="B809" s="157"/>
      <c r="C809" s="155"/>
      <c r="D809" s="155"/>
      <c r="E809" s="155"/>
      <c r="F809" s="155"/>
      <c r="G809" s="86"/>
      <c r="H809" s="86"/>
      <c r="I809" s="86"/>
      <c r="J809" s="86"/>
    </row>
    <row x14ac:dyDescent="0.25" r="810" customHeight="1" ht="17.25">
      <c r="A810" s="156"/>
      <c r="B810" s="157"/>
      <c r="C810" s="155"/>
      <c r="D810" s="155"/>
      <c r="E810" s="155"/>
      <c r="F810" s="155"/>
      <c r="G810" s="86"/>
      <c r="H810" s="86"/>
      <c r="I810" s="86"/>
      <c r="J810" s="86"/>
    </row>
    <row x14ac:dyDescent="0.25" r="811" customHeight="1" ht="17.25">
      <c r="A811" s="156"/>
      <c r="B811" s="157"/>
      <c r="C811" s="155"/>
      <c r="D811" s="155"/>
      <c r="E811" s="155"/>
      <c r="F811" s="155"/>
      <c r="G811" s="86"/>
      <c r="H811" s="86"/>
      <c r="I811" s="86"/>
      <c r="J811" s="86"/>
    </row>
    <row x14ac:dyDescent="0.25" r="812" customHeight="1" ht="17.25">
      <c r="A812" s="156"/>
      <c r="B812" s="157"/>
      <c r="C812" s="155"/>
      <c r="D812" s="155"/>
      <c r="E812" s="155"/>
      <c r="F812" s="155"/>
      <c r="G812" s="86"/>
      <c r="H812" s="86"/>
      <c r="I812" s="86"/>
      <c r="J812" s="86"/>
    </row>
    <row x14ac:dyDescent="0.25" r="813" customHeight="1" ht="17.25">
      <c r="A813" s="156"/>
      <c r="B813" s="157"/>
      <c r="C813" s="155"/>
      <c r="D813" s="155"/>
      <c r="E813" s="155"/>
      <c r="F813" s="155"/>
      <c r="G813" s="86"/>
      <c r="H813" s="86"/>
      <c r="I813" s="86"/>
      <c r="J813" s="86"/>
    </row>
    <row x14ac:dyDescent="0.25" r="814" customHeight="1" ht="17.25">
      <c r="A814" s="156"/>
      <c r="B814" s="157"/>
      <c r="C814" s="155"/>
      <c r="D814" s="155"/>
      <c r="E814" s="155"/>
      <c r="F814" s="155"/>
      <c r="G814" s="86"/>
      <c r="H814" s="86"/>
      <c r="I814" s="86"/>
      <c r="J814" s="86"/>
    </row>
    <row x14ac:dyDescent="0.25" r="815" customHeight="1" ht="17.25">
      <c r="A815" s="156"/>
      <c r="B815" s="157"/>
      <c r="C815" s="155"/>
      <c r="D815" s="155"/>
      <c r="E815" s="155"/>
      <c r="F815" s="155"/>
      <c r="G815" s="86"/>
      <c r="H815" s="86"/>
      <c r="I815" s="86"/>
      <c r="J815" s="86"/>
    </row>
    <row x14ac:dyDescent="0.25" r="816" customHeight="1" ht="17.25">
      <c r="A816" s="156"/>
      <c r="B816" s="157"/>
      <c r="C816" s="155"/>
      <c r="D816" s="155"/>
      <c r="E816" s="155"/>
      <c r="F816" s="155"/>
      <c r="G816" s="86"/>
      <c r="H816" s="86"/>
      <c r="I816" s="86"/>
      <c r="J816" s="86"/>
    </row>
    <row x14ac:dyDescent="0.25" r="817" customHeight="1" ht="17.25">
      <c r="A817" s="156"/>
      <c r="B817" s="157"/>
      <c r="C817" s="155"/>
      <c r="D817" s="155"/>
      <c r="E817" s="155"/>
      <c r="F817" s="155"/>
      <c r="G817" s="86"/>
      <c r="H817" s="86"/>
      <c r="I817" s="86"/>
      <c r="J817" s="86"/>
    </row>
    <row x14ac:dyDescent="0.25" r="818" customHeight="1" ht="17.25">
      <c r="A818" s="156"/>
      <c r="B818" s="157"/>
      <c r="C818" s="155"/>
      <c r="D818" s="155"/>
      <c r="E818" s="155"/>
      <c r="F818" s="155"/>
      <c r="G818" s="86"/>
      <c r="H818" s="86"/>
      <c r="I818" s="86"/>
      <c r="J818" s="86"/>
    </row>
    <row x14ac:dyDescent="0.25" r="819" customHeight="1" ht="17.25">
      <c r="A819" s="156"/>
      <c r="B819" s="157"/>
      <c r="C819" s="155"/>
      <c r="D819" s="155"/>
      <c r="E819" s="155"/>
      <c r="F819" s="155"/>
      <c r="G819" s="86"/>
      <c r="H819" s="86"/>
      <c r="I819" s="86"/>
      <c r="J819" s="86"/>
    </row>
    <row x14ac:dyDescent="0.25" r="820" customHeight="1" ht="17.25">
      <c r="A820" s="156"/>
      <c r="B820" s="157"/>
      <c r="C820" s="155"/>
      <c r="D820" s="155"/>
      <c r="E820" s="155"/>
      <c r="F820" s="155"/>
      <c r="G820" s="86"/>
      <c r="H820" s="86"/>
      <c r="I820" s="86"/>
      <c r="J820" s="86"/>
    </row>
    <row x14ac:dyDescent="0.25" r="821" customHeight="1" ht="17.25">
      <c r="A821" s="156"/>
      <c r="B821" s="157"/>
      <c r="C821" s="155"/>
      <c r="D821" s="155"/>
      <c r="E821" s="155"/>
      <c r="F821" s="155"/>
      <c r="G821" s="86"/>
      <c r="H821" s="86"/>
      <c r="I821" s="86"/>
      <c r="J821" s="86"/>
    </row>
    <row x14ac:dyDescent="0.25" r="822" customHeight="1" ht="17.25">
      <c r="A822" s="156"/>
      <c r="B822" s="157"/>
      <c r="C822" s="155"/>
      <c r="D822" s="155"/>
      <c r="E822" s="155"/>
      <c r="F822" s="155"/>
      <c r="G822" s="86"/>
      <c r="H822" s="86"/>
      <c r="I822" s="86"/>
      <c r="J822" s="86"/>
    </row>
    <row x14ac:dyDescent="0.25" r="823" customHeight="1" ht="17.25">
      <c r="A823" s="156"/>
      <c r="B823" s="157"/>
      <c r="C823" s="155"/>
      <c r="D823" s="155"/>
      <c r="E823" s="155"/>
      <c r="F823" s="155"/>
      <c r="G823" s="86"/>
      <c r="H823" s="86"/>
      <c r="I823" s="86"/>
      <c r="J823" s="86"/>
    </row>
    <row x14ac:dyDescent="0.25" r="824" customHeight="1" ht="17.25">
      <c r="A824" s="156"/>
      <c r="B824" s="157"/>
      <c r="C824" s="155"/>
      <c r="D824" s="155"/>
      <c r="E824" s="155"/>
      <c r="F824" s="155"/>
      <c r="G824" s="86"/>
      <c r="H824" s="86"/>
      <c r="I824" s="86"/>
      <c r="J824" s="86"/>
    </row>
    <row x14ac:dyDescent="0.25" r="825" customHeight="1" ht="17.25">
      <c r="A825" s="156"/>
      <c r="B825" s="157"/>
      <c r="C825" s="155"/>
      <c r="D825" s="155"/>
      <c r="E825" s="155"/>
      <c r="F825" s="155"/>
      <c r="G825" s="86"/>
      <c r="H825" s="86"/>
      <c r="I825" s="86"/>
      <c r="J825" s="86"/>
    </row>
    <row x14ac:dyDescent="0.25" r="826" customHeight="1" ht="17.25">
      <c r="A826" s="156"/>
      <c r="B826" s="157"/>
      <c r="C826" s="155"/>
      <c r="D826" s="155"/>
      <c r="E826" s="155"/>
      <c r="F826" s="155"/>
      <c r="G826" s="86"/>
      <c r="H826" s="86"/>
      <c r="I826" s="86"/>
      <c r="J826" s="86"/>
    </row>
    <row x14ac:dyDescent="0.25" r="827" customHeight="1" ht="17.25">
      <c r="A827" s="156"/>
      <c r="B827" s="157"/>
      <c r="C827" s="155"/>
      <c r="D827" s="155"/>
      <c r="E827" s="155"/>
      <c r="F827" s="155"/>
      <c r="G827" s="86"/>
      <c r="H827" s="86"/>
      <c r="I827" s="86"/>
      <c r="J827" s="86"/>
    </row>
    <row x14ac:dyDescent="0.25" r="828" customHeight="1" ht="17.25">
      <c r="A828" s="156"/>
      <c r="B828" s="157"/>
      <c r="C828" s="155"/>
      <c r="D828" s="155"/>
      <c r="E828" s="155"/>
      <c r="F828" s="155"/>
      <c r="G828" s="86"/>
      <c r="H828" s="86"/>
      <c r="I828" s="86"/>
      <c r="J828" s="86"/>
    </row>
    <row x14ac:dyDescent="0.25" r="829" customHeight="1" ht="17.25">
      <c r="A829" s="156"/>
      <c r="B829" s="157"/>
      <c r="C829" s="155"/>
      <c r="D829" s="155"/>
      <c r="E829" s="155"/>
      <c r="F829" s="155"/>
      <c r="G829" s="86"/>
      <c r="H829" s="86"/>
      <c r="I829" s="86"/>
      <c r="J829" s="86"/>
    </row>
    <row x14ac:dyDescent="0.25" r="830" customHeight="1" ht="17.25">
      <c r="A830" s="156"/>
      <c r="B830" s="157"/>
      <c r="C830" s="155"/>
      <c r="D830" s="155"/>
      <c r="E830" s="155"/>
      <c r="F830" s="155"/>
      <c r="G830" s="86"/>
      <c r="H830" s="86"/>
      <c r="I830" s="86"/>
      <c r="J830" s="86"/>
    </row>
    <row x14ac:dyDescent="0.25" r="831" customHeight="1" ht="17.25">
      <c r="A831" s="156"/>
      <c r="B831" s="157"/>
      <c r="C831" s="155"/>
      <c r="D831" s="155"/>
      <c r="E831" s="155"/>
      <c r="F831" s="155"/>
      <c r="G831" s="86"/>
      <c r="H831" s="86"/>
      <c r="I831" s="86"/>
      <c r="J831" s="86"/>
    </row>
    <row x14ac:dyDescent="0.25" r="832" customHeight="1" ht="17.25">
      <c r="A832" s="156"/>
      <c r="B832" s="157"/>
      <c r="C832" s="155"/>
      <c r="D832" s="155"/>
      <c r="E832" s="155"/>
      <c r="F832" s="155"/>
      <c r="G832" s="86"/>
      <c r="H832" s="86"/>
      <c r="I832" s="86"/>
      <c r="J832" s="86"/>
    </row>
    <row x14ac:dyDescent="0.25" r="833" customHeight="1" ht="17.25">
      <c r="A833" s="156"/>
      <c r="B833" s="157"/>
      <c r="C833" s="155"/>
      <c r="D833" s="155"/>
      <c r="E833" s="155"/>
      <c r="F833" s="155"/>
      <c r="G833" s="86"/>
      <c r="H833" s="86"/>
      <c r="I833" s="86"/>
      <c r="J833" s="86"/>
    </row>
    <row x14ac:dyDescent="0.25" r="834" customHeight="1" ht="17.25">
      <c r="A834" s="156"/>
      <c r="B834" s="157"/>
      <c r="C834" s="155"/>
      <c r="D834" s="155"/>
      <c r="E834" s="155"/>
      <c r="F834" s="155"/>
      <c r="G834" s="86"/>
      <c r="H834" s="86"/>
      <c r="I834" s="86"/>
      <c r="J834" s="86"/>
    </row>
    <row x14ac:dyDescent="0.25" r="835" customHeight="1" ht="17.25">
      <c r="A835" s="156"/>
      <c r="B835" s="157"/>
      <c r="C835" s="155"/>
      <c r="D835" s="155"/>
      <c r="E835" s="155"/>
      <c r="F835" s="155"/>
      <c r="G835" s="86"/>
      <c r="H835" s="86"/>
      <c r="I835" s="86"/>
      <c r="J835" s="86"/>
    </row>
    <row x14ac:dyDescent="0.25" r="836" customHeight="1" ht="17.25">
      <c r="A836" s="156"/>
      <c r="B836" s="157"/>
      <c r="C836" s="155"/>
      <c r="D836" s="155"/>
      <c r="E836" s="155"/>
      <c r="F836" s="155"/>
      <c r="G836" s="86"/>
      <c r="H836" s="86"/>
      <c r="I836" s="86"/>
      <c r="J836" s="86"/>
    </row>
    <row x14ac:dyDescent="0.25" r="837" customHeight="1" ht="17.25">
      <c r="A837" s="156"/>
      <c r="B837" s="157"/>
      <c r="C837" s="155"/>
      <c r="D837" s="155"/>
      <c r="E837" s="155"/>
      <c r="F837" s="155"/>
      <c r="G837" s="86"/>
      <c r="H837" s="86"/>
      <c r="I837" s="86"/>
      <c r="J837" s="86"/>
    </row>
    <row x14ac:dyDescent="0.25" r="838" customHeight="1" ht="17.25">
      <c r="A838" s="156"/>
      <c r="B838" s="157"/>
      <c r="C838" s="155"/>
      <c r="D838" s="155"/>
      <c r="E838" s="155"/>
      <c r="F838" s="155"/>
      <c r="G838" s="86"/>
      <c r="H838" s="86"/>
      <c r="I838" s="86"/>
      <c r="J838" s="86"/>
    </row>
    <row x14ac:dyDescent="0.25" r="839" customHeight="1" ht="17.25">
      <c r="A839" s="156"/>
      <c r="B839" s="157"/>
      <c r="C839" s="155"/>
      <c r="D839" s="155"/>
      <c r="E839" s="155"/>
      <c r="F839" s="155"/>
      <c r="G839" s="86"/>
      <c r="H839" s="86"/>
      <c r="I839" s="86"/>
      <c r="J839" s="86"/>
    </row>
    <row x14ac:dyDescent="0.25" r="840" customHeight="1" ht="17.25">
      <c r="A840" s="156"/>
      <c r="B840" s="157"/>
      <c r="C840" s="155"/>
      <c r="D840" s="155"/>
      <c r="E840" s="155"/>
      <c r="F840" s="155"/>
      <c r="G840" s="86"/>
      <c r="H840" s="86"/>
      <c r="I840" s="86"/>
      <c r="J840" s="86"/>
    </row>
    <row x14ac:dyDescent="0.25" r="841" customHeight="1" ht="17.25">
      <c r="A841" s="156"/>
      <c r="B841" s="157"/>
      <c r="C841" s="155"/>
      <c r="D841" s="155"/>
      <c r="E841" s="155"/>
      <c r="F841" s="155"/>
      <c r="G841" s="86"/>
      <c r="H841" s="86"/>
      <c r="I841" s="86"/>
      <c r="J841" s="86"/>
    </row>
    <row x14ac:dyDescent="0.25" r="842" customHeight="1" ht="17.25">
      <c r="A842" s="156"/>
      <c r="B842" s="157"/>
      <c r="C842" s="155"/>
      <c r="D842" s="155"/>
      <c r="E842" s="155"/>
      <c r="F842" s="155"/>
      <c r="G842" s="86"/>
      <c r="H842" s="86"/>
      <c r="I842" s="86"/>
      <c r="J842" s="86"/>
    </row>
    <row x14ac:dyDescent="0.25" r="843" customHeight="1" ht="17.25">
      <c r="A843" s="156"/>
      <c r="B843" s="157"/>
      <c r="C843" s="155"/>
      <c r="D843" s="155"/>
      <c r="E843" s="155"/>
      <c r="F843" s="155"/>
      <c r="G843" s="86"/>
      <c r="H843" s="86"/>
      <c r="I843" s="86"/>
      <c r="J843" s="86"/>
    </row>
    <row x14ac:dyDescent="0.25" r="844" customHeight="1" ht="17.25">
      <c r="A844" s="156"/>
      <c r="B844" s="157"/>
      <c r="C844" s="155"/>
      <c r="D844" s="155"/>
      <c r="E844" s="155"/>
      <c r="F844" s="155"/>
      <c r="G844" s="86"/>
      <c r="H844" s="86"/>
      <c r="I844" s="86"/>
      <c r="J844" s="86"/>
    </row>
    <row x14ac:dyDescent="0.25" r="845" customHeight="1" ht="17.25">
      <c r="A845" s="156"/>
      <c r="B845" s="157"/>
      <c r="C845" s="155"/>
      <c r="D845" s="155"/>
      <c r="E845" s="155"/>
      <c r="F845" s="155"/>
      <c r="G845" s="86"/>
      <c r="H845" s="86"/>
      <c r="I845" s="86"/>
      <c r="J845" s="86"/>
    </row>
    <row x14ac:dyDescent="0.25" r="846" customHeight="1" ht="17.25">
      <c r="A846" s="156"/>
      <c r="B846" s="157"/>
      <c r="C846" s="155"/>
      <c r="D846" s="155"/>
      <c r="E846" s="155"/>
      <c r="F846" s="155"/>
      <c r="G846" s="86"/>
      <c r="H846" s="86"/>
      <c r="I846" s="86"/>
      <c r="J846" s="86"/>
    </row>
    <row x14ac:dyDescent="0.25" r="847" customHeight="1" ht="17.25">
      <c r="A847" s="156"/>
      <c r="B847" s="157"/>
      <c r="C847" s="155"/>
      <c r="D847" s="155"/>
      <c r="E847" s="155"/>
      <c r="F847" s="155"/>
      <c r="G847" s="86"/>
      <c r="H847" s="86"/>
      <c r="I847" s="86"/>
      <c r="J847" s="86"/>
    </row>
    <row x14ac:dyDescent="0.25" r="848" customHeight="1" ht="17.25">
      <c r="A848" s="156"/>
      <c r="B848" s="157"/>
      <c r="C848" s="155"/>
      <c r="D848" s="155"/>
      <c r="E848" s="155"/>
      <c r="F848" s="155"/>
      <c r="G848" s="86"/>
      <c r="H848" s="86"/>
      <c r="I848" s="86"/>
      <c r="J848" s="86"/>
    </row>
    <row x14ac:dyDescent="0.25" r="849" customHeight="1" ht="17.25">
      <c r="A849" s="156"/>
      <c r="B849" s="157"/>
      <c r="C849" s="155"/>
      <c r="D849" s="155"/>
      <c r="E849" s="155"/>
      <c r="F849" s="155"/>
      <c r="G849" s="86"/>
      <c r="H849" s="86"/>
      <c r="I849" s="86"/>
      <c r="J849" s="86"/>
    </row>
    <row x14ac:dyDescent="0.25" r="850" customHeight="1" ht="17.25">
      <c r="A850" s="156"/>
      <c r="B850" s="157"/>
      <c r="C850" s="155"/>
      <c r="D850" s="155"/>
      <c r="E850" s="155"/>
      <c r="F850" s="155"/>
      <c r="G850" s="86"/>
      <c r="H850" s="86"/>
      <c r="I850" s="86"/>
      <c r="J850" s="86"/>
    </row>
    <row x14ac:dyDescent="0.25" r="851" customHeight="1" ht="17.25">
      <c r="A851" s="156"/>
      <c r="B851" s="157"/>
      <c r="C851" s="155"/>
      <c r="D851" s="155"/>
      <c r="E851" s="155"/>
      <c r="F851" s="155"/>
      <c r="G851" s="86"/>
      <c r="H851" s="86"/>
      <c r="I851" s="86"/>
      <c r="J851" s="86"/>
    </row>
    <row x14ac:dyDescent="0.25" r="852" customHeight="1" ht="17.25">
      <c r="A852" s="156"/>
      <c r="B852" s="157"/>
      <c r="C852" s="155"/>
      <c r="D852" s="155"/>
      <c r="E852" s="155"/>
      <c r="F852" s="155"/>
      <c r="G852" s="86"/>
      <c r="H852" s="86"/>
      <c r="I852" s="86"/>
      <c r="J852" s="86"/>
    </row>
    <row x14ac:dyDescent="0.25" r="853" customHeight="1" ht="17.25">
      <c r="A853" s="156"/>
      <c r="B853" s="157"/>
      <c r="C853" s="155"/>
      <c r="D853" s="155"/>
      <c r="E853" s="155"/>
      <c r="F853" s="155"/>
      <c r="G853" s="86"/>
      <c r="H853" s="86"/>
      <c r="I853" s="86"/>
      <c r="J853" s="86"/>
    </row>
    <row x14ac:dyDescent="0.25" r="854" customHeight="1" ht="17.25">
      <c r="A854" s="156"/>
      <c r="B854" s="157"/>
      <c r="C854" s="155"/>
      <c r="D854" s="155"/>
      <c r="E854" s="155"/>
      <c r="F854" s="155"/>
      <c r="G854" s="86"/>
      <c r="H854" s="86"/>
      <c r="I854" s="86"/>
      <c r="J854" s="86"/>
    </row>
    <row x14ac:dyDescent="0.25" r="855" customHeight="1" ht="17.25">
      <c r="A855" s="156"/>
      <c r="B855" s="157"/>
      <c r="C855" s="155"/>
      <c r="D855" s="155"/>
      <c r="E855" s="155"/>
      <c r="F855" s="155"/>
      <c r="G855" s="86"/>
      <c r="H855" s="86"/>
      <c r="I855" s="86"/>
      <c r="J855" s="86"/>
    </row>
    <row x14ac:dyDescent="0.25" r="856" customHeight="1" ht="17.25">
      <c r="A856" s="156"/>
      <c r="B856" s="157"/>
      <c r="C856" s="155"/>
      <c r="D856" s="155"/>
      <c r="E856" s="155"/>
      <c r="F856" s="155"/>
      <c r="G856" s="86"/>
      <c r="H856" s="86"/>
      <c r="I856" s="86"/>
      <c r="J856" s="86"/>
    </row>
    <row x14ac:dyDescent="0.25" r="857" customHeight="1" ht="17.25">
      <c r="A857" s="156"/>
      <c r="B857" s="157"/>
      <c r="C857" s="155"/>
      <c r="D857" s="155"/>
      <c r="E857" s="155"/>
      <c r="F857" s="155"/>
      <c r="G857" s="86"/>
      <c r="H857" s="86"/>
      <c r="I857" s="86"/>
      <c r="J857" s="86"/>
    </row>
    <row x14ac:dyDescent="0.25" r="858" customHeight="1" ht="17.25">
      <c r="A858" s="156"/>
      <c r="B858" s="157"/>
      <c r="C858" s="155"/>
      <c r="D858" s="155"/>
      <c r="E858" s="155"/>
      <c r="F858" s="155"/>
      <c r="G858" s="86"/>
      <c r="H858" s="86"/>
      <c r="I858" s="86"/>
      <c r="J858" s="86"/>
    </row>
    <row x14ac:dyDescent="0.25" r="859" customHeight="1" ht="17.25">
      <c r="A859" s="156"/>
      <c r="B859" s="157"/>
      <c r="C859" s="155"/>
      <c r="D859" s="155"/>
      <c r="E859" s="155"/>
      <c r="F859" s="155"/>
      <c r="G859" s="86"/>
      <c r="H859" s="86"/>
      <c r="I859" s="86"/>
      <c r="J859" s="86"/>
    </row>
    <row x14ac:dyDescent="0.25" r="860" customHeight="1" ht="17.25">
      <c r="A860" s="156"/>
      <c r="B860" s="157"/>
      <c r="C860" s="155"/>
      <c r="D860" s="155"/>
      <c r="E860" s="155"/>
      <c r="F860" s="155"/>
      <c r="G860" s="86"/>
      <c r="H860" s="86"/>
      <c r="I860" s="86"/>
      <c r="J860" s="86"/>
    </row>
    <row x14ac:dyDescent="0.25" r="861" customHeight="1" ht="17.25">
      <c r="A861" s="156"/>
      <c r="B861" s="157"/>
      <c r="C861" s="155"/>
      <c r="D861" s="155"/>
      <c r="E861" s="155"/>
      <c r="F861" s="155"/>
      <c r="G861" s="86"/>
      <c r="H861" s="86"/>
      <c r="I861" s="86"/>
      <c r="J861" s="86"/>
    </row>
    <row x14ac:dyDescent="0.25" r="862" customHeight="1" ht="17.25">
      <c r="A862" s="156"/>
      <c r="B862" s="157"/>
      <c r="C862" s="155"/>
      <c r="D862" s="155"/>
      <c r="E862" s="155"/>
      <c r="F862" s="155"/>
      <c r="G862" s="86"/>
      <c r="H862" s="86"/>
      <c r="I862" s="86"/>
      <c r="J862" s="86"/>
    </row>
    <row x14ac:dyDescent="0.25" r="863" customHeight="1" ht="17.25">
      <c r="A863" s="156"/>
      <c r="B863" s="157"/>
      <c r="C863" s="155"/>
      <c r="D863" s="155"/>
      <c r="E863" s="155"/>
      <c r="F863" s="155"/>
      <c r="G863" s="86"/>
      <c r="H863" s="86"/>
      <c r="I863" s="86"/>
      <c r="J863" s="86"/>
    </row>
    <row x14ac:dyDescent="0.25" r="864" customHeight="1" ht="17.25">
      <c r="A864" s="156"/>
      <c r="B864" s="157"/>
      <c r="C864" s="155"/>
      <c r="D864" s="155"/>
      <c r="E864" s="155"/>
      <c r="F864" s="155"/>
      <c r="G864" s="86"/>
      <c r="H864" s="86"/>
      <c r="I864" s="86"/>
      <c r="J864" s="86"/>
    </row>
    <row x14ac:dyDescent="0.25" r="865" customHeight="1" ht="17.25">
      <c r="A865" s="156"/>
      <c r="B865" s="157"/>
      <c r="C865" s="155"/>
      <c r="D865" s="155"/>
      <c r="E865" s="155"/>
      <c r="F865" s="155"/>
      <c r="G865" s="86"/>
      <c r="H865" s="86"/>
      <c r="I865" s="86"/>
      <c r="J865" s="86"/>
    </row>
    <row x14ac:dyDescent="0.25" r="866" customHeight="1" ht="17.25">
      <c r="A866" s="156"/>
      <c r="B866" s="157"/>
      <c r="C866" s="155"/>
      <c r="D866" s="155"/>
      <c r="E866" s="155"/>
      <c r="F866" s="155"/>
      <c r="G866" s="86"/>
      <c r="H866" s="86"/>
      <c r="I866" s="86"/>
      <c r="J866" s="86"/>
    </row>
    <row x14ac:dyDescent="0.25" r="867" customHeight="1" ht="17.25">
      <c r="A867" s="156"/>
      <c r="B867" s="157"/>
      <c r="C867" s="155"/>
      <c r="D867" s="155"/>
      <c r="E867" s="155"/>
      <c r="F867" s="155"/>
      <c r="G867" s="86"/>
      <c r="H867" s="86"/>
      <c r="I867" s="86"/>
      <c r="J867" s="86"/>
    </row>
    <row x14ac:dyDescent="0.25" r="868" customHeight="1" ht="17.25">
      <c r="A868" s="156"/>
      <c r="B868" s="157"/>
      <c r="C868" s="155"/>
      <c r="D868" s="155"/>
      <c r="E868" s="155"/>
      <c r="F868" s="155"/>
      <c r="G868" s="86"/>
      <c r="H868" s="86"/>
      <c r="I868" s="86"/>
      <c r="J868" s="86"/>
    </row>
    <row x14ac:dyDescent="0.25" r="869" customHeight="1" ht="17.25">
      <c r="A869" s="156"/>
      <c r="B869" s="157"/>
      <c r="C869" s="155"/>
      <c r="D869" s="155"/>
      <c r="E869" s="155"/>
      <c r="F869" s="155"/>
      <c r="G869" s="86"/>
      <c r="H869" s="86"/>
      <c r="I869" s="86"/>
      <c r="J869" s="86"/>
    </row>
    <row x14ac:dyDescent="0.25" r="870" customHeight="1" ht="17.25">
      <c r="A870" s="156"/>
      <c r="B870" s="157"/>
      <c r="C870" s="155"/>
      <c r="D870" s="155"/>
      <c r="E870" s="155"/>
      <c r="F870" s="155"/>
      <c r="G870" s="86"/>
      <c r="H870" s="86"/>
      <c r="I870" s="86"/>
      <c r="J870" s="86"/>
    </row>
    <row x14ac:dyDescent="0.25" r="871" customHeight="1" ht="17.25">
      <c r="A871" s="156"/>
      <c r="B871" s="157"/>
      <c r="C871" s="155"/>
      <c r="D871" s="155"/>
      <c r="E871" s="155"/>
      <c r="F871" s="155"/>
      <c r="G871" s="86"/>
      <c r="H871" s="86"/>
      <c r="I871" s="86"/>
      <c r="J871" s="86"/>
    </row>
    <row x14ac:dyDescent="0.25" r="872" customHeight="1" ht="17.25">
      <c r="A872" s="156"/>
      <c r="B872" s="157"/>
      <c r="C872" s="155"/>
      <c r="D872" s="155"/>
      <c r="E872" s="155"/>
      <c r="F872" s="155"/>
      <c r="G872" s="86"/>
      <c r="H872" s="86"/>
      <c r="I872" s="86"/>
      <c r="J872" s="86"/>
    </row>
    <row x14ac:dyDescent="0.25" r="873" customHeight="1" ht="17.25">
      <c r="A873" s="156"/>
      <c r="B873" s="157"/>
      <c r="C873" s="155"/>
      <c r="D873" s="155"/>
      <c r="E873" s="155"/>
      <c r="F873" s="155"/>
      <c r="G873" s="86"/>
      <c r="H873" s="86"/>
      <c r="I873" s="86"/>
      <c r="J873" s="86"/>
    </row>
    <row x14ac:dyDescent="0.25" r="874" customHeight="1" ht="17.25">
      <c r="A874" s="156"/>
      <c r="B874" s="157"/>
      <c r="C874" s="155"/>
      <c r="D874" s="155"/>
      <c r="E874" s="155"/>
      <c r="F874" s="155"/>
      <c r="G874" s="86"/>
      <c r="H874" s="86"/>
      <c r="I874" s="86"/>
      <c r="J874" s="86"/>
    </row>
    <row x14ac:dyDescent="0.25" r="875" customHeight="1" ht="17.25">
      <c r="A875" s="156"/>
      <c r="B875" s="157"/>
      <c r="C875" s="155"/>
      <c r="D875" s="155"/>
      <c r="E875" s="155"/>
      <c r="F875" s="155"/>
      <c r="G875" s="86"/>
      <c r="H875" s="86"/>
      <c r="I875" s="86"/>
      <c r="J875" s="86"/>
    </row>
    <row x14ac:dyDescent="0.25" r="876" customHeight="1" ht="17.25">
      <c r="A876" s="156"/>
      <c r="B876" s="157"/>
      <c r="C876" s="155"/>
      <c r="D876" s="155"/>
      <c r="E876" s="155"/>
      <c r="F876" s="155"/>
      <c r="G876" s="86"/>
      <c r="H876" s="86"/>
      <c r="I876" s="86"/>
      <c r="J876" s="86"/>
    </row>
    <row x14ac:dyDescent="0.25" r="877" customHeight="1" ht="17.25">
      <c r="A877" s="156"/>
      <c r="B877" s="157"/>
      <c r="C877" s="155"/>
      <c r="D877" s="155"/>
      <c r="E877" s="155"/>
      <c r="F877" s="155"/>
      <c r="G877" s="86"/>
      <c r="H877" s="86"/>
      <c r="I877" s="86"/>
      <c r="J877" s="86"/>
    </row>
    <row x14ac:dyDescent="0.25" r="878" customHeight="1" ht="17.25">
      <c r="A878" s="156"/>
      <c r="B878" s="157"/>
      <c r="C878" s="155"/>
      <c r="D878" s="155"/>
      <c r="E878" s="155"/>
      <c r="F878" s="155"/>
      <c r="G878" s="86"/>
      <c r="H878" s="86"/>
      <c r="I878" s="86"/>
      <c r="J878" s="86"/>
    </row>
    <row x14ac:dyDescent="0.25" r="879" customHeight="1" ht="17.25">
      <c r="A879" s="156"/>
      <c r="B879" s="157"/>
      <c r="C879" s="155"/>
      <c r="D879" s="155"/>
      <c r="E879" s="155"/>
      <c r="F879" s="155"/>
      <c r="G879" s="86"/>
      <c r="H879" s="86"/>
      <c r="I879" s="86"/>
      <c r="J879" s="86"/>
    </row>
    <row x14ac:dyDescent="0.25" r="880" customHeight="1" ht="17.25">
      <c r="A880" s="156"/>
      <c r="B880" s="157"/>
      <c r="C880" s="155"/>
      <c r="D880" s="155"/>
      <c r="E880" s="155"/>
      <c r="F880" s="155"/>
      <c r="G880" s="86"/>
      <c r="H880" s="86"/>
      <c r="I880" s="86"/>
      <c r="J880" s="86"/>
    </row>
    <row x14ac:dyDescent="0.25" r="881" customHeight="1" ht="17.25">
      <c r="A881" s="156"/>
      <c r="B881" s="157"/>
      <c r="C881" s="155"/>
      <c r="D881" s="155"/>
      <c r="E881" s="155"/>
      <c r="F881" s="155"/>
      <c r="G881" s="86"/>
      <c r="H881" s="86"/>
      <c r="I881" s="86"/>
      <c r="J881" s="86"/>
    </row>
    <row x14ac:dyDescent="0.25" r="882" customHeight="1" ht="17.25">
      <c r="A882" s="156"/>
      <c r="B882" s="157"/>
      <c r="C882" s="155"/>
      <c r="D882" s="155"/>
      <c r="E882" s="155"/>
      <c r="F882" s="155"/>
      <c r="G882" s="86"/>
      <c r="H882" s="86"/>
      <c r="I882" s="86"/>
      <c r="J882" s="86"/>
    </row>
    <row x14ac:dyDescent="0.25" r="883" customHeight="1" ht="17.25">
      <c r="A883" s="156"/>
      <c r="B883" s="157"/>
      <c r="C883" s="155"/>
      <c r="D883" s="155"/>
      <c r="E883" s="155"/>
      <c r="F883" s="155"/>
      <c r="G883" s="86"/>
      <c r="H883" s="86"/>
      <c r="I883" s="86"/>
      <c r="J883" s="86"/>
    </row>
    <row x14ac:dyDescent="0.25" r="884" customHeight="1" ht="17.25">
      <c r="A884" s="156"/>
      <c r="B884" s="157"/>
      <c r="C884" s="155"/>
      <c r="D884" s="155"/>
      <c r="E884" s="155"/>
      <c r="F884" s="155"/>
      <c r="G884" s="86"/>
      <c r="H884" s="86"/>
      <c r="I884" s="86"/>
      <c r="J884" s="86"/>
    </row>
    <row x14ac:dyDescent="0.25" r="885" customHeight="1" ht="17.25">
      <c r="A885" s="156"/>
      <c r="B885" s="157"/>
      <c r="C885" s="155"/>
      <c r="D885" s="155"/>
      <c r="E885" s="155"/>
      <c r="F885" s="155"/>
      <c r="G885" s="86"/>
      <c r="H885" s="86"/>
      <c r="I885" s="86"/>
      <c r="J885" s="86"/>
    </row>
    <row x14ac:dyDescent="0.25" r="886" customHeight="1" ht="17.25">
      <c r="A886" s="156"/>
      <c r="B886" s="157"/>
      <c r="C886" s="155"/>
      <c r="D886" s="155"/>
      <c r="E886" s="155"/>
      <c r="F886" s="155"/>
      <c r="G886" s="86"/>
      <c r="H886" s="86"/>
      <c r="I886" s="86"/>
      <c r="J886" s="86"/>
    </row>
    <row x14ac:dyDescent="0.25" r="887" customHeight="1" ht="17.25">
      <c r="A887" s="156"/>
      <c r="B887" s="157"/>
      <c r="C887" s="155"/>
      <c r="D887" s="155"/>
      <c r="E887" s="155"/>
      <c r="F887" s="155"/>
      <c r="G887" s="86"/>
      <c r="H887" s="86"/>
      <c r="I887" s="86"/>
      <c r="J887" s="86"/>
    </row>
    <row x14ac:dyDescent="0.25" r="888" customHeight="1" ht="17.25">
      <c r="A888" s="156"/>
      <c r="B888" s="157"/>
      <c r="C888" s="155"/>
      <c r="D888" s="155"/>
      <c r="E888" s="155"/>
      <c r="F888" s="155"/>
      <c r="G888" s="86"/>
      <c r="H888" s="86"/>
      <c r="I888" s="86"/>
      <c r="J888" s="86"/>
    </row>
    <row x14ac:dyDescent="0.25" r="889" customHeight="1" ht="17.25">
      <c r="A889" s="156"/>
      <c r="B889" s="157"/>
      <c r="C889" s="155"/>
      <c r="D889" s="155"/>
      <c r="E889" s="155"/>
      <c r="F889" s="155"/>
      <c r="G889" s="86"/>
      <c r="H889" s="86"/>
      <c r="I889" s="86"/>
      <c r="J889" s="86"/>
    </row>
    <row x14ac:dyDescent="0.25" r="890" customHeight="1" ht="17.25">
      <c r="A890" s="156"/>
      <c r="B890" s="157"/>
      <c r="C890" s="155"/>
      <c r="D890" s="155"/>
      <c r="E890" s="155"/>
      <c r="F890" s="155"/>
      <c r="G890" s="86"/>
      <c r="H890" s="86"/>
      <c r="I890" s="86"/>
      <c r="J890" s="86"/>
    </row>
    <row x14ac:dyDescent="0.25" r="891" customHeight="1" ht="17.25">
      <c r="A891" s="156"/>
      <c r="B891" s="157"/>
      <c r="C891" s="155"/>
      <c r="D891" s="155"/>
      <c r="E891" s="155"/>
      <c r="F891" s="155"/>
      <c r="G891" s="86"/>
      <c r="H891" s="86"/>
      <c r="I891" s="86"/>
      <c r="J891" s="86"/>
    </row>
    <row x14ac:dyDescent="0.25" r="892" customHeight="1" ht="17.25">
      <c r="A892" s="156"/>
      <c r="B892" s="157"/>
      <c r="C892" s="155"/>
      <c r="D892" s="155"/>
      <c r="E892" s="155"/>
      <c r="F892" s="155"/>
      <c r="G892" s="86"/>
      <c r="H892" s="86"/>
      <c r="I892" s="86"/>
      <c r="J892" s="86"/>
    </row>
    <row x14ac:dyDescent="0.25" r="893" customHeight="1" ht="17.25">
      <c r="A893" s="156"/>
      <c r="B893" s="157"/>
      <c r="C893" s="155"/>
      <c r="D893" s="155"/>
      <c r="E893" s="155"/>
      <c r="F893" s="155"/>
      <c r="G893" s="86"/>
      <c r="H893" s="86"/>
      <c r="I893" s="86"/>
      <c r="J893" s="86"/>
    </row>
    <row x14ac:dyDescent="0.25" r="894" customHeight="1" ht="17.25">
      <c r="A894" s="156"/>
      <c r="B894" s="157"/>
      <c r="C894" s="155"/>
      <c r="D894" s="155"/>
      <c r="E894" s="155"/>
      <c r="F894" s="155"/>
      <c r="G894" s="86"/>
      <c r="H894" s="86"/>
      <c r="I894" s="86"/>
      <c r="J894" s="86"/>
    </row>
    <row x14ac:dyDescent="0.25" r="895" customHeight="1" ht="17.25">
      <c r="A895" s="156"/>
      <c r="B895" s="157"/>
      <c r="C895" s="155"/>
      <c r="D895" s="155"/>
      <c r="E895" s="155"/>
      <c r="F895" s="155"/>
      <c r="G895" s="86"/>
      <c r="H895" s="86"/>
      <c r="I895" s="86"/>
      <c r="J895" s="86"/>
    </row>
    <row x14ac:dyDescent="0.25" r="896" customHeight="1" ht="17.25">
      <c r="A896" s="156"/>
      <c r="B896" s="157"/>
      <c r="C896" s="155"/>
      <c r="D896" s="155"/>
      <c r="E896" s="155"/>
      <c r="F896" s="155"/>
      <c r="G896" s="86"/>
      <c r="H896" s="86"/>
      <c r="I896" s="86"/>
      <c r="J896" s="86"/>
    </row>
    <row x14ac:dyDescent="0.25" r="897" customHeight="1" ht="17.25">
      <c r="A897" s="156"/>
      <c r="B897" s="157"/>
      <c r="C897" s="155"/>
      <c r="D897" s="155"/>
      <c r="E897" s="155"/>
      <c r="F897" s="155"/>
      <c r="G897" s="86"/>
      <c r="H897" s="86"/>
      <c r="I897" s="86"/>
      <c r="J897" s="86"/>
    </row>
    <row x14ac:dyDescent="0.25" r="898" customHeight="1" ht="17.25">
      <c r="A898" s="156"/>
      <c r="B898" s="157"/>
      <c r="C898" s="155"/>
      <c r="D898" s="155"/>
      <c r="E898" s="155"/>
      <c r="F898" s="155"/>
      <c r="G898" s="86"/>
      <c r="H898" s="86"/>
      <c r="I898" s="86"/>
      <c r="J898" s="86"/>
    </row>
    <row x14ac:dyDescent="0.25" r="899" customHeight="1" ht="17.25">
      <c r="A899" s="156"/>
      <c r="B899" s="157"/>
      <c r="C899" s="155"/>
      <c r="D899" s="155"/>
      <c r="E899" s="155"/>
      <c r="F899" s="155"/>
      <c r="G899" s="86"/>
      <c r="H899" s="86"/>
      <c r="I899" s="86"/>
      <c r="J899" s="86"/>
    </row>
    <row x14ac:dyDescent="0.25" r="900" customHeight="1" ht="17.25">
      <c r="A900" s="156"/>
      <c r="B900" s="157"/>
      <c r="C900" s="155"/>
      <c r="D900" s="155"/>
      <c r="E900" s="155"/>
      <c r="F900" s="155"/>
      <c r="G900" s="86"/>
      <c r="H900" s="86"/>
      <c r="I900" s="86"/>
      <c r="J900" s="86"/>
    </row>
    <row x14ac:dyDescent="0.25" r="901" customHeight="1" ht="17.25">
      <c r="A901" s="156"/>
      <c r="B901" s="157"/>
      <c r="C901" s="155"/>
      <c r="D901" s="155"/>
      <c r="E901" s="155"/>
      <c r="F901" s="155"/>
      <c r="G901" s="86"/>
      <c r="H901" s="86"/>
      <c r="I901" s="86"/>
      <c r="J901" s="86"/>
    </row>
    <row x14ac:dyDescent="0.25" r="902" customHeight="1" ht="17.25">
      <c r="A902" s="156"/>
      <c r="B902" s="157"/>
      <c r="C902" s="155"/>
      <c r="D902" s="155"/>
      <c r="E902" s="155"/>
      <c r="F902" s="155"/>
      <c r="G902" s="86"/>
      <c r="H902" s="86"/>
      <c r="I902" s="86"/>
      <c r="J902" s="86"/>
    </row>
    <row x14ac:dyDescent="0.25" r="903" customHeight="1" ht="17.25">
      <c r="A903" s="156"/>
      <c r="B903" s="157"/>
      <c r="C903" s="155"/>
      <c r="D903" s="155"/>
      <c r="E903" s="155"/>
      <c r="F903" s="155"/>
      <c r="G903" s="86"/>
      <c r="H903" s="86"/>
      <c r="I903" s="86"/>
      <c r="J903" s="86"/>
    </row>
    <row x14ac:dyDescent="0.25" r="904" customHeight="1" ht="17.25">
      <c r="A904" s="156"/>
      <c r="B904" s="157"/>
      <c r="C904" s="155"/>
      <c r="D904" s="155"/>
      <c r="E904" s="155"/>
      <c r="F904" s="155"/>
      <c r="G904" s="86"/>
      <c r="H904" s="86"/>
      <c r="I904" s="86"/>
      <c r="J904" s="86"/>
    </row>
    <row x14ac:dyDescent="0.25" r="905" customHeight="1" ht="17.25">
      <c r="A905" s="156"/>
      <c r="B905" s="157"/>
      <c r="C905" s="155"/>
      <c r="D905" s="155"/>
      <c r="E905" s="155"/>
      <c r="F905" s="155"/>
      <c r="G905" s="86"/>
      <c r="H905" s="86"/>
      <c r="I905" s="86"/>
      <c r="J905" s="86"/>
    </row>
    <row x14ac:dyDescent="0.25" r="906" customHeight="1" ht="17.25">
      <c r="A906" s="156"/>
      <c r="B906" s="157"/>
      <c r="C906" s="155"/>
      <c r="D906" s="155"/>
      <c r="E906" s="155"/>
      <c r="F906" s="155"/>
      <c r="G906" s="86"/>
      <c r="H906" s="86"/>
      <c r="I906" s="86"/>
      <c r="J906" s="86"/>
    </row>
    <row x14ac:dyDescent="0.25" r="907" customHeight="1" ht="17.25">
      <c r="A907" s="156"/>
      <c r="B907" s="157"/>
      <c r="C907" s="155"/>
      <c r="D907" s="155"/>
      <c r="E907" s="155"/>
      <c r="F907" s="155"/>
      <c r="G907" s="86"/>
      <c r="H907" s="86"/>
      <c r="I907" s="86"/>
      <c r="J907" s="86"/>
    </row>
    <row x14ac:dyDescent="0.25" r="908" customHeight="1" ht="17.25">
      <c r="A908" s="156"/>
      <c r="B908" s="157"/>
      <c r="C908" s="155"/>
      <c r="D908" s="155"/>
      <c r="E908" s="155"/>
      <c r="F908" s="155"/>
      <c r="G908" s="86"/>
      <c r="H908" s="86"/>
      <c r="I908" s="86"/>
      <c r="J908" s="86"/>
    </row>
    <row x14ac:dyDescent="0.25" r="909" customHeight="1" ht="17.25">
      <c r="A909" s="156"/>
      <c r="B909" s="157"/>
      <c r="C909" s="155"/>
      <c r="D909" s="155"/>
      <c r="E909" s="155"/>
      <c r="F909" s="155"/>
      <c r="G909" s="86"/>
      <c r="H909" s="86"/>
      <c r="I909" s="86"/>
      <c r="J909" s="86"/>
    </row>
    <row x14ac:dyDescent="0.25" r="910" customHeight="1" ht="17.25">
      <c r="A910" s="156"/>
      <c r="B910" s="157"/>
      <c r="C910" s="155"/>
      <c r="D910" s="155"/>
      <c r="E910" s="155"/>
      <c r="F910" s="155"/>
      <c r="G910" s="86"/>
      <c r="H910" s="86"/>
      <c r="I910" s="86"/>
      <c r="J910" s="86"/>
    </row>
    <row x14ac:dyDescent="0.25" r="911" customHeight="1" ht="17.25">
      <c r="A911" s="156"/>
      <c r="B911" s="157"/>
      <c r="C911" s="155"/>
      <c r="D911" s="155"/>
      <c r="E911" s="155"/>
      <c r="F911" s="155"/>
      <c r="G911" s="86"/>
      <c r="H911" s="86"/>
      <c r="I911" s="86"/>
      <c r="J911" s="86"/>
    </row>
    <row x14ac:dyDescent="0.25" r="912" customHeight="1" ht="17.25">
      <c r="A912" s="156"/>
      <c r="B912" s="157"/>
      <c r="C912" s="155"/>
      <c r="D912" s="155"/>
      <c r="E912" s="155"/>
      <c r="F912" s="155"/>
      <c r="G912" s="86"/>
      <c r="H912" s="86"/>
      <c r="I912" s="86"/>
      <c r="J912" s="86"/>
    </row>
    <row x14ac:dyDescent="0.25" r="913" customHeight="1" ht="17.25">
      <c r="A913" s="156"/>
      <c r="B913" s="157"/>
      <c r="C913" s="155"/>
      <c r="D913" s="155"/>
      <c r="E913" s="155"/>
      <c r="F913" s="155"/>
      <c r="G913" s="86"/>
      <c r="H913" s="86"/>
      <c r="I913" s="86"/>
      <c r="J913" s="86"/>
    </row>
    <row x14ac:dyDescent="0.25" r="914" customHeight="1" ht="17.25">
      <c r="A914" s="156"/>
      <c r="B914" s="157"/>
      <c r="C914" s="155"/>
      <c r="D914" s="155"/>
      <c r="E914" s="155"/>
      <c r="F914" s="155"/>
      <c r="G914" s="86"/>
      <c r="H914" s="86"/>
      <c r="I914" s="86"/>
      <c r="J914" s="86"/>
    </row>
    <row x14ac:dyDescent="0.25" r="915" customHeight="1" ht="17.25">
      <c r="A915" s="156"/>
      <c r="B915" s="157"/>
      <c r="C915" s="155"/>
      <c r="D915" s="155"/>
      <c r="E915" s="155"/>
      <c r="F915" s="155"/>
      <c r="G915" s="86"/>
      <c r="H915" s="86"/>
      <c r="I915" s="86"/>
      <c r="J915" s="86"/>
    </row>
    <row x14ac:dyDescent="0.25" r="916" customHeight="1" ht="17.25">
      <c r="A916" s="156"/>
      <c r="B916" s="157"/>
      <c r="C916" s="155"/>
      <c r="D916" s="155"/>
      <c r="E916" s="155"/>
      <c r="F916" s="155"/>
      <c r="G916" s="86"/>
      <c r="H916" s="86"/>
      <c r="I916" s="86"/>
      <c r="J916" s="86"/>
    </row>
    <row x14ac:dyDescent="0.25" r="917" customHeight="1" ht="17.25">
      <c r="A917" s="156"/>
      <c r="B917" s="157"/>
      <c r="C917" s="155"/>
      <c r="D917" s="155"/>
      <c r="E917" s="155"/>
      <c r="F917" s="155"/>
      <c r="G917" s="86"/>
      <c r="H917" s="86"/>
      <c r="I917" s="86"/>
      <c r="J917" s="86"/>
    </row>
    <row x14ac:dyDescent="0.25" r="918" customHeight="1" ht="17.25">
      <c r="A918" s="156"/>
      <c r="B918" s="157"/>
      <c r="C918" s="155"/>
      <c r="D918" s="155"/>
      <c r="E918" s="155"/>
      <c r="F918" s="155"/>
      <c r="G918" s="86"/>
      <c r="H918" s="86"/>
      <c r="I918" s="86"/>
      <c r="J918" s="86"/>
    </row>
    <row x14ac:dyDescent="0.25" r="919" customHeight="1" ht="17.25">
      <c r="A919" s="156"/>
      <c r="B919" s="157"/>
      <c r="C919" s="155"/>
      <c r="D919" s="155"/>
      <c r="E919" s="155"/>
      <c r="F919" s="155"/>
      <c r="G919" s="86"/>
      <c r="H919" s="86"/>
      <c r="I919" s="86"/>
      <c r="J919" s="86"/>
    </row>
    <row x14ac:dyDescent="0.25" r="920" customHeight="1" ht="17.25">
      <c r="A920" s="156"/>
      <c r="B920" s="157"/>
      <c r="C920" s="155"/>
      <c r="D920" s="155"/>
      <c r="E920" s="155"/>
      <c r="F920" s="155"/>
      <c r="G920" s="86"/>
      <c r="H920" s="86"/>
      <c r="I920" s="86"/>
      <c r="J920" s="86"/>
    </row>
    <row x14ac:dyDescent="0.25" r="921" customHeight="1" ht="17.25">
      <c r="A921" s="156"/>
      <c r="B921" s="157"/>
      <c r="C921" s="155"/>
      <c r="D921" s="155"/>
      <c r="E921" s="155"/>
      <c r="F921" s="155"/>
      <c r="G921" s="86"/>
      <c r="H921" s="86"/>
      <c r="I921" s="86"/>
      <c r="J921" s="86"/>
    </row>
    <row x14ac:dyDescent="0.25" r="922" customHeight="1" ht="17.25">
      <c r="A922" s="156"/>
      <c r="B922" s="157"/>
      <c r="C922" s="155"/>
      <c r="D922" s="155"/>
      <c r="E922" s="155"/>
      <c r="F922" s="155"/>
      <c r="G922" s="86"/>
      <c r="H922" s="86"/>
      <c r="I922" s="86"/>
      <c r="J922" s="86"/>
    </row>
    <row x14ac:dyDescent="0.25" r="923" customHeight="1" ht="17.25">
      <c r="A923" s="156"/>
      <c r="B923" s="157"/>
      <c r="C923" s="155"/>
      <c r="D923" s="155"/>
      <c r="E923" s="155"/>
      <c r="F923" s="155"/>
      <c r="G923" s="86"/>
      <c r="H923" s="86"/>
      <c r="I923" s="86"/>
      <c r="J923" s="86"/>
    </row>
    <row x14ac:dyDescent="0.25" r="924" customHeight="1" ht="17.25">
      <c r="A924" s="156"/>
      <c r="B924" s="157"/>
      <c r="C924" s="155"/>
      <c r="D924" s="155"/>
      <c r="E924" s="155"/>
      <c r="F924" s="155"/>
      <c r="G924" s="86"/>
      <c r="H924" s="86"/>
      <c r="I924" s="86"/>
      <c r="J924" s="86"/>
    </row>
    <row x14ac:dyDescent="0.25" r="925" customHeight="1" ht="17.25">
      <c r="A925" s="156"/>
      <c r="B925" s="157"/>
      <c r="C925" s="155"/>
      <c r="D925" s="155"/>
      <c r="E925" s="155"/>
      <c r="F925" s="155"/>
      <c r="G925" s="86"/>
      <c r="H925" s="86"/>
      <c r="I925" s="86"/>
      <c r="J925" s="86"/>
    </row>
    <row x14ac:dyDescent="0.25" r="926" customHeight="1" ht="17.25">
      <c r="A926" s="156"/>
      <c r="B926" s="157"/>
      <c r="C926" s="155"/>
      <c r="D926" s="155"/>
      <c r="E926" s="155"/>
      <c r="F926" s="155"/>
      <c r="G926" s="86"/>
      <c r="H926" s="86"/>
      <c r="I926" s="86"/>
      <c r="J926" s="86"/>
    </row>
    <row x14ac:dyDescent="0.25" r="927" customHeight="1" ht="17.25">
      <c r="A927" s="156"/>
      <c r="B927" s="157"/>
      <c r="C927" s="155"/>
      <c r="D927" s="155"/>
      <c r="E927" s="155"/>
      <c r="F927" s="155"/>
      <c r="G927" s="86"/>
      <c r="H927" s="86"/>
      <c r="I927" s="86"/>
      <c r="J927" s="86"/>
    </row>
    <row x14ac:dyDescent="0.25" r="928" customHeight="1" ht="17.25">
      <c r="A928" s="156"/>
      <c r="B928" s="157"/>
      <c r="C928" s="155"/>
      <c r="D928" s="155"/>
      <c r="E928" s="155"/>
      <c r="F928" s="155"/>
      <c r="G928" s="86"/>
      <c r="H928" s="86"/>
      <c r="I928" s="86"/>
      <c r="J928" s="86"/>
    </row>
    <row x14ac:dyDescent="0.25" r="929" customHeight="1" ht="17.25">
      <c r="A929" s="156"/>
      <c r="B929" s="157"/>
      <c r="C929" s="155"/>
      <c r="D929" s="155"/>
      <c r="E929" s="155"/>
      <c r="F929" s="155"/>
      <c r="G929" s="86"/>
      <c r="H929" s="86"/>
      <c r="I929" s="86"/>
      <c r="J929" s="86"/>
    </row>
    <row x14ac:dyDescent="0.25" r="930" customHeight="1" ht="17.25">
      <c r="A930" s="156"/>
      <c r="B930" s="157"/>
      <c r="C930" s="155"/>
      <c r="D930" s="155"/>
      <c r="E930" s="155"/>
      <c r="F930" s="155"/>
      <c r="G930" s="86"/>
      <c r="H930" s="86"/>
      <c r="I930" s="86"/>
      <c r="J930" s="86"/>
    </row>
    <row x14ac:dyDescent="0.25" r="931" customHeight="1" ht="17.25">
      <c r="A931" s="156"/>
      <c r="B931" s="157"/>
      <c r="C931" s="155"/>
      <c r="D931" s="155"/>
      <c r="E931" s="155"/>
      <c r="F931" s="155"/>
      <c r="G931" s="86"/>
      <c r="H931" s="86"/>
      <c r="I931" s="86"/>
      <c r="J931" s="86"/>
    </row>
    <row x14ac:dyDescent="0.25" r="932" customHeight="1" ht="17.25">
      <c r="A932" s="156"/>
      <c r="B932" s="157"/>
      <c r="C932" s="155"/>
      <c r="D932" s="155"/>
      <c r="E932" s="155"/>
      <c r="F932" s="155"/>
      <c r="G932" s="86"/>
      <c r="H932" s="86"/>
      <c r="I932" s="86"/>
      <c r="J932" s="86"/>
    </row>
    <row x14ac:dyDescent="0.25" r="933" customHeight="1" ht="17.25">
      <c r="A933" s="156"/>
      <c r="B933" s="157"/>
      <c r="C933" s="155"/>
      <c r="D933" s="155"/>
      <c r="E933" s="155"/>
      <c r="F933" s="155"/>
      <c r="G933" s="86"/>
      <c r="H933" s="86"/>
      <c r="I933" s="86"/>
      <c r="J933" s="86"/>
    </row>
    <row x14ac:dyDescent="0.25" r="934" customHeight="1" ht="17.25">
      <c r="A934" s="156"/>
      <c r="B934" s="157"/>
      <c r="C934" s="155"/>
      <c r="D934" s="155"/>
      <c r="E934" s="155"/>
      <c r="F934" s="155"/>
      <c r="G934" s="86"/>
      <c r="H934" s="86"/>
      <c r="I934" s="86"/>
      <c r="J934" s="86"/>
    </row>
    <row x14ac:dyDescent="0.25" r="935" customHeight="1" ht="17.25">
      <c r="A935" s="156"/>
      <c r="B935" s="157"/>
      <c r="C935" s="155"/>
      <c r="D935" s="155"/>
      <c r="E935" s="155"/>
      <c r="F935" s="155"/>
      <c r="G935" s="86"/>
      <c r="H935" s="86"/>
      <c r="I935" s="86"/>
      <c r="J935" s="86"/>
    </row>
    <row x14ac:dyDescent="0.25" r="936" customHeight="1" ht="17.25">
      <c r="A936" s="156"/>
      <c r="B936" s="157"/>
      <c r="C936" s="155"/>
      <c r="D936" s="155"/>
      <c r="E936" s="155"/>
      <c r="F936" s="155"/>
      <c r="G936" s="86"/>
      <c r="H936" s="86"/>
      <c r="I936" s="86"/>
      <c r="J936" s="86"/>
    </row>
    <row x14ac:dyDescent="0.25" r="937" customHeight="1" ht="17.25">
      <c r="A937" s="156"/>
      <c r="B937" s="157"/>
      <c r="C937" s="155"/>
      <c r="D937" s="155"/>
      <c r="E937" s="155"/>
      <c r="F937" s="155"/>
      <c r="G937" s="86"/>
      <c r="H937" s="86"/>
      <c r="I937" s="86"/>
      <c r="J937" s="86"/>
    </row>
    <row x14ac:dyDescent="0.25" r="938" customHeight="1" ht="17.25">
      <c r="A938" s="156"/>
      <c r="B938" s="157"/>
      <c r="C938" s="155"/>
      <c r="D938" s="155"/>
      <c r="E938" s="155"/>
      <c r="F938" s="155"/>
      <c r="G938" s="86"/>
      <c r="H938" s="86"/>
      <c r="I938" s="86"/>
      <c r="J938" s="86"/>
    </row>
    <row x14ac:dyDescent="0.25" r="939" customHeight="1" ht="17.25">
      <c r="A939" s="156"/>
      <c r="B939" s="157"/>
      <c r="C939" s="155"/>
      <c r="D939" s="155"/>
      <c r="E939" s="155"/>
      <c r="F939" s="155"/>
      <c r="G939" s="86"/>
      <c r="H939" s="86"/>
      <c r="I939" s="86"/>
      <c r="J939" s="86"/>
    </row>
    <row x14ac:dyDescent="0.25" r="940" customHeight="1" ht="17.25">
      <c r="A940" s="156"/>
      <c r="B940" s="157"/>
      <c r="C940" s="155"/>
      <c r="D940" s="155"/>
      <c r="E940" s="155"/>
      <c r="F940" s="155"/>
      <c r="G940" s="86"/>
      <c r="H940" s="86"/>
      <c r="I940" s="86"/>
      <c r="J940" s="86"/>
    </row>
    <row x14ac:dyDescent="0.25" r="941" customHeight="1" ht="17.25">
      <c r="A941" s="156"/>
      <c r="B941" s="157"/>
      <c r="C941" s="155"/>
      <c r="D941" s="155"/>
      <c r="E941" s="155"/>
      <c r="F941" s="155"/>
      <c r="G941" s="86"/>
      <c r="H941" s="86"/>
      <c r="I941" s="86"/>
      <c r="J941" s="86"/>
    </row>
    <row x14ac:dyDescent="0.25" r="942" customHeight="1" ht="17.25">
      <c r="A942" s="156"/>
      <c r="B942" s="157"/>
      <c r="C942" s="155"/>
      <c r="D942" s="155"/>
      <c r="E942" s="155"/>
      <c r="F942" s="155"/>
      <c r="G942" s="86"/>
      <c r="H942" s="86"/>
      <c r="I942" s="86"/>
      <c r="J942" s="86"/>
    </row>
    <row x14ac:dyDescent="0.25" r="943" customHeight="1" ht="17.25">
      <c r="A943" s="156"/>
      <c r="B943" s="157"/>
      <c r="C943" s="155"/>
      <c r="D943" s="155"/>
      <c r="E943" s="155"/>
      <c r="F943" s="155"/>
      <c r="G943" s="86"/>
      <c r="H943" s="86"/>
      <c r="I943" s="86"/>
      <c r="J943" s="86"/>
    </row>
    <row x14ac:dyDescent="0.25" r="944" customHeight="1" ht="17.25">
      <c r="A944" s="156"/>
      <c r="B944" s="157"/>
      <c r="C944" s="155"/>
      <c r="D944" s="155"/>
      <c r="E944" s="155"/>
      <c r="F944" s="155"/>
      <c r="G944" s="86"/>
      <c r="H944" s="86"/>
      <c r="I944" s="86"/>
      <c r="J944" s="86"/>
    </row>
    <row x14ac:dyDescent="0.25" r="945" customHeight="1" ht="17.25">
      <c r="A945" s="156"/>
      <c r="B945" s="157"/>
      <c r="C945" s="155"/>
      <c r="D945" s="155"/>
      <c r="E945" s="155"/>
      <c r="F945" s="155"/>
      <c r="G945" s="86"/>
      <c r="H945" s="86"/>
      <c r="I945" s="86"/>
      <c r="J945" s="86"/>
    </row>
    <row x14ac:dyDescent="0.25" r="946" customHeight="1" ht="17.25">
      <c r="A946" s="156"/>
      <c r="B946" s="157"/>
      <c r="C946" s="155"/>
      <c r="D946" s="155"/>
      <c r="E946" s="155"/>
      <c r="F946" s="155"/>
      <c r="G946" s="86"/>
      <c r="H946" s="86"/>
      <c r="I946" s="86"/>
      <c r="J946" s="86"/>
    </row>
    <row x14ac:dyDescent="0.25" r="947" customHeight="1" ht="17.25">
      <c r="A947" s="156"/>
      <c r="B947" s="157"/>
      <c r="C947" s="155"/>
      <c r="D947" s="155"/>
      <c r="E947" s="155"/>
      <c r="F947" s="155"/>
      <c r="G947" s="86"/>
      <c r="H947" s="86"/>
      <c r="I947" s="86"/>
      <c r="J947" s="86"/>
    </row>
    <row x14ac:dyDescent="0.25" r="948" customHeight="1" ht="17.25">
      <c r="A948" s="156"/>
      <c r="B948" s="157"/>
      <c r="C948" s="155"/>
      <c r="D948" s="155"/>
      <c r="E948" s="155"/>
      <c r="F948" s="155"/>
      <c r="G948" s="86"/>
      <c r="H948" s="86"/>
      <c r="I948" s="86"/>
      <c r="J948" s="86"/>
    </row>
    <row x14ac:dyDescent="0.25" r="949" customHeight="1" ht="17.25">
      <c r="A949" s="156"/>
      <c r="B949" s="157"/>
      <c r="C949" s="155"/>
      <c r="D949" s="155"/>
      <c r="E949" s="155"/>
      <c r="F949" s="155"/>
      <c r="G949" s="86"/>
      <c r="H949" s="86"/>
      <c r="I949" s="86"/>
      <c r="J949" s="86"/>
    </row>
    <row x14ac:dyDescent="0.25" r="950" customHeight="1" ht="17.25">
      <c r="A950" s="156"/>
      <c r="B950" s="157"/>
      <c r="C950" s="155"/>
      <c r="D950" s="155"/>
      <c r="E950" s="155"/>
      <c r="F950" s="155"/>
      <c r="G950" s="86"/>
      <c r="H950" s="86"/>
      <c r="I950" s="86"/>
      <c r="J950" s="86"/>
    </row>
    <row x14ac:dyDescent="0.25" r="951" customHeight="1" ht="17.25">
      <c r="A951" s="156"/>
      <c r="B951" s="157"/>
      <c r="C951" s="155"/>
      <c r="D951" s="155"/>
      <c r="E951" s="155"/>
      <c r="F951" s="155"/>
      <c r="G951" s="86"/>
      <c r="H951" s="86"/>
      <c r="I951" s="86"/>
      <c r="J951" s="86"/>
    </row>
    <row x14ac:dyDescent="0.25" r="952" customHeight="1" ht="17.25">
      <c r="A952" s="156"/>
      <c r="B952" s="157"/>
      <c r="C952" s="155"/>
      <c r="D952" s="155"/>
      <c r="E952" s="155"/>
      <c r="F952" s="155"/>
      <c r="G952" s="86"/>
      <c r="H952" s="86"/>
      <c r="I952" s="86"/>
      <c r="J952" s="86"/>
    </row>
    <row x14ac:dyDescent="0.25" r="953" customHeight="1" ht="17.25">
      <c r="A953" s="156"/>
      <c r="B953" s="157"/>
      <c r="C953" s="155"/>
      <c r="D953" s="155"/>
      <c r="E953" s="155"/>
      <c r="F953" s="155"/>
      <c r="G953" s="86"/>
      <c r="H953" s="86"/>
      <c r="I953" s="86"/>
      <c r="J953" s="86"/>
    </row>
    <row x14ac:dyDescent="0.25" r="954" customHeight="1" ht="17.25">
      <c r="A954" s="156"/>
      <c r="B954" s="157"/>
      <c r="C954" s="155"/>
      <c r="D954" s="155"/>
      <c r="E954" s="155"/>
      <c r="F954" s="155"/>
      <c r="G954" s="86"/>
      <c r="H954" s="86"/>
      <c r="I954" s="86"/>
      <c r="J954" s="86"/>
    </row>
    <row x14ac:dyDescent="0.25" r="955" customHeight="1" ht="17.25">
      <c r="A955" s="156"/>
      <c r="B955" s="157"/>
      <c r="C955" s="155"/>
      <c r="D955" s="155"/>
      <c r="E955" s="155"/>
      <c r="F955" s="155"/>
      <c r="G955" s="86"/>
      <c r="H955" s="86"/>
      <c r="I955" s="86"/>
      <c r="J955" s="86"/>
    </row>
    <row x14ac:dyDescent="0.25" r="956" customHeight="1" ht="17.25">
      <c r="A956" s="156"/>
      <c r="B956" s="157"/>
      <c r="C956" s="155"/>
      <c r="D956" s="155"/>
      <c r="E956" s="155"/>
      <c r="F956" s="155"/>
      <c r="G956" s="86"/>
      <c r="H956" s="86"/>
      <c r="I956" s="86"/>
      <c r="J956" s="86"/>
    </row>
    <row x14ac:dyDescent="0.25" r="957" customHeight="1" ht="17.25">
      <c r="A957" s="156"/>
      <c r="B957" s="157"/>
      <c r="C957" s="155"/>
      <c r="D957" s="155"/>
      <c r="E957" s="155"/>
      <c r="F957" s="155"/>
      <c r="G957" s="86"/>
      <c r="H957" s="86"/>
      <c r="I957" s="86"/>
      <c r="J957" s="86"/>
    </row>
    <row x14ac:dyDescent="0.25" r="958" customHeight="1" ht="17.25">
      <c r="A958" s="156"/>
      <c r="B958" s="157"/>
      <c r="C958" s="155"/>
      <c r="D958" s="155"/>
      <c r="E958" s="155"/>
      <c r="F958" s="155"/>
      <c r="G958" s="86"/>
      <c r="H958" s="86"/>
      <c r="I958" s="86"/>
      <c r="J958" s="86"/>
    </row>
    <row x14ac:dyDescent="0.25" r="959" customHeight="1" ht="17.25">
      <c r="A959" s="156"/>
      <c r="B959" s="157"/>
      <c r="C959" s="155"/>
      <c r="D959" s="155"/>
      <c r="E959" s="155"/>
      <c r="F959" s="155"/>
      <c r="G959" s="86"/>
      <c r="H959" s="86"/>
      <c r="I959" s="86"/>
      <c r="J959" s="86"/>
    </row>
    <row x14ac:dyDescent="0.25" r="960" customHeight="1" ht="17.25">
      <c r="A960" s="156"/>
      <c r="B960" s="157"/>
      <c r="C960" s="155"/>
      <c r="D960" s="155"/>
      <c r="E960" s="155"/>
      <c r="F960" s="155"/>
      <c r="G960" s="86"/>
      <c r="H960" s="86"/>
      <c r="I960" s="86"/>
      <c r="J960" s="86"/>
    </row>
    <row x14ac:dyDescent="0.25" r="961" customHeight="1" ht="17.25">
      <c r="A961" s="156"/>
      <c r="B961" s="157"/>
      <c r="C961" s="155"/>
      <c r="D961" s="155"/>
      <c r="E961" s="155"/>
      <c r="F961" s="155"/>
      <c r="G961" s="86"/>
      <c r="H961" s="86"/>
      <c r="I961" s="86"/>
      <c r="J961" s="86"/>
    </row>
    <row x14ac:dyDescent="0.25" r="962" customHeight="1" ht="17.25">
      <c r="A962" s="156"/>
      <c r="B962" s="157"/>
      <c r="C962" s="155"/>
      <c r="D962" s="155"/>
      <c r="E962" s="155"/>
      <c r="F962" s="155"/>
      <c r="G962" s="86"/>
      <c r="H962" s="86"/>
      <c r="I962" s="86"/>
      <c r="J962" s="86"/>
    </row>
    <row x14ac:dyDescent="0.25" r="963" customHeight="1" ht="17.25">
      <c r="A963" s="156"/>
      <c r="B963" s="157"/>
      <c r="C963" s="155"/>
      <c r="D963" s="155"/>
      <c r="E963" s="155"/>
      <c r="F963" s="155"/>
      <c r="G963" s="86"/>
      <c r="H963" s="86"/>
      <c r="I963" s="86"/>
      <c r="J963" s="86"/>
    </row>
    <row x14ac:dyDescent="0.25" r="964" customHeight="1" ht="17.25">
      <c r="A964" s="156"/>
      <c r="B964" s="157"/>
      <c r="C964" s="155"/>
      <c r="D964" s="155"/>
      <c r="E964" s="155"/>
      <c r="F964" s="155"/>
      <c r="G964" s="86"/>
      <c r="H964" s="86"/>
      <c r="I964" s="86"/>
      <c r="J964" s="86"/>
    </row>
    <row x14ac:dyDescent="0.25" r="965" customHeight="1" ht="17.25">
      <c r="A965" s="156"/>
      <c r="B965" s="157"/>
      <c r="C965" s="155"/>
      <c r="D965" s="155"/>
      <c r="E965" s="155"/>
      <c r="F965" s="155"/>
      <c r="G965" s="86"/>
      <c r="H965" s="86"/>
      <c r="I965" s="86"/>
      <c r="J965" s="86"/>
    </row>
    <row x14ac:dyDescent="0.25" r="966" customHeight="1" ht="17.25">
      <c r="A966" s="156"/>
      <c r="B966" s="157"/>
      <c r="C966" s="155"/>
      <c r="D966" s="155"/>
      <c r="E966" s="155"/>
      <c r="F966" s="155"/>
      <c r="G966" s="86"/>
      <c r="H966" s="86"/>
      <c r="I966" s="86"/>
      <c r="J966" s="86"/>
    </row>
    <row x14ac:dyDescent="0.25" r="967" customHeight="1" ht="17.25">
      <c r="A967" s="156"/>
      <c r="B967" s="157"/>
      <c r="C967" s="155"/>
      <c r="D967" s="155"/>
      <c r="E967" s="155"/>
      <c r="F967" s="155"/>
      <c r="G967" s="86"/>
      <c r="H967" s="86"/>
      <c r="I967" s="86"/>
      <c r="J967" s="86"/>
    </row>
    <row x14ac:dyDescent="0.25" r="968" customHeight="1" ht="17.25">
      <c r="A968" s="156"/>
      <c r="B968" s="157"/>
      <c r="C968" s="155"/>
      <c r="D968" s="155"/>
      <c r="E968" s="155"/>
      <c r="F968" s="155"/>
      <c r="G968" s="86"/>
      <c r="H968" s="86"/>
      <c r="I968" s="86"/>
      <c r="J968" s="86"/>
    </row>
    <row x14ac:dyDescent="0.25" r="969" customHeight="1" ht="17.25">
      <c r="A969" s="156"/>
      <c r="B969" s="157"/>
      <c r="C969" s="155"/>
      <c r="D969" s="155"/>
      <c r="E969" s="155"/>
      <c r="F969" s="155"/>
      <c r="G969" s="86"/>
      <c r="H969" s="86"/>
      <c r="I969" s="86"/>
      <c r="J969" s="86"/>
    </row>
    <row x14ac:dyDescent="0.25" r="970" customHeight="1" ht="17.25">
      <c r="A970" s="156"/>
      <c r="B970" s="157"/>
      <c r="C970" s="155"/>
      <c r="D970" s="155"/>
      <c r="E970" s="155"/>
      <c r="F970" s="155"/>
      <c r="G970" s="86"/>
      <c r="H970" s="86"/>
      <c r="I970" s="86"/>
      <c r="J970" s="86"/>
    </row>
    <row x14ac:dyDescent="0.25" r="971" customHeight="1" ht="17.25">
      <c r="A971" s="156"/>
      <c r="B971" s="157"/>
      <c r="C971" s="155"/>
      <c r="D971" s="155"/>
      <c r="E971" s="155"/>
      <c r="F971" s="155"/>
      <c r="G971" s="86"/>
      <c r="H971" s="86"/>
      <c r="I971" s="86"/>
      <c r="J971" s="86"/>
    </row>
    <row x14ac:dyDescent="0.25" r="972" customHeight="1" ht="17.25">
      <c r="A972" s="156"/>
      <c r="B972" s="157"/>
      <c r="C972" s="155"/>
      <c r="D972" s="155"/>
      <c r="E972" s="155"/>
      <c r="F972" s="155"/>
      <c r="G972" s="86"/>
      <c r="H972" s="86"/>
      <c r="I972" s="86"/>
      <c r="J972" s="86"/>
    </row>
    <row x14ac:dyDescent="0.25" r="973" customHeight="1" ht="17.25">
      <c r="A973" s="156"/>
      <c r="B973" s="157"/>
      <c r="C973" s="155"/>
      <c r="D973" s="155"/>
      <c r="E973" s="155"/>
      <c r="F973" s="155"/>
      <c r="G973" s="86"/>
      <c r="H973" s="86"/>
      <c r="I973" s="86"/>
      <c r="J973" s="86"/>
    </row>
    <row x14ac:dyDescent="0.25" r="974" customHeight="1" ht="17.25">
      <c r="A974" s="156"/>
      <c r="B974" s="157"/>
      <c r="C974" s="155"/>
      <c r="D974" s="155"/>
      <c r="E974" s="155"/>
      <c r="F974" s="155"/>
      <c r="G974" s="86"/>
      <c r="H974" s="86"/>
      <c r="I974" s="86"/>
      <c r="J974" s="86"/>
    </row>
    <row x14ac:dyDescent="0.25" r="975" customHeight="1" ht="17.25">
      <c r="A975" s="156"/>
      <c r="B975" s="157"/>
      <c r="C975" s="155"/>
      <c r="D975" s="155"/>
      <c r="E975" s="155"/>
      <c r="F975" s="155"/>
      <c r="G975" s="86"/>
      <c r="H975" s="86"/>
      <c r="I975" s="86"/>
      <c r="J975" s="86"/>
    </row>
    <row x14ac:dyDescent="0.25" r="976" customHeight="1" ht="17.25">
      <c r="A976" s="156"/>
      <c r="B976" s="157"/>
      <c r="C976" s="155"/>
      <c r="D976" s="155"/>
      <c r="E976" s="155"/>
      <c r="F976" s="155"/>
      <c r="G976" s="86"/>
      <c r="H976" s="86"/>
      <c r="I976" s="86"/>
      <c r="J976" s="86"/>
    </row>
    <row x14ac:dyDescent="0.25" r="977" customHeight="1" ht="17.25">
      <c r="A977" s="156"/>
      <c r="B977" s="157"/>
      <c r="C977" s="155"/>
      <c r="D977" s="155"/>
      <c r="E977" s="155"/>
      <c r="F977" s="155"/>
      <c r="G977" s="86"/>
      <c r="H977" s="86"/>
      <c r="I977" s="86"/>
      <c r="J977" s="86"/>
    </row>
    <row x14ac:dyDescent="0.25" r="978" customHeight="1" ht="17.25">
      <c r="A978" s="156"/>
      <c r="B978" s="157"/>
      <c r="C978" s="155"/>
      <c r="D978" s="155"/>
      <c r="E978" s="155"/>
      <c r="F978" s="155"/>
      <c r="G978" s="86"/>
      <c r="H978" s="86"/>
      <c r="I978" s="86"/>
      <c r="J978" s="86"/>
    </row>
    <row x14ac:dyDescent="0.25" r="979" customHeight="1" ht="17.25">
      <c r="A979" s="156"/>
      <c r="B979" s="157"/>
      <c r="C979" s="155"/>
      <c r="D979" s="155"/>
      <c r="E979" s="155"/>
      <c r="F979" s="155"/>
      <c r="G979" s="86"/>
      <c r="H979" s="86"/>
      <c r="I979" s="86"/>
      <c r="J979" s="86"/>
    </row>
    <row x14ac:dyDescent="0.25" r="980" customHeight="1" ht="17.25">
      <c r="A980" s="156"/>
      <c r="B980" s="157"/>
      <c r="C980" s="155"/>
      <c r="D980" s="155"/>
      <c r="E980" s="155"/>
      <c r="F980" s="155"/>
      <c r="G980" s="86"/>
      <c r="H980" s="86"/>
      <c r="I980" s="86"/>
      <c r="J980" s="86"/>
    </row>
    <row x14ac:dyDescent="0.25" r="981" customHeight="1" ht="17.25">
      <c r="A981" s="156"/>
      <c r="B981" s="157"/>
      <c r="C981" s="155"/>
      <c r="D981" s="155"/>
      <c r="E981" s="155"/>
      <c r="F981" s="155"/>
      <c r="G981" s="86"/>
      <c r="H981" s="86"/>
      <c r="I981" s="86"/>
      <c r="J981" s="86"/>
    </row>
    <row x14ac:dyDescent="0.25" r="982" customHeight="1" ht="17.25">
      <c r="A982" s="156"/>
      <c r="B982" s="157"/>
      <c r="C982" s="155"/>
      <c r="D982" s="155"/>
      <c r="E982" s="155"/>
      <c r="F982" s="155"/>
      <c r="G982" s="86"/>
      <c r="H982" s="86"/>
      <c r="I982" s="86"/>
      <c r="J982" s="86"/>
    </row>
    <row x14ac:dyDescent="0.25" r="983" customHeight="1" ht="17.25">
      <c r="A983" s="156"/>
      <c r="B983" s="157"/>
      <c r="C983" s="155"/>
      <c r="D983" s="155"/>
      <c r="E983" s="155"/>
      <c r="F983" s="155"/>
      <c r="G983" s="86"/>
      <c r="H983" s="86"/>
      <c r="I983" s="86"/>
      <c r="J983" s="86"/>
    </row>
    <row x14ac:dyDescent="0.25" r="984" customHeight="1" ht="17.25">
      <c r="A984" s="156"/>
      <c r="B984" s="157"/>
      <c r="C984" s="155"/>
      <c r="D984" s="155"/>
      <c r="E984" s="155"/>
      <c r="F984" s="155"/>
      <c r="G984" s="86"/>
      <c r="H984" s="86"/>
      <c r="I984" s="86"/>
      <c r="J984" s="86"/>
    </row>
    <row x14ac:dyDescent="0.25" r="985" customHeight="1" ht="17.25">
      <c r="A985" s="156"/>
      <c r="B985" s="157"/>
      <c r="C985" s="155"/>
      <c r="D985" s="155"/>
      <c r="E985" s="155"/>
      <c r="F985" s="155"/>
      <c r="G985" s="86"/>
      <c r="H985" s="86"/>
      <c r="I985" s="86"/>
      <c r="J985" s="86"/>
    </row>
    <row x14ac:dyDescent="0.25" r="986" customHeight="1" ht="17.25">
      <c r="A986" s="156"/>
      <c r="B986" s="157"/>
      <c r="C986" s="155"/>
      <c r="D986" s="155"/>
      <c r="E986" s="155"/>
      <c r="F986" s="155"/>
      <c r="G986" s="86"/>
      <c r="H986" s="86"/>
      <c r="I986" s="86"/>
      <c r="J986" s="86"/>
    </row>
    <row x14ac:dyDescent="0.25" r="987" customHeight="1" ht="17.25">
      <c r="A987" s="156"/>
      <c r="B987" s="157"/>
      <c r="C987" s="155"/>
      <c r="D987" s="155"/>
      <c r="E987" s="155"/>
      <c r="F987" s="155"/>
      <c r="G987" s="86"/>
      <c r="H987" s="86"/>
      <c r="I987" s="86"/>
      <c r="J987" s="86"/>
    </row>
    <row x14ac:dyDescent="0.25" r="988" customHeight="1" ht="17.25">
      <c r="A988" s="156"/>
      <c r="B988" s="157"/>
      <c r="C988" s="155"/>
      <c r="D988" s="155"/>
      <c r="E988" s="155"/>
      <c r="F988" s="155"/>
      <c r="G988" s="86"/>
      <c r="H988" s="86"/>
      <c r="I988" s="86"/>
      <c r="J988" s="86"/>
    </row>
    <row x14ac:dyDescent="0.25" r="989" customHeight="1" ht="17.25">
      <c r="A989" s="156"/>
      <c r="B989" s="157"/>
      <c r="C989" s="155"/>
      <c r="D989" s="155"/>
      <c r="E989" s="155"/>
      <c r="F989" s="155"/>
      <c r="G989" s="86"/>
      <c r="H989" s="86"/>
      <c r="I989" s="86"/>
      <c r="J989" s="86"/>
    </row>
    <row x14ac:dyDescent="0.25" r="990" customHeight="1" ht="17.25">
      <c r="A990" s="156"/>
      <c r="B990" s="157"/>
      <c r="C990" s="155"/>
      <c r="D990" s="155"/>
      <c r="E990" s="155"/>
      <c r="F990" s="155"/>
      <c r="G990" s="86"/>
      <c r="H990" s="86"/>
      <c r="I990" s="86"/>
      <c r="J990" s="86"/>
    </row>
    <row x14ac:dyDescent="0.25" r="991" customHeight="1" ht="17.25">
      <c r="A991" s="156"/>
      <c r="B991" s="157"/>
      <c r="C991" s="155"/>
      <c r="D991" s="155"/>
      <c r="E991" s="155"/>
      <c r="F991" s="155"/>
      <c r="G991" s="86"/>
      <c r="H991" s="86"/>
      <c r="I991" s="86"/>
      <c r="J991" s="86"/>
    </row>
    <row x14ac:dyDescent="0.25" r="992" customHeight="1" ht="17.25">
      <c r="A992" s="156"/>
      <c r="B992" s="157"/>
      <c r="C992" s="155"/>
      <c r="D992" s="155"/>
      <c r="E992" s="155"/>
      <c r="F992" s="155"/>
      <c r="G992" s="86"/>
      <c r="H992" s="86"/>
      <c r="I992" s="86"/>
      <c r="J992" s="86"/>
    </row>
    <row x14ac:dyDescent="0.25" r="993" customHeight="1" ht="17.25">
      <c r="A993" s="156"/>
      <c r="B993" s="157"/>
      <c r="C993" s="155"/>
      <c r="D993" s="155"/>
      <c r="E993" s="155"/>
      <c r="F993" s="155"/>
      <c r="G993" s="86"/>
      <c r="H993" s="86"/>
      <c r="I993" s="86"/>
      <c r="J993" s="86"/>
    </row>
    <row x14ac:dyDescent="0.25" r="994" customHeight="1" ht="17.25">
      <c r="A994" s="156"/>
      <c r="B994" s="157"/>
      <c r="C994" s="155"/>
      <c r="D994" s="155"/>
      <c r="E994" s="155"/>
      <c r="F994" s="155"/>
      <c r="G994" s="86"/>
      <c r="H994" s="86"/>
      <c r="I994" s="86"/>
      <c r="J994" s="86"/>
    </row>
    <row x14ac:dyDescent="0.25" r="995" customHeight="1" ht="17.25">
      <c r="A995" s="156"/>
      <c r="B995" s="157"/>
      <c r="C995" s="155"/>
      <c r="D995" s="155"/>
      <c r="E995" s="155"/>
      <c r="F995" s="155"/>
      <c r="G995" s="86"/>
      <c r="H995" s="86"/>
      <c r="I995" s="86"/>
      <c r="J995" s="86"/>
    </row>
    <row x14ac:dyDescent="0.25" r="996" customHeight="1" ht="17.25">
      <c r="A996" s="156"/>
      <c r="B996" s="157"/>
      <c r="C996" s="155"/>
      <c r="D996" s="155"/>
      <c r="E996" s="155"/>
      <c r="F996" s="155"/>
      <c r="G996" s="86"/>
      <c r="H996" s="86"/>
      <c r="I996" s="86"/>
      <c r="J996" s="86"/>
    </row>
    <row x14ac:dyDescent="0.25" r="997" customHeight="1" ht="17.25">
      <c r="A997" s="156"/>
      <c r="B997" s="157"/>
      <c r="C997" s="155"/>
      <c r="D997" s="155"/>
      <c r="E997" s="155"/>
      <c r="F997" s="155"/>
      <c r="G997" s="86"/>
      <c r="H997" s="86"/>
      <c r="I997" s="86"/>
      <c r="J997" s="86"/>
    </row>
    <row x14ac:dyDescent="0.25" r="998" customHeight="1" ht="17.25">
      <c r="A998" s="156"/>
      <c r="B998" s="157"/>
      <c r="C998" s="155"/>
      <c r="D998" s="155"/>
      <c r="E998" s="155"/>
      <c r="F998" s="155"/>
      <c r="G998" s="86"/>
      <c r="H998" s="86"/>
      <c r="I998" s="86"/>
      <c r="J998" s="86"/>
    </row>
    <row x14ac:dyDescent="0.25" r="999" customHeight="1" ht="17.25">
      <c r="A999" s="156"/>
      <c r="B999" s="157"/>
      <c r="C999" s="155"/>
      <c r="D999" s="155"/>
      <c r="E999" s="155"/>
      <c r="F999" s="155"/>
      <c r="G999" s="86"/>
      <c r="H999" s="86"/>
      <c r="I999" s="86"/>
      <c r="J999" s="86"/>
    </row>
    <row x14ac:dyDescent="0.25" r="1000" customHeight="1" ht="17.25">
      <c r="A1000" s="156"/>
      <c r="B1000" s="157"/>
      <c r="C1000" s="155"/>
      <c r="D1000" s="155"/>
      <c r="E1000" s="155"/>
      <c r="F1000" s="155"/>
      <c r="G1000" s="86"/>
      <c r="H1000" s="86"/>
      <c r="I1000" s="86"/>
      <c r="J1000" s="8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A1790"/>
  <sheetViews>
    <sheetView workbookViewId="0">
      <pane state="frozen" activePane="bottomLeft" topLeftCell="A4" ySplit="3" xSplit="0"/>
    </sheetView>
  </sheetViews>
  <sheetFormatPr defaultRowHeight="15" x14ac:dyDescent="0.25"/>
  <cols>
    <col min="1" max="1" style="207" width="7.576428571428571" customWidth="1" bestFit="1"/>
    <col min="2" max="2" style="98" width="13.147857142857141" customWidth="1" bestFit="1"/>
    <col min="3" max="3" style="99" width="12.43357142857143" customWidth="1" bestFit="1"/>
    <col min="4" max="4" style="99" width="12.43357142857143" customWidth="1" bestFit="1"/>
    <col min="5" max="5" style="99" width="12.43357142857143" customWidth="1" bestFit="1"/>
    <col min="6" max="6" style="99" width="12.43357142857143" customWidth="1" bestFit="1"/>
    <col min="7" max="7" style="96" width="12.43357142857143" customWidth="1" bestFit="1"/>
    <col min="8" max="8" style="99" width="12.43357142857143" customWidth="1" bestFit="1"/>
    <col min="9" max="9" style="99" width="10.862142857142858" customWidth="1" bestFit="1"/>
    <col min="10" max="10" style="99" width="9.290714285714287" customWidth="1" bestFit="1"/>
    <col min="11" max="11" style="99" width="10.862142857142858" customWidth="1" bestFit="1"/>
    <col min="12" max="12" style="207" width="11.147857142857141" customWidth="1" bestFit="1"/>
    <col min="13" max="13" style="99" width="14.576428571428572" customWidth="1" bestFit="1"/>
    <col min="14" max="14" style="99" width="9.43357142857143" customWidth="1" bestFit="1"/>
    <col min="15" max="15" style="99" width="8.290714285714287" customWidth="1" bestFit="1"/>
    <col min="16" max="16" style="99" width="8.290714285714287" customWidth="1" bestFit="1"/>
    <col min="17" max="17" style="99" width="9.43357142857143" customWidth="1" bestFit="1"/>
    <col min="18" max="18" style="99" width="16.290714285714284" customWidth="1" bestFit="1"/>
    <col min="19" max="19" style="99" width="13.576428571428572" customWidth="1" bestFit="1"/>
    <col min="20" max="20" style="99" width="14.862142857142858" customWidth="1" bestFit="1"/>
    <col min="21" max="21" style="207" width="11.147857142857141" customWidth="1" bestFit="1"/>
    <col min="22" max="22" style="99" width="18.14785714285714" customWidth="1" bestFit="1"/>
    <col min="23" max="23" style="99" width="13.576428571428572" customWidth="1" bestFit="1"/>
    <col min="24" max="24" style="99" width="14.862142857142858" customWidth="1" bestFit="1"/>
    <col min="25" max="25" style="99" width="13.576428571428572" customWidth="1" bestFit="1"/>
    <col min="26" max="26" style="98" width="9.576428571428572" customWidth="1" bestFit="1"/>
    <col min="27" max="27" style="99" width="13.576428571428572" customWidth="1" bestFit="1"/>
  </cols>
  <sheetData>
    <row x14ac:dyDescent="0.25" r="1" customHeight="1" ht="17.25">
      <c r="A1" s="164" t="s">
        <v>170</v>
      </c>
      <c r="B1" s="165"/>
      <c r="C1" s="166"/>
      <c r="D1" s="166"/>
      <c r="E1" s="166"/>
      <c r="F1" s="166"/>
      <c r="G1" s="166"/>
      <c r="H1" s="166"/>
      <c r="I1" s="166"/>
      <c r="J1" s="166"/>
      <c r="K1" s="167"/>
      <c r="L1" s="209" t="s">
        <v>2</v>
      </c>
      <c r="M1" s="210" t="s">
        <v>126</v>
      </c>
      <c r="N1" s="87"/>
      <c r="O1" s="87"/>
      <c r="P1" s="87"/>
      <c r="Q1" s="87"/>
      <c r="R1" s="170" t="s">
        <v>171</v>
      </c>
      <c r="S1" s="171">
        <f>'5월원가율'!F2</f>
      </c>
      <c r="T1" s="171"/>
      <c r="U1" s="205"/>
      <c r="V1" s="211" t="s">
        <v>172</v>
      </c>
      <c r="W1" s="87"/>
      <c r="X1" s="87"/>
      <c r="Y1" s="87"/>
      <c r="Z1" s="86"/>
      <c r="AA1" s="87"/>
    </row>
    <row x14ac:dyDescent="0.25" r="2" customHeight="1" ht="17.25">
      <c r="A2" s="172" t="s">
        <v>128</v>
      </c>
      <c r="B2" s="173" t="s">
        <v>2</v>
      </c>
      <c r="C2" s="174" t="s">
        <v>129</v>
      </c>
      <c r="D2" s="174" t="s">
        <v>130</v>
      </c>
      <c r="E2" s="174" t="s">
        <v>131</v>
      </c>
      <c r="F2" s="174" t="s">
        <v>132</v>
      </c>
      <c r="G2" s="174" t="s">
        <v>133</v>
      </c>
      <c r="H2" s="174" t="s">
        <v>7</v>
      </c>
      <c r="I2" s="174" t="s">
        <v>134</v>
      </c>
      <c r="J2" s="174" t="s">
        <v>90</v>
      </c>
      <c r="K2" s="174" t="s">
        <v>135</v>
      </c>
      <c r="L2" s="205"/>
      <c r="M2" s="87"/>
      <c r="N2" s="87"/>
      <c r="O2" s="87"/>
      <c r="P2" s="87"/>
      <c r="Q2" s="87"/>
      <c r="R2" s="176" t="s">
        <v>173</v>
      </c>
      <c r="S2" s="177">
        <f>'5월원가율'!C34</f>
      </c>
      <c r="T2" s="177"/>
      <c r="U2" s="205"/>
      <c r="V2" s="212" t="s">
        <v>174</v>
      </c>
      <c r="W2" s="213"/>
      <c r="X2" s="214"/>
      <c r="Y2" s="213" t="s">
        <v>175</v>
      </c>
      <c r="Z2" s="215"/>
      <c r="AA2" s="214"/>
    </row>
    <row x14ac:dyDescent="0.25" r="3" customHeight="1" ht="17.25">
      <c r="A3" s="178">
        <v>45413</v>
      </c>
      <c r="B3" s="179" t="s">
        <v>137</v>
      </c>
      <c r="C3" s="180"/>
      <c r="D3" s="180"/>
      <c r="E3" s="180"/>
      <c r="F3" s="180"/>
      <c r="G3" s="180">
        <f>SUM(C3:F3)</f>
      </c>
      <c r="H3" s="182">
        <v>4500</v>
      </c>
      <c r="I3" s="125">
        <f>G3*H3</f>
      </c>
      <c r="J3" s="125">
        <f>I3*0.1</f>
      </c>
      <c r="K3" s="125">
        <f>SUM(I3:J3)</f>
      </c>
      <c r="L3" s="209" t="s">
        <v>138</v>
      </c>
      <c r="M3" s="169" t="s">
        <v>139</v>
      </c>
      <c r="N3" s="169" t="s">
        <v>140</v>
      </c>
      <c r="O3" s="169" t="s">
        <v>141</v>
      </c>
      <c r="P3" s="169" t="s">
        <v>142</v>
      </c>
      <c r="Q3" s="169" t="s">
        <v>176</v>
      </c>
      <c r="R3" s="169" t="s">
        <v>144</v>
      </c>
      <c r="S3" s="169" t="s">
        <v>145</v>
      </c>
      <c r="T3" s="169" t="s">
        <v>146</v>
      </c>
      <c r="U3" s="209" t="s">
        <v>138</v>
      </c>
      <c r="V3" s="216" t="s">
        <v>144</v>
      </c>
      <c r="W3" s="169" t="s">
        <v>145</v>
      </c>
      <c r="X3" s="169" t="s">
        <v>146</v>
      </c>
      <c r="Y3" s="216" t="s">
        <v>144</v>
      </c>
      <c r="Z3" s="217" t="s">
        <v>145</v>
      </c>
      <c r="AA3" s="169" t="s">
        <v>146</v>
      </c>
    </row>
    <row x14ac:dyDescent="0.25" r="4" customHeight="1" ht="17.25">
      <c r="A4" s="178">
        <f>A3</f>
        <v>25569.375</v>
      </c>
      <c r="B4" s="179" t="s">
        <v>13</v>
      </c>
      <c r="C4" s="180"/>
      <c r="D4" s="180"/>
      <c r="E4" s="180"/>
      <c r="F4" s="180"/>
      <c r="G4" s="180">
        <f>SUM(C4:F4)</f>
      </c>
      <c r="H4" s="182">
        <v>6000</v>
      </c>
      <c r="I4" s="125">
        <f>G4*H4</f>
      </c>
      <c r="J4" s="125">
        <f>I4*0.1</f>
      </c>
      <c r="K4" s="125">
        <f>SUM(I4:J4)</f>
      </c>
      <c r="L4" s="209">
        <v>45413</v>
      </c>
      <c r="M4" s="203">
        <v>10</v>
      </c>
      <c r="N4" s="203">
        <v>527</v>
      </c>
      <c r="O4" s="203">
        <v>120</v>
      </c>
      <c r="P4" s="203">
        <v>33</v>
      </c>
      <c r="Q4" s="203">
        <v>690</v>
      </c>
      <c r="R4" s="203">
        <v>4065500</v>
      </c>
      <c r="S4" s="203">
        <v>340350</v>
      </c>
      <c r="T4" s="203">
        <v>4405850</v>
      </c>
      <c r="U4" s="209">
        <v>45414</v>
      </c>
      <c r="V4" s="216">
        <v>8310700</v>
      </c>
      <c r="W4" s="169">
        <v>797670</v>
      </c>
      <c r="X4" s="169">
        <v>9108370</v>
      </c>
      <c r="Y4" s="169">
        <v>655200</v>
      </c>
      <c r="Z4" s="169"/>
      <c r="AA4" s="169">
        <v>655200</v>
      </c>
    </row>
    <row x14ac:dyDescent="0.25" r="5" customHeight="1" ht="17.25">
      <c r="A5" s="178">
        <f>A4</f>
        <v>25569.375</v>
      </c>
      <c r="B5" s="179" t="s">
        <v>58</v>
      </c>
      <c r="C5" s="183"/>
      <c r="D5" s="180">
        <v>12</v>
      </c>
      <c r="E5" s="180">
        <v>7</v>
      </c>
      <c r="F5" s="180"/>
      <c r="G5" s="180">
        <f>SUM(C5:F5)</f>
      </c>
      <c r="H5" s="182">
        <v>5500</v>
      </c>
      <c r="I5" s="125">
        <f>G5*H5</f>
      </c>
      <c r="J5" s="125">
        <f>I5*0.1</f>
      </c>
      <c r="K5" s="125">
        <f>SUM(I5:J5)</f>
      </c>
      <c r="L5" s="209">
        <v>45414</v>
      </c>
      <c r="M5" s="203">
        <v>10</v>
      </c>
      <c r="N5" s="203">
        <v>1180</v>
      </c>
      <c r="O5" s="203">
        <v>322</v>
      </c>
      <c r="P5" s="203">
        <v>64</v>
      </c>
      <c r="Q5" s="203">
        <v>1576</v>
      </c>
      <c r="R5" s="203">
        <v>8965900</v>
      </c>
      <c r="S5" s="203">
        <v>797670</v>
      </c>
      <c r="T5" s="203">
        <v>9763570</v>
      </c>
      <c r="U5" s="209">
        <v>45413</v>
      </c>
      <c r="V5" s="216">
        <v>3541500</v>
      </c>
      <c r="W5" s="169">
        <v>340350</v>
      </c>
      <c r="X5" s="169">
        <v>3881850</v>
      </c>
      <c r="Y5" s="169">
        <v>524000</v>
      </c>
      <c r="Z5" s="169"/>
      <c r="AA5" s="169">
        <v>524000</v>
      </c>
    </row>
    <row x14ac:dyDescent="0.25" r="6" customHeight="1" ht="17.25">
      <c r="A6" s="178">
        <f>A5</f>
        <v>25569.375</v>
      </c>
      <c r="B6" s="179" t="s">
        <v>147</v>
      </c>
      <c r="C6" s="183">
        <v>10</v>
      </c>
      <c r="D6" s="180">
        <v>35</v>
      </c>
      <c r="E6" s="180">
        <v>20</v>
      </c>
      <c r="F6" s="180">
        <v>16</v>
      </c>
      <c r="G6" s="180">
        <f>SUM(C6:F6)</f>
      </c>
      <c r="H6" s="182">
        <v>5000</v>
      </c>
      <c r="I6" s="125">
        <f>G6*H6</f>
      </c>
      <c r="J6" s="125">
        <f>I6*0.1</f>
      </c>
      <c r="K6" s="125">
        <f>SUM(I6:J6)</f>
      </c>
      <c r="L6" s="209">
        <v>45415</v>
      </c>
      <c r="M6" s="203">
        <v>10</v>
      </c>
      <c r="N6" s="203">
        <v>1137</v>
      </c>
      <c r="O6" s="203">
        <v>322</v>
      </c>
      <c r="P6" s="203">
        <v>65</v>
      </c>
      <c r="Q6" s="203">
        <v>1534</v>
      </c>
      <c r="R6" s="203">
        <v>8649500</v>
      </c>
      <c r="S6" s="203">
        <v>771440</v>
      </c>
      <c r="T6" s="203">
        <v>9420940</v>
      </c>
      <c r="U6" s="209">
        <v>45415</v>
      </c>
      <c r="V6" s="216">
        <v>7922400</v>
      </c>
      <c r="W6" s="169">
        <v>771440</v>
      </c>
      <c r="X6" s="169">
        <v>8693840</v>
      </c>
      <c r="Y6" s="169">
        <v>727100</v>
      </c>
      <c r="Z6" s="169"/>
      <c r="AA6" s="169">
        <v>727100</v>
      </c>
    </row>
    <row x14ac:dyDescent="0.25" r="7" customHeight="1" ht="17.25">
      <c r="A7" s="178">
        <f>A6</f>
        <v>25569.375</v>
      </c>
      <c r="B7" s="179" t="s">
        <v>27</v>
      </c>
      <c r="C7" s="180"/>
      <c r="D7" s="180">
        <v>0</v>
      </c>
      <c r="E7" s="180"/>
      <c r="F7" s="180"/>
      <c r="G7" s="180">
        <f>SUM(C7:F7)</f>
      </c>
      <c r="H7" s="182">
        <v>5500</v>
      </c>
      <c r="I7" s="125">
        <f>G7*H7</f>
      </c>
      <c r="J7" s="125">
        <f>I7*0.1</f>
      </c>
      <c r="K7" s="125">
        <f>SUM(I7:J7)</f>
      </c>
      <c r="L7" s="209">
        <v>45416</v>
      </c>
      <c r="M7" s="203">
        <v>10</v>
      </c>
      <c r="N7" s="203">
        <v>404</v>
      </c>
      <c r="O7" s="203">
        <v>33</v>
      </c>
      <c r="P7" s="203">
        <v>4</v>
      </c>
      <c r="Q7" s="203">
        <v>451</v>
      </c>
      <c r="R7" s="203">
        <v>2675200</v>
      </c>
      <c r="S7" s="203">
        <v>220900</v>
      </c>
      <c r="T7" s="203">
        <v>2896100</v>
      </c>
      <c r="U7" s="209">
        <v>45416</v>
      </c>
      <c r="V7" s="216">
        <v>2347000</v>
      </c>
      <c r="W7" s="169">
        <v>220900</v>
      </c>
      <c r="X7" s="169">
        <v>2567900</v>
      </c>
      <c r="Y7" s="169">
        <v>328200</v>
      </c>
      <c r="Z7" s="169"/>
      <c r="AA7" s="169">
        <v>328200</v>
      </c>
    </row>
    <row x14ac:dyDescent="0.25" r="8" customHeight="1" ht="17.25">
      <c r="A8" s="178">
        <f>A7</f>
        <v>25569.375</v>
      </c>
      <c r="B8" s="179" t="s">
        <v>20</v>
      </c>
      <c r="C8" s="180"/>
      <c r="D8" s="180">
        <v>0</v>
      </c>
      <c r="E8" s="180"/>
      <c r="F8" s="180"/>
      <c r="G8" s="180">
        <f>SUM(C8:F8)</f>
      </c>
      <c r="H8" s="182">
        <v>5500</v>
      </c>
      <c r="I8" s="125">
        <f>G8*H8</f>
      </c>
      <c r="J8" s="125">
        <f>I8*0.1</f>
      </c>
      <c r="K8" s="125">
        <f>SUM(I8:J8)</f>
      </c>
      <c r="L8" s="209">
        <v>45417</v>
      </c>
      <c r="M8" s="203"/>
      <c r="N8" s="203">
        <v>170</v>
      </c>
      <c r="O8" s="203"/>
      <c r="P8" s="203"/>
      <c r="Q8" s="203">
        <v>170</v>
      </c>
      <c r="R8" s="203">
        <v>1020000</v>
      </c>
      <c r="S8" s="203">
        <v>102000</v>
      </c>
      <c r="T8" s="203">
        <v>1122000</v>
      </c>
      <c r="U8" s="209">
        <v>45417</v>
      </c>
      <c r="V8" s="216">
        <v>1020000</v>
      </c>
      <c r="W8" s="169">
        <v>102000</v>
      </c>
      <c r="X8" s="169">
        <v>1122000</v>
      </c>
      <c r="Y8" s="169">
        <v>0</v>
      </c>
      <c r="Z8" s="169"/>
      <c r="AA8" s="169">
        <v>0</v>
      </c>
    </row>
    <row x14ac:dyDescent="0.25" r="9" customHeight="1" ht="17.25">
      <c r="A9" s="178">
        <f>A8</f>
        <v>25569.375</v>
      </c>
      <c r="B9" s="179" t="s">
        <v>31</v>
      </c>
      <c r="C9" s="180"/>
      <c r="D9" s="180">
        <v>0</v>
      </c>
      <c r="E9" s="180"/>
      <c r="F9" s="180"/>
      <c r="G9" s="180">
        <f>SUM(C9:F9)</f>
      </c>
      <c r="H9" s="182">
        <v>6000</v>
      </c>
      <c r="I9" s="125">
        <f>G9*H9</f>
      </c>
      <c r="J9" s="125">
        <f>I9*0.1</f>
      </c>
      <c r="K9" s="125">
        <f>SUM(I9:J9)</f>
      </c>
      <c r="L9" s="209">
        <v>45418</v>
      </c>
      <c r="M9" s="203"/>
      <c r="N9" s="203">
        <v>364</v>
      </c>
      <c r="O9" s="203">
        <v>48</v>
      </c>
      <c r="P9" s="203">
        <v>12</v>
      </c>
      <c r="Q9" s="203">
        <v>424</v>
      </c>
      <c r="R9" s="203">
        <v>2486500</v>
      </c>
      <c r="S9" s="203">
        <v>234850</v>
      </c>
      <c r="T9" s="203">
        <v>2721350</v>
      </c>
      <c r="U9" s="209">
        <v>45418</v>
      </c>
      <c r="V9" s="216">
        <v>2486500</v>
      </c>
      <c r="W9" s="169">
        <v>234850</v>
      </c>
      <c r="X9" s="169">
        <v>2721350</v>
      </c>
      <c r="Y9" s="169">
        <v>0</v>
      </c>
      <c r="Z9" s="169"/>
      <c r="AA9" s="169">
        <v>0</v>
      </c>
    </row>
    <row x14ac:dyDescent="0.25" r="10" customHeight="1" ht="17.25">
      <c r="A10" s="178">
        <f>A9</f>
        <v>25569.375</v>
      </c>
      <c r="B10" s="179" t="s">
        <v>71</v>
      </c>
      <c r="C10" s="180"/>
      <c r="D10" s="180">
        <v>0</v>
      </c>
      <c r="E10" s="180"/>
      <c r="F10" s="180"/>
      <c r="G10" s="180">
        <f>SUM(C10:F10)</f>
      </c>
      <c r="H10" s="182">
        <v>6000</v>
      </c>
      <c r="I10" s="125">
        <f>G10*H10</f>
      </c>
      <c r="J10" s="125">
        <f>I10*0.1</f>
      </c>
      <c r="K10" s="125">
        <f>SUM(I10:J10)</f>
      </c>
      <c r="L10" s="209">
        <v>45419</v>
      </c>
      <c r="M10" s="203">
        <v>0</v>
      </c>
      <c r="N10" s="203">
        <v>1247</v>
      </c>
      <c r="O10" s="203">
        <v>352</v>
      </c>
      <c r="P10" s="203">
        <v>63</v>
      </c>
      <c r="Q10" s="203">
        <v>1662</v>
      </c>
      <c r="R10" s="203">
        <v>9462300</v>
      </c>
      <c r="S10" s="203">
        <v>828340</v>
      </c>
      <c r="T10" s="203">
        <v>10290640</v>
      </c>
      <c r="U10" s="209">
        <v>45419</v>
      </c>
      <c r="V10" s="216">
        <v>8736400</v>
      </c>
      <c r="W10" s="169">
        <v>828340</v>
      </c>
      <c r="X10" s="169">
        <v>9564740</v>
      </c>
      <c r="Y10" s="169">
        <v>725900</v>
      </c>
      <c r="Z10" s="169"/>
      <c r="AA10" s="169">
        <v>725900</v>
      </c>
    </row>
    <row x14ac:dyDescent="0.25" r="11" customHeight="1" ht="17.25">
      <c r="A11" s="178">
        <f>A10</f>
        <v>25569.375</v>
      </c>
      <c r="B11" s="184" t="s">
        <v>49</v>
      </c>
      <c r="C11" s="180"/>
      <c r="D11" s="180">
        <v>13</v>
      </c>
      <c r="E11" s="180">
        <v>10</v>
      </c>
      <c r="F11" s="180">
        <v>6</v>
      </c>
      <c r="G11" s="180">
        <f>SUM(C11:F11)</f>
      </c>
      <c r="H11" s="182">
        <v>6000</v>
      </c>
      <c r="I11" s="125">
        <f>G11*H11</f>
      </c>
      <c r="J11" s="125">
        <f>I11*0.1</f>
      </c>
      <c r="K11" s="125">
        <f>SUM(I11:J11)</f>
      </c>
      <c r="L11" s="209">
        <v>45420</v>
      </c>
      <c r="M11" s="203">
        <v>10</v>
      </c>
      <c r="N11" s="203">
        <v>1253</v>
      </c>
      <c r="O11" s="203">
        <v>330</v>
      </c>
      <c r="P11" s="203">
        <v>62</v>
      </c>
      <c r="Q11" s="203">
        <v>1655</v>
      </c>
      <c r="R11" s="203">
        <v>9402000</v>
      </c>
      <c r="S11" s="203">
        <v>828110</v>
      </c>
      <c r="T11" s="203">
        <v>10230110</v>
      </c>
      <c r="U11" s="209">
        <v>45420</v>
      </c>
      <c r="V11" s="216">
        <v>8622100</v>
      </c>
      <c r="W11" s="169">
        <v>828110</v>
      </c>
      <c r="X11" s="169">
        <v>9450210</v>
      </c>
      <c r="Y11" s="169">
        <v>779900</v>
      </c>
      <c r="Z11" s="169"/>
      <c r="AA11" s="169">
        <v>779900</v>
      </c>
    </row>
    <row x14ac:dyDescent="0.25" r="12" customHeight="1" ht="17.25">
      <c r="A12" s="178">
        <f>A11</f>
        <v>25569.375</v>
      </c>
      <c r="B12" s="179" t="s">
        <v>9</v>
      </c>
      <c r="C12" s="180"/>
      <c r="D12" s="180">
        <v>40</v>
      </c>
      <c r="E12" s="180"/>
      <c r="F12" s="180"/>
      <c r="G12" s="180">
        <f>SUM(C12:F12)</f>
      </c>
      <c r="H12" s="182">
        <v>6000</v>
      </c>
      <c r="I12" s="125">
        <f>G12*H12</f>
      </c>
      <c r="J12" s="125">
        <f>I12*0.1</f>
      </c>
      <c r="K12" s="125">
        <f>SUM(I12:J12)</f>
      </c>
      <c r="L12" s="209">
        <v>45421</v>
      </c>
      <c r="M12" s="203">
        <v>10</v>
      </c>
      <c r="N12" s="203">
        <v>1249</v>
      </c>
      <c r="O12" s="203">
        <v>331</v>
      </c>
      <c r="P12" s="203">
        <v>63</v>
      </c>
      <c r="Q12" s="203">
        <v>1653</v>
      </c>
      <c r="R12" s="203">
        <v>9504500</v>
      </c>
      <c r="S12" s="203">
        <v>823200</v>
      </c>
      <c r="T12" s="203">
        <v>10327700</v>
      </c>
      <c r="U12" s="209">
        <v>45421</v>
      </c>
      <c r="V12" s="216">
        <v>8699000</v>
      </c>
      <c r="W12" s="169">
        <v>823200</v>
      </c>
      <c r="X12" s="169">
        <v>9522200</v>
      </c>
      <c r="Y12" s="169">
        <v>805500</v>
      </c>
      <c r="Z12" s="169"/>
      <c r="AA12" s="169">
        <v>805500</v>
      </c>
    </row>
    <row x14ac:dyDescent="0.25" r="13" customHeight="1" ht="17.25">
      <c r="A13" s="178">
        <f>A12</f>
        <v>25569.375</v>
      </c>
      <c r="B13" s="179" t="s">
        <v>78</v>
      </c>
      <c r="C13" s="180"/>
      <c r="D13" s="180">
        <v>0</v>
      </c>
      <c r="E13" s="180"/>
      <c r="F13" s="180"/>
      <c r="G13" s="180">
        <f>SUM(C13:F13)</f>
      </c>
      <c r="H13" s="182">
        <v>6500</v>
      </c>
      <c r="I13" s="125">
        <f>G13*H13</f>
      </c>
      <c r="J13" s="125">
        <f>I13*0.1</f>
      </c>
      <c r="K13" s="125">
        <f>SUM(I13:J13)</f>
      </c>
      <c r="L13" s="209">
        <v>45422</v>
      </c>
      <c r="M13" s="203">
        <v>10</v>
      </c>
      <c r="N13" s="203">
        <v>1215</v>
      </c>
      <c r="O13" s="203">
        <v>308</v>
      </c>
      <c r="P13" s="203">
        <v>66</v>
      </c>
      <c r="Q13" s="203">
        <v>1599</v>
      </c>
      <c r="R13" s="203">
        <v>9111800</v>
      </c>
      <c r="S13" s="203">
        <v>805130</v>
      </c>
      <c r="T13" s="203">
        <v>9916930</v>
      </c>
      <c r="U13" s="209">
        <v>45422</v>
      </c>
      <c r="V13" s="216">
        <v>8280300</v>
      </c>
      <c r="W13" s="169">
        <v>805130</v>
      </c>
      <c r="X13" s="169">
        <v>9085430</v>
      </c>
      <c r="Y13" s="169">
        <v>831500</v>
      </c>
      <c r="Z13" s="169"/>
      <c r="AA13" s="169">
        <v>831500</v>
      </c>
    </row>
    <row x14ac:dyDescent="0.25" r="14" customHeight="1" ht="17.25">
      <c r="A14" s="178">
        <f>A13</f>
        <v>25569.375</v>
      </c>
      <c r="B14" s="179" t="s">
        <v>55</v>
      </c>
      <c r="C14" s="180"/>
      <c r="D14" s="180">
        <v>10</v>
      </c>
      <c r="E14" s="180"/>
      <c r="F14" s="180"/>
      <c r="G14" s="180">
        <f>SUM(C14:F14)</f>
      </c>
      <c r="H14" s="182">
        <v>6500</v>
      </c>
      <c r="I14" s="125">
        <f>G14*H14</f>
      </c>
      <c r="J14" s="125">
        <f>I14*0.1</f>
      </c>
      <c r="K14" s="125">
        <f>SUM(I14:J14)</f>
      </c>
      <c r="L14" s="209">
        <v>45423</v>
      </c>
      <c r="M14" s="203">
        <v>10</v>
      </c>
      <c r="N14" s="203">
        <v>458</v>
      </c>
      <c r="O14" s="203">
        <v>51</v>
      </c>
      <c r="P14" s="203">
        <v>22</v>
      </c>
      <c r="Q14" s="203">
        <v>541</v>
      </c>
      <c r="R14" s="203">
        <v>3146600</v>
      </c>
      <c r="S14" s="203">
        <v>263450</v>
      </c>
      <c r="T14" s="203">
        <v>3410050</v>
      </c>
      <c r="U14" s="209">
        <v>45423</v>
      </c>
      <c r="V14" s="216">
        <v>2772500</v>
      </c>
      <c r="W14" s="169">
        <v>263450</v>
      </c>
      <c r="X14" s="169">
        <v>3035950</v>
      </c>
      <c r="Y14" s="169">
        <v>374100</v>
      </c>
      <c r="Z14" s="169"/>
      <c r="AA14" s="169">
        <v>374100</v>
      </c>
    </row>
    <row x14ac:dyDescent="0.25" r="15" customHeight="1" ht="17.25">
      <c r="A15" s="178">
        <f>A14</f>
        <v>25569.375</v>
      </c>
      <c r="B15" s="179" t="s">
        <v>80</v>
      </c>
      <c r="C15" s="180"/>
      <c r="D15" s="180">
        <v>23</v>
      </c>
      <c r="E15" s="180"/>
      <c r="F15" s="180"/>
      <c r="G15" s="180">
        <f>SUM(C15:F15)</f>
      </c>
      <c r="H15" s="182">
        <v>6000</v>
      </c>
      <c r="I15" s="125">
        <f>G15*H15</f>
      </c>
      <c r="J15" s="185"/>
      <c r="K15" s="125">
        <f>SUM(I15:J15)</f>
      </c>
      <c r="L15" s="209">
        <v>45424</v>
      </c>
      <c r="M15" s="203"/>
      <c r="N15" s="203">
        <v>170</v>
      </c>
      <c r="O15" s="203"/>
      <c r="P15" s="203"/>
      <c r="Q15" s="203">
        <v>170</v>
      </c>
      <c r="R15" s="203">
        <v>1020000</v>
      </c>
      <c r="S15" s="203">
        <v>102000</v>
      </c>
      <c r="T15" s="203">
        <v>1122000</v>
      </c>
      <c r="U15" s="209">
        <v>45424</v>
      </c>
      <c r="V15" s="216">
        <v>1020000</v>
      </c>
      <c r="W15" s="169">
        <v>102000</v>
      </c>
      <c r="X15" s="169">
        <v>1122000</v>
      </c>
      <c r="Y15" s="169">
        <v>0</v>
      </c>
      <c r="Z15" s="169"/>
      <c r="AA15" s="169">
        <v>0</v>
      </c>
    </row>
    <row x14ac:dyDescent="0.25" r="16" customHeight="1" ht="17.25">
      <c r="A16" s="178">
        <f>A15</f>
        <v>25569.375</v>
      </c>
      <c r="B16" s="179" t="s">
        <v>67</v>
      </c>
      <c r="C16" s="180"/>
      <c r="D16" s="180">
        <v>7</v>
      </c>
      <c r="E16" s="180"/>
      <c r="F16" s="180"/>
      <c r="G16" s="180">
        <f>SUM(C16:F16)</f>
      </c>
      <c r="H16" s="182">
        <v>5500</v>
      </c>
      <c r="I16" s="125">
        <f>G16*H16</f>
      </c>
      <c r="J16" s="125">
        <f>I16*0.1</f>
      </c>
      <c r="K16" s="125">
        <f>SUM(I16:J16)</f>
      </c>
      <c r="L16" s="209">
        <v>45425</v>
      </c>
      <c r="M16" s="203">
        <v>10</v>
      </c>
      <c r="N16" s="203">
        <v>1270</v>
      </c>
      <c r="O16" s="203">
        <v>334</v>
      </c>
      <c r="P16" s="203">
        <v>68</v>
      </c>
      <c r="Q16" s="203">
        <v>1682</v>
      </c>
      <c r="R16" s="203">
        <v>9606900</v>
      </c>
      <c r="S16" s="203">
        <v>836540</v>
      </c>
      <c r="T16" s="203">
        <v>10443440</v>
      </c>
      <c r="U16" s="209">
        <v>45425</v>
      </c>
      <c r="V16" s="216">
        <v>8853400</v>
      </c>
      <c r="W16" s="169">
        <v>836540</v>
      </c>
      <c r="X16" s="169">
        <v>9689940</v>
      </c>
      <c r="Y16" s="169">
        <v>753500</v>
      </c>
      <c r="Z16" s="169"/>
      <c r="AA16" s="169">
        <v>753500</v>
      </c>
    </row>
    <row x14ac:dyDescent="0.25" r="17" customHeight="1" ht="17.25">
      <c r="A17" s="178">
        <f>A16</f>
        <v>25569.375</v>
      </c>
      <c r="B17" s="186" t="s">
        <v>74</v>
      </c>
      <c r="C17" s="180"/>
      <c r="D17" s="180">
        <v>0</v>
      </c>
      <c r="E17" s="180"/>
      <c r="F17" s="180"/>
      <c r="G17" s="180">
        <f>SUM(C17:F17)</f>
      </c>
      <c r="H17" s="187">
        <v>5000</v>
      </c>
      <c r="I17" s="125">
        <f>G17*H17</f>
      </c>
      <c r="J17" s="125">
        <f>I17*0.1</f>
      </c>
      <c r="K17" s="125">
        <f>SUM(I17:J17)</f>
      </c>
      <c r="L17" s="209">
        <v>45426</v>
      </c>
      <c r="M17" s="203">
        <v>10</v>
      </c>
      <c r="N17" s="203">
        <v>1230</v>
      </c>
      <c r="O17" s="203">
        <v>320</v>
      </c>
      <c r="P17" s="203">
        <v>67</v>
      </c>
      <c r="Q17" s="203">
        <v>1627</v>
      </c>
      <c r="R17" s="203">
        <v>9265800</v>
      </c>
      <c r="S17" s="203">
        <v>809530</v>
      </c>
      <c r="T17" s="203">
        <v>10075330</v>
      </c>
      <c r="U17" s="209">
        <v>45426</v>
      </c>
      <c r="V17" s="216">
        <v>8471300</v>
      </c>
      <c r="W17" s="169">
        <v>809530</v>
      </c>
      <c r="X17" s="169">
        <v>9280830</v>
      </c>
      <c r="Y17" s="169">
        <v>794500</v>
      </c>
      <c r="Z17" s="169"/>
      <c r="AA17" s="169">
        <v>794500</v>
      </c>
    </row>
    <row x14ac:dyDescent="0.25" r="18" customHeight="1" ht="17.25">
      <c r="A18" s="178">
        <f>A17</f>
        <v>25569.375</v>
      </c>
      <c r="B18" s="179" t="s">
        <v>11</v>
      </c>
      <c r="C18" s="180"/>
      <c r="D18" s="180">
        <v>14</v>
      </c>
      <c r="E18" s="180">
        <v>8</v>
      </c>
      <c r="F18" s="180"/>
      <c r="G18" s="180">
        <f>SUM(C18:F18)</f>
      </c>
      <c r="H18" s="182">
        <v>6000</v>
      </c>
      <c r="I18" s="125">
        <f>G18*H18</f>
      </c>
      <c r="J18" s="125">
        <f>I18*0.1</f>
      </c>
      <c r="K18" s="125">
        <f>SUM(I18:J18)</f>
      </c>
      <c r="L18" s="209">
        <v>45427</v>
      </c>
      <c r="M18" s="203">
        <v>10</v>
      </c>
      <c r="N18" s="203">
        <v>663</v>
      </c>
      <c r="O18" s="203">
        <v>173</v>
      </c>
      <c r="P18" s="203">
        <v>46</v>
      </c>
      <c r="Q18" s="203">
        <v>892</v>
      </c>
      <c r="R18" s="203">
        <v>5067900</v>
      </c>
      <c r="S18" s="203">
        <v>492990</v>
      </c>
      <c r="T18" s="203">
        <v>5560890</v>
      </c>
      <c r="U18" s="209">
        <v>45427</v>
      </c>
      <c r="V18" s="216">
        <v>5067900</v>
      </c>
      <c r="W18" s="169">
        <v>492990</v>
      </c>
      <c r="X18" s="169">
        <v>5560890</v>
      </c>
      <c r="Y18" s="169">
        <v>0</v>
      </c>
      <c r="Z18" s="169"/>
      <c r="AA18" s="169">
        <v>0</v>
      </c>
    </row>
    <row x14ac:dyDescent="0.25" r="19" customHeight="1" ht="17.25">
      <c r="A19" s="178">
        <f>A18</f>
        <v>25569.375</v>
      </c>
      <c r="B19" s="179" t="s">
        <v>22</v>
      </c>
      <c r="C19" s="180"/>
      <c r="D19" s="180">
        <v>0</v>
      </c>
      <c r="E19" s="180"/>
      <c r="F19" s="180"/>
      <c r="G19" s="180">
        <f>SUM(C19:F19)</f>
      </c>
      <c r="H19" s="182">
        <v>4800</v>
      </c>
      <c r="I19" s="125">
        <f>G19*H19</f>
      </c>
      <c r="J19" s="125">
        <f>I19*0.1</f>
      </c>
      <c r="K19" s="125">
        <f>SUM(I19:J19)</f>
      </c>
      <c r="L19" s="209">
        <v>45428</v>
      </c>
      <c r="M19" s="203">
        <v>10</v>
      </c>
      <c r="N19" s="203">
        <v>1232</v>
      </c>
      <c r="O19" s="203">
        <v>295</v>
      </c>
      <c r="P19" s="203">
        <v>67</v>
      </c>
      <c r="Q19" s="203">
        <v>1604</v>
      </c>
      <c r="R19" s="203">
        <v>9210700</v>
      </c>
      <c r="S19" s="203">
        <v>810160</v>
      </c>
      <c r="T19" s="203">
        <v>10020860</v>
      </c>
      <c r="U19" s="209">
        <v>45428</v>
      </c>
      <c r="V19" s="216">
        <v>8442600</v>
      </c>
      <c r="W19" s="169">
        <v>810160</v>
      </c>
      <c r="X19" s="169">
        <v>9252760</v>
      </c>
      <c r="Y19" s="169">
        <v>768100</v>
      </c>
      <c r="Z19" s="169"/>
      <c r="AA19" s="169">
        <v>768100</v>
      </c>
    </row>
    <row x14ac:dyDescent="0.25" r="20" customHeight="1" ht="17.25">
      <c r="A20" s="178">
        <f>A19</f>
        <v>25569.375</v>
      </c>
      <c r="B20" s="186" t="s">
        <v>84</v>
      </c>
      <c r="C20" s="180"/>
      <c r="D20" s="180">
        <v>0</v>
      </c>
      <c r="E20" s="180"/>
      <c r="F20" s="180"/>
      <c r="G20" s="180">
        <f>SUM(C20:F20)</f>
      </c>
      <c r="H20" s="182">
        <v>4800</v>
      </c>
      <c r="I20" s="125">
        <f>G20*H20</f>
      </c>
      <c r="J20" s="125">
        <f>I20*0.1</f>
      </c>
      <c r="K20" s="125">
        <f>SUM(I20:J20)</f>
      </c>
      <c r="L20" s="209">
        <v>45429</v>
      </c>
      <c r="M20" s="203">
        <v>10</v>
      </c>
      <c r="N20" s="203">
        <v>1170</v>
      </c>
      <c r="O20" s="203">
        <v>264</v>
      </c>
      <c r="P20" s="203">
        <v>64</v>
      </c>
      <c r="Q20" s="203">
        <v>1508</v>
      </c>
      <c r="R20" s="203">
        <v>8609300</v>
      </c>
      <c r="S20" s="203">
        <v>761520</v>
      </c>
      <c r="T20" s="203">
        <v>9370820</v>
      </c>
      <c r="U20" s="209">
        <v>45429</v>
      </c>
      <c r="V20" s="216">
        <v>7802200</v>
      </c>
      <c r="W20" s="169">
        <v>761520</v>
      </c>
      <c r="X20" s="169">
        <v>8563720</v>
      </c>
      <c r="Y20" s="169">
        <v>807100</v>
      </c>
      <c r="Z20" s="169"/>
      <c r="AA20" s="169">
        <v>807100</v>
      </c>
    </row>
    <row x14ac:dyDescent="0.25" r="21" customHeight="1" ht="17.25">
      <c r="A21" s="178">
        <f>A20</f>
        <v>25569.375</v>
      </c>
      <c r="B21" s="179" t="s">
        <v>17</v>
      </c>
      <c r="C21" s="180"/>
      <c r="D21" s="180">
        <v>0</v>
      </c>
      <c r="E21" s="180"/>
      <c r="F21" s="180"/>
      <c r="G21" s="180">
        <f>SUM(C21:F21)</f>
      </c>
      <c r="H21" s="182">
        <v>6500</v>
      </c>
      <c r="I21" s="125">
        <f>G21*H21</f>
      </c>
      <c r="J21" s="125">
        <f>I21*0.1</f>
      </c>
      <c r="K21" s="125">
        <f>SUM(I21:J21)</f>
      </c>
      <c r="L21" s="209">
        <v>45430</v>
      </c>
      <c r="M21" s="203">
        <v>10</v>
      </c>
      <c r="N21" s="203">
        <v>427</v>
      </c>
      <c r="O21" s="203">
        <v>59</v>
      </c>
      <c r="P21" s="203">
        <v>13</v>
      </c>
      <c r="Q21" s="203">
        <v>509</v>
      </c>
      <c r="R21" s="203">
        <v>3000600</v>
      </c>
      <c r="S21" s="203">
        <v>248850</v>
      </c>
      <c r="T21" s="203">
        <v>3249450</v>
      </c>
      <c r="U21" s="209">
        <v>45430</v>
      </c>
      <c r="V21" s="216">
        <v>2626500</v>
      </c>
      <c r="W21" s="169">
        <v>248850</v>
      </c>
      <c r="X21" s="169">
        <v>2875350</v>
      </c>
      <c r="Y21" s="169">
        <v>374100</v>
      </c>
      <c r="Z21" s="169"/>
      <c r="AA21" s="169">
        <v>374100</v>
      </c>
    </row>
    <row x14ac:dyDescent="0.25" r="22" customHeight="1" ht="17.25">
      <c r="A22" s="178">
        <f>A21</f>
        <v>25569.375</v>
      </c>
      <c r="B22" s="186" t="s">
        <v>148</v>
      </c>
      <c r="C22" s="180"/>
      <c r="D22" s="180">
        <v>0</v>
      </c>
      <c r="E22" s="180"/>
      <c r="F22" s="180"/>
      <c r="G22" s="180">
        <f>SUM(C22:F22)</f>
      </c>
      <c r="H22" s="182">
        <v>6000</v>
      </c>
      <c r="I22" s="125">
        <f>G22*H22</f>
      </c>
      <c r="J22" s="125">
        <f>I22*0.1</f>
      </c>
      <c r="K22" s="125">
        <f>SUM(I22:J22)</f>
      </c>
      <c r="L22" s="209">
        <v>45431</v>
      </c>
      <c r="M22" s="203"/>
      <c r="N22" s="203">
        <v>170</v>
      </c>
      <c r="O22" s="203"/>
      <c r="P22" s="203"/>
      <c r="Q22" s="203">
        <v>170</v>
      </c>
      <c r="R22" s="203">
        <v>1020000</v>
      </c>
      <c r="S22" s="203">
        <v>102000</v>
      </c>
      <c r="T22" s="203">
        <v>1122000</v>
      </c>
      <c r="U22" s="209">
        <v>45431</v>
      </c>
      <c r="V22" s="216">
        <v>1020000</v>
      </c>
      <c r="W22" s="169">
        <v>102000</v>
      </c>
      <c r="X22" s="169">
        <v>1122000</v>
      </c>
      <c r="Y22" s="169">
        <v>0</v>
      </c>
      <c r="Z22" s="169"/>
      <c r="AA22" s="169">
        <v>0</v>
      </c>
    </row>
    <row x14ac:dyDescent="0.25" r="23" customHeight="1" ht="17.25">
      <c r="A23" s="178">
        <f>A22</f>
        <v>25569.375</v>
      </c>
      <c r="B23" s="179" t="s">
        <v>29</v>
      </c>
      <c r="C23" s="188"/>
      <c r="D23" s="180">
        <v>14</v>
      </c>
      <c r="E23" s="180">
        <v>14</v>
      </c>
      <c r="F23" s="180"/>
      <c r="G23" s="180">
        <f>SUM(C23:F23)</f>
      </c>
      <c r="H23" s="182">
        <v>5500</v>
      </c>
      <c r="I23" s="125">
        <f>G23*H23</f>
      </c>
      <c r="J23" s="125">
        <f>I23*0.1</f>
      </c>
      <c r="K23" s="125">
        <f>SUM(I23:J23)</f>
      </c>
      <c r="L23" s="209">
        <v>45432</v>
      </c>
      <c r="M23" s="203">
        <v>0</v>
      </c>
      <c r="N23" s="203">
        <v>1281</v>
      </c>
      <c r="O23" s="203">
        <v>299</v>
      </c>
      <c r="P23" s="203">
        <v>63</v>
      </c>
      <c r="Q23" s="203">
        <v>1643</v>
      </c>
      <c r="R23" s="203">
        <v>9436900</v>
      </c>
      <c r="S23" s="203">
        <v>796440</v>
      </c>
      <c r="T23" s="203">
        <v>10233340</v>
      </c>
      <c r="U23" s="209">
        <v>45432</v>
      </c>
      <c r="V23" s="216">
        <v>8683400</v>
      </c>
      <c r="W23" s="169">
        <v>796440</v>
      </c>
      <c r="X23" s="169">
        <v>9479840</v>
      </c>
      <c r="Y23" s="169">
        <v>753500</v>
      </c>
      <c r="Z23" s="169"/>
      <c r="AA23" s="169">
        <v>753500</v>
      </c>
    </row>
    <row x14ac:dyDescent="0.25" r="24" customHeight="1" ht="17.25">
      <c r="A24" s="178">
        <f>A23</f>
        <v>25569.375</v>
      </c>
      <c r="B24" s="179" t="s">
        <v>15</v>
      </c>
      <c r="C24" s="180"/>
      <c r="D24" s="180">
        <v>0</v>
      </c>
      <c r="E24" s="180"/>
      <c r="F24" s="180"/>
      <c r="G24" s="180">
        <f>SUM(C24:F24)</f>
      </c>
      <c r="H24" s="182">
        <v>4800</v>
      </c>
      <c r="I24" s="125">
        <f>G24*H24</f>
      </c>
      <c r="J24" s="125">
        <f>I24*0.1</f>
      </c>
      <c r="K24" s="125">
        <f>SUM(I24:J24)</f>
      </c>
      <c r="L24" s="209">
        <v>45433</v>
      </c>
      <c r="M24" s="203">
        <v>10</v>
      </c>
      <c r="N24" s="203">
        <v>1294</v>
      </c>
      <c r="O24" s="203">
        <v>323</v>
      </c>
      <c r="P24" s="203">
        <v>68</v>
      </c>
      <c r="Q24" s="203">
        <v>1695</v>
      </c>
      <c r="R24" s="203">
        <v>9739600</v>
      </c>
      <c r="S24" s="203">
        <v>829840</v>
      </c>
      <c r="T24" s="203">
        <v>10569440</v>
      </c>
      <c r="U24" s="209">
        <v>45433</v>
      </c>
      <c r="V24" s="216">
        <v>8926400</v>
      </c>
      <c r="W24" s="169">
        <v>829840</v>
      </c>
      <c r="X24" s="169">
        <v>9756240</v>
      </c>
      <c r="Y24" s="169">
        <v>813200</v>
      </c>
      <c r="Z24" s="169"/>
      <c r="AA24" s="169">
        <v>813200</v>
      </c>
    </row>
    <row x14ac:dyDescent="0.25" r="25" customHeight="1" ht="17.25">
      <c r="A25" s="178">
        <f>A24</f>
        <v>25569.375</v>
      </c>
      <c r="B25" s="179" t="s">
        <v>21</v>
      </c>
      <c r="C25" s="188"/>
      <c r="D25" s="180">
        <v>13</v>
      </c>
      <c r="E25" s="180"/>
      <c r="F25" s="180"/>
      <c r="G25" s="180">
        <f>SUM(C25:F25)</f>
      </c>
      <c r="H25" s="182">
        <v>5500</v>
      </c>
      <c r="I25" s="125">
        <f>G25*H25</f>
      </c>
      <c r="J25" s="125">
        <f>I25*0.1</f>
      </c>
      <c r="K25" s="125">
        <f>SUM(I25:J25)</f>
      </c>
      <c r="L25" s="209">
        <v>45434</v>
      </c>
      <c r="M25" s="203">
        <v>10</v>
      </c>
      <c r="N25" s="203">
        <v>1227</v>
      </c>
      <c r="O25" s="203">
        <v>305</v>
      </c>
      <c r="P25" s="203">
        <v>68</v>
      </c>
      <c r="Q25" s="203">
        <v>1610</v>
      </c>
      <c r="R25" s="203">
        <v>9186300</v>
      </c>
      <c r="S25" s="203">
        <v>808550</v>
      </c>
      <c r="T25" s="203">
        <v>9994850</v>
      </c>
      <c r="U25" s="209">
        <v>45434</v>
      </c>
      <c r="V25" s="216">
        <v>8412500</v>
      </c>
      <c r="W25" s="169">
        <v>808550</v>
      </c>
      <c r="X25" s="169">
        <v>9221050</v>
      </c>
      <c r="Y25" s="169">
        <v>773800</v>
      </c>
      <c r="Z25" s="169"/>
      <c r="AA25" s="169">
        <v>773800</v>
      </c>
    </row>
    <row x14ac:dyDescent="0.25" r="26" customHeight="1" ht="17.25">
      <c r="A26" s="178">
        <f>A25</f>
        <v>25569.375</v>
      </c>
      <c r="B26" s="179" t="s">
        <v>52</v>
      </c>
      <c r="C26" s="180"/>
      <c r="D26" s="180">
        <v>15</v>
      </c>
      <c r="E26" s="180">
        <v>9</v>
      </c>
      <c r="F26" s="180"/>
      <c r="G26" s="180">
        <f>SUM(C26:F26)</f>
      </c>
      <c r="H26" s="182">
        <v>5500</v>
      </c>
      <c r="I26" s="125">
        <f>G26*H26</f>
      </c>
      <c r="J26" s="125">
        <f>I26*0.1</f>
      </c>
      <c r="K26" s="125">
        <f>SUM(I26:J26)</f>
      </c>
      <c r="L26" s="209">
        <v>45435</v>
      </c>
      <c r="M26" s="203">
        <v>10</v>
      </c>
      <c r="N26" s="203">
        <v>1233</v>
      </c>
      <c r="O26" s="203">
        <v>316</v>
      </c>
      <c r="P26" s="203">
        <v>69</v>
      </c>
      <c r="Q26" s="203">
        <v>1628</v>
      </c>
      <c r="R26" s="203">
        <v>9368000</v>
      </c>
      <c r="S26" s="203">
        <v>815370</v>
      </c>
      <c r="T26" s="203">
        <v>10183370</v>
      </c>
      <c r="U26" s="209">
        <v>45435</v>
      </c>
      <c r="V26" s="216">
        <v>8522700</v>
      </c>
      <c r="W26" s="169">
        <v>815370</v>
      </c>
      <c r="X26" s="169">
        <v>9338070</v>
      </c>
      <c r="Y26" s="169">
        <v>845300</v>
      </c>
      <c r="Z26" s="169"/>
      <c r="AA26" s="169">
        <v>845300</v>
      </c>
    </row>
    <row x14ac:dyDescent="0.25" r="27" customHeight="1" ht="17.25">
      <c r="A27" s="178">
        <f>A26</f>
        <v>25569.375</v>
      </c>
      <c r="B27" s="186" t="s">
        <v>61</v>
      </c>
      <c r="C27" s="180"/>
      <c r="D27" s="180">
        <v>0</v>
      </c>
      <c r="E27" s="180"/>
      <c r="F27" s="180"/>
      <c r="G27" s="180">
        <f>SUM(C27:F27)</f>
      </c>
      <c r="H27" s="182">
        <v>5500</v>
      </c>
      <c r="I27" s="125">
        <f>G27*H27</f>
      </c>
      <c r="J27" s="125">
        <f>I27*0.1</f>
      </c>
      <c r="K27" s="125">
        <f>SUM(I27:J27)</f>
      </c>
      <c r="L27" s="209">
        <v>45436</v>
      </c>
      <c r="M27" s="203">
        <v>10</v>
      </c>
      <c r="N27" s="203">
        <v>1174</v>
      </c>
      <c r="O27" s="203">
        <v>270</v>
      </c>
      <c r="P27" s="203">
        <v>68</v>
      </c>
      <c r="Q27" s="203">
        <v>1522</v>
      </c>
      <c r="R27" s="203">
        <v>8667800</v>
      </c>
      <c r="S27" s="203">
        <v>767550</v>
      </c>
      <c r="T27" s="203">
        <v>9435350</v>
      </c>
      <c r="U27" s="209">
        <v>45436</v>
      </c>
      <c r="V27" s="216">
        <v>7848500</v>
      </c>
      <c r="W27" s="169">
        <v>767550</v>
      </c>
      <c r="X27" s="169">
        <v>8616050</v>
      </c>
      <c r="Y27" s="169">
        <v>819300</v>
      </c>
      <c r="Z27" s="169"/>
      <c r="AA27" s="169">
        <v>819300</v>
      </c>
    </row>
    <row x14ac:dyDescent="0.25" r="28" customHeight="1" ht="17.25">
      <c r="A28" s="178">
        <f>A27</f>
        <v>25569.375</v>
      </c>
      <c r="B28" s="179" t="s">
        <v>33</v>
      </c>
      <c r="C28" s="180"/>
      <c r="D28" s="180">
        <v>0</v>
      </c>
      <c r="E28" s="180"/>
      <c r="F28" s="180"/>
      <c r="G28" s="180">
        <f>SUM(C28:F28)</f>
      </c>
      <c r="H28" s="182">
        <v>5500</v>
      </c>
      <c r="I28" s="125">
        <f>G28*H28</f>
      </c>
      <c r="J28" s="125">
        <f>I28*0.1</f>
      </c>
      <c r="K28" s="125">
        <f>SUM(I28:J28)</f>
      </c>
      <c r="L28" s="209">
        <v>45437</v>
      </c>
      <c r="M28" s="203">
        <v>10</v>
      </c>
      <c r="N28" s="203">
        <v>473</v>
      </c>
      <c r="O28" s="203">
        <v>73</v>
      </c>
      <c r="P28" s="203">
        <v>26</v>
      </c>
      <c r="Q28" s="203">
        <v>582</v>
      </c>
      <c r="R28" s="203">
        <v>3404500</v>
      </c>
      <c r="S28" s="203">
        <v>284000</v>
      </c>
      <c r="T28" s="203">
        <v>3688500</v>
      </c>
      <c r="U28" s="209">
        <v>45437</v>
      </c>
      <c r="V28" s="216">
        <v>2978000</v>
      </c>
      <c r="W28" s="169">
        <v>284000</v>
      </c>
      <c r="X28" s="169">
        <v>3262000</v>
      </c>
      <c r="Y28" s="169">
        <v>426500</v>
      </c>
      <c r="Z28" s="169"/>
      <c r="AA28" s="169">
        <v>426500</v>
      </c>
    </row>
    <row x14ac:dyDescent="0.25" r="29" customHeight="1" ht="17.25">
      <c r="A29" s="178">
        <f>A28</f>
        <v>25569.375</v>
      </c>
      <c r="B29" s="179" t="s">
        <v>12</v>
      </c>
      <c r="C29" s="180"/>
      <c r="D29" s="180">
        <v>16</v>
      </c>
      <c r="E29" s="180"/>
      <c r="F29" s="180"/>
      <c r="G29" s="180">
        <f>SUM(C29:F29)</f>
      </c>
      <c r="H29" s="182">
        <v>6000</v>
      </c>
      <c r="I29" s="125">
        <f>G29*H29</f>
      </c>
      <c r="J29" s="125">
        <f>I29*0.1</f>
      </c>
      <c r="K29" s="125">
        <f>SUM(I29:J29)</f>
      </c>
      <c r="L29" s="209">
        <v>45438</v>
      </c>
      <c r="M29" s="203"/>
      <c r="N29" s="203">
        <v>170</v>
      </c>
      <c r="O29" s="203"/>
      <c r="P29" s="203"/>
      <c r="Q29" s="203">
        <v>170</v>
      </c>
      <c r="R29" s="203">
        <v>1020000</v>
      </c>
      <c r="S29" s="203">
        <v>102000</v>
      </c>
      <c r="T29" s="203">
        <v>1122000</v>
      </c>
      <c r="U29" s="209">
        <v>45438</v>
      </c>
      <c r="V29" s="216">
        <v>1020000</v>
      </c>
      <c r="W29" s="169">
        <v>102000</v>
      </c>
      <c r="X29" s="169">
        <v>1122000</v>
      </c>
      <c r="Y29" s="169">
        <v>0</v>
      </c>
      <c r="Z29" s="169"/>
      <c r="AA29" s="169">
        <v>0</v>
      </c>
    </row>
    <row x14ac:dyDescent="0.25" r="30" customHeight="1" ht="17.25">
      <c r="A30" s="178">
        <f>A29</f>
        <v>25569.375</v>
      </c>
      <c r="B30" s="186" t="s">
        <v>37</v>
      </c>
      <c r="C30" s="180"/>
      <c r="D30" s="180">
        <v>6</v>
      </c>
      <c r="E30" s="180"/>
      <c r="F30" s="180"/>
      <c r="G30" s="180">
        <f>SUM(C30:F30)</f>
      </c>
      <c r="H30" s="182">
        <v>6500</v>
      </c>
      <c r="I30" s="125">
        <f>G30*H30</f>
      </c>
      <c r="J30" s="125">
        <f>I30*0.1</f>
      </c>
      <c r="K30" s="125">
        <f>SUM(I30:J30)</f>
      </c>
      <c r="L30" s="209">
        <v>45439</v>
      </c>
      <c r="M30" s="203">
        <v>10</v>
      </c>
      <c r="N30" s="203">
        <v>1255</v>
      </c>
      <c r="O30" s="203">
        <v>287</v>
      </c>
      <c r="P30" s="203">
        <v>69</v>
      </c>
      <c r="Q30" s="203">
        <v>1621</v>
      </c>
      <c r="R30" s="203">
        <v>9290500</v>
      </c>
      <c r="S30" s="203">
        <v>785350</v>
      </c>
      <c r="T30" s="203">
        <v>10075850</v>
      </c>
      <c r="U30" s="209">
        <v>45439</v>
      </c>
      <c r="V30" s="216">
        <v>8439500</v>
      </c>
      <c r="W30" s="169">
        <v>785350</v>
      </c>
      <c r="X30" s="169">
        <v>9224850</v>
      </c>
      <c r="Y30" s="169">
        <v>851000</v>
      </c>
      <c r="Z30" s="169"/>
      <c r="AA30" s="169">
        <v>851000</v>
      </c>
    </row>
    <row x14ac:dyDescent="0.25" r="31" customHeight="1" ht="17.25">
      <c r="A31" s="178">
        <f>A30</f>
        <v>25569.375</v>
      </c>
      <c r="B31" s="186" t="s">
        <v>64</v>
      </c>
      <c r="C31" s="180"/>
      <c r="D31" s="180">
        <v>0</v>
      </c>
      <c r="E31" s="180"/>
      <c r="F31" s="180"/>
      <c r="G31" s="180">
        <f>SUM(C31:F31)</f>
      </c>
      <c r="H31" s="182">
        <v>5500</v>
      </c>
      <c r="I31" s="125">
        <f>G31*H31</f>
      </c>
      <c r="J31" s="125">
        <f>I31*0.1</f>
      </c>
      <c r="K31" s="125">
        <f>SUM(I31:J31)</f>
      </c>
      <c r="L31" s="209">
        <v>45440</v>
      </c>
      <c r="M31" s="203">
        <v>10</v>
      </c>
      <c r="N31" s="203">
        <v>1197</v>
      </c>
      <c r="O31" s="203">
        <v>311</v>
      </c>
      <c r="P31" s="203">
        <v>68</v>
      </c>
      <c r="Q31" s="203">
        <v>1586</v>
      </c>
      <c r="R31" s="203">
        <v>9064800</v>
      </c>
      <c r="S31" s="203">
        <v>764210</v>
      </c>
      <c r="T31" s="203">
        <v>9829010</v>
      </c>
      <c r="U31" s="209">
        <v>45440</v>
      </c>
      <c r="V31" s="216">
        <v>8193100</v>
      </c>
      <c r="W31" s="169">
        <v>764210</v>
      </c>
      <c r="X31" s="169">
        <v>8957310</v>
      </c>
      <c r="Y31" s="169">
        <v>871700</v>
      </c>
      <c r="Z31" s="169"/>
      <c r="AA31" s="169">
        <v>871700</v>
      </c>
    </row>
    <row x14ac:dyDescent="0.25" r="32" customHeight="1" ht="17.25">
      <c r="A32" s="178">
        <f>A31</f>
        <v>25569.375</v>
      </c>
      <c r="B32" s="179" t="s">
        <v>25</v>
      </c>
      <c r="C32" s="180"/>
      <c r="D32" s="180">
        <v>0</v>
      </c>
      <c r="E32" s="180"/>
      <c r="F32" s="180"/>
      <c r="G32" s="180">
        <f>SUM(C32:F32)</f>
      </c>
      <c r="H32" s="182">
        <v>6000</v>
      </c>
      <c r="I32" s="125">
        <f>G32*H32</f>
      </c>
      <c r="J32" s="125">
        <f>I32*0.1</f>
      </c>
      <c r="K32" s="125">
        <f>SUM(I32:J32)</f>
      </c>
      <c r="L32" s="209">
        <v>45441</v>
      </c>
      <c r="M32" s="203">
        <v>10</v>
      </c>
      <c r="N32" s="203">
        <v>1127</v>
      </c>
      <c r="O32" s="203">
        <v>321</v>
      </c>
      <c r="P32" s="203">
        <v>69</v>
      </c>
      <c r="Q32" s="203">
        <v>1527</v>
      </c>
      <c r="R32" s="203">
        <v>8683600</v>
      </c>
      <c r="S32" s="203">
        <v>751090</v>
      </c>
      <c r="T32" s="203">
        <v>9434690</v>
      </c>
      <c r="U32" s="209">
        <v>45441</v>
      </c>
      <c r="V32" s="216">
        <v>7837900</v>
      </c>
      <c r="W32" s="169">
        <v>751090</v>
      </c>
      <c r="X32" s="169">
        <v>8588990</v>
      </c>
      <c r="Y32" s="169">
        <v>845700</v>
      </c>
      <c r="Z32" s="169"/>
      <c r="AA32" s="169">
        <v>845700</v>
      </c>
    </row>
    <row x14ac:dyDescent="0.25" r="33" customHeight="1" ht="17.25">
      <c r="A33" s="178">
        <f>A32</f>
        <v>25569.375</v>
      </c>
      <c r="B33" s="186" t="s">
        <v>76</v>
      </c>
      <c r="C33" s="188"/>
      <c r="D33" s="180">
        <v>15</v>
      </c>
      <c r="E33" s="180">
        <v>8</v>
      </c>
      <c r="F33" s="180">
        <v>5</v>
      </c>
      <c r="G33" s="180">
        <f>SUM(C33:F33)</f>
      </c>
      <c r="H33" s="125">
        <v>6000</v>
      </c>
      <c r="I33" s="125">
        <f>G33*H33</f>
      </c>
      <c r="J33" s="125">
        <f>I33*0.1</f>
      </c>
      <c r="K33" s="125">
        <f>SUM(I33:J33)</f>
      </c>
      <c r="L33" s="209">
        <v>45442</v>
      </c>
      <c r="M33" s="203">
        <v>10</v>
      </c>
      <c r="N33" s="203">
        <v>1128</v>
      </c>
      <c r="O33" s="203">
        <v>302</v>
      </c>
      <c r="P33" s="203">
        <v>68</v>
      </c>
      <c r="Q33" s="203">
        <v>1508</v>
      </c>
      <c r="R33" s="203">
        <v>8673600</v>
      </c>
      <c r="S33" s="203">
        <v>745730</v>
      </c>
      <c r="T33" s="203">
        <v>9419330</v>
      </c>
      <c r="U33" s="209">
        <v>45442</v>
      </c>
      <c r="V33" s="216">
        <v>7854300</v>
      </c>
      <c r="W33" s="169">
        <v>745730</v>
      </c>
      <c r="X33" s="169">
        <v>8600030</v>
      </c>
      <c r="Y33" s="169">
        <v>819300</v>
      </c>
      <c r="Z33" s="169"/>
      <c r="AA33" s="169">
        <v>819300</v>
      </c>
    </row>
    <row x14ac:dyDescent="0.25" r="34" customHeight="1" ht="17.25">
      <c r="A34" s="178">
        <f>A33</f>
        <v>25569.375</v>
      </c>
      <c r="B34" s="186" t="s">
        <v>149</v>
      </c>
      <c r="C34" s="180"/>
      <c r="D34" s="181">
        <v>52</v>
      </c>
      <c r="E34" s="180"/>
      <c r="F34" s="180"/>
      <c r="G34" s="180">
        <f>SUM(C34:F34)</f>
      </c>
      <c r="H34" s="125">
        <v>6000</v>
      </c>
      <c r="I34" s="125">
        <f>G34*H34</f>
      </c>
      <c r="J34" s="125">
        <f>I34*0.1</f>
      </c>
      <c r="K34" s="125">
        <f>SUM(I34:J34)</f>
      </c>
      <c r="L34" s="209">
        <v>45443</v>
      </c>
      <c r="M34" s="203"/>
      <c r="N34" s="203">
        <v>1063</v>
      </c>
      <c r="O34" s="203">
        <v>256</v>
      </c>
      <c r="P34" s="203">
        <v>68</v>
      </c>
      <c r="Q34" s="203">
        <v>1387</v>
      </c>
      <c r="R34" s="203">
        <v>7917700</v>
      </c>
      <c r="S34" s="203">
        <v>688890</v>
      </c>
      <c r="T34" s="203">
        <v>8606590</v>
      </c>
      <c r="U34" s="209">
        <v>45443</v>
      </c>
      <c r="V34" s="216">
        <v>7026900</v>
      </c>
      <c r="W34" s="169">
        <v>688890</v>
      </c>
      <c r="X34" s="169">
        <v>7715790</v>
      </c>
      <c r="Y34" s="169">
        <v>890800</v>
      </c>
      <c r="Z34" s="169"/>
      <c r="AA34" s="169">
        <v>890800</v>
      </c>
    </row>
    <row x14ac:dyDescent="0.25" r="35" customHeight="1" ht="17.25">
      <c r="A35" s="178">
        <f>A34</f>
        <v>25569.375</v>
      </c>
      <c r="B35" s="186" t="s">
        <v>43</v>
      </c>
      <c r="C35" s="180"/>
      <c r="D35" s="180">
        <v>0</v>
      </c>
      <c r="E35" s="180"/>
      <c r="F35" s="180"/>
      <c r="G35" s="180">
        <f>SUM(C35:F35)</f>
      </c>
      <c r="H35" s="125">
        <v>6000</v>
      </c>
      <c r="I35" s="125">
        <f>G35*H35</f>
      </c>
      <c r="J35" s="125">
        <f>I35*0.1</f>
      </c>
      <c r="K35" s="125">
        <f>SUM(I35:J35)</f>
      </c>
      <c r="L35" s="218" t="s">
        <v>150</v>
      </c>
      <c r="M35" s="203">
        <v>230</v>
      </c>
      <c r="N35" s="203">
        <v>28158</v>
      </c>
      <c r="O35" s="203">
        <v>6725</v>
      </c>
      <c r="P35" s="203">
        <v>1483</v>
      </c>
      <c r="Q35" s="203">
        <v>36596</v>
      </c>
      <c r="R35" s="203">
        <v>209744300</v>
      </c>
      <c r="S35" s="203">
        <v>18318050</v>
      </c>
      <c r="T35" s="203">
        <v>228062350</v>
      </c>
      <c r="U35" s="209" t="s">
        <v>150</v>
      </c>
      <c r="V35" s="216">
        <v>191785500</v>
      </c>
      <c r="W35" s="169">
        <v>18318050</v>
      </c>
      <c r="X35" s="169">
        <v>210103550</v>
      </c>
      <c r="Y35" s="169">
        <v>17958800</v>
      </c>
      <c r="Z35" s="169"/>
      <c r="AA35" s="169">
        <v>17958800</v>
      </c>
    </row>
    <row x14ac:dyDescent="0.25" r="36" customHeight="1" ht="17.25">
      <c r="A36" s="178">
        <f>A35</f>
        <v>25569.375</v>
      </c>
      <c r="B36" s="186" t="s">
        <v>18</v>
      </c>
      <c r="C36" s="180"/>
      <c r="D36" s="180">
        <v>9</v>
      </c>
      <c r="E36" s="180">
        <v>7</v>
      </c>
      <c r="F36" s="180">
        <v>6</v>
      </c>
      <c r="G36" s="180">
        <f>SUM(C36:F36)</f>
      </c>
      <c r="H36" s="125">
        <v>6000</v>
      </c>
      <c r="I36" s="125">
        <f>G36*H36</f>
      </c>
      <c r="J36" s="125">
        <f>I36*0.1</f>
      </c>
      <c r="K36" s="125">
        <f>SUM(I36:J36)</f>
      </c>
      <c r="L36" s="205"/>
      <c r="M36" s="87"/>
      <c r="N36" s="87"/>
      <c r="O36" s="87"/>
      <c r="P36" s="87"/>
      <c r="Q36" s="87"/>
      <c r="R36" s="87"/>
      <c r="S36" s="87"/>
      <c r="T36" s="87"/>
      <c r="U36" s="205"/>
      <c r="V36" s="87"/>
      <c r="W36" s="87"/>
      <c r="X36" s="87"/>
      <c r="Y36" s="87"/>
      <c r="Z36" s="86"/>
      <c r="AA36" s="87"/>
    </row>
    <row x14ac:dyDescent="0.25" r="37" customHeight="1" ht="17.25">
      <c r="A37" s="178">
        <f>A36</f>
        <v>25569.375</v>
      </c>
      <c r="B37" s="186" t="s">
        <v>82</v>
      </c>
      <c r="C37" s="188"/>
      <c r="D37" s="180">
        <v>0</v>
      </c>
      <c r="E37" s="180"/>
      <c r="F37" s="180"/>
      <c r="G37" s="180">
        <f>SUM(C37:F37)</f>
      </c>
      <c r="H37" s="125">
        <v>5000</v>
      </c>
      <c r="I37" s="125">
        <f>G37*H37</f>
      </c>
      <c r="J37" s="125">
        <f>I37*0.1</f>
      </c>
      <c r="K37" s="125">
        <f>SUM(I37:J37)</f>
      </c>
      <c r="L37" s="205"/>
      <c r="M37" s="87"/>
      <c r="N37" s="87"/>
      <c r="O37" s="87"/>
      <c r="P37" s="87"/>
      <c r="Q37" s="87"/>
      <c r="R37" s="87"/>
      <c r="S37" s="87"/>
      <c r="T37" s="87"/>
      <c r="U37" s="205"/>
      <c r="V37" s="87"/>
      <c r="W37" s="87"/>
      <c r="X37" s="87"/>
      <c r="Y37" s="87"/>
      <c r="Z37" s="86"/>
      <c r="AA37" s="87"/>
    </row>
    <row x14ac:dyDescent="0.25" r="38" customHeight="1" ht="17.25">
      <c r="A38" s="178">
        <f>A37</f>
        <v>25569.375</v>
      </c>
      <c r="B38" s="186" t="s">
        <v>151</v>
      </c>
      <c r="C38" s="180"/>
      <c r="D38" s="180"/>
      <c r="E38" s="180"/>
      <c r="F38" s="180"/>
      <c r="G38" s="180">
        <f>SUM(C38:F38)</f>
      </c>
      <c r="H38" s="125">
        <v>5000</v>
      </c>
      <c r="I38" s="125">
        <f>G38*H38</f>
      </c>
      <c r="J38" s="125">
        <f>I38*0.1</f>
      </c>
      <c r="K38" s="125">
        <f>SUM(I38:J38)</f>
      </c>
      <c r="L38" s="205"/>
      <c r="M38" s="87"/>
      <c r="N38" s="87"/>
      <c r="O38" s="87"/>
      <c r="P38" s="87"/>
      <c r="Q38" s="87"/>
      <c r="R38" s="87"/>
      <c r="S38" s="87"/>
      <c r="T38" s="87"/>
      <c r="U38" s="205"/>
      <c r="V38" s="87"/>
      <c r="W38" s="87"/>
      <c r="X38" s="87"/>
      <c r="Y38" s="87"/>
      <c r="Z38" s="86"/>
      <c r="AA38" s="87"/>
    </row>
    <row x14ac:dyDescent="0.25" r="39" customHeight="1" ht="17.25">
      <c r="A39" s="178">
        <f>A38</f>
        <v>25569.375</v>
      </c>
      <c r="B39" s="186" t="s">
        <v>105</v>
      </c>
      <c r="C39" s="180"/>
      <c r="D39" s="180"/>
      <c r="E39" s="180"/>
      <c r="F39" s="180"/>
      <c r="G39" s="180">
        <f>SUM(C39:F39)</f>
      </c>
      <c r="H39" s="125">
        <v>7000</v>
      </c>
      <c r="I39" s="125">
        <f>G39*H39</f>
      </c>
      <c r="J39" s="185"/>
      <c r="K39" s="125">
        <f>SUM(I39:J39)</f>
      </c>
      <c r="L39" s="205"/>
      <c r="M39" s="87"/>
      <c r="N39" s="87"/>
      <c r="O39" s="87"/>
      <c r="P39" s="87"/>
      <c r="Q39" s="87"/>
      <c r="R39" s="87"/>
      <c r="S39" s="87"/>
      <c r="T39" s="87"/>
      <c r="U39" s="205"/>
      <c r="V39" s="87"/>
      <c r="W39" s="87"/>
      <c r="X39" s="87"/>
      <c r="Y39" s="87"/>
      <c r="Z39" s="86"/>
      <c r="AA39" s="87"/>
    </row>
    <row x14ac:dyDescent="0.25" r="40" customHeight="1" ht="17.25">
      <c r="A40" s="178">
        <f>A39</f>
        <v>25569.375</v>
      </c>
      <c r="B40" s="186" t="s">
        <v>23</v>
      </c>
      <c r="C40" s="180"/>
      <c r="D40" s="180"/>
      <c r="E40" s="180"/>
      <c r="F40" s="180"/>
      <c r="G40" s="180">
        <f>SUM(C40:F40)</f>
      </c>
      <c r="H40" s="125">
        <v>6000</v>
      </c>
      <c r="I40" s="125">
        <f>G40*H40</f>
      </c>
      <c r="J40" s="125">
        <f>I40*0.1</f>
      </c>
      <c r="K40" s="125">
        <f>SUM(I40:J40)</f>
      </c>
      <c r="L40" s="205"/>
      <c r="M40" s="87"/>
      <c r="N40" s="87"/>
      <c r="O40" s="87"/>
      <c r="P40" s="87"/>
      <c r="Q40" s="87"/>
      <c r="R40" s="87"/>
      <c r="S40" s="87"/>
      <c r="T40" s="87"/>
      <c r="U40" s="205"/>
      <c r="V40" s="87"/>
      <c r="W40" s="87"/>
      <c r="X40" s="87"/>
      <c r="Y40" s="87"/>
      <c r="Z40" s="86"/>
      <c r="AA40" s="87"/>
    </row>
    <row x14ac:dyDescent="0.25" r="41" customHeight="1" ht="17.25">
      <c r="A41" s="178">
        <f>A40</f>
        <v>25569.375</v>
      </c>
      <c r="B41" s="186" t="s">
        <v>40</v>
      </c>
      <c r="C41" s="180"/>
      <c r="D41" s="180"/>
      <c r="E41" s="180"/>
      <c r="F41" s="180"/>
      <c r="G41" s="180">
        <f>SUM(C41:F41)</f>
      </c>
      <c r="H41" s="125">
        <v>6500</v>
      </c>
      <c r="I41" s="125">
        <f>G41*H41</f>
      </c>
      <c r="J41" s="125">
        <f>I41*0.1</f>
      </c>
      <c r="K41" s="125">
        <f>SUM(I41:J41)</f>
      </c>
      <c r="L41" s="205"/>
      <c r="M41" s="87"/>
      <c r="N41" s="87"/>
      <c r="O41" s="87"/>
      <c r="P41" s="87"/>
      <c r="Q41" s="87"/>
      <c r="R41" s="87"/>
      <c r="S41" s="87"/>
      <c r="T41" s="87"/>
      <c r="U41" s="205"/>
      <c r="V41" s="87"/>
      <c r="W41" s="87"/>
      <c r="X41" s="87"/>
      <c r="Y41" s="87"/>
      <c r="Z41" s="86"/>
      <c r="AA41" s="87"/>
    </row>
    <row x14ac:dyDescent="0.25" r="42" customHeight="1" ht="17.25">
      <c r="A42" s="178">
        <f>A41</f>
        <v>25569.375</v>
      </c>
      <c r="B42" s="186" t="s">
        <v>86</v>
      </c>
      <c r="C42" s="180"/>
      <c r="D42" s="180"/>
      <c r="E42" s="180"/>
      <c r="F42" s="180"/>
      <c r="G42" s="180">
        <f>SUM(C42:F42)</f>
      </c>
      <c r="H42" s="125">
        <v>6000</v>
      </c>
      <c r="I42" s="125">
        <f>G42*H42</f>
      </c>
      <c r="J42" s="125">
        <f>I42*0.1</f>
      </c>
      <c r="K42" s="125">
        <f>SUM(I42:J42)</f>
      </c>
      <c r="L42" s="205"/>
      <c r="M42" s="87"/>
      <c r="N42" s="87"/>
      <c r="O42" s="87"/>
      <c r="P42" s="87"/>
      <c r="Q42" s="87"/>
      <c r="R42" s="87"/>
      <c r="S42" s="87"/>
      <c r="T42" s="87"/>
      <c r="U42" s="205"/>
      <c r="V42" s="87"/>
      <c r="W42" s="87"/>
      <c r="X42" s="87"/>
      <c r="Y42" s="87"/>
      <c r="Z42" s="86"/>
      <c r="AA42" s="87"/>
    </row>
    <row x14ac:dyDescent="0.25" r="43" customHeight="1" ht="17.25">
      <c r="A43" s="178">
        <f>A42</f>
        <v>25569.375</v>
      </c>
      <c r="B43" s="186" t="s">
        <v>152</v>
      </c>
      <c r="C43" s="180"/>
      <c r="D43" s="180">
        <v>170</v>
      </c>
      <c r="E43" s="180"/>
      <c r="F43" s="180"/>
      <c r="G43" s="180">
        <f>SUM(C43:F43)</f>
      </c>
      <c r="H43" s="125">
        <v>6000</v>
      </c>
      <c r="I43" s="125">
        <f>G43*H43</f>
      </c>
      <c r="J43" s="125">
        <f>I43*0.1</f>
      </c>
      <c r="K43" s="125">
        <f>SUM(I43:J43)</f>
      </c>
      <c r="L43" s="205"/>
      <c r="M43" s="87"/>
      <c r="N43" s="87"/>
      <c r="O43" s="87"/>
      <c r="P43" s="87"/>
      <c r="Q43" s="87"/>
      <c r="R43" s="87"/>
      <c r="S43" s="87"/>
      <c r="T43" s="87"/>
      <c r="U43" s="205"/>
      <c r="V43" s="87"/>
      <c r="W43" s="87"/>
      <c r="X43" s="87"/>
      <c r="Y43" s="87"/>
      <c r="Z43" s="86"/>
      <c r="AA43" s="87"/>
    </row>
    <row x14ac:dyDescent="0.25" r="44" customHeight="1" ht="17.25">
      <c r="A44" s="178">
        <f>A40</f>
        <v>25569.375</v>
      </c>
      <c r="B44" s="186" t="s">
        <v>153</v>
      </c>
      <c r="C44" s="180"/>
      <c r="D44" s="180">
        <v>10</v>
      </c>
      <c r="E44" s="180"/>
      <c r="F44" s="180"/>
      <c r="G44" s="180">
        <f>SUM(C44:F44)</f>
      </c>
      <c r="H44" s="125">
        <v>6000</v>
      </c>
      <c r="I44" s="125">
        <f>G44*H44</f>
      </c>
      <c r="J44" s="125">
        <f>I44*0.1</f>
      </c>
      <c r="K44" s="125">
        <f>SUM(I44:J44)</f>
      </c>
      <c r="L44" s="205"/>
      <c r="M44" s="87"/>
      <c r="N44" s="87"/>
      <c r="O44" s="87"/>
      <c r="P44" s="87"/>
      <c r="Q44" s="87"/>
      <c r="R44" s="87"/>
      <c r="S44" s="87"/>
      <c r="T44" s="87"/>
      <c r="U44" s="205"/>
      <c r="V44" s="87"/>
      <c r="W44" s="87"/>
      <c r="X44" s="87"/>
      <c r="Y44" s="87"/>
      <c r="Z44" s="86"/>
      <c r="AA44" s="87"/>
    </row>
    <row x14ac:dyDescent="0.25" r="45" customHeight="1" ht="17.25">
      <c r="A45" s="178">
        <f>A41</f>
        <v>25569.375</v>
      </c>
      <c r="B45" s="186" t="s">
        <v>177</v>
      </c>
      <c r="C45" s="180"/>
      <c r="D45" s="180">
        <v>10</v>
      </c>
      <c r="E45" s="180"/>
      <c r="F45" s="180"/>
      <c r="G45" s="180">
        <f>SUM(C45:F45)</f>
      </c>
      <c r="H45" s="125">
        <v>6000</v>
      </c>
      <c r="I45" s="125">
        <f>G45*H45</f>
      </c>
      <c r="J45" s="125">
        <f>I45*0.1</f>
      </c>
      <c r="K45" s="125">
        <f>SUM(I45:J45)</f>
      </c>
      <c r="L45" s="205"/>
      <c r="M45" s="87"/>
      <c r="N45" s="87"/>
      <c r="O45" s="87"/>
      <c r="P45" s="87"/>
      <c r="Q45" s="87"/>
      <c r="R45" s="87"/>
      <c r="S45" s="87"/>
      <c r="T45" s="87"/>
      <c r="U45" s="205"/>
      <c r="V45" s="87"/>
      <c r="W45" s="87"/>
      <c r="X45" s="87"/>
      <c r="Y45" s="87"/>
      <c r="Z45" s="86"/>
      <c r="AA45" s="87"/>
    </row>
    <row x14ac:dyDescent="0.25" r="46" customHeight="1" ht="17.25">
      <c r="A46" s="178">
        <f>A40</f>
        <v>25569.375</v>
      </c>
      <c r="B46" s="186"/>
      <c r="C46" s="180"/>
      <c r="D46" s="180"/>
      <c r="E46" s="180"/>
      <c r="F46" s="180"/>
      <c r="G46" s="180">
        <f>SUM(C46:F46)</f>
      </c>
      <c r="H46" s="125"/>
      <c r="I46" s="125">
        <f>G46*H46</f>
      </c>
      <c r="J46" s="125">
        <f>I46*0.1</f>
      </c>
      <c r="K46" s="125">
        <f>SUM(I46:J46)</f>
      </c>
      <c r="L46" s="205"/>
      <c r="M46" s="87"/>
      <c r="N46" s="87"/>
      <c r="O46" s="87"/>
      <c r="P46" s="87"/>
      <c r="Q46" s="87"/>
      <c r="R46" s="87"/>
      <c r="S46" s="87"/>
      <c r="T46" s="87"/>
      <c r="U46" s="205"/>
      <c r="V46" s="87"/>
      <c r="W46" s="87"/>
      <c r="X46" s="87"/>
      <c r="Y46" s="87"/>
      <c r="Z46" s="86"/>
      <c r="AA46" s="87"/>
    </row>
    <row x14ac:dyDescent="0.25" r="47" customHeight="1" ht="17.25">
      <c r="A47" s="178">
        <f>A41</f>
        <v>25569.375</v>
      </c>
      <c r="B47" s="186"/>
      <c r="C47" s="180"/>
      <c r="D47" s="180"/>
      <c r="E47" s="180"/>
      <c r="F47" s="180"/>
      <c r="G47" s="180">
        <f>SUM(C47:F47)</f>
      </c>
      <c r="H47" s="125"/>
      <c r="I47" s="125">
        <f>G47*H47</f>
      </c>
      <c r="J47" s="125">
        <f>I47*0.1</f>
      </c>
      <c r="K47" s="125">
        <f>SUM(I47:J47)</f>
      </c>
      <c r="L47" s="205"/>
      <c r="M47" s="87"/>
      <c r="N47" s="87"/>
      <c r="O47" s="87"/>
      <c r="P47" s="87"/>
      <c r="Q47" s="87"/>
      <c r="R47" s="87"/>
      <c r="S47" s="87"/>
      <c r="T47" s="87"/>
      <c r="U47" s="205"/>
      <c r="V47" s="87"/>
      <c r="W47" s="87"/>
      <c r="X47" s="87"/>
      <c r="Y47" s="87"/>
      <c r="Z47" s="86"/>
      <c r="AA47" s="87"/>
    </row>
    <row x14ac:dyDescent="0.25" r="48" customHeight="1" ht="17.25">
      <c r="A48" s="178">
        <f>A46</f>
        <v>25569.375</v>
      </c>
      <c r="B48" s="179"/>
      <c r="C48" s="180"/>
      <c r="D48" s="180"/>
      <c r="E48" s="180"/>
      <c r="F48" s="180"/>
      <c r="G48" s="180">
        <f>SUM(C48:F48)</f>
      </c>
      <c r="H48" s="125"/>
      <c r="I48" s="125">
        <f>G48*H48</f>
      </c>
      <c r="J48" s="125">
        <v>0</v>
      </c>
      <c r="K48" s="125">
        <f>SUM(I48:J48)</f>
      </c>
      <c r="L48" s="205"/>
      <c r="M48" s="87"/>
      <c r="N48" s="87"/>
      <c r="O48" s="87"/>
      <c r="P48" s="87"/>
      <c r="Q48" s="87"/>
      <c r="R48" s="87"/>
      <c r="S48" s="87"/>
      <c r="T48" s="87"/>
      <c r="U48" s="205"/>
      <c r="V48" s="87"/>
      <c r="W48" s="87"/>
      <c r="X48" s="87"/>
      <c r="Y48" s="87"/>
      <c r="Z48" s="86"/>
      <c r="AA48" s="87"/>
    </row>
    <row x14ac:dyDescent="0.25" r="49" customHeight="1" ht="17.25">
      <c r="A49" s="189">
        <f>A48</f>
        <v>25569.375</v>
      </c>
      <c r="B49" s="190" t="s">
        <v>155</v>
      </c>
      <c r="C49" s="191">
        <f>SUM(C3:C48)</f>
      </c>
      <c r="D49" s="191">
        <f>SUM(D3:D48)</f>
      </c>
      <c r="E49" s="191">
        <f>SUM(E3:E48)</f>
      </c>
      <c r="F49" s="191">
        <f>SUM(F3:F48)</f>
      </c>
      <c r="G49" s="191">
        <f>SUM(G3:G48)</f>
      </c>
      <c r="H49" s="191"/>
      <c r="I49" s="191">
        <f>SUM(I3:I48)</f>
      </c>
      <c r="J49" s="191">
        <f>SUM(J3:J48)</f>
      </c>
      <c r="K49" s="191">
        <f>SUM(K3:K48)</f>
      </c>
      <c r="L49" s="205"/>
      <c r="M49" s="87"/>
      <c r="N49" s="87"/>
      <c r="O49" s="87"/>
      <c r="P49" s="87"/>
      <c r="Q49" s="87"/>
      <c r="R49" s="87"/>
      <c r="S49" s="87"/>
      <c r="T49" s="87"/>
      <c r="U49" s="205"/>
      <c r="V49" s="87"/>
      <c r="W49" s="87"/>
      <c r="X49" s="87"/>
      <c r="Y49" s="87"/>
      <c r="Z49" s="86"/>
      <c r="AA49" s="87"/>
    </row>
    <row x14ac:dyDescent="0.25" r="50" customHeight="1" ht="17.25">
      <c r="A50" s="178">
        <f>A49</f>
        <v>25569.375</v>
      </c>
      <c r="B50" s="186" t="s">
        <v>113</v>
      </c>
      <c r="C50" s="180"/>
      <c r="D50" s="180">
        <v>26</v>
      </c>
      <c r="E50" s="180">
        <v>26</v>
      </c>
      <c r="F50" s="180"/>
      <c r="G50" s="180">
        <f>SUM(C50:F50)</f>
      </c>
      <c r="H50" s="125">
        <v>6500</v>
      </c>
      <c r="I50" s="125">
        <f>G50*H50</f>
      </c>
      <c r="J50" s="185"/>
      <c r="K50" s="125">
        <f>SUM(I50:J50)</f>
      </c>
      <c r="L50" s="205"/>
      <c r="M50" s="87"/>
      <c r="N50" s="87"/>
      <c r="O50" s="87"/>
      <c r="P50" s="87"/>
      <c r="Q50" s="87"/>
      <c r="R50" s="87"/>
      <c r="S50" s="87"/>
      <c r="T50" s="87"/>
      <c r="U50" s="205"/>
      <c r="V50" s="87"/>
      <c r="W50" s="87"/>
      <c r="X50" s="87"/>
      <c r="Y50" s="87"/>
      <c r="Z50" s="86"/>
      <c r="AA50" s="87"/>
    </row>
    <row x14ac:dyDescent="0.25" r="51" customHeight="1" ht="17.25">
      <c r="A51" s="178">
        <f>A50</f>
        <v>25569.375</v>
      </c>
      <c r="B51" s="186" t="s">
        <v>156</v>
      </c>
      <c r="C51" s="180"/>
      <c r="D51" s="180">
        <v>10</v>
      </c>
      <c r="E51" s="180">
        <v>8</v>
      </c>
      <c r="F51" s="180"/>
      <c r="G51" s="180">
        <f>SUM(C51:F51)</f>
      </c>
      <c r="H51" s="125">
        <v>6500</v>
      </c>
      <c r="I51" s="125">
        <f>G51*H51</f>
      </c>
      <c r="J51" s="185"/>
      <c r="K51" s="125">
        <f>SUM(I51:J51)</f>
      </c>
      <c r="L51" s="205"/>
      <c r="M51" s="87"/>
      <c r="N51" s="87"/>
      <c r="O51" s="87"/>
      <c r="P51" s="87"/>
      <c r="Q51" s="87"/>
      <c r="R51" s="87"/>
      <c r="S51" s="87"/>
      <c r="T51" s="87"/>
      <c r="U51" s="205"/>
      <c r="V51" s="87"/>
      <c r="W51" s="87"/>
      <c r="X51" s="87"/>
      <c r="Y51" s="87"/>
      <c r="Z51" s="86"/>
      <c r="AA51" s="87"/>
    </row>
    <row x14ac:dyDescent="0.25" r="52" customHeight="1" ht="17.25">
      <c r="A52" s="178">
        <f>A51</f>
        <v>25569.375</v>
      </c>
      <c r="B52" s="186" t="s">
        <v>112</v>
      </c>
      <c r="C52" s="180"/>
      <c r="D52" s="180">
        <v>7</v>
      </c>
      <c r="E52" s="180">
        <v>3</v>
      </c>
      <c r="F52" s="180"/>
      <c r="G52" s="180">
        <f>SUM(C52:F52)</f>
      </c>
      <c r="H52" s="125">
        <v>6900</v>
      </c>
      <c r="I52" s="125">
        <f>G52*H52</f>
      </c>
      <c r="J52" s="185"/>
      <c r="K52" s="125">
        <f>SUM(I52:J52)</f>
      </c>
      <c r="L52" s="205"/>
      <c r="M52" s="87"/>
      <c r="N52" s="87"/>
      <c r="O52" s="87"/>
      <c r="P52" s="87"/>
      <c r="Q52" s="87"/>
      <c r="R52" s="87"/>
      <c r="S52" s="87"/>
      <c r="T52" s="87"/>
      <c r="U52" s="205"/>
      <c r="V52" s="87"/>
      <c r="W52" s="87"/>
      <c r="X52" s="87"/>
      <c r="Y52" s="87"/>
      <c r="Z52" s="86"/>
      <c r="AA52" s="87"/>
    </row>
    <row x14ac:dyDescent="0.25" r="53" customHeight="1" ht="17.25">
      <c r="A53" s="178">
        <f>A52</f>
        <v>25569.375</v>
      </c>
      <c r="B53" s="179"/>
      <c r="C53" s="180"/>
      <c r="D53" s="180"/>
      <c r="E53" s="180"/>
      <c r="F53" s="180"/>
      <c r="G53" s="180">
        <f>SUM(C53:F53)</f>
      </c>
      <c r="H53" s="125"/>
      <c r="I53" s="125">
        <f>G53*H53</f>
      </c>
      <c r="J53" s="185"/>
      <c r="K53" s="125">
        <f>SUM(I53:J53)</f>
      </c>
      <c r="L53" s="205"/>
      <c r="M53" s="87"/>
      <c r="N53" s="87"/>
      <c r="O53" s="87"/>
      <c r="P53" s="87"/>
      <c r="Q53" s="87"/>
      <c r="R53" s="87"/>
      <c r="S53" s="87"/>
      <c r="T53" s="87"/>
      <c r="U53" s="205"/>
      <c r="V53" s="87"/>
      <c r="W53" s="87"/>
      <c r="X53" s="87"/>
      <c r="Y53" s="87"/>
      <c r="Z53" s="86"/>
      <c r="AA53" s="87"/>
    </row>
    <row x14ac:dyDescent="0.25" r="54" customHeight="1" ht="17.25">
      <c r="A54" s="178">
        <f>A53</f>
        <v>25569.375</v>
      </c>
      <c r="B54" s="179"/>
      <c r="C54" s="180"/>
      <c r="D54" s="180"/>
      <c r="E54" s="180"/>
      <c r="F54" s="180"/>
      <c r="G54" s="180">
        <f>SUM(C54:F54)</f>
      </c>
      <c r="H54" s="125"/>
      <c r="I54" s="125">
        <f>G54*H54</f>
      </c>
      <c r="J54" s="185"/>
      <c r="K54" s="125">
        <f>SUM(I54:J54)</f>
      </c>
      <c r="L54" s="205"/>
      <c r="M54" s="87"/>
      <c r="N54" s="87"/>
      <c r="O54" s="87"/>
      <c r="P54" s="87"/>
      <c r="Q54" s="87"/>
      <c r="R54" s="87"/>
      <c r="S54" s="87"/>
      <c r="T54" s="87"/>
      <c r="U54" s="205"/>
      <c r="V54" s="87"/>
      <c r="W54" s="87"/>
      <c r="X54" s="87"/>
      <c r="Y54" s="87"/>
      <c r="Z54" s="86"/>
      <c r="AA54" s="87"/>
    </row>
    <row x14ac:dyDescent="0.25" r="55" customHeight="1" ht="17.25">
      <c r="A55" s="178">
        <f>A54</f>
        <v>25569.375</v>
      </c>
      <c r="B55" s="179"/>
      <c r="C55" s="180"/>
      <c r="D55" s="180"/>
      <c r="E55" s="180"/>
      <c r="F55" s="180"/>
      <c r="G55" s="180">
        <f>SUM(C55:F55)</f>
      </c>
      <c r="H55" s="125"/>
      <c r="I55" s="125">
        <f>G55*H55</f>
      </c>
      <c r="J55" s="185"/>
      <c r="K55" s="125">
        <f>SUM(I55:J55)</f>
      </c>
      <c r="L55" s="205"/>
      <c r="M55" s="87"/>
      <c r="N55" s="87"/>
      <c r="O55" s="87"/>
      <c r="P55" s="87"/>
      <c r="Q55" s="87"/>
      <c r="R55" s="87"/>
      <c r="S55" s="87"/>
      <c r="T55" s="87"/>
      <c r="U55" s="205"/>
      <c r="V55" s="87"/>
      <c r="W55" s="87"/>
      <c r="X55" s="87"/>
      <c r="Y55" s="87"/>
      <c r="Z55" s="86"/>
      <c r="AA55" s="87"/>
    </row>
    <row x14ac:dyDescent="0.25" r="56" customHeight="1" ht="17.25">
      <c r="A56" s="178">
        <f>A55</f>
        <v>25569.375</v>
      </c>
      <c r="B56" s="179"/>
      <c r="C56" s="180"/>
      <c r="D56" s="180"/>
      <c r="E56" s="180"/>
      <c r="F56" s="180"/>
      <c r="G56" s="180">
        <f>SUM(C56:F56)</f>
      </c>
      <c r="H56" s="125"/>
      <c r="I56" s="125">
        <f>G56*H56</f>
      </c>
      <c r="J56" s="185"/>
      <c r="K56" s="125">
        <f>SUM(I56:J56)</f>
      </c>
      <c r="L56" s="205"/>
      <c r="M56" s="87"/>
      <c r="N56" s="87"/>
      <c r="O56" s="87"/>
      <c r="P56" s="87"/>
      <c r="Q56" s="87"/>
      <c r="R56" s="87"/>
      <c r="S56" s="87"/>
      <c r="T56" s="87"/>
      <c r="U56" s="205"/>
      <c r="V56" s="87"/>
      <c r="W56" s="87"/>
      <c r="X56" s="87"/>
      <c r="Y56" s="87"/>
      <c r="Z56" s="86"/>
      <c r="AA56" s="87"/>
    </row>
    <row x14ac:dyDescent="0.25" r="57" customHeight="1" ht="17.25">
      <c r="A57" s="178">
        <f>A56</f>
        <v>25569.375</v>
      </c>
      <c r="B57" s="179"/>
      <c r="C57" s="180"/>
      <c r="D57" s="180"/>
      <c r="E57" s="180"/>
      <c r="F57" s="180"/>
      <c r="G57" s="180">
        <f>SUM(C57:F57)</f>
      </c>
      <c r="H57" s="125"/>
      <c r="I57" s="125">
        <f>G57*H57</f>
      </c>
      <c r="J57" s="185"/>
      <c r="K57" s="125">
        <f>SUM(I57:J57)</f>
      </c>
      <c r="L57" s="205"/>
      <c r="M57" s="87"/>
      <c r="N57" s="87"/>
      <c r="O57" s="87"/>
      <c r="P57" s="87"/>
      <c r="Q57" s="87"/>
      <c r="R57" s="87"/>
      <c r="S57" s="87"/>
      <c r="T57" s="87"/>
      <c r="U57" s="205"/>
      <c r="V57" s="87"/>
      <c r="W57" s="87"/>
      <c r="X57" s="87"/>
      <c r="Y57" s="87"/>
      <c r="Z57" s="86"/>
      <c r="AA57" s="87"/>
    </row>
    <row x14ac:dyDescent="0.25" r="58" customHeight="1" ht="17.25">
      <c r="A58" s="189">
        <f>A57</f>
        <v>25569.375</v>
      </c>
      <c r="B58" s="190" t="s">
        <v>157</v>
      </c>
      <c r="C58" s="191">
        <f>SUM(C50:C57)</f>
      </c>
      <c r="D58" s="191">
        <f>SUM(D50:D57)</f>
      </c>
      <c r="E58" s="191">
        <f>SUM(E50:E57)</f>
      </c>
      <c r="F58" s="191">
        <f>SUM(F50:F57)</f>
      </c>
      <c r="G58" s="191">
        <f>SUM(G50:G57)</f>
      </c>
      <c r="H58" s="201"/>
      <c r="I58" s="201">
        <f>SUM(I50:I57)</f>
      </c>
      <c r="J58" s="201"/>
      <c r="K58" s="202">
        <f>SUM(K50:K57)</f>
      </c>
      <c r="L58" s="205"/>
      <c r="M58" s="87"/>
      <c r="N58" s="87"/>
      <c r="O58" s="87"/>
      <c r="P58" s="87"/>
      <c r="Q58" s="87"/>
      <c r="R58" s="87"/>
      <c r="S58" s="87"/>
      <c r="T58" s="87"/>
      <c r="U58" s="205"/>
      <c r="V58" s="87"/>
      <c r="W58" s="87"/>
      <c r="X58" s="87"/>
      <c r="Y58" s="87"/>
      <c r="Z58" s="86"/>
      <c r="AA58" s="87"/>
    </row>
    <row x14ac:dyDescent="0.25" r="59" customHeight="1" ht="17.25" hidden="1">
      <c r="A59" s="172" t="s">
        <v>128</v>
      </c>
      <c r="B59" s="173" t="s">
        <v>2</v>
      </c>
      <c r="C59" s="174" t="s">
        <v>129</v>
      </c>
      <c r="D59" s="174" t="s">
        <v>130</v>
      </c>
      <c r="E59" s="174" t="s">
        <v>131</v>
      </c>
      <c r="F59" s="174" t="s">
        <v>132</v>
      </c>
      <c r="G59" s="174" t="s">
        <v>133</v>
      </c>
      <c r="H59" s="174" t="s">
        <v>7</v>
      </c>
      <c r="I59" s="174" t="s">
        <v>134</v>
      </c>
      <c r="J59" s="174" t="s">
        <v>90</v>
      </c>
      <c r="K59" s="174" t="s">
        <v>135</v>
      </c>
      <c r="L59" s="205"/>
      <c r="M59" s="87"/>
      <c r="N59" s="87"/>
      <c r="O59" s="87"/>
      <c r="P59" s="87"/>
      <c r="Q59" s="87"/>
      <c r="R59" s="87"/>
      <c r="S59" s="87"/>
      <c r="T59" s="87"/>
      <c r="U59" s="205"/>
      <c r="V59" s="87"/>
      <c r="W59" s="87"/>
      <c r="X59" s="87"/>
      <c r="Y59" s="87"/>
      <c r="Z59" s="86"/>
      <c r="AA59" s="87"/>
    </row>
    <row x14ac:dyDescent="0.25" r="60" customHeight="1" ht="17.25">
      <c r="A60" s="178">
        <f>A58+1</f>
        <v>25569.375</v>
      </c>
      <c r="B60" s="179" t="s">
        <v>137</v>
      </c>
      <c r="C60" s="180"/>
      <c r="D60" s="180">
        <v>99</v>
      </c>
      <c r="E60" s="180">
        <v>36</v>
      </c>
      <c r="F60" s="180">
        <v>15</v>
      </c>
      <c r="G60" s="180">
        <f>SUM(C60:F60)</f>
      </c>
      <c r="H60" s="182">
        <v>4500</v>
      </c>
      <c r="I60" s="125">
        <f>G60*H60</f>
      </c>
      <c r="J60" s="125">
        <f>I60*0.1</f>
      </c>
      <c r="K60" s="125">
        <f>SUM(I60:J60)</f>
      </c>
      <c r="L60" s="205"/>
      <c r="M60" s="87"/>
      <c r="N60" s="87"/>
      <c r="O60" s="87"/>
      <c r="P60" s="87"/>
      <c r="Q60" s="87"/>
      <c r="R60" s="87"/>
      <c r="S60" s="87"/>
      <c r="T60" s="87"/>
      <c r="U60" s="205"/>
      <c r="V60" s="87"/>
      <c r="W60" s="87"/>
      <c r="X60" s="87"/>
      <c r="Y60" s="87"/>
      <c r="Z60" s="86"/>
      <c r="AA60" s="87"/>
    </row>
    <row x14ac:dyDescent="0.25" r="61" customHeight="1" ht="17.25">
      <c r="A61" s="178">
        <f>A60</f>
        <v>25569.375</v>
      </c>
      <c r="B61" s="179" t="s">
        <v>13</v>
      </c>
      <c r="C61" s="180"/>
      <c r="D61" s="180">
        <v>14</v>
      </c>
      <c r="E61" s="180">
        <v>4</v>
      </c>
      <c r="F61" s="180"/>
      <c r="G61" s="180">
        <f>SUM(C61:F61)</f>
      </c>
      <c r="H61" s="182">
        <v>6000</v>
      </c>
      <c r="I61" s="125">
        <f>G61*H61</f>
      </c>
      <c r="J61" s="125">
        <f>I61*0.1</f>
      </c>
      <c r="K61" s="125">
        <f>SUM(I61:J61)</f>
      </c>
      <c r="L61" s="205"/>
      <c r="M61" s="87"/>
      <c r="N61" s="87"/>
      <c r="O61" s="87"/>
      <c r="P61" s="87"/>
      <c r="Q61" s="87"/>
      <c r="R61" s="87"/>
      <c r="S61" s="87"/>
      <c r="T61" s="87"/>
      <c r="U61" s="205"/>
      <c r="V61" s="87"/>
      <c r="W61" s="87"/>
      <c r="X61" s="87"/>
      <c r="Y61" s="87"/>
      <c r="Z61" s="86"/>
      <c r="AA61" s="87"/>
    </row>
    <row x14ac:dyDescent="0.25" r="62" customHeight="1" ht="17.25">
      <c r="A62" s="178">
        <f>A61</f>
        <v>25569.375</v>
      </c>
      <c r="B62" s="179" t="s">
        <v>58</v>
      </c>
      <c r="C62" s="183"/>
      <c r="D62" s="180">
        <v>14</v>
      </c>
      <c r="E62" s="180">
        <v>8</v>
      </c>
      <c r="F62" s="180"/>
      <c r="G62" s="180">
        <f>SUM(C62:F62)</f>
      </c>
      <c r="H62" s="182">
        <v>5500</v>
      </c>
      <c r="I62" s="125">
        <f>G62*H62</f>
      </c>
      <c r="J62" s="125">
        <f>I62*0.1</f>
      </c>
      <c r="K62" s="125">
        <f>SUM(I62:J62)</f>
      </c>
      <c r="L62" s="205"/>
      <c r="M62" s="87"/>
      <c r="N62" s="87"/>
      <c r="O62" s="87"/>
      <c r="P62" s="87"/>
      <c r="Q62" s="87"/>
      <c r="R62" s="87"/>
      <c r="S62" s="87"/>
      <c r="T62" s="87"/>
      <c r="U62" s="205"/>
      <c r="V62" s="87"/>
      <c r="W62" s="87"/>
      <c r="X62" s="87"/>
      <c r="Y62" s="87"/>
      <c r="Z62" s="86"/>
      <c r="AA62" s="87"/>
    </row>
    <row x14ac:dyDescent="0.25" r="63" customHeight="1" ht="17.25">
      <c r="A63" s="178">
        <f>A62</f>
        <v>25569.375</v>
      </c>
      <c r="B63" s="179" t="s">
        <v>147</v>
      </c>
      <c r="C63" s="183">
        <v>10</v>
      </c>
      <c r="D63" s="180">
        <v>40</v>
      </c>
      <c r="E63" s="180">
        <v>25</v>
      </c>
      <c r="F63" s="180">
        <v>16</v>
      </c>
      <c r="G63" s="180">
        <f>SUM(C63:F63)</f>
      </c>
      <c r="H63" s="182">
        <v>5000</v>
      </c>
      <c r="I63" s="125">
        <f>G63*H63</f>
      </c>
      <c r="J63" s="125">
        <f>I63*0.1</f>
      </c>
      <c r="K63" s="125">
        <f>SUM(I63:J63)</f>
      </c>
      <c r="L63" s="205"/>
      <c r="M63" s="87"/>
      <c r="N63" s="87"/>
      <c r="O63" s="87"/>
      <c r="P63" s="87"/>
      <c r="Q63" s="87"/>
      <c r="R63" s="87"/>
      <c r="S63" s="87"/>
      <c r="T63" s="87"/>
      <c r="U63" s="205"/>
      <c r="V63" s="87"/>
      <c r="W63" s="87"/>
      <c r="X63" s="87"/>
      <c r="Y63" s="87"/>
      <c r="Z63" s="86"/>
      <c r="AA63" s="87"/>
    </row>
    <row x14ac:dyDescent="0.25" r="64" customHeight="1" ht="17.25">
      <c r="A64" s="178">
        <f>A63</f>
        <v>25569.375</v>
      </c>
      <c r="B64" s="179" t="s">
        <v>27</v>
      </c>
      <c r="C64" s="180"/>
      <c r="D64" s="180">
        <v>10</v>
      </c>
      <c r="E64" s="180">
        <v>10</v>
      </c>
      <c r="F64" s="180"/>
      <c r="G64" s="180">
        <f>SUM(C64:F64)</f>
      </c>
      <c r="H64" s="182">
        <v>5500</v>
      </c>
      <c r="I64" s="125">
        <f>G64*H64</f>
      </c>
      <c r="J64" s="125">
        <f>I64*0.1</f>
      </c>
      <c r="K64" s="125">
        <f>SUM(I64:J64)</f>
      </c>
      <c r="L64" s="205"/>
      <c r="M64" s="87"/>
      <c r="N64" s="87"/>
      <c r="O64" s="87"/>
      <c r="P64" s="87"/>
      <c r="Q64" s="87"/>
      <c r="R64" s="87"/>
      <c r="S64" s="87"/>
      <c r="T64" s="87"/>
      <c r="U64" s="205"/>
      <c r="V64" s="87"/>
      <c r="W64" s="87"/>
      <c r="X64" s="87"/>
      <c r="Y64" s="87"/>
      <c r="Z64" s="86"/>
      <c r="AA64" s="87"/>
    </row>
    <row x14ac:dyDescent="0.25" r="65" customHeight="1" ht="17.25">
      <c r="A65" s="178">
        <f>A64</f>
        <v>25569.375</v>
      </c>
      <c r="B65" s="179" t="s">
        <v>20</v>
      </c>
      <c r="C65" s="180"/>
      <c r="D65" s="180">
        <v>61</v>
      </c>
      <c r="E65" s="180">
        <v>13</v>
      </c>
      <c r="F65" s="180"/>
      <c r="G65" s="180">
        <f>SUM(C65:F65)</f>
      </c>
      <c r="H65" s="182">
        <v>5500</v>
      </c>
      <c r="I65" s="125">
        <f>G65*H65</f>
      </c>
      <c r="J65" s="125">
        <f>I65*0.1</f>
      </c>
      <c r="K65" s="125">
        <f>SUM(I65:J65)</f>
      </c>
      <c r="L65" s="205"/>
      <c r="M65" s="87"/>
      <c r="N65" s="87"/>
      <c r="O65" s="87"/>
      <c r="P65" s="87"/>
      <c r="Q65" s="87"/>
      <c r="R65" s="87"/>
      <c r="S65" s="87"/>
      <c r="T65" s="87"/>
      <c r="U65" s="205"/>
      <c r="V65" s="87"/>
      <c r="W65" s="87"/>
      <c r="X65" s="87"/>
      <c r="Y65" s="87"/>
      <c r="Z65" s="86"/>
      <c r="AA65" s="87"/>
    </row>
    <row x14ac:dyDescent="0.25" r="66" customHeight="1" ht="17.25">
      <c r="A66" s="178">
        <f>A65</f>
        <v>25569.375</v>
      </c>
      <c r="B66" s="179" t="s">
        <v>31</v>
      </c>
      <c r="C66" s="180"/>
      <c r="D66" s="180">
        <v>25</v>
      </c>
      <c r="E66" s="180"/>
      <c r="F66" s="180"/>
      <c r="G66" s="180">
        <f>SUM(C66:F66)</f>
      </c>
      <c r="H66" s="182">
        <v>6000</v>
      </c>
      <c r="I66" s="125">
        <f>G66*H66</f>
      </c>
      <c r="J66" s="125">
        <f>I66*0.1</f>
      </c>
      <c r="K66" s="125">
        <f>SUM(I66:J66)</f>
      </c>
      <c r="L66" s="205"/>
      <c r="M66" s="87"/>
      <c r="N66" s="87"/>
      <c r="O66" s="87"/>
      <c r="P66" s="87"/>
      <c r="Q66" s="87"/>
      <c r="R66" s="87"/>
      <c r="S66" s="87"/>
      <c r="T66" s="87"/>
      <c r="U66" s="205"/>
      <c r="V66" s="87"/>
      <c r="W66" s="87"/>
      <c r="X66" s="87"/>
      <c r="Y66" s="87"/>
      <c r="Z66" s="86"/>
      <c r="AA66" s="87"/>
    </row>
    <row x14ac:dyDescent="0.25" r="67" customHeight="1" ht="17.25">
      <c r="A67" s="178">
        <f>A66</f>
        <v>25569.375</v>
      </c>
      <c r="B67" s="179" t="s">
        <v>71</v>
      </c>
      <c r="C67" s="180"/>
      <c r="D67" s="180">
        <v>25</v>
      </c>
      <c r="E67" s="180"/>
      <c r="F67" s="180"/>
      <c r="G67" s="180">
        <f>SUM(C67:F67)</f>
      </c>
      <c r="H67" s="182">
        <v>6000</v>
      </c>
      <c r="I67" s="125">
        <f>G67*H67</f>
      </c>
      <c r="J67" s="125">
        <f>I67*0.1</f>
      </c>
      <c r="K67" s="125">
        <f>SUM(I67:J67)</f>
      </c>
      <c r="L67" s="205"/>
      <c r="M67" s="87"/>
      <c r="N67" s="87"/>
      <c r="O67" s="87"/>
      <c r="P67" s="87"/>
      <c r="Q67" s="87"/>
      <c r="R67" s="87"/>
      <c r="S67" s="87"/>
      <c r="T67" s="87"/>
      <c r="U67" s="205"/>
      <c r="V67" s="87"/>
      <c r="W67" s="87"/>
      <c r="X67" s="87"/>
      <c r="Y67" s="87"/>
      <c r="Z67" s="86"/>
      <c r="AA67" s="87"/>
    </row>
    <row x14ac:dyDescent="0.25" r="68" customHeight="1" ht="17.25">
      <c r="A68" s="178">
        <f>A67</f>
        <v>25569.375</v>
      </c>
      <c r="B68" s="184" t="s">
        <v>49</v>
      </c>
      <c r="C68" s="180"/>
      <c r="D68" s="180">
        <v>17</v>
      </c>
      <c r="E68" s="180">
        <v>10</v>
      </c>
      <c r="F68" s="180">
        <v>6</v>
      </c>
      <c r="G68" s="180">
        <f>SUM(C68:F68)</f>
      </c>
      <c r="H68" s="182">
        <v>6000</v>
      </c>
      <c r="I68" s="125">
        <f>G68*H68</f>
      </c>
      <c r="J68" s="125">
        <f>I68*0.1</f>
      </c>
      <c r="K68" s="125">
        <f>SUM(I68:J68)</f>
      </c>
      <c r="L68" s="205"/>
      <c r="M68" s="87"/>
      <c r="N68" s="87"/>
      <c r="O68" s="87"/>
      <c r="P68" s="87"/>
      <c r="Q68" s="87"/>
      <c r="R68" s="87"/>
      <c r="S68" s="87"/>
      <c r="T68" s="87"/>
      <c r="U68" s="205"/>
      <c r="V68" s="87"/>
      <c r="W68" s="87"/>
      <c r="X68" s="87"/>
      <c r="Y68" s="87"/>
      <c r="Z68" s="86"/>
      <c r="AA68" s="87"/>
    </row>
    <row x14ac:dyDescent="0.25" r="69" customHeight="1" ht="17.25">
      <c r="A69" s="178">
        <f>A68</f>
        <v>25569.375</v>
      </c>
      <c r="B69" s="179" t="s">
        <v>9</v>
      </c>
      <c r="C69" s="180"/>
      <c r="D69" s="180">
        <v>42</v>
      </c>
      <c r="E69" s="180"/>
      <c r="F69" s="180"/>
      <c r="G69" s="180">
        <f>SUM(C69:F69)</f>
      </c>
      <c r="H69" s="182">
        <v>6000</v>
      </c>
      <c r="I69" s="125">
        <f>G69*H69</f>
      </c>
      <c r="J69" s="125">
        <f>I69*0.1</f>
      </c>
      <c r="K69" s="125">
        <f>SUM(I69:J69)</f>
      </c>
      <c r="L69" s="205"/>
      <c r="M69" s="87"/>
      <c r="N69" s="87"/>
      <c r="O69" s="87"/>
      <c r="P69" s="87"/>
      <c r="Q69" s="87"/>
      <c r="R69" s="87"/>
      <c r="S69" s="87"/>
      <c r="T69" s="87"/>
      <c r="U69" s="205"/>
      <c r="V69" s="87"/>
      <c r="W69" s="87"/>
      <c r="X69" s="87"/>
      <c r="Y69" s="87"/>
      <c r="Z69" s="86"/>
      <c r="AA69" s="87"/>
    </row>
    <row x14ac:dyDescent="0.25" r="70" customHeight="1" ht="17.25">
      <c r="A70" s="178">
        <f>A69</f>
        <v>25569.375</v>
      </c>
      <c r="B70" s="179" t="s">
        <v>78</v>
      </c>
      <c r="C70" s="180"/>
      <c r="D70" s="180">
        <v>10</v>
      </c>
      <c r="E70" s="180"/>
      <c r="F70" s="180"/>
      <c r="G70" s="180">
        <f>SUM(C70:F70)</f>
      </c>
      <c r="H70" s="182">
        <v>6500</v>
      </c>
      <c r="I70" s="125">
        <f>G70*H70</f>
      </c>
      <c r="J70" s="125">
        <f>I70*0.1</f>
      </c>
      <c r="K70" s="125">
        <f>SUM(I70:J70)</f>
      </c>
      <c r="L70" s="205"/>
      <c r="M70" s="87"/>
      <c r="N70" s="87"/>
      <c r="O70" s="87"/>
      <c r="P70" s="87"/>
      <c r="Q70" s="87"/>
      <c r="R70" s="87"/>
      <c r="S70" s="87"/>
      <c r="T70" s="87"/>
      <c r="U70" s="205"/>
      <c r="V70" s="87"/>
      <c r="W70" s="87"/>
      <c r="X70" s="87"/>
      <c r="Y70" s="87"/>
      <c r="Z70" s="86"/>
      <c r="AA70" s="87"/>
    </row>
    <row x14ac:dyDescent="0.25" r="71" customHeight="1" ht="17.25">
      <c r="A71" s="178">
        <f>A70</f>
        <v>25569.375</v>
      </c>
      <c r="B71" s="179" t="s">
        <v>55</v>
      </c>
      <c r="C71" s="180"/>
      <c r="D71" s="180">
        <v>10</v>
      </c>
      <c r="E71" s="180"/>
      <c r="F71" s="180"/>
      <c r="G71" s="180">
        <f>SUM(C71:F71)</f>
      </c>
      <c r="H71" s="182">
        <v>6500</v>
      </c>
      <c r="I71" s="125">
        <f>G71*H71</f>
      </c>
      <c r="J71" s="125">
        <f>I71*0.1</f>
      </c>
      <c r="K71" s="125">
        <f>SUM(I71:J71)</f>
      </c>
      <c r="L71" s="205"/>
      <c r="M71" s="87"/>
      <c r="N71" s="87"/>
      <c r="O71" s="87"/>
      <c r="P71" s="87"/>
      <c r="Q71" s="87"/>
      <c r="R71" s="87"/>
      <c r="S71" s="87"/>
      <c r="T71" s="87"/>
      <c r="U71" s="205"/>
      <c r="V71" s="87"/>
      <c r="W71" s="87"/>
      <c r="X71" s="87"/>
      <c r="Y71" s="87"/>
      <c r="Z71" s="86"/>
      <c r="AA71" s="87"/>
    </row>
    <row x14ac:dyDescent="0.25" r="72" customHeight="1" ht="17.25">
      <c r="A72" s="178">
        <f>A71</f>
        <v>25569.375</v>
      </c>
      <c r="B72" s="179" t="s">
        <v>80</v>
      </c>
      <c r="C72" s="180"/>
      <c r="D72" s="180">
        <v>23</v>
      </c>
      <c r="E72" s="180"/>
      <c r="F72" s="180"/>
      <c r="G72" s="180">
        <f>SUM(C72:F72)</f>
      </c>
      <c r="H72" s="182">
        <v>6000</v>
      </c>
      <c r="I72" s="125">
        <f>G72*H72</f>
      </c>
      <c r="J72" s="185"/>
      <c r="K72" s="125">
        <f>SUM(I72:J72)</f>
      </c>
      <c r="L72" s="205"/>
      <c r="M72" s="87"/>
      <c r="N72" s="87"/>
      <c r="O72" s="87"/>
      <c r="P72" s="87"/>
      <c r="Q72" s="87"/>
      <c r="R72" s="87"/>
      <c r="S72" s="87"/>
      <c r="T72" s="87"/>
      <c r="U72" s="205"/>
      <c r="V72" s="87"/>
      <c r="W72" s="87"/>
      <c r="X72" s="87"/>
      <c r="Y72" s="87"/>
      <c r="Z72" s="86"/>
      <c r="AA72" s="87"/>
    </row>
    <row x14ac:dyDescent="0.25" r="73" customHeight="1" ht="17.25">
      <c r="A73" s="178">
        <f>A72</f>
        <v>25569.375</v>
      </c>
      <c r="B73" s="179" t="s">
        <v>67</v>
      </c>
      <c r="C73" s="180"/>
      <c r="D73" s="180">
        <v>7</v>
      </c>
      <c r="E73" s="180"/>
      <c r="F73" s="180"/>
      <c r="G73" s="180">
        <f>SUM(C73:F73)</f>
      </c>
      <c r="H73" s="182">
        <v>5500</v>
      </c>
      <c r="I73" s="125">
        <f>G73*H73</f>
      </c>
      <c r="J73" s="125">
        <f>I73*0.1</f>
      </c>
      <c r="K73" s="125">
        <f>SUM(I73:J73)</f>
      </c>
      <c r="L73" s="205"/>
      <c r="M73" s="87"/>
      <c r="N73" s="87"/>
      <c r="O73" s="87"/>
      <c r="P73" s="87"/>
      <c r="Q73" s="87"/>
      <c r="R73" s="87"/>
      <c r="S73" s="87"/>
      <c r="T73" s="87"/>
      <c r="U73" s="205"/>
      <c r="V73" s="87"/>
      <c r="W73" s="87"/>
      <c r="X73" s="87"/>
      <c r="Y73" s="87"/>
      <c r="Z73" s="86"/>
      <c r="AA73" s="87"/>
    </row>
    <row x14ac:dyDescent="0.25" r="74" customHeight="1" ht="17.25">
      <c r="A74" s="178">
        <f>A73</f>
        <v>25569.375</v>
      </c>
      <c r="B74" s="186" t="s">
        <v>74</v>
      </c>
      <c r="C74" s="180"/>
      <c r="D74" s="180">
        <v>32</v>
      </c>
      <c r="E74" s="180">
        <v>27</v>
      </c>
      <c r="F74" s="180"/>
      <c r="G74" s="180">
        <f>SUM(C74:F74)</f>
      </c>
      <c r="H74" s="187">
        <v>5000</v>
      </c>
      <c r="I74" s="125">
        <f>G74*H74</f>
      </c>
      <c r="J74" s="125">
        <f>I74*0.1</f>
      </c>
      <c r="K74" s="125">
        <f>SUM(I74:J74)</f>
      </c>
      <c r="L74" s="205"/>
      <c r="M74" s="87"/>
      <c r="N74" s="87"/>
      <c r="O74" s="87"/>
      <c r="P74" s="87"/>
      <c r="Q74" s="87"/>
      <c r="R74" s="87"/>
      <c r="S74" s="87"/>
      <c r="T74" s="87"/>
      <c r="U74" s="205"/>
      <c r="V74" s="87"/>
      <c r="W74" s="87"/>
      <c r="X74" s="87"/>
      <c r="Y74" s="87"/>
      <c r="Z74" s="86"/>
      <c r="AA74" s="87"/>
    </row>
    <row x14ac:dyDescent="0.25" r="75" customHeight="1" ht="17.25">
      <c r="A75" s="178">
        <f>A74</f>
        <v>25569.375</v>
      </c>
      <c r="B75" s="179" t="s">
        <v>11</v>
      </c>
      <c r="C75" s="180"/>
      <c r="D75" s="180">
        <v>13</v>
      </c>
      <c r="E75" s="180">
        <v>8</v>
      </c>
      <c r="F75" s="180"/>
      <c r="G75" s="180">
        <f>SUM(C75:F75)</f>
      </c>
      <c r="H75" s="182">
        <v>6000</v>
      </c>
      <c r="I75" s="125">
        <f>G75*H75</f>
      </c>
      <c r="J75" s="125">
        <f>I75*0.1</f>
      </c>
      <c r="K75" s="125">
        <f>SUM(I75:J75)</f>
      </c>
      <c r="L75" s="205"/>
      <c r="M75" s="87"/>
      <c r="N75" s="87"/>
      <c r="O75" s="87"/>
      <c r="P75" s="87"/>
      <c r="Q75" s="87"/>
      <c r="R75" s="87"/>
      <c r="S75" s="87"/>
      <c r="T75" s="87"/>
      <c r="U75" s="205"/>
      <c r="V75" s="87"/>
      <c r="W75" s="87"/>
      <c r="X75" s="87"/>
      <c r="Y75" s="87"/>
      <c r="Z75" s="86"/>
      <c r="AA75" s="87"/>
    </row>
    <row x14ac:dyDescent="0.25" r="76" customHeight="1" ht="17.25">
      <c r="A76" s="178">
        <f>A75</f>
        <v>25569.375</v>
      </c>
      <c r="B76" s="179" t="s">
        <v>22</v>
      </c>
      <c r="C76" s="180"/>
      <c r="D76" s="180">
        <v>33</v>
      </c>
      <c r="E76" s="180"/>
      <c r="F76" s="180"/>
      <c r="G76" s="180">
        <f>SUM(C76:F76)</f>
      </c>
      <c r="H76" s="182">
        <v>4800</v>
      </c>
      <c r="I76" s="125">
        <f>G76*H76</f>
      </c>
      <c r="J76" s="125">
        <f>I76*0.1</f>
      </c>
      <c r="K76" s="125">
        <f>SUM(I76:J76)</f>
      </c>
      <c r="L76" s="205"/>
      <c r="M76" s="87"/>
      <c r="N76" s="87"/>
      <c r="O76" s="87"/>
      <c r="P76" s="87"/>
      <c r="Q76" s="87"/>
      <c r="R76" s="87"/>
      <c r="S76" s="87"/>
      <c r="T76" s="87"/>
      <c r="U76" s="205"/>
      <c r="V76" s="87"/>
      <c r="W76" s="87"/>
      <c r="X76" s="87"/>
      <c r="Y76" s="87"/>
      <c r="Z76" s="86"/>
      <c r="AA76" s="87"/>
    </row>
    <row x14ac:dyDescent="0.25" r="77" customHeight="1" ht="17.25">
      <c r="A77" s="178">
        <f>A76</f>
        <v>25569.375</v>
      </c>
      <c r="B77" s="186" t="s">
        <v>84</v>
      </c>
      <c r="C77" s="180"/>
      <c r="D77" s="180">
        <v>16</v>
      </c>
      <c r="E77" s="180">
        <v>9</v>
      </c>
      <c r="F77" s="180"/>
      <c r="G77" s="180">
        <f>SUM(C77:F77)</f>
      </c>
      <c r="H77" s="182">
        <v>4800</v>
      </c>
      <c r="I77" s="125">
        <f>G77*H77</f>
      </c>
      <c r="J77" s="125">
        <f>I77*0.1</f>
      </c>
      <c r="K77" s="125">
        <f>SUM(I77:J77)</f>
      </c>
      <c r="L77" s="205"/>
      <c r="M77" s="87"/>
      <c r="N77" s="87"/>
      <c r="O77" s="87"/>
      <c r="P77" s="87"/>
      <c r="Q77" s="87"/>
      <c r="R77" s="87"/>
      <c r="S77" s="87"/>
      <c r="T77" s="87"/>
      <c r="U77" s="205"/>
      <c r="V77" s="87"/>
      <c r="W77" s="87"/>
      <c r="X77" s="87"/>
      <c r="Y77" s="87"/>
      <c r="Z77" s="86"/>
      <c r="AA77" s="87"/>
    </row>
    <row x14ac:dyDescent="0.25" r="78" customHeight="1" ht="17.25">
      <c r="A78" s="178">
        <f>A77</f>
        <v>25569.375</v>
      </c>
      <c r="B78" s="179" t="s">
        <v>17</v>
      </c>
      <c r="C78" s="180"/>
      <c r="D78" s="180">
        <v>0</v>
      </c>
      <c r="E78" s="180"/>
      <c r="F78" s="180"/>
      <c r="G78" s="180">
        <f>SUM(C78:F78)</f>
      </c>
      <c r="H78" s="182">
        <v>6500</v>
      </c>
      <c r="I78" s="125">
        <f>G78*H78</f>
      </c>
      <c r="J78" s="125">
        <f>I78*0.1</f>
      </c>
      <c r="K78" s="125">
        <f>SUM(I78:J78)</f>
      </c>
      <c r="L78" s="205"/>
      <c r="M78" s="87"/>
      <c r="N78" s="87"/>
      <c r="O78" s="87"/>
      <c r="P78" s="87"/>
      <c r="Q78" s="87"/>
      <c r="R78" s="87"/>
      <c r="S78" s="87"/>
      <c r="T78" s="87"/>
      <c r="U78" s="205"/>
      <c r="V78" s="87"/>
      <c r="W78" s="87"/>
      <c r="X78" s="87"/>
      <c r="Y78" s="87"/>
      <c r="Z78" s="86"/>
      <c r="AA78" s="87"/>
    </row>
    <row x14ac:dyDescent="0.25" r="79" customHeight="1" ht="17.25">
      <c r="A79" s="178">
        <f>A78</f>
        <v>25569.375</v>
      </c>
      <c r="B79" s="186" t="s">
        <v>148</v>
      </c>
      <c r="C79" s="180"/>
      <c r="D79" s="180">
        <v>0</v>
      </c>
      <c r="E79" s="180"/>
      <c r="F79" s="180"/>
      <c r="G79" s="180">
        <f>SUM(C79:F79)</f>
      </c>
      <c r="H79" s="182">
        <v>6000</v>
      </c>
      <c r="I79" s="125">
        <f>G79*H79</f>
      </c>
      <c r="J79" s="125">
        <f>I79*0.1</f>
      </c>
      <c r="K79" s="125">
        <f>SUM(I79:J79)</f>
      </c>
      <c r="L79" s="205"/>
      <c r="M79" s="87"/>
      <c r="N79" s="87"/>
      <c r="O79" s="87"/>
      <c r="P79" s="87"/>
      <c r="Q79" s="87"/>
      <c r="R79" s="87"/>
      <c r="S79" s="87"/>
      <c r="T79" s="87"/>
      <c r="U79" s="205"/>
      <c r="V79" s="87"/>
      <c r="W79" s="87"/>
      <c r="X79" s="87"/>
      <c r="Y79" s="87"/>
      <c r="Z79" s="86"/>
      <c r="AA79" s="87"/>
    </row>
    <row x14ac:dyDescent="0.25" r="80" customHeight="1" ht="17.25">
      <c r="A80" s="178">
        <f>A79</f>
        <v>25569.375</v>
      </c>
      <c r="B80" s="179" t="s">
        <v>29</v>
      </c>
      <c r="C80" s="188"/>
      <c r="D80" s="180">
        <v>15</v>
      </c>
      <c r="E80" s="180">
        <v>15</v>
      </c>
      <c r="F80" s="180"/>
      <c r="G80" s="180">
        <f>SUM(C80:F80)</f>
      </c>
      <c r="H80" s="182">
        <v>5500</v>
      </c>
      <c r="I80" s="125">
        <f>G80*H80</f>
      </c>
      <c r="J80" s="125">
        <f>I80*0.1</f>
      </c>
      <c r="K80" s="125">
        <f>SUM(I80:J80)</f>
      </c>
      <c r="L80" s="205"/>
      <c r="M80" s="87"/>
      <c r="N80" s="87"/>
      <c r="O80" s="87"/>
      <c r="P80" s="87"/>
      <c r="Q80" s="87"/>
      <c r="R80" s="87"/>
      <c r="S80" s="87"/>
      <c r="T80" s="87"/>
      <c r="U80" s="205"/>
      <c r="V80" s="87"/>
      <c r="W80" s="87"/>
      <c r="X80" s="87"/>
      <c r="Y80" s="87"/>
      <c r="Z80" s="86"/>
      <c r="AA80" s="87"/>
    </row>
    <row x14ac:dyDescent="0.25" r="81" customHeight="1" ht="17.25">
      <c r="A81" s="178">
        <f>A80</f>
        <v>25569.375</v>
      </c>
      <c r="B81" s="179" t="s">
        <v>15</v>
      </c>
      <c r="C81" s="180"/>
      <c r="D81" s="180">
        <v>16</v>
      </c>
      <c r="E81" s="180">
        <v>5</v>
      </c>
      <c r="F81" s="180"/>
      <c r="G81" s="180">
        <f>SUM(C81:F81)</f>
      </c>
      <c r="H81" s="182">
        <v>4800</v>
      </c>
      <c r="I81" s="125">
        <f>G81*H81</f>
      </c>
      <c r="J81" s="125">
        <f>I81*0.1</f>
      </c>
      <c r="K81" s="125">
        <f>SUM(I81:J81)</f>
      </c>
      <c r="L81" s="205"/>
      <c r="M81" s="87"/>
      <c r="N81" s="87"/>
      <c r="O81" s="87"/>
      <c r="P81" s="87"/>
      <c r="Q81" s="87"/>
      <c r="R81" s="87"/>
      <c r="S81" s="87"/>
      <c r="T81" s="87"/>
      <c r="U81" s="205"/>
      <c r="V81" s="87"/>
      <c r="W81" s="87"/>
      <c r="X81" s="87"/>
      <c r="Y81" s="87"/>
      <c r="Z81" s="86"/>
      <c r="AA81" s="87"/>
    </row>
    <row x14ac:dyDescent="0.25" r="82" customHeight="1" ht="17.25">
      <c r="A82" s="178">
        <f>A81</f>
        <v>25569.375</v>
      </c>
      <c r="B82" s="179" t="s">
        <v>21</v>
      </c>
      <c r="C82" s="188"/>
      <c r="D82" s="180">
        <v>13</v>
      </c>
      <c r="E82" s="180"/>
      <c r="F82" s="180"/>
      <c r="G82" s="180">
        <f>SUM(C82:F82)</f>
      </c>
      <c r="H82" s="182">
        <v>5500</v>
      </c>
      <c r="I82" s="125">
        <f>G82*H82</f>
      </c>
      <c r="J82" s="125">
        <f>I82*0.1</f>
      </c>
      <c r="K82" s="125">
        <f>SUM(I82:J82)</f>
      </c>
      <c r="L82" s="205"/>
      <c r="M82" s="87"/>
      <c r="N82" s="87"/>
      <c r="O82" s="87"/>
      <c r="P82" s="87"/>
      <c r="Q82" s="87"/>
      <c r="R82" s="87"/>
      <c r="S82" s="87"/>
      <c r="T82" s="87"/>
      <c r="U82" s="205"/>
      <c r="V82" s="87"/>
      <c r="W82" s="87"/>
      <c r="X82" s="87"/>
      <c r="Y82" s="87"/>
      <c r="Z82" s="86"/>
      <c r="AA82" s="87"/>
    </row>
    <row x14ac:dyDescent="0.25" r="83" customHeight="1" ht="17.25">
      <c r="A83" s="178">
        <f>A82</f>
        <v>25569.375</v>
      </c>
      <c r="B83" s="179" t="s">
        <v>52</v>
      </c>
      <c r="C83" s="180"/>
      <c r="D83" s="180">
        <v>16</v>
      </c>
      <c r="E83" s="180">
        <v>10</v>
      </c>
      <c r="F83" s="180"/>
      <c r="G83" s="180">
        <f>SUM(C83:F83)</f>
      </c>
      <c r="H83" s="182">
        <v>5500</v>
      </c>
      <c r="I83" s="125">
        <f>G83*H83</f>
      </c>
      <c r="J83" s="125">
        <f>I83*0.1</f>
      </c>
      <c r="K83" s="125">
        <f>SUM(I83:J83)</f>
      </c>
      <c r="L83" s="205"/>
      <c r="M83" s="87"/>
      <c r="N83" s="87"/>
      <c r="O83" s="87"/>
      <c r="P83" s="87"/>
      <c r="Q83" s="87"/>
      <c r="R83" s="87"/>
      <c r="S83" s="87"/>
      <c r="T83" s="87"/>
      <c r="U83" s="205"/>
      <c r="V83" s="87"/>
      <c r="W83" s="87"/>
      <c r="X83" s="87"/>
      <c r="Y83" s="87"/>
      <c r="Z83" s="86"/>
      <c r="AA83" s="87"/>
    </row>
    <row x14ac:dyDescent="0.25" r="84" customHeight="1" ht="17.25">
      <c r="A84" s="178">
        <f>A83</f>
        <v>25569.375</v>
      </c>
      <c r="B84" s="186" t="s">
        <v>61</v>
      </c>
      <c r="C84" s="180"/>
      <c r="D84" s="180">
        <v>11</v>
      </c>
      <c r="E84" s="180"/>
      <c r="F84" s="180"/>
      <c r="G84" s="180">
        <f>SUM(C84:F84)</f>
      </c>
      <c r="H84" s="182">
        <v>5500</v>
      </c>
      <c r="I84" s="125">
        <f>G84*H84</f>
      </c>
      <c r="J84" s="125">
        <f>I84*0.1</f>
      </c>
      <c r="K84" s="125">
        <f>SUM(I84:J84)</f>
      </c>
      <c r="L84" s="205"/>
      <c r="M84" s="87"/>
      <c r="N84" s="87"/>
      <c r="O84" s="87"/>
      <c r="P84" s="87"/>
      <c r="Q84" s="87"/>
      <c r="R84" s="87"/>
      <c r="S84" s="87"/>
      <c r="T84" s="87"/>
      <c r="U84" s="205"/>
      <c r="V84" s="87"/>
      <c r="W84" s="87"/>
      <c r="X84" s="87"/>
      <c r="Y84" s="87"/>
      <c r="Z84" s="86"/>
      <c r="AA84" s="87"/>
    </row>
    <row x14ac:dyDescent="0.25" r="85" customHeight="1" ht="17.25">
      <c r="A85" s="178">
        <f>A84</f>
        <v>25569.375</v>
      </c>
      <c r="B85" s="179" t="s">
        <v>33</v>
      </c>
      <c r="C85" s="180"/>
      <c r="D85" s="180">
        <v>10</v>
      </c>
      <c r="E85" s="180"/>
      <c r="F85" s="180"/>
      <c r="G85" s="180">
        <f>SUM(C85:F85)</f>
      </c>
      <c r="H85" s="182">
        <v>5500</v>
      </c>
      <c r="I85" s="125">
        <f>G85*H85</f>
      </c>
      <c r="J85" s="125">
        <f>I85*0.1</f>
      </c>
      <c r="K85" s="125">
        <f>SUM(I85:J85)</f>
      </c>
      <c r="L85" s="205"/>
      <c r="M85" s="87"/>
      <c r="N85" s="87"/>
      <c r="O85" s="87"/>
      <c r="P85" s="87"/>
      <c r="Q85" s="87"/>
      <c r="R85" s="87"/>
      <c r="S85" s="87"/>
      <c r="T85" s="87"/>
      <c r="U85" s="205"/>
      <c r="V85" s="87"/>
      <c r="W85" s="87"/>
      <c r="X85" s="87"/>
      <c r="Y85" s="87"/>
      <c r="Z85" s="86"/>
      <c r="AA85" s="87"/>
    </row>
    <row x14ac:dyDescent="0.25" r="86" customHeight="1" ht="17.25">
      <c r="A86" s="178">
        <f>A85</f>
        <v>25569.375</v>
      </c>
      <c r="B86" s="179" t="s">
        <v>12</v>
      </c>
      <c r="C86" s="180"/>
      <c r="D86" s="180">
        <v>17</v>
      </c>
      <c r="E86" s="180">
        <v>8</v>
      </c>
      <c r="F86" s="180"/>
      <c r="G86" s="180">
        <f>SUM(C86:F86)</f>
      </c>
      <c r="H86" s="182">
        <v>6000</v>
      </c>
      <c r="I86" s="125">
        <f>G86*H86</f>
      </c>
      <c r="J86" s="125">
        <f>I86*0.1</f>
      </c>
      <c r="K86" s="125">
        <f>SUM(I86:J86)</f>
      </c>
      <c r="L86" s="205"/>
      <c r="M86" s="87"/>
      <c r="N86" s="87"/>
      <c r="O86" s="87"/>
      <c r="P86" s="87"/>
      <c r="Q86" s="87"/>
      <c r="R86" s="87"/>
      <c r="S86" s="87"/>
      <c r="T86" s="87"/>
      <c r="U86" s="205"/>
      <c r="V86" s="87"/>
      <c r="W86" s="87"/>
      <c r="X86" s="87"/>
      <c r="Y86" s="87"/>
      <c r="Z86" s="86"/>
      <c r="AA86" s="87"/>
    </row>
    <row x14ac:dyDescent="0.25" r="87" customHeight="1" ht="17.25">
      <c r="A87" s="178">
        <f>A86</f>
        <v>25569.375</v>
      </c>
      <c r="B87" s="186" t="s">
        <v>37</v>
      </c>
      <c r="C87" s="180"/>
      <c r="D87" s="180">
        <v>6</v>
      </c>
      <c r="E87" s="180"/>
      <c r="F87" s="180"/>
      <c r="G87" s="180">
        <f>SUM(C87:F87)</f>
      </c>
      <c r="H87" s="182">
        <v>6500</v>
      </c>
      <c r="I87" s="125">
        <f>G87*H87</f>
      </c>
      <c r="J87" s="125">
        <f>I87*0.1</f>
      </c>
      <c r="K87" s="125">
        <f>SUM(I87:J87)</f>
      </c>
      <c r="L87" s="205"/>
      <c r="M87" s="87"/>
      <c r="N87" s="87"/>
      <c r="O87" s="87"/>
      <c r="P87" s="87"/>
      <c r="Q87" s="87"/>
      <c r="R87" s="87"/>
      <c r="S87" s="87"/>
      <c r="T87" s="87"/>
      <c r="U87" s="205"/>
      <c r="V87" s="87"/>
      <c r="W87" s="87"/>
      <c r="X87" s="87"/>
      <c r="Y87" s="87"/>
      <c r="Z87" s="86"/>
      <c r="AA87" s="87"/>
    </row>
    <row x14ac:dyDescent="0.25" r="88" customHeight="1" ht="17.25">
      <c r="A88" s="178">
        <f>A87</f>
        <v>25569.375</v>
      </c>
      <c r="B88" s="186" t="s">
        <v>64</v>
      </c>
      <c r="C88" s="180"/>
      <c r="D88" s="180">
        <v>53</v>
      </c>
      <c r="E88" s="180">
        <v>19</v>
      </c>
      <c r="F88" s="180"/>
      <c r="G88" s="180">
        <f>SUM(C88:F88)</f>
      </c>
      <c r="H88" s="182">
        <v>5500</v>
      </c>
      <c r="I88" s="125">
        <f>G88*H88</f>
      </c>
      <c r="J88" s="125">
        <f>I88*0.1</f>
      </c>
      <c r="K88" s="125">
        <f>SUM(I88:J88)</f>
      </c>
      <c r="L88" s="205"/>
      <c r="M88" s="87"/>
      <c r="N88" s="87"/>
      <c r="O88" s="87"/>
      <c r="P88" s="87"/>
      <c r="Q88" s="87"/>
      <c r="R88" s="87"/>
      <c r="S88" s="87"/>
      <c r="T88" s="87"/>
      <c r="U88" s="205"/>
      <c r="V88" s="87"/>
      <c r="W88" s="87"/>
      <c r="X88" s="87"/>
      <c r="Y88" s="87"/>
      <c r="Z88" s="86"/>
      <c r="AA88" s="87"/>
    </row>
    <row x14ac:dyDescent="0.25" r="89" customHeight="1" ht="17.25">
      <c r="A89" s="178">
        <f>A88</f>
        <v>25569.375</v>
      </c>
      <c r="B89" s="179" t="s">
        <v>25</v>
      </c>
      <c r="C89" s="180"/>
      <c r="D89" s="180">
        <v>20</v>
      </c>
      <c r="E89" s="180"/>
      <c r="F89" s="180"/>
      <c r="G89" s="180">
        <f>SUM(C89:F89)</f>
      </c>
      <c r="H89" s="182">
        <v>6000</v>
      </c>
      <c r="I89" s="125">
        <f>G89*H89</f>
      </c>
      <c r="J89" s="125">
        <f>I89*0.1</f>
      </c>
      <c r="K89" s="125">
        <f>SUM(I89:J89)</f>
      </c>
      <c r="L89" s="205"/>
      <c r="M89" s="87"/>
      <c r="N89" s="87"/>
      <c r="O89" s="87"/>
      <c r="P89" s="87"/>
      <c r="Q89" s="87"/>
      <c r="R89" s="87"/>
      <c r="S89" s="87"/>
      <c r="T89" s="87"/>
      <c r="U89" s="205"/>
      <c r="V89" s="87"/>
      <c r="W89" s="87"/>
      <c r="X89" s="87"/>
      <c r="Y89" s="87"/>
      <c r="Z89" s="86"/>
      <c r="AA89" s="87"/>
    </row>
    <row x14ac:dyDescent="0.25" r="90" customHeight="1" ht="17.25">
      <c r="A90" s="178">
        <f>A89</f>
        <v>25569.375</v>
      </c>
      <c r="B90" s="186" t="s">
        <v>76</v>
      </c>
      <c r="C90" s="188"/>
      <c r="D90" s="180">
        <v>25</v>
      </c>
      <c r="E90" s="180">
        <v>12</v>
      </c>
      <c r="F90" s="180">
        <v>5</v>
      </c>
      <c r="G90" s="180">
        <f>SUM(C90:F90)</f>
      </c>
      <c r="H90" s="125">
        <v>6000</v>
      </c>
      <c r="I90" s="125">
        <f>G90*H90</f>
      </c>
      <c r="J90" s="125">
        <f>I90*0.1</f>
      </c>
      <c r="K90" s="125">
        <f>SUM(I90:J90)</f>
      </c>
      <c r="L90" s="205"/>
      <c r="M90" s="87"/>
      <c r="N90" s="87"/>
      <c r="O90" s="87"/>
      <c r="P90" s="87"/>
      <c r="Q90" s="87"/>
      <c r="R90" s="87"/>
      <c r="S90" s="87"/>
      <c r="T90" s="87"/>
      <c r="U90" s="205"/>
      <c r="V90" s="87"/>
      <c r="W90" s="87"/>
      <c r="X90" s="87"/>
      <c r="Y90" s="87"/>
      <c r="Z90" s="86"/>
      <c r="AA90" s="87"/>
    </row>
    <row x14ac:dyDescent="0.25" r="91" customHeight="1" ht="17.25">
      <c r="A91" s="178">
        <f>A90</f>
        <v>25569.375</v>
      </c>
      <c r="B91" s="186" t="s">
        <v>149</v>
      </c>
      <c r="C91" s="180"/>
      <c r="D91" s="181">
        <v>87</v>
      </c>
      <c r="E91" s="180">
        <v>30</v>
      </c>
      <c r="F91" s="180">
        <v>4</v>
      </c>
      <c r="G91" s="180">
        <f>SUM(C91:F91)</f>
      </c>
      <c r="H91" s="125">
        <v>6000</v>
      </c>
      <c r="I91" s="125">
        <f>G91*H91</f>
      </c>
      <c r="J91" s="125">
        <f>I91*0.1</f>
      </c>
      <c r="K91" s="125">
        <f>SUM(I91:J91)</f>
      </c>
      <c r="L91" s="205"/>
      <c r="M91" s="87"/>
      <c r="N91" s="87"/>
      <c r="O91" s="87"/>
      <c r="P91" s="87"/>
      <c r="Q91" s="87"/>
      <c r="R91" s="87"/>
      <c r="S91" s="87"/>
      <c r="T91" s="87"/>
      <c r="U91" s="205"/>
      <c r="V91" s="87"/>
      <c r="W91" s="87"/>
      <c r="X91" s="87"/>
      <c r="Y91" s="87"/>
      <c r="Z91" s="86"/>
      <c r="AA91" s="87"/>
    </row>
    <row x14ac:dyDescent="0.25" r="92" customHeight="1" ht="17.25">
      <c r="A92" s="178">
        <f>A91</f>
        <v>25569.375</v>
      </c>
      <c r="B92" s="186" t="s">
        <v>43</v>
      </c>
      <c r="C92" s="180"/>
      <c r="D92" s="180">
        <v>49</v>
      </c>
      <c r="E92" s="180"/>
      <c r="F92" s="180"/>
      <c r="G92" s="180">
        <f>SUM(C92:F92)</f>
      </c>
      <c r="H92" s="125">
        <v>6000</v>
      </c>
      <c r="I92" s="125">
        <f>G92*H92</f>
      </c>
      <c r="J92" s="125">
        <f>I92*0.1</f>
      </c>
      <c r="K92" s="125">
        <f>SUM(I92:J92)</f>
      </c>
      <c r="L92" s="205"/>
      <c r="M92" s="87"/>
      <c r="N92" s="87"/>
      <c r="O92" s="87"/>
      <c r="P92" s="87"/>
      <c r="Q92" s="87"/>
      <c r="R92" s="87"/>
      <c r="S92" s="87"/>
      <c r="T92" s="87"/>
      <c r="U92" s="205"/>
      <c r="V92" s="87"/>
      <c r="W92" s="87"/>
      <c r="X92" s="87"/>
      <c r="Y92" s="87"/>
      <c r="Z92" s="86"/>
      <c r="AA92" s="87"/>
    </row>
    <row x14ac:dyDescent="0.25" r="93" customHeight="1" ht="17.25">
      <c r="A93" s="178">
        <f>A92</f>
        <v>25569.375</v>
      </c>
      <c r="B93" s="186" t="s">
        <v>18</v>
      </c>
      <c r="C93" s="180"/>
      <c r="D93" s="180">
        <v>9</v>
      </c>
      <c r="E93" s="180">
        <v>7</v>
      </c>
      <c r="F93" s="180">
        <v>6</v>
      </c>
      <c r="G93" s="180">
        <f>SUM(C93:F93)</f>
      </c>
      <c r="H93" s="125">
        <v>6000</v>
      </c>
      <c r="I93" s="125">
        <f>G93*H93</f>
      </c>
      <c r="J93" s="125">
        <f>I93*0.1</f>
      </c>
      <c r="K93" s="125">
        <f>SUM(I93:J93)</f>
      </c>
      <c r="L93" s="205"/>
      <c r="M93" s="87"/>
      <c r="N93" s="87"/>
      <c r="O93" s="87"/>
      <c r="P93" s="87"/>
      <c r="Q93" s="87"/>
      <c r="R93" s="87"/>
      <c r="S93" s="87"/>
      <c r="T93" s="87"/>
      <c r="U93" s="205"/>
      <c r="V93" s="87"/>
      <c r="W93" s="87"/>
      <c r="X93" s="87"/>
      <c r="Y93" s="87"/>
      <c r="Z93" s="86"/>
      <c r="AA93" s="87"/>
    </row>
    <row x14ac:dyDescent="0.25" r="94" customHeight="1" ht="17.25">
      <c r="A94" s="178">
        <f>A93</f>
        <v>25569.375</v>
      </c>
      <c r="B94" s="186" t="s">
        <v>82</v>
      </c>
      <c r="C94" s="188"/>
      <c r="D94" s="180">
        <v>25</v>
      </c>
      <c r="E94" s="180">
        <v>9</v>
      </c>
      <c r="F94" s="180">
        <v>7</v>
      </c>
      <c r="G94" s="180">
        <f>SUM(C94:F94)</f>
      </c>
      <c r="H94" s="125">
        <v>5000</v>
      </c>
      <c r="I94" s="125">
        <f>G94*H94</f>
      </c>
      <c r="J94" s="125">
        <f>I94*0.1</f>
      </c>
      <c r="K94" s="125">
        <f>SUM(I94:J94)</f>
      </c>
      <c r="L94" s="205"/>
      <c r="M94" s="87"/>
      <c r="N94" s="87"/>
      <c r="O94" s="87"/>
      <c r="P94" s="87"/>
      <c r="Q94" s="87"/>
      <c r="R94" s="87"/>
      <c r="S94" s="87"/>
      <c r="T94" s="87"/>
      <c r="U94" s="205"/>
      <c r="V94" s="87"/>
      <c r="W94" s="87"/>
      <c r="X94" s="87"/>
      <c r="Y94" s="87"/>
      <c r="Z94" s="86"/>
      <c r="AA94" s="87"/>
    </row>
    <row x14ac:dyDescent="0.25" r="95" customHeight="1" ht="17.25">
      <c r="A95" s="178">
        <f>A94</f>
        <v>25569.375</v>
      </c>
      <c r="B95" s="186" t="s">
        <v>151</v>
      </c>
      <c r="C95" s="180"/>
      <c r="D95" s="180">
        <v>12</v>
      </c>
      <c r="E95" s="180"/>
      <c r="F95" s="180"/>
      <c r="G95" s="180">
        <f>SUM(C95:F95)</f>
      </c>
      <c r="H95" s="125">
        <v>5000</v>
      </c>
      <c r="I95" s="125">
        <f>G95*H95</f>
      </c>
      <c r="J95" s="125">
        <f>I95*0.1</f>
      </c>
      <c r="K95" s="125">
        <f>SUM(I95:J95)</f>
      </c>
      <c r="L95" s="205"/>
      <c r="M95" s="87"/>
      <c r="N95" s="87"/>
      <c r="O95" s="87"/>
      <c r="P95" s="87"/>
      <c r="Q95" s="87"/>
      <c r="R95" s="87"/>
      <c r="S95" s="87"/>
      <c r="T95" s="87"/>
      <c r="U95" s="205"/>
      <c r="V95" s="87"/>
      <c r="W95" s="87"/>
      <c r="X95" s="87"/>
      <c r="Y95" s="87"/>
      <c r="Z95" s="86"/>
      <c r="AA95" s="87"/>
    </row>
    <row x14ac:dyDescent="0.25" r="96" customHeight="1" ht="17.25">
      <c r="A96" s="178">
        <f>A95</f>
        <v>25569.375</v>
      </c>
      <c r="B96" s="186" t="s">
        <v>105</v>
      </c>
      <c r="C96" s="180"/>
      <c r="D96" s="180">
        <v>28</v>
      </c>
      <c r="E96" s="180"/>
      <c r="F96" s="180"/>
      <c r="G96" s="180">
        <f>SUM(C96:F96)</f>
      </c>
      <c r="H96" s="125">
        <v>7000</v>
      </c>
      <c r="I96" s="125">
        <f>G96*H96</f>
      </c>
      <c r="J96" s="185"/>
      <c r="K96" s="125">
        <f>SUM(I96:J96)</f>
      </c>
      <c r="L96" s="205"/>
      <c r="M96" s="87"/>
      <c r="N96" s="87"/>
      <c r="O96" s="87"/>
      <c r="P96" s="87"/>
      <c r="Q96" s="87"/>
      <c r="R96" s="87"/>
      <c r="S96" s="87"/>
      <c r="T96" s="87"/>
      <c r="U96" s="205"/>
      <c r="V96" s="87"/>
      <c r="W96" s="87"/>
      <c r="X96" s="87"/>
      <c r="Y96" s="87"/>
      <c r="Z96" s="86"/>
      <c r="AA96" s="87"/>
    </row>
    <row x14ac:dyDescent="0.25" r="97" customHeight="1" ht="17.25">
      <c r="A97" s="178">
        <f>A96</f>
        <v>25569.375</v>
      </c>
      <c r="B97" s="186" t="s">
        <v>23</v>
      </c>
      <c r="C97" s="180"/>
      <c r="D97" s="180">
        <v>13</v>
      </c>
      <c r="E97" s="180"/>
      <c r="F97" s="180"/>
      <c r="G97" s="180">
        <f>SUM(C97:F97)</f>
      </c>
      <c r="H97" s="125">
        <v>6000</v>
      </c>
      <c r="I97" s="125">
        <f>G97*H97</f>
      </c>
      <c r="J97" s="125">
        <f>I97*0.1</f>
      </c>
      <c r="K97" s="125">
        <f>SUM(I97:J97)</f>
      </c>
      <c r="L97" s="205"/>
      <c r="M97" s="87"/>
      <c r="N97" s="87"/>
      <c r="O97" s="87"/>
      <c r="P97" s="87"/>
      <c r="Q97" s="87"/>
      <c r="R97" s="87"/>
      <c r="S97" s="87"/>
      <c r="T97" s="87"/>
      <c r="U97" s="205"/>
      <c r="V97" s="87"/>
      <c r="W97" s="87"/>
      <c r="X97" s="87"/>
      <c r="Y97" s="87"/>
      <c r="Z97" s="86"/>
      <c r="AA97" s="87"/>
    </row>
    <row x14ac:dyDescent="0.25" r="98" customHeight="1" ht="17.25">
      <c r="A98" s="178">
        <f>A97</f>
        <v>25569.375</v>
      </c>
      <c r="B98" s="186" t="s">
        <v>40</v>
      </c>
      <c r="C98" s="180"/>
      <c r="D98" s="180">
        <v>14</v>
      </c>
      <c r="E98" s="180"/>
      <c r="F98" s="180"/>
      <c r="G98" s="180">
        <f>SUM(C98:F98)</f>
      </c>
      <c r="H98" s="125">
        <v>6500</v>
      </c>
      <c r="I98" s="125">
        <f>G98*H98</f>
      </c>
      <c r="J98" s="125">
        <f>I98*0.1</f>
      </c>
      <c r="K98" s="125">
        <f>SUM(I98:J98)</f>
      </c>
      <c r="L98" s="205"/>
      <c r="M98" s="87"/>
      <c r="N98" s="87"/>
      <c r="O98" s="87"/>
      <c r="P98" s="87"/>
      <c r="Q98" s="87"/>
      <c r="R98" s="87"/>
      <c r="S98" s="87"/>
      <c r="T98" s="87"/>
      <c r="U98" s="205"/>
      <c r="V98" s="87"/>
      <c r="W98" s="87"/>
      <c r="X98" s="87"/>
      <c r="Y98" s="87"/>
      <c r="Z98" s="86"/>
      <c r="AA98" s="87"/>
    </row>
    <row x14ac:dyDescent="0.25" r="99" customHeight="1" ht="17.25">
      <c r="A99" s="178">
        <f>A98</f>
        <v>25569.375</v>
      </c>
      <c r="B99" s="186" t="s">
        <v>86</v>
      </c>
      <c r="C99" s="180"/>
      <c r="D99" s="192">
        <v>19</v>
      </c>
      <c r="E99" s="219"/>
      <c r="F99" s="192">
        <v>5</v>
      </c>
      <c r="G99" s="180">
        <f>SUM(C99:F99)</f>
      </c>
      <c r="H99" s="193">
        <v>9000</v>
      </c>
      <c r="I99" s="125">
        <f>G99*H99</f>
      </c>
      <c r="J99" s="125">
        <f>I99*0.1</f>
      </c>
      <c r="K99" s="125">
        <f>SUM(I99:J99)</f>
      </c>
      <c r="L99" s="205"/>
      <c r="M99" s="87"/>
      <c r="N99" s="87"/>
      <c r="O99" s="87"/>
      <c r="P99" s="87"/>
      <c r="Q99" s="87"/>
      <c r="R99" s="87"/>
      <c r="S99" s="87"/>
      <c r="T99" s="87"/>
      <c r="U99" s="205"/>
      <c r="V99" s="87"/>
      <c r="W99" s="87"/>
      <c r="X99" s="87"/>
      <c r="Y99" s="87"/>
      <c r="Z99" s="86"/>
      <c r="AA99" s="87"/>
    </row>
    <row x14ac:dyDescent="0.25" r="100" customHeight="1" ht="17.25">
      <c r="A100" s="178">
        <f>A99</f>
        <v>25569.375</v>
      </c>
      <c r="B100" s="186" t="s">
        <v>86</v>
      </c>
      <c r="C100" s="180"/>
      <c r="D100" s="219"/>
      <c r="E100" s="180">
        <v>8</v>
      </c>
      <c r="F100" s="219"/>
      <c r="G100" s="180">
        <f>SUM(C100:F100)</f>
      </c>
      <c r="H100" s="125">
        <v>6000</v>
      </c>
      <c r="I100" s="125">
        <f>G100*H100</f>
      </c>
      <c r="J100" s="125">
        <f>I100*0.1</f>
      </c>
      <c r="K100" s="125">
        <f>SUM(I100:J100)</f>
      </c>
      <c r="L100" s="205"/>
      <c r="M100" s="87"/>
      <c r="N100" s="87"/>
      <c r="O100" s="87"/>
      <c r="P100" s="87"/>
      <c r="Q100" s="87"/>
      <c r="R100" s="87"/>
      <c r="S100" s="87"/>
      <c r="T100" s="87"/>
      <c r="U100" s="205"/>
      <c r="V100" s="87"/>
      <c r="W100" s="87"/>
      <c r="X100" s="87"/>
      <c r="Y100" s="87"/>
      <c r="Z100" s="86"/>
      <c r="AA100" s="87"/>
    </row>
    <row x14ac:dyDescent="0.25" r="101" customHeight="1" ht="17.25">
      <c r="A101" s="178">
        <f>A99</f>
        <v>25569.375</v>
      </c>
      <c r="B101" s="186" t="s">
        <v>152</v>
      </c>
      <c r="C101" s="180"/>
      <c r="D101" s="180">
        <v>170</v>
      </c>
      <c r="E101" s="180"/>
      <c r="F101" s="180"/>
      <c r="G101" s="180">
        <f>SUM(C101:F101)</f>
      </c>
      <c r="H101" s="125">
        <v>6000</v>
      </c>
      <c r="I101" s="125">
        <f>G101*H101</f>
      </c>
      <c r="J101" s="125">
        <f>I101*0.1</f>
      </c>
      <c r="K101" s="125">
        <f>SUM(I101:J101)</f>
      </c>
      <c r="L101" s="205"/>
      <c r="M101" s="87"/>
      <c r="N101" s="87"/>
      <c r="O101" s="87"/>
      <c r="P101" s="87"/>
      <c r="Q101" s="87"/>
      <c r="R101" s="87"/>
      <c r="S101" s="87"/>
      <c r="T101" s="87"/>
      <c r="U101" s="205"/>
      <c r="V101" s="87"/>
      <c r="W101" s="87"/>
      <c r="X101" s="87"/>
      <c r="Y101" s="87"/>
      <c r="Z101" s="86"/>
      <c r="AA101" s="87"/>
    </row>
    <row x14ac:dyDescent="0.25" r="102" customHeight="1" ht="17.25">
      <c r="A102" s="178">
        <f>A97</f>
        <v>25569.375</v>
      </c>
      <c r="B102" s="186" t="s">
        <v>153</v>
      </c>
      <c r="C102" s="180"/>
      <c r="D102" s="180">
        <v>10</v>
      </c>
      <c r="E102" s="180"/>
      <c r="F102" s="180"/>
      <c r="G102" s="180">
        <f>SUM(C102:F102)</f>
      </c>
      <c r="H102" s="125">
        <v>6000</v>
      </c>
      <c r="I102" s="125">
        <f>G102*H102</f>
      </c>
      <c r="J102" s="125">
        <f>I102*0.1</f>
      </c>
      <c r="K102" s="125">
        <f>SUM(I102:J102)</f>
      </c>
      <c r="L102" s="205"/>
      <c r="M102" s="87"/>
      <c r="N102" s="87"/>
      <c r="O102" s="87"/>
      <c r="P102" s="87"/>
      <c r="Q102" s="87"/>
      <c r="R102" s="87"/>
      <c r="S102" s="87"/>
      <c r="T102" s="87"/>
      <c r="U102" s="205"/>
      <c r="V102" s="87"/>
      <c r="W102" s="87"/>
      <c r="X102" s="87"/>
      <c r="Y102" s="87"/>
      <c r="Z102" s="86"/>
      <c r="AA102" s="87"/>
    </row>
    <row x14ac:dyDescent="0.25" r="103" customHeight="1" ht="17.25">
      <c r="A103" s="178">
        <f>A98</f>
        <v>25569.375</v>
      </c>
      <c r="B103" s="186"/>
      <c r="C103" s="180"/>
      <c r="D103" s="180"/>
      <c r="E103" s="180"/>
      <c r="F103" s="180"/>
      <c r="G103" s="180">
        <f>SUM(C103:F103)</f>
      </c>
      <c r="H103" s="125"/>
      <c r="I103" s="125">
        <f>G103*H103</f>
      </c>
      <c r="J103" s="125">
        <f>I103*0.1</f>
      </c>
      <c r="K103" s="125">
        <f>SUM(I103:J103)</f>
      </c>
      <c r="L103" s="205"/>
      <c r="M103" s="87"/>
      <c r="N103" s="87"/>
      <c r="O103" s="87"/>
      <c r="P103" s="87"/>
      <c r="Q103" s="87"/>
      <c r="R103" s="87"/>
      <c r="S103" s="87"/>
      <c r="T103" s="87"/>
      <c r="U103" s="205"/>
      <c r="V103" s="87"/>
      <c r="W103" s="87"/>
      <c r="X103" s="87"/>
      <c r="Y103" s="87"/>
      <c r="Z103" s="86"/>
      <c r="AA103" s="87"/>
    </row>
    <row x14ac:dyDescent="0.25" r="104" customHeight="1" ht="17.25">
      <c r="A104" s="178">
        <f>A97</f>
        <v>25569.375</v>
      </c>
      <c r="B104" s="186"/>
      <c r="C104" s="180"/>
      <c r="D104" s="180"/>
      <c r="E104" s="180"/>
      <c r="F104" s="180"/>
      <c r="G104" s="180">
        <f>SUM(C104:F104)</f>
      </c>
      <c r="H104" s="125"/>
      <c r="I104" s="125">
        <f>G104*H104</f>
      </c>
      <c r="J104" s="125">
        <f>I104*0.1</f>
      </c>
      <c r="K104" s="125">
        <f>SUM(I104:J104)</f>
      </c>
      <c r="L104" s="205"/>
      <c r="M104" s="87"/>
      <c r="N104" s="87"/>
      <c r="O104" s="87"/>
      <c r="P104" s="87"/>
      <c r="Q104" s="87"/>
      <c r="R104" s="87"/>
      <c r="S104" s="87"/>
      <c r="T104" s="87"/>
      <c r="U104" s="205"/>
      <c r="V104" s="87"/>
      <c r="W104" s="87"/>
      <c r="X104" s="87"/>
      <c r="Y104" s="87"/>
      <c r="Z104" s="86"/>
      <c r="AA104" s="87"/>
    </row>
    <row x14ac:dyDescent="0.25" r="105" customHeight="1" ht="17.25">
      <c r="A105" s="178">
        <f>A98</f>
        <v>25569.375</v>
      </c>
      <c r="B105" s="186"/>
      <c r="C105" s="180"/>
      <c r="D105" s="180"/>
      <c r="E105" s="180"/>
      <c r="F105" s="180"/>
      <c r="G105" s="180">
        <f>SUM(C105:F105)</f>
      </c>
      <c r="H105" s="125"/>
      <c r="I105" s="125">
        <f>G105*H105</f>
      </c>
      <c r="J105" s="125">
        <f>I105*0.1</f>
      </c>
      <c r="K105" s="125">
        <f>SUM(I105:J105)</f>
      </c>
      <c r="L105" s="205"/>
      <c r="M105" s="87"/>
      <c r="N105" s="87"/>
      <c r="O105" s="87"/>
      <c r="P105" s="87"/>
      <c r="Q105" s="87"/>
      <c r="R105" s="87"/>
      <c r="S105" s="87"/>
      <c r="T105" s="87"/>
      <c r="U105" s="205"/>
      <c r="V105" s="87"/>
      <c r="W105" s="87"/>
      <c r="X105" s="87"/>
      <c r="Y105" s="87"/>
      <c r="Z105" s="86"/>
      <c r="AA105" s="87"/>
    </row>
    <row x14ac:dyDescent="0.25" r="106" customHeight="1" ht="17.25">
      <c r="A106" s="178">
        <f>A104</f>
        <v>25569.375</v>
      </c>
      <c r="B106" s="179"/>
      <c r="C106" s="180"/>
      <c r="D106" s="180"/>
      <c r="E106" s="180"/>
      <c r="F106" s="180"/>
      <c r="G106" s="180">
        <f>SUM(C106:F106)</f>
      </c>
      <c r="H106" s="125"/>
      <c r="I106" s="125">
        <f>G106*H106</f>
      </c>
      <c r="J106" s="125">
        <v>0</v>
      </c>
      <c r="K106" s="125">
        <f>SUM(I106:J106)</f>
      </c>
      <c r="L106" s="205"/>
      <c r="M106" s="87"/>
      <c r="N106" s="87"/>
      <c r="O106" s="87"/>
      <c r="P106" s="87"/>
      <c r="Q106" s="87"/>
      <c r="R106" s="87"/>
      <c r="S106" s="87"/>
      <c r="T106" s="87"/>
      <c r="U106" s="205"/>
      <c r="V106" s="87"/>
      <c r="W106" s="87"/>
      <c r="X106" s="87"/>
      <c r="Y106" s="87"/>
      <c r="Z106" s="86"/>
      <c r="AA106" s="87"/>
    </row>
    <row x14ac:dyDescent="0.25" r="107" customHeight="1" ht="17.25">
      <c r="A107" s="189">
        <f>A106</f>
        <v>25569.375</v>
      </c>
      <c r="B107" s="190" t="s">
        <v>155</v>
      </c>
      <c r="C107" s="191">
        <f>SUM(C60:C106)</f>
      </c>
      <c r="D107" s="191">
        <f>SUM(D60:D106)</f>
      </c>
      <c r="E107" s="191">
        <f>SUM(E60:E106)</f>
      </c>
      <c r="F107" s="191">
        <f>SUM(F60:F106)</f>
      </c>
      <c r="G107" s="191">
        <f>SUM(G60:G106)</f>
      </c>
      <c r="H107" s="191"/>
      <c r="I107" s="191">
        <f>SUM(I60:I106)</f>
      </c>
      <c r="J107" s="191">
        <f>SUM(J60:J106)</f>
      </c>
      <c r="K107" s="191">
        <f>SUM(K60:K106)</f>
      </c>
      <c r="L107" s="205"/>
      <c r="M107" s="87"/>
      <c r="N107" s="87"/>
      <c r="O107" s="87"/>
      <c r="P107" s="87"/>
      <c r="Q107" s="87"/>
      <c r="R107" s="87"/>
      <c r="S107" s="87"/>
      <c r="T107" s="87"/>
      <c r="U107" s="205"/>
      <c r="V107" s="87"/>
      <c r="W107" s="87"/>
      <c r="X107" s="87"/>
      <c r="Y107" s="87"/>
      <c r="Z107" s="86"/>
      <c r="AA107" s="87"/>
    </row>
    <row x14ac:dyDescent="0.25" r="108" customHeight="1" ht="17.25">
      <c r="A108" s="178">
        <f>A107</f>
        <v>25569.375</v>
      </c>
      <c r="B108" s="186" t="s">
        <v>113</v>
      </c>
      <c r="C108" s="180"/>
      <c r="D108" s="180">
        <v>34</v>
      </c>
      <c r="E108" s="180">
        <v>36</v>
      </c>
      <c r="F108" s="180"/>
      <c r="G108" s="180">
        <f>SUM(C108:F108)</f>
      </c>
      <c r="H108" s="125">
        <v>6500</v>
      </c>
      <c r="I108" s="125">
        <f>G108*H108</f>
      </c>
      <c r="J108" s="185"/>
      <c r="K108" s="125">
        <f>SUM(I108:J108)</f>
      </c>
      <c r="L108" s="205"/>
      <c r="M108" s="87"/>
      <c r="N108" s="87"/>
      <c r="O108" s="87"/>
      <c r="P108" s="87"/>
      <c r="Q108" s="87"/>
      <c r="R108" s="87"/>
      <c r="S108" s="87"/>
      <c r="T108" s="87"/>
      <c r="U108" s="205"/>
      <c r="V108" s="87"/>
      <c r="W108" s="87"/>
      <c r="X108" s="87"/>
      <c r="Y108" s="87"/>
      <c r="Z108" s="86"/>
      <c r="AA108" s="87"/>
    </row>
    <row x14ac:dyDescent="0.25" r="109" customHeight="1" ht="17.25">
      <c r="A109" s="178">
        <f>A108</f>
        <v>25569.375</v>
      </c>
      <c r="B109" s="186" t="s">
        <v>156</v>
      </c>
      <c r="C109" s="180"/>
      <c r="D109" s="180">
        <v>9</v>
      </c>
      <c r="E109" s="180">
        <v>8</v>
      </c>
      <c r="F109" s="180"/>
      <c r="G109" s="180">
        <f>SUM(C109:F109)</f>
      </c>
      <c r="H109" s="125">
        <v>6500</v>
      </c>
      <c r="I109" s="125">
        <f>G109*H109</f>
      </c>
      <c r="J109" s="185"/>
      <c r="K109" s="125">
        <f>SUM(I109:J109)</f>
      </c>
      <c r="L109" s="205"/>
      <c r="M109" s="87"/>
      <c r="N109" s="87"/>
      <c r="O109" s="87"/>
      <c r="P109" s="87"/>
      <c r="Q109" s="87"/>
      <c r="R109" s="87"/>
      <c r="S109" s="87"/>
      <c r="T109" s="87"/>
      <c r="U109" s="205"/>
      <c r="V109" s="87"/>
      <c r="W109" s="87"/>
      <c r="X109" s="87"/>
      <c r="Y109" s="87"/>
      <c r="Z109" s="86"/>
      <c r="AA109" s="87"/>
    </row>
    <row x14ac:dyDescent="0.25" r="110" customHeight="1" ht="17.25">
      <c r="A110" s="178">
        <f>A109</f>
        <v>25569.375</v>
      </c>
      <c r="B110" s="186" t="s">
        <v>112</v>
      </c>
      <c r="C110" s="180"/>
      <c r="D110" s="180">
        <v>8</v>
      </c>
      <c r="E110" s="180">
        <v>5</v>
      </c>
      <c r="F110" s="180"/>
      <c r="G110" s="180">
        <f>SUM(C110:F110)</f>
      </c>
      <c r="H110" s="125">
        <v>6900</v>
      </c>
      <c r="I110" s="125">
        <f>G110*H110</f>
      </c>
      <c r="J110" s="185"/>
      <c r="K110" s="125">
        <f>SUM(I110:J110)</f>
      </c>
      <c r="L110" s="205"/>
      <c r="M110" s="87"/>
      <c r="N110" s="87"/>
      <c r="O110" s="87"/>
      <c r="P110" s="87"/>
      <c r="Q110" s="87"/>
      <c r="R110" s="87"/>
      <c r="S110" s="87"/>
      <c r="T110" s="87"/>
      <c r="U110" s="205"/>
      <c r="V110" s="87"/>
      <c r="W110" s="87"/>
      <c r="X110" s="87"/>
      <c r="Y110" s="87"/>
      <c r="Z110" s="86"/>
      <c r="AA110" s="87"/>
    </row>
    <row x14ac:dyDescent="0.25" r="111" customHeight="1" ht="17.25">
      <c r="A111" s="178">
        <f>A110</f>
        <v>25569.375</v>
      </c>
      <c r="B111" s="179"/>
      <c r="C111" s="180"/>
      <c r="D111" s="180"/>
      <c r="E111" s="180"/>
      <c r="F111" s="180"/>
      <c r="G111" s="180">
        <f>SUM(C111:F111)</f>
      </c>
      <c r="H111" s="125"/>
      <c r="I111" s="125">
        <f>G111*H111</f>
      </c>
      <c r="J111" s="185"/>
      <c r="K111" s="125">
        <f>SUM(I111:J111)</f>
      </c>
      <c r="L111" s="205"/>
      <c r="M111" s="87"/>
      <c r="N111" s="87"/>
      <c r="O111" s="87"/>
      <c r="P111" s="87"/>
      <c r="Q111" s="87"/>
      <c r="R111" s="87"/>
      <c r="S111" s="87"/>
      <c r="T111" s="87"/>
      <c r="U111" s="205"/>
      <c r="V111" s="87"/>
      <c r="W111" s="87"/>
      <c r="X111" s="87"/>
      <c r="Y111" s="87"/>
      <c r="Z111" s="86"/>
      <c r="AA111" s="87"/>
    </row>
    <row x14ac:dyDescent="0.25" r="112" customHeight="1" ht="17.25">
      <c r="A112" s="178">
        <f>A111</f>
        <v>25569.375</v>
      </c>
      <c r="B112" s="179"/>
      <c r="C112" s="180"/>
      <c r="D112" s="180"/>
      <c r="E112" s="180"/>
      <c r="F112" s="180"/>
      <c r="G112" s="180">
        <f>SUM(C112:F112)</f>
      </c>
      <c r="H112" s="125"/>
      <c r="I112" s="125">
        <f>G112*H112</f>
      </c>
      <c r="J112" s="185"/>
      <c r="K112" s="125">
        <f>SUM(I112:J112)</f>
      </c>
      <c r="L112" s="205"/>
      <c r="M112" s="87"/>
      <c r="N112" s="87"/>
      <c r="O112" s="87"/>
      <c r="P112" s="87"/>
      <c r="Q112" s="87"/>
      <c r="R112" s="87"/>
      <c r="S112" s="87"/>
      <c r="T112" s="87"/>
      <c r="U112" s="205"/>
      <c r="V112" s="87"/>
      <c r="W112" s="87"/>
      <c r="X112" s="87"/>
      <c r="Y112" s="87"/>
      <c r="Z112" s="86"/>
      <c r="AA112" s="87"/>
    </row>
    <row x14ac:dyDescent="0.25" r="113" customHeight="1" ht="17.25">
      <c r="A113" s="178">
        <f>A112</f>
        <v>25569.375</v>
      </c>
      <c r="B113" s="179"/>
      <c r="C113" s="180"/>
      <c r="D113" s="180"/>
      <c r="E113" s="180"/>
      <c r="F113" s="180"/>
      <c r="G113" s="180">
        <f>SUM(C113:F113)</f>
      </c>
      <c r="H113" s="125"/>
      <c r="I113" s="125">
        <f>G113*H113</f>
      </c>
      <c r="J113" s="185"/>
      <c r="K113" s="125">
        <f>SUM(I113:J113)</f>
      </c>
      <c r="L113" s="205"/>
      <c r="M113" s="87"/>
      <c r="N113" s="87"/>
      <c r="O113" s="87"/>
      <c r="P113" s="87"/>
      <c r="Q113" s="87"/>
      <c r="R113" s="87"/>
      <c r="S113" s="87"/>
      <c r="T113" s="87"/>
      <c r="U113" s="205"/>
      <c r="V113" s="87"/>
      <c r="W113" s="87"/>
      <c r="X113" s="87"/>
      <c r="Y113" s="87"/>
      <c r="Z113" s="86"/>
      <c r="AA113" s="87"/>
    </row>
    <row x14ac:dyDescent="0.25" r="114" customHeight="1" ht="17.25">
      <c r="A114" s="178">
        <f>A113</f>
        <v>25569.375</v>
      </c>
      <c r="B114" s="179"/>
      <c r="C114" s="180"/>
      <c r="D114" s="180"/>
      <c r="E114" s="180"/>
      <c r="F114" s="180"/>
      <c r="G114" s="180">
        <f>SUM(C114:F114)</f>
      </c>
      <c r="H114" s="125"/>
      <c r="I114" s="125">
        <f>G114*H114</f>
      </c>
      <c r="J114" s="185"/>
      <c r="K114" s="125">
        <f>SUM(I114:J114)</f>
      </c>
      <c r="L114" s="205"/>
      <c r="M114" s="87"/>
      <c r="N114" s="87"/>
      <c r="O114" s="87"/>
      <c r="P114" s="87"/>
      <c r="Q114" s="87"/>
      <c r="R114" s="87"/>
      <c r="S114" s="87"/>
      <c r="T114" s="87"/>
      <c r="U114" s="205"/>
      <c r="V114" s="87"/>
      <c r="W114" s="87"/>
      <c r="X114" s="87"/>
      <c r="Y114" s="87"/>
      <c r="Z114" s="86"/>
      <c r="AA114" s="87"/>
    </row>
    <row x14ac:dyDescent="0.25" r="115" customHeight="1" ht="17.25">
      <c r="A115" s="178">
        <f>A114</f>
        <v>25569.375</v>
      </c>
      <c r="B115" s="179"/>
      <c r="C115" s="180"/>
      <c r="D115" s="180"/>
      <c r="E115" s="180"/>
      <c r="F115" s="180"/>
      <c r="G115" s="180">
        <f>SUM(C115:F115)</f>
      </c>
      <c r="H115" s="125"/>
      <c r="I115" s="125">
        <f>G115*H115</f>
      </c>
      <c r="J115" s="185"/>
      <c r="K115" s="125">
        <f>SUM(I115:J115)</f>
      </c>
      <c r="L115" s="205"/>
      <c r="M115" s="87"/>
      <c r="N115" s="87"/>
      <c r="O115" s="87"/>
      <c r="P115" s="87"/>
      <c r="Q115" s="87"/>
      <c r="R115" s="87"/>
      <c r="S115" s="87"/>
      <c r="T115" s="87"/>
      <c r="U115" s="205"/>
      <c r="V115" s="87"/>
      <c r="W115" s="87"/>
      <c r="X115" s="87"/>
      <c r="Y115" s="87"/>
      <c r="Z115" s="86"/>
      <c r="AA115" s="87"/>
    </row>
    <row x14ac:dyDescent="0.25" r="116" customHeight="1" ht="17.25">
      <c r="A116" s="189">
        <f>A115</f>
        <v>25569.375</v>
      </c>
      <c r="B116" s="190" t="s">
        <v>157</v>
      </c>
      <c r="C116" s="191">
        <f>SUM(C108:C115)</f>
      </c>
      <c r="D116" s="191">
        <f>SUM(D108:D115)</f>
      </c>
      <c r="E116" s="191">
        <f>SUM(E108:E115)</f>
      </c>
      <c r="F116" s="191">
        <f>SUM(F108:F115)</f>
      </c>
      <c r="G116" s="191">
        <f>SUM(G108:G115)</f>
      </c>
      <c r="H116" s="201"/>
      <c r="I116" s="201">
        <f>SUM(I108:I115)</f>
      </c>
      <c r="J116" s="201"/>
      <c r="K116" s="202">
        <f>SUM(K108:K115)</f>
      </c>
      <c r="L116" s="205"/>
      <c r="M116" s="87"/>
      <c r="N116" s="87"/>
      <c r="O116" s="87"/>
      <c r="P116" s="87"/>
      <c r="Q116" s="87"/>
      <c r="R116" s="87"/>
      <c r="S116" s="87"/>
      <c r="T116" s="87"/>
      <c r="U116" s="205"/>
      <c r="V116" s="87"/>
      <c r="W116" s="87"/>
      <c r="X116" s="87"/>
      <c r="Y116" s="87"/>
      <c r="Z116" s="86"/>
      <c r="AA116" s="87"/>
    </row>
    <row x14ac:dyDescent="0.25" r="117" customHeight="1" ht="17.25" hidden="1">
      <c r="A117" s="172" t="s">
        <v>128</v>
      </c>
      <c r="B117" s="173" t="s">
        <v>2</v>
      </c>
      <c r="C117" s="174" t="s">
        <v>129</v>
      </c>
      <c r="D117" s="174" t="s">
        <v>130</v>
      </c>
      <c r="E117" s="174" t="s">
        <v>131</v>
      </c>
      <c r="F117" s="174" t="s">
        <v>132</v>
      </c>
      <c r="G117" s="174" t="s">
        <v>133</v>
      </c>
      <c r="H117" s="174" t="s">
        <v>7</v>
      </c>
      <c r="I117" s="174" t="s">
        <v>134</v>
      </c>
      <c r="J117" s="174" t="s">
        <v>90</v>
      </c>
      <c r="K117" s="174" t="s">
        <v>135</v>
      </c>
      <c r="L117" s="205"/>
      <c r="M117" s="87"/>
      <c r="N117" s="87"/>
      <c r="O117" s="87"/>
      <c r="P117" s="87"/>
      <c r="Q117" s="87"/>
      <c r="R117" s="87"/>
      <c r="S117" s="87"/>
      <c r="T117" s="87"/>
      <c r="U117" s="205"/>
      <c r="V117" s="87"/>
      <c r="W117" s="87"/>
      <c r="X117" s="87"/>
      <c r="Y117" s="87"/>
      <c r="Z117" s="86"/>
      <c r="AA117" s="87"/>
    </row>
    <row x14ac:dyDescent="0.25" r="118" customHeight="1" ht="17.25">
      <c r="A118" s="178">
        <f>A115+1</f>
        <v>25569.375</v>
      </c>
      <c r="B118" s="179" t="s">
        <v>137</v>
      </c>
      <c r="C118" s="180"/>
      <c r="D118" s="180">
        <v>90</v>
      </c>
      <c r="E118" s="180">
        <v>38</v>
      </c>
      <c r="F118" s="180">
        <v>15</v>
      </c>
      <c r="G118" s="180">
        <f>SUM(C118:F118)</f>
      </c>
      <c r="H118" s="182">
        <v>4500</v>
      </c>
      <c r="I118" s="125">
        <f>G118*H118</f>
      </c>
      <c r="J118" s="125">
        <f>I118*0.1</f>
      </c>
      <c r="K118" s="125">
        <f>SUM(I118:J118)</f>
      </c>
      <c r="L118" s="205"/>
      <c r="M118" s="87"/>
      <c r="N118" s="87"/>
      <c r="O118" s="87"/>
      <c r="P118" s="87"/>
      <c r="Q118" s="87"/>
      <c r="R118" s="87"/>
      <c r="S118" s="87"/>
      <c r="T118" s="87"/>
      <c r="U118" s="205"/>
      <c r="V118" s="87"/>
      <c r="W118" s="87"/>
      <c r="X118" s="87"/>
      <c r="Y118" s="87"/>
      <c r="Z118" s="86"/>
      <c r="AA118" s="87"/>
    </row>
    <row x14ac:dyDescent="0.25" r="119" customHeight="1" ht="17.25">
      <c r="A119" s="178">
        <f>A118</f>
        <v>25569.375</v>
      </c>
      <c r="B119" s="179" t="s">
        <v>13</v>
      </c>
      <c r="C119" s="180"/>
      <c r="D119" s="180">
        <v>13</v>
      </c>
      <c r="E119" s="180"/>
      <c r="F119" s="180"/>
      <c r="G119" s="180">
        <f>SUM(C119:F119)</f>
      </c>
      <c r="H119" s="182">
        <v>6000</v>
      </c>
      <c r="I119" s="125">
        <f>G119*H119</f>
      </c>
      <c r="J119" s="125">
        <f>I119*0.1</f>
      </c>
      <c r="K119" s="125">
        <f>SUM(I119:J119)</f>
      </c>
      <c r="L119" s="205"/>
      <c r="M119" s="87"/>
      <c r="N119" s="87"/>
      <c r="O119" s="87"/>
      <c r="P119" s="87"/>
      <c r="Q119" s="87"/>
      <c r="R119" s="87"/>
      <c r="S119" s="87"/>
      <c r="T119" s="87"/>
      <c r="U119" s="205"/>
      <c r="V119" s="87"/>
      <c r="W119" s="87"/>
      <c r="X119" s="87"/>
      <c r="Y119" s="87"/>
      <c r="Z119" s="86"/>
      <c r="AA119" s="87"/>
    </row>
    <row x14ac:dyDescent="0.25" r="120" customHeight="1" ht="17.25">
      <c r="A120" s="178">
        <f>A119</f>
        <v>25569.375</v>
      </c>
      <c r="B120" s="179" t="s">
        <v>58</v>
      </c>
      <c r="C120" s="183"/>
      <c r="D120" s="180">
        <v>17</v>
      </c>
      <c r="E120" s="180">
        <v>8</v>
      </c>
      <c r="F120" s="180"/>
      <c r="G120" s="180">
        <f>SUM(C120:F120)</f>
      </c>
      <c r="H120" s="182">
        <v>5500</v>
      </c>
      <c r="I120" s="125">
        <f>G120*H120</f>
      </c>
      <c r="J120" s="125">
        <f>I120*0.1</f>
      </c>
      <c r="K120" s="125">
        <f>SUM(I120:J120)</f>
      </c>
      <c r="L120" s="205"/>
      <c r="M120" s="87"/>
      <c r="N120" s="87"/>
      <c r="O120" s="87"/>
      <c r="P120" s="87"/>
      <c r="Q120" s="87"/>
      <c r="R120" s="87"/>
      <c r="S120" s="87"/>
      <c r="T120" s="87"/>
      <c r="U120" s="205"/>
      <c r="V120" s="87"/>
      <c r="W120" s="87"/>
      <c r="X120" s="87"/>
      <c r="Y120" s="87"/>
      <c r="Z120" s="86"/>
      <c r="AA120" s="87"/>
    </row>
    <row x14ac:dyDescent="0.25" r="121" customHeight="1" ht="17.25">
      <c r="A121" s="178">
        <f>A120</f>
        <v>25569.375</v>
      </c>
      <c r="B121" s="179" t="s">
        <v>147</v>
      </c>
      <c r="C121" s="183">
        <v>10</v>
      </c>
      <c r="D121" s="180">
        <v>40</v>
      </c>
      <c r="E121" s="180">
        <v>25</v>
      </c>
      <c r="F121" s="180">
        <v>16</v>
      </c>
      <c r="G121" s="180">
        <f>SUM(C121:F121)</f>
      </c>
      <c r="H121" s="182">
        <v>5000</v>
      </c>
      <c r="I121" s="125">
        <f>G121*H121</f>
      </c>
      <c r="J121" s="125">
        <f>I121*0.1</f>
      </c>
      <c r="K121" s="125">
        <f>SUM(I121:J121)</f>
      </c>
      <c r="L121" s="205"/>
      <c r="M121" s="87"/>
      <c r="N121" s="87"/>
      <c r="O121" s="87"/>
      <c r="P121" s="87"/>
      <c r="Q121" s="87"/>
      <c r="R121" s="87"/>
      <c r="S121" s="87"/>
      <c r="T121" s="87"/>
      <c r="U121" s="205"/>
      <c r="V121" s="87"/>
      <c r="W121" s="87"/>
      <c r="X121" s="87"/>
      <c r="Y121" s="87"/>
      <c r="Z121" s="86"/>
      <c r="AA121" s="87"/>
    </row>
    <row x14ac:dyDescent="0.25" r="122" customHeight="1" ht="17.25">
      <c r="A122" s="178">
        <f>A121</f>
        <v>25569.375</v>
      </c>
      <c r="B122" s="179" t="s">
        <v>27</v>
      </c>
      <c r="C122" s="180"/>
      <c r="D122" s="180">
        <v>10</v>
      </c>
      <c r="E122" s="180">
        <v>10</v>
      </c>
      <c r="F122" s="180"/>
      <c r="G122" s="180">
        <f>SUM(C122:F122)</f>
      </c>
      <c r="H122" s="182">
        <v>5500</v>
      </c>
      <c r="I122" s="125">
        <f>G122*H122</f>
      </c>
      <c r="J122" s="125">
        <f>I122*0.1</f>
      </c>
      <c r="K122" s="125">
        <f>SUM(I122:J122)</f>
      </c>
      <c r="L122" s="205"/>
      <c r="M122" s="87"/>
      <c r="N122" s="87"/>
      <c r="O122" s="87"/>
      <c r="P122" s="87"/>
      <c r="Q122" s="87"/>
      <c r="R122" s="87"/>
      <c r="S122" s="87"/>
      <c r="T122" s="87"/>
      <c r="U122" s="205"/>
      <c r="V122" s="87"/>
      <c r="W122" s="87"/>
      <c r="X122" s="87"/>
      <c r="Y122" s="87"/>
      <c r="Z122" s="86"/>
      <c r="AA122" s="87"/>
    </row>
    <row x14ac:dyDescent="0.25" r="123" customHeight="1" ht="17.25">
      <c r="A123" s="178">
        <f>A122</f>
        <v>25569.375</v>
      </c>
      <c r="B123" s="179" t="s">
        <v>20</v>
      </c>
      <c r="C123" s="180"/>
      <c r="D123" s="180">
        <v>61</v>
      </c>
      <c r="E123" s="180">
        <v>13</v>
      </c>
      <c r="F123" s="180"/>
      <c r="G123" s="180">
        <f>SUM(C123:F123)</f>
      </c>
      <c r="H123" s="182">
        <v>5500</v>
      </c>
      <c r="I123" s="125">
        <f>G123*H123</f>
      </c>
      <c r="J123" s="125">
        <f>I123*0.1</f>
      </c>
      <c r="K123" s="125">
        <f>SUM(I123:J123)</f>
      </c>
      <c r="L123" s="205"/>
      <c r="M123" s="87"/>
      <c r="N123" s="87"/>
      <c r="O123" s="87"/>
      <c r="P123" s="87"/>
      <c r="Q123" s="87"/>
      <c r="R123" s="87"/>
      <c r="S123" s="87"/>
      <c r="T123" s="87"/>
      <c r="U123" s="205"/>
      <c r="V123" s="87"/>
      <c r="W123" s="87"/>
      <c r="X123" s="87"/>
      <c r="Y123" s="87"/>
      <c r="Z123" s="86"/>
      <c r="AA123" s="87"/>
    </row>
    <row x14ac:dyDescent="0.25" r="124" customHeight="1" ht="17.25">
      <c r="A124" s="178">
        <f>A123</f>
        <v>25569.375</v>
      </c>
      <c r="B124" s="179" t="s">
        <v>31</v>
      </c>
      <c r="C124" s="180"/>
      <c r="D124" s="180">
        <v>25</v>
      </c>
      <c r="E124" s="180"/>
      <c r="F124" s="180"/>
      <c r="G124" s="180">
        <f>SUM(C124:F124)</f>
      </c>
      <c r="H124" s="182">
        <v>6000</v>
      </c>
      <c r="I124" s="125">
        <f>G124*H124</f>
      </c>
      <c r="J124" s="125">
        <f>I124*0.1</f>
      </c>
      <c r="K124" s="125">
        <f>SUM(I124:J124)</f>
      </c>
      <c r="L124" s="205"/>
      <c r="M124" s="87"/>
      <c r="N124" s="87"/>
      <c r="O124" s="87"/>
      <c r="P124" s="87"/>
      <c r="Q124" s="87"/>
      <c r="R124" s="87"/>
      <c r="S124" s="87"/>
      <c r="T124" s="87"/>
      <c r="U124" s="205"/>
      <c r="V124" s="87"/>
      <c r="W124" s="87"/>
      <c r="X124" s="87"/>
      <c r="Y124" s="87"/>
      <c r="Z124" s="86"/>
      <c r="AA124" s="87"/>
    </row>
    <row x14ac:dyDescent="0.25" r="125" customHeight="1" ht="17.25">
      <c r="A125" s="178">
        <f>A124</f>
        <v>25569.375</v>
      </c>
      <c r="B125" s="179" t="s">
        <v>71</v>
      </c>
      <c r="C125" s="180"/>
      <c r="D125" s="180">
        <v>25</v>
      </c>
      <c r="E125" s="180"/>
      <c r="F125" s="180"/>
      <c r="G125" s="180">
        <f>SUM(C125:F125)</f>
      </c>
      <c r="H125" s="182">
        <v>6000</v>
      </c>
      <c r="I125" s="125">
        <f>G125*H125</f>
      </c>
      <c r="J125" s="125">
        <f>I125*0.1</f>
      </c>
      <c r="K125" s="125">
        <f>SUM(I125:J125)</f>
      </c>
      <c r="L125" s="205"/>
      <c r="M125" s="87"/>
      <c r="N125" s="87"/>
      <c r="O125" s="87"/>
      <c r="P125" s="87"/>
      <c r="Q125" s="87"/>
      <c r="R125" s="87"/>
      <c r="S125" s="87"/>
      <c r="T125" s="87"/>
      <c r="U125" s="205"/>
      <c r="V125" s="87"/>
      <c r="W125" s="87"/>
      <c r="X125" s="87"/>
      <c r="Y125" s="87"/>
      <c r="Z125" s="86"/>
      <c r="AA125" s="87"/>
    </row>
    <row x14ac:dyDescent="0.25" r="126" customHeight="1" ht="17.25">
      <c r="A126" s="178">
        <f>A125</f>
        <v>25569.375</v>
      </c>
      <c r="B126" s="184" t="s">
        <v>49</v>
      </c>
      <c r="C126" s="180"/>
      <c r="D126" s="180">
        <v>17</v>
      </c>
      <c r="E126" s="180">
        <v>10</v>
      </c>
      <c r="F126" s="180">
        <v>6</v>
      </c>
      <c r="G126" s="180">
        <f>SUM(C126:F126)</f>
      </c>
      <c r="H126" s="182">
        <v>6000</v>
      </c>
      <c r="I126" s="125">
        <f>G126*H126</f>
      </c>
      <c r="J126" s="125">
        <f>I126*0.1</f>
      </c>
      <c r="K126" s="125">
        <f>SUM(I126:J126)</f>
      </c>
      <c r="L126" s="205"/>
      <c r="M126" s="87"/>
      <c r="N126" s="87"/>
      <c r="O126" s="87"/>
      <c r="P126" s="87"/>
      <c r="Q126" s="87"/>
      <c r="R126" s="87"/>
      <c r="S126" s="87"/>
      <c r="T126" s="87"/>
      <c r="U126" s="205"/>
      <c r="V126" s="87"/>
      <c r="W126" s="87"/>
      <c r="X126" s="87"/>
      <c r="Y126" s="87"/>
      <c r="Z126" s="86"/>
      <c r="AA126" s="87"/>
    </row>
    <row x14ac:dyDescent="0.25" r="127" customHeight="1" ht="17.25">
      <c r="A127" s="178">
        <f>A126</f>
        <v>25569.375</v>
      </c>
      <c r="B127" s="179" t="s">
        <v>9</v>
      </c>
      <c r="C127" s="180"/>
      <c r="D127" s="180">
        <v>40</v>
      </c>
      <c r="E127" s="180"/>
      <c r="F127" s="180"/>
      <c r="G127" s="180">
        <f>SUM(C127:F127)</f>
      </c>
      <c r="H127" s="182">
        <v>6000</v>
      </c>
      <c r="I127" s="125">
        <f>G127*H127</f>
      </c>
      <c r="J127" s="125">
        <f>I127*0.1</f>
      </c>
      <c r="K127" s="125">
        <f>SUM(I127:J127)</f>
      </c>
      <c r="L127" s="205"/>
      <c r="M127" s="87"/>
      <c r="N127" s="87"/>
      <c r="O127" s="87"/>
      <c r="P127" s="87"/>
      <c r="Q127" s="87"/>
      <c r="R127" s="87"/>
      <c r="S127" s="87"/>
      <c r="T127" s="87"/>
      <c r="U127" s="205"/>
      <c r="V127" s="87"/>
      <c r="W127" s="87"/>
      <c r="X127" s="87"/>
      <c r="Y127" s="87"/>
      <c r="Z127" s="86"/>
      <c r="AA127" s="87"/>
    </row>
    <row x14ac:dyDescent="0.25" r="128" customHeight="1" ht="17.25">
      <c r="A128" s="178">
        <f>A127</f>
        <v>25569.375</v>
      </c>
      <c r="B128" s="179" t="s">
        <v>78</v>
      </c>
      <c r="C128" s="180"/>
      <c r="D128" s="180">
        <v>10</v>
      </c>
      <c r="E128" s="180"/>
      <c r="F128" s="180"/>
      <c r="G128" s="180">
        <f>SUM(C128:F128)</f>
      </c>
      <c r="H128" s="182">
        <v>6500</v>
      </c>
      <c r="I128" s="125">
        <f>G128*H128</f>
      </c>
      <c r="J128" s="125">
        <f>I128*0.1</f>
      </c>
      <c r="K128" s="125">
        <f>SUM(I128:J128)</f>
      </c>
      <c r="L128" s="205"/>
      <c r="M128" s="87"/>
      <c r="N128" s="87"/>
      <c r="O128" s="87"/>
      <c r="P128" s="87"/>
      <c r="Q128" s="87"/>
      <c r="R128" s="87"/>
      <c r="S128" s="87"/>
      <c r="T128" s="87"/>
      <c r="U128" s="205"/>
      <c r="V128" s="87"/>
      <c r="W128" s="87"/>
      <c r="X128" s="87"/>
      <c r="Y128" s="87"/>
      <c r="Z128" s="86"/>
      <c r="AA128" s="87"/>
    </row>
    <row x14ac:dyDescent="0.25" r="129" customHeight="1" ht="17.25">
      <c r="A129" s="178">
        <f>A128</f>
        <v>25569.375</v>
      </c>
      <c r="B129" s="179" t="s">
        <v>55</v>
      </c>
      <c r="C129" s="180"/>
      <c r="D129" s="180">
        <v>10</v>
      </c>
      <c r="E129" s="180"/>
      <c r="F129" s="180"/>
      <c r="G129" s="180">
        <f>SUM(C129:F129)</f>
      </c>
      <c r="H129" s="182">
        <v>6500</v>
      </c>
      <c r="I129" s="125">
        <f>G129*H129</f>
      </c>
      <c r="J129" s="125">
        <f>I129*0.1</f>
      </c>
      <c r="K129" s="125">
        <f>SUM(I129:J129)</f>
      </c>
      <c r="L129" s="205"/>
      <c r="M129" s="87"/>
      <c r="N129" s="87"/>
      <c r="O129" s="87"/>
      <c r="P129" s="87"/>
      <c r="Q129" s="87"/>
      <c r="R129" s="87"/>
      <c r="S129" s="87"/>
      <c r="T129" s="87"/>
      <c r="U129" s="205"/>
      <c r="V129" s="87"/>
      <c r="W129" s="87"/>
      <c r="X129" s="87"/>
      <c r="Y129" s="87"/>
      <c r="Z129" s="86"/>
      <c r="AA129" s="87"/>
    </row>
    <row x14ac:dyDescent="0.25" r="130" customHeight="1" ht="17.25">
      <c r="A130" s="178">
        <f>A129</f>
        <v>25569.375</v>
      </c>
      <c r="B130" s="179" t="s">
        <v>80</v>
      </c>
      <c r="C130" s="180"/>
      <c r="D130" s="180">
        <v>23</v>
      </c>
      <c r="E130" s="180"/>
      <c r="F130" s="180"/>
      <c r="G130" s="180">
        <f>SUM(C130:F130)</f>
      </c>
      <c r="H130" s="182">
        <v>6000</v>
      </c>
      <c r="I130" s="125">
        <f>G130*H130</f>
      </c>
      <c r="J130" s="185"/>
      <c r="K130" s="125">
        <f>SUM(I130:J130)</f>
      </c>
      <c r="L130" s="205"/>
      <c r="M130" s="87"/>
      <c r="N130" s="87"/>
      <c r="O130" s="87"/>
      <c r="P130" s="87"/>
      <c r="Q130" s="87"/>
      <c r="R130" s="87"/>
      <c r="S130" s="87"/>
      <c r="T130" s="87"/>
      <c r="U130" s="205"/>
      <c r="V130" s="87"/>
      <c r="W130" s="87"/>
      <c r="X130" s="87"/>
      <c r="Y130" s="87"/>
      <c r="Z130" s="86"/>
      <c r="AA130" s="87"/>
    </row>
    <row x14ac:dyDescent="0.25" r="131" customHeight="1" ht="17.25">
      <c r="A131" s="178">
        <f>A130</f>
        <v>25569.375</v>
      </c>
      <c r="B131" s="179" t="s">
        <v>67</v>
      </c>
      <c r="C131" s="180"/>
      <c r="D131" s="180">
        <v>7</v>
      </c>
      <c r="E131" s="180"/>
      <c r="F131" s="180"/>
      <c r="G131" s="180">
        <f>SUM(C131:F131)</f>
      </c>
      <c r="H131" s="182">
        <v>5500</v>
      </c>
      <c r="I131" s="125">
        <f>G131*H131</f>
      </c>
      <c r="J131" s="125">
        <f>I131*0.1</f>
      </c>
      <c r="K131" s="125">
        <f>SUM(I131:J131)</f>
      </c>
      <c r="L131" s="205"/>
      <c r="M131" s="87"/>
      <c r="N131" s="87"/>
      <c r="O131" s="87"/>
      <c r="P131" s="87"/>
      <c r="Q131" s="87"/>
      <c r="R131" s="87"/>
      <c r="S131" s="87"/>
      <c r="T131" s="87"/>
      <c r="U131" s="205"/>
      <c r="V131" s="87"/>
      <c r="W131" s="87"/>
      <c r="X131" s="87"/>
      <c r="Y131" s="87"/>
      <c r="Z131" s="86"/>
      <c r="AA131" s="87"/>
    </row>
    <row x14ac:dyDescent="0.25" r="132" customHeight="1" ht="17.25">
      <c r="A132" s="178">
        <f>A131</f>
        <v>25569.375</v>
      </c>
      <c r="B132" s="186" t="s">
        <v>74</v>
      </c>
      <c r="C132" s="180"/>
      <c r="D132" s="180">
        <v>30</v>
      </c>
      <c r="E132" s="180">
        <v>24</v>
      </c>
      <c r="F132" s="180"/>
      <c r="G132" s="180">
        <f>SUM(C132:F132)</f>
      </c>
      <c r="H132" s="187">
        <v>5000</v>
      </c>
      <c r="I132" s="125">
        <f>G132*H132</f>
      </c>
      <c r="J132" s="125">
        <f>I132*0.1</f>
      </c>
      <c r="K132" s="125">
        <f>SUM(I132:J132)</f>
      </c>
      <c r="L132" s="205"/>
      <c r="M132" s="87"/>
      <c r="N132" s="87"/>
      <c r="O132" s="87"/>
      <c r="P132" s="87"/>
      <c r="Q132" s="87"/>
      <c r="R132" s="87"/>
      <c r="S132" s="87"/>
      <c r="T132" s="87"/>
      <c r="U132" s="205"/>
      <c r="V132" s="87"/>
      <c r="W132" s="87"/>
      <c r="X132" s="87"/>
      <c r="Y132" s="87"/>
      <c r="Z132" s="86"/>
      <c r="AA132" s="87"/>
    </row>
    <row x14ac:dyDescent="0.25" r="133" customHeight="1" ht="17.25">
      <c r="A133" s="178">
        <f>A132</f>
        <v>25569.375</v>
      </c>
      <c r="B133" s="179" t="s">
        <v>11</v>
      </c>
      <c r="C133" s="180"/>
      <c r="D133" s="180">
        <v>0</v>
      </c>
      <c r="E133" s="180"/>
      <c r="F133" s="180"/>
      <c r="G133" s="180">
        <f>SUM(C133:F133)</f>
      </c>
      <c r="H133" s="182">
        <v>6000</v>
      </c>
      <c r="I133" s="125">
        <f>G133*H133</f>
      </c>
      <c r="J133" s="125">
        <f>I133*0.1</f>
      </c>
      <c r="K133" s="125">
        <f>SUM(I133:J133)</f>
      </c>
      <c r="L133" s="205"/>
      <c r="M133" s="87"/>
      <c r="N133" s="87"/>
      <c r="O133" s="87"/>
      <c r="P133" s="87"/>
      <c r="Q133" s="87"/>
      <c r="R133" s="87"/>
      <c r="S133" s="87"/>
      <c r="T133" s="87"/>
      <c r="U133" s="205"/>
      <c r="V133" s="87"/>
      <c r="W133" s="87"/>
      <c r="X133" s="87"/>
      <c r="Y133" s="87"/>
      <c r="Z133" s="86"/>
      <c r="AA133" s="87"/>
    </row>
    <row x14ac:dyDescent="0.25" r="134" customHeight="1" ht="17.25">
      <c r="A134" s="178">
        <f>A133</f>
        <v>25569.375</v>
      </c>
      <c r="B134" s="179" t="s">
        <v>22</v>
      </c>
      <c r="C134" s="180"/>
      <c r="D134" s="180">
        <v>32</v>
      </c>
      <c r="E134" s="180"/>
      <c r="F134" s="180"/>
      <c r="G134" s="180">
        <f>SUM(C134:F134)</f>
      </c>
      <c r="H134" s="182">
        <v>4800</v>
      </c>
      <c r="I134" s="125">
        <f>G134*H134</f>
      </c>
      <c r="J134" s="125">
        <f>I134*0.1</f>
      </c>
      <c r="K134" s="125">
        <f>SUM(I134:J134)</f>
      </c>
      <c r="L134" s="205"/>
      <c r="M134" s="87"/>
      <c r="N134" s="87"/>
      <c r="O134" s="87"/>
      <c r="P134" s="87"/>
      <c r="Q134" s="87"/>
      <c r="R134" s="87"/>
      <c r="S134" s="87"/>
      <c r="T134" s="87"/>
      <c r="U134" s="205"/>
      <c r="V134" s="87"/>
      <c r="W134" s="87"/>
      <c r="X134" s="87"/>
      <c r="Y134" s="87"/>
      <c r="Z134" s="86"/>
      <c r="AA134" s="87"/>
    </row>
    <row x14ac:dyDescent="0.25" r="135" customHeight="1" ht="17.25">
      <c r="A135" s="178">
        <f>A134</f>
        <v>25569.375</v>
      </c>
      <c r="B135" s="186" t="s">
        <v>84</v>
      </c>
      <c r="C135" s="180"/>
      <c r="D135" s="180">
        <v>16</v>
      </c>
      <c r="E135" s="180">
        <v>9</v>
      </c>
      <c r="F135" s="180"/>
      <c r="G135" s="180">
        <f>SUM(C135:F135)</f>
      </c>
      <c r="H135" s="182">
        <v>4800</v>
      </c>
      <c r="I135" s="125">
        <f>G135*H135</f>
      </c>
      <c r="J135" s="125">
        <f>I135*0.1</f>
      </c>
      <c r="K135" s="125">
        <f>SUM(I135:J135)</f>
      </c>
      <c r="L135" s="205"/>
      <c r="M135" s="87"/>
      <c r="N135" s="87"/>
      <c r="O135" s="87"/>
      <c r="P135" s="87"/>
      <c r="Q135" s="87"/>
      <c r="R135" s="87"/>
      <c r="S135" s="87"/>
      <c r="T135" s="87"/>
      <c r="U135" s="205"/>
      <c r="V135" s="87"/>
      <c r="W135" s="87"/>
      <c r="X135" s="87"/>
      <c r="Y135" s="87"/>
      <c r="Z135" s="86"/>
      <c r="AA135" s="87"/>
    </row>
    <row x14ac:dyDescent="0.25" r="136" customHeight="1" ht="17.25">
      <c r="A136" s="178">
        <f>A135</f>
        <v>25569.375</v>
      </c>
      <c r="B136" s="179" t="s">
        <v>17</v>
      </c>
      <c r="C136" s="180"/>
      <c r="D136" s="180">
        <v>0</v>
      </c>
      <c r="E136" s="180"/>
      <c r="F136" s="180"/>
      <c r="G136" s="180">
        <f>SUM(C136:F136)</f>
      </c>
      <c r="H136" s="182">
        <v>6500</v>
      </c>
      <c r="I136" s="125">
        <f>G136*H136</f>
      </c>
      <c r="J136" s="125">
        <f>I136*0.1</f>
      </c>
      <c r="K136" s="125">
        <f>SUM(I136:J136)</f>
      </c>
      <c r="L136" s="205"/>
      <c r="M136" s="87"/>
      <c r="N136" s="87"/>
      <c r="O136" s="87"/>
      <c r="P136" s="87"/>
      <c r="Q136" s="87"/>
      <c r="R136" s="87"/>
      <c r="S136" s="87"/>
      <c r="T136" s="87"/>
      <c r="U136" s="205"/>
      <c r="V136" s="87"/>
      <c r="W136" s="87"/>
      <c r="X136" s="87"/>
      <c r="Y136" s="87"/>
      <c r="Z136" s="86"/>
      <c r="AA136" s="87"/>
    </row>
    <row x14ac:dyDescent="0.25" r="137" customHeight="1" ht="17.25">
      <c r="A137" s="178">
        <f>A136</f>
        <v>25569.375</v>
      </c>
      <c r="B137" s="186" t="s">
        <v>148</v>
      </c>
      <c r="C137" s="180"/>
      <c r="D137" s="180">
        <v>0</v>
      </c>
      <c r="E137" s="180"/>
      <c r="F137" s="180"/>
      <c r="G137" s="180">
        <f>SUM(C137:F137)</f>
      </c>
      <c r="H137" s="182">
        <v>6000</v>
      </c>
      <c r="I137" s="125">
        <f>G137*H137</f>
      </c>
      <c r="J137" s="125">
        <f>I137*0.1</f>
      </c>
      <c r="K137" s="125">
        <f>SUM(I137:J137)</f>
      </c>
      <c r="L137" s="205"/>
      <c r="M137" s="87"/>
      <c r="N137" s="87"/>
      <c r="O137" s="87"/>
      <c r="P137" s="87"/>
      <c r="Q137" s="87"/>
      <c r="R137" s="87"/>
      <c r="S137" s="87"/>
      <c r="T137" s="87"/>
      <c r="U137" s="205"/>
      <c r="V137" s="87"/>
      <c r="W137" s="87"/>
      <c r="X137" s="87"/>
      <c r="Y137" s="87"/>
      <c r="Z137" s="86"/>
      <c r="AA137" s="87"/>
    </row>
    <row x14ac:dyDescent="0.25" r="138" customHeight="1" ht="17.25">
      <c r="A138" s="178">
        <f>A137</f>
        <v>25569.375</v>
      </c>
      <c r="B138" s="179" t="s">
        <v>29</v>
      </c>
      <c r="C138" s="188"/>
      <c r="D138" s="180">
        <v>16</v>
      </c>
      <c r="E138" s="180">
        <v>15</v>
      </c>
      <c r="F138" s="180"/>
      <c r="G138" s="180">
        <f>SUM(C138:F138)</f>
      </c>
      <c r="H138" s="182">
        <v>5500</v>
      </c>
      <c r="I138" s="125">
        <f>G138*H138</f>
      </c>
      <c r="J138" s="125">
        <f>I138*0.1</f>
      </c>
      <c r="K138" s="125">
        <f>SUM(I138:J138)</f>
      </c>
      <c r="L138" s="205"/>
      <c r="M138" s="87"/>
      <c r="N138" s="87"/>
      <c r="O138" s="87"/>
      <c r="P138" s="87"/>
      <c r="Q138" s="87"/>
      <c r="R138" s="87"/>
      <c r="S138" s="87"/>
      <c r="T138" s="87"/>
      <c r="U138" s="205"/>
      <c r="V138" s="87"/>
      <c r="W138" s="87"/>
      <c r="X138" s="87"/>
      <c r="Y138" s="87"/>
      <c r="Z138" s="86"/>
      <c r="AA138" s="87"/>
    </row>
    <row x14ac:dyDescent="0.25" r="139" customHeight="1" ht="17.25">
      <c r="A139" s="178">
        <f>A138</f>
        <v>25569.375</v>
      </c>
      <c r="B139" s="179" t="s">
        <v>15</v>
      </c>
      <c r="C139" s="180"/>
      <c r="D139" s="180">
        <v>16</v>
      </c>
      <c r="E139" s="180">
        <v>5</v>
      </c>
      <c r="F139" s="180"/>
      <c r="G139" s="180">
        <f>SUM(C139:F139)</f>
      </c>
      <c r="H139" s="182">
        <v>4800</v>
      </c>
      <c r="I139" s="125">
        <f>G139*H139</f>
      </c>
      <c r="J139" s="125">
        <f>I139*0.1</f>
      </c>
      <c r="K139" s="125">
        <f>SUM(I139:J139)</f>
      </c>
      <c r="L139" s="205"/>
      <c r="M139" s="87"/>
      <c r="N139" s="87"/>
      <c r="O139" s="87"/>
      <c r="P139" s="87"/>
      <c r="Q139" s="87"/>
      <c r="R139" s="87"/>
      <c r="S139" s="87"/>
      <c r="T139" s="87"/>
      <c r="U139" s="205"/>
      <c r="V139" s="87"/>
      <c r="W139" s="87"/>
      <c r="X139" s="87"/>
      <c r="Y139" s="87"/>
      <c r="Z139" s="86"/>
      <c r="AA139" s="87"/>
    </row>
    <row x14ac:dyDescent="0.25" r="140" customHeight="1" ht="17.25">
      <c r="A140" s="178">
        <f>A139</f>
        <v>25569.375</v>
      </c>
      <c r="B140" s="179" t="s">
        <v>21</v>
      </c>
      <c r="C140" s="188"/>
      <c r="D140" s="180">
        <v>13</v>
      </c>
      <c r="E140" s="180"/>
      <c r="F140" s="180"/>
      <c r="G140" s="180">
        <f>SUM(C140:F140)</f>
      </c>
      <c r="H140" s="182">
        <v>5500</v>
      </c>
      <c r="I140" s="125">
        <f>G140*H140</f>
      </c>
      <c r="J140" s="125">
        <f>I140*0.1</f>
      </c>
      <c r="K140" s="125">
        <f>SUM(I140:J140)</f>
      </c>
      <c r="L140" s="205"/>
      <c r="M140" s="87"/>
      <c r="N140" s="87"/>
      <c r="O140" s="87"/>
      <c r="P140" s="87"/>
      <c r="Q140" s="87"/>
      <c r="R140" s="87"/>
      <c r="S140" s="87"/>
      <c r="T140" s="87"/>
      <c r="U140" s="205"/>
      <c r="V140" s="87"/>
      <c r="W140" s="87"/>
      <c r="X140" s="87"/>
      <c r="Y140" s="87"/>
      <c r="Z140" s="86"/>
      <c r="AA140" s="87"/>
    </row>
    <row x14ac:dyDescent="0.25" r="141" customHeight="1" ht="17.25">
      <c r="A141" s="178">
        <f>A140</f>
        <v>25569.375</v>
      </c>
      <c r="B141" s="179" t="s">
        <v>52</v>
      </c>
      <c r="C141" s="180"/>
      <c r="D141" s="180">
        <v>17</v>
      </c>
      <c r="E141" s="180">
        <v>11</v>
      </c>
      <c r="F141" s="180"/>
      <c r="G141" s="180">
        <f>SUM(C141:F141)</f>
      </c>
      <c r="H141" s="182">
        <v>5500</v>
      </c>
      <c r="I141" s="125">
        <f>G141*H141</f>
      </c>
      <c r="J141" s="125">
        <f>I141*0.1</f>
      </c>
      <c r="K141" s="125">
        <f>SUM(I141:J141)</f>
      </c>
      <c r="L141" s="205"/>
      <c r="M141" s="87"/>
      <c r="N141" s="87"/>
      <c r="O141" s="87"/>
      <c r="P141" s="87"/>
      <c r="Q141" s="87"/>
      <c r="R141" s="87"/>
      <c r="S141" s="87"/>
      <c r="T141" s="87"/>
      <c r="U141" s="205"/>
      <c r="V141" s="87"/>
      <c r="W141" s="87"/>
      <c r="X141" s="87"/>
      <c r="Y141" s="87"/>
      <c r="Z141" s="86"/>
      <c r="AA141" s="87"/>
    </row>
    <row x14ac:dyDescent="0.25" r="142" customHeight="1" ht="17.25">
      <c r="A142" s="178">
        <f>A141</f>
        <v>25569.375</v>
      </c>
      <c r="B142" s="186" t="s">
        <v>61</v>
      </c>
      <c r="C142" s="180"/>
      <c r="D142" s="180">
        <v>11</v>
      </c>
      <c r="E142" s="180"/>
      <c r="F142" s="180"/>
      <c r="G142" s="180">
        <f>SUM(C142:F142)</f>
      </c>
      <c r="H142" s="182">
        <v>5500</v>
      </c>
      <c r="I142" s="125">
        <f>G142*H142</f>
      </c>
      <c r="J142" s="125">
        <f>I142*0.1</f>
      </c>
      <c r="K142" s="125">
        <f>SUM(I142:J142)</f>
      </c>
      <c r="L142" s="205"/>
      <c r="M142" s="87"/>
      <c r="N142" s="87"/>
      <c r="O142" s="87"/>
      <c r="P142" s="87"/>
      <c r="Q142" s="87"/>
      <c r="R142" s="87"/>
      <c r="S142" s="87"/>
      <c r="T142" s="87"/>
      <c r="U142" s="205"/>
      <c r="V142" s="87"/>
      <c r="W142" s="87"/>
      <c r="X142" s="87"/>
      <c r="Y142" s="87"/>
      <c r="Z142" s="86"/>
      <c r="AA142" s="87"/>
    </row>
    <row x14ac:dyDescent="0.25" r="143" customHeight="1" ht="17.25">
      <c r="A143" s="178">
        <f>A142</f>
        <v>25569.375</v>
      </c>
      <c r="B143" s="179" t="s">
        <v>33</v>
      </c>
      <c r="C143" s="180"/>
      <c r="D143" s="180">
        <v>8</v>
      </c>
      <c r="E143" s="180"/>
      <c r="F143" s="180"/>
      <c r="G143" s="180">
        <f>SUM(C143:F143)</f>
      </c>
      <c r="H143" s="182">
        <v>5500</v>
      </c>
      <c r="I143" s="125">
        <f>G143*H143</f>
      </c>
      <c r="J143" s="125">
        <f>I143*0.1</f>
      </c>
      <c r="K143" s="125">
        <f>SUM(I143:J143)</f>
      </c>
      <c r="L143" s="205"/>
      <c r="M143" s="87"/>
      <c r="N143" s="87"/>
      <c r="O143" s="87"/>
      <c r="P143" s="87"/>
      <c r="Q143" s="87"/>
      <c r="R143" s="87"/>
      <c r="S143" s="87"/>
      <c r="T143" s="87"/>
      <c r="U143" s="205"/>
      <c r="V143" s="87"/>
      <c r="W143" s="87"/>
      <c r="X143" s="87"/>
      <c r="Y143" s="87"/>
      <c r="Z143" s="86"/>
      <c r="AA143" s="87"/>
    </row>
    <row x14ac:dyDescent="0.25" r="144" customHeight="1" ht="17.25">
      <c r="A144" s="178">
        <f>A143</f>
        <v>25569.375</v>
      </c>
      <c r="B144" s="179" t="s">
        <v>12</v>
      </c>
      <c r="C144" s="180"/>
      <c r="D144" s="180">
        <v>17</v>
      </c>
      <c r="E144" s="180">
        <v>8</v>
      </c>
      <c r="F144" s="180"/>
      <c r="G144" s="180">
        <f>SUM(C144:F144)</f>
      </c>
      <c r="H144" s="182">
        <v>6000</v>
      </c>
      <c r="I144" s="125">
        <f>G144*H144</f>
      </c>
      <c r="J144" s="125">
        <f>I144*0.1</f>
      </c>
      <c r="K144" s="125">
        <f>SUM(I144:J144)</f>
      </c>
      <c r="L144" s="205"/>
      <c r="M144" s="87"/>
      <c r="N144" s="87"/>
      <c r="O144" s="87"/>
      <c r="P144" s="87"/>
      <c r="Q144" s="87"/>
      <c r="R144" s="87"/>
      <c r="S144" s="87"/>
      <c r="T144" s="87"/>
      <c r="U144" s="205"/>
      <c r="V144" s="87"/>
      <c r="W144" s="87"/>
      <c r="X144" s="87"/>
      <c r="Y144" s="87"/>
      <c r="Z144" s="86"/>
      <c r="AA144" s="87"/>
    </row>
    <row x14ac:dyDescent="0.25" r="145" customHeight="1" ht="17.25">
      <c r="A145" s="178">
        <f>A144</f>
        <v>25569.375</v>
      </c>
      <c r="B145" s="186" t="s">
        <v>37</v>
      </c>
      <c r="C145" s="180"/>
      <c r="D145" s="180">
        <v>6</v>
      </c>
      <c r="E145" s="180"/>
      <c r="F145" s="180"/>
      <c r="G145" s="180">
        <f>SUM(C145:F145)</f>
      </c>
      <c r="H145" s="182">
        <v>6500</v>
      </c>
      <c r="I145" s="125">
        <f>G145*H145</f>
      </c>
      <c r="J145" s="125">
        <f>I145*0.1</f>
      </c>
      <c r="K145" s="125">
        <f>SUM(I145:J145)</f>
      </c>
      <c r="L145" s="205"/>
      <c r="M145" s="87"/>
      <c r="N145" s="87"/>
      <c r="O145" s="87"/>
      <c r="P145" s="87"/>
      <c r="Q145" s="87"/>
      <c r="R145" s="87"/>
      <c r="S145" s="87"/>
      <c r="T145" s="87"/>
      <c r="U145" s="205"/>
      <c r="V145" s="87"/>
      <c r="W145" s="87"/>
      <c r="X145" s="87"/>
      <c r="Y145" s="87"/>
      <c r="Z145" s="86"/>
      <c r="AA145" s="87"/>
    </row>
    <row x14ac:dyDescent="0.25" r="146" customHeight="1" ht="17.25">
      <c r="A146" s="178">
        <f>A145</f>
        <v>25569.375</v>
      </c>
      <c r="B146" s="186" t="s">
        <v>64</v>
      </c>
      <c r="C146" s="180"/>
      <c r="D146" s="180">
        <v>49</v>
      </c>
      <c r="E146" s="180">
        <v>13</v>
      </c>
      <c r="F146" s="180"/>
      <c r="G146" s="180">
        <f>SUM(C146:F146)</f>
      </c>
      <c r="H146" s="182">
        <v>5500</v>
      </c>
      <c r="I146" s="125">
        <f>G146*H146</f>
      </c>
      <c r="J146" s="125">
        <f>I146*0.1</f>
      </c>
      <c r="K146" s="125">
        <f>SUM(I146:J146)</f>
      </c>
      <c r="L146" s="205"/>
      <c r="M146" s="87"/>
      <c r="N146" s="87"/>
      <c r="O146" s="87"/>
      <c r="P146" s="87"/>
      <c r="Q146" s="87"/>
      <c r="R146" s="87"/>
      <c r="S146" s="87"/>
      <c r="T146" s="87"/>
      <c r="U146" s="205"/>
      <c r="V146" s="87"/>
      <c r="W146" s="87"/>
      <c r="X146" s="87"/>
      <c r="Y146" s="87"/>
      <c r="Z146" s="86"/>
      <c r="AA146" s="87"/>
    </row>
    <row x14ac:dyDescent="0.25" r="147" customHeight="1" ht="17.25">
      <c r="A147" s="178">
        <f>A146</f>
        <v>25569.375</v>
      </c>
      <c r="B147" s="179" t="s">
        <v>25</v>
      </c>
      <c r="C147" s="180"/>
      <c r="D147" s="180">
        <v>20</v>
      </c>
      <c r="E147" s="180"/>
      <c r="F147" s="180"/>
      <c r="G147" s="180">
        <f>SUM(C147:F147)</f>
      </c>
      <c r="H147" s="182">
        <v>6000</v>
      </c>
      <c r="I147" s="125">
        <f>G147*H147</f>
      </c>
      <c r="J147" s="125">
        <f>I147*0.1</f>
      </c>
      <c r="K147" s="125">
        <f>SUM(I147:J147)</f>
      </c>
      <c r="L147" s="205"/>
      <c r="M147" s="87"/>
      <c r="N147" s="87"/>
      <c r="O147" s="87"/>
      <c r="P147" s="87"/>
      <c r="Q147" s="87"/>
      <c r="R147" s="87"/>
      <c r="S147" s="87"/>
      <c r="T147" s="87"/>
      <c r="U147" s="205"/>
      <c r="V147" s="87"/>
      <c r="W147" s="87"/>
      <c r="X147" s="87"/>
      <c r="Y147" s="87"/>
      <c r="Z147" s="86"/>
      <c r="AA147" s="87"/>
    </row>
    <row x14ac:dyDescent="0.25" r="148" customHeight="1" ht="17.25">
      <c r="A148" s="178">
        <f>A147</f>
        <v>25569.375</v>
      </c>
      <c r="B148" s="186" t="s">
        <v>76</v>
      </c>
      <c r="C148" s="188"/>
      <c r="D148" s="180">
        <v>25</v>
      </c>
      <c r="E148" s="180">
        <v>12</v>
      </c>
      <c r="F148" s="180">
        <v>5</v>
      </c>
      <c r="G148" s="180">
        <f>SUM(C148:F148)</f>
      </c>
      <c r="H148" s="125">
        <v>6000</v>
      </c>
      <c r="I148" s="125">
        <f>G148*H148</f>
      </c>
      <c r="J148" s="125">
        <f>I148*0.1</f>
      </c>
      <c r="K148" s="125">
        <f>SUM(I148:J148)</f>
      </c>
      <c r="L148" s="205"/>
      <c r="M148" s="87"/>
      <c r="N148" s="87"/>
      <c r="O148" s="87"/>
      <c r="P148" s="87"/>
      <c r="Q148" s="87"/>
      <c r="R148" s="87"/>
      <c r="S148" s="87"/>
      <c r="T148" s="87"/>
      <c r="U148" s="205"/>
      <c r="V148" s="87"/>
      <c r="W148" s="87"/>
      <c r="X148" s="87"/>
      <c r="Y148" s="87"/>
      <c r="Z148" s="86"/>
      <c r="AA148" s="87"/>
    </row>
    <row x14ac:dyDescent="0.25" r="149" customHeight="1" ht="17.25">
      <c r="A149" s="178">
        <f>A148</f>
        <v>25569.375</v>
      </c>
      <c r="B149" s="186" t="s">
        <v>149</v>
      </c>
      <c r="C149" s="180"/>
      <c r="D149" s="181">
        <v>86</v>
      </c>
      <c r="E149" s="180">
        <v>34</v>
      </c>
      <c r="F149" s="180">
        <v>5</v>
      </c>
      <c r="G149" s="180">
        <f>SUM(C149:F149)</f>
      </c>
      <c r="H149" s="125">
        <v>6000</v>
      </c>
      <c r="I149" s="125">
        <f>G149*H149</f>
      </c>
      <c r="J149" s="125">
        <f>I149*0.1</f>
      </c>
      <c r="K149" s="125">
        <f>SUM(I149:J149)</f>
      </c>
      <c r="L149" s="205"/>
      <c r="M149" s="87"/>
      <c r="N149" s="87"/>
      <c r="O149" s="87"/>
      <c r="P149" s="87"/>
      <c r="Q149" s="87"/>
      <c r="R149" s="87"/>
      <c r="S149" s="87"/>
      <c r="T149" s="87"/>
      <c r="U149" s="205"/>
      <c r="V149" s="87"/>
      <c r="W149" s="87"/>
      <c r="X149" s="87"/>
      <c r="Y149" s="87"/>
      <c r="Z149" s="86"/>
      <c r="AA149" s="87"/>
    </row>
    <row x14ac:dyDescent="0.25" r="150" customHeight="1" ht="17.25">
      <c r="A150" s="178">
        <f>A149</f>
        <v>25569.375</v>
      </c>
      <c r="B150" s="186" t="s">
        <v>43</v>
      </c>
      <c r="C150" s="180"/>
      <c r="D150" s="180">
        <v>49</v>
      </c>
      <c r="E150" s="180">
        <v>10</v>
      </c>
      <c r="F150" s="180"/>
      <c r="G150" s="180">
        <f>SUM(C150:F150)</f>
      </c>
      <c r="H150" s="125">
        <v>6000</v>
      </c>
      <c r="I150" s="125">
        <f>G150*H150</f>
      </c>
      <c r="J150" s="125">
        <f>I150*0.1</f>
      </c>
      <c r="K150" s="125">
        <f>SUM(I150:J150)</f>
      </c>
      <c r="L150" s="205"/>
      <c r="M150" s="87"/>
      <c r="N150" s="87"/>
      <c r="O150" s="87"/>
      <c r="P150" s="87"/>
      <c r="Q150" s="87"/>
      <c r="R150" s="87"/>
      <c r="S150" s="87"/>
      <c r="T150" s="87"/>
      <c r="U150" s="205"/>
      <c r="V150" s="87"/>
      <c r="W150" s="87"/>
      <c r="X150" s="87"/>
      <c r="Y150" s="87"/>
      <c r="Z150" s="86"/>
      <c r="AA150" s="87"/>
    </row>
    <row x14ac:dyDescent="0.25" r="151" customHeight="1" ht="17.25">
      <c r="A151" s="178">
        <f>A150</f>
        <v>25569.375</v>
      </c>
      <c r="B151" s="186" t="s">
        <v>18</v>
      </c>
      <c r="C151" s="180"/>
      <c r="D151" s="180">
        <v>9</v>
      </c>
      <c r="E151" s="180">
        <v>7</v>
      </c>
      <c r="F151" s="180">
        <v>6</v>
      </c>
      <c r="G151" s="180">
        <f>SUM(C151:F151)</f>
      </c>
      <c r="H151" s="125">
        <v>6000</v>
      </c>
      <c r="I151" s="125">
        <f>G151*H151</f>
      </c>
      <c r="J151" s="125">
        <f>I151*0.1</f>
      </c>
      <c r="K151" s="125">
        <f>SUM(I151:J151)</f>
      </c>
      <c r="L151" s="205"/>
      <c r="M151" s="87"/>
      <c r="N151" s="87"/>
      <c r="O151" s="87"/>
      <c r="P151" s="87"/>
      <c r="Q151" s="87"/>
      <c r="R151" s="87"/>
      <c r="S151" s="87"/>
      <c r="T151" s="87"/>
      <c r="U151" s="205"/>
      <c r="V151" s="87"/>
      <c r="W151" s="87"/>
      <c r="X151" s="87"/>
      <c r="Y151" s="87"/>
      <c r="Z151" s="86"/>
      <c r="AA151" s="87"/>
    </row>
    <row x14ac:dyDescent="0.25" r="152" customHeight="1" ht="17.25">
      <c r="A152" s="178">
        <f>A151</f>
        <v>25569.375</v>
      </c>
      <c r="B152" s="186" t="s">
        <v>82</v>
      </c>
      <c r="C152" s="188"/>
      <c r="D152" s="180">
        <v>25</v>
      </c>
      <c r="E152" s="180">
        <v>9</v>
      </c>
      <c r="F152" s="180">
        <v>7</v>
      </c>
      <c r="G152" s="180">
        <f>SUM(C152:F152)</f>
      </c>
      <c r="H152" s="125">
        <v>5000</v>
      </c>
      <c r="I152" s="125">
        <f>G152*H152</f>
      </c>
      <c r="J152" s="125">
        <f>I152*0.1</f>
      </c>
      <c r="K152" s="125">
        <f>SUM(I152:J152)</f>
      </c>
      <c r="L152" s="205"/>
      <c r="M152" s="87"/>
      <c r="N152" s="87"/>
      <c r="O152" s="87"/>
      <c r="P152" s="87"/>
      <c r="Q152" s="87"/>
      <c r="R152" s="87"/>
      <c r="S152" s="87"/>
      <c r="T152" s="87"/>
      <c r="U152" s="205"/>
      <c r="V152" s="87"/>
      <c r="W152" s="87"/>
      <c r="X152" s="87"/>
      <c r="Y152" s="87"/>
      <c r="Z152" s="86"/>
      <c r="AA152" s="87"/>
    </row>
    <row x14ac:dyDescent="0.25" r="153" customHeight="1" ht="17.25">
      <c r="A153" s="178">
        <f>A152</f>
        <v>25569.375</v>
      </c>
      <c r="B153" s="186" t="s">
        <v>151</v>
      </c>
      <c r="C153" s="180"/>
      <c r="D153" s="180">
        <v>12</v>
      </c>
      <c r="E153" s="180"/>
      <c r="F153" s="180"/>
      <c r="G153" s="180">
        <f>SUM(C153:F153)</f>
      </c>
      <c r="H153" s="125">
        <v>5000</v>
      </c>
      <c r="I153" s="125">
        <f>G153*H153</f>
      </c>
      <c r="J153" s="125">
        <f>I153*0.1</f>
      </c>
      <c r="K153" s="125">
        <f>SUM(I153:J153)</f>
      </c>
      <c r="L153" s="205"/>
      <c r="M153" s="87"/>
      <c r="N153" s="87"/>
      <c r="O153" s="87"/>
      <c r="P153" s="87"/>
      <c r="Q153" s="87"/>
      <c r="R153" s="87"/>
      <c r="S153" s="87"/>
      <c r="T153" s="87"/>
      <c r="U153" s="205"/>
      <c r="V153" s="87"/>
      <c r="W153" s="87"/>
      <c r="X153" s="87"/>
      <c r="Y153" s="87"/>
      <c r="Z153" s="86"/>
      <c r="AA153" s="87"/>
    </row>
    <row x14ac:dyDescent="0.25" r="154" customHeight="1" ht="17.25">
      <c r="A154" s="178">
        <f>A153</f>
        <v>25569.375</v>
      </c>
      <c r="B154" s="186" t="s">
        <v>105</v>
      </c>
      <c r="C154" s="180"/>
      <c r="D154" s="180">
        <v>10</v>
      </c>
      <c r="E154" s="180"/>
      <c r="F154" s="180"/>
      <c r="G154" s="180">
        <f>SUM(C154:F154)</f>
      </c>
      <c r="H154" s="125">
        <v>7000</v>
      </c>
      <c r="I154" s="125">
        <f>G154*H154</f>
      </c>
      <c r="J154" s="185"/>
      <c r="K154" s="125">
        <f>SUM(I154:J154)</f>
      </c>
      <c r="L154" s="205"/>
      <c r="M154" s="87"/>
      <c r="N154" s="87"/>
      <c r="O154" s="87"/>
      <c r="P154" s="87"/>
      <c r="Q154" s="87"/>
      <c r="R154" s="87"/>
      <c r="S154" s="87"/>
      <c r="T154" s="87"/>
      <c r="U154" s="205"/>
      <c r="V154" s="87"/>
      <c r="W154" s="87"/>
      <c r="X154" s="87"/>
      <c r="Y154" s="87"/>
      <c r="Z154" s="86"/>
      <c r="AA154" s="87"/>
    </row>
    <row x14ac:dyDescent="0.25" r="155" customHeight="1" ht="17.25">
      <c r="A155" s="178">
        <f>A154</f>
        <v>25569.375</v>
      </c>
      <c r="B155" s="186" t="s">
        <v>23</v>
      </c>
      <c r="C155" s="180"/>
      <c r="D155" s="180">
        <v>13</v>
      </c>
      <c r="E155" s="180"/>
      <c r="F155" s="180"/>
      <c r="G155" s="180">
        <f>SUM(C155:F155)</f>
      </c>
      <c r="H155" s="125">
        <v>6000</v>
      </c>
      <c r="I155" s="125">
        <f>G155*H155</f>
      </c>
      <c r="J155" s="125">
        <f>I155*0.1</f>
      </c>
      <c r="K155" s="125">
        <f>SUM(I155:J155)</f>
      </c>
      <c r="L155" s="205"/>
      <c r="M155" s="87"/>
      <c r="N155" s="87"/>
      <c r="O155" s="87"/>
      <c r="P155" s="87"/>
      <c r="Q155" s="87"/>
      <c r="R155" s="87"/>
      <c r="S155" s="87"/>
      <c r="T155" s="87"/>
      <c r="U155" s="205"/>
      <c r="V155" s="87"/>
      <c r="W155" s="87"/>
      <c r="X155" s="87"/>
      <c r="Y155" s="87"/>
      <c r="Z155" s="86"/>
      <c r="AA155" s="87"/>
    </row>
    <row x14ac:dyDescent="0.25" r="156" customHeight="1" ht="17.25">
      <c r="A156" s="178">
        <f>A155</f>
        <v>25569.375</v>
      </c>
      <c r="B156" s="186" t="s">
        <v>40</v>
      </c>
      <c r="C156" s="180"/>
      <c r="D156" s="180">
        <v>14</v>
      </c>
      <c r="E156" s="180"/>
      <c r="F156" s="180"/>
      <c r="G156" s="180">
        <f>SUM(C156:F156)</f>
      </c>
      <c r="H156" s="125">
        <v>6500</v>
      </c>
      <c r="I156" s="125">
        <f>G156*H156</f>
      </c>
      <c r="J156" s="125">
        <f>I156*0.1</f>
      </c>
      <c r="K156" s="125">
        <f>SUM(I156:J156)</f>
      </c>
      <c r="L156" s="205"/>
      <c r="M156" s="87"/>
      <c r="N156" s="87"/>
      <c r="O156" s="87"/>
      <c r="P156" s="87"/>
      <c r="Q156" s="87"/>
      <c r="R156" s="87"/>
      <c r="S156" s="87"/>
      <c r="T156" s="87"/>
      <c r="U156" s="205"/>
      <c r="V156" s="87"/>
      <c r="W156" s="87"/>
      <c r="X156" s="87"/>
      <c r="Y156" s="87"/>
      <c r="Z156" s="86"/>
      <c r="AA156" s="87"/>
    </row>
    <row x14ac:dyDescent="0.25" r="157" customHeight="1" ht="17.25">
      <c r="A157" s="178">
        <f>A156</f>
        <v>25569.375</v>
      </c>
      <c r="B157" s="186" t="s">
        <v>86</v>
      </c>
      <c r="C157" s="180"/>
      <c r="D157" s="180">
        <v>16</v>
      </c>
      <c r="E157" s="180">
        <v>8</v>
      </c>
      <c r="F157" s="180">
        <v>5</v>
      </c>
      <c r="G157" s="180">
        <f>SUM(C157:F157)</f>
      </c>
      <c r="H157" s="125">
        <v>6000</v>
      </c>
      <c r="I157" s="125">
        <f>G157*H157</f>
      </c>
      <c r="J157" s="125">
        <f>I157*0.1</f>
      </c>
      <c r="K157" s="125">
        <f>SUM(I157:J157)</f>
      </c>
      <c r="L157" s="205"/>
      <c r="M157" s="87"/>
      <c r="N157" s="87"/>
      <c r="O157" s="87"/>
      <c r="P157" s="87"/>
      <c r="Q157" s="87"/>
      <c r="R157" s="87"/>
      <c r="S157" s="87"/>
      <c r="T157" s="87"/>
      <c r="U157" s="205"/>
      <c r="V157" s="87"/>
      <c r="W157" s="87"/>
      <c r="X157" s="87"/>
      <c r="Y157" s="87"/>
      <c r="Z157" s="86"/>
      <c r="AA157" s="87"/>
    </row>
    <row x14ac:dyDescent="0.25" r="158" customHeight="1" ht="17.25">
      <c r="A158" s="178">
        <f>A157</f>
        <v>25569.375</v>
      </c>
      <c r="B158" s="186" t="s">
        <v>152</v>
      </c>
      <c r="C158" s="180"/>
      <c r="D158" s="180">
        <v>171</v>
      </c>
      <c r="E158" s="180"/>
      <c r="F158" s="180"/>
      <c r="G158" s="180">
        <f>SUM(C158:F158)</f>
      </c>
      <c r="H158" s="125">
        <v>6000</v>
      </c>
      <c r="I158" s="125">
        <f>G158*H158</f>
      </c>
      <c r="J158" s="125">
        <f>I158*0.1</f>
      </c>
      <c r="K158" s="125">
        <f>SUM(I158:J158)</f>
      </c>
      <c r="L158" s="205"/>
      <c r="M158" s="87"/>
      <c r="N158" s="87"/>
      <c r="O158" s="87"/>
      <c r="P158" s="87"/>
      <c r="Q158" s="87"/>
      <c r="R158" s="87"/>
      <c r="S158" s="87"/>
      <c r="T158" s="87"/>
      <c r="U158" s="205"/>
      <c r="V158" s="87"/>
      <c r="W158" s="87"/>
      <c r="X158" s="87"/>
      <c r="Y158" s="87"/>
      <c r="Z158" s="86"/>
      <c r="AA158" s="87"/>
    </row>
    <row x14ac:dyDescent="0.25" r="159" customHeight="1" ht="17.25">
      <c r="A159" s="178">
        <f>A155</f>
        <v>25569.375</v>
      </c>
      <c r="B159" s="186" t="s">
        <v>153</v>
      </c>
      <c r="C159" s="180"/>
      <c r="D159" s="180">
        <v>10</v>
      </c>
      <c r="E159" s="180"/>
      <c r="F159" s="180"/>
      <c r="G159" s="180">
        <f>SUM(C159:F159)</f>
      </c>
      <c r="H159" s="125">
        <v>6000</v>
      </c>
      <c r="I159" s="125">
        <f>G159*H159</f>
      </c>
      <c r="J159" s="125">
        <f>I159*0.1</f>
      </c>
      <c r="K159" s="125">
        <f>SUM(I159:J159)</f>
      </c>
      <c r="L159" s="205"/>
      <c r="M159" s="87"/>
      <c r="N159" s="87"/>
      <c r="O159" s="87"/>
      <c r="P159" s="87"/>
      <c r="Q159" s="87"/>
      <c r="R159" s="87"/>
      <c r="S159" s="87"/>
      <c r="T159" s="87"/>
      <c r="U159" s="205"/>
      <c r="V159" s="87"/>
      <c r="W159" s="87"/>
      <c r="X159" s="87"/>
      <c r="Y159" s="87"/>
      <c r="Z159" s="86"/>
      <c r="AA159" s="87"/>
    </row>
    <row x14ac:dyDescent="0.25" r="160" customHeight="1" ht="17.25">
      <c r="A160" s="178">
        <f>A156</f>
        <v>25569.375</v>
      </c>
      <c r="B160" s="186"/>
      <c r="C160" s="180"/>
      <c r="D160" s="180"/>
      <c r="E160" s="180"/>
      <c r="F160" s="180"/>
      <c r="G160" s="180">
        <f>SUM(C160:F160)</f>
      </c>
      <c r="H160" s="125"/>
      <c r="I160" s="125">
        <f>G160*H160</f>
      </c>
      <c r="J160" s="125">
        <f>I160*0.1</f>
      </c>
      <c r="K160" s="125">
        <f>SUM(I160:J160)</f>
      </c>
      <c r="L160" s="205"/>
      <c r="M160" s="87"/>
      <c r="N160" s="87"/>
      <c r="O160" s="87"/>
      <c r="P160" s="87"/>
      <c r="Q160" s="87"/>
      <c r="R160" s="87"/>
      <c r="S160" s="87"/>
      <c r="T160" s="87"/>
      <c r="U160" s="205"/>
      <c r="V160" s="87"/>
      <c r="W160" s="87"/>
      <c r="X160" s="87"/>
      <c r="Y160" s="87"/>
      <c r="Z160" s="86"/>
      <c r="AA160" s="87"/>
    </row>
    <row x14ac:dyDescent="0.25" r="161" customHeight="1" ht="17.25">
      <c r="A161" s="178">
        <f>A155</f>
        <v>25569.375</v>
      </c>
      <c r="B161" s="186"/>
      <c r="C161" s="180"/>
      <c r="D161" s="180"/>
      <c r="E161" s="180"/>
      <c r="F161" s="180"/>
      <c r="G161" s="180">
        <f>SUM(C161:F161)</f>
      </c>
      <c r="H161" s="125"/>
      <c r="I161" s="125">
        <f>G161*H161</f>
      </c>
      <c r="J161" s="125">
        <f>I161*0.1</f>
      </c>
      <c r="K161" s="125">
        <f>SUM(I161:J161)</f>
      </c>
      <c r="L161" s="205"/>
      <c r="M161" s="87"/>
      <c r="N161" s="87"/>
      <c r="O161" s="87"/>
      <c r="P161" s="87"/>
      <c r="Q161" s="87"/>
      <c r="R161" s="87"/>
      <c r="S161" s="87"/>
      <c r="T161" s="87"/>
      <c r="U161" s="205"/>
      <c r="V161" s="87"/>
      <c r="W161" s="87"/>
      <c r="X161" s="87"/>
      <c r="Y161" s="87"/>
      <c r="Z161" s="86"/>
      <c r="AA161" s="87"/>
    </row>
    <row x14ac:dyDescent="0.25" r="162" customHeight="1" ht="17.25">
      <c r="A162" s="178">
        <f>A156</f>
        <v>25569.375</v>
      </c>
      <c r="B162" s="186"/>
      <c r="C162" s="180"/>
      <c r="D162" s="180"/>
      <c r="E162" s="180"/>
      <c r="F162" s="180"/>
      <c r="G162" s="180">
        <f>SUM(C162:F162)</f>
      </c>
      <c r="H162" s="125"/>
      <c r="I162" s="125">
        <f>G162*H162</f>
      </c>
      <c r="J162" s="125">
        <f>I162*0.1</f>
      </c>
      <c r="K162" s="125">
        <f>SUM(I162:J162)</f>
      </c>
      <c r="L162" s="205"/>
      <c r="M162" s="87"/>
      <c r="N162" s="87"/>
      <c r="O162" s="87"/>
      <c r="P162" s="87"/>
      <c r="Q162" s="87"/>
      <c r="R162" s="87"/>
      <c r="S162" s="87"/>
      <c r="T162" s="87"/>
      <c r="U162" s="205"/>
      <c r="V162" s="87"/>
      <c r="W162" s="87"/>
      <c r="X162" s="87"/>
      <c r="Y162" s="87"/>
      <c r="Z162" s="86"/>
      <c r="AA162" s="87"/>
    </row>
    <row x14ac:dyDescent="0.25" r="163" customHeight="1" ht="17.25">
      <c r="A163" s="178">
        <f>A161</f>
        <v>25569.375</v>
      </c>
      <c r="B163" s="179"/>
      <c r="C163" s="180"/>
      <c r="D163" s="180"/>
      <c r="E163" s="180"/>
      <c r="F163" s="180"/>
      <c r="G163" s="180">
        <f>SUM(C163:F163)</f>
      </c>
      <c r="H163" s="125"/>
      <c r="I163" s="125">
        <f>G163*H163</f>
      </c>
      <c r="J163" s="125">
        <v>0</v>
      </c>
      <c r="K163" s="125">
        <f>SUM(I163:J163)</f>
      </c>
      <c r="L163" s="205"/>
      <c r="M163" s="87"/>
      <c r="N163" s="87"/>
      <c r="O163" s="87"/>
      <c r="P163" s="87"/>
      <c r="Q163" s="87"/>
      <c r="R163" s="87"/>
      <c r="S163" s="87"/>
      <c r="T163" s="87"/>
      <c r="U163" s="205"/>
      <c r="V163" s="87"/>
      <c r="W163" s="87"/>
      <c r="X163" s="87"/>
      <c r="Y163" s="87"/>
      <c r="Z163" s="86"/>
      <c r="AA163" s="87"/>
    </row>
    <row x14ac:dyDescent="0.25" r="164" customHeight="1" ht="17.25">
      <c r="A164" s="189">
        <f>A163</f>
        <v>25569.375</v>
      </c>
      <c r="B164" s="190" t="s">
        <v>155</v>
      </c>
      <c r="C164" s="191">
        <f>SUM(C118:C163)</f>
      </c>
      <c r="D164" s="191">
        <f>SUM(D118:D163)</f>
      </c>
      <c r="E164" s="191">
        <f>SUM(E118:E163)</f>
      </c>
      <c r="F164" s="191">
        <f>SUM(F118:F163)</f>
      </c>
      <c r="G164" s="191">
        <f>SUM(G118:G163)</f>
      </c>
      <c r="H164" s="191"/>
      <c r="I164" s="191">
        <f>SUM(I118:I163)</f>
      </c>
      <c r="J164" s="191">
        <f>SUM(J118:J163)</f>
      </c>
      <c r="K164" s="191">
        <f>SUM(K118:K163)</f>
      </c>
      <c r="L164" s="205"/>
      <c r="M164" s="87"/>
      <c r="N164" s="87"/>
      <c r="O164" s="87"/>
      <c r="P164" s="87"/>
      <c r="Q164" s="87"/>
      <c r="R164" s="87"/>
      <c r="S164" s="87"/>
      <c r="T164" s="87"/>
      <c r="U164" s="205"/>
      <c r="V164" s="87"/>
      <c r="W164" s="87"/>
      <c r="X164" s="87"/>
      <c r="Y164" s="87"/>
      <c r="Z164" s="86"/>
      <c r="AA164" s="87"/>
    </row>
    <row x14ac:dyDescent="0.25" r="165" customHeight="1" ht="17.25">
      <c r="A165" s="178">
        <f>A164</f>
        <v>25569.375</v>
      </c>
      <c r="B165" s="186" t="s">
        <v>113</v>
      </c>
      <c r="C165" s="180"/>
      <c r="D165" s="180">
        <v>38</v>
      </c>
      <c r="E165" s="180">
        <v>40</v>
      </c>
      <c r="F165" s="180"/>
      <c r="G165" s="180">
        <f>SUM(C165:F165)</f>
      </c>
      <c r="H165" s="125">
        <v>6500</v>
      </c>
      <c r="I165" s="125">
        <f>G165*H165</f>
      </c>
      <c r="J165" s="185"/>
      <c r="K165" s="125">
        <f>SUM(I165:J165)</f>
      </c>
      <c r="L165" s="205"/>
      <c r="M165" s="87"/>
      <c r="N165" s="87"/>
      <c r="O165" s="87"/>
      <c r="P165" s="87"/>
      <c r="Q165" s="87"/>
      <c r="R165" s="87"/>
      <c r="S165" s="87"/>
      <c r="T165" s="87"/>
      <c r="U165" s="205"/>
      <c r="V165" s="87"/>
      <c r="W165" s="87"/>
      <c r="X165" s="87"/>
      <c r="Y165" s="87"/>
      <c r="Z165" s="86"/>
      <c r="AA165" s="87"/>
    </row>
    <row x14ac:dyDescent="0.25" r="166" customHeight="1" ht="17.25">
      <c r="A166" s="178">
        <f>A165</f>
        <v>25569.375</v>
      </c>
      <c r="B166" s="186" t="s">
        <v>156</v>
      </c>
      <c r="C166" s="180"/>
      <c r="D166" s="180">
        <v>11</v>
      </c>
      <c r="E166" s="180">
        <v>8</v>
      </c>
      <c r="F166" s="180"/>
      <c r="G166" s="180">
        <f>SUM(C166:F166)</f>
      </c>
      <c r="H166" s="125">
        <v>6500</v>
      </c>
      <c r="I166" s="125">
        <f>G166*H166</f>
      </c>
      <c r="J166" s="185"/>
      <c r="K166" s="125">
        <f>SUM(I166:J166)</f>
      </c>
      <c r="L166" s="205"/>
      <c r="M166" s="87"/>
      <c r="N166" s="87"/>
      <c r="O166" s="87"/>
      <c r="P166" s="87"/>
      <c r="Q166" s="87"/>
      <c r="R166" s="87"/>
      <c r="S166" s="87"/>
      <c r="T166" s="87"/>
      <c r="U166" s="205"/>
      <c r="V166" s="87"/>
      <c r="W166" s="87"/>
      <c r="X166" s="87"/>
      <c r="Y166" s="87"/>
      <c r="Z166" s="86"/>
      <c r="AA166" s="87"/>
    </row>
    <row x14ac:dyDescent="0.25" r="167" customHeight="1" ht="17.25">
      <c r="A167" s="178">
        <f>A166</f>
        <v>25569.375</v>
      </c>
      <c r="B167" s="186" t="s">
        <v>112</v>
      </c>
      <c r="C167" s="180"/>
      <c r="D167" s="180">
        <v>9</v>
      </c>
      <c r="E167" s="180">
        <v>5</v>
      </c>
      <c r="F167" s="180"/>
      <c r="G167" s="180">
        <f>SUM(C167:F167)</f>
      </c>
      <c r="H167" s="125">
        <v>6900</v>
      </c>
      <c r="I167" s="125">
        <f>G167*H167</f>
      </c>
      <c r="J167" s="185"/>
      <c r="K167" s="125">
        <f>SUM(I167:J167)</f>
      </c>
      <c r="L167" s="205"/>
      <c r="M167" s="87"/>
      <c r="N167" s="87"/>
      <c r="O167" s="87"/>
      <c r="P167" s="87"/>
      <c r="Q167" s="87"/>
      <c r="R167" s="87"/>
      <c r="S167" s="87"/>
      <c r="T167" s="87"/>
      <c r="U167" s="205"/>
      <c r="V167" s="87"/>
      <c r="W167" s="87"/>
      <c r="X167" s="87"/>
      <c r="Y167" s="87"/>
      <c r="Z167" s="86"/>
      <c r="AA167" s="87"/>
    </row>
    <row x14ac:dyDescent="0.25" r="168" customHeight="1" ht="17.25">
      <c r="A168" s="178">
        <f>A167</f>
        <v>25569.375</v>
      </c>
      <c r="B168" s="179"/>
      <c r="C168" s="180"/>
      <c r="D168" s="180"/>
      <c r="E168" s="180"/>
      <c r="F168" s="180"/>
      <c r="G168" s="180">
        <f>SUM(C168:F168)</f>
      </c>
      <c r="H168" s="125"/>
      <c r="I168" s="125">
        <f>G168*H168</f>
      </c>
      <c r="J168" s="185"/>
      <c r="K168" s="125">
        <f>SUM(I168:J168)</f>
      </c>
      <c r="L168" s="205"/>
      <c r="M168" s="87"/>
      <c r="N168" s="87"/>
      <c r="O168" s="87"/>
      <c r="P168" s="87"/>
      <c r="Q168" s="87"/>
      <c r="R168" s="87"/>
      <c r="S168" s="87"/>
      <c r="T168" s="87"/>
      <c r="U168" s="205"/>
      <c r="V168" s="87"/>
      <c r="W168" s="87"/>
      <c r="X168" s="87"/>
      <c r="Y168" s="87"/>
      <c r="Z168" s="86"/>
      <c r="AA168" s="87"/>
    </row>
    <row x14ac:dyDescent="0.25" r="169" customHeight="1" ht="17.25">
      <c r="A169" s="178">
        <f>A168</f>
        <v>25569.375</v>
      </c>
      <c r="B169" s="179"/>
      <c r="C169" s="180"/>
      <c r="D169" s="180"/>
      <c r="E169" s="180"/>
      <c r="F169" s="180"/>
      <c r="G169" s="180">
        <f>SUM(C169:F169)</f>
      </c>
      <c r="H169" s="125"/>
      <c r="I169" s="125">
        <f>G169*H169</f>
      </c>
      <c r="J169" s="185"/>
      <c r="K169" s="125">
        <f>SUM(I169:J169)</f>
      </c>
      <c r="L169" s="205"/>
      <c r="M169" s="87"/>
      <c r="N169" s="87"/>
      <c r="O169" s="87"/>
      <c r="P169" s="87"/>
      <c r="Q169" s="87"/>
      <c r="R169" s="87"/>
      <c r="S169" s="87"/>
      <c r="T169" s="87"/>
      <c r="U169" s="205"/>
      <c r="V169" s="87"/>
      <c r="W169" s="87"/>
      <c r="X169" s="87"/>
      <c r="Y169" s="87"/>
      <c r="Z169" s="86"/>
      <c r="AA169" s="87"/>
    </row>
    <row x14ac:dyDescent="0.25" r="170" customHeight="1" ht="17.25">
      <c r="A170" s="178">
        <f>A169</f>
        <v>25569.375</v>
      </c>
      <c r="B170" s="179"/>
      <c r="C170" s="180"/>
      <c r="D170" s="180"/>
      <c r="E170" s="180"/>
      <c r="F170" s="180"/>
      <c r="G170" s="180">
        <f>SUM(C170:F170)</f>
      </c>
      <c r="H170" s="125"/>
      <c r="I170" s="125">
        <f>G170*H170</f>
      </c>
      <c r="J170" s="185"/>
      <c r="K170" s="125">
        <f>SUM(I170:J170)</f>
      </c>
      <c r="L170" s="205"/>
      <c r="M170" s="87"/>
      <c r="N170" s="87"/>
      <c r="O170" s="87"/>
      <c r="P170" s="87"/>
      <c r="Q170" s="87"/>
      <c r="R170" s="87"/>
      <c r="S170" s="87"/>
      <c r="T170" s="87"/>
      <c r="U170" s="205"/>
      <c r="V170" s="87"/>
      <c r="W170" s="87"/>
      <c r="X170" s="87"/>
      <c r="Y170" s="87"/>
      <c r="Z170" s="86"/>
      <c r="AA170" s="87"/>
    </row>
    <row x14ac:dyDescent="0.25" r="171" customHeight="1" ht="17.25">
      <c r="A171" s="178">
        <f>A170</f>
        <v>25569.375</v>
      </c>
      <c r="B171" s="179"/>
      <c r="C171" s="180"/>
      <c r="D171" s="180"/>
      <c r="E171" s="180"/>
      <c r="F171" s="180"/>
      <c r="G171" s="180">
        <f>SUM(C171:F171)</f>
      </c>
      <c r="H171" s="125"/>
      <c r="I171" s="125">
        <f>G171*H171</f>
      </c>
      <c r="J171" s="185"/>
      <c r="K171" s="125">
        <f>SUM(I171:J171)</f>
      </c>
      <c r="L171" s="205"/>
      <c r="M171" s="87"/>
      <c r="N171" s="87"/>
      <c r="O171" s="87"/>
      <c r="P171" s="87"/>
      <c r="Q171" s="87"/>
      <c r="R171" s="87"/>
      <c r="S171" s="87"/>
      <c r="T171" s="87"/>
      <c r="U171" s="205"/>
      <c r="V171" s="87"/>
      <c r="W171" s="87"/>
      <c r="X171" s="87"/>
      <c r="Y171" s="87"/>
      <c r="Z171" s="86"/>
      <c r="AA171" s="87"/>
    </row>
    <row x14ac:dyDescent="0.25" r="172" customHeight="1" ht="17.25">
      <c r="A172" s="178">
        <f>A171</f>
        <v>25569.375</v>
      </c>
      <c r="B172" s="179"/>
      <c r="C172" s="180"/>
      <c r="D172" s="180"/>
      <c r="E172" s="180"/>
      <c r="F172" s="180"/>
      <c r="G172" s="180">
        <f>SUM(C172:F172)</f>
      </c>
      <c r="H172" s="125"/>
      <c r="I172" s="125">
        <f>G172*H172</f>
      </c>
      <c r="J172" s="185"/>
      <c r="K172" s="125">
        <f>SUM(I172:J172)</f>
      </c>
      <c r="L172" s="205"/>
      <c r="M172" s="87"/>
      <c r="N172" s="87"/>
      <c r="O172" s="87"/>
      <c r="P172" s="87"/>
      <c r="Q172" s="87"/>
      <c r="R172" s="87"/>
      <c r="S172" s="87"/>
      <c r="T172" s="87"/>
      <c r="U172" s="205"/>
      <c r="V172" s="87"/>
      <c r="W172" s="87"/>
      <c r="X172" s="87"/>
      <c r="Y172" s="87"/>
      <c r="Z172" s="86"/>
      <c r="AA172" s="87"/>
    </row>
    <row x14ac:dyDescent="0.25" r="173" customHeight="1" ht="17.25">
      <c r="A173" s="189">
        <f>A172</f>
        <v>25569.375</v>
      </c>
      <c r="B173" s="190" t="s">
        <v>157</v>
      </c>
      <c r="C173" s="191">
        <f>SUM(C165:C172)</f>
      </c>
      <c r="D173" s="191">
        <f>SUM(D165:D172)</f>
      </c>
      <c r="E173" s="191">
        <f>SUM(E165:E172)</f>
      </c>
      <c r="F173" s="191">
        <f>SUM(F165:F172)</f>
      </c>
      <c r="G173" s="191">
        <f>SUM(G165:G172)</f>
      </c>
      <c r="H173" s="201"/>
      <c r="I173" s="201">
        <f>SUM(I165:I172)</f>
      </c>
      <c r="J173" s="201"/>
      <c r="K173" s="202">
        <f>SUM(K165:K172)</f>
      </c>
      <c r="L173" s="205"/>
      <c r="M173" s="87"/>
      <c r="N173" s="87"/>
      <c r="O173" s="87"/>
      <c r="P173" s="87"/>
      <c r="Q173" s="87"/>
      <c r="R173" s="87"/>
      <c r="S173" s="87"/>
      <c r="T173" s="87"/>
      <c r="U173" s="205"/>
      <c r="V173" s="87"/>
      <c r="W173" s="87"/>
      <c r="X173" s="87"/>
      <c r="Y173" s="87"/>
      <c r="Z173" s="86"/>
      <c r="AA173" s="87"/>
    </row>
    <row x14ac:dyDescent="0.25" r="174" customHeight="1" ht="17.25" hidden="1">
      <c r="A174" s="172" t="s">
        <v>128</v>
      </c>
      <c r="B174" s="173" t="s">
        <v>2</v>
      </c>
      <c r="C174" s="174" t="s">
        <v>129</v>
      </c>
      <c r="D174" s="174" t="s">
        <v>130</v>
      </c>
      <c r="E174" s="174" t="s">
        <v>131</v>
      </c>
      <c r="F174" s="174" t="s">
        <v>132</v>
      </c>
      <c r="G174" s="174" t="s">
        <v>133</v>
      </c>
      <c r="H174" s="174" t="s">
        <v>7</v>
      </c>
      <c r="I174" s="174" t="s">
        <v>134</v>
      </c>
      <c r="J174" s="174" t="s">
        <v>90</v>
      </c>
      <c r="K174" s="174" t="s">
        <v>135</v>
      </c>
      <c r="L174" s="205"/>
      <c r="M174" s="87"/>
      <c r="N174" s="87"/>
      <c r="O174" s="87"/>
      <c r="P174" s="87"/>
      <c r="Q174" s="87"/>
      <c r="R174" s="87"/>
      <c r="S174" s="87"/>
      <c r="T174" s="87"/>
      <c r="U174" s="205"/>
      <c r="V174" s="87"/>
      <c r="W174" s="87"/>
      <c r="X174" s="87"/>
      <c r="Y174" s="87"/>
      <c r="Z174" s="86"/>
      <c r="AA174" s="87"/>
    </row>
    <row x14ac:dyDescent="0.25" r="175" customHeight="1" ht="17.25">
      <c r="A175" s="178">
        <f>A173+1</f>
        <v>25569.375</v>
      </c>
      <c r="B175" s="179" t="s">
        <v>137</v>
      </c>
      <c r="C175" s="180"/>
      <c r="D175" s="180">
        <v>0</v>
      </c>
      <c r="E175" s="180"/>
      <c r="F175" s="180"/>
      <c r="G175" s="180">
        <f>SUM(C175:F175)</f>
      </c>
      <c r="H175" s="182">
        <v>4500</v>
      </c>
      <c r="I175" s="125">
        <f>G175*H175</f>
      </c>
      <c r="J175" s="125">
        <f>I175*0.1</f>
      </c>
      <c r="K175" s="125">
        <f>SUM(I175:J175)</f>
      </c>
      <c r="L175" s="205"/>
      <c r="M175" s="87"/>
      <c r="N175" s="87"/>
      <c r="O175" s="87"/>
      <c r="P175" s="87"/>
      <c r="Q175" s="87"/>
      <c r="R175" s="87"/>
      <c r="S175" s="87"/>
      <c r="T175" s="87"/>
      <c r="U175" s="205"/>
      <c r="V175" s="87"/>
      <c r="W175" s="87"/>
      <c r="X175" s="87"/>
      <c r="Y175" s="87"/>
      <c r="Z175" s="86"/>
      <c r="AA175" s="87"/>
    </row>
    <row x14ac:dyDescent="0.25" r="176" customHeight="1" ht="17.25">
      <c r="A176" s="178">
        <f>A175</f>
        <v>25569.375</v>
      </c>
      <c r="B176" s="179" t="s">
        <v>13</v>
      </c>
      <c r="C176" s="180"/>
      <c r="D176" s="180">
        <v>0</v>
      </c>
      <c r="E176" s="180"/>
      <c r="F176" s="180"/>
      <c r="G176" s="180">
        <f>SUM(C176:F176)</f>
      </c>
      <c r="H176" s="182">
        <v>6000</v>
      </c>
      <c r="I176" s="125">
        <f>G176*H176</f>
      </c>
      <c r="J176" s="125">
        <f>I176*0.1</f>
      </c>
      <c r="K176" s="125">
        <f>SUM(I176:J176)</f>
      </c>
      <c r="L176" s="205"/>
      <c r="M176" s="87"/>
      <c r="N176" s="87"/>
      <c r="O176" s="87"/>
      <c r="P176" s="87"/>
      <c r="Q176" s="87"/>
      <c r="R176" s="87"/>
      <c r="S176" s="87"/>
      <c r="T176" s="87"/>
      <c r="U176" s="205"/>
      <c r="V176" s="87"/>
      <c r="W176" s="87"/>
      <c r="X176" s="87"/>
      <c r="Y176" s="87"/>
      <c r="Z176" s="86"/>
      <c r="AA176" s="87"/>
    </row>
    <row x14ac:dyDescent="0.25" r="177" customHeight="1" ht="17.25">
      <c r="A177" s="178">
        <f>A176</f>
        <v>25569.375</v>
      </c>
      <c r="B177" s="179" t="s">
        <v>58</v>
      </c>
      <c r="C177" s="183"/>
      <c r="D177" s="180">
        <v>5</v>
      </c>
      <c r="E177" s="180"/>
      <c r="F177" s="180"/>
      <c r="G177" s="180">
        <f>SUM(C177:F177)</f>
      </c>
      <c r="H177" s="182">
        <v>5500</v>
      </c>
      <c r="I177" s="125">
        <f>G177*H177</f>
      </c>
      <c r="J177" s="125">
        <f>I177*0.1</f>
      </c>
      <c r="K177" s="125">
        <f>SUM(I177:J177)</f>
      </c>
      <c r="L177" s="205"/>
      <c r="M177" s="87"/>
      <c r="N177" s="87"/>
      <c r="O177" s="87"/>
      <c r="P177" s="87"/>
      <c r="Q177" s="87"/>
      <c r="R177" s="87"/>
      <c r="S177" s="87"/>
      <c r="T177" s="87"/>
      <c r="U177" s="205"/>
      <c r="V177" s="87"/>
      <c r="W177" s="87"/>
      <c r="X177" s="87"/>
      <c r="Y177" s="87"/>
      <c r="Z177" s="86"/>
      <c r="AA177" s="87"/>
    </row>
    <row x14ac:dyDescent="0.25" r="178" customHeight="1" ht="17.25">
      <c r="A178" s="178">
        <f>A177</f>
        <v>25569.375</v>
      </c>
      <c r="B178" s="179" t="s">
        <v>147</v>
      </c>
      <c r="C178" s="183">
        <v>10</v>
      </c>
      <c r="D178" s="180">
        <v>5</v>
      </c>
      <c r="E178" s="180"/>
      <c r="F178" s="180"/>
      <c r="G178" s="180">
        <f>SUM(C178:F178)</f>
      </c>
      <c r="H178" s="182">
        <v>5000</v>
      </c>
      <c r="I178" s="125">
        <f>G178*H178</f>
      </c>
      <c r="J178" s="125">
        <f>I178*0.1</f>
      </c>
      <c r="K178" s="125">
        <f>SUM(I178:J178)</f>
      </c>
      <c r="L178" s="205"/>
      <c r="M178" s="87"/>
      <c r="N178" s="87"/>
      <c r="O178" s="87"/>
      <c r="P178" s="87"/>
      <c r="Q178" s="87"/>
      <c r="R178" s="87"/>
      <c r="S178" s="87"/>
      <c r="T178" s="87"/>
      <c r="U178" s="205"/>
      <c r="V178" s="87"/>
      <c r="W178" s="87"/>
      <c r="X178" s="87"/>
      <c r="Y178" s="87"/>
      <c r="Z178" s="86"/>
      <c r="AA178" s="87"/>
    </row>
    <row x14ac:dyDescent="0.25" r="179" customHeight="1" ht="17.25">
      <c r="A179" s="178">
        <f>A178</f>
        <v>25569.375</v>
      </c>
      <c r="B179" s="179" t="s">
        <v>27</v>
      </c>
      <c r="C179" s="180"/>
      <c r="D179" s="180">
        <v>0</v>
      </c>
      <c r="E179" s="180"/>
      <c r="F179" s="180"/>
      <c r="G179" s="180">
        <f>SUM(C179:F179)</f>
      </c>
      <c r="H179" s="182">
        <v>5500</v>
      </c>
      <c r="I179" s="125">
        <f>G179*H179</f>
      </c>
      <c r="J179" s="125">
        <f>I179*0.1</f>
      </c>
      <c r="K179" s="125">
        <f>SUM(I179:J179)</f>
      </c>
      <c r="L179" s="205"/>
      <c r="M179" s="87"/>
      <c r="N179" s="87"/>
      <c r="O179" s="87"/>
      <c r="P179" s="87"/>
      <c r="Q179" s="87"/>
      <c r="R179" s="87"/>
      <c r="S179" s="87"/>
      <c r="T179" s="87"/>
      <c r="U179" s="205"/>
      <c r="V179" s="87"/>
      <c r="W179" s="87"/>
      <c r="X179" s="87"/>
      <c r="Y179" s="87"/>
      <c r="Z179" s="86"/>
      <c r="AA179" s="87"/>
    </row>
    <row x14ac:dyDescent="0.25" r="180" customHeight="1" ht="17.25">
      <c r="A180" s="178">
        <f>A179</f>
        <v>25569.375</v>
      </c>
      <c r="B180" s="179" t="s">
        <v>20</v>
      </c>
      <c r="C180" s="180"/>
      <c r="D180" s="180">
        <v>13</v>
      </c>
      <c r="E180" s="180"/>
      <c r="F180" s="180"/>
      <c r="G180" s="180">
        <f>SUM(C180:F180)</f>
      </c>
      <c r="H180" s="182">
        <v>5500</v>
      </c>
      <c r="I180" s="125">
        <f>G180*H180</f>
      </c>
      <c r="J180" s="125">
        <f>I180*0.1</f>
      </c>
      <c r="K180" s="125">
        <f>SUM(I180:J180)</f>
      </c>
      <c r="L180" s="205"/>
      <c r="M180" s="87"/>
      <c r="N180" s="87"/>
      <c r="O180" s="87"/>
      <c r="P180" s="87"/>
      <c r="Q180" s="87"/>
      <c r="R180" s="87"/>
      <c r="S180" s="87"/>
      <c r="T180" s="87"/>
      <c r="U180" s="205"/>
      <c r="V180" s="87"/>
      <c r="W180" s="87"/>
      <c r="X180" s="87"/>
      <c r="Y180" s="87"/>
      <c r="Z180" s="86"/>
      <c r="AA180" s="87"/>
    </row>
    <row x14ac:dyDescent="0.25" r="181" customHeight="1" ht="17.25">
      <c r="A181" s="178">
        <f>A180</f>
        <v>25569.375</v>
      </c>
      <c r="B181" s="179" t="s">
        <v>31</v>
      </c>
      <c r="C181" s="180"/>
      <c r="D181" s="180">
        <v>0</v>
      </c>
      <c r="E181" s="180"/>
      <c r="F181" s="180"/>
      <c r="G181" s="180">
        <f>SUM(C181:F181)</f>
      </c>
      <c r="H181" s="182">
        <v>6000</v>
      </c>
      <c r="I181" s="125">
        <f>G181*H181</f>
      </c>
      <c r="J181" s="125">
        <f>I181*0.1</f>
      </c>
      <c r="K181" s="125">
        <f>SUM(I181:J181)</f>
      </c>
      <c r="L181" s="205"/>
      <c r="M181" s="87"/>
      <c r="N181" s="87"/>
      <c r="O181" s="87"/>
      <c r="P181" s="87"/>
      <c r="Q181" s="87"/>
      <c r="R181" s="87"/>
      <c r="S181" s="87"/>
      <c r="T181" s="87"/>
      <c r="U181" s="205"/>
      <c r="V181" s="87"/>
      <c r="W181" s="87"/>
      <c r="X181" s="87"/>
      <c r="Y181" s="87"/>
      <c r="Z181" s="86"/>
      <c r="AA181" s="87"/>
    </row>
    <row x14ac:dyDescent="0.25" r="182" customHeight="1" ht="17.25">
      <c r="A182" s="178">
        <f>A181</f>
        <v>25569.375</v>
      </c>
      <c r="B182" s="179" t="s">
        <v>71</v>
      </c>
      <c r="C182" s="180"/>
      <c r="D182" s="180">
        <v>0</v>
      </c>
      <c r="E182" s="180"/>
      <c r="F182" s="180"/>
      <c r="G182" s="180">
        <f>SUM(C182:F182)</f>
      </c>
      <c r="H182" s="182">
        <v>6000</v>
      </c>
      <c r="I182" s="125">
        <f>G182*H182</f>
      </c>
      <c r="J182" s="125">
        <f>I182*0.1</f>
      </c>
      <c r="K182" s="125">
        <f>SUM(I182:J182)</f>
      </c>
      <c r="L182" s="205"/>
      <c r="M182" s="87"/>
      <c r="N182" s="87"/>
      <c r="O182" s="87"/>
      <c r="P182" s="87"/>
      <c r="Q182" s="87"/>
      <c r="R182" s="87"/>
      <c r="S182" s="87"/>
      <c r="T182" s="87"/>
      <c r="U182" s="205"/>
      <c r="V182" s="87"/>
      <c r="W182" s="87"/>
      <c r="X182" s="87"/>
      <c r="Y182" s="87"/>
      <c r="Z182" s="86"/>
      <c r="AA182" s="87"/>
    </row>
    <row x14ac:dyDescent="0.25" r="183" customHeight="1" ht="17.25">
      <c r="A183" s="178">
        <f>A182</f>
        <v>25569.375</v>
      </c>
      <c r="B183" s="184" t="s">
        <v>49</v>
      </c>
      <c r="C183" s="180"/>
      <c r="D183" s="180">
        <v>8</v>
      </c>
      <c r="E183" s="180"/>
      <c r="F183" s="180"/>
      <c r="G183" s="180">
        <f>SUM(C183:F183)</f>
      </c>
      <c r="H183" s="182">
        <v>6000</v>
      </c>
      <c r="I183" s="125">
        <f>G183*H183</f>
      </c>
      <c r="J183" s="125">
        <f>I183*0.1</f>
      </c>
      <c r="K183" s="125">
        <f>SUM(I183:J183)</f>
      </c>
      <c r="L183" s="205"/>
      <c r="M183" s="87"/>
      <c r="N183" s="87"/>
      <c r="O183" s="87"/>
      <c r="P183" s="87"/>
      <c r="Q183" s="87"/>
      <c r="R183" s="87"/>
      <c r="S183" s="87"/>
      <c r="T183" s="87"/>
      <c r="U183" s="205"/>
      <c r="V183" s="87"/>
      <c r="W183" s="87"/>
      <c r="X183" s="87"/>
      <c r="Y183" s="87"/>
      <c r="Z183" s="86"/>
      <c r="AA183" s="87"/>
    </row>
    <row x14ac:dyDescent="0.25" r="184" customHeight="1" ht="17.25">
      <c r="A184" s="178">
        <f>A183</f>
        <v>25569.375</v>
      </c>
      <c r="B184" s="179" t="s">
        <v>9</v>
      </c>
      <c r="C184" s="180"/>
      <c r="D184" s="180">
        <v>10</v>
      </c>
      <c r="E184" s="180"/>
      <c r="F184" s="180"/>
      <c r="G184" s="180">
        <f>SUM(C184:F184)</f>
      </c>
      <c r="H184" s="182">
        <v>6000</v>
      </c>
      <c r="I184" s="125">
        <f>G184*H184</f>
      </c>
      <c r="J184" s="125">
        <f>I184*0.1</f>
      </c>
      <c r="K184" s="125">
        <f>SUM(I184:J184)</f>
      </c>
      <c r="L184" s="205"/>
      <c r="M184" s="87"/>
      <c r="N184" s="87"/>
      <c r="O184" s="87"/>
      <c r="P184" s="87"/>
      <c r="Q184" s="87"/>
      <c r="R184" s="87"/>
      <c r="S184" s="87"/>
      <c r="T184" s="87"/>
      <c r="U184" s="205"/>
      <c r="V184" s="87"/>
      <c r="W184" s="87"/>
      <c r="X184" s="87"/>
      <c r="Y184" s="87"/>
      <c r="Z184" s="86"/>
      <c r="AA184" s="87"/>
    </row>
    <row x14ac:dyDescent="0.25" r="185" customHeight="1" ht="17.25">
      <c r="A185" s="178">
        <f>A184</f>
        <v>25569.375</v>
      </c>
      <c r="B185" s="179" t="s">
        <v>78</v>
      </c>
      <c r="C185" s="180"/>
      <c r="D185" s="180">
        <v>0</v>
      </c>
      <c r="E185" s="180"/>
      <c r="F185" s="180"/>
      <c r="G185" s="180">
        <f>SUM(C185:F185)</f>
      </c>
      <c r="H185" s="182">
        <v>6500</v>
      </c>
      <c r="I185" s="125">
        <f>G185*H185</f>
      </c>
      <c r="J185" s="125">
        <f>I185*0.1</f>
      </c>
      <c r="K185" s="125">
        <f>SUM(I185:J185)</f>
      </c>
      <c r="L185" s="205"/>
      <c r="M185" s="87"/>
      <c r="N185" s="87"/>
      <c r="O185" s="87"/>
      <c r="P185" s="87"/>
      <c r="Q185" s="87"/>
      <c r="R185" s="87"/>
      <c r="S185" s="87"/>
      <c r="T185" s="87"/>
      <c r="U185" s="205"/>
      <c r="V185" s="87"/>
      <c r="W185" s="87"/>
      <c r="X185" s="87"/>
      <c r="Y185" s="87"/>
      <c r="Z185" s="86"/>
      <c r="AA185" s="87"/>
    </row>
    <row x14ac:dyDescent="0.25" r="186" customHeight="1" ht="17.25">
      <c r="A186" s="178">
        <f>A185</f>
        <v>25569.375</v>
      </c>
      <c r="B186" s="179" t="s">
        <v>55</v>
      </c>
      <c r="C186" s="180"/>
      <c r="D186" s="180">
        <v>0</v>
      </c>
      <c r="E186" s="180"/>
      <c r="F186" s="180"/>
      <c r="G186" s="180">
        <f>SUM(C186:F186)</f>
      </c>
      <c r="H186" s="182">
        <v>6500</v>
      </c>
      <c r="I186" s="125">
        <f>G186*H186</f>
      </c>
      <c r="J186" s="125">
        <f>I186*0.1</f>
      </c>
      <c r="K186" s="125">
        <f>SUM(I186:J186)</f>
      </c>
      <c r="L186" s="205"/>
      <c r="M186" s="87"/>
      <c r="N186" s="87"/>
      <c r="O186" s="87"/>
      <c r="P186" s="87"/>
      <c r="Q186" s="87"/>
      <c r="R186" s="87"/>
      <c r="S186" s="87"/>
      <c r="T186" s="87"/>
      <c r="U186" s="205"/>
      <c r="V186" s="87"/>
      <c r="W186" s="87"/>
      <c r="X186" s="87"/>
      <c r="Y186" s="87"/>
      <c r="Z186" s="86"/>
      <c r="AA186" s="87"/>
    </row>
    <row x14ac:dyDescent="0.25" r="187" customHeight="1" ht="17.25">
      <c r="A187" s="178">
        <f>A186</f>
        <v>25569.375</v>
      </c>
      <c r="B187" s="179" t="s">
        <v>80</v>
      </c>
      <c r="C187" s="180"/>
      <c r="D187" s="180">
        <v>23</v>
      </c>
      <c r="E187" s="180"/>
      <c r="F187" s="180"/>
      <c r="G187" s="180">
        <f>SUM(C187:F187)</f>
      </c>
      <c r="H187" s="182">
        <v>6000</v>
      </c>
      <c r="I187" s="125">
        <f>G187*H187</f>
      </c>
      <c r="J187" s="185"/>
      <c r="K187" s="125">
        <f>SUM(I187:J187)</f>
      </c>
      <c r="L187" s="205"/>
      <c r="M187" s="87"/>
      <c r="N187" s="87"/>
      <c r="O187" s="87"/>
      <c r="P187" s="87"/>
      <c r="Q187" s="87"/>
      <c r="R187" s="87"/>
      <c r="S187" s="87"/>
      <c r="T187" s="87"/>
      <c r="U187" s="205"/>
      <c r="V187" s="87"/>
      <c r="W187" s="87"/>
      <c r="X187" s="87"/>
      <c r="Y187" s="87"/>
      <c r="Z187" s="86"/>
      <c r="AA187" s="87"/>
    </row>
    <row x14ac:dyDescent="0.25" r="188" customHeight="1" ht="17.25">
      <c r="A188" s="178">
        <f>A187</f>
        <v>25569.375</v>
      </c>
      <c r="B188" s="179" t="s">
        <v>67</v>
      </c>
      <c r="C188" s="180"/>
      <c r="D188" s="180">
        <v>7</v>
      </c>
      <c r="E188" s="180"/>
      <c r="F188" s="180"/>
      <c r="G188" s="180">
        <f>SUM(C188:F188)</f>
      </c>
      <c r="H188" s="182">
        <v>5500</v>
      </c>
      <c r="I188" s="125">
        <f>G188*H188</f>
      </c>
      <c r="J188" s="125">
        <f>I188*0.1</f>
      </c>
      <c r="K188" s="125">
        <f>SUM(I188:J188)</f>
      </c>
      <c r="L188" s="205"/>
      <c r="M188" s="87"/>
      <c r="N188" s="87"/>
      <c r="O188" s="87"/>
      <c r="P188" s="87"/>
      <c r="Q188" s="87"/>
      <c r="R188" s="87"/>
      <c r="S188" s="87"/>
      <c r="T188" s="87"/>
      <c r="U188" s="205"/>
      <c r="V188" s="87"/>
      <c r="W188" s="87"/>
      <c r="X188" s="87"/>
      <c r="Y188" s="87"/>
      <c r="Z188" s="86"/>
      <c r="AA188" s="87"/>
    </row>
    <row x14ac:dyDescent="0.25" r="189" customHeight="1" ht="17.25">
      <c r="A189" s="178">
        <f>A188</f>
        <v>25569.375</v>
      </c>
      <c r="B189" s="186" t="s">
        <v>74</v>
      </c>
      <c r="C189" s="180"/>
      <c r="D189" s="180">
        <v>0</v>
      </c>
      <c r="E189" s="180"/>
      <c r="F189" s="180"/>
      <c r="G189" s="180">
        <f>SUM(C189:F189)</f>
      </c>
      <c r="H189" s="187">
        <v>5000</v>
      </c>
      <c r="I189" s="125">
        <f>G189*H189</f>
      </c>
      <c r="J189" s="125">
        <f>I189*0.1</f>
      </c>
      <c r="K189" s="125">
        <f>SUM(I189:J189)</f>
      </c>
      <c r="L189" s="205"/>
      <c r="M189" s="87"/>
      <c r="N189" s="87"/>
      <c r="O189" s="87"/>
      <c r="P189" s="87"/>
      <c r="Q189" s="87"/>
      <c r="R189" s="87"/>
      <c r="S189" s="87"/>
      <c r="T189" s="87"/>
      <c r="U189" s="205"/>
      <c r="V189" s="87"/>
      <c r="W189" s="87"/>
      <c r="X189" s="87"/>
      <c r="Y189" s="87"/>
      <c r="Z189" s="86"/>
      <c r="AA189" s="87"/>
    </row>
    <row x14ac:dyDescent="0.25" r="190" customHeight="1" ht="17.25">
      <c r="A190" s="178">
        <f>A189</f>
        <v>25569.375</v>
      </c>
      <c r="B190" s="179" t="s">
        <v>11</v>
      </c>
      <c r="C190" s="180"/>
      <c r="D190" s="180">
        <v>0</v>
      </c>
      <c r="E190" s="180"/>
      <c r="F190" s="180"/>
      <c r="G190" s="180">
        <f>SUM(C190:F190)</f>
      </c>
      <c r="H190" s="182">
        <v>6000</v>
      </c>
      <c r="I190" s="125">
        <f>G190*H190</f>
      </c>
      <c r="J190" s="125">
        <f>I190*0.1</f>
      </c>
      <c r="K190" s="125">
        <f>SUM(I190:J190)</f>
      </c>
      <c r="L190" s="205"/>
      <c r="M190" s="87"/>
      <c r="N190" s="87"/>
      <c r="O190" s="87"/>
      <c r="P190" s="87"/>
      <c r="Q190" s="87"/>
      <c r="R190" s="87"/>
      <c r="S190" s="87"/>
      <c r="T190" s="87"/>
      <c r="U190" s="205"/>
      <c r="V190" s="87"/>
      <c r="W190" s="87"/>
      <c r="X190" s="87"/>
      <c r="Y190" s="87"/>
      <c r="Z190" s="86"/>
      <c r="AA190" s="87"/>
    </row>
    <row x14ac:dyDescent="0.25" r="191" customHeight="1" ht="17.25">
      <c r="A191" s="178">
        <f>A190</f>
        <v>25569.375</v>
      </c>
      <c r="B191" s="179" t="s">
        <v>22</v>
      </c>
      <c r="C191" s="180"/>
      <c r="D191" s="180">
        <v>0</v>
      </c>
      <c r="E191" s="180"/>
      <c r="F191" s="180"/>
      <c r="G191" s="180">
        <f>SUM(C191:F191)</f>
      </c>
      <c r="H191" s="182">
        <v>4800</v>
      </c>
      <c r="I191" s="125">
        <f>G191*H191</f>
      </c>
      <c r="J191" s="125">
        <f>I191*0.1</f>
      </c>
      <c r="K191" s="125">
        <f>SUM(I191:J191)</f>
      </c>
      <c r="L191" s="205"/>
      <c r="M191" s="87"/>
      <c r="N191" s="87"/>
      <c r="O191" s="87"/>
      <c r="P191" s="87"/>
      <c r="Q191" s="87"/>
      <c r="R191" s="87"/>
      <c r="S191" s="87"/>
      <c r="T191" s="87"/>
      <c r="U191" s="205"/>
      <c r="V191" s="87"/>
      <c r="W191" s="87"/>
      <c r="X191" s="87"/>
      <c r="Y191" s="87"/>
      <c r="Z191" s="86"/>
      <c r="AA191" s="87"/>
    </row>
    <row x14ac:dyDescent="0.25" r="192" customHeight="1" ht="17.25">
      <c r="A192" s="178">
        <f>A191</f>
        <v>25569.375</v>
      </c>
      <c r="B192" s="186" t="s">
        <v>84</v>
      </c>
      <c r="C192" s="180"/>
      <c r="D192" s="180">
        <v>0</v>
      </c>
      <c r="E192" s="180"/>
      <c r="F192" s="180"/>
      <c r="G192" s="180">
        <f>SUM(C192:F192)</f>
      </c>
      <c r="H192" s="182">
        <v>4800</v>
      </c>
      <c r="I192" s="125">
        <f>G192*H192</f>
      </c>
      <c r="J192" s="125">
        <f>I192*0.1</f>
      </c>
      <c r="K192" s="125">
        <f>SUM(I192:J192)</f>
      </c>
      <c r="L192" s="205"/>
      <c r="M192" s="87"/>
      <c r="N192" s="87"/>
      <c r="O192" s="87"/>
      <c r="P192" s="87"/>
      <c r="Q192" s="87"/>
      <c r="R192" s="87"/>
      <c r="S192" s="87"/>
      <c r="T192" s="87"/>
      <c r="U192" s="205"/>
      <c r="V192" s="87"/>
      <c r="W192" s="87"/>
      <c r="X192" s="87"/>
      <c r="Y192" s="87"/>
      <c r="Z192" s="86"/>
      <c r="AA192" s="87"/>
    </row>
    <row x14ac:dyDescent="0.25" r="193" customHeight="1" ht="17.25">
      <c r="A193" s="178">
        <f>A192</f>
        <v>25569.375</v>
      </c>
      <c r="B193" s="179" t="s">
        <v>17</v>
      </c>
      <c r="C193" s="180"/>
      <c r="D193" s="180">
        <v>0</v>
      </c>
      <c r="E193" s="180"/>
      <c r="F193" s="180"/>
      <c r="G193" s="180">
        <f>SUM(C193:F193)</f>
      </c>
      <c r="H193" s="182">
        <v>6500</v>
      </c>
      <c r="I193" s="125">
        <f>G193*H193</f>
      </c>
      <c r="J193" s="125">
        <f>I193*0.1</f>
      </c>
      <c r="K193" s="125">
        <f>SUM(I193:J193)</f>
      </c>
      <c r="L193" s="205"/>
      <c r="M193" s="87"/>
      <c r="N193" s="87"/>
      <c r="O193" s="87"/>
      <c r="P193" s="87"/>
      <c r="Q193" s="87"/>
      <c r="R193" s="87"/>
      <c r="S193" s="87"/>
      <c r="T193" s="87"/>
      <c r="U193" s="205"/>
      <c r="V193" s="87"/>
      <c r="W193" s="87"/>
      <c r="X193" s="87"/>
      <c r="Y193" s="87"/>
      <c r="Z193" s="86"/>
      <c r="AA193" s="87"/>
    </row>
    <row x14ac:dyDescent="0.25" r="194" customHeight="1" ht="17.25">
      <c r="A194" s="178">
        <f>A193</f>
        <v>25569.375</v>
      </c>
      <c r="B194" s="186" t="s">
        <v>148</v>
      </c>
      <c r="C194" s="180"/>
      <c r="D194" s="180">
        <v>0</v>
      </c>
      <c r="E194" s="180"/>
      <c r="F194" s="180"/>
      <c r="G194" s="180">
        <f>SUM(C194:F194)</f>
      </c>
      <c r="H194" s="182">
        <v>6000</v>
      </c>
      <c r="I194" s="125">
        <f>G194*H194</f>
      </c>
      <c r="J194" s="125">
        <f>I194*0.1</f>
      </c>
      <c r="K194" s="125">
        <f>SUM(I194:J194)</f>
      </c>
      <c r="L194" s="205"/>
      <c r="M194" s="87"/>
      <c r="N194" s="87"/>
      <c r="O194" s="87"/>
      <c r="P194" s="87"/>
      <c r="Q194" s="87"/>
      <c r="R194" s="87"/>
      <c r="S194" s="87"/>
      <c r="T194" s="87"/>
      <c r="U194" s="205"/>
      <c r="V194" s="87"/>
      <c r="W194" s="87"/>
      <c r="X194" s="87"/>
      <c r="Y194" s="87"/>
      <c r="Z194" s="86"/>
      <c r="AA194" s="87"/>
    </row>
    <row x14ac:dyDescent="0.25" r="195" customHeight="1" ht="17.25">
      <c r="A195" s="178">
        <f>A194</f>
        <v>25569.375</v>
      </c>
      <c r="B195" s="179" t="s">
        <v>29</v>
      </c>
      <c r="C195" s="188"/>
      <c r="D195" s="180">
        <v>15</v>
      </c>
      <c r="E195" s="180">
        <v>15</v>
      </c>
      <c r="F195" s="180"/>
      <c r="G195" s="180">
        <f>SUM(C195:F195)</f>
      </c>
      <c r="H195" s="182">
        <v>5500</v>
      </c>
      <c r="I195" s="125">
        <f>G195*H195</f>
      </c>
      <c r="J195" s="125">
        <f>I195*0.1</f>
      </c>
      <c r="K195" s="125">
        <f>SUM(I195:J195)</f>
      </c>
      <c r="L195" s="205"/>
      <c r="M195" s="87"/>
      <c r="N195" s="87"/>
      <c r="O195" s="87"/>
      <c r="P195" s="87"/>
      <c r="Q195" s="87"/>
      <c r="R195" s="87"/>
      <c r="S195" s="87"/>
      <c r="T195" s="87"/>
      <c r="U195" s="205"/>
      <c r="V195" s="87"/>
      <c r="W195" s="87"/>
      <c r="X195" s="87"/>
      <c r="Y195" s="87"/>
      <c r="Z195" s="86"/>
      <c r="AA195" s="87"/>
    </row>
    <row x14ac:dyDescent="0.25" r="196" customHeight="1" ht="17.25">
      <c r="A196" s="178">
        <f>A195</f>
        <v>25569.375</v>
      </c>
      <c r="B196" s="179" t="s">
        <v>15</v>
      </c>
      <c r="C196" s="180"/>
      <c r="D196" s="180">
        <v>0</v>
      </c>
      <c r="E196" s="180"/>
      <c r="F196" s="180"/>
      <c r="G196" s="180">
        <f>SUM(C196:F196)</f>
      </c>
      <c r="H196" s="182">
        <v>4800</v>
      </c>
      <c r="I196" s="125">
        <f>G196*H196</f>
      </c>
      <c r="J196" s="125">
        <f>I196*0.1</f>
      </c>
      <c r="K196" s="125">
        <f>SUM(I196:J196)</f>
      </c>
      <c r="L196" s="205"/>
      <c r="M196" s="87"/>
      <c r="N196" s="87"/>
      <c r="O196" s="87"/>
      <c r="P196" s="87"/>
      <c r="Q196" s="87"/>
      <c r="R196" s="87"/>
      <c r="S196" s="87"/>
      <c r="T196" s="87"/>
      <c r="U196" s="205"/>
      <c r="V196" s="87"/>
      <c r="W196" s="87"/>
      <c r="X196" s="87"/>
      <c r="Y196" s="87"/>
      <c r="Z196" s="86"/>
      <c r="AA196" s="87"/>
    </row>
    <row x14ac:dyDescent="0.25" r="197" customHeight="1" ht="17.25">
      <c r="A197" s="178">
        <f>A196</f>
        <v>25569.375</v>
      </c>
      <c r="B197" s="179" t="s">
        <v>21</v>
      </c>
      <c r="C197" s="188"/>
      <c r="D197" s="180">
        <v>13</v>
      </c>
      <c r="E197" s="180"/>
      <c r="F197" s="180"/>
      <c r="G197" s="180">
        <f>SUM(C197:F197)</f>
      </c>
      <c r="H197" s="182">
        <v>5500</v>
      </c>
      <c r="I197" s="125">
        <f>G197*H197</f>
      </c>
      <c r="J197" s="125">
        <f>I197*0.1</f>
      </c>
      <c r="K197" s="125">
        <f>SUM(I197:J197)</f>
      </c>
      <c r="L197" s="205"/>
      <c r="M197" s="87"/>
      <c r="N197" s="87"/>
      <c r="O197" s="87"/>
      <c r="P197" s="87"/>
      <c r="Q197" s="87"/>
      <c r="R197" s="87"/>
      <c r="S197" s="87"/>
      <c r="T197" s="87"/>
      <c r="U197" s="205"/>
      <c r="V197" s="87"/>
      <c r="W197" s="87"/>
      <c r="X197" s="87"/>
      <c r="Y197" s="87"/>
      <c r="Z197" s="86"/>
      <c r="AA197" s="87"/>
    </row>
    <row x14ac:dyDescent="0.25" r="198" customHeight="1" ht="17.25">
      <c r="A198" s="178">
        <f>A197</f>
        <v>25569.375</v>
      </c>
      <c r="B198" s="179" t="s">
        <v>52</v>
      </c>
      <c r="C198" s="180"/>
      <c r="D198" s="180">
        <v>14</v>
      </c>
      <c r="E198" s="180">
        <v>11</v>
      </c>
      <c r="F198" s="180"/>
      <c r="G198" s="180">
        <f>SUM(C198:F198)</f>
      </c>
      <c r="H198" s="182">
        <v>5500</v>
      </c>
      <c r="I198" s="125">
        <f>G198*H198</f>
      </c>
      <c r="J198" s="125">
        <f>I198*0.1</f>
      </c>
      <c r="K198" s="125">
        <f>SUM(I198:J198)</f>
      </c>
      <c r="L198" s="205"/>
      <c r="M198" s="87"/>
      <c r="N198" s="87"/>
      <c r="O198" s="87"/>
      <c r="P198" s="87"/>
      <c r="Q198" s="87"/>
      <c r="R198" s="87"/>
      <c r="S198" s="87"/>
      <c r="T198" s="87"/>
      <c r="U198" s="205"/>
      <c r="V198" s="87"/>
      <c r="W198" s="87"/>
      <c r="X198" s="87"/>
      <c r="Y198" s="87"/>
      <c r="Z198" s="86"/>
      <c r="AA198" s="87"/>
    </row>
    <row x14ac:dyDescent="0.25" r="199" customHeight="1" ht="17.25">
      <c r="A199" s="178">
        <f>A198</f>
        <v>25569.375</v>
      </c>
      <c r="B199" s="186" t="s">
        <v>61</v>
      </c>
      <c r="C199" s="180"/>
      <c r="D199" s="180">
        <v>0</v>
      </c>
      <c r="E199" s="180"/>
      <c r="F199" s="180"/>
      <c r="G199" s="180">
        <f>SUM(C199:F199)</f>
      </c>
      <c r="H199" s="182">
        <v>5500</v>
      </c>
      <c r="I199" s="125">
        <f>G199*H199</f>
      </c>
      <c r="J199" s="125">
        <f>I199*0.1</f>
      </c>
      <c r="K199" s="125">
        <f>SUM(I199:J199)</f>
      </c>
      <c r="L199" s="205"/>
      <c r="M199" s="87"/>
      <c r="N199" s="87"/>
      <c r="O199" s="87"/>
      <c r="P199" s="87"/>
      <c r="Q199" s="87"/>
      <c r="R199" s="87"/>
      <c r="S199" s="87"/>
      <c r="T199" s="87"/>
      <c r="U199" s="205"/>
      <c r="V199" s="87"/>
      <c r="W199" s="87"/>
      <c r="X199" s="87"/>
      <c r="Y199" s="87"/>
      <c r="Z199" s="86"/>
      <c r="AA199" s="87"/>
    </row>
    <row x14ac:dyDescent="0.25" r="200" customHeight="1" ht="17.25">
      <c r="A200" s="178">
        <f>A199</f>
        <v>25569.375</v>
      </c>
      <c r="B200" s="179" t="s">
        <v>33</v>
      </c>
      <c r="C200" s="180"/>
      <c r="D200" s="180">
        <v>0</v>
      </c>
      <c r="E200" s="180"/>
      <c r="F200" s="180"/>
      <c r="G200" s="180">
        <f>SUM(C200:F200)</f>
      </c>
      <c r="H200" s="182">
        <v>5500</v>
      </c>
      <c r="I200" s="125">
        <f>G200*H200</f>
      </c>
      <c r="J200" s="125">
        <f>I200*0.1</f>
      </c>
      <c r="K200" s="125">
        <f>SUM(I200:J200)</f>
      </c>
      <c r="L200" s="205"/>
      <c r="M200" s="87"/>
      <c r="N200" s="87"/>
      <c r="O200" s="87"/>
      <c r="P200" s="87"/>
      <c r="Q200" s="87"/>
      <c r="R200" s="87"/>
      <c r="S200" s="87"/>
      <c r="T200" s="87"/>
      <c r="U200" s="205"/>
      <c r="V200" s="87"/>
      <c r="W200" s="87"/>
      <c r="X200" s="87"/>
      <c r="Y200" s="87"/>
      <c r="Z200" s="86"/>
      <c r="AA200" s="87"/>
    </row>
    <row x14ac:dyDescent="0.25" r="201" customHeight="1" ht="17.25">
      <c r="A201" s="178">
        <f>A200</f>
        <v>25569.375</v>
      </c>
      <c r="B201" s="179" t="s">
        <v>12</v>
      </c>
      <c r="C201" s="180"/>
      <c r="D201" s="180">
        <v>8</v>
      </c>
      <c r="E201" s="180"/>
      <c r="F201" s="180"/>
      <c r="G201" s="180">
        <f>SUM(C201:F201)</f>
      </c>
      <c r="H201" s="182">
        <v>6000</v>
      </c>
      <c r="I201" s="125">
        <f>G201*H201</f>
      </c>
      <c r="J201" s="125">
        <f>I201*0.1</f>
      </c>
      <c r="K201" s="125">
        <f>SUM(I201:J201)</f>
      </c>
      <c r="L201" s="205"/>
      <c r="M201" s="87"/>
      <c r="N201" s="87"/>
      <c r="O201" s="87"/>
      <c r="P201" s="87"/>
      <c r="Q201" s="87"/>
      <c r="R201" s="87"/>
      <c r="S201" s="87"/>
      <c r="T201" s="87"/>
      <c r="U201" s="205"/>
      <c r="V201" s="87"/>
      <c r="W201" s="87"/>
      <c r="X201" s="87"/>
      <c r="Y201" s="87"/>
      <c r="Z201" s="86"/>
      <c r="AA201" s="87"/>
    </row>
    <row x14ac:dyDescent="0.25" r="202" customHeight="1" ht="17.25">
      <c r="A202" s="178">
        <f>A201</f>
        <v>25569.375</v>
      </c>
      <c r="B202" s="186" t="s">
        <v>37</v>
      </c>
      <c r="C202" s="180"/>
      <c r="D202" s="180">
        <v>5</v>
      </c>
      <c r="E202" s="180"/>
      <c r="F202" s="180"/>
      <c r="G202" s="180">
        <f>SUM(C202:F202)</f>
      </c>
      <c r="H202" s="182">
        <v>6500</v>
      </c>
      <c r="I202" s="125">
        <f>G202*H202</f>
      </c>
      <c r="J202" s="125">
        <f>I202*0.1</f>
      </c>
      <c r="K202" s="125">
        <f>SUM(I202:J202)</f>
      </c>
      <c r="L202" s="205"/>
      <c r="M202" s="87"/>
      <c r="N202" s="87"/>
      <c r="O202" s="87"/>
      <c r="P202" s="87"/>
      <c r="Q202" s="87"/>
      <c r="R202" s="87"/>
      <c r="S202" s="87"/>
      <c r="T202" s="87"/>
      <c r="U202" s="205"/>
      <c r="V202" s="87"/>
      <c r="W202" s="87"/>
      <c r="X202" s="87"/>
      <c r="Y202" s="87"/>
      <c r="Z202" s="86"/>
      <c r="AA202" s="87"/>
    </row>
    <row x14ac:dyDescent="0.25" r="203" customHeight="1" ht="17.25">
      <c r="A203" s="178">
        <f>A202</f>
        <v>25569.375</v>
      </c>
      <c r="B203" s="186" t="s">
        <v>64</v>
      </c>
      <c r="C203" s="180"/>
      <c r="D203" s="180"/>
      <c r="E203" s="180"/>
      <c r="F203" s="180"/>
      <c r="G203" s="180">
        <f>SUM(C203:F203)</f>
      </c>
      <c r="H203" s="182">
        <v>5500</v>
      </c>
      <c r="I203" s="125">
        <f>G203*H203</f>
      </c>
      <c r="J203" s="125">
        <f>I203*0.1</f>
      </c>
      <c r="K203" s="125">
        <f>SUM(I203:J203)</f>
      </c>
      <c r="L203" s="205"/>
      <c r="M203" s="87"/>
      <c r="N203" s="87"/>
      <c r="O203" s="87"/>
      <c r="P203" s="87"/>
      <c r="Q203" s="87"/>
      <c r="R203" s="87"/>
      <c r="S203" s="87"/>
      <c r="T203" s="87"/>
      <c r="U203" s="205"/>
      <c r="V203" s="87"/>
      <c r="W203" s="87"/>
      <c r="X203" s="87"/>
      <c r="Y203" s="87"/>
      <c r="Z203" s="86"/>
      <c r="AA203" s="87"/>
    </row>
    <row x14ac:dyDescent="0.25" r="204" customHeight="1" ht="17.25">
      <c r="A204" s="178">
        <f>A203</f>
        <v>25569.375</v>
      </c>
      <c r="B204" s="179" t="s">
        <v>25</v>
      </c>
      <c r="C204" s="180"/>
      <c r="D204" s="180"/>
      <c r="E204" s="180"/>
      <c r="F204" s="180"/>
      <c r="G204" s="180">
        <f>SUM(C204:F204)</f>
      </c>
      <c r="H204" s="182">
        <v>6000</v>
      </c>
      <c r="I204" s="125">
        <f>G204*H204</f>
      </c>
      <c r="J204" s="125">
        <f>I204*0.1</f>
      </c>
      <c r="K204" s="125">
        <f>SUM(I204:J204)</f>
      </c>
      <c r="L204" s="205"/>
      <c r="M204" s="87"/>
      <c r="N204" s="87"/>
      <c r="O204" s="87"/>
      <c r="P204" s="87"/>
      <c r="Q204" s="87"/>
      <c r="R204" s="87"/>
      <c r="S204" s="87"/>
      <c r="T204" s="87"/>
      <c r="U204" s="205"/>
      <c r="V204" s="87"/>
      <c r="W204" s="87"/>
      <c r="X204" s="87"/>
      <c r="Y204" s="87"/>
      <c r="Z204" s="86"/>
      <c r="AA204" s="87"/>
    </row>
    <row x14ac:dyDescent="0.25" r="205" customHeight="1" ht="17.25">
      <c r="A205" s="178">
        <f>A204</f>
        <v>25569.375</v>
      </c>
      <c r="B205" s="186" t="s">
        <v>76</v>
      </c>
      <c r="C205" s="188"/>
      <c r="D205" s="180"/>
      <c r="E205" s="180"/>
      <c r="F205" s="180"/>
      <c r="G205" s="180">
        <f>SUM(C205:F205)</f>
      </c>
      <c r="H205" s="125">
        <v>6000</v>
      </c>
      <c r="I205" s="125">
        <f>G205*H205</f>
      </c>
      <c r="J205" s="125">
        <f>I205*0.1</f>
      </c>
      <c r="K205" s="125">
        <f>SUM(I205:J205)</f>
      </c>
      <c r="L205" s="205"/>
      <c r="M205" s="87"/>
      <c r="N205" s="87"/>
      <c r="O205" s="87"/>
      <c r="P205" s="87"/>
      <c r="Q205" s="87"/>
      <c r="R205" s="87"/>
      <c r="S205" s="87"/>
      <c r="T205" s="87"/>
      <c r="U205" s="205"/>
      <c r="V205" s="87"/>
      <c r="W205" s="87"/>
      <c r="X205" s="87"/>
      <c r="Y205" s="87"/>
      <c r="Z205" s="86"/>
      <c r="AA205" s="87"/>
    </row>
    <row x14ac:dyDescent="0.25" r="206" customHeight="1" ht="17.25">
      <c r="A206" s="178">
        <f>A205</f>
        <v>25569.375</v>
      </c>
      <c r="B206" s="186" t="s">
        <v>149</v>
      </c>
      <c r="C206" s="180"/>
      <c r="D206" s="181">
        <v>51</v>
      </c>
      <c r="E206" s="180"/>
      <c r="F206" s="180"/>
      <c r="G206" s="180">
        <f>SUM(C206:F206)</f>
      </c>
      <c r="H206" s="125">
        <v>6000</v>
      </c>
      <c r="I206" s="125">
        <f>G206*H206</f>
      </c>
      <c r="J206" s="125">
        <f>I206*0.1</f>
      </c>
      <c r="K206" s="125">
        <f>SUM(I206:J206)</f>
      </c>
      <c r="L206" s="205"/>
      <c r="M206" s="87"/>
      <c r="N206" s="87"/>
      <c r="O206" s="87"/>
      <c r="P206" s="87"/>
      <c r="Q206" s="87"/>
      <c r="R206" s="87"/>
      <c r="S206" s="87"/>
      <c r="T206" s="87"/>
      <c r="U206" s="205"/>
      <c r="V206" s="87"/>
      <c r="W206" s="87"/>
      <c r="X206" s="87"/>
      <c r="Y206" s="87"/>
      <c r="Z206" s="86"/>
      <c r="AA206" s="87"/>
    </row>
    <row x14ac:dyDescent="0.25" r="207" customHeight="1" ht="17.25">
      <c r="A207" s="178">
        <f>A206</f>
        <v>25569.375</v>
      </c>
      <c r="B207" s="186" t="s">
        <v>43</v>
      </c>
      <c r="C207" s="180"/>
      <c r="D207" s="180"/>
      <c r="E207" s="180"/>
      <c r="F207" s="180"/>
      <c r="G207" s="180">
        <f>SUM(C207:F207)</f>
      </c>
      <c r="H207" s="125">
        <v>6000</v>
      </c>
      <c r="I207" s="125">
        <f>G207*H207</f>
      </c>
      <c r="J207" s="125">
        <f>I207*0.1</f>
      </c>
      <c r="K207" s="125">
        <f>SUM(I207:J207)</f>
      </c>
      <c r="L207" s="205"/>
      <c r="M207" s="87"/>
      <c r="N207" s="87"/>
      <c r="O207" s="87"/>
      <c r="P207" s="87"/>
      <c r="Q207" s="87"/>
      <c r="R207" s="87"/>
      <c r="S207" s="87"/>
      <c r="T207" s="87"/>
      <c r="U207" s="205"/>
      <c r="V207" s="87"/>
      <c r="W207" s="87"/>
      <c r="X207" s="87"/>
      <c r="Y207" s="87"/>
      <c r="Z207" s="86"/>
      <c r="AA207" s="87"/>
    </row>
    <row x14ac:dyDescent="0.25" r="208" customHeight="1" ht="17.25">
      <c r="A208" s="178">
        <f>A207</f>
        <v>25569.375</v>
      </c>
      <c r="B208" s="186" t="s">
        <v>18</v>
      </c>
      <c r="C208" s="180"/>
      <c r="D208" s="180">
        <v>7</v>
      </c>
      <c r="E208" s="180">
        <v>7</v>
      </c>
      <c r="F208" s="180">
        <v>4</v>
      </c>
      <c r="G208" s="180">
        <f>SUM(C208:F208)</f>
      </c>
      <c r="H208" s="125">
        <v>6000</v>
      </c>
      <c r="I208" s="125">
        <f>G208*H208</f>
      </c>
      <c r="J208" s="125">
        <f>I208*0.1</f>
      </c>
      <c r="K208" s="125">
        <f>SUM(I208:J208)</f>
      </c>
      <c r="L208" s="205"/>
      <c r="M208" s="87"/>
      <c r="N208" s="87"/>
      <c r="O208" s="87"/>
      <c r="P208" s="87"/>
      <c r="Q208" s="87"/>
      <c r="R208" s="87"/>
      <c r="S208" s="87"/>
      <c r="T208" s="87"/>
      <c r="U208" s="205"/>
      <c r="V208" s="87"/>
      <c r="W208" s="87"/>
      <c r="X208" s="87"/>
      <c r="Y208" s="87"/>
      <c r="Z208" s="86"/>
      <c r="AA208" s="87"/>
    </row>
    <row x14ac:dyDescent="0.25" r="209" customHeight="1" ht="17.25">
      <c r="A209" s="178">
        <f>A208</f>
        <v>25569.375</v>
      </c>
      <c r="B209" s="186" t="s">
        <v>82</v>
      </c>
      <c r="C209" s="188"/>
      <c r="D209" s="180">
        <v>0</v>
      </c>
      <c r="E209" s="180"/>
      <c r="F209" s="180"/>
      <c r="G209" s="180">
        <f>SUM(C209:F209)</f>
      </c>
      <c r="H209" s="125">
        <v>5000</v>
      </c>
      <c r="I209" s="125">
        <f>G209*H209</f>
      </c>
      <c r="J209" s="125">
        <f>I209*0.1</f>
      </c>
      <c r="K209" s="125">
        <f>SUM(I209:J209)</f>
      </c>
      <c r="L209" s="205"/>
      <c r="M209" s="87"/>
      <c r="N209" s="87"/>
      <c r="O209" s="87"/>
      <c r="P209" s="87"/>
      <c r="Q209" s="87"/>
      <c r="R209" s="87"/>
      <c r="S209" s="87"/>
      <c r="T209" s="87"/>
      <c r="U209" s="205"/>
      <c r="V209" s="87"/>
      <c r="W209" s="87"/>
      <c r="X209" s="87"/>
      <c r="Y209" s="87"/>
      <c r="Z209" s="86"/>
      <c r="AA209" s="87"/>
    </row>
    <row x14ac:dyDescent="0.25" r="210" customHeight="1" ht="17.25">
      <c r="A210" s="178">
        <f>A209</f>
        <v>25569.375</v>
      </c>
      <c r="B210" s="186" t="s">
        <v>151</v>
      </c>
      <c r="C210" s="180"/>
      <c r="D210" s="180"/>
      <c r="E210" s="180"/>
      <c r="F210" s="180"/>
      <c r="G210" s="180">
        <f>SUM(C210:F210)</f>
      </c>
      <c r="H210" s="125">
        <v>5000</v>
      </c>
      <c r="I210" s="125">
        <f>G210*H210</f>
      </c>
      <c r="J210" s="125">
        <f>I210*0.1</f>
      </c>
      <c r="K210" s="125">
        <f>SUM(I210:J210)</f>
      </c>
      <c r="L210" s="205"/>
      <c r="M210" s="87"/>
      <c r="N210" s="87"/>
      <c r="O210" s="87"/>
      <c r="P210" s="87"/>
      <c r="Q210" s="87"/>
      <c r="R210" s="87"/>
      <c r="S210" s="87"/>
      <c r="T210" s="87"/>
      <c r="U210" s="205"/>
      <c r="V210" s="87"/>
      <c r="W210" s="87"/>
      <c r="X210" s="87"/>
      <c r="Y210" s="87"/>
      <c r="Z210" s="86"/>
      <c r="AA210" s="87"/>
    </row>
    <row x14ac:dyDescent="0.25" r="211" customHeight="1" ht="17.25">
      <c r="A211" s="178">
        <f>A210</f>
        <v>25569.375</v>
      </c>
      <c r="B211" s="186" t="s">
        <v>105</v>
      </c>
      <c r="C211" s="180"/>
      <c r="D211" s="180"/>
      <c r="E211" s="180"/>
      <c r="F211" s="180"/>
      <c r="G211" s="180">
        <f>SUM(C211:F211)</f>
      </c>
      <c r="H211" s="125">
        <v>7000</v>
      </c>
      <c r="I211" s="125">
        <f>G211*H211</f>
      </c>
      <c r="J211" s="185"/>
      <c r="K211" s="125">
        <f>SUM(I211:J211)</f>
      </c>
      <c r="L211" s="205"/>
      <c r="M211" s="87"/>
      <c r="N211" s="87"/>
      <c r="O211" s="87"/>
      <c r="P211" s="87"/>
      <c r="Q211" s="87"/>
      <c r="R211" s="87"/>
      <c r="S211" s="87"/>
      <c r="T211" s="87"/>
      <c r="U211" s="205"/>
      <c r="V211" s="87"/>
      <c r="W211" s="87"/>
      <c r="X211" s="87"/>
      <c r="Y211" s="87"/>
      <c r="Z211" s="86"/>
      <c r="AA211" s="87"/>
    </row>
    <row x14ac:dyDescent="0.25" r="212" customHeight="1" ht="17.25">
      <c r="A212" s="178">
        <f>A211</f>
        <v>25569.375</v>
      </c>
      <c r="B212" s="186" t="s">
        <v>23</v>
      </c>
      <c r="C212" s="180"/>
      <c r="D212" s="180"/>
      <c r="E212" s="180"/>
      <c r="F212" s="180"/>
      <c r="G212" s="180">
        <f>SUM(C212:F212)</f>
      </c>
      <c r="H212" s="125">
        <v>6000</v>
      </c>
      <c r="I212" s="125">
        <f>G212*H212</f>
      </c>
      <c r="J212" s="125">
        <f>I212*0.1</f>
      </c>
      <c r="K212" s="125">
        <f>SUM(I212:J212)</f>
      </c>
      <c r="L212" s="205"/>
      <c r="M212" s="87"/>
      <c r="N212" s="87"/>
      <c r="O212" s="87"/>
      <c r="P212" s="87"/>
      <c r="Q212" s="87"/>
      <c r="R212" s="87"/>
      <c r="S212" s="87"/>
      <c r="T212" s="87"/>
      <c r="U212" s="205"/>
      <c r="V212" s="87"/>
      <c r="W212" s="87"/>
      <c r="X212" s="87"/>
      <c r="Y212" s="87"/>
      <c r="Z212" s="86"/>
      <c r="AA212" s="87"/>
    </row>
    <row x14ac:dyDescent="0.25" r="213" customHeight="1" ht="17.25">
      <c r="A213" s="178">
        <f>A212</f>
        <v>25569.375</v>
      </c>
      <c r="B213" s="186" t="s">
        <v>40</v>
      </c>
      <c r="C213" s="180"/>
      <c r="D213" s="180"/>
      <c r="E213" s="180"/>
      <c r="F213" s="180"/>
      <c r="G213" s="180">
        <f>SUM(C213:F213)</f>
      </c>
      <c r="H213" s="125">
        <v>6500</v>
      </c>
      <c r="I213" s="125">
        <f>G213*H213</f>
      </c>
      <c r="J213" s="125">
        <f>I213*0.1</f>
      </c>
      <c r="K213" s="125">
        <f>SUM(I213:J213)</f>
      </c>
      <c r="L213" s="205"/>
      <c r="M213" s="87"/>
      <c r="N213" s="87"/>
      <c r="O213" s="87"/>
      <c r="P213" s="87"/>
      <c r="Q213" s="87"/>
      <c r="R213" s="87"/>
      <c r="S213" s="87"/>
      <c r="T213" s="87"/>
      <c r="U213" s="205"/>
      <c r="V213" s="87"/>
      <c r="W213" s="87"/>
      <c r="X213" s="87"/>
      <c r="Y213" s="87"/>
      <c r="Z213" s="86"/>
      <c r="AA213" s="87"/>
    </row>
    <row x14ac:dyDescent="0.25" r="214" customHeight="1" ht="17.25">
      <c r="A214" s="178">
        <f>A213</f>
        <v>25569.375</v>
      </c>
      <c r="B214" s="186" t="s">
        <v>86</v>
      </c>
      <c r="C214" s="180"/>
      <c r="D214" s="180"/>
      <c r="E214" s="180"/>
      <c r="F214" s="180"/>
      <c r="G214" s="180">
        <f>SUM(C214:F214)</f>
      </c>
      <c r="H214" s="125">
        <v>6000</v>
      </c>
      <c r="I214" s="125">
        <f>G214*H214</f>
      </c>
      <c r="J214" s="125">
        <f>I214*0.1</f>
      </c>
      <c r="K214" s="125">
        <f>SUM(I214:J214)</f>
      </c>
      <c r="L214" s="205"/>
      <c r="M214" s="87"/>
      <c r="N214" s="87"/>
      <c r="O214" s="87"/>
      <c r="P214" s="87"/>
      <c r="Q214" s="87"/>
      <c r="R214" s="87"/>
      <c r="S214" s="87"/>
      <c r="T214" s="87"/>
      <c r="U214" s="205"/>
      <c r="V214" s="87"/>
      <c r="W214" s="87"/>
      <c r="X214" s="87"/>
      <c r="Y214" s="87"/>
      <c r="Z214" s="86"/>
      <c r="AA214" s="87"/>
    </row>
    <row x14ac:dyDescent="0.25" r="215" customHeight="1" ht="17.25">
      <c r="A215" s="178">
        <f>A214</f>
        <v>25569.375</v>
      </c>
      <c r="B215" s="186" t="s">
        <v>152</v>
      </c>
      <c r="C215" s="180"/>
      <c r="D215" s="180">
        <v>170</v>
      </c>
      <c r="E215" s="180"/>
      <c r="F215" s="180"/>
      <c r="G215" s="180">
        <f>SUM(C215:F215)</f>
      </c>
      <c r="H215" s="125">
        <v>6000</v>
      </c>
      <c r="I215" s="125">
        <f>G215*H215</f>
      </c>
      <c r="J215" s="125">
        <f>I215*0.1</f>
      </c>
      <c r="K215" s="125">
        <f>SUM(I215:J215)</f>
      </c>
      <c r="L215" s="205"/>
      <c r="M215" s="87"/>
      <c r="N215" s="87"/>
      <c r="O215" s="87"/>
      <c r="P215" s="87"/>
      <c r="Q215" s="87"/>
      <c r="R215" s="87"/>
      <c r="S215" s="87"/>
      <c r="T215" s="87"/>
      <c r="U215" s="205"/>
      <c r="V215" s="87"/>
      <c r="W215" s="87"/>
      <c r="X215" s="87"/>
      <c r="Y215" s="87"/>
      <c r="Z215" s="86"/>
      <c r="AA215" s="87"/>
    </row>
    <row x14ac:dyDescent="0.25" r="216" customHeight="1" ht="17.25">
      <c r="A216" s="178">
        <f>A212</f>
        <v>25569.375</v>
      </c>
      <c r="B216" s="186" t="s">
        <v>153</v>
      </c>
      <c r="C216" s="180"/>
      <c r="D216" s="180">
        <v>0</v>
      </c>
      <c r="E216" s="180"/>
      <c r="F216" s="180"/>
      <c r="G216" s="180">
        <f>SUM(C216:F216)</f>
      </c>
      <c r="H216" s="125">
        <v>6000</v>
      </c>
      <c r="I216" s="125">
        <f>G216*H216</f>
      </c>
      <c r="J216" s="125">
        <f>I216*0.1</f>
      </c>
      <c r="K216" s="125">
        <f>SUM(I216:J216)</f>
      </c>
      <c r="L216" s="205"/>
      <c r="M216" s="87"/>
      <c r="N216" s="87"/>
      <c r="O216" s="87"/>
      <c r="P216" s="87"/>
      <c r="Q216" s="87"/>
      <c r="R216" s="87"/>
      <c r="S216" s="87"/>
      <c r="T216" s="87"/>
      <c r="U216" s="205"/>
      <c r="V216" s="87"/>
      <c r="W216" s="87"/>
      <c r="X216" s="87"/>
      <c r="Y216" s="87"/>
      <c r="Z216" s="86"/>
      <c r="AA216" s="87"/>
    </row>
    <row x14ac:dyDescent="0.25" r="217" customHeight="1" ht="17.25">
      <c r="A217" s="178">
        <f>A213</f>
        <v>25569.375</v>
      </c>
      <c r="B217" s="186"/>
      <c r="C217" s="180"/>
      <c r="D217" s="180"/>
      <c r="E217" s="180"/>
      <c r="F217" s="180"/>
      <c r="G217" s="180">
        <f>SUM(C217:F217)</f>
      </c>
      <c r="H217" s="125"/>
      <c r="I217" s="125">
        <f>G217*H217</f>
      </c>
      <c r="J217" s="125">
        <f>I217*0.1</f>
      </c>
      <c r="K217" s="125">
        <f>SUM(I217:J217)</f>
      </c>
      <c r="L217" s="205"/>
      <c r="M217" s="87"/>
      <c r="N217" s="87"/>
      <c r="O217" s="87"/>
      <c r="P217" s="87"/>
      <c r="Q217" s="87"/>
      <c r="R217" s="87"/>
      <c r="S217" s="87"/>
      <c r="T217" s="87"/>
      <c r="U217" s="205"/>
      <c r="V217" s="87"/>
      <c r="W217" s="87"/>
      <c r="X217" s="87"/>
      <c r="Y217" s="87"/>
      <c r="Z217" s="86"/>
      <c r="AA217" s="87"/>
    </row>
    <row x14ac:dyDescent="0.25" r="218" customHeight="1" ht="17.25">
      <c r="A218" s="178">
        <f>A212</f>
        <v>25569.375</v>
      </c>
      <c r="B218" s="186"/>
      <c r="C218" s="180"/>
      <c r="D218" s="180"/>
      <c r="E218" s="180"/>
      <c r="F218" s="180"/>
      <c r="G218" s="180">
        <f>SUM(C218:F218)</f>
      </c>
      <c r="H218" s="125"/>
      <c r="I218" s="125">
        <f>G218*H218</f>
      </c>
      <c r="J218" s="125">
        <f>I218*0.1</f>
      </c>
      <c r="K218" s="125">
        <f>SUM(I218:J218)</f>
      </c>
      <c r="L218" s="205"/>
      <c r="M218" s="87"/>
      <c r="N218" s="87"/>
      <c r="O218" s="87"/>
      <c r="P218" s="87"/>
      <c r="Q218" s="87"/>
      <c r="R218" s="87"/>
      <c r="S218" s="87"/>
      <c r="T218" s="87"/>
      <c r="U218" s="205"/>
      <c r="V218" s="87"/>
      <c r="W218" s="87"/>
      <c r="X218" s="87"/>
      <c r="Y218" s="87"/>
      <c r="Z218" s="86"/>
      <c r="AA218" s="87"/>
    </row>
    <row x14ac:dyDescent="0.25" r="219" customHeight="1" ht="17.25">
      <c r="A219" s="178">
        <f>A213</f>
        <v>25569.375</v>
      </c>
      <c r="B219" s="186"/>
      <c r="C219" s="180"/>
      <c r="D219" s="180"/>
      <c r="E219" s="180"/>
      <c r="F219" s="180"/>
      <c r="G219" s="180">
        <f>SUM(C219:F219)</f>
      </c>
      <c r="H219" s="125"/>
      <c r="I219" s="125">
        <f>G219*H219</f>
      </c>
      <c r="J219" s="125">
        <f>I219*0.1</f>
      </c>
      <c r="K219" s="125">
        <f>SUM(I219:J219)</f>
      </c>
      <c r="L219" s="205"/>
      <c r="M219" s="87"/>
      <c r="N219" s="87"/>
      <c r="O219" s="87"/>
      <c r="P219" s="87"/>
      <c r="Q219" s="87"/>
      <c r="R219" s="87"/>
      <c r="S219" s="87"/>
      <c r="T219" s="87"/>
      <c r="U219" s="205"/>
      <c r="V219" s="87"/>
      <c r="W219" s="87"/>
      <c r="X219" s="87"/>
      <c r="Y219" s="87"/>
      <c r="Z219" s="86"/>
      <c r="AA219" s="87"/>
    </row>
    <row x14ac:dyDescent="0.25" r="220" customHeight="1" ht="17.25">
      <c r="A220" s="178">
        <f>A218</f>
        <v>25569.375</v>
      </c>
      <c r="B220" s="179"/>
      <c r="C220" s="180"/>
      <c r="D220" s="180"/>
      <c r="E220" s="180"/>
      <c r="F220" s="180"/>
      <c r="G220" s="180">
        <f>SUM(C220:F220)</f>
      </c>
      <c r="H220" s="125"/>
      <c r="I220" s="125">
        <f>G220*H220</f>
      </c>
      <c r="J220" s="125">
        <v>0</v>
      </c>
      <c r="K220" s="125">
        <f>SUM(I220:J220)</f>
      </c>
      <c r="L220" s="205"/>
      <c r="M220" s="87"/>
      <c r="N220" s="87"/>
      <c r="O220" s="87"/>
      <c r="P220" s="87"/>
      <c r="Q220" s="87"/>
      <c r="R220" s="87"/>
      <c r="S220" s="87"/>
      <c r="T220" s="87"/>
      <c r="U220" s="205"/>
      <c r="V220" s="87"/>
      <c r="W220" s="87"/>
      <c r="X220" s="87"/>
      <c r="Y220" s="87"/>
      <c r="Z220" s="86"/>
      <c r="AA220" s="87"/>
    </row>
    <row x14ac:dyDescent="0.25" r="221" customHeight="1" ht="17.25">
      <c r="A221" s="189">
        <f>A220</f>
        <v>25569.375</v>
      </c>
      <c r="B221" s="190" t="s">
        <v>155</v>
      </c>
      <c r="C221" s="191">
        <f>SUM(C175:C220)</f>
      </c>
      <c r="D221" s="191">
        <f>SUM(D175:D220)</f>
      </c>
      <c r="E221" s="191">
        <f>SUM(E175:E220)</f>
      </c>
      <c r="F221" s="191">
        <f>SUM(F175:F220)</f>
      </c>
      <c r="G221" s="191">
        <f>SUM(G175:G220)</f>
      </c>
      <c r="H221" s="191"/>
      <c r="I221" s="191">
        <f>SUM(I175:I220)</f>
      </c>
      <c r="J221" s="191">
        <f>SUM(J175:J220)</f>
      </c>
      <c r="K221" s="191">
        <f>SUM(K175:K220)</f>
      </c>
      <c r="L221" s="205"/>
      <c r="M221" s="87"/>
      <c r="N221" s="87"/>
      <c r="O221" s="87"/>
      <c r="P221" s="87"/>
      <c r="Q221" s="87"/>
      <c r="R221" s="87"/>
      <c r="S221" s="87"/>
      <c r="T221" s="87"/>
      <c r="U221" s="205"/>
      <c r="V221" s="87"/>
      <c r="W221" s="87"/>
      <c r="X221" s="87"/>
      <c r="Y221" s="87"/>
      <c r="Z221" s="86"/>
      <c r="AA221" s="87"/>
    </row>
    <row x14ac:dyDescent="0.25" r="222" customHeight="1" ht="17.25">
      <c r="A222" s="178">
        <f>A221</f>
        <v>25569.375</v>
      </c>
      <c r="B222" s="186" t="s">
        <v>113</v>
      </c>
      <c r="C222" s="180"/>
      <c r="D222" s="180">
        <v>34</v>
      </c>
      <c r="E222" s="180"/>
      <c r="F222" s="180"/>
      <c r="G222" s="180">
        <f>SUM(C222:F222)</f>
      </c>
      <c r="H222" s="125">
        <v>6500</v>
      </c>
      <c r="I222" s="125">
        <f>G222*H222</f>
      </c>
      <c r="J222" s="185"/>
      <c r="K222" s="125">
        <f>SUM(I222:J222)</f>
      </c>
      <c r="L222" s="205"/>
      <c r="M222" s="87"/>
      <c r="N222" s="87"/>
      <c r="O222" s="87"/>
      <c r="P222" s="87"/>
      <c r="Q222" s="87"/>
      <c r="R222" s="87"/>
      <c r="S222" s="87"/>
      <c r="T222" s="87"/>
      <c r="U222" s="205"/>
      <c r="V222" s="87"/>
      <c r="W222" s="87"/>
      <c r="X222" s="87"/>
      <c r="Y222" s="87"/>
      <c r="Z222" s="86"/>
      <c r="AA222" s="87"/>
    </row>
    <row x14ac:dyDescent="0.25" r="223" customHeight="1" ht="17.25">
      <c r="A223" s="178">
        <f>A222</f>
        <v>25569.375</v>
      </c>
      <c r="B223" s="186" t="s">
        <v>156</v>
      </c>
      <c r="C223" s="180"/>
      <c r="D223" s="180">
        <v>8</v>
      </c>
      <c r="E223" s="180"/>
      <c r="F223" s="180"/>
      <c r="G223" s="180">
        <f>SUM(C223:F223)</f>
      </c>
      <c r="H223" s="125">
        <v>6500</v>
      </c>
      <c r="I223" s="125">
        <f>G223*H223</f>
      </c>
      <c r="J223" s="185"/>
      <c r="K223" s="125">
        <f>SUM(I223:J223)</f>
      </c>
      <c r="L223" s="205"/>
      <c r="M223" s="87"/>
      <c r="N223" s="87"/>
      <c r="O223" s="87"/>
      <c r="P223" s="87"/>
      <c r="Q223" s="87"/>
      <c r="R223" s="87"/>
      <c r="S223" s="87"/>
      <c r="T223" s="87"/>
      <c r="U223" s="205"/>
      <c r="V223" s="87"/>
      <c r="W223" s="87"/>
      <c r="X223" s="87"/>
      <c r="Y223" s="87"/>
      <c r="Z223" s="86"/>
      <c r="AA223" s="87"/>
    </row>
    <row x14ac:dyDescent="0.25" r="224" customHeight="1" ht="17.25">
      <c r="A224" s="178">
        <f>A223</f>
        <v>25569.375</v>
      </c>
      <c r="B224" s="186" t="s">
        <v>112</v>
      </c>
      <c r="C224" s="180"/>
      <c r="D224" s="180">
        <v>8</v>
      </c>
      <c r="E224" s="180"/>
      <c r="F224" s="180"/>
      <c r="G224" s="180">
        <f>SUM(C224:F224)</f>
      </c>
      <c r="H224" s="125">
        <v>6900</v>
      </c>
      <c r="I224" s="125">
        <f>G224*H224</f>
      </c>
      <c r="J224" s="185"/>
      <c r="K224" s="125">
        <f>SUM(I224:J224)</f>
      </c>
      <c r="L224" s="205"/>
      <c r="M224" s="87"/>
      <c r="N224" s="87"/>
      <c r="O224" s="87"/>
      <c r="P224" s="87"/>
      <c r="Q224" s="87"/>
      <c r="R224" s="87"/>
      <c r="S224" s="87"/>
      <c r="T224" s="87"/>
      <c r="U224" s="205"/>
      <c r="V224" s="87"/>
      <c r="W224" s="87"/>
      <c r="X224" s="87"/>
      <c r="Y224" s="87"/>
      <c r="Z224" s="86"/>
      <c r="AA224" s="87"/>
    </row>
    <row x14ac:dyDescent="0.25" r="225" customHeight="1" ht="17.25">
      <c r="A225" s="178">
        <f>A224</f>
        <v>25569.375</v>
      </c>
      <c r="B225" s="179"/>
      <c r="C225" s="180"/>
      <c r="D225" s="180"/>
      <c r="E225" s="180"/>
      <c r="F225" s="180"/>
      <c r="G225" s="180">
        <f>SUM(C225:F225)</f>
      </c>
      <c r="H225" s="125"/>
      <c r="I225" s="125">
        <f>G225*H225</f>
      </c>
      <c r="J225" s="185"/>
      <c r="K225" s="125">
        <f>SUM(I225:J225)</f>
      </c>
      <c r="L225" s="205"/>
      <c r="M225" s="87"/>
      <c r="N225" s="87"/>
      <c r="O225" s="87"/>
      <c r="P225" s="87"/>
      <c r="Q225" s="87"/>
      <c r="R225" s="87"/>
      <c r="S225" s="87"/>
      <c r="T225" s="87"/>
      <c r="U225" s="205"/>
      <c r="V225" s="87"/>
      <c r="W225" s="87"/>
      <c r="X225" s="87"/>
      <c r="Y225" s="87"/>
      <c r="Z225" s="86"/>
      <c r="AA225" s="87"/>
    </row>
    <row x14ac:dyDescent="0.25" r="226" customHeight="1" ht="17.25">
      <c r="A226" s="178">
        <f>A225</f>
        <v>25569.375</v>
      </c>
      <c r="B226" s="179"/>
      <c r="C226" s="180"/>
      <c r="D226" s="180"/>
      <c r="E226" s="180"/>
      <c r="F226" s="180"/>
      <c r="G226" s="180">
        <f>SUM(C226:F226)</f>
      </c>
      <c r="H226" s="125"/>
      <c r="I226" s="125">
        <f>G226*H226</f>
      </c>
      <c r="J226" s="185"/>
      <c r="K226" s="125">
        <f>SUM(I226:J226)</f>
      </c>
      <c r="L226" s="205"/>
      <c r="M226" s="87"/>
      <c r="N226" s="87"/>
      <c r="O226" s="87"/>
      <c r="P226" s="87"/>
      <c r="Q226" s="87"/>
      <c r="R226" s="87"/>
      <c r="S226" s="87"/>
      <c r="T226" s="87"/>
      <c r="U226" s="205"/>
      <c r="V226" s="87"/>
      <c r="W226" s="87"/>
      <c r="X226" s="87"/>
      <c r="Y226" s="87"/>
      <c r="Z226" s="86"/>
      <c r="AA226" s="87"/>
    </row>
    <row x14ac:dyDescent="0.25" r="227" customHeight="1" ht="17.25">
      <c r="A227" s="178">
        <f>A226</f>
        <v>25569.375</v>
      </c>
      <c r="B227" s="179"/>
      <c r="C227" s="180"/>
      <c r="D227" s="180"/>
      <c r="E227" s="180"/>
      <c r="F227" s="180"/>
      <c r="G227" s="180">
        <f>SUM(C227:F227)</f>
      </c>
      <c r="H227" s="125"/>
      <c r="I227" s="125">
        <f>G227*H227</f>
      </c>
      <c r="J227" s="185"/>
      <c r="K227" s="125">
        <f>SUM(I227:J227)</f>
      </c>
      <c r="L227" s="205"/>
      <c r="M227" s="87"/>
      <c r="N227" s="87"/>
      <c r="O227" s="87"/>
      <c r="P227" s="87"/>
      <c r="Q227" s="87"/>
      <c r="R227" s="87"/>
      <c r="S227" s="87"/>
      <c r="T227" s="87"/>
      <c r="U227" s="205"/>
      <c r="V227" s="87"/>
      <c r="W227" s="87"/>
      <c r="X227" s="87"/>
      <c r="Y227" s="87"/>
      <c r="Z227" s="86"/>
      <c r="AA227" s="87"/>
    </row>
    <row x14ac:dyDescent="0.25" r="228" customHeight="1" ht="17.25">
      <c r="A228" s="178">
        <f>A227</f>
        <v>25569.375</v>
      </c>
      <c r="B228" s="179"/>
      <c r="C228" s="180"/>
      <c r="D228" s="180"/>
      <c r="E228" s="180"/>
      <c r="F228" s="180"/>
      <c r="G228" s="180">
        <f>SUM(C228:F228)</f>
      </c>
      <c r="H228" s="125"/>
      <c r="I228" s="125">
        <f>G228*H228</f>
      </c>
      <c r="J228" s="185"/>
      <c r="K228" s="125">
        <f>SUM(I228:J228)</f>
      </c>
      <c r="L228" s="205"/>
      <c r="M228" s="87"/>
      <c r="N228" s="87"/>
      <c r="O228" s="87"/>
      <c r="P228" s="87"/>
      <c r="Q228" s="87"/>
      <c r="R228" s="87"/>
      <c r="S228" s="87"/>
      <c r="T228" s="87"/>
      <c r="U228" s="205"/>
      <c r="V228" s="87"/>
      <c r="W228" s="87"/>
      <c r="X228" s="87"/>
      <c r="Y228" s="87"/>
      <c r="Z228" s="86"/>
      <c r="AA228" s="87"/>
    </row>
    <row x14ac:dyDescent="0.25" r="229" customHeight="1" ht="17.25">
      <c r="A229" s="178">
        <f>A228</f>
        <v>25569.375</v>
      </c>
      <c r="B229" s="179"/>
      <c r="C229" s="180"/>
      <c r="D229" s="180"/>
      <c r="E229" s="180"/>
      <c r="F229" s="180"/>
      <c r="G229" s="180">
        <f>SUM(C229:F229)</f>
      </c>
      <c r="H229" s="125"/>
      <c r="I229" s="125">
        <f>G229*H229</f>
      </c>
      <c r="J229" s="185"/>
      <c r="K229" s="125">
        <f>SUM(I229:J229)</f>
      </c>
      <c r="L229" s="205"/>
      <c r="M229" s="87"/>
      <c r="N229" s="87"/>
      <c r="O229" s="87"/>
      <c r="P229" s="87"/>
      <c r="Q229" s="87"/>
      <c r="R229" s="87"/>
      <c r="S229" s="87"/>
      <c r="T229" s="87"/>
      <c r="U229" s="205"/>
      <c r="V229" s="87"/>
      <c r="W229" s="87"/>
      <c r="X229" s="87"/>
      <c r="Y229" s="87"/>
      <c r="Z229" s="86"/>
      <c r="AA229" s="87"/>
    </row>
    <row x14ac:dyDescent="0.25" r="230" customHeight="1" ht="17.25">
      <c r="A230" s="189">
        <f>A229</f>
        <v>25569.375</v>
      </c>
      <c r="B230" s="190" t="s">
        <v>157</v>
      </c>
      <c r="C230" s="191">
        <f>SUM(C222:C229)</f>
      </c>
      <c r="D230" s="191">
        <f>SUM(D222:D229)</f>
      </c>
      <c r="E230" s="191">
        <f>SUM(E222:E229)</f>
      </c>
      <c r="F230" s="191">
        <f>SUM(F222:F229)</f>
      </c>
      <c r="G230" s="191">
        <f>SUM(G222:G229)</f>
      </c>
      <c r="H230" s="201"/>
      <c r="I230" s="201">
        <f>SUM(I222:I229)</f>
      </c>
      <c r="J230" s="201"/>
      <c r="K230" s="202">
        <f>SUM(K222:K229)</f>
      </c>
      <c r="L230" s="205"/>
      <c r="M230" s="87"/>
      <c r="N230" s="87"/>
      <c r="O230" s="87"/>
      <c r="P230" s="87"/>
      <c r="Q230" s="87"/>
      <c r="R230" s="87"/>
      <c r="S230" s="87"/>
      <c r="T230" s="87"/>
      <c r="U230" s="205"/>
      <c r="V230" s="87"/>
      <c r="W230" s="87"/>
      <c r="X230" s="87"/>
      <c r="Y230" s="87"/>
      <c r="Z230" s="86"/>
      <c r="AA230" s="87"/>
    </row>
    <row x14ac:dyDescent="0.25" r="231" customHeight="1" ht="17.25" hidden="1">
      <c r="A231" s="172" t="s">
        <v>128</v>
      </c>
      <c r="B231" s="173" t="s">
        <v>2</v>
      </c>
      <c r="C231" s="174" t="s">
        <v>129</v>
      </c>
      <c r="D231" s="174" t="s">
        <v>130</v>
      </c>
      <c r="E231" s="174" t="s">
        <v>131</v>
      </c>
      <c r="F231" s="174" t="s">
        <v>132</v>
      </c>
      <c r="G231" s="174" t="s">
        <v>133</v>
      </c>
      <c r="H231" s="174" t="s">
        <v>7</v>
      </c>
      <c r="I231" s="174" t="s">
        <v>134</v>
      </c>
      <c r="J231" s="174" t="s">
        <v>90</v>
      </c>
      <c r="K231" s="174" t="s">
        <v>135</v>
      </c>
      <c r="L231" s="205"/>
      <c r="M231" s="87"/>
      <c r="N231" s="87"/>
      <c r="O231" s="87"/>
      <c r="P231" s="87"/>
      <c r="Q231" s="87"/>
      <c r="R231" s="87"/>
      <c r="S231" s="87"/>
      <c r="T231" s="87"/>
      <c r="U231" s="205"/>
      <c r="V231" s="87"/>
      <c r="W231" s="87"/>
      <c r="X231" s="87"/>
      <c r="Y231" s="87"/>
      <c r="Z231" s="86"/>
      <c r="AA231" s="87"/>
    </row>
    <row x14ac:dyDescent="0.25" r="232" customHeight="1" ht="17.25">
      <c r="A232" s="178">
        <f>A229+1</f>
        <v>25569.375</v>
      </c>
      <c r="B232" s="179" t="s">
        <v>137</v>
      </c>
      <c r="C232" s="180"/>
      <c r="D232" s="180"/>
      <c r="E232" s="180"/>
      <c r="F232" s="180"/>
      <c r="G232" s="180">
        <f>SUM(C232:F232)</f>
      </c>
      <c r="H232" s="182">
        <v>4500</v>
      </c>
      <c r="I232" s="125">
        <f>G232*H232</f>
      </c>
      <c r="J232" s="125">
        <f>I232*0.1</f>
      </c>
      <c r="K232" s="125">
        <f>SUM(I232:J232)</f>
      </c>
      <c r="L232" s="205"/>
      <c r="M232" s="87"/>
      <c r="N232" s="87"/>
      <c r="O232" s="87"/>
      <c r="P232" s="87"/>
      <c r="Q232" s="87"/>
      <c r="R232" s="87"/>
      <c r="S232" s="87"/>
      <c r="T232" s="87"/>
      <c r="U232" s="205"/>
      <c r="V232" s="87"/>
      <c r="W232" s="87"/>
      <c r="X232" s="87"/>
      <c r="Y232" s="87"/>
      <c r="Z232" s="86"/>
      <c r="AA232" s="87"/>
    </row>
    <row x14ac:dyDescent="0.25" r="233" customHeight="1" ht="17.25">
      <c r="A233" s="178">
        <f>A232</f>
        <v>25569.375</v>
      </c>
      <c r="B233" s="179" t="s">
        <v>13</v>
      </c>
      <c r="C233" s="180"/>
      <c r="D233" s="180"/>
      <c r="E233" s="180"/>
      <c r="F233" s="180"/>
      <c r="G233" s="180">
        <f>SUM(C233:F233)</f>
      </c>
      <c r="H233" s="182">
        <v>6000</v>
      </c>
      <c r="I233" s="125">
        <f>G233*H233</f>
      </c>
      <c r="J233" s="125">
        <f>I233*0.1</f>
      </c>
      <c r="K233" s="125">
        <f>SUM(I233:J233)</f>
      </c>
      <c r="L233" s="205"/>
      <c r="M233" s="87"/>
      <c r="N233" s="87"/>
      <c r="O233" s="87"/>
      <c r="P233" s="87"/>
      <c r="Q233" s="87"/>
      <c r="R233" s="87"/>
      <c r="S233" s="87"/>
      <c r="T233" s="87"/>
      <c r="U233" s="205"/>
      <c r="V233" s="87"/>
      <c r="W233" s="87"/>
      <c r="X233" s="87"/>
      <c r="Y233" s="87"/>
      <c r="Z233" s="86"/>
      <c r="AA233" s="87"/>
    </row>
    <row x14ac:dyDescent="0.25" r="234" customHeight="1" ht="17.25">
      <c r="A234" s="178">
        <f>A233</f>
        <v>25569.375</v>
      </c>
      <c r="B234" s="179" t="s">
        <v>58</v>
      </c>
      <c r="C234" s="183"/>
      <c r="D234" s="180"/>
      <c r="E234" s="180"/>
      <c r="F234" s="180"/>
      <c r="G234" s="180">
        <f>SUM(C234:F234)</f>
      </c>
      <c r="H234" s="182">
        <v>5500</v>
      </c>
      <c r="I234" s="125">
        <f>G234*H234</f>
      </c>
      <c r="J234" s="125">
        <f>I234*0.1</f>
      </c>
      <c r="K234" s="125">
        <f>SUM(I234:J234)</f>
      </c>
      <c r="L234" s="205"/>
      <c r="M234" s="87"/>
      <c r="N234" s="87"/>
      <c r="O234" s="87"/>
      <c r="P234" s="87"/>
      <c r="Q234" s="87"/>
      <c r="R234" s="87"/>
      <c r="S234" s="87"/>
      <c r="T234" s="87"/>
      <c r="U234" s="205"/>
      <c r="V234" s="87"/>
      <c r="W234" s="87"/>
      <c r="X234" s="87"/>
      <c r="Y234" s="87"/>
      <c r="Z234" s="86"/>
      <c r="AA234" s="87"/>
    </row>
    <row x14ac:dyDescent="0.25" r="235" customHeight="1" ht="17.25">
      <c r="A235" s="178">
        <f>A234</f>
        <v>25569.375</v>
      </c>
      <c r="B235" s="179" t="s">
        <v>147</v>
      </c>
      <c r="C235" s="183"/>
      <c r="D235" s="180"/>
      <c r="E235" s="180"/>
      <c r="F235" s="180"/>
      <c r="G235" s="180">
        <f>SUM(C235:F235)</f>
      </c>
      <c r="H235" s="182">
        <v>5000</v>
      </c>
      <c r="I235" s="125">
        <f>G235*H235</f>
      </c>
      <c r="J235" s="125">
        <f>I235*0.1</f>
      </c>
      <c r="K235" s="125">
        <f>SUM(I235:J235)</f>
      </c>
      <c r="L235" s="205"/>
      <c r="M235" s="87"/>
      <c r="N235" s="87"/>
      <c r="O235" s="87"/>
      <c r="P235" s="87"/>
      <c r="Q235" s="87"/>
      <c r="R235" s="87"/>
      <c r="S235" s="87"/>
      <c r="T235" s="87"/>
      <c r="U235" s="205"/>
      <c r="V235" s="87"/>
      <c r="W235" s="87"/>
      <c r="X235" s="87"/>
      <c r="Y235" s="87"/>
      <c r="Z235" s="86"/>
      <c r="AA235" s="87"/>
    </row>
    <row x14ac:dyDescent="0.25" r="236" customHeight="1" ht="17.25">
      <c r="A236" s="178">
        <f>A235</f>
        <v>25569.375</v>
      </c>
      <c r="B236" s="179" t="s">
        <v>27</v>
      </c>
      <c r="C236" s="180"/>
      <c r="D236" s="180"/>
      <c r="E236" s="180"/>
      <c r="F236" s="180"/>
      <c r="G236" s="180">
        <f>SUM(C236:F236)</f>
      </c>
      <c r="H236" s="182">
        <v>5500</v>
      </c>
      <c r="I236" s="125">
        <f>G236*H236</f>
      </c>
      <c r="J236" s="125">
        <f>I236*0.1</f>
      </c>
      <c r="K236" s="125">
        <f>SUM(I236:J236)</f>
      </c>
      <c r="L236" s="205"/>
      <c r="M236" s="87"/>
      <c r="N236" s="87"/>
      <c r="O236" s="87"/>
      <c r="P236" s="87"/>
      <c r="Q236" s="87"/>
      <c r="R236" s="87"/>
      <c r="S236" s="87"/>
      <c r="T236" s="87"/>
      <c r="U236" s="205"/>
      <c r="V236" s="87"/>
      <c r="W236" s="87"/>
      <c r="X236" s="87"/>
      <c r="Y236" s="87"/>
      <c r="Z236" s="86"/>
      <c r="AA236" s="87"/>
    </row>
    <row x14ac:dyDescent="0.25" r="237" customHeight="1" ht="17.25">
      <c r="A237" s="178">
        <f>A236</f>
        <v>25569.375</v>
      </c>
      <c r="B237" s="179" t="s">
        <v>20</v>
      </c>
      <c r="C237" s="180"/>
      <c r="D237" s="180"/>
      <c r="E237" s="180"/>
      <c r="F237" s="180"/>
      <c r="G237" s="180">
        <f>SUM(C237:F237)</f>
      </c>
      <c r="H237" s="182">
        <v>5500</v>
      </c>
      <c r="I237" s="125">
        <f>G237*H237</f>
      </c>
      <c r="J237" s="125">
        <f>I237*0.1</f>
      </c>
      <c r="K237" s="125">
        <f>SUM(I237:J237)</f>
      </c>
      <c r="L237" s="205"/>
      <c r="M237" s="87"/>
      <c r="N237" s="87"/>
      <c r="O237" s="87"/>
      <c r="P237" s="87"/>
      <c r="Q237" s="87"/>
      <c r="R237" s="87"/>
      <c r="S237" s="87"/>
      <c r="T237" s="87"/>
      <c r="U237" s="205"/>
      <c r="V237" s="87"/>
      <c r="W237" s="87"/>
      <c r="X237" s="87"/>
      <c r="Y237" s="87"/>
      <c r="Z237" s="86"/>
      <c r="AA237" s="87"/>
    </row>
    <row x14ac:dyDescent="0.25" r="238" customHeight="1" ht="17.25">
      <c r="A238" s="178">
        <f>A237</f>
        <v>25569.375</v>
      </c>
      <c r="B238" s="179" t="s">
        <v>31</v>
      </c>
      <c r="C238" s="180"/>
      <c r="D238" s="180"/>
      <c r="E238" s="180"/>
      <c r="F238" s="180"/>
      <c r="G238" s="180">
        <f>SUM(C238:F238)</f>
      </c>
      <c r="H238" s="182">
        <v>6000</v>
      </c>
      <c r="I238" s="125">
        <f>G238*H238</f>
      </c>
      <c r="J238" s="125">
        <f>I238*0.1</f>
      </c>
      <c r="K238" s="125">
        <f>SUM(I238:J238)</f>
      </c>
      <c r="L238" s="205"/>
      <c r="M238" s="87"/>
      <c r="N238" s="87"/>
      <c r="O238" s="87"/>
      <c r="P238" s="87"/>
      <c r="Q238" s="87"/>
      <c r="R238" s="87"/>
      <c r="S238" s="87"/>
      <c r="T238" s="87"/>
      <c r="U238" s="205"/>
      <c r="V238" s="87"/>
      <c r="W238" s="87"/>
      <c r="X238" s="87"/>
      <c r="Y238" s="87"/>
      <c r="Z238" s="86"/>
      <c r="AA238" s="87"/>
    </row>
    <row x14ac:dyDescent="0.25" r="239" customHeight="1" ht="17.25">
      <c r="A239" s="178">
        <f>A238</f>
        <v>25569.375</v>
      </c>
      <c r="B239" s="179" t="s">
        <v>71</v>
      </c>
      <c r="C239" s="180"/>
      <c r="D239" s="180"/>
      <c r="E239" s="180"/>
      <c r="F239" s="180"/>
      <c r="G239" s="180">
        <f>SUM(C239:F239)</f>
      </c>
      <c r="H239" s="182">
        <v>6000</v>
      </c>
      <c r="I239" s="125">
        <f>G239*H239</f>
      </c>
      <c r="J239" s="125">
        <f>I239*0.1</f>
      </c>
      <c r="K239" s="125">
        <f>SUM(I239:J239)</f>
      </c>
      <c r="L239" s="205"/>
      <c r="M239" s="87"/>
      <c r="N239" s="87"/>
      <c r="O239" s="87"/>
      <c r="P239" s="87"/>
      <c r="Q239" s="87"/>
      <c r="R239" s="87"/>
      <c r="S239" s="87"/>
      <c r="T239" s="87"/>
      <c r="U239" s="205"/>
      <c r="V239" s="87"/>
      <c r="W239" s="87"/>
      <c r="X239" s="87"/>
      <c r="Y239" s="87"/>
      <c r="Z239" s="86"/>
      <c r="AA239" s="87"/>
    </row>
    <row x14ac:dyDescent="0.25" r="240" customHeight="1" ht="17.25">
      <c r="A240" s="178">
        <f>A239</f>
        <v>25569.375</v>
      </c>
      <c r="B240" s="184" t="s">
        <v>49</v>
      </c>
      <c r="C240" s="180"/>
      <c r="D240" s="180"/>
      <c r="E240" s="180"/>
      <c r="F240" s="180"/>
      <c r="G240" s="180">
        <f>SUM(C240:F240)</f>
      </c>
      <c r="H240" s="182">
        <v>6000</v>
      </c>
      <c r="I240" s="125">
        <f>G240*H240</f>
      </c>
      <c r="J240" s="125">
        <f>I240*0.1</f>
      </c>
      <c r="K240" s="125">
        <f>SUM(I240:J240)</f>
      </c>
      <c r="L240" s="205"/>
      <c r="M240" s="87"/>
      <c r="N240" s="87"/>
      <c r="O240" s="87"/>
      <c r="P240" s="87"/>
      <c r="Q240" s="87"/>
      <c r="R240" s="87"/>
      <c r="S240" s="87"/>
      <c r="T240" s="87"/>
      <c r="U240" s="205"/>
      <c r="V240" s="87"/>
      <c r="W240" s="87"/>
      <c r="X240" s="87"/>
      <c r="Y240" s="87"/>
      <c r="Z240" s="86"/>
      <c r="AA240" s="87"/>
    </row>
    <row x14ac:dyDescent="0.25" r="241" customHeight="1" ht="17.25">
      <c r="A241" s="178">
        <f>A240</f>
        <v>25569.375</v>
      </c>
      <c r="B241" s="179" t="s">
        <v>9</v>
      </c>
      <c r="C241" s="180"/>
      <c r="D241" s="180"/>
      <c r="E241" s="180"/>
      <c r="F241" s="180"/>
      <c r="G241" s="180">
        <f>SUM(C241:F241)</f>
      </c>
      <c r="H241" s="182">
        <v>6000</v>
      </c>
      <c r="I241" s="125">
        <f>G241*H241</f>
      </c>
      <c r="J241" s="125">
        <f>I241*0.1</f>
      </c>
      <c r="K241" s="125">
        <f>SUM(I241:J241)</f>
      </c>
      <c r="L241" s="205"/>
      <c r="M241" s="87"/>
      <c r="N241" s="87"/>
      <c r="O241" s="87"/>
      <c r="P241" s="87"/>
      <c r="Q241" s="87"/>
      <c r="R241" s="87"/>
      <c r="S241" s="87"/>
      <c r="T241" s="87"/>
      <c r="U241" s="205"/>
      <c r="V241" s="87"/>
      <c r="W241" s="87"/>
      <c r="X241" s="87"/>
      <c r="Y241" s="87"/>
      <c r="Z241" s="86"/>
      <c r="AA241" s="87"/>
    </row>
    <row x14ac:dyDescent="0.25" r="242" customHeight="1" ht="17.25">
      <c r="A242" s="178">
        <f>A241</f>
        <v>25569.375</v>
      </c>
      <c r="B242" s="179" t="s">
        <v>78</v>
      </c>
      <c r="C242" s="180"/>
      <c r="D242" s="180"/>
      <c r="E242" s="180"/>
      <c r="F242" s="180"/>
      <c r="G242" s="180">
        <f>SUM(C242:F242)</f>
      </c>
      <c r="H242" s="182">
        <v>6500</v>
      </c>
      <c r="I242" s="125">
        <f>G242*H242</f>
      </c>
      <c r="J242" s="125">
        <f>I242*0.1</f>
      </c>
      <c r="K242" s="125">
        <f>SUM(I242:J242)</f>
      </c>
      <c r="L242" s="205"/>
      <c r="M242" s="87"/>
      <c r="N242" s="87"/>
      <c r="O242" s="87"/>
      <c r="P242" s="87"/>
      <c r="Q242" s="87"/>
      <c r="R242" s="87"/>
      <c r="S242" s="87"/>
      <c r="T242" s="87"/>
      <c r="U242" s="205"/>
      <c r="V242" s="87"/>
      <c r="W242" s="87"/>
      <c r="X242" s="87"/>
      <c r="Y242" s="87"/>
      <c r="Z242" s="86"/>
      <c r="AA242" s="87"/>
    </row>
    <row x14ac:dyDescent="0.25" r="243" customHeight="1" ht="17.25">
      <c r="A243" s="178">
        <f>A242</f>
        <v>25569.375</v>
      </c>
      <c r="B243" s="179" t="s">
        <v>55</v>
      </c>
      <c r="C243" s="180"/>
      <c r="D243" s="180"/>
      <c r="E243" s="180"/>
      <c r="F243" s="180"/>
      <c r="G243" s="180">
        <f>SUM(C243:F243)</f>
      </c>
      <c r="H243" s="182">
        <v>6500</v>
      </c>
      <c r="I243" s="125">
        <f>G243*H243</f>
      </c>
      <c r="J243" s="125">
        <f>I243*0.1</f>
      </c>
      <c r="K243" s="125">
        <f>SUM(I243:J243)</f>
      </c>
      <c r="L243" s="205"/>
      <c r="M243" s="87"/>
      <c r="N243" s="87"/>
      <c r="O243" s="87"/>
      <c r="P243" s="87"/>
      <c r="Q243" s="87"/>
      <c r="R243" s="87"/>
      <c r="S243" s="87"/>
      <c r="T243" s="87"/>
      <c r="U243" s="205"/>
      <c r="V243" s="87"/>
      <c r="W243" s="87"/>
      <c r="X243" s="87"/>
      <c r="Y243" s="87"/>
      <c r="Z243" s="86"/>
      <c r="AA243" s="87"/>
    </row>
    <row x14ac:dyDescent="0.25" r="244" customHeight="1" ht="17.25">
      <c r="A244" s="178">
        <f>A243</f>
        <v>25569.375</v>
      </c>
      <c r="B244" s="179" t="s">
        <v>80</v>
      </c>
      <c r="C244" s="180"/>
      <c r="D244" s="180"/>
      <c r="E244" s="180"/>
      <c r="F244" s="180"/>
      <c r="G244" s="180">
        <f>SUM(C244:F244)</f>
      </c>
      <c r="H244" s="182">
        <v>6000</v>
      </c>
      <c r="I244" s="125">
        <f>G244*H244</f>
      </c>
      <c r="J244" s="185"/>
      <c r="K244" s="125">
        <f>SUM(I244:J244)</f>
      </c>
      <c r="L244" s="205"/>
      <c r="M244" s="87"/>
      <c r="N244" s="87"/>
      <c r="O244" s="87"/>
      <c r="P244" s="87"/>
      <c r="Q244" s="87"/>
      <c r="R244" s="87"/>
      <c r="S244" s="87"/>
      <c r="T244" s="87"/>
      <c r="U244" s="205"/>
      <c r="V244" s="87"/>
      <c r="W244" s="87"/>
      <c r="X244" s="87"/>
      <c r="Y244" s="87"/>
      <c r="Z244" s="86"/>
      <c r="AA244" s="87"/>
    </row>
    <row x14ac:dyDescent="0.25" r="245" customHeight="1" ht="17.25">
      <c r="A245" s="178">
        <f>A244</f>
        <v>25569.375</v>
      </c>
      <c r="B245" s="179" t="s">
        <v>67</v>
      </c>
      <c r="C245" s="180"/>
      <c r="D245" s="180"/>
      <c r="E245" s="180"/>
      <c r="F245" s="180"/>
      <c r="G245" s="180">
        <f>SUM(C245:F245)</f>
      </c>
      <c r="H245" s="182">
        <v>5500</v>
      </c>
      <c r="I245" s="125">
        <f>G245*H245</f>
      </c>
      <c r="J245" s="125">
        <f>I245*0.1</f>
      </c>
      <c r="K245" s="125">
        <f>SUM(I245:J245)</f>
      </c>
      <c r="L245" s="205"/>
      <c r="M245" s="87"/>
      <c r="N245" s="87"/>
      <c r="O245" s="87"/>
      <c r="P245" s="87"/>
      <c r="Q245" s="87"/>
      <c r="R245" s="87"/>
      <c r="S245" s="87"/>
      <c r="T245" s="87"/>
      <c r="U245" s="205"/>
      <c r="V245" s="87"/>
      <c r="W245" s="87"/>
      <c r="X245" s="87"/>
      <c r="Y245" s="87"/>
      <c r="Z245" s="86"/>
      <c r="AA245" s="87"/>
    </row>
    <row x14ac:dyDescent="0.25" r="246" customHeight="1" ht="17.25">
      <c r="A246" s="178">
        <f>A245</f>
        <v>25569.375</v>
      </c>
      <c r="B246" s="186" t="s">
        <v>74</v>
      </c>
      <c r="C246" s="180"/>
      <c r="D246" s="180"/>
      <c r="E246" s="180"/>
      <c r="F246" s="180"/>
      <c r="G246" s="180">
        <f>SUM(C246:F246)</f>
      </c>
      <c r="H246" s="187">
        <v>5000</v>
      </c>
      <c r="I246" s="125">
        <f>G246*H246</f>
      </c>
      <c r="J246" s="125">
        <f>I246*0.1</f>
      </c>
      <c r="K246" s="125">
        <f>SUM(I246:J246)</f>
      </c>
      <c r="L246" s="205"/>
      <c r="M246" s="87"/>
      <c r="N246" s="87"/>
      <c r="O246" s="87"/>
      <c r="P246" s="87"/>
      <c r="Q246" s="87"/>
      <c r="R246" s="87"/>
      <c r="S246" s="87"/>
      <c r="T246" s="87"/>
      <c r="U246" s="205"/>
      <c r="V246" s="87"/>
      <c r="W246" s="87"/>
      <c r="X246" s="87"/>
      <c r="Y246" s="87"/>
      <c r="Z246" s="86"/>
      <c r="AA246" s="87"/>
    </row>
    <row x14ac:dyDescent="0.25" r="247" customHeight="1" ht="17.25">
      <c r="A247" s="178">
        <f>A246</f>
        <v>25569.375</v>
      </c>
      <c r="B247" s="179" t="s">
        <v>11</v>
      </c>
      <c r="C247" s="180"/>
      <c r="D247" s="180"/>
      <c r="E247" s="180"/>
      <c r="F247" s="180"/>
      <c r="G247" s="180">
        <f>SUM(C247:F247)</f>
      </c>
      <c r="H247" s="182">
        <v>6000</v>
      </c>
      <c r="I247" s="125">
        <f>G247*H247</f>
      </c>
      <c r="J247" s="125">
        <f>I247*0.1</f>
      </c>
      <c r="K247" s="125">
        <f>SUM(I247:J247)</f>
      </c>
      <c r="L247" s="205"/>
      <c r="M247" s="87"/>
      <c r="N247" s="87"/>
      <c r="O247" s="87"/>
      <c r="P247" s="87"/>
      <c r="Q247" s="87"/>
      <c r="R247" s="87"/>
      <c r="S247" s="87"/>
      <c r="T247" s="87"/>
      <c r="U247" s="205"/>
      <c r="V247" s="87"/>
      <c r="W247" s="87"/>
      <c r="X247" s="87"/>
      <c r="Y247" s="87"/>
      <c r="Z247" s="86"/>
      <c r="AA247" s="87"/>
    </row>
    <row x14ac:dyDescent="0.25" r="248" customHeight="1" ht="17.25">
      <c r="A248" s="178">
        <f>A247</f>
        <v>25569.375</v>
      </c>
      <c r="B248" s="179" t="s">
        <v>22</v>
      </c>
      <c r="C248" s="180"/>
      <c r="D248" s="180"/>
      <c r="E248" s="180"/>
      <c r="F248" s="180"/>
      <c r="G248" s="180">
        <f>SUM(C248:F248)</f>
      </c>
      <c r="H248" s="182">
        <v>4800</v>
      </c>
      <c r="I248" s="125">
        <f>G248*H248</f>
      </c>
      <c r="J248" s="125">
        <f>I248*0.1</f>
      </c>
      <c r="K248" s="125">
        <f>SUM(I248:J248)</f>
      </c>
      <c r="L248" s="205"/>
      <c r="M248" s="87"/>
      <c r="N248" s="87"/>
      <c r="O248" s="87"/>
      <c r="P248" s="87"/>
      <c r="Q248" s="87"/>
      <c r="R248" s="87"/>
      <c r="S248" s="87"/>
      <c r="T248" s="87"/>
      <c r="U248" s="205"/>
      <c r="V248" s="87"/>
      <c r="W248" s="87"/>
      <c r="X248" s="87"/>
      <c r="Y248" s="87"/>
      <c r="Z248" s="86"/>
      <c r="AA248" s="87"/>
    </row>
    <row x14ac:dyDescent="0.25" r="249" customHeight="1" ht="17.25">
      <c r="A249" s="178">
        <f>A248</f>
        <v>25569.375</v>
      </c>
      <c r="B249" s="186" t="s">
        <v>84</v>
      </c>
      <c r="C249" s="180"/>
      <c r="D249" s="180"/>
      <c r="E249" s="180"/>
      <c r="F249" s="180"/>
      <c r="G249" s="180">
        <f>SUM(C249:F249)</f>
      </c>
      <c r="H249" s="182">
        <v>4800</v>
      </c>
      <c r="I249" s="125">
        <f>G249*H249</f>
      </c>
      <c r="J249" s="125">
        <f>I249*0.1</f>
      </c>
      <c r="K249" s="125">
        <f>SUM(I249:J249)</f>
      </c>
      <c r="L249" s="205"/>
      <c r="M249" s="87"/>
      <c r="N249" s="87"/>
      <c r="O249" s="87"/>
      <c r="P249" s="87"/>
      <c r="Q249" s="87"/>
      <c r="R249" s="87"/>
      <c r="S249" s="87"/>
      <c r="T249" s="87"/>
      <c r="U249" s="205"/>
      <c r="V249" s="87"/>
      <c r="W249" s="87"/>
      <c r="X249" s="87"/>
      <c r="Y249" s="87"/>
      <c r="Z249" s="86"/>
      <c r="AA249" s="87"/>
    </row>
    <row x14ac:dyDescent="0.25" r="250" customHeight="1" ht="17.25">
      <c r="A250" s="178">
        <f>A249</f>
        <v>25569.375</v>
      </c>
      <c r="B250" s="179" t="s">
        <v>17</v>
      </c>
      <c r="C250" s="180"/>
      <c r="D250" s="180"/>
      <c r="E250" s="180"/>
      <c r="F250" s="180"/>
      <c r="G250" s="180">
        <f>SUM(C250:F250)</f>
      </c>
      <c r="H250" s="182">
        <v>6500</v>
      </c>
      <c r="I250" s="125">
        <f>G250*H250</f>
      </c>
      <c r="J250" s="125">
        <f>I250*0.1</f>
      </c>
      <c r="K250" s="125">
        <f>SUM(I250:J250)</f>
      </c>
      <c r="L250" s="205"/>
      <c r="M250" s="87"/>
      <c r="N250" s="87"/>
      <c r="O250" s="87"/>
      <c r="P250" s="87"/>
      <c r="Q250" s="87"/>
      <c r="R250" s="87"/>
      <c r="S250" s="87"/>
      <c r="T250" s="87"/>
      <c r="U250" s="205"/>
      <c r="V250" s="87"/>
      <c r="W250" s="87"/>
      <c r="X250" s="87"/>
      <c r="Y250" s="87"/>
      <c r="Z250" s="86"/>
      <c r="AA250" s="87"/>
    </row>
    <row x14ac:dyDescent="0.25" r="251" customHeight="1" ht="17.25">
      <c r="A251" s="178">
        <f>A250</f>
        <v>25569.375</v>
      </c>
      <c r="B251" s="186" t="s">
        <v>148</v>
      </c>
      <c r="C251" s="180"/>
      <c r="D251" s="180"/>
      <c r="E251" s="180"/>
      <c r="F251" s="180"/>
      <c r="G251" s="180">
        <f>SUM(C251:F251)</f>
      </c>
      <c r="H251" s="182">
        <v>6000</v>
      </c>
      <c r="I251" s="125">
        <f>G251*H251</f>
      </c>
      <c r="J251" s="125">
        <f>I251*0.1</f>
      </c>
      <c r="K251" s="125">
        <f>SUM(I251:J251)</f>
      </c>
      <c r="L251" s="205"/>
      <c r="M251" s="87"/>
      <c r="N251" s="87"/>
      <c r="O251" s="87"/>
      <c r="P251" s="87"/>
      <c r="Q251" s="87"/>
      <c r="R251" s="87"/>
      <c r="S251" s="87"/>
      <c r="T251" s="87"/>
      <c r="U251" s="205"/>
      <c r="V251" s="87"/>
      <c r="W251" s="87"/>
      <c r="X251" s="87"/>
      <c r="Y251" s="87"/>
      <c r="Z251" s="86"/>
      <c r="AA251" s="87"/>
    </row>
    <row x14ac:dyDescent="0.25" r="252" customHeight="1" ht="17.25">
      <c r="A252" s="178">
        <f>A251</f>
        <v>25569.375</v>
      </c>
      <c r="B252" s="179" t="s">
        <v>29</v>
      </c>
      <c r="C252" s="188"/>
      <c r="D252" s="180"/>
      <c r="E252" s="180"/>
      <c r="F252" s="180"/>
      <c r="G252" s="180">
        <f>SUM(C252:F252)</f>
      </c>
      <c r="H252" s="182">
        <v>5500</v>
      </c>
      <c r="I252" s="125">
        <f>G252*H252</f>
      </c>
      <c r="J252" s="125">
        <f>I252*0.1</f>
      </c>
      <c r="K252" s="125">
        <f>SUM(I252:J252)</f>
      </c>
      <c r="L252" s="205"/>
      <c r="M252" s="87"/>
      <c r="N252" s="87"/>
      <c r="O252" s="87"/>
      <c r="P252" s="87"/>
      <c r="Q252" s="87"/>
      <c r="R252" s="87"/>
      <c r="S252" s="87"/>
      <c r="T252" s="87"/>
      <c r="U252" s="205"/>
      <c r="V252" s="87"/>
      <c r="W252" s="87"/>
      <c r="X252" s="87"/>
      <c r="Y252" s="87"/>
      <c r="Z252" s="86"/>
      <c r="AA252" s="87"/>
    </row>
    <row x14ac:dyDescent="0.25" r="253" customHeight="1" ht="17.25">
      <c r="A253" s="178">
        <f>A252</f>
        <v>25569.375</v>
      </c>
      <c r="B253" s="179" t="s">
        <v>15</v>
      </c>
      <c r="C253" s="180"/>
      <c r="D253" s="180"/>
      <c r="E253" s="180"/>
      <c r="F253" s="180"/>
      <c r="G253" s="180">
        <f>SUM(C253:F253)</f>
      </c>
      <c r="H253" s="182">
        <v>4800</v>
      </c>
      <c r="I253" s="125">
        <f>G253*H253</f>
      </c>
      <c r="J253" s="125">
        <f>I253*0.1</f>
      </c>
      <c r="K253" s="125">
        <f>SUM(I253:J253)</f>
      </c>
      <c r="L253" s="205"/>
      <c r="M253" s="87"/>
      <c r="N253" s="87"/>
      <c r="O253" s="87"/>
      <c r="P253" s="87"/>
      <c r="Q253" s="87"/>
      <c r="R253" s="87"/>
      <c r="S253" s="87"/>
      <c r="T253" s="87"/>
      <c r="U253" s="205"/>
      <c r="V253" s="87"/>
      <c r="W253" s="87"/>
      <c r="X253" s="87"/>
      <c r="Y253" s="87"/>
      <c r="Z253" s="86"/>
      <c r="AA253" s="87"/>
    </row>
    <row x14ac:dyDescent="0.25" r="254" customHeight="1" ht="17.25">
      <c r="A254" s="178">
        <f>A253</f>
        <v>25569.375</v>
      </c>
      <c r="B254" s="179" t="s">
        <v>21</v>
      </c>
      <c r="C254" s="188"/>
      <c r="D254" s="180"/>
      <c r="E254" s="180"/>
      <c r="F254" s="180"/>
      <c r="G254" s="180">
        <f>SUM(C254:F254)</f>
      </c>
      <c r="H254" s="182">
        <v>5500</v>
      </c>
      <c r="I254" s="125">
        <f>G254*H254</f>
      </c>
      <c r="J254" s="125">
        <f>I254*0.1</f>
      </c>
      <c r="K254" s="125">
        <f>SUM(I254:J254)</f>
      </c>
      <c r="L254" s="205"/>
      <c r="M254" s="87"/>
      <c r="N254" s="87"/>
      <c r="O254" s="87"/>
      <c r="P254" s="87"/>
      <c r="Q254" s="87"/>
      <c r="R254" s="87"/>
      <c r="S254" s="87"/>
      <c r="T254" s="87"/>
      <c r="U254" s="205"/>
      <c r="V254" s="87"/>
      <c r="W254" s="87"/>
      <c r="X254" s="87"/>
      <c r="Y254" s="87"/>
      <c r="Z254" s="86"/>
      <c r="AA254" s="87"/>
    </row>
    <row x14ac:dyDescent="0.25" r="255" customHeight="1" ht="17.25">
      <c r="A255" s="178">
        <f>A254</f>
        <v>25569.375</v>
      </c>
      <c r="B255" s="179" t="s">
        <v>52</v>
      </c>
      <c r="C255" s="180"/>
      <c r="D255" s="180"/>
      <c r="E255" s="180"/>
      <c r="F255" s="180"/>
      <c r="G255" s="180">
        <f>SUM(C255:F255)</f>
      </c>
      <c r="H255" s="182">
        <v>5500</v>
      </c>
      <c r="I255" s="125">
        <f>G255*H255</f>
      </c>
      <c r="J255" s="125">
        <f>I255*0.1</f>
      </c>
      <c r="K255" s="125">
        <f>SUM(I255:J255)</f>
      </c>
      <c r="L255" s="205"/>
      <c r="M255" s="87"/>
      <c r="N255" s="87"/>
      <c r="O255" s="87"/>
      <c r="P255" s="87"/>
      <c r="Q255" s="87"/>
      <c r="R255" s="87"/>
      <c r="S255" s="87"/>
      <c r="T255" s="87"/>
      <c r="U255" s="205"/>
      <c r="V255" s="87"/>
      <c r="W255" s="87"/>
      <c r="X255" s="87"/>
      <c r="Y255" s="87"/>
      <c r="Z255" s="86"/>
      <c r="AA255" s="87"/>
    </row>
    <row x14ac:dyDescent="0.25" r="256" customHeight="1" ht="17.25">
      <c r="A256" s="178">
        <f>A255</f>
        <v>25569.375</v>
      </c>
      <c r="B256" s="186" t="s">
        <v>61</v>
      </c>
      <c r="C256" s="180"/>
      <c r="D256" s="180"/>
      <c r="E256" s="180"/>
      <c r="F256" s="180"/>
      <c r="G256" s="180">
        <f>SUM(C256:F256)</f>
      </c>
      <c r="H256" s="182">
        <v>5500</v>
      </c>
      <c r="I256" s="125">
        <f>G256*H256</f>
      </c>
      <c r="J256" s="125">
        <f>I256*0.1</f>
      </c>
      <c r="K256" s="125">
        <f>SUM(I256:J256)</f>
      </c>
      <c r="L256" s="205"/>
      <c r="M256" s="87"/>
      <c r="N256" s="87"/>
      <c r="O256" s="87"/>
      <c r="P256" s="87"/>
      <c r="Q256" s="87"/>
      <c r="R256" s="87"/>
      <c r="S256" s="87"/>
      <c r="T256" s="87"/>
      <c r="U256" s="205"/>
      <c r="V256" s="87"/>
      <c r="W256" s="87"/>
      <c r="X256" s="87"/>
      <c r="Y256" s="87"/>
      <c r="Z256" s="86"/>
      <c r="AA256" s="87"/>
    </row>
    <row x14ac:dyDescent="0.25" r="257" customHeight="1" ht="17.25">
      <c r="A257" s="178">
        <f>A256</f>
        <v>25569.375</v>
      </c>
      <c r="B257" s="179" t="s">
        <v>33</v>
      </c>
      <c r="C257" s="180"/>
      <c r="D257" s="180"/>
      <c r="E257" s="180"/>
      <c r="F257" s="180"/>
      <c r="G257" s="180">
        <f>SUM(C257:F257)</f>
      </c>
      <c r="H257" s="182">
        <v>5500</v>
      </c>
      <c r="I257" s="125">
        <f>G257*H257</f>
      </c>
      <c r="J257" s="125">
        <f>I257*0.1</f>
      </c>
      <c r="K257" s="125">
        <f>SUM(I257:J257)</f>
      </c>
      <c r="L257" s="205"/>
      <c r="M257" s="87"/>
      <c r="N257" s="87"/>
      <c r="O257" s="87"/>
      <c r="P257" s="87"/>
      <c r="Q257" s="87"/>
      <c r="R257" s="87"/>
      <c r="S257" s="87"/>
      <c r="T257" s="87"/>
      <c r="U257" s="205"/>
      <c r="V257" s="87"/>
      <c r="W257" s="87"/>
      <c r="X257" s="87"/>
      <c r="Y257" s="87"/>
      <c r="Z257" s="86"/>
      <c r="AA257" s="87"/>
    </row>
    <row x14ac:dyDescent="0.25" r="258" customHeight="1" ht="17.25">
      <c r="A258" s="178">
        <f>A257</f>
        <v>25569.375</v>
      </c>
      <c r="B258" s="179" t="s">
        <v>12</v>
      </c>
      <c r="C258" s="180"/>
      <c r="D258" s="180"/>
      <c r="E258" s="180"/>
      <c r="F258" s="180"/>
      <c r="G258" s="180">
        <f>SUM(C258:F258)</f>
      </c>
      <c r="H258" s="182">
        <v>6000</v>
      </c>
      <c r="I258" s="125">
        <f>G258*H258</f>
      </c>
      <c r="J258" s="125">
        <f>I258*0.1</f>
      </c>
      <c r="K258" s="125">
        <f>SUM(I258:J258)</f>
      </c>
      <c r="L258" s="205"/>
      <c r="M258" s="87"/>
      <c r="N258" s="87"/>
      <c r="O258" s="87"/>
      <c r="P258" s="87"/>
      <c r="Q258" s="87"/>
      <c r="R258" s="87"/>
      <c r="S258" s="87"/>
      <c r="T258" s="87"/>
      <c r="U258" s="205"/>
      <c r="V258" s="87"/>
      <c r="W258" s="87"/>
      <c r="X258" s="87"/>
      <c r="Y258" s="87"/>
      <c r="Z258" s="86"/>
      <c r="AA258" s="87"/>
    </row>
    <row x14ac:dyDescent="0.25" r="259" customHeight="1" ht="17.25">
      <c r="A259" s="178">
        <f>A258</f>
        <v>25569.375</v>
      </c>
      <c r="B259" s="186" t="s">
        <v>37</v>
      </c>
      <c r="C259" s="180"/>
      <c r="D259" s="180"/>
      <c r="E259" s="180"/>
      <c r="F259" s="180"/>
      <c r="G259" s="180">
        <f>SUM(C259:F259)</f>
      </c>
      <c r="H259" s="182">
        <v>6500</v>
      </c>
      <c r="I259" s="125">
        <f>G259*H259</f>
      </c>
      <c r="J259" s="125">
        <f>I259*0.1</f>
      </c>
      <c r="K259" s="125">
        <f>SUM(I259:J259)</f>
      </c>
      <c r="L259" s="205"/>
      <c r="M259" s="87"/>
      <c r="N259" s="87"/>
      <c r="O259" s="87"/>
      <c r="P259" s="87"/>
      <c r="Q259" s="87"/>
      <c r="R259" s="87"/>
      <c r="S259" s="87"/>
      <c r="T259" s="87"/>
      <c r="U259" s="205"/>
      <c r="V259" s="87"/>
      <c r="W259" s="87"/>
      <c r="X259" s="87"/>
      <c r="Y259" s="87"/>
      <c r="Z259" s="86"/>
      <c r="AA259" s="87"/>
    </row>
    <row x14ac:dyDescent="0.25" r="260" customHeight="1" ht="17.25">
      <c r="A260" s="178">
        <f>A259</f>
        <v>25569.375</v>
      </c>
      <c r="B260" s="186" t="s">
        <v>64</v>
      </c>
      <c r="C260" s="180"/>
      <c r="D260" s="180"/>
      <c r="E260" s="180"/>
      <c r="F260" s="180"/>
      <c r="G260" s="180">
        <f>SUM(C260:F260)</f>
      </c>
      <c r="H260" s="182">
        <v>5500</v>
      </c>
      <c r="I260" s="125">
        <f>G260*H260</f>
      </c>
      <c r="J260" s="125">
        <f>I260*0.1</f>
      </c>
      <c r="K260" s="125">
        <f>SUM(I260:J260)</f>
      </c>
      <c r="L260" s="205"/>
      <c r="M260" s="87"/>
      <c r="N260" s="87"/>
      <c r="O260" s="87"/>
      <c r="P260" s="87"/>
      <c r="Q260" s="87"/>
      <c r="R260" s="87"/>
      <c r="S260" s="87"/>
      <c r="T260" s="87"/>
      <c r="U260" s="205"/>
      <c r="V260" s="87"/>
      <c r="W260" s="87"/>
      <c r="X260" s="87"/>
      <c r="Y260" s="87"/>
      <c r="Z260" s="86"/>
      <c r="AA260" s="87"/>
    </row>
    <row x14ac:dyDescent="0.25" r="261" customHeight="1" ht="17.25">
      <c r="A261" s="178">
        <f>A260</f>
        <v>25569.375</v>
      </c>
      <c r="B261" s="179" t="s">
        <v>25</v>
      </c>
      <c r="C261" s="180"/>
      <c r="D261" s="180"/>
      <c r="E261" s="180"/>
      <c r="F261" s="180"/>
      <c r="G261" s="180">
        <f>SUM(C261:F261)</f>
      </c>
      <c r="H261" s="182">
        <v>6000</v>
      </c>
      <c r="I261" s="125">
        <f>G261*H261</f>
      </c>
      <c r="J261" s="125">
        <f>I261*0.1</f>
      </c>
      <c r="K261" s="125">
        <f>SUM(I261:J261)</f>
      </c>
      <c r="L261" s="205"/>
      <c r="M261" s="87"/>
      <c r="N261" s="87"/>
      <c r="O261" s="87"/>
      <c r="P261" s="87"/>
      <c r="Q261" s="87"/>
      <c r="R261" s="87"/>
      <c r="S261" s="87"/>
      <c r="T261" s="87"/>
      <c r="U261" s="205"/>
      <c r="V261" s="87"/>
      <c r="W261" s="87"/>
      <c r="X261" s="87"/>
      <c r="Y261" s="87"/>
      <c r="Z261" s="86"/>
      <c r="AA261" s="87"/>
    </row>
    <row x14ac:dyDescent="0.25" r="262" customHeight="1" ht="17.25">
      <c r="A262" s="178">
        <f>A261</f>
        <v>25569.375</v>
      </c>
      <c r="B262" s="186" t="s">
        <v>76</v>
      </c>
      <c r="C262" s="188"/>
      <c r="D262" s="180"/>
      <c r="E262" s="180"/>
      <c r="F262" s="180"/>
      <c r="G262" s="180">
        <f>SUM(C262:F262)</f>
      </c>
      <c r="H262" s="125">
        <v>6000</v>
      </c>
      <c r="I262" s="125">
        <f>G262*H262</f>
      </c>
      <c r="J262" s="125">
        <f>I262*0.1</f>
      </c>
      <c r="K262" s="125">
        <f>SUM(I262:J262)</f>
      </c>
      <c r="L262" s="205"/>
      <c r="M262" s="87"/>
      <c r="N262" s="87"/>
      <c r="O262" s="87"/>
      <c r="P262" s="87"/>
      <c r="Q262" s="87"/>
      <c r="R262" s="87"/>
      <c r="S262" s="87"/>
      <c r="T262" s="87"/>
      <c r="U262" s="205"/>
      <c r="V262" s="87"/>
      <c r="W262" s="87"/>
      <c r="X262" s="87"/>
      <c r="Y262" s="87"/>
      <c r="Z262" s="86"/>
      <c r="AA262" s="87"/>
    </row>
    <row x14ac:dyDescent="0.25" r="263" customHeight="1" ht="17.25">
      <c r="A263" s="178">
        <f>A262</f>
        <v>25569.375</v>
      </c>
      <c r="B263" s="186" t="s">
        <v>149</v>
      </c>
      <c r="C263" s="180"/>
      <c r="D263" s="181"/>
      <c r="E263" s="180"/>
      <c r="F263" s="180"/>
      <c r="G263" s="180">
        <f>SUM(C263:F263)</f>
      </c>
      <c r="H263" s="125">
        <v>6000</v>
      </c>
      <c r="I263" s="125">
        <f>G263*H263</f>
      </c>
      <c r="J263" s="125">
        <f>I263*0.1</f>
      </c>
      <c r="K263" s="125">
        <f>SUM(I263:J263)</f>
      </c>
      <c r="L263" s="205"/>
      <c r="M263" s="87"/>
      <c r="N263" s="87"/>
      <c r="O263" s="87"/>
      <c r="P263" s="87"/>
      <c r="Q263" s="87"/>
      <c r="R263" s="87"/>
      <c r="S263" s="87"/>
      <c r="T263" s="87"/>
      <c r="U263" s="205"/>
      <c r="V263" s="87"/>
      <c r="W263" s="87"/>
      <c r="X263" s="87"/>
      <c r="Y263" s="87"/>
      <c r="Z263" s="86"/>
      <c r="AA263" s="87"/>
    </row>
    <row x14ac:dyDescent="0.25" r="264" customHeight="1" ht="17.25">
      <c r="A264" s="178">
        <f>A263</f>
        <v>25569.375</v>
      </c>
      <c r="B264" s="186" t="s">
        <v>43</v>
      </c>
      <c r="C264" s="180"/>
      <c r="D264" s="180"/>
      <c r="E264" s="180"/>
      <c r="F264" s="180"/>
      <c r="G264" s="180">
        <f>SUM(C264:F264)</f>
      </c>
      <c r="H264" s="125">
        <v>6000</v>
      </c>
      <c r="I264" s="125">
        <f>G264*H264</f>
      </c>
      <c r="J264" s="125">
        <f>I264*0.1</f>
      </c>
      <c r="K264" s="125">
        <f>SUM(I264:J264)</f>
      </c>
      <c r="L264" s="205"/>
      <c r="M264" s="87"/>
      <c r="N264" s="87"/>
      <c r="O264" s="87"/>
      <c r="P264" s="87"/>
      <c r="Q264" s="87"/>
      <c r="R264" s="87"/>
      <c r="S264" s="87"/>
      <c r="T264" s="87"/>
      <c r="U264" s="205"/>
      <c r="V264" s="87"/>
      <c r="W264" s="87"/>
      <c r="X264" s="87"/>
      <c r="Y264" s="87"/>
      <c r="Z264" s="86"/>
      <c r="AA264" s="87"/>
    </row>
    <row x14ac:dyDescent="0.25" r="265" customHeight="1" ht="17.25">
      <c r="A265" s="178">
        <f>A264</f>
        <v>25569.375</v>
      </c>
      <c r="B265" s="186" t="s">
        <v>18</v>
      </c>
      <c r="C265" s="180"/>
      <c r="D265" s="180"/>
      <c r="E265" s="180"/>
      <c r="F265" s="180"/>
      <c r="G265" s="180">
        <f>SUM(C265:F265)</f>
      </c>
      <c r="H265" s="125">
        <v>6000</v>
      </c>
      <c r="I265" s="125">
        <f>G265*H265</f>
      </c>
      <c r="J265" s="125">
        <f>I265*0.1</f>
      </c>
      <c r="K265" s="125">
        <f>SUM(I265:J265)</f>
      </c>
      <c r="L265" s="205"/>
      <c r="M265" s="87"/>
      <c r="N265" s="87"/>
      <c r="O265" s="87"/>
      <c r="P265" s="87"/>
      <c r="Q265" s="87"/>
      <c r="R265" s="87"/>
      <c r="S265" s="87"/>
      <c r="T265" s="87"/>
      <c r="U265" s="205"/>
      <c r="V265" s="87"/>
      <c r="W265" s="87"/>
      <c r="X265" s="87"/>
      <c r="Y265" s="87"/>
      <c r="Z265" s="86"/>
      <c r="AA265" s="87"/>
    </row>
    <row x14ac:dyDescent="0.25" r="266" customHeight="1" ht="17.25">
      <c r="A266" s="178">
        <f>A265</f>
        <v>25569.375</v>
      </c>
      <c r="B266" s="186" t="s">
        <v>82</v>
      </c>
      <c r="C266" s="188"/>
      <c r="D266" s="180"/>
      <c r="E266" s="180"/>
      <c r="F266" s="180"/>
      <c r="G266" s="180">
        <f>SUM(C266:F266)</f>
      </c>
      <c r="H266" s="125">
        <v>5000</v>
      </c>
      <c r="I266" s="125">
        <f>G266*H266</f>
      </c>
      <c r="J266" s="125">
        <f>I266*0.1</f>
      </c>
      <c r="K266" s="125">
        <f>SUM(I266:J266)</f>
      </c>
      <c r="L266" s="205"/>
      <c r="M266" s="87"/>
      <c r="N266" s="87"/>
      <c r="O266" s="87"/>
      <c r="P266" s="87"/>
      <c r="Q266" s="87"/>
      <c r="R266" s="87"/>
      <c r="S266" s="87"/>
      <c r="T266" s="87"/>
      <c r="U266" s="205"/>
      <c r="V266" s="87"/>
      <c r="W266" s="87"/>
      <c r="X266" s="87"/>
      <c r="Y266" s="87"/>
      <c r="Z266" s="86"/>
      <c r="AA266" s="87"/>
    </row>
    <row x14ac:dyDescent="0.25" r="267" customHeight="1" ht="17.25">
      <c r="A267" s="178">
        <f>A266</f>
        <v>25569.375</v>
      </c>
      <c r="B267" s="186" t="s">
        <v>151</v>
      </c>
      <c r="C267" s="180"/>
      <c r="D267" s="180"/>
      <c r="E267" s="180"/>
      <c r="F267" s="180"/>
      <c r="G267" s="180">
        <f>SUM(C267:F267)</f>
      </c>
      <c r="H267" s="125">
        <v>5000</v>
      </c>
      <c r="I267" s="125">
        <f>G267*H267</f>
      </c>
      <c r="J267" s="125">
        <f>I267*0.1</f>
      </c>
      <c r="K267" s="125">
        <f>SUM(I267:J267)</f>
      </c>
      <c r="L267" s="205"/>
      <c r="M267" s="87"/>
      <c r="N267" s="87"/>
      <c r="O267" s="87"/>
      <c r="P267" s="87"/>
      <c r="Q267" s="87"/>
      <c r="R267" s="87"/>
      <c r="S267" s="87"/>
      <c r="T267" s="87"/>
      <c r="U267" s="205"/>
      <c r="V267" s="87"/>
      <c r="W267" s="87"/>
      <c r="X267" s="87"/>
      <c r="Y267" s="87"/>
      <c r="Z267" s="86"/>
      <c r="AA267" s="87"/>
    </row>
    <row x14ac:dyDescent="0.25" r="268" customHeight="1" ht="17.25">
      <c r="A268" s="178">
        <f>A267</f>
        <v>25569.375</v>
      </c>
      <c r="B268" s="186" t="s">
        <v>105</v>
      </c>
      <c r="C268" s="180"/>
      <c r="D268" s="180"/>
      <c r="E268" s="180"/>
      <c r="F268" s="180"/>
      <c r="G268" s="180">
        <f>SUM(C268:F268)</f>
      </c>
      <c r="H268" s="125">
        <v>7000</v>
      </c>
      <c r="I268" s="125">
        <f>G268*H268</f>
      </c>
      <c r="J268" s="185"/>
      <c r="K268" s="125">
        <f>SUM(I268:J268)</f>
      </c>
      <c r="L268" s="205"/>
      <c r="M268" s="87"/>
      <c r="N268" s="87"/>
      <c r="O268" s="87"/>
      <c r="P268" s="87"/>
      <c r="Q268" s="87"/>
      <c r="R268" s="87"/>
      <c r="S268" s="87"/>
      <c r="T268" s="87"/>
      <c r="U268" s="205"/>
      <c r="V268" s="87"/>
      <c r="W268" s="87"/>
      <c r="X268" s="87"/>
      <c r="Y268" s="87"/>
      <c r="Z268" s="86"/>
      <c r="AA268" s="87"/>
    </row>
    <row x14ac:dyDescent="0.25" r="269" customHeight="1" ht="17.25">
      <c r="A269" s="178">
        <f>A268</f>
        <v>25569.375</v>
      </c>
      <c r="B269" s="186" t="s">
        <v>23</v>
      </c>
      <c r="C269" s="180"/>
      <c r="D269" s="180"/>
      <c r="E269" s="180"/>
      <c r="F269" s="180"/>
      <c r="G269" s="180">
        <f>SUM(C269:F269)</f>
      </c>
      <c r="H269" s="125">
        <v>6000</v>
      </c>
      <c r="I269" s="125">
        <f>G269*H269</f>
      </c>
      <c r="J269" s="125">
        <f>I269*0.1</f>
      </c>
      <c r="K269" s="125">
        <f>SUM(I269:J269)</f>
      </c>
      <c r="L269" s="205"/>
      <c r="M269" s="87"/>
      <c r="N269" s="87"/>
      <c r="O269" s="87"/>
      <c r="P269" s="87"/>
      <c r="Q269" s="87"/>
      <c r="R269" s="87"/>
      <c r="S269" s="87"/>
      <c r="T269" s="87"/>
      <c r="U269" s="205"/>
      <c r="V269" s="87"/>
      <c r="W269" s="87"/>
      <c r="X269" s="87"/>
      <c r="Y269" s="87"/>
      <c r="Z269" s="86"/>
      <c r="AA269" s="87"/>
    </row>
    <row x14ac:dyDescent="0.25" r="270" customHeight="1" ht="17.25">
      <c r="A270" s="178">
        <f>A269</f>
        <v>25569.375</v>
      </c>
      <c r="B270" s="186" t="s">
        <v>40</v>
      </c>
      <c r="C270" s="180"/>
      <c r="D270" s="180"/>
      <c r="E270" s="180"/>
      <c r="F270" s="180"/>
      <c r="G270" s="180">
        <f>SUM(C270:F270)</f>
      </c>
      <c r="H270" s="125">
        <v>6500</v>
      </c>
      <c r="I270" s="125">
        <f>G270*H270</f>
      </c>
      <c r="J270" s="125">
        <f>I270*0.1</f>
      </c>
      <c r="K270" s="125">
        <f>SUM(I270:J270)</f>
      </c>
      <c r="L270" s="205"/>
      <c r="M270" s="87"/>
      <c r="N270" s="87"/>
      <c r="O270" s="87"/>
      <c r="P270" s="87"/>
      <c r="Q270" s="87"/>
      <c r="R270" s="87"/>
      <c r="S270" s="87"/>
      <c r="T270" s="87"/>
      <c r="U270" s="205"/>
      <c r="V270" s="87"/>
      <c r="W270" s="87"/>
      <c r="X270" s="87"/>
      <c r="Y270" s="87"/>
      <c r="Z270" s="86"/>
      <c r="AA270" s="87"/>
    </row>
    <row x14ac:dyDescent="0.25" r="271" customHeight="1" ht="17.25">
      <c r="A271" s="178">
        <f>A270</f>
        <v>25569.375</v>
      </c>
      <c r="B271" s="186" t="s">
        <v>86</v>
      </c>
      <c r="C271" s="180"/>
      <c r="D271" s="180"/>
      <c r="E271" s="180"/>
      <c r="F271" s="180"/>
      <c r="G271" s="180">
        <f>SUM(C271:F271)</f>
      </c>
      <c r="H271" s="125">
        <v>6000</v>
      </c>
      <c r="I271" s="125">
        <f>G271*H271</f>
      </c>
      <c r="J271" s="125">
        <f>I271*0.1</f>
      </c>
      <c r="K271" s="125">
        <f>SUM(I271:J271)</f>
      </c>
      <c r="L271" s="205"/>
      <c r="M271" s="87"/>
      <c r="N271" s="87"/>
      <c r="O271" s="87"/>
      <c r="P271" s="87"/>
      <c r="Q271" s="87"/>
      <c r="R271" s="87"/>
      <c r="S271" s="87"/>
      <c r="T271" s="87"/>
      <c r="U271" s="205"/>
      <c r="V271" s="87"/>
      <c r="W271" s="87"/>
      <c r="X271" s="87"/>
      <c r="Y271" s="87"/>
      <c r="Z271" s="86"/>
      <c r="AA271" s="87"/>
    </row>
    <row x14ac:dyDescent="0.25" r="272" customHeight="1" ht="17.25">
      <c r="A272" s="178">
        <f>A271</f>
        <v>25569.375</v>
      </c>
      <c r="B272" s="186" t="s">
        <v>152</v>
      </c>
      <c r="C272" s="180"/>
      <c r="D272" s="180">
        <v>170</v>
      </c>
      <c r="E272" s="180"/>
      <c r="F272" s="180"/>
      <c r="G272" s="180">
        <f>SUM(C272:F272)</f>
      </c>
      <c r="H272" s="125">
        <v>6000</v>
      </c>
      <c r="I272" s="125">
        <f>G272*H272</f>
      </c>
      <c r="J272" s="125">
        <f>I272*0.1</f>
      </c>
      <c r="K272" s="125">
        <f>SUM(I272:J272)</f>
      </c>
      <c r="L272" s="205"/>
      <c r="M272" s="87"/>
      <c r="N272" s="87"/>
      <c r="O272" s="87"/>
      <c r="P272" s="87"/>
      <c r="Q272" s="87"/>
      <c r="R272" s="87"/>
      <c r="S272" s="87"/>
      <c r="T272" s="87"/>
      <c r="U272" s="205"/>
      <c r="V272" s="87"/>
      <c r="W272" s="87"/>
      <c r="X272" s="87"/>
      <c r="Y272" s="87"/>
      <c r="Z272" s="86"/>
      <c r="AA272" s="87"/>
    </row>
    <row x14ac:dyDescent="0.25" r="273" customHeight="1" ht="17.25">
      <c r="A273" s="178">
        <f>A269</f>
        <v>25569.375</v>
      </c>
      <c r="B273" s="186" t="s">
        <v>153</v>
      </c>
      <c r="C273" s="180"/>
      <c r="D273" s="180"/>
      <c r="E273" s="180"/>
      <c r="F273" s="180"/>
      <c r="G273" s="180">
        <f>SUM(C273:F273)</f>
      </c>
      <c r="H273" s="125">
        <v>6000</v>
      </c>
      <c r="I273" s="125">
        <f>G273*H273</f>
      </c>
      <c r="J273" s="125">
        <f>I273*0.1</f>
      </c>
      <c r="K273" s="125">
        <f>SUM(I273:J273)</f>
      </c>
      <c r="L273" s="205"/>
      <c r="M273" s="87"/>
      <c r="N273" s="87"/>
      <c r="O273" s="87"/>
      <c r="P273" s="87"/>
      <c r="Q273" s="87"/>
      <c r="R273" s="87"/>
      <c r="S273" s="87"/>
      <c r="T273" s="87"/>
      <c r="U273" s="205"/>
      <c r="V273" s="87"/>
      <c r="W273" s="87"/>
      <c r="X273" s="87"/>
      <c r="Y273" s="87"/>
      <c r="Z273" s="86"/>
      <c r="AA273" s="87"/>
    </row>
    <row x14ac:dyDescent="0.25" r="274" customHeight="1" ht="17.25">
      <c r="A274" s="178">
        <f>A270</f>
        <v>25569.375</v>
      </c>
      <c r="B274" s="186"/>
      <c r="C274" s="180"/>
      <c r="D274" s="180"/>
      <c r="E274" s="180"/>
      <c r="F274" s="180"/>
      <c r="G274" s="180">
        <f>SUM(C274:F274)</f>
      </c>
      <c r="H274" s="125"/>
      <c r="I274" s="125">
        <f>G274*H274</f>
      </c>
      <c r="J274" s="125">
        <f>I274*0.1</f>
      </c>
      <c r="K274" s="125">
        <f>SUM(I274:J274)</f>
      </c>
      <c r="L274" s="205"/>
      <c r="M274" s="87"/>
      <c r="N274" s="87"/>
      <c r="O274" s="87"/>
      <c r="P274" s="87"/>
      <c r="Q274" s="87"/>
      <c r="R274" s="87"/>
      <c r="S274" s="87"/>
      <c r="T274" s="87"/>
      <c r="U274" s="205"/>
      <c r="V274" s="87"/>
      <c r="W274" s="87"/>
      <c r="X274" s="87"/>
      <c r="Y274" s="87"/>
      <c r="Z274" s="86"/>
      <c r="AA274" s="87"/>
    </row>
    <row x14ac:dyDescent="0.25" r="275" customHeight="1" ht="17.25">
      <c r="A275" s="178">
        <f>A269</f>
        <v>25569.375</v>
      </c>
      <c r="B275" s="186"/>
      <c r="C275" s="180"/>
      <c r="D275" s="180"/>
      <c r="E275" s="180"/>
      <c r="F275" s="180"/>
      <c r="G275" s="180">
        <f>SUM(C275:F275)</f>
      </c>
      <c r="H275" s="125"/>
      <c r="I275" s="125">
        <f>G275*H275</f>
      </c>
      <c r="J275" s="125">
        <f>I275*0.1</f>
      </c>
      <c r="K275" s="125">
        <f>SUM(I275:J275)</f>
      </c>
      <c r="L275" s="205"/>
      <c r="M275" s="87"/>
      <c r="N275" s="87"/>
      <c r="O275" s="87"/>
      <c r="P275" s="87"/>
      <c r="Q275" s="87"/>
      <c r="R275" s="87"/>
      <c r="S275" s="87"/>
      <c r="T275" s="87"/>
      <c r="U275" s="205"/>
      <c r="V275" s="87"/>
      <c r="W275" s="87"/>
      <c r="X275" s="87"/>
      <c r="Y275" s="87"/>
      <c r="Z275" s="86"/>
      <c r="AA275" s="87"/>
    </row>
    <row x14ac:dyDescent="0.25" r="276" customHeight="1" ht="17.25">
      <c r="A276" s="178">
        <f>A270</f>
        <v>25569.375</v>
      </c>
      <c r="B276" s="186"/>
      <c r="C276" s="180"/>
      <c r="D276" s="180"/>
      <c r="E276" s="180"/>
      <c r="F276" s="180"/>
      <c r="G276" s="180">
        <f>SUM(C276:F276)</f>
      </c>
      <c r="H276" s="125"/>
      <c r="I276" s="125">
        <f>G276*H276</f>
      </c>
      <c r="J276" s="125">
        <f>I276*0.1</f>
      </c>
      <c r="K276" s="125">
        <f>SUM(I276:J276)</f>
      </c>
      <c r="L276" s="205"/>
      <c r="M276" s="87"/>
      <c r="N276" s="87"/>
      <c r="O276" s="87"/>
      <c r="P276" s="87"/>
      <c r="Q276" s="87"/>
      <c r="R276" s="87"/>
      <c r="S276" s="87"/>
      <c r="T276" s="87"/>
      <c r="U276" s="205"/>
      <c r="V276" s="87"/>
      <c r="W276" s="87"/>
      <c r="X276" s="87"/>
      <c r="Y276" s="87"/>
      <c r="Z276" s="86"/>
      <c r="AA276" s="87"/>
    </row>
    <row x14ac:dyDescent="0.25" r="277" customHeight="1" ht="17.25">
      <c r="A277" s="178">
        <f>A275</f>
        <v>25569.375</v>
      </c>
      <c r="B277" s="179"/>
      <c r="C277" s="180"/>
      <c r="D277" s="180"/>
      <c r="E277" s="180"/>
      <c r="F277" s="180"/>
      <c r="G277" s="180">
        <f>SUM(C277:F277)</f>
      </c>
      <c r="H277" s="125"/>
      <c r="I277" s="125">
        <f>G277*H277</f>
      </c>
      <c r="J277" s="125">
        <v>0</v>
      </c>
      <c r="K277" s="125">
        <f>SUM(I277:J277)</f>
      </c>
      <c r="L277" s="205"/>
      <c r="M277" s="87"/>
      <c r="N277" s="87"/>
      <c r="O277" s="87"/>
      <c r="P277" s="87"/>
      <c r="Q277" s="87"/>
      <c r="R277" s="87"/>
      <c r="S277" s="87"/>
      <c r="T277" s="87"/>
      <c r="U277" s="205"/>
      <c r="V277" s="87"/>
      <c r="W277" s="87"/>
      <c r="X277" s="87"/>
      <c r="Y277" s="87"/>
      <c r="Z277" s="86"/>
      <c r="AA277" s="87"/>
    </row>
    <row x14ac:dyDescent="0.25" r="278" customHeight="1" ht="17.25">
      <c r="A278" s="189">
        <f>A277</f>
        <v>25569.375</v>
      </c>
      <c r="B278" s="190" t="s">
        <v>155</v>
      </c>
      <c r="C278" s="191">
        <f>SUM(C232:C277)</f>
      </c>
      <c r="D278" s="191">
        <f>SUM(D232:D277)</f>
      </c>
      <c r="E278" s="191">
        <f>SUM(E232:E277)</f>
      </c>
      <c r="F278" s="191">
        <f>SUM(F232:F277)</f>
      </c>
      <c r="G278" s="191">
        <f>SUM(G232:G277)</f>
      </c>
      <c r="H278" s="191"/>
      <c r="I278" s="191">
        <f>SUM(I232:I277)</f>
      </c>
      <c r="J278" s="191">
        <f>SUM(J232:J277)</f>
      </c>
      <c r="K278" s="191">
        <f>SUM(K232:K277)</f>
      </c>
      <c r="L278" s="205"/>
      <c r="M278" s="87"/>
      <c r="N278" s="87"/>
      <c r="O278" s="87"/>
      <c r="P278" s="87"/>
      <c r="Q278" s="87"/>
      <c r="R278" s="87"/>
      <c r="S278" s="87"/>
      <c r="T278" s="87"/>
      <c r="U278" s="205"/>
      <c r="V278" s="87"/>
      <c r="W278" s="87"/>
      <c r="X278" s="87"/>
      <c r="Y278" s="87"/>
      <c r="Z278" s="86"/>
      <c r="AA278" s="87"/>
    </row>
    <row x14ac:dyDescent="0.25" r="279" customHeight="1" ht="17.25">
      <c r="A279" s="178">
        <f>A278</f>
        <v>25569.375</v>
      </c>
      <c r="B279" s="186" t="s">
        <v>113</v>
      </c>
      <c r="C279" s="180"/>
      <c r="D279" s="180"/>
      <c r="E279" s="180"/>
      <c r="F279" s="180"/>
      <c r="G279" s="180">
        <f>SUM(C279:F279)</f>
      </c>
      <c r="H279" s="125">
        <v>6500</v>
      </c>
      <c r="I279" s="125">
        <f>G279*H279</f>
      </c>
      <c r="J279" s="185"/>
      <c r="K279" s="125">
        <f>SUM(I279:J279)</f>
      </c>
      <c r="L279" s="205"/>
      <c r="M279" s="87"/>
      <c r="N279" s="87"/>
      <c r="O279" s="87"/>
      <c r="P279" s="87"/>
      <c r="Q279" s="87"/>
      <c r="R279" s="87"/>
      <c r="S279" s="87"/>
      <c r="T279" s="87"/>
      <c r="U279" s="205"/>
      <c r="V279" s="87"/>
      <c r="W279" s="87"/>
      <c r="X279" s="87"/>
      <c r="Y279" s="87"/>
      <c r="Z279" s="86"/>
      <c r="AA279" s="87"/>
    </row>
    <row x14ac:dyDescent="0.25" r="280" customHeight="1" ht="17.25">
      <c r="A280" s="178">
        <f>A279</f>
        <v>25569.375</v>
      </c>
      <c r="B280" s="186" t="s">
        <v>156</v>
      </c>
      <c r="C280" s="180"/>
      <c r="D280" s="180"/>
      <c r="E280" s="180"/>
      <c r="F280" s="180"/>
      <c r="G280" s="180">
        <f>SUM(C280:F280)</f>
      </c>
      <c r="H280" s="125">
        <v>6500</v>
      </c>
      <c r="I280" s="125">
        <f>G280*H280</f>
      </c>
      <c r="J280" s="185"/>
      <c r="K280" s="125">
        <f>SUM(I280:J280)</f>
      </c>
      <c r="L280" s="205"/>
      <c r="M280" s="87"/>
      <c r="N280" s="87"/>
      <c r="O280" s="87"/>
      <c r="P280" s="87"/>
      <c r="Q280" s="87"/>
      <c r="R280" s="87"/>
      <c r="S280" s="87"/>
      <c r="T280" s="87"/>
      <c r="U280" s="205"/>
      <c r="V280" s="87"/>
      <c r="W280" s="87"/>
      <c r="X280" s="87"/>
      <c r="Y280" s="87"/>
      <c r="Z280" s="86"/>
      <c r="AA280" s="87"/>
    </row>
    <row x14ac:dyDescent="0.25" r="281" customHeight="1" ht="17.25">
      <c r="A281" s="178">
        <f>A280</f>
        <v>25569.375</v>
      </c>
      <c r="B281" s="186" t="s">
        <v>112</v>
      </c>
      <c r="C281" s="180"/>
      <c r="D281" s="180"/>
      <c r="E281" s="180"/>
      <c r="F281" s="180"/>
      <c r="G281" s="180">
        <f>SUM(C281:F281)</f>
      </c>
      <c r="H281" s="125">
        <v>6900</v>
      </c>
      <c r="I281" s="125">
        <f>G281*H281</f>
      </c>
      <c r="J281" s="185"/>
      <c r="K281" s="125">
        <f>SUM(I281:J281)</f>
      </c>
      <c r="L281" s="205"/>
      <c r="M281" s="87"/>
      <c r="N281" s="87"/>
      <c r="O281" s="87"/>
      <c r="P281" s="87"/>
      <c r="Q281" s="87"/>
      <c r="R281" s="87"/>
      <c r="S281" s="87"/>
      <c r="T281" s="87"/>
      <c r="U281" s="205"/>
      <c r="V281" s="87"/>
      <c r="W281" s="87"/>
      <c r="X281" s="87"/>
      <c r="Y281" s="87"/>
      <c r="Z281" s="86"/>
      <c r="AA281" s="87"/>
    </row>
    <row x14ac:dyDescent="0.25" r="282" customHeight="1" ht="17.25">
      <c r="A282" s="178">
        <f>A281</f>
        <v>25569.375</v>
      </c>
      <c r="B282" s="179"/>
      <c r="C282" s="180"/>
      <c r="D282" s="180"/>
      <c r="E282" s="180"/>
      <c r="F282" s="180"/>
      <c r="G282" s="180">
        <f>SUM(C282:F282)</f>
      </c>
      <c r="H282" s="125"/>
      <c r="I282" s="125">
        <f>G282*H282</f>
      </c>
      <c r="J282" s="185"/>
      <c r="K282" s="125">
        <f>SUM(I282:J282)</f>
      </c>
      <c r="L282" s="205"/>
      <c r="M282" s="87"/>
      <c r="N282" s="87"/>
      <c r="O282" s="87"/>
      <c r="P282" s="87"/>
      <c r="Q282" s="87"/>
      <c r="R282" s="87"/>
      <c r="S282" s="87"/>
      <c r="T282" s="87"/>
      <c r="U282" s="205"/>
      <c r="V282" s="87"/>
      <c r="W282" s="87"/>
      <c r="X282" s="87"/>
      <c r="Y282" s="87"/>
      <c r="Z282" s="86"/>
      <c r="AA282" s="87"/>
    </row>
    <row x14ac:dyDescent="0.25" r="283" customHeight="1" ht="17.25">
      <c r="A283" s="178">
        <f>A282</f>
        <v>25569.375</v>
      </c>
      <c r="B283" s="179"/>
      <c r="C283" s="180"/>
      <c r="D283" s="180"/>
      <c r="E283" s="180"/>
      <c r="F283" s="180"/>
      <c r="G283" s="180">
        <f>SUM(C283:F283)</f>
      </c>
      <c r="H283" s="125"/>
      <c r="I283" s="125">
        <f>G283*H283</f>
      </c>
      <c r="J283" s="185"/>
      <c r="K283" s="125">
        <f>SUM(I283:J283)</f>
      </c>
      <c r="L283" s="205"/>
      <c r="M283" s="87"/>
      <c r="N283" s="87"/>
      <c r="O283" s="87"/>
      <c r="P283" s="87"/>
      <c r="Q283" s="87"/>
      <c r="R283" s="87"/>
      <c r="S283" s="87"/>
      <c r="T283" s="87"/>
      <c r="U283" s="205"/>
      <c r="V283" s="87"/>
      <c r="W283" s="87"/>
      <c r="X283" s="87"/>
      <c r="Y283" s="87"/>
      <c r="Z283" s="86"/>
      <c r="AA283" s="87"/>
    </row>
    <row x14ac:dyDescent="0.25" r="284" customHeight="1" ht="17.25">
      <c r="A284" s="178">
        <f>A283</f>
        <v>25569.375</v>
      </c>
      <c r="B284" s="179"/>
      <c r="C284" s="180"/>
      <c r="D284" s="180"/>
      <c r="E284" s="180"/>
      <c r="F284" s="180"/>
      <c r="G284" s="180">
        <f>SUM(C284:F284)</f>
      </c>
      <c r="H284" s="125"/>
      <c r="I284" s="125">
        <f>G284*H284</f>
      </c>
      <c r="J284" s="185"/>
      <c r="K284" s="125">
        <f>SUM(I284:J284)</f>
      </c>
      <c r="L284" s="205"/>
      <c r="M284" s="87"/>
      <c r="N284" s="87"/>
      <c r="O284" s="87"/>
      <c r="P284" s="87"/>
      <c r="Q284" s="87"/>
      <c r="R284" s="87"/>
      <c r="S284" s="87"/>
      <c r="T284" s="87"/>
      <c r="U284" s="205"/>
      <c r="V284" s="87"/>
      <c r="W284" s="87"/>
      <c r="X284" s="87"/>
      <c r="Y284" s="87"/>
      <c r="Z284" s="86"/>
      <c r="AA284" s="87"/>
    </row>
    <row x14ac:dyDescent="0.25" r="285" customHeight="1" ht="17.25">
      <c r="A285" s="178">
        <f>A284</f>
        <v>25569.375</v>
      </c>
      <c r="B285" s="179"/>
      <c r="C285" s="180"/>
      <c r="D285" s="180"/>
      <c r="E285" s="180"/>
      <c r="F285" s="180"/>
      <c r="G285" s="180">
        <f>SUM(C285:F285)</f>
      </c>
      <c r="H285" s="125"/>
      <c r="I285" s="125">
        <f>G285*H285</f>
      </c>
      <c r="J285" s="185"/>
      <c r="K285" s="125">
        <f>SUM(I285:J285)</f>
      </c>
      <c r="L285" s="205"/>
      <c r="M285" s="87"/>
      <c r="N285" s="87"/>
      <c r="O285" s="87"/>
      <c r="P285" s="87"/>
      <c r="Q285" s="87"/>
      <c r="R285" s="87"/>
      <c r="S285" s="87"/>
      <c r="T285" s="87"/>
      <c r="U285" s="205"/>
      <c r="V285" s="87"/>
      <c r="W285" s="87"/>
      <c r="X285" s="87"/>
      <c r="Y285" s="87"/>
      <c r="Z285" s="86"/>
      <c r="AA285" s="87"/>
    </row>
    <row x14ac:dyDescent="0.25" r="286" customHeight="1" ht="17.25">
      <c r="A286" s="178">
        <f>A285</f>
        <v>25569.375</v>
      </c>
      <c r="B286" s="179"/>
      <c r="C286" s="180"/>
      <c r="D286" s="180"/>
      <c r="E286" s="180"/>
      <c r="F286" s="180"/>
      <c r="G286" s="180">
        <f>SUM(C286:F286)</f>
      </c>
      <c r="H286" s="125"/>
      <c r="I286" s="125">
        <f>G286*H286</f>
      </c>
      <c r="J286" s="185"/>
      <c r="K286" s="125">
        <f>SUM(I286:J286)</f>
      </c>
      <c r="L286" s="205"/>
      <c r="M286" s="87"/>
      <c r="N286" s="87"/>
      <c r="O286" s="87"/>
      <c r="P286" s="87"/>
      <c r="Q286" s="87"/>
      <c r="R286" s="87"/>
      <c r="S286" s="87"/>
      <c r="T286" s="87"/>
      <c r="U286" s="205"/>
      <c r="V286" s="87"/>
      <c r="W286" s="87"/>
      <c r="X286" s="87"/>
      <c r="Y286" s="87"/>
      <c r="Z286" s="86"/>
      <c r="AA286" s="87"/>
    </row>
    <row x14ac:dyDescent="0.25" r="287" customHeight="1" ht="17.25">
      <c r="A287" s="189">
        <f>A286</f>
        <v>25569.375</v>
      </c>
      <c r="B287" s="190" t="s">
        <v>157</v>
      </c>
      <c r="C287" s="191">
        <f>SUM(C279:C286)</f>
      </c>
      <c r="D287" s="191">
        <f>SUM(D279:D286)</f>
      </c>
      <c r="E287" s="191">
        <f>SUM(E279:E286)</f>
      </c>
      <c r="F287" s="191">
        <f>SUM(F279:F286)</f>
      </c>
      <c r="G287" s="191">
        <f>SUM(G279:G286)</f>
      </c>
      <c r="H287" s="201"/>
      <c r="I287" s="201">
        <f>SUM(I279:I286)</f>
      </c>
      <c r="J287" s="201"/>
      <c r="K287" s="202">
        <f>SUM(K279:K286)</f>
      </c>
      <c r="L287" s="205"/>
      <c r="M287" s="87"/>
      <c r="N287" s="87"/>
      <c r="O287" s="87"/>
      <c r="P287" s="87"/>
      <c r="Q287" s="87"/>
      <c r="R287" s="87"/>
      <c r="S287" s="87"/>
      <c r="T287" s="87"/>
      <c r="U287" s="205"/>
      <c r="V287" s="87"/>
      <c r="W287" s="87"/>
      <c r="X287" s="87"/>
      <c r="Y287" s="87"/>
      <c r="Z287" s="86"/>
      <c r="AA287" s="87"/>
    </row>
    <row x14ac:dyDescent="0.25" r="288" customHeight="1" ht="17.25" hidden="1">
      <c r="A288" s="172" t="s">
        <v>128</v>
      </c>
      <c r="B288" s="173" t="s">
        <v>2</v>
      </c>
      <c r="C288" s="174" t="s">
        <v>129</v>
      </c>
      <c r="D288" s="174" t="s">
        <v>130</v>
      </c>
      <c r="E288" s="174" t="s">
        <v>131</v>
      </c>
      <c r="F288" s="174" t="s">
        <v>132</v>
      </c>
      <c r="G288" s="174" t="s">
        <v>133</v>
      </c>
      <c r="H288" s="174" t="s">
        <v>7</v>
      </c>
      <c r="I288" s="174" t="s">
        <v>134</v>
      </c>
      <c r="J288" s="174" t="s">
        <v>90</v>
      </c>
      <c r="K288" s="174" t="s">
        <v>135</v>
      </c>
      <c r="L288" s="205"/>
      <c r="M288" s="87"/>
      <c r="N288" s="87"/>
      <c r="O288" s="87"/>
      <c r="P288" s="87"/>
      <c r="Q288" s="87"/>
      <c r="R288" s="87"/>
      <c r="S288" s="87"/>
      <c r="T288" s="87"/>
      <c r="U288" s="205"/>
      <c r="V288" s="87"/>
      <c r="W288" s="87"/>
      <c r="X288" s="87"/>
      <c r="Y288" s="87"/>
      <c r="Z288" s="86"/>
      <c r="AA288" s="87"/>
    </row>
    <row x14ac:dyDescent="0.25" r="289" customHeight="1" ht="17.25">
      <c r="A289" s="178">
        <f>A286+1</f>
        <v>25569.375</v>
      </c>
      <c r="B289" s="179" t="s">
        <v>137</v>
      </c>
      <c r="C289" s="180"/>
      <c r="D289" s="180">
        <v>16</v>
      </c>
      <c r="E289" s="180"/>
      <c r="F289" s="180"/>
      <c r="G289" s="180">
        <f>SUM(C289:F289)</f>
      </c>
      <c r="H289" s="182">
        <v>4500</v>
      </c>
      <c r="I289" s="125">
        <f>G289*H289</f>
      </c>
      <c r="J289" s="125">
        <f>I289*0.1</f>
      </c>
      <c r="K289" s="125">
        <f>SUM(I289:J289)</f>
      </c>
      <c r="L289" s="205"/>
      <c r="M289" s="87"/>
      <c r="N289" s="87"/>
      <c r="O289" s="87"/>
      <c r="P289" s="87"/>
      <c r="Q289" s="87"/>
      <c r="R289" s="87"/>
      <c r="S289" s="87"/>
      <c r="T289" s="87"/>
      <c r="U289" s="205"/>
      <c r="V289" s="87"/>
      <c r="W289" s="87"/>
      <c r="X289" s="87"/>
      <c r="Y289" s="87"/>
      <c r="Z289" s="86"/>
      <c r="AA289" s="87"/>
    </row>
    <row x14ac:dyDescent="0.25" r="290" customHeight="1" ht="17.25">
      <c r="A290" s="178">
        <f>A289</f>
        <v>25569.375</v>
      </c>
      <c r="B290" s="179" t="s">
        <v>13</v>
      </c>
      <c r="C290" s="180"/>
      <c r="D290" s="180"/>
      <c r="E290" s="180"/>
      <c r="F290" s="180"/>
      <c r="G290" s="180">
        <f>SUM(C290:F290)</f>
      </c>
      <c r="H290" s="182">
        <v>6000</v>
      </c>
      <c r="I290" s="125">
        <f>G290*H290</f>
      </c>
      <c r="J290" s="125">
        <f>I290*0.1</f>
      </c>
      <c r="K290" s="125">
        <f>SUM(I290:J290)</f>
      </c>
      <c r="L290" s="205"/>
      <c r="M290" s="87"/>
      <c r="N290" s="87"/>
      <c r="O290" s="87"/>
      <c r="P290" s="87"/>
      <c r="Q290" s="87"/>
      <c r="R290" s="87"/>
      <c r="S290" s="87"/>
      <c r="T290" s="87"/>
      <c r="U290" s="205"/>
      <c r="V290" s="87"/>
      <c r="W290" s="87"/>
      <c r="X290" s="87"/>
      <c r="Y290" s="87"/>
      <c r="Z290" s="86"/>
      <c r="AA290" s="87"/>
    </row>
    <row x14ac:dyDescent="0.25" r="291" customHeight="1" ht="17.25">
      <c r="A291" s="178">
        <f>A290</f>
        <v>25569.375</v>
      </c>
      <c r="B291" s="179" t="s">
        <v>58</v>
      </c>
      <c r="C291" s="183"/>
      <c r="D291" s="180"/>
      <c r="E291" s="180"/>
      <c r="F291" s="180"/>
      <c r="G291" s="180">
        <f>SUM(C291:F291)</f>
      </c>
      <c r="H291" s="182">
        <v>5500</v>
      </c>
      <c r="I291" s="125">
        <f>G291*H291</f>
      </c>
      <c r="J291" s="125">
        <f>I291*0.1</f>
      </c>
      <c r="K291" s="125">
        <f>SUM(I291:J291)</f>
      </c>
      <c r="L291" s="205"/>
      <c r="M291" s="87"/>
      <c r="N291" s="87"/>
      <c r="O291" s="87"/>
      <c r="P291" s="87"/>
      <c r="Q291" s="87"/>
      <c r="R291" s="87"/>
      <c r="S291" s="87"/>
      <c r="T291" s="87"/>
      <c r="U291" s="205"/>
      <c r="V291" s="87"/>
      <c r="W291" s="87"/>
      <c r="X291" s="87"/>
      <c r="Y291" s="87"/>
      <c r="Z291" s="86"/>
      <c r="AA291" s="87"/>
    </row>
    <row x14ac:dyDescent="0.25" r="292" customHeight="1" ht="17.25">
      <c r="A292" s="178">
        <f>A291</f>
        <v>25569.375</v>
      </c>
      <c r="B292" s="179" t="s">
        <v>147</v>
      </c>
      <c r="C292" s="183"/>
      <c r="D292" s="180"/>
      <c r="E292" s="180"/>
      <c r="F292" s="180"/>
      <c r="G292" s="180">
        <f>SUM(C292:F292)</f>
      </c>
      <c r="H292" s="182">
        <v>5000</v>
      </c>
      <c r="I292" s="125">
        <f>G292*H292</f>
      </c>
      <c r="J292" s="125">
        <f>I292*0.1</f>
      </c>
      <c r="K292" s="125">
        <f>SUM(I292:J292)</f>
      </c>
      <c r="L292" s="205"/>
      <c r="M292" s="87"/>
      <c r="N292" s="87"/>
      <c r="O292" s="87"/>
      <c r="P292" s="87"/>
      <c r="Q292" s="87"/>
      <c r="R292" s="87"/>
      <c r="S292" s="87"/>
      <c r="T292" s="87"/>
      <c r="U292" s="205"/>
      <c r="V292" s="87"/>
      <c r="W292" s="87"/>
      <c r="X292" s="87"/>
      <c r="Y292" s="87"/>
      <c r="Z292" s="86"/>
      <c r="AA292" s="87"/>
    </row>
    <row x14ac:dyDescent="0.25" r="293" customHeight="1" ht="17.25">
      <c r="A293" s="178">
        <f>A292</f>
        <v>25569.375</v>
      </c>
      <c r="B293" s="179" t="s">
        <v>27</v>
      </c>
      <c r="C293" s="180"/>
      <c r="D293" s="180"/>
      <c r="E293" s="180"/>
      <c r="F293" s="180"/>
      <c r="G293" s="180">
        <f>SUM(C293:F293)</f>
      </c>
      <c r="H293" s="182">
        <v>5500</v>
      </c>
      <c r="I293" s="125">
        <f>G293*H293</f>
      </c>
      <c r="J293" s="125">
        <f>I293*0.1</f>
      </c>
      <c r="K293" s="125">
        <f>SUM(I293:J293)</f>
      </c>
      <c r="L293" s="205"/>
      <c r="M293" s="87"/>
      <c r="N293" s="87"/>
      <c r="O293" s="87"/>
      <c r="P293" s="87"/>
      <c r="Q293" s="87"/>
      <c r="R293" s="87"/>
      <c r="S293" s="87"/>
      <c r="T293" s="87"/>
      <c r="U293" s="205"/>
      <c r="V293" s="87"/>
      <c r="W293" s="87"/>
      <c r="X293" s="87"/>
      <c r="Y293" s="87"/>
      <c r="Z293" s="86"/>
      <c r="AA293" s="87"/>
    </row>
    <row x14ac:dyDescent="0.25" r="294" customHeight="1" ht="17.25">
      <c r="A294" s="178">
        <f>A293</f>
        <v>25569.375</v>
      </c>
      <c r="B294" s="179" t="s">
        <v>20</v>
      </c>
      <c r="C294" s="180"/>
      <c r="D294" s="180"/>
      <c r="E294" s="180"/>
      <c r="F294" s="180"/>
      <c r="G294" s="180">
        <f>SUM(C294:F294)</f>
      </c>
      <c r="H294" s="182">
        <v>5500</v>
      </c>
      <c r="I294" s="125">
        <f>G294*H294</f>
      </c>
      <c r="J294" s="125">
        <f>I294*0.1</f>
      </c>
      <c r="K294" s="125">
        <f>SUM(I294:J294)</f>
      </c>
      <c r="L294" s="205"/>
      <c r="M294" s="87"/>
      <c r="N294" s="87"/>
      <c r="O294" s="87"/>
      <c r="P294" s="87"/>
      <c r="Q294" s="87"/>
      <c r="R294" s="87"/>
      <c r="S294" s="87"/>
      <c r="T294" s="87"/>
      <c r="U294" s="205"/>
      <c r="V294" s="87"/>
      <c r="W294" s="87"/>
      <c r="X294" s="87"/>
      <c r="Y294" s="87"/>
      <c r="Z294" s="86"/>
      <c r="AA294" s="87"/>
    </row>
    <row x14ac:dyDescent="0.25" r="295" customHeight="1" ht="17.25">
      <c r="A295" s="178">
        <f>A294</f>
        <v>25569.375</v>
      </c>
      <c r="B295" s="179" t="s">
        <v>31</v>
      </c>
      <c r="C295" s="180"/>
      <c r="D295" s="180"/>
      <c r="E295" s="180"/>
      <c r="F295" s="180"/>
      <c r="G295" s="180">
        <f>SUM(C295:F295)</f>
      </c>
      <c r="H295" s="182">
        <v>6000</v>
      </c>
      <c r="I295" s="125">
        <f>G295*H295</f>
      </c>
      <c r="J295" s="125">
        <f>I295*0.1</f>
      </c>
      <c r="K295" s="125">
        <f>SUM(I295:J295)</f>
      </c>
      <c r="L295" s="205"/>
      <c r="M295" s="87"/>
      <c r="N295" s="87"/>
      <c r="O295" s="87"/>
      <c r="P295" s="87"/>
      <c r="Q295" s="87"/>
      <c r="R295" s="87"/>
      <c r="S295" s="87"/>
      <c r="T295" s="87"/>
      <c r="U295" s="205"/>
      <c r="V295" s="87"/>
      <c r="W295" s="87"/>
      <c r="X295" s="87"/>
      <c r="Y295" s="87"/>
      <c r="Z295" s="86"/>
      <c r="AA295" s="87"/>
    </row>
    <row x14ac:dyDescent="0.25" r="296" customHeight="1" ht="17.25">
      <c r="A296" s="178">
        <f>A295</f>
        <v>25569.375</v>
      </c>
      <c r="B296" s="179" t="s">
        <v>71</v>
      </c>
      <c r="C296" s="180"/>
      <c r="D296" s="180"/>
      <c r="E296" s="180"/>
      <c r="F296" s="180"/>
      <c r="G296" s="180">
        <f>SUM(C296:F296)</f>
      </c>
      <c r="H296" s="182">
        <v>6000</v>
      </c>
      <c r="I296" s="125">
        <f>G296*H296</f>
      </c>
      <c r="J296" s="125">
        <f>I296*0.1</f>
      </c>
      <c r="K296" s="125">
        <f>SUM(I296:J296)</f>
      </c>
      <c r="L296" s="205"/>
      <c r="M296" s="87"/>
      <c r="N296" s="87"/>
      <c r="O296" s="87"/>
      <c r="P296" s="87"/>
      <c r="Q296" s="87"/>
      <c r="R296" s="87"/>
      <c r="S296" s="87"/>
      <c r="T296" s="87"/>
      <c r="U296" s="205"/>
      <c r="V296" s="87"/>
      <c r="W296" s="87"/>
      <c r="X296" s="87"/>
      <c r="Y296" s="87"/>
      <c r="Z296" s="86"/>
      <c r="AA296" s="87"/>
    </row>
    <row x14ac:dyDescent="0.25" r="297" customHeight="1" ht="17.25">
      <c r="A297" s="178">
        <f>A296</f>
        <v>25569.375</v>
      </c>
      <c r="B297" s="184" t="s">
        <v>49</v>
      </c>
      <c r="C297" s="180"/>
      <c r="D297" s="180">
        <v>10</v>
      </c>
      <c r="E297" s="180">
        <v>10</v>
      </c>
      <c r="F297" s="180">
        <v>6</v>
      </c>
      <c r="G297" s="180">
        <f>SUM(C297:F297)</f>
      </c>
      <c r="H297" s="182">
        <v>6000</v>
      </c>
      <c r="I297" s="125">
        <f>G297*H297</f>
      </c>
      <c r="J297" s="125">
        <f>I297*0.1</f>
      </c>
      <c r="K297" s="125">
        <f>SUM(I297:J297)</f>
      </c>
      <c r="L297" s="205"/>
      <c r="M297" s="87"/>
      <c r="N297" s="87"/>
      <c r="O297" s="87"/>
      <c r="P297" s="87"/>
      <c r="Q297" s="87"/>
      <c r="R297" s="87"/>
      <c r="S297" s="87"/>
      <c r="T297" s="87"/>
      <c r="U297" s="205"/>
      <c r="V297" s="87"/>
      <c r="W297" s="87"/>
      <c r="X297" s="87"/>
      <c r="Y297" s="87"/>
      <c r="Z297" s="86"/>
      <c r="AA297" s="87"/>
    </row>
    <row x14ac:dyDescent="0.25" r="298" customHeight="1" ht="17.25">
      <c r="A298" s="178">
        <f>A297</f>
        <v>25569.375</v>
      </c>
      <c r="B298" s="179" t="s">
        <v>9</v>
      </c>
      <c r="C298" s="180"/>
      <c r="D298" s="180">
        <v>37</v>
      </c>
      <c r="E298" s="180"/>
      <c r="F298" s="180"/>
      <c r="G298" s="180">
        <f>SUM(C298:F298)</f>
      </c>
      <c r="H298" s="182">
        <v>6000</v>
      </c>
      <c r="I298" s="125">
        <f>G298*H298</f>
      </c>
      <c r="J298" s="125">
        <f>I298*0.1</f>
      </c>
      <c r="K298" s="125">
        <f>SUM(I298:J298)</f>
      </c>
      <c r="L298" s="205"/>
      <c r="M298" s="87"/>
      <c r="N298" s="87"/>
      <c r="O298" s="87"/>
      <c r="P298" s="87"/>
      <c r="Q298" s="87"/>
      <c r="R298" s="87"/>
      <c r="S298" s="87"/>
      <c r="T298" s="87"/>
      <c r="U298" s="205"/>
      <c r="V298" s="87"/>
      <c r="W298" s="87"/>
      <c r="X298" s="87"/>
      <c r="Y298" s="87"/>
      <c r="Z298" s="86"/>
      <c r="AA298" s="87"/>
    </row>
    <row x14ac:dyDescent="0.25" r="299" customHeight="1" ht="17.25">
      <c r="A299" s="178">
        <f>A298</f>
        <v>25569.375</v>
      </c>
      <c r="B299" s="179" t="s">
        <v>78</v>
      </c>
      <c r="C299" s="180"/>
      <c r="D299" s="180"/>
      <c r="E299" s="180"/>
      <c r="F299" s="180"/>
      <c r="G299" s="180">
        <f>SUM(C299:F299)</f>
      </c>
      <c r="H299" s="182">
        <v>6500</v>
      </c>
      <c r="I299" s="125">
        <f>G299*H299</f>
      </c>
      <c r="J299" s="125">
        <f>I299*0.1</f>
      </c>
      <c r="K299" s="125">
        <f>SUM(I299:J299)</f>
      </c>
      <c r="L299" s="205"/>
      <c r="M299" s="87"/>
      <c r="N299" s="87"/>
      <c r="O299" s="87"/>
      <c r="P299" s="87"/>
      <c r="Q299" s="87"/>
      <c r="R299" s="87"/>
      <c r="S299" s="87"/>
      <c r="T299" s="87"/>
      <c r="U299" s="205"/>
      <c r="V299" s="87"/>
      <c r="W299" s="87"/>
      <c r="X299" s="87"/>
      <c r="Y299" s="87"/>
      <c r="Z299" s="86"/>
      <c r="AA299" s="87"/>
    </row>
    <row x14ac:dyDescent="0.25" r="300" customHeight="1" ht="17.25">
      <c r="A300" s="178">
        <f>A299</f>
        <v>25569.375</v>
      </c>
      <c r="B300" s="179" t="s">
        <v>55</v>
      </c>
      <c r="C300" s="180"/>
      <c r="D300" s="180"/>
      <c r="E300" s="180"/>
      <c r="F300" s="180"/>
      <c r="G300" s="180">
        <f>SUM(C300:F300)</f>
      </c>
      <c r="H300" s="182">
        <v>6500</v>
      </c>
      <c r="I300" s="125">
        <f>G300*H300</f>
      </c>
      <c r="J300" s="125">
        <f>I300*0.1</f>
      </c>
      <c r="K300" s="125">
        <f>SUM(I300:J300)</f>
      </c>
      <c r="L300" s="205"/>
      <c r="M300" s="87"/>
      <c r="N300" s="87"/>
      <c r="O300" s="87"/>
      <c r="P300" s="87"/>
      <c r="Q300" s="87"/>
      <c r="R300" s="87"/>
      <c r="S300" s="87"/>
      <c r="T300" s="87"/>
      <c r="U300" s="205"/>
      <c r="V300" s="87"/>
      <c r="W300" s="87"/>
      <c r="X300" s="87"/>
      <c r="Y300" s="87"/>
      <c r="Z300" s="86"/>
      <c r="AA300" s="87"/>
    </row>
    <row x14ac:dyDescent="0.25" r="301" customHeight="1" ht="17.25">
      <c r="A301" s="178">
        <f>A300</f>
        <v>25569.375</v>
      </c>
      <c r="B301" s="179" t="s">
        <v>80</v>
      </c>
      <c r="C301" s="180"/>
      <c r="D301" s="180">
        <v>23</v>
      </c>
      <c r="E301" s="180"/>
      <c r="F301" s="180"/>
      <c r="G301" s="180">
        <f>SUM(C301:F301)</f>
      </c>
      <c r="H301" s="182">
        <v>6000</v>
      </c>
      <c r="I301" s="125">
        <f>G301*H301</f>
      </c>
      <c r="J301" s="185"/>
      <c r="K301" s="125">
        <f>SUM(I301:J301)</f>
      </c>
      <c r="L301" s="205"/>
      <c r="M301" s="87"/>
      <c r="N301" s="87"/>
      <c r="O301" s="87"/>
      <c r="P301" s="87"/>
      <c r="Q301" s="87"/>
      <c r="R301" s="87"/>
      <c r="S301" s="87"/>
      <c r="T301" s="87"/>
      <c r="U301" s="205"/>
      <c r="V301" s="87"/>
      <c r="W301" s="87"/>
      <c r="X301" s="87"/>
      <c r="Y301" s="87"/>
      <c r="Z301" s="86"/>
      <c r="AA301" s="87"/>
    </row>
    <row x14ac:dyDescent="0.25" r="302" customHeight="1" ht="17.25">
      <c r="A302" s="178">
        <f>A301</f>
        <v>25569.375</v>
      </c>
      <c r="B302" s="179" t="s">
        <v>67</v>
      </c>
      <c r="C302" s="180"/>
      <c r="D302" s="180">
        <v>7</v>
      </c>
      <c r="E302" s="180"/>
      <c r="F302" s="180"/>
      <c r="G302" s="180">
        <f>SUM(C302:F302)</f>
      </c>
      <c r="H302" s="182">
        <v>5500</v>
      </c>
      <c r="I302" s="125">
        <f>G302*H302</f>
      </c>
      <c r="J302" s="125">
        <f>I302*0.1</f>
      </c>
      <c r="K302" s="125">
        <f>SUM(I302:J302)</f>
      </c>
      <c r="L302" s="205"/>
      <c r="M302" s="87"/>
      <c r="N302" s="87"/>
      <c r="O302" s="87"/>
      <c r="P302" s="87"/>
      <c r="Q302" s="87"/>
      <c r="R302" s="87"/>
      <c r="S302" s="87"/>
      <c r="T302" s="87"/>
      <c r="U302" s="205"/>
      <c r="V302" s="87"/>
      <c r="W302" s="87"/>
      <c r="X302" s="87"/>
      <c r="Y302" s="87"/>
      <c r="Z302" s="86"/>
      <c r="AA302" s="87"/>
    </row>
    <row x14ac:dyDescent="0.25" r="303" customHeight="1" ht="17.25">
      <c r="A303" s="178">
        <f>A302</f>
        <v>25569.375</v>
      </c>
      <c r="B303" s="186" t="s">
        <v>74</v>
      </c>
      <c r="C303" s="180"/>
      <c r="D303" s="180"/>
      <c r="E303" s="180"/>
      <c r="F303" s="180"/>
      <c r="G303" s="180">
        <f>SUM(C303:F303)</f>
      </c>
      <c r="H303" s="187">
        <v>5000</v>
      </c>
      <c r="I303" s="125">
        <f>G303*H303</f>
      </c>
      <c r="J303" s="125">
        <f>I303*0.1</f>
      </c>
      <c r="K303" s="125">
        <f>SUM(I303:J303)</f>
      </c>
      <c r="L303" s="205"/>
      <c r="M303" s="87"/>
      <c r="N303" s="87"/>
      <c r="O303" s="87"/>
      <c r="P303" s="87"/>
      <c r="Q303" s="87"/>
      <c r="R303" s="87"/>
      <c r="S303" s="87"/>
      <c r="T303" s="87"/>
      <c r="U303" s="205"/>
      <c r="V303" s="87"/>
      <c r="W303" s="87"/>
      <c r="X303" s="87"/>
      <c r="Y303" s="87"/>
      <c r="Z303" s="86"/>
      <c r="AA303" s="87"/>
    </row>
    <row x14ac:dyDescent="0.25" r="304" customHeight="1" ht="17.25">
      <c r="A304" s="178">
        <f>A303</f>
        <v>25569.375</v>
      </c>
      <c r="B304" s="179" t="s">
        <v>11</v>
      </c>
      <c r="C304" s="180"/>
      <c r="D304" s="180"/>
      <c r="E304" s="180"/>
      <c r="F304" s="180"/>
      <c r="G304" s="180">
        <f>SUM(C304:F304)</f>
      </c>
      <c r="H304" s="182">
        <v>6000</v>
      </c>
      <c r="I304" s="125">
        <f>G304*H304</f>
      </c>
      <c r="J304" s="125">
        <f>I304*0.1</f>
      </c>
      <c r="K304" s="125">
        <f>SUM(I304:J304)</f>
      </c>
      <c r="L304" s="205"/>
      <c r="M304" s="87"/>
      <c r="N304" s="87"/>
      <c r="O304" s="87"/>
      <c r="P304" s="87"/>
      <c r="Q304" s="87"/>
      <c r="R304" s="87"/>
      <c r="S304" s="87"/>
      <c r="T304" s="87"/>
      <c r="U304" s="205"/>
      <c r="V304" s="87"/>
      <c r="W304" s="87"/>
      <c r="X304" s="87"/>
      <c r="Y304" s="87"/>
      <c r="Z304" s="86"/>
      <c r="AA304" s="87"/>
    </row>
    <row x14ac:dyDescent="0.25" r="305" customHeight="1" ht="17.25">
      <c r="A305" s="178">
        <f>A304</f>
        <v>25569.375</v>
      </c>
      <c r="B305" s="179" t="s">
        <v>22</v>
      </c>
      <c r="C305" s="180"/>
      <c r="D305" s="180"/>
      <c r="E305" s="180"/>
      <c r="F305" s="180"/>
      <c r="G305" s="180">
        <f>SUM(C305:F305)</f>
      </c>
      <c r="H305" s="182">
        <v>4800</v>
      </c>
      <c r="I305" s="125">
        <f>G305*H305</f>
      </c>
      <c r="J305" s="125">
        <f>I305*0.1</f>
      </c>
      <c r="K305" s="125">
        <f>SUM(I305:J305)</f>
      </c>
      <c r="L305" s="205"/>
      <c r="M305" s="87"/>
      <c r="N305" s="87"/>
      <c r="O305" s="87"/>
      <c r="P305" s="87"/>
      <c r="Q305" s="87"/>
      <c r="R305" s="87"/>
      <c r="S305" s="87"/>
      <c r="T305" s="87"/>
      <c r="U305" s="205"/>
      <c r="V305" s="87"/>
      <c r="W305" s="87"/>
      <c r="X305" s="87"/>
      <c r="Y305" s="87"/>
      <c r="Z305" s="86"/>
      <c r="AA305" s="87"/>
    </row>
    <row x14ac:dyDescent="0.25" r="306" customHeight="1" ht="17.25">
      <c r="A306" s="178">
        <f>A305</f>
        <v>25569.375</v>
      </c>
      <c r="B306" s="186" t="s">
        <v>84</v>
      </c>
      <c r="C306" s="180"/>
      <c r="D306" s="180"/>
      <c r="E306" s="180"/>
      <c r="F306" s="180"/>
      <c r="G306" s="180">
        <f>SUM(C306:F306)</f>
      </c>
      <c r="H306" s="182">
        <v>4800</v>
      </c>
      <c r="I306" s="125">
        <f>G306*H306</f>
      </c>
      <c r="J306" s="125">
        <f>I306*0.1</f>
      </c>
      <c r="K306" s="125">
        <f>SUM(I306:J306)</f>
      </c>
      <c r="L306" s="205"/>
      <c r="M306" s="87"/>
      <c r="N306" s="87"/>
      <c r="O306" s="87"/>
      <c r="P306" s="87"/>
      <c r="Q306" s="87"/>
      <c r="R306" s="87"/>
      <c r="S306" s="87"/>
      <c r="T306" s="87"/>
      <c r="U306" s="205"/>
      <c r="V306" s="87"/>
      <c r="W306" s="87"/>
      <c r="X306" s="87"/>
      <c r="Y306" s="87"/>
      <c r="Z306" s="86"/>
      <c r="AA306" s="87"/>
    </row>
    <row x14ac:dyDescent="0.25" r="307" customHeight="1" ht="17.25">
      <c r="A307" s="178">
        <f>A306</f>
        <v>25569.375</v>
      </c>
      <c r="B307" s="179" t="s">
        <v>17</v>
      </c>
      <c r="C307" s="180"/>
      <c r="D307" s="180"/>
      <c r="E307" s="180"/>
      <c r="F307" s="180"/>
      <c r="G307" s="180">
        <f>SUM(C307:F307)</f>
      </c>
      <c r="H307" s="182">
        <v>6500</v>
      </c>
      <c r="I307" s="125">
        <f>G307*H307</f>
      </c>
      <c r="J307" s="125">
        <f>I307*0.1</f>
      </c>
      <c r="K307" s="125">
        <f>SUM(I307:J307)</f>
      </c>
      <c r="L307" s="205"/>
      <c r="M307" s="87"/>
      <c r="N307" s="87"/>
      <c r="O307" s="87"/>
      <c r="P307" s="87"/>
      <c r="Q307" s="87"/>
      <c r="R307" s="87"/>
      <c r="S307" s="87"/>
      <c r="T307" s="87"/>
      <c r="U307" s="205"/>
      <c r="V307" s="87"/>
      <c r="W307" s="87"/>
      <c r="X307" s="87"/>
      <c r="Y307" s="87"/>
      <c r="Z307" s="86"/>
      <c r="AA307" s="87"/>
    </row>
    <row x14ac:dyDescent="0.25" r="308" customHeight="1" ht="17.25">
      <c r="A308" s="178">
        <f>A307</f>
        <v>25569.375</v>
      </c>
      <c r="B308" s="186" t="s">
        <v>148</v>
      </c>
      <c r="C308" s="180"/>
      <c r="D308" s="180"/>
      <c r="E308" s="180"/>
      <c r="F308" s="180"/>
      <c r="G308" s="180">
        <f>SUM(C308:F308)</f>
      </c>
      <c r="H308" s="182">
        <v>6000</v>
      </c>
      <c r="I308" s="125">
        <f>G308*H308</f>
      </c>
      <c r="J308" s="125">
        <f>I308*0.1</f>
      </c>
      <c r="K308" s="125">
        <f>SUM(I308:J308)</f>
      </c>
      <c r="L308" s="205"/>
      <c r="M308" s="87"/>
      <c r="N308" s="87"/>
      <c r="O308" s="87"/>
      <c r="P308" s="87"/>
      <c r="Q308" s="87"/>
      <c r="R308" s="87"/>
      <c r="S308" s="87"/>
      <c r="T308" s="87"/>
      <c r="U308" s="205"/>
      <c r="V308" s="87"/>
      <c r="W308" s="87"/>
      <c r="X308" s="87"/>
      <c r="Y308" s="87"/>
      <c r="Z308" s="86"/>
      <c r="AA308" s="87"/>
    </row>
    <row x14ac:dyDescent="0.25" r="309" customHeight="1" ht="17.25">
      <c r="A309" s="178">
        <f>A308</f>
        <v>25569.375</v>
      </c>
      <c r="B309" s="179" t="s">
        <v>29</v>
      </c>
      <c r="C309" s="188"/>
      <c r="D309" s="180">
        <v>15</v>
      </c>
      <c r="E309" s="180">
        <v>15</v>
      </c>
      <c r="F309" s="180"/>
      <c r="G309" s="180">
        <f>SUM(C309:F309)</f>
      </c>
      <c r="H309" s="182">
        <v>5500</v>
      </c>
      <c r="I309" s="125">
        <f>G309*H309</f>
      </c>
      <c r="J309" s="125">
        <f>I309*0.1</f>
      </c>
      <c r="K309" s="125">
        <f>SUM(I309:J309)</f>
      </c>
      <c r="L309" s="205"/>
      <c r="M309" s="87"/>
      <c r="N309" s="87"/>
      <c r="O309" s="87"/>
      <c r="P309" s="87"/>
      <c r="Q309" s="87"/>
      <c r="R309" s="87"/>
      <c r="S309" s="87"/>
      <c r="T309" s="87"/>
      <c r="U309" s="205"/>
      <c r="V309" s="87"/>
      <c r="W309" s="87"/>
      <c r="X309" s="87"/>
      <c r="Y309" s="87"/>
      <c r="Z309" s="86"/>
      <c r="AA309" s="87"/>
    </row>
    <row x14ac:dyDescent="0.25" r="310" customHeight="1" ht="17.25">
      <c r="A310" s="178">
        <f>A309</f>
        <v>25569.375</v>
      </c>
      <c r="B310" s="179" t="s">
        <v>15</v>
      </c>
      <c r="C310" s="180"/>
      <c r="D310" s="180"/>
      <c r="E310" s="180"/>
      <c r="F310" s="180"/>
      <c r="G310" s="180">
        <f>SUM(C310:F310)</f>
      </c>
      <c r="H310" s="182">
        <v>4800</v>
      </c>
      <c r="I310" s="125">
        <f>G310*H310</f>
      </c>
      <c r="J310" s="125">
        <f>I310*0.1</f>
      </c>
      <c r="K310" s="125">
        <f>SUM(I310:J310)</f>
      </c>
      <c r="L310" s="205"/>
      <c r="M310" s="87"/>
      <c r="N310" s="87"/>
      <c r="O310" s="87"/>
      <c r="P310" s="87"/>
      <c r="Q310" s="87"/>
      <c r="R310" s="87"/>
      <c r="S310" s="87"/>
      <c r="T310" s="87"/>
      <c r="U310" s="205"/>
      <c r="V310" s="87"/>
      <c r="W310" s="87"/>
      <c r="X310" s="87"/>
      <c r="Y310" s="87"/>
      <c r="Z310" s="86"/>
      <c r="AA310" s="87"/>
    </row>
    <row x14ac:dyDescent="0.25" r="311" customHeight="1" ht="17.25">
      <c r="A311" s="178">
        <f>A310</f>
        <v>25569.375</v>
      </c>
      <c r="B311" s="179" t="s">
        <v>21</v>
      </c>
      <c r="C311" s="188"/>
      <c r="D311" s="180">
        <v>13</v>
      </c>
      <c r="E311" s="180"/>
      <c r="F311" s="180"/>
      <c r="G311" s="180">
        <f>SUM(C311:F311)</f>
      </c>
      <c r="H311" s="182">
        <v>5500</v>
      </c>
      <c r="I311" s="125">
        <f>G311*H311</f>
      </c>
      <c r="J311" s="125">
        <f>I311*0.1</f>
      </c>
      <c r="K311" s="125">
        <f>SUM(I311:J311)</f>
      </c>
      <c r="L311" s="205"/>
      <c r="M311" s="87"/>
      <c r="N311" s="87"/>
      <c r="O311" s="87"/>
      <c r="P311" s="87"/>
      <c r="Q311" s="87"/>
      <c r="R311" s="87"/>
      <c r="S311" s="87"/>
      <c r="T311" s="87"/>
      <c r="U311" s="205"/>
      <c r="V311" s="87"/>
      <c r="W311" s="87"/>
      <c r="X311" s="87"/>
      <c r="Y311" s="87"/>
      <c r="Z311" s="86"/>
      <c r="AA311" s="87"/>
    </row>
    <row x14ac:dyDescent="0.25" r="312" customHeight="1" ht="17.25">
      <c r="A312" s="178">
        <f>A311</f>
        <v>25569.375</v>
      </c>
      <c r="B312" s="179" t="s">
        <v>52</v>
      </c>
      <c r="C312" s="180"/>
      <c r="D312" s="180">
        <v>15</v>
      </c>
      <c r="E312" s="180">
        <v>8</v>
      </c>
      <c r="F312" s="180"/>
      <c r="G312" s="180">
        <f>SUM(C312:F312)</f>
      </c>
      <c r="H312" s="182">
        <v>5500</v>
      </c>
      <c r="I312" s="125">
        <f>G312*H312</f>
      </c>
      <c r="J312" s="125">
        <f>I312*0.1</f>
      </c>
      <c r="K312" s="125">
        <f>SUM(I312:J312)</f>
      </c>
      <c r="L312" s="205"/>
      <c r="M312" s="87"/>
      <c r="N312" s="87"/>
      <c r="O312" s="87"/>
      <c r="P312" s="87"/>
      <c r="Q312" s="87"/>
      <c r="R312" s="87"/>
      <c r="S312" s="87"/>
      <c r="T312" s="87"/>
      <c r="U312" s="205"/>
      <c r="V312" s="87"/>
      <c r="W312" s="87"/>
      <c r="X312" s="87"/>
      <c r="Y312" s="87"/>
      <c r="Z312" s="86"/>
      <c r="AA312" s="87"/>
    </row>
    <row x14ac:dyDescent="0.25" r="313" customHeight="1" ht="17.25">
      <c r="A313" s="178">
        <f>A312</f>
        <v>25569.375</v>
      </c>
      <c r="B313" s="186" t="s">
        <v>61</v>
      </c>
      <c r="C313" s="180"/>
      <c r="D313" s="180"/>
      <c r="E313" s="180"/>
      <c r="F313" s="180"/>
      <c r="G313" s="180">
        <f>SUM(C313:F313)</f>
      </c>
      <c r="H313" s="182">
        <v>5500</v>
      </c>
      <c r="I313" s="125">
        <f>G313*H313</f>
      </c>
      <c r="J313" s="125">
        <f>I313*0.1</f>
      </c>
      <c r="K313" s="125">
        <f>SUM(I313:J313)</f>
      </c>
      <c r="L313" s="205"/>
      <c r="M313" s="87"/>
      <c r="N313" s="87"/>
      <c r="O313" s="87"/>
      <c r="P313" s="87"/>
      <c r="Q313" s="87"/>
      <c r="R313" s="87"/>
      <c r="S313" s="87"/>
      <c r="T313" s="87"/>
      <c r="U313" s="205"/>
      <c r="V313" s="87"/>
      <c r="W313" s="87"/>
      <c r="X313" s="87"/>
      <c r="Y313" s="87"/>
      <c r="Z313" s="86"/>
      <c r="AA313" s="87"/>
    </row>
    <row x14ac:dyDescent="0.25" r="314" customHeight="1" ht="17.25">
      <c r="A314" s="178">
        <f>A313</f>
        <v>25569.375</v>
      </c>
      <c r="B314" s="179" t="s">
        <v>33</v>
      </c>
      <c r="C314" s="180"/>
      <c r="D314" s="180"/>
      <c r="E314" s="180"/>
      <c r="F314" s="180"/>
      <c r="G314" s="180">
        <f>SUM(C314:F314)</f>
      </c>
      <c r="H314" s="182">
        <v>5500</v>
      </c>
      <c r="I314" s="125">
        <f>G314*H314</f>
      </c>
      <c r="J314" s="125">
        <f>I314*0.1</f>
      </c>
      <c r="K314" s="125">
        <f>SUM(I314:J314)</f>
      </c>
      <c r="L314" s="205"/>
      <c r="M314" s="87"/>
      <c r="N314" s="87"/>
      <c r="O314" s="87"/>
      <c r="P314" s="87"/>
      <c r="Q314" s="87"/>
      <c r="R314" s="87"/>
      <c r="S314" s="87"/>
      <c r="T314" s="87"/>
      <c r="U314" s="205"/>
      <c r="V314" s="87"/>
      <c r="W314" s="87"/>
      <c r="X314" s="87"/>
      <c r="Y314" s="87"/>
      <c r="Z314" s="86"/>
      <c r="AA314" s="87"/>
    </row>
    <row x14ac:dyDescent="0.25" r="315" customHeight="1" ht="17.25">
      <c r="A315" s="178">
        <f>A314</f>
        <v>25569.375</v>
      </c>
      <c r="B315" s="179" t="s">
        <v>12</v>
      </c>
      <c r="C315" s="180"/>
      <c r="D315" s="180">
        <v>17</v>
      </c>
      <c r="E315" s="180">
        <v>8</v>
      </c>
      <c r="F315" s="180"/>
      <c r="G315" s="180">
        <f>SUM(C315:F315)</f>
      </c>
      <c r="H315" s="182">
        <v>6000</v>
      </c>
      <c r="I315" s="125">
        <f>G315*H315</f>
      </c>
      <c r="J315" s="125">
        <f>I315*0.1</f>
      </c>
      <c r="K315" s="125">
        <f>SUM(I315:J315)</f>
      </c>
      <c r="L315" s="205"/>
      <c r="M315" s="87"/>
      <c r="N315" s="87"/>
      <c r="O315" s="87"/>
      <c r="P315" s="87"/>
      <c r="Q315" s="87"/>
      <c r="R315" s="87"/>
      <c r="S315" s="87"/>
      <c r="T315" s="87"/>
      <c r="U315" s="205"/>
      <c r="V315" s="87"/>
      <c r="W315" s="87"/>
      <c r="X315" s="87"/>
      <c r="Y315" s="87"/>
      <c r="Z315" s="86"/>
      <c r="AA315" s="87"/>
    </row>
    <row x14ac:dyDescent="0.25" r="316" customHeight="1" ht="17.25">
      <c r="A316" s="178">
        <f>A315</f>
        <v>25569.375</v>
      </c>
      <c r="B316" s="186" t="s">
        <v>37</v>
      </c>
      <c r="C316" s="180"/>
      <c r="D316" s="180">
        <v>6</v>
      </c>
      <c r="E316" s="180"/>
      <c r="F316" s="180"/>
      <c r="G316" s="180">
        <f>SUM(C316:F316)</f>
      </c>
      <c r="H316" s="182">
        <v>6500</v>
      </c>
      <c r="I316" s="125">
        <f>G316*H316</f>
      </c>
      <c r="J316" s="125">
        <f>I316*0.1</f>
      </c>
      <c r="K316" s="125">
        <f>SUM(I316:J316)</f>
      </c>
      <c r="L316" s="205"/>
      <c r="M316" s="87"/>
      <c r="N316" s="87"/>
      <c r="O316" s="87"/>
      <c r="P316" s="87"/>
      <c r="Q316" s="87"/>
      <c r="R316" s="87"/>
      <c r="S316" s="87"/>
      <c r="T316" s="87"/>
      <c r="U316" s="205"/>
      <c r="V316" s="87"/>
      <c r="W316" s="87"/>
      <c r="X316" s="87"/>
      <c r="Y316" s="87"/>
      <c r="Z316" s="86"/>
      <c r="AA316" s="87"/>
    </row>
    <row x14ac:dyDescent="0.25" r="317" customHeight="1" ht="17.25">
      <c r="A317" s="178">
        <f>A316</f>
        <v>25569.375</v>
      </c>
      <c r="B317" s="186" t="s">
        <v>64</v>
      </c>
      <c r="C317" s="180"/>
      <c r="D317" s="180"/>
      <c r="E317" s="180"/>
      <c r="F317" s="180"/>
      <c r="G317" s="180">
        <f>SUM(C317:F317)</f>
      </c>
      <c r="H317" s="182">
        <v>5500</v>
      </c>
      <c r="I317" s="125">
        <f>G317*H317</f>
      </c>
      <c r="J317" s="125">
        <f>I317*0.1</f>
      </c>
      <c r="K317" s="125">
        <f>SUM(I317:J317)</f>
      </c>
      <c r="L317" s="205"/>
      <c r="M317" s="87"/>
      <c r="N317" s="87"/>
      <c r="O317" s="87"/>
      <c r="P317" s="87"/>
      <c r="Q317" s="87"/>
      <c r="R317" s="87"/>
      <c r="S317" s="87"/>
      <c r="T317" s="87"/>
      <c r="U317" s="205"/>
      <c r="V317" s="87"/>
      <c r="W317" s="87"/>
      <c r="X317" s="87"/>
      <c r="Y317" s="87"/>
      <c r="Z317" s="86"/>
      <c r="AA317" s="87"/>
    </row>
    <row x14ac:dyDescent="0.25" r="318" customHeight="1" ht="17.25">
      <c r="A318" s="178">
        <f>A317</f>
        <v>25569.375</v>
      </c>
      <c r="B318" s="179" t="s">
        <v>25</v>
      </c>
      <c r="C318" s="180"/>
      <c r="D318" s="180"/>
      <c r="E318" s="180"/>
      <c r="F318" s="180"/>
      <c r="G318" s="180">
        <f>SUM(C318:F318)</f>
      </c>
      <c r="H318" s="182">
        <v>6000</v>
      </c>
      <c r="I318" s="125">
        <f>G318*H318</f>
      </c>
      <c r="J318" s="125">
        <f>I318*0.1</f>
      </c>
      <c r="K318" s="125">
        <f>SUM(I318:J318)</f>
      </c>
      <c r="L318" s="205"/>
      <c r="M318" s="87"/>
      <c r="N318" s="87"/>
      <c r="O318" s="87"/>
      <c r="P318" s="87"/>
      <c r="Q318" s="87"/>
      <c r="R318" s="87"/>
      <c r="S318" s="87"/>
      <c r="T318" s="87"/>
      <c r="U318" s="205"/>
      <c r="V318" s="87"/>
      <c r="W318" s="87"/>
      <c r="X318" s="87"/>
      <c r="Y318" s="87"/>
      <c r="Z318" s="86"/>
      <c r="AA318" s="87"/>
    </row>
    <row x14ac:dyDescent="0.25" r="319" customHeight="1" ht="17.25">
      <c r="A319" s="178">
        <f>A318</f>
        <v>25569.375</v>
      </c>
      <c r="B319" s="186" t="s">
        <v>76</v>
      </c>
      <c r="C319" s="188"/>
      <c r="D319" s="180"/>
      <c r="E319" s="180"/>
      <c r="F319" s="180"/>
      <c r="G319" s="180">
        <f>SUM(C319:F319)</f>
      </c>
      <c r="H319" s="125">
        <v>6000</v>
      </c>
      <c r="I319" s="125">
        <f>G319*H319</f>
      </c>
      <c r="J319" s="125">
        <f>I319*0.1</f>
      </c>
      <c r="K319" s="125">
        <f>SUM(I319:J319)</f>
      </c>
      <c r="L319" s="205"/>
      <c r="M319" s="87"/>
      <c r="N319" s="87"/>
      <c r="O319" s="87"/>
      <c r="P319" s="87"/>
      <c r="Q319" s="87"/>
      <c r="R319" s="87"/>
      <c r="S319" s="87"/>
      <c r="T319" s="87"/>
      <c r="U319" s="205"/>
      <c r="V319" s="87"/>
      <c r="W319" s="87"/>
      <c r="X319" s="87"/>
      <c r="Y319" s="87"/>
      <c r="Z319" s="86"/>
      <c r="AA319" s="87"/>
    </row>
    <row x14ac:dyDescent="0.25" r="320" customHeight="1" ht="17.25">
      <c r="A320" s="178">
        <f>A319</f>
        <v>25569.375</v>
      </c>
      <c r="B320" s="186" t="s">
        <v>149</v>
      </c>
      <c r="C320" s="180"/>
      <c r="D320" s="181">
        <v>26</v>
      </c>
      <c r="E320" s="180"/>
      <c r="F320" s="180"/>
      <c r="G320" s="180">
        <f>SUM(C320:F320)</f>
      </c>
      <c r="H320" s="125">
        <v>6000</v>
      </c>
      <c r="I320" s="125">
        <f>G320*H320</f>
      </c>
      <c r="J320" s="125">
        <f>I320*0.1</f>
      </c>
      <c r="K320" s="125">
        <f>SUM(I320:J320)</f>
      </c>
      <c r="L320" s="205"/>
      <c r="M320" s="87"/>
      <c r="N320" s="87"/>
      <c r="O320" s="87"/>
      <c r="P320" s="87"/>
      <c r="Q320" s="87"/>
      <c r="R320" s="87"/>
      <c r="S320" s="87"/>
      <c r="T320" s="87"/>
      <c r="U320" s="205"/>
      <c r="V320" s="87"/>
      <c r="W320" s="87"/>
      <c r="X320" s="87"/>
      <c r="Y320" s="87"/>
      <c r="Z320" s="86"/>
      <c r="AA320" s="87"/>
    </row>
    <row x14ac:dyDescent="0.25" r="321" customHeight="1" ht="17.25">
      <c r="A321" s="178">
        <f>A320</f>
        <v>25569.375</v>
      </c>
      <c r="B321" s="186" t="s">
        <v>43</v>
      </c>
      <c r="C321" s="180"/>
      <c r="D321" s="180"/>
      <c r="E321" s="180"/>
      <c r="F321" s="180"/>
      <c r="G321" s="180">
        <f>SUM(C321:F321)</f>
      </c>
      <c r="H321" s="125">
        <v>6000</v>
      </c>
      <c r="I321" s="125">
        <f>G321*H321</f>
      </c>
      <c r="J321" s="125">
        <f>I321*0.1</f>
      </c>
      <c r="K321" s="125">
        <f>SUM(I321:J321)</f>
      </c>
      <c r="L321" s="205"/>
      <c r="M321" s="87"/>
      <c r="N321" s="87"/>
      <c r="O321" s="87"/>
      <c r="P321" s="87"/>
      <c r="Q321" s="87"/>
      <c r="R321" s="87"/>
      <c r="S321" s="87"/>
      <c r="T321" s="87"/>
      <c r="U321" s="205"/>
      <c r="V321" s="87"/>
      <c r="W321" s="87"/>
      <c r="X321" s="87"/>
      <c r="Y321" s="87"/>
      <c r="Z321" s="86"/>
      <c r="AA321" s="87"/>
    </row>
    <row x14ac:dyDescent="0.25" r="322" customHeight="1" ht="17.25">
      <c r="A322" s="178">
        <f>A321</f>
        <v>25569.375</v>
      </c>
      <c r="B322" s="186" t="s">
        <v>18</v>
      </c>
      <c r="C322" s="180"/>
      <c r="D322" s="180">
        <v>9</v>
      </c>
      <c r="E322" s="180">
        <v>7</v>
      </c>
      <c r="F322" s="180">
        <v>6</v>
      </c>
      <c r="G322" s="180">
        <f>SUM(C322:F322)</f>
      </c>
      <c r="H322" s="125">
        <v>6000</v>
      </c>
      <c r="I322" s="125">
        <f>G322*H322</f>
      </c>
      <c r="J322" s="125">
        <f>I322*0.1</f>
      </c>
      <c r="K322" s="125">
        <f>SUM(I322:J322)</f>
      </c>
      <c r="L322" s="205"/>
      <c r="M322" s="87"/>
      <c r="N322" s="87"/>
      <c r="O322" s="87"/>
      <c r="P322" s="87"/>
      <c r="Q322" s="87"/>
      <c r="R322" s="87"/>
      <c r="S322" s="87"/>
      <c r="T322" s="87"/>
      <c r="U322" s="205"/>
      <c r="V322" s="87"/>
      <c r="W322" s="87"/>
      <c r="X322" s="87"/>
      <c r="Y322" s="87"/>
      <c r="Z322" s="86"/>
      <c r="AA322" s="87"/>
    </row>
    <row x14ac:dyDescent="0.25" r="323" customHeight="1" ht="17.25">
      <c r="A323" s="178">
        <f>A322</f>
        <v>25569.375</v>
      </c>
      <c r="B323" s="186" t="s">
        <v>82</v>
      </c>
      <c r="C323" s="188"/>
      <c r="D323" s="180"/>
      <c r="E323" s="180"/>
      <c r="F323" s="180"/>
      <c r="G323" s="180">
        <f>SUM(C323:F323)</f>
      </c>
      <c r="H323" s="125">
        <v>5000</v>
      </c>
      <c r="I323" s="125">
        <f>G323*H323</f>
      </c>
      <c r="J323" s="125">
        <f>I323*0.1</f>
      </c>
      <c r="K323" s="125">
        <f>SUM(I323:J323)</f>
      </c>
      <c r="L323" s="205"/>
      <c r="M323" s="87"/>
      <c r="N323" s="87"/>
      <c r="O323" s="87"/>
      <c r="P323" s="87"/>
      <c r="Q323" s="87"/>
      <c r="R323" s="87"/>
      <c r="S323" s="87"/>
      <c r="T323" s="87"/>
      <c r="U323" s="205"/>
      <c r="V323" s="87"/>
      <c r="W323" s="87"/>
      <c r="X323" s="87"/>
      <c r="Y323" s="87"/>
      <c r="Z323" s="86"/>
      <c r="AA323" s="87"/>
    </row>
    <row x14ac:dyDescent="0.25" r="324" customHeight="1" ht="17.25">
      <c r="A324" s="178">
        <f>A323</f>
        <v>25569.375</v>
      </c>
      <c r="B324" s="186" t="s">
        <v>151</v>
      </c>
      <c r="C324" s="180"/>
      <c r="D324" s="180"/>
      <c r="E324" s="180"/>
      <c r="F324" s="180"/>
      <c r="G324" s="180">
        <f>SUM(C324:F324)</f>
      </c>
      <c r="H324" s="125">
        <v>5000</v>
      </c>
      <c r="I324" s="125">
        <f>G324*H324</f>
      </c>
      <c r="J324" s="125">
        <f>I324*0.1</f>
      </c>
      <c r="K324" s="125">
        <f>SUM(I324:J324)</f>
      </c>
      <c r="L324" s="205"/>
      <c r="M324" s="87"/>
      <c r="N324" s="87"/>
      <c r="O324" s="87"/>
      <c r="P324" s="87"/>
      <c r="Q324" s="87"/>
      <c r="R324" s="87"/>
      <c r="S324" s="87"/>
      <c r="T324" s="87"/>
      <c r="U324" s="205"/>
      <c r="V324" s="87"/>
      <c r="W324" s="87"/>
      <c r="X324" s="87"/>
      <c r="Y324" s="87"/>
      <c r="Z324" s="86"/>
      <c r="AA324" s="87"/>
    </row>
    <row x14ac:dyDescent="0.25" r="325" customHeight="1" ht="17.25">
      <c r="A325" s="178">
        <f>A324</f>
        <v>25569.375</v>
      </c>
      <c r="B325" s="186" t="s">
        <v>105</v>
      </c>
      <c r="C325" s="180"/>
      <c r="D325" s="180"/>
      <c r="E325" s="180"/>
      <c r="F325" s="180"/>
      <c r="G325" s="180">
        <f>SUM(C325:F325)</f>
      </c>
      <c r="H325" s="125">
        <v>7000</v>
      </c>
      <c r="I325" s="125">
        <f>G325*H325</f>
      </c>
      <c r="J325" s="185"/>
      <c r="K325" s="125">
        <f>SUM(I325:J325)</f>
      </c>
      <c r="L325" s="205"/>
      <c r="M325" s="87"/>
      <c r="N325" s="87"/>
      <c r="O325" s="87"/>
      <c r="P325" s="87"/>
      <c r="Q325" s="87"/>
      <c r="R325" s="87"/>
      <c r="S325" s="87"/>
      <c r="T325" s="87"/>
      <c r="U325" s="205"/>
      <c r="V325" s="87"/>
      <c r="W325" s="87"/>
      <c r="X325" s="87"/>
      <c r="Y325" s="87"/>
      <c r="Z325" s="86"/>
      <c r="AA325" s="87"/>
    </row>
    <row x14ac:dyDescent="0.25" r="326" customHeight="1" ht="17.25">
      <c r="A326" s="178">
        <f>A325</f>
        <v>25569.375</v>
      </c>
      <c r="B326" s="186" t="s">
        <v>23</v>
      </c>
      <c r="C326" s="180"/>
      <c r="D326" s="180"/>
      <c r="E326" s="180"/>
      <c r="F326" s="180"/>
      <c r="G326" s="180">
        <f>SUM(C326:F326)</f>
      </c>
      <c r="H326" s="125">
        <v>6000</v>
      </c>
      <c r="I326" s="125">
        <f>G326*H326</f>
      </c>
      <c r="J326" s="125">
        <f>I326*0.1</f>
      </c>
      <c r="K326" s="125">
        <f>SUM(I326:J326)</f>
      </c>
      <c r="L326" s="205"/>
      <c r="M326" s="87"/>
      <c r="N326" s="87"/>
      <c r="O326" s="87"/>
      <c r="P326" s="87"/>
      <c r="Q326" s="87"/>
      <c r="R326" s="87"/>
      <c r="S326" s="87"/>
      <c r="T326" s="87"/>
      <c r="U326" s="205"/>
      <c r="V326" s="87"/>
      <c r="W326" s="87"/>
      <c r="X326" s="87"/>
      <c r="Y326" s="87"/>
      <c r="Z326" s="86"/>
      <c r="AA326" s="87"/>
    </row>
    <row x14ac:dyDescent="0.25" r="327" customHeight="1" ht="17.25">
      <c r="A327" s="178">
        <f>A326</f>
        <v>25569.375</v>
      </c>
      <c r="B327" s="186" t="s">
        <v>40</v>
      </c>
      <c r="C327" s="180"/>
      <c r="D327" s="180"/>
      <c r="E327" s="180"/>
      <c r="F327" s="180"/>
      <c r="G327" s="180">
        <f>SUM(C327:F327)</f>
      </c>
      <c r="H327" s="125">
        <v>6500</v>
      </c>
      <c r="I327" s="125">
        <f>G327*H327</f>
      </c>
      <c r="J327" s="125">
        <f>I327*0.1</f>
      </c>
      <c r="K327" s="125">
        <f>SUM(I327:J327)</f>
      </c>
      <c r="L327" s="205"/>
      <c r="M327" s="87"/>
      <c r="N327" s="87"/>
      <c r="O327" s="87"/>
      <c r="P327" s="87"/>
      <c r="Q327" s="87"/>
      <c r="R327" s="87"/>
      <c r="S327" s="87"/>
      <c r="T327" s="87"/>
      <c r="U327" s="205"/>
      <c r="V327" s="87"/>
      <c r="W327" s="87"/>
      <c r="X327" s="87"/>
      <c r="Y327" s="87"/>
      <c r="Z327" s="86"/>
      <c r="AA327" s="87"/>
    </row>
    <row x14ac:dyDescent="0.25" r="328" customHeight="1" ht="17.25">
      <c r="A328" s="178">
        <f>A327</f>
        <v>25569.375</v>
      </c>
      <c r="B328" s="186" t="s">
        <v>86</v>
      </c>
      <c r="C328" s="180"/>
      <c r="D328" s="180"/>
      <c r="E328" s="180"/>
      <c r="F328" s="180"/>
      <c r="G328" s="180">
        <f>SUM(C328:F328)</f>
      </c>
      <c r="H328" s="125">
        <v>6000</v>
      </c>
      <c r="I328" s="125">
        <f>G328*H328</f>
      </c>
      <c r="J328" s="125">
        <f>I328*0.1</f>
      </c>
      <c r="K328" s="125">
        <f>SUM(I328:J328)</f>
      </c>
      <c r="L328" s="205"/>
      <c r="M328" s="87"/>
      <c r="N328" s="87"/>
      <c r="O328" s="87"/>
      <c r="P328" s="87"/>
      <c r="Q328" s="87"/>
      <c r="R328" s="87"/>
      <c r="S328" s="87"/>
      <c r="T328" s="87"/>
      <c r="U328" s="205"/>
      <c r="V328" s="87"/>
      <c r="W328" s="87"/>
      <c r="X328" s="87"/>
      <c r="Y328" s="87"/>
      <c r="Z328" s="86"/>
      <c r="AA328" s="87"/>
    </row>
    <row x14ac:dyDescent="0.25" r="329" customHeight="1" ht="17.25">
      <c r="A329" s="178">
        <f>A328</f>
        <v>25569.375</v>
      </c>
      <c r="B329" s="186" t="s">
        <v>152</v>
      </c>
      <c r="C329" s="180"/>
      <c r="D329" s="180">
        <v>170</v>
      </c>
      <c r="E329" s="180"/>
      <c r="F329" s="180"/>
      <c r="G329" s="180">
        <f>SUM(C329:F329)</f>
      </c>
      <c r="H329" s="125">
        <v>6000</v>
      </c>
      <c r="I329" s="125">
        <f>G329*H329</f>
      </c>
      <c r="J329" s="125">
        <f>I329*0.1</f>
      </c>
      <c r="K329" s="125">
        <f>SUM(I329:J329)</f>
      </c>
      <c r="L329" s="205"/>
      <c r="M329" s="87"/>
      <c r="N329" s="87"/>
      <c r="O329" s="87"/>
      <c r="P329" s="87"/>
      <c r="Q329" s="87"/>
      <c r="R329" s="87"/>
      <c r="S329" s="87"/>
      <c r="T329" s="87"/>
      <c r="U329" s="205"/>
      <c r="V329" s="87"/>
      <c r="W329" s="87"/>
      <c r="X329" s="87"/>
      <c r="Y329" s="87"/>
      <c r="Z329" s="86"/>
      <c r="AA329" s="87"/>
    </row>
    <row x14ac:dyDescent="0.25" r="330" customHeight="1" ht="17.25">
      <c r="A330" s="178">
        <f>A326</f>
        <v>25569.375</v>
      </c>
      <c r="B330" s="186" t="s">
        <v>153</v>
      </c>
      <c r="C330" s="180"/>
      <c r="D330" s="180">
        <v>0</v>
      </c>
      <c r="E330" s="180"/>
      <c r="F330" s="180"/>
      <c r="G330" s="180">
        <f>SUM(C330:F330)</f>
      </c>
      <c r="H330" s="125">
        <v>6000</v>
      </c>
      <c r="I330" s="125">
        <f>G330*H330</f>
      </c>
      <c r="J330" s="125">
        <f>I330*0.1</f>
      </c>
      <c r="K330" s="125">
        <f>SUM(I330:J330)</f>
      </c>
      <c r="L330" s="205"/>
      <c r="M330" s="87"/>
      <c r="N330" s="87"/>
      <c r="O330" s="87"/>
      <c r="P330" s="87"/>
      <c r="Q330" s="87"/>
      <c r="R330" s="87"/>
      <c r="S330" s="87"/>
      <c r="T330" s="87"/>
      <c r="U330" s="205"/>
      <c r="V330" s="87"/>
      <c r="W330" s="87"/>
      <c r="X330" s="87"/>
      <c r="Y330" s="87"/>
      <c r="Z330" s="86"/>
      <c r="AA330" s="87"/>
    </row>
    <row x14ac:dyDescent="0.25" r="331" customHeight="1" ht="17.25">
      <c r="A331" s="178">
        <f>A327</f>
        <v>25569.375</v>
      </c>
      <c r="B331" s="186"/>
      <c r="C331" s="180"/>
      <c r="D331" s="180"/>
      <c r="E331" s="180"/>
      <c r="F331" s="180"/>
      <c r="G331" s="180">
        <f>SUM(C331:F331)</f>
      </c>
      <c r="H331" s="125"/>
      <c r="I331" s="125">
        <f>G331*H331</f>
      </c>
      <c r="J331" s="125">
        <f>I331*0.1</f>
      </c>
      <c r="K331" s="125">
        <f>SUM(I331:J331)</f>
      </c>
      <c r="L331" s="205"/>
      <c r="M331" s="87"/>
      <c r="N331" s="87"/>
      <c r="O331" s="87"/>
      <c r="P331" s="87"/>
      <c r="Q331" s="87"/>
      <c r="R331" s="87"/>
      <c r="S331" s="87"/>
      <c r="T331" s="87"/>
      <c r="U331" s="205"/>
      <c r="V331" s="87"/>
      <c r="W331" s="87"/>
      <c r="X331" s="87"/>
      <c r="Y331" s="87"/>
      <c r="Z331" s="86"/>
      <c r="AA331" s="87"/>
    </row>
    <row x14ac:dyDescent="0.25" r="332" customHeight="1" ht="17.25">
      <c r="A332" s="178">
        <f>A326</f>
        <v>25569.375</v>
      </c>
      <c r="B332" s="186"/>
      <c r="C332" s="180"/>
      <c r="D332" s="180"/>
      <c r="E332" s="180"/>
      <c r="F332" s="180"/>
      <c r="G332" s="180">
        <f>SUM(C332:F332)</f>
      </c>
      <c r="H332" s="125"/>
      <c r="I332" s="125">
        <f>G332*H332</f>
      </c>
      <c r="J332" s="125">
        <f>I332*0.1</f>
      </c>
      <c r="K332" s="125">
        <f>SUM(I332:J332)</f>
      </c>
      <c r="L332" s="205"/>
      <c r="M332" s="87"/>
      <c r="N332" s="87"/>
      <c r="O332" s="87"/>
      <c r="P332" s="87"/>
      <c r="Q332" s="87"/>
      <c r="R332" s="87"/>
      <c r="S332" s="87"/>
      <c r="T332" s="87"/>
      <c r="U332" s="205"/>
      <c r="V332" s="87"/>
      <c r="W332" s="87"/>
      <c r="X332" s="87"/>
      <c r="Y332" s="87"/>
      <c r="Z332" s="86"/>
      <c r="AA332" s="87"/>
    </row>
    <row x14ac:dyDescent="0.25" r="333" customHeight="1" ht="17.25">
      <c r="A333" s="178">
        <f>A327</f>
        <v>25569.375</v>
      </c>
      <c r="B333" s="186"/>
      <c r="C333" s="180"/>
      <c r="D333" s="180"/>
      <c r="E333" s="180"/>
      <c r="F333" s="180"/>
      <c r="G333" s="180">
        <f>SUM(C333:F333)</f>
      </c>
      <c r="H333" s="125"/>
      <c r="I333" s="125">
        <f>G333*H333</f>
      </c>
      <c r="J333" s="125">
        <f>I333*0.1</f>
      </c>
      <c r="K333" s="125">
        <f>SUM(I333:J333)</f>
      </c>
      <c r="L333" s="205"/>
      <c r="M333" s="87"/>
      <c r="N333" s="87"/>
      <c r="O333" s="87"/>
      <c r="P333" s="87"/>
      <c r="Q333" s="87"/>
      <c r="R333" s="87"/>
      <c r="S333" s="87"/>
      <c r="T333" s="87"/>
      <c r="U333" s="205"/>
      <c r="V333" s="87"/>
      <c r="W333" s="87"/>
      <c r="X333" s="87"/>
      <c r="Y333" s="87"/>
      <c r="Z333" s="86"/>
      <c r="AA333" s="87"/>
    </row>
    <row x14ac:dyDescent="0.25" r="334" customHeight="1" ht="17.25">
      <c r="A334" s="178">
        <f>A332</f>
        <v>25569.375</v>
      </c>
      <c r="B334" s="179"/>
      <c r="C334" s="180"/>
      <c r="D334" s="180"/>
      <c r="E334" s="180"/>
      <c r="F334" s="180"/>
      <c r="G334" s="180">
        <f>SUM(C334:F334)</f>
      </c>
      <c r="H334" s="125"/>
      <c r="I334" s="125">
        <f>G334*H334</f>
      </c>
      <c r="J334" s="125">
        <v>0</v>
      </c>
      <c r="K334" s="125">
        <f>SUM(I334:J334)</f>
      </c>
      <c r="L334" s="205"/>
      <c r="M334" s="87"/>
      <c r="N334" s="87"/>
      <c r="O334" s="87"/>
      <c r="P334" s="87"/>
      <c r="Q334" s="87"/>
      <c r="R334" s="87"/>
      <c r="S334" s="87"/>
      <c r="T334" s="87"/>
      <c r="U334" s="205"/>
      <c r="V334" s="87"/>
      <c r="W334" s="87"/>
      <c r="X334" s="87"/>
      <c r="Y334" s="87"/>
      <c r="Z334" s="86"/>
      <c r="AA334" s="87"/>
    </row>
    <row x14ac:dyDescent="0.25" r="335" customHeight="1" ht="17.25">
      <c r="A335" s="189">
        <f>A334</f>
        <v>25569.375</v>
      </c>
      <c r="B335" s="190" t="s">
        <v>155</v>
      </c>
      <c r="C335" s="191">
        <f>SUM(C289:C334)</f>
      </c>
      <c r="D335" s="191">
        <f>SUM(D289:D334)</f>
      </c>
      <c r="E335" s="191">
        <f>SUM(E289:E334)</f>
      </c>
      <c r="F335" s="191">
        <f>SUM(F289:F334)</f>
      </c>
      <c r="G335" s="191">
        <f>SUM(G289:G334)</f>
      </c>
      <c r="H335" s="191"/>
      <c r="I335" s="191">
        <f>SUM(I289:I334)</f>
      </c>
      <c r="J335" s="191">
        <f>SUM(J289:J334)</f>
      </c>
      <c r="K335" s="191">
        <f>SUM(K289:K334)</f>
      </c>
      <c r="L335" s="205"/>
      <c r="M335" s="87"/>
      <c r="N335" s="87"/>
      <c r="O335" s="87"/>
      <c r="P335" s="87"/>
      <c r="Q335" s="87"/>
      <c r="R335" s="87"/>
      <c r="S335" s="87"/>
      <c r="T335" s="87"/>
      <c r="U335" s="205"/>
      <c r="V335" s="87"/>
      <c r="W335" s="87"/>
      <c r="X335" s="87"/>
      <c r="Y335" s="87"/>
      <c r="Z335" s="86"/>
      <c r="AA335" s="87"/>
    </row>
    <row x14ac:dyDescent="0.25" r="336" customHeight="1" ht="17.25">
      <c r="A336" s="178">
        <f>A335</f>
        <v>25569.375</v>
      </c>
      <c r="B336" s="186" t="s">
        <v>113</v>
      </c>
      <c r="C336" s="180"/>
      <c r="D336" s="180"/>
      <c r="E336" s="180"/>
      <c r="F336" s="180"/>
      <c r="G336" s="180">
        <f>SUM(C336:F336)</f>
      </c>
      <c r="H336" s="125">
        <v>6500</v>
      </c>
      <c r="I336" s="125">
        <f>G336*H336</f>
      </c>
      <c r="J336" s="185"/>
      <c r="K336" s="125">
        <f>SUM(I336:J336)</f>
      </c>
      <c r="L336" s="205"/>
      <c r="M336" s="87"/>
      <c r="N336" s="87"/>
      <c r="O336" s="87"/>
      <c r="P336" s="87"/>
      <c r="Q336" s="87"/>
      <c r="R336" s="87"/>
      <c r="S336" s="87"/>
      <c r="T336" s="87"/>
      <c r="U336" s="205"/>
      <c r="V336" s="87"/>
      <c r="W336" s="87"/>
      <c r="X336" s="87"/>
      <c r="Y336" s="87"/>
      <c r="Z336" s="86"/>
      <c r="AA336" s="87"/>
    </row>
    <row x14ac:dyDescent="0.25" r="337" customHeight="1" ht="17.25">
      <c r="A337" s="178">
        <f>A336</f>
        <v>25569.375</v>
      </c>
      <c r="B337" s="186" t="s">
        <v>156</v>
      </c>
      <c r="C337" s="180"/>
      <c r="D337" s="180"/>
      <c r="E337" s="180"/>
      <c r="F337" s="180"/>
      <c r="G337" s="180">
        <f>SUM(C337:F337)</f>
      </c>
      <c r="H337" s="125">
        <v>6500</v>
      </c>
      <c r="I337" s="125">
        <f>G337*H337</f>
      </c>
      <c r="J337" s="185"/>
      <c r="K337" s="125">
        <f>SUM(I337:J337)</f>
      </c>
      <c r="L337" s="205"/>
      <c r="M337" s="87"/>
      <c r="N337" s="87"/>
      <c r="O337" s="87"/>
      <c r="P337" s="87"/>
      <c r="Q337" s="87"/>
      <c r="R337" s="87"/>
      <c r="S337" s="87"/>
      <c r="T337" s="87"/>
      <c r="U337" s="205"/>
      <c r="V337" s="87"/>
      <c r="W337" s="87"/>
      <c r="X337" s="87"/>
      <c r="Y337" s="87"/>
      <c r="Z337" s="86"/>
      <c r="AA337" s="87"/>
    </row>
    <row x14ac:dyDescent="0.25" r="338" customHeight="1" ht="17.25">
      <c r="A338" s="178">
        <f>A337</f>
        <v>25569.375</v>
      </c>
      <c r="B338" s="186" t="s">
        <v>112</v>
      </c>
      <c r="C338" s="180"/>
      <c r="D338" s="180"/>
      <c r="E338" s="180"/>
      <c r="F338" s="180"/>
      <c r="G338" s="180">
        <f>SUM(C338:F338)</f>
      </c>
      <c r="H338" s="125">
        <v>6900</v>
      </c>
      <c r="I338" s="125">
        <f>G338*H338</f>
      </c>
      <c r="J338" s="185"/>
      <c r="K338" s="125">
        <f>SUM(I338:J338)</f>
      </c>
      <c r="L338" s="205"/>
      <c r="M338" s="87"/>
      <c r="N338" s="87"/>
      <c r="O338" s="87"/>
      <c r="P338" s="87"/>
      <c r="Q338" s="87"/>
      <c r="R338" s="87"/>
      <c r="S338" s="87"/>
      <c r="T338" s="87"/>
      <c r="U338" s="205"/>
      <c r="V338" s="87"/>
      <c r="W338" s="87"/>
      <c r="X338" s="87"/>
      <c r="Y338" s="87"/>
      <c r="Z338" s="86"/>
      <c r="AA338" s="87"/>
    </row>
    <row x14ac:dyDescent="0.25" r="339" customHeight="1" ht="17.25">
      <c r="A339" s="178">
        <f>A338</f>
        <v>25569.375</v>
      </c>
      <c r="B339" s="179"/>
      <c r="C339" s="180"/>
      <c r="D339" s="180"/>
      <c r="E339" s="180"/>
      <c r="F339" s="180"/>
      <c r="G339" s="180">
        <f>SUM(C339:F339)</f>
      </c>
      <c r="H339" s="125"/>
      <c r="I339" s="125">
        <f>G339*H339</f>
      </c>
      <c r="J339" s="185"/>
      <c r="K339" s="125">
        <f>SUM(I339:J339)</f>
      </c>
      <c r="L339" s="205"/>
      <c r="M339" s="87"/>
      <c r="N339" s="87"/>
      <c r="O339" s="87"/>
      <c r="P339" s="87"/>
      <c r="Q339" s="87"/>
      <c r="R339" s="87"/>
      <c r="S339" s="87"/>
      <c r="T339" s="87"/>
      <c r="U339" s="205"/>
      <c r="V339" s="87"/>
      <c r="W339" s="87"/>
      <c r="X339" s="87"/>
      <c r="Y339" s="87"/>
      <c r="Z339" s="86"/>
      <c r="AA339" s="87"/>
    </row>
    <row x14ac:dyDescent="0.25" r="340" customHeight="1" ht="17.25">
      <c r="A340" s="178">
        <f>A339</f>
        <v>25569.375</v>
      </c>
      <c r="B340" s="179"/>
      <c r="C340" s="180"/>
      <c r="D340" s="180"/>
      <c r="E340" s="180"/>
      <c r="F340" s="180"/>
      <c r="G340" s="180">
        <f>SUM(C340:F340)</f>
      </c>
      <c r="H340" s="125"/>
      <c r="I340" s="125">
        <f>G340*H340</f>
      </c>
      <c r="J340" s="185"/>
      <c r="K340" s="125">
        <f>SUM(I340:J340)</f>
      </c>
      <c r="L340" s="205"/>
      <c r="M340" s="87"/>
      <c r="N340" s="87"/>
      <c r="O340" s="87"/>
      <c r="P340" s="87"/>
      <c r="Q340" s="87"/>
      <c r="R340" s="87"/>
      <c r="S340" s="87"/>
      <c r="T340" s="87"/>
      <c r="U340" s="205"/>
      <c r="V340" s="87"/>
      <c r="W340" s="87"/>
      <c r="X340" s="87"/>
      <c r="Y340" s="87"/>
      <c r="Z340" s="86"/>
      <c r="AA340" s="87"/>
    </row>
    <row x14ac:dyDescent="0.25" r="341" customHeight="1" ht="17.25">
      <c r="A341" s="178">
        <f>A340</f>
        <v>25569.375</v>
      </c>
      <c r="B341" s="179"/>
      <c r="C341" s="180"/>
      <c r="D341" s="180"/>
      <c r="E341" s="180"/>
      <c r="F341" s="180"/>
      <c r="G341" s="180">
        <f>SUM(C341:F341)</f>
      </c>
      <c r="H341" s="125"/>
      <c r="I341" s="125">
        <f>G341*H341</f>
      </c>
      <c r="J341" s="185"/>
      <c r="K341" s="125">
        <f>SUM(I341:J341)</f>
      </c>
      <c r="L341" s="205"/>
      <c r="M341" s="87"/>
      <c r="N341" s="87"/>
      <c r="O341" s="87"/>
      <c r="P341" s="87"/>
      <c r="Q341" s="87"/>
      <c r="R341" s="87"/>
      <c r="S341" s="87"/>
      <c r="T341" s="87"/>
      <c r="U341" s="205"/>
      <c r="V341" s="87"/>
      <c r="W341" s="87"/>
      <c r="X341" s="87"/>
      <c r="Y341" s="87"/>
      <c r="Z341" s="86"/>
      <c r="AA341" s="87"/>
    </row>
    <row x14ac:dyDescent="0.25" r="342" customHeight="1" ht="17.25">
      <c r="A342" s="178">
        <f>A341</f>
        <v>25569.375</v>
      </c>
      <c r="B342" s="179"/>
      <c r="C342" s="180"/>
      <c r="D342" s="180"/>
      <c r="E342" s="180"/>
      <c r="F342" s="180"/>
      <c r="G342" s="180">
        <f>SUM(C342:F342)</f>
      </c>
      <c r="H342" s="125"/>
      <c r="I342" s="125">
        <f>G342*H342</f>
      </c>
      <c r="J342" s="185"/>
      <c r="K342" s="125">
        <f>SUM(I342:J342)</f>
      </c>
      <c r="L342" s="205"/>
      <c r="M342" s="87"/>
      <c r="N342" s="87"/>
      <c r="O342" s="87"/>
      <c r="P342" s="87"/>
      <c r="Q342" s="87"/>
      <c r="R342" s="87"/>
      <c r="S342" s="87"/>
      <c r="T342" s="87"/>
      <c r="U342" s="205"/>
      <c r="V342" s="87"/>
      <c r="W342" s="87"/>
      <c r="X342" s="87"/>
      <c r="Y342" s="87"/>
      <c r="Z342" s="86"/>
      <c r="AA342" s="87"/>
    </row>
    <row x14ac:dyDescent="0.25" r="343" customHeight="1" ht="17.25">
      <c r="A343" s="178">
        <f>A342</f>
        <v>25569.375</v>
      </c>
      <c r="B343" s="179"/>
      <c r="C343" s="180"/>
      <c r="D343" s="180"/>
      <c r="E343" s="180"/>
      <c r="F343" s="180"/>
      <c r="G343" s="180">
        <f>SUM(C343:F343)</f>
      </c>
      <c r="H343" s="125"/>
      <c r="I343" s="125">
        <f>G343*H343</f>
      </c>
      <c r="J343" s="185"/>
      <c r="K343" s="125">
        <f>SUM(I343:J343)</f>
      </c>
      <c r="L343" s="205"/>
      <c r="M343" s="87"/>
      <c r="N343" s="87"/>
      <c r="O343" s="87"/>
      <c r="P343" s="87"/>
      <c r="Q343" s="87"/>
      <c r="R343" s="87"/>
      <c r="S343" s="87"/>
      <c r="T343" s="87"/>
      <c r="U343" s="205"/>
      <c r="V343" s="87"/>
      <c r="W343" s="87"/>
      <c r="X343" s="87"/>
      <c r="Y343" s="87"/>
      <c r="Z343" s="86"/>
      <c r="AA343" s="87"/>
    </row>
    <row x14ac:dyDescent="0.25" r="344" customHeight="1" ht="17.25">
      <c r="A344" s="189">
        <f>A343</f>
        <v>25569.375</v>
      </c>
      <c r="B344" s="190" t="s">
        <v>157</v>
      </c>
      <c r="C344" s="191">
        <f>SUM(C336:C343)</f>
      </c>
      <c r="D344" s="191">
        <f>SUM(D336:D343)</f>
      </c>
      <c r="E344" s="191">
        <f>SUM(E336:E343)</f>
      </c>
      <c r="F344" s="191">
        <f>SUM(F336:F343)</f>
      </c>
      <c r="G344" s="191">
        <f>SUM(G336:G343)</f>
      </c>
      <c r="H344" s="201"/>
      <c r="I344" s="201">
        <f>SUM(I336:I343)</f>
      </c>
      <c r="J344" s="201"/>
      <c r="K344" s="202">
        <f>SUM(K336:K343)</f>
      </c>
      <c r="L344" s="205"/>
      <c r="M344" s="87"/>
      <c r="N344" s="87"/>
      <c r="O344" s="87"/>
      <c r="P344" s="87"/>
      <c r="Q344" s="87"/>
      <c r="R344" s="87"/>
      <c r="S344" s="87"/>
      <c r="T344" s="87"/>
      <c r="U344" s="205"/>
      <c r="V344" s="87"/>
      <c r="W344" s="87"/>
      <c r="X344" s="87"/>
      <c r="Y344" s="87"/>
      <c r="Z344" s="86"/>
      <c r="AA344" s="87"/>
    </row>
    <row x14ac:dyDescent="0.25" r="345" customHeight="1" ht="17.25" hidden="1">
      <c r="A345" s="172" t="s">
        <v>128</v>
      </c>
      <c r="B345" s="173" t="s">
        <v>2</v>
      </c>
      <c r="C345" s="174" t="s">
        <v>129</v>
      </c>
      <c r="D345" s="174" t="s">
        <v>130</v>
      </c>
      <c r="E345" s="174" t="s">
        <v>131</v>
      </c>
      <c r="F345" s="174" t="s">
        <v>132</v>
      </c>
      <c r="G345" s="174" t="s">
        <v>133</v>
      </c>
      <c r="H345" s="174" t="s">
        <v>7</v>
      </c>
      <c r="I345" s="174" t="s">
        <v>134</v>
      </c>
      <c r="J345" s="174" t="s">
        <v>90</v>
      </c>
      <c r="K345" s="174" t="s">
        <v>135</v>
      </c>
      <c r="L345" s="205"/>
      <c r="M345" s="87"/>
      <c r="N345" s="87"/>
      <c r="O345" s="87"/>
      <c r="P345" s="87"/>
      <c r="Q345" s="87"/>
      <c r="R345" s="87"/>
      <c r="S345" s="87"/>
      <c r="T345" s="87"/>
      <c r="U345" s="205"/>
      <c r="V345" s="87"/>
      <c r="W345" s="87"/>
      <c r="X345" s="87"/>
      <c r="Y345" s="87"/>
      <c r="Z345" s="86"/>
      <c r="AA345" s="87"/>
    </row>
    <row x14ac:dyDescent="0.25" r="346" customHeight="1" ht="17.25">
      <c r="A346" s="178">
        <f>A344+1</f>
        <v>25569.375</v>
      </c>
      <c r="B346" s="179" t="s">
        <v>137</v>
      </c>
      <c r="C346" s="180"/>
      <c r="D346" s="180">
        <f>100-D347</f>
      </c>
      <c r="E346" s="180">
        <v>38</v>
      </c>
      <c r="F346" s="180">
        <v>15</v>
      </c>
      <c r="G346" s="180">
        <f>SUM(C346:F346)</f>
      </c>
      <c r="H346" s="182">
        <v>4500</v>
      </c>
      <c r="I346" s="125">
        <f>G346*H346</f>
      </c>
      <c r="J346" s="125">
        <f>I346*0.1</f>
      </c>
      <c r="K346" s="125">
        <f>SUM(I346:J346)</f>
      </c>
      <c r="L346" s="205"/>
      <c r="M346" s="87"/>
      <c r="N346" s="87"/>
      <c r="O346" s="87"/>
      <c r="P346" s="87"/>
      <c r="Q346" s="87"/>
      <c r="R346" s="87"/>
      <c r="S346" s="87"/>
      <c r="T346" s="87"/>
      <c r="U346" s="205"/>
      <c r="V346" s="87"/>
      <c r="W346" s="87"/>
      <c r="X346" s="87"/>
      <c r="Y346" s="87"/>
      <c r="Z346" s="86"/>
      <c r="AA346" s="87"/>
    </row>
    <row x14ac:dyDescent="0.25" r="347" customHeight="1" ht="17.25">
      <c r="A347" s="178">
        <f>A346</f>
        <v>25569.375</v>
      </c>
      <c r="B347" s="179" t="s">
        <v>178</v>
      </c>
      <c r="C347" s="180"/>
      <c r="D347" s="180">
        <v>2</v>
      </c>
      <c r="E347" s="180"/>
      <c r="F347" s="180"/>
      <c r="G347" s="180">
        <f>SUM(C347:F347)</f>
      </c>
      <c r="H347" s="182">
        <v>5000</v>
      </c>
      <c r="I347" s="125">
        <f>G347*H347</f>
      </c>
      <c r="J347" s="125">
        <f>I347*0.1</f>
      </c>
      <c r="K347" s="125">
        <f>SUM(I347:J347)</f>
      </c>
      <c r="L347" s="205"/>
      <c r="M347" s="87"/>
      <c r="N347" s="87"/>
      <c r="O347" s="87"/>
      <c r="P347" s="87"/>
      <c r="Q347" s="87"/>
      <c r="R347" s="87"/>
      <c r="S347" s="87"/>
      <c r="T347" s="87"/>
      <c r="U347" s="205"/>
      <c r="V347" s="87"/>
      <c r="W347" s="87"/>
      <c r="X347" s="87"/>
      <c r="Y347" s="87"/>
      <c r="Z347" s="86"/>
      <c r="AA347" s="87"/>
    </row>
    <row x14ac:dyDescent="0.25" r="348" customHeight="1" ht="17.25">
      <c r="A348" s="178">
        <f>A346</f>
        <v>25569.375</v>
      </c>
      <c r="B348" s="179" t="s">
        <v>13</v>
      </c>
      <c r="C348" s="180"/>
      <c r="D348" s="180">
        <v>14</v>
      </c>
      <c r="E348" s="180">
        <v>4</v>
      </c>
      <c r="F348" s="180"/>
      <c r="G348" s="180">
        <f>SUM(C348:F348)</f>
      </c>
      <c r="H348" s="182">
        <v>6000</v>
      </c>
      <c r="I348" s="125">
        <f>G348*H348</f>
      </c>
      <c r="J348" s="125">
        <f>I348*0.1</f>
      </c>
      <c r="K348" s="125">
        <f>SUM(I348:J348)</f>
      </c>
      <c r="L348" s="205"/>
      <c r="M348" s="87"/>
      <c r="N348" s="87"/>
      <c r="O348" s="87"/>
      <c r="P348" s="87"/>
      <c r="Q348" s="87"/>
      <c r="R348" s="87"/>
      <c r="S348" s="87"/>
      <c r="T348" s="87"/>
      <c r="U348" s="205"/>
      <c r="V348" s="87"/>
      <c r="W348" s="87"/>
      <c r="X348" s="87"/>
      <c r="Y348" s="87"/>
      <c r="Z348" s="86"/>
      <c r="AA348" s="87"/>
    </row>
    <row x14ac:dyDescent="0.25" r="349" customHeight="1" ht="17.25">
      <c r="A349" s="178">
        <f>A348</f>
        <v>25569.375</v>
      </c>
      <c r="B349" s="179" t="s">
        <v>58</v>
      </c>
      <c r="C349" s="183"/>
      <c r="D349" s="180">
        <v>16</v>
      </c>
      <c r="E349" s="180">
        <v>8</v>
      </c>
      <c r="F349" s="180"/>
      <c r="G349" s="180">
        <f>SUM(C349:F349)</f>
      </c>
      <c r="H349" s="182">
        <v>5500</v>
      </c>
      <c r="I349" s="125">
        <f>G349*H349</f>
      </c>
      <c r="J349" s="125">
        <f>I349*0.1</f>
      </c>
      <c r="K349" s="125">
        <f>SUM(I349:J349)</f>
      </c>
      <c r="L349" s="205"/>
      <c r="M349" s="87"/>
      <c r="N349" s="87"/>
      <c r="O349" s="87"/>
      <c r="P349" s="87"/>
      <c r="Q349" s="87"/>
      <c r="R349" s="87"/>
      <c r="S349" s="87"/>
      <c r="T349" s="87"/>
      <c r="U349" s="205"/>
      <c r="V349" s="87"/>
      <c r="W349" s="87"/>
      <c r="X349" s="87"/>
      <c r="Y349" s="87"/>
      <c r="Z349" s="86"/>
      <c r="AA349" s="87"/>
    </row>
    <row x14ac:dyDescent="0.25" r="350" customHeight="1" ht="17.25">
      <c r="A350" s="178">
        <f>A349</f>
        <v>25569.375</v>
      </c>
      <c r="B350" s="179" t="s">
        <v>147</v>
      </c>
      <c r="C350" s="183">
        <v>0</v>
      </c>
      <c r="D350" s="180">
        <v>40</v>
      </c>
      <c r="E350" s="180">
        <v>25</v>
      </c>
      <c r="F350" s="180">
        <v>16</v>
      </c>
      <c r="G350" s="180">
        <f>SUM(C350:F350)</f>
      </c>
      <c r="H350" s="182">
        <v>5000</v>
      </c>
      <c r="I350" s="125">
        <f>G350*H350</f>
      </c>
      <c r="J350" s="125">
        <f>I350*0.1</f>
      </c>
      <c r="K350" s="125">
        <f>SUM(I350:J350)</f>
      </c>
      <c r="L350" s="205"/>
      <c r="M350" s="87"/>
      <c r="N350" s="87"/>
      <c r="O350" s="87"/>
      <c r="P350" s="87"/>
      <c r="Q350" s="87"/>
      <c r="R350" s="87"/>
      <c r="S350" s="87"/>
      <c r="T350" s="87"/>
      <c r="U350" s="205"/>
      <c r="V350" s="87"/>
      <c r="W350" s="87"/>
      <c r="X350" s="87"/>
      <c r="Y350" s="87"/>
      <c r="Z350" s="86"/>
      <c r="AA350" s="87"/>
    </row>
    <row x14ac:dyDescent="0.25" r="351" customHeight="1" ht="17.25">
      <c r="A351" s="178">
        <f>A350</f>
        <v>25569.375</v>
      </c>
      <c r="B351" s="179" t="s">
        <v>27</v>
      </c>
      <c r="C351" s="180"/>
      <c r="D351" s="180">
        <v>10</v>
      </c>
      <c r="E351" s="180">
        <v>10</v>
      </c>
      <c r="F351" s="180"/>
      <c r="G351" s="180">
        <f>SUM(C351:F351)</f>
      </c>
      <c r="H351" s="182">
        <v>5500</v>
      </c>
      <c r="I351" s="125">
        <f>G351*H351</f>
      </c>
      <c r="J351" s="125">
        <f>I351*0.1</f>
      </c>
      <c r="K351" s="125">
        <f>SUM(I351:J351)</f>
      </c>
      <c r="L351" s="205"/>
      <c r="M351" s="87"/>
      <c r="N351" s="87"/>
      <c r="O351" s="87"/>
      <c r="P351" s="87"/>
      <c r="Q351" s="87"/>
      <c r="R351" s="87"/>
      <c r="S351" s="87"/>
      <c r="T351" s="87"/>
      <c r="U351" s="205"/>
      <c r="V351" s="87"/>
      <c r="W351" s="87"/>
      <c r="X351" s="87"/>
      <c r="Y351" s="87"/>
      <c r="Z351" s="86"/>
      <c r="AA351" s="87"/>
    </row>
    <row x14ac:dyDescent="0.25" r="352" customHeight="1" ht="17.25">
      <c r="A352" s="178">
        <f>A351</f>
        <v>25569.375</v>
      </c>
      <c r="B352" s="179" t="s">
        <v>20</v>
      </c>
      <c r="C352" s="180"/>
      <c r="D352" s="180">
        <v>61</v>
      </c>
      <c r="E352" s="180">
        <v>13</v>
      </c>
      <c r="F352" s="180"/>
      <c r="G352" s="180">
        <f>SUM(C352:F352)</f>
      </c>
      <c r="H352" s="182">
        <v>5500</v>
      </c>
      <c r="I352" s="125">
        <f>G352*H352</f>
      </c>
      <c r="J352" s="125">
        <f>I352*0.1</f>
      </c>
      <c r="K352" s="125">
        <f>SUM(I352:J352)</f>
      </c>
      <c r="L352" s="205"/>
      <c r="M352" s="87"/>
      <c r="N352" s="87"/>
      <c r="O352" s="87"/>
      <c r="P352" s="87"/>
      <c r="Q352" s="87"/>
      <c r="R352" s="87"/>
      <c r="S352" s="87"/>
      <c r="T352" s="87"/>
      <c r="U352" s="205"/>
      <c r="V352" s="87"/>
      <c r="W352" s="87"/>
      <c r="X352" s="87"/>
      <c r="Y352" s="87"/>
      <c r="Z352" s="86"/>
      <c r="AA352" s="87"/>
    </row>
    <row x14ac:dyDescent="0.25" r="353" customHeight="1" ht="17.25">
      <c r="A353" s="178">
        <f>A352</f>
        <v>25569.375</v>
      </c>
      <c r="B353" s="179" t="s">
        <v>31</v>
      </c>
      <c r="C353" s="180"/>
      <c r="D353" s="180">
        <v>25</v>
      </c>
      <c r="E353" s="180"/>
      <c r="F353" s="180"/>
      <c r="G353" s="180">
        <f>SUM(C353:F353)</f>
      </c>
      <c r="H353" s="182">
        <v>6000</v>
      </c>
      <c r="I353" s="125">
        <f>G353*H353</f>
      </c>
      <c r="J353" s="125">
        <f>I353*0.1</f>
      </c>
      <c r="K353" s="125">
        <f>SUM(I353:J353)</f>
      </c>
      <c r="L353" s="205"/>
      <c r="M353" s="87"/>
      <c r="N353" s="87"/>
      <c r="O353" s="87"/>
      <c r="P353" s="87"/>
      <c r="Q353" s="87"/>
      <c r="R353" s="87"/>
      <c r="S353" s="87"/>
      <c r="T353" s="87"/>
      <c r="U353" s="205"/>
      <c r="V353" s="87"/>
      <c r="W353" s="87"/>
      <c r="X353" s="87"/>
      <c r="Y353" s="87"/>
      <c r="Z353" s="86"/>
      <c r="AA353" s="87"/>
    </row>
    <row x14ac:dyDescent="0.25" r="354" customHeight="1" ht="17.25">
      <c r="A354" s="178">
        <f>A353</f>
        <v>25569.375</v>
      </c>
      <c r="B354" s="179" t="s">
        <v>71</v>
      </c>
      <c r="C354" s="180"/>
      <c r="D354" s="180">
        <v>25</v>
      </c>
      <c r="E354" s="180"/>
      <c r="F354" s="180"/>
      <c r="G354" s="180">
        <f>SUM(C354:F354)</f>
      </c>
      <c r="H354" s="182">
        <v>6000</v>
      </c>
      <c r="I354" s="125">
        <f>G354*H354</f>
      </c>
      <c r="J354" s="125">
        <f>I354*0.1</f>
      </c>
      <c r="K354" s="125">
        <f>SUM(I354:J354)</f>
      </c>
      <c r="L354" s="205"/>
      <c r="M354" s="87"/>
      <c r="N354" s="87"/>
      <c r="O354" s="87"/>
      <c r="P354" s="87"/>
      <c r="Q354" s="87"/>
      <c r="R354" s="87"/>
      <c r="S354" s="87"/>
      <c r="T354" s="87"/>
      <c r="U354" s="205"/>
      <c r="V354" s="87"/>
      <c r="W354" s="87"/>
      <c r="X354" s="87"/>
      <c r="Y354" s="87"/>
      <c r="Z354" s="86"/>
      <c r="AA354" s="87"/>
    </row>
    <row x14ac:dyDescent="0.25" r="355" customHeight="1" ht="17.25">
      <c r="A355" s="178">
        <f>A354</f>
        <v>25569.375</v>
      </c>
      <c r="B355" s="184" t="s">
        <v>49</v>
      </c>
      <c r="C355" s="180"/>
      <c r="D355" s="180">
        <v>17</v>
      </c>
      <c r="E355" s="180">
        <v>10</v>
      </c>
      <c r="F355" s="180">
        <v>6</v>
      </c>
      <c r="G355" s="180">
        <f>SUM(C355:F355)</f>
      </c>
      <c r="H355" s="182">
        <v>6000</v>
      </c>
      <c r="I355" s="125">
        <f>G355*H355</f>
      </c>
      <c r="J355" s="125">
        <f>I355*0.1</f>
      </c>
      <c r="K355" s="125">
        <f>SUM(I355:J355)</f>
      </c>
      <c r="L355" s="205"/>
      <c r="M355" s="87"/>
      <c r="N355" s="87"/>
      <c r="O355" s="87"/>
      <c r="P355" s="87"/>
      <c r="Q355" s="87"/>
      <c r="R355" s="87"/>
      <c r="S355" s="87"/>
      <c r="T355" s="87"/>
      <c r="U355" s="205"/>
      <c r="V355" s="87"/>
      <c r="W355" s="87"/>
      <c r="X355" s="87"/>
      <c r="Y355" s="87"/>
      <c r="Z355" s="86"/>
      <c r="AA355" s="87"/>
    </row>
    <row x14ac:dyDescent="0.25" r="356" customHeight="1" ht="17.25">
      <c r="A356" s="178">
        <f>A355</f>
        <v>25569.375</v>
      </c>
      <c r="B356" s="179" t="s">
        <v>9</v>
      </c>
      <c r="C356" s="180"/>
      <c r="D356" s="180">
        <v>44</v>
      </c>
      <c r="E356" s="180"/>
      <c r="F356" s="180"/>
      <c r="G356" s="180">
        <f>SUM(C356:F356)</f>
      </c>
      <c r="H356" s="182">
        <v>6000</v>
      </c>
      <c r="I356" s="125">
        <f>G356*H356</f>
      </c>
      <c r="J356" s="125">
        <f>I356*0.1</f>
      </c>
      <c r="K356" s="125">
        <f>SUM(I356:J356)</f>
      </c>
      <c r="L356" s="205"/>
      <c r="M356" s="87"/>
      <c r="N356" s="87"/>
      <c r="O356" s="87"/>
      <c r="P356" s="87"/>
      <c r="Q356" s="87"/>
      <c r="R356" s="87"/>
      <c r="S356" s="87"/>
      <c r="T356" s="87"/>
      <c r="U356" s="205"/>
      <c r="V356" s="87"/>
      <c r="W356" s="87"/>
      <c r="X356" s="87"/>
      <c r="Y356" s="87"/>
      <c r="Z356" s="86"/>
      <c r="AA356" s="87"/>
    </row>
    <row x14ac:dyDescent="0.25" r="357" customHeight="1" ht="17.25">
      <c r="A357" s="178">
        <f>A356</f>
        <v>25569.375</v>
      </c>
      <c r="B357" s="179" t="s">
        <v>78</v>
      </c>
      <c r="C357" s="180"/>
      <c r="D357" s="180">
        <v>10</v>
      </c>
      <c r="E357" s="180"/>
      <c r="F357" s="180"/>
      <c r="G357" s="180">
        <f>SUM(C357:F357)</f>
      </c>
      <c r="H357" s="182">
        <v>6500</v>
      </c>
      <c r="I357" s="125">
        <f>G357*H357</f>
      </c>
      <c r="J357" s="125">
        <f>I357*0.1</f>
      </c>
      <c r="K357" s="125">
        <f>SUM(I357:J357)</f>
      </c>
      <c r="L357" s="205"/>
      <c r="M357" s="87"/>
      <c r="N357" s="87"/>
      <c r="O357" s="87"/>
      <c r="P357" s="87"/>
      <c r="Q357" s="87"/>
      <c r="R357" s="87"/>
      <c r="S357" s="87"/>
      <c r="T357" s="87"/>
      <c r="U357" s="205"/>
      <c r="V357" s="87"/>
      <c r="W357" s="87"/>
      <c r="X357" s="87"/>
      <c r="Y357" s="87"/>
      <c r="Z357" s="86"/>
      <c r="AA357" s="87"/>
    </row>
    <row x14ac:dyDescent="0.25" r="358" customHeight="1" ht="17.25">
      <c r="A358" s="178">
        <f>A357</f>
        <v>25569.375</v>
      </c>
      <c r="B358" s="179" t="s">
        <v>55</v>
      </c>
      <c r="C358" s="180"/>
      <c r="D358" s="180">
        <v>10</v>
      </c>
      <c r="E358" s="180"/>
      <c r="F358" s="180"/>
      <c r="G358" s="180">
        <f>SUM(C358:F358)</f>
      </c>
      <c r="H358" s="182">
        <v>6500</v>
      </c>
      <c r="I358" s="125">
        <f>G358*H358</f>
      </c>
      <c r="J358" s="125">
        <f>I358*0.1</f>
      </c>
      <c r="K358" s="125">
        <f>SUM(I358:J358)</f>
      </c>
      <c r="L358" s="205"/>
      <c r="M358" s="87"/>
      <c r="N358" s="87"/>
      <c r="O358" s="87"/>
      <c r="P358" s="87"/>
      <c r="Q358" s="87"/>
      <c r="R358" s="87"/>
      <c r="S358" s="87"/>
      <c r="T358" s="87"/>
      <c r="U358" s="205"/>
      <c r="V358" s="87"/>
      <c r="W358" s="87"/>
      <c r="X358" s="87"/>
      <c r="Y358" s="87"/>
      <c r="Z358" s="86"/>
      <c r="AA358" s="87"/>
    </row>
    <row x14ac:dyDescent="0.25" r="359" customHeight="1" ht="17.25">
      <c r="A359" s="178">
        <f>A358</f>
        <v>25569.375</v>
      </c>
      <c r="B359" s="179" t="s">
        <v>80</v>
      </c>
      <c r="C359" s="180"/>
      <c r="D359" s="180">
        <v>23</v>
      </c>
      <c r="E359" s="180"/>
      <c r="F359" s="180"/>
      <c r="G359" s="180">
        <f>SUM(C359:F359)</f>
      </c>
      <c r="H359" s="182">
        <v>6000</v>
      </c>
      <c r="I359" s="125">
        <f>G359*H359</f>
      </c>
      <c r="J359" s="185"/>
      <c r="K359" s="125">
        <f>SUM(I359:J359)</f>
      </c>
      <c r="L359" s="205"/>
      <c r="M359" s="87"/>
      <c r="N359" s="87"/>
      <c r="O359" s="87"/>
      <c r="P359" s="87"/>
      <c r="Q359" s="87"/>
      <c r="R359" s="87"/>
      <c r="S359" s="87"/>
      <c r="T359" s="87"/>
      <c r="U359" s="205"/>
      <c r="V359" s="87"/>
      <c r="W359" s="87"/>
      <c r="X359" s="87"/>
      <c r="Y359" s="87"/>
      <c r="Z359" s="86"/>
      <c r="AA359" s="87"/>
    </row>
    <row x14ac:dyDescent="0.25" r="360" customHeight="1" ht="17.25">
      <c r="A360" s="178">
        <f>A359</f>
        <v>25569.375</v>
      </c>
      <c r="B360" s="179" t="s">
        <v>67</v>
      </c>
      <c r="C360" s="180"/>
      <c r="D360" s="180">
        <v>7</v>
      </c>
      <c r="E360" s="180"/>
      <c r="F360" s="180"/>
      <c r="G360" s="180">
        <f>SUM(C360:F360)</f>
      </c>
      <c r="H360" s="182">
        <v>5500</v>
      </c>
      <c r="I360" s="125">
        <f>G360*H360</f>
      </c>
      <c r="J360" s="125">
        <f>I360*0.1</f>
      </c>
      <c r="K360" s="125">
        <f>SUM(I360:J360)</f>
      </c>
      <c r="L360" s="205"/>
      <c r="M360" s="87"/>
      <c r="N360" s="87"/>
      <c r="O360" s="87"/>
      <c r="P360" s="87"/>
      <c r="Q360" s="87"/>
      <c r="R360" s="87"/>
      <c r="S360" s="87"/>
      <c r="T360" s="87"/>
      <c r="U360" s="205"/>
      <c r="V360" s="87"/>
      <c r="W360" s="87"/>
      <c r="X360" s="87"/>
      <c r="Y360" s="87"/>
      <c r="Z360" s="86"/>
      <c r="AA360" s="87"/>
    </row>
    <row x14ac:dyDescent="0.25" r="361" customHeight="1" ht="17.25">
      <c r="A361" s="178">
        <f>A360</f>
        <v>25569.375</v>
      </c>
      <c r="B361" s="186" t="s">
        <v>74</v>
      </c>
      <c r="C361" s="180"/>
      <c r="D361" s="180">
        <v>33</v>
      </c>
      <c r="E361" s="180">
        <v>27</v>
      </c>
      <c r="F361" s="180"/>
      <c r="G361" s="180">
        <f>SUM(C361:F361)</f>
      </c>
      <c r="H361" s="187">
        <v>5000</v>
      </c>
      <c r="I361" s="125">
        <f>G361*H361</f>
      </c>
      <c r="J361" s="125">
        <f>I361*0.1</f>
      </c>
      <c r="K361" s="125">
        <f>SUM(I361:J361)</f>
      </c>
      <c r="L361" s="205"/>
      <c r="M361" s="87"/>
      <c r="N361" s="87"/>
      <c r="O361" s="87"/>
      <c r="P361" s="87"/>
      <c r="Q361" s="87"/>
      <c r="R361" s="87"/>
      <c r="S361" s="87"/>
      <c r="T361" s="87"/>
      <c r="U361" s="205"/>
      <c r="V361" s="87"/>
      <c r="W361" s="87"/>
      <c r="X361" s="87"/>
      <c r="Y361" s="87"/>
      <c r="Z361" s="86"/>
      <c r="AA361" s="87"/>
    </row>
    <row x14ac:dyDescent="0.25" r="362" customHeight="1" ht="17.25">
      <c r="A362" s="178">
        <f>A361</f>
        <v>25569.375</v>
      </c>
      <c r="B362" s="179" t="s">
        <v>11</v>
      </c>
      <c r="C362" s="180"/>
      <c r="D362" s="180">
        <v>13</v>
      </c>
      <c r="E362" s="180">
        <v>8</v>
      </c>
      <c r="F362" s="180"/>
      <c r="G362" s="180">
        <f>SUM(C362:F362)</f>
      </c>
      <c r="H362" s="182">
        <v>6000</v>
      </c>
      <c r="I362" s="125">
        <f>G362*H362</f>
      </c>
      <c r="J362" s="125">
        <f>I362*0.1</f>
      </c>
      <c r="K362" s="125">
        <f>SUM(I362:J362)</f>
      </c>
      <c r="L362" s="205"/>
      <c r="M362" s="87"/>
      <c r="N362" s="87"/>
      <c r="O362" s="87"/>
      <c r="P362" s="87"/>
      <c r="Q362" s="87"/>
      <c r="R362" s="87"/>
      <c r="S362" s="87"/>
      <c r="T362" s="87"/>
      <c r="U362" s="205"/>
      <c r="V362" s="87"/>
      <c r="W362" s="87"/>
      <c r="X362" s="87"/>
      <c r="Y362" s="87"/>
      <c r="Z362" s="86"/>
      <c r="AA362" s="87"/>
    </row>
    <row x14ac:dyDescent="0.25" r="363" customHeight="1" ht="17.25">
      <c r="A363" s="178">
        <f>A362</f>
        <v>25569.375</v>
      </c>
      <c r="B363" s="179" t="s">
        <v>22</v>
      </c>
      <c r="C363" s="180"/>
      <c r="D363" s="180">
        <v>31</v>
      </c>
      <c r="E363" s="180"/>
      <c r="F363" s="180"/>
      <c r="G363" s="180">
        <f>SUM(C363:F363)</f>
      </c>
      <c r="H363" s="182">
        <v>4800</v>
      </c>
      <c r="I363" s="125">
        <f>G363*H363</f>
      </c>
      <c r="J363" s="125">
        <f>I363*0.1</f>
      </c>
      <c r="K363" s="125">
        <f>SUM(I363:J363)</f>
      </c>
      <c r="L363" s="205"/>
      <c r="M363" s="87"/>
      <c r="N363" s="87"/>
      <c r="O363" s="87"/>
      <c r="P363" s="87"/>
      <c r="Q363" s="87"/>
      <c r="R363" s="87"/>
      <c r="S363" s="87"/>
      <c r="T363" s="87"/>
      <c r="U363" s="205"/>
      <c r="V363" s="87"/>
      <c r="W363" s="87"/>
      <c r="X363" s="87"/>
      <c r="Y363" s="87"/>
      <c r="Z363" s="86"/>
      <c r="AA363" s="87"/>
    </row>
    <row x14ac:dyDescent="0.25" r="364" customHeight="1" ht="17.25">
      <c r="A364" s="178">
        <f>A363</f>
        <v>25569.375</v>
      </c>
      <c r="B364" s="186" t="s">
        <v>84</v>
      </c>
      <c r="C364" s="180"/>
      <c r="D364" s="180">
        <v>16</v>
      </c>
      <c r="E364" s="180">
        <v>9</v>
      </c>
      <c r="F364" s="180"/>
      <c r="G364" s="180">
        <f>SUM(C364:F364)</f>
      </c>
      <c r="H364" s="182">
        <v>4800</v>
      </c>
      <c r="I364" s="125">
        <f>G364*H364</f>
      </c>
      <c r="J364" s="125">
        <f>I364*0.1</f>
      </c>
      <c r="K364" s="125">
        <f>SUM(I364:J364)</f>
      </c>
      <c r="L364" s="205"/>
      <c r="M364" s="87"/>
      <c r="N364" s="87"/>
      <c r="O364" s="87"/>
      <c r="P364" s="87"/>
      <c r="Q364" s="87"/>
      <c r="R364" s="87"/>
      <c r="S364" s="87"/>
      <c r="T364" s="87"/>
      <c r="U364" s="205"/>
      <c r="V364" s="87"/>
      <c r="W364" s="87"/>
      <c r="X364" s="87"/>
      <c r="Y364" s="87"/>
      <c r="Z364" s="86"/>
      <c r="AA364" s="87"/>
    </row>
    <row x14ac:dyDescent="0.25" r="365" customHeight="1" ht="17.25">
      <c r="A365" s="178">
        <f>A364</f>
        <v>25569.375</v>
      </c>
      <c r="B365" s="179" t="s">
        <v>17</v>
      </c>
      <c r="C365" s="180"/>
      <c r="D365" s="180">
        <v>37</v>
      </c>
      <c r="E365" s="180">
        <v>12</v>
      </c>
      <c r="F365" s="180"/>
      <c r="G365" s="180">
        <f>SUM(C365:F365)</f>
      </c>
      <c r="H365" s="182">
        <v>6500</v>
      </c>
      <c r="I365" s="125">
        <f>G365*H365</f>
      </c>
      <c r="J365" s="125">
        <f>I365*0.1</f>
      </c>
      <c r="K365" s="125">
        <f>SUM(I365:J365)</f>
      </c>
      <c r="L365" s="205"/>
      <c r="M365" s="87"/>
      <c r="N365" s="87"/>
      <c r="O365" s="87"/>
      <c r="P365" s="87"/>
      <c r="Q365" s="87"/>
      <c r="R365" s="87"/>
      <c r="S365" s="87"/>
      <c r="T365" s="87"/>
      <c r="U365" s="205"/>
      <c r="V365" s="87"/>
      <c r="W365" s="87"/>
      <c r="X365" s="87"/>
      <c r="Y365" s="87"/>
      <c r="Z365" s="86"/>
      <c r="AA365" s="87"/>
    </row>
    <row x14ac:dyDescent="0.25" r="366" customHeight="1" ht="17.25">
      <c r="A366" s="178">
        <f>A365</f>
        <v>25569.375</v>
      </c>
      <c r="B366" s="186" t="s">
        <v>148</v>
      </c>
      <c r="C366" s="180"/>
      <c r="D366" s="180">
        <v>0</v>
      </c>
      <c r="E366" s="180"/>
      <c r="F366" s="180"/>
      <c r="G366" s="180">
        <f>SUM(C366:F366)</f>
      </c>
      <c r="H366" s="182">
        <v>6000</v>
      </c>
      <c r="I366" s="125">
        <f>G366*H366</f>
      </c>
      <c r="J366" s="125">
        <f>I366*0.1</f>
      </c>
      <c r="K366" s="125">
        <f>SUM(I366:J366)</f>
      </c>
      <c r="L366" s="205"/>
      <c r="M366" s="87"/>
      <c r="N366" s="87"/>
      <c r="O366" s="87"/>
      <c r="P366" s="87"/>
      <c r="Q366" s="87"/>
      <c r="R366" s="87"/>
      <c r="S366" s="87"/>
      <c r="T366" s="87"/>
      <c r="U366" s="205"/>
      <c r="V366" s="87"/>
      <c r="W366" s="87"/>
      <c r="X366" s="87"/>
      <c r="Y366" s="87"/>
      <c r="Z366" s="86"/>
      <c r="AA366" s="87"/>
    </row>
    <row x14ac:dyDescent="0.25" r="367" customHeight="1" ht="17.25">
      <c r="A367" s="178">
        <f>A366</f>
        <v>25569.375</v>
      </c>
      <c r="B367" s="179" t="s">
        <v>29</v>
      </c>
      <c r="C367" s="188"/>
      <c r="D367" s="180">
        <v>16</v>
      </c>
      <c r="E367" s="180">
        <v>15</v>
      </c>
      <c r="F367" s="180"/>
      <c r="G367" s="180">
        <f>SUM(C367:F367)</f>
      </c>
      <c r="H367" s="182">
        <v>5500</v>
      </c>
      <c r="I367" s="125">
        <f>G367*H367</f>
      </c>
      <c r="J367" s="125">
        <f>I367*0.1</f>
      </c>
      <c r="K367" s="125">
        <f>SUM(I367:J367)</f>
      </c>
      <c r="L367" s="205"/>
      <c r="M367" s="87"/>
      <c r="N367" s="87"/>
      <c r="O367" s="87"/>
      <c r="P367" s="87"/>
      <c r="Q367" s="87"/>
      <c r="R367" s="87"/>
      <c r="S367" s="87"/>
      <c r="T367" s="87"/>
      <c r="U367" s="205"/>
      <c r="V367" s="87"/>
      <c r="W367" s="87"/>
      <c r="X367" s="87"/>
      <c r="Y367" s="87"/>
      <c r="Z367" s="86"/>
      <c r="AA367" s="87"/>
    </row>
    <row x14ac:dyDescent="0.25" r="368" customHeight="1" ht="17.25">
      <c r="A368" s="178">
        <f>A367</f>
        <v>25569.375</v>
      </c>
      <c r="B368" s="179" t="s">
        <v>15</v>
      </c>
      <c r="C368" s="180"/>
      <c r="D368" s="180">
        <v>17</v>
      </c>
      <c r="E368" s="180">
        <v>5</v>
      </c>
      <c r="F368" s="180"/>
      <c r="G368" s="180">
        <f>SUM(C368:F368)</f>
      </c>
      <c r="H368" s="182">
        <v>4800</v>
      </c>
      <c r="I368" s="125">
        <f>G368*H368</f>
      </c>
      <c r="J368" s="125">
        <f>I368*0.1</f>
      </c>
      <c r="K368" s="125">
        <f>SUM(I368:J368)</f>
      </c>
      <c r="L368" s="205"/>
      <c r="M368" s="87"/>
      <c r="N368" s="87"/>
      <c r="O368" s="87"/>
      <c r="P368" s="87"/>
      <c r="Q368" s="87"/>
      <c r="R368" s="87"/>
      <c r="S368" s="87"/>
      <c r="T368" s="87"/>
      <c r="U368" s="205"/>
      <c r="V368" s="87"/>
      <c r="W368" s="87"/>
      <c r="X368" s="87"/>
      <c r="Y368" s="87"/>
      <c r="Z368" s="86"/>
      <c r="AA368" s="87"/>
    </row>
    <row x14ac:dyDescent="0.25" r="369" customHeight="1" ht="17.25">
      <c r="A369" s="178">
        <f>A368</f>
        <v>25569.375</v>
      </c>
      <c r="B369" s="179" t="s">
        <v>21</v>
      </c>
      <c r="C369" s="188"/>
      <c r="D369" s="180">
        <v>17</v>
      </c>
      <c r="E369" s="180"/>
      <c r="F369" s="180"/>
      <c r="G369" s="180">
        <f>SUM(C369:F369)</f>
      </c>
      <c r="H369" s="182">
        <v>5500</v>
      </c>
      <c r="I369" s="125">
        <f>G369*H369</f>
      </c>
      <c r="J369" s="125">
        <f>I369*0.1</f>
      </c>
      <c r="K369" s="125">
        <f>SUM(I369:J369)</f>
      </c>
      <c r="L369" s="205"/>
      <c r="M369" s="87"/>
      <c r="N369" s="87"/>
      <c r="O369" s="87"/>
      <c r="P369" s="87"/>
      <c r="Q369" s="87"/>
      <c r="R369" s="87"/>
      <c r="S369" s="87"/>
      <c r="T369" s="87"/>
      <c r="U369" s="205"/>
      <c r="V369" s="87"/>
      <c r="W369" s="87"/>
      <c r="X369" s="87"/>
      <c r="Y369" s="87"/>
      <c r="Z369" s="86"/>
      <c r="AA369" s="87"/>
    </row>
    <row x14ac:dyDescent="0.25" r="370" customHeight="1" ht="17.25">
      <c r="A370" s="178">
        <f>A369</f>
        <v>25569.375</v>
      </c>
      <c r="B370" s="179" t="s">
        <v>52</v>
      </c>
      <c r="C370" s="180"/>
      <c r="D370" s="180">
        <v>15</v>
      </c>
      <c r="E370" s="180">
        <v>10</v>
      </c>
      <c r="F370" s="180"/>
      <c r="G370" s="180">
        <f>SUM(C370:F370)</f>
      </c>
      <c r="H370" s="182">
        <v>5500</v>
      </c>
      <c r="I370" s="125">
        <f>G370*H370</f>
      </c>
      <c r="J370" s="125">
        <f>I370*0.1</f>
      </c>
      <c r="K370" s="125">
        <f>SUM(I370:J370)</f>
      </c>
      <c r="L370" s="205"/>
      <c r="M370" s="87"/>
      <c r="N370" s="87"/>
      <c r="O370" s="87"/>
      <c r="P370" s="87"/>
      <c r="Q370" s="87"/>
      <c r="R370" s="87"/>
      <c r="S370" s="87"/>
      <c r="T370" s="87"/>
      <c r="U370" s="205"/>
      <c r="V370" s="87"/>
      <c r="W370" s="87"/>
      <c r="X370" s="87"/>
      <c r="Y370" s="87"/>
      <c r="Z370" s="86"/>
      <c r="AA370" s="87"/>
    </row>
    <row x14ac:dyDescent="0.25" r="371" customHeight="1" ht="17.25">
      <c r="A371" s="178">
        <f>A370</f>
        <v>25569.375</v>
      </c>
      <c r="B371" s="186" t="s">
        <v>61</v>
      </c>
      <c r="C371" s="180"/>
      <c r="D371" s="180">
        <v>14</v>
      </c>
      <c r="E371" s="180"/>
      <c r="F371" s="180"/>
      <c r="G371" s="180">
        <f>SUM(C371:F371)</f>
      </c>
      <c r="H371" s="182">
        <v>5500</v>
      </c>
      <c r="I371" s="125">
        <f>G371*H371</f>
      </c>
      <c r="J371" s="125">
        <f>I371*0.1</f>
      </c>
      <c r="K371" s="125">
        <f>SUM(I371:J371)</f>
      </c>
      <c r="L371" s="205"/>
      <c r="M371" s="87"/>
      <c r="N371" s="87"/>
      <c r="O371" s="87"/>
      <c r="P371" s="87"/>
      <c r="Q371" s="87"/>
      <c r="R371" s="87"/>
      <c r="S371" s="87"/>
      <c r="T371" s="87"/>
      <c r="U371" s="205"/>
      <c r="V371" s="87"/>
      <c r="W371" s="87"/>
      <c r="X371" s="87"/>
      <c r="Y371" s="87"/>
      <c r="Z371" s="86"/>
      <c r="AA371" s="87"/>
    </row>
    <row x14ac:dyDescent="0.25" r="372" customHeight="1" ht="17.25">
      <c r="A372" s="178">
        <f>A371</f>
        <v>25569.375</v>
      </c>
      <c r="B372" s="179" t="s">
        <v>33</v>
      </c>
      <c r="C372" s="180"/>
      <c r="D372" s="180">
        <v>9</v>
      </c>
      <c r="E372" s="180"/>
      <c r="F372" s="180"/>
      <c r="G372" s="180">
        <f>SUM(C372:F372)</f>
      </c>
      <c r="H372" s="182">
        <v>5500</v>
      </c>
      <c r="I372" s="125">
        <f>G372*H372</f>
      </c>
      <c r="J372" s="125">
        <f>I372*0.1</f>
      </c>
      <c r="K372" s="125">
        <f>SUM(I372:J372)</f>
      </c>
      <c r="L372" s="205"/>
      <c r="M372" s="87"/>
      <c r="N372" s="87"/>
      <c r="O372" s="87"/>
      <c r="P372" s="87"/>
      <c r="Q372" s="87"/>
      <c r="R372" s="87"/>
      <c r="S372" s="87"/>
      <c r="T372" s="87"/>
      <c r="U372" s="205"/>
      <c r="V372" s="87"/>
      <c r="W372" s="87"/>
      <c r="X372" s="87"/>
      <c r="Y372" s="87"/>
      <c r="Z372" s="86"/>
      <c r="AA372" s="87"/>
    </row>
    <row x14ac:dyDescent="0.25" r="373" customHeight="1" ht="17.25">
      <c r="A373" s="178">
        <f>A372</f>
        <v>25569.375</v>
      </c>
      <c r="B373" s="179" t="s">
        <v>12</v>
      </c>
      <c r="C373" s="180"/>
      <c r="D373" s="180">
        <v>17</v>
      </c>
      <c r="E373" s="180">
        <v>8</v>
      </c>
      <c r="F373" s="180"/>
      <c r="G373" s="180">
        <f>SUM(C373:F373)</f>
      </c>
      <c r="H373" s="182">
        <v>6000</v>
      </c>
      <c r="I373" s="125">
        <f>G373*H373</f>
      </c>
      <c r="J373" s="125">
        <f>I373*0.1</f>
      </c>
      <c r="K373" s="125">
        <f>SUM(I373:J373)</f>
      </c>
      <c r="L373" s="205"/>
      <c r="M373" s="87"/>
      <c r="N373" s="87"/>
      <c r="O373" s="87"/>
      <c r="P373" s="87"/>
      <c r="Q373" s="87"/>
      <c r="R373" s="87"/>
      <c r="S373" s="87"/>
      <c r="T373" s="87"/>
      <c r="U373" s="205"/>
      <c r="V373" s="87"/>
      <c r="W373" s="87"/>
      <c r="X373" s="87"/>
      <c r="Y373" s="87"/>
      <c r="Z373" s="86"/>
      <c r="AA373" s="87"/>
    </row>
    <row x14ac:dyDescent="0.25" r="374" customHeight="1" ht="17.25">
      <c r="A374" s="178">
        <f>A373</f>
        <v>25569.375</v>
      </c>
      <c r="B374" s="186" t="s">
        <v>37</v>
      </c>
      <c r="C374" s="180"/>
      <c r="D374" s="180">
        <v>6</v>
      </c>
      <c r="E374" s="180"/>
      <c r="F374" s="180"/>
      <c r="G374" s="180">
        <f>SUM(C374:F374)</f>
      </c>
      <c r="H374" s="182">
        <v>6500</v>
      </c>
      <c r="I374" s="125">
        <f>G374*H374</f>
      </c>
      <c r="J374" s="125">
        <f>I374*0.1</f>
      </c>
      <c r="K374" s="125">
        <f>SUM(I374:J374)</f>
      </c>
      <c r="L374" s="205"/>
      <c r="M374" s="87"/>
      <c r="N374" s="87"/>
      <c r="O374" s="87"/>
      <c r="P374" s="87"/>
      <c r="Q374" s="87"/>
      <c r="R374" s="87"/>
      <c r="S374" s="87"/>
      <c r="T374" s="87"/>
      <c r="U374" s="205"/>
      <c r="V374" s="87"/>
      <c r="W374" s="87"/>
      <c r="X374" s="87"/>
      <c r="Y374" s="87"/>
      <c r="Z374" s="86"/>
      <c r="AA374" s="87"/>
    </row>
    <row x14ac:dyDescent="0.25" r="375" customHeight="1" ht="17.25">
      <c r="A375" s="178">
        <f>A374</f>
        <v>25569.375</v>
      </c>
      <c r="B375" s="186" t="s">
        <v>64</v>
      </c>
      <c r="C375" s="180"/>
      <c r="D375" s="181">
        <v>49</v>
      </c>
      <c r="E375" s="180">
        <v>16</v>
      </c>
      <c r="F375" s="180"/>
      <c r="G375" s="180">
        <f>SUM(C375:F375)</f>
      </c>
      <c r="H375" s="182">
        <v>5500</v>
      </c>
      <c r="I375" s="125">
        <f>G375*H375</f>
      </c>
      <c r="J375" s="125">
        <f>I375*0.1</f>
      </c>
      <c r="K375" s="125">
        <f>SUM(I375:J375)</f>
      </c>
      <c r="L375" s="205"/>
      <c r="M375" s="87"/>
      <c r="N375" s="87"/>
      <c r="O375" s="87"/>
      <c r="P375" s="87"/>
      <c r="Q375" s="87"/>
      <c r="R375" s="87"/>
      <c r="S375" s="87"/>
      <c r="T375" s="87"/>
      <c r="U375" s="205"/>
      <c r="V375" s="87"/>
      <c r="W375" s="87"/>
      <c r="X375" s="87"/>
      <c r="Y375" s="87"/>
      <c r="Z375" s="86"/>
      <c r="AA375" s="87"/>
    </row>
    <row x14ac:dyDescent="0.25" r="376" customHeight="1" ht="17.25">
      <c r="A376" s="178">
        <f>A375</f>
        <v>25569.375</v>
      </c>
      <c r="B376" s="179" t="s">
        <v>25</v>
      </c>
      <c r="C376" s="180"/>
      <c r="D376" s="180">
        <v>20</v>
      </c>
      <c r="E376" s="180"/>
      <c r="F376" s="180"/>
      <c r="G376" s="180">
        <f>SUM(C376:F376)</f>
      </c>
      <c r="H376" s="182">
        <v>6000</v>
      </c>
      <c r="I376" s="125">
        <f>G376*H376</f>
      </c>
      <c r="J376" s="125">
        <f>I376*0.1</f>
      </c>
      <c r="K376" s="125">
        <f>SUM(I376:J376)</f>
      </c>
      <c r="L376" s="205"/>
      <c r="M376" s="87"/>
      <c r="N376" s="87"/>
      <c r="O376" s="87"/>
      <c r="P376" s="87"/>
      <c r="Q376" s="87"/>
      <c r="R376" s="87"/>
      <c r="S376" s="87"/>
      <c r="T376" s="87"/>
      <c r="U376" s="205"/>
      <c r="V376" s="87"/>
      <c r="W376" s="87"/>
      <c r="X376" s="87"/>
      <c r="Y376" s="87"/>
      <c r="Z376" s="86"/>
      <c r="AA376" s="87"/>
    </row>
    <row x14ac:dyDescent="0.25" r="377" customHeight="1" ht="17.25">
      <c r="A377" s="178">
        <f>A376</f>
        <v>25569.375</v>
      </c>
      <c r="B377" s="186" t="s">
        <v>76</v>
      </c>
      <c r="C377" s="188"/>
      <c r="D377" s="180">
        <v>25</v>
      </c>
      <c r="E377" s="180">
        <v>12</v>
      </c>
      <c r="F377" s="180">
        <v>5</v>
      </c>
      <c r="G377" s="180">
        <f>SUM(C377:F377)</f>
      </c>
      <c r="H377" s="125">
        <v>6000</v>
      </c>
      <c r="I377" s="125">
        <f>G377*H377</f>
      </c>
      <c r="J377" s="125">
        <f>I377*0.1</f>
      </c>
      <c r="K377" s="125">
        <f>SUM(I377:J377)</f>
      </c>
      <c r="L377" s="205"/>
      <c r="M377" s="87"/>
      <c r="N377" s="87"/>
      <c r="O377" s="87"/>
      <c r="P377" s="87"/>
      <c r="Q377" s="87"/>
      <c r="R377" s="87"/>
      <c r="S377" s="87"/>
      <c r="T377" s="87"/>
      <c r="U377" s="205"/>
      <c r="V377" s="87"/>
      <c r="W377" s="87"/>
      <c r="X377" s="87"/>
      <c r="Y377" s="87"/>
      <c r="Z377" s="86"/>
      <c r="AA377" s="87"/>
    </row>
    <row x14ac:dyDescent="0.25" r="378" customHeight="1" ht="17.25">
      <c r="A378" s="178">
        <f>A377</f>
        <v>25569.375</v>
      </c>
      <c r="B378" s="186" t="s">
        <v>149</v>
      </c>
      <c r="C378" s="180"/>
      <c r="D378" s="181">
        <v>93</v>
      </c>
      <c r="E378" s="181">
        <v>31</v>
      </c>
      <c r="F378" s="180">
        <v>4</v>
      </c>
      <c r="G378" s="180">
        <f>SUM(C378:F378)</f>
      </c>
      <c r="H378" s="125">
        <v>6000</v>
      </c>
      <c r="I378" s="125">
        <f>G378*H378</f>
      </c>
      <c r="J378" s="125">
        <f>I378*0.1</f>
      </c>
      <c r="K378" s="125">
        <f>SUM(I378:J378)</f>
      </c>
      <c r="L378" s="205"/>
      <c r="M378" s="87"/>
      <c r="N378" s="87"/>
      <c r="O378" s="87"/>
      <c r="P378" s="87"/>
      <c r="Q378" s="87"/>
      <c r="R378" s="87"/>
      <c r="S378" s="87"/>
      <c r="T378" s="87"/>
      <c r="U378" s="205"/>
      <c r="V378" s="87"/>
      <c r="W378" s="87"/>
      <c r="X378" s="87"/>
      <c r="Y378" s="87"/>
      <c r="Z378" s="86"/>
      <c r="AA378" s="87"/>
    </row>
    <row x14ac:dyDescent="0.25" r="379" customHeight="1" ht="17.25">
      <c r="A379" s="178">
        <f>A378</f>
        <v>25569.375</v>
      </c>
      <c r="B379" s="186" t="s">
        <v>43</v>
      </c>
      <c r="C379" s="180"/>
      <c r="D379" s="180">
        <v>46</v>
      </c>
      <c r="E379" s="180">
        <v>10</v>
      </c>
      <c r="F379" s="180"/>
      <c r="G379" s="180">
        <f>SUM(C379:F379)</f>
      </c>
      <c r="H379" s="125">
        <v>6000</v>
      </c>
      <c r="I379" s="125">
        <f>G379*H379</f>
      </c>
      <c r="J379" s="125">
        <f>I379*0.1</f>
      </c>
      <c r="K379" s="125">
        <f>SUM(I379:J379)</f>
      </c>
      <c r="L379" s="205"/>
      <c r="M379" s="87"/>
      <c r="N379" s="87"/>
      <c r="O379" s="87"/>
      <c r="P379" s="87"/>
      <c r="Q379" s="87"/>
      <c r="R379" s="87"/>
      <c r="S379" s="87"/>
      <c r="T379" s="87"/>
      <c r="U379" s="205"/>
      <c r="V379" s="87"/>
      <c r="W379" s="87"/>
      <c r="X379" s="87"/>
      <c r="Y379" s="87"/>
      <c r="Z379" s="86"/>
      <c r="AA379" s="87"/>
    </row>
    <row x14ac:dyDescent="0.25" r="380" customHeight="1" ht="17.25">
      <c r="A380" s="178">
        <f>A379</f>
        <v>25569.375</v>
      </c>
      <c r="B380" s="186" t="s">
        <v>18</v>
      </c>
      <c r="C380" s="180"/>
      <c r="D380" s="180">
        <v>9</v>
      </c>
      <c r="E380" s="180">
        <v>7</v>
      </c>
      <c r="F380" s="180">
        <v>6</v>
      </c>
      <c r="G380" s="180">
        <f>SUM(C380:F380)</f>
      </c>
      <c r="H380" s="125">
        <v>6000</v>
      </c>
      <c r="I380" s="125">
        <f>G380*H380</f>
      </c>
      <c r="J380" s="125">
        <f>I380*0.1</f>
      </c>
      <c r="K380" s="125">
        <f>SUM(I380:J380)</f>
      </c>
      <c r="L380" s="205"/>
      <c r="M380" s="87"/>
      <c r="N380" s="87"/>
      <c r="O380" s="87"/>
      <c r="P380" s="87"/>
      <c r="Q380" s="87"/>
      <c r="R380" s="87"/>
      <c r="S380" s="87"/>
      <c r="T380" s="87"/>
      <c r="U380" s="205"/>
      <c r="V380" s="87"/>
      <c r="W380" s="87"/>
      <c r="X380" s="87"/>
      <c r="Y380" s="87"/>
      <c r="Z380" s="86"/>
      <c r="AA380" s="87"/>
    </row>
    <row x14ac:dyDescent="0.25" r="381" customHeight="1" ht="17.25">
      <c r="A381" s="178">
        <f>A380</f>
        <v>25569.375</v>
      </c>
      <c r="B381" s="186" t="s">
        <v>82</v>
      </c>
      <c r="C381" s="188"/>
      <c r="D381" s="180">
        <v>25</v>
      </c>
      <c r="E381" s="180">
        <v>9</v>
      </c>
      <c r="F381" s="180">
        <v>7</v>
      </c>
      <c r="G381" s="180">
        <f>SUM(C381:F381)</f>
      </c>
      <c r="H381" s="125">
        <v>5000</v>
      </c>
      <c r="I381" s="125">
        <f>G381*H381</f>
      </c>
      <c r="J381" s="125">
        <f>I381*0.1</f>
      </c>
      <c r="K381" s="125">
        <f>SUM(I381:J381)</f>
      </c>
      <c r="L381" s="205"/>
      <c r="M381" s="87"/>
      <c r="N381" s="87"/>
      <c r="O381" s="87"/>
      <c r="P381" s="87"/>
      <c r="Q381" s="87"/>
      <c r="R381" s="87"/>
      <c r="S381" s="87"/>
      <c r="T381" s="87"/>
      <c r="U381" s="205"/>
      <c r="V381" s="87"/>
      <c r="W381" s="87"/>
      <c r="X381" s="87"/>
      <c r="Y381" s="87"/>
      <c r="Z381" s="86"/>
      <c r="AA381" s="87"/>
    </row>
    <row x14ac:dyDescent="0.25" r="382" customHeight="1" ht="17.25">
      <c r="A382" s="178">
        <f>A381</f>
        <v>25569.375</v>
      </c>
      <c r="B382" s="186" t="s">
        <v>151</v>
      </c>
      <c r="C382" s="180"/>
      <c r="D382" s="180">
        <v>12</v>
      </c>
      <c r="E382" s="180"/>
      <c r="F382" s="180"/>
      <c r="G382" s="180">
        <f>SUM(C382:F382)</f>
      </c>
      <c r="H382" s="125">
        <v>5000</v>
      </c>
      <c r="I382" s="125">
        <f>G382*H382</f>
      </c>
      <c r="J382" s="125">
        <f>I382*0.1</f>
      </c>
      <c r="K382" s="125">
        <f>SUM(I382:J382)</f>
      </c>
      <c r="L382" s="205"/>
      <c r="M382" s="87"/>
      <c r="N382" s="87"/>
      <c r="O382" s="87"/>
      <c r="P382" s="87"/>
      <c r="Q382" s="87"/>
      <c r="R382" s="87"/>
      <c r="S382" s="87"/>
      <c r="T382" s="87"/>
      <c r="U382" s="205"/>
      <c r="V382" s="87"/>
      <c r="W382" s="87"/>
      <c r="X382" s="87"/>
      <c r="Y382" s="87"/>
      <c r="Z382" s="86"/>
      <c r="AA382" s="87"/>
    </row>
    <row x14ac:dyDescent="0.25" r="383" customHeight="1" ht="17.25">
      <c r="A383" s="178">
        <f>A382</f>
        <v>25569.375</v>
      </c>
      <c r="B383" s="186" t="s">
        <v>105</v>
      </c>
      <c r="C383" s="180"/>
      <c r="D383" s="181">
        <v>45</v>
      </c>
      <c r="E383" s="180"/>
      <c r="F383" s="180"/>
      <c r="G383" s="180">
        <f>SUM(C383:F383)</f>
      </c>
      <c r="H383" s="125">
        <v>7000</v>
      </c>
      <c r="I383" s="125">
        <f>G383*H383</f>
      </c>
      <c r="J383" s="185"/>
      <c r="K383" s="125">
        <f>SUM(I383:J383)</f>
      </c>
      <c r="L383" s="205"/>
      <c r="M383" s="87"/>
      <c r="N383" s="87"/>
      <c r="O383" s="87"/>
      <c r="P383" s="87"/>
      <c r="Q383" s="87"/>
      <c r="R383" s="87"/>
      <c r="S383" s="87"/>
      <c r="T383" s="87"/>
      <c r="U383" s="205"/>
      <c r="V383" s="87"/>
      <c r="W383" s="87"/>
      <c r="X383" s="87"/>
      <c r="Y383" s="87"/>
      <c r="Z383" s="86"/>
      <c r="AA383" s="87"/>
    </row>
    <row x14ac:dyDescent="0.25" r="384" customHeight="1" ht="17.25">
      <c r="A384" s="178">
        <f>A383</f>
        <v>25569.375</v>
      </c>
      <c r="B384" s="186" t="s">
        <v>23</v>
      </c>
      <c r="C384" s="180"/>
      <c r="D384" s="180">
        <v>13</v>
      </c>
      <c r="E384" s="180"/>
      <c r="F384" s="180"/>
      <c r="G384" s="180">
        <f>SUM(C384:F384)</f>
      </c>
      <c r="H384" s="125">
        <v>6000</v>
      </c>
      <c r="I384" s="125">
        <f>G384*H384</f>
      </c>
      <c r="J384" s="125">
        <f>I384*0.1</f>
      </c>
      <c r="K384" s="125">
        <f>SUM(I384:J384)</f>
      </c>
      <c r="L384" s="205"/>
      <c r="M384" s="87"/>
      <c r="N384" s="87"/>
      <c r="O384" s="87"/>
      <c r="P384" s="87"/>
      <c r="Q384" s="87"/>
      <c r="R384" s="87"/>
      <c r="S384" s="87"/>
      <c r="T384" s="87"/>
      <c r="U384" s="205"/>
      <c r="V384" s="87"/>
      <c r="W384" s="87"/>
      <c r="X384" s="87"/>
      <c r="Y384" s="87"/>
      <c r="Z384" s="86"/>
      <c r="AA384" s="87"/>
    </row>
    <row x14ac:dyDescent="0.25" r="385" customHeight="1" ht="17.25">
      <c r="A385" s="178">
        <f>A384</f>
        <v>25569.375</v>
      </c>
      <c r="B385" s="186" t="s">
        <v>40</v>
      </c>
      <c r="C385" s="180"/>
      <c r="D385" s="180">
        <v>14</v>
      </c>
      <c r="E385" s="180"/>
      <c r="F385" s="180"/>
      <c r="G385" s="180">
        <f>SUM(C385:F385)</f>
      </c>
      <c r="H385" s="125">
        <v>6500</v>
      </c>
      <c r="I385" s="125">
        <f>G385*H385</f>
      </c>
      <c r="J385" s="125">
        <f>I385*0.1</f>
      </c>
      <c r="K385" s="125">
        <f>SUM(I385:J385)</f>
      </c>
      <c r="L385" s="205"/>
      <c r="M385" s="87"/>
      <c r="N385" s="87"/>
      <c r="O385" s="87"/>
      <c r="P385" s="87"/>
      <c r="Q385" s="87"/>
      <c r="R385" s="87"/>
      <c r="S385" s="87"/>
      <c r="T385" s="87"/>
      <c r="U385" s="205"/>
      <c r="V385" s="87"/>
      <c r="W385" s="87"/>
      <c r="X385" s="87"/>
      <c r="Y385" s="87"/>
      <c r="Z385" s="86"/>
      <c r="AA385" s="87"/>
    </row>
    <row x14ac:dyDescent="0.25" r="386" customHeight="1" ht="17.25">
      <c r="A386" s="178">
        <f>A385</f>
        <v>25569.375</v>
      </c>
      <c r="B386" s="186" t="s">
        <v>86</v>
      </c>
      <c r="C386" s="180"/>
      <c r="D386" s="180">
        <v>19</v>
      </c>
      <c r="E386" s="180">
        <v>8</v>
      </c>
      <c r="F386" s="180">
        <v>4</v>
      </c>
      <c r="G386" s="180">
        <f>SUM(C386:F386)</f>
      </c>
      <c r="H386" s="125">
        <v>6000</v>
      </c>
      <c r="I386" s="125">
        <f>G386*H386</f>
      </c>
      <c r="J386" s="125">
        <f>I386*0.1</f>
      </c>
      <c r="K386" s="125">
        <f>SUM(I386:J386)</f>
      </c>
      <c r="L386" s="205"/>
      <c r="M386" s="87"/>
      <c r="N386" s="87"/>
      <c r="O386" s="87"/>
      <c r="P386" s="87"/>
      <c r="Q386" s="87"/>
      <c r="R386" s="87"/>
      <c r="S386" s="87"/>
      <c r="T386" s="87"/>
      <c r="U386" s="205"/>
      <c r="V386" s="87"/>
      <c r="W386" s="87"/>
      <c r="X386" s="87"/>
      <c r="Y386" s="87"/>
      <c r="Z386" s="86"/>
      <c r="AA386" s="87"/>
    </row>
    <row x14ac:dyDescent="0.25" r="387" customHeight="1" ht="17.25">
      <c r="A387" s="178">
        <f>A386</f>
        <v>25569.375</v>
      </c>
      <c r="B387" s="186" t="s">
        <v>152</v>
      </c>
      <c r="C387" s="180"/>
      <c r="D387" s="180">
        <v>170</v>
      </c>
      <c r="E387" s="180"/>
      <c r="F387" s="180"/>
      <c r="G387" s="180">
        <f>SUM(C387:F387)</f>
      </c>
      <c r="H387" s="125">
        <v>6000</v>
      </c>
      <c r="I387" s="125">
        <f>G387*H387</f>
      </c>
      <c r="J387" s="125">
        <f>I387*0.1</f>
      </c>
      <c r="K387" s="125">
        <f>SUM(I387:J387)</f>
      </c>
      <c r="L387" s="205"/>
      <c r="M387" s="87"/>
      <c r="N387" s="87"/>
      <c r="O387" s="87"/>
      <c r="P387" s="87"/>
      <c r="Q387" s="87"/>
      <c r="R387" s="87"/>
      <c r="S387" s="87"/>
      <c r="T387" s="87"/>
      <c r="U387" s="205"/>
      <c r="V387" s="87"/>
      <c r="W387" s="87"/>
      <c r="X387" s="87"/>
      <c r="Y387" s="87"/>
      <c r="Z387" s="86"/>
      <c r="AA387" s="87"/>
    </row>
    <row x14ac:dyDescent="0.25" r="388" customHeight="1" ht="17.25">
      <c r="A388" s="178">
        <f>A384</f>
        <v>25569.375</v>
      </c>
      <c r="B388" s="186" t="s">
        <v>153</v>
      </c>
      <c r="C388" s="180"/>
      <c r="D388" s="180">
        <v>10</v>
      </c>
      <c r="E388" s="180"/>
      <c r="F388" s="180"/>
      <c r="G388" s="180">
        <f>SUM(C388:F388)</f>
      </c>
      <c r="H388" s="125">
        <v>6000</v>
      </c>
      <c r="I388" s="125">
        <f>G388*H388</f>
      </c>
      <c r="J388" s="125">
        <f>I388*0.1</f>
      </c>
      <c r="K388" s="125">
        <f>SUM(I388:J388)</f>
      </c>
      <c r="L388" s="205"/>
      <c r="M388" s="87"/>
      <c r="N388" s="87"/>
      <c r="O388" s="87"/>
      <c r="P388" s="87"/>
      <c r="Q388" s="87"/>
      <c r="R388" s="87"/>
      <c r="S388" s="87"/>
      <c r="T388" s="87"/>
      <c r="U388" s="205"/>
      <c r="V388" s="87"/>
      <c r="W388" s="87"/>
      <c r="X388" s="87"/>
      <c r="Y388" s="87"/>
      <c r="Z388" s="86"/>
      <c r="AA388" s="87"/>
    </row>
    <row x14ac:dyDescent="0.25" r="389" customHeight="1" ht="17.25">
      <c r="A389" s="178">
        <f>A385</f>
        <v>25569.375</v>
      </c>
      <c r="B389" s="186"/>
      <c r="C389" s="180"/>
      <c r="D389" s="180"/>
      <c r="E389" s="180"/>
      <c r="F389" s="180"/>
      <c r="G389" s="180">
        <f>SUM(C389:F389)</f>
      </c>
      <c r="H389" s="125"/>
      <c r="I389" s="125">
        <f>G389*H389</f>
      </c>
      <c r="J389" s="125">
        <f>I389*0.1</f>
      </c>
      <c r="K389" s="125">
        <f>SUM(I389:J389)</f>
      </c>
      <c r="L389" s="205"/>
      <c r="M389" s="87"/>
      <c r="N389" s="87"/>
      <c r="O389" s="87"/>
      <c r="P389" s="87"/>
      <c r="Q389" s="87"/>
      <c r="R389" s="87"/>
      <c r="S389" s="87"/>
      <c r="T389" s="87"/>
      <c r="U389" s="205"/>
      <c r="V389" s="87"/>
      <c r="W389" s="87"/>
      <c r="X389" s="87"/>
      <c r="Y389" s="87"/>
      <c r="Z389" s="86"/>
      <c r="AA389" s="87"/>
    </row>
    <row x14ac:dyDescent="0.25" r="390" customHeight="1" ht="17.25">
      <c r="A390" s="178">
        <f>A384</f>
        <v>25569.375</v>
      </c>
      <c r="B390" s="186"/>
      <c r="C390" s="180"/>
      <c r="D390" s="180"/>
      <c r="E390" s="180"/>
      <c r="F390" s="180"/>
      <c r="G390" s="180">
        <f>SUM(C390:F390)</f>
      </c>
      <c r="H390" s="125"/>
      <c r="I390" s="125">
        <f>G390*H390</f>
      </c>
      <c r="J390" s="125">
        <f>I390*0.1</f>
      </c>
      <c r="K390" s="125">
        <f>SUM(I390:J390)</f>
      </c>
      <c r="L390" s="205"/>
      <c r="M390" s="87"/>
      <c r="N390" s="87"/>
      <c r="O390" s="87"/>
      <c r="P390" s="87"/>
      <c r="Q390" s="87"/>
      <c r="R390" s="87"/>
      <c r="S390" s="87"/>
      <c r="T390" s="87"/>
      <c r="U390" s="205"/>
      <c r="V390" s="87"/>
      <c r="W390" s="87"/>
      <c r="X390" s="87"/>
      <c r="Y390" s="87"/>
      <c r="Z390" s="86"/>
      <c r="AA390" s="87"/>
    </row>
    <row x14ac:dyDescent="0.25" r="391" customHeight="1" ht="17.25">
      <c r="A391" s="178">
        <f>A385</f>
        <v>25569.375</v>
      </c>
      <c r="B391" s="186"/>
      <c r="C391" s="180"/>
      <c r="D391" s="180"/>
      <c r="E391" s="180"/>
      <c r="F391" s="180"/>
      <c r="G391" s="180">
        <f>SUM(C391:F391)</f>
      </c>
      <c r="H391" s="125"/>
      <c r="I391" s="125">
        <f>G391*H391</f>
      </c>
      <c r="J391" s="125">
        <f>I391*0.1</f>
      </c>
      <c r="K391" s="125">
        <f>SUM(I391:J391)</f>
      </c>
      <c r="L391" s="205"/>
      <c r="M391" s="87"/>
      <c r="N391" s="87"/>
      <c r="O391" s="87"/>
      <c r="P391" s="87"/>
      <c r="Q391" s="87"/>
      <c r="R391" s="87"/>
      <c r="S391" s="87"/>
      <c r="T391" s="87"/>
      <c r="U391" s="205"/>
      <c r="V391" s="87"/>
      <c r="W391" s="87"/>
      <c r="X391" s="87"/>
      <c r="Y391" s="87"/>
      <c r="Z391" s="86"/>
      <c r="AA391" s="87"/>
    </row>
    <row x14ac:dyDescent="0.25" r="392" customHeight="1" ht="17.25">
      <c r="A392" s="178">
        <f>A390</f>
        <v>25569.375</v>
      </c>
      <c r="B392" s="179"/>
      <c r="C392" s="180"/>
      <c r="D392" s="180"/>
      <c r="E392" s="180"/>
      <c r="F392" s="180"/>
      <c r="G392" s="180">
        <f>SUM(C392:F392)</f>
      </c>
      <c r="H392" s="125"/>
      <c r="I392" s="125">
        <f>G392*H392</f>
      </c>
      <c r="J392" s="125">
        <v>0</v>
      </c>
      <c r="K392" s="125">
        <f>SUM(I392:J392)</f>
      </c>
      <c r="L392" s="205"/>
      <c r="M392" s="87"/>
      <c r="N392" s="87"/>
      <c r="O392" s="87"/>
      <c r="P392" s="87"/>
      <c r="Q392" s="87"/>
      <c r="R392" s="87"/>
      <c r="S392" s="87"/>
      <c r="T392" s="87"/>
      <c r="U392" s="205"/>
      <c r="V392" s="87"/>
      <c r="W392" s="87"/>
      <c r="X392" s="87"/>
      <c r="Y392" s="87"/>
      <c r="Z392" s="86"/>
      <c r="AA392" s="87"/>
    </row>
    <row x14ac:dyDescent="0.25" r="393" customHeight="1" ht="17.25">
      <c r="A393" s="189">
        <f>A392</f>
        <v>25569.375</v>
      </c>
      <c r="B393" s="190" t="s">
        <v>155</v>
      </c>
      <c r="C393" s="191">
        <f>SUM(C346:C392)</f>
      </c>
      <c r="D393" s="191">
        <f>SUM(D346:D392)</f>
      </c>
      <c r="E393" s="191">
        <f>SUM(E346:E392)</f>
      </c>
      <c r="F393" s="191">
        <f>SUM(F346:F392)</f>
      </c>
      <c r="G393" s="191">
        <f>SUM(G346:G392)</f>
      </c>
      <c r="H393" s="191"/>
      <c r="I393" s="191">
        <f>SUM(I346:I392)</f>
      </c>
      <c r="J393" s="191">
        <f>SUM(J346:J392)</f>
      </c>
      <c r="K393" s="191">
        <f>SUM(K346:K392)</f>
      </c>
      <c r="L393" s="205"/>
      <c r="M393" s="87"/>
      <c r="N393" s="87"/>
      <c r="O393" s="87"/>
      <c r="P393" s="87"/>
      <c r="Q393" s="87"/>
      <c r="R393" s="87"/>
      <c r="S393" s="87"/>
      <c r="T393" s="87"/>
      <c r="U393" s="205"/>
      <c r="V393" s="87"/>
      <c r="W393" s="87"/>
      <c r="X393" s="87"/>
      <c r="Y393" s="87"/>
      <c r="Z393" s="86"/>
      <c r="AA393" s="87"/>
    </row>
    <row x14ac:dyDescent="0.25" r="394" customHeight="1" ht="17.25">
      <c r="A394" s="178">
        <f>A393</f>
        <v>25569.375</v>
      </c>
      <c r="B394" s="186" t="s">
        <v>113</v>
      </c>
      <c r="C394" s="180"/>
      <c r="D394" s="180">
        <v>38</v>
      </c>
      <c r="E394" s="180">
        <v>44</v>
      </c>
      <c r="F394" s="180"/>
      <c r="G394" s="180">
        <f>SUM(C394:F394)</f>
      </c>
      <c r="H394" s="125">
        <v>6500</v>
      </c>
      <c r="I394" s="125">
        <f>G394*H394</f>
      </c>
      <c r="J394" s="185"/>
      <c r="K394" s="125">
        <f>SUM(I394:J394)</f>
      </c>
      <c r="L394" s="205"/>
      <c r="M394" s="87"/>
      <c r="N394" s="87"/>
      <c r="O394" s="87"/>
      <c r="P394" s="87"/>
      <c r="Q394" s="87"/>
      <c r="R394" s="87"/>
      <c r="S394" s="87"/>
      <c r="T394" s="87"/>
      <c r="U394" s="205"/>
      <c r="V394" s="87"/>
      <c r="W394" s="87"/>
      <c r="X394" s="87"/>
      <c r="Y394" s="87"/>
      <c r="Z394" s="86"/>
      <c r="AA394" s="87"/>
    </row>
    <row x14ac:dyDescent="0.25" r="395" customHeight="1" ht="17.25">
      <c r="A395" s="178">
        <f>A394</f>
        <v>25569.375</v>
      </c>
      <c r="B395" s="186" t="s">
        <v>156</v>
      </c>
      <c r="C395" s="180"/>
      <c r="D395" s="180">
        <v>10</v>
      </c>
      <c r="E395" s="180">
        <v>8</v>
      </c>
      <c r="F395" s="180"/>
      <c r="G395" s="180">
        <f>SUM(C395:F395)</f>
      </c>
      <c r="H395" s="125">
        <v>6500</v>
      </c>
      <c r="I395" s="125">
        <f>G395*H395</f>
      </c>
      <c r="J395" s="185"/>
      <c r="K395" s="125">
        <f>SUM(I395:J395)</f>
      </c>
      <c r="L395" s="205"/>
      <c r="M395" s="87"/>
      <c r="N395" s="87"/>
      <c r="O395" s="87"/>
      <c r="P395" s="87"/>
      <c r="Q395" s="87"/>
      <c r="R395" s="87"/>
      <c r="S395" s="87"/>
      <c r="T395" s="87"/>
      <c r="U395" s="205"/>
      <c r="V395" s="87"/>
      <c r="W395" s="87"/>
      <c r="X395" s="87"/>
      <c r="Y395" s="87"/>
      <c r="Z395" s="86"/>
      <c r="AA395" s="87"/>
    </row>
    <row x14ac:dyDescent="0.25" r="396" customHeight="1" ht="17.25">
      <c r="A396" s="178">
        <f>A395</f>
        <v>25569.375</v>
      </c>
      <c r="B396" s="186" t="s">
        <v>112</v>
      </c>
      <c r="C396" s="180"/>
      <c r="D396" s="180">
        <v>6</v>
      </c>
      <c r="E396" s="180">
        <v>5</v>
      </c>
      <c r="F396" s="180"/>
      <c r="G396" s="180">
        <f>SUM(C396:F396)</f>
      </c>
      <c r="H396" s="125">
        <v>6900</v>
      </c>
      <c r="I396" s="125">
        <f>G396*H396</f>
      </c>
      <c r="J396" s="185"/>
      <c r="K396" s="125">
        <f>SUM(I396:J396)</f>
      </c>
      <c r="L396" s="205"/>
      <c r="M396" s="87"/>
      <c r="N396" s="87"/>
      <c r="O396" s="87"/>
      <c r="P396" s="87"/>
      <c r="Q396" s="87"/>
      <c r="R396" s="87"/>
      <c r="S396" s="87"/>
      <c r="T396" s="87"/>
      <c r="U396" s="205"/>
      <c r="V396" s="87"/>
      <c r="W396" s="87"/>
      <c r="X396" s="87"/>
      <c r="Y396" s="87"/>
      <c r="Z396" s="86"/>
      <c r="AA396" s="87"/>
    </row>
    <row x14ac:dyDescent="0.25" r="397" customHeight="1" ht="17.25">
      <c r="A397" s="178">
        <f>A396</f>
        <v>25569.375</v>
      </c>
      <c r="B397" s="179"/>
      <c r="C397" s="180"/>
      <c r="D397" s="180"/>
      <c r="E397" s="180"/>
      <c r="F397" s="180"/>
      <c r="G397" s="180">
        <f>SUM(C397:F397)</f>
      </c>
      <c r="H397" s="125"/>
      <c r="I397" s="125">
        <f>G397*H397</f>
      </c>
      <c r="J397" s="185"/>
      <c r="K397" s="125">
        <f>SUM(I397:J397)</f>
      </c>
      <c r="L397" s="205"/>
      <c r="M397" s="87"/>
      <c r="N397" s="87"/>
      <c r="O397" s="87"/>
      <c r="P397" s="87"/>
      <c r="Q397" s="87"/>
      <c r="R397" s="87"/>
      <c r="S397" s="87"/>
      <c r="T397" s="87"/>
      <c r="U397" s="205"/>
      <c r="V397" s="87"/>
      <c r="W397" s="87"/>
      <c r="X397" s="87"/>
      <c r="Y397" s="87"/>
      <c r="Z397" s="86"/>
      <c r="AA397" s="87"/>
    </row>
    <row x14ac:dyDescent="0.25" r="398" customHeight="1" ht="17.25">
      <c r="A398" s="178">
        <f>A397</f>
        <v>25569.375</v>
      </c>
      <c r="B398" s="179"/>
      <c r="C398" s="180"/>
      <c r="D398" s="180"/>
      <c r="E398" s="180"/>
      <c r="F398" s="180"/>
      <c r="G398" s="180">
        <f>SUM(C398:F398)</f>
      </c>
      <c r="H398" s="125"/>
      <c r="I398" s="125">
        <f>G398*H398</f>
      </c>
      <c r="J398" s="185"/>
      <c r="K398" s="125">
        <f>SUM(I398:J398)</f>
      </c>
      <c r="L398" s="205"/>
      <c r="M398" s="87"/>
      <c r="N398" s="87"/>
      <c r="O398" s="87"/>
      <c r="P398" s="87"/>
      <c r="Q398" s="87"/>
      <c r="R398" s="87"/>
      <c r="S398" s="87"/>
      <c r="T398" s="87"/>
      <c r="U398" s="205"/>
      <c r="V398" s="87"/>
      <c r="W398" s="87"/>
      <c r="X398" s="87"/>
      <c r="Y398" s="87"/>
      <c r="Z398" s="86"/>
      <c r="AA398" s="87"/>
    </row>
    <row x14ac:dyDescent="0.25" r="399" customHeight="1" ht="17.25">
      <c r="A399" s="178">
        <f>A398</f>
        <v>25569.375</v>
      </c>
      <c r="B399" s="179"/>
      <c r="C399" s="180"/>
      <c r="D399" s="180"/>
      <c r="E399" s="180"/>
      <c r="F399" s="180"/>
      <c r="G399" s="180">
        <f>SUM(C399:F399)</f>
      </c>
      <c r="H399" s="125"/>
      <c r="I399" s="125">
        <f>G399*H399</f>
      </c>
      <c r="J399" s="185"/>
      <c r="K399" s="125">
        <f>SUM(I399:J399)</f>
      </c>
      <c r="L399" s="205"/>
      <c r="M399" s="87"/>
      <c r="N399" s="87"/>
      <c r="O399" s="87"/>
      <c r="P399" s="87"/>
      <c r="Q399" s="87"/>
      <c r="R399" s="87"/>
      <c r="S399" s="87"/>
      <c r="T399" s="87"/>
      <c r="U399" s="205"/>
      <c r="V399" s="87"/>
      <c r="W399" s="87"/>
      <c r="X399" s="87"/>
      <c r="Y399" s="87"/>
      <c r="Z399" s="86"/>
      <c r="AA399" s="87"/>
    </row>
    <row x14ac:dyDescent="0.25" r="400" customHeight="1" ht="17.25">
      <c r="A400" s="178">
        <f>A399</f>
        <v>25569.375</v>
      </c>
      <c r="B400" s="179"/>
      <c r="C400" s="180"/>
      <c r="D400" s="180"/>
      <c r="E400" s="180"/>
      <c r="F400" s="180"/>
      <c r="G400" s="180">
        <f>SUM(C400:F400)</f>
      </c>
      <c r="H400" s="125"/>
      <c r="I400" s="125">
        <f>G400*H400</f>
      </c>
      <c r="J400" s="185"/>
      <c r="K400" s="125">
        <f>SUM(I400:J400)</f>
      </c>
      <c r="L400" s="205"/>
      <c r="M400" s="87"/>
      <c r="N400" s="87"/>
      <c r="O400" s="87"/>
      <c r="P400" s="87"/>
      <c r="Q400" s="87"/>
      <c r="R400" s="87"/>
      <c r="S400" s="87"/>
      <c r="T400" s="87"/>
      <c r="U400" s="205"/>
      <c r="V400" s="87"/>
      <c r="W400" s="87"/>
      <c r="X400" s="87"/>
      <c r="Y400" s="87"/>
      <c r="Z400" s="86"/>
      <c r="AA400" s="87"/>
    </row>
    <row x14ac:dyDescent="0.25" r="401" customHeight="1" ht="17.25">
      <c r="A401" s="178">
        <f>A400</f>
        <v>25569.375</v>
      </c>
      <c r="B401" s="179"/>
      <c r="C401" s="180"/>
      <c r="D401" s="180"/>
      <c r="E401" s="180"/>
      <c r="F401" s="180"/>
      <c r="G401" s="180">
        <f>SUM(C401:F401)</f>
      </c>
      <c r="H401" s="125"/>
      <c r="I401" s="125">
        <f>G401*H401</f>
      </c>
      <c r="J401" s="185"/>
      <c r="K401" s="125">
        <f>SUM(I401:J401)</f>
      </c>
      <c r="L401" s="205"/>
      <c r="M401" s="87"/>
      <c r="N401" s="87"/>
      <c r="O401" s="87"/>
      <c r="P401" s="87"/>
      <c r="Q401" s="87"/>
      <c r="R401" s="87"/>
      <c r="S401" s="87"/>
      <c r="T401" s="87"/>
      <c r="U401" s="205"/>
      <c r="V401" s="87"/>
      <c r="W401" s="87"/>
      <c r="X401" s="87"/>
      <c r="Y401" s="87"/>
      <c r="Z401" s="86"/>
      <c r="AA401" s="87"/>
    </row>
    <row x14ac:dyDescent="0.25" r="402" customHeight="1" ht="17.25">
      <c r="A402" s="189">
        <f>A401</f>
        <v>25569.375</v>
      </c>
      <c r="B402" s="190" t="s">
        <v>157</v>
      </c>
      <c r="C402" s="191">
        <f>SUM(C394:C401)</f>
      </c>
      <c r="D402" s="191">
        <f>SUM(D394:D401)</f>
      </c>
      <c r="E402" s="191">
        <f>SUM(E394:E401)</f>
      </c>
      <c r="F402" s="191">
        <f>SUM(F394:F401)</f>
      </c>
      <c r="G402" s="191">
        <f>SUM(G394:G401)</f>
      </c>
      <c r="H402" s="201"/>
      <c r="I402" s="201">
        <f>SUM(I394:I401)</f>
      </c>
      <c r="J402" s="201"/>
      <c r="K402" s="202">
        <f>SUM(K394:K401)</f>
      </c>
      <c r="L402" s="205"/>
      <c r="M402" s="87"/>
      <c r="N402" s="87"/>
      <c r="O402" s="87"/>
      <c r="P402" s="87"/>
      <c r="Q402" s="87"/>
      <c r="R402" s="87"/>
      <c r="S402" s="87"/>
      <c r="T402" s="87"/>
      <c r="U402" s="205"/>
      <c r="V402" s="87"/>
      <c r="W402" s="87"/>
      <c r="X402" s="87"/>
      <c r="Y402" s="87"/>
      <c r="Z402" s="86"/>
      <c r="AA402" s="87"/>
    </row>
    <row x14ac:dyDescent="0.25" r="403" customHeight="1" ht="17.25" hidden="1">
      <c r="A403" s="172" t="s">
        <v>128</v>
      </c>
      <c r="B403" s="173" t="s">
        <v>2</v>
      </c>
      <c r="C403" s="174" t="s">
        <v>129</v>
      </c>
      <c r="D403" s="174" t="s">
        <v>130</v>
      </c>
      <c r="E403" s="174" t="s">
        <v>131</v>
      </c>
      <c r="F403" s="174" t="s">
        <v>132</v>
      </c>
      <c r="G403" s="174" t="s">
        <v>133</v>
      </c>
      <c r="H403" s="174" t="s">
        <v>7</v>
      </c>
      <c r="I403" s="174" t="s">
        <v>134</v>
      </c>
      <c r="J403" s="174" t="s">
        <v>90</v>
      </c>
      <c r="K403" s="174" t="s">
        <v>135</v>
      </c>
      <c r="L403" s="205"/>
      <c r="M403" s="87"/>
      <c r="N403" s="87"/>
      <c r="O403" s="87"/>
      <c r="P403" s="87"/>
      <c r="Q403" s="87"/>
      <c r="R403" s="87"/>
      <c r="S403" s="87"/>
      <c r="T403" s="87"/>
      <c r="U403" s="205"/>
      <c r="V403" s="87"/>
      <c r="W403" s="87"/>
      <c r="X403" s="87"/>
      <c r="Y403" s="87"/>
      <c r="Z403" s="86"/>
      <c r="AA403" s="87"/>
    </row>
    <row x14ac:dyDescent="0.25" r="404" customHeight="1" ht="17.25">
      <c r="A404" s="178">
        <f>A401+1</f>
        <v>25569.375</v>
      </c>
      <c r="B404" s="179" t="s">
        <v>137</v>
      </c>
      <c r="C404" s="180"/>
      <c r="D404" s="180">
        <v>101</v>
      </c>
      <c r="E404" s="180">
        <v>30</v>
      </c>
      <c r="F404" s="180">
        <v>15</v>
      </c>
      <c r="G404" s="180">
        <f>SUM(C404:F404)</f>
      </c>
      <c r="H404" s="182">
        <v>4500</v>
      </c>
      <c r="I404" s="125">
        <f>G404*H404</f>
      </c>
      <c r="J404" s="125">
        <f>I404*0.1</f>
      </c>
      <c r="K404" s="125">
        <f>SUM(I404:J404)</f>
      </c>
      <c r="L404" s="205"/>
      <c r="M404" s="87"/>
      <c r="N404" s="87"/>
      <c r="O404" s="87"/>
      <c r="P404" s="87"/>
      <c r="Q404" s="87"/>
      <c r="R404" s="87"/>
      <c r="S404" s="87"/>
      <c r="T404" s="87"/>
      <c r="U404" s="205"/>
      <c r="V404" s="87"/>
      <c r="W404" s="87"/>
      <c r="X404" s="87"/>
      <c r="Y404" s="87"/>
      <c r="Z404" s="86"/>
      <c r="AA404" s="87"/>
    </row>
    <row x14ac:dyDescent="0.25" r="405" customHeight="1" ht="17.25">
      <c r="A405" s="178">
        <f>A402+1</f>
        <v>25569.375</v>
      </c>
      <c r="B405" s="179" t="s">
        <v>178</v>
      </c>
      <c r="C405" s="180"/>
      <c r="D405" s="194">
        <v>5</v>
      </c>
      <c r="E405" s="180"/>
      <c r="F405" s="180"/>
      <c r="G405" s="180">
        <f>SUM(C405:F405)</f>
      </c>
      <c r="H405" s="182">
        <v>5000</v>
      </c>
      <c r="I405" s="125">
        <f>G405*H405</f>
      </c>
      <c r="J405" s="125">
        <f>I405*0.1</f>
      </c>
      <c r="K405" s="125">
        <f>SUM(I405:J405)</f>
      </c>
      <c r="L405" s="205"/>
      <c r="M405" s="87"/>
      <c r="N405" s="87"/>
      <c r="O405" s="87"/>
      <c r="P405" s="87"/>
      <c r="Q405" s="87"/>
      <c r="R405" s="87"/>
      <c r="S405" s="87"/>
      <c r="T405" s="87"/>
      <c r="U405" s="205"/>
      <c r="V405" s="87"/>
      <c r="W405" s="87"/>
      <c r="X405" s="87"/>
      <c r="Y405" s="87"/>
      <c r="Z405" s="86"/>
      <c r="AA405" s="87"/>
    </row>
    <row x14ac:dyDescent="0.25" r="406" customHeight="1" ht="17.25">
      <c r="A406" s="178">
        <f>A404</f>
        <v>25569.375</v>
      </c>
      <c r="B406" s="179" t="s">
        <v>13</v>
      </c>
      <c r="C406" s="180"/>
      <c r="D406" s="180">
        <v>14</v>
      </c>
      <c r="E406" s="180">
        <v>0</v>
      </c>
      <c r="F406" s="180"/>
      <c r="G406" s="180">
        <f>SUM(C406:F406)</f>
      </c>
      <c r="H406" s="182">
        <v>6000</v>
      </c>
      <c r="I406" s="125">
        <f>G406*H406</f>
      </c>
      <c r="J406" s="125">
        <f>I406*0.1</f>
      </c>
      <c r="K406" s="125">
        <f>SUM(I406:J406)</f>
      </c>
      <c r="L406" s="205"/>
      <c r="M406" s="87"/>
      <c r="N406" s="87"/>
      <c r="O406" s="87"/>
      <c r="P406" s="87"/>
      <c r="Q406" s="87"/>
      <c r="R406" s="87"/>
      <c r="S406" s="87"/>
      <c r="T406" s="87"/>
      <c r="U406" s="205"/>
      <c r="V406" s="87"/>
      <c r="W406" s="87"/>
      <c r="X406" s="87"/>
      <c r="Y406" s="87"/>
      <c r="Z406" s="86"/>
      <c r="AA406" s="87"/>
    </row>
    <row x14ac:dyDescent="0.25" r="407" customHeight="1" ht="17.25">
      <c r="A407" s="178">
        <f>A406</f>
        <v>25569.375</v>
      </c>
      <c r="B407" s="179" t="s">
        <v>58</v>
      </c>
      <c r="C407" s="183"/>
      <c r="D407" s="180">
        <v>14</v>
      </c>
      <c r="E407" s="180">
        <v>9</v>
      </c>
      <c r="F407" s="180"/>
      <c r="G407" s="180">
        <f>SUM(C407:F407)</f>
      </c>
      <c r="H407" s="182">
        <v>5500</v>
      </c>
      <c r="I407" s="125">
        <f>G407*H407</f>
      </c>
      <c r="J407" s="125">
        <f>I407*0.1</f>
      </c>
      <c r="K407" s="125">
        <f>SUM(I407:J407)</f>
      </c>
      <c r="L407" s="205"/>
      <c r="M407" s="87"/>
      <c r="N407" s="87"/>
      <c r="O407" s="87"/>
      <c r="P407" s="87"/>
      <c r="Q407" s="87"/>
      <c r="R407" s="87"/>
      <c r="S407" s="87"/>
      <c r="T407" s="87"/>
      <c r="U407" s="205"/>
      <c r="V407" s="87"/>
      <c r="W407" s="87"/>
      <c r="X407" s="87"/>
      <c r="Y407" s="87"/>
      <c r="Z407" s="86"/>
      <c r="AA407" s="87"/>
    </row>
    <row x14ac:dyDescent="0.25" r="408" customHeight="1" ht="17.25">
      <c r="A408" s="178">
        <f>A407</f>
        <v>25569.375</v>
      </c>
      <c r="B408" s="179" t="s">
        <v>147</v>
      </c>
      <c r="C408" s="183">
        <v>10</v>
      </c>
      <c r="D408" s="180">
        <v>40</v>
      </c>
      <c r="E408" s="180">
        <v>25</v>
      </c>
      <c r="F408" s="180">
        <v>16</v>
      </c>
      <c r="G408" s="180">
        <f>SUM(C408:F408)</f>
      </c>
      <c r="H408" s="182">
        <v>5000</v>
      </c>
      <c r="I408" s="125">
        <f>G408*H408</f>
      </c>
      <c r="J408" s="125">
        <f>I408*0.1</f>
      </c>
      <c r="K408" s="125">
        <f>SUM(I408:J408)</f>
      </c>
      <c r="L408" s="205"/>
      <c r="M408" s="87"/>
      <c r="N408" s="87"/>
      <c r="O408" s="87"/>
      <c r="P408" s="87"/>
      <c r="Q408" s="87"/>
      <c r="R408" s="87"/>
      <c r="S408" s="87"/>
      <c r="T408" s="87"/>
      <c r="U408" s="205"/>
      <c r="V408" s="87"/>
      <c r="W408" s="87"/>
      <c r="X408" s="87"/>
      <c r="Y408" s="87"/>
      <c r="Z408" s="86"/>
      <c r="AA408" s="87"/>
    </row>
    <row x14ac:dyDescent="0.25" r="409" customHeight="1" ht="17.25">
      <c r="A409" s="178">
        <f>A408</f>
        <v>25569.375</v>
      </c>
      <c r="B409" s="179" t="s">
        <v>27</v>
      </c>
      <c r="C409" s="180"/>
      <c r="D409" s="180">
        <v>10</v>
      </c>
      <c r="E409" s="180"/>
      <c r="F409" s="180"/>
      <c r="G409" s="180">
        <f>SUM(C409:F409)</f>
      </c>
      <c r="H409" s="182">
        <v>5500</v>
      </c>
      <c r="I409" s="125">
        <f>G409*H409</f>
      </c>
      <c r="J409" s="125">
        <f>I409*0.1</f>
      </c>
      <c r="K409" s="125">
        <f>SUM(I409:J409)</f>
      </c>
      <c r="L409" s="205"/>
      <c r="M409" s="87"/>
      <c r="N409" s="87"/>
      <c r="O409" s="87"/>
      <c r="P409" s="87"/>
      <c r="Q409" s="87"/>
      <c r="R409" s="87"/>
      <c r="S409" s="87"/>
      <c r="T409" s="87"/>
      <c r="U409" s="205"/>
      <c r="V409" s="87"/>
      <c r="W409" s="87"/>
      <c r="X409" s="87"/>
      <c r="Y409" s="87"/>
      <c r="Z409" s="86"/>
      <c r="AA409" s="87"/>
    </row>
    <row x14ac:dyDescent="0.25" r="410" customHeight="1" ht="17.25">
      <c r="A410" s="178">
        <f>A409</f>
        <v>25569.375</v>
      </c>
      <c r="B410" s="179" t="s">
        <v>20</v>
      </c>
      <c r="C410" s="180"/>
      <c r="D410" s="180">
        <v>61</v>
      </c>
      <c r="E410" s="180">
        <v>13</v>
      </c>
      <c r="F410" s="180"/>
      <c r="G410" s="180">
        <f>SUM(C410:F410)</f>
      </c>
      <c r="H410" s="182">
        <v>5500</v>
      </c>
      <c r="I410" s="125">
        <f>G410*H410</f>
      </c>
      <c r="J410" s="125">
        <f>I410*0.1</f>
      </c>
      <c r="K410" s="125">
        <f>SUM(I410:J410)</f>
      </c>
      <c r="L410" s="205"/>
      <c r="M410" s="87"/>
      <c r="N410" s="87"/>
      <c r="O410" s="87"/>
      <c r="P410" s="87"/>
      <c r="Q410" s="87"/>
      <c r="R410" s="87"/>
      <c r="S410" s="87"/>
      <c r="T410" s="87"/>
      <c r="U410" s="205"/>
      <c r="V410" s="87"/>
      <c r="W410" s="87"/>
      <c r="X410" s="87"/>
      <c r="Y410" s="87"/>
      <c r="Z410" s="86"/>
      <c r="AA410" s="87"/>
    </row>
    <row x14ac:dyDescent="0.25" r="411" customHeight="1" ht="17.25">
      <c r="A411" s="178">
        <f>A410</f>
        <v>25569.375</v>
      </c>
      <c r="B411" s="179" t="s">
        <v>31</v>
      </c>
      <c r="C411" s="180"/>
      <c r="D411" s="180">
        <v>25</v>
      </c>
      <c r="E411" s="180"/>
      <c r="F411" s="180"/>
      <c r="G411" s="180">
        <f>SUM(C411:F411)</f>
      </c>
      <c r="H411" s="182">
        <v>6000</v>
      </c>
      <c r="I411" s="125">
        <f>G411*H411</f>
      </c>
      <c r="J411" s="125">
        <f>I411*0.1</f>
      </c>
      <c r="K411" s="125">
        <f>SUM(I411:J411)</f>
      </c>
      <c r="L411" s="205"/>
      <c r="M411" s="87"/>
      <c r="N411" s="87"/>
      <c r="O411" s="87"/>
      <c r="P411" s="87"/>
      <c r="Q411" s="87"/>
      <c r="R411" s="87"/>
      <c r="S411" s="87"/>
      <c r="T411" s="87"/>
      <c r="U411" s="205"/>
      <c r="V411" s="87"/>
      <c r="W411" s="87"/>
      <c r="X411" s="87"/>
      <c r="Y411" s="87"/>
      <c r="Z411" s="86"/>
      <c r="AA411" s="87"/>
    </row>
    <row x14ac:dyDescent="0.25" r="412" customHeight="1" ht="17.25">
      <c r="A412" s="178">
        <f>A411</f>
        <v>25569.375</v>
      </c>
      <c r="B412" s="179" t="s">
        <v>71</v>
      </c>
      <c r="C412" s="180"/>
      <c r="D412" s="180">
        <v>25</v>
      </c>
      <c r="E412" s="180"/>
      <c r="F412" s="180"/>
      <c r="G412" s="180">
        <f>SUM(C412:F412)</f>
      </c>
      <c r="H412" s="182">
        <v>6000</v>
      </c>
      <c r="I412" s="125">
        <f>G412*H412</f>
      </c>
      <c r="J412" s="125">
        <f>I412*0.1</f>
      </c>
      <c r="K412" s="125">
        <f>SUM(I412:J412)</f>
      </c>
      <c r="L412" s="205"/>
      <c r="M412" s="87"/>
      <c r="N412" s="87"/>
      <c r="O412" s="87"/>
      <c r="P412" s="87"/>
      <c r="Q412" s="87"/>
      <c r="R412" s="87"/>
      <c r="S412" s="87"/>
      <c r="T412" s="87"/>
      <c r="U412" s="205"/>
      <c r="V412" s="87"/>
      <c r="W412" s="87"/>
      <c r="X412" s="87"/>
      <c r="Y412" s="87"/>
      <c r="Z412" s="86"/>
      <c r="AA412" s="87"/>
    </row>
    <row x14ac:dyDescent="0.25" r="413" customHeight="1" ht="17.25">
      <c r="A413" s="178">
        <f>A412</f>
        <v>25569.375</v>
      </c>
      <c r="B413" s="184" t="s">
        <v>49</v>
      </c>
      <c r="C413" s="180"/>
      <c r="D413" s="180">
        <v>17</v>
      </c>
      <c r="E413" s="180">
        <v>10</v>
      </c>
      <c r="F413" s="180">
        <v>6</v>
      </c>
      <c r="G413" s="180">
        <f>SUM(C413:F413)</f>
      </c>
      <c r="H413" s="182">
        <v>6000</v>
      </c>
      <c r="I413" s="125">
        <f>G413*H413</f>
      </c>
      <c r="J413" s="125">
        <f>I413*0.1</f>
      </c>
      <c r="K413" s="125">
        <f>SUM(I413:J413)</f>
      </c>
      <c r="L413" s="205"/>
      <c r="M413" s="87"/>
      <c r="N413" s="87"/>
      <c r="O413" s="87"/>
      <c r="P413" s="87"/>
      <c r="Q413" s="87"/>
      <c r="R413" s="87"/>
      <c r="S413" s="87"/>
      <c r="T413" s="87"/>
      <c r="U413" s="205"/>
      <c r="V413" s="87"/>
      <c r="W413" s="87"/>
      <c r="X413" s="87"/>
      <c r="Y413" s="87"/>
      <c r="Z413" s="86"/>
      <c r="AA413" s="87"/>
    </row>
    <row x14ac:dyDescent="0.25" r="414" customHeight="1" ht="17.25">
      <c r="A414" s="178">
        <f>A413</f>
        <v>25569.375</v>
      </c>
      <c r="B414" s="179" t="s">
        <v>9</v>
      </c>
      <c r="C414" s="180"/>
      <c r="D414" s="180">
        <v>44</v>
      </c>
      <c r="E414" s="180"/>
      <c r="F414" s="180"/>
      <c r="G414" s="180">
        <f>SUM(C414:F414)</f>
      </c>
      <c r="H414" s="182">
        <v>6000</v>
      </c>
      <c r="I414" s="125">
        <f>G414*H414</f>
      </c>
      <c r="J414" s="125">
        <f>I414*0.1</f>
      </c>
      <c r="K414" s="125">
        <f>SUM(I414:J414)</f>
      </c>
      <c r="L414" s="205"/>
      <c r="M414" s="87"/>
      <c r="N414" s="87"/>
      <c r="O414" s="87"/>
      <c r="P414" s="87"/>
      <c r="Q414" s="87"/>
      <c r="R414" s="87"/>
      <c r="S414" s="87"/>
      <c r="T414" s="87"/>
      <c r="U414" s="205"/>
      <c r="V414" s="87"/>
      <c r="W414" s="87"/>
      <c r="X414" s="87"/>
      <c r="Y414" s="87"/>
      <c r="Z414" s="86"/>
      <c r="AA414" s="87"/>
    </row>
    <row x14ac:dyDescent="0.25" r="415" customHeight="1" ht="17.25">
      <c r="A415" s="178">
        <f>A414</f>
        <v>25569.375</v>
      </c>
      <c r="B415" s="179" t="s">
        <v>78</v>
      </c>
      <c r="C415" s="180"/>
      <c r="D415" s="180">
        <v>10</v>
      </c>
      <c r="E415" s="180"/>
      <c r="F415" s="180"/>
      <c r="G415" s="180">
        <f>SUM(C415:F415)</f>
      </c>
      <c r="H415" s="182">
        <v>6500</v>
      </c>
      <c r="I415" s="125">
        <f>G415*H415</f>
      </c>
      <c r="J415" s="125">
        <f>I415*0.1</f>
      </c>
      <c r="K415" s="125">
        <f>SUM(I415:J415)</f>
      </c>
      <c r="L415" s="205"/>
      <c r="M415" s="87"/>
      <c r="N415" s="87"/>
      <c r="O415" s="87"/>
      <c r="P415" s="87"/>
      <c r="Q415" s="87"/>
      <c r="R415" s="87"/>
      <c r="S415" s="87"/>
      <c r="T415" s="87"/>
      <c r="U415" s="205"/>
      <c r="V415" s="87"/>
      <c r="W415" s="87"/>
      <c r="X415" s="87"/>
      <c r="Y415" s="87"/>
      <c r="Z415" s="86"/>
      <c r="AA415" s="87"/>
    </row>
    <row x14ac:dyDescent="0.25" r="416" customHeight="1" ht="17.25">
      <c r="A416" s="178">
        <f>A415</f>
        <v>25569.375</v>
      </c>
      <c r="B416" s="179" t="s">
        <v>55</v>
      </c>
      <c r="C416" s="180"/>
      <c r="D416" s="180">
        <v>10</v>
      </c>
      <c r="E416" s="180"/>
      <c r="F416" s="180"/>
      <c r="G416" s="180">
        <f>SUM(C416:F416)</f>
      </c>
      <c r="H416" s="182">
        <v>6500</v>
      </c>
      <c r="I416" s="125">
        <f>G416*H416</f>
      </c>
      <c r="J416" s="125">
        <f>I416*0.1</f>
      </c>
      <c r="K416" s="125">
        <f>SUM(I416:J416)</f>
      </c>
      <c r="L416" s="205"/>
      <c r="M416" s="87"/>
      <c r="N416" s="87"/>
      <c r="O416" s="87"/>
      <c r="P416" s="87"/>
      <c r="Q416" s="87"/>
      <c r="R416" s="87"/>
      <c r="S416" s="87"/>
      <c r="T416" s="87"/>
      <c r="U416" s="205"/>
      <c r="V416" s="87"/>
      <c r="W416" s="87"/>
      <c r="X416" s="87"/>
      <c r="Y416" s="87"/>
      <c r="Z416" s="86"/>
      <c r="AA416" s="87"/>
    </row>
    <row x14ac:dyDescent="0.25" r="417" customHeight="1" ht="17.25">
      <c r="A417" s="178">
        <f>A416</f>
        <v>25569.375</v>
      </c>
      <c r="B417" s="179" t="s">
        <v>80</v>
      </c>
      <c r="C417" s="180"/>
      <c r="D417" s="180">
        <v>23</v>
      </c>
      <c r="E417" s="180"/>
      <c r="F417" s="180"/>
      <c r="G417" s="180">
        <f>SUM(C417:F417)</f>
      </c>
      <c r="H417" s="182">
        <v>6000</v>
      </c>
      <c r="I417" s="125">
        <f>G417*H417</f>
      </c>
      <c r="J417" s="185"/>
      <c r="K417" s="125">
        <f>SUM(I417:J417)</f>
      </c>
      <c r="L417" s="205"/>
      <c r="M417" s="87"/>
      <c r="N417" s="87"/>
      <c r="O417" s="87"/>
      <c r="P417" s="87"/>
      <c r="Q417" s="87"/>
      <c r="R417" s="87"/>
      <c r="S417" s="87"/>
      <c r="T417" s="87"/>
      <c r="U417" s="205"/>
      <c r="V417" s="87"/>
      <c r="W417" s="87"/>
      <c r="X417" s="87"/>
      <c r="Y417" s="87"/>
      <c r="Z417" s="86"/>
      <c r="AA417" s="87"/>
    </row>
    <row x14ac:dyDescent="0.25" r="418" customHeight="1" ht="17.25">
      <c r="A418" s="178">
        <f>A417</f>
        <v>25569.375</v>
      </c>
      <c r="B418" s="179" t="s">
        <v>67</v>
      </c>
      <c r="C418" s="180"/>
      <c r="D418" s="180">
        <v>7</v>
      </c>
      <c r="E418" s="180"/>
      <c r="F418" s="180"/>
      <c r="G418" s="180">
        <f>SUM(C418:F418)</f>
      </c>
      <c r="H418" s="182">
        <v>5500</v>
      </c>
      <c r="I418" s="125">
        <f>G418*H418</f>
      </c>
      <c r="J418" s="125">
        <f>I418*0.1</f>
      </c>
      <c r="K418" s="125">
        <f>SUM(I418:J418)</f>
      </c>
      <c r="L418" s="205"/>
      <c r="M418" s="87"/>
      <c r="N418" s="87"/>
      <c r="O418" s="87"/>
      <c r="P418" s="87"/>
      <c r="Q418" s="87"/>
      <c r="R418" s="87"/>
      <c r="S418" s="87"/>
      <c r="T418" s="87"/>
      <c r="U418" s="205"/>
      <c r="V418" s="87"/>
      <c r="W418" s="87"/>
      <c r="X418" s="87"/>
      <c r="Y418" s="87"/>
      <c r="Z418" s="86"/>
      <c r="AA418" s="87"/>
    </row>
    <row x14ac:dyDescent="0.25" r="419" customHeight="1" ht="17.25">
      <c r="A419" s="178">
        <f>A418</f>
        <v>25569.375</v>
      </c>
      <c r="B419" s="186" t="s">
        <v>74</v>
      </c>
      <c r="C419" s="180"/>
      <c r="D419" s="180">
        <v>33</v>
      </c>
      <c r="E419" s="180">
        <v>27</v>
      </c>
      <c r="F419" s="180"/>
      <c r="G419" s="180">
        <f>SUM(C419:F419)</f>
      </c>
      <c r="H419" s="187">
        <v>5000</v>
      </c>
      <c r="I419" s="125">
        <f>G419*H419</f>
      </c>
      <c r="J419" s="125">
        <f>I419*0.1</f>
      </c>
      <c r="K419" s="125">
        <f>SUM(I419:J419)</f>
      </c>
      <c r="L419" s="205"/>
      <c r="M419" s="87"/>
      <c r="N419" s="87"/>
      <c r="O419" s="87"/>
      <c r="P419" s="87"/>
      <c r="Q419" s="87"/>
      <c r="R419" s="87"/>
      <c r="S419" s="87"/>
      <c r="T419" s="87"/>
      <c r="U419" s="205"/>
      <c r="V419" s="87"/>
      <c r="W419" s="87"/>
      <c r="X419" s="87"/>
      <c r="Y419" s="87"/>
      <c r="Z419" s="86"/>
      <c r="AA419" s="87"/>
    </row>
    <row x14ac:dyDescent="0.25" r="420" customHeight="1" ht="17.25">
      <c r="A420" s="178">
        <f>A419</f>
        <v>25569.375</v>
      </c>
      <c r="B420" s="179" t="s">
        <v>11</v>
      </c>
      <c r="C420" s="180"/>
      <c r="D420" s="180">
        <v>13</v>
      </c>
      <c r="E420" s="180">
        <v>8</v>
      </c>
      <c r="F420" s="180"/>
      <c r="G420" s="180">
        <f>SUM(C420:F420)</f>
      </c>
      <c r="H420" s="182">
        <v>6000</v>
      </c>
      <c r="I420" s="125">
        <f>G420*H420</f>
      </c>
      <c r="J420" s="125">
        <f>I420*0.1</f>
      </c>
      <c r="K420" s="125">
        <f>SUM(I420:J420)</f>
      </c>
      <c r="L420" s="205"/>
      <c r="M420" s="87"/>
      <c r="N420" s="87"/>
      <c r="O420" s="87"/>
      <c r="P420" s="87"/>
      <c r="Q420" s="87"/>
      <c r="R420" s="87"/>
      <c r="S420" s="87"/>
      <c r="T420" s="87"/>
      <c r="U420" s="205"/>
      <c r="V420" s="87"/>
      <c r="W420" s="87"/>
      <c r="X420" s="87"/>
      <c r="Y420" s="87"/>
      <c r="Z420" s="86"/>
      <c r="AA420" s="87"/>
    </row>
    <row x14ac:dyDescent="0.25" r="421" customHeight="1" ht="17.25">
      <c r="A421" s="178">
        <f>A420</f>
        <v>25569.375</v>
      </c>
      <c r="B421" s="179" t="s">
        <v>22</v>
      </c>
      <c r="C421" s="180"/>
      <c r="D421" s="180">
        <v>35</v>
      </c>
      <c r="E421" s="180"/>
      <c r="F421" s="180"/>
      <c r="G421" s="180">
        <f>SUM(C421:F421)</f>
      </c>
      <c r="H421" s="182">
        <v>4800</v>
      </c>
      <c r="I421" s="125">
        <f>G421*H421</f>
      </c>
      <c r="J421" s="125">
        <f>I421*0.1</f>
      </c>
      <c r="K421" s="125">
        <f>SUM(I421:J421)</f>
      </c>
      <c r="L421" s="205"/>
      <c r="M421" s="87"/>
      <c r="N421" s="87"/>
      <c r="O421" s="87"/>
      <c r="P421" s="87"/>
      <c r="Q421" s="87"/>
      <c r="R421" s="87"/>
      <c r="S421" s="87"/>
      <c r="T421" s="87"/>
      <c r="U421" s="205"/>
      <c r="V421" s="87"/>
      <c r="W421" s="87"/>
      <c r="X421" s="87"/>
      <c r="Y421" s="87"/>
      <c r="Z421" s="86"/>
      <c r="AA421" s="87"/>
    </row>
    <row x14ac:dyDescent="0.25" r="422" customHeight="1" ht="17.25">
      <c r="A422" s="178">
        <f>A421</f>
        <v>25569.375</v>
      </c>
      <c r="B422" s="186" t="s">
        <v>84</v>
      </c>
      <c r="C422" s="180"/>
      <c r="D422" s="180">
        <v>16</v>
      </c>
      <c r="E422" s="180">
        <v>9</v>
      </c>
      <c r="F422" s="180"/>
      <c r="G422" s="180">
        <f>SUM(C422:F422)</f>
      </c>
      <c r="H422" s="182">
        <v>4800</v>
      </c>
      <c r="I422" s="125">
        <f>G422*H422</f>
      </c>
      <c r="J422" s="125">
        <f>I422*0.1</f>
      </c>
      <c r="K422" s="125">
        <f>SUM(I422:J422)</f>
      </c>
      <c r="L422" s="205"/>
      <c r="M422" s="87"/>
      <c r="N422" s="87"/>
      <c r="O422" s="87"/>
      <c r="P422" s="87"/>
      <c r="Q422" s="87"/>
      <c r="R422" s="87"/>
      <c r="S422" s="87"/>
      <c r="T422" s="87"/>
      <c r="U422" s="205"/>
      <c r="V422" s="87"/>
      <c r="W422" s="87"/>
      <c r="X422" s="87"/>
      <c r="Y422" s="87"/>
      <c r="Z422" s="86"/>
      <c r="AA422" s="87"/>
    </row>
    <row x14ac:dyDescent="0.25" r="423" customHeight="1" ht="17.25">
      <c r="A423" s="178">
        <f>A422</f>
        <v>25569.375</v>
      </c>
      <c r="B423" s="179" t="s">
        <v>17</v>
      </c>
      <c r="C423" s="180"/>
      <c r="D423" s="180">
        <v>37</v>
      </c>
      <c r="E423" s="180">
        <v>12</v>
      </c>
      <c r="F423" s="180"/>
      <c r="G423" s="180">
        <f>SUM(C423:F423)</f>
      </c>
      <c r="H423" s="182">
        <v>6500</v>
      </c>
      <c r="I423" s="125">
        <f>G423*H423</f>
      </c>
      <c r="J423" s="125">
        <f>I423*0.1</f>
      </c>
      <c r="K423" s="125">
        <f>SUM(I423:J423)</f>
      </c>
      <c r="L423" s="205"/>
      <c r="M423" s="87"/>
      <c r="N423" s="87"/>
      <c r="O423" s="87"/>
      <c r="P423" s="87"/>
      <c r="Q423" s="87"/>
      <c r="R423" s="87"/>
      <c r="S423" s="87"/>
      <c r="T423" s="87"/>
      <c r="U423" s="205"/>
      <c r="V423" s="87"/>
      <c r="W423" s="87"/>
      <c r="X423" s="87"/>
      <c r="Y423" s="87"/>
      <c r="Z423" s="86"/>
      <c r="AA423" s="87"/>
    </row>
    <row x14ac:dyDescent="0.25" r="424" customHeight="1" ht="17.25">
      <c r="A424" s="178">
        <f>A423</f>
        <v>25569.375</v>
      </c>
      <c r="B424" s="186" t="s">
        <v>148</v>
      </c>
      <c r="C424" s="180"/>
      <c r="D424" s="180">
        <v>2</v>
      </c>
      <c r="E424" s="180"/>
      <c r="F424" s="180"/>
      <c r="G424" s="180">
        <f>SUM(C424:F424)</f>
      </c>
      <c r="H424" s="182">
        <v>6000</v>
      </c>
      <c r="I424" s="125">
        <f>G424*H424</f>
      </c>
      <c r="J424" s="125">
        <f>I424*0.1</f>
      </c>
      <c r="K424" s="125">
        <f>SUM(I424:J424)</f>
      </c>
      <c r="L424" s="205"/>
      <c r="M424" s="87"/>
      <c r="N424" s="87"/>
      <c r="O424" s="87"/>
      <c r="P424" s="87"/>
      <c r="Q424" s="87"/>
      <c r="R424" s="87"/>
      <c r="S424" s="87"/>
      <c r="T424" s="87"/>
      <c r="U424" s="205"/>
      <c r="V424" s="87"/>
      <c r="W424" s="87"/>
      <c r="X424" s="87"/>
      <c r="Y424" s="87"/>
      <c r="Z424" s="86"/>
      <c r="AA424" s="87"/>
    </row>
    <row x14ac:dyDescent="0.25" r="425" customHeight="1" ht="17.25">
      <c r="A425" s="178">
        <f>A424</f>
        <v>25569.375</v>
      </c>
      <c r="B425" s="179" t="s">
        <v>29</v>
      </c>
      <c r="C425" s="188"/>
      <c r="D425" s="180">
        <v>16</v>
      </c>
      <c r="E425" s="180">
        <v>15</v>
      </c>
      <c r="F425" s="180"/>
      <c r="G425" s="180">
        <f>SUM(C425:F425)</f>
      </c>
      <c r="H425" s="182">
        <v>5500</v>
      </c>
      <c r="I425" s="125">
        <f>G425*H425</f>
      </c>
      <c r="J425" s="125">
        <f>I425*0.1</f>
      </c>
      <c r="K425" s="125">
        <f>SUM(I425:J425)</f>
      </c>
      <c r="L425" s="205"/>
      <c r="M425" s="87"/>
      <c r="N425" s="87"/>
      <c r="O425" s="87"/>
      <c r="P425" s="87"/>
      <c r="Q425" s="87"/>
      <c r="R425" s="87"/>
      <c r="S425" s="87"/>
      <c r="T425" s="87"/>
      <c r="U425" s="205"/>
      <c r="V425" s="87"/>
      <c r="W425" s="87"/>
      <c r="X425" s="87"/>
      <c r="Y425" s="87"/>
      <c r="Z425" s="86"/>
      <c r="AA425" s="87"/>
    </row>
    <row x14ac:dyDescent="0.25" r="426" customHeight="1" ht="17.25">
      <c r="A426" s="178">
        <f>A425</f>
        <v>25569.375</v>
      </c>
      <c r="B426" s="179" t="s">
        <v>15</v>
      </c>
      <c r="C426" s="180"/>
      <c r="D426" s="180">
        <v>17</v>
      </c>
      <c r="E426" s="180">
        <v>5</v>
      </c>
      <c r="F426" s="180"/>
      <c r="G426" s="180">
        <f>SUM(C426:F426)</f>
      </c>
      <c r="H426" s="182">
        <v>4800</v>
      </c>
      <c r="I426" s="125">
        <f>G426*H426</f>
      </c>
      <c r="J426" s="125">
        <f>I426*0.1</f>
      </c>
      <c r="K426" s="125">
        <f>SUM(I426:J426)</f>
      </c>
      <c r="L426" s="205"/>
      <c r="M426" s="87"/>
      <c r="N426" s="87"/>
      <c r="O426" s="87"/>
      <c r="P426" s="87"/>
      <c r="Q426" s="87"/>
      <c r="R426" s="87"/>
      <c r="S426" s="87"/>
      <c r="T426" s="87"/>
      <c r="U426" s="205"/>
      <c r="V426" s="87"/>
      <c r="W426" s="87"/>
      <c r="X426" s="87"/>
      <c r="Y426" s="87"/>
      <c r="Z426" s="86"/>
      <c r="AA426" s="87"/>
    </row>
    <row x14ac:dyDescent="0.25" r="427" customHeight="1" ht="17.25">
      <c r="A427" s="178">
        <f>A426</f>
        <v>25569.375</v>
      </c>
      <c r="B427" s="179" t="s">
        <v>21</v>
      </c>
      <c r="C427" s="188"/>
      <c r="D427" s="180">
        <v>17</v>
      </c>
      <c r="E427" s="180"/>
      <c r="F427" s="180"/>
      <c r="G427" s="180">
        <f>SUM(C427:F427)</f>
      </c>
      <c r="H427" s="182">
        <v>5500</v>
      </c>
      <c r="I427" s="125">
        <f>G427*H427</f>
      </c>
      <c r="J427" s="125">
        <f>I427*0.1</f>
      </c>
      <c r="K427" s="125">
        <f>SUM(I427:J427)</f>
      </c>
      <c r="L427" s="205"/>
      <c r="M427" s="87"/>
      <c r="N427" s="87"/>
      <c r="O427" s="87"/>
      <c r="P427" s="87"/>
      <c r="Q427" s="87"/>
      <c r="R427" s="87"/>
      <c r="S427" s="87"/>
      <c r="T427" s="87"/>
      <c r="U427" s="205"/>
      <c r="V427" s="87"/>
      <c r="W427" s="87"/>
      <c r="X427" s="87"/>
      <c r="Y427" s="87"/>
      <c r="Z427" s="86"/>
      <c r="AA427" s="87"/>
    </row>
    <row x14ac:dyDescent="0.25" r="428" customHeight="1" ht="17.25">
      <c r="A428" s="178">
        <f>A427</f>
        <v>25569.375</v>
      </c>
      <c r="B428" s="179" t="s">
        <v>52</v>
      </c>
      <c r="C428" s="180"/>
      <c r="D428" s="180">
        <v>14</v>
      </c>
      <c r="E428" s="180">
        <v>9</v>
      </c>
      <c r="F428" s="180"/>
      <c r="G428" s="180">
        <f>SUM(C428:F428)</f>
      </c>
      <c r="H428" s="182">
        <v>5500</v>
      </c>
      <c r="I428" s="125">
        <f>G428*H428</f>
      </c>
      <c r="J428" s="125">
        <f>I428*0.1</f>
      </c>
      <c r="K428" s="125">
        <f>SUM(I428:J428)</f>
      </c>
      <c r="L428" s="205"/>
      <c r="M428" s="87"/>
      <c r="N428" s="87"/>
      <c r="O428" s="87"/>
      <c r="P428" s="87"/>
      <c r="Q428" s="87"/>
      <c r="R428" s="87"/>
      <c r="S428" s="87"/>
      <c r="T428" s="87"/>
      <c r="U428" s="205"/>
      <c r="V428" s="87"/>
      <c r="W428" s="87"/>
      <c r="X428" s="87"/>
      <c r="Y428" s="87"/>
      <c r="Z428" s="86"/>
      <c r="AA428" s="87"/>
    </row>
    <row x14ac:dyDescent="0.25" r="429" customHeight="1" ht="17.25">
      <c r="A429" s="178">
        <f>A428</f>
        <v>25569.375</v>
      </c>
      <c r="B429" s="186" t="s">
        <v>61</v>
      </c>
      <c r="C429" s="180"/>
      <c r="D429" s="180">
        <v>15</v>
      </c>
      <c r="E429" s="180"/>
      <c r="F429" s="180"/>
      <c r="G429" s="180">
        <f>SUM(C429:F429)</f>
      </c>
      <c r="H429" s="182">
        <v>5500</v>
      </c>
      <c r="I429" s="125">
        <f>G429*H429</f>
      </c>
      <c r="J429" s="125">
        <f>I429*0.1</f>
      </c>
      <c r="K429" s="125">
        <f>SUM(I429:J429)</f>
      </c>
      <c r="L429" s="205"/>
      <c r="M429" s="87"/>
      <c r="N429" s="87"/>
      <c r="O429" s="87"/>
      <c r="P429" s="87"/>
      <c r="Q429" s="87"/>
      <c r="R429" s="87"/>
      <c r="S429" s="87"/>
      <c r="T429" s="87"/>
      <c r="U429" s="205"/>
      <c r="V429" s="87"/>
      <c r="W429" s="87"/>
      <c r="X429" s="87"/>
      <c r="Y429" s="87"/>
      <c r="Z429" s="86"/>
      <c r="AA429" s="87"/>
    </row>
    <row x14ac:dyDescent="0.25" r="430" customHeight="1" ht="17.25">
      <c r="A430" s="178">
        <f>A429</f>
        <v>25569.375</v>
      </c>
      <c r="B430" s="179" t="s">
        <v>33</v>
      </c>
      <c r="C430" s="180"/>
      <c r="D430" s="180">
        <v>10</v>
      </c>
      <c r="E430" s="180"/>
      <c r="F430" s="180"/>
      <c r="G430" s="180">
        <f>SUM(C430:F430)</f>
      </c>
      <c r="H430" s="182">
        <v>5500</v>
      </c>
      <c r="I430" s="125">
        <f>G430*H430</f>
      </c>
      <c r="J430" s="125">
        <f>I430*0.1</f>
      </c>
      <c r="K430" s="125">
        <f>SUM(I430:J430)</f>
      </c>
      <c r="L430" s="205"/>
      <c r="M430" s="87"/>
      <c r="N430" s="87"/>
      <c r="O430" s="87"/>
      <c r="P430" s="87"/>
      <c r="Q430" s="87"/>
      <c r="R430" s="87"/>
      <c r="S430" s="87"/>
      <c r="T430" s="87"/>
      <c r="U430" s="205"/>
      <c r="V430" s="87"/>
      <c r="W430" s="87"/>
      <c r="X430" s="87"/>
      <c r="Y430" s="87"/>
      <c r="Z430" s="86"/>
      <c r="AA430" s="87"/>
    </row>
    <row x14ac:dyDescent="0.25" r="431" customHeight="1" ht="17.25">
      <c r="A431" s="178">
        <f>A430</f>
        <v>25569.375</v>
      </c>
      <c r="B431" s="179" t="s">
        <v>12</v>
      </c>
      <c r="C431" s="180"/>
      <c r="D431" s="180">
        <v>17</v>
      </c>
      <c r="E431" s="180">
        <v>8</v>
      </c>
      <c r="F431" s="180"/>
      <c r="G431" s="180">
        <f>SUM(C431:F431)</f>
      </c>
      <c r="H431" s="182">
        <v>6000</v>
      </c>
      <c r="I431" s="125">
        <f>G431*H431</f>
      </c>
      <c r="J431" s="125">
        <f>I431*0.1</f>
      </c>
      <c r="K431" s="125">
        <f>SUM(I431:J431)</f>
      </c>
      <c r="L431" s="205"/>
      <c r="M431" s="87"/>
      <c r="N431" s="87"/>
      <c r="O431" s="87"/>
      <c r="P431" s="87"/>
      <c r="Q431" s="87"/>
      <c r="R431" s="87"/>
      <c r="S431" s="87"/>
      <c r="T431" s="87"/>
      <c r="U431" s="205"/>
      <c r="V431" s="87"/>
      <c r="W431" s="87"/>
      <c r="X431" s="87"/>
      <c r="Y431" s="87"/>
      <c r="Z431" s="86"/>
      <c r="AA431" s="87"/>
    </row>
    <row x14ac:dyDescent="0.25" r="432" customHeight="1" ht="17.25">
      <c r="A432" s="178">
        <f>A431</f>
        <v>25569.375</v>
      </c>
      <c r="B432" s="186" t="s">
        <v>37</v>
      </c>
      <c r="C432" s="180"/>
      <c r="D432" s="180">
        <v>6</v>
      </c>
      <c r="E432" s="180"/>
      <c r="F432" s="180"/>
      <c r="G432" s="180">
        <f>SUM(C432:F432)</f>
      </c>
      <c r="H432" s="182">
        <v>6500</v>
      </c>
      <c r="I432" s="125">
        <f>G432*H432</f>
      </c>
      <c r="J432" s="125">
        <f>I432*0.1</f>
      </c>
      <c r="K432" s="125">
        <f>SUM(I432:J432)</f>
      </c>
      <c r="L432" s="205"/>
      <c r="M432" s="87"/>
      <c r="N432" s="87"/>
      <c r="O432" s="87"/>
      <c r="P432" s="87"/>
      <c r="Q432" s="87"/>
      <c r="R432" s="87"/>
      <c r="S432" s="87"/>
      <c r="T432" s="87"/>
      <c r="U432" s="205"/>
      <c r="V432" s="87"/>
      <c r="W432" s="87"/>
      <c r="X432" s="87"/>
      <c r="Y432" s="87"/>
      <c r="Z432" s="86"/>
      <c r="AA432" s="87"/>
    </row>
    <row x14ac:dyDescent="0.25" r="433" customHeight="1" ht="17.25">
      <c r="A433" s="178">
        <f>A432</f>
        <v>25569.375</v>
      </c>
      <c r="B433" s="186" t="s">
        <v>64</v>
      </c>
      <c r="C433" s="180"/>
      <c r="D433" s="180">
        <v>59</v>
      </c>
      <c r="E433" s="180">
        <v>15</v>
      </c>
      <c r="F433" s="180"/>
      <c r="G433" s="180">
        <f>SUM(C433:F433)</f>
      </c>
      <c r="H433" s="182">
        <v>5500</v>
      </c>
      <c r="I433" s="125">
        <f>G433*H433</f>
      </c>
      <c r="J433" s="125">
        <f>I433*0.1</f>
      </c>
      <c r="K433" s="125">
        <f>SUM(I433:J433)</f>
      </c>
      <c r="L433" s="205"/>
      <c r="M433" s="87"/>
      <c r="N433" s="87"/>
      <c r="O433" s="87"/>
      <c r="P433" s="87"/>
      <c r="Q433" s="87"/>
      <c r="R433" s="87"/>
      <c r="S433" s="87"/>
      <c r="T433" s="87"/>
      <c r="U433" s="205"/>
      <c r="V433" s="87"/>
      <c r="W433" s="87"/>
      <c r="X433" s="87"/>
      <c r="Y433" s="87"/>
      <c r="Z433" s="86"/>
      <c r="AA433" s="87"/>
    </row>
    <row x14ac:dyDescent="0.25" r="434" customHeight="1" ht="17.25">
      <c r="A434" s="178">
        <f>A433</f>
        <v>25569.375</v>
      </c>
      <c r="B434" s="179" t="s">
        <v>25</v>
      </c>
      <c r="C434" s="180"/>
      <c r="D434" s="180">
        <v>20</v>
      </c>
      <c r="E434" s="180"/>
      <c r="F434" s="180"/>
      <c r="G434" s="180">
        <f>SUM(C434:F434)</f>
      </c>
      <c r="H434" s="182">
        <v>6000</v>
      </c>
      <c r="I434" s="125">
        <f>G434*H434</f>
      </c>
      <c r="J434" s="125">
        <f>I434*0.1</f>
      </c>
      <c r="K434" s="125">
        <f>SUM(I434:J434)</f>
      </c>
      <c r="L434" s="205"/>
      <c r="M434" s="87"/>
      <c r="N434" s="87"/>
      <c r="O434" s="87"/>
      <c r="P434" s="87"/>
      <c r="Q434" s="87"/>
      <c r="R434" s="87"/>
      <c r="S434" s="87"/>
      <c r="T434" s="87"/>
      <c r="U434" s="205"/>
      <c r="V434" s="87"/>
      <c r="W434" s="87"/>
      <c r="X434" s="87"/>
      <c r="Y434" s="87"/>
      <c r="Z434" s="86"/>
      <c r="AA434" s="87"/>
    </row>
    <row x14ac:dyDescent="0.25" r="435" customHeight="1" ht="17.25">
      <c r="A435" s="178">
        <f>A434</f>
        <v>25569.375</v>
      </c>
      <c r="B435" s="186" t="s">
        <v>76</v>
      </c>
      <c r="C435" s="188"/>
      <c r="D435" s="180">
        <v>25</v>
      </c>
      <c r="E435" s="180">
        <v>12</v>
      </c>
      <c r="F435" s="180">
        <v>5</v>
      </c>
      <c r="G435" s="180">
        <f>SUM(C435:F435)</f>
      </c>
      <c r="H435" s="125">
        <v>6000</v>
      </c>
      <c r="I435" s="125">
        <f>G435*H435</f>
      </c>
      <c r="J435" s="125">
        <f>I435*0.1</f>
      </c>
      <c r="K435" s="125">
        <f>SUM(I435:J435)</f>
      </c>
      <c r="L435" s="205"/>
      <c r="M435" s="87"/>
      <c r="N435" s="87"/>
      <c r="O435" s="87"/>
      <c r="P435" s="87"/>
      <c r="Q435" s="87"/>
      <c r="R435" s="87"/>
      <c r="S435" s="87"/>
      <c r="T435" s="87"/>
      <c r="U435" s="205"/>
      <c r="V435" s="87"/>
      <c r="W435" s="87"/>
      <c r="X435" s="87"/>
      <c r="Y435" s="87"/>
      <c r="Z435" s="86"/>
      <c r="AA435" s="87"/>
    </row>
    <row x14ac:dyDescent="0.25" r="436" customHeight="1" ht="17.25">
      <c r="A436" s="178">
        <f>A435</f>
        <v>25569.375</v>
      </c>
      <c r="B436" s="186" t="s">
        <v>149</v>
      </c>
      <c r="C436" s="180"/>
      <c r="D436" s="181">
        <v>86</v>
      </c>
      <c r="E436" s="180">
        <v>38</v>
      </c>
      <c r="F436" s="180">
        <v>3</v>
      </c>
      <c r="G436" s="180">
        <f>SUM(C436:F436)</f>
      </c>
      <c r="H436" s="125">
        <v>6000</v>
      </c>
      <c r="I436" s="125">
        <f>G436*H436</f>
      </c>
      <c r="J436" s="125">
        <f>I436*0.1</f>
      </c>
      <c r="K436" s="125">
        <f>SUM(I436:J436)</f>
      </c>
      <c r="L436" s="205"/>
      <c r="M436" s="87"/>
      <c r="N436" s="87"/>
      <c r="O436" s="87"/>
      <c r="P436" s="87"/>
      <c r="Q436" s="87"/>
      <c r="R436" s="87"/>
      <c r="S436" s="87"/>
      <c r="T436" s="87"/>
      <c r="U436" s="205"/>
      <c r="V436" s="87"/>
      <c r="W436" s="87"/>
      <c r="X436" s="87"/>
      <c r="Y436" s="87"/>
      <c r="Z436" s="86"/>
      <c r="AA436" s="87"/>
    </row>
    <row x14ac:dyDescent="0.25" r="437" customHeight="1" ht="17.25">
      <c r="A437" s="178">
        <f>A436</f>
        <v>25569.375</v>
      </c>
      <c r="B437" s="186" t="s">
        <v>43</v>
      </c>
      <c r="C437" s="180"/>
      <c r="D437" s="180">
        <v>47</v>
      </c>
      <c r="E437" s="180">
        <v>0</v>
      </c>
      <c r="F437" s="180"/>
      <c r="G437" s="180">
        <f>SUM(C437:F437)</f>
      </c>
      <c r="H437" s="125">
        <v>6000</v>
      </c>
      <c r="I437" s="125">
        <f>G437*H437</f>
      </c>
      <c r="J437" s="125">
        <f>I437*0.1</f>
      </c>
      <c r="K437" s="125">
        <f>SUM(I437:J437)</f>
      </c>
      <c r="L437" s="205"/>
      <c r="M437" s="87"/>
      <c r="N437" s="87"/>
      <c r="O437" s="87"/>
      <c r="P437" s="87"/>
      <c r="Q437" s="87"/>
      <c r="R437" s="87"/>
      <c r="S437" s="87"/>
      <c r="T437" s="87"/>
      <c r="U437" s="205"/>
      <c r="V437" s="87"/>
      <c r="W437" s="87"/>
      <c r="X437" s="87"/>
      <c r="Y437" s="87"/>
      <c r="Z437" s="86"/>
      <c r="AA437" s="87"/>
    </row>
    <row x14ac:dyDescent="0.25" r="438" customHeight="1" ht="17.25">
      <c r="A438" s="178">
        <f>A437</f>
        <v>25569.375</v>
      </c>
      <c r="B438" s="186" t="s">
        <v>18</v>
      </c>
      <c r="C438" s="180"/>
      <c r="D438" s="180">
        <v>9</v>
      </c>
      <c r="E438" s="180">
        <v>7</v>
      </c>
      <c r="F438" s="180">
        <v>6</v>
      </c>
      <c r="G438" s="180">
        <f>SUM(C438:F438)</f>
      </c>
      <c r="H438" s="125">
        <v>6000</v>
      </c>
      <c r="I438" s="125">
        <f>G438*H438</f>
      </c>
      <c r="J438" s="125">
        <f>I438*0.1</f>
      </c>
      <c r="K438" s="125">
        <f>SUM(I438:J438)</f>
      </c>
      <c r="L438" s="205"/>
      <c r="M438" s="87"/>
      <c r="N438" s="87"/>
      <c r="O438" s="87"/>
      <c r="P438" s="87"/>
      <c r="Q438" s="87"/>
      <c r="R438" s="87"/>
      <c r="S438" s="87"/>
      <c r="T438" s="87"/>
      <c r="U438" s="205"/>
      <c r="V438" s="87"/>
      <c r="W438" s="87"/>
      <c r="X438" s="87"/>
      <c r="Y438" s="87"/>
      <c r="Z438" s="86"/>
      <c r="AA438" s="87"/>
    </row>
    <row x14ac:dyDescent="0.25" r="439" customHeight="1" ht="17.25">
      <c r="A439" s="178">
        <f>A438</f>
        <v>25569.375</v>
      </c>
      <c r="B439" s="186" t="s">
        <v>82</v>
      </c>
      <c r="C439" s="188"/>
      <c r="D439" s="180">
        <v>25</v>
      </c>
      <c r="E439" s="180">
        <v>9</v>
      </c>
      <c r="F439" s="180">
        <v>7</v>
      </c>
      <c r="G439" s="180">
        <f>SUM(C439:F439)</f>
      </c>
      <c r="H439" s="125">
        <v>5000</v>
      </c>
      <c r="I439" s="125">
        <f>G439*H439</f>
      </c>
      <c r="J439" s="125">
        <f>I439*0.1</f>
      </c>
      <c r="K439" s="125">
        <f>SUM(I439:J439)</f>
      </c>
      <c r="L439" s="205"/>
      <c r="M439" s="87"/>
      <c r="N439" s="87"/>
      <c r="O439" s="87"/>
      <c r="P439" s="87"/>
      <c r="Q439" s="87"/>
      <c r="R439" s="87"/>
      <c r="S439" s="87"/>
      <c r="T439" s="87"/>
      <c r="U439" s="205"/>
      <c r="V439" s="87"/>
      <c r="W439" s="87"/>
      <c r="X439" s="87"/>
      <c r="Y439" s="87"/>
      <c r="Z439" s="86"/>
      <c r="AA439" s="87"/>
    </row>
    <row x14ac:dyDescent="0.25" r="440" customHeight="1" ht="17.25">
      <c r="A440" s="178">
        <f>A439</f>
        <v>25569.375</v>
      </c>
      <c r="B440" s="186" t="s">
        <v>151</v>
      </c>
      <c r="C440" s="180"/>
      <c r="D440" s="180">
        <v>12</v>
      </c>
      <c r="E440" s="180"/>
      <c r="F440" s="180"/>
      <c r="G440" s="180">
        <f>SUM(C440:F440)</f>
      </c>
      <c r="H440" s="125">
        <v>5000</v>
      </c>
      <c r="I440" s="125">
        <f>G440*H440</f>
      </c>
      <c r="J440" s="125">
        <f>I440*0.1</f>
      </c>
      <c r="K440" s="125">
        <f>SUM(I440:J440)</f>
      </c>
      <c r="L440" s="205"/>
      <c r="M440" s="87"/>
      <c r="N440" s="87"/>
      <c r="O440" s="87"/>
      <c r="P440" s="87"/>
      <c r="Q440" s="87"/>
      <c r="R440" s="87"/>
      <c r="S440" s="87"/>
      <c r="T440" s="87"/>
      <c r="U440" s="205"/>
      <c r="V440" s="87"/>
      <c r="W440" s="87"/>
      <c r="X440" s="87"/>
      <c r="Y440" s="87"/>
      <c r="Z440" s="86"/>
      <c r="AA440" s="87"/>
    </row>
    <row x14ac:dyDescent="0.25" r="441" customHeight="1" ht="17.25">
      <c r="A441" s="178">
        <f>A440</f>
        <v>25569.375</v>
      </c>
      <c r="B441" s="186" t="s">
        <v>105</v>
      </c>
      <c r="C441" s="180"/>
      <c r="D441" s="180">
        <v>29</v>
      </c>
      <c r="E441" s="180"/>
      <c r="F441" s="180"/>
      <c r="G441" s="180">
        <f>SUM(C441:F441)</f>
      </c>
      <c r="H441" s="125">
        <v>7000</v>
      </c>
      <c r="I441" s="125">
        <f>G441*H441</f>
      </c>
      <c r="J441" s="185"/>
      <c r="K441" s="125">
        <f>SUM(I441:J441)</f>
      </c>
      <c r="L441" s="205"/>
      <c r="M441" s="87"/>
      <c r="N441" s="87"/>
      <c r="O441" s="87"/>
      <c r="P441" s="87"/>
      <c r="Q441" s="87"/>
      <c r="R441" s="87"/>
      <c r="S441" s="87"/>
      <c r="T441" s="87"/>
      <c r="U441" s="205"/>
      <c r="V441" s="87"/>
      <c r="W441" s="87"/>
      <c r="X441" s="87"/>
      <c r="Y441" s="87"/>
      <c r="Z441" s="86"/>
      <c r="AA441" s="87"/>
    </row>
    <row x14ac:dyDescent="0.25" r="442" customHeight="1" ht="17.25">
      <c r="A442" s="178">
        <f>A441</f>
        <v>25569.375</v>
      </c>
      <c r="B442" s="186" t="s">
        <v>23</v>
      </c>
      <c r="C442" s="180"/>
      <c r="D442" s="180">
        <v>13</v>
      </c>
      <c r="E442" s="180"/>
      <c r="F442" s="180"/>
      <c r="G442" s="180">
        <f>SUM(C442:F442)</f>
      </c>
      <c r="H442" s="125">
        <v>6000</v>
      </c>
      <c r="I442" s="125">
        <f>G442*H442</f>
      </c>
      <c r="J442" s="125">
        <f>I442*0.1</f>
      </c>
      <c r="K442" s="125">
        <f>SUM(I442:J442)</f>
      </c>
      <c r="L442" s="205"/>
      <c r="M442" s="87"/>
      <c r="N442" s="87"/>
      <c r="O442" s="87"/>
      <c r="P442" s="87"/>
      <c r="Q442" s="87"/>
      <c r="R442" s="87"/>
      <c r="S442" s="87"/>
      <c r="T442" s="87"/>
      <c r="U442" s="205"/>
      <c r="V442" s="87"/>
      <c r="W442" s="87"/>
      <c r="X442" s="87"/>
      <c r="Y442" s="87"/>
      <c r="Z442" s="86"/>
      <c r="AA442" s="87"/>
    </row>
    <row x14ac:dyDescent="0.25" r="443" customHeight="1" ht="17.25">
      <c r="A443" s="178">
        <f>A442</f>
        <v>25569.375</v>
      </c>
      <c r="B443" s="186" t="s">
        <v>40</v>
      </c>
      <c r="C443" s="180"/>
      <c r="D443" s="180">
        <v>16</v>
      </c>
      <c r="E443" s="180"/>
      <c r="F443" s="180"/>
      <c r="G443" s="180">
        <f>SUM(C443:F443)</f>
      </c>
      <c r="H443" s="125">
        <v>6500</v>
      </c>
      <c r="I443" s="125">
        <f>G443*H443</f>
      </c>
      <c r="J443" s="125">
        <f>I443*0.1</f>
      </c>
      <c r="K443" s="125">
        <f>SUM(I443:J443)</f>
      </c>
      <c r="L443" s="205"/>
      <c r="M443" s="87"/>
      <c r="N443" s="87"/>
      <c r="O443" s="87"/>
      <c r="P443" s="87"/>
      <c r="Q443" s="87"/>
      <c r="R443" s="87"/>
      <c r="S443" s="87"/>
      <c r="T443" s="87"/>
      <c r="U443" s="205"/>
      <c r="V443" s="87"/>
      <c r="W443" s="87"/>
      <c r="X443" s="87"/>
      <c r="Y443" s="87"/>
      <c r="Z443" s="86"/>
      <c r="AA443" s="87"/>
    </row>
    <row x14ac:dyDescent="0.25" r="444" customHeight="1" ht="17.25">
      <c r="A444" s="178">
        <f>A443</f>
        <v>25569.375</v>
      </c>
      <c r="B444" s="186" t="s">
        <v>86</v>
      </c>
      <c r="C444" s="180"/>
      <c r="D444" s="180">
        <v>20</v>
      </c>
      <c r="E444" s="180">
        <v>8</v>
      </c>
      <c r="F444" s="180">
        <v>4</v>
      </c>
      <c r="G444" s="180">
        <f>SUM(C444:F444)</f>
      </c>
      <c r="H444" s="125">
        <v>6000</v>
      </c>
      <c r="I444" s="125">
        <f>G444*H444</f>
      </c>
      <c r="J444" s="125">
        <f>I444*0.1</f>
      </c>
      <c r="K444" s="125">
        <f>SUM(I444:J444)</f>
      </c>
      <c r="L444" s="205"/>
      <c r="M444" s="87"/>
      <c r="N444" s="87"/>
      <c r="O444" s="87"/>
      <c r="P444" s="87"/>
      <c r="Q444" s="87"/>
      <c r="R444" s="87"/>
      <c r="S444" s="87"/>
      <c r="T444" s="87"/>
      <c r="U444" s="205"/>
      <c r="V444" s="87"/>
      <c r="W444" s="87"/>
      <c r="X444" s="87"/>
      <c r="Y444" s="87"/>
      <c r="Z444" s="86"/>
      <c r="AA444" s="87"/>
    </row>
    <row x14ac:dyDescent="0.25" r="445" customHeight="1" ht="17.25">
      <c r="A445" s="178">
        <f>A444</f>
        <v>25569.375</v>
      </c>
      <c r="B445" s="186" t="s">
        <v>152</v>
      </c>
      <c r="C445" s="180"/>
      <c r="D445" s="180">
        <v>170</v>
      </c>
      <c r="E445" s="180"/>
      <c r="F445" s="180"/>
      <c r="G445" s="180">
        <f>SUM(C445:F445)</f>
      </c>
      <c r="H445" s="125">
        <v>6000</v>
      </c>
      <c r="I445" s="125">
        <f>G445*H445</f>
      </c>
      <c r="J445" s="125">
        <f>I445*0.1</f>
      </c>
      <c r="K445" s="125">
        <f>SUM(I445:J445)</f>
      </c>
      <c r="L445" s="205"/>
      <c r="M445" s="87"/>
      <c r="N445" s="87"/>
      <c r="O445" s="87"/>
      <c r="P445" s="87"/>
      <c r="Q445" s="87"/>
      <c r="R445" s="87"/>
      <c r="S445" s="87"/>
      <c r="T445" s="87"/>
      <c r="U445" s="205"/>
      <c r="V445" s="87"/>
      <c r="W445" s="87"/>
      <c r="X445" s="87"/>
      <c r="Y445" s="87"/>
      <c r="Z445" s="86"/>
      <c r="AA445" s="87"/>
    </row>
    <row x14ac:dyDescent="0.25" r="446" customHeight="1" ht="17.25">
      <c r="A446" s="178">
        <f>A442</f>
        <v>25569.375</v>
      </c>
      <c r="B446" s="186" t="s">
        <v>153</v>
      </c>
      <c r="C446" s="180"/>
      <c r="D446" s="180">
        <v>10</v>
      </c>
      <c r="E446" s="180"/>
      <c r="F446" s="180"/>
      <c r="G446" s="180">
        <f>SUM(C446:F446)</f>
      </c>
      <c r="H446" s="125">
        <v>6000</v>
      </c>
      <c r="I446" s="125">
        <f>G446*H446</f>
      </c>
      <c r="J446" s="125">
        <f>I446*0.1</f>
      </c>
      <c r="K446" s="125">
        <f>SUM(I446:J446)</f>
      </c>
      <c r="L446" s="205"/>
      <c r="M446" s="87"/>
      <c r="N446" s="87"/>
      <c r="O446" s="87"/>
      <c r="P446" s="87"/>
      <c r="Q446" s="87"/>
      <c r="R446" s="87"/>
      <c r="S446" s="87"/>
      <c r="T446" s="87"/>
      <c r="U446" s="205"/>
      <c r="V446" s="87"/>
      <c r="W446" s="87"/>
      <c r="X446" s="87"/>
      <c r="Y446" s="87"/>
      <c r="Z446" s="86"/>
      <c r="AA446" s="87"/>
    </row>
    <row x14ac:dyDescent="0.25" r="447" customHeight="1" ht="17.25">
      <c r="A447" s="178">
        <f>A443</f>
        <v>25569.375</v>
      </c>
      <c r="B447" s="186"/>
      <c r="C447" s="180"/>
      <c r="D447" s="180"/>
      <c r="E447" s="180"/>
      <c r="F447" s="180"/>
      <c r="G447" s="180">
        <f>SUM(C447:F447)</f>
      </c>
      <c r="H447" s="125"/>
      <c r="I447" s="125">
        <f>G447*H447</f>
      </c>
      <c r="J447" s="125">
        <f>I447*0.1</f>
      </c>
      <c r="K447" s="125">
        <f>SUM(I447:J447)</f>
      </c>
      <c r="L447" s="205"/>
      <c r="M447" s="87"/>
      <c r="N447" s="87"/>
      <c r="O447" s="87"/>
      <c r="P447" s="87"/>
      <c r="Q447" s="87"/>
      <c r="R447" s="87"/>
      <c r="S447" s="87"/>
      <c r="T447" s="87"/>
      <c r="U447" s="205"/>
      <c r="V447" s="87"/>
      <c r="W447" s="87"/>
      <c r="X447" s="87"/>
      <c r="Y447" s="87"/>
      <c r="Z447" s="86"/>
      <c r="AA447" s="87"/>
    </row>
    <row x14ac:dyDescent="0.25" r="448" customHeight="1" ht="17.25">
      <c r="A448" s="178">
        <f>A442</f>
        <v>25569.375</v>
      </c>
      <c r="B448" s="186"/>
      <c r="C448" s="180"/>
      <c r="D448" s="180"/>
      <c r="E448" s="180"/>
      <c r="F448" s="180"/>
      <c r="G448" s="180">
        <f>SUM(C448:F448)</f>
      </c>
      <c r="H448" s="125"/>
      <c r="I448" s="125">
        <f>G448*H448</f>
      </c>
      <c r="J448" s="125">
        <f>I448*0.1</f>
      </c>
      <c r="K448" s="125">
        <f>SUM(I448:J448)</f>
      </c>
      <c r="L448" s="205"/>
      <c r="M448" s="87"/>
      <c r="N448" s="87"/>
      <c r="O448" s="87"/>
      <c r="P448" s="87"/>
      <c r="Q448" s="87"/>
      <c r="R448" s="87"/>
      <c r="S448" s="87"/>
      <c r="T448" s="87"/>
      <c r="U448" s="205"/>
      <c r="V448" s="87"/>
      <c r="W448" s="87"/>
      <c r="X448" s="87"/>
      <c r="Y448" s="87"/>
      <c r="Z448" s="86"/>
      <c r="AA448" s="87"/>
    </row>
    <row x14ac:dyDescent="0.25" r="449" customHeight="1" ht="17.25">
      <c r="A449" s="178">
        <f>A443</f>
        <v>25569.375</v>
      </c>
      <c r="B449" s="186"/>
      <c r="C449" s="180"/>
      <c r="D449" s="180"/>
      <c r="E449" s="180"/>
      <c r="F449" s="180"/>
      <c r="G449" s="180">
        <f>SUM(C449:F449)</f>
      </c>
      <c r="H449" s="125"/>
      <c r="I449" s="125">
        <f>G449*H449</f>
      </c>
      <c r="J449" s="125">
        <f>I449*0.1</f>
      </c>
      <c r="K449" s="125">
        <f>SUM(I449:J449)</f>
      </c>
      <c r="L449" s="205"/>
      <c r="M449" s="87"/>
      <c r="N449" s="87"/>
      <c r="O449" s="87"/>
      <c r="P449" s="87"/>
      <c r="Q449" s="87"/>
      <c r="R449" s="87"/>
      <c r="S449" s="87"/>
      <c r="T449" s="87"/>
      <c r="U449" s="205"/>
      <c r="V449" s="87"/>
      <c r="W449" s="87"/>
      <c r="X449" s="87"/>
      <c r="Y449" s="87"/>
      <c r="Z449" s="86"/>
      <c r="AA449" s="87"/>
    </row>
    <row x14ac:dyDescent="0.25" r="450" customHeight="1" ht="17.25">
      <c r="A450" s="178">
        <f>A448</f>
        <v>25569.375</v>
      </c>
      <c r="B450" s="179"/>
      <c r="C450" s="180"/>
      <c r="D450" s="180"/>
      <c r="E450" s="180"/>
      <c r="F450" s="180"/>
      <c r="G450" s="180">
        <f>SUM(C450:F450)</f>
      </c>
      <c r="H450" s="125"/>
      <c r="I450" s="125">
        <f>G450*H450</f>
      </c>
      <c r="J450" s="125">
        <v>0</v>
      </c>
      <c r="K450" s="125">
        <f>SUM(I450:J450)</f>
      </c>
      <c r="L450" s="205"/>
      <c r="M450" s="87"/>
      <c r="N450" s="87"/>
      <c r="O450" s="87"/>
      <c r="P450" s="87"/>
      <c r="Q450" s="87"/>
      <c r="R450" s="87"/>
      <c r="S450" s="87"/>
      <c r="T450" s="87"/>
      <c r="U450" s="205"/>
      <c r="V450" s="87"/>
      <c r="W450" s="87"/>
      <c r="X450" s="87"/>
      <c r="Y450" s="87"/>
      <c r="Z450" s="86"/>
      <c r="AA450" s="87"/>
    </row>
    <row x14ac:dyDescent="0.25" r="451" customHeight="1" ht="17.25">
      <c r="A451" s="189">
        <f>A450</f>
        <v>25569.375</v>
      </c>
      <c r="B451" s="190" t="s">
        <v>155</v>
      </c>
      <c r="C451" s="191">
        <f>SUM(C404:C450)</f>
      </c>
      <c r="D451" s="191">
        <f>SUM(D404:D450)</f>
      </c>
      <c r="E451" s="191">
        <f>SUM(E404:E450)</f>
      </c>
      <c r="F451" s="191">
        <f>SUM(F404:F450)</f>
      </c>
      <c r="G451" s="191">
        <f>SUM(G404:G450)</f>
      </c>
      <c r="H451" s="191"/>
      <c r="I451" s="191">
        <f>SUM(I404:I450)</f>
      </c>
      <c r="J451" s="191">
        <f>SUM(J404:J450)</f>
      </c>
      <c r="K451" s="191">
        <f>SUM(K404:K450)</f>
      </c>
      <c r="L451" s="205"/>
      <c r="M451" s="87"/>
      <c r="N451" s="87"/>
      <c r="O451" s="87"/>
      <c r="P451" s="87"/>
      <c r="Q451" s="87"/>
      <c r="R451" s="87"/>
      <c r="S451" s="87"/>
      <c r="T451" s="87"/>
      <c r="U451" s="205"/>
      <c r="V451" s="87"/>
      <c r="W451" s="87"/>
      <c r="X451" s="87"/>
      <c r="Y451" s="87"/>
      <c r="Z451" s="86"/>
      <c r="AA451" s="87"/>
    </row>
    <row x14ac:dyDescent="0.25" r="452" customHeight="1" ht="17.25">
      <c r="A452" s="178">
        <f>A451</f>
        <v>25569.375</v>
      </c>
      <c r="B452" s="186" t="s">
        <v>113</v>
      </c>
      <c r="C452" s="180"/>
      <c r="D452" s="180">
        <v>38</v>
      </c>
      <c r="E452" s="180">
        <v>45</v>
      </c>
      <c r="F452" s="180"/>
      <c r="G452" s="180">
        <f>SUM(C452:F452)</f>
      </c>
      <c r="H452" s="125">
        <v>6500</v>
      </c>
      <c r="I452" s="125">
        <f>G452*H452</f>
      </c>
      <c r="J452" s="185"/>
      <c r="K452" s="125">
        <f>SUM(I452:J452)</f>
      </c>
      <c r="L452" s="205"/>
      <c r="M452" s="87"/>
      <c r="N452" s="87"/>
      <c r="O452" s="87"/>
      <c r="P452" s="87"/>
      <c r="Q452" s="87"/>
      <c r="R452" s="87"/>
      <c r="S452" s="87"/>
      <c r="T452" s="87"/>
      <c r="U452" s="205"/>
      <c r="V452" s="87"/>
      <c r="W452" s="87"/>
      <c r="X452" s="87"/>
      <c r="Y452" s="87"/>
      <c r="Z452" s="86"/>
      <c r="AA452" s="87"/>
    </row>
    <row x14ac:dyDescent="0.25" r="453" customHeight="1" ht="17.25">
      <c r="A453" s="178">
        <f>A452</f>
        <v>25569.375</v>
      </c>
      <c r="B453" s="186" t="s">
        <v>156</v>
      </c>
      <c r="C453" s="180"/>
      <c r="D453" s="180">
        <v>11</v>
      </c>
      <c r="E453" s="180">
        <v>9</v>
      </c>
      <c r="F453" s="180"/>
      <c r="G453" s="180">
        <f>SUM(C453:F453)</f>
      </c>
      <c r="H453" s="125">
        <v>6500</v>
      </c>
      <c r="I453" s="125">
        <f>G453*H453</f>
      </c>
      <c r="J453" s="185"/>
      <c r="K453" s="125">
        <f>SUM(I453:J453)</f>
      </c>
      <c r="L453" s="205"/>
      <c r="M453" s="87"/>
      <c r="N453" s="87"/>
      <c r="O453" s="87"/>
      <c r="P453" s="87"/>
      <c r="Q453" s="87"/>
      <c r="R453" s="87"/>
      <c r="S453" s="87"/>
      <c r="T453" s="87"/>
      <c r="U453" s="205"/>
      <c r="V453" s="87"/>
      <c r="W453" s="87"/>
      <c r="X453" s="87"/>
      <c r="Y453" s="87"/>
      <c r="Z453" s="86"/>
      <c r="AA453" s="87"/>
    </row>
    <row x14ac:dyDescent="0.25" r="454" customHeight="1" ht="17.25">
      <c r="A454" s="178">
        <f>A453</f>
        <v>25569.375</v>
      </c>
      <c r="B454" s="186" t="s">
        <v>112</v>
      </c>
      <c r="C454" s="180"/>
      <c r="D454" s="180">
        <v>9</v>
      </c>
      <c r="E454" s="180">
        <v>7</v>
      </c>
      <c r="F454" s="180"/>
      <c r="G454" s="180">
        <f>SUM(C454:F454)</f>
      </c>
      <c r="H454" s="125">
        <v>6900</v>
      </c>
      <c r="I454" s="125">
        <f>G454*H454</f>
      </c>
      <c r="J454" s="185"/>
      <c r="K454" s="125">
        <f>SUM(I454:J454)</f>
      </c>
      <c r="L454" s="205"/>
      <c r="M454" s="87"/>
      <c r="N454" s="87"/>
      <c r="O454" s="87"/>
      <c r="P454" s="87"/>
      <c r="Q454" s="87"/>
      <c r="R454" s="87"/>
      <c r="S454" s="87"/>
      <c r="T454" s="87"/>
      <c r="U454" s="205"/>
      <c r="V454" s="87"/>
      <c r="W454" s="87"/>
      <c r="X454" s="87"/>
      <c r="Y454" s="87"/>
      <c r="Z454" s="86"/>
      <c r="AA454" s="87"/>
    </row>
    <row x14ac:dyDescent="0.25" r="455" customHeight="1" ht="17.25">
      <c r="A455" s="178">
        <f>A454</f>
        <v>25569.375</v>
      </c>
      <c r="B455" s="179"/>
      <c r="C455" s="180"/>
      <c r="D455" s="180"/>
      <c r="E455" s="180"/>
      <c r="F455" s="180"/>
      <c r="G455" s="180">
        <f>SUM(C455:F455)</f>
      </c>
      <c r="H455" s="125"/>
      <c r="I455" s="125">
        <f>G455*H455</f>
      </c>
      <c r="J455" s="185"/>
      <c r="K455" s="125">
        <f>SUM(I455:J455)</f>
      </c>
      <c r="L455" s="205"/>
      <c r="M455" s="87"/>
      <c r="N455" s="87"/>
      <c r="O455" s="87"/>
      <c r="P455" s="87"/>
      <c r="Q455" s="87"/>
      <c r="R455" s="87"/>
      <c r="S455" s="87"/>
      <c r="T455" s="87"/>
      <c r="U455" s="205"/>
      <c r="V455" s="87"/>
      <c r="W455" s="87"/>
      <c r="X455" s="87"/>
      <c r="Y455" s="87"/>
      <c r="Z455" s="86"/>
      <c r="AA455" s="87"/>
    </row>
    <row x14ac:dyDescent="0.25" r="456" customHeight="1" ht="17.25">
      <c r="A456" s="178">
        <f>A455</f>
        <v>25569.375</v>
      </c>
      <c r="B456" s="179"/>
      <c r="C456" s="180"/>
      <c r="D456" s="180"/>
      <c r="E456" s="180"/>
      <c r="F456" s="180"/>
      <c r="G456" s="180">
        <f>SUM(C456:F456)</f>
      </c>
      <c r="H456" s="125"/>
      <c r="I456" s="125">
        <f>G456*H456</f>
      </c>
      <c r="J456" s="185"/>
      <c r="K456" s="125">
        <f>SUM(I456:J456)</f>
      </c>
      <c r="L456" s="205"/>
      <c r="M456" s="87"/>
      <c r="N456" s="87"/>
      <c r="O456" s="87"/>
      <c r="P456" s="87"/>
      <c r="Q456" s="87"/>
      <c r="R456" s="87"/>
      <c r="S456" s="87"/>
      <c r="T456" s="87"/>
      <c r="U456" s="205"/>
      <c r="V456" s="87"/>
      <c r="W456" s="87"/>
      <c r="X456" s="87"/>
      <c r="Y456" s="87"/>
      <c r="Z456" s="86"/>
      <c r="AA456" s="87"/>
    </row>
    <row x14ac:dyDescent="0.25" r="457" customHeight="1" ht="17.25">
      <c r="A457" s="178">
        <f>A456</f>
        <v>25569.375</v>
      </c>
      <c r="B457" s="179"/>
      <c r="C457" s="180"/>
      <c r="D457" s="180"/>
      <c r="E457" s="180"/>
      <c r="F457" s="180"/>
      <c r="G457" s="180">
        <f>SUM(C457:F457)</f>
      </c>
      <c r="H457" s="125"/>
      <c r="I457" s="125">
        <f>G457*H457</f>
      </c>
      <c r="J457" s="185"/>
      <c r="K457" s="125">
        <f>SUM(I457:J457)</f>
      </c>
      <c r="L457" s="205"/>
      <c r="M457" s="87"/>
      <c r="N457" s="87"/>
      <c r="O457" s="87"/>
      <c r="P457" s="87"/>
      <c r="Q457" s="87"/>
      <c r="R457" s="87"/>
      <c r="S457" s="87"/>
      <c r="T457" s="87"/>
      <c r="U457" s="205"/>
      <c r="V457" s="87"/>
      <c r="W457" s="87"/>
      <c r="X457" s="87"/>
      <c r="Y457" s="87"/>
      <c r="Z457" s="86"/>
      <c r="AA457" s="87"/>
    </row>
    <row x14ac:dyDescent="0.25" r="458" customHeight="1" ht="17.25">
      <c r="A458" s="178">
        <f>A457</f>
        <v>25569.375</v>
      </c>
      <c r="B458" s="179"/>
      <c r="C458" s="180"/>
      <c r="D458" s="180"/>
      <c r="E458" s="180"/>
      <c r="F458" s="180"/>
      <c r="G458" s="180">
        <f>SUM(C458:F458)</f>
      </c>
      <c r="H458" s="125"/>
      <c r="I458" s="125">
        <f>G458*H458</f>
      </c>
      <c r="J458" s="185"/>
      <c r="K458" s="125">
        <f>SUM(I458:J458)</f>
      </c>
      <c r="L458" s="205"/>
      <c r="M458" s="87"/>
      <c r="N458" s="87"/>
      <c r="O458" s="87"/>
      <c r="P458" s="87"/>
      <c r="Q458" s="87"/>
      <c r="R458" s="87"/>
      <c r="S458" s="87"/>
      <c r="T458" s="87"/>
      <c r="U458" s="205"/>
      <c r="V458" s="87"/>
      <c r="W458" s="87"/>
      <c r="X458" s="87"/>
      <c r="Y458" s="87"/>
      <c r="Z458" s="86"/>
      <c r="AA458" s="87"/>
    </row>
    <row x14ac:dyDescent="0.25" r="459" customHeight="1" ht="17.25">
      <c r="A459" s="178">
        <f>A458</f>
        <v>25569.375</v>
      </c>
      <c r="B459" s="179"/>
      <c r="C459" s="180"/>
      <c r="D459" s="180"/>
      <c r="E459" s="180"/>
      <c r="F459" s="180"/>
      <c r="G459" s="180">
        <f>SUM(C459:F459)</f>
      </c>
      <c r="H459" s="125"/>
      <c r="I459" s="125">
        <f>G459*H459</f>
      </c>
      <c r="J459" s="185"/>
      <c r="K459" s="125">
        <f>SUM(I459:J459)</f>
      </c>
      <c r="L459" s="205"/>
      <c r="M459" s="87"/>
      <c r="N459" s="87"/>
      <c r="O459" s="87"/>
      <c r="P459" s="87"/>
      <c r="Q459" s="87"/>
      <c r="R459" s="87"/>
      <c r="S459" s="87"/>
      <c r="T459" s="87"/>
      <c r="U459" s="205"/>
      <c r="V459" s="87"/>
      <c r="W459" s="87"/>
      <c r="X459" s="87"/>
      <c r="Y459" s="87"/>
      <c r="Z459" s="86"/>
      <c r="AA459" s="87"/>
    </row>
    <row x14ac:dyDescent="0.25" r="460" customHeight="1" ht="17.25">
      <c r="A460" s="189">
        <f>A459</f>
        <v>25569.375</v>
      </c>
      <c r="B460" s="190" t="s">
        <v>157</v>
      </c>
      <c r="C460" s="191">
        <f>SUM(C452:C459)</f>
      </c>
      <c r="D460" s="191">
        <f>SUM(D452:D459)</f>
      </c>
      <c r="E460" s="191">
        <f>SUM(E452:E459)</f>
      </c>
      <c r="F460" s="191">
        <f>SUM(F452:F459)</f>
      </c>
      <c r="G460" s="191">
        <f>SUM(G452:G459)</f>
      </c>
      <c r="H460" s="201"/>
      <c r="I460" s="201">
        <f>SUM(I452:I459)</f>
      </c>
      <c r="J460" s="201"/>
      <c r="K460" s="202">
        <f>SUM(K452:K459)</f>
      </c>
      <c r="L460" s="205"/>
      <c r="M460" s="87"/>
      <c r="N460" s="87"/>
      <c r="O460" s="87"/>
      <c r="P460" s="87"/>
      <c r="Q460" s="87"/>
      <c r="R460" s="87"/>
      <c r="S460" s="87"/>
      <c r="T460" s="87"/>
      <c r="U460" s="205"/>
      <c r="V460" s="87"/>
      <c r="W460" s="87"/>
      <c r="X460" s="87"/>
      <c r="Y460" s="87"/>
      <c r="Z460" s="86"/>
      <c r="AA460" s="87"/>
    </row>
    <row x14ac:dyDescent="0.25" r="461" customHeight="1" ht="17.25" hidden="1">
      <c r="A461" s="172" t="s">
        <v>128</v>
      </c>
      <c r="B461" s="173" t="s">
        <v>2</v>
      </c>
      <c r="C461" s="174" t="s">
        <v>129</v>
      </c>
      <c r="D461" s="174" t="s">
        <v>130</v>
      </c>
      <c r="E461" s="174" t="s">
        <v>131</v>
      </c>
      <c r="F461" s="174" t="s">
        <v>132</v>
      </c>
      <c r="G461" s="174" t="s">
        <v>133</v>
      </c>
      <c r="H461" s="174" t="s">
        <v>7</v>
      </c>
      <c r="I461" s="174" t="s">
        <v>134</v>
      </c>
      <c r="J461" s="174" t="s">
        <v>90</v>
      </c>
      <c r="K461" s="174" t="s">
        <v>135</v>
      </c>
      <c r="L461" s="205"/>
      <c r="M461" s="87"/>
      <c r="N461" s="87"/>
      <c r="O461" s="87"/>
      <c r="P461" s="87"/>
      <c r="Q461" s="87"/>
      <c r="R461" s="87"/>
      <c r="S461" s="87"/>
      <c r="T461" s="87"/>
      <c r="U461" s="205"/>
      <c r="V461" s="87"/>
      <c r="W461" s="87"/>
      <c r="X461" s="87"/>
      <c r="Y461" s="87"/>
      <c r="Z461" s="86"/>
      <c r="AA461" s="87"/>
    </row>
    <row x14ac:dyDescent="0.25" r="462" customHeight="1" ht="17.25">
      <c r="A462" s="178">
        <f>A460+1</f>
        <v>25569.375</v>
      </c>
      <c r="B462" s="179" t="s">
        <v>137</v>
      </c>
      <c r="C462" s="180"/>
      <c r="D462" s="180">
        <v>99</v>
      </c>
      <c r="E462" s="180">
        <v>20</v>
      </c>
      <c r="F462" s="180">
        <v>15</v>
      </c>
      <c r="G462" s="180">
        <f>SUM(C462:F462)</f>
      </c>
      <c r="H462" s="182">
        <v>4500</v>
      </c>
      <c r="I462" s="125">
        <f>G462*H462</f>
      </c>
      <c r="J462" s="125">
        <f>I462*0.1</f>
      </c>
      <c r="K462" s="125">
        <f>SUM(I462:J462)</f>
      </c>
      <c r="L462" s="205"/>
      <c r="M462" s="87"/>
      <c r="N462" s="87"/>
      <c r="O462" s="87"/>
      <c r="P462" s="87"/>
      <c r="Q462" s="87"/>
      <c r="R462" s="87"/>
      <c r="S462" s="87"/>
      <c r="T462" s="87"/>
      <c r="U462" s="205"/>
      <c r="V462" s="87"/>
      <c r="W462" s="87"/>
      <c r="X462" s="87"/>
      <c r="Y462" s="87"/>
      <c r="Z462" s="86"/>
      <c r="AA462" s="87"/>
    </row>
    <row x14ac:dyDescent="0.25" r="463" customHeight="1" ht="17.25">
      <c r="A463" s="178">
        <f>A462</f>
        <v>25569.375</v>
      </c>
      <c r="B463" s="179" t="s">
        <v>13</v>
      </c>
      <c r="C463" s="180"/>
      <c r="D463" s="180">
        <v>14</v>
      </c>
      <c r="E463" s="180">
        <v>4</v>
      </c>
      <c r="F463" s="180"/>
      <c r="G463" s="180">
        <f>SUM(C463:F463)</f>
      </c>
      <c r="H463" s="182">
        <v>6000</v>
      </c>
      <c r="I463" s="125">
        <f>G463*H463</f>
      </c>
      <c r="J463" s="125">
        <f>I463*0.1</f>
      </c>
      <c r="K463" s="125">
        <f>SUM(I463:J463)</f>
      </c>
      <c r="L463" s="205"/>
      <c r="M463" s="87"/>
      <c r="N463" s="87"/>
      <c r="O463" s="87"/>
      <c r="P463" s="87"/>
      <c r="Q463" s="87"/>
      <c r="R463" s="87"/>
      <c r="S463" s="87"/>
      <c r="T463" s="87"/>
      <c r="U463" s="205"/>
      <c r="V463" s="87"/>
      <c r="W463" s="87"/>
      <c r="X463" s="87"/>
      <c r="Y463" s="87"/>
      <c r="Z463" s="86"/>
      <c r="AA463" s="87"/>
    </row>
    <row x14ac:dyDescent="0.25" r="464" customHeight="1" ht="17.25">
      <c r="A464" s="178">
        <f>A463</f>
        <v>25569.375</v>
      </c>
      <c r="B464" s="179" t="s">
        <v>58</v>
      </c>
      <c r="C464" s="183"/>
      <c r="D464" s="180">
        <v>15</v>
      </c>
      <c r="E464" s="180">
        <v>8</v>
      </c>
      <c r="F464" s="180"/>
      <c r="G464" s="180">
        <f>SUM(C464:F464)</f>
      </c>
      <c r="H464" s="182">
        <v>5500</v>
      </c>
      <c r="I464" s="125">
        <f>G464*H464</f>
      </c>
      <c r="J464" s="125">
        <f>I464*0.1</f>
      </c>
      <c r="K464" s="125">
        <f>SUM(I464:J464)</f>
      </c>
      <c r="L464" s="205"/>
      <c r="M464" s="87"/>
      <c r="N464" s="87"/>
      <c r="O464" s="87"/>
      <c r="P464" s="87"/>
      <c r="Q464" s="87"/>
      <c r="R464" s="87"/>
      <c r="S464" s="87"/>
      <c r="T464" s="87"/>
      <c r="U464" s="205"/>
      <c r="V464" s="87"/>
      <c r="W464" s="87"/>
      <c r="X464" s="87"/>
      <c r="Y464" s="87"/>
      <c r="Z464" s="86"/>
      <c r="AA464" s="87"/>
    </row>
    <row x14ac:dyDescent="0.25" r="465" customHeight="1" ht="17.25">
      <c r="A465" s="178">
        <f>A464</f>
        <v>25569.375</v>
      </c>
      <c r="B465" s="179" t="s">
        <v>147</v>
      </c>
      <c r="C465" s="183">
        <v>10</v>
      </c>
      <c r="D465" s="180">
        <v>40</v>
      </c>
      <c r="E465" s="180">
        <v>25</v>
      </c>
      <c r="F465" s="180">
        <v>16</v>
      </c>
      <c r="G465" s="180">
        <f>SUM(C465:F465)</f>
      </c>
      <c r="H465" s="182">
        <v>5000</v>
      </c>
      <c r="I465" s="125">
        <f>G465*H465</f>
      </c>
      <c r="J465" s="125">
        <f>I465*0.1</f>
      </c>
      <c r="K465" s="125">
        <f>SUM(I465:J465)</f>
      </c>
      <c r="L465" s="205"/>
      <c r="M465" s="87"/>
      <c r="N465" s="87"/>
      <c r="O465" s="87"/>
      <c r="P465" s="87"/>
      <c r="Q465" s="87"/>
      <c r="R465" s="87"/>
      <c r="S465" s="87"/>
      <c r="T465" s="87"/>
      <c r="U465" s="205"/>
      <c r="V465" s="87"/>
      <c r="W465" s="87"/>
      <c r="X465" s="87"/>
      <c r="Y465" s="87"/>
      <c r="Z465" s="86"/>
      <c r="AA465" s="87"/>
    </row>
    <row x14ac:dyDescent="0.25" r="466" customHeight="1" ht="17.25">
      <c r="A466" s="178">
        <f>A465</f>
        <v>25569.375</v>
      </c>
      <c r="B466" s="179" t="s">
        <v>27</v>
      </c>
      <c r="C466" s="180"/>
      <c r="D466" s="180">
        <v>10</v>
      </c>
      <c r="E466" s="180">
        <v>10</v>
      </c>
      <c r="F466" s="180"/>
      <c r="G466" s="180">
        <f>SUM(C466:F466)</f>
      </c>
      <c r="H466" s="182">
        <v>5500</v>
      </c>
      <c r="I466" s="125">
        <f>G466*H466</f>
      </c>
      <c r="J466" s="125">
        <f>I466*0.1</f>
      </c>
      <c r="K466" s="125">
        <f>SUM(I466:J466)</f>
      </c>
      <c r="L466" s="205"/>
      <c r="M466" s="87"/>
      <c r="N466" s="87"/>
      <c r="O466" s="87"/>
      <c r="P466" s="87"/>
      <c r="Q466" s="87"/>
      <c r="R466" s="87"/>
      <c r="S466" s="87"/>
      <c r="T466" s="87"/>
      <c r="U466" s="205"/>
      <c r="V466" s="87"/>
      <c r="W466" s="87"/>
      <c r="X466" s="87"/>
      <c r="Y466" s="87"/>
      <c r="Z466" s="86"/>
      <c r="AA466" s="87"/>
    </row>
    <row x14ac:dyDescent="0.25" r="467" customHeight="1" ht="17.25">
      <c r="A467" s="178">
        <f>A466</f>
        <v>25569.375</v>
      </c>
      <c r="B467" s="179" t="s">
        <v>20</v>
      </c>
      <c r="C467" s="180"/>
      <c r="D467" s="180">
        <v>61</v>
      </c>
      <c r="E467" s="180">
        <v>12</v>
      </c>
      <c r="F467" s="180"/>
      <c r="G467" s="180">
        <f>SUM(C467:F467)</f>
      </c>
      <c r="H467" s="182">
        <v>5500</v>
      </c>
      <c r="I467" s="125">
        <f>G467*H467</f>
      </c>
      <c r="J467" s="125">
        <f>I467*0.1</f>
      </c>
      <c r="K467" s="125">
        <f>SUM(I467:J467)</f>
      </c>
      <c r="L467" s="205"/>
      <c r="M467" s="87"/>
      <c r="N467" s="87"/>
      <c r="O467" s="87"/>
      <c r="P467" s="87"/>
      <c r="Q467" s="87"/>
      <c r="R467" s="87"/>
      <c r="S467" s="87"/>
      <c r="T467" s="87"/>
      <c r="U467" s="205"/>
      <c r="V467" s="87"/>
      <c r="W467" s="87"/>
      <c r="X467" s="87"/>
      <c r="Y467" s="87"/>
      <c r="Z467" s="86"/>
      <c r="AA467" s="87"/>
    </row>
    <row x14ac:dyDescent="0.25" r="468" customHeight="1" ht="17.25">
      <c r="A468" s="178">
        <f>A467</f>
        <v>25569.375</v>
      </c>
      <c r="B468" s="179" t="s">
        <v>31</v>
      </c>
      <c r="C468" s="180"/>
      <c r="D468" s="180">
        <v>25</v>
      </c>
      <c r="E468" s="180"/>
      <c r="F468" s="180"/>
      <c r="G468" s="180">
        <f>SUM(C468:F468)</f>
      </c>
      <c r="H468" s="182">
        <v>6000</v>
      </c>
      <c r="I468" s="125">
        <f>G468*H468</f>
      </c>
      <c r="J468" s="125">
        <f>I468*0.1</f>
      </c>
      <c r="K468" s="125">
        <f>SUM(I468:J468)</f>
      </c>
      <c r="L468" s="205"/>
      <c r="M468" s="87"/>
      <c r="N468" s="87"/>
      <c r="O468" s="87"/>
      <c r="P468" s="87"/>
      <c r="Q468" s="87"/>
      <c r="R468" s="87"/>
      <c r="S468" s="87"/>
      <c r="T468" s="87"/>
      <c r="U468" s="205"/>
      <c r="V468" s="87"/>
      <c r="W468" s="87"/>
      <c r="X468" s="87"/>
      <c r="Y468" s="87"/>
      <c r="Z468" s="86"/>
      <c r="AA468" s="87"/>
    </row>
    <row x14ac:dyDescent="0.25" r="469" customHeight="1" ht="17.25">
      <c r="A469" s="178">
        <f>A468</f>
        <v>25569.375</v>
      </c>
      <c r="B469" s="179" t="s">
        <v>71</v>
      </c>
      <c r="C469" s="180"/>
      <c r="D469" s="180">
        <v>25</v>
      </c>
      <c r="E469" s="180"/>
      <c r="F469" s="180"/>
      <c r="G469" s="180">
        <f>SUM(C469:F469)</f>
      </c>
      <c r="H469" s="182">
        <v>6000</v>
      </c>
      <c r="I469" s="125">
        <f>G469*H469</f>
      </c>
      <c r="J469" s="125">
        <f>I469*0.1</f>
      </c>
      <c r="K469" s="125">
        <f>SUM(I469:J469)</f>
      </c>
      <c r="L469" s="205"/>
      <c r="M469" s="87"/>
      <c r="N469" s="87"/>
      <c r="O469" s="87"/>
      <c r="P469" s="87"/>
      <c r="Q469" s="87"/>
      <c r="R469" s="87"/>
      <c r="S469" s="87"/>
      <c r="T469" s="87"/>
      <c r="U469" s="205"/>
      <c r="V469" s="87"/>
      <c r="W469" s="87"/>
      <c r="X469" s="87"/>
      <c r="Y469" s="87"/>
      <c r="Z469" s="86"/>
      <c r="AA469" s="87"/>
    </row>
    <row x14ac:dyDescent="0.25" r="470" customHeight="1" ht="17.25">
      <c r="A470" s="178">
        <f>A469</f>
        <v>25569.375</v>
      </c>
      <c r="B470" s="184" t="s">
        <v>49</v>
      </c>
      <c r="C470" s="180"/>
      <c r="D470" s="180">
        <v>17</v>
      </c>
      <c r="E470" s="180">
        <v>10</v>
      </c>
      <c r="F470" s="180">
        <v>6</v>
      </c>
      <c r="G470" s="180">
        <f>SUM(C470:F470)</f>
      </c>
      <c r="H470" s="182">
        <v>6000</v>
      </c>
      <c r="I470" s="125">
        <f>G470*H470</f>
      </c>
      <c r="J470" s="125">
        <f>I470*0.1</f>
      </c>
      <c r="K470" s="125">
        <f>SUM(I470:J470)</f>
      </c>
      <c r="L470" s="205"/>
      <c r="M470" s="87"/>
      <c r="N470" s="87"/>
      <c r="O470" s="87"/>
      <c r="P470" s="87"/>
      <c r="Q470" s="87"/>
      <c r="R470" s="87"/>
      <c r="S470" s="87"/>
      <c r="T470" s="87"/>
      <c r="U470" s="205"/>
      <c r="V470" s="87"/>
      <c r="W470" s="87"/>
      <c r="X470" s="87"/>
      <c r="Y470" s="87"/>
      <c r="Z470" s="86"/>
      <c r="AA470" s="87"/>
    </row>
    <row x14ac:dyDescent="0.25" r="471" customHeight="1" ht="17.25">
      <c r="A471" s="178">
        <f>A470</f>
        <v>25569.375</v>
      </c>
      <c r="B471" s="179" t="s">
        <v>9</v>
      </c>
      <c r="C471" s="180"/>
      <c r="D471" s="180">
        <v>43</v>
      </c>
      <c r="E471" s="180"/>
      <c r="F471" s="180"/>
      <c r="G471" s="180">
        <f>SUM(C471:F471)</f>
      </c>
      <c r="H471" s="182">
        <v>6000</v>
      </c>
      <c r="I471" s="125">
        <f>G471*H471</f>
      </c>
      <c r="J471" s="125">
        <f>I471*0.1</f>
      </c>
      <c r="K471" s="125">
        <f>SUM(I471:J471)</f>
      </c>
      <c r="L471" s="205"/>
      <c r="M471" s="87"/>
      <c r="N471" s="87"/>
      <c r="O471" s="87"/>
      <c r="P471" s="87"/>
      <c r="Q471" s="87"/>
      <c r="R471" s="87"/>
      <c r="S471" s="87"/>
      <c r="T471" s="87"/>
      <c r="U471" s="205"/>
      <c r="V471" s="87"/>
      <c r="W471" s="87"/>
      <c r="X471" s="87"/>
      <c r="Y471" s="87"/>
      <c r="Z471" s="86"/>
      <c r="AA471" s="87"/>
    </row>
    <row x14ac:dyDescent="0.25" r="472" customHeight="1" ht="17.25">
      <c r="A472" s="178">
        <f>A471</f>
        <v>25569.375</v>
      </c>
      <c r="B472" s="179" t="s">
        <v>78</v>
      </c>
      <c r="C472" s="180"/>
      <c r="D472" s="180">
        <v>10</v>
      </c>
      <c r="E472" s="180"/>
      <c r="F472" s="180"/>
      <c r="G472" s="180">
        <f>SUM(C472:F472)</f>
      </c>
      <c r="H472" s="182">
        <v>6500</v>
      </c>
      <c r="I472" s="125">
        <f>G472*H472</f>
      </c>
      <c r="J472" s="125">
        <f>I472*0.1</f>
      </c>
      <c r="K472" s="125">
        <f>SUM(I472:J472)</f>
      </c>
      <c r="L472" s="205"/>
      <c r="M472" s="87"/>
      <c r="N472" s="87"/>
      <c r="O472" s="87"/>
      <c r="P472" s="87"/>
      <c r="Q472" s="87"/>
      <c r="R472" s="87"/>
      <c r="S472" s="87"/>
      <c r="T472" s="87"/>
      <c r="U472" s="205"/>
      <c r="V472" s="87"/>
      <c r="W472" s="87"/>
      <c r="X472" s="87"/>
      <c r="Y472" s="87"/>
      <c r="Z472" s="86"/>
      <c r="AA472" s="87"/>
    </row>
    <row x14ac:dyDescent="0.25" r="473" customHeight="1" ht="17.25">
      <c r="A473" s="178">
        <f>A472</f>
        <v>25569.375</v>
      </c>
      <c r="B473" s="179" t="s">
        <v>55</v>
      </c>
      <c r="C473" s="180"/>
      <c r="D473" s="180">
        <v>10</v>
      </c>
      <c r="E473" s="180"/>
      <c r="F473" s="180"/>
      <c r="G473" s="180">
        <f>SUM(C473:F473)</f>
      </c>
      <c r="H473" s="182">
        <v>6500</v>
      </c>
      <c r="I473" s="125">
        <f>G473*H473</f>
      </c>
      <c r="J473" s="125">
        <f>I473*0.1</f>
      </c>
      <c r="K473" s="125">
        <f>SUM(I473:J473)</f>
      </c>
      <c r="L473" s="205"/>
      <c r="M473" s="87"/>
      <c r="N473" s="87"/>
      <c r="O473" s="87"/>
      <c r="P473" s="87"/>
      <c r="Q473" s="87"/>
      <c r="R473" s="87"/>
      <c r="S473" s="87"/>
      <c r="T473" s="87"/>
      <c r="U473" s="205"/>
      <c r="V473" s="87"/>
      <c r="W473" s="87"/>
      <c r="X473" s="87"/>
      <c r="Y473" s="87"/>
      <c r="Z473" s="86"/>
      <c r="AA473" s="87"/>
    </row>
    <row x14ac:dyDescent="0.25" r="474" customHeight="1" ht="17.25">
      <c r="A474" s="178">
        <f>A473</f>
        <v>25569.375</v>
      </c>
      <c r="B474" s="179" t="s">
        <v>80</v>
      </c>
      <c r="C474" s="180"/>
      <c r="D474" s="180">
        <v>23</v>
      </c>
      <c r="E474" s="180"/>
      <c r="F474" s="180"/>
      <c r="G474" s="180">
        <f>SUM(C474:F474)</f>
      </c>
      <c r="H474" s="182">
        <v>6000</v>
      </c>
      <c r="I474" s="125">
        <f>G474*H474</f>
      </c>
      <c r="J474" s="185"/>
      <c r="K474" s="125">
        <f>SUM(I474:J474)</f>
      </c>
      <c r="L474" s="205"/>
      <c r="M474" s="87"/>
      <c r="N474" s="87"/>
      <c r="O474" s="87"/>
      <c r="P474" s="87"/>
      <c r="Q474" s="87"/>
      <c r="R474" s="87"/>
      <c r="S474" s="87"/>
      <c r="T474" s="87"/>
      <c r="U474" s="205"/>
      <c r="V474" s="87"/>
      <c r="W474" s="87"/>
      <c r="X474" s="87"/>
      <c r="Y474" s="87"/>
      <c r="Z474" s="86"/>
      <c r="AA474" s="87"/>
    </row>
    <row x14ac:dyDescent="0.25" r="475" customHeight="1" ht="17.25">
      <c r="A475" s="178">
        <f>A474</f>
        <v>25569.375</v>
      </c>
      <c r="B475" s="179" t="s">
        <v>67</v>
      </c>
      <c r="C475" s="180"/>
      <c r="D475" s="180">
        <v>7</v>
      </c>
      <c r="E475" s="180"/>
      <c r="F475" s="180"/>
      <c r="G475" s="180">
        <f>SUM(C475:F475)</f>
      </c>
      <c r="H475" s="182">
        <v>5500</v>
      </c>
      <c r="I475" s="125">
        <f>G475*H475</f>
      </c>
      <c r="J475" s="125">
        <f>I475*0.1</f>
      </c>
      <c r="K475" s="125">
        <f>SUM(I475:J475)</f>
      </c>
      <c r="L475" s="205"/>
      <c r="M475" s="87"/>
      <c r="N475" s="87"/>
      <c r="O475" s="87"/>
      <c r="P475" s="87"/>
      <c r="Q475" s="87"/>
      <c r="R475" s="87"/>
      <c r="S475" s="87"/>
      <c r="T475" s="87"/>
      <c r="U475" s="205"/>
      <c r="V475" s="87"/>
      <c r="W475" s="87"/>
      <c r="X475" s="87"/>
      <c r="Y475" s="87"/>
      <c r="Z475" s="86"/>
      <c r="AA475" s="87"/>
    </row>
    <row x14ac:dyDescent="0.25" r="476" customHeight="1" ht="17.25">
      <c r="A476" s="178">
        <f>A475</f>
        <v>25569.375</v>
      </c>
      <c r="B476" s="186" t="s">
        <v>74</v>
      </c>
      <c r="C476" s="180"/>
      <c r="D476" s="180">
        <v>33</v>
      </c>
      <c r="E476" s="180">
        <v>27</v>
      </c>
      <c r="F476" s="180"/>
      <c r="G476" s="180">
        <f>SUM(C476:F476)</f>
      </c>
      <c r="H476" s="187">
        <v>5000</v>
      </c>
      <c r="I476" s="125">
        <f>G476*H476</f>
      </c>
      <c r="J476" s="125">
        <f>I476*0.1</f>
      </c>
      <c r="K476" s="125">
        <f>SUM(I476:J476)</f>
      </c>
      <c r="L476" s="205"/>
      <c r="M476" s="87"/>
      <c r="N476" s="87"/>
      <c r="O476" s="87"/>
      <c r="P476" s="87"/>
      <c r="Q476" s="87"/>
      <c r="R476" s="87"/>
      <c r="S476" s="87"/>
      <c r="T476" s="87"/>
      <c r="U476" s="205"/>
      <c r="V476" s="87"/>
      <c r="W476" s="87"/>
      <c r="X476" s="87"/>
      <c r="Y476" s="87"/>
      <c r="Z476" s="86"/>
      <c r="AA476" s="87"/>
    </row>
    <row x14ac:dyDescent="0.25" r="477" customHeight="1" ht="17.25">
      <c r="A477" s="178">
        <f>A476</f>
        <v>25569.375</v>
      </c>
      <c r="B477" s="179" t="s">
        <v>11</v>
      </c>
      <c r="C477" s="180"/>
      <c r="D477" s="180">
        <v>13</v>
      </c>
      <c r="E477" s="180">
        <v>8</v>
      </c>
      <c r="F477" s="180"/>
      <c r="G477" s="180">
        <f>SUM(C477:F477)</f>
      </c>
      <c r="H477" s="182">
        <v>6000</v>
      </c>
      <c r="I477" s="125">
        <f>G477*H477</f>
      </c>
      <c r="J477" s="125">
        <f>I477*0.1</f>
      </c>
      <c r="K477" s="125">
        <f>SUM(I477:J477)</f>
      </c>
      <c r="L477" s="205"/>
      <c r="M477" s="87"/>
      <c r="N477" s="87"/>
      <c r="O477" s="87"/>
      <c r="P477" s="87"/>
      <c r="Q477" s="87"/>
      <c r="R477" s="87"/>
      <c r="S477" s="87"/>
      <c r="T477" s="87"/>
      <c r="U477" s="205"/>
      <c r="V477" s="87"/>
      <c r="W477" s="87"/>
      <c r="X477" s="87"/>
      <c r="Y477" s="87"/>
      <c r="Z477" s="86"/>
      <c r="AA477" s="87"/>
    </row>
    <row x14ac:dyDescent="0.25" r="478" customHeight="1" ht="17.25">
      <c r="A478" s="178">
        <f>A477</f>
        <v>25569.375</v>
      </c>
      <c r="B478" s="179" t="s">
        <v>22</v>
      </c>
      <c r="C478" s="180"/>
      <c r="D478" s="180">
        <v>33</v>
      </c>
      <c r="E478" s="180"/>
      <c r="F478" s="180"/>
      <c r="G478" s="180">
        <f>SUM(C478:F478)</f>
      </c>
      <c r="H478" s="182">
        <v>4800</v>
      </c>
      <c r="I478" s="125">
        <f>G478*H478</f>
      </c>
      <c r="J478" s="125">
        <f>I478*0.1</f>
      </c>
      <c r="K478" s="125">
        <f>SUM(I478:J478)</f>
      </c>
      <c r="L478" s="205"/>
      <c r="M478" s="87"/>
      <c r="N478" s="87"/>
      <c r="O478" s="87"/>
      <c r="P478" s="87"/>
      <c r="Q478" s="87"/>
      <c r="R478" s="87"/>
      <c r="S478" s="87"/>
      <c r="T478" s="87"/>
      <c r="U478" s="205"/>
      <c r="V478" s="87"/>
      <c r="W478" s="87"/>
      <c r="X478" s="87"/>
      <c r="Y478" s="87"/>
      <c r="Z478" s="86"/>
      <c r="AA478" s="87"/>
    </row>
    <row x14ac:dyDescent="0.25" r="479" customHeight="1" ht="17.25">
      <c r="A479" s="178">
        <f>A478</f>
        <v>25569.375</v>
      </c>
      <c r="B479" s="186" t="s">
        <v>84</v>
      </c>
      <c r="C479" s="180"/>
      <c r="D479" s="180">
        <v>16</v>
      </c>
      <c r="E479" s="180">
        <v>9</v>
      </c>
      <c r="F479" s="180"/>
      <c r="G479" s="180">
        <f>SUM(C479:F479)</f>
      </c>
      <c r="H479" s="182">
        <v>4800</v>
      </c>
      <c r="I479" s="125">
        <f>G479*H479</f>
      </c>
      <c r="J479" s="125">
        <f>I479*0.1</f>
      </c>
      <c r="K479" s="125">
        <f>SUM(I479:J479)</f>
      </c>
      <c r="L479" s="205"/>
      <c r="M479" s="87"/>
      <c r="N479" s="87"/>
      <c r="O479" s="87"/>
      <c r="P479" s="87"/>
      <c r="Q479" s="87"/>
      <c r="R479" s="87"/>
      <c r="S479" s="87"/>
      <c r="T479" s="87"/>
      <c r="U479" s="205"/>
      <c r="V479" s="87"/>
      <c r="W479" s="87"/>
      <c r="X479" s="87"/>
      <c r="Y479" s="87"/>
      <c r="Z479" s="86"/>
      <c r="AA479" s="87"/>
    </row>
    <row x14ac:dyDescent="0.25" r="480" customHeight="1" ht="17.25">
      <c r="A480" s="178">
        <f>A479</f>
        <v>25569.375</v>
      </c>
      <c r="B480" s="179" t="s">
        <v>17</v>
      </c>
      <c r="C480" s="180"/>
      <c r="D480" s="180">
        <v>37</v>
      </c>
      <c r="E480" s="180">
        <v>12</v>
      </c>
      <c r="F480" s="180"/>
      <c r="G480" s="180">
        <f>SUM(C480:F480)</f>
      </c>
      <c r="H480" s="182">
        <v>6500</v>
      </c>
      <c r="I480" s="125">
        <f>G480*H480</f>
      </c>
      <c r="J480" s="125">
        <f>I480*0.1</f>
      </c>
      <c r="K480" s="125">
        <f>SUM(I480:J480)</f>
      </c>
      <c r="L480" s="205"/>
      <c r="M480" s="87"/>
      <c r="N480" s="87"/>
      <c r="O480" s="87"/>
      <c r="P480" s="87"/>
      <c r="Q480" s="87"/>
      <c r="R480" s="87"/>
      <c r="S480" s="87"/>
      <c r="T480" s="87"/>
      <c r="U480" s="205"/>
      <c r="V480" s="87"/>
      <c r="W480" s="87"/>
      <c r="X480" s="87"/>
      <c r="Y480" s="87"/>
      <c r="Z480" s="86"/>
      <c r="AA480" s="87"/>
    </row>
    <row x14ac:dyDescent="0.25" r="481" customHeight="1" ht="17.25">
      <c r="A481" s="178">
        <f>A480</f>
        <v>25569.375</v>
      </c>
      <c r="B481" s="186" t="s">
        <v>148</v>
      </c>
      <c r="C481" s="180"/>
      <c r="D481" s="180">
        <v>0</v>
      </c>
      <c r="E481" s="180"/>
      <c r="F481" s="180"/>
      <c r="G481" s="180">
        <f>SUM(C481:F481)</f>
      </c>
      <c r="H481" s="182">
        <v>6000</v>
      </c>
      <c r="I481" s="125">
        <f>G481*H481</f>
      </c>
      <c r="J481" s="125">
        <f>I481*0.1</f>
      </c>
      <c r="K481" s="125">
        <f>SUM(I481:J481)</f>
      </c>
      <c r="L481" s="205"/>
      <c r="M481" s="87"/>
      <c r="N481" s="87"/>
      <c r="O481" s="87"/>
      <c r="P481" s="87"/>
      <c r="Q481" s="87"/>
      <c r="R481" s="87"/>
      <c r="S481" s="87"/>
      <c r="T481" s="87"/>
      <c r="U481" s="205"/>
      <c r="V481" s="87"/>
      <c r="W481" s="87"/>
      <c r="X481" s="87"/>
      <c r="Y481" s="87"/>
      <c r="Z481" s="86"/>
      <c r="AA481" s="87"/>
    </row>
    <row x14ac:dyDescent="0.25" r="482" customHeight="1" ht="17.25">
      <c r="A482" s="178">
        <f>A481</f>
        <v>25569.375</v>
      </c>
      <c r="B482" s="179" t="s">
        <v>29</v>
      </c>
      <c r="C482" s="188"/>
      <c r="D482" s="180">
        <v>16</v>
      </c>
      <c r="E482" s="180">
        <v>15</v>
      </c>
      <c r="F482" s="180"/>
      <c r="G482" s="180">
        <f>SUM(C482:F482)</f>
      </c>
      <c r="H482" s="182">
        <v>5500</v>
      </c>
      <c r="I482" s="125">
        <f>G482*H482</f>
      </c>
      <c r="J482" s="125">
        <f>I482*0.1</f>
      </c>
      <c r="K482" s="125">
        <f>SUM(I482:J482)</f>
      </c>
      <c r="L482" s="205"/>
      <c r="M482" s="87"/>
      <c r="N482" s="87"/>
      <c r="O482" s="87"/>
      <c r="P482" s="87"/>
      <c r="Q482" s="87"/>
      <c r="R482" s="87"/>
      <c r="S482" s="87"/>
      <c r="T482" s="87"/>
      <c r="U482" s="205"/>
      <c r="V482" s="87"/>
      <c r="W482" s="87"/>
      <c r="X482" s="87"/>
      <c r="Y482" s="87"/>
      <c r="Z482" s="86"/>
      <c r="AA482" s="87"/>
    </row>
    <row x14ac:dyDescent="0.25" r="483" customHeight="1" ht="17.25">
      <c r="A483" s="178">
        <f>A482</f>
        <v>25569.375</v>
      </c>
      <c r="B483" s="179" t="s">
        <v>15</v>
      </c>
      <c r="C483" s="180"/>
      <c r="D483" s="180">
        <v>17</v>
      </c>
      <c r="E483" s="180">
        <v>5</v>
      </c>
      <c r="F483" s="180"/>
      <c r="G483" s="180">
        <f>SUM(C483:F483)</f>
      </c>
      <c r="H483" s="182">
        <v>4800</v>
      </c>
      <c r="I483" s="125">
        <f>G483*H483</f>
      </c>
      <c r="J483" s="125">
        <f>I483*0.1</f>
      </c>
      <c r="K483" s="125">
        <f>SUM(I483:J483)</f>
      </c>
      <c r="L483" s="205"/>
      <c r="M483" s="87"/>
      <c r="N483" s="87"/>
      <c r="O483" s="87"/>
      <c r="P483" s="87"/>
      <c r="Q483" s="87"/>
      <c r="R483" s="87"/>
      <c r="S483" s="87"/>
      <c r="T483" s="87"/>
      <c r="U483" s="205"/>
      <c r="V483" s="87"/>
      <c r="W483" s="87"/>
      <c r="X483" s="87"/>
      <c r="Y483" s="87"/>
      <c r="Z483" s="86"/>
      <c r="AA483" s="87"/>
    </row>
    <row x14ac:dyDescent="0.25" r="484" customHeight="1" ht="17.25">
      <c r="A484" s="178">
        <f>A483</f>
        <v>25569.375</v>
      </c>
      <c r="B484" s="179" t="s">
        <v>21</v>
      </c>
      <c r="C484" s="188"/>
      <c r="D484" s="180">
        <v>17</v>
      </c>
      <c r="E484" s="180"/>
      <c r="F484" s="180"/>
      <c r="G484" s="180">
        <f>SUM(C484:F484)</f>
      </c>
      <c r="H484" s="182">
        <v>5500</v>
      </c>
      <c r="I484" s="125">
        <f>G484*H484</f>
      </c>
      <c r="J484" s="125">
        <f>I484*0.1</f>
      </c>
      <c r="K484" s="125">
        <f>SUM(I484:J484)</f>
      </c>
      <c r="L484" s="205"/>
      <c r="M484" s="87"/>
      <c r="N484" s="87"/>
      <c r="O484" s="87"/>
      <c r="P484" s="87"/>
      <c r="Q484" s="87"/>
      <c r="R484" s="87"/>
      <c r="S484" s="87"/>
      <c r="T484" s="87"/>
      <c r="U484" s="205"/>
      <c r="V484" s="87"/>
      <c r="W484" s="87"/>
      <c r="X484" s="87"/>
      <c r="Y484" s="87"/>
      <c r="Z484" s="86"/>
      <c r="AA484" s="87"/>
    </row>
    <row x14ac:dyDescent="0.25" r="485" customHeight="1" ht="17.25">
      <c r="A485" s="178">
        <f>A484</f>
        <v>25569.375</v>
      </c>
      <c r="B485" s="179" t="s">
        <v>52</v>
      </c>
      <c r="C485" s="180"/>
      <c r="D485" s="180">
        <v>16</v>
      </c>
      <c r="E485" s="180">
        <v>11</v>
      </c>
      <c r="F485" s="180"/>
      <c r="G485" s="180">
        <f>SUM(C485:F485)</f>
      </c>
      <c r="H485" s="182">
        <v>5500</v>
      </c>
      <c r="I485" s="125">
        <f>G485*H485</f>
      </c>
      <c r="J485" s="125">
        <f>I485*0.1</f>
      </c>
      <c r="K485" s="125">
        <f>SUM(I485:J485)</f>
      </c>
      <c r="L485" s="205"/>
      <c r="M485" s="87"/>
      <c r="N485" s="87"/>
      <c r="O485" s="87"/>
      <c r="P485" s="87"/>
      <c r="Q485" s="87"/>
      <c r="R485" s="87"/>
      <c r="S485" s="87"/>
      <c r="T485" s="87"/>
      <c r="U485" s="205"/>
      <c r="V485" s="87"/>
      <c r="W485" s="87"/>
      <c r="X485" s="87"/>
      <c r="Y485" s="87"/>
      <c r="Z485" s="86"/>
      <c r="AA485" s="87"/>
    </row>
    <row x14ac:dyDescent="0.25" r="486" customHeight="1" ht="17.25">
      <c r="A486" s="178">
        <f>A485</f>
        <v>25569.375</v>
      </c>
      <c r="B486" s="186" t="s">
        <v>61</v>
      </c>
      <c r="C486" s="180"/>
      <c r="D486" s="180">
        <v>10</v>
      </c>
      <c r="E486" s="180"/>
      <c r="F486" s="180"/>
      <c r="G486" s="180">
        <f>SUM(C486:F486)</f>
      </c>
      <c r="H486" s="182">
        <v>5500</v>
      </c>
      <c r="I486" s="125">
        <f>G486*H486</f>
      </c>
      <c r="J486" s="125">
        <f>I486*0.1</f>
      </c>
      <c r="K486" s="125">
        <f>SUM(I486:J486)</f>
      </c>
      <c r="L486" s="205"/>
      <c r="M486" s="87"/>
      <c r="N486" s="87"/>
      <c r="O486" s="87"/>
      <c r="P486" s="87"/>
      <c r="Q486" s="87"/>
      <c r="R486" s="87"/>
      <c r="S486" s="87"/>
      <c r="T486" s="87"/>
      <c r="U486" s="205"/>
      <c r="V486" s="87"/>
      <c r="W486" s="87"/>
      <c r="X486" s="87"/>
      <c r="Y486" s="87"/>
      <c r="Z486" s="86"/>
      <c r="AA486" s="87"/>
    </row>
    <row x14ac:dyDescent="0.25" r="487" customHeight="1" ht="17.25">
      <c r="A487" s="178">
        <f>A486</f>
        <v>25569.375</v>
      </c>
      <c r="B487" s="179" t="s">
        <v>33</v>
      </c>
      <c r="C487" s="180"/>
      <c r="D487" s="180">
        <v>9</v>
      </c>
      <c r="E487" s="180"/>
      <c r="F487" s="180"/>
      <c r="G487" s="180">
        <f>SUM(C487:F487)</f>
      </c>
      <c r="H487" s="182">
        <v>5500</v>
      </c>
      <c r="I487" s="125">
        <f>G487*H487</f>
      </c>
      <c r="J487" s="125">
        <f>I487*0.1</f>
      </c>
      <c r="K487" s="125">
        <f>SUM(I487:J487)</f>
      </c>
      <c r="L487" s="205"/>
      <c r="M487" s="87"/>
      <c r="N487" s="87"/>
      <c r="O487" s="87"/>
      <c r="P487" s="87"/>
      <c r="Q487" s="87"/>
      <c r="R487" s="87"/>
      <c r="S487" s="87"/>
      <c r="T487" s="87"/>
      <c r="U487" s="205"/>
      <c r="V487" s="87"/>
      <c r="W487" s="87"/>
      <c r="X487" s="87"/>
      <c r="Y487" s="87"/>
      <c r="Z487" s="86"/>
      <c r="AA487" s="87"/>
    </row>
    <row x14ac:dyDescent="0.25" r="488" customHeight="1" ht="17.25">
      <c r="A488" s="178">
        <f>A487</f>
        <v>25569.375</v>
      </c>
      <c r="B488" s="179" t="s">
        <v>12</v>
      </c>
      <c r="C488" s="180"/>
      <c r="D488" s="180">
        <v>17</v>
      </c>
      <c r="E488" s="180">
        <v>8</v>
      </c>
      <c r="F488" s="180"/>
      <c r="G488" s="180">
        <f>SUM(C488:F488)</f>
      </c>
      <c r="H488" s="182">
        <v>6000</v>
      </c>
      <c r="I488" s="125">
        <f>G488*H488</f>
      </c>
      <c r="J488" s="125">
        <f>I488*0.1</f>
      </c>
      <c r="K488" s="125">
        <f>SUM(I488:J488)</f>
      </c>
      <c r="L488" s="205"/>
      <c r="M488" s="87"/>
      <c r="N488" s="87"/>
      <c r="O488" s="87"/>
      <c r="P488" s="87"/>
      <c r="Q488" s="87"/>
      <c r="R488" s="87"/>
      <c r="S488" s="87"/>
      <c r="T488" s="87"/>
      <c r="U488" s="205"/>
      <c r="V488" s="87"/>
      <c r="W488" s="87"/>
      <c r="X488" s="87"/>
      <c r="Y488" s="87"/>
      <c r="Z488" s="86"/>
      <c r="AA488" s="87"/>
    </row>
    <row x14ac:dyDescent="0.25" r="489" customHeight="1" ht="17.25">
      <c r="A489" s="178">
        <f>A488</f>
        <v>25569.375</v>
      </c>
      <c r="B489" s="186" t="s">
        <v>37</v>
      </c>
      <c r="C489" s="180"/>
      <c r="D489" s="180">
        <v>6</v>
      </c>
      <c r="E489" s="180"/>
      <c r="F489" s="180"/>
      <c r="G489" s="180">
        <f>SUM(C489:F489)</f>
      </c>
      <c r="H489" s="182">
        <v>6500</v>
      </c>
      <c r="I489" s="125">
        <f>G489*H489</f>
      </c>
      <c r="J489" s="125">
        <f>I489*0.1</f>
      </c>
      <c r="K489" s="125">
        <f>SUM(I489:J489)</f>
      </c>
      <c r="L489" s="205"/>
      <c r="M489" s="87"/>
      <c r="N489" s="87"/>
      <c r="O489" s="87"/>
      <c r="P489" s="87"/>
      <c r="Q489" s="87"/>
      <c r="R489" s="87"/>
      <c r="S489" s="87"/>
      <c r="T489" s="87"/>
      <c r="U489" s="205"/>
      <c r="V489" s="87"/>
      <c r="W489" s="87"/>
      <c r="X489" s="87"/>
      <c r="Y489" s="87"/>
      <c r="Z489" s="86"/>
      <c r="AA489" s="87"/>
    </row>
    <row x14ac:dyDescent="0.25" r="490" customHeight="1" ht="17.25">
      <c r="A490" s="178">
        <f>A489</f>
        <v>25569.375</v>
      </c>
      <c r="B490" s="186" t="s">
        <v>64</v>
      </c>
      <c r="C490" s="180"/>
      <c r="D490" s="180">
        <v>58</v>
      </c>
      <c r="E490" s="180">
        <v>11</v>
      </c>
      <c r="F490" s="180"/>
      <c r="G490" s="180">
        <f>SUM(C490:F490)</f>
      </c>
      <c r="H490" s="182">
        <v>5500</v>
      </c>
      <c r="I490" s="125">
        <f>G490*H490</f>
      </c>
      <c r="J490" s="125">
        <f>I490*0.1</f>
      </c>
      <c r="K490" s="125">
        <f>SUM(I490:J490)</f>
      </c>
      <c r="L490" s="205"/>
      <c r="M490" s="87"/>
      <c r="N490" s="87"/>
      <c r="O490" s="87"/>
      <c r="P490" s="87"/>
      <c r="Q490" s="87"/>
      <c r="R490" s="87"/>
      <c r="S490" s="87"/>
      <c r="T490" s="87"/>
      <c r="U490" s="205"/>
      <c r="V490" s="87"/>
      <c r="W490" s="87"/>
      <c r="X490" s="87"/>
      <c r="Y490" s="87"/>
      <c r="Z490" s="86"/>
      <c r="AA490" s="87"/>
    </row>
    <row x14ac:dyDescent="0.25" r="491" customHeight="1" ht="17.25">
      <c r="A491" s="178">
        <f>A490</f>
        <v>25569.375</v>
      </c>
      <c r="B491" s="179" t="s">
        <v>25</v>
      </c>
      <c r="C491" s="180"/>
      <c r="D491" s="180">
        <v>0</v>
      </c>
      <c r="E491" s="180"/>
      <c r="F491" s="180"/>
      <c r="G491" s="180">
        <f>SUM(C491:F491)</f>
      </c>
      <c r="H491" s="182">
        <v>6000</v>
      </c>
      <c r="I491" s="125">
        <f>G491*H491</f>
      </c>
      <c r="J491" s="125">
        <f>I491*0.1</f>
      </c>
      <c r="K491" s="125">
        <f>SUM(I491:J491)</f>
      </c>
      <c r="L491" s="205"/>
      <c r="M491" s="87"/>
      <c r="N491" s="87"/>
      <c r="O491" s="87"/>
      <c r="P491" s="87"/>
      <c r="Q491" s="87"/>
      <c r="R491" s="87"/>
      <c r="S491" s="87"/>
      <c r="T491" s="87"/>
      <c r="U491" s="205"/>
      <c r="V491" s="87"/>
      <c r="W491" s="87"/>
      <c r="X491" s="87"/>
      <c r="Y491" s="87"/>
      <c r="Z491" s="86"/>
      <c r="AA491" s="87"/>
    </row>
    <row x14ac:dyDescent="0.25" r="492" customHeight="1" ht="17.25">
      <c r="A492" s="178">
        <f>A491</f>
        <v>25569.375</v>
      </c>
      <c r="B492" s="186" t="s">
        <v>76</v>
      </c>
      <c r="C492" s="188"/>
      <c r="D492" s="180">
        <v>25</v>
      </c>
      <c r="E492" s="180">
        <v>12</v>
      </c>
      <c r="F492" s="180">
        <v>5</v>
      </c>
      <c r="G492" s="180">
        <f>SUM(C492:F492)</f>
      </c>
      <c r="H492" s="125">
        <v>6000</v>
      </c>
      <c r="I492" s="125">
        <f>G492*H492</f>
      </c>
      <c r="J492" s="125">
        <f>I492*0.1</f>
      </c>
      <c r="K492" s="125">
        <f>SUM(I492:J492)</f>
      </c>
      <c r="L492" s="205"/>
      <c r="M492" s="87"/>
      <c r="N492" s="87"/>
      <c r="O492" s="87"/>
      <c r="P492" s="87"/>
      <c r="Q492" s="87"/>
      <c r="R492" s="87"/>
      <c r="S492" s="87"/>
      <c r="T492" s="87"/>
      <c r="U492" s="205"/>
      <c r="V492" s="87"/>
      <c r="W492" s="87"/>
      <c r="X492" s="87"/>
      <c r="Y492" s="87"/>
      <c r="Z492" s="86"/>
      <c r="AA492" s="87"/>
    </row>
    <row x14ac:dyDescent="0.25" r="493" customHeight="1" ht="17.25">
      <c r="A493" s="178">
        <f>A492</f>
        <v>25569.375</v>
      </c>
      <c r="B493" s="186" t="s">
        <v>149</v>
      </c>
      <c r="C493" s="180"/>
      <c r="D493" s="181">
        <v>103</v>
      </c>
      <c r="E493" s="180">
        <v>36</v>
      </c>
      <c r="F493" s="180">
        <v>4</v>
      </c>
      <c r="G493" s="180">
        <f>SUM(C493:F493)</f>
      </c>
      <c r="H493" s="125">
        <v>6000</v>
      </c>
      <c r="I493" s="125">
        <f>G493*H493</f>
      </c>
      <c r="J493" s="125">
        <f>I493*0.1</f>
      </c>
      <c r="K493" s="125">
        <f>SUM(I493:J493)</f>
      </c>
      <c r="L493" s="205"/>
      <c r="M493" s="87"/>
      <c r="N493" s="87"/>
      <c r="O493" s="87"/>
      <c r="P493" s="87"/>
      <c r="Q493" s="87"/>
      <c r="R493" s="87"/>
      <c r="S493" s="87"/>
      <c r="T493" s="87"/>
      <c r="U493" s="205"/>
      <c r="V493" s="87"/>
      <c r="W493" s="87"/>
      <c r="X493" s="87"/>
      <c r="Y493" s="87"/>
      <c r="Z493" s="86"/>
      <c r="AA493" s="87"/>
    </row>
    <row x14ac:dyDescent="0.25" r="494" customHeight="1" ht="17.25">
      <c r="A494" s="178">
        <f>A493</f>
        <v>25569.375</v>
      </c>
      <c r="B494" s="186" t="s">
        <v>43</v>
      </c>
      <c r="C494" s="180"/>
      <c r="D494" s="180">
        <v>46</v>
      </c>
      <c r="E494" s="180"/>
      <c r="F494" s="180"/>
      <c r="G494" s="180">
        <f>SUM(C494:F494)</f>
      </c>
      <c r="H494" s="125">
        <v>6000</v>
      </c>
      <c r="I494" s="125">
        <f>G494*H494</f>
      </c>
      <c r="J494" s="125">
        <f>I494*0.1</f>
      </c>
      <c r="K494" s="125">
        <f>SUM(I494:J494)</f>
      </c>
      <c r="L494" s="205"/>
      <c r="M494" s="87"/>
      <c r="N494" s="87"/>
      <c r="O494" s="87"/>
      <c r="P494" s="87"/>
      <c r="Q494" s="87"/>
      <c r="R494" s="87"/>
      <c r="S494" s="87"/>
      <c r="T494" s="87"/>
      <c r="U494" s="205"/>
      <c r="V494" s="87"/>
      <c r="W494" s="87"/>
      <c r="X494" s="87"/>
      <c r="Y494" s="87"/>
      <c r="Z494" s="86"/>
      <c r="AA494" s="87"/>
    </row>
    <row x14ac:dyDescent="0.25" r="495" customHeight="1" ht="17.25">
      <c r="A495" s="178">
        <f>A494</f>
        <v>25569.375</v>
      </c>
      <c r="B495" s="186" t="s">
        <v>18</v>
      </c>
      <c r="C495" s="180"/>
      <c r="D495" s="180">
        <v>9</v>
      </c>
      <c r="E495" s="180">
        <v>7</v>
      </c>
      <c r="F495" s="180">
        <v>6</v>
      </c>
      <c r="G495" s="180">
        <f>SUM(C495:F495)</f>
      </c>
      <c r="H495" s="125">
        <v>6000</v>
      </c>
      <c r="I495" s="125">
        <f>G495*H495</f>
      </c>
      <c r="J495" s="125">
        <f>I495*0.1</f>
      </c>
      <c r="K495" s="125">
        <f>SUM(I495:J495)</f>
      </c>
      <c r="L495" s="205"/>
      <c r="M495" s="87"/>
      <c r="N495" s="87"/>
      <c r="O495" s="87"/>
      <c r="P495" s="87"/>
      <c r="Q495" s="87"/>
      <c r="R495" s="87"/>
      <c r="S495" s="87"/>
      <c r="T495" s="87"/>
      <c r="U495" s="205"/>
      <c r="V495" s="87"/>
      <c r="W495" s="87"/>
      <c r="X495" s="87"/>
      <c r="Y495" s="87"/>
      <c r="Z495" s="86"/>
      <c r="AA495" s="87"/>
    </row>
    <row x14ac:dyDescent="0.25" r="496" customHeight="1" ht="17.25">
      <c r="A496" s="178">
        <f>A495</f>
        <v>25569.375</v>
      </c>
      <c r="B496" s="186" t="s">
        <v>82</v>
      </c>
      <c r="C496" s="188"/>
      <c r="D496" s="180">
        <v>25</v>
      </c>
      <c r="E496" s="180">
        <v>9</v>
      </c>
      <c r="F496" s="180">
        <v>7</v>
      </c>
      <c r="G496" s="180">
        <f>SUM(C496:F496)</f>
      </c>
      <c r="H496" s="125">
        <v>5000</v>
      </c>
      <c r="I496" s="125">
        <f>G496*H496</f>
      </c>
      <c r="J496" s="125">
        <f>I496*0.1</f>
      </c>
      <c r="K496" s="125">
        <f>SUM(I496:J496)</f>
      </c>
      <c r="L496" s="205"/>
      <c r="M496" s="87"/>
      <c r="N496" s="87"/>
      <c r="O496" s="87"/>
      <c r="P496" s="87"/>
      <c r="Q496" s="87"/>
      <c r="R496" s="87"/>
      <c r="S496" s="87"/>
      <c r="T496" s="87"/>
      <c r="U496" s="205"/>
      <c r="V496" s="87"/>
      <c r="W496" s="87"/>
      <c r="X496" s="87"/>
      <c r="Y496" s="87"/>
      <c r="Z496" s="86"/>
      <c r="AA496" s="87"/>
    </row>
    <row x14ac:dyDescent="0.25" r="497" customHeight="1" ht="17.25">
      <c r="A497" s="178">
        <f>A496</f>
        <v>25569.375</v>
      </c>
      <c r="B497" s="186" t="s">
        <v>151</v>
      </c>
      <c r="C497" s="180"/>
      <c r="D497" s="180">
        <v>12</v>
      </c>
      <c r="E497" s="180"/>
      <c r="F497" s="180"/>
      <c r="G497" s="180">
        <f>SUM(C497:F497)</f>
      </c>
      <c r="H497" s="125">
        <v>5000</v>
      </c>
      <c r="I497" s="125">
        <f>G497*H497</f>
      </c>
      <c r="J497" s="125">
        <f>I497*0.1</f>
      </c>
      <c r="K497" s="125">
        <f>SUM(I497:J497)</f>
      </c>
      <c r="L497" s="205"/>
      <c r="M497" s="87"/>
      <c r="N497" s="87"/>
      <c r="O497" s="87"/>
      <c r="P497" s="87"/>
      <c r="Q497" s="87"/>
      <c r="R497" s="87"/>
      <c r="S497" s="87"/>
      <c r="T497" s="87"/>
      <c r="U497" s="205"/>
      <c r="V497" s="87"/>
      <c r="W497" s="87"/>
      <c r="X497" s="87"/>
      <c r="Y497" s="87"/>
      <c r="Z497" s="86"/>
      <c r="AA497" s="87"/>
    </row>
    <row x14ac:dyDescent="0.25" r="498" customHeight="1" ht="17.25">
      <c r="A498" s="178">
        <f>A497</f>
        <v>25569.375</v>
      </c>
      <c r="B498" s="186" t="s">
        <v>105</v>
      </c>
      <c r="C498" s="180"/>
      <c r="D498" s="180">
        <v>47</v>
      </c>
      <c r="E498" s="180"/>
      <c r="F498" s="180"/>
      <c r="G498" s="180">
        <f>SUM(C498:F498)</f>
      </c>
      <c r="H498" s="125">
        <v>7000</v>
      </c>
      <c r="I498" s="125">
        <f>G498*H498</f>
      </c>
      <c r="J498" s="185"/>
      <c r="K498" s="125">
        <f>SUM(I498:J498)</f>
      </c>
      <c r="L498" s="205"/>
      <c r="M498" s="87"/>
      <c r="N498" s="87"/>
      <c r="O498" s="87"/>
      <c r="P498" s="87"/>
      <c r="Q498" s="87"/>
      <c r="R498" s="87"/>
      <c r="S498" s="87"/>
      <c r="T498" s="87"/>
      <c r="U498" s="205"/>
      <c r="V498" s="87"/>
      <c r="W498" s="87"/>
      <c r="X498" s="87"/>
      <c r="Y498" s="87"/>
      <c r="Z498" s="86"/>
      <c r="AA498" s="87"/>
    </row>
    <row x14ac:dyDescent="0.25" r="499" customHeight="1" ht="17.25">
      <c r="A499" s="178">
        <f>A498</f>
        <v>25569.375</v>
      </c>
      <c r="B499" s="186" t="s">
        <v>23</v>
      </c>
      <c r="C499" s="180"/>
      <c r="D499" s="180">
        <v>13</v>
      </c>
      <c r="E499" s="180"/>
      <c r="F499" s="180"/>
      <c r="G499" s="180">
        <f>SUM(C499:F499)</f>
      </c>
      <c r="H499" s="125">
        <v>6000</v>
      </c>
      <c r="I499" s="125">
        <f>G499*H499</f>
      </c>
      <c r="J499" s="125">
        <f>I499*0.1</f>
      </c>
      <c r="K499" s="125">
        <f>SUM(I499:J499)</f>
      </c>
      <c r="L499" s="205"/>
      <c r="M499" s="87"/>
      <c r="N499" s="87"/>
      <c r="O499" s="87"/>
      <c r="P499" s="87"/>
      <c r="Q499" s="87"/>
      <c r="R499" s="87"/>
      <c r="S499" s="87"/>
      <c r="T499" s="87"/>
      <c r="U499" s="205"/>
      <c r="V499" s="87"/>
      <c r="W499" s="87"/>
      <c r="X499" s="87"/>
      <c r="Y499" s="87"/>
      <c r="Z499" s="86"/>
      <c r="AA499" s="87"/>
    </row>
    <row x14ac:dyDescent="0.25" r="500" customHeight="1" ht="17.25">
      <c r="A500" s="178">
        <f>A499</f>
        <v>25569.375</v>
      </c>
      <c r="B500" s="186" t="s">
        <v>40</v>
      </c>
      <c r="C500" s="180"/>
      <c r="D500" s="180">
        <v>13</v>
      </c>
      <c r="E500" s="180"/>
      <c r="F500" s="180"/>
      <c r="G500" s="180">
        <f>SUM(C500:F500)</f>
      </c>
      <c r="H500" s="125">
        <v>6500</v>
      </c>
      <c r="I500" s="125">
        <f>G500*H500</f>
      </c>
      <c r="J500" s="125">
        <f>I500*0.1</f>
      </c>
      <c r="K500" s="125">
        <f>SUM(I500:J500)</f>
      </c>
      <c r="L500" s="205"/>
      <c r="M500" s="87"/>
      <c r="N500" s="87"/>
      <c r="O500" s="87"/>
      <c r="P500" s="87"/>
      <c r="Q500" s="87"/>
      <c r="R500" s="87"/>
      <c r="S500" s="87"/>
      <c r="T500" s="87"/>
      <c r="U500" s="205"/>
      <c r="V500" s="87"/>
      <c r="W500" s="87"/>
      <c r="X500" s="87"/>
      <c r="Y500" s="87"/>
      <c r="Z500" s="86"/>
      <c r="AA500" s="87"/>
    </row>
    <row x14ac:dyDescent="0.25" r="501" customHeight="1" ht="17.25">
      <c r="A501" s="178">
        <f>A499</f>
        <v>25569.375</v>
      </c>
      <c r="B501" s="186" t="s">
        <v>86</v>
      </c>
      <c r="C501" s="180"/>
      <c r="D501" s="219"/>
      <c r="E501" s="180">
        <v>8</v>
      </c>
      <c r="F501" s="219"/>
      <c r="G501" s="180">
        <f>SUM(C501:F501)</f>
      </c>
      <c r="H501" s="125">
        <v>6000</v>
      </c>
      <c r="I501" s="125">
        <f>G501*H501</f>
      </c>
      <c r="J501" s="125">
        <f>I501*0.1</f>
      </c>
      <c r="K501" s="125">
        <f>SUM(I501:J501)</f>
      </c>
      <c r="L501" s="205"/>
      <c r="M501" s="87"/>
      <c r="N501" s="87"/>
      <c r="O501" s="87"/>
      <c r="P501" s="87"/>
      <c r="Q501" s="87"/>
      <c r="R501" s="87"/>
      <c r="S501" s="87"/>
      <c r="T501" s="87"/>
      <c r="U501" s="205"/>
      <c r="V501" s="87"/>
      <c r="W501" s="87"/>
      <c r="X501" s="87"/>
      <c r="Y501" s="87"/>
      <c r="Z501" s="86"/>
      <c r="AA501" s="87"/>
    </row>
    <row x14ac:dyDescent="0.25" r="502" customHeight="1" ht="17.25">
      <c r="A502" s="178">
        <f>A500</f>
        <v>25569.375</v>
      </c>
      <c r="B502" s="186" t="s">
        <v>86</v>
      </c>
      <c r="C502" s="180"/>
      <c r="D502" s="192">
        <v>20</v>
      </c>
      <c r="E502" s="219"/>
      <c r="F502" s="192">
        <v>4</v>
      </c>
      <c r="G502" s="180">
        <f>SUM(C502:F502)</f>
      </c>
      <c r="H502" s="193">
        <v>9000</v>
      </c>
      <c r="I502" s="125">
        <f>G502*H502</f>
      </c>
      <c r="J502" s="125">
        <f>I502*0.1</f>
      </c>
      <c r="K502" s="125">
        <f>SUM(I502:J502)</f>
      </c>
      <c r="L502" s="205"/>
      <c r="M502" s="87"/>
      <c r="N502" s="87"/>
      <c r="O502" s="87"/>
      <c r="P502" s="87"/>
      <c r="Q502" s="87"/>
      <c r="R502" s="87"/>
      <c r="S502" s="87"/>
      <c r="T502" s="87"/>
      <c r="U502" s="205"/>
      <c r="V502" s="87"/>
      <c r="W502" s="87"/>
      <c r="X502" s="87"/>
      <c r="Y502" s="87"/>
      <c r="Z502" s="86"/>
      <c r="AA502" s="87"/>
    </row>
    <row x14ac:dyDescent="0.25" r="503" customHeight="1" ht="17.25">
      <c r="A503" s="178">
        <f>A502</f>
        <v>25569.375</v>
      </c>
      <c r="B503" s="186" t="s">
        <v>152</v>
      </c>
      <c r="C503" s="180"/>
      <c r="D503" s="180">
        <v>170</v>
      </c>
      <c r="E503" s="180"/>
      <c r="F503" s="180"/>
      <c r="G503" s="180">
        <f>SUM(C503:F503)</f>
      </c>
      <c r="H503" s="125">
        <v>6000</v>
      </c>
      <c r="I503" s="125">
        <f>G503*H503</f>
      </c>
      <c r="J503" s="125">
        <f>I503*0.1</f>
      </c>
      <c r="K503" s="125">
        <f>SUM(I503:J503)</f>
      </c>
      <c r="L503" s="205"/>
      <c r="M503" s="87"/>
      <c r="N503" s="87"/>
      <c r="O503" s="87"/>
      <c r="P503" s="87"/>
      <c r="Q503" s="87"/>
      <c r="R503" s="87"/>
      <c r="S503" s="87"/>
      <c r="T503" s="87"/>
      <c r="U503" s="205"/>
      <c r="V503" s="87"/>
      <c r="W503" s="87"/>
      <c r="X503" s="87"/>
      <c r="Y503" s="87"/>
      <c r="Z503" s="86"/>
      <c r="AA503" s="87"/>
    </row>
    <row x14ac:dyDescent="0.25" r="504" customHeight="1" ht="17.25">
      <c r="A504" s="178">
        <f>A499</f>
        <v>25569.375</v>
      </c>
      <c r="B504" s="186" t="s">
        <v>153</v>
      </c>
      <c r="C504" s="180"/>
      <c r="D504" s="180">
        <v>10</v>
      </c>
      <c r="E504" s="180"/>
      <c r="F504" s="180"/>
      <c r="G504" s="180">
        <f>SUM(C504:F504)</f>
      </c>
      <c r="H504" s="125">
        <v>6000</v>
      </c>
      <c r="I504" s="125">
        <f>G504*H504</f>
      </c>
      <c r="J504" s="125">
        <f>I504*0.1</f>
      </c>
      <c r="K504" s="125">
        <f>SUM(I504:J504)</f>
      </c>
      <c r="L504" s="205"/>
      <c r="M504" s="87"/>
      <c r="N504" s="87"/>
      <c r="O504" s="87"/>
      <c r="P504" s="87"/>
      <c r="Q504" s="87"/>
      <c r="R504" s="87"/>
      <c r="S504" s="87"/>
      <c r="T504" s="87"/>
      <c r="U504" s="205"/>
      <c r="V504" s="87"/>
      <c r="W504" s="87"/>
      <c r="X504" s="87"/>
      <c r="Y504" s="87"/>
      <c r="Z504" s="86"/>
      <c r="AA504" s="87"/>
    </row>
    <row x14ac:dyDescent="0.25" r="505" customHeight="1" ht="17.25">
      <c r="A505" s="178">
        <f>A500</f>
        <v>25569.375</v>
      </c>
      <c r="B505" s="186"/>
      <c r="C505" s="180"/>
      <c r="D505" s="180"/>
      <c r="E505" s="180"/>
      <c r="F505" s="180"/>
      <c r="G505" s="180">
        <f>SUM(C505:F505)</f>
      </c>
      <c r="H505" s="125"/>
      <c r="I505" s="125">
        <f>G505*H505</f>
      </c>
      <c r="J505" s="125">
        <f>I505*0.1</f>
      </c>
      <c r="K505" s="125">
        <f>SUM(I505:J505)</f>
      </c>
      <c r="L505" s="205"/>
      <c r="M505" s="87"/>
      <c r="N505" s="87"/>
      <c r="O505" s="87"/>
      <c r="P505" s="87"/>
      <c r="Q505" s="87"/>
      <c r="R505" s="87"/>
      <c r="S505" s="87"/>
      <c r="T505" s="87"/>
      <c r="U505" s="205"/>
      <c r="V505" s="87"/>
      <c r="W505" s="87"/>
      <c r="X505" s="87"/>
      <c r="Y505" s="87"/>
      <c r="Z505" s="86"/>
      <c r="AA505" s="87"/>
    </row>
    <row x14ac:dyDescent="0.25" r="506" customHeight="1" ht="17.25">
      <c r="A506" s="178">
        <f>A499</f>
        <v>25569.375</v>
      </c>
      <c r="B506" s="186"/>
      <c r="C506" s="180"/>
      <c r="D506" s="180"/>
      <c r="E506" s="180"/>
      <c r="F506" s="180"/>
      <c r="G506" s="180">
        <f>SUM(C506:F506)</f>
      </c>
      <c r="H506" s="125"/>
      <c r="I506" s="125">
        <f>G506*H506</f>
      </c>
      <c r="J506" s="125">
        <f>I506*0.1</f>
      </c>
      <c r="K506" s="125">
        <f>SUM(I506:J506)</f>
      </c>
      <c r="L506" s="205"/>
      <c r="M506" s="87"/>
      <c r="N506" s="87"/>
      <c r="O506" s="87"/>
      <c r="P506" s="87"/>
      <c r="Q506" s="87"/>
      <c r="R506" s="87"/>
      <c r="S506" s="87"/>
      <c r="T506" s="87"/>
      <c r="U506" s="205"/>
      <c r="V506" s="87"/>
      <c r="W506" s="87"/>
      <c r="X506" s="87"/>
      <c r="Y506" s="87"/>
      <c r="Z506" s="86"/>
      <c r="AA506" s="87"/>
    </row>
    <row x14ac:dyDescent="0.25" r="507" customHeight="1" ht="17.25">
      <c r="A507" s="178">
        <f>A500</f>
        <v>25569.375</v>
      </c>
      <c r="B507" s="186"/>
      <c r="C507" s="180"/>
      <c r="D507" s="180"/>
      <c r="E507" s="180"/>
      <c r="F507" s="180"/>
      <c r="G507" s="180">
        <f>SUM(C507:F507)</f>
      </c>
      <c r="H507" s="125"/>
      <c r="I507" s="125">
        <f>G507*H507</f>
      </c>
      <c r="J507" s="125">
        <f>I507*0.1</f>
      </c>
      <c r="K507" s="125">
        <f>SUM(I507:J507)</f>
      </c>
      <c r="L507" s="205"/>
      <c r="M507" s="87"/>
      <c r="N507" s="87"/>
      <c r="O507" s="87"/>
      <c r="P507" s="87"/>
      <c r="Q507" s="87"/>
      <c r="R507" s="87"/>
      <c r="S507" s="87"/>
      <c r="T507" s="87"/>
      <c r="U507" s="205"/>
      <c r="V507" s="87"/>
      <c r="W507" s="87"/>
      <c r="X507" s="87"/>
      <c r="Y507" s="87"/>
      <c r="Z507" s="86"/>
      <c r="AA507" s="87"/>
    </row>
    <row x14ac:dyDescent="0.25" r="508" customHeight="1" ht="17.25">
      <c r="A508" s="178">
        <f>A506</f>
        <v>25569.375</v>
      </c>
      <c r="B508" s="179"/>
      <c r="C508" s="180"/>
      <c r="D508" s="180"/>
      <c r="E508" s="180"/>
      <c r="F508" s="180"/>
      <c r="G508" s="180">
        <f>SUM(C508:F508)</f>
      </c>
      <c r="H508" s="125"/>
      <c r="I508" s="125">
        <f>G508*H508</f>
      </c>
      <c r="J508" s="125">
        <v>0</v>
      </c>
      <c r="K508" s="125">
        <f>SUM(I508:J508)</f>
      </c>
      <c r="L508" s="205"/>
      <c r="M508" s="87"/>
      <c r="N508" s="87"/>
      <c r="O508" s="87"/>
      <c r="P508" s="87"/>
      <c r="Q508" s="87"/>
      <c r="R508" s="87"/>
      <c r="S508" s="87"/>
      <c r="T508" s="87"/>
      <c r="U508" s="205"/>
      <c r="V508" s="87"/>
      <c r="W508" s="87"/>
      <c r="X508" s="87"/>
      <c r="Y508" s="87"/>
      <c r="Z508" s="86"/>
      <c r="AA508" s="87"/>
    </row>
    <row x14ac:dyDescent="0.25" r="509" customHeight="1" ht="17.25">
      <c r="A509" s="189">
        <f>A508</f>
        <v>25569.375</v>
      </c>
      <c r="B509" s="190" t="s">
        <v>155</v>
      </c>
      <c r="C509" s="191">
        <f>SUM(C462:C508)</f>
      </c>
      <c r="D509" s="191">
        <f>SUM(D462:D508)</f>
      </c>
      <c r="E509" s="191">
        <f>SUM(E462:E508)</f>
      </c>
      <c r="F509" s="191">
        <f>SUM(F462:F508)</f>
      </c>
      <c r="G509" s="191">
        <f>SUM(G462:G508)</f>
      </c>
      <c r="H509" s="191"/>
      <c r="I509" s="191">
        <f>SUM(I462:I508)</f>
      </c>
      <c r="J509" s="191">
        <f>SUM(J462:J508)</f>
      </c>
      <c r="K509" s="191">
        <f>SUM(K462:K508)</f>
      </c>
      <c r="L509" s="205"/>
      <c r="M509" s="87"/>
      <c r="N509" s="87"/>
      <c r="O509" s="87"/>
      <c r="P509" s="87"/>
      <c r="Q509" s="87"/>
      <c r="R509" s="87"/>
      <c r="S509" s="87"/>
      <c r="T509" s="87"/>
      <c r="U509" s="205"/>
      <c r="V509" s="87"/>
      <c r="W509" s="87"/>
      <c r="X509" s="87"/>
      <c r="Y509" s="87"/>
      <c r="Z509" s="86"/>
      <c r="AA509" s="87"/>
    </row>
    <row x14ac:dyDescent="0.25" r="510" customHeight="1" ht="17.25">
      <c r="A510" s="178">
        <f>A509</f>
        <v>25569.375</v>
      </c>
      <c r="B510" s="186" t="s">
        <v>113</v>
      </c>
      <c r="C510" s="180"/>
      <c r="D510" s="180">
        <v>40</v>
      </c>
      <c r="E510" s="180">
        <v>48</v>
      </c>
      <c r="F510" s="180"/>
      <c r="G510" s="180">
        <f>SUM(C510:F510)</f>
      </c>
      <c r="H510" s="125">
        <v>6500</v>
      </c>
      <c r="I510" s="125">
        <f>G510*H510</f>
      </c>
      <c r="J510" s="185"/>
      <c r="K510" s="125">
        <f>SUM(I510:J510)</f>
      </c>
      <c r="L510" s="205"/>
      <c r="M510" s="87"/>
      <c r="N510" s="87"/>
      <c r="O510" s="87"/>
      <c r="P510" s="87"/>
      <c r="Q510" s="87"/>
      <c r="R510" s="87"/>
      <c r="S510" s="87"/>
      <c r="T510" s="87"/>
      <c r="U510" s="205"/>
      <c r="V510" s="87"/>
      <c r="W510" s="87"/>
      <c r="X510" s="87"/>
      <c r="Y510" s="87"/>
      <c r="Z510" s="86"/>
      <c r="AA510" s="87"/>
    </row>
    <row x14ac:dyDescent="0.25" r="511" customHeight="1" ht="17.25">
      <c r="A511" s="178">
        <f>A510</f>
        <v>25569.375</v>
      </c>
      <c r="B511" s="186" t="s">
        <v>156</v>
      </c>
      <c r="C511" s="180"/>
      <c r="D511" s="180">
        <v>10</v>
      </c>
      <c r="E511" s="180">
        <v>10</v>
      </c>
      <c r="F511" s="180"/>
      <c r="G511" s="180">
        <f>SUM(C511:F511)</f>
      </c>
      <c r="H511" s="125">
        <v>6500</v>
      </c>
      <c r="I511" s="125">
        <f>G511*H511</f>
      </c>
      <c r="J511" s="185"/>
      <c r="K511" s="125">
        <f>SUM(I511:J511)</f>
      </c>
      <c r="L511" s="205"/>
      <c r="M511" s="87"/>
      <c r="N511" s="87"/>
      <c r="O511" s="87"/>
      <c r="P511" s="87"/>
      <c r="Q511" s="87"/>
      <c r="R511" s="87"/>
      <c r="S511" s="87"/>
      <c r="T511" s="87"/>
      <c r="U511" s="205"/>
      <c r="V511" s="87"/>
      <c r="W511" s="87"/>
      <c r="X511" s="87"/>
      <c r="Y511" s="87"/>
      <c r="Z511" s="86"/>
      <c r="AA511" s="87"/>
    </row>
    <row x14ac:dyDescent="0.25" r="512" customHeight="1" ht="17.25">
      <c r="A512" s="178">
        <f>A511</f>
        <v>25569.375</v>
      </c>
      <c r="B512" s="186" t="s">
        <v>112</v>
      </c>
      <c r="C512" s="180"/>
      <c r="D512" s="180">
        <v>9</v>
      </c>
      <c r="E512" s="180">
        <v>6</v>
      </c>
      <c r="F512" s="180"/>
      <c r="G512" s="180">
        <f>SUM(C512:F512)</f>
      </c>
      <c r="H512" s="125">
        <v>6900</v>
      </c>
      <c r="I512" s="125">
        <f>G512*H512</f>
      </c>
      <c r="J512" s="185"/>
      <c r="K512" s="125">
        <f>SUM(I512:J512)</f>
      </c>
      <c r="L512" s="205"/>
      <c r="M512" s="87"/>
      <c r="N512" s="87"/>
      <c r="O512" s="87"/>
      <c r="P512" s="87"/>
      <c r="Q512" s="87"/>
      <c r="R512" s="87"/>
      <c r="S512" s="87"/>
      <c r="T512" s="87"/>
      <c r="U512" s="205"/>
      <c r="V512" s="87"/>
      <c r="W512" s="87"/>
      <c r="X512" s="87"/>
      <c r="Y512" s="87"/>
      <c r="Z512" s="86"/>
      <c r="AA512" s="87"/>
    </row>
    <row x14ac:dyDescent="0.25" r="513" customHeight="1" ht="17.25">
      <c r="A513" s="178">
        <f>A512</f>
        <v>25569.375</v>
      </c>
      <c r="B513" s="179"/>
      <c r="C513" s="180"/>
      <c r="D513" s="180"/>
      <c r="E513" s="180"/>
      <c r="F513" s="180"/>
      <c r="G513" s="180">
        <f>SUM(C513:F513)</f>
      </c>
      <c r="H513" s="125"/>
      <c r="I513" s="125">
        <f>G513*H513</f>
      </c>
      <c r="J513" s="185"/>
      <c r="K513" s="125">
        <f>SUM(I513:J513)</f>
      </c>
      <c r="L513" s="205"/>
      <c r="M513" s="87"/>
      <c r="N513" s="87"/>
      <c r="O513" s="87"/>
      <c r="P513" s="87"/>
      <c r="Q513" s="87"/>
      <c r="R513" s="87"/>
      <c r="S513" s="87"/>
      <c r="T513" s="87"/>
      <c r="U513" s="205"/>
      <c r="V513" s="87"/>
      <c r="W513" s="87"/>
      <c r="X513" s="87"/>
      <c r="Y513" s="87"/>
      <c r="Z513" s="86"/>
      <c r="AA513" s="87"/>
    </row>
    <row x14ac:dyDescent="0.25" r="514" customHeight="1" ht="17.25">
      <c r="A514" s="178">
        <f>A513</f>
        <v>25569.375</v>
      </c>
      <c r="B514" s="179"/>
      <c r="C514" s="180"/>
      <c r="D514" s="180"/>
      <c r="E514" s="180"/>
      <c r="F514" s="180"/>
      <c r="G514" s="180">
        <f>SUM(C514:F514)</f>
      </c>
      <c r="H514" s="125"/>
      <c r="I514" s="125">
        <f>G514*H514</f>
      </c>
      <c r="J514" s="185"/>
      <c r="K514" s="125">
        <f>SUM(I514:J514)</f>
      </c>
      <c r="L514" s="205"/>
      <c r="M514" s="87"/>
      <c r="N514" s="87"/>
      <c r="O514" s="87"/>
      <c r="P514" s="87"/>
      <c r="Q514" s="87"/>
      <c r="R514" s="87"/>
      <c r="S514" s="87"/>
      <c r="T514" s="87"/>
      <c r="U514" s="205"/>
      <c r="V514" s="87"/>
      <c r="W514" s="87"/>
      <c r="X514" s="87"/>
      <c r="Y514" s="87"/>
      <c r="Z514" s="86"/>
      <c r="AA514" s="87"/>
    </row>
    <row x14ac:dyDescent="0.25" r="515" customHeight="1" ht="17.25">
      <c r="A515" s="178">
        <f>A514</f>
        <v>25569.375</v>
      </c>
      <c r="B515" s="179"/>
      <c r="C515" s="180"/>
      <c r="D515" s="180"/>
      <c r="E515" s="180"/>
      <c r="F515" s="180"/>
      <c r="G515" s="180">
        <f>SUM(C515:F515)</f>
      </c>
      <c r="H515" s="125"/>
      <c r="I515" s="125">
        <f>G515*H515</f>
      </c>
      <c r="J515" s="185"/>
      <c r="K515" s="125">
        <f>SUM(I515:J515)</f>
      </c>
      <c r="L515" s="205"/>
      <c r="M515" s="87"/>
      <c r="N515" s="87"/>
      <c r="O515" s="87"/>
      <c r="P515" s="87"/>
      <c r="Q515" s="87"/>
      <c r="R515" s="87"/>
      <c r="S515" s="87"/>
      <c r="T515" s="87"/>
      <c r="U515" s="205"/>
      <c r="V515" s="87"/>
      <c r="W515" s="87"/>
      <c r="X515" s="87"/>
      <c r="Y515" s="87"/>
      <c r="Z515" s="86"/>
      <c r="AA515" s="87"/>
    </row>
    <row x14ac:dyDescent="0.25" r="516" customHeight="1" ht="17.25">
      <c r="A516" s="178">
        <f>A515</f>
        <v>25569.375</v>
      </c>
      <c r="B516" s="179"/>
      <c r="C516" s="180"/>
      <c r="D516" s="180"/>
      <c r="E516" s="180"/>
      <c r="F516" s="180"/>
      <c r="G516" s="180">
        <f>SUM(C516:F516)</f>
      </c>
      <c r="H516" s="125"/>
      <c r="I516" s="125">
        <f>G516*H516</f>
      </c>
      <c r="J516" s="185"/>
      <c r="K516" s="125">
        <f>SUM(I516:J516)</f>
      </c>
      <c r="L516" s="205"/>
      <c r="M516" s="87"/>
      <c r="N516" s="87"/>
      <c r="O516" s="87"/>
      <c r="P516" s="87"/>
      <c r="Q516" s="87"/>
      <c r="R516" s="87"/>
      <c r="S516" s="87"/>
      <c r="T516" s="87"/>
      <c r="U516" s="205"/>
      <c r="V516" s="87"/>
      <c r="W516" s="87"/>
      <c r="X516" s="87"/>
      <c r="Y516" s="87"/>
      <c r="Z516" s="86"/>
      <c r="AA516" s="87"/>
    </row>
    <row x14ac:dyDescent="0.25" r="517" customHeight="1" ht="17.25">
      <c r="A517" s="178">
        <f>A516</f>
        <v>25569.375</v>
      </c>
      <c r="B517" s="179"/>
      <c r="C517" s="180"/>
      <c r="D517" s="180"/>
      <c r="E517" s="180"/>
      <c r="F517" s="180"/>
      <c r="G517" s="180">
        <f>SUM(C517:F517)</f>
      </c>
      <c r="H517" s="125"/>
      <c r="I517" s="125">
        <f>G517*H517</f>
      </c>
      <c r="J517" s="185"/>
      <c r="K517" s="125">
        <f>SUM(I517:J517)</f>
      </c>
      <c r="L517" s="205"/>
      <c r="M517" s="87"/>
      <c r="N517" s="87"/>
      <c r="O517" s="87"/>
      <c r="P517" s="87"/>
      <c r="Q517" s="87"/>
      <c r="R517" s="87"/>
      <c r="S517" s="87"/>
      <c r="T517" s="87"/>
      <c r="U517" s="205"/>
      <c r="V517" s="87"/>
      <c r="W517" s="87"/>
      <c r="X517" s="87"/>
      <c r="Y517" s="87"/>
      <c r="Z517" s="86"/>
      <c r="AA517" s="87"/>
    </row>
    <row x14ac:dyDescent="0.25" r="518" customHeight="1" ht="17.25">
      <c r="A518" s="189">
        <f>A517</f>
        <v>25569.375</v>
      </c>
      <c r="B518" s="190" t="s">
        <v>157</v>
      </c>
      <c r="C518" s="191">
        <f>SUM(C510:C517)</f>
      </c>
      <c r="D518" s="191">
        <f>SUM(D510:D517)</f>
      </c>
      <c r="E518" s="191">
        <f>SUM(E510:E517)</f>
      </c>
      <c r="F518" s="191">
        <f>SUM(F510:F517)</f>
      </c>
      <c r="G518" s="191">
        <f>SUM(G510:G517)</f>
      </c>
      <c r="H518" s="201"/>
      <c r="I518" s="201">
        <f>SUM(I510:I517)</f>
      </c>
      <c r="J518" s="201"/>
      <c r="K518" s="202">
        <f>SUM(K510:K517)</f>
      </c>
      <c r="L518" s="205"/>
      <c r="M518" s="87"/>
      <c r="N518" s="87"/>
      <c r="O518" s="87"/>
      <c r="P518" s="87"/>
      <c r="Q518" s="87"/>
      <c r="R518" s="87"/>
      <c r="S518" s="87"/>
      <c r="T518" s="87"/>
      <c r="U518" s="205"/>
      <c r="V518" s="87"/>
      <c r="W518" s="87"/>
      <c r="X518" s="87"/>
      <c r="Y518" s="87"/>
      <c r="Z518" s="86"/>
      <c r="AA518" s="87"/>
    </row>
    <row x14ac:dyDescent="0.25" r="519" customHeight="1" ht="17.25" hidden="1">
      <c r="A519" s="172" t="s">
        <v>128</v>
      </c>
      <c r="B519" s="173" t="s">
        <v>2</v>
      </c>
      <c r="C519" s="174" t="s">
        <v>129</v>
      </c>
      <c r="D519" s="174" t="s">
        <v>130</v>
      </c>
      <c r="E519" s="174" t="s">
        <v>131</v>
      </c>
      <c r="F519" s="174" t="s">
        <v>132</v>
      </c>
      <c r="G519" s="174" t="s">
        <v>133</v>
      </c>
      <c r="H519" s="174" t="s">
        <v>7</v>
      </c>
      <c r="I519" s="174" t="s">
        <v>134</v>
      </c>
      <c r="J519" s="174" t="s">
        <v>90</v>
      </c>
      <c r="K519" s="174" t="s">
        <v>135</v>
      </c>
      <c r="L519" s="205"/>
      <c r="M519" s="87"/>
      <c r="N519" s="87"/>
      <c r="O519" s="87"/>
      <c r="P519" s="87"/>
      <c r="Q519" s="87"/>
      <c r="R519" s="87"/>
      <c r="S519" s="87"/>
      <c r="T519" s="87"/>
      <c r="U519" s="205"/>
      <c r="V519" s="87"/>
      <c r="W519" s="87"/>
      <c r="X519" s="87"/>
      <c r="Y519" s="87"/>
      <c r="Z519" s="86"/>
      <c r="AA519" s="87"/>
    </row>
    <row x14ac:dyDescent="0.25" r="520" customHeight="1" ht="17.25">
      <c r="A520" s="178">
        <f>A517+1</f>
        <v>25569.375</v>
      </c>
      <c r="B520" s="179" t="s">
        <v>137</v>
      </c>
      <c r="C520" s="180"/>
      <c r="D520" s="180">
        <v>99</v>
      </c>
      <c r="E520" s="180">
        <v>0</v>
      </c>
      <c r="F520" s="180">
        <v>15</v>
      </c>
      <c r="G520" s="180">
        <f>SUM(C520:F520)</f>
      </c>
      <c r="H520" s="182">
        <v>4500</v>
      </c>
      <c r="I520" s="125">
        <f>G520*H520</f>
      </c>
      <c r="J520" s="125">
        <f>I520*0.1</f>
      </c>
      <c r="K520" s="125">
        <f>SUM(I520:J520)</f>
      </c>
      <c r="L520" s="205"/>
      <c r="M520" s="87"/>
      <c r="N520" s="87"/>
      <c r="O520" s="87"/>
      <c r="P520" s="87"/>
      <c r="Q520" s="87"/>
      <c r="R520" s="87"/>
      <c r="S520" s="87"/>
      <c r="T520" s="87"/>
      <c r="U520" s="205"/>
      <c r="V520" s="87"/>
      <c r="W520" s="87"/>
      <c r="X520" s="87"/>
      <c r="Y520" s="87"/>
      <c r="Z520" s="86"/>
      <c r="AA520" s="87"/>
    </row>
    <row x14ac:dyDescent="0.25" r="521" customHeight="1" ht="17.25">
      <c r="A521" s="178">
        <f>A520</f>
        <v>25569.375</v>
      </c>
      <c r="B521" s="179" t="s">
        <v>13</v>
      </c>
      <c r="C521" s="180"/>
      <c r="D521" s="180">
        <v>13</v>
      </c>
      <c r="E521" s="180"/>
      <c r="F521" s="180"/>
      <c r="G521" s="180">
        <f>SUM(C521:F521)</f>
      </c>
      <c r="H521" s="182">
        <v>6000</v>
      </c>
      <c r="I521" s="125">
        <f>G521*H521</f>
      </c>
      <c r="J521" s="125">
        <f>I521*0.1</f>
      </c>
      <c r="K521" s="125">
        <f>SUM(I521:J521)</f>
      </c>
      <c r="L521" s="205"/>
      <c r="M521" s="87"/>
      <c r="N521" s="87"/>
      <c r="O521" s="87"/>
      <c r="P521" s="87"/>
      <c r="Q521" s="87"/>
      <c r="R521" s="87"/>
      <c r="S521" s="87"/>
      <c r="T521" s="87"/>
      <c r="U521" s="205"/>
      <c r="V521" s="87"/>
      <c r="W521" s="87"/>
      <c r="X521" s="87"/>
      <c r="Y521" s="87"/>
      <c r="Z521" s="86"/>
      <c r="AA521" s="87"/>
    </row>
    <row x14ac:dyDescent="0.25" r="522" customHeight="1" ht="17.25">
      <c r="A522" s="178">
        <f>A521</f>
        <v>25569.375</v>
      </c>
      <c r="B522" s="179" t="s">
        <v>58</v>
      </c>
      <c r="C522" s="183"/>
      <c r="D522" s="180">
        <v>13</v>
      </c>
      <c r="E522" s="180">
        <v>8</v>
      </c>
      <c r="F522" s="180"/>
      <c r="G522" s="180">
        <f>SUM(C522:F522)</f>
      </c>
      <c r="H522" s="182">
        <v>5500</v>
      </c>
      <c r="I522" s="125">
        <f>G522*H522</f>
      </c>
      <c r="J522" s="125">
        <f>I522*0.1</f>
      </c>
      <c r="K522" s="125">
        <f>SUM(I522:J522)</f>
      </c>
      <c r="L522" s="205"/>
      <c r="M522" s="87"/>
      <c r="N522" s="87"/>
      <c r="O522" s="87"/>
      <c r="P522" s="87"/>
      <c r="Q522" s="87"/>
      <c r="R522" s="87"/>
      <c r="S522" s="87"/>
      <c r="T522" s="87"/>
      <c r="U522" s="205"/>
      <c r="V522" s="87"/>
      <c r="W522" s="87"/>
      <c r="X522" s="87"/>
      <c r="Y522" s="87"/>
      <c r="Z522" s="86"/>
      <c r="AA522" s="87"/>
    </row>
    <row x14ac:dyDescent="0.25" r="523" customHeight="1" ht="17.25">
      <c r="A523" s="178">
        <f>A522</f>
        <v>25569.375</v>
      </c>
      <c r="B523" s="179" t="s">
        <v>147</v>
      </c>
      <c r="C523" s="183">
        <v>10</v>
      </c>
      <c r="D523" s="180">
        <v>40</v>
      </c>
      <c r="E523" s="180">
        <v>25</v>
      </c>
      <c r="F523" s="180">
        <v>20</v>
      </c>
      <c r="G523" s="180">
        <f>SUM(C523:F523)</f>
      </c>
      <c r="H523" s="182">
        <v>5000</v>
      </c>
      <c r="I523" s="125">
        <f>G523*H523</f>
      </c>
      <c r="J523" s="125">
        <f>I523*0.1</f>
      </c>
      <c r="K523" s="125">
        <f>SUM(I523:J523)</f>
      </c>
      <c r="L523" s="205"/>
      <c r="M523" s="87"/>
      <c r="N523" s="87"/>
      <c r="O523" s="87"/>
      <c r="P523" s="87"/>
      <c r="Q523" s="87"/>
      <c r="R523" s="87"/>
      <c r="S523" s="87"/>
      <c r="T523" s="87"/>
      <c r="U523" s="205"/>
      <c r="V523" s="87"/>
      <c r="W523" s="87"/>
      <c r="X523" s="87"/>
      <c r="Y523" s="87"/>
      <c r="Z523" s="86"/>
      <c r="AA523" s="87"/>
    </row>
    <row x14ac:dyDescent="0.25" r="524" customHeight="1" ht="17.25">
      <c r="A524" s="178">
        <f>A523</f>
        <v>25569.375</v>
      </c>
      <c r="B524" s="179" t="s">
        <v>27</v>
      </c>
      <c r="C524" s="180"/>
      <c r="D524" s="180">
        <v>10</v>
      </c>
      <c r="E524" s="180">
        <v>10</v>
      </c>
      <c r="F524" s="180"/>
      <c r="G524" s="180">
        <f>SUM(C524:F524)</f>
      </c>
      <c r="H524" s="182">
        <v>5500</v>
      </c>
      <c r="I524" s="125">
        <f>G524*H524</f>
      </c>
      <c r="J524" s="125">
        <f>I524*0.1</f>
      </c>
      <c r="K524" s="125">
        <f>SUM(I524:J524)</f>
      </c>
      <c r="L524" s="205"/>
      <c r="M524" s="87"/>
      <c r="N524" s="87"/>
      <c r="O524" s="87"/>
      <c r="P524" s="87"/>
      <c r="Q524" s="87"/>
      <c r="R524" s="87"/>
      <c r="S524" s="87"/>
      <c r="T524" s="87"/>
      <c r="U524" s="205"/>
      <c r="V524" s="87"/>
      <c r="W524" s="87"/>
      <c r="X524" s="87"/>
      <c r="Y524" s="87"/>
      <c r="Z524" s="86"/>
      <c r="AA524" s="87"/>
    </row>
    <row x14ac:dyDescent="0.25" r="525" customHeight="1" ht="17.25">
      <c r="A525" s="178">
        <f>A524</f>
        <v>25569.375</v>
      </c>
      <c r="B525" s="179" t="s">
        <v>20</v>
      </c>
      <c r="C525" s="180"/>
      <c r="D525" s="180">
        <v>61</v>
      </c>
      <c r="E525" s="180">
        <v>11</v>
      </c>
      <c r="F525" s="180"/>
      <c r="G525" s="180">
        <f>SUM(C525:F525)</f>
      </c>
      <c r="H525" s="182">
        <v>5500</v>
      </c>
      <c r="I525" s="125">
        <f>G525*H525</f>
      </c>
      <c r="J525" s="125">
        <f>I525*0.1</f>
      </c>
      <c r="K525" s="125">
        <f>SUM(I525:J525)</f>
      </c>
      <c r="L525" s="205"/>
      <c r="M525" s="87"/>
      <c r="N525" s="87"/>
      <c r="O525" s="87"/>
      <c r="P525" s="87"/>
      <c r="Q525" s="87"/>
      <c r="R525" s="87"/>
      <c r="S525" s="87"/>
      <c r="T525" s="87"/>
      <c r="U525" s="205"/>
      <c r="V525" s="87"/>
      <c r="W525" s="87"/>
      <c r="X525" s="87"/>
      <c r="Y525" s="87"/>
      <c r="Z525" s="86"/>
      <c r="AA525" s="87"/>
    </row>
    <row x14ac:dyDescent="0.25" r="526" customHeight="1" ht="17.25">
      <c r="A526" s="178">
        <f>A525</f>
        <v>25569.375</v>
      </c>
      <c r="B526" s="179" t="s">
        <v>31</v>
      </c>
      <c r="C526" s="180"/>
      <c r="D526" s="180">
        <v>25</v>
      </c>
      <c r="E526" s="180"/>
      <c r="F526" s="180"/>
      <c r="G526" s="180">
        <f>SUM(C526:F526)</f>
      </c>
      <c r="H526" s="182">
        <v>6000</v>
      </c>
      <c r="I526" s="125">
        <f>G526*H526</f>
      </c>
      <c r="J526" s="125">
        <f>I526*0.1</f>
      </c>
      <c r="K526" s="125">
        <f>SUM(I526:J526)</f>
      </c>
      <c r="L526" s="205"/>
      <c r="M526" s="87"/>
      <c r="N526" s="87"/>
      <c r="O526" s="87"/>
      <c r="P526" s="87"/>
      <c r="Q526" s="87"/>
      <c r="R526" s="87"/>
      <c r="S526" s="87"/>
      <c r="T526" s="87"/>
      <c r="U526" s="205"/>
      <c r="V526" s="87"/>
      <c r="W526" s="87"/>
      <c r="X526" s="87"/>
      <c r="Y526" s="87"/>
      <c r="Z526" s="86"/>
      <c r="AA526" s="87"/>
    </row>
    <row x14ac:dyDescent="0.25" r="527" customHeight="1" ht="17.25">
      <c r="A527" s="178">
        <f>A526</f>
        <v>25569.375</v>
      </c>
      <c r="B527" s="179" t="s">
        <v>71</v>
      </c>
      <c r="C527" s="180"/>
      <c r="D527" s="180">
        <v>25</v>
      </c>
      <c r="E527" s="180"/>
      <c r="F527" s="180"/>
      <c r="G527" s="180">
        <f>SUM(C527:F527)</f>
      </c>
      <c r="H527" s="182">
        <v>6000</v>
      </c>
      <c r="I527" s="125">
        <f>G527*H527</f>
      </c>
      <c r="J527" s="125">
        <f>I527*0.1</f>
      </c>
      <c r="K527" s="125">
        <f>SUM(I527:J527)</f>
      </c>
      <c r="L527" s="205"/>
      <c r="M527" s="87"/>
      <c r="N527" s="87"/>
      <c r="O527" s="87"/>
      <c r="P527" s="87"/>
      <c r="Q527" s="87"/>
      <c r="R527" s="87"/>
      <c r="S527" s="87"/>
      <c r="T527" s="87"/>
      <c r="U527" s="205"/>
      <c r="V527" s="87"/>
      <c r="W527" s="87"/>
      <c r="X527" s="87"/>
      <c r="Y527" s="87"/>
      <c r="Z527" s="86"/>
      <c r="AA527" s="87"/>
    </row>
    <row x14ac:dyDescent="0.25" r="528" customHeight="1" ht="17.25">
      <c r="A528" s="178">
        <f>A527</f>
        <v>25569.375</v>
      </c>
      <c r="B528" s="184" t="s">
        <v>49</v>
      </c>
      <c r="C528" s="180"/>
      <c r="D528" s="180">
        <v>17</v>
      </c>
      <c r="E528" s="180">
        <v>10</v>
      </c>
      <c r="F528" s="180">
        <v>6</v>
      </c>
      <c r="G528" s="180">
        <f>SUM(C528:F528)</f>
      </c>
      <c r="H528" s="182">
        <v>6000</v>
      </c>
      <c r="I528" s="125">
        <f>G528*H528</f>
      </c>
      <c r="J528" s="125">
        <f>I528*0.1</f>
      </c>
      <c r="K528" s="125">
        <f>SUM(I528:J528)</f>
      </c>
      <c r="L528" s="205"/>
      <c r="M528" s="87"/>
      <c r="N528" s="87"/>
      <c r="O528" s="87"/>
      <c r="P528" s="87"/>
      <c r="Q528" s="87"/>
      <c r="R528" s="87"/>
      <c r="S528" s="87"/>
      <c r="T528" s="87"/>
      <c r="U528" s="205"/>
      <c r="V528" s="87"/>
      <c r="W528" s="87"/>
      <c r="X528" s="87"/>
      <c r="Y528" s="87"/>
      <c r="Z528" s="86"/>
      <c r="AA528" s="87"/>
    </row>
    <row x14ac:dyDescent="0.25" r="529" customHeight="1" ht="17.25">
      <c r="A529" s="178">
        <f>A528</f>
        <v>25569.375</v>
      </c>
      <c r="B529" s="179" t="s">
        <v>9</v>
      </c>
      <c r="C529" s="180"/>
      <c r="D529" s="180">
        <v>42</v>
      </c>
      <c r="E529" s="180"/>
      <c r="F529" s="180"/>
      <c r="G529" s="180">
        <f>SUM(C529:F529)</f>
      </c>
      <c r="H529" s="182">
        <v>6000</v>
      </c>
      <c r="I529" s="125">
        <f>G529*H529</f>
      </c>
      <c r="J529" s="125">
        <f>I529*0.1</f>
      </c>
      <c r="K529" s="125">
        <f>SUM(I529:J529)</f>
      </c>
      <c r="L529" s="205"/>
      <c r="M529" s="87"/>
      <c r="N529" s="87"/>
      <c r="O529" s="87"/>
      <c r="P529" s="87"/>
      <c r="Q529" s="87"/>
      <c r="R529" s="87"/>
      <c r="S529" s="87"/>
      <c r="T529" s="87"/>
      <c r="U529" s="205"/>
      <c r="V529" s="87"/>
      <c r="W529" s="87"/>
      <c r="X529" s="87"/>
      <c r="Y529" s="87"/>
      <c r="Z529" s="86"/>
      <c r="AA529" s="87"/>
    </row>
    <row x14ac:dyDescent="0.25" r="530" customHeight="1" ht="17.25">
      <c r="A530" s="178">
        <f>A529</f>
        <v>25569.375</v>
      </c>
      <c r="B530" s="179" t="s">
        <v>78</v>
      </c>
      <c r="C530" s="180"/>
      <c r="D530" s="180">
        <v>10</v>
      </c>
      <c r="E530" s="180"/>
      <c r="F530" s="180"/>
      <c r="G530" s="180">
        <f>SUM(C530:F530)</f>
      </c>
      <c r="H530" s="182">
        <v>6500</v>
      </c>
      <c r="I530" s="125">
        <f>G530*H530</f>
      </c>
      <c r="J530" s="125">
        <f>I530*0.1</f>
      </c>
      <c r="K530" s="125">
        <f>SUM(I530:J530)</f>
      </c>
      <c r="L530" s="205"/>
      <c r="M530" s="87"/>
      <c r="N530" s="87"/>
      <c r="O530" s="87"/>
      <c r="P530" s="87"/>
      <c r="Q530" s="87"/>
      <c r="R530" s="87"/>
      <c r="S530" s="87"/>
      <c r="T530" s="87"/>
      <c r="U530" s="205"/>
      <c r="V530" s="87"/>
      <c r="W530" s="87"/>
      <c r="X530" s="87"/>
      <c r="Y530" s="87"/>
      <c r="Z530" s="86"/>
      <c r="AA530" s="87"/>
    </row>
    <row x14ac:dyDescent="0.25" r="531" customHeight="1" ht="17.25">
      <c r="A531" s="178">
        <f>A530</f>
        <v>25569.375</v>
      </c>
      <c r="B531" s="179" t="s">
        <v>55</v>
      </c>
      <c r="C531" s="180"/>
      <c r="D531" s="180">
        <v>10</v>
      </c>
      <c r="E531" s="180"/>
      <c r="F531" s="180"/>
      <c r="G531" s="180">
        <f>SUM(C531:F531)</f>
      </c>
      <c r="H531" s="182">
        <v>6500</v>
      </c>
      <c r="I531" s="125">
        <f>G531*H531</f>
      </c>
      <c r="J531" s="125">
        <f>I531*0.1</f>
      </c>
      <c r="K531" s="125">
        <f>SUM(I531:J531)</f>
      </c>
      <c r="L531" s="205"/>
      <c r="M531" s="87"/>
      <c r="N531" s="87"/>
      <c r="O531" s="87"/>
      <c r="P531" s="87"/>
      <c r="Q531" s="87"/>
      <c r="R531" s="87"/>
      <c r="S531" s="87"/>
      <c r="T531" s="87"/>
      <c r="U531" s="205"/>
      <c r="V531" s="87"/>
      <c r="W531" s="87"/>
      <c r="X531" s="87"/>
      <c r="Y531" s="87"/>
      <c r="Z531" s="86"/>
      <c r="AA531" s="87"/>
    </row>
    <row x14ac:dyDescent="0.25" r="532" customHeight="1" ht="17.25">
      <c r="A532" s="178">
        <f>A531</f>
        <v>25569.375</v>
      </c>
      <c r="B532" s="179" t="s">
        <v>80</v>
      </c>
      <c r="C532" s="180"/>
      <c r="D532" s="180">
        <v>23</v>
      </c>
      <c r="E532" s="180"/>
      <c r="F532" s="180"/>
      <c r="G532" s="180">
        <f>SUM(C532:F532)</f>
      </c>
      <c r="H532" s="182">
        <v>6000</v>
      </c>
      <c r="I532" s="125">
        <f>G532*H532</f>
      </c>
      <c r="J532" s="185"/>
      <c r="K532" s="125">
        <f>SUM(I532:J532)</f>
      </c>
      <c r="L532" s="205"/>
      <c r="M532" s="87"/>
      <c r="N532" s="87"/>
      <c r="O532" s="87"/>
      <c r="P532" s="87"/>
      <c r="Q532" s="87"/>
      <c r="R532" s="87"/>
      <c r="S532" s="87"/>
      <c r="T532" s="87"/>
      <c r="U532" s="205"/>
      <c r="V532" s="87"/>
      <c r="W532" s="87"/>
      <c r="X532" s="87"/>
      <c r="Y532" s="87"/>
      <c r="Z532" s="86"/>
      <c r="AA532" s="87"/>
    </row>
    <row x14ac:dyDescent="0.25" r="533" customHeight="1" ht="17.25">
      <c r="A533" s="178">
        <f>A532</f>
        <v>25569.375</v>
      </c>
      <c r="B533" s="179" t="s">
        <v>67</v>
      </c>
      <c r="C533" s="180"/>
      <c r="D533" s="180">
        <v>7</v>
      </c>
      <c r="E533" s="180"/>
      <c r="F533" s="180"/>
      <c r="G533" s="180">
        <f>SUM(C533:F533)</f>
      </c>
      <c r="H533" s="182">
        <v>5500</v>
      </c>
      <c r="I533" s="125">
        <f>G533*H533</f>
      </c>
      <c r="J533" s="125">
        <f>I533*0.1</f>
      </c>
      <c r="K533" s="125">
        <f>SUM(I533:J533)</f>
      </c>
      <c r="L533" s="205"/>
      <c r="M533" s="87"/>
      <c r="N533" s="87"/>
      <c r="O533" s="87"/>
      <c r="P533" s="87"/>
      <c r="Q533" s="87"/>
      <c r="R533" s="87"/>
      <c r="S533" s="87"/>
      <c r="T533" s="87"/>
      <c r="U533" s="205"/>
      <c r="V533" s="87"/>
      <c r="W533" s="87"/>
      <c r="X533" s="87"/>
      <c r="Y533" s="87"/>
      <c r="Z533" s="86"/>
      <c r="AA533" s="87"/>
    </row>
    <row x14ac:dyDescent="0.25" r="534" customHeight="1" ht="17.25">
      <c r="A534" s="178">
        <f>A533</f>
        <v>25569.375</v>
      </c>
      <c r="B534" s="186" t="s">
        <v>74</v>
      </c>
      <c r="C534" s="180"/>
      <c r="D534" s="180">
        <v>30</v>
      </c>
      <c r="E534" s="180">
        <v>25</v>
      </c>
      <c r="F534" s="180"/>
      <c r="G534" s="180">
        <f>SUM(C534:F534)</f>
      </c>
      <c r="H534" s="187">
        <v>5000</v>
      </c>
      <c r="I534" s="125">
        <f>G534*H534</f>
      </c>
      <c r="J534" s="125">
        <f>I534*0.1</f>
      </c>
      <c r="K534" s="125">
        <f>SUM(I534:J534)</f>
      </c>
      <c r="L534" s="205"/>
      <c r="M534" s="87"/>
      <c r="N534" s="87"/>
      <c r="O534" s="87"/>
      <c r="P534" s="87"/>
      <c r="Q534" s="87"/>
      <c r="R534" s="87"/>
      <c r="S534" s="87"/>
      <c r="T534" s="87"/>
      <c r="U534" s="205"/>
      <c r="V534" s="87"/>
      <c r="W534" s="87"/>
      <c r="X534" s="87"/>
      <c r="Y534" s="87"/>
      <c r="Z534" s="86"/>
      <c r="AA534" s="87"/>
    </row>
    <row x14ac:dyDescent="0.25" r="535" customHeight="1" ht="17.25">
      <c r="A535" s="178">
        <f>A534</f>
        <v>25569.375</v>
      </c>
      <c r="B535" s="179" t="s">
        <v>11</v>
      </c>
      <c r="C535" s="180"/>
      <c r="D535" s="180">
        <v>13</v>
      </c>
      <c r="E535" s="180">
        <v>8</v>
      </c>
      <c r="F535" s="180"/>
      <c r="G535" s="180">
        <f>SUM(C535:F535)</f>
      </c>
      <c r="H535" s="182">
        <v>6000</v>
      </c>
      <c r="I535" s="125">
        <f>G535*H535</f>
      </c>
      <c r="J535" s="125">
        <f>I535*0.1</f>
      </c>
      <c r="K535" s="125">
        <f>SUM(I535:J535)</f>
      </c>
      <c r="L535" s="205"/>
      <c r="M535" s="87"/>
      <c r="N535" s="87"/>
      <c r="O535" s="87"/>
      <c r="P535" s="87"/>
      <c r="Q535" s="87"/>
      <c r="R535" s="87"/>
      <c r="S535" s="87"/>
      <c r="T535" s="87"/>
      <c r="U535" s="205"/>
      <c r="V535" s="87"/>
      <c r="W535" s="87"/>
      <c r="X535" s="87"/>
      <c r="Y535" s="87"/>
      <c r="Z535" s="86"/>
      <c r="AA535" s="87"/>
    </row>
    <row x14ac:dyDescent="0.25" r="536" customHeight="1" ht="17.25">
      <c r="A536" s="178">
        <f>A535</f>
        <v>25569.375</v>
      </c>
      <c r="B536" s="179" t="s">
        <v>22</v>
      </c>
      <c r="C536" s="180"/>
      <c r="D536" s="180">
        <v>29</v>
      </c>
      <c r="E536" s="180"/>
      <c r="F536" s="180"/>
      <c r="G536" s="180">
        <f>SUM(C536:F536)</f>
      </c>
      <c r="H536" s="182">
        <v>4800</v>
      </c>
      <c r="I536" s="125">
        <f>G536*H536</f>
      </c>
      <c r="J536" s="125">
        <f>I536*0.1</f>
      </c>
      <c r="K536" s="125">
        <f>SUM(I536:J536)</f>
      </c>
      <c r="L536" s="205"/>
      <c r="M536" s="87"/>
      <c r="N536" s="87"/>
      <c r="O536" s="87"/>
      <c r="P536" s="87"/>
      <c r="Q536" s="87"/>
      <c r="R536" s="87"/>
      <c r="S536" s="87"/>
      <c r="T536" s="87"/>
      <c r="U536" s="205"/>
      <c r="V536" s="87"/>
      <c r="W536" s="87"/>
      <c r="X536" s="87"/>
      <c r="Y536" s="87"/>
      <c r="Z536" s="86"/>
      <c r="AA536" s="87"/>
    </row>
    <row x14ac:dyDescent="0.25" r="537" customHeight="1" ht="17.25">
      <c r="A537" s="178">
        <f>A536</f>
        <v>25569.375</v>
      </c>
      <c r="B537" s="186" t="s">
        <v>84</v>
      </c>
      <c r="C537" s="180"/>
      <c r="D537" s="180">
        <v>16</v>
      </c>
      <c r="E537" s="180">
        <v>9</v>
      </c>
      <c r="F537" s="180"/>
      <c r="G537" s="180">
        <f>SUM(C537:F537)</f>
      </c>
      <c r="H537" s="182">
        <v>4800</v>
      </c>
      <c r="I537" s="125">
        <f>G537*H537</f>
      </c>
      <c r="J537" s="125">
        <f>I537*0.1</f>
      </c>
      <c r="K537" s="125">
        <f>SUM(I537:J537)</f>
      </c>
      <c r="L537" s="205"/>
      <c r="M537" s="87"/>
      <c r="N537" s="87"/>
      <c r="O537" s="87"/>
      <c r="P537" s="87"/>
      <c r="Q537" s="87"/>
      <c r="R537" s="87"/>
      <c r="S537" s="87"/>
      <c r="T537" s="87"/>
      <c r="U537" s="205"/>
      <c r="V537" s="87"/>
      <c r="W537" s="87"/>
      <c r="X537" s="87"/>
      <c r="Y537" s="87"/>
      <c r="Z537" s="86"/>
      <c r="AA537" s="87"/>
    </row>
    <row x14ac:dyDescent="0.25" r="538" customHeight="1" ht="17.25">
      <c r="A538" s="178">
        <f>A537</f>
        <v>25569.375</v>
      </c>
      <c r="B538" s="179" t="s">
        <v>17</v>
      </c>
      <c r="C538" s="180"/>
      <c r="D538" s="180">
        <v>37</v>
      </c>
      <c r="E538" s="180">
        <v>12</v>
      </c>
      <c r="F538" s="180"/>
      <c r="G538" s="180">
        <f>SUM(C538:F538)</f>
      </c>
      <c r="H538" s="182">
        <v>6500</v>
      </c>
      <c r="I538" s="125">
        <f>G538*H538</f>
      </c>
      <c r="J538" s="125">
        <f>I538*0.1</f>
      </c>
      <c r="K538" s="125">
        <f>SUM(I538:J538)</f>
      </c>
      <c r="L538" s="205"/>
      <c r="M538" s="87"/>
      <c r="N538" s="87"/>
      <c r="O538" s="87"/>
      <c r="P538" s="87"/>
      <c r="Q538" s="87"/>
      <c r="R538" s="87"/>
      <c r="S538" s="87"/>
      <c r="T538" s="87"/>
      <c r="U538" s="205"/>
      <c r="V538" s="87"/>
      <c r="W538" s="87"/>
      <c r="X538" s="87"/>
      <c r="Y538" s="87"/>
      <c r="Z538" s="86"/>
      <c r="AA538" s="87"/>
    </row>
    <row x14ac:dyDescent="0.25" r="539" customHeight="1" ht="17.25">
      <c r="A539" s="178">
        <f>A538</f>
        <v>25569.375</v>
      </c>
      <c r="B539" s="186" t="s">
        <v>148</v>
      </c>
      <c r="C539" s="180"/>
      <c r="D539" s="180">
        <v>3</v>
      </c>
      <c r="E539" s="180"/>
      <c r="F539" s="180"/>
      <c r="G539" s="180">
        <f>SUM(C539:F539)</f>
      </c>
      <c r="H539" s="182">
        <v>6000</v>
      </c>
      <c r="I539" s="125">
        <f>G539*H539</f>
      </c>
      <c r="J539" s="125">
        <f>I539*0.1</f>
      </c>
      <c r="K539" s="125">
        <f>SUM(I539:J539)</f>
      </c>
      <c r="L539" s="205"/>
      <c r="M539" s="87"/>
      <c r="N539" s="87"/>
      <c r="O539" s="87"/>
      <c r="P539" s="87"/>
      <c r="Q539" s="87"/>
      <c r="R539" s="87"/>
      <c r="S539" s="87"/>
      <c r="T539" s="87"/>
      <c r="U539" s="205"/>
      <c r="V539" s="87"/>
      <c r="W539" s="87"/>
      <c r="X539" s="87"/>
      <c r="Y539" s="87"/>
      <c r="Z539" s="86"/>
      <c r="AA539" s="87"/>
    </row>
    <row x14ac:dyDescent="0.25" r="540" customHeight="1" ht="17.25">
      <c r="A540" s="178">
        <f>A539</f>
        <v>25569.375</v>
      </c>
      <c r="B540" s="179" t="s">
        <v>29</v>
      </c>
      <c r="C540" s="188"/>
      <c r="D540" s="180">
        <v>16</v>
      </c>
      <c r="E540" s="180">
        <v>15</v>
      </c>
      <c r="F540" s="180"/>
      <c r="G540" s="180">
        <f>SUM(C540:F540)</f>
      </c>
      <c r="H540" s="182">
        <v>5500</v>
      </c>
      <c r="I540" s="125">
        <f>G540*H540</f>
      </c>
      <c r="J540" s="125">
        <f>I540*0.1</f>
      </c>
      <c r="K540" s="125">
        <f>SUM(I540:J540)</f>
      </c>
      <c r="L540" s="205"/>
      <c r="M540" s="87"/>
      <c r="N540" s="87"/>
      <c r="O540" s="87"/>
      <c r="P540" s="87"/>
      <c r="Q540" s="87"/>
      <c r="R540" s="87"/>
      <c r="S540" s="87"/>
      <c r="T540" s="87"/>
      <c r="U540" s="205"/>
      <c r="V540" s="87"/>
      <c r="W540" s="87"/>
      <c r="X540" s="87"/>
      <c r="Y540" s="87"/>
      <c r="Z540" s="86"/>
      <c r="AA540" s="87"/>
    </row>
    <row x14ac:dyDescent="0.25" r="541" customHeight="1" ht="17.25">
      <c r="A541" s="178">
        <f>A540</f>
        <v>25569.375</v>
      </c>
      <c r="B541" s="179" t="s">
        <v>15</v>
      </c>
      <c r="C541" s="180"/>
      <c r="D541" s="180">
        <v>17</v>
      </c>
      <c r="E541" s="180">
        <v>5</v>
      </c>
      <c r="F541" s="180"/>
      <c r="G541" s="180">
        <f>SUM(C541:F541)</f>
      </c>
      <c r="H541" s="182">
        <v>4800</v>
      </c>
      <c r="I541" s="125">
        <f>G541*H541</f>
      </c>
      <c r="J541" s="125">
        <f>I541*0.1</f>
      </c>
      <c r="K541" s="125">
        <f>SUM(I541:J541)</f>
      </c>
      <c r="L541" s="205"/>
      <c r="M541" s="87"/>
      <c r="N541" s="87"/>
      <c r="O541" s="87"/>
      <c r="P541" s="87"/>
      <c r="Q541" s="87"/>
      <c r="R541" s="87"/>
      <c r="S541" s="87"/>
      <c r="T541" s="87"/>
      <c r="U541" s="205"/>
      <c r="V541" s="87"/>
      <c r="W541" s="87"/>
      <c r="X541" s="87"/>
      <c r="Y541" s="87"/>
      <c r="Z541" s="86"/>
      <c r="AA541" s="87"/>
    </row>
    <row x14ac:dyDescent="0.25" r="542" customHeight="1" ht="17.25">
      <c r="A542" s="178">
        <f>A541</f>
        <v>25569.375</v>
      </c>
      <c r="B542" s="179" t="s">
        <v>21</v>
      </c>
      <c r="C542" s="188"/>
      <c r="D542" s="180">
        <v>17</v>
      </c>
      <c r="E542" s="180"/>
      <c r="F542" s="180"/>
      <c r="G542" s="180">
        <f>SUM(C542:F542)</f>
      </c>
      <c r="H542" s="182">
        <v>5500</v>
      </c>
      <c r="I542" s="125">
        <f>G542*H542</f>
      </c>
      <c r="J542" s="125">
        <f>I542*0.1</f>
      </c>
      <c r="K542" s="125">
        <f>SUM(I542:J542)</f>
      </c>
      <c r="L542" s="205"/>
      <c r="M542" s="87"/>
      <c r="N542" s="87"/>
      <c r="O542" s="87"/>
      <c r="P542" s="87"/>
      <c r="Q542" s="87"/>
      <c r="R542" s="87"/>
      <c r="S542" s="87"/>
      <c r="T542" s="87"/>
      <c r="U542" s="205"/>
      <c r="V542" s="87"/>
      <c r="W542" s="87"/>
      <c r="X542" s="87"/>
      <c r="Y542" s="87"/>
      <c r="Z542" s="86"/>
      <c r="AA542" s="87"/>
    </row>
    <row x14ac:dyDescent="0.25" r="543" customHeight="1" ht="17.25">
      <c r="A543" s="178">
        <f>A542</f>
        <v>25569.375</v>
      </c>
      <c r="B543" s="179" t="s">
        <v>52</v>
      </c>
      <c r="C543" s="180"/>
      <c r="D543" s="180">
        <v>16</v>
      </c>
      <c r="E543" s="180">
        <v>11</v>
      </c>
      <c r="F543" s="180"/>
      <c r="G543" s="180">
        <f>SUM(C543:F543)</f>
      </c>
      <c r="H543" s="182">
        <v>5500</v>
      </c>
      <c r="I543" s="125">
        <f>G543*H543</f>
      </c>
      <c r="J543" s="125">
        <f>I543*0.1</f>
      </c>
      <c r="K543" s="125">
        <f>SUM(I543:J543)</f>
      </c>
      <c r="L543" s="205"/>
      <c r="M543" s="87"/>
      <c r="N543" s="87"/>
      <c r="O543" s="87"/>
      <c r="P543" s="87"/>
      <c r="Q543" s="87"/>
      <c r="R543" s="87"/>
      <c r="S543" s="87"/>
      <c r="T543" s="87"/>
      <c r="U543" s="205"/>
      <c r="V543" s="87"/>
      <c r="W543" s="87"/>
      <c r="X543" s="87"/>
      <c r="Y543" s="87"/>
      <c r="Z543" s="86"/>
      <c r="AA543" s="87"/>
    </row>
    <row x14ac:dyDescent="0.25" r="544" customHeight="1" ht="17.25">
      <c r="A544" s="178">
        <f>A543</f>
        <v>25569.375</v>
      </c>
      <c r="B544" s="186" t="s">
        <v>61</v>
      </c>
      <c r="C544" s="180"/>
      <c r="D544" s="180">
        <v>10</v>
      </c>
      <c r="E544" s="180"/>
      <c r="F544" s="180"/>
      <c r="G544" s="180">
        <f>SUM(C544:F544)</f>
      </c>
      <c r="H544" s="182">
        <v>5500</v>
      </c>
      <c r="I544" s="125">
        <f>G544*H544</f>
      </c>
      <c r="J544" s="125">
        <f>I544*0.1</f>
      </c>
      <c r="K544" s="125">
        <f>SUM(I544:J544)</f>
      </c>
      <c r="L544" s="205"/>
      <c r="M544" s="87"/>
      <c r="N544" s="87"/>
      <c r="O544" s="87"/>
      <c r="P544" s="87"/>
      <c r="Q544" s="87"/>
      <c r="R544" s="87"/>
      <c r="S544" s="87"/>
      <c r="T544" s="87"/>
      <c r="U544" s="205"/>
      <c r="V544" s="87"/>
      <c r="W544" s="87"/>
      <c r="X544" s="87"/>
      <c r="Y544" s="87"/>
      <c r="Z544" s="86"/>
      <c r="AA544" s="87"/>
    </row>
    <row x14ac:dyDescent="0.25" r="545" customHeight="1" ht="17.25">
      <c r="A545" s="178">
        <f>A544</f>
        <v>25569.375</v>
      </c>
      <c r="B545" s="179" t="s">
        <v>33</v>
      </c>
      <c r="C545" s="180"/>
      <c r="D545" s="180">
        <v>9</v>
      </c>
      <c r="E545" s="180"/>
      <c r="F545" s="180"/>
      <c r="G545" s="180">
        <f>SUM(C545:F545)</f>
      </c>
      <c r="H545" s="182">
        <v>5500</v>
      </c>
      <c r="I545" s="125">
        <f>G545*H545</f>
      </c>
      <c r="J545" s="125">
        <f>I545*0.1</f>
      </c>
      <c r="K545" s="125">
        <f>SUM(I545:J545)</f>
      </c>
      <c r="L545" s="205"/>
      <c r="M545" s="87"/>
      <c r="N545" s="87"/>
      <c r="O545" s="87"/>
      <c r="P545" s="87"/>
      <c r="Q545" s="87"/>
      <c r="R545" s="87"/>
      <c r="S545" s="87"/>
      <c r="T545" s="87"/>
      <c r="U545" s="205"/>
      <c r="V545" s="87"/>
      <c r="W545" s="87"/>
      <c r="X545" s="87"/>
      <c r="Y545" s="87"/>
      <c r="Z545" s="86"/>
      <c r="AA545" s="87"/>
    </row>
    <row x14ac:dyDescent="0.25" r="546" customHeight="1" ht="17.25">
      <c r="A546" s="178">
        <f>A545</f>
        <v>25569.375</v>
      </c>
      <c r="B546" s="179" t="s">
        <v>12</v>
      </c>
      <c r="C546" s="180"/>
      <c r="D546" s="180">
        <v>17</v>
      </c>
      <c r="E546" s="180">
        <v>8</v>
      </c>
      <c r="F546" s="180"/>
      <c r="G546" s="180">
        <f>SUM(C546:F546)</f>
      </c>
      <c r="H546" s="182">
        <v>6000</v>
      </c>
      <c r="I546" s="125">
        <f>G546*H546</f>
      </c>
      <c r="J546" s="125">
        <f>I546*0.1</f>
      </c>
      <c r="K546" s="125">
        <f>SUM(I546:J546)</f>
      </c>
      <c r="L546" s="205"/>
      <c r="M546" s="87"/>
      <c r="N546" s="87"/>
      <c r="O546" s="87"/>
      <c r="P546" s="87"/>
      <c r="Q546" s="87"/>
      <c r="R546" s="87"/>
      <c r="S546" s="87"/>
      <c r="T546" s="87"/>
      <c r="U546" s="205"/>
      <c r="V546" s="87"/>
      <c r="W546" s="87"/>
      <c r="X546" s="87"/>
      <c r="Y546" s="87"/>
      <c r="Z546" s="86"/>
      <c r="AA546" s="87"/>
    </row>
    <row x14ac:dyDescent="0.25" r="547" customHeight="1" ht="17.25">
      <c r="A547" s="178">
        <f>A546</f>
        <v>25569.375</v>
      </c>
      <c r="B547" s="186" t="s">
        <v>37</v>
      </c>
      <c r="C547" s="180"/>
      <c r="D547" s="180">
        <v>6</v>
      </c>
      <c r="E547" s="180"/>
      <c r="F547" s="180"/>
      <c r="G547" s="180">
        <f>SUM(C547:F547)</f>
      </c>
      <c r="H547" s="182">
        <v>6500</v>
      </c>
      <c r="I547" s="125">
        <f>G547*H547</f>
      </c>
      <c r="J547" s="125">
        <f>I547*0.1</f>
      </c>
      <c r="K547" s="125">
        <f>SUM(I547:J547)</f>
      </c>
      <c r="L547" s="205"/>
      <c r="M547" s="87"/>
      <c r="N547" s="87"/>
      <c r="O547" s="87"/>
      <c r="P547" s="87"/>
      <c r="Q547" s="87"/>
      <c r="R547" s="87"/>
      <c r="S547" s="87"/>
      <c r="T547" s="87"/>
      <c r="U547" s="205"/>
      <c r="V547" s="87"/>
      <c r="W547" s="87"/>
      <c r="X547" s="87"/>
      <c r="Y547" s="87"/>
      <c r="Z547" s="86"/>
      <c r="AA547" s="87"/>
    </row>
    <row x14ac:dyDescent="0.25" r="548" customHeight="1" ht="17.25">
      <c r="A548" s="178">
        <f>A547</f>
        <v>25569.375</v>
      </c>
      <c r="B548" s="186" t="s">
        <v>64</v>
      </c>
      <c r="C548" s="180"/>
      <c r="D548" s="180">
        <v>59</v>
      </c>
      <c r="E548" s="180">
        <v>10</v>
      </c>
      <c r="F548" s="180"/>
      <c r="G548" s="180">
        <f>SUM(C548:F548)</f>
      </c>
      <c r="H548" s="182">
        <v>5500</v>
      </c>
      <c r="I548" s="125">
        <f>G548*H548</f>
      </c>
      <c r="J548" s="125">
        <f>I548*0.1</f>
      </c>
      <c r="K548" s="125">
        <f>SUM(I548:J548)</f>
      </c>
      <c r="L548" s="205"/>
      <c r="M548" s="87"/>
      <c r="N548" s="87"/>
      <c r="O548" s="87"/>
      <c r="P548" s="87"/>
      <c r="Q548" s="87"/>
      <c r="R548" s="87"/>
      <c r="S548" s="87"/>
      <c r="T548" s="87"/>
      <c r="U548" s="205"/>
      <c r="V548" s="87"/>
      <c r="W548" s="87"/>
      <c r="X548" s="87"/>
      <c r="Y548" s="87"/>
      <c r="Z548" s="86"/>
      <c r="AA548" s="87"/>
    </row>
    <row x14ac:dyDescent="0.25" r="549" customHeight="1" ht="17.25">
      <c r="A549" s="178">
        <f>A548</f>
        <v>25569.375</v>
      </c>
      <c r="B549" s="179" t="s">
        <v>25</v>
      </c>
      <c r="C549" s="180"/>
      <c r="D549" s="180">
        <v>0</v>
      </c>
      <c r="E549" s="180"/>
      <c r="F549" s="180"/>
      <c r="G549" s="180">
        <f>SUM(C549:F549)</f>
      </c>
      <c r="H549" s="182">
        <v>6000</v>
      </c>
      <c r="I549" s="125">
        <f>G549*H549</f>
      </c>
      <c r="J549" s="125">
        <f>I549*0.1</f>
      </c>
      <c r="K549" s="125">
        <f>SUM(I549:J549)</f>
      </c>
      <c r="L549" s="205"/>
      <c r="M549" s="87"/>
      <c r="N549" s="87"/>
      <c r="O549" s="87"/>
      <c r="P549" s="87"/>
      <c r="Q549" s="87"/>
      <c r="R549" s="87"/>
      <c r="S549" s="87"/>
      <c r="T549" s="87"/>
      <c r="U549" s="205"/>
      <c r="V549" s="87"/>
      <c r="W549" s="87"/>
      <c r="X549" s="87"/>
      <c r="Y549" s="87"/>
      <c r="Z549" s="86"/>
      <c r="AA549" s="87"/>
    </row>
    <row x14ac:dyDescent="0.25" r="550" customHeight="1" ht="17.25">
      <c r="A550" s="178">
        <f>A549</f>
        <v>25569.375</v>
      </c>
      <c r="B550" s="186" t="s">
        <v>76</v>
      </c>
      <c r="C550" s="188"/>
      <c r="D550" s="180">
        <v>25</v>
      </c>
      <c r="E550" s="180">
        <v>12</v>
      </c>
      <c r="F550" s="180">
        <v>5</v>
      </c>
      <c r="G550" s="180">
        <f>SUM(C550:F550)</f>
      </c>
      <c r="H550" s="125">
        <v>6000</v>
      </c>
      <c r="I550" s="125">
        <f>G550*H550</f>
      </c>
      <c r="J550" s="125">
        <f>I550*0.1</f>
      </c>
      <c r="K550" s="125">
        <f>SUM(I550:J550)</f>
      </c>
      <c r="L550" s="205"/>
      <c r="M550" s="87"/>
      <c r="N550" s="87"/>
      <c r="O550" s="87"/>
      <c r="P550" s="87"/>
      <c r="Q550" s="87"/>
      <c r="R550" s="87"/>
      <c r="S550" s="87"/>
      <c r="T550" s="87"/>
      <c r="U550" s="205"/>
      <c r="V550" s="87"/>
      <c r="W550" s="87"/>
      <c r="X550" s="87"/>
      <c r="Y550" s="87"/>
      <c r="Z550" s="86"/>
      <c r="AA550" s="87"/>
    </row>
    <row x14ac:dyDescent="0.25" r="551" customHeight="1" ht="17.25">
      <c r="A551" s="178">
        <f>A550</f>
        <v>25569.375</v>
      </c>
      <c r="B551" s="186" t="s">
        <v>149</v>
      </c>
      <c r="C551" s="180"/>
      <c r="D551" s="181">
        <v>101</v>
      </c>
      <c r="E551" s="180">
        <v>31</v>
      </c>
      <c r="F551" s="180">
        <v>3</v>
      </c>
      <c r="G551" s="180">
        <f>SUM(C551:F551)</f>
      </c>
      <c r="H551" s="125">
        <v>6000</v>
      </c>
      <c r="I551" s="125">
        <f>G551*H551</f>
      </c>
      <c r="J551" s="125">
        <f>I551*0.1</f>
      </c>
      <c r="K551" s="125">
        <f>SUM(I551:J551)</f>
      </c>
      <c r="L551" s="205"/>
      <c r="M551" s="87"/>
      <c r="N551" s="87"/>
      <c r="O551" s="87"/>
      <c r="P551" s="87"/>
      <c r="Q551" s="87"/>
      <c r="R551" s="87"/>
      <c r="S551" s="87"/>
      <c r="T551" s="87"/>
      <c r="U551" s="205"/>
      <c r="V551" s="87"/>
      <c r="W551" s="87"/>
      <c r="X551" s="87"/>
      <c r="Y551" s="87"/>
      <c r="Z551" s="86"/>
      <c r="AA551" s="87"/>
    </row>
    <row x14ac:dyDescent="0.25" r="552" customHeight="1" ht="17.25">
      <c r="A552" s="178">
        <f>A551</f>
        <v>25569.375</v>
      </c>
      <c r="B552" s="186" t="s">
        <v>43</v>
      </c>
      <c r="C552" s="180"/>
      <c r="D552" s="180">
        <v>46</v>
      </c>
      <c r="E552" s="180">
        <v>9</v>
      </c>
      <c r="F552" s="180"/>
      <c r="G552" s="180">
        <f>SUM(C552:F552)</f>
      </c>
      <c r="H552" s="125">
        <v>6000</v>
      </c>
      <c r="I552" s="125">
        <f>G552*H552</f>
      </c>
      <c r="J552" s="125">
        <f>I552*0.1</f>
      </c>
      <c r="K552" s="125">
        <f>SUM(I552:J552)</f>
      </c>
      <c r="L552" s="205"/>
      <c r="M552" s="87"/>
      <c r="N552" s="87"/>
      <c r="O552" s="87"/>
      <c r="P552" s="87"/>
      <c r="Q552" s="87"/>
      <c r="R552" s="87"/>
      <c r="S552" s="87"/>
      <c r="T552" s="87"/>
      <c r="U552" s="205"/>
      <c r="V552" s="87"/>
      <c r="W552" s="87"/>
      <c r="X552" s="87"/>
      <c r="Y552" s="87"/>
      <c r="Z552" s="86"/>
      <c r="AA552" s="87"/>
    </row>
    <row x14ac:dyDescent="0.25" r="553" customHeight="1" ht="17.25">
      <c r="A553" s="178">
        <f>A552</f>
        <v>25569.375</v>
      </c>
      <c r="B553" s="186" t="s">
        <v>18</v>
      </c>
      <c r="C553" s="180"/>
      <c r="D553" s="180">
        <v>9</v>
      </c>
      <c r="E553" s="180">
        <v>7</v>
      </c>
      <c r="F553" s="180">
        <v>6</v>
      </c>
      <c r="G553" s="180">
        <f>SUM(C553:F553)</f>
      </c>
      <c r="H553" s="125">
        <v>6000</v>
      </c>
      <c r="I553" s="125">
        <f>G553*H553</f>
      </c>
      <c r="J553" s="125">
        <f>I553*0.1</f>
      </c>
      <c r="K553" s="125">
        <f>SUM(I553:J553)</f>
      </c>
      <c r="L553" s="205"/>
      <c r="M553" s="87"/>
      <c r="N553" s="87"/>
      <c r="O553" s="87"/>
      <c r="P553" s="87"/>
      <c r="Q553" s="87"/>
      <c r="R553" s="87"/>
      <c r="S553" s="87"/>
      <c r="T553" s="87"/>
      <c r="U553" s="205"/>
      <c r="V553" s="87"/>
      <c r="W553" s="87"/>
      <c r="X553" s="87"/>
      <c r="Y553" s="87"/>
      <c r="Z553" s="86"/>
      <c r="AA553" s="87"/>
    </row>
    <row x14ac:dyDescent="0.25" r="554" customHeight="1" ht="17.25">
      <c r="A554" s="178">
        <f>A553</f>
        <v>25569.375</v>
      </c>
      <c r="B554" s="186" t="s">
        <v>82</v>
      </c>
      <c r="C554" s="188"/>
      <c r="D554" s="180">
        <v>25</v>
      </c>
      <c r="E554" s="180">
        <v>12</v>
      </c>
      <c r="F554" s="180">
        <v>7</v>
      </c>
      <c r="G554" s="180">
        <f>SUM(C554:F554)</f>
      </c>
      <c r="H554" s="125">
        <v>5000</v>
      </c>
      <c r="I554" s="125">
        <f>G554*H554</f>
      </c>
      <c r="J554" s="125">
        <f>I554*0.1</f>
      </c>
      <c r="K554" s="125">
        <f>SUM(I554:J554)</f>
      </c>
      <c r="L554" s="205"/>
      <c r="M554" s="87"/>
      <c r="N554" s="87"/>
      <c r="O554" s="87"/>
      <c r="P554" s="87"/>
      <c r="Q554" s="87"/>
      <c r="R554" s="87"/>
      <c r="S554" s="87"/>
      <c r="T554" s="87"/>
      <c r="U554" s="205"/>
      <c r="V554" s="87"/>
      <c r="W554" s="87"/>
      <c r="X554" s="87"/>
      <c r="Y554" s="87"/>
      <c r="Z554" s="86"/>
      <c r="AA554" s="87"/>
    </row>
    <row x14ac:dyDescent="0.25" r="555" customHeight="1" ht="17.25">
      <c r="A555" s="178">
        <f>A554</f>
        <v>25569.375</v>
      </c>
      <c r="B555" s="186" t="s">
        <v>151</v>
      </c>
      <c r="C555" s="180"/>
      <c r="D555" s="180">
        <v>12</v>
      </c>
      <c r="E555" s="180"/>
      <c r="F555" s="180"/>
      <c r="G555" s="180">
        <f>SUM(C555:F555)</f>
      </c>
      <c r="H555" s="125">
        <v>5000</v>
      </c>
      <c r="I555" s="125">
        <f>G555*H555</f>
      </c>
      <c r="J555" s="125">
        <f>I555*0.1</f>
      </c>
      <c r="K555" s="125">
        <f>SUM(I555:J555)</f>
      </c>
      <c r="L555" s="205"/>
      <c r="M555" s="87"/>
      <c r="N555" s="87"/>
      <c r="O555" s="87"/>
      <c r="P555" s="87"/>
      <c r="Q555" s="87"/>
      <c r="R555" s="87"/>
      <c r="S555" s="87"/>
      <c r="T555" s="87"/>
      <c r="U555" s="205"/>
      <c r="V555" s="87"/>
      <c r="W555" s="87"/>
      <c r="X555" s="87"/>
      <c r="Y555" s="87"/>
      <c r="Z555" s="86"/>
      <c r="AA555" s="87"/>
    </row>
    <row x14ac:dyDescent="0.25" r="556" customHeight="1" ht="17.25">
      <c r="A556" s="178">
        <f>A555</f>
        <v>25569.375</v>
      </c>
      <c r="B556" s="186" t="s">
        <v>105</v>
      </c>
      <c r="C556" s="180"/>
      <c r="D556" s="180">
        <v>13</v>
      </c>
      <c r="E556" s="180"/>
      <c r="F556" s="180"/>
      <c r="G556" s="180">
        <f>SUM(C556:F556)</f>
      </c>
      <c r="H556" s="125">
        <v>7000</v>
      </c>
      <c r="I556" s="125">
        <f>G556*H556</f>
      </c>
      <c r="J556" s="185"/>
      <c r="K556" s="125">
        <f>SUM(I556:J556)</f>
      </c>
      <c r="L556" s="205"/>
      <c r="M556" s="87"/>
      <c r="N556" s="87"/>
      <c r="O556" s="87"/>
      <c r="P556" s="87"/>
      <c r="Q556" s="87"/>
      <c r="R556" s="87"/>
      <c r="S556" s="87"/>
      <c r="T556" s="87"/>
      <c r="U556" s="205"/>
      <c r="V556" s="87"/>
      <c r="W556" s="87"/>
      <c r="X556" s="87"/>
      <c r="Y556" s="87"/>
      <c r="Z556" s="86"/>
      <c r="AA556" s="87"/>
    </row>
    <row x14ac:dyDescent="0.25" r="557" customHeight="1" ht="17.25">
      <c r="A557" s="178">
        <f>A556</f>
        <v>25569.375</v>
      </c>
      <c r="B557" s="186" t="s">
        <v>23</v>
      </c>
      <c r="C557" s="180"/>
      <c r="D557" s="180">
        <v>13</v>
      </c>
      <c r="E557" s="180"/>
      <c r="F557" s="180"/>
      <c r="G557" s="180">
        <f>SUM(C557:F557)</f>
      </c>
      <c r="H557" s="125">
        <v>6000</v>
      </c>
      <c r="I557" s="125">
        <f>G557*H557</f>
      </c>
      <c r="J557" s="125">
        <f>I557*0.1</f>
      </c>
      <c r="K557" s="125">
        <f>SUM(I557:J557)</f>
      </c>
      <c r="L557" s="205"/>
      <c r="M557" s="87"/>
      <c r="N557" s="87"/>
      <c r="O557" s="87"/>
      <c r="P557" s="87"/>
      <c r="Q557" s="87"/>
      <c r="R557" s="87"/>
      <c r="S557" s="87"/>
      <c r="T557" s="87"/>
      <c r="U557" s="205"/>
      <c r="V557" s="87"/>
      <c r="W557" s="87"/>
      <c r="X557" s="87"/>
      <c r="Y557" s="87"/>
      <c r="Z557" s="86"/>
      <c r="AA557" s="87"/>
    </row>
    <row x14ac:dyDescent="0.25" r="558" customHeight="1" ht="17.25">
      <c r="A558" s="178">
        <f>A557</f>
        <v>25569.375</v>
      </c>
      <c r="B558" s="186" t="s">
        <v>40</v>
      </c>
      <c r="C558" s="180"/>
      <c r="D558" s="180">
        <v>15</v>
      </c>
      <c r="E558" s="180"/>
      <c r="F558" s="180"/>
      <c r="G558" s="180">
        <f>SUM(C558:F558)</f>
      </c>
      <c r="H558" s="125">
        <v>6500</v>
      </c>
      <c r="I558" s="125">
        <f>G558*H558</f>
      </c>
      <c r="J558" s="125">
        <f>I558*0.1</f>
      </c>
      <c r="K558" s="125">
        <f>SUM(I558:J558)</f>
      </c>
      <c r="L558" s="205"/>
      <c r="M558" s="87"/>
      <c r="N558" s="87"/>
      <c r="O558" s="87"/>
      <c r="P558" s="87"/>
      <c r="Q558" s="87"/>
      <c r="R558" s="87"/>
      <c r="S558" s="87"/>
      <c r="T558" s="87"/>
      <c r="U558" s="205"/>
      <c r="V558" s="87"/>
      <c r="W558" s="87"/>
      <c r="X558" s="87"/>
      <c r="Y558" s="87"/>
      <c r="Z558" s="86"/>
      <c r="AA558" s="87"/>
    </row>
    <row x14ac:dyDescent="0.25" r="559" customHeight="1" ht="17.25">
      <c r="A559" s="178">
        <f>A558</f>
        <v>25569.375</v>
      </c>
      <c r="B559" s="186" t="s">
        <v>86</v>
      </c>
      <c r="C559" s="180"/>
      <c r="D559" s="180">
        <v>21</v>
      </c>
      <c r="E559" s="180">
        <v>8</v>
      </c>
      <c r="F559" s="180">
        <v>4</v>
      </c>
      <c r="G559" s="180">
        <f>SUM(C559:F559)</f>
      </c>
      <c r="H559" s="125">
        <v>6000</v>
      </c>
      <c r="I559" s="125">
        <f>G559*H559</f>
      </c>
      <c r="J559" s="125">
        <f>I559*0.1</f>
      </c>
      <c r="K559" s="125">
        <f>SUM(I559:J559)</f>
      </c>
      <c r="L559" s="205"/>
      <c r="M559" s="87"/>
      <c r="N559" s="87"/>
      <c r="O559" s="87"/>
      <c r="P559" s="87"/>
      <c r="Q559" s="87"/>
      <c r="R559" s="87"/>
      <c r="S559" s="87"/>
      <c r="T559" s="87"/>
      <c r="U559" s="205"/>
      <c r="V559" s="87"/>
      <c r="W559" s="87"/>
      <c r="X559" s="87"/>
      <c r="Y559" s="87"/>
      <c r="Z559" s="86"/>
      <c r="AA559" s="87"/>
    </row>
    <row x14ac:dyDescent="0.25" r="560" customHeight="1" ht="17.25">
      <c r="A560" s="178">
        <f>A559</f>
        <v>25569.375</v>
      </c>
      <c r="B560" s="186" t="s">
        <v>152</v>
      </c>
      <c r="C560" s="180"/>
      <c r="D560" s="180">
        <v>170</v>
      </c>
      <c r="E560" s="180"/>
      <c r="F560" s="180"/>
      <c r="G560" s="180">
        <f>SUM(C560:F560)</f>
      </c>
      <c r="H560" s="125">
        <v>6000</v>
      </c>
      <c r="I560" s="125">
        <f>G560*H560</f>
      </c>
      <c r="J560" s="125">
        <f>I560*0.1</f>
      </c>
      <c r="K560" s="125">
        <f>SUM(I560:J560)</f>
      </c>
      <c r="L560" s="205"/>
      <c r="M560" s="87"/>
      <c r="N560" s="87"/>
      <c r="O560" s="87"/>
      <c r="P560" s="87"/>
      <c r="Q560" s="87"/>
      <c r="R560" s="87"/>
      <c r="S560" s="87"/>
      <c r="T560" s="87"/>
      <c r="U560" s="205"/>
      <c r="V560" s="87"/>
      <c r="W560" s="87"/>
      <c r="X560" s="87"/>
      <c r="Y560" s="87"/>
      <c r="Z560" s="86"/>
      <c r="AA560" s="87"/>
    </row>
    <row x14ac:dyDescent="0.25" r="561" customHeight="1" ht="17.25">
      <c r="A561" s="178">
        <f>A557</f>
        <v>25569.375</v>
      </c>
      <c r="B561" s="186" t="s">
        <v>153</v>
      </c>
      <c r="C561" s="180"/>
      <c r="D561" s="180">
        <v>10</v>
      </c>
      <c r="E561" s="180"/>
      <c r="F561" s="180"/>
      <c r="G561" s="180">
        <f>SUM(C561:F561)</f>
      </c>
      <c r="H561" s="125">
        <v>6000</v>
      </c>
      <c r="I561" s="125">
        <f>G561*H561</f>
      </c>
      <c r="J561" s="125">
        <f>I561*0.1</f>
      </c>
      <c r="K561" s="125">
        <f>SUM(I561:J561)</f>
      </c>
      <c r="L561" s="205"/>
      <c r="M561" s="87"/>
      <c r="N561" s="87"/>
      <c r="O561" s="87"/>
      <c r="P561" s="87"/>
      <c r="Q561" s="87"/>
      <c r="R561" s="87"/>
      <c r="S561" s="87"/>
      <c r="T561" s="87"/>
      <c r="U561" s="205"/>
      <c r="V561" s="87"/>
      <c r="W561" s="87"/>
      <c r="X561" s="87"/>
      <c r="Y561" s="87"/>
      <c r="Z561" s="86"/>
      <c r="AA561" s="87"/>
    </row>
    <row x14ac:dyDescent="0.25" r="562" customHeight="1" ht="17.25">
      <c r="A562" s="178">
        <f>A558</f>
        <v>25569.375</v>
      </c>
      <c r="B562" s="186"/>
      <c r="C562" s="180"/>
      <c r="D562" s="180"/>
      <c r="E562" s="180"/>
      <c r="F562" s="180"/>
      <c r="G562" s="180">
        <f>SUM(C562:F562)</f>
      </c>
      <c r="H562" s="125"/>
      <c r="I562" s="125">
        <f>G562*H562</f>
      </c>
      <c r="J562" s="125">
        <f>I562*0.1</f>
      </c>
      <c r="K562" s="125">
        <f>SUM(I562:J562)</f>
      </c>
      <c r="L562" s="205"/>
      <c r="M562" s="87"/>
      <c r="N562" s="87"/>
      <c r="O562" s="87"/>
      <c r="P562" s="87"/>
      <c r="Q562" s="87"/>
      <c r="R562" s="87"/>
      <c r="S562" s="87"/>
      <c r="T562" s="87"/>
      <c r="U562" s="205"/>
      <c r="V562" s="87"/>
      <c r="W562" s="87"/>
      <c r="X562" s="87"/>
      <c r="Y562" s="87"/>
      <c r="Z562" s="86"/>
      <c r="AA562" s="87"/>
    </row>
    <row x14ac:dyDescent="0.25" r="563" customHeight="1" ht="17.25">
      <c r="A563" s="178">
        <f>A557</f>
        <v>25569.375</v>
      </c>
      <c r="B563" s="186"/>
      <c r="C563" s="180"/>
      <c r="D563" s="180"/>
      <c r="E563" s="180"/>
      <c r="F563" s="180"/>
      <c r="G563" s="180">
        <f>SUM(C563:F563)</f>
      </c>
      <c r="H563" s="125"/>
      <c r="I563" s="125">
        <f>G563*H563</f>
      </c>
      <c r="J563" s="125">
        <f>I563*0.1</f>
      </c>
      <c r="K563" s="125">
        <f>SUM(I563:J563)</f>
      </c>
      <c r="L563" s="205"/>
      <c r="M563" s="87"/>
      <c r="N563" s="87"/>
      <c r="O563" s="87"/>
      <c r="P563" s="87"/>
      <c r="Q563" s="87"/>
      <c r="R563" s="87"/>
      <c r="S563" s="87"/>
      <c r="T563" s="87"/>
      <c r="U563" s="205"/>
      <c r="V563" s="87"/>
      <c r="W563" s="87"/>
      <c r="X563" s="87"/>
      <c r="Y563" s="87"/>
      <c r="Z563" s="86"/>
      <c r="AA563" s="87"/>
    </row>
    <row x14ac:dyDescent="0.25" r="564" customHeight="1" ht="17.25">
      <c r="A564" s="178">
        <f>A558</f>
        <v>25569.375</v>
      </c>
      <c r="B564" s="186"/>
      <c r="C564" s="180"/>
      <c r="D564" s="180"/>
      <c r="E564" s="180"/>
      <c r="F564" s="180"/>
      <c r="G564" s="180">
        <f>SUM(C564:F564)</f>
      </c>
      <c r="H564" s="125"/>
      <c r="I564" s="125">
        <f>G564*H564</f>
      </c>
      <c r="J564" s="125">
        <f>I564*0.1</f>
      </c>
      <c r="K564" s="125">
        <f>SUM(I564:J564)</f>
      </c>
      <c r="L564" s="205"/>
      <c r="M564" s="87"/>
      <c r="N564" s="87"/>
      <c r="O564" s="87"/>
      <c r="P564" s="87"/>
      <c r="Q564" s="87"/>
      <c r="R564" s="87"/>
      <c r="S564" s="87"/>
      <c r="T564" s="87"/>
      <c r="U564" s="205"/>
      <c r="V564" s="87"/>
      <c r="W564" s="87"/>
      <c r="X564" s="87"/>
      <c r="Y564" s="87"/>
      <c r="Z564" s="86"/>
      <c r="AA564" s="87"/>
    </row>
    <row x14ac:dyDescent="0.25" r="565" customHeight="1" ht="17.25">
      <c r="A565" s="178">
        <f>A563</f>
        <v>25569.375</v>
      </c>
      <c r="B565" s="179"/>
      <c r="C565" s="180"/>
      <c r="D565" s="180"/>
      <c r="E565" s="180"/>
      <c r="F565" s="180"/>
      <c r="G565" s="180">
        <f>SUM(C565:F565)</f>
      </c>
      <c r="H565" s="125"/>
      <c r="I565" s="125">
        <f>G565*H565</f>
      </c>
      <c r="J565" s="125">
        <v>0</v>
      </c>
      <c r="K565" s="125">
        <f>SUM(I565:J565)</f>
      </c>
      <c r="L565" s="205"/>
      <c r="M565" s="87"/>
      <c r="N565" s="87"/>
      <c r="O565" s="87"/>
      <c r="P565" s="87"/>
      <c r="Q565" s="87"/>
      <c r="R565" s="87"/>
      <c r="S565" s="87"/>
      <c r="T565" s="87"/>
      <c r="U565" s="205"/>
      <c r="V565" s="87"/>
      <c r="W565" s="87"/>
      <c r="X565" s="87"/>
      <c r="Y565" s="87"/>
      <c r="Z565" s="86"/>
      <c r="AA565" s="87"/>
    </row>
    <row x14ac:dyDescent="0.25" r="566" customHeight="1" ht="17.25">
      <c r="A566" s="189">
        <f>A565</f>
        <v>25569.375</v>
      </c>
      <c r="B566" s="190" t="s">
        <v>155</v>
      </c>
      <c r="C566" s="191">
        <f>SUM(C520:C565)</f>
      </c>
      <c r="D566" s="191">
        <f>SUM(D520:D565)</f>
      </c>
      <c r="E566" s="191">
        <f>SUM(E520:E565)</f>
      </c>
      <c r="F566" s="191">
        <f>SUM(F520:F565)</f>
      </c>
      <c r="G566" s="191">
        <f>SUM(G520:G565)</f>
      </c>
      <c r="H566" s="191"/>
      <c r="I566" s="191">
        <f>SUM(I520:I565)</f>
      </c>
      <c r="J566" s="191">
        <f>SUM(J520:J565)</f>
      </c>
      <c r="K566" s="191">
        <f>SUM(K520:K565)</f>
      </c>
      <c r="L566" s="205"/>
      <c r="M566" s="87"/>
      <c r="N566" s="87"/>
      <c r="O566" s="87"/>
      <c r="P566" s="87"/>
      <c r="Q566" s="87"/>
      <c r="R566" s="87"/>
      <c r="S566" s="87"/>
      <c r="T566" s="87"/>
      <c r="U566" s="205"/>
      <c r="V566" s="87"/>
      <c r="W566" s="87"/>
      <c r="X566" s="87"/>
      <c r="Y566" s="87"/>
      <c r="Z566" s="86"/>
      <c r="AA566" s="87"/>
    </row>
    <row x14ac:dyDescent="0.25" r="567" customHeight="1" ht="17.25">
      <c r="A567" s="178">
        <f>A566</f>
        <v>25569.375</v>
      </c>
      <c r="B567" s="186" t="s">
        <v>113</v>
      </c>
      <c r="C567" s="180"/>
      <c r="D567" s="180">
        <v>43</v>
      </c>
      <c r="E567" s="180">
        <v>45</v>
      </c>
      <c r="F567" s="180"/>
      <c r="G567" s="180">
        <f>SUM(C567:F567)</f>
      </c>
      <c r="H567" s="125">
        <v>6500</v>
      </c>
      <c r="I567" s="125">
        <f>G567*H567</f>
      </c>
      <c r="J567" s="185"/>
      <c r="K567" s="125">
        <f>SUM(I567:J567)</f>
      </c>
      <c r="L567" s="205"/>
      <c r="M567" s="87"/>
      <c r="N567" s="87"/>
      <c r="O567" s="87"/>
      <c r="P567" s="87"/>
      <c r="Q567" s="87"/>
      <c r="R567" s="87"/>
      <c r="S567" s="87"/>
      <c r="T567" s="87"/>
      <c r="U567" s="205"/>
      <c r="V567" s="87"/>
      <c r="W567" s="87"/>
      <c r="X567" s="87"/>
      <c r="Y567" s="87"/>
      <c r="Z567" s="86"/>
      <c r="AA567" s="87"/>
    </row>
    <row x14ac:dyDescent="0.25" r="568" customHeight="1" ht="17.25">
      <c r="A568" s="178">
        <f>A567</f>
        <v>25569.375</v>
      </c>
      <c r="B568" s="186" t="s">
        <v>156</v>
      </c>
      <c r="C568" s="180"/>
      <c r="D568" s="180">
        <v>13</v>
      </c>
      <c r="E568" s="180">
        <v>11</v>
      </c>
      <c r="F568" s="180"/>
      <c r="G568" s="180">
        <f>SUM(C568:F568)</f>
      </c>
      <c r="H568" s="125">
        <v>6500</v>
      </c>
      <c r="I568" s="125">
        <f>G568*H568</f>
      </c>
      <c r="J568" s="185"/>
      <c r="K568" s="125">
        <f>SUM(I568:J568)</f>
      </c>
      <c r="L568" s="205"/>
      <c r="M568" s="87"/>
      <c r="N568" s="87"/>
      <c r="O568" s="87"/>
      <c r="P568" s="87"/>
      <c r="Q568" s="87"/>
      <c r="R568" s="87"/>
      <c r="S568" s="87"/>
      <c r="T568" s="87"/>
      <c r="U568" s="205"/>
      <c r="V568" s="87"/>
      <c r="W568" s="87"/>
      <c r="X568" s="87"/>
      <c r="Y568" s="87"/>
      <c r="Z568" s="86"/>
      <c r="AA568" s="87"/>
    </row>
    <row x14ac:dyDescent="0.25" r="569" customHeight="1" ht="17.25">
      <c r="A569" s="178">
        <f>A568</f>
        <v>25569.375</v>
      </c>
      <c r="B569" s="186" t="s">
        <v>112</v>
      </c>
      <c r="C569" s="180"/>
      <c r="D569" s="180">
        <v>9</v>
      </c>
      <c r="E569" s="180">
        <v>6</v>
      </c>
      <c r="F569" s="180"/>
      <c r="G569" s="180">
        <f>SUM(C569:F569)</f>
      </c>
      <c r="H569" s="125">
        <v>6900</v>
      </c>
      <c r="I569" s="125">
        <f>G569*H569</f>
      </c>
      <c r="J569" s="185"/>
      <c r="K569" s="125">
        <f>SUM(I569:J569)</f>
      </c>
      <c r="L569" s="205"/>
      <c r="M569" s="87"/>
      <c r="N569" s="87"/>
      <c r="O569" s="87"/>
      <c r="P569" s="87"/>
      <c r="Q569" s="87"/>
      <c r="R569" s="87"/>
      <c r="S569" s="87"/>
      <c r="T569" s="87"/>
      <c r="U569" s="205"/>
      <c r="V569" s="87"/>
      <c r="W569" s="87"/>
      <c r="X569" s="87"/>
      <c r="Y569" s="87"/>
      <c r="Z569" s="86"/>
      <c r="AA569" s="87"/>
    </row>
    <row x14ac:dyDescent="0.25" r="570" customHeight="1" ht="17.25">
      <c r="A570" s="178">
        <f>A569</f>
        <v>25569.375</v>
      </c>
      <c r="B570" s="179"/>
      <c r="C570" s="180"/>
      <c r="D570" s="180"/>
      <c r="E570" s="180"/>
      <c r="F570" s="180"/>
      <c r="G570" s="180">
        <f>SUM(C570:F570)</f>
      </c>
      <c r="H570" s="125"/>
      <c r="I570" s="125">
        <f>G570*H570</f>
      </c>
      <c r="J570" s="185"/>
      <c r="K570" s="125">
        <f>SUM(I570:J570)</f>
      </c>
      <c r="L570" s="205"/>
      <c r="M570" s="87"/>
      <c r="N570" s="87"/>
      <c r="O570" s="87"/>
      <c r="P570" s="87"/>
      <c r="Q570" s="87"/>
      <c r="R570" s="87"/>
      <c r="S570" s="87"/>
      <c r="T570" s="87"/>
      <c r="U570" s="205"/>
      <c r="V570" s="87"/>
      <c r="W570" s="87"/>
      <c r="X570" s="87"/>
      <c r="Y570" s="87"/>
      <c r="Z570" s="86"/>
      <c r="AA570" s="87"/>
    </row>
    <row x14ac:dyDescent="0.25" r="571" customHeight="1" ht="17.25">
      <c r="A571" s="178">
        <f>A570</f>
        <v>25569.375</v>
      </c>
      <c r="B571" s="179"/>
      <c r="C571" s="180"/>
      <c r="D571" s="180"/>
      <c r="E571" s="180"/>
      <c r="F571" s="180"/>
      <c r="G571" s="180">
        <f>SUM(C571:F571)</f>
      </c>
      <c r="H571" s="125"/>
      <c r="I571" s="125">
        <f>G571*H571</f>
      </c>
      <c r="J571" s="185"/>
      <c r="K571" s="125">
        <f>SUM(I571:J571)</f>
      </c>
      <c r="L571" s="205"/>
      <c r="M571" s="87"/>
      <c r="N571" s="87"/>
      <c r="O571" s="87"/>
      <c r="P571" s="87"/>
      <c r="Q571" s="87"/>
      <c r="R571" s="87"/>
      <c r="S571" s="87"/>
      <c r="T571" s="87"/>
      <c r="U571" s="205"/>
      <c r="V571" s="87"/>
      <c r="W571" s="87"/>
      <c r="X571" s="87"/>
      <c r="Y571" s="87"/>
      <c r="Z571" s="86"/>
      <c r="AA571" s="87"/>
    </row>
    <row x14ac:dyDescent="0.25" r="572" customHeight="1" ht="17.25">
      <c r="A572" s="178">
        <f>A571</f>
        <v>25569.375</v>
      </c>
      <c r="B572" s="179"/>
      <c r="C572" s="180"/>
      <c r="D572" s="180"/>
      <c r="E572" s="180"/>
      <c r="F572" s="180"/>
      <c r="G572" s="180">
        <f>SUM(C572:F572)</f>
      </c>
      <c r="H572" s="125"/>
      <c r="I572" s="125">
        <f>G572*H572</f>
      </c>
      <c r="J572" s="185"/>
      <c r="K572" s="125">
        <f>SUM(I572:J572)</f>
      </c>
      <c r="L572" s="205"/>
      <c r="M572" s="87"/>
      <c r="N572" s="87"/>
      <c r="O572" s="87"/>
      <c r="P572" s="87"/>
      <c r="Q572" s="87"/>
      <c r="R572" s="87"/>
      <c r="S572" s="87"/>
      <c r="T572" s="87"/>
      <c r="U572" s="205"/>
      <c r="V572" s="87"/>
      <c r="W572" s="87"/>
      <c r="X572" s="87"/>
      <c r="Y572" s="87"/>
      <c r="Z572" s="86"/>
      <c r="AA572" s="87"/>
    </row>
    <row x14ac:dyDescent="0.25" r="573" customHeight="1" ht="17.25">
      <c r="A573" s="178">
        <f>A572</f>
        <v>25569.375</v>
      </c>
      <c r="B573" s="179"/>
      <c r="C573" s="180"/>
      <c r="D573" s="180"/>
      <c r="E573" s="180"/>
      <c r="F573" s="180"/>
      <c r="G573" s="180">
        <f>SUM(C573:F573)</f>
      </c>
      <c r="H573" s="125"/>
      <c r="I573" s="125">
        <f>G573*H573</f>
      </c>
      <c r="J573" s="185"/>
      <c r="K573" s="125">
        <f>SUM(I573:J573)</f>
      </c>
      <c r="L573" s="205"/>
      <c r="M573" s="87"/>
      <c r="N573" s="87"/>
      <c r="O573" s="87"/>
      <c r="P573" s="87"/>
      <c r="Q573" s="87"/>
      <c r="R573" s="87"/>
      <c r="S573" s="87"/>
      <c r="T573" s="87"/>
      <c r="U573" s="205"/>
      <c r="V573" s="87"/>
      <c r="W573" s="87"/>
      <c r="X573" s="87"/>
      <c r="Y573" s="87"/>
      <c r="Z573" s="86"/>
      <c r="AA573" s="87"/>
    </row>
    <row x14ac:dyDescent="0.25" r="574" customHeight="1" ht="17.25">
      <c r="A574" s="178">
        <f>A573</f>
        <v>25569.375</v>
      </c>
      <c r="B574" s="179"/>
      <c r="C574" s="180"/>
      <c r="D574" s="180"/>
      <c r="E574" s="180"/>
      <c r="F574" s="180"/>
      <c r="G574" s="180">
        <f>SUM(C574:F574)</f>
      </c>
      <c r="H574" s="125"/>
      <c r="I574" s="125">
        <f>G574*H574</f>
      </c>
      <c r="J574" s="185"/>
      <c r="K574" s="125">
        <f>SUM(I574:J574)</f>
      </c>
      <c r="L574" s="205"/>
      <c r="M574" s="87"/>
      <c r="N574" s="87"/>
      <c r="O574" s="87"/>
      <c r="P574" s="87"/>
      <c r="Q574" s="87"/>
      <c r="R574" s="87"/>
      <c r="S574" s="87"/>
      <c r="T574" s="87"/>
      <c r="U574" s="205"/>
      <c r="V574" s="87"/>
      <c r="W574" s="87"/>
      <c r="X574" s="87"/>
      <c r="Y574" s="87"/>
      <c r="Z574" s="86"/>
      <c r="AA574" s="87"/>
    </row>
    <row x14ac:dyDescent="0.25" r="575" customHeight="1" ht="17.25">
      <c r="A575" s="189">
        <f>A574</f>
        <v>25569.375</v>
      </c>
      <c r="B575" s="190" t="s">
        <v>157</v>
      </c>
      <c r="C575" s="191">
        <f>SUM(C567:C574)</f>
      </c>
      <c r="D575" s="191">
        <f>SUM(D567:D574)</f>
      </c>
      <c r="E575" s="191">
        <f>SUM(E567:E574)</f>
      </c>
      <c r="F575" s="191">
        <f>SUM(F567:F574)</f>
      </c>
      <c r="G575" s="191">
        <f>SUM(G567:G574)</f>
      </c>
      <c r="H575" s="201"/>
      <c r="I575" s="201">
        <f>SUM(I567:I574)</f>
      </c>
      <c r="J575" s="201"/>
      <c r="K575" s="202">
        <f>SUM(K567:K574)</f>
      </c>
      <c r="L575" s="205"/>
      <c r="M575" s="87"/>
      <c r="N575" s="87"/>
      <c r="O575" s="87"/>
      <c r="P575" s="87"/>
      <c r="Q575" s="87"/>
      <c r="R575" s="87"/>
      <c r="S575" s="87"/>
      <c r="T575" s="87"/>
      <c r="U575" s="205"/>
      <c r="V575" s="87"/>
      <c r="W575" s="87"/>
      <c r="X575" s="87"/>
      <c r="Y575" s="87"/>
      <c r="Z575" s="86"/>
      <c r="AA575" s="87"/>
    </row>
    <row x14ac:dyDescent="0.25" r="576" customHeight="1" ht="17.25" hidden="1">
      <c r="A576" s="172" t="s">
        <v>128</v>
      </c>
      <c r="B576" s="173" t="s">
        <v>2</v>
      </c>
      <c r="C576" s="174" t="s">
        <v>129</v>
      </c>
      <c r="D576" s="174" t="s">
        <v>130</v>
      </c>
      <c r="E576" s="174" t="s">
        <v>131</v>
      </c>
      <c r="F576" s="174" t="s">
        <v>132</v>
      </c>
      <c r="G576" s="174" t="s">
        <v>133</v>
      </c>
      <c r="H576" s="174" t="s">
        <v>7</v>
      </c>
      <c r="I576" s="174" t="s">
        <v>134</v>
      </c>
      <c r="J576" s="174" t="s">
        <v>90</v>
      </c>
      <c r="K576" s="174" t="s">
        <v>135</v>
      </c>
      <c r="L576" s="205"/>
      <c r="M576" s="87"/>
      <c r="N576" s="87"/>
      <c r="O576" s="87"/>
      <c r="P576" s="87"/>
      <c r="Q576" s="87"/>
      <c r="R576" s="87"/>
      <c r="S576" s="87"/>
      <c r="T576" s="87"/>
      <c r="U576" s="205"/>
      <c r="V576" s="87"/>
      <c r="W576" s="87"/>
      <c r="X576" s="87"/>
      <c r="Y576" s="87"/>
      <c r="Z576" s="86"/>
      <c r="AA576" s="87"/>
    </row>
    <row x14ac:dyDescent="0.25" r="577" customHeight="1" ht="17.25">
      <c r="A577" s="178">
        <f>A574+1</f>
        <v>25569.375</v>
      </c>
      <c r="B577" s="179" t="s">
        <v>137</v>
      </c>
      <c r="C577" s="180"/>
      <c r="D577" s="180">
        <v>15</v>
      </c>
      <c r="E577" s="180"/>
      <c r="F577" s="180"/>
      <c r="G577" s="180">
        <f>SUM(C577:F577)</f>
      </c>
      <c r="H577" s="182">
        <v>4500</v>
      </c>
      <c r="I577" s="125">
        <f>G577*H577</f>
      </c>
      <c r="J577" s="125">
        <f>I577*0.1</f>
      </c>
      <c r="K577" s="125">
        <f>SUM(I577:J577)</f>
      </c>
      <c r="L577" s="205"/>
      <c r="M577" s="87"/>
      <c r="N577" s="87"/>
      <c r="O577" s="87"/>
      <c r="P577" s="87"/>
      <c r="Q577" s="87"/>
      <c r="R577" s="87"/>
      <c r="S577" s="87"/>
      <c r="T577" s="87"/>
      <c r="U577" s="205"/>
      <c r="V577" s="87"/>
      <c r="W577" s="87"/>
      <c r="X577" s="87"/>
      <c r="Y577" s="87"/>
      <c r="Z577" s="86"/>
      <c r="AA577" s="87"/>
    </row>
    <row x14ac:dyDescent="0.25" r="578" customHeight="1" ht="17.25">
      <c r="A578" s="178">
        <f>A577</f>
        <v>25569.375</v>
      </c>
      <c r="B578" s="179" t="s">
        <v>13</v>
      </c>
      <c r="C578" s="180"/>
      <c r="D578" s="180">
        <v>0</v>
      </c>
      <c r="E578" s="180"/>
      <c r="F578" s="180"/>
      <c r="G578" s="180">
        <f>SUM(C578:F578)</f>
      </c>
      <c r="H578" s="182">
        <v>6000</v>
      </c>
      <c r="I578" s="125">
        <f>G578*H578</f>
      </c>
      <c r="J578" s="125">
        <f>I578*0.1</f>
      </c>
      <c r="K578" s="125">
        <f>SUM(I578:J578)</f>
      </c>
      <c r="L578" s="205"/>
      <c r="M578" s="87"/>
      <c r="N578" s="87"/>
      <c r="O578" s="87"/>
      <c r="P578" s="87"/>
      <c r="Q578" s="87"/>
      <c r="R578" s="87"/>
      <c r="S578" s="87"/>
      <c r="T578" s="87"/>
      <c r="U578" s="205"/>
      <c r="V578" s="87"/>
      <c r="W578" s="87"/>
      <c r="X578" s="87"/>
      <c r="Y578" s="87"/>
      <c r="Z578" s="86"/>
      <c r="AA578" s="87"/>
    </row>
    <row x14ac:dyDescent="0.25" r="579" customHeight="1" ht="17.25">
      <c r="A579" s="178">
        <f>A578</f>
        <v>25569.375</v>
      </c>
      <c r="B579" s="179" t="s">
        <v>58</v>
      </c>
      <c r="C579" s="183"/>
      <c r="D579" s="180">
        <v>9</v>
      </c>
      <c r="E579" s="180">
        <v>6</v>
      </c>
      <c r="F579" s="180"/>
      <c r="G579" s="180">
        <f>SUM(C579:F579)</f>
      </c>
      <c r="H579" s="182">
        <v>5500</v>
      </c>
      <c r="I579" s="125">
        <f>G579*H579</f>
      </c>
      <c r="J579" s="125">
        <f>I579*0.1</f>
      </c>
      <c r="K579" s="125">
        <f>SUM(I579:J579)</f>
      </c>
      <c r="L579" s="205"/>
      <c r="M579" s="87"/>
      <c r="N579" s="87"/>
      <c r="O579" s="87"/>
      <c r="P579" s="87"/>
      <c r="Q579" s="87"/>
      <c r="R579" s="87"/>
      <c r="S579" s="87"/>
      <c r="T579" s="87"/>
      <c r="U579" s="205"/>
      <c r="V579" s="87"/>
      <c r="W579" s="87"/>
      <c r="X579" s="87"/>
      <c r="Y579" s="87"/>
      <c r="Z579" s="86"/>
      <c r="AA579" s="87"/>
    </row>
    <row x14ac:dyDescent="0.25" r="580" customHeight="1" ht="17.25">
      <c r="A580" s="178">
        <f>A579</f>
        <v>25569.375</v>
      </c>
      <c r="B580" s="179" t="s">
        <v>147</v>
      </c>
      <c r="C580" s="183">
        <v>10</v>
      </c>
      <c r="D580" s="180">
        <v>13</v>
      </c>
      <c r="E580" s="180">
        <v>13</v>
      </c>
      <c r="F580" s="180">
        <v>16</v>
      </c>
      <c r="G580" s="180">
        <f>SUM(C580:F580)</f>
      </c>
      <c r="H580" s="182">
        <v>5000</v>
      </c>
      <c r="I580" s="125">
        <f>G580*H580</f>
      </c>
      <c r="J580" s="125">
        <f>I580*0.1</f>
      </c>
      <c r="K580" s="125">
        <f>SUM(I580:J580)</f>
      </c>
      <c r="L580" s="205"/>
      <c r="M580" s="87"/>
      <c r="N580" s="87"/>
      <c r="O580" s="87"/>
      <c r="P580" s="87"/>
      <c r="Q580" s="87"/>
      <c r="R580" s="87"/>
      <c r="S580" s="87"/>
      <c r="T580" s="87"/>
      <c r="U580" s="205"/>
      <c r="V580" s="87"/>
      <c r="W580" s="87"/>
      <c r="X580" s="87"/>
      <c r="Y580" s="87"/>
      <c r="Z580" s="86"/>
      <c r="AA580" s="87"/>
    </row>
    <row x14ac:dyDescent="0.25" r="581" customHeight="1" ht="17.25">
      <c r="A581" s="178">
        <f>A580</f>
        <v>25569.375</v>
      </c>
      <c r="B581" s="179" t="s">
        <v>27</v>
      </c>
      <c r="C581" s="180"/>
      <c r="D581" s="180">
        <v>0</v>
      </c>
      <c r="E581" s="180"/>
      <c r="F581" s="180"/>
      <c r="G581" s="180">
        <f>SUM(C581:F581)</f>
      </c>
      <c r="H581" s="182">
        <v>5500</v>
      </c>
      <c r="I581" s="125">
        <f>G581*H581</f>
      </c>
      <c r="J581" s="125">
        <f>I581*0.1</f>
      </c>
      <c r="K581" s="125">
        <f>SUM(I581:J581)</f>
      </c>
      <c r="L581" s="205"/>
      <c r="M581" s="87"/>
      <c r="N581" s="87"/>
      <c r="O581" s="87"/>
      <c r="P581" s="87"/>
      <c r="Q581" s="87"/>
      <c r="R581" s="87"/>
      <c r="S581" s="87"/>
      <c r="T581" s="87"/>
      <c r="U581" s="205"/>
      <c r="V581" s="87"/>
      <c r="W581" s="87"/>
      <c r="X581" s="87"/>
      <c r="Y581" s="87"/>
      <c r="Z581" s="86"/>
      <c r="AA581" s="87"/>
    </row>
    <row x14ac:dyDescent="0.25" r="582" customHeight="1" ht="17.25">
      <c r="A582" s="178">
        <f>A581</f>
        <v>25569.375</v>
      </c>
      <c r="B582" s="179" t="s">
        <v>20</v>
      </c>
      <c r="C582" s="180"/>
      <c r="D582" s="180">
        <v>0</v>
      </c>
      <c r="E582" s="180"/>
      <c r="F582" s="180"/>
      <c r="G582" s="180">
        <f>SUM(C582:F582)</f>
      </c>
      <c r="H582" s="182">
        <v>5500</v>
      </c>
      <c r="I582" s="125">
        <f>G582*H582</f>
      </c>
      <c r="J582" s="125">
        <f>I582*0.1</f>
      </c>
      <c r="K582" s="125">
        <f>SUM(I582:J582)</f>
      </c>
      <c r="L582" s="205"/>
      <c r="M582" s="87"/>
      <c r="N582" s="87"/>
      <c r="O582" s="87"/>
      <c r="P582" s="87"/>
      <c r="Q582" s="87"/>
      <c r="R582" s="87"/>
      <c r="S582" s="87"/>
      <c r="T582" s="87"/>
      <c r="U582" s="205"/>
      <c r="V582" s="87"/>
      <c r="W582" s="87"/>
      <c r="X582" s="87"/>
      <c r="Y582" s="87"/>
      <c r="Z582" s="86"/>
      <c r="AA582" s="87"/>
    </row>
    <row x14ac:dyDescent="0.25" r="583" customHeight="1" ht="17.25">
      <c r="A583" s="178">
        <f>A582</f>
        <v>25569.375</v>
      </c>
      <c r="B583" s="179" t="s">
        <v>31</v>
      </c>
      <c r="C583" s="180"/>
      <c r="D583" s="180">
        <v>0</v>
      </c>
      <c r="E583" s="180"/>
      <c r="F583" s="180"/>
      <c r="G583" s="180">
        <f>SUM(C583:F583)</f>
      </c>
      <c r="H583" s="182">
        <v>6000</v>
      </c>
      <c r="I583" s="125">
        <f>G583*H583</f>
      </c>
      <c r="J583" s="125">
        <f>I583*0.1</f>
      </c>
      <c r="K583" s="125">
        <f>SUM(I583:J583)</f>
      </c>
      <c r="L583" s="205"/>
      <c r="M583" s="87"/>
      <c r="N583" s="87"/>
      <c r="O583" s="87"/>
      <c r="P583" s="87"/>
      <c r="Q583" s="87"/>
      <c r="R583" s="87"/>
      <c r="S583" s="87"/>
      <c r="T583" s="87"/>
      <c r="U583" s="205"/>
      <c r="V583" s="87"/>
      <c r="W583" s="87"/>
      <c r="X583" s="87"/>
      <c r="Y583" s="87"/>
      <c r="Z583" s="86"/>
      <c r="AA583" s="87"/>
    </row>
    <row x14ac:dyDescent="0.25" r="584" customHeight="1" ht="17.25">
      <c r="A584" s="178">
        <f>A583</f>
        <v>25569.375</v>
      </c>
      <c r="B584" s="179" t="s">
        <v>71</v>
      </c>
      <c r="C584" s="180"/>
      <c r="D584" s="180">
        <v>0</v>
      </c>
      <c r="E584" s="180"/>
      <c r="F584" s="180"/>
      <c r="G584" s="180">
        <f>SUM(C584:F584)</f>
      </c>
      <c r="H584" s="182">
        <v>6000</v>
      </c>
      <c r="I584" s="125">
        <f>G584*H584</f>
      </c>
      <c r="J584" s="125">
        <f>I584*0.1</f>
      </c>
      <c r="K584" s="125">
        <f>SUM(I584:J584)</f>
      </c>
      <c r="L584" s="205"/>
      <c r="M584" s="87"/>
      <c r="N584" s="87"/>
      <c r="O584" s="87"/>
      <c r="P584" s="87"/>
      <c r="Q584" s="87"/>
      <c r="R584" s="87"/>
      <c r="S584" s="87"/>
      <c r="T584" s="87"/>
      <c r="U584" s="205"/>
      <c r="V584" s="87"/>
      <c r="W584" s="87"/>
      <c r="X584" s="87"/>
      <c r="Y584" s="87"/>
      <c r="Z584" s="86"/>
      <c r="AA584" s="87"/>
    </row>
    <row x14ac:dyDescent="0.25" r="585" customHeight="1" ht="17.25">
      <c r="A585" s="178">
        <f>A584</f>
        <v>25569.375</v>
      </c>
      <c r="B585" s="184" t="s">
        <v>49</v>
      </c>
      <c r="C585" s="180"/>
      <c r="D585" s="180">
        <v>8</v>
      </c>
      <c r="E585" s="180"/>
      <c r="F585" s="180"/>
      <c r="G585" s="180">
        <f>SUM(C585:F585)</f>
      </c>
      <c r="H585" s="182">
        <v>6000</v>
      </c>
      <c r="I585" s="125">
        <f>G585*H585</f>
      </c>
      <c r="J585" s="125">
        <f>I585*0.1</f>
      </c>
      <c r="K585" s="125">
        <f>SUM(I585:J585)</f>
      </c>
      <c r="L585" s="205"/>
      <c r="M585" s="87"/>
      <c r="N585" s="87"/>
      <c r="O585" s="87"/>
      <c r="P585" s="87"/>
      <c r="Q585" s="87"/>
      <c r="R585" s="87"/>
      <c r="S585" s="87"/>
      <c r="T585" s="87"/>
      <c r="U585" s="205"/>
      <c r="V585" s="87"/>
      <c r="W585" s="87"/>
      <c r="X585" s="87"/>
      <c r="Y585" s="87"/>
      <c r="Z585" s="86"/>
      <c r="AA585" s="87"/>
    </row>
    <row x14ac:dyDescent="0.25" r="586" customHeight="1" ht="17.25">
      <c r="A586" s="178">
        <f>A585</f>
        <v>25569.375</v>
      </c>
      <c r="B586" s="179" t="s">
        <v>9</v>
      </c>
      <c r="C586" s="180"/>
      <c r="D586" s="180">
        <v>10</v>
      </c>
      <c r="E586" s="180"/>
      <c r="F586" s="180"/>
      <c r="G586" s="180">
        <f>SUM(C586:F586)</f>
      </c>
      <c r="H586" s="182">
        <v>6000</v>
      </c>
      <c r="I586" s="125">
        <f>G586*H586</f>
      </c>
      <c r="J586" s="125">
        <f>I586*0.1</f>
      </c>
      <c r="K586" s="125">
        <f>SUM(I586:J586)</f>
      </c>
      <c r="L586" s="205"/>
      <c r="M586" s="87"/>
      <c r="N586" s="87"/>
      <c r="O586" s="87"/>
      <c r="P586" s="87"/>
      <c r="Q586" s="87"/>
      <c r="R586" s="87"/>
      <c r="S586" s="87"/>
      <c r="T586" s="87"/>
      <c r="U586" s="205"/>
      <c r="V586" s="87"/>
      <c r="W586" s="87"/>
      <c r="X586" s="87"/>
      <c r="Y586" s="87"/>
      <c r="Z586" s="86"/>
      <c r="AA586" s="87"/>
    </row>
    <row x14ac:dyDescent="0.25" r="587" customHeight="1" ht="17.25">
      <c r="A587" s="178">
        <f>A586</f>
        <v>25569.375</v>
      </c>
      <c r="B587" s="179" t="s">
        <v>78</v>
      </c>
      <c r="C587" s="180"/>
      <c r="D587" s="180">
        <v>0</v>
      </c>
      <c r="E587" s="180"/>
      <c r="F587" s="180"/>
      <c r="G587" s="180">
        <f>SUM(C587:F587)</f>
      </c>
      <c r="H587" s="182">
        <v>6500</v>
      </c>
      <c r="I587" s="125">
        <f>G587*H587</f>
      </c>
      <c r="J587" s="125">
        <f>I587*0.1</f>
      </c>
      <c r="K587" s="125">
        <f>SUM(I587:J587)</f>
      </c>
      <c r="L587" s="205"/>
      <c r="M587" s="87"/>
      <c r="N587" s="87"/>
      <c r="O587" s="87"/>
      <c r="P587" s="87"/>
      <c r="Q587" s="87"/>
      <c r="R587" s="87"/>
      <c r="S587" s="87"/>
      <c r="T587" s="87"/>
      <c r="U587" s="205"/>
      <c r="V587" s="87"/>
      <c r="W587" s="87"/>
      <c r="X587" s="87"/>
      <c r="Y587" s="87"/>
      <c r="Z587" s="86"/>
      <c r="AA587" s="87"/>
    </row>
    <row x14ac:dyDescent="0.25" r="588" customHeight="1" ht="17.25">
      <c r="A588" s="178">
        <f>A587</f>
        <v>25569.375</v>
      </c>
      <c r="B588" s="179" t="s">
        <v>55</v>
      </c>
      <c r="C588" s="180"/>
      <c r="D588" s="180">
        <v>0</v>
      </c>
      <c r="E588" s="180"/>
      <c r="F588" s="180"/>
      <c r="G588" s="180">
        <f>SUM(C588:F588)</f>
      </c>
      <c r="H588" s="182">
        <v>6500</v>
      </c>
      <c r="I588" s="125">
        <f>G588*H588</f>
      </c>
      <c r="J588" s="125">
        <f>I588*0.1</f>
      </c>
      <c r="K588" s="125">
        <f>SUM(I588:J588)</f>
      </c>
      <c r="L588" s="205"/>
      <c r="M588" s="87"/>
      <c r="N588" s="87"/>
      <c r="O588" s="87"/>
      <c r="P588" s="87"/>
      <c r="Q588" s="87"/>
      <c r="R588" s="87"/>
      <c r="S588" s="87"/>
      <c r="T588" s="87"/>
      <c r="U588" s="205"/>
      <c r="V588" s="87"/>
      <c r="W588" s="87"/>
      <c r="X588" s="87"/>
      <c r="Y588" s="87"/>
      <c r="Z588" s="86"/>
      <c r="AA588" s="87"/>
    </row>
    <row x14ac:dyDescent="0.25" r="589" customHeight="1" ht="17.25">
      <c r="A589" s="178">
        <f>A588</f>
        <v>25569.375</v>
      </c>
      <c r="B589" s="179" t="s">
        <v>80</v>
      </c>
      <c r="C589" s="180"/>
      <c r="D589" s="180">
        <v>23</v>
      </c>
      <c r="E589" s="180"/>
      <c r="F589" s="180"/>
      <c r="G589" s="180">
        <f>SUM(C589:F589)</f>
      </c>
      <c r="H589" s="182">
        <v>6000</v>
      </c>
      <c r="I589" s="125">
        <f>G589*H589</f>
      </c>
      <c r="J589" s="185"/>
      <c r="K589" s="125">
        <f>SUM(I589:J589)</f>
      </c>
      <c r="L589" s="205"/>
      <c r="M589" s="87"/>
      <c r="N589" s="87"/>
      <c r="O589" s="87"/>
      <c r="P589" s="87"/>
      <c r="Q589" s="87"/>
      <c r="R589" s="87"/>
      <c r="S589" s="87"/>
      <c r="T589" s="87"/>
      <c r="U589" s="205"/>
      <c r="V589" s="87"/>
      <c r="W589" s="87"/>
      <c r="X589" s="87"/>
      <c r="Y589" s="87"/>
      <c r="Z589" s="86"/>
      <c r="AA589" s="87"/>
    </row>
    <row x14ac:dyDescent="0.25" r="590" customHeight="1" ht="17.25">
      <c r="A590" s="178">
        <f>A589</f>
        <v>25569.375</v>
      </c>
      <c r="B590" s="179" t="s">
        <v>67</v>
      </c>
      <c r="C590" s="180"/>
      <c r="D590" s="180">
        <v>7</v>
      </c>
      <c r="E590" s="180"/>
      <c r="F590" s="180"/>
      <c r="G590" s="180">
        <f>SUM(C590:F590)</f>
      </c>
      <c r="H590" s="182">
        <v>5500</v>
      </c>
      <c r="I590" s="125">
        <f>G590*H590</f>
      </c>
      <c r="J590" s="125">
        <f>I590*0.1</f>
      </c>
      <c r="K590" s="125">
        <f>SUM(I590:J590)</f>
      </c>
      <c r="L590" s="205"/>
      <c r="M590" s="87"/>
      <c r="N590" s="87"/>
      <c r="O590" s="87"/>
      <c r="P590" s="87"/>
      <c r="Q590" s="87"/>
      <c r="R590" s="87"/>
      <c r="S590" s="87"/>
      <c r="T590" s="87"/>
      <c r="U590" s="205"/>
      <c r="V590" s="87"/>
      <c r="W590" s="87"/>
      <c r="X590" s="87"/>
      <c r="Y590" s="87"/>
      <c r="Z590" s="86"/>
      <c r="AA590" s="87"/>
    </row>
    <row x14ac:dyDescent="0.25" r="591" customHeight="1" ht="17.25">
      <c r="A591" s="178">
        <f>A590</f>
        <v>25569.375</v>
      </c>
      <c r="B591" s="186" t="s">
        <v>74</v>
      </c>
      <c r="C591" s="180"/>
      <c r="D591" s="180">
        <v>11</v>
      </c>
      <c r="E591" s="180"/>
      <c r="F591" s="180"/>
      <c r="G591" s="180">
        <f>SUM(C591:F591)</f>
      </c>
      <c r="H591" s="187">
        <v>5000</v>
      </c>
      <c r="I591" s="125">
        <f>G591*H591</f>
      </c>
      <c r="J591" s="125">
        <f>I591*0.1</f>
      </c>
      <c r="K591" s="125">
        <f>SUM(I591:J591)</f>
      </c>
      <c r="L591" s="205"/>
      <c r="M591" s="87"/>
      <c r="N591" s="87"/>
      <c r="O591" s="87"/>
      <c r="P591" s="87"/>
      <c r="Q591" s="87"/>
      <c r="R591" s="87"/>
      <c r="S591" s="87"/>
      <c r="T591" s="87"/>
      <c r="U591" s="205"/>
      <c r="V591" s="87"/>
      <c r="W591" s="87"/>
      <c r="X591" s="87"/>
      <c r="Y591" s="87"/>
      <c r="Z591" s="86"/>
      <c r="AA591" s="87"/>
    </row>
    <row x14ac:dyDescent="0.25" r="592" customHeight="1" ht="17.25">
      <c r="A592" s="178">
        <f>A591</f>
        <v>25569.375</v>
      </c>
      <c r="B592" s="179" t="s">
        <v>11</v>
      </c>
      <c r="C592" s="180"/>
      <c r="D592" s="180">
        <v>0</v>
      </c>
      <c r="E592" s="180"/>
      <c r="F592" s="180"/>
      <c r="G592" s="180">
        <f>SUM(C592:F592)</f>
      </c>
      <c r="H592" s="182">
        <v>6000</v>
      </c>
      <c r="I592" s="125">
        <f>G592*H592</f>
      </c>
      <c r="J592" s="125">
        <f>I592*0.1</f>
      </c>
      <c r="K592" s="125">
        <f>SUM(I592:J592)</f>
      </c>
      <c r="L592" s="205"/>
      <c r="M592" s="87"/>
      <c r="N592" s="87"/>
      <c r="O592" s="87"/>
      <c r="P592" s="87"/>
      <c r="Q592" s="87"/>
      <c r="R592" s="87"/>
      <c r="S592" s="87"/>
      <c r="T592" s="87"/>
      <c r="U592" s="205"/>
      <c r="V592" s="87"/>
      <c r="W592" s="87"/>
      <c r="X592" s="87"/>
      <c r="Y592" s="87"/>
      <c r="Z592" s="86"/>
      <c r="AA592" s="87"/>
    </row>
    <row x14ac:dyDescent="0.25" r="593" customHeight="1" ht="17.25">
      <c r="A593" s="178">
        <f>A592</f>
        <v>25569.375</v>
      </c>
      <c r="B593" s="179" t="s">
        <v>22</v>
      </c>
      <c r="C593" s="180"/>
      <c r="D593" s="180">
        <v>0</v>
      </c>
      <c r="E593" s="180"/>
      <c r="F593" s="180"/>
      <c r="G593" s="180">
        <f>SUM(C593:F593)</f>
      </c>
      <c r="H593" s="182">
        <v>4800</v>
      </c>
      <c r="I593" s="125">
        <f>G593*H593</f>
      </c>
      <c r="J593" s="125">
        <f>I593*0.1</f>
      </c>
      <c r="K593" s="125">
        <f>SUM(I593:J593)</f>
      </c>
      <c r="L593" s="205"/>
      <c r="M593" s="87"/>
      <c r="N593" s="87"/>
      <c r="O593" s="87"/>
      <c r="P593" s="87"/>
      <c r="Q593" s="87"/>
      <c r="R593" s="87"/>
      <c r="S593" s="87"/>
      <c r="T593" s="87"/>
      <c r="U593" s="205"/>
      <c r="V593" s="87"/>
      <c r="W593" s="87"/>
      <c r="X593" s="87"/>
      <c r="Y593" s="87"/>
      <c r="Z593" s="86"/>
      <c r="AA593" s="87"/>
    </row>
    <row x14ac:dyDescent="0.25" r="594" customHeight="1" ht="17.25">
      <c r="A594" s="178">
        <f>A593</f>
        <v>25569.375</v>
      </c>
      <c r="B594" s="186" t="s">
        <v>84</v>
      </c>
      <c r="C594" s="180"/>
      <c r="D594" s="180">
        <v>0</v>
      </c>
      <c r="E594" s="180"/>
      <c r="F594" s="180"/>
      <c r="G594" s="180">
        <f>SUM(C594:F594)</f>
      </c>
      <c r="H594" s="182">
        <v>4800</v>
      </c>
      <c r="I594" s="125">
        <f>G594*H594</f>
      </c>
      <c r="J594" s="125">
        <f>I594*0.1</f>
      </c>
      <c r="K594" s="125">
        <f>SUM(I594:J594)</f>
      </c>
      <c r="L594" s="205"/>
      <c r="M594" s="87"/>
      <c r="N594" s="87"/>
      <c r="O594" s="87"/>
      <c r="P594" s="87"/>
      <c r="Q594" s="87"/>
      <c r="R594" s="87"/>
      <c r="S594" s="87"/>
      <c r="T594" s="87"/>
      <c r="U594" s="205"/>
      <c r="V594" s="87"/>
      <c r="W594" s="87"/>
      <c r="X594" s="87"/>
      <c r="Y594" s="87"/>
      <c r="Z594" s="86"/>
      <c r="AA594" s="87"/>
    </row>
    <row x14ac:dyDescent="0.25" r="595" customHeight="1" ht="17.25">
      <c r="A595" s="178">
        <f>A594</f>
        <v>25569.375</v>
      </c>
      <c r="B595" s="179" t="s">
        <v>17</v>
      </c>
      <c r="C595" s="180"/>
      <c r="D595" s="180">
        <v>0</v>
      </c>
      <c r="E595" s="180"/>
      <c r="F595" s="180"/>
      <c r="G595" s="180">
        <f>SUM(C595:F595)</f>
      </c>
      <c r="H595" s="182">
        <v>6500</v>
      </c>
      <c r="I595" s="125">
        <f>G595*H595</f>
      </c>
      <c r="J595" s="125">
        <f>I595*0.1</f>
      </c>
      <c r="K595" s="125">
        <f>SUM(I595:J595)</f>
      </c>
      <c r="L595" s="205"/>
      <c r="M595" s="87"/>
      <c r="N595" s="87"/>
      <c r="O595" s="87"/>
      <c r="P595" s="87"/>
      <c r="Q595" s="87"/>
      <c r="R595" s="87"/>
      <c r="S595" s="87"/>
      <c r="T595" s="87"/>
      <c r="U595" s="205"/>
      <c r="V595" s="87"/>
      <c r="W595" s="87"/>
      <c r="X595" s="87"/>
      <c r="Y595" s="87"/>
      <c r="Z595" s="86"/>
      <c r="AA595" s="87"/>
    </row>
    <row x14ac:dyDescent="0.25" r="596" customHeight="1" ht="17.25">
      <c r="A596" s="178">
        <f>A595</f>
        <v>25569.375</v>
      </c>
      <c r="B596" s="186" t="s">
        <v>148</v>
      </c>
      <c r="C596" s="180"/>
      <c r="D596" s="180">
        <v>0</v>
      </c>
      <c r="E596" s="180"/>
      <c r="F596" s="180"/>
      <c r="G596" s="180">
        <f>SUM(C596:F596)</f>
      </c>
      <c r="H596" s="182">
        <v>6000</v>
      </c>
      <c r="I596" s="125">
        <f>G596*H596</f>
      </c>
      <c r="J596" s="125">
        <f>I596*0.1</f>
      </c>
      <c r="K596" s="125">
        <f>SUM(I596:J596)</f>
      </c>
      <c r="L596" s="205"/>
      <c r="M596" s="87"/>
      <c r="N596" s="87"/>
      <c r="O596" s="87"/>
      <c r="P596" s="87"/>
      <c r="Q596" s="87"/>
      <c r="R596" s="87"/>
      <c r="S596" s="87"/>
      <c r="T596" s="87"/>
      <c r="U596" s="205"/>
      <c r="V596" s="87"/>
      <c r="W596" s="87"/>
      <c r="X596" s="87"/>
      <c r="Y596" s="87"/>
      <c r="Z596" s="86"/>
      <c r="AA596" s="87"/>
    </row>
    <row x14ac:dyDescent="0.25" r="597" customHeight="1" ht="17.25">
      <c r="A597" s="178">
        <f>A596</f>
        <v>25569.375</v>
      </c>
      <c r="B597" s="179" t="s">
        <v>29</v>
      </c>
      <c r="C597" s="188"/>
      <c r="D597" s="180">
        <v>15</v>
      </c>
      <c r="E597" s="180">
        <v>15</v>
      </c>
      <c r="F597" s="180"/>
      <c r="G597" s="180">
        <f>SUM(C597:F597)</f>
      </c>
      <c r="H597" s="182">
        <v>5500</v>
      </c>
      <c r="I597" s="125">
        <f>G597*H597</f>
      </c>
      <c r="J597" s="125">
        <f>I597*0.1</f>
      </c>
      <c r="K597" s="125">
        <f>SUM(I597:J597)</f>
      </c>
      <c r="L597" s="205"/>
      <c r="M597" s="87"/>
      <c r="N597" s="87"/>
      <c r="O597" s="87"/>
      <c r="P597" s="87"/>
      <c r="Q597" s="87"/>
      <c r="R597" s="87"/>
      <c r="S597" s="87"/>
      <c r="T597" s="87"/>
      <c r="U597" s="205"/>
      <c r="V597" s="87"/>
      <c r="W597" s="87"/>
      <c r="X597" s="87"/>
      <c r="Y597" s="87"/>
      <c r="Z597" s="86"/>
      <c r="AA597" s="87"/>
    </row>
    <row x14ac:dyDescent="0.25" r="598" customHeight="1" ht="17.25">
      <c r="A598" s="178">
        <f>A597</f>
        <v>25569.375</v>
      </c>
      <c r="B598" s="179" t="s">
        <v>15</v>
      </c>
      <c r="C598" s="180"/>
      <c r="D598" s="180">
        <v>0</v>
      </c>
      <c r="E598" s="180"/>
      <c r="F598" s="180"/>
      <c r="G598" s="180">
        <f>SUM(C598:F598)</f>
      </c>
      <c r="H598" s="182">
        <v>4800</v>
      </c>
      <c r="I598" s="125">
        <f>G598*H598</f>
      </c>
      <c r="J598" s="125">
        <f>I598*0.1</f>
      </c>
      <c r="K598" s="125">
        <f>SUM(I598:J598)</f>
      </c>
      <c r="L598" s="205"/>
      <c r="M598" s="87"/>
      <c r="N598" s="87"/>
      <c r="O598" s="87"/>
      <c r="P598" s="87"/>
      <c r="Q598" s="87"/>
      <c r="R598" s="87"/>
      <c r="S598" s="87"/>
      <c r="T598" s="87"/>
      <c r="U598" s="205"/>
      <c r="V598" s="87"/>
      <c r="W598" s="87"/>
      <c r="X598" s="87"/>
      <c r="Y598" s="87"/>
      <c r="Z598" s="86"/>
      <c r="AA598" s="87"/>
    </row>
    <row x14ac:dyDescent="0.25" r="599" customHeight="1" ht="17.25">
      <c r="A599" s="178">
        <f>A598</f>
        <v>25569.375</v>
      </c>
      <c r="B599" s="179" t="s">
        <v>21</v>
      </c>
      <c r="C599" s="188"/>
      <c r="D599" s="180">
        <v>17</v>
      </c>
      <c r="E599" s="180"/>
      <c r="F599" s="180"/>
      <c r="G599" s="180">
        <f>SUM(C599:F599)</f>
      </c>
      <c r="H599" s="182">
        <v>5500</v>
      </c>
      <c r="I599" s="125">
        <f>G599*H599</f>
      </c>
      <c r="J599" s="125">
        <f>I599*0.1</f>
      </c>
      <c r="K599" s="125">
        <f>SUM(I599:J599)</f>
      </c>
      <c r="L599" s="205"/>
      <c r="M599" s="87"/>
      <c r="N599" s="87"/>
      <c r="O599" s="87"/>
      <c r="P599" s="87"/>
      <c r="Q599" s="87"/>
      <c r="R599" s="87"/>
      <c r="S599" s="87"/>
      <c r="T599" s="87"/>
      <c r="U599" s="205"/>
      <c r="V599" s="87"/>
      <c r="W599" s="87"/>
      <c r="X599" s="87"/>
      <c r="Y599" s="87"/>
      <c r="Z599" s="86"/>
      <c r="AA599" s="87"/>
    </row>
    <row x14ac:dyDescent="0.25" r="600" customHeight="1" ht="17.25">
      <c r="A600" s="178">
        <f>A599</f>
        <v>25569.375</v>
      </c>
      <c r="B600" s="179" t="s">
        <v>52</v>
      </c>
      <c r="C600" s="180"/>
      <c r="D600" s="180">
        <v>13</v>
      </c>
      <c r="E600" s="180">
        <v>10</v>
      </c>
      <c r="F600" s="180"/>
      <c r="G600" s="180">
        <f>SUM(C600:F600)</f>
      </c>
      <c r="H600" s="182">
        <v>5500</v>
      </c>
      <c r="I600" s="125">
        <f>G600*H600</f>
      </c>
      <c r="J600" s="125">
        <f>I600*0.1</f>
      </c>
      <c r="K600" s="125">
        <f>SUM(I600:J600)</f>
      </c>
      <c r="L600" s="205"/>
      <c r="M600" s="87"/>
      <c r="N600" s="87"/>
      <c r="O600" s="87"/>
      <c r="P600" s="87"/>
      <c r="Q600" s="87"/>
      <c r="R600" s="87"/>
      <c r="S600" s="87"/>
      <c r="T600" s="87"/>
      <c r="U600" s="205"/>
      <c r="V600" s="87"/>
      <c r="W600" s="87"/>
      <c r="X600" s="87"/>
      <c r="Y600" s="87"/>
      <c r="Z600" s="86"/>
      <c r="AA600" s="87"/>
    </row>
    <row x14ac:dyDescent="0.25" r="601" customHeight="1" ht="17.25">
      <c r="A601" s="178">
        <f>A600</f>
        <v>25569.375</v>
      </c>
      <c r="B601" s="186" t="s">
        <v>61</v>
      </c>
      <c r="C601" s="180"/>
      <c r="D601" s="180">
        <v>5</v>
      </c>
      <c r="E601" s="180"/>
      <c r="F601" s="180"/>
      <c r="G601" s="180">
        <f>SUM(C601:F601)</f>
      </c>
      <c r="H601" s="182">
        <v>5500</v>
      </c>
      <c r="I601" s="125">
        <f>G601*H601</f>
      </c>
      <c r="J601" s="125">
        <f>I601*0.1</f>
      </c>
      <c r="K601" s="125">
        <f>SUM(I601:J601)</f>
      </c>
      <c r="L601" s="205"/>
      <c r="M601" s="87"/>
      <c r="N601" s="87"/>
      <c r="O601" s="87"/>
      <c r="P601" s="87"/>
      <c r="Q601" s="87"/>
      <c r="R601" s="87"/>
      <c r="S601" s="87"/>
      <c r="T601" s="87"/>
      <c r="U601" s="205"/>
      <c r="V601" s="87"/>
      <c r="W601" s="87"/>
      <c r="X601" s="87"/>
      <c r="Y601" s="87"/>
      <c r="Z601" s="86"/>
      <c r="AA601" s="87"/>
    </row>
    <row x14ac:dyDescent="0.25" r="602" customHeight="1" ht="17.25">
      <c r="A602" s="178">
        <f>A601</f>
        <v>25569.375</v>
      </c>
      <c r="B602" s="179" t="s">
        <v>33</v>
      </c>
      <c r="C602" s="180"/>
      <c r="D602" s="180">
        <v>0</v>
      </c>
      <c r="E602" s="180"/>
      <c r="F602" s="180"/>
      <c r="G602" s="180">
        <f>SUM(C602:F602)</f>
      </c>
      <c r="H602" s="182">
        <v>5500</v>
      </c>
      <c r="I602" s="125">
        <f>G602*H602</f>
      </c>
      <c r="J602" s="125">
        <f>I602*0.1</f>
      </c>
      <c r="K602" s="125">
        <f>SUM(I602:J602)</f>
      </c>
      <c r="L602" s="205"/>
      <c r="M602" s="87"/>
      <c r="N602" s="87"/>
      <c r="O602" s="87"/>
      <c r="P602" s="87"/>
      <c r="Q602" s="87"/>
      <c r="R602" s="87"/>
      <c r="S602" s="87"/>
      <c r="T602" s="87"/>
      <c r="U602" s="205"/>
      <c r="V602" s="87"/>
      <c r="W602" s="87"/>
      <c r="X602" s="87"/>
      <c r="Y602" s="87"/>
      <c r="Z602" s="86"/>
      <c r="AA602" s="87"/>
    </row>
    <row x14ac:dyDescent="0.25" r="603" customHeight="1" ht="17.25">
      <c r="A603" s="178">
        <f>A602</f>
        <v>25569.375</v>
      </c>
      <c r="B603" s="179" t="s">
        <v>12</v>
      </c>
      <c r="C603" s="180"/>
      <c r="D603" s="180">
        <v>8</v>
      </c>
      <c r="E603" s="180"/>
      <c r="F603" s="180"/>
      <c r="G603" s="180">
        <f>SUM(C603:F603)</f>
      </c>
      <c r="H603" s="182">
        <v>6000</v>
      </c>
      <c r="I603" s="125">
        <f>G603*H603</f>
      </c>
      <c r="J603" s="125">
        <f>I603*0.1</f>
      </c>
      <c r="K603" s="125">
        <f>SUM(I603:J603)</f>
      </c>
      <c r="L603" s="205"/>
      <c r="M603" s="87"/>
      <c r="N603" s="87"/>
      <c r="O603" s="87"/>
      <c r="P603" s="87"/>
      <c r="Q603" s="87"/>
      <c r="R603" s="87"/>
      <c r="S603" s="87"/>
      <c r="T603" s="87"/>
      <c r="U603" s="205"/>
      <c r="V603" s="87"/>
      <c r="W603" s="87"/>
      <c r="X603" s="87"/>
      <c r="Y603" s="87"/>
      <c r="Z603" s="86"/>
      <c r="AA603" s="87"/>
    </row>
    <row x14ac:dyDescent="0.25" r="604" customHeight="1" ht="17.25">
      <c r="A604" s="178">
        <f>A603</f>
        <v>25569.375</v>
      </c>
      <c r="B604" s="186" t="s">
        <v>37</v>
      </c>
      <c r="C604" s="180"/>
      <c r="D604" s="180">
        <v>5</v>
      </c>
      <c r="E604" s="180"/>
      <c r="F604" s="180"/>
      <c r="G604" s="180">
        <f>SUM(C604:F604)</f>
      </c>
      <c r="H604" s="182">
        <v>6500</v>
      </c>
      <c r="I604" s="125">
        <f>G604*H604</f>
      </c>
      <c r="J604" s="125">
        <f>I604*0.1</f>
      </c>
      <c r="K604" s="125">
        <f>SUM(I604:J604)</f>
      </c>
      <c r="L604" s="205"/>
      <c r="M604" s="87"/>
      <c r="N604" s="87"/>
      <c r="O604" s="87"/>
      <c r="P604" s="87"/>
      <c r="Q604" s="87"/>
      <c r="R604" s="87"/>
      <c r="S604" s="87"/>
      <c r="T604" s="87"/>
      <c r="U604" s="205"/>
      <c r="V604" s="87"/>
      <c r="W604" s="87"/>
      <c r="X604" s="87"/>
      <c r="Y604" s="87"/>
      <c r="Z604" s="86"/>
      <c r="AA604" s="87"/>
    </row>
    <row x14ac:dyDescent="0.25" r="605" customHeight="1" ht="17.25">
      <c r="A605" s="178">
        <f>A604</f>
        <v>25569.375</v>
      </c>
      <c r="B605" s="186" t="s">
        <v>64</v>
      </c>
      <c r="C605" s="180"/>
      <c r="D605" s="180">
        <v>0</v>
      </c>
      <c r="E605" s="180"/>
      <c r="F605" s="180"/>
      <c r="G605" s="180">
        <f>SUM(C605:F605)</f>
      </c>
      <c r="H605" s="182">
        <v>5500</v>
      </c>
      <c r="I605" s="125">
        <f>G605*H605</f>
      </c>
      <c r="J605" s="125">
        <f>I605*0.1</f>
      </c>
      <c r="K605" s="125">
        <f>SUM(I605:J605)</f>
      </c>
      <c r="L605" s="205"/>
      <c r="M605" s="87"/>
      <c r="N605" s="87"/>
      <c r="O605" s="87"/>
      <c r="P605" s="87"/>
      <c r="Q605" s="87"/>
      <c r="R605" s="87"/>
      <c r="S605" s="87"/>
      <c r="T605" s="87"/>
      <c r="U605" s="205"/>
      <c r="V605" s="87"/>
      <c r="W605" s="87"/>
      <c r="X605" s="87"/>
      <c r="Y605" s="87"/>
      <c r="Z605" s="86"/>
      <c r="AA605" s="87"/>
    </row>
    <row x14ac:dyDescent="0.25" r="606" customHeight="1" ht="17.25">
      <c r="A606" s="178">
        <f>A605</f>
        <v>25569.375</v>
      </c>
      <c r="B606" s="179" t="s">
        <v>25</v>
      </c>
      <c r="C606" s="180"/>
      <c r="D606" s="180">
        <v>0</v>
      </c>
      <c r="E606" s="180"/>
      <c r="F606" s="180"/>
      <c r="G606" s="180">
        <f>SUM(C606:F606)</f>
      </c>
      <c r="H606" s="182">
        <v>6000</v>
      </c>
      <c r="I606" s="125">
        <f>G606*H606</f>
      </c>
      <c r="J606" s="125">
        <f>I606*0.1</f>
      </c>
      <c r="K606" s="125">
        <f>SUM(I606:J606)</f>
      </c>
      <c r="L606" s="205"/>
      <c r="M606" s="87"/>
      <c r="N606" s="87"/>
      <c r="O606" s="87"/>
      <c r="P606" s="87"/>
      <c r="Q606" s="87"/>
      <c r="R606" s="87"/>
      <c r="S606" s="87"/>
      <c r="T606" s="87"/>
      <c r="U606" s="205"/>
      <c r="V606" s="87"/>
      <c r="W606" s="87"/>
      <c r="X606" s="87"/>
      <c r="Y606" s="87"/>
      <c r="Z606" s="86"/>
      <c r="AA606" s="87"/>
    </row>
    <row x14ac:dyDescent="0.25" r="607" customHeight="1" ht="17.25">
      <c r="A607" s="178">
        <f>A606</f>
        <v>25569.375</v>
      </c>
      <c r="B607" s="186" t="s">
        <v>76</v>
      </c>
      <c r="C607" s="188"/>
      <c r="D607" s="180">
        <v>0</v>
      </c>
      <c r="E607" s="180"/>
      <c r="F607" s="180"/>
      <c r="G607" s="180">
        <f>SUM(C607:F607)</f>
      </c>
      <c r="H607" s="125">
        <v>6000</v>
      </c>
      <c r="I607" s="125">
        <f>G607*H607</f>
      </c>
      <c r="J607" s="125">
        <f>I607*0.1</f>
      </c>
      <c r="K607" s="125">
        <f>SUM(I607:J607)</f>
      </c>
      <c r="L607" s="205"/>
      <c r="M607" s="87"/>
      <c r="N607" s="87"/>
      <c r="O607" s="87"/>
      <c r="P607" s="87"/>
      <c r="Q607" s="87"/>
      <c r="R607" s="87"/>
      <c r="S607" s="87"/>
      <c r="T607" s="87"/>
      <c r="U607" s="205"/>
      <c r="V607" s="87"/>
      <c r="W607" s="87"/>
      <c r="X607" s="87"/>
      <c r="Y607" s="87"/>
      <c r="Z607" s="86"/>
      <c r="AA607" s="87"/>
    </row>
    <row x14ac:dyDescent="0.25" r="608" customHeight="1" ht="17.25">
      <c r="A608" s="178">
        <f>A607</f>
        <v>25569.375</v>
      </c>
      <c r="B608" s="186" t="s">
        <v>149</v>
      </c>
      <c r="C608" s="180"/>
      <c r="D608" s="181">
        <v>57</v>
      </c>
      <c r="E608" s="180">
        <v>0</v>
      </c>
      <c r="F608" s="180"/>
      <c r="G608" s="180">
        <f>SUM(C608:F608)</f>
      </c>
      <c r="H608" s="125">
        <v>6000</v>
      </c>
      <c r="I608" s="125">
        <f>G608*H608</f>
      </c>
      <c r="J608" s="125">
        <f>I608*0.1</f>
      </c>
      <c r="K608" s="125">
        <f>SUM(I608:J608)</f>
      </c>
      <c r="L608" s="205"/>
      <c r="M608" s="87"/>
      <c r="N608" s="87"/>
      <c r="O608" s="87"/>
      <c r="P608" s="87"/>
      <c r="Q608" s="87"/>
      <c r="R608" s="87"/>
      <c r="S608" s="87"/>
      <c r="T608" s="87"/>
      <c r="U608" s="205"/>
      <c r="V608" s="87"/>
      <c r="W608" s="87"/>
      <c r="X608" s="87"/>
      <c r="Y608" s="87"/>
      <c r="Z608" s="86"/>
      <c r="AA608" s="87"/>
    </row>
    <row x14ac:dyDescent="0.25" r="609" customHeight="1" ht="17.25">
      <c r="A609" s="178">
        <f>A608</f>
        <v>25569.375</v>
      </c>
      <c r="B609" s="186" t="s">
        <v>43</v>
      </c>
      <c r="C609" s="180"/>
      <c r="D609" s="180">
        <v>0</v>
      </c>
      <c r="E609" s="180"/>
      <c r="F609" s="180"/>
      <c r="G609" s="180">
        <f>SUM(C609:F609)</f>
      </c>
      <c r="H609" s="125">
        <v>6000</v>
      </c>
      <c r="I609" s="125">
        <f>G609*H609</f>
      </c>
      <c r="J609" s="125">
        <f>I609*0.1</f>
      </c>
      <c r="K609" s="125">
        <f>SUM(I609:J609)</f>
      </c>
      <c r="L609" s="205"/>
      <c r="M609" s="87"/>
      <c r="N609" s="87"/>
      <c r="O609" s="87"/>
      <c r="P609" s="87"/>
      <c r="Q609" s="87"/>
      <c r="R609" s="87"/>
      <c r="S609" s="87"/>
      <c r="T609" s="87"/>
      <c r="U609" s="205"/>
      <c r="V609" s="87"/>
      <c r="W609" s="87"/>
      <c r="X609" s="87"/>
      <c r="Y609" s="87"/>
      <c r="Z609" s="86"/>
      <c r="AA609" s="87"/>
    </row>
    <row x14ac:dyDescent="0.25" r="610" customHeight="1" ht="17.25">
      <c r="A610" s="178">
        <f>A609</f>
        <v>25569.375</v>
      </c>
      <c r="B610" s="186" t="s">
        <v>18</v>
      </c>
      <c r="C610" s="180"/>
      <c r="D610" s="180">
        <v>7</v>
      </c>
      <c r="E610" s="180">
        <v>7</v>
      </c>
      <c r="F610" s="180">
        <v>6</v>
      </c>
      <c r="G610" s="180">
        <f>SUM(C610:F610)</f>
      </c>
      <c r="H610" s="125">
        <v>6000</v>
      </c>
      <c r="I610" s="125">
        <f>G610*H610</f>
      </c>
      <c r="J610" s="125">
        <f>I610*0.1</f>
      </c>
      <c r="K610" s="125">
        <f>SUM(I610:J610)</f>
      </c>
      <c r="L610" s="205"/>
      <c r="M610" s="87"/>
      <c r="N610" s="87"/>
      <c r="O610" s="87"/>
      <c r="P610" s="87"/>
      <c r="Q610" s="87"/>
      <c r="R610" s="87"/>
      <c r="S610" s="87"/>
      <c r="T610" s="87"/>
      <c r="U610" s="205"/>
      <c r="V610" s="87"/>
      <c r="W610" s="87"/>
      <c r="X610" s="87"/>
      <c r="Y610" s="87"/>
      <c r="Z610" s="86"/>
      <c r="AA610" s="87"/>
    </row>
    <row x14ac:dyDescent="0.25" r="611" customHeight="1" ht="17.25">
      <c r="A611" s="178">
        <f>A610</f>
        <v>25569.375</v>
      </c>
      <c r="B611" s="186" t="s">
        <v>82</v>
      </c>
      <c r="C611" s="188"/>
      <c r="D611" s="180">
        <v>0</v>
      </c>
      <c r="E611" s="180"/>
      <c r="F611" s="180"/>
      <c r="G611" s="180">
        <f>SUM(C611:F611)</f>
      </c>
      <c r="H611" s="125">
        <v>5000</v>
      </c>
      <c r="I611" s="125">
        <f>G611*H611</f>
      </c>
      <c r="J611" s="125">
        <f>I611*0.1</f>
      </c>
      <c r="K611" s="125">
        <f>SUM(I611:J611)</f>
      </c>
      <c r="L611" s="205"/>
      <c r="M611" s="87"/>
      <c r="N611" s="87"/>
      <c r="O611" s="87"/>
      <c r="P611" s="87"/>
      <c r="Q611" s="87"/>
      <c r="R611" s="87"/>
      <c r="S611" s="87"/>
      <c r="T611" s="87"/>
      <c r="U611" s="205"/>
      <c r="V611" s="87"/>
      <c r="W611" s="87"/>
      <c r="X611" s="87"/>
      <c r="Y611" s="87"/>
      <c r="Z611" s="86"/>
      <c r="AA611" s="87"/>
    </row>
    <row x14ac:dyDescent="0.25" r="612" customHeight="1" ht="17.25">
      <c r="A612" s="178">
        <f>A611</f>
        <v>25569.375</v>
      </c>
      <c r="B612" s="186" t="s">
        <v>151</v>
      </c>
      <c r="C612" s="180"/>
      <c r="D612" s="180">
        <v>0</v>
      </c>
      <c r="E612" s="180"/>
      <c r="F612" s="180"/>
      <c r="G612" s="180">
        <f>SUM(C612:F612)</f>
      </c>
      <c r="H612" s="125">
        <v>5000</v>
      </c>
      <c r="I612" s="125">
        <f>G612*H612</f>
      </c>
      <c r="J612" s="125">
        <f>I612*0.1</f>
      </c>
      <c r="K612" s="125">
        <f>SUM(I612:J612)</f>
      </c>
      <c r="L612" s="205"/>
      <c r="M612" s="87"/>
      <c r="N612" s="87"/>
      <c r="O612" s="87"/>
      <c r="P612" s="87"/>
      <c r="Q612" s="87"/>
      <c r="R612" s="87"/>
      <c r="S612" s="87"/>
      <c r="T612" s="87"/>
      <c r="U612" s="205"/>
      <c r="V612" s="87"/>
      <c r="W612" s="87"/>
      <c r="X612" s="87"/>
      <c r="Y612" s="87"/>
      <c r="Z612" s="86"/>
      <c r="AA612" s="87"/>
    </row>
    <row x14ac:dyDescent="0.25" r="613" customHeight="1" ht="17.25">
      <c r="A613" s="178">
        <f>A612</f>
        <v>25569.375</v>
      </c>
      <c r="B613" s="186" t="s">
        <v>105</v>
      </c>
      <c r="C613" s="180"/>
      <c r="D613" s="180">
        <v>0</v>
      </c>
      <c r="E613" s="180"/>
      <c r="F613" s="180"/>
      <c r="G613" s="180">
        <f>SUM(C613:F613)</f>
      </c>
      <c r="H613" s="125">
        <v>7000</v>
      </c>
      <c r="I613" s="125">
        <f>G613*H613</f>
      </c>
      <c r="J613" s="185"/>
      <c r="K613" s="125">
        <f>SUM(I613:J613)</f>
      </c>
      <c r="L613" s="205"/>
      <c r="M613" s="87"/>
      <c r="N613" s="87"/>
      <c r="O613" s="87"/>
      <c r="P613" s="87"/>
      <c r="Q613" s="87"/>
      <c r="R613" s="87"/>
      <c r="S613" s="87"/>
      <c r="T613" s="87"/>
      <c r="U613" s="205"/>
      <c r="V613" s="87"/>
      <c r="W613" s="87"/>
      <c r="X613" s="87"/>
      <c r="Y613" s="87"/>
      <c r="Z613" s="86"/>
      <c r="AA613" s="87"/>
    </row>
    <row x14ac:dyDescent="0.25" r="614" customHeight="1" ht="17.25">
      <c r="A614" s="178">
        <f>A613</f>
        <v>25569.375</v>
      </c>
      <c r="B614" s="186" t="s">
        <v>23</v>
      </c>
      <c r="C614" s="180"/>
      <c r="D614" s="180">
        <v>8</v>
      </c>
      <c r="E614" s="180"/>
      <c r="F614" s="180"/>
      <c r="G614" s="180">
        <f>SUM(C614:F614)</f>
      </c>
      <c r="H614" s="125">
        <v>6000</v>
      </c>
      <c r="I614" s="125">
        <f>G614*H614</f>
      </c>
      <c r="J614" s="125">
        <f>I614*0.1</f>
      </c>
      <c r="K614" s="125">
        <f>SUM(I614:J614)</f>
      </c>
      <c r="L614" s="205"/>
      <c r="M614" s="87"/>
      <c r="N614" s="87"/>
      <c r="O614" s="87"/>
      <c r="P614" s="87"/>
      <c r="Q614" s="87"/>
      <c r="R614" s="87"/>
      <c r="S614" s="87"/>
      <c r="T614" s="87"/>
      <c r="U614" s="205"/>
      <c r="V614" s="87"/>
      <c r="W614" s="87"/>
      <c r="X614" s="87"/>
      <c r="Y614" s="87"/>
      <c r="Z614" s="86"/>
      <c r="AA614" s="87"/>
    </row>
    <row x14ac:dyDescent="0.25" r="615" customHeight="1" ht="17.25">
      <c r="A615" s="178">
        <f>A614</f>
        <v>25569.375</v>
      </c>
      <c r="B615" s="186" t="s">
        <v>40</v>
      </c>
      <c r="C615" s="180"/>
      <c r="D615" s="180">
        <v>0</v>
      </c>
      <c r="E615" s="180"/>
      <c r="F615" s="180"/>
      <c r="G615" s="180">
        <f>SUM(C615:F615)</f>
      </c>
      <c r="H615" s="125">
        <v>6500</v>
      </c>
      <c r="I615" s="125">
        <f>G615*H615</f>
      </c>
      <c r="J615" s="125">
        <f>I615*0.1</f>
      </c>
      <c r="K615" s="125">
        <f>SUM(I615:J615)</f>
      </c>
      <c r="L615" s="205"/>
      <c r="M615" s="87"/>
      <c r="N615" s="87"/>
      <c r="O615" s="87"/>
      <c r="P615" s="87"/>
      <c r="Q615" s="87"/>
      <c r="R615" s="87"/>
      <c r="S615" s="87"/>
      <c r="T615" s="87"/>
      <c r="U615" s="205"/>
      <c r="V615" s="87"/>
      <c r="W615" s="87"/>
      <c r="X615" s="87"/>
      <c r="Y615" s="87"/>
      <c r="Z615" s="86"/>
      <c r="AA615" s="87"/>
    </row>
    <row x14ac:dyDescent="0.25" r="616" customHeight="1" ht="17.25">
      <c r="A616" s="178">
        <f>A615</f>
        <v>25569.375</v>
      </c>
      <c r="B616" s="186" t="s">
        <v>86</v>
      </c>
      <c r="C616" s="180"/>
      <c r="D616" s="180">
        <v>0</v>
      </c>
      <c r="E616" s="180"/>
      <c r="F616" s="180"/>
      <c r="G616" s="180">
        <f>SUM(C616:F616)</f>
      </c>
      <c r="H616" s="125">
        <v>6000</v>
      </c>
      <c r="I616" s="125">
        <f>G616*H616</f>
      </c>
      <c r="J616" s="125">
        <f>I616*0.1</f>
      </c>
      <c r="K616" s="125">
        <f>SUM(I616:J616)</f>
      </c>
      <c r="L616" s="205"/>
      <c r="M616" s="87"/>
      <c r="N616" s="87"/>
      <c r="O616" s="87"/>
      <c r="P616" s="87"/>
      <c r="Q616" s="87"/>
      <c r="R616" s="87"/>
      <c r="S616" s="87"/>
      <c r="T616" s="87"/>
      <c r="U616" s="205"/>
      <c r="V616" s="87"/>
      <c r="W616" s="87"/>
      <c r="X616" s="87"/>
      <c r="Y616" s="87"/>
      <c r="Z616" s="86"/>
      <c r="AA616" s="87"/>
    </row>
    <row x14ac:dyDescent="0.25" r="617" customHeight="1" ht="17.25">
      <c r="A617" s="178">
        <f>A616</f>
        <v>25569.375</v>
      </c>
      <c r="B617" s="186" t="s">
        <v>152</v>
      </c>
      <c r="C617" s="180"/>
      <c r="D617" s="180">
        <v>170</v>
      </c>
      <c r="E617" s="180"/>
      <c r="F617" s="180"/>
      <c r="G617" s="180">
        <f>SUM(C617:F617)</f>
      </c>
      <c r="H617" s="125">
        <v>6000</v>
      </c>
      <c r="I617" s="125">
        <f>G617*H617</f>
      </c>
      <c r="J617" s="125">
        <f>I617*0.1</f>
      </c>
      <c r="K617" s="125">
        <f>SUM(I617:J617)</f>
      </c>
      <c r="L617" s="205"/>
      <c r="M617" s="87"/>
      <c r="N617" s="87"/>
      <c r="O617" s="87"/>
      <c r="P617" s="87"/>
      <c r="Q617" s="87"/>
      <c r="R617" s="87"/>
      <c r="S617" s="87"/>
      <c r="T617" s="87"/>
      <c r="U617" s="205"/>
      <c r="V617" s="87"/>
      <c r="W617" s="87"/>
      <c r="X617" s="87"/>
      <c r="Y617" s="87"/>
      <c r="Z617" s="86"/>
      <c r="AA617" s="87"/>
    </row>
    <row x14ac:dyDescent="0.25" r="618" customHeight="1" ht="17.25">
      <c r="A618" s="178">
        <f>A614</f>
        <v>25569.375</v>
      </c>
      <c r="B618" s="186" t="s">
        <v>153</v>
      </c>
      <c r="C618" s="180"/>
      <c r="D618" s="180">
        <v>0</v>
      </c>
      <c r="E618" s="180"/>
      <c r="F618" s="180"/>
      <c r="G618" s="180">
        <f>SUM(C618:F618)</f>
      </c>
      <c r="H618" s="125">
        <v>6000</v>
      </c>
      <c r="I618" s="125">
        <f>G618*H618</f>
      </c>
      <c r="J618" s="125">
        <f>I618*0.1</f>
      </c>
      <c r="K618" s="125">
        <f>SUM(I618:J618)</f>
      </c>
      <c r="L618" s="205"/>
      <c r="M618" s="87"/>
      <c r="N618" s="87"/>
      <c r="O618" s="87"/>
      <c r="P618" s="87"/>
      <c r="Q618" s="87"/>
      <c r="R618" s="87"/>
      <c r="S618" s="87"/>
      <c r="T618" s="87"/>
      <c r="U618" s="205"/>
      <c r="V618" s="87"/>
      <c r="W618" s="87"/>
      <c r="X618" s="87"/>
      <c r="Y618" s="87"/>
      <c r="Z618" s="86"/>
      <c r="AA618" s="87"/>
    </row>
    <row x14ac:dyDescent="0.25" r="619" customHeight="1" ht="17.25">
      <c r="A619" s="178">
        <f>A615</f>
        <v>25569.375</v>
      </c>
      <c r="B619" s="186"/>
      <c r="C619" s="180"/>
      <c r="D619" s="180"/>
      <c r="E619" s="180"/>
      <c r="F619" s="180"/>
      <c r="G619" s="180">
        <f>SUM(C619:F619)</f>
      </c>
      <c r="H619" s="125"/>
      <c r="I619" s="125">
        <f>G619*H619</f>
      </c>
      <c r="J619" s="125">
        <f>I619*0.1</f>
      </c>
      <c r="K619" s="125">
        <f>SUM(I619:J619)</f>
      </c>
      <c r="L619" s="205"/>
      <c r="M619" s="87"/>
      <c r="N619" s="87"/>
      <c r="O619" s="87"/>
      <c r="P619" s="87"/>
      <c r="Q619" s="87"/>
      <c r="R619" s="87"/>
      <c r="S619" s="87"/>
      <c r="T619" s="87"/>
      <c r="U619" s="205"/>
      <c r="V619" s="87"/>
      <c r="W619" s="87"/>
      <c r="X619" s="87"/>
      <c r="Y619" s="87"/>
      <c r="Z619" s="86"/>
      <c r="AA619" s="87"/>
    </row>
    <row x14ac:dyDescent="0.25" r="620" customHeight="1" ht="17.25">
      <c r="A620" s="178">
        <f>A614</f>
        <v>25569.375</v>
      </c>
      <c r="B620" s="186"/>
      <c r="C620" s="180"/>
      <c r="D620" s="180"/>
      <c r="E620" s="180"/>
      <c r="F620" s="180"/>
      <c r="G620" s="180">
        <f>SUM(C620:F620)</f>
      </c>
      <c r="H620" s="125"/>
      <c r="I620" s="125">
        <f>G620*H620</f>
      </c>
      <c r="J620" s="125">
        <f>I620*0.1</f>
      </c>
      <c r="K620" s="125">
        <f>SUM(I620:J620)</f>
      </c>
      <c r="L620" s="205"/>
      <c r="M620" s="87"/>
      <c r="N620" s="87"/>
      <c r="O620" s="87"/>
      <c r="P620" s="87"/>
      <c r="Q620" s="87"/>
      <c r="R620" s="87"/>
      <c r="S620" s="87"/>
      <c r="T620" s="87"/>
      <c r="U620" s="205"/>
      <c r="V620" s="87"/>
      <c r="W620" s="87"/>
      <c r="X620" s="87"/>
      <c r="Y620" s="87"/>
      <c r="Z620" s="86"/>
      <c r="AA620" s="87"/>
    </row>
    <row x14ac:dyDescent="0.25" r="621" customHeight="1" ht="17.25">
      <c r="A621" s="178">
        <f>A615</f>
        <v>25569.375</v>
      </c>
      <c r="B621" s="186"/>
      <c r="C621" s="180"/>
      <c r="D621" s="180"/>
      <c r="E621" s="180"/>
      <c r="F621" s="180"/>
      <c r="G621" s="180">
        <f>SUM(C621:F621)</f>
      </c>
      <c r="H621" s="125"/>
      <c r="I621" s="125">
        <f>G621*H621</f>
      </c>
      <c r="J621" s="125">
        <f>I621*0.1</f>
      </c>
      <c r="K621" s="125">
        <f>SUM(I621:J621)</f>
      </c>
      <c r="L621" s="205"/>
      <c r="M621" s="87"/>
      <c r="N621" s="87"/>
      <c r="O621" s="87"/>
      <c r="P621" s="87"/>
      <c r="Q621" s="87"/>
      <c r="R621" s="87"/>
      <c r="S621" s="87"/>
      <c r="T621" s="87"/>
      <c r="U621" s="205"/>
      <c r="V621" s="87"/>
      <c r="W621" s="87"/>
      <c r="X621" s="87"/>
      <c r="Y621" s="87"/>
      <c r="Z621" s="86"/>
      <c r="AA621" s="87"/>
    </row>
    <row x14ac:dyDescent="0.25" r="622" customHeight="1" ht="17.25">
      <c r="A622" s="178">
        <f>A620</f>
        <v>25569.375</v>
      </c>
      <c r="B622" s="179"/>
      <c r="C622" s="180"/>
      <c r="D622" s="180"/>
      <c r="E622" s="180"/>
      <c r="F622" s="180"/>
      <c r="G622" s="180">
        <f>SUM(C622:F622)</f>
      </c>
      <c r="H622" s="125"/>
      <c r="I622" s="125">
        <f>G622*H622</f>
      </c>
      <c r="J622" s="125">
        <v>0</v>
      </c>
      <c r="K622" s="125">
        <f>SUM(I622:J622)</f>
      </c>
      <c r="L622" s="205"/>
      <c r="M622" s="87"/>
      <c r="N622" s="87"/>
      <c r="O622" s="87"/>
      <c r="P622" s="87"/>
      <c r="Q622" s="87"/>
      <c r="R622" s="87"/>
      <c r="S622" s="87"/>
      <c r="T622" s="87"/>
      <c r="U622" s="205"/>
      <c r="V622" s="87"/>
      <c r="W622" s="87"/>
      <c r="X622" s="87"/>
      <c r="Y622" s="87"/>
      <c r="Z622" s="86"/>
      <c r="AA622" s="87"/>
    </row>
    <row x14ac:dyDescent="0.25" r="623" customHeight="1" ht="17.25">
      <c r="A623" s="189">
        <f>A622</f>
        <v>25569.375</v>
      </c>
      <c r="B623" s="190" t="s">
        <v>155</v>
      </c>
      <c r="C623" s="191">
        <f>SUM(C577:C622)</f>
      </c>
      <c r="D623" s="191">
        <f>SUM(D577:D622)</f>
      </c>
      <c r="E623" s="191">
        <f>SUM(E577:E622)</f>
      </c>
      <c r="F623" s="191">
        <f>SUM(F577:F622)</f>
      </c>
      <c r="G623" s="191">
        <f>SUM(G577:G622)</f>
      </c>
      <c r="H623" s="191"/>
      <c r="I623" s="191">
        <f>SUM(I577:I622)</f>
      </c>
      <c r="J623" s="191">
        <f>SUM(J577:J622)</f>
      </c>
      <c r="K623" s="191">
        <f>SUM(K577:K622)</f>
      </c>
      <c r="L623" s="205"/>
      <c r="M623" s="87"/>
      <c r="N623" s="87"/>
      <c r="O623" s="87"/>
      <c r="P623" s="87"/>
      <c r="Q623" s="87"/>
      <c r="R623" s="87"/>
      <c r="S623" s="87"/>
      <c r="T623" s="87"/>
      <c r="U623" s="205"/>
      <c r="V623" s="87"/>
      <c r="W623" s="87"/>
      <c r="X623" s="87"/>
      <c r="Y623" s="87"/>
      <c r="Z623" s="86"/>
      <c r="AA623" s="87"/>
    </row>
    <row x14ac:dyDescent="0.25" r="624" customHeight="1" ht="17.25">
      <c r="A624" s="178">
        <f>A623</f>
        <v>25569.375</v>
      </c>
      <c r="B624" s="186" t="s">
        <v>113</v>
      </c>
      <c r="C624" s="180"/>
      <c r="D624" s="180">
        <v>39</v>
      </c>
      <c r="E624" s="180"/>
      <c r="F624" s="180"/>
      <c r="G624" s="180">
        <f>SUM(C624:F624)</f>
      </c>
      <c r="H624" s="125">
        <v>6500</v>
      </c>
      <c r="I624" s="125">
        <f>G624*H624</f>
      </c>
      <c r="J624" s="185"/>
      <c r="K624" s="125">
        <f>SUM(I624:J624)</f>
      </c>
      <c r="L624" s="205"/>
      <c r="M624" s="87"/>
      <c r="N624" s="87"/>
      <c r="O624" s="87"/>
      <c r="P624" s="87"/>
      <c r="Q624" s="87"/>
      <c r="R624" s="87"/>
      <c r="S624" s="87"/>
      <c r="T624" s="87"/>
      <c r="U624" s="205"/>
      <c r="V624" s="87"/>
      <c r="W624" s="87"/>
      <c r="X624" s="87"/>
      <c r="Y624" s="87"/>
      <c r="Z624" s="86"/>
      <c r="AA624" s="87"/>
    </row>
    <row x14ac:dyDescent="0.25" r="625" customHeight="1" ht="17.25">
      <c r="A625" s="178">
        <f>A624</f>
        <v>25569.375</v>
      </c>
      <c r="B625" s="186" t="s">
        <v>156</v>
      </c>
      <c r="C625" s="180"/>
      <c r="D625" s="180">
        <v>9</v>
      </c>
      <c r="E625" s="180"/>
      <c r="F625" s="180"/>
      <c r="G625" s="180">
        <f>SUM(C625:F625)</f>
      </c>
      <c r="H625" s="125">
        <v>6500</v>
      </c>
      <c r="I625" s="125">
        <f>G625*H625</f>
      </c>
      <c r="J625" s="185"/>
      <c r="K625" s="125">
        <f>SUM(I625:J625)</f>
      </c>
      <c r="L625" s="205"/>
      <c r="M625" s="87"/>
      <c r="N625" s="87"/>
      <c r="O625" s="87"/>
      <c r="P625" s="87"/>
      <c r="Q625" s="87"/>
      <c r="R625" s="87"/>
      <c r="S625" s="87"/>
      <c r="T625" s="87"/>
      <c r="U625" s="205"/>
      <c r="V625" s="87"/>
      <c r="W625" s="87"/>
      <c r="X625" s="87"/>
      <c r="Y625" s="87"/>
      <c r="Z625" s="86"/>
      <c r="AA625" s="87"/>
    </row>
    <row x14ac:dyDescent="0.25" r="626" customHeight="1" ht="17.25">
      <c r="A626" s="178">
        <f>A625</f>
        <v>25569.375</v>
      </c>
      <c r="B626" s="186" t="s">
        <v>112</v>
      </c>
      <c r="C626" s="180"/>
      <c r="D626" s="180">
        <v>9</v>
      </c>
      <c r="E626" s="180"/>
      <c r="F626" s="180"/>
      <c r="G626" s="180">
        <f>SUM(C626:F626)</f>
      </c>
      <c r="H626" s="125">
        <v>6900</v>
      </c>
      <c r="I626" s="125">
        <f>G626*H626</f>
      </c>
      <c r="J626" s="185"/>
      <c r="K626" s="125">
        <f>SUM(I626:J626)</f>
      </c>
      <c r="L626" s="205"/>
      <c r="M626" s="87"/>
      <c r="N626" s="87"/>
      <c r="O626" s="87"/>
      <c r="P626" s="87"/>
      <c r="Q626" s="87"/>
      <c r="R626" s="87"/>
      <c r="S626" s="87"/>
      <c r="T626" s="87"/>
      <c r="U626" s="205"/>
      <c r="V626" s="87"/>
      <c r="W626" s="87"/>
      <c r="X626" s="87"/>
      <c r="Y626" s="87"/>
      <c r="Z626" s="86"/>
      <c r="AA626" s="87"/>
    </row>
    <row x14ac:dyDescent="0.25" r="627" customHeight="1" ht="17.25">
      <c r="A627" s="178">
        <f>A626</f>
        <v>25569.375</v>
      </c>
      <c r="B627" s="179"/>
      <c r="C627" s="180"/>
      <c r="D627" s="180"/>
      <c r="E627" s="180"/>
      <c r="F627" s="180"/>
      <c r="G627" s="180">
        <f>SUM(C627:F627)</f>
      </c>
      <c r="H627" s="125"/>
      <c r="I627" s="125">
        <f>G627*H627</f>
      </c>
      <c r="J627" s="185"/>
      <c r="K627" s="125">
        <f>SUM(I627:J627)</f>
      </c>
      <c r="L627" s="205"/>
      <c r="M627" s="87"/>
      <c r="N627" s="87"/>
      <c r="O627" s="87"/>
      <c r="P627" s="87"/>
      <c r="Q627" s="87"/>
      <c r="R627" s="87"/>
      <c r="S627" s="87"/>
      <c r="T627" s="87"/>
      <c r="U627" s="205"/>
      <c r="V627" s="87"/>
      <c r="W627" s="87"/>
      <c r="X627" s="87"/>
      <c r="Y627" s="87"/>
      <c r="Z627" s="86"/>
      <c r="AA627" s="87"/>
    </row>
    <row x14ac:dyDescent="0.25" r="628" customHeight="1" ht="17.25">
      <c r="A628" s="178">
        <f>A627</f>
        <v>25569.375</v>
      </c>
      <c r="B628" s="179"/>
      <c r="C628" s="180"/>
      <c r="D628" s="180"/>
      <c r="E628" s="180"/>
      <c r="F628" s="180"/>
      <c r="G628" s="180">
        <f>SUM(C628:F628)</f>
      </c>
      <c r="H628" s="125"/>
      <c r="I628" s="125">
        <f>G628*H628</f>
      </c>
      <c r="J628" s="185"/>
      <c r="K628" s="125">
        <f>SUM(I628:J628)</f>
      </c>
      <c r="L628" s="205"/>
      <c r="M628" s="87"/>
      <c r="N628" s="87"/>
      <c r="O628" s="87"/>
      <c r="P628" s="87"/>
      <c r="Q628" s="87"/>
      <c r="R628" s="87"/>
      <c r="S628" s="87"/>
      <c r="T628" s="87"/>
      <c r="U628" s="205"/>
      <c r="V628" s="87"/>
      <c r="W628" s="87"/>
      <c r="X628" s="87"/>
      <c r="Y628" s="87"/>
      <c r="Z628" s="86"/>
      <c r="AA628" s="87"/>
    </row>
    <row x14ac:dyDescent="0.25" r="629" customHeight="1" ht="17.25">
      <c r="A629" s="178">
        <f>A628</f>
        <v>25569.375</v>
      </c>
      <c r="B629" s="179"/>
      <c r="C629" s="180"/>
      <c r="D629" s="180"/>
      <c r="E629" s="180"/>
      <c r="F629" s="180"/>
      <c r="G629" s="180">
        <f>SUM(C629:F629)</f>
      </c>
      <c r="H629" s="125"/>
      <c r="I629" s="125">
        <f>G629*H629</f>
      </c>
      <c r="J629" s="185"/>
      <c r="K629" s="125">
        <f>SUM(I629:J629)</f>
      </c>
      <c r="L629" s="205"/>
      <c r="M629" s="87"/>
      <c r="N629" s="87"/>
      <c r="O629" s="87"/>
      <c r="P629" s="87"/>
      <c r="Q629" s="87"/>
      <c r="R629" s="87"/>
      <c r="S629" s="87"/>
      <c r="T629" s="87"/>
      <c r="U629" s="205"/>
      <c r="V629" s="87"/>
      <c r="W629" s="87"/>
      <c r="X629" s="87"/>
      <c r="Y629" s="87"/>
      <c r="Z629" s="86"/>
      <c r="AA629" s="87"/>
    </row>
    <row x14ac:dyDescent="0.25" r="630" customHeight="1" ht="17.25">
      <c r="A630" s="178">
        <f>A629</f>
        <v>25569.375</v>
      </c>
      <c r="B630" s="179"/>
      <c r="C630" s="180"/>
      <c r="D630" s="180"/>
      <c r="E630" s="180"/>
      <c r="F630" s="180"/>
      <c r="G630" s="180">
        <f>SUM(C630:F630)</f>
      </c>
      <c r="H630" s="125"/>
      <c r="I630" s="125">
        <f>G630*H630</f>
      </c>
      <c r="J630" s="185"/>
      <c r="K630" s="125">
        <f>SUM(I630:J630)</f>
      </c>
      <c r="L630" s="205"/>
      <c r="M630" s="87"/>
      <c r="N630" s="87"/>
      <c r="O630" s="87"/>
      <c r="P630" s="87"/>
      <c r="Q630" s="87"/>
      <c r="R630" s="87"/>
      <c r="S630" s="87"/>
      <c r="T630" s="87"/>
      <c r="U630" s="205"/>
      <c r="V630" s="87"/>
      <c r="W630" s="87"/>
      <c r="X630" s="87"/>
      <c r="Y630" s="87"/>
      <c r="Z630" s="86"/>
      <c r="AA630" s="87"/>
    </row>
    <row x14ac:dyDescent="0.25" r="631" customHeight="1" ht="17.25">
      <c r="A631" s="178">
        <f>A630</f>
        <v>25569.375</v>
      </c>
      <c r="B631" s="179"/>
      <c r="C631" s="180"/>
      <c r="D631" s="180"/>
      <c r="E631" s="180"/>
      <c r="F631" s="180"/>
      <c r="G631" s="180">
        <f>SUM(C631:F631)</f>
      </c>
      <c r="H631" s="125"/>
      <c r="I631" s="125">
        <f>G631*H631</f>
      </c>
      <c r="J631" s="185"/>
      <c r="K631" s="125">
        <f>SUM(I631:J631)</f>
      </c>
      <c r="L631" s="205"/>
      <c r="M631" s="87"/>
      <c r="N631" s="87"/>
      <c r="O631" s="87"/>
      <c r="P631" s="87"/>
      <c r="Q631" s="87"/>
      <c r="R631" s="87"/>
      <c r="S631" s="87"/>
      <c r="T631" s="87"/>
      <c r="U631" s="205"/>
      <c r="V631" s="87"/>
      <c r="W631" s="87"/>
      <c r="X631" s="87"/>
      <c r="Y631" s="87"/>
      <c r="Z631" s="86"/>
      <c r="AA631" s="87"/>
    </row>
    <row x14ac:dyDescent="0.25" r="632" customHeight="1" ht="17.25">
      <c r="A632" s="189">
        <f>A631</f>
        <v>25569.375</v>
      </c>
      <c r="B632" s="190" t="s">
        <v>157</v>
      </c>
      <c r="C632" s="191">
        <f>SUM(C624:C631)</f>
      </c>
      <c r="D632" s="191">
        <f>SUM(D624:D631)</f>
      </c>
      <c r="E632" s="191">
        <f>SUM(E624:E631)</f>
      </c>
      <c r="F632" s="191">
        <f>SUM(F624:F631)</f>
      </c>
      <c r="G632" s="191">
        <f>SUM(G624:G631)</f>
      </c>
      <c r="H632" s="201"/>
      <c r="I632" s="201">
        <f>SUM(I624:I631)</f>
      </c>
      <c r="J632" s="201"/>
      <c r="K632" s="202">
        <f>SUM(K624:K631)</f>
      </c>
      <c r="L632" s="205"/>
      <c r="M632" s="87"/>
      <c r="N632" s="87"/>
      <c r="O632" s="87"/>
      <c r="P632" s="87"/>
      <c r="Q632" s="87"/>
      <c r="R632" s="87"/>
      <c r="S632" s="87"/>
      <c r="T632" s="87"/>
      <c r="U632" s="205"/>
      <c r="V632" s="87"/>
      <c r="W632" s="87"/>
      <c r="X632" s="87"/>
      <c r="Y632" s="87"/>
      <c r="Z632" s="86"/>
      <c r="AA632" s="87"/>
    </row>
    <row x14ac:dyDescent="0.25" r="633" customHeight="1" ht="17.25" hidden="1">
      <c r="A633" s="172" t="s">
        <v>128</v>
      </c>
      <c r="B633" s="173" t="s">
        <v>2</v>
      </c>
      <c r="C633" s="174" t="s">
        <v>129</v>
      </c>
      <c r="D633" s="174" t="s">
        <v>130</v>
      </c>
      <c r="E633" s="174" t="s">
        <v>131</v>
      </c>
      <c r="F633" s="174" t="s">
        <v>132</v>
      </c>
      <c r="G633" s="174" t="s">
        <v>133</v>
      </c>
      <c r="H633" s="174" t="s">
        <v>7</v>
      </c>
      <c r="I633" s="174" t="s">
        <v>134</v>
      </c>
      <c r="J633" s="174" t="s">
        <v>90</v>
      </c>
      <c r="K633" s="174" t="s">
        <v>135</v>
      </c>
      <c r="L633" s="205"/>
      <c r="M633" s="87"/>
      <c r="N633" s="87"/>
      <c r="O633" s="87"/>
      <c r="P633" s="87"/>
      <c r="Q633" s="87"/>
      <c r="R633" s="87"/>
      <c r="S633" s="87"/>
      <c r="T633" s="87"/>
      <c r="U633" s="205"/>
      <c r="V633" s="87"/>
      <c r="W633" s="87"/>
      <c r="X633" s="87"/>
      <c r="Y633" s="87"/>
      <c r="Z633" s="86"/>
      <c r="AA633" s="87"/>
    </row>
    <row x14ac:dyDescent="0.25" r="634" customHeight="1" ht="17.25">
      <c r="A634" s="178">
        <f>A632+1</f>
        <v>25569.375</v>
      </c>
      <c r="B634" s="179" t="s">
        <v>137</v>
      </c>
      <c r="C634" s="180"/>
      <c r="D634" s="180"/>
      <c r="E634" s="180"/>
      <c r="F634" s="180"/>
      <c r="G634" s="180">
        <f>SUM(C634:F634)</f>
      </c>
      <c r="H634" s="182">
        <v>4500</v>
      </c>
      <c r="I634" s="125">
        <f>G634*H634</f>
      </c>
      <c r="J634" s="125">
        <f>I634*0.1</f>
      </c>
      <c r="K634" s="125">
        <f>SUM(I634:J634)</f>
      </c>
      <c r="L634" s="205"/>
      <c r="M634" s="87"/>
      <c r="N634" s="87"/>
      <c r="O634" s="87"/>
      <c r="P634" s="87"/>
      <c r="Q634" s="87"/>
      <c r="R634" s="87"/>
      <c r="S634" s="87"/>
      <c r="T634" s="87"/>
      <c r="U634" s="205"/>
      <c r="V634" s="87"/>
      <c r="W634" s="87"/>
      <c r="X634" s="87"/>
      <c r="Y634" s="87"/>
      <c r="Z634" s="86"/>
      <c r="AA634" s="87"/>
    </row>
    <row x14ac:dyDescent="0.25" r="635" customHeight="1" ht="17.25">
      <c r="A635" s="178">
        <f>A634</f>
        <v>25569.375</v>
      </c>
      <c r="B635" s="179" t="s">
        <v>13</v>
      </c>
      <c r="C635" s="180"/>
      <c r="D635" s="180"/>
      <c r="E635" s="180"/>
      <c r="F635" s="180"/>
      <c r="G635" s="180">
        <f>SUM(C635:F635)</f>
      </c>
      <c r="H635" s="182">
        <v>6000</v>
      </c>
      <c r="I635" s="125">
        <f>G635*H635</f>
      </c>
      <c r="J635" s="125">
        <f>I635*0.1</f>
      </c>
      <c r="K635" s="125">
        <f>SUM(I635:J635)</f>
      </c>
      <c r="L635" s="205"/>
      <c r="M635" s="87"/>
      <c r="N635" s="87"/>
      <c r="O635" s="87"/>
      <c r="P635" s="87"/>
      <c r="Q635" s="87"/>
      <c r="R635" s="87"/>
      <c r="S635" s="87"/>
      <c r="T635" s="87"/>
      <c r="U635" s="205"/>
      <c r="V635" s="87"/>
      <c r="W635" s="87"/>
      <c r="X635" s="87"/>
      <c r="Y635" s="87"/>
      <c r="Z635" s="86"/>
      <c r="AA635" s="87"/>
    </row>
    <row x14ac:dyDescent="0.25" r="636" customHeight="1" ht="17.25">
      <c r="A636" s="178">
        <f>A635</f>
        <v>25569.375</v>
      </c>
      <c r="B636" s="179" t="s">
        <v>58</v>
      </c>
      <c r="C636" s="183"/>
      <c r="D636" s="180"/>
      <c r="E636" s="180"/>
      <c r="F636" s="180"/>
      <c r="G636" s="180">
        <f>SUM(C636:F636)</f>
      </c>
      <c r="H636" s="182">
        <v>5500</v>
      </c>
      <c r="I636" s="125">
        <f>G636*H636</f>
      </c>
      <c r="J636" s="125">
        <f>I636*0.1</f>
      </c>
      <c r="K636" s="125">
        <f>SUM(I636:J636)</f>
      </c>
      <c r="L636" s="205"/>
      <c r="M636" s="87"/>
      <c r="N636" s="87"/>
      <c r="O636" s="87"/>
      <c r="P636" s="87"/>
      <c r="Q636" s="87"/>
      <c r="R636" s="87"/>
      <c r="S636" s="87"/>
      <c r="T636" s="87"/>
      <c r="U636" s="205"/>
      <c r="V636" s="87"/>
      <c r="W636" s="87"/>
      <c r="X636" s="87"/>
      <c r="Y636" s="87"/>
      <c r="Z636" s="86"/>
      <c r="AA636" s="87"/>
    </row>
    <row x14ac:dyDescent="0.25" r="637" customHeight="1" ht="17.25">
      <c r="A637" s="178">
        <f>A636</f>
        <v>25569.375</v>
      </c>
      <c r="B637" s="179" t="s">
        <v>147</v>
      </c>
      <c r="C637" s="183"/>
      <c r="D637" s="180"/>
      <c r="E637" s="180"/>
      <c r="F637" s="180"/>
      <c r="G637" s="180">
        <f>SUM(C637:F637)</f>
      </c>
      <c r="H637" s="182">
        <v>5000</v>
      </c>
      <c r="I637" s="125">
        <f>G637*H637</f>
      </c>
      <c r="J637" s="125">
        <f>I637*0.1</f>
      </c>
      <c r="K637" s="125">
        <f>SUM(I637:J637)</f>
      </c>
      <c r="L637" s="205"/>
      <c r="M637" s="87"/>
      <c r="N637" s="87"/>
      <c r="O637" s="87"/>
      <c r="P637" s="87"/>
      <c r="Q637" s="87"/>
      <c r="R637" s="87"/>
      <c r="S637" s="87"/>
      <c r="T637" s="87"/>
      <c r="U637" s="205"/>
      <c r="V637" s="87"/>
      <c r="W637" s="87"/>
      <c r="X637" s="87"/>
      <c r="Y637" s="87"/>
      <c r="Z637" s="86"/>
      <c r="AA637" s="87"/>
    </row>
    <row x14ac:dyDescent="0.25" r="638" customHeight="1" ht="17.25">
      <c r="A638" s="178">
        <f>A637</f>
        <v>25569.375</v>
      </c>
      <c r="B638" s="179" t="s">
        <v>27</v>
      </c>
      <c r="C638" s="180"/>
      <c r="D638" s="180"/>
      <c r="E638" s="180"/>
      <c r="F638" s="180"/>
      <c r="G638" s="180">
        <f>SUM(C638:F638)</f>
      </c>
      <c r="H638" s="182">
        <v>5500</v>
      </c>
      <c r="I638" s="125">
        <f>G638*H638</f>
      </c>
      <c r="J638" s="125">
        <f>I638*0.1</f>
      </c>
      <c r="K638" s="125">
        <f>SUM(I638:J638)</f>
      </c>
      <c r="L638" s="205"/>
      <c r="M638" s="87"/>
      <c r="N638" s="87"/>
      <c r="O638" s="87"/>
      <c r="P638" s="87"/>
      <c r="Q638" s="87"/>
      <c r="R638" s="87"/>
      <c r="S638" s="87"/>
      <c r="T638" s="87"/>
      <c r="U638" s="205"/>
      <c r="V638" s="87"/>
      <c r="W638" s="87"/>
      <c r="X638" s="87"/>
      <c r="Y638" s="87"/>
      <c r="Z638" s="86"/>
      <c r="AA638" s="87"/>
    </row>
    <row x14ac:dyDescent="0.25" r="639" customHeight="1" ht="17.25">
      <c r="A639" s="178">
        <f>A638</f>
        <v>25569.375</v>
      </c>
      <c r="B639" s="179" t="s">
        <v>20</v>
      </c>
      <c r="C639" s="180"/>
      <c r="D639" s="180"/>
      <c r="E639" s="180"/>
      <c r="F639" s="180"/>
      <c r="G639" s="180">
        <f>SUM(C639:F639)</f>
      </c>
      <c r="H639" s="182">
        <v>5500</v>
      </c>
      <c r="I639" s="125">
        <f>G639*H639</f>
      </c>
      <c r="J639" s="125">
        <f>I639*0.1</f>
      </c>
      <c r="K639" s="125">
        <f>SUM(I639:J639)</f>
      </c>
      <c r="L639" s="205"/>
      <c r="M639" s="87"/>
      <c r="N639" s="87"/>
      <c r="O639" s="87"/>
      <c r="P639" s="87"/>
      <c r="Q639" s="87"/>
      <c r="R639" s="87"/>
      <c r="S639" s="87"/>
      <c r="T639" s="87"/>
      <c r="U639" s="205"/>
      <c r="V639" s="87"/>
      <c r="W639" s="87"/>
      <c r="X639" s="87"/>
      <c r="Y639" s="87"/>
      <c r="Z639" s="86"/>
      <c r="AA639" s="87"/>
    </row>
    <row x14ac:dyDescent="0.25" r="640" customHeight="1" ht="17.25">
      <c r="A640" s="178">
        <f>A639</f>
        <v>25569.375</v>
      </c>
      <c r="B640" s="179" t="s">
        <v>31</v>
      </c>
      <c r="C640" s="180"/>
      <c r="D640" s="180"/>
      <c r="E640" s="180"/>
      <c r="F640" s="180"/>
      <c r="G640" s="180">
        <f>SUM(C640:F640)</f>
      </c>
      <c r="H640" s="182">
        <v>6000</v>
      </c>
      <c r="I640" s="125">
        <f>G640*H640</f>
      </c>
      <c r="J640" s="125">
        <f>I640*0.1</f>
      </c>
      <c r="K640" s="125">
        <f>SUM(I640:J640)</f>
      </c>
      <c r="L640" s="205"/>
      <c r="M640" s="87"/>
      <c r="N640" s="87"/>
      <c r="O640" s="87"/>
      <c r="P640" s="87"/>
      <c r="Q640" s="87"/>
      <c r="R640" s="87"/>
      <c r="S640" s="87"/>
      <c r="T640" s="87"/>
      <c r="U640" s="205"/>
      <c r="V640" s="87"/>
      <c r="W640" s="87"/>
      <c r="X640" s="87"/>
      <c r="Y640" s="87"/>
      <c r="Z640" s="86"/>
      <c r="AA640" s="87"/>
    </row>
    <row x14ac:dyDescent="0.25" r="641" customHeight="1" ht="17.25">
      <c r="A641" s="178">
        <f>A640</f>
        <v>25569.375</v>
      </c>
      <c r="B641" s="179" t="s">
        <v>71</v>
      </c>
      <c r="C641" s="180"/>
      <c r="D641" s="180"/>
      <c r="E641" s="180"/>
      <c r="F641" s="180"/>
      <c r="G641" s="180">
        <f>SUM(C641:F641)</f>
      </c>
      <c r="H641" s="182">
        <v>6000</v>
      </c>
      <c r="I641" s="125">
        <f>G641*H641</f>
      </c>
      <c r="J641" s="125">
        <f>I641*0.1</f>
      </c>
      <c r="K641" s="125">
        <f>SUM(I641:J641)</f>
      </c>
      <c r="L641" s="205"/>
      <c r="M641" s="87"/>
      <c r="N641" s="87"/>
      <c r="O641" s="87"/>
      <c r="P641" s="87"/>
      <c r="Q641" s="87"/>
      <c r="R641" s="87"/>
      <c r="S641" s="87"/>
      <c r="T641" s="87"/>
      <c r="U641" s="205"/>
      <c r="V641" s="87"/>
      <c r="W641" s="87"/>
      <c r="X641" s="87"/>
      <c r="Y641" s="87"/>
      <c r="Z641" s="86"/>
      <c r="AA641" s="87"/>
    </row>
    <row x14ac:dyDescent="0.25" r="642" customHeight="1" ht="17.25">
      <c r="A642" s="178">
        <f>A641</f>
        <v>25569.375</v>
      </c>
      <c r="B642" s="184" t="s">
        <v>49</v>
      </c>
      <c r="C642" s="180"/>
      <c r="D642" s="180"/>
      <c r="E642" s="180"/>
      <c r="F642" s="180"/>
      <c r="G642" s="180">
        <f>SUM(C642:F642)</f>
      </c>
      <c r="H642" s="182">
        <v>6000</v>
      </c>
      <c r="I642" s="125">
        <f>G642*H642</f>
      </c>
      <c r="J642" s="125">
        <f>I642*0.1</f>
      </c>
      <c r="K642" s="125">
        <f>SUM(I642:J642)</f>
      </c>
      <c r="L642" s="205"/>
      <c r="M642" s="87"/>
      <c r="N642" s="87"/>
      <c r="O642" s="87"/>
      <c r="P642" s="87"/>
      <c r="Q642" s="87"/>
      <c r="R642" s="87"/>
      <c r="S642" s="87"/>
      <c r="T642" s="87"/>
      <c r="U642" s="205"/>
      <c r="V642" s="87"/>
      <c r="W642" s="87"/>
      <c r="X642" s="87"/>
      <c r="Y642" s="87"/>
      <c r="Z642" s="86"/>
      <c r="AA642" s="87"/>
    </row>
    <row x14ac:dyDescent="0.25" r="643" customHeight="1" ht="17.25">
      <c r="A643" s="178">
        <f>A642</f>
        <v>25569.375</v>
      </c>
      <c r="B643" s="179" t="s">
        <v>9</v>
      </c>
      <c r="C643" s="180"/>
      <c r="D643" s="180"/>
      <c r="E643" s="180"/>
      <c r="F643" s="180"/>
      <c r="G643" s="180">
        <f>SUM(C643:F643)</f>
      </c>
      <c r="H643" s="182">
        <v>6000</v>
      </c>
      <c r="I643" s="125">
        <f>G643*H643</f>
      </c>
      <c r="J643" s="125">
        <f>I643*0.1</f>
      </c>
      <c r="K643" s="125">
        <f>SUM(I643:J643)</f>
      </c>
      <c r="L643" s="205"/>
      <c r="M643" s="87"/>
      <c r="N643" s="87"/>
      <c r="O643" s="87"/>
      <c r="P643" s="87"/>
      <c r="Q643" s="87"/>
      <c r="R643" s="87"/>
      <c r="S643" s="87"/>
      <c r="T643" s="87"/>
      <c r="U643" s="205"/>
      <c r="V643" s="87"/>
      <c r="W643" s="87"/>
      <c r="X643" s="87"/>
      <c r="Y643" s="87"/>
      <c r="Z643" s="86"/>
      <c r="AA643" s="87"/>
    </row>
    <row x14ac:dyDescent="0.25" r="644" customHeight="1" ht="17.25">
      <c r="A644" s="178">
        <f>A643</f>
        <v>25569.375</v>
      </c>
      <c r="B644" s="179" t="s">
        <v>78</v>
      </c>
      <c r="C644" s="180"/>
      <c r="D644" s="180"/>
      <c r="E644" s="180"/>
      <c r="F644" s="180"/>
      <c r="G644" s="180">
        <f>SUM(C644:F644)</f>
      </c>
      <c r="H644" s="182">
        <v>6500</v>
      </c>
      <c r="I644" s="125">
        <f>G644*H644</f>
      </c>
      <c r="J644" s="125">
        <f>I644*0.1</f>
      </c>
      <c r="K644" s="125">
        <f>SUM(I644:J644)</f>
      </c>
      <c r="L644" s="205"/>
      <c r="M644" s="87"/>
      <c r="N644" s="87"/>
      <c r="O644" s="87"/>
      <c r="P644" s="87"/>
      <c r="Q644" s="87"/>
      <c r="R644" s="87"/>
      <c r="S644" s="87"/>
      <c r="T644" s="87"/>
      <c r="U644" s="205"/>
      <c r="V644" s="87"/>
      <c r="W644" s="87"/>
      <c r="X644" s="87"/>
      <c r="Y644" s="87"/>
      <c r="Z644" s="86"/>
      <c r="AA644" s="87"/>
    </row>
    <row x14ac:dyDescent="0.25" r="645" customHeight="1" ht="17.25">
      <c r="A645" s="178">
        <f>A644</f>
        <v>25569.375</v>
      </c>
      <c r="B645" s="179" t="s">
        <v>55</v>
      </c>
      <c r="C645" s="180"/>
      <c r="D645" s="180"/>
      <c r="E645" s="180"/>
      <c r="F645" s="180"/>
      <c r="G645" s="180">
        <f>SUM(C645:F645)</f>
      </c>
      <c r="H645" s="182">
        <v>6500</v>
      </c>
      <c r="I645" s="125">
        <f>G645*H645</f>
      </c>
      <c r="J645" s="125">
        <f>I645*0.1</f>
      </c>
      <c r="K645" s="125">
        <f>SUM(I645:J645)</f>
      </c>
      <c r="L645" s="205"/>
      <c r="M645" s="87"/>
      <c r="N645" s="87"/>
      <c r="O645" s="87"/>
      <c r="P645" s="87"/>
      <c r="Q645" s="87"/>
      <c r="R645" s="87"/>
      <c r="S645" s="87"/>
      <c r="T645" s="87"/>
      <c r="U645" s="205"/>
      <c r="V645" s="87"/>
      <c r="W645" s="87"/>
      <c r="X645" s="87"/>
      <c r="Y645" s="87"/>
      <c r="Z645" s="86"/>
      <c r="AA645" s="87"/>
    </row>
    <row x14ac:dyDescent="0.25" r="646" customHeight="1" ht="17.25">
      <c r="A646" s="178">
        <f>A645</f>
        <v>25569.375</v>
      </c>
      <c r="B646" s="179" t="s">
        <v>80</v>
      </c>
      <c r="C646" s="180"/>
      <c r="D646" s="180"/>
      <c r="E646" s="180"/>
      <c r="F646" s="180"/>
      <c r="G646" s="180">
        <f>SUM(C646:F646)</f>
      </c>
      <c r="H646" s="182">
        <v>6000</v>
      </c>
      <c r="I646" s="125">
        <f>G646*H646</f>
      </c>
      <c r="J646" s="185"/>
      <c r="K646" s="125">
        <f>SUM(I646:J646)</f>
      </c>
      <c r="L646" s="205"/>
      <c r="M646" s="87"/>
      <c r="N646" s="87"/>
      <c r="O646" s="87"/>
      <c r="P646" s="87"/>
      <c r="Q646" s="87"/>
      <c r="R646" s="87"/>
      <c r="S646" s="87"/>
      <c r="T646" s="87"/>
      <c r="U646" s="205"/>
      <c r="V646" s="87"/>
      <c r="W646" s="87"/>
      <c r="X646" s="87"/>
      <c r="Y646" s="87"/>
      <c r="Z646" s="86"/>
      <c r="AA646" s="87"/>
    </row>
    <row x14ac:dyDescent="0.25" r="647" customHeight="1" ht="17.25">
      <c r="A647" s="178">
        <f>A646</f>
        <v>25569.375</v>
      </c>
      <c r="B647" s="179" t="s">
        <v>67</v>
      </c>
      <c r="C647" s="180"/>
      <c r="D647" s="180"/>
      <c r="E647" s="180"/>
      <c r="F647" s="180"/>
      <c r="G647" s="180">
        <f>SUM(C647:F647)</f>
      </c>
      <c r="H647" s="182">
        <v>5500</v>
      </c>
      <c r="I647" s="125">
        <f>G647*H647</f>
      </c>
      <c r="J647" s="125">
        <f>I647*0.1</f>
      </c>
      <c r="K647" s="125">
        <f>SUM(I647:J647)</f>
      </c>
      <c r="L647" s="205"/>
      <c r="M647" s="87"/>
      <c r="N647" s="87"/>
      <c r="O647" s="87"/>
      <c r="P647" s="87"/>
      <c r="Q647" s="87"/>
      <c r="R647" s="87"/>
      <c r="S647" s="87"/>
      <c r="T647" s="87"/>
      <c r="U647" s="205"/>
      <c r="V647" s="87"/>
      <c r="W647" s="87"/>
      <c r="X647" s="87"/>
      <c r="Y647" s="87"/>
      <c r="Z647" s="86"/>
      <c r="AA647" s="87"/>
    </row>
    <row x14ac:dyDescent="0.25" r="648" customHeight="1" ht="17.25">
      <c r="A648" s="178">
        <f>A647</f>
        <v>25569.375</v>
      </c>
      <c r="B648" s="186" t="s">
        <v>74</v>
      </c>
      <c r="C648" s="180"/>
      <c r="D648" s="180"/>
      <c r="E648" s="180"/>
      <c r="F648" s="180"/>
      <c r="G648" s="180">
        <f>SUM(C648:F648)</f>
      </c>
      <c r="H648" s="187">
        <v>5000</v>
      </c>
      <c r="I648" s="125">
        <f>G648*H648</f>
      </c>
      <c r="J648" s="125">
        <f>I648*0.1</f>
      </c>
      <c r="K648" s="125">
        <f>SUM(I648:J648)</f>
      </c>
      <c r="L648" s="205"/>
      <c r="M648" s="87"/>
      <c r="N648" s="87"/>
      <c r="O648" s="87"/>
      <c r="P648" s="87"/>
      <c r="Q648" s="87"/>
      <c r="R648" s="87"/>
      <c r="S648" s="87"/>
      <c r="T648" s="87"/>
      <c r="U648" s="205"/>
      <c r="V648" s="87"/>
      <c r="W648" s="87"/>
      <c r="X648" s="87"/>
      <c r="Y648" s="87"/>
      <c r="Z648" s="86"/>
      <c r="AA648" s="87"/>
    </row>
    <row x14ac:dyDescent="0.25" r="649" customHeight="1" ht="17.25">
      <c r="A649" s="178">
        <f>A648</f>
        <v>25569.375</v>
      </c>
      <c r="B649" s="179" t="s">
        <v>11</v>
      </c>
      <c r="C649" s="180"/>
      <c r="D649" s="180"/>
      <c r="E649" s="180"/>
      <c r="F649" s="180"/>
      <c r="G649" s="180">
        <f>SUM(C649:F649)</f>
      </c>
      <c r="H649" s="182">
        <v>6000</v>
      </c>
      <c r="I649" s="125">
        <f>G649*H649</f>
      </c>
      <c r="J649" s="125">
        <f>I649*0.1</f>
      </c>
      <c r="K649" s="125">
        <f>SUM(I649:J649)</f>
      </c>
      <c r="L649" s="205"/>
      <c r="M649" s="87"/>
      <c r="N649" s="87"/>
      <c r="O649" s="87"/>
      <c r="P649" s="87"/>
      <c r="Q649" s="87"/>
      <c r="R649" s="87"/>
      <c r="S649" s="87"/>
      <c r="T649" s="87"/>
      <c r="U649" s="205"/>
      <c r="V649" s="87"/>
      <c r="W649" s="87"/>
      <c r="X649" s="87"/>
      <c r="Y649" s="87"/>
      <c r="Z649" s="86"/>
      <c r="AA649" s="87"/>
    </row>
    <row x14ac:dyDescent="0.25" r="650" customHeight="1" ht="17.25">
      <c r="A650" s="178">
        <f>A649</f>
        <v>25569.375</v>
      </c>
      <c r="B650" s="179" t="s">
        <v>22</v>
      </c>
      <c r="C650" s="180"/>
      <c r="D650" s="180"/>
      <c r="E650" s="180"/>
      <c r="F650" s="180"/>
      <c r="G650" s="180">
        <f>SUM(C650:F650)</f>
      </c>
      <c r="H650" s="182">
        <v>4800</v>
      </c>
      <c r="I650" s="125">
        <f>G650*H650</f>
      </c>
      <c r="J650" s="125">
        <f>I650*0.1</f>
      </c>
      <c r="K650" s="125">
        <f>SUM(I650:J650)</f>
      </c>
      <c r="L650" s="205"/>
      <c r="M650" s="87"/>
      <c r="N650" s="87"/>
      <c r="O650" s="87"/>
      <c r="P650" s="87"/>
      <c r="Q650" s="87"/>
      <c r="R650" s="87"/>
      <c r="S650" s="87"/>
      <c r="T650" s="87"/>
      <c r="U650" s="205"/>
      <c r="V650" s="87"/>
      <c r="W650" s="87"/>
      <c r="X650" s="87"/>
      <c r="Y650" s="87"/>
      <c r="Z650" s="86"/>
      <c r="AA650" s="87"/>
    </row>
    <row x14ac:dyDescent="0.25" r="651" customHeight="1" ht="17.25">
      <c r="A651" s="178">
        <f>A650</f>
        <v>25569.375</v>
      </c>
      <c r="B651" s="186" t="s">
        <v>84</v>
      </c>
      <c r="C651" s="180"/>
      <c r="D651" s="180"/>
      <c r="E651" s="180"/>
      <c r="F651" s="180"/>
      <c r="G651" s="180">
        <f>SUM(C651:F651)</f>
      </c>
      <c r="H651" s="182">
        <v>4800</v>
      </c>
      <c r="I651" s="125">
        <f>G651*H651</f>
      </c>
      <c r="J651" s="125">
        <f>I651*0.1</f>
      </c>
      <c r="K651" s="125">
        <f>SUM(I651:J651)</f>
      </c>
      <c r="L651" s="205"/>
      <c r="M651" s="87"/>
      <c r="N651" s="87"/>
      <c r="O651" s="87"/>
      <c r="P651" s="87"/>
      <c r="Q651" s="87"/>
      <c r="R651" s="87"/>
      <c r="S651" s="87"/>
      <c r="T651" s="87"/>
      <c r="U651" s="205"/>
      <c r="V651" s="87"/>
      <c r="W651" s="87"/>
      <c r="X651" s="87"/>
      <c r="Y651" s="87"/>
      <c r="Z651" s="86"/>
      <c r="AA651" s="87"/>
    </row>
    <row x14ac:dyDescent="0.25" r="652" customHeight="1" ht="17.25">
      <c r="A652" s="178">
        <f>A651</f>
        <v>25569.375</v>
      </c>
      <c r="B652" s="179" t="s">
        <v>17</v>
      </c>
      <c r="C652" s="180"/>
      <c r="D652" s="180"/>
      <c r="E652" s="180"/>
      <c r="F652" s="180"/>
      <c r="G652" s="180">
        <f>SUM(C652:F652)</f>
      </c>
      <c r="H652" s="182">
        <v>6500</v>
      </c>
      <c r="I652" s="125">
        <f>G652*H652</f>
      </c>
      <c r="J652" s="125">
        <f>I652*0.1</f>
      </c>
      <c r="K652" s="125">
        <f>SUM(I652:J652)</f>
      </c>
      <c r="L652" s="205"/>
      <c r="M652" s="87"/>
      <c r="N652" s="87"/>
      <c r="O652" s="87"/>
      <c r="P652" s="87"/>
      <c r="Q652" s="87"/>
      <c r="R652" s="87"/>
      <c r="S652" s="87"/>
      <c r="T652" s="87"/>
      <c r="U652" s="205"/>
      <c r="V652" s="87"/>
      <c r="W652" s="87"/>
      <c r="X652" s="87"/>
      <c r="Y652" s="87"/>
      <c r="Z652" s="86"/>
      <c r="AA652" s="87"/>
    </row>
    <row x14ac:dyDescent="0.25" r="653" customHeight="1" ht="17.25">
      <c r="A653" s="178">
        <f>A652</f>
        <v>25569.375</v>
      </c>
      <c r="B653" s="186" t="s">
        <v>148</v>
      </c>
      <c r="C653" s="180"/>
      <c r="D653" s="180"/>
      <c r="E653" s="180"/>
      <c r="F653" s="180"/>
      <c r="G653" s="180">
        <f>SUM(C653:F653)</f>
      </c>
      <c r="H653" s="182">
        <v>6000</v>
      </c>
      <c r="I653" s="125">
        <f>G653*H653</f>
      </c>
      <c r="J653" s="125">
        <f>I653*0.1</f>
      </c>
      <c r="K653" s="125">
        <f>SUM(I653:J653)</f>
      </c>
      <c r="L653" s="205"/>
      <c r="M653" s="87"/>
      <c r="N653" s="87"/>
      <c r="O653" s="87"/>
      <c r="P653" s="87"/>
      <c r="Q653" s="87"/>
      <c r="R653" s="87"/>
      <c r="S653" s="87"/>
      <c r="T653" s="87"/>
      <c r="U653" s="205"/>
      <c r="V653" s="87"/>
      <c r="W653" s="87"/>
      <c r="X653" s="87"/>
      <c r="Y653" s="87"/>
      <c r="Z653" s="86"/>
      <c r="AA653" s="87"/>
    </row>
    <row x14ac:dyDescent="0.25" r="654" customHeight="1" ht="17.25">
      <c r="A654" s="178">
        <f>A653</f>
        <v>25569.375</v>
      </c>
      <c r="B654" s="179" t="s">
        <v>29</v>
      </c>
      <c r="C654" s="188"/>
      <c r="D654" s="180"/>
      <c r="E654" s="180"/>
      <c r="F654" s="180"/>
      <c r="G654" s="180">
        <f>SUM(C654:F654)</f>
      </c>
      <c r="H654" s="182">
        <v>5500</v>
      </c>
      <c r="I654" s="125">
        <f>G654*H654</f>
      </c>
      <c r="J654" s="125">
        <f>I654*0.1</f>
      </c>
      <c r="K654" s="125">
        <f>SUM(I654:J654)</f>
      </c>
      <c r="L654" s="205"/>
      <c r="M654" s="87"/>
      <c r="N654" s="87"/>
      <c r="O654" s="87"/>
      <c r="P654" s="87"/>
      <c r="Q654" s="87"/>
      <c r="R654" s="87"/>
      <c r="S654" s="87"/>
      <c r="T654" s="87"/>
      <c r="U654" s="205"/>
      <c r="V654" s="87"/>
      <c r="W654" s="87"/>
      <c r="X654" s="87"/>
      <c r="Y654" s="87"/>
      <c r="Z654" s="86"/>
      <c r="AA654" s="87"/>
    </row>
    <row x14ac:dyDescent="0.25" r="655" customHeight="1" ht="17.25">
      <c r="A655" s="178">
        <f>A654</f>
        <v>25569.375</v>
      </c>
      <c r="B655" s="179" t="s">
        <v>15</v>
      </c>
      <c r="C655" s="180"/>
      <c r="D655" s="180"/>
      <c r="E655" s="180"/>
      <c r="F655" s="180"/>
      <c r="G655" s="180">
        <f>SUM(C655:F655)</f>
      </c>
      <c r="H655" s="182">
        <v>4800</v>
      </c>
      <c r="I655" s="125">
        <f>G655*H655</f>
      </c>
      <c r="J655" s="125">
        <f>I655*0.1</f>
      </c>
      <c r="K655" s="125">
        <f>SUM(I655:J655)</f>
      </c>
      <c r="L655" s="205"/>
      <c r="M655" s="87"/>
      <c r="N655" s="87"/>
      <c r="O655" s="87"/>
      <c r="P655" s="87"/>
      <c r="Q655" s="87"/>
      <c r="R655" s="87"/>
      <c r="S655" s="87"/>
      <c r="T655" s="87"/>
      <c r="U655" s="205"/>
      <c r="V655" s="87"/>
      <c r="W655" s="87"/>
      <c r="X655" s="87"/>
      <c r="Y655" s="87"/>
      <c r="Z655" s="86"/>
      <c r="AA655" s="87"/>
    </row>
    <row x14ac:dyDescent="0.25" r="656" customHeight="1" ht="17.25">
      <c r="A656" s="178">
        <f>A655</f>
        <v>25569.375</v>
      </c>
      <c r="B656" s="179" t="s">
        <v>21</v>
      </c>
      <c r="C656" s="188"/>
      <c r="D656" s="180"/>
      <c r="E656" s="180"/>
      <c r="F656" s="180"/>
      <c r="G656" s="180">
        <f>SUM(C656:F656)</f>
      </c>
      <c r="H656" s="182">
        <v>5500</v>
      </c>
      <c r="I656" s="125">
        <f>G656*H656</f>
      </c>
      <c r="J656" s="125">
        <f>I656*0.1</f>
      </c>
      <c r="K656" s="125">
        <f>SUM(I656:J656)</f>
      </c>
      <c r="L656" s="205"/>
      <c r="M656" s="87"/>
      <c r="N656" s="87"/>
      <c r="O656" s="87"/>
      <c r="P656" s="87"/>
      <c r="Q656" s="87"/>
      <c r="R656" s="87"/>
      <c r="S656" s="87"/>
      <c r="T656" s="87"/>
      <c r="U656" s="205"/>
      <c r="V656" s="87"/>
      <c r="W656" s="87"/>
      <c r="X656" s="87"/>
      <c r="Y656" s="87"/>
      <c r="Z656" s="86"/>
      <c r="AA656" s="87"/>
    </row>
    <row x14ac:dyDescent="0.25" r="657" customHeight="1" ht="17.25">
      <c r="A657" s="178">
        <f>A656</f>
        <v>25569.375</v>
      </c>
      <c r="B657" s="179" t="s">
        <v>52</v>
      </c>
      <c r="C657" s="180"/>
      <c r="D657" s="180"/>
      <c r="E657" s="180"/>
      <c r="F657" s="180"/>
      <c r="G657" s="180">
        <f>SUM(C657:F657)</f>
      </c>
      <c r="H657" s="182">
        <v>5500</v>
      </c>
      <c r="I657" s="125">
        <f>G657*H657</f>
      </c>
      <c r="J657" s="125">
        <f>I657*0.1</f>
      </c>
      <c r="K657" s="125">
        <f>SUM(I657:J657)</f>
      </c>
      <c r="L657" s="205"/>
      <c r="M657" s="87"/>
      <c r="N657" s="87"/>
      <c r="O657" s="87"/>
      <c r="P657" s="87"/>
      <c r="Q657" s="87"/>
      <c r="R657" s="87"/>
      <c r="S657" s="87"/>
      <c r="T657" s="87"/>
      <c r="U657" s="205"/>
      <c r="V657" s="87"/>
      <c r="W657" s="87"/>
      <c r="X657" s="87"/>
      <c r="Y657" s="87"/>
      <c r="Z657" s="86"/>
      <c r="AA657" s="87"/>
    </row>
    <row x14ac:dyDescent="0.25" r="658" customHeight="1" ht="17.25">
      <c r="A658" s="178">
        <f>A657</f>
        <v>25569.375</v>
      </c>
      <c r="B658" s="186" t="s">
        <v>61</v>
      </c>
      <c r="C658" s="180"/>
      <c r="D658" s="180"/>
      <c r="E658" s="180"/>
      <c r="F658" s="180"/>
      <c r="G658" s="180">
        <f>SUM(C658:F658)</f>
      </c>
      <c r="H658" s="182">
        <v>5500</v>
      </c>
      <c r="I658" s="125">
        <f>G658*H658</f>
      </c>
      <c r="J658" s="125">
        <f>I658*0.1</f>
      </c>
      <c r="K658" s="125">
        <f>SUM(I658:J658)</f>
      </c>
      <c r="L658" s="205"/>
      <c r="M658" s="87"/>
      <c r="N658" s="87"/>
      <c r="O658" s="87"/>
      <c r="P658" s="87"/>
      <c r="Q658" s="87"/>
      <c r="R658" s="87"/>
      <c r="S658" s="87"/>
      <c r="T658" s="87"/>
      <c r="U658" s="205"/>
      <c r="V658" s="87"/>
      <c r="W658" s="87"/>
      <c r="X658" s="87"/>
      <c r="Y658" s="87"/>
      <c r="Z658" s="86"/>
      <c r="AA658" s="87"/>
    </row>
    <row x14ac:dyDescent="0.25" r="659" customHeight="1" ht="17.25">
      <c r="A659" s="178">
        <f>A658</f>
        <v>25569.375</v>
      </c>
      <c r="B659" s="179" t="s">
        <v>33</v>
      </c>
      <c r="C659" s="180"/>
      <c r="D659" s="180"/>
      <c r="E659" s="180"/>
      <c r="F659" s="180"/>
      <c r="G659" s="180">
        <f>SUM(C659:F659)</f>
      </c>
      <c r="H659" s="182">
        <v>5500</v>
      </c>
      <c r="I659" s="125">
        <f>G659*H659</f>
      </c>
      <c r="J659" s="125">
        <f>I659*0.1</f>
      </c>
      <c r="K659" s="125">
        <f>SUM(I659:J659)</f>
      </c>
      <c r="L659" s="205"/>
      <c r="M659" s="87"/>
      <c r="N659" s="87"/>
      <c r="O659" s="87"/>
      <c r="P659" s="87"/>
      <c r="Q659" s="87"/>
      <c r="R659" s="87"/>
      <c r="S659" s="87"/>
      <c r="T659" s="87"/>
      <c r="U659" s="205"/>
      <c r="V659" s="87"/>
      <c r="W659" s="87"/>
      <c r="X659" s="87"/>
      <c r="Y659" s="87"/>
      <c r="Z659" s="86"/>
      <c r="AA659" s="87"/>
    </row>
    <row x14ac:dyDescent="0.25" r="660" customHeight="1" ht="17.25">
      <c r="A660" s="178">
        <f>A659</f>
        <v>25569.375</v>
      </c>
      <c r="B660" s="179" t="s">
        <v>12</v>
      </c>
      <c r="C660" s="180"/>
      <c r="D660" s="180"/>
      <c r="E660" s="180"/>
      <c r="F660" s="180"/>
      <c r="G660" s="180">
        <f>SUM(C660:F660)</f>
      </c>
      <c r="H660" s="182">
        <v>6000</v>
      </c>
      <c r="I660" s="125">
        <f>G660*H660</f>
      </c>
      <c r="J660" s="125">
        <f>I660*0.1</f>
      </c>
      <c r="K660" s="125">
        <f>SUM(I660:J660)</f>
      </c>
      <c r="L660" s="205"/>
      <c r="M660" s="87"/>
      <c r="N660" s="87"/>
      <c r="O660" s="87"/>
      <c r="P660" s="87"/>
      <c r="Q660" s="87"/>
      <c r="R660" s="87"/>
      <c r="S660" s="87"/>
      <c r="T660" s="87"/>
      <c r="U660" s="205"/>
      <c r="V660" s="87"/>
      <c r="W660" s="87"/>
      <c r="X660" s="87"/>
      <c r="Y660" s="87"/>
      <c r="Z660" s="86"/>
      <c r="AA660" s="87"/>
    </row>
    <row x14ac:dyDescent="0.25" r="661" customHeight="1" ht="17.25">
      <c r="A661" s="178">
        <f>A660</f>
        <v>25569.375</v>
      </c>
      <c r="B661" s="186" t="s">
        <v>37</v>
      </c>
      <c r="C661" s="180"/>
      <c r="D661" s="180"/>
      <c r="E661" s="180"/>
      <c r="F661" s="180"/>
      <c r="G661" s="180">
        <f>SUM(C661:F661)</f>
      </c>
      <c r="H661" s="182">
        <v>6500</v>
      </c>
      <c r="I661" s="125">
        <f>G661*H661</f>
      </c>
      <c r="J661" s="125">
        <f>I661*0.1</f>
      </c>
      <c r="K661" s="125">
        <f>SUM(I661:J661)</f>
      </c>
      <c r="L661" s="205"/>
      <c r="M661" s="87"/>
      <c r="N661" s="87"/>
      <c r="O661" s="87"/>
      <c r="P661" s="87"/>
      <c r="Q661" s="87"/>
      <c r="R661" s="87"/>
      <c r="S661" s="87"/>
      <c r="T661" s="87"/>
      <c r="U661" s="205"/>
      <c r="V661" s="87"/>
      <c r="W661" s="87"/>
      <c r="X661" s="87"/>
      <c r="Y661" s="87"/>
      <c r="Z661" s="86"/>
      <c r="AA661" s="87"/>
    </row>
    <row x14ac:dyDescent="0.25" r="662" customHeight="1" ht="17.25">
      <c r="A662" s="178">
        <f>A661</f>
        <v>25569.375</v>
      </c>
      <c r="B662" s="186" t="s">
        <v>64</v>
      </c>
      <c r="C662" s="180"/>
      <c r="D662" s="180"/>
      <c r="E662" s="180"/>
      <c r="F662" s="180"/>
      <c r="G662" s="180">
        <f>SUM(C662:F662)</f>
      </c>
      <c r="H662" s="182">
        <v>5500</v>
      </c>
      <c r="I662" s="125">
        <f>G662*H662</f>
      </c>
      <c r="J662" s="125">
        <f>I662*0.1</f>
      </c>
      <c r="K662" s="125">
        <f>SUM(I662:J662)</f>
      </c>
      <c r="L662" s="205"/>
      <c r="M662" s="87"/>
      <c r="N662" s="87"/>
      <c r="O662" s="87"/>
      <c r="P662" s="87"/>
      <c r="Q662" s="87"/>
      <c r="R662" s="87"/>
      <c r="S662" s="87"/>
      <c r="T662" s="87"/>
      <c r="U662" s="205"/>
      <c r="V662" s="87"/>
      <c r="W662" s="87"/>
      <c r="X662" s="87"/>
      <c r="Y662" s="87"/>
      <c r="Z662" s="86"/>
      <c r="AA662" s="87"/>
    </row>
    <row x14ac:dyDescent="0.25" r="663" customHeight="1" ht="17.25">
      <c r="A663" s="178">
        <f>A662</f>
        <v>25569.375</v>
      </c>
      <c r="B663" s="179" t="s">
        <v>25</v>
      </c>
      <c r="C663" s="180"/>
      <c r="D663" s="180"/>
      <c r="E663" s="180"/>
      <c r="F663" s="180"/>
      <c r="G663" s="180">
        <f>SUM(C663:F663)</f>
      </c>
      <c r="H663" s="182">
        <v>6000</v>
      </c>
      <c r="I663" s="125">
        <f>G663*H663</f>
      </c>
      <c r="J663" s="125">
        <f>I663*0.1</f>
      </c>
      <c r="K663" s="125">
        <f>SUM(I663:J663)</f>
      </c>
      <c r="L663" s="205"/>
      <c r="M663" s="87"/>
      <c r="N663" s="87"/>
      <c r="O663" s="87"/>
      <c r="P663" s="87"/>
      <c r="Q663" s="87"/>
      <c r="R663" s="87"/>
      <c r="S663" s="87"/>
      <c r="T663" s="87"/>
      <c r="U663" s="205"/>
      <c r="V663" s="87"/>
      <c r="W663" s="87"/>
      <c r="X663" s="87"/>
      <c r="Y663" s="87"/>
      <c r="Z663" s="86"/>
      <c r="AA663" s="87"/>
    </row>
    <row x14ac:dyDescent="0.25" r="664" customHeight="1" ht="17.25">
      <c r="A664" s="178">
        <f>A663</f>
        <v>25569.375</v>
      </c>
      <c r="B664" s="186" t="s">
        <v>76</v>
      </c>
      <c r="C664" s="188"/>
      <c r="D664" s="180"/>
      <c r="E664" s="180"/>
      <c r="F664" s="180"/>
      <c r="G664" s="180">
        <f>SUM(C664:F664)</f>
      </c>
      <c r="H664" s="125">
        <v>6000</v>
      </c>
      <c r="I664" s="125">
        <f>G664*H664</f>
      </c>
      <c r="J664" s="125">
        <f>I664*0.1</f>
      </c>
      <c r="K664" s="125">
        <f>SUM(I664:J664)</f>
      </c>
      <c r="L664" s="205"/>
      <c r="M664" s="87"/>
      <c r="N664" s="87"/>
      <c r="O664" s="87"/>
      <c r="P664" s="87"/>
      <c r="Q664" s="87"/>
      <c r="R664" s="87"/>
      <c r="S664" s="87"/>
      <c r="T664" s="87"/>
      <c r="U664" s="205"/>
      <c r="V664" s="87"/>
      <c r="W664" s="87"/>
      <c r="X664" s="87"/>
      <c r="Y664" s="87"/>
      <c r="Z664" s="86"/>
      <c r="AA664" s="87"/>
    </row>
    <row x14ac:dyDescent="0.25" r="665" customHeight="1" ht="17.25">
      <c r="A665" s="178">
        <f>A664</f>
        <v>25569.375</v>
      </c>
      <c r="B665" s="186" t="s">
        <v>149</v>
      </c>
      <c r="C665" s="180"/>
      <c r="D665" s="181"/>
      <c r="E665" s="180"/>
      <c r="F665" s="180"/>
      <c r="G665" s="180">
        <f>SUM(C665:F665)</f>
      </c>
      <c r="H665" s="125">
        <v>6000</v>
      </c>
      <c r="I665" s="125">
        <f>G665*H665</f>
      </c>
      <c r="J665" s="125">
        <f>I665*0.1</f>
      </c>
      <c r="K665" s="125">
        <f>SUM(I665:J665)</f>
      </c>
      <c r="L665" s="205"/>
      <c r="M665" s="87"/>
      <c r="N665" s="87"/>
      <c r="O665" s="87"/>
      <c r="P665" s="87"/>
      <c r="Q665" s="87"/>
      <c r="R665" s="87"/>
      <c r="S665" s="87"/>
      <c r="T665" s="87"/>
      <c r="U665" s="205"/>
      <c r="V665" s="87"/>
      <c r="W665" s="87"/>
      <c r="X665" s="87"/>
      <c r="Y665" s="87"/>
      <c r="Z665" s="86"/>
      <c r="AA665" s="87"/>
    </row>
    <row x14ac:dyDescent="0.25" r="666" customHeight="1" ht="17.25">
      <c r="A666" s="178">
        <f>A665</f>
        <v>25569.375</v>
      </c>
      <c r="B666" s="186" t="s">
        <v>43</v>
      </c>
      <c r="C666" s="180"/>
      <c r="D666" s="180"/>
      <c r="E666" s="180"/>
      <c r="F666" s="180"/>
      <c r="G666" s="180">
        <f>SUM(C666:F666)</f>
      </c>
      <c r="H666" s="125">
        <v>6000</v>
      </c>
      <c r="I666" s="125">
        <f>G666*H666</f>
      </c>
      <c r="J666" s="125">
        <f>I666*0.1</f>
      </c>
      <c r="K666" s="125">
        <f>SUM(I666:J666)</f>
      </c>
      <c r="L666" s="205"/>
      <c r="M666" s="87"/>
      <c r="N666" s="87"/>
      <c r="O666" s="87"/>
      <c r="P666" s="87"/>
      <c r="Q666" s="87"/>
      <c r="R666" s="87"/>
      <c r="S666" s="87"/>
      <c r="T666" s="87"/>
      <c r="U666" s="205"/>
      <c r="V666" s="87"/>
      <c r="W666" s="87"/>
      <c r="X666" s="87"/>
      <c r="Y666" s="87"/>
      <c r="Z666" s="86"/>
      <c r="AA666" s="87"/>
    </row>
    <row x14ac:dyDescent="0.25" r="667" customHeight="1" ht="17.25">
      <c r="A667" s="178">
        <f>A666</f>
        <v>25569.375</v>
      </c>
      <c r="B667" s="186" t="s">
        <v>18</v>
      </c>
      <c r="C667" s="180"/>
      <c r="D667" s="180"/>
      <c r="E667" s="180"/>
      <c r="F667" s="180"/>
      <c r="G667" s="180">
        <f>SUM(C667:F667)</f>
      </c>
      <c r="H667" s="125">
        <v>6000</v>
      </c>
      <c r="I667" s="125">
        <f>G667*H667</f>
      </c>
      <c r="J667" s="125">
        <f>I667*0.1</f>
      </c>
      <c r="K667" s="125">
        <f>SUM(I667:J667)</f>
      </c>
      <c r="L667" s="205"/>
      <c r="M667" s="87"/>
      <c r="N667" s="87"/>
      <c r="O667" s="87"/>
      <c r="P667" s="87"/>
      <c r="Q667" s="87"/>
      <c r="R667" s="87"/>
      <c r="S667" s="87"/>
      <c r="T667" s="87"/>
      <c r="U667" s="205"/>
      <c r="V667" s="87"/>
      <c r="W667" s="87"/>
      <c r="X667" s="87"/>
      <c r="Y667" s="87"/>
      <c r="Z667" s="86"/>
      <c r="AA667" s="87"/>
    </row>
    <row x14ac:dyDescent="0.25" r="668" customHeight="1" ht="17.25">
      <c r="A668" s="178">
        <f>A667</f>
        <v>25569.375</v>
      </c>
      <c r="B668" s="186" t="s">
        <v>82</v>
      </c>
      <c r="C668" s="188"/>
      <c r="D668" s="180"/>
      <c r="E668" s="180"/>
      <c r="F668" s="180"/>
      <c r="G668" s="180">
        <f>SUM(C668:F668)</f>
      </c>
      <c r="H668" s="125">
        <v>5000</v>
      </c>
      <c r="I668" s="125">
        <f>G668*H668</f>
      </c>
      <c r="J668" s="125">
        <f>I668*0.1</f>
      </c>
      <c r="K668" s="125">
        <f>SUM(I668:J668)</f>
      </c>
      <c r="L668" s="205"/>
      <c r="M668" s="87"/>
      <c r="N668" s="87"/>
      <c r="O668" s="87"/>
      <c r="P668" s="87"/>
      <c r="Q668" s="87"/>
      <c r="R668" s="87"/>
      <c r="S668" s="87"/>
      <c r="T668" s="87"/>
      <c r="U668" s="205"/>
      <c r="V668" s="87"/>
      <c r="W668" s="87"/>
      <c r="X668" s="87"/>
      <c r="Y668" s="87"/>
      <c r="Z668" s="86"/>
      <c r="AA668" s="87"/>
    </row>
    <row x14ac:dyDescent="0.25" r="669" customHeight="1" ht="17.25">
      <c r="A669" s="178">
        <f>A668</f>
        <v>25569.375</v>
      </c>
      <c r="B669" s="186" t="s">
        <v>151</v>
      </c>
      <c r="C669" s="180"/>
      <c r="D669" s="180"/>
      <c r="E669" s="180"/>
      <c r="F669" s="180"/>
      <c r="G669" s="180">
        <f>SUM(C669:F669)</f>
      </c>
      <c r="H669" s="125">
        <v>5000</v>
      </c>
      <c r="I669" s="125">
        <f>G669*H669</f>
      </c>
      <c r="J669" s="125">
        <f>I669*0.1</f>
      </c>
      <c r="K669" s="125">
        <f>SUM(I669:J669)</f>
      </c>
      <c r="L669" s="205"/>
      <c r="M669" s="87"/>
      <c r="N669" s="87"/>
      <c r="O669" s="87"/>
      <c r="P669" s="87"/>
      <c r="Q669" s="87"/>
      <c r="R669" s="87"/>
      <c r="S669" s="87"/>
      <c r="T669" s="87"/>
      <c r="U669" s="205"/>
      <c r="V669" s="87"/>
      <c r="W669" s="87"/>
      <c r="X669" s="87"/>
      <c r="Y669" s="87"/>
      <c r="Z669" s="86"/>
      <c r="AA669" s="87"/>
    </row>
    <row x14ac:dyDescent="0.25" r="670" customHeight="1" ht="17.25">
      <c r="A670" s="178">
        <f>A669</f>
        <v>25569.375</v>
      </c>
      <c r="B670" s="186" t="s">
        <v>105</v>
      </c>
      <c r="C670" s="180"/>
      <c r="D670" s="180"/>
      <c r="E670" s="180"/>
      <c r="F670" s="180"/>
      <c r="G670" s="180">
        <f>SUM(C670:F670)</f>
      </c>
      <c r="H670" s="125">
        <v>7000</v>
      </c>
      <c r="I670" s="125">
        <f>G670*H670</f>
      </c>
      <c r="J670" s="185"/>
      <c r="K670" s="125">
        <f>SUM(I670:J670)</f>
      </c>
      <c r="L670" s="205"/>
      <c r="M670" s="87"/>
      <c r="N670" s="87"/>
      <c r="O670" s="87"/>
      <c r="P670" s="87"/>
      <c r="Q670" s="87"/>
      <c r="R670" s="87"/>
      <c r="S670" s="87"/>
      <c r="T670" s="87"/>
      <c r="U670" s="205"/>
      <c r="V670" s="87"/>
      <c r="W670" s="87"/>
      <c r="X670" s="87"/>
      <c r="Y670" s="87"/>
      <c r="Z670" s="86"/>
      <c r="AA670" s="87"/>
    </row>
    <row x14ac:dyDescent="0.25" r="671" customHeight="1" ht="17.25">
      <c r="A671" s="178">
        <f>A670</f>
        <v>25569.375</v>
      </c>
      <c r="B671" s="186" t="s">
        <v>23</v>
      </c>
      <c r="C671" s="180"/>
      <c r="D671" s="180"/>
      <c r="E671" s="180"/>
      <c r="F671" s="180"/>
      <c r="G671" s="180">
        <f>SUM(C671:F671)</f>
      </c>
      <c r="H671" s="125">
        <v>6000</v>
      </c>
      <c r="I671" s="125">
        <f>G671*H671</f>
      </c>
      <c r="J671" s="125">
        <f>I671*0.1</f>
      </c>
      <c r="K671" s="125">
        <f>SUM(I671:J671)</f>
      </c>
      <c r="L671" s="205"/>
      <c r="M671" s="87"/>
      <c r="N671" s="87"/>
      <c r="O671" s="87"/>
      <c r="P671" s="87"/>
      <c r="Q671" s="87"/>
      <c r="R671" s="87"/>
      <c r="S671" s="87"/>
      <c r="T671" s="87"/>
      <c r="U671" s="205"/>
      <c r="V671" s="87"/>
      <c r="W671" s="87"/>
      <c r="X671" s="87"/>
      <c r="Y671" s="87"/>
      <c r="Z671" s="86"/>
      <c r="AA671" s="87"/>
    </row>
    <row x14ac:dyDescent="0.25" r="672" customHeight="1" ht="17.25">
      <c r="A672" s="178">
        <f>A671</f>
        <v>25569.375</v>
      </c>
      <c r="B672" s="186" t="s">
        <v>40</v>
      </c>
      <c r="C672" s="180"/>
      <c r="D672" s="180"/>
      <c r="E672" s="180"/>
      <c r="F672" s="180"/>
      <c r="G672" s="180">
        <f>SUM(C672:F672)</f>
      </c>
      <c r="H672" s="125">
        <v>6500</v>
      </c>
      <c r="I672" s="125">
        <f>G672*H672</f>
      </c>
      <c r="J672" s="125">
        <f>I672*0.1</f>
      </c>
      <c r="K672" s="125">
        <f>SUM(I672:J672)</f>
      </c>
      <c r="L672" s="205"/>
      <c r="M672" s="87"/>
      <c r="N672" s="87"/>
      <c r="O672" s="87"/>
      <c r="P672" s="87"/>
      <c r="Q672" s="87"/>
      <c r="R672" s="87"/>
      <c r="S672" s="87"/>
      <c r="T672" s="87"/>
      <c r="U672" s="205"/>
      <c r="V672" s="87"/>
      <c r="W672" s="87"/>
      <c r="X672" s="87"/>
      <c r="Y672" s="87"/>
      <c r="Z672" s="86"/>
      <c r="AA672" s="87"/>
    </row>
    <row x14ac:dyDescent="0.25" r="673" customHeight="1" ht="17.25">
      <c r="A673" s="178">
        <f>A672</f>
        <v>25569.375</v>
      </c>
      <c r="B673" s="186" t="s">
        <v>86</v>
      </c>
      <c r="C673" s="180"/>
      <c r="D673" s="180"/>
      <c r="E673" s="180"/>
      <c r="F673" s="180"/>
      <c r="G673" s="180">
        <f>SUM(C673:F673)</f>
      </c>
      <c r="H673" s="125">
        <v>6000</v>
      </c>
      <c r="I673" s="125">
        <f>G673*H673</f>
      </c>
      <c r="J673" s="125">
        <f>I673*0.1</f>
      </c>
      <c r="K673" s="125">
        <f>SUM(I673:J673)</f>
      </c>
      <c r="L673" s="205"/>
      <c r="M673" s="87"/>
      <c r="N673" s="87"/>
      <c r="O673" s="87"/>
      <c r="P673" s="87"/>
      <c r="Q673" s="87"/>
      <c r="R673" s="87"/>
      <c r="S673" s="87"/>
      <c r="T673" s="87"/>
      <c r="U673" s="205"/>
      <c r="V673" s="87"/>
      <c r="W673" s="87"/>
      <c r="X673" s="87"/>
      <c r="Y673" s="87"/>
      <c r="Z673" s="86"/>
      <c r="AA673" s="87"/>
    </row>
    <row x14ac:dyDescent="0.25" r="674" customHeight="1" ht="17.25">
      <c r="A674" s="178">
        <f>A673</f>
        <v>25569.375</v>
      </c>
      <c r="B674" s="186" t="s">
        <v>152</v>
      </c>
      <c r="C674" s="180"/>
      <c r="D674" s="180">
        <v>170</v>
      </c>
      <c r="E674" s="180"/>
      <c r="F674" s="180"/>
      <c r="G674" s="180">
        <f>SUM(C674:F674)</f>
      </c>
      <c r="H674" s="125">
        <v>6000</v>
      </c>
      <c r="I674" s="125">
        <f>G674*H674</f>
      </c>
      <c r="J674" s="125">
        <f>I674*0.1</f>
      </c>
      <c r="K674" s="125">
        <f>SUM(I674:J674)</f>
      </c>
      <c r="L674" s="205"/>
      <c r="M674" s="87"/>
      <c r="N674" s="87"/>
      <c r="O674" s="87"/>
      <c r="P674" s="87"/>
      <c r="Q674" s="87"/>
      <c r="R674" s="87"/>
      <c r="S674" s="87"/>
      <c r="T674" s="87"/>
      <c r="U674" s="205"/>
      <c r="V674" s="87"/>
      <c r="W674" s="87"/>
      <c r="X674" s="87"/>
      <c r="Y674" s="87"/>
      <c r="Z674" s="86"/>
      <c r="AA674" s="87"/>
    </row>
    <row x14ac:dyDescent="0.25" r="675" customHeight="1" ht="17.25">
      <c r="A675" s="178">
        <f>A671</f>
        <v>25569.375</v>
      </c>
      <c r="B675" s="186" t="s">
        <v>153</v>
      </c>
      <c r="C675" s="180"/>
      <c r="D675" s="180"/>
      <c r="E675" s="180"/>
      <c r="F675" s="180"/>
      <c r="G675" s="180">
        <f>SUM(C675:F675)</f>
      </c>
      <c r="H675" s="125">
        <v>6000</v>
      </c>
      <c r="I675" s="125">
        <f>G675*H675</f>
      </c>
      <c r="J675" s="125">
        <f>I675*0.1</f>
      </c>
      <c r="K675" s="125">
        <f>SUM(I675:J675)</f>
      </c>
      <c r="L675" s="205"/>
      <c r="M675" s="87"/>
      <c r="N675" s="87"/>
      <c r="O675" s="87"/>
      <c r="P675" s="87"/>
      <c r="Q675" s="87"/>
      <c r="R675" s="87"/>
      <c r="S675" s="87"/>
      <c r="T675" s="87"/>
      <c r="U675" s="205"/>
      <c r="V675" s="87"/>
      <c r="W675" s="87"/>
      <c r="X675" s="87"/>
      <c r="Y675" s="87"/>
      <c r="Z675" s="86"/>
      <c r="AA675" s="87"/>
    </row>
    <row x14ac:dyDescent="0.25" r="676" customHeight="1" ht="17.25">
      <c r="A676" s="178">
        <f>A672</f>
        <v>25569.375</v>
      </c>
      <c r="B676" s="186"/>
      <c r="C676" s="180"/>
      <c r="D676" s="180"/>
      <c r="E676" s="180"/>
      <c r="F676" s="180"/>
      <c r="G676" s="180">
        <f>SUM(C676:F676)</f>
      </c>
      <c r="H676" s="125"/>
      <c r="I676" s="125">
        <f>G676*H676</f>
      </c>
      <c r="J676" s="125">
        <f>I676*0.1</f>
      </c>
      <c r="K676" s="125">
        <f>SUM(I676:J676)</f>
      </c>
      <c r="L676" s="205"/>
      <c r="M676" s="87"/>
      <c r="N676" s="87"/>
      <c r="O676" s="87"/>
      <c r="P676" s="87"/>
      <c r="Q676" s="87"/>
      <c r="R676" s="87"/>
      <c r="S676" s="87"/>
      <c r="T676" s="87"/>
      <c r="U676" s="205"/>
      <c r="V676" s="87"/>
      <c r="W676" s="87"/>
      <c r="X676" s="87"/>
      <c r="Y676" s="87"/>
      <c r="Z676" s="86"/>
      <c r="AA676" s="87"/>
    </row>
    <row x14ac:dyDescent="0.25" r="677" customHeight="1" ht="17.25">
      <c r="A677" s="178">
        <f>A671</f>
        <v>25569.375</v>
      </c>
      <c r="B677" s="186"/>
      <c r="C677" s="180"/>
      <c r="D677" s="180"/>
      <c r="E677" s="180"/>
      <c r="F677" s="180"/>
      <c r="G677" s="180">
        <f>SUM(C677:F677)</f>
      </c>
      <c r="H677" s="125"/>
      <c r="I677" s="125">
        <f>G677*H677</f>
      </c>
      <c r="J677" s="125">
        <f>I677*0.1</f>
      </c>
      <c r="K677" s="125">
        <f>SUM(I677:J677)</f>
      </c>
      <c r="L677" s="205"/>
      <c r="M677" s="87"/>
      <c r="N677" s="87"/>
      <c r="O677" s="87"/>
      <c r="P677" s="87"/>
      <c r="Q677" s="87"/>
      <c r="R677" s="87"/>
      <c r="S677" s="87"/>
      <c r="T677" s="87"/>
      <c r="U677" s="205"/>
      <c r="V677" s="87"/>
      <c r="W677" s="87"/>
      <c r="X677" s="87"/>
      <c r="Y677" s="87"/>
      <c r="Z677" s="86"/>
      <c r="AA677" s="87"/>
    </row>
    <row x14ac:dyDescent="0.25" r="678" customHeight="1" ht="17.25">
      <c r="A678" s="178">
        <f>A672</f>
        <v>25569.375</v>
      </c>
      <c r="B678" s="186"/>
      <c r="C678" s="180"/>
      <c r="D678" s="180"/>
      <c r="E678" s="180"/>
      <c r="F678" s="180"/>
      <c r="G678" s="180">
        <f>SUM(C678:F678)</f>
      </c>
      <c r="H678" s="125"/>
      <c r="I678" s="125">
        <f>G678*H678</f>
      </c>
      <c r="J678" s="125">
        <f>I678*0.1</f>
      </c>
      <c r="K678" s="125">
        <f>SUM(I678:J678)</f>
      </c>
      <c r="L678" s="205"/>
      <c r="M678" s="87"/>
      <c r="N678" s="87"/>
      <c r="O678" s="87"/>
      <c r="P678" s="87"/>
      <c r="Q678" s="87"/>
      <c r="R678" s="87"/>
      <c r="S678" s="87"/>
      <c r="T678" s="87"/>
      <c r="U678" s="205"/>
      <c r="V678" s="87"/>
      <c r="W678" s="87"/>
      <c r="X678" s="87"/>
      <c r="Y678" s="87"/>
      <c r="Z678" s="86"/>
      <c r="AA678" s="87"/>
    </row>
    <row x14ac:dyDescent="0.25" r="679" customHeight="1" ht="17.25">
      <c r="A679" s="178">
        <f>A677</f>
        <v>25569.375</v>
      </c>
      <c r="B679" s="179"/>
      <c r="C679" s="180"/>
      <c r="D679" s="180"/>
      <c r="E679" s="180"/>
      <c r="F679" s="180"/>
      <c r="G679" s="180">
        <f>SUM(C679:F679)</f>
      </c>
      <c r="H679" s="125"/>
      <c r="I679" s="125">
        <f>G679*H679</f>
      </c>
      <c r="J679" s="125">
        <v>0</v>
      </c>
      <c r="K679" s="125">
        <f>SUM(I679:J679)</f>
      </c>
      <c r="L679" s="205"/>
      <c r="M679" s="87"/>
      <c r="N679" s="87"/>
      <c r="O679" s="87"/>
      <c r="P679" s="87"/>
      <c r="Q679" s="87"/>
      <c r="R679" s="87"/>
      <c r="S679" s="87"/>
      <c r="T679" s="87"/>
      <c r="U679" s="205"/>
      <c r="V679" s="87"/>
      <c r="W679" s="87"/>
      <c r="X679" s="87"/>
      <c r="Y679" s="87"/>
      <c r="Z679" s="86"/>
      <c r="AA679" s="87"/>
    </row>
    <row x14ac:dyDescent="0.25" r="680" customHeight="1" ht="17.25">
      <c r="A680" s="189">
        <f>A679</f>
        <v>25569.375</v>
      </c>
      <c r="B680" s="190" t="s">
        <v>155</v>
      </c>
      <c r="C680" s="191">
        <f>SUM(C634:C679)</f>
      </c>
      <c r="D680" s="191">
        <f>SUM(D634:D679)</f>
      </c>
      <c r="E680" s="191">
        <f>SUM(E634:E679)</f>
      </c>
      <c r="F680" s="191">
        <f>SUM(F634:F679)</f>
      </c>
      <c r="G680" s="191">
        <f>SUM(G634:G679)</f>
      </c>
      <c r="H680" s="191"/>
      <c r="I680" s="191">
        <f>SUM(I634:I679)</f>
      </c>
      <c r="J680" s="191">
        <f>SUM(J634:J679)</f>
      </c>
      <c r="K680" s="191">
        <f>SUM(K634:K679)</f>
      </c>
      <c r="L680" s="205"/>
      <c r="M680" s="87"/>
      <c r="N680" s="87"/>
      <c r="O680" s="87"/>
      <c r="P680" s="87"/>
      <c r="Q680" s="87"/>
      <c r="R680" s="87"/>
      <c r="S680" s="87"/>
      <c r="T680" s="87"/>
      <c r="U680" s="205"/>
      <c r="V680" s="87"/>
      <c r="W680" s="87"/>
      <c r="X680" s="87"/>
      <c r="Y680" s="87"/>
      <c r="Z680" s="86"/>
      <c r="AA680" s="87"/>
    </row>
    <row x14ac:dyDescent="0.25" r="681" customHeight="1" ht="17.25">
      <c r="A681" s="178">
        <f>A680</f>
        <v>25569.375</v>
      </c>
      <c r="B681" s="186" t="s">
        <v>113</v>
      </c>
      <c r="C681" s="180"/>
      <c r="D681" s="180"/>
      <c r="E681" s="180"/>
      <c r="F681" s="180"/>
      <c r="G681" s="180">
        <f>SUM(C681:F681)</f>
      </c>
      <c r="H681" s="125">
        <v>6500</v>
      </c>
      <c r="I681" s="125">
        <f>G681*H681</f>
      </c>
      <c r="J681" s="185"/>
      <c r="K681" s="125">
        <f>SUM(I681:J681)</f>
      </c>
      <c r="L681" s="205"/>
      <c r="M681" s="87"/>
      <c r="N681" s="87"/>
      <c r="O681" s="87"/>
      <c r="P681" s="87"/>
      <c r="Q681" s="87"/>
      <c r="R681" s="87"/>
      <c r="S681" s="87"/>
      <c r="T681" s="87"/>
      <c r="U681" s="205"/>
      <c r="V681" s="87"/>
      <c r="W681" s="87"/>
      <c r="X681" s="87"/>
      <c r="Y681" s="87"/>
      <c r="Z681" s="86"/>
      <c r="AA681" s="87"/>
    </row>
    <row x14ac:dyDescent="0.25" r="682" customHeight="1" ht="17.25">
      <c r="A682" s="178">
        <f>A681</f>
        <v>25569.375</v>
      </c>
      <c r="B682" s="186" t="s">
        <v>156</v>
      </c>
      <c r="C682" s="180"/>
      <c r="D682" s="180"/>
      <c r="E682" s="180"/>
      <c r="F682" s="180"/>
      <c r="G682" s="180">
        <f>SUM(C682:F682)</f>
      </c>
      <c r="H682" s="125">
        <v>6500</v>
      </c>
      <c r="I682" s="125">
        <f>G682*H682</f>
      </c>
      <c r="J682" s="185"/>
      <c r="K682" s="125">
        <f>SUM(I682:J682)</f>
      </c>
      <c r="L682" s="205"/>
      <c r="M682" s="87"/>
      <c r="N682" s="87"/>
      <c r="O682" s="87"/>
      <c r="P682" s="87"/>
      <c r="Q682" s="87"/>
      <c r="R682" s="87"/>
      <c r="S682" s="87"/>
      <c r="T682" s="87"/>
      <c r="U682" s="205"/>
      <c r="V682" s="87"/>
      <c r="W682" s="87"/>
      <c r="X682" s="87"/>
      <c r="Y682" s="87"/>
      <c r="Z682" s="86"/>
      <c r="AA682" s="87"/>
    </row>
    <row x14ac:dyDescent="0.25" r="683" customHeight="1" ht="17.25">
      <c r="A683" s="178">
        <f>A682</f>
        <v>25569.375</v>
      </c>
      <c r="B683" s="186" t="s">
        <v>112</v>
      </c>
      <c r="C683" s="180"/>
      <c r="D683" s="180"/>
      <c r="E683" s="180"/>
      <c r="F683" s="180"/>
      <c r="G683" s="180">
        <f>SUM(C683:F683)</f>
      </c>
      <c r="H683" s="125">
        <v>6900</v>
      </c>
      <c r="I683" s="125">
        <f>G683*H683</f>
      </c>
      <c r="J683" s="185"/>
      <c r="K683" s="125">
        <f>SUM(I683:J683)</f>
      </c>
      <c r="L683" s="205"/>
      <c r="M683" s="87"/>
      <c r="N683" s="87"/>
      <c r="O683" s="87"/>
      <c r="P683" s="87"/>
      <c r="Q683" s="87"/>
      <c r="R683" s="87"/>
      <c r="S683" s="87"/>
      <c r="T683" s="87"/>
      <c r="U683" s="205"/>
      <c r="V683" s="87"/>
      <c r="W683" s="87"/>
      <c r="X683" s="87"/>
      <c r="Y683" s="87"/>
      <c r="Z683" s="86"/>
      <c r="AA683" s="87"/>
    </row>
    <row x14ac:dyDescent="0.25" r="684" customHeight="1" ht="17.25">
      <c r="A684" s="178">
        <f>A683</f>
        <v>25569.375</v>
      </c>
      <c r="B684" s="179"/>
      <c r="C684" s="180"/>
      <c r="D684" s="180"/>
      <c r="E684" s="180"/>
      <c r="F684" s="180"/>
      <c r="G684" s="180">
        <f>SUM(C684:F684)</f>
      </c>
      <c r="H684" s="125"/>
      <c r="I684" s="125">
        <f>G684*H684</f>
      </c>
      <c r="J684" s="185"/>
      <c r="K684" s="125">
        <f>SUM(I684:J684)</f>
      </c>
      <c r="L684" s="205"/>
      <c r="M684" s="87"/>
      <c r="N684" s="87"/>
      <c r="O684" s="87"/>
      <c r="P684" s="87"/>
      <c r="Q684" s="87"/>
      <c r="R684" s="87"/>
      <c r="S684" s="87"/>
      <c r="T684" s="87"/>
      <c r="U684" s="205"/>
      <c r="V684" s="87"/>
      <c r="W684" s="87"/>
      <c r="X684" s="87"/>
      <c r="Y684" s="87"/>
      <c r="Z684" s="86"/>
      <c r="AA684" s="87"/>
    </row>
    <row x14ac:dyDescent="0.25" r="685" customHeight="1" ht="17.25">
      <c r="A685" s="178">
        <f>A684</f>
        <v>25569.375</v>
      </c>
      <c r="B685" s="179"/>
      <c r="C685" s="180"/>
      <c r="D685" s="180"/>
      <c r="E685" s="180"/>
      <c r="F685" s="180"/>
      <c r="G685" s="180">
        <f>SUM(C685:F685)</f>
      </c>
      <c r="H685" s="125"/>
      <c r="I685" s="125">
        <f>G685*H685</f>
      </c>
      <c r="J685" s="185"/>
      <c r="K685" s="125">
        <f>SUM(I685:J685)</f>
      </c>
      <c r="L685" s="205"/>
      <c r="M685" s="87"/>
      <c r="N685" s="87"/>
      <c r="O685" s="87"/>
      <c r="P685" s="87"/>
      <c r="Q685" s="87"/>
      <c r="R685" s="87"/>
      <c r="S685" s="87"/>
      <c r="T685" s="87"/>
      <c r="U685" s="205"/>
      <c r="V685" s="87"/>
      <c r="W685" s="87"/>
      <c r="X685" s="87"/>
      <c r="Y685" s="87"/>
      <c r="Z685" s="86"/>
      <c r="AA685" s="87"/>
    </row>
    <row x14ac:dyDescent="0.25" r="686" customHeight="1" ht="17.25">
      <c r="A686" s="178">
        <f>A685</f>
        <v>25569.375</v>
      </c>
      <c r="B686" s="179"/>
      <c r="C686" s="180"/>
      <c r="D686" s="180"/>
      <c r="E686" s="180"/>
      <c r="F686" s="180"/>
      <c r="G686" s="180">
        <f>SUM(C686:F686)</f>
      </c>
      <c r="H686" s="125"/>
      <c r="I686" s="125">
        <f>G686*H686</f>
      </c>
      <c r="J686" s="185"/>
      <c r="K686" s="125">
        <f>SUM(I686:J686)</f>
      </c>
      <c r="L686" s="205"/>
      <c r="M686" s="87"/>
      <c r="N686" s="87"/>
      <c r="O686" s="87"/>
      <c r="P686" s="87"/>
      <c r="Q686" s="87"/>
      <c r="R686" s="87"/>
      <c r="S686" s="87"/>
      <c r="T686" s="87"/>
      <c r="U686" s="205"/>
      <c r="V686" s="87"/>
      <c r="W686" s="87"/>
      <c r="X686" s="87"/>
      <c r="Y686" s="87"/>
      <c r="Z686" s="86"/>
      <c r="AA686" s="87"/>
    </row>
    <row x14ac:dyDescent="0.25" r="687" customHeight="1" ht="17.25">
      <c r="A687" s="178">
        <f>A686</f>
        <v>25569.375</v>
      </c>
      <c r="B687" s="179"/>
      <c r="C687" s="180"/>
      <c r="D687" s="180"/>
      <c r="E687" s="180"/>
      <c r="F687" s="180"/>
      <c r="G687" s="180">
        <f>SUM(C687:F687)</f>
      </c>
      <c r="H687" s="125"/>
      <c r="I687" s="125">
        <f>G687*H687</f>
      </c>
      <c r="J687" s="185"/>
      <c r="K687" s="125">
        <f>SUM(I687:J687)</f>
      </c>
      <c r="L687" s="205"/>
      <c r="M687" s="87"/>
      <c r="N687" s="87"/>
      <c r="O687" s="87"/>
      <c r="P687" s="87"/>
      <c r="Q687" s="87"/>
      <c r="R687" s="87"/>
      <c r="S687" s="87"/>
      <c r="T687" s="87"/>
      <c r="U687" s="205"/>
      <c r="V687" s="87"/>
      <c r="W687" s="87"/>
      <c r="X687" s="87"/>
      <c r="Y687" s="87"/>
      <c r="Z687" s="86"/>
      <c r="AA687" s="87"/>
    </row>
    <row x14ac:dyDescent="0.25" r="688" customHeight="1" ht="17.25">
      <c r="A688" s="178">
        <f>A687</f>
        <v>25569.375</v>
      </c>
      <c r="B688" s="179"/>
      <c r="C688" s="180"/>
      <c r="D688" s="180"/>
      <c r="E688" s="180"/>
      <c r="F688" s="180"/>
      <c r="G688" s="180">
        <f>SUM(C688:F688)</f>
      </c>
      <c r="H688" s="125"/>
      <c r="I688" s="125">
        <f>G688*H688</f>
      </c>
      <c r="J688" s="185"/>
      <c r="K688" s="125">
        <f>SUM(I688:J688)</f>
      </c>
      <c r="L688" s="205"/>
      <c r="M688" s="87"/>
      <c r="N688" s="87"/>
      <c r="O688" s="87"/>
      <c r="P688" s="87"/>
      <c r="Q688" s="87"/>
      <c r="R688" s="87"/>
      <c r="S688" s="87"/>
      <c r="T688" s="87"/>
      <c r="U688" s="205"/>
      <c r="V688" s="87"/>
      <c r="W688" s="87"/>
      <c r="X688" s="87"/>
      <c r="Y688" s="87"/>
      <c r="Z688" s="86"/>
      <c r="AA688" s="87"/>
    </row>
    <row x14ac:dyDescent="0.25" r="689" customHeight="1" ht="17.25">
      <c r="A689" s="189">
        <f>A688</f>
        <v>25569.375</v>
      </c>
      <c r="B689" s="190" t="s">
        <v>157</v>
      </c>
      <c r="C689" s="191">
        <f>SUM(C681:C688)</f>
      </c>
      <c r="D689" s="191">
        <f>SUM(D681:D688)</f>
      </c>
      <c r="E689" s="191">
        <f>SUM(E681:E688)</f>
      </c>
      <c r="F689" s="191">
        <f>SUM(F681:F688)</f>
      </c>
      <c r="G689" s="191">
        <f>SUM(G681:G688)</f>
      </c>
      <c r="H689" s="201"/>
      <c r="I689" s="201">
        <f>SUM(I681:I688)</f>
      </c>
      <c r="J689" s="201"/>
      <c r="K689" s="202">
        <f>SUM(K681:K688)</f>
      </c>
      <c r="L689" s="205"/>
      <c r="M689" s="87"/>
      <c r="N689" s="87"/>
      <c r="O689" s="87"/>
      <c r="P689" s="87"/>
      <c r="Q689" s="87"/>
      <c r="R689" s="87"/>
      <c r="S689" s="87"/>
      <c r="T689" s="87"/>
      <c r="U689" s="205"/>
      <c r="V689" s="87"/>
      <c r="W689" s="87"/>
      <c r="X689" s="87"/>
      <c r="Y689" s="87"/>
      <c r="Z689" s="86"/>
      <c r="AA689" s="87"/>
    </row>
    <row x14ac:dyDescent="0.25" r="690" customHeight="1" ht="17.25" hidden="1">
      <c r="A690" s="172" t="s">
        <v>128</v>
      </c>
      <c r="B690" s="173" t="s">
        <v>2</v>
      </c>
      <c r="C690" s="174" t="s">
        <v>129</v>
      </c>
      <c r="D690" s="174" t="s">
        <v>130</v>
      </c>
      <c r="E690" s="174" t="s">
        <v>131</v>
      </c>
      <c r="F690" s="174" t="s">
        <v>132</v>
      </c>
      <c r="G690" s="174" t="s">
        <v>133</v>
      </c>
      <c r="H690" s="174" t="s">
        <v>7</v>
      </c>
      <c r="I690" s="174" t="s">
        <v>134</v>
      </c>
      <c r="J690" s="174" t="s">
        <v>90</v>
      </c>
      <c r="K690" s="174" t="s">
        <v>135</v>
      </c>
      <c r="L690" s="205"/>
      <c r="M690" s="87"/>
      <c r="N690" s="87"/>
      <c r="O690" s="87"/>
      <c r="P690" s="87"/>
      <c r="Q690" s="87"/>
      <c r="R690" s="87"/>
      <c r="S690" s="87"/>
      <c r="T690" s="87"/>
      <c r="U690" s="205"/>
      <c r="V690" s="87"/>
      <c r="W690" s="87"/>
      <c r="X690" s="87"/>
      <c r="Y690" s="87"/>
      <c r="Z690" s="86"/>
      <c r="AA690" s="87"/>
    </row>
    <row x14ac:dyDescent="0.25" r="691" customHeight="1" ht="17.25">
      <c r="A691" s="178">
        <f>A688+1</f>
        <v>25569.375</v>
      </c>
      <c r="B691" s="179" t="s">
        <v>137</v>
      </c>
      <c r="C691" s="180"/>
      <c r="D691" s="180">
        <v>98</v>
      </c>
      <c r="E691" s="180">
        <v>20</v>
      </c>
      <c r="F691" s="180">
        <v>15</v>
      </c>
      <c r="G691" s="180">
        <f>SUM(C691:F691)</f>
      </c>
      <c r="H691" s="182">
        <v>4500</v>
      </c>
      <c r="I691" s="125">
        <f>G691*H691</f>
      </c>
      <c r="J691" s="125">
        <f>I691*0.1</f>
      </c>
      <c r="K691" s="125">
        <f>SUM(I691:J691)</f>
      </c>
      <c r="L691" s="205"/>
      <c r="M691" s="87"/>
      <c r="N691" s="87"/>
      <c r="O691" s="87"/>
      <c r="P691" s="87"/>
      <c r="Q691" s="87"/>
      <c r="R691" s="87"/>
      <c r="S691" s="87"/>
      <c r="T691" s="87"/>
      <c r="U691" s="205"/>
      <c r="V691" s="87"/>
      <c r="W691" s="87"/>
      <c r="X691" s="87"/>
      <c r="Y691" s="87"/>
      <c r="Z691" s="86"/>
      <c r="AA691" s="87"/>
    </row>
    <row x14ac:dyDescent="0.25" r="692" customHeight="1" ht="17.25">
      <c r="A692" s="178">
        <f>A689+1</f>
        <v>25569.375</v>
      </c>
      <c r="B692" s="179" t="s">
        <v>178</v>
      </c>
      <c r="C692" s="180"/>
      <c r="D692" s="180">
        <v>1</v>
      </c>
      <c r="E692" s="180">
        <v>0</v>
      </c>
      <c r="F692" s="180">
        <v>0</v>
      </c>
      <c r="G692" s="180">
        <f>SUM(C692:F692)</f>
      </c>
      <c r="H692" s="182">
        <v>5000</v>
      </c>
      <c r="I692" s="125">
        <f>G692*H692</f>
      </c>
      <c r="J692" s="125">
        <f>I692*0.1</f>
      </c>
      <c r="K692" s="125">
        <f>SUM(I692:J692)</f>
      </c>
      <c r="L692" s="205"/>
      <c r="M692" s="87"/>
      <c r="N692" s="87"/>
      <c r="O692" s="87"/>
      <c r="P692" s="87"/>
      <c r="Q692" s="87"/>
      <c r="R692" s="87"/>
      <c r="S692" s="87"/>
      <c r="T692" s="87"/>
      <c r="U692" s="205"/>
      <c r="V692" s="87"/>
      <c r="W692" s="87"/>
      <c r="X692" s="87"/>
      <c r="Y692" s="87"/>
      <c r="Z692" s="86"/>
      <c r="AA692" s="87"/>
    </row>
    <row x14ac:dyDescent="0.25" r="693" customHeight="1" ht="17.25">
      <c r="A693" s="178">
        <f>A691</f>
        <v>25569.375</v>
      </c>
      <c r="B693" s="179" t="s">
        <v>13</v>
      </c>
      <c r="C693" s="180"/>
      <c r="D693" s="180">
        <v>14</v>
      </c>
      <c r="E693" s="180">
        <v>4</v>
      </c>
      <c r="F693" s="180"/>
      <c r="G693" s="180">
        <f>SUM(C693:F693)</f>
      </c>
      <c r="H693" s="182">
        <v>6000</v>
      </c>
      <c r="I693" s="125">
        <f>G693*H693</f>
      </c>
      <c r="J693" s="125">
        <f>I693*0.1</f>
      </c>
      <c r="K693" s="125">
        <f>SUM(I693:J693)</f>
      </c>
      <c r="L693" s="205"/>
      <c r="M693" s="87"/>
      <c r="N693" s="87"/>
      <c r="O693" s="87"/>
      <c r="P693" s="87"/>
      <c r="Q693" s="87"/>
      <c r="R693" s="87"/>
      <c r="S693" s="87"/>
      <c r="T693" s="87"/>
      <c r="U693" s="205"/>
      <c r="V693" s="87"/>
      <c r="W693" s="87"/>
      <c r="X693" s="87"/>
      <c r="Y693" s="87"/>
      <c r="Z693" s="86"/>
      <c r="AA693" s="87"/>
    </row>
    <row x14ac:dyDescent="0.25" r="694" customHeight="1" ht="17.25">
      <c r="A694" s="178">
        <f>A693</f>
        <v>25569.375</v>
      </c>
      <c r="B694" s="179" t="s">
        <v>58</v>
      </c>
      <c r="C694" s="183"/>
      <c r="D694" s="180">
        <v>14</v>
      </c>
      <c r="E694" s="180">
        <v>8</v>
      </c>
      <c r="F694" s="180"/>
      <c r="G694" s="180">
        <f>SUM(C694:F694)</f>
      </c>
      <c r="H694" s="182">
        <v>5500</v>
      </c>
      <c r="I694" s="125">
        <f>G694*H694</f>
      </c>
      <c r="J694" s="125">
        <f>I694*0.1</f>
      </c>
      <c r="K694" s="125">
        <f>SUM(I694:J694)</f>
      </c>
      <c r="L694" s="205"/>
      <c r="M694" s="87"/>
      <c r="N694" s="87"/>
      <c r="O694" s="87"/>
      <c r="P694" s="87"/>
      <c r="Q694" s="87"/>
      <c r="R694" s="87"/>
      <c r="S694" s="87"/>
      <c r="T694" s="87"/>
      <c r="U694" s="205"/>
      <c r="V694" s="87"/>
      <c r="W694" s="87"/>
      <c r="X694" s="87"/>
      <c r="Y694" s="87"/>
      <c r="Z694" s="86"/>
      <c r="AA694" s="87"/>
    </row>
    <row x14ac:dyDescent="0.25" r="695" customHeight="1" ht="17.25">
      <c r="A695" s="178">
        <f>A694</f>
        <v>25569.375</v>
      </c>
      <c r="B695" s="179" t="s">
        <v>147</v>
      </c>
      <c r="C695" s="183">
        <v>10</v>
      </c>
      <c r="D695" s="180">
        <v>40</v>
      </c>
      <c r="E695" s="180">
        <v>25</v>
      </c>
      <c r="F695" s="180">
        <v>20</v>
      </c>
      <c r="G695" s="180">
        <f>SUM(C695:F695)</f>
      </c>
      <c r="H695" s="182">
        <v>5000</v>
      </c>
      <c r="I695" s="125">
        <f>G695*H695</f>
      </c>
      <c r="J695" s="125">
        <f>I695*0.1</f>
      </c>
      <c r="K695" s="125">
        <f>SUM(I695:J695)</f>
      </c>
      <c r="L695" s="205"/>
      <c r="M695" s="87"/>
      <c r="N695" s="87"/>
      <c r="O695" s="87"/>
      <c r="P695" s="87"/>
      <c r="Q695" s="87"/>
      <c r="R695" s="87"/>
      <c r="S695" s="87"/>
      <c r="T695" s="87"/>
      <c r="U695" s="205"/>
      <c r="V695" s="87"/>
      <c r="W695" s="87"/>
      <c r="X695" s="87"/>
      <c r="Y695" s="87"/>
      <c r="Z695" s="86"/>
      <c r="AA695" s="87"/>
    </row>
    <row x14ac:dyDescent="0.25" r="696" customHeight="1" ht="17.25">
      <c r="A696" s="178">
        <f>A695</f>
        <v>25569.375</v>
      </c>
      <c r="B696" s="179" t="s">
        <v>27</v>
      </c>
      <c r="C696" s="180"/>
      <c r="D696" s="180">
        <v>10</v>
      </c>
      <c r="E696" s="180">
        <v>10</v>
      </c>
      <c r="F696" s="180"/>
      <c r="G696" s="180">
        <f>SUM(C696:F696)</f>
      </c>
      <c r="H696" s="182">
        <v>5500</v>
      </c>
      <c r="I696" s="125">
        <f>G696*H696</f>
      </c>
      <c r="J696" s="125">
        <f>I696*0.1</f>
      </c>
      <c r="K696" s="125">
        <f>SUM(I696:J696)</f>
      </c>
      <c r="L696" s="205"/>
      <c r="M696" s="87"/>
      <c r="N696" s="87"/>
      <c r="O696" s="87"/>
      <c r="P696" s="87"/>
      <c r="Q696" s="87"/>
      <c r="R696" s="87"/>
      <c r="S696" s="87"/>
      <c r="T696" s="87"/>
      <c r="U696" s="205"/>
      <c r="V696" s="87"/>
      <c r="W696" s="87"/>
      <c r="X696" s="87"/>
      <c r="Y696" s="87"/>
      <c r="Z696" s="86"/>
      <c r="AA696" s="87"/>
    </row>
    <row x14ac:dyDescent="0.25" r="697" customHeight="1" ht="17.25">
      <c r="A697" s="178">
        <f>A696</f>
        <v>25569.375</v>
      </c>
      <c r="B697" s="179" t="s">
        <v>20</v>
      </c>
      <c r="C697" s="180"/>
      <c r="D697" s="180">
        <v>61</v>
      </c>
      <c r="E697" s="180">
        <v>12</v>
      </c>
      <c r="F697" s="180"/>
      <c r="G697" s="180">
        <f>SUM(C697:F697)</f>
      </c>
      <c r="H697" s="182">
        <v>5500</v>
      </c>
      <c r="I697" s="125">
        <f>G697*H697</f>
      </c>
      <c r="J697" s="125">
        <f>I697*0.1</f>
      </c>
      <c r="K697" s="125">
        <f>SUM(I697:J697)</f>
      </c>
      <c r="L697" s="205"/>
      <c r="M697" s="87"/>
      <c r="N697" s="87"/>
      <c r="O697" s="87"/>
      <c r="P697" s="87"/>
      <c r="Q697" s="87"/>
      <c r="R697" s="87"/>
      <c r="S697" s="87"/>
      <c r="T697" s="87"/>
      <c r="U697" s="205"/>
      <c r="V697" s="87"/>
      <c r="W697" s="87"/>
      <c r="X697" s="87"/>
      <c r="Y697" s="87"/>
      <c r="Z697" s="86"/>
      <c r="AA697" s="87"/>
    </row>
    <row x14ac:dyDescent="0.25" r="698" customHeight="1" ht="17.25">
      <c r="A698" s="178">
        <f>A697</f>
        <v>25569.375</v>
      </c>
      <c r="B698" s="179" t="s">
        <v>31</v>
      </c>
      <c r="C698" s="180"/>
      <c r="D698" s="180">
        <v>25</v>
      </c>
      <c r="E698" s="180"/>
      <c r="F698" s="180"/>
      <c r="G698" s="180">
        <f>SUM(C698:F698)</f>
      </c>
      <c r="H698" s="182">
        <v>6000</v>
      </c>
      <c r="I698" s="125">
        <f>G698*H698</f>
      </c>
      <c r="J698" s="125">
        <f>I698*0.1</f>
      </c>
      <c r="K698" s="125">
        <f>SUM(I698:J698)</f>
      </c>
      <c r="L698" s="205"/>
      <c r="M698" s="87"/>
      <c r="N698" s="87"/>
      <c r="O698" s="87"/>
      <c r="P698" s="87"/>
      <c r="Q698" s="87"/>
      <c r="R698" s="87"/>
      <c r="S698" s="87"/>
      <c r="T698" s="87"/>
      <c r="U698" s="205"/>
      <c r="V698" s="87"/>
      <c r="W698" s="87"/>
      <c r="X698" s="87"/>
      <c r="Y698" s="87"/>
      <c r="Z698" s="86"/>
      <c r="AA698" s="87"/>
    </row>
    <row x14ac:dyDescent="0.25" r="699" customHeight="1" ht="17.25">
      <c r="A699" s="178">
        <f>A698</f>
        <v>25569.375</v>
      </c>
      <c r="B699" s="179" t="s">
        <v>71</v>
      </c>
      <c r="C699" s="180"/>
      <c r="D699" s="180">
        <v>25</v>
      </c>
      <c r="E699" s="180"/>
      <c r="F699" s="180"/>
      <c r="G699" s="180">
        <f>SUM(C699:F699)</f>
      </c>
      <c r="H699" s="182">
        <v>6000</v>
      </c>
      <c r="I699" s="125">
        <f>G699*H699</f>
      </c>
      <c r="J699" s="125">
        <f>I699*0.1</f>
      </c>
      <c r="K699" s="125">
        <f>SUM(I699:J699)</f>
      </c>
      <c r="L699" s="205"/>
      <c r="M699" s="87"/>
      <c r="N699" s="87"/>
      <c r="O699" s="87"/>
      <c r="P699" s="87"/>
      <c r="Q699" s="87"/>
      <c r="R699" s="87"/>
      <c r="S699" s="87"/>
      <c r="T699" s="87"/>
      <c r="U699" s="205"/>
      <c r="V699" s="87"/>
      <c r="W699" s="87"/>
      <c r="X699" s="87"/>
      <c r="Y699" s="87"/>
      <c r="Z699" s="86"/>
      <c r="AA699" s="87"/>
    </row>
    <row x14ac:dyDescent="0.25" r="700" customHeight="1" ht="17.25">
      <c r="A700" s="178">
        <f>A699</f>
        <v>25569.375</v>
      </c>
      <c r="B700" s="184" t="s">
        <v>49</v>
      </c>
      <c r="C700" s="180"/>
      <c r="D700" s="180">
        <v>17</v>
      </c>
      <c r="E700" s="180">
        <v>10</v>
      </c>
      <c r="F700" s="180">
        <v>6</v>
      </c>
      <c r="G700" s="180">
        <f>SUM(C700:F700)</f>
      </c>
      <c r="H700" s="182">
        <v>6000</v>
      </c>
      <c r="I700" s="125">
        <f>G700*H700</f>
      </c>
      <c r="J700" s="125">
        <f>I700*0.1</f>
      </c>
      <c r="K700" s="125">
        <f>SUM(I700:J700)</f>
      </c>
      <c r="L700" s="205"/>
      <c r="M700" s="87"/>
      <c r="N700" s="87"/>
      <c r="O700" s="87"/>
      <c r="P700" s="87"/>
      <c r="Q700" s="87"/>
      <c r="R700" s="87"/>
      <c r="S700" s="87"/>
      <c r="T700" s="87"/>
      <c r="U700" s="205"/>
      <c r="V700" s="87"/>
      <c r="W700" s="87"/>
      <c r="X700" s="87"/>
      <c r="Y700" s="87"/>
      <c r="Z700" s="86"/>
      <c r="AA700" s="87"/>
    </row>
    <row x14ac:dyDescent="0.25" r="701" customHeight="1" ht="17.25">
      <c r="A701" s="178">
        <f>A700</f>
        <v>25569.375</v>
      </c>
      <c r="B701" s="179" t="s">
        <v>9</v>
      </c>
      <c r="C701" s="180"/>
      <c r="D701" s="180">
        <v>43</v>
      </c>
      <c r="E701" s="180"/>
      <c r="F701" s="180"/>
      <c r="G701" s="180">
        <f>SUM(C701:F701)</f>
      </c>
      <c r="H701" s="182">
        <v>6000</v>
      </c>
      <c r="I701" s="125">
        <f>G701*H701</f>
      </c>
      <c r="J701" s="125">
        <f>I701*0.1</f>
      </c>
      <c r="K701" s="125">
        <f>SUM(I701:J701)</f>
      </c>
      <c r="L701" s="205"/>
      <c r="M701" s="87"/>
      <c r="N701" s="87"/>
      <c r="O701" s="87"/>
      <c r="P701" s="87"/>
      <c r="Q701" s="87"/>
      <c r="R701" s="87"/>
      <c r="S701" s="87"/>
      <c r="T701" s="87"/>
      <c r="U701" s="205"/>
      <c r="V701" s="87"/>
      <c r="W701" s="87"/>
      <c r="X701" s="87"/>
      <c r="Y701" s="87"/>
      <c r="Z701" s="86"/>
      <c r="AA701" s="87"/>
    </row>
    <row x14ac:dyDescent="0.25" r="702" customHeight="1" ht="17.25">
      <c r="A702" s="178">
        <f>A701</f>
        <v>25569.375</v>
      </c>
      <c r="B702" s="179" t="s">
        <v>78</v>
      </c>
      <c r="C702" s="180"/>
      <c r="D702" s="180">
        <v>15</v>
      </c>
      <c r="E702" s="180"/>
      <c r="F702" s="180"/>
      <c r="G702" s="180">
        <f>SUM(C702:F702)</f>
      </c>
      <c r="H702" s="182">
        <v>6500</v>
      </c>
      <c r="I702" s="125">
        <f>G702*H702</f>
      </c>
      <c r="J702" s="125">
        <f>I702*0.1</f>
      </c>
      <c r="K702" s="125">
        <f>SUM(I702:J702)</f>
      </c>
      <c r="L702" s="205"/>
      <c r="M702" s="87"/>
      <c r="N702" s="87"/>
      <c r="O702" s="87"/>
      <c r="P702" s="87"/>
      <c r="Q702" s="87"/>
      <c r="R702" s="87"/>
      <c r="S702" s="87"/>
      <c r="T702" s="87"/>
      <c r="U702" s="205"/>
      <c r="V702" s="87"/>
      <c r="W702" s="87"/>
      <c r="X702" s="87"/>
      <c r="Y702" s="87"/>
      <c r="Z702" s="86"/>
      <c r="AA702" s="87"/>
    </row>
    <row x14ac:dyDescent="0.25" r="703" customHeight="1" ht="17.25">
      <c r="A703" s="178">
        <f>A702</f>
        <v>25569.375</v>
      </c>
      <c r="B703" s="179" t="s">
        <v>55</v>
      </c>
      <c r="C703" s="180"/>
      <c r="D703" s="180">
        <v>10</v>
      </c>
      <c r="E703" s="180"/>
      <c r="F703" s="180"/>
      <c r="G703" s="180">
        <f>SUM(C703:F703)</f>
      </c>
      <c r="H703" s="182">
        <v>6500</v>
      </c>
      <c r="I703" s="125">
        <f>G703*H703</f>
      </c>
      <c r="J703" s="125">
        <f>I703*0.1</f>
      </c>
      <c r="K703" s="125">
        <f>SUM(I703:J703)</f>
      </c>
      <c r="L703" s="205"/>
      <c r="M703" s="87"/>
      <c r="N703" s="87"/>
      <c r="O703" s="87"/>
      <c r="P703" s="87"/>
      <c r="Q703" s="87"/>
      <c r="R703" s="87"/>
      <c r="S703" s="87"/>
      <c r="T703" s="87"/>
      <c r="U703" s="205"/>
      <c r="V703" s="87"/>
      <c r="W703" s="87"/>
      <c r="X703" s="87"/>
      <c r="Y703" s="87"/>
      <c r="Z703" s="86"/>
      <c r="AA703" s="87"/>
    </row>
    <row x14ac:dyDescent="0.25" r="704" customHeight="1" ht="17.25">
      <c r="A704" s="178">
        <f>A703</f>
        <v>25569.375</v>
      </c>
      <c r="B704" s="179" t="s">
        <v>80</v>
      </c>
      <c r="C704" s="180"/>
      <c r="D704" s="180">
        <v>23</v>
      </c>
      <c r="E704" s="180"/>
      <c r="F704" s="180"/>
      <c r="G704" s="180">
        <f>SUM(C704:F704)</f>
      </c>
      <c r="H704" s="182">
        <v>6000</v>
      </c>
      <c r="I704" s="125">
        <f>G704*H704</f>
      </c>
      <c r="J704" s="185"/>
      <c r="K704" s="125">
        <f>SUM(I704:J704)</f>
      </c>
      <c r="L704" s="205"/>
      <c r="M704" s="87"/>
      <c r="N704" s="87"/>
      <c r="O704" s="87"/>
      <c r="P704" s="87"/>
      <c r="Q704" s="87"/>
      <c r="R704" s="87"/>
      <c r="S704" s="87"/>
      <c r="T704" s="87"/>
      <c r="U704" s="205"/>
      <c r="V704" s="87"/>
      <c r="W704" s="87"/>
      <c r="X704" s="87"/>
      <c r="Y704" s="87"/>
      <c r="Z704" s="86"/>
      <c r="AA704" s="87"/>
    </row>
    <row x14ac:dyDescent="0.25" r="705" customHeight="1" ht="17.25">
      <c r="A705" s="178">
        <f>A704</f>
        <v>25569.375</v>
      </c>
      <c r="B705" s="179" t="s">
        <v>67</v>
      </c>
      <c r="C705" s="180"/>
      <c r="D705" s="180">
        <v>7</v>
      </c>
      <c r="E705" s="180"/>
      <c r="F705" s="180"/>
      <c r="G705" s="180">
        <f>SUM(C705:F705)</f>
      </c>
      <c r="H705" s="182">
        <v>5500</v>
      </c>
      <c r="I705" s="125">
        <f>G705*H705</f>
      </c>
      <c r="J705" s="125">
        <f>I705*0.1</f>
      </c>
      <c r="K705" s="125">
        <f>SUM(I705:J705)</f>
      </c>
      <c r="L705" s="205"/>
      <c r="M705" s="87"/>
      <c r="N705" s="87"/>
      <c r="O705" s="87"/>
      <c r="P705" s="87"/>
      <c r="Q705" s="87"/>
      <c r="R705" s="87"/>
      <c r="S705" s="87"/>
      <c r="T705" s="87"/>
      <c r="U705" s="205"/>
      <c r="V705" s="87"/>
      <c r="W705" s="87"/>
      <c r="X705" s="87"/>
      <c r="Y705" s="87"/>
      <c r="Z705" s="86"/>
      <c r="AA705" s="87"/>
    </row>
    <row x14ac:dyDescent="0.25" r="706" customHeight="1" ht="17.25">
      <c r="A706" s="178">
        <f>A705</f>
        <v>25569.375</v>
      </c>
      <c r="B706" s="186" t="s">
        <v>74</v>
      </c>
      <c r="C706" s="180"/>
      <c r="D706" s="180">
        <v>31</v>
      </c>
      <c r="E706" s="180">
        <v>25</v>
      </c>
      <c r="F706" s="180"/>
      <c r="G706" s="180">
        <f>SUM(C706:F706)</f>
      </c>
      <c r="H706" s="187">
        <v>5000</v>
      </c>
      <c r="I706" s="125">
        <f>G706*H706</f>
      </c>
      <c r="J706" s="125">
        <f>I706*0.1</f>
      </c>
      <c r="K706" s="125">
        <f>SUM(I706:J706)</f>
      </c>
      <c r="L706" s="205"/>
      <c r="M706" s="87"/>
      <c r="N706" s="87"/>
      <c r="O706" s="87"/>
      <c r="P706" s="87"/>
      <c r="Q706" s="87"/>
      <c r="R706" s="87"/>
      <c r="S706" s="87"/>
      <c r="T706" s="87"/>
      <c r="U706" s="205"/>
      <c r="V706" s="87"/>
      <c r="W706" s="87"/>
      <c r="X706" s="87"/>
      <c r="Y706" s="87"/>
      <c r="Z706" s="86"/>
      <c r="AA706" s="87"/>
    </row>
    <row x14ac:dyDescent="0.25" r="707" customHeight="1" ht="17.25">
      <c r="A707" s="178">
        <f>A706</f>
        <v>25569.375</v>
      </c>
      <c r="B707" s="179" t="s">
        <v>11</v>
      </c>
      <c r="C707" s="180"/>
      <c r="D707" s="180">
        <v>13</v>
      </c>
      <c r="E707" s="180">
        <v>8</v>
      </c>
      <c r="F707" s="180"/>
      <c r="G707" s="180">
        <f>SUM(C707:F707)</f>
      </c>
      <c r="H707" s="182">
        <v>6000</v>
      </c>
      <c r="I707" s="125">
        <f>G707*H707</f>
      </c>
      <c r="J707" s="125">
        <f>I707*0.1</f>
      </c>
      <c r="K707" s="125">
        <f>SUM(I707:J707)</f>
      </c>
      <c r="L707" s="205"/>
      <c r="M707" s="87"/>
      <c r="N707" s="87"/>
      <c r="O707" s="87"/>
      <c r="P707" s="87"/>
      <c r="Q707" s="87"/>
      <c r="R707" s="87"/>
      <c r="S707" s="87"/>
      <c r="T707" s="87"/>
      <c r="U707" s="205"/>
      <c r="V707" s="87"/>
      <c r="W707" s="87"/>
      <c r="X707" s="87"/>
      <c r="Y707" s="87"/>
      <c r="Z707" s="86"/>
      <c r="AA707" s="87"/>
    </row>
    <row x14ac:dyDescent="0.25" r="708" customHeight="1" ht="17.25">
      <c r="A708" s="178">
        <f>A707</f>
        <v>25569.375</v>
      </c>
      <c r="B708" s="179" t="s">
        <v>22</v>
      </c>
      <c r="C708" s="180"/>
      <c r="D708" s="180">
        <v>36</v>
      </c>
      <c r="E708" s="180"/>
      <c r="F708" s="180"/>
      <c r="G708" s="180">
        <f>SUM(C708:F708)</f>
      </c>
      <c r="H708" s="182">
        <v>4800</v>
      </c>
      <c r="I708" s="125">
        <f>G708*H708</f>
      </c>
      <c r="J708" s="125">
        <f>I708*0.1</f>
      </c>
      <c r="K708" s="125">
        <f>SUM(I708:J708)</f>
      </c>
      <c r="L708" s="205"/>
      <c r="M708" s="87"/>
      <c r="N708" s="87"/>
      <c r="O708" s="87"/>
      <c r="P708" s="87"/>
      <c r="Q708" s="87"/>
      <c r="R708" s="87"/>
      <c r="S708" s="87"/>
      <c r="T708" s="87"/>
      <c r="U708" s="205"/>
      <c r="V708" s="87"/>
      <c r="W708" s="87"/>
      <c r="X708" s="87"/>
      <c r="Y708" s="87"/>
      <c r="Z708" s="86"/>
      <c r="AA708" s="87"/>
    </row>
    <row x14ac:dyDescent="0.25" r="709" customHeight="1" ht="17.25">
      <c r="A709" s="178">
        <f>A708</f>
        <v>25569.375</v>
      </c>
      <c r="B709" s="186" t="s">
        <v>84</v>
      </c>
      <c r="C709" s="180"/>
      <c r="D709" s="180">
        <v>16</v>
      </c>
      <c r="E709" s="180">
        <v>9</v>
      </c>
      <c r="F709" s="180"/>
      <c r="G709" s="180">
        <f>SUM(C709:F709)</f>
      </c>
      <c r="H709" s="182">
        <v>4800</v>
      </c>
      <c r="I709" s="125">
        <f>G709*H709</f>
      </c>
      <c r="J709" s="125">
        <f>I709*0.1</f>
      </c>
      <c r="K709" s="125">
        <f>SUM(I709:J709)</f>
      </c>
      <c r="L709" s="205"/>
      <c r="M709" s="87"/>
      <c r="N709" s="87"/>
      <c r="O709" s="87"/>
      <c r="P709" s="87"/>
      <c r="Q709" s="87"/>
      <c r="R709" s="87"/>
      <c r="S709" s="87"/>
      <c r="T709" s="87"/>
      <c r="U709" s="205"/>
      <c r="V709" s="87"/>
      <c r="W709" s="87"/>
      <c r="X709" s="87"/>
      <c r="Y709" s="87"/>
      <c r="Z709" s="86"/>
      <c r="AA709" s="87"/>
    </row>
    <row x14ac:dyDescent="0.25" r="710" customHeight="1" ht="17.25">
      <c r="A710" s="178">
        <f>A709</f>
        <v>25569.375</v>
      </c>
      <c r="B710" s="179" t="s">
        <v>17</v>
      </c>
      <c r="C710" s="180"/>
      <c r="D710" s="180">
        <v>37</v>
      </c>
      <c r="E710" s="180">
        <v>12</v>
      </c>
      <c r="F710" s="180"/>
      <c r="G710" s="180">
        <f>SUM(C710:F710)</f>
      </c>
      <c r="H710" s="182">
        <v>6500</v>
      </c>
      <c r="I710" s="125">
        <f>G710*H710</f>
      </c>
      <c r="J710" s="125">
        <f>I710*0.1</f>
      </c>
      <c r="K710" s="125">
        <f>SUM(I710:J710)</f>
      </c>
      <c r="L710" s="205"/>
      <c r="M710" s="87"/>
      <c r="N710" s="87"/>
      <c r="O710" s="87"/>
      <c r="P710" s="87"/>
      <c r="Q710" s="87"/>
      <c r="R710" s="87"/>
      <c r="S710" s="87"/>
      <c r="T710" s="87"/>
      <c r="U710" s="205"/>
      <c r="V710" s="87"/>
      <c r="W710" s="87"/>
      <c r="X710" s="87"/>
      <c r="Y710" s="87"/>
      <c r="Z710" s="86"/>
      <c r="AA710" s="87"/>
    </row>
    <row x14ac:dyDescent="0.25" r="711" customHeight="1" ht="17.25">
      <c r="A711" s="178">
        <f>A710</f>
        <v>25569.375</v>
      </c>
      <c r="B711" s="186" t="s">
        <v>148</v>
      </c>
      <c r="C711" s="180"/>
      <c r="D711" s="180">
        <v>3</v>
      </c>
      <c r="E711" s="180"/>
      <c r="F711" s="180"/>
      <c r="G711" s="180">
        <f>SUM(C711:F711)</f>
      </c>
      <c r="H711" s="182">
        <v>6000</v>
      </c>
      <c r="I711" s="125">
        <f>G711*H711</f>
      </c>
      <c r="J711" s="125">
        <f>I711*0.1</f>
      </c>
      <c r="K711" s="125">
        <f>SUM(I711:J711)</f>
      </c>
      <c r="L711" s="205"/>
      <c r="M711" s="87"/>
      <c r="N711" s="87"/>
      <c r="O711" s="87"/>
      <c r="P711" s="87"/>
      <c r="Q711" s="87"/>
      <c r="R711" s="87"/>
      <c r="S711" s="87"/>
      <c r="T711" s="87"/>
      <c r="U711" s="205"/>
      <c r="V711" s="87"/>
      <c r="W711" s="87"/>
      <c r="X711" s="87"/>
      <c r="Y711" s="87"/>
      <c r="Z711" s="86"/>
      <c r="AA711" s="87"/>
    </row>
    <row x14ac:dyDescent="0.25" r="712" customHeight="1" ht="17.25">
      <c r="A712" s="178">
        <f>A711</f>
        <v>25569.375</v>
      </c>
      <c r="B712" s="179" t="s">
        <v>29</v>
      </c>
      <c r="C712" s="188"/>
      <c r="D712" s="180">
        <v>16</v>
      </c>
      <c r="E712" s="180">
        <v>15</v>
      </c>
      <c r="F712" s="180"/>
      <c r="G712" s="180">
        <f>SUM(C712:F712)</f>
      </c>
      <c r="H712" s="182">
        <v>5500</v>
      </c>
      <c r="I712" s="125">
        <f>G712*H712</f>
      </c>
      <c r="J712" s="125">
        <f>I712*0.1</f>
      </c>
      <c r="K712" s="125">
        <f>SUM(I712:J712)</f>
      </c>
      <c r="L712" s="205"/>
      <c r="M712" s="87"/>
      <c r="N712" s="87"/>
      <c r="O712" s="87"/>
      <c r="P712" s="87"/>
      <c r="Q712" s="87"/>
      <c r="R712" s="87"/>
      <c r="S712" s="87"/>
      <c r="T712" s="87"/>
      <c r="U712" s="205"/>
      <c r="V712" s="87"/>
      <c r="W712" s="87"/>
      <c r="X712" s="87"/>
      <c r="Y712" s="87"/>
      <c r="Z712" s="86"/>
      <c r="AA712" s="87"/>
    </row>
    <row x14ac:dyDescent="0.25" r="713" customHeight="1" ht="17.25">
      <c r="A713" s="178">
        <f>A712</f>
        <v>25569.375</v>
      </c>
      <c r="B713" s="179" t="s">
        <v>15</v>
      </c>
      <c r="C713" s="180"/>
      <c r="D713" s="180">
        <v>17</v>
      </c>
      <c r="E713" s="180">
        <v>5</v>
      </c>
      <c r="F713" s="180"/>
      <c r="G713" s="180">
        <f>SUM(C713:F713)</f>
      </c>
      <c r="H713" s="182">
        <v>4800</v>
      </c>
      <c r="I713" s="125">
        <f>G713*H713</f>
      </c>
      <c r="J713" s="125">
        <f>I713*0.1</f>
      </c>
      <c r="K713" s="125">
        <f>SUM(I713:J713)</f>
      </c>
      <c r="L713" s="205"/>
      <c r="M713" s="87"/>
      <c r="N713" s="87"/>
      <c r="O713" s="87"/>
      <c r="P713" s="87"/>
      <c r="Q713" s="87"/>
      <c r="R713" s="87"/>
      <c r="S713" s="87"/>
      <c r="T713" s="87"/>
      <c r="U713" s="205"/>
      <c r="V713" s="87"/>
      <c r="W713" s="87"/>
      <c r="X713" s="87"/>
      <c r="Y713" s="87"/>
      <c r="Z713" s="86"/>
      <c r="AA713" s="87"/>
    </row>
    <row x14ac:dyDescent="0.25" r="714" customHeight="1" ht="17.25">
      <c r="A714" s="178">
        <f>A713</f>
        <v>25569.375</v>
      </c>
      <c r="B714" s="179" t="s">
        <v>21</v>
      </c>
      <c r="C714" s="188"/>
      <c r="D714" s="180">
        <v>17</v>
      </c>
      <c r="E714" s="180"/>
      <c r="F714" s="180"/>
      <c r="G714" s="180">
        <f>SUM(C714:F714)</f>
      </c>
      <c r="H714" s="182">
        <v>5500</v>
      </c>
      <c r="I714" s="125">
        <f>G714*H714</f>
      </c>
      <c r="J714" s="125">
        <f>I714*0.1</f>
      </c>
      <c r="K714" s="125">
        <f>SUM(I714:J714)</f>
      </c>
      <c r="L714" s="205"/>
      <c r="M714" s="87"/>
      <c r="N714" s="87"/>
      <c r="O714" s="87"/>
      <c r="P714" s="87"/>
      <c r="Q714" s="87"/>
      <c r="R714" s="87"/>
      <c r="S714" s="87"/>
      <c r="T714" s="87"/>
      <c r="U714" s="205"/>
      <c r="V714" s="87"/>
      <c r="W714" s="87"/>
      <c r="X714" s="87"/>
      <c r="Y714" s="87"/>
      <c r="Z714" s="86"/>
      <c r="AA714" s="87"/>
    </row>
    <row x14ac:dyDescent="0.25" r="715" customHeight="1" ht="17.25">
      <c r="A715" s="178">
        <f>A714</f>
        <v>25569.375</v>
      </c>
      <c r="B715" s="179" t="s">
        <v>52</v>
      </c>
      <c r="C715" s="180"/>
      <c r="D715" s="180">
        <v>16</v>
      </c>
      <c r="E715" s="180">
        <v>10</v>
      </c>
      <c r="F715" s="180"/>
      <c r="G715" s="180">
        <f>SUM(C715:F715)</f>
      </c>
      <c r="H715" s="182">
        <v>5500</v>
      </c>
      <c r="I715" s="125">
        <f>G715*H715</f>
      </c>
      <c r="J715" s="125">
        <f>I715*0.1</f>
      </c>
      <c r="K715" s="125">
        <f>SUM(I715:J715)</f>
      </c>
      <c r="L715" s="205"/>
      <c r="M715" s="87"/>
      <c r="N715" s="87"/>
      <c r="O715" s="87"/>
      <c r="P715" s="87"/>
      <c r="Q715" s="87"/>
      <c r="R715" s="87"/>
      <c r="S715" s="87"/>
      <c r="T715" s="87"/>
      <c r="U715" s="205"/>
      <c r="V715" s="87"/>
      <c r="W715" s="87"/>
      <c r="X715" s="87"/>
      <c r="Y715" s="87"/>
      <c r="Z715" s="86"/>
      <c r="AA715" s="87"/>
    </row>
    <row x14ac:dyDescent="0.25" r="716" customHeight="1" ht="17.25">
      <c r="A716" s="178">
        <f>A715</f>
        <v>25569.375</v>
      </c>
      <c r="B716" s="186" t="s">
        <v>61</v>
      </c>
      <c r="C716" s="180"/>
      <c r="D716" s="180">
        <v>14</v>
      </c>
      <c r="E716" s="180"/>
      <c r="F716" s="180"/>
      <c r="G716" s="180">
        <f>SUM(C716:F716)</f>
      </c>
      <c r="H716" s="182">
        <v>5500</v>
      </c>
      <c r="I716" s="125">
        <f>G716*H716</f>
      </c>
      <c r="J716" s="125">
        <f>I716*0.1</f>
      </c>
      <c r="K716" s="125">
        <f>SUM(I716:J716)</f>
      </c>
      <c r="L716" s="205"/>
      <c r="M716" s="87"/>
      <c r="N716" s="87"/>
      <c r="O716" s="87"/>
      <c r="P716" s="87"/>
      <c r="Q716" s="87"/>
      <c r="R716" s="87"/>
      <c r="S716" s="87"/>
      <c r="T716" s="87"/>
      <c r="U716" s="205"/>
      <c r="V716" s="87"/>
      <c r="W716" s="87"/>
      <c r="X716" s="87"/>
      <c r="Y716" s="87"/>
      <c r="Z716" s="86"/>
      <c r="AA716" s="87"/>
    </row>
    <row x14ac:dyDescent="0.25" r="717" customHeight="1" ht="17.25">
      <c r="A717" s="178">
        <f>A716</f>
        <v>25569.375</v>
      </c>
      <c r="B717" s="179" t="s">
        <v>33</v>
      </c>
      <c r="C717" s="180"/>
      <c r="D717" s="180">
        <v>10</v>
      </c>
      <c r="E717" s="180"/>
      <c r="F717" s="180"/>
      <c r="G717" s="180">
        <f>SUM(C717:F717)</f>
      </c>
      <c r="H717" s="182">
        <v>5500</v>
      </c>
      <c r="I717" s="125">
        <f>G717*H717</f>
      </c>
      <c r="J717" s="125">
        <f>I717*0.1</f>
      </c>
      <c r="K717" s="125">
        <f>SUM(I717:J717)</f>
      </c>
      <c r="L717" s="205"/>
      <c r="M717" s="87"/>
      <c r="N717" s="87"/>
      <c r="O717" s="87"/>
      <c r="P717" s="87"/>
      <c r="Q717" s="87"/>
      <c r="R717" s="87"/>
      <c r="S717" s="87"/>
      <c r="T717" s="87"/>
      <c r="U717" s="205"/>
      <c r="V717" s="87"/>
      <c r="W717" s="87"/>
      <c r="X717" s="87"/>
      <c r="Y717" s="87"/>
      <c r="Z717" s="86"/>
      <c r="AA717" s="87"/>
    </row>
    <row x14ac:dyDescent="0.25" r="718" customHeight="1" ht="17.25">
      <c r="A718" s="178">
        <f>A717</f>
        <v>25569.375</v>
      </c>
      <c r="B718" s="179" t="s">
        <v>12</v>
      </c>
      <c r="C718" s="180"/>
      <c r="D718" s="180">
        <v>17</v>
      </c>
      <c r="E718" s="180">
        <v>8</v>
      </c>
      <c r="F718" s="180"/>
      <c r="G718" s="180">
        <f>SUM(C718:F718)</f>
      </c>
      <c r="H718" s="182">
        <v>6000</v>
      </c>
      <c r="I718" s="125">
        <f>G718*H718</f>
      </c>
      <c r="J718" s="125">
        <f>I718*0.1</f>
      </c>
      <c r="K718" s="125">
        <f>SUM(I718:J718)</f>
      </c>
      <c r="L718" s="205"/>
      <c r="M718" s="87"/>
      <c r="N718" s="87"/>
      <c r="O718" s="87"/>
      <c r="P718" s="87"/>
      <c r="Q718" s="87"/>
      <c r="R718" s="87"/>
      <c r="S718" s="87"/>
      <c r="T718" s="87"/>
      <c r="U718" s="205"/>
      <c r="V718" s="87"/>
      <c r="W718" s="87"/>
      <c r="X718" s="87"/>
      <c r="Y718" s="87"/>
      <c r="Z718" s="86"/>
      <c r="AA718" s="87"/>
    </row>
    <row x14ac:dyDescent="0.25" r="719" customHeight="1" ht="17.25">
      <c r="A719" s="178">
        <f>A718</f>
        <v>25569.375</v>
      </c>
      <c r="B719" s="186" t="s">
        <v>37</v>
      </c>
      <c r="C719" s="180"/>
      <c r="D719" s="180">
        <v>6</v>
      </c>
      <c r="E719" s="180"/>
      <c r="F719" s="180"/>
      <c r="G719" s="180">
        <f>SUM(C719:F719)</f>
      </c>
      <c r="H719" s="182">
        <v>6500</v>
      </c>
      <c r="I719" s="125">
        <f>G719*H719</f>
      </c>
      <c r="J719" s="125">
        <f>I719*0.1</f>
      </c>
      <c r="K719" s="125">
        <f>SUM(I719:J719)</f>
      </c>
      <c r="L719" s="205"/>
      <c r="M719" s="87"/>
      <c r="N719" s="87"/>
      <c r="O719" s="87"/>
      <c r="P719" s="87"/>
      <c r="Q719" s="87"/>
      <c r="R719" s="87"/>
      <c r="S719" s="87"/>
      <c r="T719" s="87"/>
      <c r="U719" s="205"/>
      <c r="V719" s="87"/>
      <c r="W719" s="87"/>
      <c r="X719" s="87"/>
      <c r="Y719" s="87"/>
      <c r="Z719" s="86"/>
      <c r="AA719" s="87"/>
    </row>
    <row x14ac:dyDescent="0.25" r="720" customHeight="1" ht="17.25">
      <c r="A720" s="178">
        <f>A719</f>
        <v>25569.375</v>
      </c>
      <c r="B720" s="186" t="s">
        <v>64</v>
      </c>
      <c r="C720" s="180"/>
      <c r="D720" s="180">
        <v>54</v>
      </c>
      <c r="E720" s="180">
        <v>9</v>
      </c>
      <c r="F720" s="180"/>
      <c r="G720" s="180">
        <f>SUM(C720:F720)</f>
      </c>
      <c r="H720" s="182">
        <v>5500</v>
      </c>
      <c r="I720" s="125">
        <f>G720*H720</f>
      </c>
      <c r="J720" s="125">
        <f>I720*0.1</f>
      </c>
      <c r="K720" s="125">
        <f>SUM(I720:J720)</f>
      </c>
      <c r="L720" s="205"/>
      <c r="M720" s="87"/>
      <c r="N720" s="87"/>
      <c r="O720" s="87"/>
      <c r="P720" s="87"/>
      <c r="Q720" s="87"/>
      <c r="R720" s="87"/>
      <c r="S720" s="87"/>
      <c r="T720" s="87"/>
      <c r="U720" s="205"/>
      <c r="V720" s="87"/>
      <c r="W720" s="87"/>
      <c r="X720" s="87"/>
      <c r="Y720" s="87"/>
      <c r="Z720" s="86"/>
      <c r="AA720" s="87"/>
    </row>
    <row x14ac:dyDescent="0.25" r="721" customHeight="1" ht="17.25">
      <c r="A721" s="178">
        <f>A720</f>
        <v>25569.375</v>
      </c>
      <c r="B721" s="179" t="s">
        <v>25</v>
      </c>
      <c r="C721" s="180"/>
      <c r="D721" s="180">
        <v>20</v>
      </c>
      <c r="E721" s="180"/>
      <c r="F721" s="180"/>
      <c r="G721" s="180">
        <f>SUM(C721:F721)</f>
      </c>
      <c r="H721" s="182">
        <v>6000</v>
      </c>
      <c r="I721" s="125">
        <f>G721*H721</f>
      </c>
      <c r="J721" s="125">
        <f>I721*0.1</f>
      </c>
      <c r="K721" s="125">
        <f>SUM(I721:J721)</f>
      </c>
      <c r="L721" s="205"/>
      <c r="M721" s="87"/>
      <c r="N721" s="87"/>
      <c r="O721" s="87"/>
      <c r="P721" s="87"/>
      <c r="Q721" s="87"/>
      <c r="R721" s="87"/>
      <c r="S721" s="87"/>
      <c r="T721" s="87"/>
      <c r="U721" s="205"/>
      <c r="V721" s="87"/>
      <c r="W721" s="87"/>
      <c r="X721" s="87"/>
      <c r="Y721" s="87"/>
      <c r="Z721" s="86"/>
      <c r="AA721" s="87"/>
    </row>
    <row x14ac:dyDescent="0.25" r="722" customHeight="1" ht="17.25">
      <c r="A722" s="178">
        <f>A721</f>
        <v>25569.375</v>
      </c>
      <c r="B722" s="186" t="s">
        <v>76</v>
      </c>
      <c r="C722" s="188"/>
      <c r="D722" s="180">
        <v>25</v>
      </c>
      <c r="E722" s="180">
        <v>12</v>
      </c>
      <c r="F722" s="180">
        <v>5</v>
      </c>
      <c r="G722" s="180">
        <f>SUM(C722:F722)</f>
      </c>
      <c r="H722" s="125">
        <v>6000</v>
      </c>
      <c r="I722" s="125">
        <f>G722*H722</f>
      </c>
      <c r="J722" s="125">
        <f>I722*0.1</f>
      </c>
      <c r="K722" s="125">
        <f>SUM(I722:J722)</f>
      </c>
      <c r="L722" s="205"/>
      <c r="M722" s="87"/>
      <c r="N722" s="87"/>
      <c r="O722" s="87"/>
      <c r="P722" s="87"/>
      <c r="Q722" s="87"/>
      <c r="R722" s="87"/>
      <c r="S722" s="87"/>
      <c r="T722" s="87"/>
      <c r="U722" s="205"/>
      <c r="V722" s="87"/>
      <c r="W722" s="87"/>
      <c r="X722" s="87"/>
      <c r="Y722" s="87"/>
      <c r="Z722" s="86"/>
      <c r="AA722" s="87"/>
    </row>
    <row x14ac:dyDescent="0.25" r="723" customHeight="1" ht="17.25">
      <c r="A723" s="178">
        <f>A722</f>
        <v>25569.375</v>
      </c>
      <c r="B723" s="186" t="s">
        <v>149</v>
      </c>
      <c r="C723" s="180"/>
      <c r="D723" s="181">
        <v>102</v>
      </c>
      <c r="E723" s="180">
        <v>36</v>
      </c>
      <c r="F723" s="180">
        <v>4</v>
      </c>
      <c r="G723" s="180">
        <f>SUM(C723:F723)</f>
      </c>
      <c r="H723" s="125">
        <v>6000</v>
      </c>
      <c r="I723" s="125">
        <f>G723*H723</f>
      </c>
      <c r="J723" s="125">
        <f>I723*0.1</f>
      </c>
      <c r="K723" s="125">
        <f>SUM(I723:J723)</f>
      </c>
      <c r="L723" s="205"/>
      <c r="M723" s="87"/>
      <c r="N723" s="87"/>
      <c r="O723" s="87"/>
      <c r="P723" s="87"/>
      <c r="Q723" s="87"/>
      <c r="R723" s="87"/>
      <c r="S723" s="87"/>
      <c r="T723" s="87"/>
      <c r="U723" s="205"/>
      <c r="V723" s="87"/>
      <c r="W723" s="87"/>
      <c r="X723" s="87"/>
      <c r="Y723" s="87"/>
      <c r="Z723" s="86"/>
      <c r="AA723" s="87"/>
    </row>
    <row x14ac:dyDescent="0.25" r="724" customHeight="1" ht="17.25">
      <c r="A724" s="178">
        <f>A723</f>
        <v>25569.375</v>
      </c>
      <c r="B724" s="186" t="s">
        <v>43</v>
      </c>
      <c r="C724" s="180"/>
      <c r="D724" s="180">
        <v>38</v>
      </c>
      <c r="E724" s="180">
        <v>14</v>
      </c>
      <c r="F724" s="180"/>
      <c r="G724" s="180">
        <f>SUM(C724:F724)</f>
      </c>
      <c r="H724" s="125">
        <v>6000</v>
      </c>
      <c r="I724" s="125">
        <f>G724*H724</f>
      </c>
      <c r="J724" s="125">
        <f>I724*0.1</f>
      </c>
      <c r="K724" s="125">
        <f>SUM(I724:J724)</f>
      </c>
      <c r="L724" s="205"/>
      <c r="M724" s="87"/>
      <c r="N724" s="87"/>
      <c r="O724" s="87"/>
      <c r="P724" s="87"/>
      <c r="Q724" s="87"/>
      <c r="R724" s="87"/>
      <c r="S724" s="87"/>
      <c r="T724" s="87"/>
      <c r="U724" s="205"/>
      <c r="V724" s="87"/>
      <c r="W724" s="87"/>
      <c r="X724" s="87"/>
      <c r="Y724" s="87"/>
      <c r="Z724" s="86"/>
      <c r="AA724" s="87"/>
    </row>
    <row x14ac:dyDescent="0.25" r="725" customHeight="1" ht="17.25">
      <c r="A725" s="178">
        <f>A724</f>
        <v>25569.375</v>
      </c>
      <c r="B725" s="186" t="s">
        <v>18</v>
      </c>
      <c r="C725" s="180"/>
      <c r="D725" s="180">
        <v>9</v>
      </c>
      <c r="E725" s="180">
        <v>7</v>
      </c>
      <c r="F725" s="180">
        <v>6</v>
      </c>
      <c r="G725" s="180">
        <f>SUM(C725:F725)</f>
      </c>
      <c r="H725" s="125">
        <v>6000</v>
      </c>
      <c r="I725" s="125">
        <f>G725*H725</f>
      </c>
      <c r="J725" s="125">
        <f>I725*0.1</f>
      </c>
      <c r="K725" s="125">
        <f>SUM(I725:J725)</f>
      </c>
      <c r="L725" s="205"/>
      <c r="M725" s="87"/>
      <c r="N725" s="87"/>
      <c r="O725" s="87"/>
      <c r="P725" s="87"/>
      <c r="Q725" s="87"/>
      <c r="R725" s="87"/>
      <c r="S725" s="87"/>
      <c r="T725" s="87"/>
      <c r="U725" s="205"/>
      <c r="V725" s="87"/>
      <c r="W725" s="87"/>
      <c r="X725" s="87"/>
      <c r="Y725" s="87"/>
      <c r="Z725" s="86"/>
      <c r="AA725" s="87"/>
    </row>
    <row x14ac:dyDescent="0.25" r="726" customHeight="1" ht="17.25">
      <c r="A726" s="178">
        <f>A725</f>
        <v>25569.375</v>
      </c>
      <c r="B726" s="186" t="s">
        <v>82</v>
      </c>
      <c r="C726" s="188"/>
      <c r="D726" s="180">
        <v>25</v>
      </c>
      <c r="E726" s="180">
        <v>9</v>
      </c>
      <c r="F726" s="180">
        <v>7</v>
      </c>
      <c r="G726" s="180">
        <f>SUM(C726:F726)</f>
      </c>
      <c r="H726" s="125">
        <v>5000</v>
      </c>
      <c r="I726" s="125">
        <f>G726*H726</f>
      </c>
      <c r="J726" s="125">
        <f>I726*0.1</f>
      </c>
      <c r="K726" s="125">
        <f>SUM(I726:J726)</f>
      </c>
      <c r="L726" s="205"/>
      <c r="M726" s="87"/>
      <c r="N726" s="87"/>
      <c r="O726" s="87"/>
      <c r="P726" s="87"/>
      <c r="Q726" s="87"/>
      <c r="R726" s="87"/>
      <c r="S726" s="87"/>
      <c r="T726" s="87"/>
      <c r="U726" s="205"/>
      <c r="V726" s="87"/>
      <c r="W726" s="87"/>
      <c r="X726" s="87"/>
      <c r="Y726" s="87"/>
      <c r="Z726" s="86"/>
      <c r="AA726" s="87"/>
    </row>
    <row x14ac:dyDescent="0.25" r="727" customHeight="1" ht="17.25">
      <c r="A727" s="178">
        <f>A726</f>
        <v>25569.375</v>
      </c>
      <c r="B727" s="186" t="s">
        <v>151</v>
      </c>
      <c r="C727" s="180"/>
      <c r="D727" s="180">
        <v>12</v>
      </c>
      <c r="E727" s="180"/>
      <c r="F727" s="180"/>
      <c r="G727" s="180">
        <f>SUM(C727:F727)</f>
      </c>
      <c r="H727" s="125">
        <v>5000</v>
      </c>
      <c r="I727" s="125">
        <f>G727*H727</f>
      </c>
      <c r="J727" s="125">
        <f>I727*0.1</f>
      </c>
      <c r="K727" s="125">
        <f>SUM(I727:J727)</f>
      </c>
      <c r="L727" s="205"/>
      <c r="M727" s="87"/>
      <c r="N727" s="87"/>
      <c r="O727" s="87"/>
      <c r="P727" s="87"/>
      <c r="Q727" s="87"/>
      <c r="R727" s="87"/>
      <c r="S727" s="87"/>
      <c r="T727" s="87"/>
      <c r="U727" s="205"/>
      <c r="V727" s="87"/>
      <c r="W727" s="87"/>
      <c r="X727" s="87"/>
      <c r="Y727" s="87"/>
      <c r="Z727" s="86"/>
      <c r="AA727" s="87"/>
    </row>
    <row x14ac:dyDescent="0.25" r="728" customHeight="1" ht="17.25">
      <c r="A728" s="178">
        <f>A727</f>
        <v>25569.375</v>
      </c>
      <c r="B728" s="186" t="s">
        <v>105</v>
      </c>
      <c r="C728" s="180"/>
      <c r="D728" s="180">
        <v>50</v>
      </c>
      <c r="E728" s="180"/>
      <c r="F728" s="180"/>
      <c r="G728" s="180">
        <f>SUM(C728:F728)</f>
      </c>
      <c r="H728" s="125">
        <v>7000</v>
      </c>
      <c r="I728" s="125">
        <f>G728*H728</f>
      </c>
      <c r="J728" s="185"/>
      <c r="K728" s="125">
        <f>SUM(I728:J728)</f>
      </c>
      <c r="L728" s="205"/>
      <c r="M728" s="87"/>
      <c r="N728" s="87"/>
      <c r="O728" s="87"/>
      <c r="P728" s="87"/>
      <c r="Q728" s="87"/>
      <c r="R728" s="87"/>
      <c r="S728" s="87"/>
      <c r="T728" s="87"/>
      <c r="U728" s="205"/>
      <c r="V728" s="87"/>
      <c r="W728" s="87"/>
      <c r="X728" s="87"/>
      <c r="Y728" s="87"/>
      <c r="Z728" s="86"/>
      <c r="AA728" s="87"/>
    </row>
    <row x14ac:dyDescent="0.25" r="729" customHeight="1" ht="17.25">
      <c r="A729" s="178">
        <f>A728</f>
        <v>25569.375</v>
      </c>
      <c r="B729" s="186" t="s">
        <v>23</v>
      </c>
      <c r="C729" s="180"/>
      <c r="D729" s="180">
        <v>13</v>
      </c>
      <c r="E729" s="180"/>
      <c r="F729" s="180"/>
      <c r="G729" s="180">
        <f>SUM(C729:F729)</f>
      </c>
      <c r="H729" s="125">
        <v>6000</v>
      </c>
      <c r="I729" s="125">
        <f>G729*H729</f>
      </c>
      <c r="J729" s="125">
        <f>I729*0.1</f>
      </c>
      <c r="K729" s="125">
        <f>SUM(I729:J729)</f>
      </c>
      <c r="L729" s="205"/>
      <c r="M729" s="87"/>
      <c r="N729" s="87"/>
      <c r="O729" s="87"/>
      <c r="P729" s="87"/>
      <c r="Q729" s="87"/>
      <c r="R729" s="87"/>
      <c r="S729" s="87"/>
      <c r="T729" s="87"/>
      <c r="U729" s="205"/>
      <c r="V729" s="87"/>
      <c r="W729" s="87"/>
      <c r="X729" s="87"/>
      <c r="Y729" s="87"/>
      <c r="Z729" s="86"/>
      <c r="AA729" s="87"/>
    </row>
    <row x14ac:dyDescent="0.25" r="730" customHeight="1" ht="17.25">
      <c r="A730" s="178">
        <f>A729</f>
        <v>25569.375</v>
      </c>
      <c r="B730" s="186" t="s">
        <v>40</v>
      </c>
      <c r="C730" s="180"/>
      <c r="D730" s="180">
        <v>14</v>
      </c>
      <c r="E730" s="180"/>
      <c r="F730" s="180"/>
      <c r="G730" s="180">
        <f>SUM(C730:F730)</f>
      </c>
      <c r="H730" s="125">
        <v>6500</v>
      </c>
      <c r="I730" s="125">
        <f>G730*H730</f>
      </c>
      <c r="J730" s="125">
        <f>I730*0.1</f>
      </c>
      <c r="K730" s="125">
        <f>SUM(I730:J730)</f>
      </c>
      <c r="L730" s="205"/>
      <c r="M730" s="87"/>
      <c r="N730" s="87"/>
      <c r="O730" s="87"/>
      <c r="P730" s="87"/>
      <c r="Q730" s="87"/>
      <c r="R730" s="87"/>
      <c r="S730" s="87"/>
      <c r="T730" s="87"/>
      <c r="U730" s="205"/>
      <c r="V730" s="87"/>
      <c r="W730" s="87"/>
      <c r="X730" s="87"/>
      <c r="Y730" s="87"/>
      <c r="Z730" s="86"/>
      <c r="AA730" s="87"/>
    </row>
    <row x14ac:dyDescent="0.25" r="731" customHeight="1" ht="17.25">
      <c r="A731" s="178">
        <f>A730</f>
        <v>25569.375</v>
      </c>
      <c r="B731" s="186" t="s">
        <v>86</v>
      </c>
      <c r="C731" s="180"/>
      <c r="D731" s="180">
        <v>19</v>
      </c>
      <c r="E731" s="180">
        <v>8</v>
      </c>
      <c r="F731" s="180">
        <v>5</v>
      </c>
      <c r="G731" s="180">
        <f>SUM(C731:F731)</f>
      </c>
      <c r="H731" s="125">
        <v>6000</v>
      </c>
      <c r="I731" s="125">
        <f>G731*H731</f>
      </c>
      <c r="J731" s="125">
        <f>I731*0.1</f>
      </c>
      <c r="K731" s="125">
        <f>SUM(I731:J731)</f>
      </c>
      <c r="L731" s="205"/>
      <c r="M731" s="87"/>
      <c r="N731" s="87"/>
      <c r="O731" s="87"/>
      <c r="P731" s="87"/>
      <c r="Q731" s="87"/>
      <c r="R731" s="87"/>
      <c r="S731" s="87"/>
      <c r="T731" s="87"/>
      <c r="U731" s="205"/>
      <c r="V731" s="87"/>
      <c r="W731" s="87"/>
      <c r="X731" s="87"/>
      <c r="Y731" s="87"/>
      <c r="Z731" s="86"/>
      <c r="AA731" s="87"/>
    </row>
    <row x14ac:dyDescent="0.25" r="732" customHeight="1" ht="17.25">
      <c r="A732" s="178">
        <f>A731</f>
        <v>25569.375</v>
      </c>
      <c r="B732" s="186" t="s">
        <v>152</v>
      </c>
      <c r="C732" s="180"/>
      <c r="D732" s="180">
        <v>170</v>
      </c>
      <c r="E732" s="180"/>
      <c r="F732" s="180"/>
      <c r="G732" s="180">
        <f>SUM(C732:F732)</f>
      </c>
      <c r="H732" s="125">
        <v>6000</v>
      </c>
      <c r="I732" s="125">
        <f>G732*H732</f>
      </c>
      <c r="J732" s="125">
        <f>I732*0.1</f>
      </c>
      <c r="K732" s="125">
        <f>SUM(I732:J732)</f>
      </c>
      <c r="L732" s="205"/>
      <c r="M732" s="87"/>
      <c r="N732" s="87"/>
      <c r="O732" s="87"/>
      <c r="P732" s="87"/>
      <c r="Q732" s="87"/>
      <c r="R732" s="87"/>
      <c r="S732" s="87"/>
      <c r="T732" s="87"/>
      <c r="U732" s="205"/>
      <c r="V732" s="87"/>
      <c r="W732" s="87"/>
      <c r="X732" s="87"/>
      <c r="Y732" s="87"/>
      <c r="Z732" s="86"/>
      <c r="AA732" s="87"/>
    </row>
    <row x14ac:dyDescent="0.25" r="733" customHeight="1" ht="17.25">
      <c r="A733" s="178">
        <f>A729</f>
        <v>25569.375</v>
      </c>
      <c r="B733" s="186" t="s">
        <v>153</v>
      </c>
      <c r="C733" s="180"/>
      <c r="D733" s="180">
        <v>10</v>
      </c>
      <c r="E733" s="180"/>
      <c r="F733" s="180"/>
      <c r="G733" s="180">
        <f>SUM(C733:F733)</f>
      </c>
      <c r="H733" s="125">
        <v>6000</v>
      </c>
      <c r="I733" s="125">
        <f>G733*H733</f>
      </c>
      <c r="J733" s="125">
        <f>I733*0.1</f>
      </c>
      <c r="K733" s="125">
        <f>SUM(I733:J733)</f>
      </c>
      <c r="L733" s="205"/>
      <c r="M733" s="87"/>
      <c r="N733" s="87"/>
      <c r="O733" s="87"/>
      <c r="P733" s="87"/>
      <c r="Q733" s="87"/>
      <c r="R733" s="87"/>
      <c r="S733" s="87"/>
      <c r="T733" s="87"/>
      <c r="U733" s="205"/>
      <c r="V733" s="87"/>
      <c r="W733" s="87"/>
      <c r="X733" s="87"/>
      <c r="Y733" s="87"/>
      <c r="Z733" s="86"/>
      <c r="AA733" s="87"/>
    </row>
    <row x14ac:dyDescent="0.25" r="734" customHeight="1" ht="17.25">
      <c r="A734" s="178">
        <f>A730</f>
        <v>25569.375</v>
      </c>
      <c r="B734" s="186"/>
      <c r="C734" s="180"/>
      <c r="D734" s="180"/>
      <c r="E734" s="180"/>
      <c r="F734" s="180"/>
      <c r="G734" s="180">
        <f>SUM(C734:F734)</f>
      </c>
      <c r="H734" s="125"/>
      <c r="I734" s="125">
        <f>G734*H734</f>
      </c>
      <c r="J734" s="125">
        <f>I734*0.1</f>
      </c>
      <c r="K734" s="125">
        <f>SUM(I734:J734)</f>
      </c>
      <c r="L734" s="205"/>
      <c r="M734" s="87"/>
      <c r="N734" s="87"/>
      <c r="O734" s="87"/>
      <c r="P734" s="87"/>
      <c r="Q734" s="87"/>
      <c r="R734" s="87"/>
      <c r="S734" s="87"/>
      <c r="T734" s="87"/>
      <c r="U734" s="205"/>
      <c r="V734" s="87"/>
      <c r="W734" s="87"/>
      <c r="X734" s="87"/>
      <c r="Y734" s="87"/>
      <c r="Z734" s="86"/>
      <c r="AA734" s="87"/>
    </row>
    <row x14ac:dyDescent="0.25" r="735" customHeight="1" ht="17.25">
      <c r="A735" s="178">
        <f>A729</f>
        <v>25569.375</v>
      </c>
      <c r="B735" s="186"/>
      <c r="C735" s="180"/>
      <c r="D735" s="180"/>
      <c r="E735" s="180"/>
      <c r="F735" s="180"/>
      <c r="G735" s="180">
        <f>SUM(C735:F735)</f>
      </c>
      <c r="H735" s="125"/>
      <c r="I735" s="125">
        <f>G735*H735</f>
      </c>
      <c r="J735" s="125">
        <f>I735*0.1</f>
      </c>
      <c r="K735" s="125">
        <f>SUM(I735:J735)</f>
      </c>
      <c r="L735" s="205"/>
      <c r="M735" s="87"/>
      <c r="N735" s="87"/>
      <c r="O735" s="87"/>
      <c r="P735" s="87"/>
      <c r="Q735" s="87"/>
      <c r="R735" s="87"/>
      <c r="S735" s="87"/>
      <c r="T735" s="87"/>
      <c r="U735" s="205"/>
      <c r="V735" s="87"/>
      <c r="W735" s="87"/>
      <c r="X735" s="87"/>
      <c r="Y735" s="87"/>
      <c r="Z735" s="86"/>
      <c r="AA735" s="87"/>
    </row>
    <row x14ac:dyDescent="0.25" r="736" customHeight="1" ht="17.25">
      <c r="A736" s="178">
        <f>A730</f>
        <v>25569.375</v>
      </c>
      <c r="B736" s="186"/>
      <c r="C736" s="180"/>
      <c r="D736" s="180"/>
      <c r="E736" s="180"/>
      <c r="F736" s="180"/>
      <c r="G736" s="180">
        <f>SUM(C736:F736)</f>
      </c>
      <c r="H736" s="125"/>
      <c r="I736" s="125">
        <f>G736*H736</f>
      </c>
      <c r="J736" s="125">
        <f>I736*0.1</f>
      </c>
      <c r="K736" s="125">
        <f>SUM(I736:J736)</f>
      </c>
      <c r="L736" s="205"/>
      <c r="M736" s="87"/>
      <c r="N736" s="87"/>
      <c r="O736" s="87"/>
      <c r="P736" s="87"/>
      <c r="Q736" s="87"/>
      <c r="R736" s="87"/>
      <c r="S736" s="87"/>
      <c r="T736" s="87"/>
      <c r="U736" s="205"/>
      <c r="V736" s="87"/>
      <c r="W736" s="87"/>
      <c r="X736" s="87"/>
      <c r="Y736" s="87"/>
      <c r="Z736" s="86"/>
      <c r="AA736" s="87"/>
    </row>
    <row x14ac:dyDescent="0.25" r="737" customHeight="1" ht="17.25">
      <c r="A737" s="178">
        <f>A735</f>
        <v>25569.375</v>
      </c>
      <c r="B737" s="179"/>
      <c r="C737" s="180"/>
      <c r="D737" s="180"/>
      <c r="E737" s="180"/>
      <c r="F737" s="180"/>
      <c r="G737" s="180">
        <f>SUM(C737:F737)</f>
      </c>
      <c r="H737" s="125"/>
      <c r="I737" s="125">
        <f>G737*H737</f>
      </c>
      <c r="J737" s="125">
        <v>0</v>
      </c>
      <c r="K737" s="125">
        <f>SUM(I737:J737)</f>
      </c>
      <c r="L737" s="205"/>
      <c r="M737" s="87"/>
      <c r="N737" s="87"/>
      <c r="O737" s="87"/>
      <c r="P737" s="87"/>
      <c r="Q737" s="87"/>
      <c r="R737" s="87"/>
      <c r="S737" s="87"/>
      <c r="T737" s="87"/>
      <c r="U737" s="205"/>
      <c r="V737" s="87"/>
      <c r="W737" s="87"/>
      <c r="X737" s="87"/>
      <c r="Y737" s="87"/>
      <c r="Z737" s="86"/>
      <c r="AA737" s="87"/>
    </row>
    <row x14ac:dyDescent="0.25" r="738" customHeight="1" ht="17.25">
      <c r="A738" s="189">
        <f>A737</f>
        <v>25569.375</v>
      </c>
      <c r="B738" s="190" t="s">
        <v>155</v>
      </c>
      <c r="C738" s="191">
        <f>SUM(C691:C737)</f>
      </c>
      <c r="D738" s="191">
        <f>SUM(D691:D737)</f>
      </c>
      <c r="E738" s="191">
        <f>SUM(E691:E737)</f>
      </c>
      <c r="F738" s="191">
        <f>SUM(F691:F737)</f>
      </c>
      <c r="G738" s="191">
        <f>SUM(G691:G737)</f>
      </c>
      <c r="H738" s="191"/>
      <c r="I738" s="191">
        <f>SUM(I691:I737)</f>
      </c>
      <c r="J738" s="191">
        <f>SUM(J691:J737)</f>
      </c>
      <c r="K738" s="191">
        <f>SUM(K691:K737)</f>
      </c>
      <c r="L738" s="205"/>
      <c r="M738" s="87"/>
      <c r="N738" s="87"/>
      <c r="O738" s="87"/>
      <c r="P738" s="87"/>
      <c r="Q738" s="87"/>
      <c r="R738" s="87"/>
      <c r="S738" s="87"/>
      <c r="T738" s="87"/>
      <c r="U738" s="205"/>
      <c r="V738" s="87"/>
      <c r="W738" s="87"/>
      <c r="X738" s="87"/>
      <c r="Y738" s="87"/>
      <c r="Z738" s="86"/>
      <c r="AA738" s="87"/>
    </row>
    <row x14ac:dyDescent="0.25" r="739" customHeight="1" ht="17.25">
      <c r="A739" s="178">
        <f>A738</f>
        <v>25569.375</v>
      </c>
      <c r="B739" s="186" t="s">
        <v>113</v>
      </c>
      <c r="C739" s="180"/>
      <c r="D739" s="180">
        <v>39</v>
      </c>
      <c r="E739" s="180">
        <v>45</v>
      </c>
      <c r="F739" s="180"/>
      <c r="G739" s="180">
        <f>SUM(C739:F739)</f>
      </c>
      <c r="H739" s="125">
        <v>6500</v>
      </c>
      <c r="I739" s="125">
        <f>G739*H739</f>
      </c>
      <c r="J739" s="185"/>
      <c r="K739" s="125">
        <f>SUM(I739:J739)</f>
      </c>
      <c r="L739" s="205"/>
      <c r="M739" s="87"/>
      <c r="N739" s="87"/>
      <c r="O739" s="87"/>
      <c r="P739" s="87"/>
      <c r="Q739" s="87"/>
      <c r="R739" s="87"/>
      <c r="S739" s="87"/>
      <c r="T739" s="87"/>
      <c r="U739" s="205"/>
      <c r="V739" s="87"/>
      <c r="W739" s="87"/>
      <c r="X739" s="87"/>
      <c r="Y739" s="87"/>
      <c r="Z739" s="86"/>
      <c r="AA739" s="87"/>
    </row>
    <row x14ac:dyDescent="0.25" r="740" customHeight="1" ht="17.25">
      <c r="A740" s="178">
        <f>A739</f>
        <v>25569.375</v>
      </c>
      <c r="B740" s="186" t="s">
        <v>156</v>
      </c>
      <c r="C740" s="180"/>
      <c r="D740" s="180">
        <v>9</v>
      </c>
      <c r="E740" s="180">
        <v>7</v>
      </c>
      <c r="F740" s="180"/>
      <c r="G740" s="180">
        <f>SUM(C740:F740)</f>
      </c>
      <c r="H740" s="125">
        <v>6500</v>
      </c>
      <c r="I740" s="125">
        <f>G740*H740</f>
      </c>
      <c r="J740" s="185"/>
      <c r="K740" s="125">
        <f>SUM(I740:J740)</f>
      </c>
      <c r="L740" s="205"/>
      <c r="M740" s="87"/>
      <c r="N740" s="87"/>
      <c r="O740" s="87"/>
      <c r="P740" s="87"/>
      <c r="Q740" s="87"/>
      <c r="R740" s="87"/>
      <c r="S740" s="87"/>
      <c r="T740" s="87"/>
      <c r="U740" s="205"/>
      <c r="V740" s="87"/>
      <c r="W740" s="87"/>
      <c r="X740" s="87"/>
      <c r="Y740" s="87"/>
      <c r="Z740" s="86"/>
      <c r="AA740" s="87"/>
    </row>
    <row x14ac:dyDescent="0.25" r="741" customHeight="1" ht="17.25">
      <c r="A741" s="178">
        <f>A740</f>
        <v>25569.375</v>
      </c>
      <c r="B741" s="186" t="s">
        <v>112</v>
      </c>
      <c r="C741" s="180"/>
      <c r="D741" s="180">
        <v>9</v>
      </c>
      <c r="E741" s="180">
        <v>6</v>
      </c>
      <c r="F741" s="180"/>
      <c r="G741" s="180">
        <f>SUM(C741:F741)</f>
      </c>
      <c r="H741" s="125">
        <v>6900</v>
      </c>
      <c r="I741" s="125">
        <f>G741*H741</f>
      </c>
      <c r="J741" s="185"/>
      <c r="K741" s="125">
        <f>SUM(I741:J741)</f>
      </c>
      <c r="L741" s="205"/>
      <c r="M741" s="87"/>
      <c r="N741" s="87"/>
      <c r="O741" s="87"/>
      <c r="P741" s="87"/>
      <c r="Q741" s="87"/>
      <c r="R741" s="87"/>
      <c r="S741" s="87"/>
      <c r="T741" s="87"/>
      <c r="U741" s="205"/>
      <c r="V741" s="87"/>
      <c r="W741" s="87"/>
      <c r="X741" s="87"/>
      <c r="Y741" s="87"/>
      <c r="Z741" s="86"/>
      <c r="AA741" s="87"/>
    </row>
    <row x14ac:dyDescent="0.25" r="742" customHeight="1" ht="17.25">
      <c r="A742" s="178">
        <f>A741</f>
        <v>25569.375</v>
      </c>
      <c r="B742" s="179"/>
      <c r="C742" s="180"/>
      <c r="D742" s="180"/>
      <c r="E742" s="180"/>
      <c r="F742" s="180"/>
      <c r="G742" s="180">
        <f>SUM(C742:F742)</f>
      </c>
      <c r="H742" s="125"/>
      <c r="I742" s="125">
        <f>G742*H742</f>
      </c>
      <c r="J742" s="185"/>
      <c r="K742" s="125">
        <f>SUM(I742:J742)</f>
      </c>
      <c r="L742" s="205"/>
      <c r="M742" s="87"/>
      <c r="N742" s="87"/>
      <c r="O742" s="87"/>
      <c r="P742" s="87"/>
      <c r="Q742" s="87"/>
      <c r="R742" s="87"/>
      <c r="S742" s="87"/>
      <c r="T742" s="87"/>
      <c r="U742" s="205"/>
      <c r="V742" s="87"/>
      <c r="W742" s="87"/>
      <c r="X742" s="87"/>
      <c r="Y742" s="87"/>
      <c r="Z742" s="86"/>
      <c r="AA742" s="87"/>
    </row>
    <row x14ac:dyDescent="0.25" r="743" customHeight="1" ht="17.25">
      <c r="A743" s="178">
        <f>A742</f>
        <v>25569.375</v>
      </c>
      <c r="B743" s="179"/>
      <c r="C743" s="180"/>
      <c r="D743" s="180"/>
      <c r="E743" s="180"/>
      <c r="F743" s="180"/>
      <c r="G743" s="180">
        <f>SUM(C743:F743)</f>
      </c>
      <c r="H743" s="125"/>
      <c r="I743" s="125">
        <f>G743*H743</f>
      </c>
      <c r="J743" s="185"/>
      <c r="K743" s="125">
        <f>SUM(I743:J743)</f>
      </c>
      <c r="L743" s="205"/>
      <c r="M743" s="87"/>
      <c r="N743" s="87"/>
      <c r="O743" s="87"/>
      <c r="P743" s="87"/>
      <c r="Q743" s="87"/>
      <c r="R743" s="87"/>
      <c r="S743" s="87"/>
      <c r="T743" s="87"/>
      <c r="U743" s="205"/>
      <c r="V743" s="87"/>
      <c r="W743" s="87"/>
      <c r="X743" s="87"/>
      <c r="Y743" s="87"/>
      <c r="Z743" s="86"/>
      <c r="AA743" s="87"/>
    </row>
    <row x14ac:dyDescent="0.25" r="744" customHeight="1" ht="17.25">
      <c r="A744" s="178">
        <f>A743</f>
        <v>25569.375</v>
      </c>
      <c r="B744" s="179"/>
      <c r="C744" s="180"/>
      <c r="D744" s="180"/>
      <c r="E744" s="180"/>
      <c r="F744" s="180"/>
      <c r="G744" s="180">
        <f>SUM(C744:F744)</f>
      </c>
      <c r="H744" s="125"/>
      <c r="I744" s="125">
        <f>G744*H744</f>
      </c>
      <c r="J744" s="185"/>
      <c r="K744" s="125">
        <f>SUM(I744:J744)</f>
      </c>
      <c r="L744" s="205"/>
      <c r="M744" s="87"/>
      <c r="N744" s="87"/>
      <c r="O744" s="87"/>
      <c r="P744" s="87"/>
      <c r="Q744" s="87"/>
      <c r="R744" s="87"/>
      <c r="S744" s="87"/>
      <c r="T744" s="87"/>
      <c r="U744" s="205"/>
      <c r="V744" s="87"/>
      <c r="W744" s="87"/>
      <c r="X744" s="87"/>
      <c r="Y744" s="87"/>
      <c r="Z744" s="86"/>
      <c r="AA744" s="87"/>
    </row>
    <row x14ac:dyDescent="0.25" r="745" customHeight="1" ht="17.25">
      <c r="A745" s="178">
        <f>A744</f>
        <v>25569.375</v>
      </c>
      <c r="B745" s="179"/>
      <c r="C745" s="180"/>
      <c r="D745" s="180"/>
      <c r="E745" s="180"/>
      <c r="F745" s="180"/>
      <c r="G745" s="180">
        <f>SUM(C745:F745)</f>
      </c>
      <c r="H745" s="125"/>
      <c r="I745" s="125">
        <f>G745*H745</f>
      </c>
      <c r="J745" s="185"/>
      <c r="K745" s="125">
        <f>SUM(I745:J745)</f>
      </c>
      <c r="L745" s="205"/>
      <c r="M745" s="87"/>
      <c r="N745" s="87"/>
      <c r="O745" s="87"/>
      <c r="P745" s="87"/>
      <c r="Q745" s="87"/>
      <c r="R745" s="87"/>
      <c r="S745" s="87"/>
      <c r="T745" s="87"/>
      <c r="U745" s="205"/>
      <c r="V745" s="87"/>
      <c r="W745" s="87"/>
      <c r="X745" s="87"/>
      <c r="Y745" s="87"/>
      <c r="Z745" s="86"/>
      <c r="AA745" s="87"/>
    </row>
    <row x14ac:dyDescent="0.25" r="746" customHeight="1" ht="17.25">
      <c r="A746" s="178">
        <f>A745</f>
        <v>25569.375</v>
      </c>
      <c r="B746" s="179"/>
      <c r="C746" s="180"/>
      <c r="D746" s="180"/>
      <c r="E746" s="180"/>
      <c r="F746" s="180"/>
      <c r="G746" s="180">
        <f>SUM(C746:F746)</f>
      </c>
      <c r="H746" s="125"/>
      <c r="I746" s="125">
        <f>G746*H746</f>
      </c>
      <c r="J746" s="185"/>
      <c r="K746" s="125">
        <f>SUM(I746:J746)</f>
      </c>
      <c r="L746" s="205"/>
      <c r="M746" s="87"/>
      <c r="N746" s="87"/>
      <c r="O746" s="87"/>
      <c r="P746" s="87"/>
      <c r="Q746" s="87"/>
      <c r="R746" s="87"/>
      <c r="S746" s="87"/>
      <c r="T746" s="87"/>
      <c r="U746" s="205"/>
      <c r="V746" s="87"/>
      <c r="W746" s="87"/>
      <c r="X746" s="87"/>
      <c r="Y746" s="87"/>
      <c r="Z746" s="86"/>
      <c r="AA746" s="87"/>
    </row>
    <row x14ac:dyDescent="0.25" r="747" customHeight="1" ht="17.25">
      <c r="A747" s="189">
        <f>A746</f>
        <v>25569.375</v>
      </c>
      <c r="B747" s="190" t="s">
        <v>157</v>
      </c>
      <c r="C747" s="191">
        <f>SUM(C739:C746)</f>
      </c>
      <c r="D747" s="191">
        <f>SUM(D739:D746)</f>
      </c>
      <c r="E747" s="191">
        <f>SUM(E739:E746)</f>
      </c>
      <c r="F747" s="191">
        <f>SUM(F739:F746)</f>
      </c>
      <c r="G747" s="191">
        <f>SUM(G739:G746)</f>
      </c>
      <c r="H747" s="201"/>
      <c r="I747" s="201">
        <f>SUM(I739:I746)</f>
      </c>
      <c r="J747" s="201"/>
      <c r="K747" s="202">
        <f>SUM(K739:K746)</f>
      </c>
      <c r="L747" s="205"/>
      <c r="M747" s="87"/>
      <c r="N747" s="87"/>
      <c r="O747" s="87"/>
      <c r="P747" s="87"/>
      <c r="Q747" s="87"/>
      <c r="R747" s="87"/>
      <c r="S747" s="87"/>
      <c r="T747" s="87"/>
      <c r="U747" s="205"/>
      <c r="V747" s="87"/>
      <c r="W747" s="87"/>
      <c r="X747" s="87"/>
      <c r="Y747" s="87"/>
      <c r="Z747" s="86"/>
      <c r="AA747" s="87"/>
    </row>
    <row x14ac:dyDescent="0.25" r="748" customHeight="1" ht="17.25" hidden="1">
      <c r="A748" s="172" t="s">
        <v>128</v>
      </c>
      <c r="B748" s="173" t="s">
        <v>2</v>
      </c>
      <c r="C748" s="174" t="s">
        <v>129</v>
      </c>
      <c r="D748" s="174" t="s">
        <v>130</v>
      </c>
      <c r="E748" s="174" t="s">
        <v>131</v>
      </c>
      <c r="F748" s="174" t="s">
        <v>132</v>
      </c>
      <c r="G748" s="174" t="s">
        <v>133</v>
      </c>
      <c r="H748" s="174" t="s">
        <v>7</v>
      </c>
      <c r="I748" s="174" t="s">
        <v>134</v>
      </c>
      <c r="J748" s="174" t="s">
        <v>90</v>
      </c>
      <c r="K748" s="174" t="s">
        <v>135</v>
      </c>
      <c r="L748" s="205"/>
      <c r="M748" s="87"/>
      <c r="N748" s="87"/>
      <c r="O748" s="87"/>
      <c r="P748" s="87"/>
      <c r="Q748" s="87"/>
      <c r="R748" s="87"/>
      <c r="S748" s="87"/>
      <c r="T748" s="87"/>
      <c r="U748" s="205"/>
      <c r="V748" s="87"/>
      <c r="W748" s="87"/>
      <c r="X748" s="87"/>
      <c r="Y748" s="87"/>
      <c r="Z748" s="86"/>
      <c r="AA748" s="87"/>
    </row>
    <row x14ac:dyDescent="0.25" r="749" customHeight="1" ht="17.25">
      <c r="A749" s="178">
        <f>A747+1</f>
        <v>25569.375</v>
      </c>
      <c r="B749" s="179" t="s">
        <v>137</v>
      </c>
      <c r="C749" s="180"/>
      <c r="D749" s="180">
        <v>98</v>
      </c>
      <c r="E749" s="180">
        <v>25</v>
      </c>
      <c r="F749" s="180">
        <v>15</v>
      </c>
      <c r="G749" s="180">
        <f>SUM(C749:F749)</f>
      </c>
      <c r="H749" s="182">
        <v>4500</v>
      </c>
      <c r="I749" s="125">
        <f>G749*H749</f>
      </c>
      <c r="J749" s="125">
        <f>I749*0.1</f>
      </c>
      <c r="K749" s="125">
        <f>SUM(I749:J749)</f>
      </c>
      <c r="L749" s="205"/>
      <c r="M749" s="87"/>
      <c r="N749" s="87"/>
      <c r="O749" s="87"/>
      <c r="P749" s="87"/>
      <c r="Q749" s="87"/>
      <c r="R749" s="87"/>
      <c r="S749" s="87"/>
      <c r="T749" s="87"/>
      <c r="U749" s="205"/>
      <c r="V749" s="87"/>
      <c r="W749" s="87"/>
      <c r="X749" s="87"/>
      <c r="Y749" s="87"/>
      <c r="Z749" s="86"/>
      <c r="AA749" s="87"/>
    </row>
    <row x14ac:dyDescent="0.25" r="750" customHeight="1" ht="17.25">
      <c r="A750" s="178">
        <f>A749</f>
        <v>25569.375</v>
      </c>
      <c r="B750" s="179" t="s">
        <v>178</v>
      </c>
      <c r="C750" s="180"/>
      <c r="D750" s="180">
        <v>1</v>
      </c>
      <c r="E750" s="180">
        <v>0</v>
      </c>
      <c r="F750" s="180">
        <v>0</v>
      </c>
      <c r="G750" s="180">
        <f>SUM(C750:F750)</f>
      </c>
      <c r="H750" s="182">
        <v>5000</v>
      </c>
      <c r="I750" s="125">
        <f>G750*H750</f>
      </c>
      <c r="J750" s="125">
        <f>I750*0.1</f>
      </c>
      <c r="K750" s="125">
        <f>SUM(I750:J750)</f>
      </c>
      <c r="L750" s="205"/>
      <c r="M750" s="87"/>
      <c r="N750" s="87"/>
      <c r="O750" s="87"/>
      <c r="P750" s="87"/>
      <c r="Q750" s="87"/>
      <c r="R750" s="87"/>
      <c r="S750" s="87"/>
      <c r="T750" s="87"/>
      <c r="U750" s="205"/>
      <c r="V750" s="87"/>
      <c r="W750" s="87"/>
      <c r="X750" s="87"/>
      <c r="Y750" s="87"/>
      <c r="Z750" s="86"/>
      <c r="AA750" s="87"/>
    </row>
    <row x14ac:dyDescent="0.25" r="751" customHeight="1" ht="17.25">
      <c r="A751" s="178">
        <f>A749</f>
        <v>25569.375</v>
      </c>
      <c r="B751" s="179" t="s">
        <v>13</v>
      </c>
      <c r="C751" s="180"/>
      <c r="D751" s="180">
        <v>14</v>
      </c>
      <c r="E751" s="180"/>
      <c r="F751" s="180"/>
      <c r="G751" s="180">
        <f>SUM(C751:F751)</f>
      </c>
      <c r="H751" s="182">
        <v>6000</v>
      </c>
      <c r="I751" s="125">
        <f>G751*H751</f>
      </c>
      <c r="J751" s="125">
        <f>I751*0.1</f>
      </c>
      <c r="K751" s="125">
        <f>SUM(I751:J751)</f>
      </c>
      <c r="L751" s="205"/>
      <c r="M751" s="87"/>
      <c r="N751" s="87"/>
      <c r="O751" s="87"/>
      <c r="P751" s="87"/>
      <c r="Q751" s="87"/>
      <c r="R751" s="87"/>
      <c r="S751" s="87"/>
      <c r="T751" s="87"/>
      <c r="U751" s="205"/>
      <c r="V751" s="87"/>
      <c r="W751" s="87"/>
      <c r="X751" s="87"/>
      <c r="Y751" s="87"/>
      <c r="Z751" s="86"/>
      <c r="AA751" s="87"/>
    </row>
    <row x14ac:dyDescent="0.25" r="752" customHeight="1" ht="17.25">
      <c r="A752" s="178">
        <f>A751</f>
        <v>25569.375</v>
      </c>
      <c r="B752" s="179" t="s">
        <v>58</v>
      </c>
      <c r="C752" s="183"/>
      <c r="D752" s="180">
        <v>14</v>
      </c>
      <c r="E752" s="180">
        <v>8</v>
      </c>
      <c r="F752" s="180"/>
      <c r="G752" s="180">
        <f>SUM(C752:F752)</f>
      </c>
      <c r="H752" s="182">
        <v>5500</v>
      </c>
      <c r="I752" s="125">
        <f>G752*H752</f>
      </c>
      <c r="J752" s="125">
        <f>I752*0.1</f>
      </c>
      <c r="K752" s="125">
        <f>SUM(I752:J752)</f>
      </c>
      <c r="L752" s="205"/>
      <c r="M752" s="87"/>
      <c r="N752" s="87"/>
      <c r="O752" s="87"/>
      <c r="P752" s="87"/>
      <c r="Q752" s="87"/>
      <c r="R752" s="87"/>
      <c r="S752" s="87"/>
      <c r="T752" s="87"/>
      <c r="U752" s="205"/>
      <c r="V752" s="87"/>
      <c r="W752" s="87"/>
      <c r="X752" s="87"/>
      <c r="Y752" s="87"/>
      <c r="Z752" s="86"/>
      <c r="AA752" s="87"/>
    </row>
    <row x14ac:dyDescent="0.25" r="753" customHeight="1" ht="17.25">
      <c r="A753" s="178">
        <f>A752</f>
        <v>25569.375</v>
      </c>
      <c r="B753" s="179" t="s">
        <v>147</v>
      </c>
      <c r="C753" s="183">
        <v>10</v>
      </c>
      <c r="D753" s="180">
        <v>40</v>
      </c>
      <c r="E753" s="180">
        <v>25</v>
      </c>
      <c r="F753" s="180">
        <v>20</v>
      </c>
      <c r="G753" s="180">
        <f>SUM(C753:F753)</f>
      </c>
      <c r="H753" s="182">
        <v>5000</v>
      </c>
      <c r="I753" s="125">
        <f>G753*H753</f>
      </c>
      <c r="J753" s="125">
        <f>I753*0.1</f>
      </c>
      <c r="K753" s="125">
        <f>SUM(I753:J753)</f>
      </c>
      <c r="L753" s="205"/>
      <c r="M753" s="87"/>
      <c r="N753" s="87"/>
      <c r="O753" s="87"/>
      <c r="P753" s="87"/>
      <c r="Q753" s="87"/>
      <c r="R753" s="87"/>
      <c r="S753" s="87"/>
      <c r="T753" s="87"/>
      <c r="U753" s="205"/>
      <c r="V753" s="87"/>
      <c r="W753" s="87"/>
      <c r="X753" s="87"/>
      <c r="Y753" s="87"/>
      <c r="Z753" s="86"/>
      <c r="AA753" s="87"/>
    </row>
    <row x14ac:dyDescent="0.25" r="754" customHeight="1" ht="17.25">
      <c r="A754" s="178">
        <f>A753</f>
        <v>25569.375</v>
      </c>
      <c r="B754" s="179" t="s">
        <v>27</v>
      </c>
      <c r="C754" s="180"/>
      <c r="D754" s="180">
        <v>10</v>
      </c>
      <c r="E754" s="180">
        <v>10</v>
      </c>
      <c r="F754" s="180"/>
      <c r="G754" s="180">
        <f>SUM(C754:F754)</f>
      </c>
      <c r="H754" s="182">
        <v>5500</v>
      </c>
      <c r="I754" s="125">
        <f>G754*H754</f>
      </c>
      <c r="J754" s="125">
        <f>I754*0.1</f>
      </c>
      <c r="K754" s="125">
        <f>SUM(I754:J754)</f>
      </c>
      <c r="L754" s="205"/>
      <c r="M754" s="87"/>
      <c r="N754" s="87"/>
      <c r="O754" s="87"/>
      <c r="P754" s="87"/>
      <c r="Q754" s="87"/>
      <c r="R754" s="87"/>
      <c r="S754" s="87"/>
      <c r="T754" s="87"/>
      <c r="U754" s="205"/>
      <c r="V754" s="87"/>
      <c r="W754" s="87"/>
      <c r="X754" s="87"/>
      <c r="Y754" s="87"/>
      <c r="Z754" s="86"/>
      <c r="AA754" s="87"/>
    </row>
    <row x14ac:dyDescent="0.25" r="755" customHeight="1" ht="17.25">
      <c r="A755" s="178">
        <f>A754</f>
        <v>25569.375</v>
      </c>
      <c r="B755" s="179" t="s">
        <v>20</v>
      </c>
      <c r="C755" s="180"/>
      <c r="D755" s="180">
        <v>61</v>
      </c>
      <c r="E755" s="180">
        <v>0</v>
      </c>
      <c r="F755" s="180"/>
      <c r="G755" s="180">
        <f>SUM(C755:F755)</f>
      </c>
      <c r="H755" s="182">
        <v>5500</v>
      </c>
      <c r="I755" s="125">
        <f>G755*H755</f>
      </c>
      <c r="J755" s="125">
        <f>I755*0.1</f>
      </c>
      <c r="K755" s="125">
        <f>SUM(I755:J755)</f>
      </c>
      <c r="L755" s="205"/>
      <c r="M755" s="87"/>
      <c r="N755" s="87"/>
      <c r="O755" s="87"/>
      <c r="P755" s="87"/>
      <c r="Q755" s="87"/>
      <c r="R755" s="87"/>
      <c r="S755" s="87"/>
      <c r="T755" s="87"/>
      <c r="U755" s="205"/>
      <c r="V755" s="87"/>
      <c r="W755" s="87"/>
      <c r="X755" s="87"/>
      <c r="Y755" s="87"/>
      <c r="Z755" s="86"/>
      <c r="AA755" s="87"/>
    </row>
    <row x14ac:dyDescent="0.25" r="756" customHeight="1" ht="17.25">
      <c r="A756" s="178">
        <f>A755</f>
        <v>25569.375</v>
      </c>
      <c r="B756" s="179" t="s">
        <v>31</v>
      </c>
      <c r="C756" s="180"/>
      <c r="D756" s="180">
        <v>25</v>
      </c>
      <c r="E756" s="180"/>
      <c r="F756" s="180"/>
      <c r="G756" s="180">
        <f>SUM(C756:F756)</f>
      </c>
      <c r="H756" s="182">
        <v>6000</v>
      </c>
      <c r="I756" s="125">
        <f>G756*H756</f>
      </c>
      <c r="J756" s="125">
        <f>I756*0.1</f>
      </c>
      <c r="K756" s="125">
        <f>SUM(I756:J756)</f>
      </c>
      <c r="L756" s="205"/>
      <c r="M756" s="87"/>
      <c r="N756" s="87"/>
      <c r="O756" s="87"/>
      <c r="P756" s="87"/>
      <c r="Q756" s="87"/>
      <c r="R756" s="87"/>
      <c r="S756" s="87"/>
      <c r="T756" s="87"/>
      <c r="U756" s="205"/>
      <c r="V756" s="87"/>
      <c r="W756" s="87"/>
      <c r="X756" s="87"/>
      <c r="Y756" s="87"/>
      <c r="Z756" s="86"/>
      <c r="AA756" s="87"/>
    </row>
    <row x14ac:dyDescent="0.25" r="757" customHeight="1" ht="17.25">
      <c r="A757" s="178">
        <f>A756</f>
        <v>25569.375</v>
      </c>
      <c r="B757" s="179" t="s">
        <v>71</v>
      </c>
      <c r="C757" s="180"/>
      <c r="D757" s="180">
        <v>25</v>
      </c>
      <c r="E757" s="180"/>
      <c r="F757" s="180"/>
      <c r="G757" s="180">
        <f>SUM(C757:F757)</f>
      </c>
      <c r="H757" s="182">
        <v>6000</v>
      </c>
      <c r="I757" s="125">
        <f>G757*H757</f>
      </c>
      <c r="J757" s="125">
        <f>I757*0.1</f>
      </c>
      <c r="K757" s="125">
        <f>SUM(I757:J757)</f>
      </c>
      <c r="L757" s="205"/>
      <c r="M757" s="87"/>
      <c r="N757" s="87"/>
      <c r="O757" s="87"/>
      <c r="P757" s="87"/>
      <c r="Q757" s="87"/>
      <c r="R757" s="87"/>
      <c r="S757" s="87"/>
      <c r="T757" s="87"/>
      <c r="U757" s="205"/>
      <c r="V757" s="87"/>
      <c r="W757" s="87"/>
      <c r="X757" s="87"/>
      <c r="Y757" s="87"/>
      <c r="Z757" s="86"/>
      <c r="AA757" s="87"/>
    </row>
    <row x14ac:dyDescent="0.25" r="758" customHeight="1" ht="17.25">
      <c r="A758" s="178">
        <f>A757</f>
        <v>25569.375</v>
      </c>
      <c r="B758" s="184" t="s">
        <v>49</v>
      </c>
      <c r="C758" s="180"/>
      <c r="D758" s="180">
        <v>14</v>
      </c>
      <c r="E758" s="180">
        <v>8</v>
      </c>
      <c r="F758" s="180">
        <v>6</v>
      </c>
      <c r="G758" s="180">
        <f>SUM(C758:F758)</f>
      </c>
      <c r="H758" s="182">
        <v>6000</v>
      </c>
      <c r="I758" s="125">
        <f>G758*H758</f>
      </c>
      <c r="J758" s="125">
        <f>I758*0.1</f>
      </c>
      <c r="K758" s="125">
        <f>SUM(I758:J758)</f>
      </c>
      <c r="L758" s="205"/>
      <c r="M758" s="87"/>
      <c r="N758" s="87"/>
      <c r="O758" s="87"/>
      <c r="P758" s="87"/>
      <c r="Q758" s="87"/>
      <c r="R758" s="87"/>
      <c r="S758" s="87"/>
      <c r="T758" s="87"/>
      <c r="U758" s="205"/>
      <c r="V758" s="87"/>
      <c r="W758" s="87"/>
      <c r="X758" s="87"/>
      <c r="Y758" s="87"/>
      <c r="Z758" s="86"/>
      <c r="AA758" s="87"/>
    </row>
    <row x14ac:dyDescent="0.25" r="759" customHeight="1" ht="17.25">
      <c r="A759" s="178">
        <f>A758</f>
        <v>25569.375</v>
      </c>
      <c r="B759" s="179" t="s">
        <v>9</v>
      </c>
      <c r="C759" s="180"/>
      <c r="D759" s="180">
        <v>41</v>
      </c>
      <c r="E759" s="180"/>
      <c r="F759" s="180"/>
      <c r="G759" s="180">
        <f>SUM(C759:F759)</f>
      </c>
      <c r="H759" s="182">
        <v>6000</v>
      </c>
      <c r="I759" s="125">
        <f>G759*H759</f>
      </c>
      <c r="J759" s="125">
        <f>I759*0.1</f>
      </c>
      <c r="K759" s="125">
        <f>SUM(I759:J759)</f>
      </c>
      <c r="L759" s="205"/>
      <c r="M759" s="87"/>
      <c r="N759" s="87"/>
      <c r="O759" s="87"/>
      <c r="P759" s="87"/>
      <c r="Q759" s="87"/>
      <c r="R759" s="87"/>
      <c r="S759" s="87"/>
      <c r="T759" s="87"/>
      <c r="U759" s="205"/>
      <c r="V759" s="87"/>
      <c r="W759" s="87"/>
      <c r="X759" s="87"/>
      <c r="Y759" s="87"/>
      <c r="Z759" s="86"/>
      <c r="AA759" s="87"/>
    </row>
    <row x14ac:dyDescent="0.25" r="760" customHeight="1" ht="17.25">
      <c r="A760" s="178">
        <f>A759</f>
        <v>25569.375</v>
      </c>
      <c r="B760" s="179" t="s">
        <v>78</v>
      </c>
      <c r="C760" s="180"/>
      <c r="D760" s="180">
        <v>10</v>
      </c>
      <c r="E760" s="180"/>
      <c r="F760" s="180"/>
      <c r="G760" s="180">
        <f>SUM(C760:F760)</f>
      </c>
      <c r="H760" s="182">
        <v>6500</v>
      </c>
      <c r="I760" s="125">
        <f>G760*H760</f>
      </c>
      <c r="J760" s="125">
        <f>I760*0.1</f>
      </c>
      <c r="K760" s="125">
        <f>SUM(I760:J760)</f>
      </c>
      <c r="L760" s="205"/>
      <c r="M760" s="87"/>
      <c r="N760" s="87"/>
      <c r="O760" s="87"/>
      <c r="P760" s="87"/>
      <c r="Q760" s="87"/>
      <c r="R760" s="87"/>
      <c r="S760" s="87"/>
      <c r="T760" s="87"/>
      <c r="U760" s="205"/>
      <c r="V760" s="87"/>
      <c r="W760" s="87"/>
      <c r="X760" s="87"/>
      <c r="Y760" s="87"/>
      <c r="Z760" s="86"/>
      <c r="AA760" s="87"/>
    </row>
    <row x14ac:dyDescent="0.25" r="761" customHeight="1" ht="17.25">
      <c r="A761" s="178">
        <f>A760</f>
        <v>25569.375</v>
      </c>
      <c r="B761" s="179" t="s">
        <v>55</v>
      </c>
      <c r="C761" s="180"/>
      <c r="D761" s="180">
        <v>10</v>
      </c>
      <c r="E761" s="180"/>
      <c r="F761" s="180"/>
      <c r="G761" s="180">
        <f>SUM(C761:F761)</f>
      </c>
      <c r="H761" s="182">
        <v>6500</v>
      </c>
      <c r="I761" s="125">
        <f>G761*H761</f>
      </c>
      <c r="J761" s="125">
        <f>I761*0.1</f>
      </c>
      <c r="K761" s="125">
        <f>SUM(I761:J761)</f>
      </c>
      <c r="L761" s="205"/>
      <c r="M761" s="87"/>
      <c r="N761" s="87"/>
      <c r="O761" s="87"/>
      <c r="P761" s="87"/>
      <c r="Q761" s="87"/>
      <c r="R761" s="87"/>
      <c r="S761" s="87"/>
      <c r="T761" s="87"/>
      <c r="U761" s="205"/>
      <c r="V761" s="87"/>
      <c r="W761" s="87"/>
      <c r="X761" s="87"/>
      <c r="Y761" s="87"/>
      <c r="Z761" s="86"/>
      <c r="AA761" s="87"/>
    </row>
    <row x14ac:dyDescent="0.25" r="762" customHeight="1" ht="17.25">
      <c r="A762" s="178">
        <f>A761</f>
        <v>25569.375</v>
      </c>
      <c r="B762" s="179" t="s">
        <v>80</v>
      </c>
      <c r="C762" s="180"/>
      <c r="D762" s="180">
        <v>23</v>
      </c>
      <c r="E762" s="180"/>
      <c r="F762" s="180"/>
      <c r="G762" s="180">
        <f>SUM(C762:F762)</f>
      </c>
      <c r="H762" s="182">
        <v>6000</v>
      </c>
      <c r="I762" s="125">
        <f>G762*H762</f>
      </c>
      <c r="J762" s="185"/>
      <c r="K762" s="125">
        <f>SUM(I762:J762)</f>
      </c>
      <c r="L762" s="205"/>
      <c r="M762" s="87"/>
      <c r="N762" s="87"/>
      <c r="O762" s="87"/>
      <c r="P762" s="87"/>
      <c r="Q762" s="87"/>
      <c r="R762" s="87"/>
      <c r="S762" s="87"/>
      <c r="T762" s="87"/>
      <c r="U762" s="205"/>
      <c r="V762" s="87"/>
      <c r="W762" s="87"/>
      <c r="X762" s="87"/>
      <c r="Y762" s="87"/>
      <c r="Z762" s="86"/>
      <c r="AA762" s="87"/>
    </row>
    <row x14ac:dyDescent="0.25" r="763" customHeight="1" ht="17.25">
      <c r="A763" s="178">
        <f>A762</f>
        <v>25569.375</v>
      </c>
      <c r="B763" s="179" t="s">
        <v>67</v>
      </c>
      <c r="C763" s="180"/>
      <c r="D763" s="180">
        <v>7</v>
      </c>
      <c r="E763" s="180"/>
      <c r="F763" s="180"/>
      <c r="G763" s="180">
        <f>SUM(C763:F763)</f>
      </c>
      <c r="H763" s="182">
        <v>5500</v>
      </c>
      <c r="I763" s="125">
        <f>G763*H763</f>
      </c>
      <c r="J763" s="125">
        <f>I763*0.1</f>
      </c>
      <c r="K763" s="125">
        <f>SUM(I763:J763)</f>
      </c>
      <c r="L763" s="205"/>
      <c r="M763" s="87"/>
      <c r="N763" s="87"/>
      <c r="O763" s="87"/>
      <c r="P763" s="87"/>
      <c r="Q763" s="87"/>
      <c r="R763" s="87"/>
      <c r="S763" s="87"/>
      <c r="T763" s="87"/>
      <c r="U763" s="205"/>
      <c r="V763" s="87"/>
      <c r="W763" s="87"/>
      <c r="X763" s="87"/>
      <c r="Y763" s="87"/>
      <c r="Z763" s="86"/>
      <c r="AA763" s="87"/>
    </row>
    <row x14ac:dyDescent="0.25" r="764" customHeight="1" ht="17.25">
      <c r="A764" s="178">
        <f>A763</f>
        <v>25569.375</v>
      </c>
      <c r="B764" s="186" t="s">
        <v>74</v>
      </c>
      <c r="C764" s="180"/>
      <c r="D764" s="180">
        <v>31</v>
      </c>
      <c r="E764" s="180">
        <v>25</v>
      </c>
      <c r="F764" s="180"/>
      <c r="G764" s="180">
        <f>SUM(C764:F764)</f>
      </c>
      <c r="H764" s="187">
        <v>5000</v>
      </c>
      <c r="I764" s="125">
        <f>G764*H764</f>
      </c>
      <c r="J764" s="125">
        <f>I764*0.1</f>
      </c>
      <c r="K764" s="125">
        <f>SUM(I764:J764)</f>
      </c>
      <c r="L764" s="205"/>
      <c r="M764" s="87"/>
      <c r="N764" s="87"/>
      <c r="O764" s="87"/>
      <c r="P764" s="87"/>
      <c r="Q764" s="87"/>
      <c r="R764" s="87"/>
      <c r="S764" s="87"/>
      <c r="T764" s="87"/>
      <c r="U764" s="205"/>
      <c r="V764" s="87"/>
      <c r="W764" s="87"/>
      <c r="X764" s="87"/>
      <c r="Y764" s="87"/>
      <c r="Z764" s="86"/>
      <c r="AA764" s="87"/>
    </row>
    <row x14ac:dyDescent="0.25" r="765" customHeight="1" ht="17.25">
      <c r="A765" s="178">
        <f>A764</f>
        <v>25569.375</v>
      </c>
      <c r="B765" s="179" t="s">
        <v>11</v>
      </c>
      <c r="C765" s="180"/>
      <c r="D765" s="180">
        <v>13</v>
      </c>
      <c r="E765" s="180">
        <v>8</v>
      </c>
      <c r="F765" s="180"/>
      <c r="G765" s="180">
        <f>SUM(C765:F765)</f>
      </c>
      <c r="H765" s="182">
        <v>6000</v>
      </c>
      <c r="I765" s="125">
        <f>G765*H765</f>
      </c>
      <c r="J765" s="125">
        <f>I765*0.1</f>
      </c>
      <c r="K765" s="125">
        <f>SUM(I765:J765)</f>
      </c>
      <c r="L765" s="205"/>
      <c r="M765" s="87"/>
      <c r="N765" s="87"/>
      <c r="O765" s="87"/>
      <c r="P765" s="87"/>
      <c r="Q765" s="87"/>
      <c r="R765" s="87"/>
      <c r="S765" s="87"/>
      <c r="T765" s="87"/>
      <c r="U765" s="205"/>
      <c r="V765" s="87"/>
      <c r="W765" s="87"/>
      <c r="X765" s="87"/>
      <c r="Y765" s="87"/>
      <c r="Z765" s="86"/>
      <c r="AA765" s="87"/>
    </row>
    <row x14ac:dyDescent="0.25" r="766" customHeight="1" ht="17.25">
      <c r="A766" s="178">
        <f>A765</f>
        <v>25569.375</v>
      </c>
      <c r="B766" s="179" t="s">
        <v>22</v>
      </c>
      <c r="C766" s="180"/>
      <c r="D766" s="180">
        <v>34</v>
      </c>
      <c r="E766" s="180"/>
      <c r="F766" s="180"/>
      <c r="G766" s="180">
        <f>SUM(C766:F766)</f>
      </c>
      <c r="H766" s="182">
        <v>4800</v>
      </c>
      <c r="I766" s="125">
        <f>G766*H766</f>
      </c>
      <c r="J766" s="125">
        <f>I766*0.1</f>
      </c>
      <c r="K766" s="125">
        <f>SUM(I766:J766)</f>
      </c>
      <c r="L766" s="205"/>
      <c r="M766" s="87"/>
      <c r="N766" s="87"/>
      <c r="O766" s="87"/>
      <c r="P766" s="87"/>
      <c r="Q766" s="87"/>
      <c r="R766" s="87"/>
      <c r="S766" s="87"/>
      <c r="T766" s="87"/>
      <c r="U766" s="205"/>
      <c r="V766" s="87"/>
      <c r="W766" s="87"/>
      <c r="X766" s="87"/>
      <c r="Y766" s="87"/>
      <c r="Z766" s="86"/>
      <c r="AA766" s="87"/>
    </row>
    <row x14ac:dyDescent="0.25" r="767" customHeight="1" ht="17.25">
      <c r="A767" s="178">
        <f>A766</f>
        <v>25569.375</v>
      </c>
      <c r="B767" s="186" t="s">
        <v>84</v>
      </c>
      <c r="C767" s="180"/>
      <c r="D767" s="180">
        <v>16</v>
      </c>
      <c r="E767" s="180">
        <v>9</v>
      </c>
      <c r="F767" s="180"/>
      <c r="G767" s="180">
        <f>SUM(C767:F767)</f>
      </c>
      <c r="H767" s="182">
        <v>4800</v>
      </c>
      <c r="I767" s="125">
        <f>G767*H767</f>
      </c>
      <c r="J767" s="125">
        <f>I767*0.1</f>
      </c>
      <c r="K767" s="125">
        <f>SUM(I767:J767)</f>
      </c>
      <c r="L767" s="205"/>
      <c r="M767" s="87"/>
      <c r="N767" s="87"/>
      <c r="O767" s="87"/>
      <c r="P767" s="87"/>
      <c r="Q767" s="87"/>
      <c r="R767" s="87"/>
      <c r="S767" s="87"/>
      <c r="T767" s="87"/>
      <c r="U767" s="205"/>
      <c r="V767" s="87"/>
      <c r="W767" s="87"/>
      <c r="X767" s="87"/>
      <c r="Y767" s="87"/>
      <c r="Z767" s="86"/>
      <c r="AA767" s="87"/>
    </row>
    <row x14ac:dyDescent="0.25" r="768" customHeight="1" ht="17.25">
      <c r="A768" s="178">
        <f>A767</f>
        <v>25569.375</v>
      </c>
      <c r="B768" s="179" t="s">
        <v>17</v>
      </c>
      <c r="C768" s="180"/>
      <c r="D768" s="180">
        <v>37</v>
      </c>
      <c r="E768" s="180">
        <v>12</v>
      </c>
      <c r="F768" s="180"/>
      <c r="G768" s="180">
        <f>SUM(C768:F768)</f>
      </c>
      <c r="H768" s="182">
        <v>6500</v>
      </c>
      <c r="I768" s="125">
        <f>G768*H768</f>
      </c>
      <c r="J768" s="125">
        <f>I768*0.1</f>
      </c>
      <c r="K768" s="125">
        <f>SUM(I768:J768)</f>
      </c>
      <c r="L768" s="205"/>
      <c r="M768" s="87"/>
      <c r="N768" s="87"/>
      <c r="O768" s="87"/>
      <c r="P768" s="87"/>
      <c r="Q768" s="87"/>
      <c r="R768" s="87"/>
      <c r="S768" s="87"/>
      <c r="T768" s="87"/>
      <c r="U768" s="205"/>
      <c r="V768" s="87"/>
      <c r="W768" s="87"/>
      <c r="X768" s="87"/>
      <c r="Y768" s="87"/>
      <c r="Z768" s="86"/>
      <c r="AA768" s="87"/>
    </row>
    <row x14ac:dyDescent="0.25" r="769" customHeight="1" ht="17.25">
      <c r="A769" s="178">
        <f>A768</f>
        <v>25569.375</v>
      </c>
      <c r="B769" s="186" t="s">
        <v>148</v>
      </c>
      <c r="C769" s="180"/>
      <c r="D769" s="180">
        <v>0</v>
      </c>
      <c r="E769" s="180"/>
      <c r="F769" s="180"/>
      <c r="G769" s="180">
        <f>SUM(C769:F769)</f>
      </c>
      <c r="H769" s="182">
        <v>6000</v>
      </c>
      <c r="I769" s="125">
        <f>G769*H769</f>
      </c>
      <c r="J769" s="125">
        <f>I769*0.1</f>
      </c>
      <c r="K769" s="125">
        <f>SUM(I769:J769)</f>
      </c>
      <c r="L769" s="205"/>
      <c r="M769" s="87"/>
      <c r="N769" s="87"/>
      <c r="O769" s="87"/>
      <c r="P769" s="87"/>
      <c r="Q769" s="87"/>
      <c r="R769" s="87"/>
      <c r="S769" s="87"/>
      <c r="T769" s="87"/>
      <c r="U769" s="205"/>
      <c r="V769" s="87"/>
      <c r="W769" s="87"/>
      <c r="X769" s="87"/>
      <c r="Y769" s="87"/>
      <c r="Z769" s="86"/>
      <c r="AA769" s="87"/>
    </row>
    <row x14ac:dyDescent="0.25" r="770" customHeight="1" ht="17.25">
      <c r="A770" s="178">
        <f>A769</f>
        <v>25569.375</v>
      </c>
      <c r="B770" s="179" t="s">
        <v>29</v>
      </c>
      <c r="C770" s="188"/>
      <c r="D770" s="180">
        <v>16</v>
      </c>
      <c r="E770" s="180">
        <v>15</v>
      </c>
      <c r="F770" s="180"/>
      <c r="G770" s="180">
        <f>SUM(C770:F770)</f>
      </c>
      <c r="H770" s="182">
        <v>5500</v>
      </c>
      <c r="I770" s="125">
        <f>G770*H770</f>
      </c>
      <c r="J770" s="125">
        <f>I770*0.1</f>
      </c>
      <c r="K770" s="125">
        <f>SUM(I770:J770)</f>
      </c>
      <c r="L770" s="205"/>
      <c r="M770" s="87"/>
      <c r="N770" s="87"/>
      <c r="O770" s="87"/>
      <c r="P770" s="87"/>
      <c r="Q770" s="87"/>
      <c r="R770" s="87"/>
      <c r="S770" s="87"/>
      <c r="T770" s="87"/>
      <c r="U770" s="205"/>
      <c r="V770" s="87"/>
      <c r="W770" s="87"/>
      <c r="X770" s="87"/>
      <c r="Y770" s="87"/>
      <c r="Z770" s="86"/>
      <c r="AA770" s="87"/>
    </row>
    <row x14ac:dyDescent="0.25" r="771" customHeight="1" ht="17.25">
      <c r="A771" s="178">
        <f>A770</f>
        <v>25569.375</v>
      </c>
      <c r="B771" s="179" t="s">
        <v>15</v>
      </c>
      <c r="C771" s="180"/>
      <c r="D771" s="180">
        <v>17</v>
      </c>
      <c r="E771" s="180">
        <v>5</v>
      </c>
      <c r="F771" s="180"/>
      <c r="G771" s="180">
        <f>SUM(C771:F771)</f>
      </c>
      <c r="H771" s="182">
        <v>4800</v>
      </c>
      <c r="I771" s="125">
        <f>G771*H771</f>
      </c>
      <c r="J771" s="125">
        <f>I771*0.1</f>
      </c>
      <c r="K771" s="125">
        <f>SUM(I771:J771)</f>
      </c>
      <c r="L771" s="205"/>
      <c r="M771" s="87"/>
      <c r="N771" s="87"/>
      <c r="O771" s="87"/>
      <c r="P771" s="87"/>
      <c r="Q771" s="87"/>
      <c r="R771" s="87"/>
      <c r="S771" s="87"/>
      <c r="T771" s="87"/>
      <c r="U771" s="205"/>
      <c r="V771" s="87"/>
      <c r="W771" s="87"/>
      <c r="X771" s="87"/>
      <c r="Y771" s="87"/>
      <c r="Z771" s="86"/>
      <c r="AA771" s="87"/>
    </row>
    <row x14ac:dyDescent="0.25" r="772" customHeight="1" ht="17.25">
      <c r="A772" s="178">
        <f>A771</f>
        <v>25569.375</v>
      </c>
      <c r="B772" s="179" t="s">
        <v>21</v>
      </c>
      <c r="C772" s="188"/>
      <c r="D772" s="180">
        <v>17</v>
      </c>
      <c r="E772" s="180"/>
      <c r="F772" s="180"/>
      <c r="G772" s="180">
        <f>SUM(C772:F772)</f>
      </c>
      <c r="H772" s="182">
        <v>5500</v>
      </c>
      <c r="I772" s="125">
        <f>G772*H772</f>
      </c>
      <c r="J772" s="125">
        <f>I772*0.1</f>
      </c>
      <c r="K772" s="125">
        <f>SUM(I772:J772)</f>
      </c>
      <c r="L772" s="205"/>
      <c r="M772" s="87"/>
      <c r="N772" s="87"/>
      <c r="O772" s="87"/>
      <c r="P772" s="87"/>
      <c r="Q772" s="87"/>
      <c r="R772" s="87"/>
      <c r="S772" s="87"/>
      <c r="T772" s="87"/>
      <c r="U772" s="205"/>
      <c r="V772" s="87"/>
      <c r="W772" s="87"/>
      <c r="X772" s="87"/>
      <c r="Y772" s="87"/>
      <c r="Z772" s="86"/>
      <c r="AA772" s="87"/>
    </row>
    <row x14ac:dyDescent="0.25" r="773" customHeight="1" ht="17.25">
      <c r="A773" s="178">
        <f>A772</f>
        <v>25569.375</v>
      </c>
      <c r="B773" s="179" t="s">
        <v>52</v>
      </c>
      <c r="C773" s="180"/>
      <c r="D773" s="180">
        <v>14</v>
      </c>
      <c r="E773" s="180">
        <v>9</v>
      </c>
      <c r="F773" s="180"/>
      <c r="G773" s="180">
        <f>SUM(C773:F773)</f>
      </c>
      <c r="H773" s="182">
        <v>5500</v>
      </c>
      <c r="I773" s="125">
        <f>G773*H773</f>
      </c>
      <c r="J773" s="125">
        <f>I773*0.1</f>
      </c>
      <c r="K773" s="125">
        <f>SUM(I773:J773)</f>
      </c>
      <c r="L773" s="205"/>
      <c r="M773" s="87"/>
      <c r="N773" s="87"/>
      <c r="O773" s="87"/>
      <c r="P773" s="87"/>
      <c r="Q773" s="87"/>
      <c r="R773" s="87"/>
      <c r="S773" s="87"/>
      <c r="T773" s="87"/>
      <c r="U773" s="205"/>
      <c r="V773" s="87"/>
      <c r="W773" s="87"/>
      <c r="X773" s="87"/>
      <c r="Y773" s="87"/>
      <c r="Z773" s="86"/>
      <c r="AA773" s="87"/>
    </row>
    <row x14ac:dyDescent="0.25" r="774" customHeight="1" ht="17.25">
      <c r="A774" s="178">
        <f>A773</f>
        <v>25569.375</v>
      </c>
      <c r="B774" s="186" t="s">
        <v>61</v>
      </c>
      <c r="C774" s="180"/>
      <c r="D774" s="180">
        <v>14</v>
      </c>
      <c r="E774" s="180"/>
      <c r="F774" s="180"/>
      <c r="G774" s="180">
        <f>SUM(C774:F774)</f>
      </c>
      <c r="H774" s="182">
        <v>5500</v>
      </c>
      <c r="I774" s="125">
        <f>G774*H774</f>
      </c>
      <c r="J774" s="125">
        <f>I774*0.1</f>
      </c>
      <c r="K774" s="125">
        <f>SUM(I774:J774)</f>
      </c>
      <c r="L774" s="205"/>
      <c r="M774" s="87"/>
      <c r="N774" s="87"/>
      <c r="O774" s="87"/>
      <c r="P774" s="87"/>
      <c r="Q774" s="87"/>
      <c r="R774" s="87"/>
      <c r="S774" s="87"/>
      <c r="T774" s="87"/>
      <c r="U774" s="205"/>
      <c r="V774" s="87"/>
      <c r="W774" s="87"/>
      <c r="X774" s="87"/>
      <c r="Y774" s="87"/>
      <c r="Z774" s="86"/>
      <c r="AA774" s="87"/>
    </row>
    <row x14ac:dyDescent="0.25" r="775" customHeight="1" ht="17.25">
      <c r="A775" s="178">
        <f>A774</f>
        <v>25569.375</v>
      </c>
      <c r="B775" s="179" t="s">
        <v>33</v>
      </c>
      <c r="C775" s="180"/>
      <c r="D775" s="180">
        <v>10</v>
      </c>
      <c r="E775" s="180"/>
      <c r="F775" s="180"/>
      <c r="G775" s="180">
        <f>SUM(C775:F775)</f>
      </c>
      <c r="H775" s="182">
        <v>5500</v>
      </c>
      <c r="I775" s="125">
        <f>G775*H775</f>
      </c>
      <c r="J775" s="125">
        <f>I775*0.1</f>
      </c>
      <c r="K775" s="125">
        <f>SUM(I775:J775)</f>
      </c>
      <c r="L775" s="205"/>
      <c r="M775" s="87"/>
      <c r="N775" s="87"/>
      <c r="O775" s="87"/>
      <c r="P775" s="87"/>
      <c r="Q775" s="87"/>
      <c r="R775" s="87"/>
      <c r="S775" s="87"/>
      <c r="T775" s="87"/>
      <c r="U775" s="205"/>
      <c r="V775" s="87"/>
      <c r="W775" s="87"/>
      <c r="X775" s="87"/>
      <c r="Y775" s="87"/>
      <c r="Z775" s="86"/>
      <c r="AA775" s="87"/>
    </row>
    <row x14ac:dyDescent="0.25" r="776" customHeight="1" ht="17.25">
      <c r="A776" s="178">
        <f>A775</f>
        <v>25569.375</v>
      </c>
      <c r="B776" s="179" t="s">
        <v>12</v>
      </c>
      <c r="C776" s="180"/>
      <c r="D776" s="180">
        <v>17</v>
      </c>
      <c r="E776" s="180">
        <v>8</v>
      </c>
      <c r="F776" s="180"/>
      <c r="G776" s="180">
        <f>SUM(C776:F776)</f>
      </c>
      <c r="H776" s="182">
        <v>6000</v>
      </c>
      <c r="I776" s="125">
        <f>G776*H776</f>
      </c>
      <c r="J776" s="125">
        <f>I776*0.1</f>
      </c>
      <c r="K776" s="125">
        <f>SUM(I776:J776)</f>
      </c>
      <c r="L776" s="205"/>
      <c r="M776" s="87"/>
      <c r="N776" s="87"/>
      <c r="O776" s="87"/>
      <c r="P776" s="87"/>
      <c r="Q776" s="87"/>
      <c r="R776" s="87"/>
      <c r="S776" s="87"/>
      <c r="T776" s="87"/>
      <c r="U776" s="205"/>
      <c r="V776" s="87"/>
      <c r="W776" s="87"/>
      <c r="X776" s="87"/>
      <c r="Y776" s="87"/>
      <c r="Z776" s="86"/>
      <c r="AA776" s="87"/>
    </row>
    <row x14ac:dyDescent="0.25" r="777" customHeight="1" ht="17.25">
      <c r="A777" s="178">
        <f>A776</f>
        <v>25569.375</v>
      </c>
      <c r="B777" s="186" t="s">
        <v>37</v>
      </c>
      <c r="C777" s="180"/>
      <c r="D777" s="180">
        <v>6</v>
      </c>
      <c r="E777" s="180"/>
      <c r="F777" s="180"/>
      <c r="G777" s="180">
        <f>SUM(C777:F777)</f>
      </c>
      <c r="H777" s="182">
        <v>6500</v>
      </c>
      <c r="I777" s="125">
        <f>G777*H777</f>
      </c>
      <c r="J777" s="125">
        <f>I777*0.1</f>
      </c>
      <c r="K777" s="125">
        <f>SUM(I777:J777)</f>
      </c>
      <c r="L777" s="205"/>
      <c r="M777" s="87"/>
      <c r="N777" s="87"/>
      <c r="O777" s="87"/>
      <c r="P777" s="87"/>
      <c r="Q777" s="87"/>
      <c r="R777" s="87"/>
      <c r="S777" s="87"/>
      <c r="T777" s="87"/>
      <c r="U777" s="205"/>
      <c r="V777" s="87"/>
      <c r="W777" s="87"/>
      <c r="X777" s="87"/>
      <c r="Y777" s="87"/>
      <c r="Z777" s="86"/>
      <c r="AA777" s="87"/>
    </row>
    <row x14ac:dyDescent="0.25" r="778" customHeight="1" ht="17.25">
      <c r="A778" s="178">
        <f>A777</f>
        <v>25569.375</v>
      </c>
      <c r="B778" s="186" t="s">
        <v>64</v>
      </c>
      <c r="C778" s="180"/>
      <c r="D778" s="180">
        <v>53</v>
      </c>
      <c r="E778" s="180">
        <v>7</v>
      </c>
      <c r="F778" s="180"/>
      <c r="G778" s="180">
        <f>SUM(C778:F778)</f>
      </c>
      <c r="H778" s="182">
        <v>5500</v>
      </c>
      <c r="I778" s="125">
        <f>G778*H778</f>
      </c>
      <c r="J778" s="125">
        <f>I778*0.1</f>
      </c>
      <c r="K778" s="125">
        <f>SUM(I778:J778)</f>
      </c>
      <c r="L778" s="205"/>
      <c r="M778" s="87"/>
      <c r="N778" s="87"/>
      <c r="O778" s="87"/>
      <c r="P778" s="87"/>
      <c r="Q778" s="87"/>
      <c r="R778" s="87"/>
      <c r="S778" s="87"/>
      <c r="T778" s="87"/>
      <c r="U778" s="205"/>
      <c r="V778" s="87"/>
      <c r="W778" s="87"/>
      <c r="X778" s="87"/>
      <c r="Y778" s="87"/>
      <c r="Z778" s="86"/>
      <c r="AA778" s="87"/>
    </row>
    <row x14ac:dyDescent="0.25" r="779" customHeight="1" ht="17.25">
      <c r="A779" s="178">
        <f>A778</f>
        <v>25569.375</v>
      </c>
      <c r="B779" s="179" t="s">
        <v>25</v>
      </c>
      <c r="C779" s="180"/>
      <c r="D779" s="180">
        <v>20</v>
      </c>
      <c r="E779" s="180"/>
      <c r="F779" s="180"/>
      <c r="G779" s="180">
        <f>SUM(C779:F779)</f>
      </c>
      <c r="H779" s="182">
        <v>6000</v>
      </c>
      <c r="I779" s="125">
        <f>G779*H779</f>
      </c>
      <c r="J779" s="125">
        <f>I779*0.1</f>
      </c>
      <c r="K779" s="125">
        <f>SUM(I779:J779)</f>
      </c>
      <c r="L779" s="205"/>
      <c r="M779" s="87"/>
      <c r="N779" s="87"/>
      <c r="O779" s="87"/>
      <c r="P779" s="87"/>
      <c r="Q779" s="87"/>
      <c r="R779" s="87"/>
      <c r="S779" s="87"/>
      <c r="T779" s="87"/>
      <c r="U779" s="205"/>
      <c r="V779" s="87"/>
      <c r="W779" s="87"/>
      <c r="X779" s="87"/>
      <c r="Y779" s="87"/>
      <c r="Z779" s="86"/>
      <c r="AA779" s="87"/>
    </row>
    <row x14ac:dyDescent="0.25" r="780" customHeight="1" ht="17.25">
      <c r="A780" s="178">
        <f>A779</f>
        <v>25569.375</v>
      </c>
      <c r="B780" s="186" t="s">
        <v>76</v>
      </c>
      <c r="C780" s="188"/>
      <c r="D780" s="180">
        <v>25</v>
      </c>
      <c r="E780" s="180">
        <v>12</v>
      </c>
      <c r="F780" s="180">
        <v>5</v>
      </c>
      <c r="G780" s="180">
        <f>SUM(C780:F780)</f>
      </c>
      <c r="H780" s="125">
        <v>6000</v>
      </c>
      <c r="I780" s="125">
        <f>G780*H780</f>
      </c>
      <c r="J780" s="125">
        <f>I780*0.1</f>
      </c>
      <c r="K780" s="125">
        <f>SUM(I780:J780)</f>
      </c>
      <c r="L780" s="205"/>
      <c r="M780" s="87"/>
      <c r="N780" s="87"/>
      <c r="O780" s="87"/>
      <c r="P780" s="87"/>
      <c r="Q780" s="87"/>
      <c r="R780" s="87"/>
      <c r="S780" s="87"/>
      <c r="T780" s="87"/>
      <c r="U780" s="205"/>
      <c r="V780" s="87"/>
      <c r="W780" s="87"/>
      <c r="X780" s="87"/>
      <c r="Y780" s="87"/>
      <c r="Z780" s="86"/>
      <c r="AA780" s="87"/>
    </row>
    <row x14ac:dyDescent="0.25" r="781" customHeight="1" ht="17.25">
      <c r="A781" s="178">
        <f>A780</f>
        <v>25569.375</v>
      </c>
      <c r="B781" s="186" t="s">
        <v>149</v>
      </c>
      <c r="C781" s="180"/>
      <c r="D781" s="180">
        <v>86</v>
      </c>
      <c r="E781" s="180">
        <v>34</v>
      </c>
      <c r="F781" s="180">
        <v>3</v>
      </c>
      <c r="G781" s="180">
        <f>SUM(C781:F781)</f>
      </c>
      <c r="H781" s="125">
        <v>6000</v>
      </c>
      <c r="I781" s="125">
        <f>G781*H781</f>
      </c>
      <c r="J781" s="125">
        <f>I781*0.1</f>
      </c>
      <c r="K781" s="125">
        <f>SUM(I781:J781)</f>
      </c>
      <c r="L781" s="205"/>
      <c r="M781" s="87"/>
      <c r="N781" s="87"/>
      <c r="O781" s="87"/>
      <c r="P781" s="87"/>
      <c r="Q781" s="87"/>
      <c r="R781" s="87"/>
      <c r="S781" s="87"/>
      <c r="T781" s="87"/>
      <c r="U781" s="205"/>
      <c r="V781" s="87"/>
      <c r="W781" s="87"/>
      <c r="X781" s="87"/>
      <c r="Y781" s="87"/>
      <c r="Z781" s="86"/>
      <c r="AA781" s="87"/>
    </row>
    <row x14ac:dyDescent="0.25" r="782" customHeight="1" ht="17.25">
      <c r="A782" s="178">
        <f>A781</f>
        <v>25569.375</v>
      </c>
      <c r="B782" s="186" t="s">
        <v>43</v>
      </c>
      <c r="C782" s="180"/>
      <c r="D782" s="180">
        <v>43</v>
      </c>
      <c r="E782" s="180">
        <v>11</v>
      </c>
      <c r="F782" s="180"/>
      <c r="G782" s="180">
        <f>SUM(C782:F782)</f>
      </c>
      <c r="H782" s="125">
        <v>6000</v>
      </c>
      <c r="I782" s="125">
        <f>G782*H782</f>
      </c>
      <c r="J782" s="125">
        <f>I782*0.1</f>
      </c>
      <c r="K782" s="125">
        <f>SUM(I782:J782)</f>
      </c>
      <c r="L782" s="205"/>
      <c r="M782" s="87"/>
      <c r="N782" s="87"/>
      <c r="O782" s="87"/>
      <c r="P782" s="87"/>
      <c r="Q782" s="87"/>
      <c r="R782" s="87"/>
      <c r="S782" s="87"/>
      <c r="T782" s="87"/>
      <c r="U782" s="205"/>
      <c r="V782" s="87"/>
      <c r="W782" s="87"/>
      <c r="X782" s="87"/>
      <c r="Y782" s="87"/>
      <c r="Z782" s="86"/>
      <c r="AA782" s="87"/>
    </row>
    <row x14ac:dyDescent="0.25" r="783" customHeight="1" ht="17.25">
      <c r="A783" s="178">
        <f>A782</f>
        <v>25569.375</v>
      </c>
      <c r="B783" s="186" t="s">
        <v>18</v>
      </c>
      <c r="C783" s="180"/>
      <c r="D783" s="180">
        <v>9</v>
      </c>
      <c r="E783" s="180">
        <v>7</v>
      </c>
      <c r="F783" s="180">
        <v>6</v>
      </c>
      <c r="G783" s="180">
        <f>SUM(C783:F783)</f>
      </c>
      <c r="H783" s="125">
        <v>6000</v>
      </c>
      <c r="I783" s="125">
        <f>G783*H783</f>
      </c>
      <c r="J783" s="125">
        <f>I783*0.1</f>
      </c>
      <c r="K783" s="125">
        <f>SUM(I783:J783)</f>
      </c>
      <c r="L783" s="205"/>
      <c r="M783" s="87"/>
      <c r="N783" s="87"/>
      <c r="O783" s="87"/>
      <c r="P783" s="87"/>
      <c r="Q783" s="87"/>
      <c r="R783" s="87"/>
      <c r="S783" s="87"/>
      <c r="T783" s="87"/>
      <c r="U783" s="205"/>
      <c r="V783" s="87"/>
      <c r="W783" s="87"/>
      <c r="X783" s="87"/>
      <c r="Y783" s="87"/>
      <c r="Z783" s="86"/>
      <c r="AA783" s="87"/>
    </row>
    <row x14ac:dyDescent="0.25" r="784" customHeight="1" ht="17.25">
      <c r="A784" s="178">
        <f>A783</f>
        <v>25569.375</v>
      </c>
      <c r="B784" s="186" t="s">
        <v>82</v>
      </c>
      <c r="C784" s="188"/>
      <c r="D784" s="180">
        <v>25</v>
      </c>
      <c r="E784" s="180">
        <v>11</v>
      </c>
      <c r="F784" s="180">
        <v>7</v>
      </c>
      <c r="G784" s="180">
        <f>SUM(C784:F784)</f>
      </c>
      <c r="H784" s="125">
        <v>5000</v>
      </c>
      <c r="I784" s="125">
        <f>G784*H784</f>
      </c>
      <c r="J784" s="125">
        <f>I784*0.1</f>
      </c>
      <c r="K784" s="125">
        <f>SUM(I784:J784)</f>
      </c>
      <c r="L784" s="205"/>
      <c r="M784" s="87"/>
      <c r="N784" s="87"/>
      <c r="O784" s="87"/>
      <c r="P784" s="87"/>
      <c r="Q784" s="87"/>
      <c r="R784" s="87"/>
      <c r="S784" s="87"/>
      <c r="T784" s="87"/>
      <c r="U784" s="205"/>
      <c r="V784" s="87"/>
      <c r="W784" s="87"/>
      <c r="X784" s="87"/>
      <c r="Y784" s="87"/>
      <c r="Z784" s="86"/>
      <c r="AA784" s="87"/>
    </row>
    <row x14ac:dyDescent="0.25" r="785" customHeight="1" ht="17.25">
      <c r="A785" s="178">
        <f>A784</f>
        <v>25569.375</v>
      </c>
      <c r="B785" s="186" t="s">
        <v>151</v>
      </c>
      <c r="C785" s="180"/>
      <c r="D785" s="180">
        <v>12</v>
      </c>
      <c r="E785" s="180"/>
      <c r="F785" s="180"/>
      <c r="G785" s="180">
        <f>SUM(C785:F785)</f>
      </c>
      <c r="H785" s="125">
        <v>5000</v>
      </c>
      <c r="I785" s="125">
        <f>G785*H785</f>
      </c>
      <c r="J785" s="125">
        <f>I785*0.1</f>
      </c>
      <c r="K785" s="125">
        <f>SUM(I785:J785)</f>
      </c>
      <c r="L785" s="205"/>
      <c r="M785" s="87"/>
      <c r="N785" s="87"/>
      <c r="O785" s="87"/>
      <c r="P785" s="87"/>
      <c r="Q785" s="87"/>
      <c r="R785" s="87"/>
      <c r="S785" s="87"/>
      <c r="T785" s="87"/>
      <c r="U785" s="205"/>
      <c r="V785" s="87"/>
      <c r="W785" s="87"/>
      <c r="X785" s="87"/>
      <c r="Y785" s="87"/>
      <c r="Z785" s="86"/>
      <c r="AA785" s="87"/>
    </row>
    <row x14ac:dyDescent="0.25" r="786" customHeight="1" ht="17.25">
      <c r="A786" s="178">
        <f>A785</f>
        <v>25569.375</v>
      </c>
      <c r="B786" s="186" t="s">
        <v>105</v>
      </c>
      <c r="C786" s="180"/>
      <c r="D786" s="180">
        <v>34</v>
      </c>
      <c r="E786" s="180"/>
      <c r="F786" s="180"/>
      <c r="G786" s="180">
        <f>SUM(C786:F786)</f>
      </c>
      <c r="H786" s="125">
        <v>7000</v>
      </c>
      <c r="I786" s="125">
        <f>G786*H786</f>
      </c>
      <c r="J786" s="185"/>
      <c r="K786" s="125">
        <f>SUM(I786:J786)</f>
      </c>
      <c r="L786" s="205"/>
      <c r="M786" s="87"/>
      <c r="N786" s="87"/>
      <c r="O786" s="87"/>
      <c r="P786" s="87"/>
      <c r="Q786" s="87"/>
      <c r="R786" s="87"/>
      <c r="S786" s="87"/>
      <c r="T786" s="87"/>
      <c r="U786" s="205"/>
      <c r="V786" s="87"/>
      <c r="W786" s="87"/>
      <c r="X786" s="87"/>
      <c r="Y786" s="87"/>
      <c r="Z786" s="86"/>
      <c r="AA786" s="87"/>
    </row>
    <row x14ac:dyDescent="0.25" r="787" customHeight="1" ht="17.25">
      <c r="A787" s="178">
        <f>A786</f>
        <v>25569.375</v>
      </c>
      <c r="B787" s="186" t="s">
        <v>23</v>
      </c>
      <c r="C787" s="180"/>
      <c r="D787" s="180">
        <v>16</v>
      </c>
      <c r="E787" s="180"/>
      <c r="F787" s="180"/>
      <c r="G787" s="180">
        <f>SUM(C787:F787)</f>
      </c>
      <c r="H787" s="125">
        <v>6000</v>
      </c>
      <c r="I787" s="125">
        <f>G787*H787</f>
      </c>
      <c r="J787" s="125">
        <f>I787*0.1</f>
      </c>
      <c r="K787" s="125">
        <f>SUM(I787:J787)</f>
      </c>
      <c r="L787" s="205"/>
      <c r="M787" s="87"/>
      <c r="N787" s="87"/>
      <c r="O787" s="87"/>
      <c r="P787" s="87"/>
      <c r="Q787" s="87"/>
      <c r="R787" s="87"/>
      <c r="S787" s="87"/>
      <c r="T787" s="87"/>
      <c r="U787" s="205"/>
      <c r="V787" s="87"/>
      <c r="W787" s="87"/>
      <c r="X787" s="87"/>
      <c r="Y787" s="87"/>
      <c r="Z787" s="86"/>
      <c r="AA787" s="87"/>
    </row>
    <row x14ac:dyDescent="0.25" r="788" customHeight="1" ht="17.25">
      <c r="A788" s="178">
        <f>A787</f>
        <v>25569.375</v>
      </c>
      <c r="B788" s="186" t="s">
        <v>40</v>
      </c>
      <c r="C788" s="180"/>
      <c r="D788" s="180">
        <v>15</v>
      </c>
      <c r="E788" s="180"/>
      <c r="F788" s="180"/>
      <c r="G788" s="180">
        <f>SUM(C788:F788)</f>
      </c>
      <c r="H788" s="125">
        <v>6500</v>
      </c>
      <c r="I788" s="125">
        <f>G788*H788</f>
      </c>
      <c r="J788" s="125">
        <f>I788*0.1</f>
      </c>
      <c r="K788" s="125">
        <f>SUM(I788:J788)</f>
      </c>
      <c r="L788" s="205"/>
      <c r="M788" s="87"/>
      <c r="N788" s="87"/>
      <c r="O788" s="87"/>
      <c r="P788" s="87"/>
      <c r="Q788" s="87"/>
      <c r="R788" s="87"/>
      <c r="S788" s="87"/>
      <c r="T788" s="87"/>
      <c r="U788" s="205"/>
      <c r="V788" s="87"/>
      <c r="W788" s="87"/>
      <c r="X788" s="87"/>
      <c r="Y788" s="87"/>
      <c r="Z788" s="86"/>
      <c r="AA788" s="87"/>
    </row>
    <row x14ac:dyDescent="0.25" r="789" customHeight="1" ht="17.25">
      <c r="A789" s="178">
        <f>A788</f>
        <v>25569.375</v>
      </c>
      <c r="B789" s="186" t="s">
        <v>86</v>
      </c>
      <c r="C789" s="180"/>
      <c r="D789" s="180">
        <v>19</v>
      </c>
      <c r="E789" s="180">
        <v>8</v>
      </c>
      <c r="F789" s="180">
        <v>5</v>
      </c>
      <c r="G789" s="180">
        <f>SUM(C789:F789)</f>
      </c>
      <c r="H789" s="125">
        <v>6000</v>
      </c>
      <c r="I789" s="125">
        <f>G789*H789</f>
      </c>
      <c r="J789" s="125">
        <f>I789*0.1</f>
      </c>
      <c r="K789" s="125">
        <f>SUM(I789:J789)</f>
      </c>
      <c r="L789" s="205"/>
      <c r="M789" s="87"/>
      <c r="N789" s="87"/>
      <c r="O789" s="87"/>
      <c r="P789" s="87"/>
      <c r="Q789" s="87"/>
      <c r="R789" s="87"/>
      <c r="S789" s="87"/>
      <c r="T789" s="87"/>
      <c r="U789" s="205"/>
      <c r="V789" s="87"/>
      <c r="W789" s="87"/>
      <c r="X789" s="87"/>
      <c r="Y789" s="87"/>
      <c r="Z789" s="86"/>
      <c r="AA789" s="87"/>
    </row>
    <row x14ac:dyDescent="0.25" r="790" customHeight="1" ht="17.25">
      <c r="A790" s="178">
        <f>A789</f>
        <v>25569.375</v>
      </c>
      <c r="B790" s="186" t="s">
        <v>152</v>
      </c>
      <c r="C790" s="180"/>
      <c r="D790" s="180">
        <v>170</v>
      </c>
      <c r="E790" s="180"/>
      <c r="F790" s="180"/>
      <c r="G790" s="180">
        <f>SUM(C790:F790)</f>
      </c>
      <c r="H790" s="125">
        <v>6000</v>
      </c>
      <c r="I790" s="125">
        <f>G790*H790</f>
      </c>
      <c r="J790" s="125">
        <f>I790*0.1</f>
      </c>
      <c r="K790" s="125">
        <f>SUM(I790:J790)</f>
      </c>
      <c r="L790" s="205"/>
      <c r="M790" s="87"/>
      <c r="N790" s="87"/>
      <c r="O790" s="87"/>
      <c r="P790" s="87"/>
      <c r="Q790" s="87"/>
      <c r="R790" s="87"/>
      <c r="S790" s="87"/>
      <c r="T790" s="87"/>
      <c r="U790" s="205"/>
      <c r="V790" s="87"/>
      <c r="W790" s="87"/>
      <c r="X790" s="87"/>
      <c r="Y790" s="87"/>
      <c r="Z790" s="86"/>
      <c r="AA790" s="87"/>
    </row>
    <row x14ac:dyDescent="0.25" r="791" customHeight="1" ht="17.25">
      <c r="A791" s="178">
        <f>A787</f>
        <v>25569.375</v>
      </c>
      <c r="B791" s="186" t="s">
        <v>153</v>
      </c>
      <c r="C791" s="180"/>
      <c r="D791" s="180">
        <v>10</v>
      </c>
      <c r="E791" s="180"/>
      <c r="F791" s="180"/>
      <c r="G791" s="180">
        <f>SUM(C791:F791)</f>
      </c>
      <c r="H791" s="125">
        <v>6000</v>
      </c>
      <c r="I791" s="125">
        <f>G791*H791</f>
      </c>
      <c r="J791" s="125">
        <f>I791*0.1</f>
      </c>
      <c r="K791" s="125">
        <f>SUM(I791:J791)</f>
      </c>
      <c r="L791" s="205"/>
      <c r="M791" s="87"/>
      <c r="N791" s="87"/>
      <c r="O791" s="87"/>
      <c r="P791" s="87"/>
      <c r="Q791" s="87"/>
      <c r="R791" s="87"/>
      <c r="S791" s="87"/>
      <c r="T791" s="87"/>
      <c r="U791" s="205"/>
      <c r="V791" s="87"/>
      <c r="W791" s="87"/>
      <c r="X791" s="87"/>
      <c r="Y791" s="87"/>
      <c r="Z791" s="86"/>
      <c r="AA791" s="87"/>
    </row>
    <row x14ac:dyDescent="0.25" r="792" customHeight="1" ht="17.25">
      <c r="A792" s="178">
        <f>A788</f>
        <v>25569.375</v>
      </c>
      <c r="B792" s="186"/>
      <c r="C792" s="180"/>
      <c r="D792" s="180"/>
      <c r="E792" s="180"/>
      <c r="F792" s="180"/>
      <c r="G792" s="180">
        <f>SUM(C792:F792)</f>
      </c>
      <c r="H792" s="125"/>
      <c r="I792" s="125">
        <f>G792*H792</f>
      </c>
      <c r="J792" s="125">
        <f>I792*0.1</f>
      </c>
      <c r="K792" s="125">
        <f>SUM(I792:J792)</f>
      </c>
      <c r="L792" s="205"/>
      <c r="M792" s="87"/>
      <c r="N792" s="87"/>
      <c r="O792" s="87"/>
      <c r="P792" s="87"/>
      <c r="Q792" s="87"/>
      <c r="R792" s="87"/>
      <c r="S792" s="87"/>
      <c r="T792" s="87"/>
      <c r="U792" s="205"/>
      <c r="V792" s="87"/>
      <c r="W792" s="87"/>
      <c r="X792" s="87"/>
      <c r="Y792" s="87"/>
      <c r="Z792" s="86"/>
      <c r="AA792" s="87"/>
    </row>
    <row x14ac:dyDescent="0.25" r="793" customHeight="1" ht="17.25">
      <c r="A793" s="178">
        <f>A787</f>
        <v>25569.375</v>
      </c>
      <c r="B793" s="186"/>
      <c r="C793" s="180"/>
      <c r="D793" s="180"/>
      <c r="E793" s="180"/>
      <c r="F793" s="180"/>
      <c r="G793" s="180">
        <f>SUM(C793:F793)</f>
      </c>
      <c r="H793" s="125"/>
      <c r="I793" s="125">
        <f>G793*H793</f>
      </c>
      <c r="J793" s="125">
        <f>I793*0.1</f>
      </c>
      <c r="K793" s="125">
        <f>SUM(I793:J793)</f>
      </c>
      <c r="L793" s="205"/>
      <c r="M793" s="87"/>
      <c r="N793" s="87"/>
      <c r="O793" s="87"/>
      <c r="P793" s="87"/>
      <c r="Q793" s="87"/>
      <c r="R793" s="87"/>
      <c r="S793" s="87"/>
      <c r="T793" s="87"/>
      <c r="U793" s="205"/>
      <c r="V793" s="87"/>
      <c r="W793" s="87"/>
      <c r="X793" s="87"/>
      <c r="Y793" s="87"/>
      <c r="Z793" s="86"/>
      <c r="AA793" s="87"/>
    </row>
    <row x14ac:dyDescent="0.25" r="794" customHeight="1" ht="17.25">
      <c r="A794" s="178">
        <f>A788</f>
        <v>25569.375</v>
      </c>
      <c r="B794" s="186"/>
      <c r="C794" s="180"/>
      <c r="D794" s="180"/>
      <c r="E794" s="180"/>
      <c r="F794" s="180"/>
      <c r="G794" s="180">
        <f>SUM(C794:F794)</f>
      </c>
      <c r="H794" s="125"/>
      <c r="I794" s="125">
        <f>G794*H794</f>
      </c>
      <c r="J794" s="125">
        <f>I794*0.1</f>
      </c>
      <c r="K794" s="125">
        <f>SUM(I794:J794)</f>
      </c>
      <c r="L794" s="205"/>
      <c r="M794" s="87"/>
      <c r="N794" s="87"/>
      <c r="O794" s="87"/>
      <c r="P794" s="87"/>
      <c r="Q794" s="87"/>
      <c r="R794" s="87"/>
      <c r="S794" s="87"/>
      <c r="T794" s="87"/>
      <c r="U794" s="205"/>
      <c r="V794" s="87"/>
      <c r="W794" s="87"/>
      <c r="X794" s="87"/>
      <c r="Y794" s="87"/>
      <c r="Z794" s="86"/>
      <c r="AA794" s="87"/>
    </row>
    <row x14ac:dyDescent="0.25" r="795" customHeight="1" ht="17.25">
      <c r="A795" s="178">
        <f>A793</f>
        <v>25569.375</v>
      </c>
      <c r="B795" s="179"/>
      <c r="C795" s="180"/>
      <c r="D795" s="180"/>
      <c r="E795" s="180"/>
      <c r="F795" s="180"/>
      <c r="G795" s="180">
        <f>SUM(C795:F795)</f>
      </c>
      <c r="H795" s="125"/>
      <c r="I795" s="125">
        <f>G795*H795</f>
      </c>
      <c r="J795" s="125">
        <v>0</v>
      </c>
      <c r="K795" s="125">
        <f>SUM(I795:J795)</f>
      </c>
      <c r="L795" s="205"/>
      <c r="M795" s="87"/>
      <c r="N795" s="87"/>
      <c r="O795" s="87"/>
      <c r="P795" s="87"/>
      <c r="Q795" s="87"/>
      <c r="R795" s="87"/>
      <c r="S795" s="87"/>
      <c r="T795" s="87"/>
      <c r="U795" s="205"/>
      <c r="V795" s="87"/>
      <c r="W795" s="87"/>
      <c r="X795" s="87"/>
      <c r="Y795" s="87"/>
      <c r="Z795" s="86"/>
      <c r="AA795" s="87"/>
    </row>
    <row x14ac:dyDescent="0.25" r="796" customHeight="1" ht="17.25">
      <c r="A796" s="189">
        <f>A795</f>
        <v>25569.375</v>
      </c>
      <c r="B796" s="190" t="s">
        <v>155</v>
      </c>
      <c r="C796" s="191">
        <f>SUM(C749:C795)</f>
      </c>
      <c r="D796" s="191">
        <f>SUM(D749:D795)</f>
      </c>
      <c r="E796" s="191">
        <f>SUM(E749:E795)</f>
      </c>
      <c r="F796" s="191">
        <f>SUM(F749:F795)</f>
      </c>
      <c r="G796" s="191">
        <f>SUM(G749:G795)</f>
      </c>
      <c r="H796" s="191"/>
      <c r="I796" s="191">
        <f>SUM(I749:I795)</f>
      </c>
      <c r="J796" s="191">
        <f>SUM(J749:J795)</f>
      </c>
      <c r="K796" s="191">
        <f>SUM(K749:K795)</f>
      </c>
      <c r="L796" s="205"/>
      <c r="M796" s="87"/>
      <c r="N796" s="87"/>
      <c r="O796" s="87"/>
      <c r="P796" s="87"/>
      <c r="Q796" s="87"/>
      <c r="R796" s="87"/>
      <c r="S796" s="87"/>
      <c r="T796" s="87"/>
      <c r="U796" s="205"/>
      <c r="V796" s="87"/>
      <c r="W796" s="87"/>
      <c r="X796" s="87"/>
      <c r="Y796" s="87"/>
      <c r="Z796" s="86"/>
      <c r="AA796" s="87"/>
    </row>
    <row x14ac:dyDescent="0.25" r="797" customHeight="1" ht="17.25">
      <c r="A797" s="178">
        <f>A796</f>
        <v>25569.375</v>
      </c>
      <c r="B797" s="186" t="s">
        <v>113</v>
      </c>
      <c r="C797" s="180"/>
      <c r="D797" s="180">
        <v>37</v>
      </c>
      <c r="E797" s="180">
        <v>45</v>
      </c>
      <c r="F797" s="180"/>
      <c r="G797" s="180">
        <f>SUM(C797:F797)</f>
      </c>
      <c r="H797" s="125">
        <v>6500</v>
      </c>
      <c r="I797" s="125">
        <f>G797*H797</f>
      </c>
      <c r="J797" s="185"/>
      <c r="K797" s="125">
        <f>SUM(I797:J797)</f>
      </c>
      <c r="L797" s="205"/>
      <c r="M797" s="87"/>
      <c r="N797" s="87"/>
      <c r="O797" s="87"/>
      <c r="P797" s="87"/>
      <c r="Q797" s="87"/>
      <c r="R797" s="87"/>
      <c r="S797" s="87"/>
      <c r="T797" s="87"/>
      <c r="U797" s="205"/>
      <c r="V797" s="87"/>
      <c r="W797" s="87"/>
      <c r="X797" s="87"/>
      <c r="Y797" s="87"/>
      <c r="Z797" s="86"/>
      <c r="AA797" s="87"/>
    </row>
    <row x14ac:dyDescent="0.25" r="798" customHeight="1" ht="17.25">
      <c r="A798" s="178">
        <f>A797</f>
        <v>25569.375</v>
      </c>
      <c r="B798" s="186" t="s">
        <v>156</v>
      </c>
      <c r="C798" s="180"/>
      <c r="D798" s="180">
        <v>10</v>
      </c>
      <c r="E798" s="180">
        <v>9</v>
      </c>
      <c r="F798" s="180"/>
      <c r="G798" s="180">
        <f>SUM(C798:F798)</f>
      </c>
      <c r="H798" s="125">
        <v>6500</v>
      </c>
      <c r="I798" s="125">
        <f>G798*H798</f>
      </c>
      <c r="J798" s="185"/>
      <c r="K798" s="125">
        <f>SUM(I798:J798)</f>
      </c>
      <c r="L798" s="205"/>
      <c r="M798" s="87"/>
      <c r="N798" s="87"/>
      <c r="O798" s="87"/>
      <c r="P798" s="87"/>
      <c r="Q798" s="87"/>
      <c r="R798" s="87"/>
      <c r="S798" s="87"/>
      <c r="T798" s="87"/>
      <c r="U798" s="205"/>
      <c r="V798" s="87"/>
      <c r="W798" s="87"/>
      <c r="X798" s="87"/>
      <c r="Y798" s="87"/>
      <c r="Z798" s="86"/>
      <c r="AA798" s="87"/>
    </row>
    <row x14ac:dyDescent="0.25" r="799" customHeight="1" ht="17.25">
      <c r="A799" s="178">
        <f>A798</f>
        <v>25569.375</v>
      </c>
      <c r="B799" s="186" t="s">
        <v>112</v>
      </c>
      <c r="C799" s="180"/>
      <c r="D799" s="180">
        <v>11</v>
      </c>
      <c r="E799" s="180">
        <v>9</v>
      </c>
      <c r="F799" s="180"/>
      <c r="G799" s="180">
        <f>SUM(C799:F799)</f>
      </c>
      <c r="H799" s="125">
        <v>6900</v>
      </c>
      <c r="I799" s="125">
        <f>G799*H799</f>
      </c>
      <c r="J799" s="185"/>
      <c r="K799" s="125">
        <f>SUM(I799:J799)</f>
      </c>
      <c r="L799" s="205"/>
      <c r="M799" s="87"/>
      <c r="N799" s="87"/>
      <c r="O799" s="87"/>
      <c r="P799" s="87"/>
      <c r="Q799" s="87"/>
      <c r="R799" s="87"/>
      <c r="S799" s="87"/>
      <c r="T799" s="87"/>
      <c r="U799" s="205"/>
      <c r="V799" s="87"/>
      <c r="W799" s="87"/>
      <c r="X799" s="87"/>
      <c r="Y799" s="87"/>
      <c r="Z799" s="86"/>
      <c r="AA799" s="87"/>
    </row>
    <row x14ac:dyDescent="0.25" r="800" customHeight="1" ht="17.25">
      <c r="A800" s="178">
        <f>A799</f>
        <v>25569.375</v>
      </c>
      <c r="B800" s="179"/>
      <c r="C800" s="180"/>
      <c r="D800" s="180"/>
      <c r="E800" s="180"/>
      <c r="F800" s="180"/>
      <c r="G800" s="180">
        <f>SUM(C800:F800)</f>
      </c>
      <c r="H800" s="125"/>
      <c r="I800" s="125">
        <f>G800*H800</f>
      </c>
      <c r="J800" s="185"/>
      <c r="K800" s="125">
        <f>SUM(I800:J800)</f>
      </c>
      <c r="L800" s="205"/>
      <c r="M800" s="87"/>
      <c r="N800" s="87"/>
      <c r="O800" s="87"/>
      <c r="P800" s="87"/>
      <c r="Q800" s="87"/>
      <c r="R800" s="87"/>
      <c r="S800" s="87"/>
      <c r="T800" s="87"/>
      <c r="U800" s="205"/>
      <c r="V800" s="87"/>
      <c r="W800" s="87"/>
      <c r="X800" s="87"/>
      <c r="Y800" s="87"/>
      <c r="Z800" s="86"/>
      <c r="AA800" s="87"/>
    </row>
    <row x14ac:dyDescent="0.25" r="801" customHeight="1" ht="17.25">
      <c r="A801" s="178">
        <f>A800</f>
        <v>25569.375</v>
      </c>
      <c r="B801" s="179"/>
      <c r="C801" s="180"/>
      <c r="D801" s="180"/>
      <c r="E801" s="180"/>
      <c r="F801" s="180"/>
      <c r="G801" s="180">
        <f>SUM(C801:F801)</f>
      </c>
      <c r="H801" s="125"/>
      <c r="I801" s="125">
        <f>G801*H801</f>
      </c>
      <c r="J801" s="185"/>
      <c r="K801" s="125">
        <f>SUM(I801:J801)</f>
      </c>
      <c r="L801" s="205"/>
      <c r="M801" s="87"/>
      <c r="N801" s="87"/>
      <c r="O801" s="87"/>
      <c r="P801" s="87"/>
      <c r="Q801" s="87"/>
      <c r="R801" s="87"/>
      <c r="S801" s="87"/>
      <c r="T801" s="87"/>
      <c r="U801" s="205"/>
      <c r="V801" s="87"/>
      <c r="W801" s="87"/>
      <c r="X801" s="87"/>
      <c r="Y801" s="87"/>
      <c r="Z801" s="86"/>
      <c r="AA801" s="87"/>
    </row>
    <row x14ac:dyDescent="0.25" r="802" customHeight="1" ht="17.25">
      <c r="A802" s="178">
        <f>A801</f>
        <v>25569.375</v>
      </c>
      <c r="B802" s="179"/>
      <c r="C802" s="180"/>
      <c r="D802" s="180"/>
      <c r="E802" s="180"/>
      <c r="F802" s="180"/>
      <c r="G802" s="180">
        <f>SUM(C802:F802)</f>
      </c>
      <c r="H802" s="125"/>
      <c r="I802" s="125">
        <f>G802*H802</f>
      </c>
      <c r="J802" s="185"/>
      <c r="K802" s="125">
        <f>SUM(I802:J802)</f>
      </c>
      <c r="L802" s="205"/>
      <c r="M802" s="87"/>
      <c r="N802" s="87"/>
      <c r="O802" s="87"/>
      <c r="P802" s="87"/>
      <c r="Q802" s="87"/>
      <c r="R802" s="87"/>
      <c r="S802" s="87"/>
      <c r="T802" s="87"/>
      <c r="U802" s="205"/>
      <c r="V802" s="87"/>
      <c r="W802" s="87"/>
      <c r="X802" s="87"/>
      <c r="Y802" s="87"/>
      <c r="Z802" s="86"/>
      <c r="AA802" s="87"/>
    </row>
    <row x14ac:dyDescent="0.25" r="803" customHeight="1" ht="17.25">
      <c r="A803" s="178">
        <f>A802</f>
        <v>25569.375</v>
      </c>
      <c r="B803" s="179"/>
      <c r="C803" s="180"/>
      <c r="D803" s="180"/>
      <c r="E803" s="180"/>
      <c r="F803" s="180"/>
      <c r="G803" s="180">
        <f>SUM(C803:F803)</f>
      </c>
      <c r="H803" s="125"/>
      <c r="I803" s="125">
        <f>G803*H803</f>
      </c>
      <c r="J803" s="185"/>
      <c r="K803" s="125">
        <f>SUM(I803:J803)</f>
      </c>
      <c r="L803" s="205"/>
      <c r="M803" s="87"/>
      <c r="N803" s="87"/>
      <c r="O803" s="87"/>
      <c r="P803" s="87"/>
      <c r="Q803" s="87"/>
      <c r="R803" s="87"/>
      <c r="S803" s="87"/>
      <c r="T803" s="87"/>
      <c r="U803" s="205"/>
      <c r="V803" s="87"/>
      <c r="W803" s="87"/>
      <c r="X803" s="87"/>
      <c r="Y803" s="87"/>
      <c r="Z803" s="86"/>
      <c r="AA803" s="87"/>
    </row>
    <row x14ac:dyDescent="0.25" r="804" customHeight="1" ht="17.25">
      <c r="A804" s="178">
        <f>A803</f>
        <v>25569.375</v>
      </c>
      <c r="B804" s="179"/>
      <c r="C804" s="180"/>
      <c r="D804" s="180"/>
      <c r="E804" s="180"/>
      <c r="F804" s="180"/>
      <c r="G804" s="180">
        <f>SUM(C804:F804)</f>
      </c>
      <c r="H804" s="125"/>
      <c r="I804" s="125">
        <f>G804*H804</f>
      </c>
      <c r="J804" s="185"/>
      <c r="K804" s="125">
        <f>SUM(I804:J804)</f>
      </c>
      <c r="L804" s="205"/>
      <c r="M804" s="87"/>
      <c r="N804" s="87"/>
      <c r="O804" s="87"/>
      <c r="P804" s="87"/>
      <c r="Q804" s="87"/>
      <c r="R804" s="87"/>
      <c r="S804" s="87"/>
      <c r="T804" s="87"/>
      <c r="U804" s="205"/>
      <c r="V804" s="87"/>
      <c r="W804" s="87"/>
      <c r="X804" s="87"/>
      <c r="Y804" s="87"/>
      <c r="Z804" s="86"/>
      <c r="AA804" s="87"/>
    </row>
    <row x14ac:dyDescent="0.25" r="805" customHeight="1" ht="17.25">
      <c r="A805" s="189">
        <f>A804</f>
        <v>25569.375</v>
      </c>
      <c r="B805" s="190" t="s">
        <v>157</v>
      </c>
      <c r="C805" s="191">
        <f>SUM(C797:C804)</f>
      </c>
      <c r="D805" s="191">
        <f>SUM(D797:D804)</f>
      </c>
      <c r="E805" s="191">
        <f>SUM(E797:E804)</f>
      </c>
      <c r="F805" s="191">
        <f>SUM(F797:F804)</f>
      </c>
      <c r="G805" s="191">
        <f>SUM(G797:G804)</f>
      </c>
      <c r="H805" s="201"/>
      <c r="I805" s="201">
        <f>SUM(I797:I804)</f>
      </c>
      <c r="J805" s="201"/>
      <c r="K805" s="202">
        <f>SUM(K797:K804)</f>
      </c>
      <c r="L805" s="205"/>
      <c r="M805" s="87"/>
      <c r="N805" s="87"/>
      <c r="O805" s="87"/>
      <c r="P805" s="87"/>
      <c r="Q805" s="87"/>
      <c r="R805" s="87"/>
      <c r="S805" s="87"/>
      <c r="T805" s="87"/>
      <c r="U805" s="205"/>
      <c r="V805" s="87"/>
      <c r="W805" s="87"/>
      <c r="X805" s="87"/>
      <c r="Y805" s="87"/>
      <c r="Z805" s="86"/>
      <c r="AA805" s="87"/>
    </row>
    <row x14ac:dyDescent="0.25" r="806" customHeight="1" ht="17.25" hidden="1">
      <c r="A806" s="172" t="s">
        <v>128</v>
      </c>
      <c r="B806" s="173" t="s">
        <v>2</v>
      </c>
      <c r="C806" s="174" t="s">
        <v>129</v>
      </c>
      <c r="D806" s="174" t="s">
        <v>130</v>
      </c>
      <c r="E806" s="174" t="s">
        <v>131</v>
      </c>
      <c r="F806" s="174" t="s">
        <v>132</v>
      </c>
      <c r="G806" s="174" t="s">
        <v>133</v>
      </c>
      <c r="H806" s="174" t="s">
        <v>7</v>
      </c>
      <c r="I806" s="174" t="s">
        <v>134</v>
      </c>
      <c r="J806" s="174" t="s">
        <v>90</v>
      </c>
      <c r="K806" s="174" t="s">
        <v>135</v>
      </c>
      <c r="L806" s="205"/>
      <c r="M806" s="87"/>
      <c r="N806" s="87"/>
      <c r="O806" s="87"/>
      <c r="P806" s="87"/>
      <c r="Q806" s="87"/>
      <c r="R806" s="87"/>
      <c r="S806" s="87"/>
      <c r="T806" s="87"/>
      <c r="U806" s="205"/>
      <c r="V806" s="87"/>
      <c r="W806" s="87"/>
      <c r="X806" s="87"/>
      <c r="Y806" s="87"/>
      <c r="Z806" s="86"/>
      <c r="AA806" s="87"/>
    </row>
    <row x14ac:dyDescent="0.25" r="807" customHeight="1" ht="17.25">
      <c r="A807" s="178">
        <f>A804+1</f>
        <v>25569.375</v>
      </c>
      <c r="B807" s="179" t="s">
        <v>137</v>
      </c>
      <c r="C807" s="180"/>
      <c r="D807" s="180">
        <v>35</v>
      </c>
      <c r="E807" s="180"/>
      <c r="F807" s="180"/>
      <c r="G807" s="180">
        <f>SUM(C807:F807)</f>
      </c>
      <c r="H807" s="182">
        <v>4500</v>
      </c>
      <c r="I807" s="125">
        <f>G807*H807</f>
      </c>
      <c r="J807" s="125">
        <f>I807*0.1</f>
      </c>
      <c r="K807" s="125">
        <f>SUM(I807:J807)</f>
      </c>
      <c r="L807" s="205"/>
      <c r="M807" s="87"/>
      <c r="N807" s="87"/>
      <c r="O807" s="87"/>
      <c r="P807" s="87"/>
      <c r="Q807" s="87"/>
      <c r="R807" s="87"/>
      <c r="S807" s="87"/>
      <c r="T807" s="87"/>
      <c r="U807" s="205"/>
      <c r="V807" s="87"/>
      <c r="W807" s="87"/>
      <c r="X807" s="87"/>
      <c r="Y807" s="87"/>
      <c r="Z807" s="86"/>
      <c r="AA807" s="87"/>
    </row>
    <row x14ac:dyDescent="0.25" r="808" customHeight="1" ht="17.25">
      <c r="A808" s="178">
        <f>A807</f>
        <v>25569.375</v>
      </c>
      <c r="B808" s="179" t="s">
        <v>13</v>
      </c>
      <c r="C808" s="180"/>
      <c r="D808" s="180">
        <v>0</v>
      </c>
      <c r="E808" s="180"/>
      <c r="F808" s="180"/>
      <c r="G808" s="180">
        <f>SUM(C808:F808)</f>
      </c>
      <c r="H808" s="182">
        <v>6000</v>
      </c>
      <c r="I808" s="125">
        <f>G808*H808</f>
      </c>
      <c r="J808" s="125">
        <f>I808*0.1</f>
      </c>
      <c r="K808" s="125">
        <f>SUM(I808:J808)</f>
      </c>
      <c r="L808" s="205"/>
      <c r="M808" s="87"/>
      <c r="N808" s="87"/>
      <c r="O808" s="87"/>
      <c r="P808" s="87"/>
      <c r="Q808" s="87"/>
      <c r="R808" s="87"/>
      <c r="S808" s="87"/>
      <c r="T808" s="87"/>
      <c r="U808" s="205"/>
      <c r="V808" s="87"/>
      <c r="W808" s="87"/>
      <c r="X808" s="87"/>
      <c r="Y808" s="87"/>
      <c r="Z808" s="86"/>
      <c r="AA808" s="87"/>
    </row>
    <row x14ac:dyDescent="0.25" r="809" customHeight="1" ht="17.25">
      <c r="A809" s="178">
        <f>A808</f>
        <v>25569.375</v>
      </c>
      <c r="B809" s="179" t="s">
        <v>58</v>
      </c>
      <c r="C809" s="183"/>
      <c r="D809" s="180">
        <v>9</v>
      </c>
      <c r="E809" s="180">
        <v>8</v>
      </c>
      <c r="F809" s="180"/>
      <c r="G809" s="180">
        <f>SUM(C809:F809)</f>
      </c>
      <c r="H809" s="182">
        <v>5500</v>
      </c>
      <c r="I809" s="125">
        <f>G809*H809</f>
      </c>
      <c r="J809" s="125">
        <f>I809*0.1</f>
      </c>
      <c r="K809" s="125">
        <f>SUM(I809:J809)</f>
      </c>
      <c r="L809" s="205"/>
      <c r="M809" s="87"/>
      <c r="N809" s="87"/>
      <c r="O809" s="87"/>
      <c r="P809" s="87"/>
      <c r="Q809" s="87"/>
      <c r="R809" s="87"/>
      <c r="S809" s="87"/>
      <c r="T809" s="87"/>
      <c r="U809" s="205"/>
      <c r="V809" s="87"/>
      <c r="W809" s="87"/>
      <c r="X809" s="87"/>
      <c r="Y809" s="87"/>
      <c r="Z809" s="86"/>
      <c r="AA809" s="87"/>
    </row>
    <row x14ac:dyDescent="0.25" r="810" customHeight="1" ht="17.25">
      <c r="A810" s="178">
        <f>A809</f>
        <v>25569.375</v>
      </c>
      <c r="B810" s="179" t="s">
        <v>147</v>
      </c>
      <c r="C810" s="183">
        <v>10</v>
      </c>
      <c r="D810" s="180">
        <v>40</v>
      </c>
      <c r="E810" s="180">
        <v>25</v>
      </c>
      <c r="F810" s="180">
        <v>20</v>
      </c>
      <c r="G810" s="180">
        <f>SUM(C810:F810)</f>
      </c>
      <c r="H810" s="182">
        <v>5000</v>
      </c>
      <c r="I810" s="125">
        <f>G810*H810</f>
      </c>
      <c r="J810" s="125">
        <f>I810*0.1</f>
      </c>
      <c r="K810" s="125">
        <f>SUM(I810:J810)</f>
      </c>
      <c r="L810" s="205"/>
      <c r="M810" s="87"/>
      <c r="N810" s="87"/>
      <c r="O810" s="87"/>
      <c r="P810" s="87"/>
      <c r="Q810" s="87"/>
      <c r="R810" s="87"/>
      <c r="S810" s="87"/>
      <c r="T810" s="87"/>
      <c r="U810" s="205"/>
      <c r="V810" s="87"/>
      <c r="W810" s="87"/>
      <c r="X810" s="87"/>
      <c r="Y810" s="87"/>
      <c r="Z810" s="86"/>
      <c r="AA810" s="87"/>
    </row>
    <row x14ac:dyDescent="0.25" r="811" customHeight="1" ht="17.25">
      <c r="A811" s="178">
        <f>A810</f>
        <v>25569.375</v>
      </c>
      <c r="B811" s="179" t="s">
        <v>27</v>
      </c>
      <c r="C811" s="180"/>
      <c r="D811" s="180">
        <v>0</v>
      </c>
      <c r="E811" s="180"/>
      <c r="F811" s="180"/>
      <c r="G811" s="180">
        <f>SUM(C811:F811)</f>
      </c>
      <c r="H811" s="182">
        <v>5500</v>
      </c>
      <c r="I811" s="125">
        <f>G811*H811</f>
      </c>
      <c r="J811" s="125">
        <f>I811*0.1</f>
      </c>
      <c r="K811" s="125">
        <f>SUM(I811:J811)</f>
      </c>
      <c r="L811" s="205"/>
      <c r="M811" s="87"/>
      <c r="N811" s="87"/>
      <c r="O811" s="87"/>
      <c r="P811" s="87"/>
      <c r="Q811" s="87"/>
      <c r="R811" s="87"/>
      <c r="S811" s="87"/>
      <c r="T811" s="87"/>
      <c r="U811" s="205"/>
      <c r="V811" s="87"/>
      <c r="W811" s="87"/>
      <c r="X811" s="87"/>
      <c r="Y811" s="87"/>
      <c r="Z811" s="86"/>
      <c r="AA811" s="87"/>
    </row>
    <row x14ac:dyDescent="0.25" r="812" customHeight="1" ht="17.25">
      <c r="A812" s="178">
        <f>A811</f>
        <v>25569.375</v>
      </c>
      <c r="B812" s="179" t="s">
        <v>20</v>
      </c>
      <c r="C812" s="180"/>
      <c r="D812" s="180">
        <v>61</v>
      </c>
      <c r="E812" s="180"/>
      <c r="F812" s="180"/>
      <c r="G812" s="180">
        <f>SUM(C812:F812)</f>
      </c>
      <c r="H812" s="182">
        <v>5500</v>
      </c>
      <c r="I812" s="125">
        <f>G812*H812</f>
      </c>
      <c r="J812" s="125">
        <f>I812*0.1</f>
      </c>
      <c r="K812" s="125">
        <f>SUM(I812:J812)</f>
      </c>
      <c r="L812" s="205"/>
      <c r="M812" s="87"/>
      <c r="N812" s="87"/>
      <c r="O812" s="87"/>
      <c r="P812" s="87"/>
      <c r="Q812" s="87"/>
      <c r="R812" s="87"/>
      <c r="S812" s="87"/>
      <c r="T812" s="87"/>
      <c r="U812" s="205"/>
      <c r="V812" s="87"/>
      <c r="W812" s="87"/>
      <c r="X812" s="87"/>
      <c r="Y812" s="87"/>
      <c r="Z812" s="86"/>
      <c r="AA812" s="87"/>
    </row>
    <row x14ac:dyDescent="0.25" r="813" customHeight="1" ht="17.25">
      <c r="A813" s="178">
        <f>A812</f>
        <v>25569.375</v>
      </c>
      <c r="B813" s="179" t="s">
        <v>31</v>
      </c>
      <c r="C813" s="180"/>
      <c r="D813" s="180">
        <v>0</v>
      </c>
      <c r="E813" s="180"/>
      <c r="F813" s="180"/>
      <c r="G813" s="180">
        <f>SUM(C813:F813)</f>
      </c>
      <c r="H813" s="182">
        <v>6000</v>
      </c>
      <c r="I813" s="125">
        <f>G813*H813</f>
      </c>
      <c r="J813" s="125">
        <f>I813*0.1</f>
      </c>
      <c r="K813" s="125">
        <f>SUM(I813:J813)</f>
      </c>
      <c r="L813" s="205"/>
      <c r="M813" s="87"/>
      <c r="N813" s="87"/>
      <c r="O813" s="87"/>
      <c r="P813" s="87"/>
      <c r="Q813" s="87"/>
      <c r="R813" s="87"/>
      <c r="S813" s="87"/>
      <c r="T813" s="87"/>
      <c r="U813" s="205"/>
      <c r="V813" s="87"/>
      <c r="W813" s="87"/>
      <c r="X813" s="87"/>
      <c r="Y813" s="87"/>
      <c r="Z813" s="86"/>
      <c r="AA813" s="87"/>
    </row>
    <row x14ac:dyDescent="0.25" r="814" customHeight="1" ht="17.25">
      <c r="A814" s="178">
        <f>A813</f>
        <v>25569.375</v>
      </c>
      <c r="B814" s="179" t="s">
        <v>71</v>
      </c>
      <c r="C814" s="180"/>
      <c r="D814" s="180">
        <v>0</v>
      </c>
      <c r="E814" s="180"/>
      <c r="F814" s="180"/>
      <c r="G814" s="180">
        <f>SUM(C814:F814)</f>
      </c>
      <c r="H814" s="182">
        <v>6000</v>
      </c>
      <c r="I814" s="125">
        <f>G814*H814</f>
      </c>
      <c r="J814" s="125">
        <f>I814*0.1</f>
      </c>
      <c r="K814" s="125">
        <f>SUM(I814:J814)</f>
      </c>
      <c r="L814" s="205"/>
      <c r="M814" s="87"/>
      <c r="N814" s="87"/>
      <c r="O814" s="87"/>
      <c r="P814" s="87"/>
      <c r="Q814" s="87"/>
      <c r="R814" s="87"/>
      <c r="S814" s="87"/>
      <c r="T814" s="87"/>
      <c r="U814" s="205"/>
      <c r="V814" s="87"/>
      <c r="W814" s="87"/>
      <c r="X814" s="87"/>
      <c r="Y814" s="87"/>
      <c r="Z814" s="86"/>
      <c r="AA814" s="87"/>
    </row>
    <row x14ac:dyDescent="0.25" r="815" customHeight="1" ht="17.25">
      <c r="A815" s="178">
        <f>A814</f>
        <v>25569.375</v>
      </c>
      <c r="B815" s="184" t="s">
        <v>49</v>
      </c>
      <c r="C815" s="180"/>
      <c r="D815" s="180">
        <v>13</v>
      </c>
      <c r="E815" s="180">
        <v>9</v>
      </c>
      <c r="F815" s="180">
        <v>6</v>
      </c>
      <c r="G815" s="180">
        <f>SUM(C815:F815)</f>
      </c>
      <c r="H815" s="182">
        <v>6000</v>
      </c>
      <c r="I815" s="125">
        <f>G815*H815</f>
      </c>
      <c r="J815" s="125">
        <f>I815*0.1</f>
      </c>
      <c r="K815" s="125">
        <f>SUM(I815:J815)</f>
      </c>
      <c r="L815" s="205"/>
      <c r="M815" s="87"/>
      <c r="N815" s="87"/>
      <c r="O815" s="87"/>
      <c r="P815" s="87"/>
      <c r="Q815" s="87"/>
      <c r="R815" s="87"/>
      <c r="S815" s="87"/>
      <c r="T815" s="87"/>
      <c r="U815" s="205"/>
      <c r="V815" s="87"/>
      <c r="W815" s="87"/>
      <c r="X815" s="87"/>
      <c r="Y815" s="87"/>
      <c r="Z815" s="86"/>
      <c r="AA815" s="87"/>
    </row>
    <row x14ac:dyDescent="0.25" r="816" customHeight="1" ht="17.25">
      <c r="A816" s="178">
        <f>A815</f>
        <v>25569.375</v>
      </c>
      <c r="B816" s="179" t="s">
        <v>9</v>
      </c>
      <c r="C816" s="180"/>
      <c r="D816" s="180">
        <v>36</v>
      </c>
      <c r="E816" s="180"/>
      <c r="F816" s="180"/>
      <c r="G816" s="180">
        <f>SUM(C816:F816)</f>
      </c>
      <c r="H816" s="182">
        <v>6000</v>
      </c>
      <c r="I816" s="125">
        <f>G816*H816</f>
      </c>
      <c r="J816" s="125">
        <f>I816*0.1</f>
      </c>
      <c r="K816" s="125">
        <f>SUM(I816:J816)</f>
      </c>
      <c r="L816" s="205"/>
      <c r="M816" s="87"/>
      <c r="N816" s="87"/>
      <c r="O816" s="87"/>
      <c r="P816" s="87"/>
      <c r="Q816" s="87"/>
      <c r="R816" s="87"/>
      <c r="S816" s="87"/>
      <c r="T816" s="87"/>
      <c r="U816" s="205"/>
      <c r="V816" s="87"/>
      <c r="W816" s="87"/>
      <c r="X816" s="87"/>
      <c r="Y816" s="87"/>
      <c r="Z816" s="86"/>
      <c r="AA816" s="87"/>
    </row>
    <row x14ac:dyDescent="0.25" r="817" customHeight="1" ht="17.25">
      <c r="A817" s="178">
        <f>A816</f>
        <v>25569.375</v>
      </c>
      <c r="B817" s="179" t="s">
        <v>78</v>
      </c>
      <c r="C817" s="180"/>
      <c r="D817" s="180">
        <v>0</v>
      </c>
      <c r="E817" s="180"/>
      <c r="F817" s="180"/>
      <c r="G817" s="180">
        <f>SUM(C817:F817)</f>
      </c>
      <c r="H817" s="182">
        <v>6500</v>
      </c>
      <c r="I817" s="125">
        <f>G817*H817</f>
      </c>
      <c r="J817" s="125">
        <f>I817*0.1</f>
      </c>
      <c r="K817" s="125">
        <f>SUM(I817:J817)</f>
      </c>
      <c r="L817" s="205"/>
      <c r="M817" s="87"/>
      <c r="N817" s="87"/>
      <c r="O817" s="87"/>
      <c r="P817" s="87"/>
      <c r="Q817" s="87"/>
      <c r="R817" s="87"/>
      <c r="S817" s="87"/>
      <c r="T817" s="87"/>
      <c r="U817" s="205"/>
      <c r="V817" s="87"/>
      <c r="W817" s="87"/>
      <c r="X817" s="87"/>
      <c r="Y817" s="87"/>
      <c r="Z817" s="86"/>
      <c r="AA817" s="87"/>
    </row>
    <row x14ac:dyDescent="0.25" r="818" customHeight="1" ht="17.25">
      <c r="A818" s="178">
        <f>A817</f>
        <v>25569.375</v>
      </c>
      <c r="B818" s="179" t="s">
        <v>55</v>
      </c>
      <c r="C818" s="180"/>
      <c r="D818" s="180">
        <v>0</v>
      </c>
      <c r="E818" s="180"/>
      <c r="F818" s="180"/>
      <c r="G818" s="180">
        <f>SUM(C818:F818)</f>
      </c>
      <c r="H818" s="182">
        <v>6500</v>
      </c>
      <c r="I818" s="125">
        <f>G818*H818</f>
      </c>
      <c r="J818" s="125">
        <f>I818*0.1</f>
      </c>
      <c r="K818" s="125">
        <f>SUM(I818:J818)</f>
      </c>
      <c r="L818" s="205"/>
      <c r="M818" s="87"/>
      <c r="N818" s="87"/>
      <c r="O818" s="87"/>
      <c r="P818" s="87"/>
      <c r="Q818" s="87"/>
      <c r="R818" s="87"/>
      <c r="S818" s="87"/>
      <c r="T818" s="87"/>
      <c r="U818" s="205"/>
      <c r="V818" s="87"/>
      <c r="W818" s="87"/>
      <c r="X818" s="87"/>
      <c r="Y818" s="87"/>
      <c r="Z818" s="86"/>
      <c r="AA818" s="87"/>
    </row>
    <row x14ac:dyDescent="0.25" r="819" customHeight="1" ht="17.25">
      <c r="A819" s="178">
        <f>A818</f>
        <v>25569.375</v>
      </c>
      <c r="B819" s="179" t="s">
        <v>80</v>
      </c>
      <c r="C819" s="180"/>
      <c r="D819" s="180">
        <v>23</v>
      </c>
      <c r="E819" s="180"/>
      <c r="F819" s="180"/>
      <c r="G819" s="180">
        <f>SUM(C819:F819)</f>
      </c>
      <c r="H819" s="182">
        <v>6000</v>
      </c>
      <c r="I819" s="125">
        <f>G819*H819</f>
      </c>
      <c r="J819" s="185"/>
      <c r="K819" s="125">
        <f>SUM(I819:J819)</f>
      </c>
      <c r="L819" s="205"/>
      <c r="M819" s="87"/>
      <c r="N819" s="87"/>
      <c r="O819" s="87"/>
      <c r="P819" s="87"/>
      <c r="Q819" s="87"/>
      <c r="R819" s="87"/>
      <c r="S819" s="87"/>
      <c r="T819" s="87"/>
      <c r="U819" s="205"/>
      <c r="V819" s="87"/>
      <c r="W819" s="87"/>
      <c r="X819" s="87"/>
      <c r="Y819" s="87"/>
      <c r="Z819" s="86"/>
      <c r="AA819" s="87"/>
    </row>
    <row x14ac:dyDescent="0.25" r="820" customHeight="1" ht="17.25">
      <c r="A820" s="178">
        <f>A819</f>
        <v>25569.375</v>
      </c>
      <c r="B820" s="179" t="s">
        <v>67</v>
      </c>
      <c r="C820" s="180"/>
      <c r="D820" s="180">
        <v>7</v>
      </c>
      <c r="E820" s="180"/>
      <c r="F820" s="180"/>
      <c r="G820" s="180">
        <f>SUM(C820:F820)</f>
      </c>
      <c r="H820" s="182">
        <v>5500</v>
      </c>
      <c r="I820" s="125">
        <f>G820*H820</f>
      </c>
      <c r="J820" s="125">
        <f>I820*0.1</f>
      </c>
      <c r="K820" s="125">
        <f>SUM(I820:J820)</f>
      </c>
      <c r="L820" s="205"/>
      <c r="M820" s="87"/>
      <c r="N820" s="87"/>
      <c r="O820" s="87"/>
      <c r="P820" s="87"/>
      <c r="Q820" s="87"/>
      <c r="R820" s="87"/>
      <c r="S820" s="87"/>
      <c r="T820" s="87"/>
      <c r="U820" s="205"/>
      <c r="V820" s="87"/>
      <c r="W820" s="87"/>
      <c r="X820" s="87"/>
      <c r="Y820" s="87"/>
      <c r="Z820" s="86"/>
      <c r="AA820" s="87"/>
    </row>
    <row x14ac:dyDescent="0.25" r="821" customHeight="1" ht="17.25">
      <c r="A821" s="178">
        <f>A820</f>
        <v>25569.375</v>
      </c>
      <c r="B821" s="186" t="s">
        <v>74</v>
      </c>
      <c r="C821" s="180"/>
      <c r="D821" s="180">
        <v>31</v>
      </c>
      <c r="E821" s="180">
        <v>25</v>
      </c>
      <c r="F821" s="180"/>
      <c r="G821" s="180">
        <f>SUM(C821:F821)</f>
      </c>
      <c r="H821" s="187">
        <v>5000</v>
      </c>
      <c r="I821" s="125">
        <f>G821*H821</f>
      </c>
      <c r="J821" s="125">
        <f>I821*0.1</f>
      </c>
      <c r="K821" s="125">
        <f>SUM(I821:J821)</f>
      </c>
      <c r="L821" s="205"/>
      <c r="M821" s="87"/>
      <c r="N821" s="87"/>
      <c r="O821" s="87"/>
      <c r="P821" s="87"/>
      <c r="Q821" s="87"/>
      <c r="R821" s="87"/>
      <c r="S821" s="87"/>
      <c r="T821" s="87"/>
      <c r="U821" s="205"/>
      <c r="V821" s="87"/>
      <c r="W821" s="87"/>
      <c r="X821" s="87"/>
      <c r="Y821" s="87"/>
      <c r="Z821" s="86"/>
      <c r="AA821" s="87"/>
    </row>
    <row x14ac:dyDescent="0.25" r="822" customHeight="1" ht="17.25">
      <c r="A822" s="178">
        <f>A821</f>
        <v>25569.375</v>
      </c>
      <c r="B822" s="179" t="s">
        <v>11</v>
      </c>
      <c r="C822" s="180"/>
      <c r="D822" s="180">
        <v>13</v>
      </c>
      <c r="E822" s="180">
        <v>8</v>
      </c>
      <c r="F822" s="180"/>
      <c r="G822" s="180">
        <f>SUM(C822:F822)</f>
      </c>
      <c r="H822" s="182">
        <v>6000</v>
      </c>
      <c r="I822" s="125">
        <f>G822*H822</f>
      </c>
      <c r="J822" s="125">
        <f>I822*0.1</f>
      </c>
      <c r="K822" s="125">
        <f>SUM(I822:J822)</f>
      </c>
      <c r="L822" s="205"/>
      <c r="M822" s="87"/>
      <c r="N822" s="87"/>
      <c r="O822" s="87"/>
      <c r="P822" s="87"/>
      <c r="Q822" s="87"/>
      <c r="R822" s="87"/>
      <c r="S822" s="87"/>
      <c r="T822" s="87"/>
      <c r="U822" s="205"/>
      <c r="V822" s="87"/>
      <c r="W822" s="87"/>
      <c r="X822" s="87"/>
      <c r="Y822" s="87"/>
      <c r="Z822" s="86"/>
      <c r="AA822" s="87"/>
    </row>
    <row x14ac:dyDescent="0.25" r="823" customHeight="1" ht="17.25">
      <c r="A823" s="178">
        <f>A822</f>
        <v>25569.375</v>
      </c>
      <c r="B823" s="179" t="s">
        <v>22</v>
      </c>
      <c r="C823" s="180"/>
      <c r="D823" s="180">
        <v>0</v>
      </c>
      <c r="E823" s="180"/>
      <c r="F823" s="180"/>
      <c r="G823" s="180">
        <f>SUM(C823:F823)</f>
      </c>
      <c r="H823" s="182">
        <v>4800</v>
      </c>
      <c r="I823" s="125">
        <f>G823*H823</f>
      </c>
      <c r="J823" s="125">
        <f>I823*0.1</f>
      </c>
      <c r="K823" s="125">
        <f>SUM(I823:J823)</f>
      </c>
      <c r="L823" s="205"/>
      <c r="M823" s="87"/>
      <c r="N823" s="87"/>
      <c r="O823" s="87"/>
      <c r="P823" s="87"/>
      <c r="Q823" s="87"/>
      <c r="R823" s="87"/>
      <c r="S823" s="87"/>
      <c r="T823" s="87"/>
      <c r="U823" s="205"/>
      <c r="V823" s="87"/>
      <c r="W823" s="87"/>
      <c r="X823" s="87"/>
      <c r="Y823" s="87"/>
      <c r="Z823" s="86"/>
      <c r="AA823" s="87"/>
    </row>
    <row x14ac:dyDescent="0.25" r="824" customHeight="1" ht="17.25">
      <c r="A824" s="178">
        <f>A823</f>
        <v>25569.375</v>
      </c>
      <c r="B824" s="186" t="s">
        <v>84</v>
      </c>
      <c r="C824" s="180"/>
      <c r="D824" s="180">
        <v>9</v>
      </c>
      <c r="E824" s="180">
        <v>9</v>
      </c>
      <c r="F824" s="180"/>
      <c r="G824" s="180">
        <f>SUM(C824:F824)</f>
      </c>
      <c r="H824" s="182">
        <v>4800</v>
      </c>
      <c r="I824" s="125">
        <f>G824*H824</f>
      </c>
      <c r="J824" s="125">
        <f>I824*0.1</f>
      </c>
      <c r="K824" s="125">
        <f>SUM(I824:J824)</f>
      </c>
      <c r="L824" s="205"/>
      <c r="M824" s="87"/>
      <c r="N824" s="87"/>
      <c r="O824" s="87"/>
      <c r="P824" s="87"/>
      <c r="Q824" s="87"/>
      <c r="R824" s="87"/>
      <c r="S824" s="87"/>
      <c r="T824" s="87"/>
      <c r="U824" s="205"/>
      <c r="V824" s="87"/>
      <c r="W824" s="87"/>
      <c r="X824" s="87"/>
      <c r="Y824" s="87"/>
      <c r="Z824" s="86"/>
      <c r="AA824" s="87"/>
    </row>
    <row x14ac:dyDescent="0.25" r="825" customHeight="1" ht="17.25">
      <c r="A825" s="178">
        <f>A824</f>
        <v>25569.375</v>
      </c>
      <c r="B825" s="179" t="s">
        <v>17</v>
      </c>
      <c r="C825" s="180"/>
      <c r="D825" s="180">
        <v>25</v>
      </c>
      <c r="E825" s="180">
        <v>12</v>
      </c>
      <c r="F825" s="180"/>
      <c r="G825" s="180">
        <f>SUM(C825:F825)</f>
      </c>
      <c r="H825" s="182">
        <v>6500</v>
      </c>
      <c r="I825" s="125">
        <f>G825*H825</f>
      </c>
      <c r="J825" s="125">
        <f>I825*0.1</f>
      </c>
      <c r="K825" s="125">
        <f>SUM(I825:J825)</f>
      </c>
      <c r="L825" s="205"/>
      <c r="M825" s="87"/>
      <c r="N825" s="87"/>
      <c r="O825" s="87"/>
      <c r="P825" s="87"/>
      <c r="Q825" s="87"/>
      <c r="R825" s="87"/>
      <c r="S825" s="87"/>
      <c r="T825" s="87"/>
      <c r="U825" s="205"/>
      <c r="V825" s="87"/>
      <c r="W825" s="87"/>
      <c r="X825" s="87"/>
      <c r="Y825" s="87"/>
      <c r="Z825" s="86"/>
      <c r="AA825" s="87"/>
    </row>
    <row x14ac:dyDescent="0.25" r="826" customHeight="1" ht="17.25">
      <c r="A826" s="178">
        <f>A825</f>
        <v>25569.375</v>
      </c>
      <c r="B826" s="186" t="s">
        <v>148</v>
      </c>
      <c r="C826" s="180"/>
      <c r="D826" s="180">
        <v>3</v>
      </c>
      <c r="E826" s="180"/>
      <c r="F826" s="180"/>
      <c r="G826" s="180">
        <f>SUM(C826:F826)</f>
      </c>
      <c r="H826" s="182">
        <v>6000</v>
      </c>
      <c r="I826" s="125">
        <f>G826*H826</f>
      </c>
      <c r="J826" s="125">
        <f>I826*0.1</f>
      </c>
      <c r="K826" s="125">
        <f>SUM(I826:J826)</f>
      </c>
      <c r="L826" s="205"/>
      <c r="M826" s="87"/>
      <c r="N826" s="87"/>
      <c r="O826" s="87"/>
      <c r="P826" s="87"/>
      <c r="Q826" s="87"/>
      <c r="R826" s="87"/>
      <c r="S826" s="87"/>
      <c r="T826" s="87"/>
      <c r="U826" s="205"/>
      <c r="V826" s="87"/>
      <c r="W826" s="87"/>
      <c r="X826" s="87"/>
      <c r="Y826" s="87"/>
      <c r="Z826" s="86"/>
      <c r="AA826" s="87"/>
    </row>
    <row x14ac:dyDescent="0.25" r="827" customHeight="1" ht="17.25">
      <c r="A827" s="178">
        <f>A826</f>
        <v>25569.375</v>
      </c>
      <c r="B827" s="179" t="s">
        <v>29</v>
      </c>
      <c r="C827" s="188"/>
      <c r="D827" s="180">
        <v>15</v>
      </c>
      <c r="E827" s="180">
        <v>15</v>
      </c>
      <c r="F827" s="180"/>
      <c r="G827" s="180">
        <f>SUM(C827:F827)</f>
      </c>
      <c r="H827" s="182">
        <v>5500</v>
      </c>
      <c r="I827" s="125">
        <f>G827*H827</f>
      </c>
      <c r="J827" s="125">
        <f>I827*0.1</f>
      </c>
      <c r="K827" s="125">
        <f>SUM(I827:J827)</f>
      </c>
      <c r="L827" s="205"/>
      <c r="M827" s="87"/>
      <c r="N827" s="87"/>
      <c r="O827" s="87"/>
      <c r="P827" s="87"/>
      <c r="Q827" s="87"/>
      <c r="R827" s="87"/>
      <c r="S827" s="87"/>
      <c r="T827" s="87"/>
      <c r="U827" s="205"/>
      <c r="V827" s="87"/>
      <c r="W827" s="87"/>
      <c r="X827" s="87"/>
      <c r="Y827" s="87"/>
      <c r="Z827" s="86"/>
      <c r="AA827" s="87"/>
    </row>
    <row x14ac:dyDescent="0.25" r="828" customHeight="1" ht="17.25">
      <c r="A828" s="178">
        <f>A827</f>
        <v>25569.375</v>
      </c>
      <c r="B828" s="179" t="s">
        <v>15</v>
      </c>
      <c r="C828" s="180"/>
      <c r="D828" s="180">
        <v>0</v>
      </c>
      <c r="E828" s="180"/>
      <c r="F828" s="180"/>
      <c r="G828" s="180">
        <f>SUM(C828:F828)</f>
      </c>
      <c r="H828" s="182">
        <v>4800</v>
      </c>
      <c r="I828" s="125">
        <f>G828*H828</f>
      </c>
      <c r="J828" s="125">
        <f>I828*0.1</f>
      </c>
      <c r="K828" s="125">
        <f>SUM(I828:J828)</f>
      </c>
      <c r="L828" s="205"/>
      <c r="M828" s="87"/>
      <c r="N828" s="87"/>
      <c r="O828" s="87"/>
      <c r="P828" s="87"/>
      <c r="Q828" s="87"/>
      <c r="R828" s="87"/>
      <c r="S828" s="87"/>
      <c r="T828" s="87"/>
      <c r="U828" s="205"/>
      <c r="V828" s="87"/>
      <c r="W828" s="87"/>
      <c r="X828" s="87"/>
      <c r="Y828" s="87"/>
      <c r="Z828" s="86"/>
      <c r="AA828" s="87"/>
    </row>
    <row x14ac:dyDescent="0.25" r="829" customHeight="1" ht="17.25">
      <c r="A829" s="178">
        <f>A828</f>
        <v>25569.375</v>
      </c>
      <c r="B829" s="179" t="s">
        <v>21</v>
      </c>
      <c r="C829" s="188"/>
      <c r="D829" s="180">
        <v>17</v>
      </c>
      <c r="E829" s="180"/>
      <c r="F829" s="180"/>
      <c r="G829" s="180">
        <f>SUM(C829:F829)</f>
      </c>
      <c r="H829" s="182">
        <v>5500</v>
      </c>
      <c r="I829" s="125">
        <f>G829*H829</f>
      </c>
      <c r="J829" s="125">
        <f>I829*0.1</f>
      </c>
      <c r="K829" s="125">
        <f>SUM(I829:J829)</f>
      </c>
      <c r="L829" s="205"/>
      <c r="M829" s="87"/>
      <c r="N829" s="87"/>
      <c r="O829" s="87"/>
      <c r="P829" s="87"/>
      <c r="Q829" s="87"/>
      <c r="R829" s="87"/>
      <c r="S829" s="87"/>
      <c r="T829" s="87"/>
      <c r="U829" s="205"/>
      <c r="V829" s="87"/>
      <c r="W829" s="87"/>
      <c r="X829" s="87"/>
      <c r="Y829" s="87"/>
      <c r="Z829" s="86"/>
      <c r="AA829" s="87"/>
    </row>
    <row x14ac:dyDescent="0.25" r="830" customHeight="1" ht="17.25">
      <c r="A830" s="178">
        <f>A829</f>
        <v>25569.375</v>
      </c>
      <c r="B830" s="179" t="s">
        <v>52</v>
      </c>
      <c r="C830" s="180"/>
      <c r="D830" s="180">
        <v>13</v>
      </c>
      <c r="E830" s="180">
        <v>8</v>
      </c>
      <c r="F830" s="180"/>
      <c r="G830" s="180">
        <f>SUM(C830:F830)</f>
      </c>
      <c r="H830" s="182">
        <v>5500</v>
      </c>
      <c r="I830" s="125">
        <f>G830*H830</f>
      </c>
      <c r="J830" s="125">
        <f>I830*0.1</f>
      </c>
      <c r="K830" s="125">
        <f>SUM(I830:J830)</f>
      </c>
      <c r="L830" s="205"/>
      <c r="M830" s="87"/>
      <c r="N830" s="87"/>
      <c r="O830" s="87"/>
      <c r="P830" s="87"/>
      <c r="Q830" s="87"/>
      <c r="R830" s="87"/>
      <c r="S830" s="87"/>
      <c r="T830" s="87"/>
      <c r="U830" s="205"/>
      <c r="V830" s="87"/>
      <c r="W830" s="87"/>
      <c r="X830" s="87"/>
      <c r="Y830" s="87"/>
      <c r="Z830" s="86"/>
      <c r="AA830" s="87"/>
    </row>
    <row x14ac:dyDescent="0.25" r="831" customHeight="1" ht="17.25">
      <c r="A831" s="178">
        <f>A830</f>
        <v>25569.375</v>
      </c>
      <c r="B831" s="186" t="s">
        <v>61</v>
      </c>
      <c r="C831" s="180"/>
      <c r="D831" s="180">
        <v>8</v>
      </c>
      <c r="E831" s="180"/>
      <c r="F831" s="180"/>
      <c r="G831" s="180">
        <f>SUM(C831:F831)</f>
      </c>
      <c r="H831" s="182">
        <v>5500</v>
      </c>
      <c r="I831" s="125">
        <f>G831*H831</f>
      </c>
      <c r="J831" s="125">
        <f>I831*0.1</f>
      </c>
      <c r="K831" s="125">
        <f>SUM(I831:J831)</f>
      </c>
      <c r="L831" s="205"/>
      <c r="M831" s="87"/>
      <c r="N831" s="87"/>
      <c r="O831" s="87"/>
      <c r="P831" s="87"/>
      <c r="Q831" s="87"/>
      <c r="R831" s="87"/>
      <c r="S831" s="87"/>
      <c r="T831" s="87"/>
      <c r="U831" s="205"/>
      <c r="V831" s="87"/>
      <c r="W831" s="87"/>
      <c r="X831" s="87"/>
      <c r="Y831" s="87"/>
      <c r="Z831" s="86"/>
      <c r="AA831" s="87"/>
    </row>
    <row x14ac:dyDescent="0.25" r="832" customHeight="1" ht="17.25">
      <c r="A832" s="178">
        <f>A831</f>
        <v>25569.375</v>
      </c>
      <c r="B832" s="179" t="s">
        <v>33</v>
      </c>
      <c r="C832" s="180"/>
      <c r="D832" s="180">
        <v>0</v>
      </c>
      <c r="E832" s="180"/>
      <c r="F832" s="180"/>
      <c r="G832" s="180">
        <f>SUM(C832:F832)</f>
      </c>
      <c r="H832" s="182">
        <v>5500</v>
      </c>
      <c r="I832" s="125">
        <f>G832*H832</f>
      </c>
      <c r="J832" s="125">
        <f>I832*0.1</f>
      </c>
      <c r="K832" s="125">
        <f>SUM(I832:J832)</f>
      </c>
      <c r="L832" s="205"/>
      <c r="M832" s="87"/>
      <c r="N832" s="87"/>
      <c r="O832" s="87"/>
      <c r="P832" s="87"/>
      <c r="Q832" s="87"/>
      <c r="R832" s="87"/>
      <c r="S832" s="87"/>
      <c r="T832" s="87"/>
      <c r="U832" s="205"/>
      <c r="V832" s="87"/>
      <c r="W832" s="87"/>
      <c r="X832" s="87"/>
      <c r="Y832" s="87"/>
      <c r="Z832" s="86"/>
      <c r="AA832" s="87"/>
    </row>
    <row x14ac:dyDescent="0.25" r="833" customHeight="1" ht="17.25">
      <c r="A833" s="178">
        <f>A832</f>
        <v>25569.375</v>
      </c>
      <c r="B833" s="179" t="s">
        <v>12</v>
      </c>
      <c r="C833" s="180"/>
      <c r="D833" s="180">
        <v>17</v>
      </c>
      <c r="E833" s="180">
        <v>8</v>
      </c>
      <c r="F833" s="180"/>
      <c r="G833" s="180">
        <f>SUM(C833:F833)</f>
      </c>
      <c r="H833" s="182">
        <v>6000</v>
      </c>
      <c r="I833" s="125">
        <f>G833*H833</f>
      </c>
      <c r="J833" s="125">
        <f>I833*0.1</f>
      </c>
      <c r="K833" s="125">
        <f>SUM(I833:J833)</f>
      </c>
      <c r="L833" s="205"/>
      <c r="M833" s="87"/>
      <c r="N833" s="87"/>
      <c r="O833" s="87"/>
      <c r="P833" s="87"/>
      <c r="Q833" s="87"/>
      <c r="R833" s="87"/>
      <c r="S833" s="87"/>
      <c r="T833" s="87"/>
      <c r="U833" s="205"/>
      <c r="V833" s="87"/>
      <c r="W833" s="87"/>
      <c r="X833" s="87"/>
      <c r="Y833" s="87"/>
      <c r="Z833" s="86"/>
      <c r="AA833" s="87"/>
    </row>
    <row x14ac:dyDescent="0.25" r="834" customHeight="1" ht="17.25">
      <c r="A834" s="178">
        <f>A833</f>
        <v>25569.375</v>
      </c>
      <c r="B834" s="186" t="s">
        <v>37</v>
      </c>
      <c r="C834" s="180"/>
      <c r="D834" s="180">
        <v>6</v>
      </c>
      <c r="E834" s="180"/>
      <c r="F834" s="180"/>
      <c r="G834" s="180">
        <f>SUM(C834:F834)</f>
      </c>
      <c r="H834" s="182">
        <v>6500</v>
      </c>
      <c r="I834" s="125">
        <f>G834*H834</f>
      </c>
      <c r="J834" s="125">
        <f>I834*0.1</f>
      </c>
      <c r="K834" s="125">
        <f>SUM(I834:J834)</f>
      </c>
      <c r="L834" s="205"/>
      <c r="M834" s="87"/>
      <c r="N834" s="87"/>
      <c r="O834" s="87"/>
      <c r="P834" s="87"/>
      <c r="Q834" s="87"/>
      <c r="R834" s="87"/>
      <c r="S834" s="87"/>
      <c r="T834" s="87"/>
      <c r="U834" s="205"/>
      <c r="V834" s="87"/>
      <c r="W834" s="87"/>
      <c r="X834" s="87"/>
      <c r="Y834" s="87"/>
      <c r="Z834" s="86"/>
      <c r="AA834" s="87"/>
    </row>
    <row x14ac:dyDescent="0.25" r="835" customHeight="1" ht="17.25">
      <c r="A835" s="178">
        <f>A834</f>
        <v>25569.375</v>
      </c>
      <c r="B835" s="186" t="s">
        <v>64</v>
      </c>
      <c r="C835" s="180"/>
      <c r="D835" s="180">
        <v>0</v>
      </c>
      <c r="E835" s="180"/>
      <c r="F835" s="180"/>
      <c r="G835" s="180">
        <f>SUM(C835:F835)</f>
      </c>
      <c r="H835" s="182">
        <v>5500</v>
      </c>
      <c r="I835" s="125">
        <f>G835*H835</f>
      </c>
      <c r="J835" s="125">
        <f>I835*0.1</f>
      </c>
      <c r="K835" s="125">
        <f>SUM(I835:J835)</f>
      </c>
      <c r="L835" s="205"/>
      <c r="M835" s="87"/>
      <c r="N835" s="87"/>
      <c r="O835" s="87"/>
      <c r="P835" s="87"/>
      <c r="Q835" s="87"/>
      <c r="R835" s="87"/>
      <c r="S835" s="87"/>
      <c r="T835" s="87"/>
      <c r="U835" s="205"/>
      <c r="V835" s="87"/>
      <c r="W835" s="87"/>
      <c r="X835" s="87"/>
      <c r="Y835" s="87"/>
      <c r="Z835" s="86"/>
      <c r="AA835" s="87"/>
    </row>
    <row x14ac:dyDescent="0.25" r="836" customHeight="1" ht="17.25">
      <c r="A836" s="178">
        <f>A835</f>
        <v>25569.375</v>
      </c>
      <c r="B836" s="179" t="s">
        <v>25</v>
      </c>
      <c r="C836" s="180"/>
      <c r="D836" s="180">
        <v>0</v>
      </c>
      <c r="E836" s="180"/>
      <c r="F836" s="180"/>
      <c r="G836" s="180">
        <f>SUM(C836:F836)</f>
      </c>
      <c r="H836" s="182">
        <v>6000</v>
      </c>
      <c r="I836" s="125">
        <f>G836*H836</f>
      </c>
      <c r="J836" s="125">
        <f>I836*0.1</f>
      </c>
      <c r="K836" s="125">
        <f>SUM(I836:J836)</f>
      </c>
      <c r="L836" s="205"/>
      <c r="M836" s="87"/>
      <c r="N836" s="87"/>
      <c r="O836" s="87"/>
      <c r="P836" s="87"/>
      <c r="Q836" s="87"/>
      <c r="R836" s="87"/>
      <c r="S836" s="87"/>
      <c r="T836" s="87"/>
      <c r="U836" s="205"/>
      <c r="V836" s="87"/>
      <c r="W836" s="87"/>
      <c r="X836" s="87"/>
      <c r="Y836" s="87"/>
      <c r="Z836" s="86"/>
      <c r="AA836" s="87"/>
    </row>
    <row x14ac:dyDescent="0.25" r="837" customHeight="1" ht="17.25">
      <c r="A837" s="178">
        <f>A836</f>
        <v>25569.375</v>
      </c>
      <c r="B837" s="186" t="s">
        <v>76</v>
      </c>
      <c r="C837" s="188"/>
      <c r="D837" s="180">
        <v>20</v>
      </c>
      <c r="E837" s="180">
        <v>10</v>
      </c>
      <c r="F837" s="180">
        <v>5</v>
      </c>
      <c r="G837" s="180">
        <f>SUM(C837:F837)</f>
      </c>
      <c r="H837" s="125">
        <v>6000</v>
      </c>
      <c r="I837" s="125">
        <f>G837*H837</f>
      </c>
      <c r="J837" s="125">
        <f>I837*0.1</f>
      </c>
      <c r="K837" s="125">
        <f>SUM(I837:J837)</f>
      </c>
      <c r="L837" s="205"/>
      <c r="M837" s="87"/>
      <c r="N837" s="87"/>
      <c r="O837" s="87"/>
      <c r="P837" s="87"/>
      <c r="Q837" s="87"/>
      <c r="R837" s="87"/>
      <c r="S837" s="87"/>
      <c r="T837" s="87"/>
      <c r="U837" s="205"/>
      <c r="V837" s="87"/>
      <c r="W837" s="87"/>
      <c r="X837" s="87"/>
      <c r="Y837" s="87"/>
      <c r="Z837" s="86"/>
      <c r="AA837" s="87"/>
    </row>
    <row x14ac:dyDescent="0.25" r="838" customHeight="1" ht="17.25">
      <c r="A838" s="178">
        <f>A837</f>
        <v>25569.375</v>
      </c>
      <c r="B838" s="186" t="s">
        <v>149</v>
      </c>
      <c r="C838" s="180"/>
      <c r="D838" s="180">
        <v>67</v>
      </c>
      <c r="E838" s="180">
        <v>21</v>
      </c>
      <c r="F838" s="180">
        <v>4</v>
      </c>
      <c r="G838" s="180">
        <f>SUM(C838:F838)</f>
      </c>
      <c r="H838" s="125">
        <v>6000</v>
      </c>
      <c r="I838" s="125">
        <f>G838*H838</f>
      </c>
      <c r="J838" s="125">
        <f>I838*0.1</f>
      </c>
      <c r="K838" s="125">
        <f>SUM(I838:J838)</f>
      </c>
      <c r="L838" s="205"/>
      <c r="M838" s="87"/>
      <c r="N838" s="87"/>
      <c r="O838" s="87"/>
      <c r="P838" s="87"/>
      <c r="Q838" s="87"/>
      <c r="R838" s="87"/>
      <c r="S838" s="87"/>
      <c r="T838" s="87"/>
      <c r="U838" s="205"/>
      <c r="V838" s="87"/>
      <c r="W838" s="87"/>
      <c r="X838" s="87"/>
      <c r="Y838" s="87"/>
      <c r="Z838" s="86"/>
      <c r="AA838" s="87"/>
    </row>
    <row x14ac:dyDescent="0.25" r="839" customHeight="1" ht="17.25">
      <c r="A839" s="178">
        <f>A838</f>
        <v>25569.375</v>
      </c>
      <c r="B839" s="186" t="s">
        <v>43</v>
      </c>
      <c r="C839" s="180"/>
      <c r="D839" s="180">
        <v>0</v>
      </c>
      <c r="E839" s="180"/>
      <c r="F839" s="180"/>
      <c r="G839" s="180">
        <f>SUM(C839:F839)</f>
      </c>
      <c r="H839" s="125">
        <v>6000</v>
      </c>
      <c r="I839" s="125">
        <f>G839*H839</f>
      </c>
      <c r="J839" s="125">
        <f>I839*0.1</f>
      </c>
      <c r="K839" s="125">
        <f>SUM(I839:J839)</f>
      </c>
      <c r="L839" s="205"/>
      <c r="M839" s="87"/>
      <c r="N839" s="87"/>
      <c r="O839" s="87"/>
      <c r="P839" s="87"/>
      <c r="Q839" s="87"/>
      <c r="R839" s="87"/>
      <c r="S839" s="87"/>
      <c r="T839" s="87"/>
      <c r="U839" s="205"/>
      <c r="V839" s="87"/>
      <c r="W839" s="87"/>
      <c r="X839" s="87"/>
      <c r="Y839" s="87"/>
      <c r="Z839" s="86"/>
      <c r="AA839" s="87"/>
    </row>
    <row x14ac:dyDescent="0.25" r="840" customHeight="1" ht="17.25">
      <c r="A840" s="178">
        <f>A839</f>
        <v>25569.375</v>
      </c>
      <c r="B840" s="186" t="s">
        <v>18</v>
      </c>
      <c r="C840" s="180"/>
      <c r="D840" s="180">
        <v>9</v>
      </c>
      <c r="E840" s="180">
        <v>7</v>
      </c>
      <c r="F840" s="180">
        <v>6</v>
      </c>
      <c r="G840" s="180">
        <f>SUM(C840:F840)</f>
      </c>
      <c r="H840" s="125">
        <v>6000</v>
      </c>
      <c r="I840" s="125">
        <f>G840*H840</f>
      </c>
      <c r="J840" s="125">
        <f>I840*0.1</f>
      </c>
      <c r="K840" s="125">
        <f>SUM(I840:J840)</f>
      </c>
      <c r="L840" s="205"/>
      <c r="M840" s="87"/>
      <c r="N840" s="87"/>
      <c r="O840" s="87"/>
      <c r="P840" s="87"/>
      <c r="Q840" s="87"/>
      <c r="R840" s="87"/>
      <c r="S840" s="87"/>
      <c r="T840" s="87"/>
      <c r="U840" s="205"/>
      <c r="V840" s="87"/>
      <c r="W840" s="87"/>
      <c r="X840" s="87"/>
      <c r="Y840" s="87"/>
      <c r="Z840" s="86"/>
      <c r="AA840" s="87"/>
    </row>
    <row x14ac:dyDescent="0.25" r="841" customHeight="1" ht="17.25">
      <c r="A841" s="178">
        <f>A840</f>
        <v>25569.375</v>
      </c>
      <c r="B841" s="186" t="s">
        <v>82</v>
      </c>
      <c r="C841" s="188"/>
      <c r="D841" s="180">
        <v>0</v>
      </c>
      <c r="E841" s="180"/>
      <c r="F841" s="180"/>
      <c r="G841" s="180">
        <f>SUM(C841:F841)</f>
      </c>
      <c r="H841" s="125">
        <v>5000</v>
      </c>
      <c r="I841" s="125">
        <f>G841*H841</f>
      </c>
      <c r="J841" s="125">
        <f>I841*0.1</f>
      </c>
      <c r="K841" s="125">
        <f>SUM(I841:J841)</f>
      </c>
      <c r="L841" s="205"/>
      <c r="M841" s="87"/>
      <c r="N841" s="87"/>
      <c r="O841" s="87"/>
      <c r="P841" s="87"/>
      <c r="Q841" s="87"/>
      <c r="R841" s="87"/>
      <c r="S841" s="87"/>
      <c r="T841" s="87"/>
      <c r="U841" s="205"/>
      <c r="V841" s="87"/>
      <c r="W841" s="87"/>
      <c r="X841" s="87"/>
      <c r="Y841" s="87"/>
      <c r="Z841" s="86"/>
      <c r="AA841" s="87"/>
    </row>
    <row x14ac:dyDescent="0.25" r="842" customHeight="1" ht="17.25">
      <c r="A842" s="178">
        <f>A841</f>
        <v>25569.375</v>
      </c>
      <c r="B842" s="186" t="s">
        <v>151</v>
      </c>
      <c r="C842" s="180"/>
      <c r="D842" s="180">
        <v>0</v>
      </c>
      <c r="E842" s="180"/>
      <c r="F842" s="180"/>
      <c r="G842" s="180">
        <f>SUM(C842:F842)</f>
      </c>
      <c r="H842" s="125">
        <v>5000</v>
      </c>
      <c r="I842" s="125">
        <f>G842*H842</f>
      </c>
      <c r="J842" s="125">
        <f>I842*0.1</f>
      </c>
      <c r="K842" s="125">
        <f>SUM(I842:J842)</f>
      </c>
      <c r="L842" s="205"/>
      <c r="M842" s="87"/>
      <c r="N842" s="87"/>
      <c r="O842" s="87"/>
      <c r="P842" s="87"/>
      <c r="Q842" s="87"/>
      <c r="R842" s="87"/>
      <c r="S842" s="87"/>
      <c r="T842" s="87"/>
      <c r="U842" s="205"/>
      <c r="V842" s="87"/>
      <c r="W842" s="87"/>
      <c r="X842" s="87"/>
      <c r="Y842" s="87"/>
      <c r="Z842" s="86"/>
      <c r="AA842" s="87"/>
    </row>
    <row x14ac:dyDescent="0.25" r="843" customHeight="1" ht="17.25">
      <c r="A843" s="178">
        <f>A842</f>
        <v>25569.375</v>
      </c>
      <c r="B843" s="186" t="s">
        <v>105</v>
      </c>
      <c r="C843" s="180"/>
      <c r="D843" s="180"/>
      <c r="E843" s="180"/>
      <c r="F843" s="180"/>
      <c r="G843" s="180">
        <f>SUM(C843:F843)</f>
      </c>
      <c r="H843" s="125">
        <v>7000</v>
      </c>
      <c r="I843" s="125">
        <f>G843*H843</f>
      </c>
      <c r="J843" s="185"/>
      <c r="K843" s="125">
        <f>SUM(I843:J843)</f>
      </c>
      <c r="L843" s="205"/>
      <c r="M843" s="87"/>
      <c r="N843" s="87"/>
      <c r="O843" s="87"/>
      <c r="P843" s="87"/>
      <c r="Q843" s="87"/>
      <c r="R843" s="87"/>
      <c r="S843" s="87"/>
      <c r="T843" s="87"/>
      <c r="U843" s="205"/>
      <c r="V843" s="87"/>
      <c r="W843" s="87"/>
      <c r="X843" s="87"/>
      <c r="Y843" s="87"/>
      <c r="Z843" s="86"/>
      <c r="AA843" s="87"/>
    </row>
    <row x14ac:dyDescent="0.25" r="844" customHeight="1" ht="17.25">
      <c r="A844" s="178">
        <f>A843</f>
        <v>25569.375</v>
      </c>
      <c r="B844" s="186" t="s">
        <v>23</v>
      </c>
      <c r="C844" s="180"/>
      <c r="D844" s="180"/>
      <c r="E844" s="180"/>
      <c r="F844" s="180"/>
      <c r="G844" s="180">
        <f>SUM(C844:F844)</f>
      </c>
      <c r="H844" s="125">
        <v>6000</v>
      </c>
      <c r="I844" s="125">
        <f>G844*H844</f>
      </c>
      <c r="J844" s="125">
        <f>I844*0.1</f>
      </c>
      <c r="K844" s="125">
        <f>SUM(I844:J844)</f>
      </c>
      <c r="L844" s="205"/>
      <c r="M844" s="87"/>
      <c r="N844" s="87"/>
      <c r="O844" s="87"/>
      <c r="P844" s="87"/>
      <c r="Q844" s="87"/>
      <c r="R844" s="87"/>
      <c r="S844" s="87"/>
      <c r="T844" s="87"/>
      <c r="U844" s="205"/>
      <c r="V844" s="87"/>
      <c r="W844" s="87"/>
      <c r="X844" s="87"/>
      <c r="Y844" s="87"/>
      <c r="Z844" s="86"/>
      <c r="AA844" s="87"/>
    </row>
    <row x14ac:dyDescent="0.25" r="845" customHeight="1" ht="17.25">
      <c r="A845" s="178">
        <f>A844</f>
        <v>25569.375</v>
      </c>
      <c r="B845" s="186" t="s">
        <v>40</v>
      </c>
      <c r="C845" s="180"/>
      <c r="D845" s="180"/>
      <c r="E845" s="180"/>
      <c r="F845" s="180"/>
      <c r="G845" s="180">
        <f>SUM(C845:F845)</f>
      </c>
      <c r="H845" s="125">
        <v>6500</v>
      </c>
      <c r="I845" s="125">
        <f>G845*H845</f>
      </c>
      <c r="J845" s="125">
        <f>I845*0.1</f>
      </c>
      <c r="K845" s="125">
        <f>SUM(I845:J845)</f>
      </c>
      <c r="L845" s="205"/>
      <c r="M845" s="87"/>
      <c r="N845" s="87"/>
      <c r="O845" s="87"/>
      <c r="P845" s="87"/>
      <c r="Q845" s="87"/>
      <c r="R845" s="87"/>
      <c r="S845" s="87"/>
      <c r="T845" s="87"/>
      <c r="U845" s="205"/>
      <c r="V845" s="87"/>
      <c r="W845" s="87"/>
      <c r="X845" s="87"/>
      <c r="Y845" s="87"/>
      <c r="Z845" s="86"/>
      <c r="AA845" s="87"/>
    </row>
    <row x14ac:dyDescent="0.25" r="846" customHeight="1" ht="17.25">
      <c r="A846" s="178">
        <f>A845</f>
        <v>25569.375</v>
      </c>
      <c r="B846" s="186" t="s">
        <v>86</v>
      </c>
      <c r="C846" s="180"/>
      <c r="D846" s="180">
        <v>16</v>
      </c>
      <c r="E846" s="180">
        <v>8</v>
      </c>
      <c r="F846" s="180">
        <v>5</v>
      </c>
      <c r="G846" s="180">
        <f>SUM(C846:F846)</f>
      </c>
      <c r="H846" s="125">
        <v>6000</v>
      </c>
      <c r="I846" s="125">
        <f>G846*H846</f>
      </c>
      <c r="J846" s="125">
        <f>I846*0.1</f>
      </c>
      <c r="K846" s="125">
        <f>SUM(I846:J846)</f>
      </c>
      <c r="L846" s="205"/>
      <c r="M846" s="87"/>
      <c r="N846" s="87"/>
      <c r="O846" s="87"/>
      <c r="P846" s="87"/>
      <c r="Q846" s="87"/>
      <c r="R846" s="87"/>
      <c r="S846" s="87"/>
      <c r="T846" s="87"/>
      <c r="U846" s="205"/>
      <c r="V846" s="87"/>
      <c r="W846" s="87"/>
      <c r="X846" s="87"/>
      <c r="Y846" s="87"/>
      <c r="Z846" s="86"/>
      <c r="AA846" s="87"/>
    </row>
    <row x14ac:dyDescent="0.25" r="847" customHeight="1" ht="17.25">
      <c r="A847" s="178">
        <f>A846</f>
        <v>25569.375</v>
      </c>
      <c r="B847" s="186" t="s">
        <v>152</v>
      </c>
      <c r="C847" s="180"/>
      <c r="D847" s="180">
        <v>170</v>
      </c>
      <c r="E847" s="180"/>
      <c r="F847" s="180"/>
      <c r="G847" s="180">
        <f>SUM(C847:F847)</f>
      </c>
      <c r="H847" s="125">
        <v>6000</v>
      </c>
      <c r="I847" s="125">
        <f>G847*H847</f>
      </c>
      <c r="J847" s="125">
        <f>I847*0.1</f>
      </c>
      <c r="K847" s="125">
        <f>SUM(I847:J847)</f>
      </c>
      <c r="L847" s="205"/>
      <c r="M847" s="87"/>
      <c r="N847" s="87"/>
      <c r="O847" s="87"/>
      <c r="P847" s="87"/>
      <c r="Q847" s="87"/>
      <c r="R847" s="87"/>
      <c r="S847" s="87"/>
      <c r="T847" s="87"/>
      <c r="U847" s="205"/>
      <c r="V847" s="87"/>
      <c r="W847" s="87"/>
      <c r="X847" s="87"/>
      <c r="Y847" s="87"/>
      <c r="Z847" s="86"/>
      <c r="AA847" s="87"/>
    </row>
    <row x14ac:dyDescent="0.25" r="848" customHeight="1" ht="17.25">
      <c r="A848" s="178">
        <f>A844</f>
        <v>25569.375</v>
      </c>
      <c r="B848" s="186" t="s">
        <v>153</v>
      </c>
      <c r="C848" s="180"/>
      <c r="D848" s="180">
        <v>0</v>
      </c>
      <c r="E848" s="180"/>
      <c r="F848" s="180"/>
      <c r="G848" s="180">
        <f>SUM(C848:F848)</f>
      </c>
      <c r="H848" s="125">
        <v>6000</v>
      </c>
      <c r="I848" s="125">
        <f>G848*H848</f>
      </c>
      <c r="J848" s="125">
        <f>I848*0.1</f>
      </c>
      <c r="K848" s="125">
        <f>SUM(I848:J848)</f>
      </c>
      <c r="L848" s="205"/>
      <c r="M848" s="87"/>
      <c r="N848" s="87"/>
      <c r="O848" s="87"/>
      <c r="P848" s="87"/>
      <c r="Q848" s="87"/>
      <c r="R848" s="87"/>
      <c r="S848" s="87"/>
      <c r="T848" s="87"/>
      <c r="U848" s="205"/>
      <c r="V848" s="87"/>
      <c r="W848" s="87"/>
      <c r="X848" s="87"/>
      <c r="Y848" s="87"/>
      <c r="Z848" s="86"/>
      <c r="AA848" s="87"/>
    </row>
    <row x14ac:dyDescent="0.25" r="849" customHeight="1" ht="17.25">
      <c r="A849" s="178">
        <f>A845</f>
        <v>25569.375</v>
      </c>
      <c r="B849" s="186"/>
      <c r="C849" s="180"/>
      <c r="D849" s="180"/>
      <c r="E849" s="180"/>
      <c r="F849" s="180"/>
      <c r="G849" s="180">
        <f>SUM(C849:F849)</f>
      </c>
      <c r="H849" s="125"/>
      <c r="I849" s="125">
        <f>G849*H849</f>
      </c>
      <c r="J849" s="125">
        <f>I849*0.1</f>
      </c>
      <c r="K849" s="125">
        <f>SUM(I849:J849)</f>
      </c>
      <c r="L849" s="205"/>
      <c r="M849" s="87"/>
      <c r="N849" s="87"/>
      <c r="O849" s="87"/>
      <c r="P849" s="87"/>
      <c r="Q849" s="87"/>
      <c r="R849" s="87"/>
      <c r="S849" s="87"/>
      <c r="T849" s="87"/>
      <c r="U849" s="205"/>
      <c r="V849" s="87"/>
      <c r="W849" s="87"/>
      <c r="X849" s="87"/>
      <c r="Y849" s="87"/>
      <c r="Z849" s="86"/>
      <c r="AA849" s="87"/>
    </row>
    <row x14ac:dyDescent="0.25" r="850" customHeight="1" ht="17.25">
      <c r="A850" s="178">
        <f>A844</f>
        <v>25569.375</v>
      </c>
      <c r="B850" s="186"/>
      <c r="C850" s="180"/>
      <c r="D850" s="180"/>
      <c r="E850" s="180"/>
      <c r="F850" s="180"/>
      <c r="G850" s="180">
        <f>SUM(C850:F850)</f>
      </c>
      <c r="H850" s="125"/>
      <c r="I850" s="125">
        <f>G850*H850</f>
      </c>
      <c r="J850" s="125">
        <f>I850*0.1</f>
      </c>
      <c r="K850" s="125">
        <f>SUM(I850:J850)</f>
      </c>
      <c r="L850" s="205"/>
      <c r="M850" s="87"/>
      <c r="N850" s="87"/>
      <c r="O850" s="87"/>
      <c r="P850" s="87"/>
      <c r="Q850" s="87"/>
      <c r="R850" s="87"/>
      <c r="S850" s="87"/>
      <c r="T850" s="87"/>
      <c r="U850" s="205"/>
      <c r="V850" s="87"/>
      <c r="W850" s="87"/>
      <c r="X850" s="87"/>
      <c r="Y850" s="87"/>
      <c r="Z850" s="86"/>
      <c r="AA850" s="87"/>
    </row>
    <row x14ac:dyDescent="0.25" r="851" customHeight="1" ht="17.25">
      <c r="A851" s="178">
        <f>A845</f>
        <v>25569.375</v>
      </c>
      <c r="B851" s="186"/>
      <c r="C851" s="180"/>
      <c r="D851" s="180"/>
      <c r="E851" s="180"/>
      <c r="F851" s="180"/>
      <c r="G851" s="180">
        <f>SUM(C851:F851)</f>
      </c>
      <c r="H851" s="125"/>
      <c r="I851" s="125">
        <f>G851*H851</f>
      </c>
      <c r="J851" s="125">
        <f>I851*0.1</f>
      </c>
      <c r="K851" s="125">
        <f>SUM(I851:J851)</f>
      </c>
      <c r="L851" s="205"/>
      <c r="M851" s="87"/>
      <c r="N851" s="87"/>
      <c r="O851" s="87"/>
      <c r="P851" s="87"/>
      <c r="Q851" s="87"/>
      <c r="R851" s="87"/>
      <c r="S851" s="87"/>
      <c r="T851" s="87"/>
      <c r="U851" s="205"/>
      <c r="V851" s="87"/>
      <c r="W851" s="87"/>
      <c r="X851" s="87"/>
      <c r="Y851" s="87"/>
      <c r="Z851" s="86"/>
      <c r="AA851" s="87"/>
    </row>
    <row x14ac:dyDescent="0.25" r="852" customHeight="1" ht="17.25">
      <c r="A852" s="178">
        <f>A850</f>
        <v>25569.375</v>
      </c>
      <c r="B852" s="179"/>
      <c r="C852" s="180"/>
      <c r="D852" s="180"/>
      <c r="E852" s="180"/>
      <c r="F852" s="180"/>
      <c r="G852" s="180">
        <f>SUM(C852:F852)</f>
      </c>
      <c r="H852" s="125"/>
      <c r="I852" s="125">
        <f>G852*H852</f>
      </c>
      <c r="J852" s="125">
        <v>0</v>
      </c>
      <c r="K852" s="125">
        <f>SUM(I852:J852)</f>
      </c>
      <c r="L852" s="205"/>
      <c r="M852" s="87"/>
      <c r="N852" s="87"/>
      <c r="O852" s="87"/>
      <c r="P852" s="87"/>
      <c r="Q852" s="87"/>
      <c r="R852" s="87"/>
      <c r="S852" s="87"/>
      <c r="T852" s="87"/>
      <c r="U852" s="205"/>
      <c r="V852" s="87"/>
      <c r="W852" s="87"/>
      <c r="X852" s="87"/>
      <c r="Y852" s="87"/>
      <c r="Z852" s="86"/>
      <c r="AA852" s="87"/>
    </row>
    <row x14ac:dyDescent="0.25" r="853" customHeight="1" ht="17.25">
      <c r="A853" s="189">
        <f>A852</f>
        <v>25569.375</v>
      </c>
      <c r="B853" s="190" t="s">
        <v>155</v>
      </c>
      <c r="C853" s="191">
        <f>SUM(C807:C852)</f>
      </c>
      <c r="D853" s="191">
        <f>SUM(D807:D852)</f>
      </c>
      <c r="E853" s="191">
        <f>SUM(E807:E852)</f>
      </c>
      <c r="F853" s="191">
        <f>SUM(F807:F852)</f>
      </c>
      <c r="G853" s="191">
        <f>SUM(G807:G852)</f>
      </c>
      <c r="H853" s="191"/>
      <c r="I853" s="191">
        <f>SUM(I807:I852)</f>
      </c>
      <c r="J853" s="191">
        <f>SUM(J807:J852)</f>
      </c>
      <c r="K853" s="191">
        <f>SUM(K807:K852)</f>
      </c>
      <c r="L853" s="205"/>
      <c r="M853" s="87"/>
      <c r="N853" s="87"/>
      <c r="O853" s="87"/>
      <c r="P853" s="87"/>
      <c r="Q853" s="87"/>
      <c r="R853" s="87"/>
      <c r="S853" s="87"/>
      <c r="T853" s="87"/>
      <c r="U853" s="205"/>
      <c r="V853" s="87"/>
      <c r="W853" s="87"/>
      <c r="X853" s="87"/>
      <c r="Y853" s="87"/>
      <c r="Z853" s="86"/>
      <c r="AA853" s="87"/>
    </row>
    <row x14ac:dyDescent="0.25" r="854" customHeight="1" ht="17.25">
      <c r="A854" s="178">
        <f>A853</f>
        <v>25569.375</v>
      </c>
      <c r="B854" s="186" t="s">
        <v>113</v>
      </c>
      <c r="C854" s="180"/>
      <c r="D854" s="180">
        <v>0</v>
      </c>
      <c r="E854" s="180"/>
      <c r="F854" s="180"/>
      <c r="G854" s="180">
        <f>SUM(C854:F854)</f>
      </c>
      <c r="H854" s="125">
        <v>6500</v>
      </c>
      <c r="I854" s="125">
        <f>G854*H854</f>
      </c>
      <c r="J854" s="185"/>
      <c r="K854" s="125">
        <f>SUM(I854:J854)</f>
      </c>
      <c r="L854" s="205"/>
      <c r="M854" s="87"/>
      <c r="N854" s="87"/>
      <c r="O854" s="87"/>
      <c r="P854" s="87"/>
      <c r="Q854" s="87"/>
      <c r="R854" s="87"/>
      <c r="S854" s="87"/>
      <c r="T854" s="87"/>
      <c r="U854" s="205"/>
      <c r="V854" s="87"/>
      <c r="W854" s="87"/>
      <c r="X854" s="87"/>
      <c r="Y854" s="87"/>
      <c r="Z854" s="86"/>
      <c r="AA854" s="87"/>
    </row>
    <row x14ac:dyDescent="0.25" r="855" customHeight="1" ht="17.25">
      <c r="A855" s="178">
        <f>A854</f>
        <v>25569.375</v>
      </c>
      <c r="B855" s="186" t="s">
        <v>156</v>
      </c>
      <c r="C855" s="180"/>
      <c r="D855" s="180">
        <v>0</v>
      </c>
      <c r="E855" s="180"/>
      <c r="F855" s="180"/>
      <c r="G855" s="180">
        <f>SUM(C855:F855)</f>
      </c>
      <c r="H855" s="125">
        <v>6500</v>
      </c>
      <c r="I855" s="125">
        <f>G855*H855</f>
      </c>
      <c r="J855" s="185"/>
      <c r="K855" s="125">
        <f>SUM(I855:J855)</f>
      </c>
      <c r="L855" s="205"/>
      <c r="M855" s="87"/>
      <c r="N855" s="87"/>
      <c r="O855" s="87"/>
      <c r="P855" s="87"/>
      <c r="Q855" s="87"/>
      <c r="R855" s="87"/>
      <c r="S855" s="87"/>
      <c r="T855" s="87"/>
      <c r="U855" s="205"/>
      <c r="V855" s="87"/>
      <c r="W855" s="87"/>
      <c r="X855" s="87"/>
      <c r="Y855" s="87"/>
      <c r="Z855" s="86"/>
      <c r="AA855" s="87"/>
    </row>
    <row x14ac:dyDescent="0.25" r="856" customHeight="1" ht="17.25">
      <c r="A856" s="178">
        <f>A855</f>
        <v>25569.375</v>
      </c>
      <c r="B856" s="186" t="s">
        <v>112</v>
      </c>
      <c r="C856" s="180"/>
      <c r="D856" s="180">
        <v>0</v>
      </c>
      <c r="E856" s="180"/>
      <c r="F856" s="180"/>
      <c r="G856" s="180">
        <f>SUM(C856:F856)</f>
      </c>
      <c r="H856" s="125">
        <v>6900</v>
      </c>
      <c r="I856" s="125">
        <f>G856*H856</f>
      </c>
      <c r="J856" s="185"/>
      <c r="K856" s="125">
        <f>SUM(I856:J856)</f>
      </c>
      <c r="L856" s="205"/>
      <c r="M856" s="87"/>
      <c r="N856" s="87"/>
      <c r="O856" s="87"/>
      <c r="P856" s="87"/>
      <c r="Q856" s="87"/>
      <c r="R856" s="87"/>
      <c r="S856" s="87"/>
      <c r="T856" s="87"/>
      <c r="U856" s="205"/>
      <c r="V856" s="87"/>
      <c r="W856" s="87"/>
      <c r="X856" s="87"/>
      <c r="Y856" s="87"/>
      <c r="Z856" s="86"/>
      <c r="AA856" s="87"/>
    </row>
    <row x14ac:dyDescent="0.25" r="857" customHeight="1" ht="17.25">
      <c r="A857" s="178">
        <f>A856</f>
        <v>25569.375</v>
      </c>
      <c r="B857" s="179"/>
      <c r="C857" s="180"/>
      <c r="D857" s="180"/>
      <c r="E857" s="180"/>
      <c r="F857" s="180"/>
      <c r="G857" s="180">
        <f>SUM(C857:F857)</f>
      </c>
      <c r="H857" s="125"/>
      <c r="I857" s="125">
        <f>G857*H857</f>
      </c>
      <c r="J857" s="185"/>
      <c r="K857" s="125">
        <f>SUM(I857:J857)</f>
      </c>
      <c r="L857" s="205"/>
      <c r="M857" s="87"/>
      <c r="N857" s="87"/>
      <c r="O857" s="87"/>
      <c r="P857" s="87"/>
      <c r="Q857" s="87"/>
      <c r="R857" s="87"/>
      <c r="S857" s="87"/>
      <c r="T857" s="87"/>
      <c r="U857" s="205"/>
      <c r="V857" s="87"/>
      <c r="W857" s="87"/>
      <c r="X857" s="87"/>
      <c r="Y857" s="87"/>
      <c r="Z857" s="86"/>
      <c r="AA857" s="87"/>
    </row>
    <row x14ac:dyDescent="0.25" r="858" customHeight="1" ht="17.25">
      <c r="A858" s="178">
        <f>A857</f>
        <v>25569.375</v>
      </c>
      <c r="B858" s="179"/>
      <c r="C858" s="180"/>
      <c r="D858" s="180"/>
      <c r="E858" s="180"/>
      <c r="F858" s="180"/>
      <c r="G858" s="180">
        <f>SUM(C858:F858)</f>
      </c>
      <c r="H858" s="125"/>
      <c r="I858" s="125">
        <f>G858*H858</f>
      </c>
      <c r="J858" s="185"/>
      <c r="K858" s="125">
        <f>SUM(I858:J858)</f>
      </c>
      <c r="L858" s="205"/>
      <c r="M858" s="87"/>
      <c r="N858" s="87"/>
      <c r="O858" s="87"/>
      <c r="P858" s="87"/>
      <c r="Q858" s="87"/>
      <c r="R858" s="87"/>
      <c r="S858" s="87"/>
      <c r="T858" s="87"/>
      <c r="U858" s="205"/>
      <c r="V858" s="87"/>
      <c r="W858" s="87"/>
      <c r="X858" s="87"/>
      <c r="Y858" s="87"/>
      <c r="Z858" s="86"/>
      <c r="AA858" s="87"/>
    </row>
    <row x14ac:dyDescent="0.25" r="859" customHeight="1" ht="17.25">
      <c r="A859" s="178">
        <f>A858</f>
        <v>25569.375</v>
      </c>
      <c r="B859" s="179"/>
      <c r="C859" s="180"/>
      <c r="D859" s="180"/>
      <c r="E859" s="180"/>
      <c r="F859" s="180"/>
      <c r="G859" s="180">
        <f>SUM(C859:F859)</f>
      </c>
      <c r="H859" s="125"/>
      <c r="I859" s="125">
        <f>G859*H859</f>
      </c>
      <c r="J859" s="185"/>
      <c r="K859" s="125">
        <f>SUM(I859:J859)</f>
      </c>
      <c r="L859" s="205"/>
      <c r="M859" s="87"/>
      <c r="N859" s="87"/>
      <c r="O859" s="87"/>
      <c r="P859" s="87"/>
      <c r="Q859" s="87"/>
      <c r="R859" s="87"/>
      <c r="S859" s="87"/>
      <c r="T859" s="87"/>
      <c r="U859" s="205"/>
      <c r="V859" s="87"/>
      <c r="W859" s="87"/>
      <c r="X859" s="87"/>
      <c r="Y859" s="87"/>
      <c r="Z859" s="86"/>
      <c r="AA859" s="87"/>
    </row>
    <row x14ac:dyDescent="0.25" r="860" customHeight="1" ht="17.25">
      <c r="A860" s="178">
        <f>A859</f>
        <v>25569.375</v>
      </c>
      <c r="B860" s="179"/>
      <c r="C860" s="180"/>
      <c r="D860" s="180"/>
      <c r="E860" s="180"/>
      <c r="F860" s="180"/>
      <c r="G860" s="180">
        <f>SUM(C860:F860)</f>
      </c>
      <c r="H860" s="125"/>
      <c r="I860" s="125">
        <f>G860*H860</f>
      </c>
      <c r="J860" s="185"/>
      <c r="K860" s="125">
        <f>SUM(I860:J860)</f>
      </c>
      <c r="L860" s="205"/>
      <c r="M860" s="87"/>
      <c r="N860" s="87"/>
      <c r="O860" s="87"/>
      <c r="P860" s="87"/>
      <c r="Q860" s="87"/>
      <c r="R860" s="87"/>
      <c r="S860" s="87"/>
      <c r="T860" s="87"/>
      <c r="U860" s="205"/>
      <c r="V860" s="87"/>
      <c r="W860" s="87"/>
      <c r="X860" s="87"/>
      <c r="Y860" s="87"/>
      <c r="Z860" s="86"/>
      <c r="AA860" s="87"/>
    </row>
    <row x14ac:dyDescent="0.25" r="861" customHeight="1" ht="17.25">
      <c r="A861" s="178">
        <f>A860</f>
        <v>25569.375</v>
      </c>
      <c r="B861" s="179"/>
      <c r="C861" s="180"/>
      <c r="D861" s="180"/>
      <c r="E861" s="180"/>
      <c r="F861" s="180"/>
      <c r="G861" s="180">
        <f>SUM(C861:F861)</f>
      </c>
      <c r="H861" s="125"/>
      <c r="I861" s="125">
        <f>G861*H861</f>
      </c>
      <c r="J861" s="185"/>
      <c r="K861" s="125">
        <f>SUM(I861:J861)</f>
      </c>
      <c r="L861" s="205"/>
      <c r="M861" s="87"/>
      <c r="N861" s="87"/>
      <c r="O861" s="87"/>
      <c r="P861" s="87"/>
      <c r="Q861" s="87"/>
      <c r="R861" s="87"/>
      <c r="S861" s="87"/>
      <c r="T861" s="87"/>
      <c r="U861" s="205"/>
      <c r="V861" s="87"/>
      <c r="W861" s="87"/>
      <c r="X861" s="87"/>
      <c r="Y861" s="87"/>
      <c r="Z861" s="86"/>
      <c r="AA861" s="87"/>
    </row>
    <row x14ac:dyDescent="0.25" r="862" customHeight="1" ht="17.25">
      <c r="A862" s="189">
        <f>A861</f>
        <v>25569.375</v>
      </c>
      <c r="B862" s="190" t="s">
        <v>157</v>
      </c>
      <c r="C862" s="191">
        <f>SUM(C854:C861)</f>
      </c>
      <c r="D862" s="191">
        <f>SUM(D854:D861)</f>
      </c>
      <c r="E862" s="191">
        <f>SUM(E854:E861)</f>
      </c>
      <c r="F862" s="191">
        <f>SUM(F854:F861)</f>
      </c>
      <c r="G862" s="191">
        <f>SUM(G854:G861)</f>
      </c>
      <c r="H862" s="201"/>
      <c r="I862" s="201">
        <f>SUM(I854:I861)</f>
      </c>
      <c r="J862" s="201"/>
      <c r="K862" s="202">
        <f>SUM(K854:K861)</f>
      </c>
      <c r="L862" s="205"/>
      <c r="M862" s="87"/>
      <c r="N862" s="87"/>
      <c r="O862" s="87"/>
      <c r="P862" s="87"/>
      <c r="Q862" s="87"/>
      <c r="R862" s="87"/>
      <c r="S862" s="87"/>
      <c r="T862" s="87"/>
      <c r="U862" s="205"/>
      <c r="V862" s="87"/>
      <c r="W862" s="87"/>
      <c r="X862" s="87"/>
      <c r="Y862" s="87"/>
      <c r="Z862" s="86"/>
      <c r="AA862" s="87"/>
    </row>
    <row x14ac:dyDescent="0.25" r="863" customHeight="1" ht="17.25" hidden="1">
      <c r="A863" s="172" t="s">
        <v>128</v>
      </c>
      <c r="B863" s="173" t="s">
        <v>2</v>
      </c>
      <c r="C863" s="174" t="s">
        <v>129</v>
      </c>
      <c r="D863" s="174" t="s">
        <v>130</v>
      </c>
      <c r="E863" s="174" t="s">
        <v>131</v>
      </c>
      <c r="F863" s="174" t="s">
        <v>132</v>
      </c>
      <c r="G863" s="174" t="s">
        <v>133</v>
      </c>
      <c r="H863" s="174" t="s">
        <v>7</v>
      </c>
      <c r="I863" s="174" t="s">
        <v>134</v>
      </c>
      <c r="J863" s="174" t="s">
        <v>90</v>
      </c>
      <c r="K863" s="174" t="s">
        <v>135</v>
      </c>
      <c r="L863" s="205"/>
      <c r="M863" s="87"/>
      <c r="N863" s="87"/>
      <c r="O863" s="87"/>
      <c r="P863" s="87"/>
      <c r="Q863" s="87"/>
      <c r="R863" s="87"/>
      <c r="S863" s="87"/>
      <c r="T863" s="87"/>
      <c r="U863" s="205"/>
      <c r="V863" s="87"/>
      <c r="W863" s="87"/>
      <c r="X863" s="87"/>
      <c r="Y863" s="87"/>
      <c r="Z863" s="86"/>
      <c r="AA863" s="87"/>
    </row>
    <row x14ac:dyDescent="0.25" r="864" customHeight="1" ht="17.25">
      <c r="A864" s="178">
        <f>A861+1</f>
        <v>25569.375</v>
      </c>
      <c r="B864" s="179" t="s">
        <v>137</v>
      </c>
      <c r="C864" s="180"/>
      <c r="D864" s="180">
        <v>98</v>
      </c>
      <c r="E864" s="180">
        <v>0</v>
      </c>
      <c r="F864" s="180">
        <v>16</v>
      </c>
      <c r="G864" s="180">
        <f>SUM(C864:F864)</f>
      </c>
      <c r="H864" s="182">
        <v>4500</v>
      </c>
      <c r="I864" s="125">
        <f>G864*H864</f>
      </c>
      <c r="J864" s="125">
        <f>I864*0.1</f>
      </c>
      <c r="K864" s="125">
        <f>SUM(I864:J864)</f>
      </c>
      <c r="L864" s="205"/>
      <c r="M864" s="87"/>
      <c r="N864" s="87"/>
      <c r="O864" s="87"/>
      <c r="P864" s="87"/>
      <c r="Q864" s="87"/>
      <c r="R864" s="87"/>
      <c r="S864" s="87"/>
      <c r="T864" s="87"/>
      <c r="U864" s="205"/>
      <c r="V864" s="87"/>
      <c r="W864" s="87"/>
      <c r="X864" s="87"/>
      <c r="Y864" s="87"/>
      <c r="Z864" s="86"/>
      <c r="AA864" s="87"/>
    </row>
    <row x14ac:dyDescent="0.25" r="865" customHeight="1" ht="17.25">
      <c r="A865" s="178">
        <f>A862+1</f>
        <v>25569.375</v>
      </c>
      <c r="B865" s="179" t="s">
        <v>178</v>
      </c>
      <c r="C865" s="180"/>
      <c r="D865" s="180">
        <v>1</v>
      </c>
      <c r="E865" s="180">
        <v>0</v>
      </c>
      <c r="F865" s="180">
        <v>0</v>
      </c>
      <c r="G865" s="180">
        <f>SUM(C865:F865)</f>
      </c>
      <c r="H865" s="182">
        <v>5000</v>
      </c>
      <c r="I865" s="125">
        <f>G865*H865</f>
      </c>
      <c r="J865" s="125">
        <f>I865*0.1</f>
      </c>
      <c r="K865" s="125">
        <f>SUM(I865:J865)</f>
      </c>
      <c r="L865" s="205"/>
      <c r="M865" s="87"/>
      <c r="N865" s="87"/>
      <c r="O865" s="87"/>
      <c r="P865" s="87"/>
      <c r="Q865" s="87"/>
      <c r="R865" s="87"/>
      <c r="S865" s="87"/>
      <c r="T865" s="87"/>
      <c r="U865" s="205"/>
      <c r="V865" s="87"/>
      <c r="W865" s="87"/>
      <c r="X865" s="87"/>
      <c r="Y865" s="87"/>
      <c r="Z865" s="86"/>
      <c r="AA865" s="87"/>
    </row>
    <row x14ac:dyDescent="0.25" r="866" customHeight="1" ht="17.25">
      <c r="A866" s="178">
        <f>A864</f>
        <v>25569.375</v>
      </c>
      <c r="B866" s="179" t="s">
        <v>13</v>
      </c>
      <c r="C866" s="180"/>
      <c r="D866" s="180">
        <v>14</v>
      </c>
      <c r="E866" s="180">
        <v>4</v>
      </c>
      <c r="F866" s="180"/>
      <c r="G866" s="180">
        <f>SUM(C866:F866)</f>
      </c>
      <c r="H866" s="182">
        <v>6000</v>
      </c>
      <c r="I866" s="125">
        <f>G866*H866</f>
      </c>
      <c r="J866" s="125">
        <f>I866*0.1</f>
      </c>
      <c r="K866" s="125">
        <f>SUM(I866:J866)</f>
      </c>
      <c r="L866" s="205"/>
      <c r="M866" s="87"/>
      <c r="N866" s="87"/>
      <c r="O866" s="87"/>
      <c r="P866" s="87"/>
      <c r="Q866" s="87"/>
      <c r="R866" s="87"/>
      <c r="S866" s="87"/>
      <c r="T866" s="87"/>
      <c r="U866" s="205"/>
      <c r="V866" s="87"/>
      <c r="W866" s="87"/>
      <c r="X866" s="87"/>
      <c r="Y866" s="87"/>
      <c r="Z866" s="86"/>
      <c r="AA866" s="87"/>
    </row>
    <row x14ac:dyDescent="0.25" r="867" customHeight="1" ht="17.25">
      <c r="A867" s="178">
        <f>A866</f>
        <v>25569.375</v>
      </c>
      <c r="B867" s="179" t="s">
        <v>58</v>
      </c>
      <c r="C867" s="183"/>
      <c r="D867" s="180">
        <v>14</v>
      </c>
      <c r="E867" s="180">
        <v>8</v>
      </c>
      <c r="F867" s="180"/>
      <c r="G867" s="180">
        <f>SUM(C867:F867)</f>
      </c>
      <c r="H867" s="182">
        <v>5500</v>
      </c>
      <c r="I867" s="125">
        <f>G867*H867</f>
      </c>
      <c r="J867" s="125">
        <f>I867*0.1</f>
      </c>
      <c r="K867" s="125">
        <f>SUM(I867:J867)</f>
      </c>
      <c r="L867" s="205"/>
      <c r="M867" s="87"/>
      <c r="N867" s="87"/>
      <c r="O867" s="87"/>
      <c r="P867" s="87"/>
      <c r="Q867" s="87"/>
      <c r="R867" s="87"/>
      <c r="S867" s="87"/>
      <c r="T867" s="87"/>
      <c r="U867" s="205"/>
      <c r="V867" s="87"/>
      <c r="W867" s="87"/>
      <c r="X867" s="87"/>
      <c r="Y867" s="87"/>
      <c r="Z867" s="86"/>
      <c r="AA867" s="87"/>
    </row>
    <row x14ac:dyDescent="0.25" r="868" customHeight="1" ht="17.25">
      <c r="A868" s="178">
        <f>A867</f>
        <v>25569.375</v>
      </c>
      <c r="B868" s="179" t="s">
        <v>147</v>
      </c>
      <c r="C868" s="183">
        <v>10</v>
      </c>
      <c r="D868" s="180">
        <v>40</v>
      </c>
      <c r="E868" s="180">
        <v>25</v>
      </c>
      <c r="F868" s="180">
        <v>20</v>
      </c>
      <c r="G868" s="180">
        <f>SUM(C868:F868)</f>
      </c>
      <c r="H868" s="182">
        <v>5000</v>
      </c>
      <c r="I868" s="125">
        <f>G868*H868</f>
      </c>
      <c r="J868" s="125">
        <f>I868*0.1</f>
      </c>
      <c r="K868" s="125">
        <f>SUM(I868:J868)</f>
      </c>
      <c r="L868" s="205"/>
      <c r="M868" s="87"/>
      <c r="N868" s="87"/>
      <c r="O868" s="87"/>
      <c r="P868" s="87"/>
      <c r="Q868" s="87"/>
      <c r="R868" s="87"/>
      <c r="S868" s="87"/>
      <c r="T868" s="87"/>
      <c r="U868" s="205"/>
      <c r="V868" s="87"/>
      <c r="W868" s="87"/>
      <c r="X868" s="87"/>
      <c r="Y868" s="87"/>
      <c r="Z868" s="86"/>
      <c r="AA868" s="87"/>
    </row>
    <row x14ac:dyDescent="0.25" r="869" customHeight="1" ht="17.25">
      <c r="A869" s="178">
        <f>A868</f>
        <v>25569.375</v>
      </c>
      <c r="B869" s="179" t="s">
        <v>27</v>
      </c>
      <c r="C869" s="180"/>
      <c r="D869" s="180">
        <v>10</v>
      </c>
      <c r="E869" s="180">
        <v>10</v>
      </c>
      <c r="F869" s="180"/>
      <c r="G869" s="180">
        <f>SUM(C869:F869)</f>
      </c>
      <c r="H869" s="182">
        <v>5500</v>
      </c>
      <c r="I869" s="125">
        <f>G869*H869</f>
      </c>
      <c r="J869" s="125">
        <f>I869*0.1</f>
      </c>
      <c r="K869" s="125">
        <f>SUM(I869:J869)</f>
      </c>
      <c r="L869" s="205"/>
      <c r="M869" s="87"/>
      <c r="N869" s="87"/>
      <c r="O869" s="87"/>
      <c r="P869" s="87"/>
      <c r="Q869" s="87"/>
      <c r="R869" s="87"/>
      <c r="S869" s="87"/>
      <c r="T869" s="87"/>
      <c r="U869" s="205"/>
      <c r="V869" s="87"/>
      <c r="W869" s="87"/>
      <c r="X869" s="87"/>
      <c r="Y869" s="87"/>
      <c r="Z869" s="86"/>
      <c r="AA869" s="87"/>
    </row>
    <row x14ac:dyDescent="0.25" r="870" customHeight="1" ht="17.25">
      <c r="A870" s="178">
        <f>A869</f>
        <v>25569.375</v>
      </c>
      <c r="B870" s="179" t="s">
        <v>20</v>
      </c>
      <c r="C870" s="180"/>
      <c r="D870" s="180">
        <v>61</v>
      </c>
      <c r="E870" s="180">
        <v>15</v>
      </c>
      <c r="F870" s="180"/>
      <c r="G870" s="180">
        <f>SUM(C870:F870)</f>
      </c>
      <c r="H870" s="182">
        <v>5500</v>
      </c>
      <c r="I870" s="125">
        <f>G870*H870</f>
      </c>
      <c r="J870" s="125">
        <f>I870*0.1</f>
      </c>
      <c r="K870" s="125">
        <f>SUM(I870:J870)</f>
      </c>
      <c r="L870" s="205"/>
      <c r="M870" s="87"/>
      <c r="N870" s="87"/>
      <c r="O870" s="87"/>
      <c r="P870" s="87"/>
      <c r="Q870" s="87"/>
      <c r="R870" s="87"/>
      <c r="S870" s="87"/>
      <c r="T870" s="87"/>
      <c r="U870" s="205"/>
      <c r="V870" s="87"/>
      <c r="W870" s="87"/>
      <c r="X870" s="87"/>
      <c r="Y870" s="87"/>
      <c r="Z870" s="86"/>
      <c r="AA870" s="87"/>
    </row>
    <row x14ac:dyDescent="0.25" r="871" customHeight="1" ht="17.25">
      <c r="A871" s="178">
        <f>A870</f>
        <v>25569.375</v>
      </c>
      <c r="B871" s="179" t="s">
        <v>31</v>
      </c>
      <c r="C871" s="180"/>
      <c r="D871" s="180">
        <v>25</v>
      </c>
      <c r="E871" s="180"/>
      <c r="F871" s="180"/>
      <c r="G871" s="180">
        <f>SUM(C871:F871)</f>
      </c>
      <c r="H871" s="182">
        <v>6000</v>
      </c>
      <c r="I871" s="125">
        <f>G871*H871</f>
      </c>
      <c r="J871" s="125">
        <f>I871*0.1</f>
      </c>
      <c r="K871" s="125">
        <f>SUM(I871:J871)</f>
      </c>
      <c r="L871" s="205"/>
      <c r="M871" s="87"/>
      <c r="N871" s="87"/>
      <c r="O871" s="87"/>
      <c r="P871" s="87"/>
      <c r="Q871" s="87"/>
      <c r="R871" s="87"/>
      <c r="S871" s="87"/>
      <c r="T871" s="87"/>
      <c r="U871" s="205"/>
      <c r="V871" s="87"/>
      <c r="W871" s="87"/>
      <c r="X871" s="87"/>
      <c r="Y871" s="87"/>
      <c r="Z871" s="86"/>
      <c r="AA871" s="87"/>
    </row>
    <row x14ac:dyDescent="0.25" r="872" customHeight="1" ht="17.25">
      <c r="A872" s="178">
        <f>A871</f>
        <v>25569.375</v>
      </c>
      <c r="B872" s="179" t="s">
        <v>71</v>
      </c>
      <c r="C872" s="180"/>
      <c r="D872" s="180">
        <v>25</v>
      </c>
      <c r="E872" s="180"/>
      <c r="F872" s="180"/>
      <c r="G872" s="180">
        <f>SUM(C872:F872)</f>
      </c>
      <c r="H872" s="182">
        <v>6000</v>
      </c>
      <c r="I872" s="125">
        <f>G872*H872</f>
      </c>
      <c r="J872" s="125">
        <f>I872*0.1</f>
      </c>
      <c r="K872" s="125">
        <f>SUM(I872:J872)</f>
      </c>
      <c r="L872" s="205"/>
      <c r="M872" s="87"/>
      <c r="N872" s="87"/>
      <c r="O872" s="87"/>
      <c r="P872" s="87"/>
      <c r="Q872" s="87"/>
      <c r="R872" s="87"/>
      <c r="S872" s="87"/>
      <c r="T872" s="87"/>
      <c r="U872" s="205"/>
      <c r="V872" s="87"/>
      <c r="W872" s="87"/>
      <c r="X872" s="87"/>
      <c r="Y872" s="87"/>
      <c r="Z872" s="86"/>
      <c r="AA872" s="87"/>
    </row>
    <row x14ac:dyDescent="0.25" r="873" customHeight="1" ht="17.25">
      <c r="A873" s="178">
        <f>A872</f>
        <v>25569.375</v>
      </c>
      <c r="B873" s="184" t="s">
        <v>49</v>
      </c>
      <c r="C873" s="180"/>
      <c r="D873" s="180">
        <v>14</v>
      </c>
      <c r="E873" s="180">
        <v>8</v>
      </c>
      <c r="F873" s="180">
        <v>6</v>
      </c>
      <c r="G873" s="180">
        <f>SUM(C873:F873)</f>
      </c>
      <c r="H873" s="182">
        <v>6000</v>
      </c>
      <c r="I873" s="125">
        <f>G873*H873</f>
      </c>
      <c r="J873" s="125">
        <f>I873*0.1</f>
      </c>
      <c r="K873" s="125">
        <f>SUM(I873:J873)</f>
      </c>
      <c r="L873" s="205"/>
      <c r="M873" s="87"/>
      <c r="N873" s="87"/>
      <c r="O873" s="87"/>
      <c r="P873" s="87"/>
      <c r="Q873" s="87"/>
      <c r="R873" s="87"/>
      <c r="S873" s="87"/>
      <c r="T873" s="87"/>
      <c r="U873" s="205"/>
      <c r="V873" s="87"/>
      <c r="W873" s="87"/>
      <c r="X873" s="87"/>
      <c r="Y873" s="87"/>
      <c r="Z873" s="86"/>
      <c r="AA873" s="87"/>
    </row>
    <row x14ac:dyDescent="0.25" r="874" customHeight="1" ht="17.25">
      <c r="A874" s="178">
        <f>A873</f>
        <v>25569.375</v>
      </c>
      <c r="B874" s="179" t="s">
        <v>9</v>
      </c>
      <c r="C874" s="180"/>
      <c r="D874" s="180">
        <v>43</v>
      </c>
      <c r="E874" s="180"/>
      <c r="F874" s="180"/>
      <c r="G874" s="180">
        <f>SUM(C874:F874)</f>
      </c>
      <c r="H874" s="182">
        <v>6000</v>
      </c>
      <c r="I874" s="125">
        <f>G874*H874</f>
      </c>
      <c r="J874" s="125">
        <f>I874*0.1</f>
      </c>
      <c r="K874" s="125">
        <f>SUM(I874:J874)</f>
      </c>
      <c r="L874" s="205"/>
      <c r="M874" s="87"/>
      <c r="N874" s="87"/>
      <c r="O874" s="87"/>
      <c r="P874" s="87"/>
      <c r="Q874" s="87"/>
      <c r="R874" s="87"/>
      <c r="S874" s="87"/>
      <c r="T874" s="87"/>
      <c r="U874" s="205"/>
      <c r="V874" s="87"/>
      <c r="W874" s="87"/>
      <c r="X874" s="87"/>
      <c r="Y874" s="87"/>
      <c r="Z874" s="86"/>
      <c r="AA874" s="87"/>
    </row>
    <row x14ac:dyDescent="0.25" r="875" customHeight="1" ht="17.25">
      <c r="A875" s="178">
        <f>A874</f>
        <v>25569.375</v>
      </c>
      <c r="B875" s="179" t="s">
        <v>78</v>
      </c>
      <c r="C875" s="180"/>
      <c r="D875" s="180">
        <v>10</v>
      </c>
      <c r="E875" s="180"/>
      <c r="F875" s="180"/>
      <c r="G875" s="180">
        <f>SUM(C875:F875)</f>
      </c>
      <c r="H875" s="182">
        <v>6500</v>
      </c>
      <c r="I875" s="125">
        <f>G875*H875</f>
      </c>
      <c r="J875" s="125">
        <f>I875*0.1</f>
      </c>
      <c r="K875" s="125">
        <f>SUM(I875:J875)</f>
      </c>
      <c r="L875" s="205"/>
      <c r="M875" s="87"/>
      <c r="N875" s="87"/>
      <c r="O875" s="87"/>
      <c r="P875" s="87"/>
      <c r="Q875" s="87"/>
      <c r="R875" s="87"/>
      <c r="S875" s="87"/>
      <c r="T875" s="87"/>
      <c r="U875" s="205"/>
      <c r="V875" s="87"/>
      <c r="W875" s="87"/>
      <c r="X875" s="87"/>
      <c r="Y875" s="87"/>
      <c r="Z875" s="86"/>
      <c r="AA875" s="87"/>
    </row>
    <row x14ac:dyDescent="0.25" r="876" customHeight="1" ht="17.25">
      <c r="A876" s="178">
        <f>A875</f>
        <v>25569.375</v>
      </c>
      <c r="B876" s="179" t="s">
        <v>55</v>
      </c>
      <c r="C876" s="180"/>
      <c r="D876" s="180">
        <v>10</v>
      </c>
      <c r="E876" s="180"/>
      <c r="F876" s="180"/>
      <c r="G876" s="180">
        <f>SUM(C876:F876)</f>
      </c>
      <c r="H876" s="182">
        <v>6500</v>
      </c>
      <c r="I876" s="125">
        <f>G876*H876</f>
      </c>
      <c r="J876" s="125">
        <f>I876*0.1</f>
      </c>
      <c r="K876" s="125">
        <f>SUM(I876:J876)</f>
      </c>
      <c r="L876" s="205"/>
      <c r="M876" s="87"/>
      <c r="N876" s="87"/>
      <c r="O876" s="87"/>
      <c r="P876" s="87"/>
      <c r="Q876" s="87"/>
      <c r="R876" s="87"/>
      <c r="S876" s="87"/>
      <c r="T876" s="87"/>
      <c r="U876" s="205"/>
      <c r="V876" s="87"/>
      <c r="W876" s="87"/>
      <c r="X876" s="87"/>
      <c r="Y876" s="87"/>
      <c r="Z876" s="86"/>
      <c r="AA876" s="87"/>
    </row>
    <row x14ac:dyDescent="0.25" r="877" customHeight="1" ht="17.25">
      <c r="A877" s="178">
        <f>A876</f>
        <v>25569.375</v>
      </c>
      <c r="B877" s="179" t="s">
        <v>80</v>
      </c>
      <c r="C877" s="180"/>
      <c r="D877" s="180">
        <v>23</v>
      </c>
      <c r="E877" s="180"/>
      <c r="F877" s="180"/>
      <c r="G877" s="180">
        <f>SUM(C877:F877)</f>
      </c>
      <c r="H877" s="182">
        <v>6000</v>
      </c>
      <c r="I877" s="125">
        <f>G877*H877</f>
      </c>
      <c r="J877" s="185"/>
      <c r="K877" s="125">
        <f>SUM(I877:J877)</f>
      </c>
      <c r="L877" s="205"/>
      <c r="M877" s="87"/>
      <c r="N877" s="87"/>
      <c r="O877" s="87"/>
      <c r="P877" s="87"/>
      <c r="Q877" s="87"/>
      <c r="R877" s="87"/>
      <c r="S877" s="87"/>
      <c r="T877" s="87"/>
      <c r="U877" s="205"/>
      <c r="V877" s="87"/>
      <c r="W877" s="87"/>
      <c r="X877" s="87"/>
      <c r="Y877" s="87"/>
      <c r="Z877" s="86"/>
      <c r="AA877" s="87"/>
    </row>
    <row x14ac:dyDescent="0.25" r="878" customHeight="1" ht="17.25">
      <c r="A878" s="178">
        <f>A877</f>
        <v>25569.375</v>
      </c>
      <c r="B878" s="179" t="s">
        <v>67</v>
      </c>
      <c r="C878" s="180"/>
      <c r="D878" s="180">
        <v>7</v>
      </c>
      <c r="E878" s="180"/>
      <c r="F878" s="180"/>
      <c r="G878" s="180">
        <f>SUM(C878:F878)</f>
      </c>
      <c r="H878" s="182">
        <v>5500</v>
      </c>
      <c r="I878" s="125">
        <f>G878*H878</f>
      </c>
      <c r="J878" s="125">
        <f>I878*0.1</f>
      </c>
      <c r="K878" s="125">
        <f>SUM(I878:J878)</f>
      </c>
      <c r="L878" s="205"/>
      <c r="M878" s="87"/>
      <c r="N878" s="87"/>
      <c r="O878" s="87"/>
      <c r="P878" s="87"/>
      <c r="Q878" s="87"/>
      <c r="R878" s="87"/>
      <c r="S878" s="87"/>
      <c r="T878" s="87"/>
      <c r="U878" s="205"/>
      <c r="V878" s="87"/>
      <c r="W878" s="87"/>
      <c r="X878" s="87"/>
      <c r="Y878" s="87"/>
      <c r="Z878" s="86"/>
      <c r="AA878" s="87"/>
    </row>
    <row x14ac:dyDescent="0.25" r="879" customHeight="1" ht="17.25">
      <c r="A879" s="178">
        <f>A878</f>
        <v>25569.375</v>
      </c>
      <c r="B879" s="186" t="s">
        <v>74</v>
      </c>
      <c r="C879" s="180"/>
      <c r="D879" s="180">
        <v>30</v>
      </c>
      <c r="E879" s="180">
        <v>25</v>
      </c>
      <c r="F879" s="180"/>
      <c r="G879" s="180">
        <f>SUM(C879:F879)</f>
      </c>
      <c r="H879" s="187">
        <v>5000</v>
      </c>
      <c r="I879" s="125">
        <f>G879*H879</f>
      </c>
      <c r="J879" s="125">
        <f>I879*0.1</f>
      </c>
      <c r="K879" s="125">
        <f>SUM(I879:J879)</f>
      </c>
      <c r="L879" s="205"/>
      <c r="M879" s="87"/>
      <c r="N879" s="87"/>
      <c r="O879" s="87"/>
      <c r="P879" s="87"/>
      <c r="Q879" s="87"/>
      <c r="R879" s="87"/>
      <c r="S879" s="87"/>
      <c r="T879" s="87"/>
      <c r="U879" s="205"/>
      <c r="V879" s="87"/>
      <c r="W879" s="87"/>
      <c r="X879" s="87"/>
      <c r="Y879" s="87"/>
      <c r="Z879" s="86"/>
      <c r="AA879" s="87"/>
    </row>
    <row x14ac:dyDescent="0.25" r="880" customHeight="1" ht="17.25">
      <c r="A880" s="178">
        <f>A879</f>
        <v>25569.375</v>
      </c>
      <c r="B880" s="179" t="s">
        <v>11</v>
      </c>
      <c r="C880" s="180"/>
      <c r="D880" s="180">
        <v>13</v>
      </c>
      <c r="E880" s="180">
        <v>8</v>
      </c>
      <c r="F880" s="180"/>
      <c r="G880" s="180">
        <f>SUM(C880:F880)</f>
      </c>
      <c r="H880" s="182">
        <v>6000</v>
      </c>
      <c r="I880" s="125">
        <f>G880*H880</f>
      </c>
      <c r="J880" s="125">
        <f>I880*0.1</f>
      </c>
      <c r="K880" s="125">
        <f>SUM(I880:J880)</f>
      </c>
      <c r="L880" s="205"/>
      <c r="M880" s="87"/>
      <c r="N880" s="87"/>
      <c r="O880" s="87"/>
      <c r="P880" s="87"/>
      <c r="Q880" s="87"/>
      <c r="R880" s="87"/>
      <c r="S880" s="87"/>
      <c r="T880" s="87"/>
      <c r="U880" s="205"/>
      <c r="V880" s="87"/>
      <c r="W880" s="87"/>
      <c r="X880" s="87"/>
      <c r="Y880" s="87"/>
      <c r="Z880" s="86"/>
      <c r="AA880" s="87"/>
    </row>
    <row x14ac:dyDescent="0.25" r="881" customHeight="1" ht="17.25">
      <c r="A881" s="178">
        <f>A880</f>
        <v>25569.375</v>
      </c>
      <c r="B881" s="179" t="s">
        <v>22</v>
      </c>
      <c r="C881" s="180"/>
      <c r="D881" s="180">
        <v>30</v>
      </c>
      <c r="E881" s="180"/>
      <c r="F881" s="180"/>
      <c r="G881" s="180">
        <f>SUM(C881:F881)</f>
      </c>
      <c r="H881" s="182">
        <v>4800</v>
      </c>
      <c r="I881" s="125">
        <f>G881*H881</f>
      </c>
      <c r="J881" s="125">
        <f>I881*0.1</f>
      </c>
      <c r="K881" s="125">
        <f>SUM(I881:J881)</f>
      </c>
      <c r="L881" s="205"/>
      <c r="M881" s="87"/>
      <c r="N881" s="87"/>
      <c r="O881" s="87"/>
      <c r="P881" s="87"/>
      <c r="Q881" s="87"/>
      <c r="R881" s="87"/>
      <c r="S881" s="87"/>
      <c r="T881" s="87"/>
      <c r="U881" s="205"/>
      <c r="V881" s="87"/>
      <c r="W881" s="87"/>
      <c r="X881" s="87"/>
      <c r="Y881" s="87"/>
      <c r="Z881" s="86"/>
      <c r="AA881" s="87"/>
    </row>
    <row x14ac:dyDescent="0.25" r="882" customHeight="1" ht="17.25">
      <c r="A882" s="178">
        <f>A881</f>
        <v>25569.375</v>
      </c>
      <c r="B882" s="186" t="s">
        <v>84</v>
      </c>
      <c r="C882" s="180"/>
      <c r="D882" s="180">
        <v>16</v>
      </c>
      <c r="E882" s="180">
        <v>9</v>
      </c>
      <c r="F882" s="180"/>
      <c r="G882" s="180">
        <f>SUM(C882:F882)</f>
      </c>
      <c r="H882" s="182">
        <v>4800</v>
      </c>
      <c r="I882" s="125">
        <f>G882*H882</f>
      </c>
      <c r="J882" s="125">
        <f>I882*0.1</f>
      </c>
      <c r="K882" s="125">
        <f>SUM(I882:J882)</f>
      </c>
      <c r="L882" s="205"/>
      <c r="M882" s="87"/>
      <c r="N882" s="87"/>
      <c r="O882" s="87"/>
      <c r="P882" s="87"/>
      <c r="Q882" s="87"/>
      <c r="R882" s="87"/>
      <c r="S882" s="87"/>
      <c r="T882" s="87"/>
      <c r="U882" s="205"/>
      <c r="V882" s="87"/>
      <c r="W882" s="87"/>
      <c r="X882" s="87"/>
      <c r="Y882" s="87"/>
      <c r="Z882" s="86"/>
      <c r="AA882" s="87"/>
    </row>
    <row x14ac:dyDescent="0.25" r="883" customHeight="1" ht="17.25">
      <c r="A883" s="178">
        <f>A882</f>
        <v>25569.375</v>
      </c>
      <c r="B883" s="179" t="s">
        <v>17</v>
      </c>
      <c r="C883" s="180"/>
      <c r="D883" s="180">
        <v>37</v>
      </c>
      <c r="E883" s="180">
        <v>12</v>
      </c>
      <c r="F883" s="180"/>
      <c r="G883" s="180">
        <f>SUM(C883:F883)</f>
      </c>
      <c r="H883" s="182">
        <v>6500</v>
      </c>
      <c r="I883" s="125">
        <f>G883*H883</f>
      </c>
      <c r="J883" s="125">
        <f>I883*0.1</f>
      </c>
      <c r="K883" s="125">
        <f>SUM(I883:J883)</f>
      </c>
      <c r="L883" s="205"/>
      <c r="M883" s="87"/>
      <c r="N883" s="87"/>
      <c r="O883" s="87"/>
      <c r="P883" s="87"/>
      <c r="Q883" s="87"/>
      <c r="R883" s="87"/>
      <c r="S883" s="87"/>
      <c r="T883" s="87"/>
      <c r="U883" s="205"/>
      <c r="V883" s="87"/>
      <c r="W883" s="87"/>
      <c r="X883" s="87"/>
      <c r="Y883" s="87"/>
      <c r="Z883" s="86"/>
      <c r="AA883" s="87"/>
    </row>
    <row x14ac:dyDescent="0.25" r="884" customHeight="1" ht="17.25">
      <c r="A884" s="178">
        <f>A883</f>
        <v>25569.375</v>
      </c>
      <c r="B884" s="186" t="s">
        <v>148</v>
      </c>
      <c r="C884" s="180"/>
      <c r="D884" s="180">
        <v>0</v>
      </c>
      <c r="E884" s="180"/>
      <c r="F884" s="180"/>
      <c r="G884" s="180">
        <f>SUM(C884:F884)</f>
      </c>
      <c r="H884" s="182">
        <v>6000</v>
      </c>
      <c r="I884" s="125">
        <f>G884*H884</f>
      </c>
      <c r="J884" s="125">
        <f>I884*0.1</f>
      </c>
      <c r="K884" s="125">
        <f>SUM(I884:J884)</f>
      </c>
      <c r="L884" s="205"/>
      <c r="M884" s="87"/>
      <c r="N884" s="87"/>
      <c r="O884" s="87"/>
      <c r="P884" s="87"/>
      <c r="Q884" s="87"/>
      <c r="R884" s="87"/>
      <c r="S884" s="87"/>
      <c r="T884" s="87"/>
      <c r="U884" s="205"/>
      <c r="V884" s="87"/>
      <c r="W884" s="87"/>
      <c r="X884" s="87"/>
      <c r="Y884" s="87"/>
      <c r="Z884" s="86"/>
      <c r="AA884" s="87"/>
    </row>
    <row x14ac:dyDescent="0.25" r="885" customHeight="1" ht="17.25">
      <c r="A885" s="178">
        <f>A884</f>
        <v>25569.375</v>
      </c>
      <c r="B885" s="179" t="s">
        <v>29</v>
      </c>
      <c r="C885" s="188"/>
      <c r="D885" s="180">
        <v>16</v>
      </c>
      <c r="E885" s="180">
        <v>15</v>
      </c>
      <c r="F885" s="180"/>
      <c r="G885" s="180">
        <f>SUM(C885:F885)</f>
      </c>
      <c r="H885" s="182">
        <v>5500</v>
      </c>
      <c r="I885" s="125">
        <f>G885*H885</f>
      </c>
      <c r="J885" s="125">
        <f>I885*0.1</f>
      </c>
      <c r="K885" s="125">
        <f>SUM(I885:J885)</f>
      </c>
      <c r="L885" s="205"/>
      <c r="M885" s="87"/>
      <c r="N885" s="87"/>
      <c r="O885" s="87"/>
      <c r="P885" s="87"/>
      <c r="Q885" s="87"/>
      <c r="R885" s="87"/>
      <c r="S885" s="87"/>
      <c r="T885" s="87"/>
      <c r="U885" s="205"/>
      <c r="V885" s="87"/>
      <c r="W885" s="87"/>
      <c r="X885" s="87"/>
      <c r="Y885" s="87"/>
      <c r="Z885" s="86"/>
      <c r="AA885" s="87"/>
    </row>
    <row x14ac:dyDescent="0.25" r="886" customHeight="1" ht="17.25">
      <c r="A886" s="178">
        <f>A885</f>
        <v>25569.375</v>
      </c>
      <c r="B886" s="179" t="s">
        <v>15</v>
      </c>
      <c r="C886" s="180"/>
      <c r="D886" s="180">
        <v>17</v>
      </c>
      <c r="E886" s="180">
        <v>5</v>
      </c>
      <c r="F886" s="180"/>
      <c r="G886" s="180">
        <f>SUM(C886:F886)</f>
      </c>
      <c r="H886" s="182">
        <v>4800</v>
      </c>
      <c r="I886" s="125">
        <f>G886*H886</f>
      </c>
      <c r="J886" s="125">
        <f>I886*0.1</f>
      </c>
      <c r="K886" s="125">
        <f>SUM(I886:J886)</f>
      </c>
      <c r="L886" s="205"/>
      <c r="M886" s="87"/>
      <c r="N886" s="87"/>
      <c r="O886" s="87"/>
      <c r="P886" s="87"/>
      <c r="Q886" s="87"/>
      <c r="R886" s="87"/>
      <c r="S886" s="87"/>
      <c r="T886" s="87"/>
      <c r="U886" s="205"/>
      <c r="V886" s="87"/>
      <c r="W886" s="87"/>
      <c r="X886" s="87"/>
      <c r="Y886" s="87"/>
      <c r="Z886" s="86"/>
      <c r="AA886" s="87"/>
    </row>
    <row x14ac:dyDescent="0.25" r="887" customHeight="1" ht="17.25">
      <c r="A887" s="178">
        <f>A886</f>
        <v>25569.375</v>
      </c>
      <c r="B887" s="179" t="s">
        <v>21</v>
      </c>
      <c r="C887" s="188"/>
      <c r="D887" s="180">
        <v>17</v>
      </c>
      <c r="E887" s="180"/>
      <c r="F887" s="180"/>
      <c r="G887" s="180">
        <f>SUM(C887:F887)</f>
      </c>
      <c r="H887" s="182">
        <v>5500</v>
      </c>
      <c r="I887" s="125">
        <f>G887*H887</f>
      </c>
      <c r="J887" s="125">
        <f>I887*0.1</f>
      </c>
      <c r="K887" s="125">
        <f>SUM(I887:J887)</f>
      </c>
      <c r="L887" s="205"/>
      <c r="M887" s="87"/>
      <c r="N887" s="87"/>
      <c r="O887" s="87"/>
      <c r="P887" s="87"/>
      <c r="Q887" s="87"/>
      <c r="R887" s="87"/>
      <c r="S887" s="87"/>
      <c r="T887" s="87"/>
      <c r="U887" s="205"/>
      <c r="V887" s="87"/>
      <c r="W887" s="87"/>
      <c r="X887" s="87"/>
      <c r="Y887" s="87"/>
      <c r="Z887" s="86"/>
      <c r="AA887" s="87"/>
    </row>
    <row x14ac:dyDescent="0.25" r="888" customHeight="1" ht="17.25">
      <c r="A888" s="178">
        <f>A887</f>
        <v>25569.375</v>
      </c>
      <c r="B888" s="179" t="s">
        <v>52</v>
      </c>
      <c r="C888" s="180"/>
      <c r="D888" s="180">
        <v>15</v>
      </c>
      <c r="E888" s="180">
        <v>9</v>
      </c>
      <c r="F888" s="180"/>
      <c r="G888" s="180">
        <f>SUM(C888:F888)</f>
      </c>
      <c r="H888" s="182">
        <v>5500</v>
      </c>
      <c r="I888" s="125">
        <f>G888*H888</f>
      </c>
      <c r="J888" s="125">
        <f>I888*0.1</f>
      </c>
      <c r="K888" s="125">
        <f>SUM(I888:J888)</f>
      </c>
      <c r="L888" s="205"/>
      <c r="M888" s="87"/>
      <c r="N888" s="87"/>
      <c r="O888" s="87"/>
      <c r="P888" s="87"/>
      <c r="Q888" s="87"/>
      <c r="R888" s="87"/>
      <c r="S888" s="87"/>
      <c r="T888" s="87"/>
      <c r="U888" s="205"/>
      <c r="V888" s="87"/>
      <c r="W888" s="87"/>
      <c r="X888" s="87"/>
      <c r="Y888" s="87"/>
      <c r="Z888" s="86"/>
      <c r="AA888" s="87"/>
    </row>
    <row x14ac:dyDescent="0.25" r="889" customHeight="1" ht="17.25">
      <c r="A889" s="178">
        <f>A888</f>
        <v>25569.375</v>
      </c>
      <c r="B889" s="186" t="s">
        <v>61</v>
      </c>
      <c r="C889" s="180"/>
      <c r="D889" s="180">
        <v>10</v>
      </c>
      <c r="E889" s="180"/>
      <c r="F889" s="180"/>
      <c r="G889" s="180">
        <f>SUM(C889:F889)</f>
      </c>
      <c r="H889" s="182">
        <v>5500</v>
      </c>
      <c r="I889" s="125">
        <f>G889*H889</f>
      </c>
      <c r="J889" s="125">
        <f>I889*0.1</f>
      </c>
      <c r="K889" s="125">
        <f>SUM(I889:J889)</f>
      </c>
      <c r="L889" s="205"/>
      <c r="M889" s="87"/>
      <c r="N889" s="87"/>
      <c r="O889" s="87"/>
      <c r="P889" s="87"/>
      <c r="Q889" s="87"/>
      <c r="R889" s="87"/>
      <c r="S889" s="87"/>
      <c r="T889" s="87"/>
      <c r="U889" s="205"/>
      <c r="V889" s="87"/>
      <c r="W889" s="87"/>
      <c r="X889" s="87"/>
      <c r="Y889" s="87"/>
      <c r="Z889" s="86"/>
      <c r="AA889" s="87"/>
    </row>
    <row x14ac:dyDescent="0.25" r="890" customHeight="1" ht="17.25">
      <c r="A890" s="178">
        <f>A889</f>
        <v>25569.375</v>
      </c>
      <c r="B890" s="179" t="s">
        <v>33</v>
      </c>
      <c r="C890" s="180"/>
      <c r="D890" s="180">
        <v>10</v>
      </c>
      <c r="E890" s="180"/>
      <c r="F890" s="180"/>
      <c r="G890" s="180">
        <f>SUM(C890:F890)</f>
      </c>
      <c r="H890" s="182">
        <v>5500</v>
      </c>
      <c r="I890" s="125">
        <f>G890*H890</f>
      </c>
      <c r="J890" s="125">
        <f>I890*0.1</f>
      </c>
      <c r="K890" s="125">
        <f>SUM(I890:J890)</f>
      </c>
      <c r="L890" s="205"/>
      <c r="M890" s="87"/>
      <c r="N890" s="87"/>
      <c r="O890" s="87"/>
      <c r="P890" s="87"/>
      <c r="Q890" s="87"/>
      <c r="R890" s="87"/>
      <c r="S890" s="87"/>
      <c r="T890" s="87"/>
      <c r="U890" s="205"/>
      <c r="V890" s="87"/>
      <c r="W890" s="87"/>
      <c r="X890" s="87"/>
      <c r="Y890" s="87"/>
      <c r="Z890" s="86"/>
      <c r="AA890" s="87"/>
    </row>
    <row x14ac:dyDescent="0.25" r="891" customHeight="1" ht="17.25">
      <c r="A891" s="178">
        <f>A890</f>
        <v>25569.375</v>
      </c>
      <c r="B891" s="179" t="s">
        <v>12</v>
      </c>
      <c r="C891" s="180"/>
      <c r="D891" s="180">
        <v>17</v>
      </c>
      <c r="E891" s="180">
        <v>8</v>
      </c>
      <c r="F891" s="180"/>
      <c r="G891" s="180">
        <f>SUM(C891:F891)</f>
      </c>
      <c r="H891" s="182">
        <v>6000</v>
      </c>
      <c r="I891" s="125">
        <f>G891*H891</f>
      </c>
      <c r="J891" s="125">
        <f>I891*0.1</f>
      </c>
      <c r="K891" s="125">
        <f>SUM(I891:J891)</f>
      </c>
      <c r="L891" s="205"/>
      <c r="M891" s="87"/>
      <c r="N891" s="87"/>
      <c r="O891" s="87"/>
      <c r="P891" s="87"/>
      <c r="Q891" s="87"/>
      <c r="R891" s="87"/>
      <c r="S891" s="87"/>
      <c r="T891" s="87"/>
      <c r="U891" s="205"/>
      <c r="V891" s="87"/>
      <c r="W891" s="87"/>
      <c r="X891" s="87"/>
      <c r="Y891" s="87"/>
      <c r="Z891" s="86"/>
      <c r="AA891" s="87"/>
    </row>
    <row x14ac:dyDescent="0.25" r="892" customHeight="1" ht="17.25">
      <c r="A892" s="178">
        <f>A891</f>
        <v>25569.375</v>
      </c>
      <c r="B892" s="186" t="s">
        <v>37</v>
      </c>
      <c r="C892" s="180"/>
      <c r="D892" s="180">
        <v>6</v>
      </c>
      <c r="E892" s="180"/>
      <c r="F892" s="180"/>
      <c r="G892" s="180">
        <f>SUM(C892:F892)</f>
      </c>
      <c r="H892" s="182">
        <v>6500</v>
      </c>
      <c r="I892" s="125">
        <f>G892*H892</f>
      </c>
      <c r="J892" s="125">
        <f>I892*0.1</f>
      </c>
      <c r="K892" s="125">
        <f>SUM(I892:J892)</f>
      </c>
      <c r="L892" s="205"/>
      <c r="M892" s="87"/>
      <c r="N892" s="87"/>
      <c r="O892" s="87"/>
      <c r="P892" s="87"/>
      <c r="Q892" s="87"/>
      <c r="R892" s="87"/>
      <c r="S892" s="87"/>
      <c r="T892" s="87"/>
      <c r="U892" s="205"/>
      <c r="V892" s="87"/>
      <c r="W892" s="87"/>
      <c r="X892" s="87"/>
      <c r="Y892" s="87"/>
      <c r="Z892" s="86"/>
      <c r="AA892" s="87"/>
    </row>
    <row x14ac:dyDescent="0.25" r="893" customHeight="1" ht="17.25">
      <c r="A893" s="178">
        <f>A892</f>
        <v>25569.375</v>
      </c>
      <c r="B893" s="186" t="s">
        <v>64</v>
      </c>
      <c r="C893" s="180"/>
      <c r="D893" s="180">
        <v>60</v>
      </c>
      <c r="E893" s="180">
        <v>7</v>
      </c>
      <c r="F893" s="180"/>
      <c r="G893" s="180">
        <f>SUM(C893:F893)</f>
      </c>
      <c r="H893" s="182">
        <v>5500</v>
      </c>
      <c r="I893" s="125">
        <f>G893*H893</f>
      </c>
      <c r="J893" s="125">
        <f>I893*0.1</f>
      </c>
      <c r="K893" s="125">
        <f>SUM(I893:J893)</f>
      </c>
      <c r="L893" s="205"/>
      <c r="M893" s="87"/>
      <c r="N893" s="87"/>
      <c r="O893" s="87"/>
      <c r="P893" s="87"/>
      <c r="Q893" s="87"/>
      <c r="R893" s="87"/>
      <c r="S893" s="87"/>
      <c r="T893" s="87"/>
      <c r="U893" s="205"/>
      <c r="V893" s="87"/>
      <c r="W893" s="87"/>
      <c r="X893" s="87"/>
      <c r="Y893" s="87"/>
      <c r="Z893" s="86"/>
      <c r="AA893" s="87"/>
    </row>
    <row x14ac:dyDescent="0.25" r="894" customHeight="1" ht="17.25">
      <c r="A894" s="178">
        <f>A893</f>
        <v>25569.375</v>
      </c>
      <c r="B894" s="179" t="s">
        <v>25</v>
      </c>
      <c r="C894" s="180"/>
      <c r="D894" s="180">
        <v>20</v>
      </c>
      <c r="E894" s="180"/>
      <c r="F894" s="180"/>
      <c r="G894" s="180">
        <f>SUM(C894:F894)</f>
      </c>
      <c r="H894" s="182">
        <v>6000</v>
      </c>
      <c r="I894" s="125">
        <f>G894*H894</f>
      </c>
      <c r="J894" s="125">
        <f>I894*0.1</f>
      </c>
      <c r="K894" s="125">
        <f>SUM(I894:J894)</f>
      </c>
      <c r="L894" s="205"/>
      <c r="M894" s="87"/>
      <c r="N894" s="87"/>
      <c r="O894" s="87"/>
      <c r="P894" s="87"/>
      <c r="Q894" s="87"/>
      <c r="R894" s="87"/>
      <c r="S894" s="87"/>
      <c r="T894" s="87"/>
      <c r="U894" s="205"/>
      <c r="V894" s="87"/>
      <c r="W894" s="87"/>
      <c r="X894" s="87"/>
      <c r="Y894" s="87"/>
      <c r="Z894" s="86"/>
      <c r="AA894" s="87"/>
    </row>
    <row x14ac:dyDescent="0.25" r="895" customHeight="1" ht="17.25">
      <c r="A895" s="178">
        <f>A894</f>
        <v>25569.375</v>
      </c>
      <c r="B895" s="186" t="s">
        <v>76</v>
      </c>
      <c r="C895" s="188"/>
      <c r="D895" s="180">
        <v>25</v>
      </c>
      <c r="E895" s="180">
        <v>12</v>
      </c>
      <c r="F895" s="180">
        <v>5</v>
      </c>
      <c r="G895" s="180">
        <f>SUM(C895:F895)</f>
      </c>
      <c r="H895" s="125">
        <v>6000</v>
      </c>
      <c r="I895" s="125">
        <f>G895*H895</f>
      </c>
      <c r="J895" s="125">
        <f>I895*0.1</f>
      </c>
      <c r="K895" s="125">
        <f>SUM(I895:J895)</f>
      </c>
      <c r="L895" s="205"/>
      <c r="M895" s="87"/>
      <c r="N895" s="87"/>
      <c r="O895" s="87"/>
      <c r="P895" s="87"/>
      <c r="Q895" s="87"/>
      <c r="R895" s="87"/>
      <c r="S895" s="87"/>
      <c r="T895" s="87"/>
      <c r="U895" s="205"/>
      <c r="V895" s="87"/>
      <c r="W895" s="87"/>
      <c r="X895" s="87"/>
      <c r="Y895" s="87"/>
      <c r="Z895" s="86"/>
      <c r="AA895" s="87"/>
    </row>
    <row x14ac:dyDescent="0.25" r="896" customHeight="1" ht="17.25">
      <c r="A896" s="178">
        <f>A895</f>
        <v>25569.375</v>
      </c>
      <c r="B896" s="186" t="s">
        <v>149</v>
      </c>
      <c r="C896" s="180"/>
      <c r="D896" s="181">
        <v>95</v>
      </c>
      <c r="E896" s="181">
        <v>30</v>
      </c>
      <c r="F896" s="180">
        <v>3</v>
      </c>
      <c r="G896" s="180">
        <f>SUM(C896:F896)</f>
      </c>
      <c r="H896" s="125">
        <v>6000</v>
      </c>
      <c r="I896" s="125">
        <f>G896*H896</f>
      </c>
      <c r="J896" s="125">
        <f>I896*0.1</f>
      </c>
      <c r="K896" s="125">
        <f>SUM(I896:J896)</f>
      </c>
      <c r="L896" s="205"/>
      <c r="M896" s="87"/>
      <c r="N896" s="87"/>
      <c r="O896" s="87"/>
      <c r="P896" s="87"/>
      <c r="Q896" s="87"/>
      <c r="R896" s="87"/>
      <c r="S896" s="87"/>
      <c r="T896" s="87"/>
      <c r="U896" s="205"/>
      <c r="V896" s="87"/>
      <c r="W896" s="87"/>
      <c r="X896" s="87"/>
      <c r="Y896" s="87"/>
      <c r="Z896" s="86"/>
      <c r="AA896" s="87"/>
    </row>
    <row x14ac:dyDescent="0.25" r="897" customHeight="1" ht="17.25">
      <c r="A897" s="178">
        <f>A896</f>
        <v>25569.375</v>
      </c>
      <c r="B897" s="186" t="s">
        <v>43</v>
      </c>
      <c r="C897" s="180"/>
      <c r="D897" s="180">
        <v>45</v>
      </c>
      <c r="E897" s="180"/>
      <c r="F897" s="180"/>
      <c r="G897" s="180">
        <f>SUM(C897:F897)</f>
      </c>
      <c r="H897" s="125">
        <v>6000</v>
      </c>
      <c r="I897" s="125">
        <f>G897*H897</f>
      </c>
      <c r="J897" s="125">
        <f>I897*0.1</f>
      </c>
      <c r="K897" s="125">
        <f>SUM(I897:J897)</f>
      </c>
      <c r="L897" s="205"/>
      <c r="M897" s="87"/>
      <c r="N897" s="87"/>
      <c r="O897" s="87"/>
      <c r="P897" s="87"/>
      <c r="Q897" s="87"/>
      <c r="R897" s="87"/>
      <c r="S897" s="87"/>
      <c r="T897" s="87"/>
      <c r="U897" s="205"/>
      <c r="V897" s="87"/>
      <c r="W897" s="87"/>
      <c r="X897" s="87"/>
      <c r="Y897" s="87"/>
      <c r="Z897" s="86"/>
      <c r="AA897" s="87"/>
    </row>
    <row x14ac:dyDescent="0.25" r="898" customHeight="1" ht="17.25">
      <c r="A898" s="178">
        <f>A897</f>
        <v>25569.375</v>
      </c>
      <c r="B898" s="186" t="s">
        <v>18</v>
      </c>
      <c r="C898" s="180"/>
      <c r="D898" s="180">
        <v>9</v>
      </c>
      <c r="E898" s="180">
        <v>7</v>
      </c>
      <c r="F898" s="180">
        <v>6</v>
      </c>
      <c r="G898" s="180">
        <f>SUM(C898:F898)</f>
      </c>
      <c r="H898" s="125">
        <v>6000</v>
      </c>
      <c r="I898" s="125">
        <f>G898*H898</f>
      </c>
      <c r="J898" s="125">
        <f>I898*0.1</f>
      </c>
      <c r="K898" s="125">
        <f>SUM(I898:J898)</f>
      </c>
      <c r="L898" s="205"/>
      <c r="M898" s="87"/>
      <c r="N898" s="87"/>
      <c r="O898" s="87"/>
      <c r="P898" s="87"/>
      <c r="Q898" s="87"/>
      <c r="R898" s="87"/>
      <c r="S898" s="87"/>
      <c r="T898" s="87"/>
      <c r="U898" s="205"/>
      <c r="V898" s="87"/>
      <c r="W898" s="87"/>
      <c r="X898" s="87"/>
      <c r="Y898" s="87"/>
      <c r="Z898" s="86"/>
      <c r="AA898" s="87"/>
    </row>
    <row x14ac:dyDescent="0.25" r="899" customHeight="1" ht="17.25">
      <c r="A899" s="178">
        <f>A898</f>
        <v>25569.375</v>
      </c>
      <c r="B899" s="186" t="s">
        <v>82</v>
      </c>
      <c r="C899" s="188"/>
      <c r="D899" s="180">
        <v>25</v>
      </c>
      <c r="E899" s="180">
        <v>10</v>
      </c>
      <c r="F899" s="180">
        <v>7</v>
      </c>
      <c r="G899" s="180">
        <f>SUM(C899:F899)</f>
      </c>
      <c r="H899" s="125">
        <v>5000</v>
      </c>
      <c r="I899" s="125">
        <f>G899*H899</f>
      </c>
      <c r="J899" s="125">
        <f>I899*0.1</f>
      </c>
      <c r="K899" s="125">
        <f>SUM(I899:J899)</f>
      </c>
      <c r="L899" s="205"/>
      <c r="M899" s="87"/>
      <c r="N899" s="87"/>
      <c r="O899" s="87"/>
      <c r="P899" s="87"/>
      <c r="Q899" s="87"/>
      <c r="R899" s="87"/>
      <c r="S899" s="87"/>
      <c r="T899" s="87"/>
      <c r="U899" s="205"/>
      <c r="V899" s="87"/>
      <c r="W899" s="87"/>
      <c r="X899" s="87"/>
      <c r="Y899" s="87"/>
      <c r="Z899" s="86"/>
      <c r="AA899" s="87"/>
    </row>
    <row x14ac:dyDescent="0.25" r="900" customHeight="1" ht="17.25">
      <c r="A900" s="178">
        <f>A899</f>
        <v>25569.375</v>
      </c>
      <c r="B900" s="186" t="s">
        <v>151</v>
      </c>
      <c r="C900" s="180"/>
      <c r="D900" s="180">
        <v>12</v>
      </c>
      <c r="E900" s="180"/>
      <c r="F900" s="180"/>
      <c r="G900" s="180">
        <f>SUM(C900:F900)</f>
      </c>
      <c r="H900" s="125">
        <v>5000</v>
      </c>
      <c r="I900" s="125">
        <f>G900*H900</f>
      </c>
      <c r="J900" s="125">
        <f>I900*0.1</f>
      </c>
      <c r="K900" s="125">
        <f>SUM(I900:J900)</f>
      </c>
      <c r="L900" s="205"/>
      <c r="M900" s="87"/>
      <c r="N900" s="87"/>
      <c r="O900" s="87"/>
      <c r="P900" s="87"/>
      <c r="Q900" s="87"/>
      <c r="R900" s="87"/>
      <c r="S900" s="87"/>
      <c r="T900" s="87"/>
      <c r="U900" s="205"/>
      <c r="V900" s="87"/>
      <c r="W900" s="87"/>
      <c r="X900" s="87"/>
      <c r="Y900" s="87"/>
      <c r="Z900" s="86"/>
      <c r="AA900" s="87"/>
    </row>
    <row x14ac:dyDescent="0.25" r="901" customHeight="1" ht="17.25">
      <c r="A901" s="178">
        <f>A900</f>
        <v>25569.375</v>
      </c>
      <c r="B901" s="186" t="s">
        <v>105</v>
      </c>
      <c r="C901" s="180"/>
      <c r="D901" s="180">
        <v>29</v>
      </c>
      <c r="E901" s="180"/>
      <c r="F901" s="180"/>
      <c r="G901" s="180">
        <f>SUM(C901:F901)</f>
      </c>
      <c r="H901" s="125">
        <v>7000</v>
      </c>
      <c r="I901" s="125">
        <f>G901*H901</f>
      </c>
      <c r="J901" s="185"/>
      <c r="K901" s="125">
        <f>SUM(I901:J901)</f>
      </c>
      <c r="L901" s="205"/>
      <c r="M901" s="87"/>
      <c r="N901" s="87"/>
      <c r="O901" s="87"/>
      <c r="P901" s="87"/>
      <c r="Q901" s="87"/>
      <c r="R901" s="87"/>
      <c r="S901" s="87"/>
      <c r="T901" s="87"/>
      <c r="U901" s="205"/>
      <c r="V901" s="87"/>
      <c r="W901" s="87"/>
      <c r="X901" s="87"/>
      <c r="Y901" s="87"/>
      <c r="Z901" s="86"/>
      <c r="AA901" s="87"/>
    </row>
    <row x14ac:dyDescent="0.25" r="902" customHeight="1" ht="17.25">
      <c r="A902" s="178">
        <f>A901</f>
        <v>25569.375</v>
      </c>
      <c r="B902" s="186" t="s">
        <v>23</v>
      </c>
      <c r="C902" s="180"/>
      <c r="D902" s="180">
        <v>16</v>
      </c>
      <c r="E902" s="180"/>
      <c r="F902" s="180"/>
      <c r="G902" s="180">
        <f>SUM(C902:F902)</f>
      </c>
      <c r="H902" s="125">
        <v>6000</v>
      </c>
      <c r="I902" s="125">
        <f>G902*H902</f>
      </c>
      <c r="J902" s="125">
        <f>I902*0.1</f>
      </c>
      <c r="K902" s="125">
        <f>SUM(I902:J902)</f>
      </c>
      <c r="L902" s="205"/>
      <c r="M902" s="87"/>
      <c r="N902" s="87"/>
      <c r="O902" s="87"/>
      <c r="P902" s="87"/>
      <c r="Q902" s="87"/>
      <c r="R902" s="87"/>
      <c r="S902" s="87"/>
      <c r="T902" s="87"/>
      <c r="U902" s="205"/>
      <c r="V902" s="87"/>
      <c r="W902" s="87"/>
      <c r="X902" s="87"/>
      <c r="Y902" s="87"/>
      <c r="Z902" s="86"/>
      <c r="AA902" s="87"/>
    </row>
    <row x14ac:dyDescent="0.25" r="903" customHeight="1" ht="17.25">
      <c r="A903" s="178">
        <f>A902</f>
        <v>25569.375</v>
      </c>
      <c r="B903" s="186" t="s">
        <v>40</v>
      </c>
      <c r="C903" s="180"/>
      <c r="D903" s="180">
        <v>15</v>
      </c>
      <c r="E903" s="180"/>
      <c r="F903" s="180"/>
      <c r="G903" s="180">
        <f>SUM(C903:F903)</f>
      </c>
      <c r="H903" s="125">
        <v>6500</v>
      </c>
      <c r="I903" s="125">
        <f>G903*H903</f>
      </c>
      <c r="J903" s="125">
        <f>I903*0.1</f>
      </c>
      <c r="K903" s="125">
        <f>SUM(I903:J903)</f>
      </c>
      <c r="L903" s="205"/>
      <c r="M903" s="87"/>
      <c r="N903" s="87"/>
      <c r="O903" s="87"/>
      <c r="P903" s="87"/>
      <c r="Q903" s="87"/>
      <c r="R903" s="87"/>
      <c r="S903" s="87"/>
      <c r="T903" s="87"/>
      <c r="U903" s="205"/>
      <c r="V903" s="87"/>
      <c r="W903" s="87"/>
      <c r="X903" s="87"/>
      <c r="Y903" s="87"/>
      <c r="Z903" s="86"/>
      <c r="AA903" s="87"/>
    </row>
    <row x14ac:dyDescent="0.25" r="904" customHeight="1" ht="17.25">
      <c r="A904" s="178">
        <f>A903</f>
        <v>25569.375</v>
      </c>
      <c r="B904" s="186" t="s">
        <v>86</v>
      </c>
      <c r="C904" s="180"/>
      <c r="D904" s="219"/>
      <c r="E904" s="180">
        <v>8</v>
      </c>
      <c r="F904" s="219"/>
      <c r="G904" s="180">
        <f>SUM(C904:F904)</f>
      </c>
      <c r="H904" s="125">
        <v>6000</v>
      </c>
      <c r="I904" s="125">
        <f>G904*H904</f>
      </c>
      <c r="J904" s="125">
        <f>I904*0.1</f>
      </c>
      <c r="K904" s="125">
        <f>SUM(I904:J904)</f>
      </c>
      <c r="L904" s="205"/>
      <c r="M904" s="87"/>
      <c r="N904" s="87"/>
      <c r="O904" s="87"/>
      <c r="P904" s="87"/>
      <c r="Q904" s="87"/>
      <c r="R904" s="87"/>
      <c r="S904" s="87"/>
      <c r="T904" s="87"/>
      <c r="U904" s="205"/>
      <c r="V904" s="87"/>
      <c r="W904" s="87"/>
      <c r="X904" s="87"/>
      <c r="Y904" s="87"/>
      <c r="Z904" s="86"/>
      <c r="AA904" s="87"/>
    </row>
    <row x14ac:dyDescent="0.25" r="905" customHeight="1" ht="17.25">
      <c r="A905" s="178">
        <f>A904</f>
        <v>25569.375</v>
      </c>
      <c r="B905" s="186" t="s">
        <v>86</v>
      </c>
      <c r="C905" s="180"/>
      <c r="D905" s="192">
        <v>15</v>
      </c>
      <c r="E905" s="219"/>
      <c r="F905" s="192">
        <v>4</v>
      </c>
      <c r="G905" s="180">
        <f>SUM(C905:F905)</f>
      </c>
      <c r="H905" s="193">
        <v>9000</v>
      </c>
      <c r="I905" s="125">
        <f>G905*H905</f>
      </c>
      <c r="J905" s="125">
        <f>I905*0.1</f>
      </c>
      <c r="K905" s="125">
        <f>SUM(I905:J905)</f>
      </c>
      <c r="L905" s="205"/>
      <c r="M905" s="87"/>
      <c r="N905" s="87"/>
      <c r="O905" s="87"/>
      <c r="P905" s="87"/>
      <c r="Q905" s="87"/>
      <c r="R905" s="87"/>
      <c r="S905" s="87"/>
      <c r="T905" s="87"/>
      <c r="U905" s="205"/>
      <c r="V905" s="87"/>
      <c r="W905" s="87"/>
      <c r="X905" s="87"/>
      <c r="Y905" s="87"/>
      <c r="Z905" s="86"/>
      <c r="AA905" s="87"/>
    </row>
    <row x14ac:dyDescent="0.25" r="906" customHeight="1" ht="17.25">
      <c r="A906" s="178">
        <f>A904</f>
        <v>25569.375</v>
      </c>
      <c r="B906" s="186" t="s">
        <v>152</v>
      </c>
      <c r="C906" s="180"/>
      <c r="D906" s="180">
        <v>170</v>
      </c>
      <c r="E906" s="180"/>
      <c r="F906" s="180"/>
      <c r="G906" s="180">
        <f>SUM(C906:F906)</f>
      </c>
      <c r="H906" s="125">
        <v>6000</v>
      </c>
      <c r="I906" s="125">
        <f>G906*H906</f>
      </c>
      <c r="J906" s="125">
        <f>I906*0.1</f>
      </c>
      <c r="K906" s="125">
        <f>SUM(I906:J906)</f>
      </c>
      <c r="L906" s="205"/>
      <c r="M906" s="87"/>
      <c r="N906" s="87"/>
      <c r="O906" s="87"/>
      <c r="P906" s="87"/>
      <c r="Q906" s="87"/>
      <c r="R906" s="87"/>
      <c r="S906" s="87"/>
      <c r="T906" s="87"/>
      <c r="U906" s="205"/>
      <c r="V906" s="87"/>
      <c r="W906" s="87"/>
      <c r="X906" s="87"/>
      <c r="Y906" s="87"/>
      <c r="Z906" s="86"/>
      <c r="AA906" s="87"/>
    </row>
    <row x14ac:dyDescent="0.25" r="907" customHeight="1" ht="17.25">
      <c r="A907" s="178">
        <f>A902</f>
        <v>25569.375</v>
      </c>
      <c r="B907" s="186" t="s">
        <v>153</v>
      </c>
      <c r="C907" s="180"/>
      <c r="D907" s="180">
        <v>10</v>
      </c>
      <c r="E907" s="180"/>
      <c r="F907" s="180"/>
      <c r="G907" s="180">
        <f>SUM(C907:F907)</f>
      </c>
      <c r="H907" s="125">
        <v>6000</v>
      </c>
      <c r="I907" s="125">
        <f>G907*H907</f>
      </c>
      <c r="J907" s="125">
        <f>I907*0.1</f>
      </c>
      <c r="K907" s="125">
        <f>SUM(I907:J907)</f>
      </c>
      <c r="L907" s="205"/>
      <c r="M907" s="87"/>
      <c r="N907" s="87"/>
      <c r="O907" s="87"/>
      <c r="P907" s="87"/>
      <c r="Q907" s="87"/>
      <c r="R907" s="87"/>
      <c r="S907" s="87"/>
      <c r="T907" s="87"/>
      <c r="U907" s="205"/>
      <c r="V907" s="87"/>
      <c r="W907" s="87"/>
      <c r="X907" s="87"/>
      <c r="Y907" s="87"/>
      <c r="Z907" s="86"/>
      <c r="AA907" s="87"/>
    </row>
    <row x14ac:dyDescent="0.25" r="908" customHeight="1" ht="17.25">
      <c r="A908" s="178">
        <f>A903</f>
        <v>25569.375</v>
      </c>
      <c r="B908" s="186"/>
      <c r="C908" s="180"/>
      <c r="D908" s="180"/>
      <c r="E908" s="180"/>
      <c r="F908" s="180"/>
      <c r="G908" s="180">
        <f>SUM(C908:F908)</f>
      </c>
      <c r="H908" s="125"/>
      <c r="I908" s="125">
        <f>G908*H908</f>
      </c>
      <c r="J908" s="125">
        <f>I908*0.1</f>
      </c>
      <c r="K908" s="125">
        <f>SUM(I908:J908)</f>
      </c>
      <c r="L908" s="205"/>
      <c r="M908" s="87"/>
      <c r="N908" s="87"/>
      <c r="O908" s="87"/>
      <c r="P908" s="87"/>
      <c r="Q908" s="87"/>
      <c r="R908" s="87"/>
      <c r="S908" s="87"/>
      <c r="T908" s="87"/>
      <c r="U908" s="205"/>
      <c r="V908" s="87"/>
      <c r="W908" s="87"/>
      <c r="X908" s="87"/>
      <c r="Y908" s="87"/>
      <c r="Z908" s="86"/>
      <c r="AA908" s="87"/>
    </row>
    <row x14ac:dyDescent="0.25" r="909" customHeight="1" ht="17.25">
      <c r="A909" s="178">
        <f>A902</f>
        <v>25569.375</v>
      </c>
      <c r="B909" s="186"/>
      <c r="C909" s="180"/>
      <c r="D909" s="180"/>
      <c r="E909" s="180"/>
      <c r="F909" s="180"/>
      <c r="G909" s="180">
        <f>SUM(C909:F909)</f>
      </c>
      <c r="H909" s="125"/>
      <c r="I909" s="125">
        <f>G909*H909</f>
      </c>
      <c r="J909" s="125">
        <f>I909*0.1</f>
      </c>
      <c r="K909" s="125">
        <f>SUM(I909:J909)</f>
      </c>
      <c r="L909" s="205"/>
      <c r="M909" s="87"/>
      <c r="N909" s="87"/>
      <c r="O909" s="87"/>
      <c r="P909" s="87"/>
      <c r="Q909" s="87"/>
      <c r="R909" s="87"/>
      <c r="S909" s="87"/>
      <c r="T909" s="87"/>
      <c r="U909" s="205"/>
      <c r="V909" s="87"/>
      <c r="W909" s="87"/>
      <c r="X909" s="87"/>
      <c r="Y909" s="87"/>
      <c r="Z909" s="86"/>
      <c r="AA909" s="87"/>
    </row>
    <row x14ac:dyDescent="0.25" r="910" customHeight="1" ht="17.25">
      <c r="A910" s="178">
        <f>A903</f>
        <v>25569.375</v>
      </c>
      <c r="B910" s="186"/>
      <c r="C910" s="180"/>
      <c r="D910" s="180"/>
      <c r="E910" s="180"/>
      <c r="F910" s="180"/>
      <c r="G910" s="180">
        <f>SUM(C910:F910)</f>
      </c>
      <c r="H910" s="125"/>
      <c r="I910" s="125">
        <f>G910*H910</f>
      </c>
      <c r="J910" s="125">
        <f>I910*0.1</f>
      </c>
      <c r="K910" s="125">
        <f>SUM(I910:J910)</f>
      </c>
      <c r="L910" s="205"/>
      <c r="M910" s="87"/>
      <c r="N910" s="87"/>
      <c r="O910" s="87"/>
      <c r="P910" s="87"/>
      <c r="Q910" s="87"/>
      <c r="R910" s="87"/>
      <c r="S910" s="87"/>
      <c r="T910" s="87"/>
      <c r="U910" s="205"/>
      <c r="V910" s="87"/>
      <c r="W910" s="87"/>
      <c r="X910" s="87"/>
      <c r="Y910" s="87"/>
      <c r="Z910" s="86"/>
      <c r="AA910" s="87"/>
    </row>
    <row x14ac:dyDescent="0.25" r="911" customHeight="1" ht="17.25">
      <c r="A911" s="178">
        <f>A909</f>
        <v>25569.375</v>
      </c>
      <c r="B911" s="179"/>
      <c r="C911" s="180"/>
      <c r="D911" s="180"/>
      <c r="E911" s="180"/>
      <c r="F911" s="180"/>
      <c r="G911" s="180">
        <f>SUM(C911:F911)</f>
      </c>
      <c r="H911" s="125"/>
      <c r="I911" s="125">
        <f>G911*H911</f>
      </c>
      <c r="J911" s="125">
        <v>0</v>
      </c>
      <c r="K911" s="125">
        <f>SUM(I911:J911)</f>
      </c>
      <c r="L911" s="205"/>
      <c r="M911" s="87"/>
      <c r="N911" s="87"/>
      <c r="O911" s="87"/>
      <c r="P911" s="87"/>
      <c r="Q911" s="87"/>
      <c r="R911" s="87"/>
      <c r="S911" s="87"/>
      <c r="T911" s="87"/>
      <c r="U911" s="205"/>
      <c r="V911" s="87"/>
      <c r="W911" s="87"/>
      <c r="X911" s="87"/>
      <c r="Y911" s="87"/>
      <c r="Z911" s="86"/>
      <c r="AA911" s="87"/>
    </row>
    <row x14ac:dyDescent="0.25" r="912" customHeight="1" ht="17.25">
      <c r="A912" s="189">
        <f>A911</f>
        <v>25569.375</v>
      </c>
      <c r="B912" s="190" t="s">
        <v>155</v>
      </c>
      <c r="C912" s="191">
        <f>SUM(C864:C911)</f>
      </c>
      <c r="D912" s="191">
        <f>SUM(D864:D911)</f>
      </c>
      <c r="E912" s="191">
        <f>SUM(E864:E911)</f>
      </c>
      <c r="F912" s="191">
        <f>SUM(F864:F911)</f>
      </c>
      <c r="G912" s="191">
        <f>SUM(G864:G911)</f>
      </c>
      <c r="H912" s="191"/>
      <c r="I912" s="191">
        <f>SUM(I864:I911)</f>
      </c>
      <c r="J912" s="191">
        <f>SUM(J864:J911)</f>
      </c>
      <c r="K912" s="191">
        <f>SUM(K864:K911)</f>
      </c>
      <c r="L912" s="205"/>
      <c r="M912" s="87"/>
      <c r="N912" s="87"/>
      <c r="O912" s="87"/>
      <c r="P912" s="87"/>
      <c r="Q912" s="87"/>
      <c r="R912" s="87"/>
      <c r="S912" s="87"/>
      <c r="T912" s="87"/>
      <c r="U912" s="205"/>
      <c r="V912" s="87"/>
      <c r="W912" s="87"/>
      <c r="X912" s="87"/>
      <c r="Y912" s="87"/>
      <c r="Z912" s="86"/>
      <c r="AA912" s="87"/>
    </row>
    <row x14ac:dyDescent="0.25" r="913" customHeight="1" ht="17.25">
      <c r="A913" s="178">
        <f>A912</f>
        <v>25569.375</v>
      </c>
      <c r="B913" s="186" t="s">
        <v>113</v>
      </c>
      <c r="C913" s="180"/>
      <c r="D913" s="180">
        <v>36</v>
      </c>
      <c r="E913" s="180">
        <v>43</v>
      </c>
      <c r="F913" s="180"/>
      <c r="G913" s="180">
        <f>SUM(C913:F913)</f>
      </c>
      <c r="H913" s="125">
        <v>6500</v>
      </c>
      <c r="I913" s="125">
        <f>G913*H913</f>
      </c>
      <c r="J913" s="185"/>
      <c r="K913" s="125">
        <f>SUM(I913:J913)</f>
      </c>
      <c r="L913" s="205"/>
      <c r="M913" s="87"/>
      <c r="N913" s="87"/>
      <c r="O913" s="87"/>
      <c r="P913" s="87"/>
      <c r="Q913" s="87"/>
      <c r="R913" s="87"/>
      <c r="S913" s="87"/>
      <c r="T913" s="87"/>
      <c r="U913" s="205"/>
      <c r="V913" s="87"/>
      <c r="W913" s="87"/>
      <c r="X913" s="87"/>
      <c r="Y913" s="87"/>
      <c r="Z913" s="86"/>
      <c r="AA913" s="87"/>
    </row>
    <row x14ac:dyDescent="0.25" r="914" customHeight="1" ht="17.25">
      <c r="A914" s="178">
        <f>A913</f>
        <v>25569.375</v>
      </c>
      <c r="B914" s="186" t="s">
        <v>156</v>
      </c>
      <c r="C914" s="180"/>
      <c r="D914" s="180">
        <v>10</v>
      </c>
      <c r="E914" s="180">
        <v>9</v>
      </c>
      <c r="F914" s="180"/>
      <c r="G914" s="180">
        <f>SUM(C914:F914)</f>
      </c>
      <c r="H914" s="125">
        <v>6500</v>
      </c>
      <c r="I914" s="125">
        <f>G914*H914</f>
      </c>
      <c r="J914" s="185"/>
      <c r="K914" s="125">
        <f>SUM(I914:J914)</f>
      </c>
      <c r="L914" s="205"/>
      <c r="M914" s="87"/>
      <c r="N914" s="87"/>
      <c r="O914" s="87"/>
      <c r="P914" s="87"/>
      <c r="Q914" s="87"/>
      <c r="R914" s="87"/>
      <c r="S914" s="87"/>
      <c r="T914" s="87"/>
      <c r="U914" s="205"/>
      <c r="V914" s="87"/>
      <c r="W914" s="87"/>
      <c r="X914" s="87"/>
      <c r="Y914" s="87"/>
      <c r="Z914" s="86"/>
      <c r="AA914" s="87"/>
    </row>
    <row x14ac:dyDescent="0.25" r="915" customHeight="1" ht="17.25">
      <c r="A915" s="178">
        <f>A914</f>
        <v>25569.375</v>
      </c>
      <c r="B915" s="186" t="s">
        <v>112</v>
      </c>
      <c r="C915" s="180"/>
      <c r="D915" s="180">
        <v>11</v>
      </c>
      <c r="E915" s="180">
        <v>8</v>
      </c>
      <c r="F915" s="180"/>
      <c r="G915" s="180">
        <f>SUM(C915:F915)</f>
      </c>
      <c r="H915" s="125">
        <v>6900</v>
      </c>
      <c r="I915" s="125">
        <f>G915*H915</f>
      </c>
      <c r="J915" s="185"/>
      <c r="K915" s="125">
        <f>SUM(I915:J915)</f>
      </c>
      <c r="L915" s="205"/>
      <c r="M915" s="87"/>
      <c r="N915" s="87"/>
      <c r="O915" s="87"/>
      <c r="P915" s="87"/>
      <c r="Q915" s="87"/>
      <c r="R915" s="87"/>
      <c r="S915" s="87"/>
      <c r="T915" s="87"/>
      <c r="U915" s="205"/>
      <c r="V915" s="87"/>
      <c r="W915" s="87"/>
      <c r="X915" s="87"/>
      <c r="Y915" s="87"/>
      <c r="Z915" s="86"/>
      <c r="AA915" s="87"/>
    </row>
    <row x14ac:dyDescent="0.25" r="916" customHeight="1" ht="17.25">
      <c r="A916" s="178">
        <f>A915</f>
        <v>25569.375</v>
      </c>
      <c r="B916" s="179"/>
      <c r="C916" s="180"/>
      <c r="D916" s="180"/>
      <c r="E916" s="180"/>
      <c r="F916" s="180"/>
      <c r="G916" s="180">
        <f>SUM(C916:F916)</f>
      </c>
      <c r="H916" s="125"/>
      <c r="I916" s="125">
        <f>G916*H916</f>
      </c>
      <c r="J916" s="185"/>
      <c r="K916" s="125">
        <f>SUM(I916:J916)</f>
      </c>
      <c r="L916" s="205"/>
      <c r="M916" s="87"/>
      <c r="N916" s="87"/>
      <c r="O916" s="87"/>
      <c r="P916" s="87"/>
      <c r="Q916" s="87"/>
      <c r="R916" s="87"/>
      <c r="S916" s="87"/>
      <c r="T916" s="87"/>
      <c r="U916" s="205"/>
      <c r="V916" s="87"/>
      <c r="W916" s="87"/>
      <c r="X916" s="87"/>
      <c r="Y916" s="87"/>
      <c r="Z916" s="86"/>
      <c r="AA916" s="87"/>
    </row>
    <row x14ac:dyDescent="0.25" r="917" customHeight="1" ht="17.25">
      <c r="A917" s="178">
        <f>A916</f>
        <v>25569.375</v>
      </c>
      <c r="B917" s="179"/>
      <c r="C917" s="180"/>
      <c r="D917" s="180"/>
      <c r="E917" s="180"/>
      <c r="F917" s="180"/>
      <c r="G917" s="180">
        <f>SUM(C917:F917)</f>
      </c>
      <c r="H917" s="125"/>
      <c r="I917" s="125">
        <f>G917*H917</f>
      </c>
      <c r="J917" s="185"/>
      <c r="K917" s="125">
        <f>SUM(I917:J917)</f>
      </c>
      <c r="L917" s="205"/>
      <c r="M917" s="87"/>
      <c r="N917" s="87"/>
      <c r="O917" s="87"/>
      <c r="P917" s="87"/>
      <c r="Q917" s="87"/>
      <c r="R917" s="87"/>
      <c r="S917" s="87"/>
      <c r="T917" s="87"/>
      <c r="U917" s="205"/>
      <c r="V917" s="87"/>
      <c r="W917" s="87"/>
      <c r="X917" s="87"/>
      <c r="Y917" s="87"/>
      <c r="Z917" s="86"/>
      <c r="AA917" s="87"/>
    </row>
    <row x14ac:dyDescent="0.25" r="918" customHeight="1" ht="17.25">
      <c r="A918" s="178">
        <f>A917</f>
        <v>25569.375</v>
      </c>
      <c r="B918" s="179"/>
      <c r="C918" s="180"/>
      <c r="D918" s="180"/>
      <c r="E918" s="180"/>
      <c r="F918" s="180"/>
      <c r="G918" s="180">
        <f>SUM(C918:F918)</f>
      </c>
      <c r="H918" s="125"/>
      <c r="I918" s="125">
        <f>G918*H918</f>
      </c>
      <c r="J918" s="185"/>
      <c r="K918" s="125">
        <f>SUM(I918:J918)</f>
      </c>
      <c r="L918" s="205"/>
      <c r="M918" s="87"/>
      <c r="N918" s="87"/>
      <c r="O918" s="87"/>
      <c r="P918" s="87"/>
      <c r="Q918" s="87"/>
      <c r="R918" s="87"/>
      <c r="S918" s="87"/>
      <c r="T918" s="87"/>
      <c r="U918" s="205"/>
      <c r="V918" s="87"/>
      <c r="W918" s="87"/>
      <c r="X918" s="87"/>
      <c r="Y918" s="87"/>
      <c r="Z918" s="86"/>
      <c r="AA918" s="87"/>
    </row>
    <row x14ac:dyDescent="0.25" r="919" customHeight="1" ht="17.25">
      <c r="A919" s="178">
        <f>A918</f>
        <v>25569.375</v>
      </c>
      <c r="B919" s="179"/>
      <c r="C919" s="180"/>
      <c r="D919" s="180"/>
      <c r="E919" s="180"/>
      <c r="F919" s="180"/>
      <c r="G919" s="180">
        <f>SUM(C919:F919)</f>
      </c>
      <c r="H919" s="125"/>
      <c r="I919" s="125">
        <f>G919*H919</f>
      </c>
      <c r="J919" s="185"/>
      <c r="K919" s="125">
        <f>SUM(I919:J919)</f>
      </c>
      <c r="L919" s="205"/>
      <c r="M919" s="87"/>
      <c r="N919" s="87"/>
      <c r="O919" s="87"/>
      <c r="P919" s="87"/>
      <c r="Q919" s="87"/>
      <c r="R919" s="87"/>
      <c r="S919" s="87"/>
      <c r="T919" s="87"/>
      <c r="U919" s="205"/>
      <c r="V919" s="87"/>
      <c r="W919" s="87"/>
      <c r="X919" s="87"/>
      <c r="Y919" s="87"/>
      <c r="Z919" s="86"/>
      <c r="AA919" s="87"/>
    </row>
    <row x14ac:dyDescent="0.25" r="920" customHeight="1" ht="17.25">
      <c r="A920" s="178">
        <f>A919</f>
        <v>25569.375</v>
      </c>
      <c r="B920" s="179"/>
      <c r="C920" s="180"/>
      <c r="D920" s="180"/>
      <c r="E920" s="180"/>
      <c r="F920" s="180"/>
      <c r="G920" s="180">
        <f>SUM(C920:F920)</f>
      </c>
      <c r="H920" s="125"/>
      <c r="I920" s="125">
        <f>G920*H920</f>
      </c>
      <c r="J920" s="185"/>
      <c r="K920" s="125">
        <f>SUM(I920:J920)</f>
      </c>
      <c r="L920" s="205"/>
      <c r="M920" s="87"/>
      <c r="N920" s="87"/>
      <c r="O920" s="87"/>
      <c r="P920" s="87"/>
      <c r="Q920" s="87"/>
      <c r="R920" s="87"/>
      <c r="S920" s="87"/>
      <c r="T920" s="87"/>
      <c r="U920" s="205"/>
      <c r="V920" s="87"/>
      <c r="W920" s="87"/>
      <c r="X920" s="87"/>
      <c r="Y920" s="87"/>
      <c r="Z920" s="86"/>
      <c r="AA920" s="87"/>
    </row>
    <row x14ac:dyDescent="0.25" r="921" customHeight="1" ht="17.25">
      <c r="A921" s="189">
        <f>A920</f>
        <v>25569.375</v>
      </c>
      <c r="B921" s="190" t="s">
        <v>157</v>
      </c>
      <c r="C921" s="191">
        <f>SUM(C913:C920)</f>
      </c>
      <c r="D921" s="191">
        <f>SUM(D913:D920)</f>
      </c>
      <c r="E921" s="191">
        <f>SUM(E913:E920)</f>
      </c>
      <c r="F921" s="191">
        <f>SUM(F913:F920)</f>
      </c>
      <c r="G921" s="191">
        <f>SUM(G913:G920)</f>
      </c>
      <c r="H921" s="201"/>
      <c r="I921" s="201">
        <f>SUM(I913:I920)</f>
      </c>
      <c r="J921" s="201"/>
      <c r="K921" s="202">
        <f>SUM(K913:K920)</f>
      </c>
      <c r="L921" s="205"/>
      <c r="M921" s="87"/>
      <c r="N921" s="87"/>
      <c r="O921" s="87"/>
      <c r="P921" s="87"/>
      <c r="Q921" s="87"/>
      <c r="R921" s="87"/>
      <c r="S921" s="87"/>
      <c r="T921" s="87"/>
      <c r="U921" s="205"/>
      <c r="V921" s="87"/>
      <c r="W921" s="87"/>
      <c r="X921" s="87"/>
      <c r="Y921" s="87"/>
      <c r="Z921" s="86"/>
      <c r="AA921" s="87"/>
    </row>
    <row x14ac:dyDescent="0.25" r="922" customHeight="1" ht="17.25" hidden="1">
      <c r="A922" s="172" t="s">
        <v>128</v>
      </c>
      <c r="B922" s="173" t="s">
        <v>2</v>
      </c>
      <c r="C922" s="174" t="s">
        <v>129</v>
      </c>
      <c r="D922" s="174" t="s">
        <v>130</v>
      </c>
      <c r="E922" s="174" t="s">
        <v>131</v>
      </c>
      <c r="F922" s="174" t="s">
        <v>132</v>
      </c>
      <c r="G922" s="174" t="s">
        <v>133</v>
      </c>
      <c r="H922" s="174" t="s">
        <v>7</v>
      </c>
      <c r="I922" s="174" t="s">
        <v>134</v>
      </c>
      <c r="J922" s="174" t="s">
        <v>90</v>
      </c>
      <c r="K922" s="174" t="s">
        <v>135</v>
      </c>
      <c r="L922" s="205"/>
      <c r="M922" s="87"/>
      <c r="N922" s="87"/>
      <c r="O922" s="87"/>
      <c r="P922" s="87"/>
      <c r="Q922" s="87"/>
      <c r="R922" s="87"/>
      <c r="S922" s="87"/>
      <c r="T922" s="87"/>
      <c r="U922" s="205"/>
      <c r="V922" s="87"/>
      <c r="W922" s="87"/>
      <c r="X922" s="87"/>
      <c r="Y922" s="87"/>
      <c r="Z922" s="86"/>
      <c r="AA922" s="87"/>
    </row>
    <row x14ac:dyDescent="0.25" r="923" customHeight="1" ht="17.25">
      <c r="A923" s="178">
        <f>A921+1</f>
        <v>25569.375</v>
      </c>
      <c r="B923" s="179" t="s">
        <v>137</v>
      </c>
      <c r="C923" s="180"/>
      <c r="D923" s="180">
        <v>98</v>
      </c>
      <c r="E923" s="180">
        <v>0</v>
      </c>
      <c r="F923" s="180">
        <v>16</v>
      </c>
      <c r="G923" s="180">
        <f>SUM(C923:F923)</f>
      </c>
      <c r="H923" s="182">
        <v>4500</v>
      </c>
      <c r="I923" s="125">
        <f>G923*H923</f>
      </c>
      <c r="J923" s="125">
        <f>I923*0.1</f>
      </c>
      <c r="K923" s="125">
        <f>SUM(I923:J923)</f>
      </c>
      <c r="L923" s="205"/>
      <c r="M923" s="87"/>
      <c r="N923" s="87"/>
      <c r="O923" s="87"/>
      <c r="P923" s="87"/>
      <c r="Q923" s="87"/>
      <c r="R923" s="87"/>
      <c r="S923" s="87"/>
      <c r="T923" s="87"/>
      <c r="U923" s="205"/>
      <c r="V923" s="87"/>
      <c r="W923" s="87"/>
      <c r="X923" s="87"/>
      <c r="Y923" s="87"/>
      <c r="Z923" s="86"/>
      <c r="AA923" s="87"/>
    </row>
    <row x14ac:dyDescent="0.25" r="924" customHeight="1" ht="17.25">
      <c r="A924" s="178">
        <f>A923</f>
        <v>25569.375</v>
      </c>
      <c r="B924" s="179" t="s">
        <v>178</v>
      </c>
      <c r="C924" s="180"/>
      <c r="D924" s="180">
        <v>1</v>
      </c>
      <c r="E924" s="180"/>
      <c r="F924" s="180"/>
      <c r="G924" s="180">
        <f>SUM(C924:F924)</f>
      </c>
      <c r="H924" s="182">
        <v>5000</v>
      </c>
      <c r="I924" s="125">
        <f>G924*H924</f>
      </c>
      <c r="J924" s="125">
        <f>I924*0.1</f>
      </c>
      <c r="K924" s="125">
        <f>SUM(I924:J924)</f>
      </c>
      <c r="L924" s="205"/>
      <c r="M924" s="87"/>
      <c r="N924" s="87"/>
      <c r="O924" s="87"/>
      <c r="P924" s="87"/>
      <c r="Q924" s="87"/>
      <c r="R924" s="87"/>
      <c r="S924" s="87"/>
      <c r="T924" s="87"/>
      <c r="U924" s="205"/>
      <c r="V924" s="87"/>
      <c r="W924" s="87"/>
      <c r="X924" s="87"/>
      <c r="Y924" s="87"/>
      <c r="Z924" s="86"/>
      <c r="AA924" s="87"/>
    </row>
    <row x14ac:dyDescent="0.25" r="925" customHeight="1" ht="17.25">
      <c r="A925" s="178">
        <f>A923</f>
        <v>25569.375</v>
      </c>
      <c r="B925" s="179" t="s">
        <v>13</v>
      </c>
      <c r="C925" s="180"/>
      <c r="D925" s="180">
        <v>14</v>
      </c>
      <c r="E925" s="180"/>
      <c r="F925" s="180"/>
      <c r="G925" s="180">
        <f>SUM(C925:F925)</f>
      </c>
      <c r="H925" s="182">
        <v>6000</v>
      </c>
      <c r="I925" s="125">
        <f>G925*H925</f>
      </c>
      <c r="J925" s="125">
        <f>I925*0.1</f>
      </c>
      <c r="K925" s="125">
        <f>SUM(I925:J925)</f>
      </c>
      <c r="L925" s="205"/>
      <c r="M925" s="87"/>
      <c r="N925" s="87"/>
      <c r="O925" s="87"/>
      <c r="P925" s="87"/>
      <c r="Q925" s="87"/>
      <c r="R925" s="87"/>
      <c r="S925" s="87"/>
      <c r="T925" s="87"/>
      <c r="U925" s="205"/>
      <c r="V925" s="87"/>
      <c r="W925" s="87"/>
      <c r="X925" s="87"/>
      <c r="Y925" s="87"/>
      <c r="Z925" s="86"/>
      <c r="AA925" s="87"/>
    </row>
    <row x14ac:dyDescent="0.25" r="926" customHeight="1" ht="17.25">
      <c r="A926" s="178">
        <f>A925</f>
        <v>25569.375</v>
      </c>
      <c r="B926" s="179" t="s">
        <v>58</v>
      </c>
      <c r="C926" s="183"/>
      <c r="D926" s="180">
        <v>14</v>
      </c>
      <c r="E926" s="180">
        <v>8</v>
      </c>
      <c r="F926" s="180"/>
      <c r="G926" s="180">
        <f>SUM(C926:F926)</f>
      </c>
      <c r="H926" s="182">
        <v>5500</v>
      </c>
      <c r="I926" s="125">
        <f>G926*H926</f>
      </c>
      <c r="J926" s="125">
        <f>I926*0.1</f>
      </c>
      <c r="K926" s="125">
        <f>SUM(I926:J926)</f>
      </c>
      <c r="L926" s="205"/>
      <c r="M926" s="87"/>
      <c r="N926" s="87"/>
      <c r="O926" s="87"/>
      <c r="P926" s="87"/>
      <c r="Q926" s="87"/>
      <c r="R926" s="87"/>
      <c r="S926" s="87"/>
      <c r="T926" s="87"/>
      <c r="U926" s="205"/>
      <c r="V926" s="87"/>
      <c r="W926" s="87"/>
      <c r="X926" s="87"/>
      <c r="Y926" s="87"/>
      <c r="Z926" s="86"/>
      <c r="AA926" s="87"/>
    </row>
    <row x14ac:dyDescent="0.25" r="927" customHeight="1" ht="17.25">
      <c r="A927" s="178">
        <f>A926</f>
        <v>25569.375</v>
      </c>
      <c r="B927" s="179" t="s">
        <v>147</v>
      </c>
      <c r="C927" s="183">
        <v>10</v>
      </c>
      <c r="D927" s="180">
        <v>40</v>
      </c>
      <c r="E927" s="180">
        <v>25</v>
      </c>
      <c r="F927" s="180">
        <v>20</v>
      </c>
      <c r="G927" s="180">
        <f>SUM(C927:F927)</f>
      </c>
      <c r="H927" s="182">
        <v>5000</v>
      </c>
      <c r="I927" s="125">
        <f>G927*H927</f>
      </c>
      <c r="J927" s="125">
        <f>I927*0.1</f>
      </c>
      <c r="K927" s="125">
        <f>SUM(I927:J927)</f>
      </c>
      <c r="L927" s="205"/>
      <c r="M927" s="87"/>
      <c r="N927" s="87"/>
      <c r="O927" s="87"/>
      <c r="P927" s="87"/>
      <c r="Q927" s="87"/>
      <c r="R927" s="87"/>
      <c r="S927" s="87"/>
      <c r="T927" s="87"/>
      <c r="U927" s="205"/>
      <c r="V927" s="87"/>
      <c r="W927" s="87"/>
      <c r="X927" s="87"/>
      <c r="Y927" s="87"/>
      <c r="Z927" s="86"/>
      <c r="AA927" s="87"/>
    </row>
    <row x14ac:dyDescent="0.25" r="928" customHeight="1" ht="17.25">
      <c r="A928" s="178">
        <f>A927</f>
        <v>25569.375</v>
      </c>
      <c r="B928" s="179" t="s">
        <v>27</v>
      </c>
      <c r="C928" s="180"/>
      <c r="D928" s="180">
        <v>10</v>
      </c>
      <c r="E928" s="180">
        <v>10</v>
      </c>
      <c r="F928" s="180"/>
      <c r="G928" s="180">
        <f>SUM(C928:F928)</f>
      </c>
      <c r="H928" s="182">
        <v>5500</v>
      </c>
      <c r="I928" s="125">
        <f>G928*H928</f>
      </c>
      <c r="J928" s="125">
        <f>I928*0.1</f>
      </c>
      <c r="K928" s="125">
        <f>SUM(I928:J928)</f>
      </c>
      <c r="L928" s="205"/>
      <c r="M928" s="87"/>
      <c r="N928" s="87"/>
      <c r="O928" s="87"/>
      <c r="P928" s="87"/>
      <c r="Q928" s="87"/>
      <c r="R928" s="87"/>
      <c r="S928" s="87"/>
      <c r="T928" s="87"/>
      <c r="U928" s="205"/>
      <c r="V928" s="87"/>
      <c r="W928" s="87"/>
      <c r="X928" s="87"/>
      <c r="Y928" s="87"/>
      <c r="Z928" s="86"/>
      <c r="AA928" s="87"/>
    </row>
    <row x14ac:dyDescent="0.25" r="929" customHeight="1" ht="17.25">
      <c r="A929" s="178">
        <f>A928</f>
        <v>25569.375</v>
      </c>
      <c r="B929" s="179" t="s">
        <v>20</v>
      </c>
      <c r="C929" s="180"/>
      <c r="D929" s="180">
        <v>61</v>
      </c>
      <c r="E929" s="180">
        <v>12</v>
      </c>
      <c r="F929" s="180"/>
      <c r="G929" s="180">
        <f>SUM(C929:F929)</f>
      </c>
      <c r="H929" s="182">
        <v>5500</v>
      </c>
      <c r="I929" s="125">
        <f>G929*H929</f>
      </c>
      <c r="J929" s="125">
        <f>I929*0.1</f>
      </c>
      <c r="K929" s="125">
        <f>SUM(I929:J929)</f>
      </c>
      <c r="L929" s="205"/>
      <c r="M929" s="87"/>
      <c r="N929" s="87"/>
      <c r="O929" s="87"/>
      <c r="P929" s="87"/>
      <c r="Q929" s="87"/>
      <c r="R929" s="87"/>
      <c r="S929" s="87"/>
      <c r="T929" s="87"/>
      <c r="U929" s="205"/>
      <c r="V929" s="87"/>
      <c r="W929" s="87"/>
      <c r="X929" s="87"/>
      <c r="Y929" s="87"/>
      <c r="Z929" s="86"/>
      <c r="AA929" s="87"/>
    </row>
    <row x14ac:dyDescent="0.25" r="930" customHeight="1" ht="17.25">
      <c r="A930" s="178">
        <f>A929</f>
        <v>25569.375</v>
      </c>
      <c r="B930" s="179" t="s">
        <v>31</v>
      </c>
      <c r="C930" s="180"/>
      <c r="D930" s="180">
        <v>25</v>
      </c>
      <c r="E930" s="180"/>
      <c r="F930" s="180"/>
      <c r="G930" s="180">
        <f>SUM(C930:F930)</f>
      </c>
      <c r="H930" s="182">
        <v>6000</v>
      </c>
      <c r="I930" s="125">
        <f>G930*H930</f>
      </c>
      <c r="J930" s="125">
        <f>I930*0.1</f>
      </c>
      <c r="K930" s="125">
        <f>SUM(I930:J930)</f>
      </c>
      <c r="L930" s="205"/>
      <c r="M930" s="87"/>
      <c r="N930" s="87"/>
      <c r="O930" s="87"/>
      <c r="P930" s="87"/>
      <c r="Q930" s="87"/>
      <c r="R930" s="87"/>
      <c r="S930" s="87"/>
      <c r="T930" s="87"/>
      <c r="U930" s="205"/>
      <c r="V930" s="87"/>
      <c r="W930" s="87"/>
      <c r="X930" s="87"/>
      <c r="Y930" s="87"/>
      <c r="Z930" s="86"/>
      <c r="AA930" s="87"/>
    </row>
    <row x14ac:dyDescent="0.25" r="931" customHeight="1" ht="17.25">
      <c r="A931" s="178">
        <f>A930</f>
        <v>25569.375</v>
      </c>
      <c r="B931" s="179" t="s">
        <v>71</v>
      </c>
      <c r="C931" s="180"/>
      <c r="D931" s="180">
        <v>25</v>
      </c>
      <c r="E931" s="180"/>
      <c r="F931" s="180"/>
      <c r="G931" s="180">
        <f>SUM(C931:F931)</f>
      </c>
      <c r="H931" s="182">
        <v>6000</v>
      </c>
      <c r="I931" s="125">
        <f>G931*H931</f>
      </c>
      <c r="J931" s="125">
        <f>I931*0.1</f>
      </c>
      <c r="K931" s="125">
        <f>SUM(I931:J931)</f>
      </c>
      <c r="L931" s="205"/>
      <c r="M931" s="87"/>
      <c r="N931" s="87"/>
      <c r="O931" s="87"/>
      <c r="P931" s="87"/>
      <c r="Q931" s="87"/>
      <c r="R931" s="87"/>
      <c r="S931" s="87"/>
      <c r="T931" s="87"/>
      <c r="U931" s="205"/>
      <c r="V931" s="87"/>
      <c r="W931" s="87"/>
      <c r="X931" s="87"/>
      <c r="Y931" s="87"/>
      <c r="Z931" s="86"/>
      <c r="AA931" s="87"/>
    </row>
    <row x14ac:dyDescent="0.25" r="932" customHeight="1" ht="17.25">
      <c r="A932" s="178">
        <f>A931</f>
        <v>25569.375</v>
      </c>
      <c r="B932" s="184" t="s">
        <v>49</v>
      </c>
      <c r="C932" s="180"/>
      <c r="D932" s="180">
        <v>14</v>
      </c>
      <c r="E932" s="180">
        <v>8</v>
      </c>
      <c r="F932" s="180">
        <v>6</v>
      </c>
      <c r="G932" s="180">
        <f>SUM(C932:F932)</f>
      </c>
      <c r="H932" s="182">
        <v>6000</v>
      </c>
      <c r="I932" s="125">
        <f>G932*H932</f>
      </c>
      <c r="J932" s="125">
        <f>I932*0.1</f>
      </c>
      <c r="K932" s="125">
        <f>SUM(I932:J932)</f>
      </c>
      <c r="L932" s="205"/>
      <c r="M932" s="87"/>
      <c r="N932" s="87"/>
      <c r="O932" s="87"/>
      <c r="P932" s="87"/>
      <c r="Q932" s="87"/>
      <c r="R932" s="87"/>
      <c r="S932" s="87"/>
      <c r="T932" s="87"/>
      <c r="U932" s="205"/>
      <c r="V932" s="87"/>
      <c r="W932" s="87"/>
      <c r="X932" s="87"/>
      <c r="Y932" s="87"/>
      <c r="Z932" s="86"/>
      <c r="AA932" s="87"/>
    </row>
    <row x14ac:dyDescent="0.25" r="933" customHeight="1" ht="17.25">
      <c r="A933" s="178">
        <f>A932</f>
        <v>25569.375</v>
      </c>
      <c r="B933" s="179" t="s">
        <v>9</v>
      </c>
      <c r="C933" s="180"/>
      <c r="D933" s="180">
        <v>41</v>
      </c>
      <c r="E933" s="180"/>
      <c r="F933" s="180"/>
      <c r="G933" s="180">
        <f>SUM(C933:F933)</f>
      </c>
      <c r="H933" s="182">
        <v>6000</v>
      </c>
      <c r="I933" s="125">
        <f>G933*H933</f>
      </c>
      <c r="J933" s="125">
        <f>I933*0.1</f>
      </c>
      <c r="K933" s="125">
        <f>SUM(I933:J933)</f>
      </c>
      <c r="L933" s="205"/>
      <c r="M933" s="87"/>
      <c r="N933" s="87"/>
      <c r="O933" s="87"/>
      <c r="P933" s="87"/>
      <c r="Q933" s="87"/>
      <c r="R933" s="87"/>
      <c r="S933" s="87"/>
      <c r="T933" s="87"/>
      <c r="U933" s="205"/>
      <c r="V933" s="87"/>
      <c r="W933" s="87"/>
      <c r="X933" s="87"/>
      <c r="Y933" s="87"/>
      <c r="Z933" s="86"/>
      <c r="AA933" s="87"/>
    </row>
    <row x14ac:dyDescent="0.25" r="934" customHeight="1" ht="17.25">
      <c r="A934" s="178">
        <f>A933</f>
        <v>25569.375</v>
      </c>
      <c r="B934" s="179" t="s">
        <v>78</v>
      </c>
      <c r="C934" s="180"/>
      <c r="D934" s="180">
        <v>10</v>
      </c>
      <c r="E934" s="180"/>
      <c r="F934" s="180"/>
      <c r="G934" s="180">
        <f>SUM(C934:F934)</f>
      </c>
      <c r="H934" s="182">
        <v>6500</v>
      </c>
      <c r="I934" s="125">
        <f>G934*H934</f>
      </c>
      <c r="J934" s="125">
        <f>I934*0.1</f>
      </c>
      <c r="K934" s="125">
        <f>SUM(I934:J934)</f>
      </c>
      <c r="L934" s="205"/>
      <c r="M934" s="87"/>
      <c r="N934" s="87"/>
      <c r="O934" s="87"/>
      <c r="P934" s="87"/>
      <c r="Q934" s="87"/>
      <c r="R934" s="87"/>
      <c r="S934" s="87"/>
      <c r="T934" s="87"/>
      <c r="U934" s="205"/>
      <c r="V934" s="87"/>
      <c r="W934" s="87"/>
      <c r="X934" s="87"/>
      <c r="Y934" s="87"/>
      <c r="Z934" s="86"/>
      <c r="AA934" s="87"/>
    </row>
    <row x14ac:dyDescent="0.25" r="935" customHeight="1" ht="17.25">
      <c r="A935" s="178">
        <f>A934</f>
        <v>25569.375</v>
      </c>
      <c r="B935" s="179" t="s">
        <v>55</v>
      </c>
      <c r="C935" s="180"/>
      <c r="D935" s="180">
        <v>10</v>
      </c>
      <c r="E935" s="180"/>
      <c r="F935" s="180"/>
      <c r="G935" s="180">
        <f>SUM(C935:F935)</f>
      </c>
      <c r="H935" s="182">
        <v>6500</v>
      </c>
      <c r="I935" s="125">
        <f>G935*H935</f>
      </c>
      <c r="J935" s="125">
        <f>I935*0.1</f>
      </c>
      <c r="K935" s="125">
        <f>SUM(I935:J935)</f>
      </c>
      <c r="L935" s="205"/>
      <c r="M935" s="87"/>
      <c r="N935" s="87"/>
      <c r="O935" s="87"/>
      <c r="P935" s="87"/>
      <c r="Q935" s="87"/>
      <c r="R935" s="87"/>
      <c r="S935" s="87"/>
      <c r="T935" s="87"/>
      <c r="U935" s="205"/>
      <c r="V935" s="87"/>
      <c r="W935" s="87"/>
      <c r="X935" s="87"/>
      <c r="Y935" s="87"/>
      <c r="Z935" s="86"/>
      <c r="AA935" s="87"/>
    </row>
    <row x14ac:dyDescent="0.25" r="936" customHeight="1" ht="17.25">
      <c r="A936" s="178">
        <f>A935</f>
        <v>25569.375</v>
      </c>
      <c r="B936" s="179" t="s">
        <v>80</v>
      </c>
      <c r="C936" s="180"/>
      <c r="D936" s="180">
        <v>23</v>
      </c>
      <c r="E936" s="180"/>
      <c r="F936" s="180"/>
      <c r="G936" s="180">
        <f>SUM(C936:F936)</f>
      </c>
      <c r="H936" s="182">
        <v>6000</v>
      </c>
      <c r="I936" s="125">
        <f>G936*H936</f>
      </c>
      <c r="J936" s="185"/>
      <c r="K936" s="125">
        <f>SUM(I936:J936)</f>
      </c>
      <c r="L936" s="205"/>
      <c r="M936" s="87"/>
      <c r="N936" s="87"/>
      <c r="O936" s="87"/>
      <c r="P936" s="87"/>
      <c r="Q936" s="87"/>
      <c r="R936" s="87"/>
      <c r="S936" s="87"/>
      <c r="T936" s="87"/>
      <c r="U936" s="205"/>
      <c r="V936" s="87"/>
      <c r="W936" s="87"/>
      <c r="X936" s="87"/>
      <c r="Y936" s="87"/>
      <c r="Z936" s="86"/>
      <c r="AA936" s="87"/>
    </row>
    <row x14ac:dyDescent="0.25" r="937" customHeight="1" ht="17.25">
      <c r="A937" s="178">
        <f>A936</f>
        <v>25569.375</v>
      </c>
      <c r="B937" s="179" t="s">
        <v>67</v>
      </c>
      <c r="C937" s="180"/>
      <c r="D937" s="180">
        <v>7</v>
      </c>
      <c r="E937" s="180"/>
      <c r="F937" s="180"/>
      <c r="G937" s="180">
        <f>SUM(C937:F937)</f>
      </c>
      <c r="H937" s="182">
        <v>5500</v>
      </c>
      <c r="I937" s="125">
        <f>G937*H937</f>
      </c>
      <c r="J937" s="125">
        <f>I937*0.1</f>
      </c>
      <c r="K937" s="125">
        <f>SUM(I937:J937)</f>
      </c>
      <c r="L937" s="205"/>
      <c r="M937" s="87"/>
      <c r="N937" s="87"/>
      <c r="O937" s="87"/>
      <c r="P937" s="87"/>
      <c r="Q937" s="87"/>
      <c r="R937" s="87"/>
      <c r="S937" s="87"/>
      <c r="T937" s="87"/>
      <c r="U937" s="205"/>
      <c r="V937" s="87"/>
      <c r="W937" s="87"/>
      <c r="X937" s="87"/>
      <c r="Y937" s="87"/>
      <c r="Z937" s="86"/>
      <c r="AA937" s="87"/>
    </row>
    <row x14ac:dyDescent="0.25" r="938" customHeight="1" ht="17.25">
      <c r="A938" s="178">
        <f>A937</f>
        <v>25569.375</v>
      </c>
      <c r="B938" s="186" t="s">
        <v>74</v>
      </c>
      <c r="C938" s="180"/>
      <c r="D938" s="180">
        <v>12</v>
      </c>
      <c r="E938" s="180"/>
      <c r="F938" s="180"/>
      <c r="G938" s="180">
        <f>SUM(C938:F938)</f>
      </c>
      <c r="H938" s="187">
        <v>5000</v>
      </c>
      <c r="I938" s="125">
        <f>G938*H938</f>
      </c>
      <c r="J938" s="125">
        <f>I938*0.1</f>
      </c>
      <c r="K938" s="125">
        <f>SUM(I938:J938)</f>
      </c>
      <c r="L938" s="205"/>
      <c r="M938" s="87"/>
      <c r="N938" s="87"/>
      <c r="O938" s="87"/>
      <c r="P938" s="87"/>
      <c r="Q938" s="87"/>
      <c r="R938" s="87"/>
      <c r="S938" s="87"/>
      <c r="T938" s="87"/>
      <c r="U938" s="205"/>
      <c r="V938" s="87"/>
      <c r="W938" s="87"/>
      <c r="X938" s="87"/>
      <c r="Y938" s="87"/>
      <c r="Z938" s="86"/>
      <c r="AA938" s="87"/>
    </row>
    <row x14ac:dyDescent="0.25" r="939" customHeight="1" ht="17.25">
      <c r="A939" s="178">
        <f>A938</f>
        <v>25569.375</v>
      </c>
      <c r="B939" s="179" t="s">
        <v>11</v>
      </c>
      <c r="C939" s="180"/>
      <c r="D939" s="180">
        <v>0</v>
      </c>
      <c r="E939" s="180"/>
      <c r="F939" s="180"/>
      <c r="G939" s="180">
        <f>SUM(C939:F939)</f>
      </c>
      <c r="H939" s="182">
        <v>6000</v>
      </c>
      <c r="I939" s="125">
        <f>G939*H939</f>
      </c>
      <c r="J939" s="125">
        <f>I939*0.1</f>
      </c>
      <c r="K939" s="125">
        <f>SUM(I939:J939)</f>
      </c>
      <c r="L939" s="205"/>
      <c r="M939" s="87"/>
      <c r="N939" s="87"/>
      <c r="O939" s="87"/>
      <c r="P939" s="87"/>
      <c r="Q939" s="87"/>
      <c r="R939" s="87"/>
      <c r="S939" s="87"/>
      <c r="T939" s="87"/>
      <c r="U939" s="205"/>
      <c r="V939" s="87"/>
      <c r="W939" s="87"/>
      <c r="X939" s="87"/>
      <c r="Y939" s="87"/>
      <c r="Z939" s="86"/>
      <c r="AA939" s="87"/>
    </row>
    <row x14ac:dyDescent="0.25" r="940" customHeight="1" ht="17.25">
      <c r="A940" s="178">
        <f>A939</f>
        <v>25569.375</v>
      </c>
      <c r="B940" s="179" t="s">
        <v>22</v>
      </c>
      <c r="C940" s="180"/>
      <c r="D940" s="180">
        <v>27</v>
      </c>
      <c r="E940" s="180"/>
      <c r="F940" s="180"/>
      <c r="G940" s="180">
        <f>SUM(C940:F940)</f>
      </c>
      <c r="H940" s="182">
        <v>4800</v>
      </c>
      <c r="I940" s="125">
        <f>G940*H940</f>
      </c>
      <c r="J940" s="125">
        <f>I940*0.1</f>
      </c>
      <c r="K940" s="125">
        <f>SUM(I940:J940)</f>
      </c>
      <c r="L940" s="205"/>
      <c r="M940" s="87"/>
      <c r="N940" s="87"/>
      <c r="O940" s="87"/>
      <c r="P940" s="87"/>
      <c r="Q940" s="87"/>
      <c r="R940" s="87"/>
      <c r="S940" s="87"/>
      <c r="T940" s="87"/>
      <c r="U940" s="205"/>
      <c r="V940" s="87"/>
      <c r="W940" s="87"/>
      <c r="X940" s="87"/>
      <c r="Y940" s="87"/>
      <c r="Z940" s="86"/>
      <c r="AA940" s="87"/>
    </row>
    <row x14ac:dyDescent="0.25" r="941" customHeight="1" ht="17.25">
      <c r="A941" s="178">
        <f>A940</f>
        <v>25569.375</v>
      </c>
      <c r="B941" s="186" t="s">
        <v>84</v>
      </c>
      <c r="C941" s="180"/>
      <c r="D941" s="180">
        <v>16</v>
      </c>
      <c r="E941" s="180">
        <v>9</v>
      </c>
      <c r="F941" s="180"/>
      <c r="G941" s="180">
        <f>SUM(C941:F941)</f>
      </c>
      <c r="H941" s="182">
        <v>4800</v>
      </c>
      <c r="I941" s="125">
        <f>G941*H941</f>
      </c>
      <c r="J941" s="125">
        <f>I941*0.1</f>
      </c>
      <c r="K941" s="125">
        <f>SUM(I941:J941)</f>
      </c>
      <c r="L941" s="205"/>
      <c r="M941" s="87"/>
      <c r="N941" s="87"/>
      <c r="O941" s="87"/>
      <c r="P941" s="87"/>
      <c r="Q941" s="87"/>
      <c r="R941" s="87"/>
      <c r="S941" s="87"/>
      <c r="T941" s="87"/>
      <c r="U941" s="205"/>
      <c r="V941" s="87"/>
      <c r="W941" s="87"/>
      <c r="X941" s="87"/>
      <c r="Y941" s="87"/>
      <c r="Z941" s="86"/>
      <c r="AA941" s="87"/>
    </row>
    <row x14ac:dyDescent="0.25" r="942" customHeight="1" ht="17.25">
      <c r="A942" s="178">
        <f>A941</f>
        <v>25569.375</v>
      </c>
      <c r="B942" s="179" t="s">
        <v>17</v>
      </c>
      <c r="C942" s="180"/>
      <c r="D942" s="180">
        <v>37</v>
      </c>
      <c r="E942" s="180">
        <v>12</v>
      </c>
      <c r="F942" s="180"/>
      <c r="G942" s="180">
        <f>SUM(C942:F942)</f>
      </c>
      <c r="H942" s="182">
        <v>6500</v>
      </c>
      <c r="I942" s="125">
        <f>G942*H942</f>
      </c>
      <c r="J942" s="125">
        <f>I942*0.1</f>
      </c>
      <c r="K942" s="125">
        <f>SUM(I942:J942)</f>
      </c>
      <c r="L942" s="205"/>
      <c r="M942" s="87"/>
      <c r="N942" s="87"/>
      <c r="O942" s="87"/>
      <c r="P942" s="87"/>
      <c r="Q942" s="87"/>
      <c r="R942" s="87"/>
      <c r="S942" s="87"/>
      <c r="T942" s="87"/>
      <c r="U942" s="205"/>
      <c r="V942" s="87"/>
      <c r="W942" s="87"/>
      <c r="X942" s="87"/>
      <c r="Y942" s="87"/>
      <c r="Z942" s="86"/>
      <c r="AA942" s="87"/>
    </row>
    <row x14ac:dyDescent="0.25" r="943" customHeight="1" ht="17.25">
      <c r="A943" s="178">
        <f>A942</f>
        <v>25569.375</v>
      </c>
      <c r="B943" s="186" t="s">
        <v>148</v>
      </c>
      <c r="C943" s="180"/>
      <c r="D943" s="180">
        <v>3</v>
      </c>
      <c r="E943" s="180"/>
      <c r="F943" s="180"/>
      <c r="G943" s="180">
        <f>SUM(C943:F943)</f>
      </c>
      <c r="H943" s="182">
        <v>6000</v>
      </c>
      <c r="I943" s="125">
        <f>G943*H943</f>
      </c>
      <c r="J943" s="125">
        <f>I943*0.1</f>
      </c>
      <c r="K943" s="125">
        <f>SUM(I943:J943)</f>
      </c>
      <c r="L943" s="205"/>
      <c r="M943" s="87"/>
      <c r="N943" s="87"/>
      <c r="O943" s="87"/>
      <c r="P943" s="87"/>
      <c r="Q943" s="87"/>
      <c r="R943" s="87"/>
      <c r="S943" s="87"/>
      <c r="T943" s="87"/>
      <c r="U943" s="205"/>
      <c r="V943" s="87"/>
      <c r="W943" s="87"/>
      <c r="X943" s="87"/>
      <c r="Y943" s="87"/>
      <c r="Z943" s="86"/>
      <c r="AA943" s="87"/>
    </row>
    <row x14ac:dyDescent="0.25" r="944" customHeight="1" ht="17.25">
      <c r="A944" s="178">
        <f>A943</f>
        <v>25569.375</v>
      </c>
      <c r="B944" s="179" t="s">
        <v>29</v>
      </c>
      <c r="C944" s="188"/>
      <c r="D944" s="180">
        <v>16</v>
      </c>
      <c r="E944" s="180">
        <v>15</v>
      </c>
      <c r="F944" s="180"/>
      <c r="G944" s="180">
        <f>SUM(C944:F944)</f>
      </c>
      <c r="H944" s="182">
        <v>5500</v>
      </c>
      <c r="I944" s="125">
        <f>G944*H944</f>
      </c>
      <c r="J944" s="125">
        <f>I944*0.1</f>
      </c>
      <c r="K944" s="125">
        <f>SUM(I944:J944)</f>
      </c>
      <c r="L944" s="205"/>
      <c r="M944" s="87"/>
      <c r="N944" s="87"/>
      <c r="O944" s="87"/>
      <c r="P944" s="87"/>
      <c r="Q944" s="87"/>
      <c r="R944" s="87"/>
      <c r="S944" s="87"/>
      <c r="T944" s="87"/>
      <c r="U944" s="205"/>
      <c r="V944" s="87"/>
      <c r="W944" s="87"/>
      <c r="X944" s="87"/>
      <c r="Y944" s="87"/>
      <c r="Z944" s="86"/>
      <c r="AA944" s="87"/>
    </row>
    <row x14ac:dyDescent="0.25" r="945" customHeight="1" ht="17.25">
      <c r="A945" s="178">
        <f>A944</f>
        <v>25569.375</v>
      </c>
      <c r="B945" s="179" t="s">
        <v>15</v>
      </c>
      <c r="C945" s="180"/>
      <c r="D945" s="180">
        <v>17</v>
      </c>
      <c r="E945" s="180">
        <v>5</v>
      </c>
      <c r="F945" s="180"/>
      <c r="G945" s="180">
        <f>SUM(C945:F945)</f>
      </c>
      <c r="H945" s="182">
        <v>4800</v>
      </c>
      <c r="I945" s="125">
        <f>G945*H945</f>
      </c>
      <c r="J945" s="125">
        <f>I945*0.1</f>
      </c>
      <c r="K945" s="125">
        <f>SUM(I945:J945)</f>
      </c>
      <c r="L945" s="205"/>
      <c r="M945" s="87"/>
      <c r="N945" s="87"/>
      <c r="O945" s="87"/>
      <c r="P945" s="87"/>
      <c r="Q945" s="87"/>
      <c r="R945" s="87"/>
      <c r="S945" s="87"/>
      <c r="T945" s="87"/>
      <c r="U945" s="205"/>
      <c r="V945" s="87"/>
      <c r="W945" s="87"/>
      <c r="X945" s="87"/>
      <c r="Y945" s="87"/>
      <c r="Z945" s="86"/>
      <c r="AA945" s="87"/>
    </row>
    <row x14ac:dyDescent="0.25" r="946" customHeight="1" ht="17.25">
      <c r="A946" s="178">
        <f>A945</f>
        <v>25569.375</v>
      </c>
      <c r="B946" s="179" t="s">
        <v>21</v>
      </c>
      <c r="C946" s="188"/>
      <c r="D946" s="180">
        <v>17</v>
      </c>
      <c r="E946" s="180"/>
      <c r="F946" s="180"/>
      <c r="G946" s="180">
        <f>SUM(C946:F946)</f>
      </c>
      <c r="H946" s="182">
        <v>5500</v>
      </c>
      <c r="I946" s="125">
        <f>G946*H946</f>
      </c>
      <c r="J946" s="125">
        <f>I946*0.1</f>
      </c>
      <c r="K946" s="125">
        <f>SUM(I946:J946)</f>
      </c>
      <c r="L946" s="205"/>
      <c r="M946" s="87"/>
      <c r="N946" s="87"/>
      <c r="O946" s="87"/>
      <c r="P946" s="87"/>
      <c r="Q946" s="87"/>
      <c r="R946" s="87"/>
      <c r="S946" s="87"/>
      <c r="T946" s="87"/>
      <c r="U946" s="205"/>
      <c r="V946" s="87"/>
      <c r="W946" s="87"/>
      <c r="X946" s="87"/>
      <c r="Y946" s="87"/>
      <c r="Z946" s="86"/>
      <c r="AA946" s="87"/>
    </row>
    <row x14ac:dyDescent="0.25" r="947" customHeight="1" ht="17.25">
      <c r="A947" s="178">
        <f>A946</f>
        <v>25569.375</v>
      </c>
      <c r="B947" s="179" t="s">
        <v>52</v>
      </c>
      <c r="C947" s="180"/>
      <c r="D947" s="180">
        <v>17</v>
      </c>
      <c r="E947" s="180">
        <v>11</v>
      </c>
      <c r="F947" s="180"/>
      <c r="G947" s="180">
        <f>SUM(C947:F947)</f>
      </c>
      <c r="H947" s="182">
        <v>5500</v>
      </c>
      <c r="I947" s="125">
        <f>G947*H947</f>
      </c>
      <c r="J947" s="125">
        <f>I947*0.1</f>
      </c>
      <c r="K947" s="125">
        <f>SUM(I947:J947)</f>
      </c>
      <c r="L947" s="205"/>
      <c r="M947" s="87"/>
      <c r="N947" s="87"/>
      <c r="O947" s="87"/>
      <c r="P947" s="87"/>
      <c r="Q947" s="87"/>
      <c r="R947" s="87"/>
      <c r="S947" s="87"/>
      <c r="T947" s="87"/>
      <c r="U947" s="205"/>
      <c r="V947" s="87"/>
      <c r="W947" s="87"/>
      <c r="X947" s="87"/>
      <c r="Y947" s="87"/>
      <c r="Z947" s="86"/>
      <c r="AA947" s="87"/>
    </row>
    <row x14ac:dyDescent="0.25" r="948" customHeight="1" ht="17.25">
      <c r="A948" s="178">
        <f>A947</f>
        <v>25569.375</v>
      </c>
      <c r="B948" s="186" t="s">
        <v>61</v>
      </c>
      <c r="C948" s="180"/>
      <c r="D948" s="180">
        <v>11</v>
      </c>
      <c r="E948" s="180"/>
      <c r="F948" s="180"/>
      <c r="G948" s="180">
        <f>SUM(C948:F948)</f>
      </c>
      <c r="H948" s="182">
        <v>5500</v>
      </c>
      <c r="I948" s="125">
        <f>G948*H948</f>
      </c>
      <c r="J948" s="125">
        <f>I948*0.1</f>
      </c>
      <c r="K948" s="125">
        <f>SUM(I948:J948)</f>
      </c>
      <c r="L948" s="205"/>
      <c r="M948" s="87"/>
      <c r="N948" s="87"/>
      <c r="O948" s="87"/>
      <c r="P948" s="87"/>
      <c r="Q948" s="87"/>
      <c r="R948" s="87"/>
      <c r="S948" s="87"/>
      <c r="T948" s="87"/>
      <c r="U948" s="205"/>
      <c r="V948" s="87"/>
      <c r="W948" s="87"/>
      <c r="X948" s="87"/>
      <c r="Y948" s="87"/>
      <c r="Z948" s="86"/>
      <c r="AA948" s="87"/>
    </row>
    <row x14ac:dyDescent="0.25" r="949" customHeight="1" ht="17.25">
      <c r="A949" s="178">
        <f>A948</f>
        <v>25569.375</v>
      </c>
      <c r="B949" s="179" t="s">
        <v>33</v>
      </c>
      <c r="C949" s="180"/>
      <c r="D949" s="180">
        <v>7</v>
      </c>
      <c r="E949" s="180"/>
      <c r="F949" s="180"/>
      <c r="G949" s="180">
        <f>SUM(C949:F949)</f>
      </c>
      <c r="H949" s="182">
        <v>5500</v>
      </c>
      <c r="I949" s="125">
        <f>G949*H949</f>
      </c>
      <c r="J949" s="125">
        <f>I949*0.1</f>
      </c>
      <c r="K949" s="125">
        <f>SUM(I949:J949)</f>
      </c>
      <c r="L949" s="205"/>
      <c r="M949" s="87"/>
      <c r="N949" s="87"/>
      <c r="O949" s="87"/>
      <c r="P949" s="87"/>
      <c r="Q949" s="87"/>
      <c r="R949" s="87"/>
      <c r="S949" s="87"/>
      <c r="T949" s="87"/>
      <c r="U949" s="205"/>
      <c r="V949" s="87"/>
      <c r="W949" s="87"/>
      <c r="X949" s="87"/>
      <c r="Y949" s="87"/>
      <c r="Z949" s="86"/>
      <c r="AA949" s="87"/>
    </row>
    <row x14ac:dyDescent="0.25" r="950" customHeight="1" ht="17.25">
      <c r="A950" s="178">
        <f>A949</f>
        <v>25569.375</v>
      </c>
      <c r="B950" s="179" t="s">
        <v>12</v>
      </c>
      <c r="C950" s="180"/>
      <c r="D950" s="180">
        <v>17</v>
      </c>
      <c r="E950" s="180">
        <v>8</v>
      </c>
      <c r="F950" s="180"/>
      <c r="G950" s="180">
        <f>SUM(C950:F950)</f>
      </c>
      <c r="H950" s="182">
        <v>6000</v>
      </c>
      <c r="I950" s="125">
        <f>G950*H950</f>
      </c>
      <c r="J950" s="125">
        <f>I950*0.1</f>
      </c>
      <c r="K950" s="125">
        <f>SUM(I950:J950)</f>
      </c>
      <c r="L950" s="205"/>
      <c r="M950" s="87"/>
      <c r="N950" s="87"/>
      <c r="O950" s="87"/>
      <c r="P950" s="87"/>
      <c r="Q950" s="87"/>
      <c r="R950" s="87"/>
      <c r="S950" s="87"/>
      <c r="T950" s="87"/>
      <c r="U950" s="205"/>
      <c r="V950" s="87"/>
      <c r="W950" s="87"/>
      <c r="X950" s="87"/>
      <c r="Y950" s="87"/>
      <c r="Z950" s="86"/>
      <c r="AA950" s="87"/>
    </row>
    <row x14ac:dyDescent="0.25" r="951" customHeight="1" ht="17.25">
      <c r="A951" s="178">
        <f>A950</f>
        <v>25569.375</v>
      </c>
      <c r="B951" s="186" t="s">
        <v>37</v>
      </c>
      <c r="C951" s="180"/>
      <c r="D951" s="180">
        <v>6</v>
      </c>
      <c r="E951" s="180"/>
      <c r="F951" s="180"/>
      <c r="G951" s="180">
        <f>SUM(C951:F951)</f>
      </c>
      <c r="H951" s="182">
        <v>6500</v>
      </c>
      <c r="I951" s="125">
        <f>G951*H951</f>
      </c>
      <c r="J951" s="125">
        <f>I951*0.1</f>
      </c>
      <c r="K951" s="125">
        <f>SUM(I951:J951)</f>
      </c>
      <c r="L951" s="205"/>
      <c r="M951" s="87"/>
      <c r="N951" s="87"/>
      <c r="O951" s="87"/>
      <c r="P951" s="87"/>
      <c r="Q951" s="87"/>
      <c r="R951" s="87"/>
      <c r="S951" s="87"/>
      <c r="T951" s="87"/>
      <c r="U951" s="205"/>
      <c r="V951" s="87"/>
      <c r="W951" s="87"/>
      <c r="X951" s="87"/>
      <c r="Y951" s="87"/>
      <c r="Z951" s="86"/>
      <c r="AA951" s="87"/>
    </row>
    <row x14ac:dyDescent="0.25" r="952" customHeight="1" ht="17.25">
      <c r="A952" s="178">
        <f>A951</f>
        <v>25569.375</v>
      </c>
      <c r="B952" s="186" t="s">
        <v>64</v>
      </c>
      <c r="C952" s="180"/>
      <c r="D952" s="180">
        <v>53</v>
      </c>
      <c r="E952" s="180">
        <v>7</v>
      </c>
      <c r="F952" s="180"/>
      <c r="G952" s="180">
        <f>SUM(C952:F952)</f>
      </c>
      <c r="H952" s="182">
        <v>5500</v>
      </c>
      <c r="I952" s="125">
        <f>G952*H952</f>
      </c>
      <c r="J952" s="125">
        <f>I952*0.1</f>
      </c>
      <c r="K952" s="125">
        <f>SUM(I952:J952)</f>
      </c>
      <c r="L952" s="205"/>
      <c r="M952" s="87"/>
      <c r="N952" s="87"/>
      <c r="O952" s="87"/>
      <c r="P952" s="87"/>
      <c r="Q952" s="87"/>
      <c r="R952" s="87"/>
      <c r="S952" s="87"/>
      <c r="T952" s="87"/>
      <c r="U952" s="205"/>
      <c r="V952" s="87"/>
      <c r="W952" s="87"/>
      <c r="X952" s="87"/>
      <c r="Y952" s="87"/>
      <c r="Z952" s="86"/>
      <c r="AA952" s="87"/>
    </row>
    <row x14ac:dyDescent="0.25" r="953" customHeight="1" ht="17.25">
      <c r="A953" s="178">
        <f>A952</f>
        <v>25569.375</v>
      </c>
      <c r="B953" s="179" t="s">
        <v>25</v>
      </c>
      <c r="C953" s="180"/>
      <c r="D953" s="180">
        <v>20</v>
      </c>
      <c r="E953" s="180"/>
      <c r="F953" s="180"/>
      <c r="G953" s="180">
        <f>SUM(C953:F953)</f>
      </c>
      <c r="H953" s="182">
        <v>6000</v>
      </c>
      <c r="I953" s="125">
        <f>G953*H953</f>
      </c>
      <c r="J953" s="125">
        <f>I953*0.1</f>
      </c>
      <c r="K953" s="125">
        <f>SUM(I953:J953)</f>
      </c>
      <c r="L953" s="205"/>
      <c r="M953" s="87"/>
      <c r="N953" s="87"/>
      <c r="O953" s="87"/>
      <c r="P953" s="87"/>
      <c r="Q953" s="87"/>
      <c r="R953" s="87"/>
      <c r="S953" s="87"/>
      <c r="T953" s="87"/>
      <c r="U953" s="205"/>
      <c r="V953" s="87"/>
      <c r="W953" s="87"/>
      <c r="X953" s="87"/>
      <c r="Y953" s="87"/>
      <c r="Z953" s="86"/>
      <c r="AA953" s="87"/>
    </row>
    <row x14ac:dyDescent="0.25" r="954" customHeight="1" ht="17.25">
      <c r="A954" s="178">
        <f>A953</f>
        <v>25569.375</v>
      </c>
      <c r="B954" s="186" t="s">
        <v>76</v>
      </c>
      <c r="C954" s="188"/>
      <c r="D954" s="180">
        <v>25</v>
      </c>
      <c r="E954" s="180">
        <v>12</v>
      </c>
      <c r="F954" s="180">
        <v>5</v>
      </c>
      <c r="G954" s="180">
        <f>SUM(C954:F954)</f>
      </c>
      <c r="H954" s="125">
        <v>6000</v>
      </c>
      <c r="I954" s="125">
        <f>G954*H954</f>
      </c>
      <c r="J954" s="125">
        <f>I954*0.1</f>
      </c>
      <c r="K954" s="125">
        <f>SUM(I954:J954)</f>
      </c>
      <c r="L954" s="205"/>
      <c r="M954" s="87"/>
      <c r="N954" s="87"/>
      <c r="O954" s="87"/>
      <c r="P954" s="87"/>
      <c r="Q954" s="87"/>
      <c r="R954" s="87"/>
      <c r="S954" s="87"/>
      <c r="T954" s="87"/>
      <c r="U954" s="205"/>
      <c r="V954" s="87"/>
      <c r="W954" s="87"/>
      <c r="X954" s="87"/>
      <c r="Y954" s="87"/>
      <c r="Z954" s="86"/>
      <c r="AA954" s="87"/>
    </row>
    <row x14ac:dyDescent="0.25" r="955" customHeight="1" ht="17.25">
      <c r="A955" s="178">
        <f>A954</f>
        <v>25569.375</v>
      </c>
      <c r="B955" s="186" t="s">
        <v>149</v>
      </c>
      <c r="C955" s="180"/>
      <c r="D955" s="181">
        <v>108</v>
      </c>
      <c r="E955" s="180">
        <v>35</v>
      </c>
      <c r="F955" s="180">
        <v>4</v>
      </c>
      <c r="G955" s="180">
        <f>SUM(C955:F955)</f>
      </c>
      <c r="H955" s="125">
        <v>6000</v>
      </c>
      <c r="I955" s="125">
        <f>G955*H955</f>
      </c>
      <c r="J955" s="125">
        <f>I955*0.1</f>
      </c>
      <c r="K955" s="125">
        <f>SUM(I955:J955)</f>
      </c>
      <c r="L955" s="205"/>
      <c r="M955" s="87"/>
      <c r="N955" s="87"/>
      <c r="O955" s="87"/>
      <c r="P955" s="87"/>
      <c r="Q955" s="87"/>
      <c r="R955" s="87"/>
      <c r="S955" s="87"/>
      <c r="T955" s="87"/>
      <c r="U955" s="205"/>
      <c r="V955" s="87"/>
      <c r="W955" s="87"/>
      <c r="X955" s="87"/>
      <c r="Y955" s="87"/>
      <c r="Z955" s="86"/>
      <c r="AA955" s="87"/>
    </row>
    <row x14ac:dyDescent="0.25" r="956" customHeight="1" ht="17.25">
      <c r="A956" s="178">
        <f>A955</f>
        <v>25569.375</v>
      </c>
      <c r="B956" s="186" t="s">
        <v>43</v>
      </c>
      <c r="C956" s="180"/>
      <c r="D956" s="180">
        <v>44</v>
      </c>
      <c r="E956" s="180">
        <v>10</v>
      </c>
      <c r="F956" s="180"/>
      <c r="G956" s="180">
        <f>SUM(C956:F956)</f>
      </c>
      <c r="H956" s="125">
        <v>6000</v>
      </c>
      <c r="I956" s="125">
        <f>G956*H956</f>
      </c>
      <c r="J956" s="125">
        <f>I956*0.1</f>
      </c>
      <c r="K956" s="125">
        <f>SUM(I956:J956)</f>
      </c>
      <c r="L956" s="205"/>
      <c r="M956" s="87"/>
      <c r="N956" s="87"/>
      <c r="O956" s="87"/>
      <c r="P956" s="87"/>
      <c r="Q956" s="87"/>
      <c r="R956" s="87"/>
      <c r="S956" s="87"/>
      <c r="T956" s="87"/>
      <c r="U956" s="205"/>
      <c r="V956" s="87"/>
      <c r="W956" s="87"/>
      <c r="X956" s="87"/>
      <c r="Y956" s="87"/>
      <c r="Z956" s="86"/>
      <c r="AA956" s="87"/>
    </row>
    <row x14ac:dyDescent="0.25" r="957" customHeight="1" ht="17.25">
      <c r="A957" s="178">
        <f>A956</f>
        <v>25569.375</v>
      </c>
      <c r="B957" s="186" t="s">
        <v>18</v>
      </c>
      <c r="C957" s="180"/>
      <c r="D957" s="180">
        <v>9</v>
      </c>
      <c r="E957" s="180">
        <v>7</v>
      </c>
      <c r="F957" s="180">
        <v>6</v>
      </c>
      <c r="G957" s="180">
        <f>SUM(C957:F957)</f>
      </c>
      <c r="H957" s="125">
        <v>6000</v>
      </c>
      <c r="I957" s="125">
        <f>G957*H957</f>
      </c>
      <c r="J957" s="125">
        <f>I957*0.1</f>
      </c>
      <c r="K957" s="125">
        <f>SUM(I957:J957)</f>
      </c>
      <c r="L957" s="205"/>
      <c r="M957" s="87"/>
      <c r="N957" s="87"/>
      <c r="O957" s="87"/>
      <c r="P957" s="87"/>
      <c r="Q957" s="87"/>
      <c r="R957" s="87"/>
      <c r="S957" s="87"/>
      <c r="T957" s="87"/>
      <c r="U957" s="205"/>
      <c r="V957" s="87"/>
      <c r="W957" s="87"/>
      <c r="X957" s="87"/>
      <c r="Y957" s="87"/>
      <c r="Z957" s="86"/>
      <c r="AA957" s="87"/>
    </row>
    <row x14ac:dyDescent="0.25" r="958" customHeight="1" ht="17.25">
      <c r="A958" s="178">
        <f>A957</f>
        <v>25569.375</v>
      </c>
      <c r="B958" s="186" t="s">
        <v>82</v>
      </c>
      <c r="C958" s="188"/>
      <c r="D958" s="180">
        <v>25</v>
      </c>
      <c r="E958" s="180">
        <v>10</v>
      </c>
      <c r="F958" s="180">
        <v>7</v>
      </c>
      <c r="G958" s="180">
        <f>SUM(C958:F958)</f>
      </c>
      <c r="H958" s="125">
        <v>5000</v>
      </c>
      <c r="I958" s="125">
        <f>G958*H958</f>
      </c>
      <c r="J958" s="125">
        <f>I958*0.1</f>
      </c>
      <c r="K958" s="125">
        <f>SUM(I958:J958)</f>
      </c>
      <c r="L958" s="205"/>
      <c r="M958" s="87"/>
      <c r="N958" s="87"/>
      <c r="O958" s="87"/>
      <c r="P958" s="87"/>
      <c r="Q958" s="87"/>
      <c r="R958" s="87"/>
      <c r="S958" s="87"/>
      <c r="T958" s="87"/>
      <c r="U958" s="205"/>
      <c r="V958" s="87"/>
      <c r="W958" s="87"/>
      <c r="X958" s="87"/>
      <c r="Y958" s="87"/>
      <c r="Z958" s="86"/>
      <c r="AA958" s="87"/>
    </row>
    <row x14ac:dyDescent="0.25" r="959" customHeight="1" ht="17.25">
      <c r="A959" s="178">
        <f>A958</f>
        <v>25569.375</v>
      </c>
      <c r="B959" s="186" t="s">
        <v>151</v>
      </c>
      <c r="C959" s="180"/>
      <c r="D959" s="180">
        <v>12</v>
      </c>
      <c r="E959" s="180"/>
      <c r="F959" s="180"/>
      <c r="G959" s="180">
        <f>SUM(C959:F959)</f>
      </c>
      <c r="H959" s="125">
        <v>5000</v>
      </c>
      <c r="I959" s="125">
        <f>G959*H959</f>
      </c>
      <c r="J959" s="125">
        <f>I959*0.1</f>
      </c>
      <c r="K959" s="125">
        <f>SUM(I959:J959)</f>
      </c>
      <c r="L959" s="205"/>
      <c r="M959" s="87"/>
      <c r="N959" s="87"/>
      <c r="O959" s="87"/>
      <c r="P959" s="87"/>
      <c r="Q959" s="87"/>
      <c r="R959" s="87"/>
      <c r="S959" s="87"/>
      <c r="T959" s="87"/>
      <c r="U959" s="205"/>
      <c r="V959" s="87"/>
      <c r="W959" s="87"/>
      <c r="X959" s="87"/>
      <c r="Y959" s="87"/>
      <c r="Z959" s="86"/>
      <c r="AA959" s="87"/>
    </row>
    <row x14ac:dyDescent="0.25" r="960" customHeight="1" ht="17.25">
      <c r="A960" s="178">
        <f>A959</f>
        <v>25569.375</v>
      </c>
      <c r="B960" s="186" t="s">
        <v>105</v>
      </c>
      <c r="C960" s="180"/>
      <c r="D960" s="180">
        <v>7</v>
      </c>
      <c r="E960" s="180"/>
      <c r="F960" s="180"/>
      <c r="G960" s="180">
        <f>SUM(C960:F960)</f>
      </c>
      <c r="H960" s="125">
        <v>7000</v>
      </c>
      <c r="I960" s="125">
        <f>G960*H960</f>
      </c>
      <c r="J960" s="185"/>
      <c r="K960" s="125">
        <f>SUM(I960:J960)</f>
      </c>
      <c r="L960" s="205"/>
      <c r="M960" s="87"/>
      <c r="N960" s="87"/>
      <c r="O960" s="87"/>
      <c r="P960" s="87"/>
      <c r="Q960" s="87"/>
      <c r="R960" s="87"/>
      <c r="S960" s="87"/>
      <c r="T960" s="87"/>
      <c r="U960" s="205"/>
      <c r="V960" s="87"/>
      <c r="W960" s="87"/>
      <c r="X960" s="87"/>
      <c r="Y960" s="87"/>
      <c r="Z960" s="86"/>
      <c r="AA960" s="87"/>
    </row>
    <row x14ac:dyDescent="0.25" r="961" customHeight="1" ht="17.25">
      <c r="A961" s="178">
        <f>A960</f>
        <v>25569.375</v>
      </c>
      <c r="B961" s="186" t="s">
        <v>23</v>
      </c>
      <c r="C961" s="180"/>
      <c r="D961" s="180">
        <v>13</v>
      </c>
      <c r="E961" s="180"/>
      <c r="F961" s="180"/>
      <c r="G961" s="180">
        <f>SUM(C961:F961)</f>
      </c>
      <c r="H961" s="125">
        <v>6000</v>
      </c>
      <c r="I961" s="125">
        <f>G961*H961</f>
      </c>
      <c r="J961" s="125">
        <f>I961*0.1</f>
      </c>
      <c r="K961" s="125">
        <f>SUM(I961:J961)</f>
      </c>
      <c r="L961" s="205"/>
      <c r="M961" s="87"/>
      <c r="N961" s="87"/>
      <c r="O961" s="87"/>
      <c r="P961" s="87"/>
      <c r="Q961" s="87"/>
      <c r="R961" s="87"/>
      <c r="S961" s="87"/>
      <c r="T961" s="87"/>
      <c r="U961" s="205"/>
      <c r="V961" s="87"/>
      <c r="W961" s="87"/>
      <c r="X961" s="87"/>
      <c r="Y961" s="87"/>
      <c r="Z961" s="86"/>
      <c r="AA961" s="87"/>
    </row>
    <row x14ac:dyDescent="0.25" r="962" customHeight="1" ht="17.25">
      <c r="A962" s="178">
        <f>A961</f>
        <v>25569.375</v>
      </c>
      <c r="B962" s="186" t="s">
        <v>40</v>
      </c>
      <c r="C962" s="180"/>
      <c r="D962" s="180">
        <v>15</v>
      </c>
      <c r="E962" s="180"/>
      <c r="F962" s="180"/>
      <c r="G962" s="180">
        <f>SUM(C962:F962)</f>
      </c>
      <c r="H962" s="125">
        <v>6500</v>
      </c>
      <c r="I962" s="125">
        <f>G962*H962</f>
      </c>
      <c r="J962" s="125">
        <f>I962*0.1</f>
      </c>
      <c r="K962" s="125">
        <f>SUM(I962:J962)</f>
      </c>
      <c r="L962" s="205"/>
      <c r="M962" s="87"/>
      <c r="N962" s="87"/>
      <c r="O962" s="87"/>
      <c r="P962" s="87"/>
      <c r="Q962" s="87"/>
      <c r="R962" s="87"/>
      <c r="S962" s="87"/>
      <c r="T962" s="87"/>
      <c r="U962" s="205"/>
      <c r="V962" s="87"/>
      <c r="W962" s="87"/>
      <c r="X962" s="87"/>
      <c r="Y962" s="87"/>
      <c r="Z962" s="86"/>
      <c r="AA962" s="87"/>
    </row>
    <row x14ac:dyDescent="0.25" r="963" customHeight="1" ht="17.25">
      <c r="A963" s="178">
        <f>A962</f>
        <v>25569.375</v>
      </c>
      <c r="B963" s="186" t="s">
        <v>86</v>
      </c>
      <c r="C963" s="180"/>
      <c r="D963" s="180"/>
      <c r="E963" s="180"/>
      <c r="F963" s="180"/>
      <c r="G963" s="180">
        <f>SUM(C963:F963)</f>
      </c>
      <c r="H963" s="125">
        <v>6000</v>
      </c>
      <c r="I963" s="125">
        <f>G963*H963</f>
      </c>
      <c r="J963" s="125">
        <f>I963*0.1</f>
      </c>
      <c r="K963" s="125">
        <f>SUM(I963:J963)</f>
      </c>
      <c r="L963" s="205"/>
      <c r="M963" s="87"/>
      <c r="N963" s="87"/>
      <c r="O963" s="87"/>
      <c r="P963" s="87"/>
      <c r="Q963" s="87"/>
      <c r="R963" s="87"/>
      <c r="S963" s="87"/>
      <c r="T963" s="87"/>
      <c r="U963" s="205"/>
      <c r="V963" s="87"/>
      <c r="W963" s="87"/>
      <c r="X963" s="87"/>
      <c r="Y963" s="87"/>
      <c r="Z963" s="86"/>
      <c r="AA963" s="87"/>
    </row>
    <row x14ac:dyDescent="0.25" r="964" customHeight="1" ht="17.25">
      <c r="A964" s="178">
        <f>A963</f>
        <v>25569.375</v>
      </c>
      <c r="B964" s="186" t="s">
        <v>152</v>
      </c>
      <c r="C964" s="180"/>
      <c r="D964" s="180">
        <v>170</v>
      </c>
      <c r="E964" s="180"/>
      <c r="F964" s="180"/>
      <c r="G964" s="180">
        <f>SUM(C964:F964)</f>
      </c>
      <c r="H964" s="125">
        <v>6000</v>
      </c>
      <c r="I964" s="125">
        <f>G964*H964</f>
      </c>
      <c r="J964" s="125">
        <f>I964*0.1</f>
      </c>
      <c r="K964" s="125">
        <f>SUM(I964:J964)</f>
      </c>
      <c r="L964" s="205"/>
      <c r="M964" s="87"/>
      <c r="N964" s="87"/>
      <c r="O964" s="87"/>
      <c r="P964" s="87"/>
      <c r="Q964" s="87"/>
      <c r="R964" s="87"/>
      <c r="S964" s="87"/>
      <c r="T964" s="87"/>
      <c r="U964" s="205"/>
      <c r="V964" s="87"/>
      <c r="W964" s="87"/>
      <c r="X964" s="87"/>
      <c r="Y964" s="87"/>
      <c r="Z964" s="86"/>
      <c r="AA964" s="87"/>
    </row>
    <row x14ac:dyDescent="0.25" r="965" customHeight="1" ht="17.25">
      <c r="A965" s="178">
        <f>A961</f>
        <v>25569.375</v>
      </c>
      <c r="B965" s="186" t="s">
        <v>153</v>
      </c>
      <c r="C965" s="180"/>
      <c r="D965" s="180">
        <v>10</v>
      </c>
      <c r="E965" s="180"/>
      <c r="F965" s="180"/>
      <c r="G965" s="180">
        <f>SUM(C965:F965)</f>
      </c>
      <c r="H965" s="125">
        <v>6000</v>
      </c>
      <c r="I965" s="125">
        <f>G965*H965</f>
      </c>
      <c r="J965" s="125">
        <f>I965*0.1</f>
      </c>
      <c r="K965" s="125">
        <f>SUM(I965:J965)</f>
      </c>
      <c r="L965" s="205"/>
      <c r="M965" s="87"/>
      <c r="N965" s="87"/>
      <c r="O965" s="87"/>
      <c r="P965" s="87"/>
      <c r="Q965" s="87"/>
      <c r="R965" s="87"/>
      <c r="S965" s="87"/>
      <c r="T965" s="87"/>
      <c r="U965" s="205"/>
      <c r="V965" s="87"/>
      <c r="W965" s="87"/>
      <c r="X965" s="87"/>
      <c r="Y965" s="87"/>
      <c r="Z965" s="86"/>
      <c r="AA965" s="87"/>
    </row>
    <row x14ac:dyDescent="0.25" r="966" customHeight="1" ht="17.25">
      <c r="A966" s="178">
        <f>A962</f>
        <v>25569.375</v>
      </c>
      <c r="B966" s="186"/>
      <c r="C966" s="180"/>
      <c r="D966" s="180"/>
      <c r="E966" s="180"/>
      <c r="F966" s="180"/>
      <c r="G966" s="180">
        <f>SUM(C966:F966)</f>
      </c>
      <c r="H966" s="125"/>
      <c r="I966" s="125">
        <f>G966*H966</f>
      </c>
      <c r="J966" s="125">
        <f>I966*0.1</f>
      </c>
      <c r="K966" s="125">
        <f>SUM(I966:J966)</f>
      </c>
      <c r="L966" s="205"/>
      <c r="M966" s="87"/>
      <c r="N966" s="87"/>
      <c r="O966" s="87"/>
      <c r="P966" s="87"/>
      <c r="Q966" s="87"/>
      <c r="R966" s="87"/>
      <c r="S966" s="87"/>
      <c r="T966" s="87"/>
      <c r="U966" s="205"/>
      <c r="V966" s="87"/>
      <c r="W966" s="87"/>
      <c r="X966" s="87"/>
      <c r="Y966" s="87"/>
      <c r="Z966" s="86"/>
      <c r="AA966" s="87"/>
    </row>
    <row x14ac:dyDescent="0.25" r="967" customHeight="1" ht="17.25">
      <c r="A967" s="178">
        <f>A961</f>
        <v>25569.375</v>
      </c>
      <c r="B967" s="186"/>
      <c r="C967" s="180"/>
      <c r="D967" s="180"/>
      <c r="E967" s="180"/>
      <c r="F967" s="180"/>
      <c r="G967" s="180">
        <f>SUM(C967:F967)</f>
      </c>
      <c r="H967" s="125"/>
      <c r="I967" s="125">
        <f>G967*H967</f>
      </c>
      <c r="J967" s="125">
        <f>I967*0.1</f>
      </c>
      <c r="K967" s="125">
        <f>SUM(I967:J967)</f>
      </c>
      <c r="L967" s="205"/>
      <c r="M967" s="87"/>
      <c r="N967" s="87"/>
      <c r="O967" s="87"/>
      <c r="P967" s="87"/>
      <c r="Q967" s="87"/>
      <c r="R967" s="87"/>
      <c r="S967" s="87"/>
      <c r="T967" s="87"/>
      <c r="U967" s="205"/>
      <c r="V967" s="87"/>
      <c r="W967" s="87"/>
      <c r="X967" s="87"/>
      <c r="Y967" s="87"/>
      <c r="Z967" s="86"/>
      <c r="AA967" s="87"/>
    </row>
    <row x14ac:dyDescent="0.25" r="968" customHeight="1" ht="17.25">
      <c r="A968" s="178">
        <f>A962</f>
        <v>25569.375</v>
      </c>
      <c r="B968" s="186"/>
      <c r="C968" s="180"/>
      <c r="D968" s="180"/>
      <c r="E968" s="180"/>
      <c r="F968" s="180"/>
      <c r="G968" s="180">
        <f>SUM(C968:F968)</f>
      </c>
      <c r="H968" s="125"/>
      <c r="I968" s="125">
        <f>G968*H968</f>
      </c>
      <c r="J968" s="125">
        <f>I968*0.1</f>
      </c>
      <c r="K968" s="125">
        <f>SUM(I968:J968)</f>
      </c>
      <c r="L968" s="205"/>
      <c r="M968" s="87"/>
      <c r="N968" s="87"/>
      <c r="O968" s="87"/>
      <c r="P968" s="87"/>
      <c r="Q968" s="87"/>
      <c r="R968" s="87"/>
      <c r="S968" s="87"/>
      <c r="T968" s="87"/>
      <c r="U968" s="205"/>
      <c r="V968" s="87"/>
      <c r="W968" s="87"/>
      <c r="X968" s="87"/>
      <c r="Y968" s="87"/>
      <c r="Z968" s="86"/>
      <c r="AA968" s="87"/>
    </row>
    <row x14ac:dyDescent="0.25" r="969" customHeight="1" ht="17.25">
      <c r="A969" s="178">
        <f>A967</f>
        <v>25569.375</v>
      </c>
      <c r="B969" s="179"/>
      <c r="C969" s="180"/>
      <c r="D969" s="180"/>
      <c r="E969" s="180"/>
      <c r="F969" s="180"/>
      <c r="G969" s="180">
        <f>SUM(C969:F969)</f>
      </c>
      <c r="H969" s="125"/>
      <c r="I969" s="125">
        <f>G969*H969</f>
      </c>
      <c r="J969" s="125">
        <v>0</v>
      </c>
      <c r="K969" s="125">
        <f>SUM(I969:J969)</f>
      </c>
      <c r="L969" s="205"/>
      <c r="M969" s="87"/>
      <c r="N969" s="87"/>
      <c r="O969" s="87"/>
      <c r="P969" s="87"/>
      <c r="Q969" s="87"/>
      <c r="R969" s="87"/>
      <c r="S969" s="87"/>
      <c r="T969" s="87"/>
      <c r="U969" s="205"/>
      <c r="V969" s="87"/>
      <c r="W969" s="87"/>
      <c r="X969" s="87"/>
      <c r="Y969" s="87"/>
      <c r="Z969" s="86"/>
      <c r="AA969" s="87"/>
    </row>
    <row x14ac:dyDescent="0.25" r="970" customHeight="1" ht="17.25">
      <c r="A970" s="189">
        <f>A969</f>
        <v>25569.375</v>
      </c>
      <c r="B970" s="190" t="s">
        <v>155</v>
      </c>
      <c r="C970" s="191">
        <f>SUM(C923:C969)</f>
      </c>
      <c r="D970" s="191">
        <f>SUM(D923:D969)</f>
      </c>
      <c r="E970" s="191">
        <f>SUM(E923:E969)</f>
      </c>
      <c r="F970" s="191">
        <f>SUM(F923:F969)</f>
      </c>
      <c r="G970" s="191">
        <f>SUM(G923:G969)</f>
      </c>
      <c r="H970" s="191"/>
      <c r="I970" s="191">
        <f>SUM(I923:I969)</f>
      </c>
      <c r="J970" s="191">
        <f>SUM(J923:J969)</f>
      </c>
      <c r="K970" s="191">
        <f>SUM(K923:K969)</f>
      </c>
      <c r="L970" s="205"/>
      <c r="M970" s="87"/>
      <c r="N970" s="87"/>
      <c r="O970" s="87"/>
      <c r="P970" s="87"/>
      <c r="Q970" s="87"/>
      <c r="R970" s="87"/>
      <c r="S970" s="87"/>
      <c r="T970" s="87"/>
      <c r="U970" s="205"/>
      <c r="V970" s="87"/>
      <c r="W970" s="87"/>
      <c r="X970" s="87"/>
      <c r="Y970" s="87"/>
      <c r="Z970" s="86"/>
      <c r="AA970" s="87"/>
    </row>
    <row x14ac:dyDescent="0.25" r="971" customHeight="1" ht="17.25">
      <c r="A971" s="178">
        <f>A970</f>
        <v>25569.375</v>
      </c>
      <c r="B971" s="186" t="s">
        <v>113</v>
      </c>
      <c r="C971" s="180"/>
      <c r="D971" s="180">
        <v>39</v>
      </c>
      <c r="E971" s="180">
        <v>42</v>
      </c>
      <c r="F971" s="180"/>
      <c r="G971" s="180">
        <f>SUM(C971:F971)</f>
      </c>
      <c r="H971" s="125">
        <v>6500</v>
      </c>
      <c r="I971" s="125">
        <f>G971*H971</f>
      </c>
      <c r="J971" s="185"/>
      <c r="K971" s="125">
        <f>SUM(I971:J971)</f>
      </c>
      <c r="L971" s="205"/>
      <c r="M971" s="87"/>
      <c r="N971" s="87"/>
      <c r="O971" s="87"/>
      <c r="P971" s="87"/>
      <c r="Q971" s="87"/>
      <c r="R971" s="87"/>
      <c r="S971" s="87"/>
      <c r="T971" s="87"/>
      <c r="U971" s="205"/>
      <c r="V971" s="87"/>
      <c r="W971" s="87"/>
      <c r="X971" s="87"/>
      <c r="Y971" s="87"/>
      <c r="Z971" s="86"/>
      <c r="AA971" s="87"/>
    </row>
    <row x14ac:dyDescent="0.25" r="972" customHeight="1" ht="17.25">
      <c r="A972" s="178">
        <f>A971</f>
        <v>25569.375</v>
      </c>
      <c r="B972" s="186" t="s">
        <v>156</v>
      </c>
      <c r="C972" s="180"/>
      <c r="D972" s="180">
        <v>13</v>
      </c>
      <c r="E972" s="180">
        <v>10</v>
      </c>
      <c r="F972" s="180"/>
      <c r="G972" s="180">
        <f>SUM(C972:F972)</f>
      </c>
      <c r="H972" s="125">
        <v>6500</v>
      </c>
      <c r="I972" s="125">
        <f>G972*H972</f>
      </c>
      <c r="J972" s="185"/>
      <c r="K972" s="125">
        <f>SUM(I972:J972)</f>
      </c>
      <c r="L972" s="205"/>
      <c r="M972" s="87"/>
      <c r="N972" s="87"/>
      <c r="O972" s="87"/>
      <c r="P972" s="87"/>
      <c r="Q972" s="87"/>
      <c r="R972" s="87"/>
      <c r="S972" s="87"/>
      <c r="T972" s="87"/>
      <c r="U972" s="205"/>
      <c r="V972" s="87"/>
      <c r="W972" s="87"/>
      <c r="X972" s="87"/>
      <c r="Y972" s="87"/>
      <c r="Z972" s="86"/>
      <c r="AA972" s="87"/>
    </row>
    <row x14ac:dyDescent="0.25" r="973" customHeight="1" ht="17.25">
      <c r="A973" s="178">
        <f>A972</f>
        <v>25569.375</v>
      </c>
      <c r="B973" s="186" t="s">
        <v>112</v>
      </c>
      <c r="C973" s="180"/>
      <c r="D973" s="180">
        <v>11</v>
      </c>
      <c r="E973" s="180">
        <v>8</v>
      </c>
      <c r="F973" s="180"/>
      <c r="G973" s="180">
        <f>SUM(C973:F973)</f>
      </c>
      <c r="H973" s="125">
        <v>6900</v>
      </c>
      <c r="I973" s="125">
        <f>G973*H973</f>
      </c>
      <c r="J973" s="185"/>
      <c r="K973" s="125">
        <f>SUM(I973:J973)</f>
      </c>
      <c r="L973" s="205"/>
      <c r="M973" s="87"/>
      <c r="N973" s="87"/>
      <c r="O973" s="87"/>
      <c r="P973" s="87"/>
      <c r="Q973" s="87"/>
      <c r="R973" s="87"/>
      <c r="S973" s="87"/>
      <c r="T973" s="87"/>
      <c r="U973" s="205"/>
      <c r="V973" s="87"/>
      <c r="W973" s="87"/>
      <c r="X973" s="87"/>
      <c r="Y973" s="87"/>
      <c r="Z973" s="86"/>
      <c r="AA973" s="87"/>
    </row>
    <row x14ac:dyDescent="0.25" r="974" customHeight="1" ht="17.25">
      <c r="A974" s="178">
        <f>A973</f>
        <v>25569.375</v>
      </c>
      <c r="B974" s="179"/>
      <c r="C974" s="180"/>
      <c r="D974" s="180"/>
      <c r="E974" s="180"/>
      <c r="F974" s="180"/>
      <c r="G974" s="180">
        <f>SUM(C974:F974)</f>
      </c>
      <c r="H974" s="125"/>
      <c r="I974" s="125">
        <f>G974*H974</f>
      </c>
      <c r="J974" s="185"/>
      <c r="K974" s="125">
        <f>SUM(I974:J974)</f>
      </c>
      <c r="L974" s="205"/>
      <c r="M974" s="87"/>
      <c r="N974" s="87"/>
      <c r="O974" s="87"/>
      <c r="P974" s="87"/>
      <c r="Q974" s="87"/>
      <c r="R974" s="87"/>
      <c r="S974" s="87"/>
      <c r="T974" s="87"/>
      <c r="U974" s="205"/>
      <c r="V974" s="87"/>
      <c r="W974" s="87"/>
      <c r="X974" s="87"/>
      <c r="Y974" s="87"/>
      <c r="Z974" s="86"/>
      <c r="AA974" s="87"/>
    </row>
    <row x14ac:dyDescent="0.25" r="975" customHeight="1" ht="17.25">
      <c r="A975" s="178">
        <f>A974</f>
        <v>25569.375</v>
      </c>
      <c r="B975" s="179"/>
      <c r="C975" s="180"/>
      <c r="D975" s="180"/>
      <c r="E975" s="180"/>
      <c r="F975" s="180"/>
      <c r="G975" s="180">
        <f>SUM(C975:F975)</f>
      </c>
      <c r="H975" s="125"/>
      <c r="I975" s="125">
        <f>G975*H975</f>
      </c>
      <c r="J975" s="185"/>
      <c r="K975" s="125">
        <f>SUM(I975:J975)</f>
      </c>
      <c r="L975" s="205"/>
      <c r="M975" s="87"/>
      <c r="N975" s="87"/>
      <c r="O975" s="87"/>
      <c r="P975" s="87"/>
      <c r="Q975" s="87"/>
      <c r="R975" s="87"/>
      <c r="S975" s="87"/>
      <c r="T975" s="87"/>
      <c r="U975" s="205"/>
      <c r="V975" s="87"/>
      <c r="W975" s="87"/>
      <c r="X975" s="87"/>
      <c r="Y975" s="87"/>
      <c r="Z975" s="86"/>
      <c r="AA975" s="87"/>
    </row>
    <row x14ac:dyDescent="0.25" r="976" customHeight="1" ht="17.25">
      <c r="A976" s="178">
        <f>A975</f>
        <v>25569.375</v>
      </c>
      <c r="B976" s="179"/>
      <c r="C976" s="180"/>
      <c r="D976" s="180"/>
      <c r="E976" s="180"/>
      <c r="F976" s="180"/>
      <c r="G976" s="180">
        <f>SUM(C976:F976)</f>
      </c>
      <c r="H976" s="125"/>
      <c r="I976" s="125">
        <f>G976*H976</f>
      </c>
      <c r="J976" s="185"/>
      <c r="K976" s="125">
        <f>SUM(I976:J976)</f>
      </c>
      <c r="L976" s="205"/>
      <c r="M976" s="87"/>
      <c r="N976" s="87"/>
      <c r="O976" s="87"/>
      <c r="P976" s="87"/>
      <c r="Q976" s="87"/>
      <c r="R976" s="87"/>
      <c r="S976" s="87"/>
      <c r="T976" s="87"/>
      <c r="U976" s="205"/>
      <c r="V976" s="87"/>
      <c r="W976" s="87"/>
      <c r="X976" s="87"/>
      <c r="Y976" s="87"/>
      <c r="Z976" s="86"/>
      <c r="AA976" s="87"/>
    </row>
    <row x14ac:dyDescent="0.25" r="977" customHeight="1" ht="17.25">
      <c r="A977" s="178">
        <f>A976</f>
        <v>25569.375</v>
      </c>
      <c r="B977" s="179"/>
      <c r="C977" s="180"/>
      <c r="D977" s="180"/>
      <c r="E977" s="180"/>
      <c r="F977" s="180"/>
      <c r="G977" s="180">
        <f>SUM(C977:F977)</f>
      </c>
      <c r="H977" s="125"/>
      <c r="I977" s="125">
        <f>G977*H977</f>
      </c>
      <c r="J977" s="185"/>
      <c r="K977" s="125">
        <f>SUM(I977:J977)</f>
      </c>
      <c r="L977" s="205"/>
      <c r="M977" s="87"/>
      <c r="N977" s="87"/>
      <c r="O977" s="87"/>
      <c r="P977" s="87"/>
      <c r="Q977" s="87"/>
      <c r="R977" s="87"/>
      <c r="S977" s="87"/>
      <c r="T977" s="87"/>
      <c r="U977" s="205"/>
      <c r="V977" s="87"/>
      <c r="W977" s="87"/>
      <c r="X977" s="87"/>
      <c r="Y977" s="87"/>
      <c r="Z977" s="86"/>
      <c r="AA977" s="87"/>
    </row>
    <row x14ac:dyDescent="0.25" r="978" customHeight="1" ht="17.25">
      <c r="A978" s="178">
        <f>A977</f>
        <v>25569.375</v>
      </c>
      <c r="B978" s="179"/>
      <c r="C978" s="180"/>
      <c r="D978" s="180"/>
      <c r="E978" s="180"/>
      <c r="F978" s="180"/>
      <c r="G978" s="180">
        <f>SUM(C978:F978)</f>
      </c>
      <c r="H978" s="125"/>
      <c r="I978" s="125">
        <f>G978*H978</f>
      </c>
      <c r="J978" s="185"/>
      <c r="K978" s="125">
        <f>SUM(I978:J978)</f>
      </c>
      <c r="L978" s="205"/>
      <c r="M978" s="87"/>
      <c r="N978" s="87"/>
      <c r="O978" s="87"/>
      <c r="P978" s="87"/>
      <c r="Q978" s="87"/>
      <c r="R978" s="87"/>
      <c r="S978" s="87"/>
      <c r="T978" s="87"/>
      <c r="U978" s="205"/>
      <c r="V978" s="87"/>
      <c r="W978" s="87"/>
      <c r="X978" s="87"/>
      <c r="Y978" s="87"/>
      <c r="Z978" s="86"/>
      <c r="AA978" s="87"/>
    </row>
    <row x14ac:dyDescent="0.25" r="979" customHeight="1" ht="17.25">
      <c r="A979" s="189">
        <f>A978</f>
        <v>25569.375</v>
      </c>
      <c r="B979" s="190" t="s">
        <v>157</v>
      </c>
      <c r="C979" s="191">
        <f>SUM(C971:C978)</f>
      </c>
      <c r="D979" s="191">
        <f>SUM(D971:D978)</f>
      </c>
      <c r="E979" s="191">
        <f>SUM(E971:E978)</f>
      </c>
      <c r="F979" s="191">
        <f>SUM(F971:F978)</f>
      </c>
      <c r="G979" s="191">
        <f>SUM(G971:G978)</f>
      </c>
      <c r="H979" s="201"/>
      <c r="I979" s="201">
        <f>SUM(I971:I978)</f>
      </c>
      <c r="J979" s="201"/>
      <c r="K979" s="202">
        <f>SUM(K971:K978)</f>
      </c>
      <c r="L979" s="205"/>
      <c r="M979" s="87"/>
      <c r="N979" s="87"/>
      <c r="O979" s="87"/>
      <c r="P979" s="87"/>
      <c r="Q979" s="87"/>
      <c r="R979" s="87"/>
      <c r="S979" s="87"/>
      <c r="T979" s="87"/>
      <c r="U979" s="205"/>
      <c r="V979" s="87"/>
      <c r="W979" s="87"/>
      <c r="X979" s="87"/>
      <c r="Y979" s="87"/>
      <c r="Z979" s="86"/>
      <c r="AA979" s="87"/>
    </row>
    <row x14ac:dyDescent="0.25" r="980" customHeight="1" ht="17.25" hidden="1">
      <c r="A980" s="172" t="s">
        <v>128</v>
      </c>
      <c r="B980" s="173" t="s">
        <v>2</v>
      </c>
      <c r="C980" s="174" t="s">
        <v>129</v>
      </c>
      <c r="D980" s="174" t="s">
        <v>130</v>
      </c>
      <c r="E980" s="174" t="s">
        <v>131</v>
      </c>
      <c r="F980" s="174" t="s">
        <v>132</v>
      </c>
      <c r="G980" s="174" t="s">
        <v>133</v>
      </c>
      <c r="H980" s="174" t="s">
        <v>7</v>
      </c>
      <c r="I980" s="174" t="s">
        <v>134</v>
      </c>
      <c r="J980" s="174" t="s">
        <v>90</v>
      </c>
      <c r="K980" s="174" t="s">
        <v>135</v>
      </c>
      <c r="L980" s="205"/>
      <c r="M980" s="87"/>
      <c r="N980" s="87"/>
      <c r="O980" s="87"/>
      <c r="P980" s="87"/>
      <c r="Q980" s="87"/>
      <c r="R980" s="87"/>
      <c r="S980" s="87"/>
      <c r="T980" s="87"/>
      <c r="U980" s="205"/>
      <c r="V980" s="87"/>
      <c r="W980" s="87"/>
      <c r="X980" s="87"/>
      <c r="Y980" s="87"/>
      <c r="Z980" s="86"/>
      <c r="AA980" s="87"/>
    </row>
    <row x14ac:dyDescent="0.25" r="981" customHeight="1" ht="17.25">
      <c r="A981" s="178">
        <f>A978+1</f>
        <v>25569.375</v>
      </c>
      <c r="B981" s="179" t="s">
        <v>137</v>
      </c>
      <c r="C981" s="180"/>
      <c r="D981" s="180">
        <v>12</v>
      </c>
      <c r="E981" s="180"/>
      <c r="F981" s="180"/>
      <c r="G981" s="180">
        <f>SUM(C981:F981)</f>
      </c>
      <c r="H981" s="182">
        <v>4500</v>
      </c>
      <c r="I981" s="125">
        <f>G981*H981</f>
      </c>
      <c r="J981" s="125">
        <f>I981*0.1</f>
      </c>
      <c r="K981" s="125">
        <f>SUM(I981:J981)</f>
      </c>
      <c r="L981" s="205"/>
      <c r="M981" s="87"/>
      <c r="N981" s="87"/>
      <c r="O981" s="87"/>
      <c r="P981" s="87"/>
      <c r="Q981" s="87"/>
      <c r="R981" s="87"/>
      <c r="S981" s="87"/>
      <c r="T981" s="87"/>
      <c r="U981" s="205"/>
      <c r="V981" s="87"/>
      <c r="W981" s="87"/>
      <c r="X981" s="87"/>
      <c r="Y981" s="87"/>
      <c r="Z981" s="86"/>
      <c r="AA981" s="87"/>
    </row>
    <row x14ac:dyDescent="0.25" r="982" customHeight="1" ht="17.25">
      <c r="A982" s="178">
        <f>A981</f>
        <v>25569.375</v>
      </c>
      <c r="B982" s="179" t="s">
        <v>13</v>
      </c>
      <c r="C982" s="180"/>
      <c r="D982" s="180">
        <v>0</v>
      </c>
      <c r="E982" s="180"/>
      <c r="F982" s="180"/>
      <c r="G982" s="180">
        <f>SUM(C982:F982)</f>
      </c>
      <c r="H982" s="182">
        <v>6000</v>
      </c>
      <c r="I982" s="125">
        <f>G982*H982</f>
      </c>
      <c r="J982" s="125">
        <f>I982*0.1</f>
      </c>
      <c r="K982" s="125">
        <f>SUM(I982:J982)</f>
      </c>
      <c r="L982" s="205"/>
      <c r="M982" s="87"/>
      <c r="N982" s="87"/>
      <c r="O982" s="87"/>
      <c r="P982" s="87"/>
      <c r="Q982" s="87"/>
      <c r="R982" s="87"/>
      <c r="S982" s="87"/>
      <c r="T982" s="87"/>
      <c r="U982" s="205"/>
      <c r="V982" s="87"/>
      <c r="W982" s="87"/>
      <c r="X982" s="87"/>
      <c r="Y982" s="87"/>
      <c r="Z982" s="86"/>
      <c r="AA982" s="87"/>
    </row>
    <row x14ac:dyDescent="0.25" r="983" customHeight="1" ht="17.25">
      <c r="A983" s="178">
        <f>A982</f>
        <v>25569.375</v>
      </c>
      <c r="B983" s="179" t="s">
        <v>58</v>
      </c>
      <c r="C983" s="183"/>
      <c r="D983" s="180">
        <v>4</v>
      </c>
      <c r="E983" s="180"/>
      <c r="F983" s="180"/>
      <c r="G983" s="180">
        <f>SUM(C983:F983)</f>
      </c>
      <c r="H983" s="182">
        <v>5500</v>
      </c>
      <c r="I983" s="125">
        <f>G983*H983</f>
      </c>
      <c r="J983" s="125">
        <f>I983*0.1</f>
      </c>
      <c r="K983" s="125">
        <f>SUM(I983:J983)</f>
      </c>
      <c r="L983" s="205"/>
      <c r="M983" s="87"/>
      <c r="N983" s="87"/>
      <c r="O983" s="87"/>
      <c r="P983" s="87"/>
      <c r="Q983" s="87"/>
      <c r="R983" s="87"/>
      <c r="S983" s="87"/>
      <c r="T983" s="87"/>
      <c r="U983" s="205"/>
      <c r="V983" s="87"/>
      <c r="W983" s="87"/>
      <c r="X983" s="87"/>
      <c r="Y983" s="87"/>
      <c r="Z983" s="86"/>
      <c r="AA983" s="87"/>
    </row>
    <row x14ac:dyDescent="0.25" r="984" customHeight="1" ht="17.25">
      <c r="A984" s="178">
        <f>A983</f>
        <v>25569.375</v>
      </c>
      <c r="B984" s="179" t="s">
        <v>147</v>
      </c>
      <c r="C984" s="183">
        <v>10</v>
      </c>
      <c r="D984" s="180">
        <v>17</v>
      </c>
      <c r="E984" s="180">
        <v>15</v>
      </c>
      <c r="F984" s="180">
        <v>7</v>
      </c>
      <c r="G984" s="180">
        <f>SUM(C984:F984)</f>
      </c>
      <c r="H984" s="182">
        <v>5000</v>
      </c>
      <c r="I984" s="125">
        <f>G984*H984</f>
      </c>
      <c r="J984" s="125">
        <f>I984*0.1</f>
      </c>
      <c r="K984" s="125">
        <f>SUM(I984:J984)</f>
      </c>
      <c r="L984" s="205"/>
      <c r="M984" s="87"/>
      <c r="N984" s="87"/>
      <c r="O984" s="87"/>
      <c r="P984" s="87"/>
      <c r="Q984" s="87"/>
      <c r="R984" s="87"/>
      <c r="S984" s="87"/>
      <c r="T984" s="87"/>
      <c r="U984" s="205"/>
      <c r="V984" s="87"/>
      <c r="W984" s="87"/>
      <c r="X984" s="87"/>
      <c r="Y984" s="87"/>
      <c r="Z984" s="86"/>
      <c r="AA984" s="87"/>
    </row>
    <row x14ac:dyDescent="0.25" r="985" customHeight="1" ht="17.25">
      <c r="A985" s="178">
        <f>A984</f>
        <v>25569.375</v>
      </c>
      <c r="B985" s="179" t="s">
        <v>27</v>
      </c>
      <c r="C985" s="180"/>
      <c r="D985" s="180">
        <v>0</v>
      </c>
      <c r="E985" s="180"/>
      <c r="F985" s="180"/>
      <c r="G985" s="180">
        <f>SUM(C985:F985)</f>
      </c>
      <c r="H985" s="182">
        <v>5500</v>
      </c>
      <c r="I985" s="125">
        <f>G985*H985</f>
      </c>
      <c r="J985" s="125">
        <f>I985*0.1</f>
      </c>
      <c r="K985" s="125">
        <f>SUM(I985:J985)</f>
      </c>
      <c r="L985" s="205"/>
      <c r="M985" s="87"/>
      <c r="N985" s="87"/>
      <c r="O985" s="87"/>
      <c r="P985" s="87"/>
      <c r="Q985" s="87"/>
      <c r="R985" s="87"/>
      <c r="S985" s="87"/>
      <c r="T985" s="87"/>
      <c r="U985" s="205"/>
      <c r="V985" s="87"/>
      <c r="W985" s="87"/>
      <c r="X985" s="87"/>
      <c r="Y985" s="87"/>
      <c r="Z985" s="86"/>
      <c r="AA985" s="87"/>
    </row>
    <row x14ac:dyDescent="0.25" r="986" customHeight="1" ht="17.25">
      <c r="A986" s="178">
        <f>A985</f>
        <v>25569.375</v>
      </c>
      <c r="B986" s="179" t="s">
        <v>20</v>
      </c>
      <c r="C986" s="180"/>
      <c r="D986" s="180">
        <v>0</v>
      </c>
      <c r="E986" s="180"/>
      <c r="F986" s="180"/>
      <c r="G986" s="180">
        <f>SUM(C986:F986)</f>
      </c>
      <c r="H986" s="182">
        <v>5500</v>
      </c>
      <c r="I986" s="125">
        <f>G986*H986</f>
      </c>
      <c r="J986" s="125">
        <f>I986*0.1</f>
      </c>
      <c r="K986" s="125">
        <f>SUM(I986:J986)</f>
      </c>
      <c r="L986" s="205"/>
      <c r="M986" s="87"/>
      <c r="N986" s="87"/>
      <c r="O986" s="87"/>
      <c r="P986" s="87"/>
      <c r="Q986" s="87"/>
      <c r="R986" s="87"/>
      <c r="S986" s="87"/>
      <c r="T986" s="87"/>
      <c r="U986" s="205"/>
      <c r="V986" s="87"/>
      <c r="W986" s="87"/>
      <c r="X986" s="87"/>
      <c r="Y986" s="87"/>
      <c r="Z986" s="86"/>
      <c r="AA986" s="87"/>
    </row>
    <row x14ac:dyDescent="0.25" r="987" customHeight="1" ht="17.25">
      <c r="A987" s="178">
        <f>A986</f>
        <v>25569.375</v>
      </c>
      <c r="B987" s="179" t="s">
        <v>31</v>
      </c>
      <c r="C987" s="180"/>
      <c r="D987" s="180">
        <v>0</v>
      </c>
      <c r="E987" s="180"/>
      <c r="F987" s="180"/>
      <c r="G987" s="180">
        <f>SUM(C987:F987)</f>
      </c>
      <c r="H987" s="182">
        <v>6000</v>
      </c>
      <c r="I987" s="125">
        <f>G987*H987</f>
      </c>
      <c r="J987" s="125">
        <f>I987*0.1</f>
      </c>
      <c r="K987" s="125">
        <f>SUM(I987:J987)</f>
      </c>
      <c r="L987" s="205"/>
      <c r="M987" s="87"/>
      <c r="N987" s="87"/>
      <c r="O987" s="87"/>
      <c r="P987" s="87"/>
      <c r="Q987" s="87"/>
      <c r="R987" s="87"/>
      <c r="S987" s="87"/>
      <c r="T987" s="87"/>
      <c r="U987" s="205"/>
      <c r="V987" s="87"/>
      <c r="W987" s="87"/>
      <c r="X987" s="87"/>
      <c r="Y987" s="87"/>
      <c r="Z987" s="86"/>
      <c r="AA987" s="87"/>
    </row>
    <row x14ac:dyDescent="0.25" r="988" customHeight="1" ht="17.25">
      <c r="A988" s="178">
        <f>A987</f>
        <v>25569.375</v>
      </c>
      <c r="B988" s="179" t="s">
        <v>71</v>
      </c>
      <c r="C988" s="180"/>
      <c r="D988" s="180">
        <v>0</v>
      </c>
      <c r="E988" s="180"/>
      <c r="F988" s="180"/>
      <c r="G988" s="180">
        <f>SUM(C988:F988)</f>
      </c>
      <c r="H988" s="182">
        <v>6000</v>
      </c>
      <c r="I988" s="125">
        <f>G988*H988</f>
      </c>
      <c r="J988" s="125">
        <f>I988*0.1</f>
      </c>
      <c r="K988" s="125">
        <f>SUM(I988:J988)</f>
      </c>
      <c r="L988" s="205"/>
      <c r="M988" s="87"/>
      <c r="N988" s="87"/>
      <c r="O988" s="87"/>
      <c r="P988" s="87"/>
      <c r="Q988" s="87"/>
      <c r="R988" s="87"/>
      <c r="S988" s="87"/>
      <c r="T988" s="87"/>
      <c r="U988" s="205"/>
      <c r="V988" s="87"/>
      <c r="W988" s="87"/>
      <c r="X988" s="87"/>
      <c r="Y988" s="87"/>
      <c r="Z988" s="86"/>
      <c r="AA988" s="87"/>
    </row>
    <row x14ac:dyDescent="0.25" r="989" customHeight="1" ht="17.25">
      <c r="A989" s="178">
        <f>A988</f>
        <v>25569.375</v>
      </c>
      <c r="B989" s="184" t="s">
        <v>49</v>
      </c>
      <c r="C989" s="180"/>
      <c r="D989" s="180">
        <v>8</v>
      </c>
      <c r="E989" s="180"/>
      <c r="F989" s="180"/>
      <c r="G989" s="180">
        <f>SUM(C989:F989)</f>
      </c>
      <c r="H989" s="182">
        <v>6000</v>
      </c>
      <c r="I989" s="125">
        <f>G989*H989</f>
      </c>
      <c r="J989" s="125">
        <f>I989*0.1</f>
      </c>
      <c r="K989" s="125">
        <f>SUM(I989:J989)</f>
      </c>
      <c r="L989" s="205"/>
      <c r="M989" s="87"/>
      <c r="N989" s="87"/>
      <c r="O989" s="87"/>
      <c r="P989" s="87"/>
      <c r="Q989" s="87"/>
      <c r="R989" s="87"/>
      <c r="S989" s="87"/>
      <c r="T989" s="87"/>
      <c r="U989" s="205"/>
      <c r="V989" s="87"/>
      <c r="W989" s="87"/>
      <c r="X989" s="87"/>
      <c r="Y989" s="87"/>
      <c r="Z989" s="86"/>
      <c r="AA989" s="87"/>
    </row>
    <row x14ac:dyDescent="0.25" r="990" customHeight="1" ht="17.25">
      <c r="A990" s="178">
        <f>A989</f>
        <v>25569.375</v>
      </c>
      <c r="B990" s="179" t="s">
        <v>9</v>
      </c>
      <c r="C990" s="180"/>
      <c r="D990" s="180">
        <v>10</v>
      </c>
      <c r="E990" s="180"/>
      <c r="F990" s="180"/>
      <c r="G990" s="180">
        <f>SUM(C990:F990)</f>
      </c>
      <c r="H990" s="182">
        <v>6000</v>
      </c>
      <c r="I990" s="125">
        <f>G990*H990</f>
      </c>
      <c r="J990" s="125">
        <f>I990*0.1</f>
      </c>
      <c r="K990" s="125">
        <f>SUM(I990:J990)</f>
      </c>
      <c r="L990" s="205"/>
      <c r="M990" s="87"/>
      <c r="N990" s="87"/>
      <c r="O990" s="87"/>
      <c r="P990" s="87"/>
      <c r="Q990" s="87"/>
      <c r="R990" s="87"/>
      <c r="S990" s="87"/>
      <c r="T990" s="87"/>
      <c r="U990" s="205"/>
      <c r="V990" s="87"/>
      <c r="W990" s="87"/>
      <c r="X990" s="87"/>
      <c r="Y990" s="87"/>
      <c r="Z990" s="86"/>
      <c r="AA990" s="87"/>
    </row>
    <row x14ac:dyDescent="0.25" r="991" customHeight="1" ht="17.25">
      <c r="A991" s="178">
        <f>A990</f>
        <v>25569.375</v>
      </c>
      <c r="B991" s="179" t="s">
        <v>78</v>
      </c>
      <c r="C991" s="180"/>
      <c r="D991" s="180">
        <v>0</v>
      </c>
      <c r="E991" s="180"/>
      <c r="F991" s="180"/>
      <c r="G991" s="180">
        <f>SUM(C991:F991)</f>
      </c>
      <c r="H991" s="182">
        <v>6500</v>
      </c>
      <c r="I991" s="125">
        <f>G991*H991</f>
      </c>
      <c r="J991" s="125">
        <f>I991*0.1</f>
      </c>
      <c r="K991" s="125">
        <f>SUM(I991:J991)</f>
      </c>
      <c r="L991" s="205"/>
      <c r="M991" s="87"/>
      <c r="N991" s="87"/>
      <c r="O991" s="87"/>
      <c r="P991" s="87"/>
      <c r="Q991" s="87"/>
      <c r="R991" s="87"/>
      <c r="S991" s="87"/>
      <c r="T991" s="87"/>
      <c r="U991" s="205"/>
      <c r="V991" s="87"/>
      <c r="W991" s="87"/>
      <c r="X991" s="87"/>
      <c r="Y991" s="87"/>
      <c r="Z991" s="86"/>
      <c r="AA991" s="87"/>
    </row>
    <row x14ac:dyDescent="0.25" r="992" customHeight="1" ht="17.25">
      <c r="A992" s="178">
        <f>A991</f>
        <v>25569.375</v>
      </c>
      <c r="B992" s="179" t="s">
        <v>55</v>
      </c>
      <c r="C992" s="180"/>
      <c r="D992" s="180">
        <v>0</v>
      </c>
      <c r="E992" s="180"/>
      <c r="F992" s="180"/>
      <c r="G992" s="180">
        <f>SUM(C992:F992)</f>
      </c>
      <c r="H992" s="182">
        <v>6500</v>
      </c>
      <c r="I992" s="125">
        <f>G992*H992</f>
      </c>
      <c r="J992" s="125">
        <f>I992*0.1</f>
      </c>
      <c r="K992" s="125">
        <f>SUM(I992:J992)</f>
      </c>
      <c r="L992" s="205"/>
      <c r="M992" s="87"/>
      <c r="N992" s="87"/>
      <c r="O992" s="87"/>
      <c r="P992" s="87"/>
      <c r="Q992" s="87"/>
      <c r="R992" s="87"/>
      <c r="S992" s="87"/>
      <c r="T992" s="87"/>
      <c r="U992" s="205"/>
      <c r="V992" s="87"/>
      <c r="W992" s="87"/>
      <c r="X992" s="87"/>
      <c r="Y992" s="87"/>
      <c r="Z992" s="86"/>
      <c r="AA992" s="87"/>
    </row>
    <row x14ac:dyDescent="0.25" r="993" customHeight="1" ht="17.25">
      <c r="A993" s="178">
        <f>A992</f>
        <v>25569.375</v>
      </c>
      <c r="B993" s="179" t="s">
        <v>80</v>
      </c>
      <c r="C993" s="180"/>
      <c r="D993" s="180">
        <v>23</v>
      </c>
      <c r="E993" s="180"/>
      <c r="F993" s="180"/>
      <c r="G993" s="180">
        <f>SUM(C993:F993)</f>
      </c>
      <c r="H993" s="182">
        <v>6000</v>
      </c>
      <c r="I993" s="125">
        <f>G993*H993</f>
      </c>
      <c r="J993" s="185"/>
      <c r="K993" s="125">
        <f>SUM(I993:J993)</f>
      </c>
      <c r="L993" s="205"/>
      <c r="M993" s="87"/>
      <c r="N993" s="87"/>
      <c r="O993" s="87"/>
      <c r="P993" s="87"/>
      <c r="Q993" s="87"/>
      <c r="R993" s="87"/>
      <c r="S993" s="87"/>
      <c r="T993" s="87"/>
      <c r="U993" s="205"/>
      <c r="V993" s="87"/>
      <c r="W993" s="87"/>
      <c r="X993" s="87"/>
      <c r="Y993" s="87"/>
      <c r="Z993" s="86"/>
      <c r="AA993" s="87"/>
    </row>
    <row x14ac:dyDescent="0.25" r="994" customHeight="1" ht="17.25">
      <c r="A994" s="178">
        <f>A993</f>
        <v>25569.375</v>
      </c>
      <c r="B994" s="179" t="s">
        <v>67</v>
      </c>
      <c r="C994" s="180"/>
      <c r="D994" s="180">
        <v>7</v>
      </c>
      <c r="E994" s="180"/>
      <c r="F994" s="180"/>
      <c r="G994" s="180">
        <f>SUM(C994:F994)</f>
      </c>
      <c r="H994" s="182">
        <v>5500</v>
      </c>
      <c r="I994" s="125">
        <f>G994*H994</f>
      </c>
      <c r="J994" s="125">
        <f>I994*0.1</f>
      </c>
      <c r="K994" s="125">
        <f>SUM(I994:J994)</f>
      </c>
      <c r="L994" s="205"/>
      <c r="M994" s="87"/>
      <c r="N994" s="87"/>
      <c r="O994" s="87"/>
      <c r="P994" s="87"/>
      <c r="Q994" s="87"/>
      <c r="R994" s="87"/>
      <c r="S994" s="87"/>
      <c r="T994" s="87"/>
      <c r="U994" s="205"/>
      <c r="V994" s="87"/>
      <c r="W994" s="87"/>
      <c r="X994" s="87"/>
      <c r="Y994" s="87"/>
      <c r="Z994" s="86"/>
      <c r="AA994" s="87"/>
    </row>
    <row x14ac:dyDescent="0.25" r="995" customHeight="1" ht="17.25">
      <c r="A995" s="178">
        <f>A994</f>
        <v>25569.375</v>
      </c>
      <c r="B995" s="186" t="s">
        <v>74</v>
      </c>
      <c r="C995" s="180"/>
      <c r="D995" s="180">
        <v>0</v>
      </c>
      <c r="E995" s="180"/>
      <c r="F995" s="180"/>
      <c r="G995" s="180">
        <f>SUM(C995:F995)</f>
      </c>
      <c r="H995" s="187">
        <v>5000</v>
      </c>
      <c r="I995" s="125">
        <f>G995*H995</f>
      </c>
      <c r="J995" s="125">
        <f>I995*0.1</f>
      </c>
      <c r="K995" s="125">
        <f>SUM(I995:J995)</f>
      </c>
      <c r="L995" s="205"/>
      <c r="M995" s="87"/>
      <c r="N995" s="87"/>
      <c r="O995" s="87"/>
      <c r="P995" s="87"/>
      <c r="Q995" s="87"/>
      <c r="R995" s="87"/>
      <c r="S995" s="87"/>
      <c r="T995" s="87"/>
      <c r="U995" s="205"/>
      <c r="V995" s="87"/>
      <c r="W995" s="87"/>
      <c r="X995" s="87"/>
      <c r="Y995" s="87"/>
      <c r="Z995" s="86"/>
      <c r="AA995" s="87"/>
    </row>
    <row x14ac:dyDescent="0.25" r="996" customHeight="1" ht="17.25">
      <c r="A996" s="178">
        <f>A995</f>
        <v>25569.375</v>
      </c>
      <c r="B996" s="179" t="s">
        <v>11</v>
      </c>
      <c r="C996" s="180"/>
      <c r="D996" s="180">
        <v>0</v>
      </c>
      <c r="E996" s="180"/>
      <c r="F996" s="180"/>
      <c r="G996" s="180">
        <f>SUM(C996:F996)</f>
      </c>
      <c r="H996" s="182">
        <v>6000</v>
      </c>
      <c r="I996" s="125">
        <f>G996*H996</f>
      </c>
      <c r="J996" s="125">
        <f>I996*0.1</f>
      </c>
      <c r="K996" s="125">
        <f>SUM(I996:J996)</f>
      </c>
      <c r="L996" s="205"/>
      <c r="M996" s="87"/>
      <c r="N996" s="87"/>
      <c r="O996" s="87"/>
      <c r="P996" s="87"/>
      <c r="Q996" s="87"/>
      <c r="R996" s="87"/>
      <c r="S996" s="87"/>
      <c r="T996" s="87"/>
      <c r="U996" s="205"/>
      <c r="V996" s="87"/>
      <c r="W996" s="87"/>
      <c r="X996" s="87"/>
      <c r="Y996" s="87"/>
      <c r="Z996" s="86"/>
      <c r="AA996" s="87"/>
    </row>
    <row x14ac:dyDescent="0.25" r="997" customHeight="1" ht="17.25">
      <c r="A997" s="178">
        <f>A996</f>
        <v>25569.375</v>
      </c>
      <c r="B997" s="179" t="s">
        <v>22</v>
      </c>
      <c r="C997" s="180"/>
      <c r="D997" s="180">
        <v>0</v>
      </c>
      <c r="E997" s="180"/>
      <c r="F997" s="180"/>
      <c r="G997" s="180">
        <f>SUM(C997:F997)</f>
      </c>
      <c r="H997" s="182">
        <v>4800</v>
      </c>
      <c r="I997" s="125">
        <f>G997*H997</f>
      </c>
      <c r="J997" s="125">
        <f>I997*0.1</f>
      </c>
      <c r="K997" s="125">
        <f>SUM(I997:J997)</f>
      </c>
      <c r="L997" s="205"/>
      <c r="M997" s="87"/>
      <c r="N997" s="87"/>
      <c r="O997" s="87"/>
      <c r="P997" s="87"/>
      <c r="Q997" s="87"/>
      <c r="R997" s="87"/>
      <c r="S997" s="87"/>
      <c r="T997" s="87"/>
      <c r="U997" s="205"/>
      <c r="V997" s="87"/>
      <c r="W997" s="87"/>
      <c r="X997" s="87"/>
      <c r="Y997" s="87"/>
      <c r="Z997" s="86"/>
      <c r="AA997" s="87"/>
    </row>
    <row x14ac:dyDescent="0.25" r="998" customHeight="1" ht="17.25">
      <c r="A998" s="178">
        <f>A997</f>
        <v>25569.375</v>
      </c>
      <c r="B998" s="186" t="s">
        <v>84</v>
      </c>
      <c r="C998" s="180"/>
      <c r="D998" s="180">
        <v>0</v>
      </c>
      <c r="E998" s="180"/>
      <c r="F998" s="180"/>
      <c r="G998" s="180">
        <f>SUM(C998:F998)</f>
      </c>
      <c r="H998" s="182">
        <v>4800</v>
      </c>
      <c r="I998" s="125">
        <f>G998*H998</f>
      </c>
      <c r="J998" s="125">
        <f>I998*0.1</f>
      </c>
      <c r="K998" s="125">
        <f>SUM(I998:J998)</f>
      </c>
      <c r="L998" s="205"/>
      <c r="M998" s="87"/>
      <c r="N998" s="87"/>
      <c r="O998" s="87"/>
      <c r="P998" s="87"/>
      <c r="Q998" s="87"/>
      <c r="R998" s="87"/>
      <c r="S998" s="87"/>
      <c r="T998" s="87"/>
      <c r="U998" s="205"/>
      <c r="V998" s="87"/>
      <c r="W998" s="87"/>
      <c r="X998" s="87"/>
      <c r="Y998" s="87"/>
      <c r="Z998" s="86"/>
      <c r="AA998" s="87"/>
    </row>
    <row x14ac:dyDescent="0.25" r="999" customHeight="1" ht="17.25">
      <c r="A999" s="178">
        <f>A998</f>
        <v>25569.375</v>
      </c>
      <c r="B999" s="179" t="s">
        <v>17</v>
      </c>
      <c r="C999" s="180"/>
      <c r="D999" s="180">
        <v>27</v>
      </c>
      <c r="E999" s="180">
        <v>12</v>
      </c>
      <c r="F999" s="180"/>
      <c r="G999" s="180">
        <f>SUM(C999:F999)</f>
      </c>
      <c r="H999" s="182">
        <v>6500</v>
      </c>
      <c r="I999" s="125">
        <f>G999*H999</f>
      </c>
      <c r="J999" s="125">
        <f>I999*0.1</f>
      </c>
      <c r="K999" s="125">
        <f>SUM(I999:J999)</f>
      </c>
      <c r="L999" s="205"/>
      <c r="M999" s="87"/>
      <c r="N999" s="87"/>
      <c r="O999" s="87"/>
      <c r="P999" s="87"/>
      <c r="Q999" s="87"/>
      <c r="R999" s="87"/>
      <c r="S999" s="87"/>
      <c r="T999" s="87"/>
      <c r="U999" s="205"/>
      <c r="V999" s="87"/>
      <c r="W999" s="87"/>
      <c r="X999" s="87"/>
      <c r="Y999" s="87"/>
      <c r="Z999" s="86"/>
      <c r="AA999" s="87"/>
    </row>
    <row x14ac:dyDescent="0.25" r="1000" customHeight="1" ht="17.25">
      <c r="A1000" s="178">
        <f>A999</f>
        <v>25569.375</v>
      </c>
      <c r="B1000" s="186" t="s">
        <v>148</v>
      </c>
      <c r="C1000" s="180"/>
      <c r="D1000" s="180">
        <v>0</v>
      </c>
      <c r="E1000" s="180"/>
      <c r="F1000" s="180"/>
      <c r="G1000" s="180">
        <f>SUM(C1000:F1000)</f>
      </c>
      <c r="H1000" s="182">
        <v>6000</v>
      </c>
      <c r="I1000" s="125">
        <f>G1000*H1000</f>
      </c>
      <c r="J1000" s="125">
        <f>I1000*0.1</f>
      </c>
      <c r="K1000" s="125">
        <f>SUM(I1000:J1000)</f>
      </c>
      <c r="L1000" s="205"/>
      <c r="M1000" s="87"/>
      <c r="N1000" s="87"/>
      <c r="O1000" s="87"/>
      <c r="P1000" s="87"/>
      <c r="Q1000" s="87"/>
      <c r="R1000" s="87"/>
      <c r="S1000" s="87"/>
      <c r="T1000" s="87"/>
      <c r="U1000" s="205"/>
      <c r="V1000" s="87"/>
      <c r="W1000" s="87"/>
      <c r="X1000" s="87"/>
      <c r="Y1000" s="87"/>
      <c r="Z1000" s="86"/>
      <c r="AA1000" s="87"/>
    </row>
    <row x14ac:dyDescent="0.25" r="1001" customHeight="1" ht="17.25">
      <c r="A1001" s="178">
        <f>A1000</f>
        <v>25569.375</v>
      </c>
      <c r="B1001" s="179" t="s">
        <v>29</v>
      </c>
      <c r="C1001" s="188"/>
      <c r="D1001" s="180">
        <v>15</v>
      </c>
      <c r="E1001" s="180">
        <v>15</v>
      </c>
      <c r="F1001" s="180"/>
      <c r="G1001" s="180">
        <f>SUM(C1001:F1001)</f>
      </c>
      <c r="H1001" s="182">
        <v>5500</v>
      </c>
      <c r="I1001" s="125">
        <f>G1001*H1001</f>
      </c>
      <c r="J1001" s="125">
        <f>I1001*0.1</f>
      </c>
      <c r="K1001" s="125">
        <f>SUM(I1001:J1001)</f>
      </c>
      <c r="L1001" s="205"/>
      <c r="M1001" s="87"/>
      <c r="N1001" s="87"/>
      <c r="O1001" s="87"/>
      <c r="P1001" s="87"/>
      <c r="Q1001" s="87"/>
      <c r="R1001" s="87"/>
      <c r="S1001" s="87"/>
      <c r="T1001" s="87"/>
      <c r="U1001" s="205"/>
      <c r="V1001" s="87"/>
      <c r="W1001" s="87"/>
      <c r="X1001" s="87"/>
      <c r="Y1001" s="87"/>
      <c r="Z1001" s="86"/>
      <c r="AA1001" s="87"/>
    </row>
    <row x14ac:dyDescent="0.25" r="1002" customHeight="1" ht="17.25">
      <c r="A1002" s="178">
        <f>A1001</f>
        <v>25569.375</v>
      </c>
      <c r="B1002" s="179" t="s">
        <v>15</v>
      </c>
      <c r="C1002" s="180"/>
      <c r="D1002" s="180">
        <v>0</v>
      </c>
      <c r="E1002" s="180"/>
      <c r="F1002" s="180"/>
      <c r="G1002" s="180">
        <f>SUM(C1002:F1002)</f>
      </c>
      <c r="H1002" s="182">
        <v>4800</v>
      </c>
      <c r="I1002" s="125">
        <f>G1002*H1002</f>
      </c>
      <c r="J1002" s="125">
        <f>I1002*0.1</f>
      </c>
      <c r="K1002" s="125">
        <f>SUM(I1002:J1002)</f>
      </c>
      <c r="L1002" s="205"/>
      <c r="M1002" s="87"/>
      <c r="N1002" s="87"/>
      <c r="O1002" s="87"/>
      <c r="P1002" s="87"/>
      <c r="Q1002" s="87"/>
      <c r="R1002" s="87"/>
      <c r="S1002" s="87"/>
      <c r="T1002" s="87"/>
      <c r="U1002" s="205"/>
      <c r="V1002" s="87"/>
      <c r="W1002" s="87"/>
      <c r="X1002" s="87"/>
      <c r="Y1002" s="87"/>
      <c r="Z1002" s="86"/>
      <c r="AA1002" s="87"/>
    </row>
    <row x14ac:dyDescent="0.25" r="1003" customHeight="1" ht="17.25">
      <c r="A1003" s="178">
        <f>A1002</f>
        <v>25569.375</v>
      </c>
      <c r="B1003" s="179" t="s">
        <v>21</v>
      </c>
      <c r="C1003" s="188"/>
      <c r="D1003" s="180">
        <v>17</v>
      </c>
      <c r="E1003" s="180"/>
      <c r="F1003" s="180"/>
      <c r="G1003" s="180">
        <f>SUM(C1003:F1003)</f>
      </c>
      <c r="H1003" s="182">
        <v>5500</v>
      </c>
      <c r="I1003" s="125">
        <f>G1003*H1003</f>
      </c>
      <c r="J1003" s="125">
        <f>I1003*0.1</f>
      </c>
      <c r="K1003" s="125">
        <f>SUM(I1003:J1003)</f>
      </c>
      <c r="L1003" s="205"/>
      <c r="M1003" s="87"/>
      <c r="N1003" s="87"/>
      <c r="O1003" s="87"/>
      <c r="P1003" s="87"/>
      <c r="Q1003" s="87"/>
      <c r="R1003" s="87"/>
      <c r="S1003" s="87"/>
      <c r="T1003" s="87"/>
      <c r="U1003" s="205"/>
      <c r="V1003" s="87"/>
      <c r="W1003" s="87"/>
      <c r="X1003" s="87"/>
      <c r="Y1003" s="87"/>
      <c r="Z1003" s="86"/>
      <c r="AA1003" s="87"/>
    </row>
    <row x14ac:dyDescent="0.25" r="1004" customHeight="1" ht="17.25">
      <c r="A1004" s="178">
        <f>A1003</f>
        <v>25569.375</v>
      </c>
      <c r="B1004" s="179" t="s">
        <v>52</v>
      </c>
      <c r="C1004" s="180"/>
      <c r="D1004" s="180">
        <v>13</v>
      </c>
      <c r="E1004" s="180">
        <v>10</v>
      </c>
      <c r="F1004" s="180"/>
      <c r="G1004" s="180">
        <f>SUM(C1004:F1004)</f>
      </c>
      <c r="H1004" s="182">
        <v>5500</v>
      </c>
      <c r="I1004" s="125">
        <f>G1004*H1004</f>
      </c>
      <c r="J1004" s="125">
        <f>I1004*0.1</f>
      </c>
      <c r="K1004" s="125">
        <f>SUM(I1004:J1004)</f>
      </c>
      <c r="L1004" s="205"/>
      <c r="M1004" s="87"/>
      <c r="N1004" s="87"/>
      <c r="O1004" s="87"/>
      <c r="P1004" s="87"/>
      <c r="Q1004" s="87"/>
      <c r="R1004" s="87"/>
      <c r="S1004" s="87"/>
      <c r="T1004" s="87"/>
      <c r="U1004" s="205"/>
      <c r="V1004" s="87"/>
      <c r="W1004" s="87"/>
      <c r="X1004" s="87"/>
      <c r="Y1004" s="87"/>
      <c r="Z1004" s="86"/>
      <c r="AA1004" s="87"/>
    </row>
    <row x14ac:dyDescent="0.25" r="1005" customHeight="1" ht="17.25">
      <c r="A1005" s="178">
        <f>A1004</f>
        <v>25569.375</v>
      </c>
      <c r="B1005" s="186" t="s">
        <v>61</v>
      </c>
      <c r="C1005" s="180"/>
      <c r="D1005" s="180">
        <v>0</v>
      </c>
      <c r="E1005" s="180"/>
      <c r="F1005" s="180"/>
      <c r="G1005" s="180">
        <f>SUM(C1005:F1005)</f>
      </c>
      <c r="H1005" s="182">
        <v>5500</v>
      </c>
      <c r="I1005" s="125">
        <f>G1005*H1005</f>
      </c>
      <c r="J1005" s="125">
        <f>I1005*0.1</f>
      </c>
      <c r="K1005" s="125">
        <f>SUM(I1005:J1005)</f>
      </c>
      <c r="L1005" s="205"/>
      <c r="M1005" s="87"/>
      <c r="N1005" s="87"/>
      <c r="O1005" s="87"/>
      <c r="P1005" s="87"/>
      <c r="Q1005" s="87"/>
      <c r="R1005" s="87"/>
      <c r="S1005" s="87"/>
      <c r="T1005" s="87"/>
      <c r="U1005" s="205"/>
      <c r="V1005" s="87"/>
      <c r="W1005" s="87"/>
      <c r="X1005" s="87"/>
      <c r="Y1005" s="87"/>
      <c r="Z1005" s="86"/>
      <c r="AA1005" s="87"/>
    </row>
    <row x14ac:dyDescent="0.25" r="1006" customHeight="1" ht="17.25">
      <c r="A1006" s="178">
        <f>A1005</f>
        <v>25569.375</v>
      </c>
      <c r="B1006" s="179" t="s">
        <v>33</v>
      </c>
      <c r="C1006" s="180"/>
      <c r="D1006" s="180">
        <v>0</v>
      </c>
      <c r="E1006" s="180"/>
      <c r="F1006" s="180"/>
      <c r="G1006" s="180">
        <f>SUM(C1006:F1006)</f>
      </c>
      <c r="H1006" s="182">
        <v>5500</v>
      </c>
      <c r="I1006" s="125">
        <f>G1006*H1006</f>
      </c>
      <c r="J1006" s="125">
        <f>I1006*0.1</f>
      </c>
      <c r="K1006" s="125">
        <f>SUM(I1006:J1006)</f>
      </c>
      <c r="L1006" s="205"/>
      <c r="M1006" s="87"/>
      <c r="N1006" s="87"/>
      <c r="O1006" s="87"/>
      <c r="P1006" s="87"/>
      <c r="Q1006" s="87"/>
      <c r="R1006" s="87"/>
      <c r="S1006" s="87"/>
      <c r="T1006" s="87"/>
      <c r="U1006" s="205"/>
      <c r="V1006" s="87"/>
      <c r="W1006" s="87"/>
      <c r="X1006" s="87"/>
      <c r="Y1006" s="87"/>
      <c r="Z1006" s="86"/>
      <c r="AA1006" s="87"/>
    </row>
    <row x14ac:dyDescent="0.25" r="1007" customHeight="1" ht="17.25">
      <c r="A1007" s="178">
        <f>A1006</f>
        <v>25569.375</v>
      </c>
      <c r="B1007" s="179" t="s">
        <v>12</v>
      </c>
      <c r="C1007" s="180"/>
      <c r="D1007" s="180">
        <v>8</v>
      </c>
      <c r="E1007" s="180"/>
      <c r="F1007" s="180"/>
      <c r="G1007" s="180">
        <f>SUM(C1007:F1007)</f>
      </c>
      <c r="H1007" s="182">
        <v>6000</v>
      </c>
      <c r="I1007" s="125">
        <f>G1007*H1007</f>
      </c>
      <c r="J1007" s="125">
        <f>I1007*0.1</f>
      </c>
      <c r="K1007" s="125">
        <f>SUM(I1007:J1007)</f>
      </c>
      <c r="L1007" s="205"/>
      <c r="M1007" s="87"/>
      <c r="N1007" s="87"/>
      <c r="O1007" s="87"/>
      <c r="P1007" s="87"/>
      <c r="Q1007" s="87"/>
      <c r="R1007" s="87"/>
      <c r="S1007" s="87"/>
      <c r="T1007" s="87"/>
      <c r="U1007" s="205"/>
      <c r="V1007" s="87"/>
      <c r="W1007" s="87"/>
      <c r="X1007" s="87"/>
      <c r="Y1007" s="87"/>
      <c r="Z1007" s="86"/>
      <c r="AA1007" s="87"/>
    </row>
    <row x14ac:dyDescent="0.25" r="1008" customHeight="1" ht="17.25">
      <c r="A1008" s="178">
        <f>A1007</f>
        <v>25569.375</v>
      </c>
      <c r="B1008" s="186" t="s">
        <v>37</v>
      </c>
      <c r="C1008" s="180"/>
      <c r="D1008" s="180">
        <v>5</v>
      </c>
      <c r="E1008" s="180"/>
      <c r="F1008" s="180"/>
      <c r="G1008" s="180">
        <f>SUM(C1008:F1008)</f>
      </c>
      <c r="H1008" s="182">
        <v>6500</v>
      </c>
      <c r="I1008" s="125">
        <f>G1008*H1008</f>
      </c>
      <c r="J1008" s="125">
        <f>I1008*0.1</f>
      </c>
      <c r="K1008" s="125">
        <f>SUM(I1008:J1008)</f>
      </c>
      <c r="L1008" s="205"/>
      <c r="M1008" s="87"/>
      <c r="N1008" s="87"/>
      <c r="O1008" s="87"/>
      <c r="P1008" s="87"/>
      <c r="Q1008" s="87"/>
      <c r="R1008" s="87"/>
      <c r="S1008" s="87"/>
      <c r="T1008" s="87"/>
      <c r="U1008" s="205"/>
      <c r="V1008" s="87"/>
      <c r="W1008" s="87"/>
      <c r="X1008" s="87"/>
      <c r="Y1008" s="87"/>
      <c r="Z1008" s="86"/>
      <c r="AA1008" s="87"/>
    </row>
    <row x14ac:dyDescent="0.25" r="1009" customHeight="1" ht="17.25">
      <c r="A1009" s="178">
        <f>A1008</f>
        <v>25569.375</v>
      </c>
      <c r="B1009" s="186" t="s">
        <v>64</v>
      </c>
      <c r="C1009" s="180"/>
      <c r="D1009" s="180">
        <v>0</v>
      </c>
      <c r="E1009" s="180"/>
      <c r="F1009" s="180"/>
      <c r="G1009" s="180">
        <f>SUM(C1009:F1009)</f>
      </c>
      <c r="H1009" s="182">
        <v>5500</v>
      </c>
      <c r="I1009" s="125">
        <f>G1009*H1009</f>
      </c>
      <c r="J1009" s="125">
        <f>I1009*0.1</f>
      </c>
      <c r="K1009" s="125">
        <f>SUM(I1009:J1009)</f>
      </c>
      <c r="L1009" s="205"/>
      <c r="M1009" s="87"/>
      <c r="N1009" s="87"/>
      <c r="O1009" s="87"/>
      <c r="P1009" s="87"/>
      <c r="Q1009" s="87"/>
      <c r="R1009" s="87"/>
      <c r="S1009" s="87"/>
      <c r="T1009" s="87"/>
      <c r="U1009" s="205"/>
      <c r="V1009" s="87"/>
      <c r="W1009" s="87"/>
      <c r="X1009" s="87"/>
      <c r="Y1009" s="87"/>
      <c r="Z1009" s="86"/>
      <c r="AA1009" s="87"/>
    </row>
    <row x14ac:dyDescent="0.25" r="1010" customHeight="1" ht="17.25">
      <c r="A1010" s="178">
        <f>A1009</f>
        <v>25569.375</v>
      </c>
      <c r="B1010" s="179" t="s">
        <v>25</v>
      </c>
      <c r="C1010" s="180"/>
      <c r="D1010" s="180">
        <v>0</v>
      </c>
      <c r="E1010" s="180"/>
      <c r="F1010" s="180"/>
      <c r="G1010" s="180">
        <f>SUM(C1010:F1010)</f>
      </c>
      <c r="H1010" s="182">
        <v>6000</v>
      </c>
      <c r="I1010" s="125">
        <f>G1010*H1010</f>
      </c>
      <c r="J1010" s="125">
        <f>I1010*0.1</f>
      </c>
      <c r="K1010" s="125">
        <f>SUM(I1010:J1010)</f>
      </c>
      <c r="L1010" s="205"/>
      <c r="M1010" s="87"/>
      <c r="N1010" s="87"/>
      <c r="O1010" s="87"/>
      <c r="P1010" s="87"/>
      <c r="Q1010" s="87"/>
      <c r="R1010" s="87"/>
      <c r="S1010" s="87"/>
      <c r="T1010" s="87"/>
      <c r="U1010" s="205"/>
      <c r="V1010" s="87"/>
      <c r="W1010" s="87"/>
      <c r="X1010" s="87"/>
      <c r="Y1010" s="87"/>
      <c r="Z1010" s="86"/>
      <c r="AA1010" s="87"/>
    </row>
    <row x14ac:dyDescent="0.25" r="1011" customHeight="1" ht="17.25">
      <c r="A1011" s="178">
        <f>A1010</f>
        <v>25569.375</v>
      </c>
      <c r="B1011" s="186" t="s">
        <v>76</v>
      </c>
      <c r="C1011" s="188"/>
      <c r="D1011" s="180">
        <v>0</v>
      </c>
      <c r="E1011" s="180"/>
      <c r="F1011" s="180"/>
      <c r="G1011" s="180">
        <f>SUM(C1011:F1011)</f>
      </c>
      <c r="H1011" s="125">
        <v>6000</v>
      </c>
      <c r="I1011" s="125">
        <f>G1011*H1011</f>
      </c>
      <c r="J1011" s="125">
        <f>I1011*0.1</f>
      </c>
      <c r="K1011" s="125">
        <f>SUM(I1011:J1011)</f>
      </c>
      <c r="L1011" s="205"/>
      <c r="M1011" s="87"/>
      <c r="N1011" s="87"/>
      <c r="O1011" s="87"/>
      <c r="P1011" s="87"/>
      <c r="Q1011" s="87"/>
      <c r="R1011" s="87"/>
      <c r="S1011" s="87"/>
      <c r="T1011" s="87"/>
      <c r="U1011" s="205"/>
      <c r="V1011" s="87"/>
      <c r="W1011" s="87"/>
      <c r="X1011" s="87"/>
      <c r="Y1011" s="87"/>
      <c r="Z1011" s="86"/>
      <c r="AA1011" s="87"/>
    </row>
    <row x14ac:dyDescent="0.25" r="1012" customHeight="1" ht="17.25">
      <c r="A1012" s="178">
        <f>A1011</f>
        <v>25569.375</v>
      </c>
      <c r="B1012" s="186" t="s">
        <v>149</v>
      </c>
      <c r="C1012" s="180"/>
      <c r="D1012" s="180">
        <v>27</v>
      </c>
      <c r="E1012" s="180"/>
      <c r="F1012" s="180"/>
      <c r="G1012" s="180">
        <f>SUM(C1012:F1012)</f>
      </c>
      <c r="H1012" s="125">
        <v>6000</v>
      </c>
      <c r="I1012" s="125">
        <f>G1012*H1012</f>
      </c>
      <c r="J1012" s="125">
        <f>I1012*0.1</f>
      </c>
      <c r="K1012" s="125">
        <f>SUM(I1012:J1012)</f>
      </c>
      <c r="L1012" s="205"/>
      <c r="M1012" s="87"/>
      <c r="N1012" s="87"/>
      <c r="O1012" s="87"/>
      <c r="P1012" s="87"/>
      <c r="Q1012" s="87"/>
      <c r="R1012" s="87"/>
      <c r="S1012" s="87"/>
      <c r="T1012" s="87"/>
      <c r="U1012" s="205"/>
      <c r="V1012" s="87"/>
      <c r="W1012" s="87"/>
      <c r="X1012" s="87"/>
      <c r="Y1012" s="87"/>
      <c r="Z1012" s="86"/>
      <c r="AA1012" s="87"/>
    </row>
    <row x14ac:dyDescent="0.25" r="1013" customHeight="1" ht="17.25">
      <c r="A1013" s="178">
        <f>A1012</f>
        <v>25569.375</v>
      </c>
      <c r="B1013" s="186" t="s">
        <v>43</v>
      </c>
      <c r="C1013" s="180"/>
      <c r="D1013" s="180">
        <v>0</v>
      </c>
      <c r="E1013" s="180"/>
      <c r="F1013" s="180"/>
      <c r="G1013" s="180">
        <f>SUM(C1013:F1013)</f>
      </c>
      <c r="H1013" s="125">
        <v>6000</v>
      </c>
      <c r="I1013" s="125">
        <f>G1013*H1013</f>
      </c>
      <c r="J1013" s="125">
        <f>I1013*0.1</f>
      </c>
      <c r="K1013" s="125">
        <f>SUM(I1013:J1013)</f>
      </c>
      <c r="L1013" s="205"/>
      <c r="M1013" s="87"/>
      <c r="N1013" s="87"/>
      <c r="O1013" s="87"/>
      <c r="P1013" s="87"/>
      <c r="Q1013" s="87"/>
      <c r="R1013" s="87"/>
      <c r="S1013" s="87"/>
      <c r="T1013" s="87"/>
      <c r="U1013" s="205"/>
      <c r="V1013" s="87"/>
      <c r="W1013" s="87"/>
      <c r="X1013" s="87"/>
      <c r="Y1013" s="87"/>
      <c r="Z1013" s="86"/>
      <c r="AA1013" s="87"/>
    </row>
    <row x14ac:dyDescent="0.25" r="1014" customHeight="1" ht="17.25">
      <c r="A1014" s="178">
        <f>A1013</f>
        <v>25569.375</v>
      </c>
      <c r="B1014" s="186" t="s">
        <v>18</v>
      </c>
      <c r="C1014" s="180"/>
      <c r="D1014" s="180">
        <v>7</v>
      </c>
      <c r="E1014" s="180">
        <v>7</v>
      </c>
      <c r="F1014" s="180">
        <v>6</v>
      </c>
      <c r="G1014" s="180">
        <f>SUM(C1014:F1014)</f>
      </c>
      <c r="H1014" s="125">
        <v>6000</v>
      </c>
      <c r="I1014" s="125">
        <f>G1014*H1014</f>
      </c>
      <c r="J1014" s="125">
        <f>I1014*0.1</f>
      </c>
      <c r="K1014" s="125">
        <f>SUM(I1014:J1014)</f>
      </c>
      <c r="L1014" s="205"/>
      <c r="M1014" s="87"/>
      <c r="N1014" s="87"/>
      <c r="O1014" s="87"/>
      <c r="P1014" s="87"/>
      <c r="Q1014" s="87"/>
      <c r="R1014" s="87"/>
      <c r="S1014" s="87"/>
      <c r="T1014" s="87"/>
      <c r="U1014" s="205"/>
      <c r="V1014" s="87"/>
      <c r="W1014" s="87"/>
      <c r="X1014" s="87"/>
      <c r="Y1014" s="87"/>
      <c r="Z1014" s="86"/>
      <c r="AA1014" s="87"/>
    </row>
    <row x14ac:dyDescent="0.25" r="1015" customHeight="1" ht="17.25">
      <c r="A1015" s="178">
        <f>A1014</f>
        <v>25569.375</v>
      </c>
      <c r="B1015" s="186" t="s">
        <v>82</v>
      </c>
      <c r="C1015" s="188"/>
      <c r="D1015" s="180">
        <v>0</v>
      </c>
      <c r="E1015" s="180"/>
      <c r="F1015" s="180"/>
      <c r="G1015" s="180">
        <f>SUM(C1015:F1015)</f>
      </c>
      <c r="H1015" s="125">
        <v>5000</v>
      </c>
      <c r="I1015" s="125">
        <f>G1015*H1015</f>
      </c>
      <c r="J1015" s="125">
        <f>I1015*0.1</f>
      </c>
      <c r="K1015" s="125">
        <f>SUM(I1015:J1015)</f>
      </c>
      <c r="L1015" s="205"/>
      <c r="M1015" s="87"/>
      <c r="N1015" s="87"/>
      <c r="O1015" s="87"/>
      <c r="P1015" s="87"/>
      <c r="Q1015" s="87"/>
      <c r="R1015" s="87"/>
      <c r="S1015" s="87"/>
      <c r="T1015" s="87"/>
      <c r="U1015" s="205"/>
      <c r="V1015" s="87"/>
      <c r="W1015" s="87"/>
      <c r="X1015" s="87"/>
      <c r="Y1015" s="87"/>
      <c r="Z1015" s="86"/>
      <c r="AA1015" s="87"/>
    </row>
    <row x14ac:dyDescent="0.25" r="1016" customHeight="1" ht="17.25">
      <c r="A1016" s="178">
        <f>A1015</f>
        <v>25569.375</v>
      </c>
      <c r="B1016" s="186" t="s">
        <v>151</v>
      </c>
      <c r="C1016" s="180"/>
      <c r="D1016" s="180">
        <v>0</v>
      </c>
      <c r="E1016" s="180"/>
      <c r="F1016" s="180"/>
      <c r="G1016" s="180">
        <f>SUM(C1016:F1016)</f>
      </c>
      <c r="H1016" s="125">
        <v>5000</v>
      </c>
      <c r="I1016" s="125">
        <f>G1016*H1016</f>
      </c>
      <c r="J1016" s="125">
        <f>I1016*0.1</f>
      </c>
      <c r="K1016" s="125">
        <f>SUM(I1016:J1016)</f>
      </c>
      <c r="L1016" s="205"/>
      <c r="M1016" s="87"/>
      <c r="N1016" s="87"/>
      <c r="O1016" s="87"/>
      <c r="P1016" s="87"/>
      <c r="Q1016" s="87"/>
      <c r="R1016" s="87"/>
      <c r="S1016" s="87"/>
      <c r="T1016" s="87"/>
      <c r="U1016" s="205"/>
      <c r="V1016" s="87"/>
      <c r="W1016" s="87"/>
      <c r="X1016" s="87"/>
      <c r="Y1016" s="87"/>
      <c r="Z1016" s="86"/>
      <c r="AA1016" s="87"/>
    </row>
    <row x14ac:dyDescent="0.25" r="1017" customHeight="1" ht="17.25">
      <c r="A1017" s="178">
        <f>A1016</f>
        <v>25569.375</v>
      </c>
      <c r="B1017" s="186" t="s">
        <v>105</v>
      </c>
      <c r="C1017" s="180"/>
      <c r="D1017" s="180">
        <v>0</v>
      </c>
      <c r="E1017" s="180"/>
      <c r="F1017" s="180"/>
      <c r="G1017" s="180">
        <f>SUM(C1017:F1017)</f>
      </c>
      <c r="H1017" s="125">
        <v>7000</v>
      </c>
      <c r="I1017" s="125">
        <f>G1017*H1017</f>
      </c>
      <c r="J1017" s="185"/>
      <c r="K1017" s="125">
        <f>SUM(I1017:J1017)</f>
      </c>
      <c r="L1017" s="205"/>
      <c r="M1017" s="87"/>
      <c r="N1017" s="87"/>
      <c r="O1017" s="87"/>
      <c r="P1017" s="87"/>
      <c r="Q1017" s="87"/>
      <c r="R1017" s="87"/>
      <c r="S1017" s="87"/>
      <c r="T1017" s="87"/>
      <c r="U1017" s="205"/>
      <c r="V1017" s="87"/>
      <c r="W1017" s="87"/>
      <c r="X1017" s="87"/>
      <c r="Y1017" s="87"/>
      <c r="Z1017" s="86"/>
      <c r="AA1017" s="87"/>
    </row>
    <row x14ac:dyDescent="0.25" r="1018" customHeight="1" ht="17.25">
      <c r="A1018" s="178">
        <f>A1017</f>
        <v>25569.375</v>
      </c>
      <c r="B1018" s="186" t="s">
        <v>23</v>
      </c>
      <c r="C1018" s="180"/>
      <c r="D1018" s="180">
        <v>0</v>
      </c>
      <c r="E1018" s="180"/>
      <c r="F1018" s="180"/>
      <c r="G1018" s="180">
        <f>SUM(C1018:F1018)</f>
      </c>
      <c r="H1018" s="125">
        <v>6000</v>
      </c>
      <c r="I1018" s="125">
        <f>G1018*H1018</f>
      </c>
      <c r="J1018" s="125">
        <f>I1018*0.1</f>
      </c>
      <c r="K1018" s="125">
        <f>SUM(I1018:J1018)</f>
      </c>
      <c r="L1018" s="205"/>
      <c r="M1018" s="87"/>
      <c r="N1018" s="87"/>
      <c r="O1018" s="87"/>
      <c r="P1018" s="87"/>
      <c r="Q1018" s="87"/>
      <c r="R1018" s="87"/>
      <c r="S1018" s="87"/>
      <c r="T1018" s="87"/>
      <c r="U1018" s="205"/>
      <c r="V1018" s="87"/>
      <c r="W1018" s="87"/>
      <c r="X1018" s="87"/>
      <c r="Y1018" s="87"/>
      <c r="Z1018" s="86"/>
      <c r="AA1018" s="87"/>
    </row>
    <row x14ac:dyDescent="0.25" r="1019" customHeight="1" ht="17.25">
      <c r="A1019" s="178">
        <f>A1018</f>
        <v>25569.375</v>
      </c>
      <c r="B1019" s="186" t="s">
        <v>40</v>
      </c>
      <c r="C1019" s="180"/>
      <c r="D1019" s="180">
        <v>0</v>
      </c>
      <c r="E1019" s="180"/>
      <c r="F1019" s="180"/>
      <c r="G1019" s="180">
        <f>SUM(C1019:F1019)</f>
      </c>
      <c r="H1019" s="125">
        <v>6500</v>
      </c>
      <c r="I1019" s="125">
        <f>G1019*H1019</f>
      </c>
      <c r="J1019" s="125">
        <f>I1019*0.1</f>
      </c>
      <c r="K1019" s="125">
        <f>SUM(I1019:J1019)</f>
      </c>
      <c r="L1019" s="205"/>
      <c r="M1019" s="87"/>
      <c r="N1019" s="87"/>
      <c r="O1019" s="87"/>
      <c r="P1019" s="87"/>
      <c r="Q1019" s="87"/>
      <c r="R1019" s="87"/>
      <c r="S1019" s="87"/>
      <c r="T1019" s="87"/>
      <c r="U1019" s="205"/>
      <c r="V1019" s="87"/>
      <c r="W1019" s="87"/>
      <c r="X1019" s="87"/>
      <c r="Y1019" s="87"/>
      <c r="Z1019" s="86"/>
      <c r="AA1019" s="87"/>
    </row>
    <row x14ac:dyDescent="0.25" r="1020" customHeight="1" ht="17.25">
      <c r="A1020" s="178">
        <f>A1019</f>
        <v>25569.375</v>
      </c>
      <c r="B1020" s="186" t="s">
        <v>86</v>
      </c>
      <c r="C1020" s="180"/>
      <c r="D1020" s="180">
        <v>0</v>
      </c>
      <c r="E1020" s="180"/>
      <c r="F1020" s="180"/>
      <c r="G1020" s="180">
        <f>SUM(C1020:F1020)</f>
      </c>
      <c r="H1020" s="125">
        <v>6000</v>
      </c>
      <c r="I1020" s="125">
        <f>G1020*H1020</f>
      </c>
      <c r="J1020" s="125">
        <f>I1020*0.1</f>
      </c>
      <c r="K1020" s="125">
        <f>SUM(I1020:J1020)</f>
      </c>
      <c r="L1020" s="205"/>
      <c r="M1020" s="87"/>
      <c r="N1020" s="87"/>
      <c r="O1020" s="87"/>
      <c r="P1020" s="87"/>
      <c r="Q1020" s="87"/>
      <c r="R1020" s="87"/>
      <c r="S1020" s="87"/>
      <c r="T1020" s="87"/>
      <c r="U1020" s="205"/>
      <c r="V1020" s="87"/>
      <c r="W1020" s="87"/>
      <c r="X1020" s="87"/>
      <c r="Y1020" s="87"/>
      <c r="Z1020" s="86"/>
      <c r="AA1020" s="87"/>
    </row>
    <row x14ac:dyDescent="0.25" r="1021" customHeight="1" ht="17.25">
      <c r="A1021" s="178">
        <f>A1020</f>
        <v>25569.375</v>
      </c>
      <c r="B1021" s="186" t="s">
        <v>152</v>
      </c>
      <c r="C1021" s="180"/>
      <c r="D1021" s="180">
        <v>170</v>
      </c>
      <c r="E1021" s="180"/>
      <c r="F1021" s="180"/>
      <c r="G1021" s="180">
        <f>SUM(C1021:F1021)</f>
      </c>
      <c r="H1021" s="125">
        <v>6000</v>
      </c>
      <c r="I1021" s="125">
        <f>G1021*H1021</f>
      </c>
      <c r="J1021" s="125">
        <f>I1021*0.1</f>
      </c>
      <c r="K1021" s="125">
        <f>SUM(I1021:J1021)</f>
      </c>
      <c r="L1021" s="205"/>
      <c r="M1021" s="87"/>
      <c r="N1021" s="87"/>
      <c r="O1021" s="87"/>
      <c r="P1021" s="87"/>
      <c r="Q1021" s="87"/>
      <c r="R1021" s="87"/>
      <c r="S1021" s="87"/>
      <c r="T1021" s="87"/>
      <c r="U1021" s="205"/>
      <c r="V1021" s="87"/>
      <c r="W1021" s="87"/>
      <c r="X1021" s="87"/>
      <c r="Y1021" s="87"/>
      <c r="Z1021" s="86"/>
      <c r="AA1021" s="87"/>
    </row>
    <row x14ac:dyDescent="0.25" r="1022" customHeight="1" ht="17.25">
      <c r="A1022" s="178">
        <f>A1018</f>
        <v>25569.375</v>
      </c>
      <c r="B1022" s="186" t="s">
        <v>153</v>
      </c>
      <c r="C1022" s="180"/>
      <c r="D1022" s="180">
        <v>0</v>
      </c>
      <c r="E1022" s="180"/>
      <c r="F1022" s="180"/>
      <c r="G1022" s="180">
        <f>SUM(C1022:F1022)</f>
      </c>
      <c r="H1022" s="125">
        <v>6000</v>
      </c>
      <c r="I1022" s="125">
        <f>G1022*H1022</f>
      </c>
      <c r="J1022" s="125">
        <f>I1022*0.1</f>
      </c>
      <c r="K1022" s="125">
        <f>SUM(I1022:J1022)</f>
      </c>
      <c r="L1022" s="205"/>
      <c r="M1022" s="87"/>
      <c r="N1022" s="87"/>
      <c r="O1022" s="87"/>
      <c r="P1022" s="87"/>
      <c r="Q1022" s="87"/>
      <c r="R1022" s="87"/>
      <c r="S1022" s="87"/>
      <c r="T1022" s="87"/>
      <c r="U1022" s="205"/>
      <c r="V1022" s="87"/>
      <c r="W1022" s="87"/>
      <c r="X1022" s="87"/>
      <c r="Y1022" s="87"/>
      <c r="Z1022" s="86"/>
      <c r="AA1022" s="87"/>
    </row>
    <row x14ac:dyDescent="0.25" r="1023" customHeight="1" ht="17.25">
      <c r="A1023" s="178">
        <f>A1019</f>
        <v>25569.375</v>
      </c>
      <c r="B1023" s="186"/>
      <c r="C1023" s="180"/>
      <c r="D1023" s="180"/>
      <c r="E1023" s="180"/>
      <c r="F1023" s="180"/>
      <c r="G1023" s="180">
        <f>SUM(C1023:F1023)</f>
      </c>
      <c r="H1023" s="125"/>
      <c r="I1023" s="125">
        <f>G1023*H1023</f>
      </c>
      <c r="J1023" s="125">
        <f>I1023*0.1</f>
      </c>
      <c r="K1023" s="125">
        <f>SUM(I1023:J1023)</f>
      </c>
      <c r="L1023" s="205"/>
      <c r="M1023" s="87"/>
      <c r="N1023" s="87"/>
      <c r="O1023" s="87"/>
      <c r="P1023" s="87"/>
      <c r="Q1023" s="87"/>
      <c r="R1023" s="87"/>
      <c r="S1023" s="87"/>
      <c r="T1023" s="87"/>
      <c r="U1023" s="205"/>
      <c r="V1023" s="87"/>
      <c r="W1023" s="87"/>
      <c r="X1023" s="87"/>
      <c r="Y1023" s="87"/>
      <c r="Z1023" s="86"/>
      <c r="AA1023" s="87"/>
    </row>
    <row x14ac:dyDescent="0.25" r="1024" customHeight="1" ht="17.25">
      <c r="A1024" s="178">
        <f>A1018</f>
        <v>25569.375</v>
      </c>
      <c r="B1024" s="186"/>
      <c r="C1024" s="180"/>
      <c r="D1024" s="180"/>
      <c r="E1024" s="180"/>
      <c r="F1024" s="180"/>
      <c r="G1024" s="180">
        <f>SUM(C1024:F1024)</f>
      </c>
      <c r="H1024" s="125"/>
      <c r="I1024" s="125">
        <f>G1024*H1024</f>
      </c>
      <c r="J1024" s="125">
        <f>I1024*0.1</f>
      </c>
      <c r="K1024" s="125">
        <f>SUM(I1024:J1024)</f>
      </c>
      <c r="L1024" s="205"/>
      <c r="M1024" s="87"/>
      <c r="N1024" s="87"/>
      <c r="O1024" s="87"/>
      <c r="P1024" s="87"/>
      <c r="Q1024" s="87"/>
      <c r="R1024" s="87"/>
      <c r="S1024" s="87"/>
      <c r="T1024" s="87"/>
      <c r="U1024" s="205"/>
      <c r="V1024" s="87"/>
      <c r="W1024" s="87"/>
      <c r="X1024" s="87"/>
      <c r="Y1024" s="87"/>
      <c r="Z1024" s="86"/>
      <c r="AA1024" s="87"/>
    </row>
    <row x14ac:dyDescent="0.25" r="1025" customHeight="1" ht="17.25">
      <c r="A1025" s="178">
        <f>A1019</f>
        <v>25569.375</v>
      </c>
      <c r="B1025" s="186"/>
      <c r="C1025" s="180"/>
      <c r="D1025" s="180"/>
      <c r="E1025" s="180"/>
      <c r="F1025" s="180"/>
      <c r="G1025" s="180">
        <f>SUM(C1025:F1025)</f>
      </c>
      <c r="H1025" s="125"/>
      <c r="I1025" s="125">
        <f>G1025*H1025</f>
      </c>
      <c r="J1025" s="125">
        <f>I1025*0.1</f>
      </c>
      <c r="K1025" s="125">
        <f>SUM(I1025:J1025)</f>
      </c>
      <c r="L1025" s="205"/>
      <c r="M1025" s="87"/>
      <c r="N1025" s="87"/>
      <c r="O1025" s="87"/>
      <c r="P1025" s="87"/>
      <c r="Q1025" s="87"/>
      <c r="R1025" s="87"/>
      <c r="S1025" s="87"/>
      <c r="T1025" s="87"/>
      <c r="U1025" s="205"/>
      <c r="V1025" s="87"/>
      <c r="W1025" s="87"/>
      <c r="X1025" s="87"/>
      <c r="Y1025" s="87"/>
      <c r="Z1025" s="86"/>
      <c r="AA1025" s="87"/>
    </row>
    <row x14ac:dyDescent="0.25" r="1026" customHeight="1" ht="17.25">
      <c r="A1026" s="178">
        <f>A1024</f>
        <v>25569.375</v>
      </c>
      <c r="B1026" s="179"/>
      <c r="C1026" s="180"/>
      <c r="D1026" s="180"/>
      <c r="E1026" s="180"/>
      <c r="F1026" s="180"/>
      <c r="G1026" s="180">
        <f>SUM(C1026:F1026)</f>
      </c>
      <c r="H1026" s="125"/>
      <c r="I1026" s="125">
        <f>G1026*H1026</f>
      </c>
      <c r="J1026" s="125">
        <v>0</v>
      </c>
      <c r="K1026" s="125">
        <f>SUM(I1026:J1026)</f>
      </c>
      <c r="L1026" s="205"/>
      <c r="M1026" s="87"/>
      <c r="N1026" s="87"/>
      <c r="O1026" s="87"/>
      <c r="P1026" s="87"/>
      <c r="Q1026" s="87"/>
      <c r="R1026" s="87"/>
      <c r="S1026" s="87"/>
      <c r="T1026" s="87"/>
      <c r="U1026" s="205"/>
      <c r="V1026" s="87"/>
      <c r="W1026" s="87"/>
      <c r="X1026" s="87"/>
      <c r="Y1026" s="87"/>
      <c r="Z1026" s="86"/>
      <c r="AA1026" s="87"/>
    </row>
    <row x14ac:dyDescent="0.25" r="1027" customHeight="1" ht="17.25">
      <c r="A1027" s="189">
        <f>A1026</f>
        <v>25569.375</v>
      </c>
      <c r="B1027" s="190" t="s">
        <v>155</v>
      </c>
      <c r="C1027" s="191">
        <f>SUM(C981:C1026)</f>
      </c>
      <c r="D1027" s="191">
        <f>SUM(D981:D1026)</f>
      </c>
      <c r="E1027" s="191">
        <f>SUM(E981:E1026)</f>
      </c>
      <c r="F1027" s="191">
        <f>SUM(F981:F1026)</f>
      </c>
      <c r="G1027" s="191">
        <f>SUM(G981:G1026)</f>
      </c>
      <c r="H1027" s="191"/>
      <c r="I1027" s="191">
        <f>SUM(I981:I1026)</f>
      </c>
      <c r="J1027" s="191">
        <f>SUM(J981:J1026)</f>
      </c>
      <c r="K1027" s="191">
        <f>SUM(K981:K1026)</f>
      </c>
      <c r="L1027" s="205"/>
      <c r="M1027" s="87"/>
      <c r="N1027" s="87"/>
      <c r="O1027" s="87"/>
      <c r="P1027" s="87"/>
      <c r="Q1027" s="87"/>
      <c r="R1027" s="87"/>
      <c r="S1027" s="87"/>
      <c r="T1027" s="87"/>
      <c r="U1027" s="205"/>
      <c r="V1027" s="87"/>
      <c r="W1027" s="87"/>
      <c r="X1027" s="87"/>
      <c r="Y1027" s="87"/>
      <c r="Z1027" s="86"/>
      <c r="AA1027" s="87"/>
    </row>
    <row x14ac:dyDescent="0.25" r="1028" customHeight="1" ht="17.25">
      <c r="A1028" s="178">
        <f>A1027</f>
        <v>25569.375</v>
      </c>
      <c r="B1028" s="186" t="s">
        <v>113</v>
      </c>
      <c r="C1028" s="180"/>
      <c r="D1028" s="180">
        <v>39</v>
      </c>
      <c r="E1028" s="180"/>
      <c r="F1028" s="180"/>
      <c r="G1028" s="180">
        <f>SUM(C1028:F1028)</f>
      </c>
      <c r="H1028" s="125">
        <v>6500</v>
      </c>
      <c r="I1028" s="125">
        <f>G1028*H1028</f>
      </c>
      <c r="J1028" s="185"/>
      <c r="K1028" s="125">
        <f>SUM(I1028:J1028)</f>
      </c>
      <c r="L1028" s="205"/>
      <c r="M1028" s="87"/>
      <c r="N1028" s="87"/>
      <c r="O1028" s="87"/>
      <c r="P1028" s="87"/>
      <c r="Q1028" s="87"/>
      <c r="R1028" s="87"/>
      <c r="S1028" s="87"/>
      <c r="T1028" s="87"/>
      <c r="U1028" s="205"/>
      <c r="V1028" s="87"/>
      <c r="W1028" s="87"/>
      <c r="X1028" s="87"/>
      <c r="Y1028" s="87"/>
      <c r="Z1028" s="86"/>
      <c r="AA1028" s="87"/>
    </row>
    <row x14ac:dyDescent="0.25" r="1029" customHeight="1" ht="17.25">
      <c r="A1029" s="178">
        <f>A1028</f>
        <v>25569.375</v>
      </c>
      <c r="B1029" s="186" t="s">
        <v>156</v>
      </c>
      <c r="C1029" s="180"/>
      <c r="D1029" s="180">
        <v>9</v>
      </c>
      <c r="E1029" s="180"/>
      <c r="F1029" s="180"/>
      <c r="G1029" s="180">
        <f>SUM(C1029:F1029)</f>
      </c>
      <c r="H1029" s="125">
        <v>6500</v>
      </c>
      <c r="I1029" s="125">
        <f>G1029*H1029</f>
      </c>
      <c r="J1029" s="185"/>
      <c r="K1029" s="125">
        <f>SUM(I1029:J1029)</f>
      </c>
      <c r="L1029" s="205"/>
      <c r="M1029" s="87"/>
      <c r="N1029" s="87"/>
      <c r="O1029" s="87"/>
      <c r="P1029" s="87"/>
      <c r="Q1029" s="87"/>
      <c r="R1029" s="87"/>
      <c r="S1029" s="87"/>
      <c r="T1029" s="87"/>
      <c r="U1029" s="205"/>
      <c r="V1029" s="87"/>
      <c r="W1029" s="87"/>
      <c r="X1029" s="87"/>
      <c r="Y1029" s="87"/>
      <c r="Z1029" s="86"/>
      <c r="AA1029" s="87"/>
    </row>
    <row x14ac:dyDescent="0.25" r="1030" customHeight="1" ht="17.25">
      <c r="A1030" s="178">
        <f>A1029</f>
        <v>25569.375</v>
      </c>
      <c r="B1030" s="186" t="s">
        <v>112</v>
      </c>
      <c r="C1030" s="180"/>
      <c r="D1030" s="180">
        <v>9</v>
      </c>
      <c r="E1030" s="180"/>
      <c r="F1030" s="180"/>
      <c r="G1030" s="180">
        <f>SUM(C1030:F1030)</f>
      </c>
      <c r="H1030" s="125">
        <v>6900</v>
      </c>
      <c r="I1030" s="125">
        <f>G1030*H1030</f>
      </c>
      <c r="J1030" s="185"/>
      <c r="K1030" s="125">
        <f>SUM(I1030:J1030)</f>
      </c>
      <c r="L1030" s="205"/>
      <c r="M1030" s="87"/>
      <c r="N1030" s="87"/>
      <c r="O1030" s="87"/>
      <c r="P1030" s="87"/>
      <c r="Q1030" s="87"/>
      <c r="R1030" s="87"/>
      <c r="S1030" s="87"/>
      <c r="T1030" s="87"/>
      <c r="U1030" s="205"/>
      <c r="V1030" s="87"/>
      <c r="W1030" s="87"/>
      <c r="X1030" s="87"/>
      <c r="Y1030" s="87"/>
      <c r="Z1030" s="86"/>
      <c r="AA1030" s="87"/>
    </row>
    <row x14ac:dyDescent="0.25" r="1031" customHeight="1" ht="17.25">
      <c r="A1031" s="178">
        <f>A1030</f>
        <v>25569.375</v>
      </c>
      <c r="B1031" s="179"/>
      <c r="C1031" s="180"/>
      <c r="D1031" s="180"/>
      <c r="E1031" s="180"/>
      <c r="F1031" s="180"/>
      <c r="G1031" s="180">
        <f>SUM(C1031:F1031)</f>
      </c>
      <c r="H1031" s="125"/>
      <c r="I1031" s="125">
        <f>G1031*H1031</f>
      </c>
      <c r="J1031" s="185"/>
      <c r="K1031" s="125">
        <f>SUM(I1031:J1031)</f>
      </c>
      <c r="L1031" s="205"/>
      <c r="M1031" s="87"/>
      <c r="N1031" s="87"/>
      <c r="O1031" s="87"/>
      <c r="P1031" s="87"/>
      <c r="Q1031" s="87"/>
      <c r="R1031" s="87"/>
      <c r="S1031" s="87"/>
      <c r="T1031" s="87"/>
      <c r="U1031" s="205"/>
      <c r="V1031" s="87"/>
      <c r="W1031" s="87"/>
      <c r="X1031" s="87"/>
      <c r="Y1031" s="87"/>
      <c r="Z1031" s="86"/>
      <c r="AA1031" s="87"/>
    </row>
    <row x14ac:dyDescent="0.25" r="1032" customHeight="1" ht="17.25">
      <c r="A1032" s="178">
        <f>A1031</f>
        <v>25569.375</v>
      </c>
      <c r="B1032" s="179"/>
      <c r="C1032" s="180"/>
      <c r="D1032" s="180"/>
      <c r="E1032" s="180"/>
      <c r="F1032" s="180"/>
      <c r="G1032" s="180">
        <f>SUM(C1032:F1032)</f>
      </c>
      <c r="H1032" s="125"/>
      <c r="I1032" s="125">
        <f>G1032*H1032</f>
      </c>
      <c r="J1032" s="185"/>
      <c r="K1032" s="125">
        <f>SUM(I1032:J1032)</f>
      </c>
      <c r="L1032" s="205"/>
      <c r="M1032" s="87"/>
      <c r="N1032" s="87"/>
      <c r="O1032" s="87"/>
      <c r="P1032" s="87"/>
      <c r="Q1032" s="87"/>
      <c r="R1032" s="87"/>
      <c r="S1032" s="87"/>
      <c r="T1032" s="87"/>
      <c r="U1032" s="205"/>
      <c r="V1032" s="87"/>
      <c r="W1032" s="87"/>
      <c r="X1032" s="87"/>
      <c r="Y1032" s="87"/>
      <c r="Z1032" s="86"/>
      <c r="AA1032" s="87"/>
    </row>
    <row x14ac:dyDescent="0.25" r="1033" customHeight="1" ht="17.25">
      <c r="A1033" s="178">
        <f>A1032</f>
        <v>25569.375</v>
      </c>
      <c r="B1033" s="179"/>
      <c r="C1033" s="180"/>
      <c r="D1033" s="180"/>
      <c r="E1033" s="180"/>
      <c r="F1033" s="180"/>
      <c r="G1033" s="180">
        <f>SUM(C1033:F1033)</f>
      </c>
      <c r="H1033" s="125"/>
      <c r="I1033" s="125">
        <f>G1033*H1033</f>
      </c>
      <c r="J1033" s="185"/>
      <c r="K1033" s="125">
        <f>SUM(I1033:J1033)</f>
      </c>
      <c r="L1033" s="205"/>
      <c r="M1033" s="87"/>
      <c r="N1033" s="87"/>
      <c r="O1033" s="87"/>
      <c r="P1033" s="87"/>
      <c r="Q1033" s="87"/>
      <c r="R1033" s="87"/>
      <c r="S1033" s="87"/>
      <c r="T1033" s="87"/>
      <c r="U1033" s="205"/>
      <c r="V1033" s="87"/>
      <c r="W1033" s="87"/>
      <c r="X1033" s="87"/>
      <c r="Y1033" s="87"/>
      <c r="Z1033" s="86"/>
      <c r="AA1033" s="87"/>
    </row>
    <row x14ac:dyDescent="0.25" r="1034" customHeight="1" ht="17.25">
      <c r="A1034" s="178">
        <f>A1033</f>
        <v>25569.375</v>
      </c>
      <c r="B1034" s="179"/>
      <c r="C1034" s="180"/>
      <c r="D1034" s="180"/>
      <c r="E1034" s="180"/>
      <c r="F1034" s="180"/>
      <c r="G1034" s="180">
        <f>SUM(C1034:F1034)</f>
      </c>
      <c r="H1034" s="125"/>
      <c r="I1034" s="125">
        <f>G1034*H1034</f>
      </c>
      <c r="J1034" s="185"/>
      <c r="K1034" s="125">
        <f>SUM(I1034:J1034)</f>
      </c>
      <c r="L1034" s="205"/>
      <c r="M1034" s="87"/>
      <c r="N1034" s="87"/>
      <c r="O1034" s="87"/>
      <c r="P1034" s="87"/>
      <c r="Q1034" s="87"/>
      <c r="R1034" s="87"/>
      <c r="S1034" s="87"/>
      <c r="T1034" s="87"/>
      <c r="U1034" s="205"/>
      <c r="V1034" s="87"/>
      <c r="W1034" s="87"/>
      <c r="X1034" s="87"/>
      <c r="Y1034" s="87"/>
      <c r="Z1034" s="86"/>
      <c r="AA1034" s="87"/>
    </row>
    <row x14ac:dyDescent="0.25" r="1035" customHeight="1" ht="17.25">
      <c r="A1035" s="178">
        <f>A1034</f>
        <v>25569.375</v>
      </c>
      <c r="B1035" s="179"/>
      <c r="C1035" s="180"/>
      <c r="D1035" s="180"/>
      <c r="E1035" s="180"/>
      <c r="F1035" s="180"/>
      <c r="G1035" s="180">
        <f>SUM(C1035:F1035)</f>
      </c>
      <c r="H1035" s="125"/>
      <c r="I1035" s="125">
        <f>G1035*H1035</f>
      </c>
      <c r="J1035" s="185"/>
      <c r="K1035" s="125">
        <f>SUM(I1035:J1035)</f>
      </c>
      <c r="L1035" s="205"/>
      <c r="M1035" s="87"/>
      <c r="N1035" s="87"/>
      <c r="O1035" s="87"/>
      <c r="P1035" s="87"/>
      <c r="Q1035" s="87"/>
      <c r="R1035" s="87"/>
      <c r="S1035" s="87"/>
      <c r="T1035" s="87"/>
      <c r="U1035" s="205"/>
      <c r="V1035" s="87"/>
      <c r="W1035" s="87"/>
      <c r="X1035" s="87"/>
      <c r="Y1035" s="87"/>
      <c r="Z1035" s="86"/>
      <c r="AA1035" s="87"/>
    </row>
    <row x14ac:dyDescent="0.25" r="1036" customHeight="1" ht="17.25">
      <c r="A1036" s="189">
        <f>A1035</f>
        <v>25569.375</v>
      </c>
      <c r="B1036" s="190" t="s">
        <v>157</v>
      </c>
      <c r="C1036" s="191">
        <f>SUM(C1028:C1035)</f>
      </c>
      <c r="D1036" s="191">
        <f>SUM(D1028:D1035)</f>
      </c>
      <c r="E1036" s="191">
        <f>SUM(E1028:E1035)</f>
      </c>
      <c r="F1036" s="191">
        <f>SUM(F1028:F1035)</f>
      </c>
      <c r="G1036" s="191">
        <f>SUM(G1028:G1035)</f>
      </c>
      <c r="H1036" s="201"/>
      <c r="I1036" s="201">
        <f>SUM(I1028:I1035)</f>
      </c>
      <c r="J1036" s="201"/>
      <c r="K1036" s="202">
        <f>SUM(K1028:K1035)</f>
      </c>
      <c r="L1036" s="205"/>
      <c r="M1036" s="87"/>
      <c r="N1036" s="87"/>
      <c r="O1036" s="87"/>
      <c r="P1036" s="87"/>
      <c r="Q1036" s="87"/>
      <c r="R1036" s="87"/>
      <c r="S1036" s="87"/>
      <c r="T1036" s="87"/>
      <c r="U1036" s="205"/>
      <c r="V1036" s="87"/>
      <c r="W1036" s="87"/>
      <c r="X1036" s="87"/>
      <c r="Y1036" s="87"/>
      <c r="Z1036" s="86"/>
      <c r="AA1036" s="87"/>
    </row>
    <row x14ac:dyDescent="0.25" r="1037" customHeight="1" ht="17.25" hidden="1">
      <c r="A1037" s="172" t="s">
        <v>128</v>
      </c>
      <c r="B1037" s="173" t="s">
        <v>2</v>
      </c>
      <c r="C1037" s="174" t="s">
        <v>129</v>
      </c>
      <c r="D1037" s="174" t="s">
        <v>130</v>
      </c>
      <c r="E1037" s="174" t="s">
        <v>131</v>
      </c>
      <c r="F1037" s="174" t="s">
        <v>132</v>
      </c>
      <c r="G1037" s="174" t="s">
        <v>133</v>
      </c>
      <c r="H1037" s="174" t="s">
        <v>7</v>
      </c>
      <c r="I1037" s="174" t="s">
        <v>134</v>
      </c>
      <c r="J1037" s="174" t="s">
        <v>90</v>
      </c>
      <c r="K1037" s="174" t="s">
        <v>135</v>
      </c>
      <c r="L1037" s="205"/>
      <c r="M1037" s="87"/>
      <c r="N1037" s="87"/>
      <c r="O1037" s="87"/>
      <c r="P1037" s="87"/>
      <c r="Q1037" s="87"/>
      <c r="R1037" s="87"/>
      <c r="S1037" s="87"/>
      <c r="T1037" s="87"/>
      <c r="U1037" s="205"/>
      <c r="V1037" s="87"/>
      <c r="W1037" s="87"/>
      <c r="X1037" s="87"/>
      <c r="Y1037" s="87"/>
      <c r="Z1037" s="86"/>
      <c r="AA1037" s="87"/>
    </row>
    <row x14ac:dyDescent="0.25" r="1038" customHeight="1" ht="17.25">
      <c r="A1038" s="178">
        <f>A1036+1</f>
        <v>25569.375</v>
      </c>
      <c r="B1038" s="179" t="s">
        <v>137</v>
      </c>
      <c r="C1038" s="180"/>
      <c r="D1038" s="180"/>
      <c r="E1038" s="180"/>
      <c r="F1038" s="180"/>
      <c r="G1038" s="180">
        <f>SUM(C1038:F1038)</f>
      </c>
      <c r="H1038" s="182">
        <v>4500</v>
      </c>
      <c r="I1038" s="125">
        <f>G1038*H1038</f>
      </c>
      <c r="J1038" s="125">
        <f>I1038*0.1</f>
      </c>
      <c r="K1038" s="125">
        <f>SUM(I1038:J1038)</f>
      </c>
      <c r="L1038" s="205"/>
      <c r="M1038" s="87"/>
      <c r="N1038" s="87"/>
      <c r="O1038" s="87"/>
      <c r="P1038" s="87"/>
      <c r="Q1038" s="87"/>
      <c r="R1038" s="87"/>
      <c r="S1038" s="87"/>
      <c r="T1038" s="87"/>
      <c r="U1038" s="205"/>
      <c r="V1038" s="87"/>
      <c r="W1038" s="87"/>
      <c r="X1038" s="87"/>
      <c r="Y1038" s="87"/>
      <c r="Z1038" s="86"/>
      <c r="AA1038" s="87"/>
    </row>
    <row x14ac:dyDescent="0.25" r="1039" customHeight="1" ht="17.25">
      <c r="A1039" s="178">
        <f>A1038</f>
        <v>25569.375</v>
      </c>
      <c r="B1039" s="179" t="s">
        <v>13</v>
      </c>
      <c r="C1039" s="180"/>
      <c r="D1039" s="180"/>
      <c r="E1039" s="180"/>
      <c r="F1039" s="180"/>
      <c r="G1039" s="180">
        <f>SUM(C1039:F1039)</f>
      </c>
      <c r="H1039" s="182">
        <v>6000</v>
      </c>
      <c r="I1039" s="125">
        <f>G1039*H1039</f>
      </c>
      <c r="J1039" s="125">
        <f>I1039*0.1</f>
      </c>
      <c r="K1039" s="125">
        <f>SUM(I1039:J1039)</f>
      </c>
      <c r="L1039" s="205"/>
      <c r="M1039" s="87"/>
      <c r="N1039" s="87"/>
      <c r="O1039" s="87"/>
      <c r="P1039" s="87"/>
      <c r="Q1039" s="87"/>
      <c r="R1039" s="87"/>
      <c r="S1039" s="87"/>
      <c r="T1039" s="87"/>
      <c r="U1039" s="205"/>
      <c r="V1039" s="87"/>
      <c r="W1039" s="87"/>
      <c r="X1039" s="87"/>
      <c r="Y1039" s="87"/>
      <c r="Z1039" s="86"/>
      <c r="AA1039" s="87"/>
    </row>
    <row x14ac:dyDescent="0.25" r="1040" customHeight="1" ht="17.25">
      <c r="A1040" s="178">
        <f>A1039</f>
        <v>25569.375</v>
      </c>
      <c r="B1040" s="179" t="s">
        <v>58</v>
      </c>
      <c r="C1040" s="183"/>
      <c r="D1040" s="180"/>
      <c r="E1040" s="180"/>
      <c r="F1040" s="180"/>
      <c r="G1040" s="180">
        <f>SUM(C1040:F1040)</f>
      </c>
      <c r="H1040" s="182">
        <v>5500</v>
      </c>
      <c r="I1040" s="125">
        <f>G1040*H1040</f>
      </c>
      <c r="J1040" s="125">
        <f>I1040*0.1</f>
      </c>
      <c r="K1040" s="125">
        <f>SUM(I1040:J1040)</f>
      </c>
      <c r="L1040" s="205"/>
      <c r="M1040" s="87"/>
      <c r="N1040" s="87"/>
      <c r="O1040" s="87"/>
      <c r="P1040" s="87"/>
      <c r="Q1040" s="87"/>
      <c r="R1040" s="87"/>
      <c r="S1040" s="87"/>
      <c r="T1040" s="87"/>
      <c r="U1040" s="205"/>
      <c r="V1040" s="87"/>
      <c r="W1040" s="87"/>
      <c r="X1040" s="87"/>
      <c r="Y1040" s="87"/>
      <c r="Z1040" s="86"/>
      <c r="AA1040" s="87"/>
    </row>
    <row x14ac:dyDescent="0.25" r="1041" customHeight="1" ht="17.25">
      <c r="A1041" s="178">
        <f>A1040</f>
        <v>25569.375</v>
      </c>
      <c r="B1041" s="179" t="s">
        <v>147</v>
      </c>
      <c r="C1041" s="183"/>
      <c r="D1041" s="180"/>
      <c r="E1041" s="180"/>
      <c r="F1041" s="180"/>
      <c r="G1041" s="180">
        <f>SUM(C1041:F1041)</f>
      </c>
      <c r="H1041" s="182">
        <v>5000</v>
      </c>
      <c r="I1041" s="125">
        <f>G1041*H1041</f>
      </c>
      <c r="J1041" s="125">
        <f>I1041*0.1</f>
      </c>
      <c r="K1041" s="125">
        <f>SUM(I1041:J1041)</f>
      </c>
      <c r="L1041" s="205"/>
      <c r="M1041" s="87"/>
      <c r="N1041" s="87"/>
      <c r="O1041" s="87"/>
      <c r="P1041" s="87"/>
      <c r="Q1041" s="87"/>
      <c r="R1041" s="87"/>
      <c r="S1041" s="87"/>
      <c r="T1041" s="87"/>
      <c r="U1041" s="205"/>
      <c r="V1041" s="87"/>
      <c r="W1041" s="87"/>
      <c r="X1041" s="87"/>
      <c r="Y1041" s="87"/>
      <c r="Z1041" s="86"/>
      <c r="AA1041" s="87"/>
    </row>
    <row x14ac:dyDescent="0.25" r="1042" customHeight="1" ht="17.25">
      <c r="A1042" s="178">
        <f>A1041</f>
        <v>25569.375</v>
      </c>
      <c r="B1042" s="179" t="s">
        <v>27</v>
      </c>
      <c r="C1042" s="180"/>
      <c r="D1042" s="180"/>
      <c r="E1042" s="180"/>
      <c r="F1042" s="180"/>
      <c r="G1042" s="180">
        <f>SUM(C1042:F1042)</f>
      </c>
      <c r="H1042" s="182">
        <v>5500</v>
      </c>
      <c r="I1042" s="125">
        <f>G1042*H1042</f>
      </c>
      <c r="J1042" s="125">
        <f>I1042*0.1</f>
      </c>
      <c r="K1042" s="125">
        <f>SUM(I1042:J1042)</f>
      </c>
      <c r="L1042" s="205"/>
      <c r="M1042" s="87"/>
      <c r="N1042" s="87"/>
      <c r="O1042" s="87"/>
      <c r="P1042" s="87"/>
      <c r="Q1042" s="87"/>
      <c r="R1042" s="87"/>
      <c r="S1042" s="87"/>
      <c r="T1042" s="87"/>
      <c r="U1042" s="205"/>
      <c r="V1042" s="87"/>
      <c r="W1042" s="87"/>
      <c r="X1042" s="87"/>
      <c r="Y1042" s="87"/>
      <c r="Z1042" s="86"/>
      <c r="AA1042" s="87"/>
    </row>
    <row x14ac:dyDescent="0.25" r="1043" customHeight="1" ht="17.25">
      <c r="A1043" s="178">
        <f>A1042</f>
        <v>25569.375</v>
      </c>
      <c r="B1043" s="179" t="s">
        <v>20</v>
      </c>
      <c r="C1043" s="180"/>
      <c r="D1043" s="180"/>
      <c r="E1043" s="180"/>
      <c r="F1043" s="180"/>
      <c r="G1043" s="180">
        <f>SUM(C1043:F1043)</f>
      </c>
      <c r="H1043" s="182">
        <v>5500</v>
      </c>
      <c r="I1043" s="125">
        <f>G1043*H1043</f>
      </c>
      <c r="J1043" s="125">
        <f>I1043*0.1</f>
      </c>
      <c r="K1043" s="125">
        <f>SUM(I1043:J1043)</f>
      </c>
      <c r="L1043" s="205"/>
      <c r="M1043" s="87"/>
      <c r="N1043" s="87"/>
      <c r="O1043" s="87"/>
      <c r="P1043" s="87"/>
      <c r="Q1043" s="87"/>
      <c r="R1043" s="87"/>
      <c r="S1043" s="87"/>
      <c r="T1043" s="87"/>
      <c r="U1043" s="205"/>
      <c r="V1043" s="87"/>
      <c r="W1043" s="87"/>
      <c r="X1043" s="87"/>
      <c r="Y1043" s="87"/>
      <c r="Z1043" s="86"/>
      <c r="AA1043" s="87"/>
    </row>
    <row x14ac:dyDescent="0.25" r="1044" customHeight="1" ht="17.25">
      <c r="A1044" s="178">
        <f>A1043</f>
        <v>25569.375</v>
      </c>
      <c r="B1044" s="179" t="s">
        <v>31</v>
      </c>
      <c r="C1044" s="180"/>
      <c r="D1044" s="180"/>
      <c r="E1044" s="180"/>
      <c r="F1044" s="180"/>
      <c r="G1044" s="180">
        <f>SUM(C1044:F1044)</f>
      </c>
      <c r="H1044" s="182">
        <v>6000</v>
      </c>
      <c r="I1044" s="125">
        <f>G1044*H1044</f>
      </c>
      <c r="J1044" s="125">
        <f>I1044*0.1</f>
      </c>
      <c r="K1044" s="125">
        <f>SUM(I1044:J1044)</f>
      </c>
      <c r="L1044" s="205"/>
      <c r="M1044" s="87"/>
      <c r="N1044" s="87"/>
      <c r="O1044" s="87"/>
      <c r="P1044" s="87"/>
      <c r="Q1044" s="87"/>
      <c r="R1044" s="87"/>
      <c r="S1044" s="87"/>
      <c r="T1044" s="87"/>
      <c r="U1044" s="205"/>
      <c r="V1044" s="87"/>
      <c r="W1044" s="87"/>
      <c r="X1044" s="87"/>
      <c r="Y1044" s="87"/>
      <c r="Z1044" s="86"/>
      <c r="AA1044" s="87"/>
    </row>
    <row x14ac:dyDescent="0.25" r="1045" customHeight="1" ht="17.25">
      <c r="A1045" s="178">
        <f>A1044</f>
        <v>25569.375</v>
      </c>
      <c r="B1045" s="179" t="s">
        <v>71</v>
      </c>
      <c r="C1045" s="180"/>
      <c r="D1045" s="180"/>
      <c r="E1045" s="180"/>
      <c r="F1045" s="180"/>
      <c r="G1045" s="180">
        <f>SUM(C1045:F1045)</f>
      </c>
      <c r="H1045" s="182">
        <v>6000</v>
      </c>
      <c r="I1045" s="125">
        <f>G1045*H1045</f>
      </c>
      <c r="J1045" s="125">
        <f>I1045*0.1</f>
      </c>
      <c r="K1045" s="125">
        <f>SUM(I1045:J1045)</f>
      </c>
      <c r="L1045" s="205"/>
      <c r="M1045" s="87"/>
      <c r="N1045" s="87"/>
      <c r="O1045" s="87"/>
      <c r="P1045" s="87"/>
      <c r="Q1045" s="87"/>
      <c r="R1045" s="87"/>
      <c r="S1045" s="87"/>
      <c r="T1045" s="87"/>
      <c r="U1045" s="205"/>
      <c r="V1045" s="87"/>
      <c r="W1045" s="87"/>
      <c r="X1045" s="87"/>
      <c r="Y1045" s="87"/>
      <c r="Z1045" s="86"/>
      <c r="AA1045" s="87"/>
    </row>
    <row x14ac:dyDescent="0.25" r="1046" customHeight="1" ht="17.25">
      <c r="A1046" s="178">
        <f>A1045</f>
        <v>25569.375</v>
      </c>
      <c r="B1046" s="184" t="s">
        <v>49</v>
      </c>
      <c r="C1046" s="180"/>
      <c r="D1046" s="180"/>
      <c r="E1046" s="180"/>
      <c r="F1046" s="180"/>
      <c r="G1046" s="180">
        <f>SUM(C1046:F1046)</f>
      </c>
      <c r="H1046" s="182">
        <v>6000</v>
      </c>
      <c r="I1046" s="125">
        <f>G1046*H1046</f>
      </c>
      <c r="J1046" s="125">
        <f>I1046*0.1</f>
      </c>
      <c r="K1046" s="125">
        <f>SUM(I1046:J1046)</f>
      </c>
      <c r="L1046" s="205"/>
      <c r="M1046" s="87"/>
      <c r="N1046" s="87"/>
      <c r="O1046" s="87"/>
      <c r="P1046" s="87"/>
      <c r="Q1046" s="87"/>
      <c r="R1046" s="87"/>
      <c r="S1046" s="87"/>
      <c r="T1046" s="87"/>
      <c r="U1046" s="205"/>
      <c r="V1046" s="87"/>
      <c r="W1046" s="87"/>
      <c r="X1046" s="87"/>
      <c r="Y1046" s="87"/>
      <c r="Z1046" s="86"/>
      <c r="AA1046" s="87"/>
    </row>
    <row x14ac:dyDescent="0.25" r="1047" customHeight="1" ht="17.25">
      <c r="A1047" s="178">
        <f>A1046</f>
        <v>25569.375</v>
      </c>
      <c r="B1047" s="179" t="s">
        <v>9</v>
      </c>
      <c r="C1047" s="180"/>
      <c r="D1047" s="180"/>
      <c r="E1047" s="180"/>
      <c r="F1047" s="180"/>
      <c r="G1047" s="180">
        <f>SUM(C1047:F1047)</f>
      </c>
      <c r="H1047" s="182">
        <v>6000</v>
      </c>
      <c r="I1047" s="125">
        <f>G1047*H1047</f>
      </c>
      <c r="J1047" s="125">
        <f>I1047*0.1</f>
      </c>
      <c r="K1047" s="125">
        <f>SUM(I1047:J1047)</f>
      </c>
      <c r="L1047" s="205"/>
      <c r="M1047" s="87"/>
      <c r="N1047" s="87"/>
      <c r="O1047" s="87"/>
      <c r="P1047" s="87"/>
      <c r="Q1047" s="87"/>
      <c r="R1047" s="87"/>
      <c r="S1047" s="87"/>
      <c r="T1047" s="87"/>
      <c r="U1047" s="205"/>
      <c r="V1047" s="87"/>
      <c r="W1047" s="87"/>
      <c r="X1047" s="87"/>
      <c r="Y1047" s="87"/>
      <c r="Z1047" s="86"/>
      <c r="AA1047" s="87"/>
    </row>
    <row x14ac:dyDescent="0.25" r="1048" customHeight="1" ht="17.25">
      <c r="A1048" s="178">
        <f>A1047</f>
        <v>25569.375</v>
      </c>
      <c r="B1048" s="179" t="s">
        <v>78</v>
      </c>
      <c r="C1048" s="180"/>
      <c r="D1048" s="180"/>
      <c r="E1048" s="180"/>
      <c r="F1048" s="180"/>
      <c r="G1048" s="180">
        <f>SUM(C1048:F1048)</f>
      </c>
      <c r="H1048" s="182">
        <v>6500</v>
      </c>
      <c r="I1048" s="125">
        <f>G1048*H1048</f>
      </c>
      <c r="J1048" s="125">
        <f>I1048*0.1</f>
      </c>
      <c r="K1048" s="125">
        <f>SUM(I1048:J1048)</f>
      </c>
      <c r="L1048" s="205"/>
      <c r="M1048" s="87"/>
      <c r="N1048" s="87"/>
      <c r="O1048" s="87"/>
      <c r="P1048" s="87"/>
      <c r="Q1048" s="87"/>
      <c r="R1048" s="87"/>
      <c r="S1048" s="87"/>
      <c r="T1048" s="87"/>
      <c r="U1048" s="205"/>
      <c r="V1048" s="87"/>
      <c r="W1048" s="87"/>
      <c r="X1048" s="87"/>
      <c r="Y1048" s="87"/>
      <c r="Z1048" s="86"/>
      <c r="AA1048" s="87"/>
    </row>
    <row x14ac:dyDescent="0.25" r="1049" customHeight="1" ht="17.25">
      <c r="A1049" s="178">
        <f>A1048</f>
        <v>25569.375</v>
      </c>
      <c r="B1049" s="179" t="s">
        <v>55</v>
      </c>
      <c r="C1049" s="180"/>
      <c r="D1049" s="180"/>
      <c r="E1049" s="180"/>
      <c r="F1049" s="180"/>
      <c r="G1049" s="180">
        <f>SUM(C1049:F1049)</f>
      </c>
      <c r="H1049" s="182">
        <v>6500</v>
      </c>
      <c r="I1049" s="125">
        <f>G1049*H1049</f>
      </c>
      <c r="J1049" s="125">
        <f>I1049*0.1</f>
      </c>
      <c r="K1049" s="125">
        <f>SUM(I1049:J1049)</f>
      </c>
      <c r="L1049" s="205"/>
      <c r="M1049" s="87"/>
      <c r="N1049" s="87"/>
      <c r="O1049" s="87"/>
      <c r="P1049" s="87"/>
      <c r="Q1049" s="87"/>
      <c r="R1049" s="87"/>
      <c r="S1049" s="87"/>
      <c r="T1049" s="87"/>
      <c r="U1049" s="205"/>
      <c r="V1049" s="87"/>
      <c r="W1049" s="87"/>
      <c r="X1049" s="87"/>
      <c r="Y1049" s="87"/>
      <c r="Z1049" s="86"/>
      <c r="AA1049" s="87"/>
    </row>
    <row x14ac:dyDescent="0.25" r="1050" customHeight="1" ht="17.25">
      <c r="A1050" s="178">
        <f>A1049</f>
        <v>25569.375</v>
      </c>
      <c r="B1050" s="179" t="s">
        <v>80</v>
      </c>
      <c r="C1050" s="180"/>
      <c r="D1050" s="180"/>
      <c r="E1050" s="180"/>
      <c r="F1050" s="180"/>
      <c r="G1050" s="180">
        <f>SUM(C1050:F1050)</f>
      </c>
      <c r="H1050" s="182">
        <v>6000</v>
      </c>
      <c r="I1050" s="125">
        <f>G1050*H1050</f>
      </c>
      <c r="J1050" s="185"/>
      <c r="K1050" s="125">
        <f>SUM(I1050:J1050)</f>
      </c>
      <c r="L1050" s="205"/>
      <c r="M1050" s="87"/>
      <c r="N1050" s="87"/>
      <c r="O1050" s="87"/>
      <c r="P1050" s="87"/>
      <c r="Q1050" s="87"/>
      <c r="R1050" s="87"/>
      <c r="S1050" s="87"/>
      <c r="T1050" s="87"/>
      <c r="U1050" s="205"/>
      <c r="V1050" s="87"/>
      <c r="W1050" s="87"/>
      <c r="X1050" s="87"/>
      <c r="Y1050" s="87"/>
      <c r="Z1050" s="86"/>
      <c r="AA1050" s="87"/>
    </row>
    <row x14ac:dyDescent="0.25" r="1051" customHeight="1" ht="17.25">
      <c r="A1051" s="178">
        <f>A1050</f>
        <v>25569.375</v>
      </c>
      <c r="B1051" s="179" t="s">
        <v>67</v>
      </c>
      <c r="C1051" s="180"/>
      <c r="D1051" s="180"/>
      <c r="E1051" s="180"/>
      <c r="F1051" s="180"/>
      <c r="G1051" s="180">
        <f>SUM(C1051:F1051)</f>
      </c>
      <c r="H1051" s="182">
        <v>5500</v>
      </c>
      <c r="I1051" s="125">
        <f>G1051*H1051</f>
      </c>
      <c r="J1051" s="125">
        <f>I1051*0.1</f>
      </c>
      <c r="K1051" s="125">
        <f>SUM(I1051:J1051)</f>
      </c>
      <c r="L1051" s="205"/>
      <c r="M1051" s="87"/>
      <c r="N1051" s="87"/>
      <c r="O1051" s="87"/>
      <c r="P1051" s="87"/>
      <c r="Q1051" s="87"/>
      <c r="R1051" s="87"/>
      <c r="S1051" s="87"/>
      <c r="T1051" s="87"/>
      <c r="U1051" s="205"/>
      <c r="V1051" s="87"/>
      <c r="W1051" s="87"/>
      <c r="X1051" s="87"/>
      <c r="Y1051" s="87"/>
      <c r="Z1051" s="86"/>
      <c r="AA1051" s="87"/>
    </row>
    <row x14ac:dyDescent="0.25" r="1052" customHeight="1" ht="17.25">
      <c r="A1052" s="178">
        <f>A1051</f>
        <v>25569.375</v>
      </c>
      <c r="B1052" s="186" t="s">
        <v>74</v>
      </c>
      <c r="C1052" s="180"/>
      <c r="D1052" s="180"/>
      <c r="E1052" s="180"/>
      <c r="F1052" s="180"/>
      <c r="G1052" s="180">
        <f>SUM(C1052:F1052)</f>
      </c>
      <c r="H1052" s="187">
        <v>5000</v>
      </c>
      <c r="I1052" s="125">
        <f>G1052*H1052</f>
      </c>
      <c r="J1052" s="125">
        <f>I1052*0.1</f>
      </c>
      <c r="K1052" s="125">
        <f>SUM(I1052:J1052)</f>
      </c>
      <c r="L1052" s="205"/>
      <c r="M1052" s="87"/>
      <c r="N1052" s="87"/>
      <c r="O1052" s="87"/>
      <c r="P1052" s="87"/>
      <c r="Q1052" s="87"/>
      <c r="R1052" s="87"/>
      <c r="S1052" s="87"/>
      <c r="T1052" s="87"/>
      <c r="U1052" s="205"/>
      <c r="V1052" s="87"/>
      <c r="W1052" s="87"/>
      <c r="X1052" s="87"/>
      <c r="Y1052" s="87"/>
      <c r="Z1052" s="86"/>
      <c r="AA1052" s="87"/>
    </row>
    <row x14ac:dyDescent="0.25" r="1053" customHeight="1" ht="17.25">
      <c r="A1053" s="178">
        <f>A1052</f>
        <v>25569.375</v>
      </c>
      <c r="B1053" s="179" t="s">
        <v>11</v>
      </c>
      <c r="C1053" s="180"/>
      <c r="D1053" s="180"/>
      <c r="E1053" s="180"/>
      <c r="F1053" s="180"/>
      <c r="G1053" s="180">
        <f>SUM(C1053:F1053)</f>
      </c>
      <c r="H1053" s="182">
        <v>6000</v>
      </c>
      <c r="I1053" s="125">
        <f>G1053*H1053</f>
      </c>
      <c r="J1053" s="125">
        <f>I1053*0.1</f>
      </c>
      <c r="K1053" s="125">
        <f>SUM(I1053:J1053)</f>
      </c>
      <c r="L1053" s="205"/>
      <c r="M1053" s="87"/>
      <c r="N1053" s="87"/>
      <c r="O1053" s="87"/>
      <c r="P1053" s="87"/>
      <c r="Q1053" s="87"/>
      <c r="R1053" s="87"/>
      <c r="S1053" s="87"/>
      <c r="T1053" s="87"/>
      <c r="U1053" s="205"/>
      <c r="V1053" s="87"/>
      <c r="W1053" s="87"/>
      <c r="X1053" s="87"/>
      <c r="Y1053" s="87"/>
      <c r="Z1053" s="86"/>
      <c r="AA1053" s="87"/>
    </row>
    <row x14ac:dyDescent="0.25" r="1054" customHeight="1" ht="17.25">
      <c r="A1054" s="178">
        <f>A1053</f>
        <v>25569.375</v>
      </c>
      <c r="B1054" s="179" t="s">
        <v>22</v>
      </c>
      <c r="C1054" s="180"/>
      <c r="D1054" s="180"/>
      <c r="E1054" s="180"/>
      <c r="F1054" s="180"/>
      <c r="G1054" s="180">
        <f>SUM(C1054:F1054)</f>
      </c>
      <c r="H1054" s="182">
        <v>4800</v>
      </c>
      <c r="I1054" s="125">
        <f>G1054*H1054</f>
      </c>
      <c r="J1054" s="125">
        <f>I1054*0.1</f>
      </c>
      <c r="K1054" s="125">
        <f>SUM(I1054:J1054)</f>
      </c>
      <c r="L1054" s="205"/>
      <c r="M1054" s="87"/>
      <c r="N1054" s="87"/>
      <c r="O1054" s="87"/>
      <c r="P1054" s="87"/>
      <c r="Q1054" s="87"/>
      <c r="R1054" s="87"/>
      <c r="S1054" s="87"/>
      <c r="T1054" s="87"/>
      <c r="U1054" s="205"/>
      <c r="V1054" s="87"/>
      <c r="W1054" s="87"/>
      <c r="X1054" s="87"/>
      <c r="Y1054" s="87"/>
      <c r="Z1054" s="86"/>
      <c r="AA1054" s="87"/>
    </row>
    <row x14ac:dyDescent="0.25" r="1055" customHeight="1" ht="17.25">
      <c r="A1055" s="178">
        <f>A1054</f>
        <v>25569.375</v>
      </c>
      <c r="B1055" s="186" t="s">
        <v>84</v>
      </c>
      <c r="C1055" s="180"/>
      <c r="D1055" s="180"/>
      <c r="E1055" s="180"/>
      <c r="F1055" s="180"/>
      <c r="G1055" s="180">
        <f>SUM(C1055:F1055)</f>
      </c>
      <c r="H1055" s="182">
        <v>4800</v>
      </c>
      <c r="I1055" s="125">
        <f>G1055*H1055</f>
      </c>
      <c r="J1055" s="125">
        <f>I1055*0.1</f>
      </c>
      <c r="K1055" s="125">
        <f>SUM(I1055:J1055)</f>
      </c>
      <c r="L1055" s="205"/>
      <c r="M1055" s="87"/>
      <c r="N1055" s="87"/>
      <c r="O1055" s="87"/>
      <c r="P1055" s="87"/>
      <c r="Q1055" s="87"/>
      <c r="R1055" s="87"/>
      <c r="S1055" s="87"/>
      <c r="T1055" s="87"/>
      <c r="U1055" s="205"/>
      <c r="V1055" s="87"/>
      <c r="W1055" s="87"/>
      <c r="X1055" s="87"/>
      <c r="Y1055" s="87"/>
      <c r="Z1055" s="86"/>
      <c r="AA1055" s="87"/>
    </row>
    <row x14ac:dyDescent="0.25" r="1056" customHeight="1" ht="17.25">
      <c r="A1056" s="178">
        <f>A1055</f>
        <v>25569.375</v>
      </c>
      <c r="B1056" s="179" t="s">
        <v>17</v>
      </c>
      <c r="C1056" s="180"/>
      <c r="D1056" s="180"/>
      <c r="E1056" s="180"/>
      <c r="F1056" s="180"/>
      <c r="G1056" s="180">
        <f>SUM(C1056:F1056)</f>
      </c>
      <c r="H1056" s="182">
        <v>6500</v>
      </c>
      <c r="I1056" s="125">
        <f>G1056*H1056</f>
      </c>
      <c r="J1056" s="125">
        <f>I1056*0.1</f>
      </c>
      <c r="K1056" s="125">
        <f>SUM(I1056:J1056)</f>
      </c>
      <c r="L1056" s="205"/>
      <c r="M1056" s="87"/>
      <c r="N1056" s="87"/>
      <c r="O1056" s="87"/>
      <c r="P1056" s="87"/>
      <c r="Q1056" s="87"/>
      <c r="R1056" s="87"/>
      <c r="S1056" s="87"/>
      <c r="T1056" s="87"/>
      <c r="U1056" s="205"/>
      <c r="V1056" s="87"/>
      <c r="W1056" s="87"/>
      <c r="X1056" s="87"/>
      <c r="Y1056" s="87"/>
      <c r="Z1056" s="86"/>
      <c r="AA1056" s="87"/>
    </row>
    <row x14ac:dyDescent="0.25" r="1057" customHeight="1" ht="17.25">
      <c r="A1057" s="178">
        <f>A1056</f>
        <v>25569.375</v>
      </c>
      <c r="B1057" s="186" t="s">
        <v>148</v>
      </c>
      <c r="C1057" s="180"/>
      <c r="D1057" s="180"/>
      <c r="E1057" s="180"/>
      <c r="F1057" s="180"/>
      <c r="G1057" s="180">
        <f>SUM(C1057:F1057)</f>
      </c>
      <c r="H1057" s="182">
        <v>6000</v>
      </c>
      <c r="I1057" s="125">
        <f>G1057*H1057</f>
      </c>
      <c r="J1057" s="125">
        <f>I1057*0.1</f>
      </c>
      <c r="K1057" s="125">
        <f>SUM(I1057:J1057)</f>
      </c>
      <c r="L1057" s="205"/>
      <c r="M1057" s="87"/>
      <c r="N1057" s="87"/>
      <c r="O1057" s="87"/>
      <c r="P1057" s="87"/>
      <c r="Q1057" s="87"/>
      <c r="R1057" s="87"/>
      <c r="S1057" s="87"/>
      <c r="T1057" s="87"/>
      <c r="U1057" s="205"/>
      <c r="V1057" s="87"/>
      <c r="W1057" s="87"/>
      <c r="X1057" s="87"/>
      <c r="Y1057" s="87"/>
      <c r="Z1057" s="86"/>
      <c r="AA1057" s="87"/>
    </row>
    <row x14ac:dyDescent="0.25" r="1058" customHeight="1" ht="17.25">
      <c r="A1058" s="178">
        <f>A1057</f>
        <v>25569.375</v>
      </c>
      <c r="B1058" s="179" t="s">
        <v>29</v>
      </c>
      <c r="C1058" s="188"/>
      <c r="D1058" s="180"/>
      <c r="E1058" s="180"/>
      <c r="F1058" s="180"/>
      <c r="G1058" s="180">
        <f>SUM(C1058:F1058)</f>
      </c>
      <c r="H1058" s="182">
        <v>5500</v>
      </c>
      <c r="I1058" s="125">
        <f>G1058*H1058</f>
      </c>
      <c r="J1058" s="125">
        <f>I1058*0.1</f>
      </c>
      <c r="K1058" s="125">
        <f>SUM(I1058:J1058)</f>
      </c>
      <c r="L1058" s="205"/>
      <c r="M1058" s="87"/>
      <c r="N1058" s="87"/>
      <c r="O1058" s="87"/>
      <c r="P1058" s="87"/>
      <c r="Q1058" s="87"/>
      <c r="R1058" s="87"/>
      <c r="S1058" s="87"/>
      <c r="T1058" s="87"/>
      <c r="U1058" s="205"/>
      <c r="V1058" s="87"/>
      <c r="W1058" s="87"/>
      <c r="X1058" s="87"/>
      <c r="Y1058" s="87"/>
      <c r="Z1058" s="86"/>
      <c r="AA1058" s="87"/>
    </row>
    <row x14ac:dyDescent="0.25" r="1059" customHeight="1" ht="17.25">
      <c r="A1059" s="178">
        <f>A1058</f>
        <v>25569.375</v>
      </c>
      <c r="B1059" s="179" t="s">
        <v>15</v>
      </c>
      <c r="C1059" s="180"/>
      <c r="D1059" s="180"/>
      <c r="E1059" s="180"/>
      <c r="F1059" s="180"/>
      <c r="G1059" s="180">
        <f>SUM(C1059:F1059)</f>
      </c>
      <c r="H1059" s="182">
        <v>4800</v>
      </c>
      <c r="I1059" s="125">
        <f>G1059*H1059</f>
      </c>
      <c r="J1059" s="125">
        <f>I1059*0.1</f>
      </c>
      <c r="K1059" s="125">
        <f>SUM(I1059:J1059)</f>
      </c>
      <c r="L1059" s="205"/>
      <c r="M1059" s="87"/>
      <c r="N1059" s="87"/>
      <c r="O1059" s="87"/>
      <c r="P1059" s="87"/>
      <c r="Q1059" s="87"/>
      <c r="R1059" s="87"/>
      <c r="S1059" s="87"/>
      <c r="T1059" s="87"/>
      <c r="U1059" s="205"/>
      <c r="V1059" s="87"/>
      <c r="W1059" s="87"/>
      <c r="X1059" s="87"/>
      <c r="Y1059" s="87"/>
      <c r="Z1059" s="86"/>
      <c r="AA1059" s="87"/>
    </row>
    <row x14ac:dyDescent="0.25" r="1060" customHeight="1" ht="17.25">
      <c r="A1060" s="178">
        <f>A1059</f>
        <v>25569.375</v>
      </c>
      <c r="B1060" s="179" t="s">
        <v>21</v>
      </c>
      <c r="C1060" s="188"/>
      <c r="D1060" s="180"/>
      <c r="E1060" s="180"/>
      <c r="F1060" s="180"/>
      <c r="G1060" s="180">
        <f>SUM(C1060:F1060)</f>
      </c>
      <c r="H1060" s="182">
        <v>5500</v>
      </c>
      <c r="I1060" s="125">
        <f>G1060*H1060</f>
      </c>
      <c r="J1060" s="125">
        <f>I1060*0.1</f>
      </c>
      <c r="K1060" s="125">
        <f>SUM(I1060:J1060)</f>
      </c>
      <c r="L1060" s="205"/>
      <c r="M1060" s="87"/>
      <c r="N1060" s="87"/>
      <c r="O1060" s="87"/>
      <c r="P1060" s="87"/>
      <c r="Q1060" s="87"/>
      <c r="R1060" s="87"/>
      <c r="S1060" s="87"/>
      <c r="T1060" s="87"/>
      <c r="U1060" s="205"/>
      <c r="V1060" s="87"/>
      <c r="W1060" s="87"/>
      <c r="X1060" s="87"/>
      <c r="Y1060" s="87"/>
      <c r="Z1060" s="86"/>
      <c r="AA1060" s="87"/>
    </row>
    <row x14ac:dyDescent="0.25" r="1061" customHeight="1" ht="17.25">
      <c r="A1061" s="178">
        <f>A1060</f>
        <v>25569.375</v>
      </c>
      <c r="B1061" s="179" t="s">
        <v>52</v>
      </c>
      <c r="C1061" s="180"/>
      <c r="D1061" s="180"/>
      <c r="E1061" s="180"/>
      <c r="F1061" s="180"/>
      <c r="G1061" s="180">
        <f>SUM(C1061:F1061)</f>
      </c>
      <c r="H1061" s="182">
        <v>5500</v>
      </c>
      <c r="I1061" s="125">
        <f>G1061*H1061</f>
      </c>
      <c r="J1061" s="125">
        <f>I1061*0.1</f>
      </c>
      <c r="K1061" s="125">
        <f>SUM(I1061:J1061)</f>
      </c>
      <c r="L1061" s="205"/>
      <c r="M1061" s="87"/>
      <c r="N1061" s="87"/>
      <c r="O1061" s="87"/>
      <c r="P1061" s="87"/>
      <c r="Q1061" s="87"/>
      <c r="R1061" s="87"/>
      <c r="S1061" s="87"/>
      <c r="T1061" s="87"/>
      <c r="U1061" s="205"/>
      <c r="V1061" s="87"/>
      <c r="W1061" s="87"/>
      <c r="X1061" s="87"/>
      <c r="Y1061" s="87"/>
      <c r="Z1061" s="86"/>
      <c r="AA1061" s="87"/>
    </row>
    <row x14ac:dyDescent="0.25" r="1062" customHeight="1" ht="17.25">
      <c r="A1062" s="178">
        <f>A1061</f>
        <v>25569.375</v>
      </c>
      <c r="B1062" s="186" t="s">
        <v>61</v>
      </c>
      <c r="C1062" s="180"/>
      <c r="D1062" s="180"/>
      <c r="E1062" s="180"/>
      <c r="F1062" s="180"/>
      <c r="G1062" s="180">
        <f>SUM(C1062:F1062)</f>
      </c>
      <c r="H1062" s="182">
        <v>5500</v>
      </c>
      <c r="I1062" s="125">
        <f>G1062*H1062</f>
      </c>
      <c r="J1062" s="125">
        <f>I1062*0.1</f>
      </c>
      <c r="K1062" s="125">
        <f>SUM(I1062:J1062)</f>
      </c>
      <c r="L1062" s="205"/>
      <c r="M1062" s="87"/>
      <c r="N1062" s="87"/>
      <c r="O1062" s="87"/>
      <c r="P1062" s="87"/>
      <c r="Q1062" s="87"/>
      <c r="R1062" s="87"/>
      <c r="S1062" s="87"/>
      <c r="T1062" s="87"/>
      <c r="U1062" s="205"/>
      <c r="V1062" s="87"/>
      <c r="W1062" s="87"/>
      <c r="X1062" s="87"/>
      <c r="Y1062" s="87"/>
      <c r="Z1062" s="86"/>
      <c r="AA1062" s="87"/>
    </row>
    <row x14ac:dyDescent="0.25" r="1063" customHeight="1" ht="17.25">
      <c r="A1063" s="178">
        <f>A1062</f>
        <v>25569.375</v>
      </c>
      <c r="B1063" s="179" t="s">
        <v>33</v>
      </c>
      <c r="C1063" s="180"/>
      <c r="D1063" s="180"/>
      <c r="E1063" s="180"/>
      <c r="F1063" s="180"/>
      <c r="G1063" s="180">
        <f>SUM(C1063:F1063)</f>
      </c>
      <c r="H1063" s="182">
        <v>5500</v>
      </c>
      <c r="I1063" s="125">
        <f>G1063*H1063</f>
      </c>
      <c r="J1063" s="125">
        <f>I1063*0.1</f>
      </c>
      <c r="K1063" s="125">
        <f>SUM(I1063:J1063)</f>
      </c>
      <c r="L1063" s="205"/>
      <c r="M1063" s="87"/>
      <c r="N1063" s="87"/>
      <c r="O1063" s="87"/>
      <c r="P1063" s="87"/>
      <c r="Q1063" s="87"/>
      <c r="R1063" s="87"/>
      <c r="S1063" s="87"/>
      <c r="T1063" s="87"/>
      <c r="U1063" s="205"/>
      <c r="V1063" s="87"/>
      <c r="W1063" s="87"/>
      <c r="X1063" s="87"/>
      <c r="Y1063" s="87"/>
      <c r="Z1063" s="86"/>
      <c r="AA1063" s="87"/>
    </row>
    <row x14ac:dyDescent="0.25" r="1064" customHeight="1" ht="17.25">
      <c r="A1064" s="178">
        <f>A1063</f>
        <v>25569.375</v>
      </c>
      <c r="B1064" s="179" t="s">
        <v>12</v>
      </c>
      <c r="C1064" s="180"/>
      <c r="D1064" s="180"/>
      <c r="E1064" s="180"/>
      <c r="F1064" s="180"/>
      <c r="G1064" s="180">
        <f>SUM(C1064:F1064)</f>
      </c>
      <c r="H1064" s="182">
        <v>6000</v>
      </c>
      <c r="I1064" s="125">
        <f>G1064*H1064</f>
      </c>
      <c r="J1064" s="125">
        <f>I1064*0.1</f>
      </c>
      <c r="K1064" s="125">
        <f>SUM(I1064:J1064)</f>
      </c>
      <c r="L1064" s="205"/>
      <c r="M1064" s="87"/>
      <c r="N1064" s="87"/>
      <c r="O1064" s="87"/>
      <c r="P1064" s="87"/>
      <c r="Q1064" s="87"/>
      <c r="R1064" s="87"/>
      <c r="S1064" s="87"/>
      <c r="T1064" s="87"/>
      <c r="U1064" s="205"/>
      <c r="V1064" s="87"/>
      <c r="W1064" s="87"/>
      <c r="X1064" s="87"/>
      <c r="Y1064" s="87"/>
      <c r="Z1064" s="86"/>
      <c r="AA1064" s="87"/>
    </row>
    <row x14ac:dyDescent="0.25" r="1065" customHeight="1" ht="17.25">
      <c r="A1065" s="178">
        <f>A1064</f>
        <v>25569.375</v>
      </c>
      <c r="B1065" s="186" t="s">
        <v>37</v>
      </c>
      <c r="C1065" s="180"/>
      <c r="D1065" s="180"/>
      <c r="E1065" s="180"/>
      <c r="F1065" s="180"/>
      <c r="G1065" s="180">
        <f>SUM(C1065:F1065)</f>
      </c>
      <c r="H1065" s="182">
        <v>6500</v>
      </c>
      <c r="I1065" s="125">
        <f>G1065*H1065</f>
      </c>
      <c r="J1065" s="125">
        <f>I1065*0.1</f>
      </c>
      <c r="K1065" s="125">
        <f>SUM(I1065:J1065)</f>
      </c>
      <c r="L1065" s="205"/>
      <c r="M1065" s="87"/>
      <c r="N1065" s="87"/>
      <c r="O1065" s="87"/>
      <c r="P1065" s="87"/>
      <c r="Q1065" s="87"/>
      <c r="R1065" s="87"/>
      <c r="S1065" s="87"/>
      <c r="T1065" s="87"/>
      <c r="U1065" s="205"/>
      <c r="V1065" s="87"/>
      <c r="W1065" s="87"/>
      <c r="X1065" s="87"/>
      <c r="Y1065" s="87"/>
      <c r="Z1065" s="86"/>
      <c r="AA1065" s="87"/>
    </row>
    <row x14ac:dyDescent="0.25" r="1066" customHeight="1" ht="17.25">
      <c r="A1066" s="178">
        <f>A1065</f>
        <v>25569.375</v>
      </c>
      <c r="B1066" s="186" t="s">
        <v>64</v>
      </c>
      <c r="C1066" s="180"/>
      <c r="D1066" s="180"/>
      <c r="E1066" s="180"/>
      <c r="F1066" s="180"/>
      <c r="G1066" s="180">
        <f>SUM(C1066:F1066)</f>
      </c>
      <c r="H1066" s="182">
        <v>5500</v>
      </c>
      <c r="I1066" s="125">
        <f>G1066*H1066</f>
      </c>
      <c r="J1066" s="125">
        <f>I1066*0.1</f>
      </c>
      <c r="K1066" s="125">
        <f>SUM(I1066:J1066)</f>
      </c>
      <c r="L1066" s="205"/>
      <c r="M1066" s="87"/>
      <c r="N1066" s="87"/>
      <c r="O1066" s="87"/>
      <c r="P1066" s="87"/>
      <c r="Q1066" s="87"/>
      <c r="R1066" s="87"/>
      <c r="S1066" s="87"/>
      <c r="T1066" s="87"/>
      <c r="U1066" s="205"/>
      <c r="V1066" s="87"/>
      <c r="W1066" s="87"/>
      <c r="X1066" s="87"/>
      <c r="Y1066" s="87"/>
      <c r="Z1066" s="86"/>
      <c r="AA1066" s="87"/>
    </row>
    <row x14ac:dyDescent="0.25" r="1067" customHeight="1" ht="17.25">
      <c r="A1067" s="178">
        <f>A1066</f>
        <v>25569.375</v>
      </c>
      <c r="B1067" s="179" t="s">
        <v>25</v>
      </c>
      <c r="C1067" s="180"/>
      <c r="D1067" s="180"/>
      <c r="E1067" s="180"/>
      <c r="F1067" s="180"/>
      <c r="G1067" s="180">
        <f>SUM(C1067:F1067)</f>
      </c>
      <c r="H1067" s="182">
        <v>6000</v>
      </c>
      <c r="I1067" s="125">
        <f>G1067*H1067</f>
      </c>
      <c r="J1067" s="125">
        <f>I1067*0.1</f>
      </c>
      <c r="K1067" s="125">
        <f>SUM(I1067:J1067)</f>
      </c>
      <c r="L1067" s="205"/>
      <c r="M1067" s="87"/>
      <c r="N1067" s="87"/>
      <c r="O1067" s="87"/>
      <c r="P1067" s="87"/>
      <c r="Q1067" s="87"/>
      <c r="R1067" s="87"/>
      <c r="S1067" s="87"/>
      <c r="T1067" s="87"/>
      <c r="U1067" s="205"/>
      <c r="V1067" s="87"/>
      <c r="W1067" s="87"/>
      <c r="X1067" s="87"/>
      <c r="Y1067" s="87"/>
      <c r="Z1067" s="86"/>
      <c r="AA1067" s="87"/>
    </row>
    <row x14ac:dyDescent="0.25" r="1068" customHeight="1" ht="17.25">
      <c r="A1068" s="178">
        <f>A1067</f>
        <v>25569.375</v>
      </c>
      <c r="B1068" s="186" t="s">
        <v>76</v>
      </c>
      <c r="C1068" s="188"/>
      <c r="D1068" s="180"/>
      <c r="E1068" s="180"/>
      <c r="F1068" s="180"/>
      <c r="G1068" s="180">
        <f>SUM(C1068:F1068)</f>
      </c>
      <c r="H1068" s="125">
        <v>6000</v>
      </c>
      <c r="I1068" s="125">
        <f>G1068*H1068</f>
      </c>
      <c r="J1068" s="125">
        <f>I1068*0.1</f>
      </c>
      <c r="K1068" s="125">
        <f>SUM(I1068:J1068)</f>
      </c>
      <c r="L1068" s="205"/>
      <c r="M1068" s="87"/>
      <c r="N1068" s="87"/>
      <c r="O1068" s="87"/>
      <c r="P1068" s="87"/>
      <c r="Q1068" s="87"/>
      <c r="R1068" s="87"/>
      <c r="S1068" s="87"/>
      <c r="T1068" s="87"/>
      <c r="U1068" s="205"/>
      <c r="V1068" s="87"/>
      <c r="W1068" s="87"/>
      <c r="X1068" s="87"/>
      <c r="Y1068" s="87"/>
      <c r="Z1068" s="86"/>
      <c r="AA1068" s="87"/>
    </row>
    <row x14ac:dyDescent="0.25" r="1069" customHeight="1" ht="17.25">
      <c r="A1069" s="178">
        <f>A1068</f>
        <v>25569.375</v>
      </c>
      <c r="B1069" s="186" t="s">
        <v>149</v>
      </c>
      <c r="C1069" s="180"/>
      <c r="D1069" s="181"/>
      <c r="E1069" s="180"/>
      <c r="F1069" s="180"/>
      <c r="G1069" s="180">
        <f>SUM(C1069:F1069)</f>
      </c>
      <c r="H1069" s="125">
        <v>6000</v>
      </c>
      <c r="I1069" s="125">
        <f>G1069*H1069</f>
      </c>
      <c r="J1069" s="125">
        <f>I1069*0.1</f>
      </c>
      <c r="K1069" s="125">
        <f>SUM(I1069:J1069)</f>
      </c>
      <c r="L1069" s="205"/>
      <c r="M1069" s="87"/>
      <c r="N1069" s="87"/>
      <c r="O1069" s="87"/>
      <c r="P1069" s="87"/>
      <c r="Q1069" s="87"/>
      <c r="R1069" s="87"/>
      <c r="S1069" s="87"/>
      <c r="T1069" s="87"/>
      <c r="U1069" s="205"/>
      <c r="V1069" s="87"/>
      <c r="W1069" s="87"/>
      <c r="X1069" s="87"/>
      <c r="Y1069" s="87"/>
      <c r="Z1069" s="86"/>
      <c r="AA1069" s="87"/>
    </row>
    <row x14ac:dyDescent="0.25" r="1070" customHeight="1" ht="17.25">
      <c r="A1070" s="178">
        <f>A1069</f>
        <v>25569.375</v>
      </c>
      <c r="B1070" s="186" t="s">
        <v>43</v>
      </c>
      <c r="C1070" s="180"/>
      <c r="D1070" s="180"/>
      <c r="E1070" s="180"/>
      <c r="F1070" s="180"/>
      <c r="G1070" s="180">
        <f>SUM(C1070:F1070)</f>
      </c>
      <c r="H1070" s="125">
        <v>6000</v>
      </c>
      <c r="I1070" s="125">
        <f>G1070*H1070</f>
      </c>
      <c r="J1070" s="125">
        <f>I1070*0.1</f>
      </c>
      <c r="K1070" s="125">
        <f>SUM(I1070:J1070)</f>
      </c>
      <c r="L1070" s="205"/>
      <c r="M1070" s="87"/>
      <c r="N1070" s="87"/>
      <c r="O1070" s="87"/>
      <c r="P1070" s="87"/>
      <c r="Q1070" s="87"/>
      <c r="R1070" s="87"/>
      <c r="S1070" s="87"/>
      <c r="T1070" s="87"/>
      <c r="U1070" s="205"/>
      <c r="V1070" s="87"/>
      <c r="W1070" s="87"/>
      <c r="X1070" s="87"/>
      <c r="Y1070" s="87"/>
      <c r="Z1070" s="86"/>
      <c r="AA1070" s="87"/>
    </row>
    <row x14ac:dyDescent="0.25" r="1071" customHeight="1" ht="17.25">
      <c r="A1071" s="178">
        <f>A1070</f>
        <v>25569.375</v>
      </c>
      <c r="B1071" s="186" t="s">
        <v>18</v>
      </c>
      <c r="C1071" s="180"/>
      <c r="D1071" s="180"/>
      <c r="E1071" s="180"/>
      <c r="F1071" s="180"/>
      <c r="G1071" s="180">
        <f>SUM(C1071:F1071)</f>
      </c>
      <c r="H1071" s="125">
        <v>6000</v>
      </c>
      <c r="I1071" s="125">
        <f>G1071*H1071</f>
      </c>
      <c r="J1071" s="125">
        <f>I1071*0.1</f>
      </c>
      <c r="K1071" s="125">
        <f>SUM(I1071:J1071)</f>
      </c>
      <c r="L1071" s="205"/>
      <c r="M1071" s="87"/>
      <c r="N1071" s="87"/>
      <c r="O1071" s="87"/>
      <c r="P1071" s="87"/>
      <c r="Q1071" s="87"/>
      <c r="R1071" s="87"/>
      <c r="S1071" s="87"/>
      <c r="T1071" s="87"/>
      <c r="U1071" s="205"/>
      <c r="V1071" s="87"/>
      <c r="W1071" s="87"/>
      <c r="X1071" s="87"/>
      <c r="Y1071" s="87"/>
      <c r="Z1071" s="86"/>
      <c r="AA1071" s="87"/>
    </row>
    <row x14ac:dyDescent="0.25" r="1072" customHeight="1" ht="17.25">
      <c r="A1072" s="178">
        <f>A1071</f>
        <v>25569.375</v>
      </c>
      <c r="B1072" s="186" t="s">
        <v>82</v>
      </c>
      <c r="C1072" s="188"/>
      <c r="D1072" s="180"/>
      <c r="E1072" s="180"/>
      <c r="F1072" s="180"/>
      <c r="G1072" s="180">
        <f>SUM(C1072:F1072)</f>
      </c>
      <c r="H1072" s="125">
        <v>5000</v>
      </c>
      <c r="I1072" s="125">
        <f>G1072*H1072</f>
      </c>
      <c r="J1072" s="125">
        <f>I1072*0.1</f>
      </c>
      <c r="K1072" s="125">
        <f>SUM(I1072:J1072)</f>
      </c>
      <c r="L1072" s="205"/>
      <c r="M1072" s="87"/>
      <c r="N1072" s="87"/>
      <c r="O1072" s="87"/>
      <c r="P1072" s="87"/>
      <c r="Q1072" s="87"/>
      <c r="R1072" s="87"/>
      <c r="S1072" s="87"/>
      <c r="T1072" s="87"/>
      <c r="U1072" s="205"/>
      <c r="V1072" s="87"/>
      <c r="W1072" s="87"/>
      <c r="X1072" s="87"/>
      <c r="Y1072" s="87"/>
      <c r="Z1072" s="86"/>
      <c r="AA1072" s="87"/>
    </row>
    <row x14ac:dyDescent="0.25" r="1073" customHeight="1" ht="17.25">
      <c r="A1073" s="178">
        <f>A1072</f>
        <v>25569.375</v>
      </c>
      <c r="B1073" s="186" t="s">
        <v>151</v>
      </c>
      <c r="C1073" s="180"/>
      <c r="D1073" s="180"/>
      <c r="E1073" s="180"/>
      <c r="F1073" s="180"/>
      <c r="G1073" s="180">
        <f>SUM(C1073:F1073)</f>
      </c>
      <c r="H1073" s="125">
        <v>5000</v>
      </c>
      <c r="I1073" s="125">
        <f>G1073*H1073</f>
      </c>
      <c r="J1073" s="125">
        <f>I1073*0.1</f>
      </c>
      <c r="K1073" s="125">
        <f>SUM(I1073:J1073)</f>
      </c>
      <c r="L1073" s="205"/>
      <c r="M1073" s="87"/>
      <c r="N1073" s="87"/>
      <c r="O1073" s="87"/>
      <c r="P1073" s="87"/>
      <c r="Q1073" s="87"/>
      <c r="R1073" s="87"/>
      <c r="S1073" s="87"/>
      <c r="T1073" s="87"/>
      <c r="U1073" s="205"/>
      <c r="V1073" s="87"/>
      <c r="W1073" s="87"/>
      <c r="X1073" s="87"/>
      <c r="Y1073" s="87"/>
      <c r="Z1073" s="86"/>
      <c r="AA1073" s="87"/>
    </row>
    <row x14ac:dyDescent="0.25" r="1074" customHeight="1" ht="17.25">
      <c r="A1074" s="178">
        <f>A1073</f>
        <v>25569.375</v>
      </c>
      <c r="B1074" s="186" t="s">
        <v>105</v>
      </c>
      <c r="C1074" s="180"/>
      <c r="D1074" s="180"/>
      <c r="E1074" s="180"/>
      <c r="F1074" s="180"/>
      <c r="G1074" s="180">
        <f>SUM(C1074:F1074)</f>
      </c>
      <c r="H1074" s="125">
        <v>7000</v>
      </c>
      <c r="I1074" s="125">
        <f>G1074*H1074</f>
      </c>
      <c r="J1074" s="185"/>
      <c r="K1074" s="125">
        <f>SUM(I1074:J1074)</f>
      </c>
      <c r="L1074" s="205"/>
      <c r="M1074" s="87"/>
      <c r="N1074" s="87"/>
      <c r="O1074" s="87"/>
      <c r="P1074" s="87"/>
      <c r="Q1074" s="87"/>
      <c r="R1074" s="87"/>
      <c r="S1074" s="87"/>
      <c r="T1074" s="87"/>
      <c r="U1074" s="205"/>
      <c r="V1074" s="87"/>
      <c r="W1074" s="87"/>
      <c r="X1074" s="87"/>
      <c r="Y1074" s="87"/>
      <c r="Z1074" s="86"/>
      <c r="AA1074" s="87"/>
    </row>
    <row x14ac:dyDescent="0.25" r="1075" customHeight="1" ht="17.25">
      <c r="A1075" s="178">
        <f>A1074</f>
        <v>25569.375</v>
      </c>
      <c r="B1075" s="186" t="s">
        <v>23</v>
      </c>
      <c r="C1075" s="180"/>
      <c r="D1075" s="180"/>
      <c r="E1075" s="180"/>
      <c r="F1075" s="180"/>
      <c r="G1075" s="180">
        <f>SUM(C1075:F1075)</f>
      </c>
      <c r="H1075" s="125">
        <v>6000</v>
      </c>
      <c r="I1075" s="125">
        <f>G1075*H1075</f>
      </c>
      <c r="J1075" s="125">
        <f>I1075*0.1</f>
      </c>
      <c r="K1075" s="125">
        <f>SUM(I1075:J1075)</f>
      </c>
      <c r="L1075" s="205"/>
      <c r="M1075" s="87"/>
      <c r="N1075" s="87"/>
      <c r="O1075" s="87"/>
      <c r="P1075" s="87"/>
      <c r="Q1075" s="87"/>
      <c r="R1075" s="87"/>
      <c r="S1075" s="87"/>
      <c r="T1075" s="87"/>
      <c r="U1075" s="205"/>
      <c r="V1075" s="87"/>
      <c r="W1075" s="87"/>
      <c r="X1075" s="87"/>
      <c r="Y1075" s="87"/>
      <c r="Z1075" s="86"/>
      <c r="AA1075" s="87"/>
    </row>
    <row x14ac:dyDescent="0.25" r="1076" customHeight="1" ht="17.25">
      <c r="A1076" s="178">
        <f>A1075</f>
        <v>25569.375</v>
      </c>
      <c r="B1076" s="186" t="s">
        <v>40</v>
      </c>
      <c r="C1076" s="180"/>
      <c r="D1076" s="180"/>
      <c r="E1076" s="180"/>
      <c r="F1076" s="180"/>
      <c r="G1076" s="180">
        <f>SUM(C1076:F1076)</f>
      </c>
      <c r="H1076" s="125">
        <v>6500</v>
      </c>
      <c r="I1076" s="125">
        <f>G1076*H1076</f>
      </c>
      <c r="J1076" s="125">
        <f>I1076*0.1</f>
      </c>
      <c r="K1076" s="125">
        <f>SUM(I1076:J1076)</f>
      </c>
      <c r="L1076" s="205"/>
      <c r="M1076" s="87"/>
      <c r="N1076" s="87"/>
      <c r="O1076" s="87"/>
      <c r="P1076" s="87"/>
      <c r="Q1076" s="87"/>
      <c r="R1076" s="87"/>
      <c r="S1076" s="87"/>
      <c r="T1076" s="87"/>
      <c r="U1076" s="205"/>
      <c r="V1076" s="87"/>
      <c r="W1076" s="87"/>
      <c r="X1076" s="87"/>
      <c r="Y1076" s="87"/>
      <c r="Z1076" s="86"/>
      <c r="AA1076" s="87"/>
    </row>
    <row x14ac:dyDescent="0.25" r="1077" customHeight="1" ht="17.25">
      <c r="A1077" s="178">
        <f>A1076</f>
        <v>25569.375</v>
      </c>
      <c r="B1077" s="186" t="s">
        <v>86</v>
      </c>
      <c r="C1077" s="180"/>
      <c r="D1077" s="180"/>
      <c r="E1077" s="180"/>
      <c r="F1077" s="180"/>
      <c r="G1077" s="180">
        <f>SUM(C1077:F1077)</f>
      </c>
      <c r="H1077" s="125">
        <v>6000</v>
      </c>
      <c r="I1077" s="125">
        <f>G1077*H1077</f>
      </c>
      <c r="J1077" s="125">
        <f>I1077*0.1</f>
      </c>
      <c r="K1077" s="125">
        <f>SUM(I1077:J1077)</f>
      </c>
      <c r="L1077" s="205"/>
      <c r="M1077" s="87"/>
      <c r="N1077" s="87"/>
      <c r="O1077" s="87"/>
      <c r="P1077" s="87"/>
      <c r="Q1077" s="87"/>
      <c r="R1077" s="87"/>
      <c r="S1077" s="87"/>
      <c r="T1077" s="87"/>
      <c r="U1077" s="205"/>
      <c r="V1077" s="87"/>
      <c r="W1077" s="87"/>
      <c r="X1077" s="87"/>
      <c r="Y1077" s="87"/>
      <c r="Z1077" s="86"/>
      <c r="AA1077" s="87"/>
    </row>
    <row x14ac:dyDescent="0.25" r="1078" customHeight="1" ht="17.25">
      <c r="A1078" s="178">
        <f>A1077</f>
        <v>25569.375</v>
      </c>
      <c r="B1078" s="186" t="s">
        <v>152</v>
      </c>
      <c r="C1078" s="180"/>
      <c r="D1078" s="180">
        <v>170</v>
      </c>
      <c r="E1078" s="180"/>
      <c r="F1078" s="180"/>
      <c r="G1078" s="180">
        <f>SUM(C1078:F1078)</f>
      </c>
      <c r="H1078" s="125">
        <v>6000</v>
      </c>
      <c r="I1078" s="125">
        <f>G1078*H1078</f>
      </c>
      <c r="J1078" s="125">
        <f>I1078*0.1</f>
      </c>
      <c r="K1078" s="125">
        <f>SUM(I1078:J1078)</f>
      </c>
      <c r="L1078" s="205"/>
      <c r="M1078" s="87"/>
      <c r="N1078" s="87"/>
      <c r="O1078" s="87"/>
      <c r="P1078" s="87"/>
      <c r="Q1078" s="87"/>
      <c r="R1078" s="87"/>
      <c r="S1078" s="87"/>
      <c r="T1078" s="87"/>
      <c r="U1078" s="205"/>
      <c r="V1078" s="87"/>
      <c r="W1078" s="87"/>
      <c r="X1078" s="87"/>
      <c r="Y1078" s="87"/>
      <c r="Z1078" s="86"/>
      <c r="AA1078" s="87"/>
    </row>
    <row x14ac:dyDescent="0.25" r="1079" customHeight="1" ht="17.25">
      <c r="A1079" s="178">
        <f>A1075</f>
        <v>25569.375</v>
      </c>
      <c r="B1079" s="186" t="s">
        <v>153</v>
      </c>
      <c r="C1079" s="180"/>
      <c r="D1079" s="180"/>
      <c r="E1079" s="180"/>
      <c r="F1079" s="180"/>
      <c r="G1079" s="180">
        <f>SUM(C1079:F1079)</f>
      </c>
      <c r="H1079" s="125">
        <v>6000</v>
      </c>
      <c r="I1079" s="125">
        <f>G1079*H1079</f>
      </c>
      <c r="J1079" s="125">
        <f>I1079*0.1</f>
      </c>
      <c r="K1079" s="125">
        <f>SUM(I1079:J1079)</f>
      </c>
      <c r="L1079" s="205"/>
      <c r="M1079" s="87"/>
      <c r="N1079" s="87"/>
      <c r="O1079" s="87"/>
      <c r="P1079" s="87"/>
      <c r="Q1079" s="87"/>
      <c r="R1079" s="87"/>
      <c r="S1079" s="87"/>
      <c r="T1079" s="87"/>
      <c r="U1079" s="205"/>
      <c r="V1079" s="87"/>
      <c r="W1079" s="87"/>
      <c r="X1079" s="87"/>
      <c r="Y1079" s="87"/>
      <c r="Z1079" s="86"/>
      <c r="AA1079" s="87"/>
    </row>
    <row x14ac:dyDescent="0.25" r="1080" customHeight="1" ht="17.25">
      <c r="A1080" s="178">
        <f>A1076</f>
        <v>25569.375</v>
      </c>
      <c r="B1080" s="186"/>
      <c r="C1080" s="180"/>
      <c r="D1080" s="180"/>
      <c r="E1080" s="180"/>
      <c r="F1080" s="180"/>
      <c r="G1080" s="180">
        <f>SUM(C1080:F1080)</f>
      </c>
      <c r="H1080" s="125"/>
      <c r="I1080" s="125">
        <f>G1080*H1080</f>
      </c>
      <c r="J1080" s="125">
        <f>I1080*0.1</f>
      </c>
      <c r="K1080" s="125">
        <f>SUM(I1080:J1080)</f>
      </c>
      <c r="L1080" s="205"/>
      <c r="M1080" s="87"/>
      <c r="N1080" s="87"/>
      <c r="O1080" s="87"/>
      <c r="P1080" s="87"/>
      <c r="Q1080" s="87"/>
      <c r="R1080" s="87"/>
      <c r="S1080" s="87"/>
      <c r="T1080" s="87"/>
      <c r="U1080" s="205"/>
      <c r="V1080" s="87"/>
      <c r="W1080" s="87"/>
      <c r="X1080" s="87"/>
      <c r="Y1080" s="87"/>
      <c r="Z1080" s="86"/>
      <c r="AA1080" s="87"/>
    </row>
    <row x14ac:dyDescent="0.25" r="1081" customHeight="1" ht="17.25">
      <c r="A1081" s="178">
        <f>A1075</f>
        <v>25569.375</v>
      </c>
      <c r="B1081" s="186"/>
      <c r="C1081" s="180"/>
      <c r="D1081" s="180"/>
      <c r="E1081" s="180"/>
      <c r="F1081" s="180"/>
      <c r="G1081" s="180">
        <f>SUM(C1081:F1081)</f>
      </c>
      <c r="H1081" s="125"/>
      <c r="I1081" s="125">
        <f>G1081*H1081</f>
      </c>
      <c r="J1081" s="125">
        <f>I1081*0.1</f>
      </c>
      <c r="K1081" s="125">
        <f>SUM(I1081:J1081)</f>
      </c>
      <c r="L1081" s="205"/>
      <c r="M1081" s="87"/>
      <c r="N1081" s="87"/>
      <c r="O1081" s="87"/>
      <c r="P1081" s="87"/>
      <c r="Q1081" s="87"/>
      <c r="R1081" s="87"/>
      <c r="S1081" s="87"/>
      <c r="T1081" s="87"/>
      <c r="U1081" s="205"/>
      <c r="V1081" s="87"/>
      <c r="W1081" s="87"/>
      <c r="X1081" s="87"/>
      <c r="Y1081" s="87"/>
      <c r="Z1081" s="86"/>
      <c r="AA1081" s="87"/>
    </row>
    <row x14ac:dyDescent="0.25" r="1082" customHeight="1" ht="17.25">
      <c r="A1082" s="178">
        <f>A1076</f>
        <v>25569.375</v>
      </c>
      <c r="B1082" s="186"/>
      <c r="C1082" s="180"/>
      <c r="D1082" s="180"/>
      <c r="E1082" s="180"/>
      <c r="F1082" s="180"/>
      <c r="G1082" s="180">
        <f>SUM(C1082:F1082)</f>
      </c>
      <c r="H1082" s="125"/>
      <c r="I1082" s="125">
        <f>G1082*H1082</f>
      </c>
      <c r="J1082" s="125">
        <f>I1082*0.1</f>
      </c>
      <c r="K1082" s="125">
        <f>SUM(I1082:J1082)</f>
      </c>
      <c r="L1082" s="205"/>
      <c r="M1082" s="87"/>
      <c r="N1082" s="87"/>
      <c r="O1082" s="87"/>
      <c r="P1082" s="87"/>
      <c r="Q1082" s="87"/>
      <c r="R1082" s="87"/>
      <c r="S1082" s="87"/>
      <c r="T1082" s="87"/>
      <c r="U1082" s="205"/>
      <c r="V1082" s="87"/>
      <c r="W1082" s="87"/>
      <c r="X1082" s="87"/>
      <c r="Y1082" s="87"/>
      <c r="Z1082" s="86"/>
      <c r="AA1082" s="87"/>
    </row>
    <row x14ac:dyDescent="0.25" r="1083" customHeight="1" ht="17.25">
      <c r="A1083" s="178">
        <f>A1081</f>
        <v>25569.375</v>
      </c>
      <c r="B1083" s="179"/>
      <c r="C1083" s="180"/>
      <c r="D1083" s="180"/>
      <c r="E1083" s="180"/>
      <c r="F1083" s="180"/>
      <c r="G1083" s="180">
        <f>SUM(C1083:F1083)</f>
      </c>
      <c r="H1083" s="125"/>
      <c r="I1083" s="125">
        <f>G1083*H1083</f>
      </c>
      <c r="J1083" s="125">
        <v>0</v>
      </c>
      <c r="K1083" s="125">
        <f>SUM(I1083:J1083)</f>
      </c>
      <c r="L1083" s="205"/>
      <c r="M1083" s="87"/>
      <c r="N1083" s="87"/>
      <c r="O1083" s="87"/>
      <c r="P1083" s="87"/>
      <c r="Q1083" s="87"/>
      <c r="R1083" s="87"/>
      <c r="S1083" s="87"/>
      <c r="T1083" s="87"/>
      <c r="U1083" s="205"/>
      <c r="V1083" s="87"/>
      <c r="W1083" s="87"/>
      <c r="X1083" s="87"/>
      <c r="Y1083" s="87"/>
      <c r="Z1083" s="86"/>
      <c r="AA1083" s="87"/>
    </row>
    <row x14ac:dyDescent="0.25" r="1084" customHeight="1" ht="17.25">
      <c r="A1084" s="189">
        <f>A1083</f>
        <v>25569.375</v>
      </c>
      <c r="B1084" s="190" t="s">
        <v>155</v>
      </c>
      <c r="C1084" s="191">
        <f>SUM(C1038:C1083)</f>
      </c>
      <c r="D1084" s="191">
        <f>SUM(D1038:D1083)</f>
      </c>
      <c r="E1084" s="191">
        <f>SUM(E1038:E1083)</f>
      </c>
      <c r="F1084" s="191">
        <f>SUM(F1038:F1083)</f>
      </c>
      <c r="G1084" s="191">
        <f>SUM(G1038:G1083)</f>
      </c>
      <c r="H1084" s="191"/>
      <c r="I1084" s="191">
        <f>SUM(I1038:I1083)</f>
      </c>
      <c r="J1084" s="191">
        <f>SUM(J1038:J1083)</f>
      </c>
      <c r="K1084" s="191">
        <f>SUM(K1038:K1083)</f>
      </c>
      <c r="L1084" s="205"/>
      <c r="M1084" s="87"/>
      <c r="N1084" s="87"/>
      <c r="O1084" s="87"/>
      <c r="P1084" s="87"/>
      <c r="Q1084" s="87"/>
      <c r="R1084" s="87"/>
      <c r="S1084" s="87"/>
      <c r="T1084" s="87"/>
      <c r="U1084" s="205"/>
      <c r="V1084" s="87"/>
      <c r="W1084" s="87"/>
      <c r="X1084" s="87"/>
      <c r="Y1084" s="87"/>
      <c r="Z1084" s="86"/>
      <c r="AA1084" s="87"/>
    </row>
    <row x14ac:dyDescent="0.25" r="1085" customHeight="1" ht="17.25">
      <c r="A1085" s="178">
        <f>A1084</f>
        <v>25569.375</v>
      </c>
      <c r="B1085" s="186" t="s">
        <v>113</v>
      </c>
      <c r="C1085" s="180"/>
      <c r="D1085" s="180"/>
      <c r="E1085" s="180"/>
      <c r="F1085" s="180"/>
      <c r="G1085" s="180">
        <f>SUM(C1085:F1085)</f>
      </c>
      <c r="H1085" s="125">
        <v>6500</v>
      </c>
      <c r="I1085" s="125">
        <f>G1085*H1085</f>
      </c>
      <c r="J1085" s="185"/>
      <c r="K1085" s="125">
        <f>SUM(I1085:J1085)</f>
      </c>
      <c r="L1085" s="205"/>
      <c r="M1085" s="87"/>
      <c r="N1085" s="87"/>
      <c r="O1085" s="87"/>
      <c r="P1085" s="87"/>
      <c r="Q1085" s="87"/>
      <c r="R1085" s="87"/>
      <c r="S1085" s="87"/>
      <c r="T1085" s="87"/>
      <c r="U1085" s="205"/>
      <c r="V1085" s="87"/>
      <c r="W1085" s="87"/>
      <c r="X1085" s="87"/>
      <c r="Y1085" s="87"/>
      <c r="Z1085" s="86"/>
      <c r="AA1085" s="87"/>
    </row>
    <row x14ac:dyDescent="0.25" r="1086" customHeight="1" ht="17.25">
      <c r="A1086" s="178">
        <f>A1085</f>
        <v>25569.375</v>
      </c>
      <c r="B1086" s="186" t="s">
        <v>156</v>
      </c>
      <c r="C1086" s="180"/>
      <c r="D1086" s="180"/>
      <c r="E1086" s="180"/>
      <c r="F1086" s="180"/>
      <c r="G1086" s="180">
        <f>SUM(C1086:F1086)</f>
      </c>
      <c r="H1086" s="125">
        <v>6500</v>
      </c>
      <c r="I1086" s="125">
        <f>G1086*H1086</f>
      </c>
      <c r="J1086" s="185"/>
      <c r="K1086" s="125">
        <f>SUM(I1086:J1086)</f>
      </c>
      <c r="L1086" s="205"/>
      <c r="M1086" s="87"/>
      <c r="N1086" s="87"/>
      <c r="O1086" s="87"/>
      <c r="P1086" s="87"/>
      <c r="Q1086" s="87"/>
      <c r="R1086" s="87"/>
      <c r="S1086" s="87"/>
      <c r="T1086" s="87"/>
      <c r="U1086" s="205"/>
      <c r="V1086" s="87"/>
      <c r="W1086" s="87"/>
      <c r="X1086" s="87"/>
      <c r="Y1086" s="87"/>
      <c r="Z1086" s="86"/>
      <c r="AA1086" s="87"/>
    </row>
    <row x14ac:dyDescent="0.25" r="1087" customHeight="1" ht="17.25">
      <c r="A1087" s="178">
        <f>A1086</f>
        <v>25569.375</v>
      </c>
      <c r="B1087" s="186" t="s">
        <v>112</v>
      </c>
      <c r="C1087" s="180"/>
      <c r="D1087" s="180"/>
      <c r="E1087" s="180"/>
      <c r="F1087" s="180"/>
      <c r="G1087" s="180">
        <f>SUM(C1087:F1087)</f>
      </c>
      <c r="H1087" s="125">
        <v>6900</v>
      </c>
      <c r="I1087" s="125">
        <f>G1087*H1087</f>
      </c>
      <c r="J1087" s="185"/>
      <c r="K1087" s="125">
        <f>SUM(I1087:J1087)</f>
      </c>
      <c r="L1087" s="205"/>
      <c r="M1087" s="87"/>
      <c r="N1087" s="87"/>
      <c r="O1087" s="87"/>
      <c r="P1087" s="87"/>
      <c r="Q1087" s="87"/>
      <c r="R1087" s="87"/>
      <c r="S1087" s="87"/>
      <c r="T1087" s="87"/>
      <c r="U1087" s="205"/>
      <c r="V1087" s="87"/>
      <c r="W1087" s="87"/>
      <c r="X1087" s="87"/>
      <c r="Y1087" s="87"/>
      <c r="Z1087" s="86"/>
      <c r="AA1087" s="87"/>
    </row>
    <row x14ac:dyDescent="0.25" r="1088" customHeight="1" ht="17.25">
      <c r="A1088" s="178">
        <f>A1087</f>
        <v>25569.375</v>
      </c>
      <c r="B1088" s="179"/>
      <c r="C1088" s="180"/>
      <c r="D1088" s="180"/>
      <c r="E1088" s="180"/>
      <c r="F1088" s="180"/>
      <c r="G1088" s="180">
        <f>SUM(C1088:F1088)</f>
      </c>
      <c r="H1088" s="125"/>
      <c r="I1088" s="125">
        <f>G1088*H1088</f>
      </c>
      <c r="J1088" s="185"/>
      <c r="K1088" s="125">
        <f>SUM(I1088:J1088)</f>
      </c>
      <c r="L1088" s="205"/>
      <c r="M1088" s="87"/>
      <c r="N1088" s="87"/>
      <c r="O1088" s="87"/>
      <c r="P1088" s="87"/>
      <c r="Q1088" s="87"/>
      <c r="R1088" s="87"/>
      <c r="S1088" s="87"/>
      <c r="T1088" s="87"/>
      <c r="U1088" s="205"/>
      <c r="V1088" s="87"/>
      <c r="W1088" s="87"/>
      <c r="X1088" s="87"/>
      <c r="Y1088" s="87"/>
      <c r="Z1088" s="86"/>
      <c r="AA1088" s="87"/>
    </row>
    <row x14ac:dyDescent="0.25" r="1089" customHeight="1" ht="17.25">
      <c r="A1089" s="178">
        <f>A1088</f>
        <v>25569.375</v>
      </c>
      <c r="B1089" s="179"/>
      <c r="C1089" s="180"/>
      <c r="D1089" s="180"/>
      <c r="E1089" s="180"/>
      <c r="F1089" s="180"/>
      <c r="G1089" s="180">
        <f>SUM(C1089:F1089)</f>
      </c>
      <c r="H1089" s="125"/>
      <c r="I1089" s="125">
        <f>G1089*H1089</f>
      </c>
      <c r="J1089" s="185"/>
      <c r="K1089" s="125">
        <f>SUM(I1089:J1089)</f>
      </c>
      <c r="L1089" s="205"/>
      <c r="M1089" s="87"/>
      <c r="N1089" s="87"/>
      <c r="O1089" s="87"/>
      <c r="P1089" s="87"/>
      <c r="Q1089" s="87"/>
      <c r="R1089" s="87"/>
      <c r="S1089" s="87"/>
      <c r="T1089" s="87"/>
      <c r="U1089" s="205"/>
      <c r="V1089" s="87"/>
      <c r="W1089" s="87"/>
      <c r="X1089" s="87"/>
      <c r="Y1089" s="87"/>
      <c r="Z1089" s="86"/>
      <c r="AA1089" s="87"/>
    </row>
    <row x14ac:dyDescent="0.25" r="1090" customHeight="1" ht="17.25">
      <c r="A1090" s="178">
        <f>A1089</f>
        <v>25569.375</v>
      </c>
      <c r="B1090" s="179"/>
      <c r="C1090" s="180"/>
      <c r="D1090" s="180"/>
      <c r="E1090" s="180"/>
      <c r="F1090" s="180"/>
      <c r="G1090" s="180">
        <f>SUM(C1090:F1090)</f>
      </c>
      <c r="H1090" s="125"/>
      <c r="I1090" s="125">
        <f>G1090*H1090</f>
      </c>
      <c r="J1090" s="185"/>
      <c r="K1090" s="125">
        <f>SUM(I1090:J1090)</f>
      </c>
      <c r="L1090" s="205"/>
      <c r="M1090" s="87"/>
      <c r="N1090" s="87"/>
      <c r="O1090" s="87"/>
      <c r="P1090" s="87"/>
      <c r="Q1090" s="87"/>
      <c r="R1090" s="87"/>
      <c r="S1090" s="87"/>
      <c r="T1090" s="87"/>
      <c r="U1090" s="205"/>
      <c r="V1090" s="87"/>
      <c r="W1090" s="87"/>
      <c r="X1090" s="87"/>
      <c r="Y1090" s="87"/>
      <c r="Z1090" s="86"/>
      <c r="AA1090" s="87"/>
    </row>
    <row x14ac:dyDescent="0.25" r="1091" customHeight="1" ht="17.25">
      <c r="A1091" s="178">
        <f>A1090</f>
        <v>25569.375</v>
      </c>
      <c r="B1091" s="179"/>
      <c r="C1091" s="180"/>
      <c r="D1091" s="180"/>
      <c r="E1091" s="180"/>
      <c r="F1091" s="180"/>
      <c r="G1091" s="180">
        <f>SUM(C1091:F1091)</f>
      </c>
      <c r="H1091" s="125"/>
      <c r="I1091" s="125">
        <f>G1091*H1091</f>
      </c>
      <c r="J1091" s="185"/>
      <c r="K1091" s="125">
        <f>SUM(I1091:J1091)</f>
      </c>
      <c r="L1091" s="205"/>
      <c r="M1091" s="87"/>
      <c r="N1091" s="87"/>
      <c r="O1091" s="87"/>
      <c r="P1091" s="87"/>
      <c r="Q1091" s="87"/>
      <c r="R1091" s="87"/>
      <c r="S1091" s="87"/>
      <c r="T1091" s="87"/>
      <c r="U1091" s="205"/>
      <c r="V1091" s="87"/>
      <c r="W1091" s="87"/>
      <c r="X1091" s="87"/>
      <c r="Y1091" s="87"/>
      <c r="Z1091" s="86"/>
      <c r="AA1091" s="87"/>
    </row>
    <row x14ac:dyDescent="0.25" r="1092" customHeight="1" ht="17.25">
      <c r="A1092" s="178">
        <f>A1091</f>
        <v>25569.375</v>
      </c>
      <c r="B1092" s="179"/>
      <c r="C1092" s="180"/>
      <c r="D1092" s="180"/>
      <c r="E1092" s="180"/>
      <c r="F1092" s="180"/>
      <c r="G1092" s="180">
        <f>SUM(C1092:F1092)</f>
      </c>
      <c r="H1092" s="125"/>
      <c r="I1092" s="125">
        <f>G1092*H1092</f>
      </c>
      <c r="J1092" s="185"/>
      <c r="K1092" s="125">
        <f>SUM(I1092:J1092)</f>
      </c>
      <c r="L1092" s="205"/>
      <c r="M1092" s="87"/>
      <c r="N1092" s="87"/>
      <c r="O1092" s="87"/>
      <c r="P1092" s="87"/>
      <c r="Q1092" s="87"/>
      <c r="R1092" s="87"/>
      <c r="S1092" s="87"/>
      <c r="T1092" s="87"/>
      <c r="U1092" s="205"/>
      <c r="V1092" s="87"/>
      <c r="W1092" s="87"/>
      <c r="X1092" s="87"/>
      <c r="Y1092" s="87"/>
      <c r="Z1092" s="86"/>
      <c r="AA1092" s="87"/>
    </row>
    <row x14ac:dyDescent="0.25" r="1093" customHeight="1" ht="17.25">
      <c r="A1093" s="189">
        <f>A1092</f>
        <v>25569.375</v>
      </c>
      <c r="B1093" s="190" t="s">
        <v>157</v>
      </c>
      <c r="C1093" s="191">
        <f>SUM(C1085:C1092)</f>
      </c>
      <c r="D1093" s="191">
        <f>SUM(D1085:D1092)</f>
      </c>
      <c r="E1093" s="191">
        <f>SUM(E1085:E1092)</f>
      </c>
      <c r="F1093" s="191">
        <f>SUM(F1085:F1092)</f>
      </c>
      <c r="G1093" s="191">
        <f>SUM(G1085:G1092)</f>
      </c>
      <c r="H1093" s="201"/>
      <c r="I1093" s="201">
        <f>SUM(I1085:I1092)</f>
      </c>
      <c r="J1093" s="201"/>
      <c r="K1093" s="202">
        <f>SUM(K1085:K1092)</f>
      </c>
      <c r="L1093" s="205"/>
      <c r="M1093" s="87"/>
      <c r="N1093" s="87"/>
      <c r="O1093" s="87"/>
      <c r="P1093" s="87"/>
      <c r="Q1093" s="87"/>
      <c r="R1093" s="87"/>
      <c r="S1093" s="87"/>
      <c r="T1093" s="87"/>
      <c r="U1093" s="205"/>
      <c r="V1093" s="87"/>
      <c r="W1093" s="87"/>
      <c r="X1093" s="87"/>
      <c r="Y1093" s="87"/>
      <c r="Z1093" s="86"/>
      <c r="AA1093" s="87"/>
    </row>
    <row x14ac:dyDescent="0.25" r="1094" customHeight="1" ht="17.25" hidden="1">
      <c r="A1094" s="172" t="s">
        <v>128</v>
      </c>
      <c r="B1094" s="173" t="s">
        <v>2</v>
      </c>
      <c r="C1094" s="174" t="s">
        <v>129</v>
      </c>
      <c r="D1094" s="174" t="s">
        <v>130</v>
      </c>
      <c r="E1094" s="174" t="s">
        <v>131</v>
      </c>
      <c r="F1094" s="174" t="s">
        <v>132</v>
      </c>
      <c r="G1094" s="174" t="s">
        <v>133</v>
      </c>
      <c r="H1094" s="174" t="s">
        <v>7</v>
      </c>
      <c r="I1094" s="174" t="s">
        <v>134</v>
      </c>
      <c r="J1094" s="174" t="s">
        <v>90</v>
      </c>
      <c r="K1094" s="174" t="s">
        <v>135</v>
      </c>
      <c r="L1094" s="205"/>
      <c r="M1094" s="87"/>
      <c r="N1094" s="87"/>
      <c r="O1094" s="87"/>
      <c r="P1094" s="87"/>
      <c r="Q1094" s="87"/>
      <c r="R1094" s="87"/>
      <c r="S1094" s="87"/>
      <c r="T1094" s="87"/>
      <c r="U1094" s="205"/>
      <c r="V1094" s="87"/>
      <c r="W1094" s="87"/>
      <c r="X1094" s="87"/>
      <c r="Y1094" s="87"/>
      <c r="Z1094" s="86"/>
      <c r="AA1094" s="87"/>
    </row>
    <row x14ac:dyDescent="0.25" r="1095" customHeight="1" ht="17.25">
      <c r="A1095" s="178">
        <f>A1092+1</f>
        <v>25569.375</v>
      </c>
      <c r="B1095" s="179" t="s">
        <v>137</v>
      </c>
      <c r="C1095" s="180">
        <v>0</v>
      </c>
      <c r="D1095" s="180">
        <v>102</v>
      </c>
      <c r="E1095" s="180">
        <v>0</v>
      </c>
      <c r="F1095" s="180">
        <v>16</v>
      </c>
      <c r="G1095" s="180">
        <f>SUM(C1095:F1095)</f>
      </c>
      <c r="H1095" s="182">
        <v>4500</v>
      </c>
      <c r="I1095" s="125">
        <f>G1095*H1095</f>
      </c>
      <c r="J1095" s="125">
        <f>I1095*0.1</f>
      </c>
      <c r="K1095" s="125">
        <f>SUM(I1095:J1095)</f>
      </c>
      <c r="L1095" s="205"/>
      <c r="M1095" s="87"/>
      <c r="N1095" s="87"/>
      <c r="O1095" s="87"/>
      <c r="P1095" s="87"/>
      <c r="Q1095" s="87"/>
      <c r="R1095" s="87"/>
      <c r="S1095" s="87"/>
      <c r="T1095" s="87"/>
      <c r="U1095" s="205"/>
      <c r="V1095" s="87"/>
      <c r="W1095" s="87"/>
      <c r="X1095" s="87"/>
      <c r="Y1095" s="87"/>
      <c r="Z1095" s="86"/>
      <c r="AA1095" s="87"/>
    </row>
    <row x14ac:dyDescent="0.25" r="1096" customHeight="1" ht="17.25">
      <c r="A1096" s="178">
        <f>A1093+1</f>
        <v>25569.375</v>
      </c>
      <c r="B1096" s="179" t="s">
        <v>178</v>
      </c>
      <c r="C1096" s="180">
        <v>0</v>
      </c>
      <c r="D1096" s="180">
        <v>1</v>
      </c>
      <c r="E1096" s="180">
        <v>0</v>
      </c>
      <c r="F1096" s="180">
        <v>0</v>
      </c>
      <c r="G1096" s="180">
        <f>SUM(C1096:F1096)</f>
      </c>
      <c r="H1096" s="182">
        <v>5000</v>
      </c>
      <c r="I1096" s="125">
        <f>G1096*H1096</f>
      </c>
      <c r="J1096" s="125">
        <f>I1096*0.1</f>
      </c>
      <c r="K1096" s="125">
        <f>SUM(I1096:J1096)</f>
      </c>
      <c r="L1096" s="205"/>
      <c r="M1096" s="87"/>
      <c r="N1096" s="87"/>
      <c r="O1096" s="87"/>
      <c r="P1096" s="87"/>
      <c r="Q1096" s="87"/>
      <c r="R1096" s="87"/>
      <c r="S1096" s="87"/>
      <c r="T1096" s="87"/>
      <c r="U1096" s="205"/>
      <c r="V1096" s="87"/>
      <c r="W1096" s="87"/>
      <c r="X1096" s="87"/>
      <c r="Y1096" s="87"/>
      <c r="Z1096" s="86"/>
      <c r="AA1096" s="87"/>
    </row>
    <row x14ac:dyDescent="0.25" r="1097" customHeight="1" ht="17.25">
      <c r="A1097" s="178">
        <f>A1095</f>
        <v>25569.375</v>
      </c>
      <c r="B1097" s="179" t="s">
        <v>13</v>
      </c>
      <c r="C1097" s="180"/>
      <c r="D1097" s="180">
        <v>14</v>
      </c>
      <c r="E1097" s="180">
        <v>4</v>
      </c>
      <c r="F1097" s="180"/>
      <c r="G1097" s="180">
        <f>SUM(C1097:F1097)</f>
      </c>
      <c r="H1097" s="182">
        <v>6000</v>
      </c>
      <c r="I1097" s="125">
        <f>G1097*H1097</f>
      </c>
      <c r="J1097" s="125">
        <f>I1097*0.1</f>
      </c>
      <c r="K1097" s="125">
        <f>SUM(I1097:J1097)</f>
      </c>
      <c r="L1097" s="205"/>
      <c r="M1097" s="87"/>
      <c r="N1097" s="87"/>
      <c r="O1097" s="87"/>
      <c r="P1097" s="87"/>
      <c r="Q1097" s="87"/>
      <c r="R1097" s="87"/>
      <c r="S1097" s="87"/>
      <c r="T1097" s="87"/>
      <c r="U1097" s="205"/>
      <c r="V1097" s="87"/>
      <c r="W1097" s="87"/>
      <c r="X1097" s="87"/>
      <c r="Y1097" s="87"/>
      <c r="Z1097" s="86"/>
      <c r="AA1097" s="87"/>
    </row>
    <row x14ac:dyDescent="0.25" r="1098" customHeight="1" ht="17.25">
      <c r="A1098" s="178">
        <f>A1097</f>
        <v>25569.375</v>
      </c>
      <c r="B1098" s="179" t="s">
        <v>58</v>
      </c>
      <c r="C1098" s="183"/>
      <c r="D1098" s="180">
        <v>13</v>
      </c>
      <c r="E1098" s="180">
        <v>8</v>
      </c>
      <c r="F1098" s="180"/>
      <c r="G1098" s="180">
        <f>SUM(C1098:F1098)</f>
      </c>
      <c r="H1098" s="182">
        <v>5500</v>
      </c>
      <c r="I1098" s="125">
        <f>G1098*H1098</f>
      </c>
      <c r="J1098" s="125">
        <f>I1098*0.1</f>
      </c>
      <c r="K1098" s="125">
        <f>SUM(I1098:J1098)</f>
      </c>
      <c r="L1098" s="205"/>
      <c r="M1098" s="87"/>
      <c r="N1098" s="87"/>
      <c r="O1098" s="87"/>
      <c r="P1098" s="87"/>
      <c r="Q1098" s="87"/>
      <c r="R1098" s="87"/>
      <c r="S1098" s="87"/>
      <c r="T1098" s="87"/>
      <c r="U1098" s="205"/>
      <c r="V1098" s="87"/>
      <c r="W1098" s="87"/>
      <c r="X1098" s="87"/>
      <c r="Y1098" s="87"/>
      <c r="Z1098" s="86"/>
      <c r="AA1098" s="87"/>
    </row>
    <row x14ac:dyDescent="0.25" r="1099" customHeight="1" ht="17.25">
      <c r="A1099" s="178">
        <f>A1098</f>
        <v>25569.375</v>
      </c>
      <c r="B1099" s="179" t="s">
        <v>147</v>
      </c>
      <c r="C1099" s="183">
        <v>0</v>
      </c>
      <c r="D1099" s="180">
        <v>40</v>
      </c>
      <c r="E1099" s="180">
        <v>25</v>
      </c>
      <c r="F1099" s="180">
        <v>20</v>
      </c>
      <c r="G1099" s="180">
        <f>SUM(C1099:F1099)</f>
      </c>
      <c r="H1099" s="182">
        <v>5000</v>
      </c>
      <c r="I1099" s="125">
        <f>G1099*H1099</f>
      </c>
      <c r="J1099" s="125">
        <f>I1099*0.1</f>
      </c>
      <c r="K1099" s="125">
        <f>SUM(I1099:J1099)</f>
      </c>
      <c r="L1099" s="205"/>
      <c r="M1099" s="87"/>
      <c r="N1099" s="87"/>
      <c r="O1099" s="87"/>
      <c r="P1099" s="87"/>
      <c r="Q1099" s="87"/>
      <c r="R1099" s="87"/>
      <c r="S1099" s="87"/>
      <c r="T1099" s="87"/>
      <c r="U1099" s="205"/>
      <c r="V1099" s="87"/>
      <c r="W1099" s="87"/>
      <c r="X1099" s="87"/>
      <c r="Y1099" s="87"/>
      <c r="Z1099" s="86"/>
      <c r="AA1099" s="87"/>
    </row>
    <row x14ac:dyDescent="0.25" r="1100" customHeight="1" ht="17.25">
      <c r="A1100" s="178">
        <f>A1099</f>
        <v>25569.375</v>
      </c>
      <c r="B1100" s="179" t="s">
        <v>27</v>
      </c>
      <c r="C1100" s="180"/>
      <c r="D1100" s="180">
        <v>10</v>
      </c>
      <c r="E1100" s="180">
        <v>10</v>
      </c>
      <c r="F1100" s="180"/>
      <c r="G1100" s="180">
        <f>SUM(C1100:F1100)</f>
      </c>
      <c r="H1100" s="182">
        <v>5500</v>
      </c>
      <c r="I1100" s="125">
        <f>G1100*H1100</f>
      </c>
      <c r="J1100" s="125">
        <f>I1100*0.1</f>
      </c>
      <c r="K1100" s="125">
        <f>SUM(I1100:J1100)</f>
      </c>
      <c r="L1100" s="205"/>
      <c r="M1100" s="87"/>
      <c r="N1100" s="87"/>
      <c r="O1100" s="87"/>
      <c r="P1100" s="87"/>
      <c r="Q1100" s="87"/>
      <c r="R1100" s="87"/>
      <c r="S1100" s="87"/>
      <c r="T1100" s="87"/>
      <c r="U1100" s="205"/>
      <c r="V1100" s="87"/>
      <c r="W1100" s="87"/>
      <c r="X1100" s="87"/>
      <c r="Y1100" s="87"/>
      <c r="Z1100" s="86"/>
      <c r="AA1100" s="87"/>
    </row>
    <row x14ac:dyDescent="0.25" r="1101" customHeight="1" ht="17.25">
      <c r="A1101" s="178">
        <f>A1100</f>
        <v>25569.375</v>
      </c>
      <c r="B1101" s="179" t="s">
        <v>20</v>
      </c>
      <c r="C1101" s="180"/>
      <c r="D1101" s="180">
        <v>61</v>
      </c>
      <c r="E1101" s="180">
        <v>13</v>
      </c>
      <c r="F1101" s="180"/>
      <c r="G1101" s="180">
        <f>SUM(C1101:F1101)</f>
      </c>
      <c r="H1101" s="182">
        <v>5500</v>
      </c>
      <c r="I1101" s="125">
        <f>G1101*H1101</f>
      </c>
      <c r="J1101" s="125">
        <f>I1101*0.1</f>
      </c>
      <c r="K1101" s="125">
        <f>SUM(I1101:J1101)</f>
      </c>
      <c r="L1101" s="205"/>
      <c r="M1101" s="87"/>
      <c r="N1101" s="87"/>
      <c r="O1101" s="87"/>
      <c r="P1101" s="87"/>
      <c r="Q1101" s="87"/>
      <c r="R1101" s="87"/>
      <c r="S1101" s="87"/>
      <c r="T1101" s="87"/>
      <c r="U1101" s="205"/>
      <c r="V1101" s="87"/>
      <c r="W1101" s="87"/>
      <c r="X1101" s="87"/>
      <c r="Y1101" s="87"/>
      <c r="Z1101" s="86"/>
      <c r="AA1101" s="87"/>
    </row>
    <row x14ac:dyDescent="0.25" r="1102" customHeight="1" ht="17.25">
      <c r="A1102" s="178">
        <f>A1101</f>
        <v>25569.375</v>
      </c>
      <c r="B1102" s="179" t="s">
        <v>31</v>
      </c>
      <c r="C1102" s="180"/>
      <c r="D1102" s="180">
        <v>25</v>
      </c>
      <c r="E1102" s="180"/>
      <c r="F1102" s="180"/>
      <c r="G1102" s="180">
        <f>SUM(C1102:F1102)</f>
      </c>
      <c r="H1102" s="182">
        <v>6000</v>
      </c>
      <c r="I1102" s="125">
        <f>G1102*H1102</f>
      </c>
      <c r="J1102" s="125">
        <f>I1102*0.1</f>
      </c>
      <c r="K1102" s="125">
        <f>SUM(I1102:J1102)</f>
      </c>
      <c r="L1102" s="205"/>
      <c r="M1102" s="87"/>
      <c r="N1102" s="87"/>
      <c r="O1102" s="87"/>
      <c r="P1102" s="87"/>
      <c r="Q1102" s="87"/>
      <c r="R1102" s="87"/>
      <c r="S1102" s="87"/>
      <c r="T1102" s="87"/>
      <c r="U1102" s="205"/>
      <c r="V1102" s="87"/>
      <c r="W1102" s="87"/>
      <c r="X1102" s="87"/>
      <c r="Y1102" s="87"/>
      <c r="Z1102" s="86"/>
      <c r="AA1102" s="87"/>
    </row>
    <row x14ac:dyDescent="0.25" r="1103" customHeight="1" ht="17.25">
      <c r="A1103" s="178">
        <f>A1102</f>
        <v>25569.375</v>
      </c>
      <c r="B1103" s="179" t="s">
        <v>71</v>
      </c>
      <c r="C1103" s="180"/>
      <c r="D1103" s="180">
        <v>25</v>
      </c>
      <c r="E1103" s="180"/>
      <c r="F1103" s="180"/>
      <c r="G1103" s="180">
        <f>SUM(C1103:F1103)</f>
      </c>
      <c r="H1103" s="182">
        <v>6000</v>
      </c>
      <c r="I1103" s="125">
        <f>G1103*H1103</f>
      </c>
      <c r="J1103" s="125">
        <f>I1103*0.1</f>
      </c>
      <c r="K1103" s="125">
        <f>SUM(I1103:J1103)</f>
      </c>
      <c r="L1103" s="205"/>
      <c r="M1103" s="87"/>
      <c r="N1103" s="87"/>
      <c r="O1103" s="87"/>
      <c r="P1103" s="87"/>
      <c r="Q1103" s="87"/>
      <c r="R1103" s="87"/>
      <c r="S1103" s="87"/>
      <c r="T1103" s="87"/>
      <c r="U1103" s="205"/>
      <c r="V1103" s="87"/>
      <c r="W1103" s="87"/>
      <c r="X1103" s="87"/>
      <c r="Y1103" s="87"/>
      <c r="Z1103" s="86"/>
      <c r="AA1103" s="87"/>
    </row>
    <row x14ac:dyDescent="0.25" r="1104" customHeight="1" ht="17.25">
      <c r="A1104" s="178">
        <f>A1103</f>
        <v>25569.375</v>
      </c>
      <c r="B1104" s="184" t="s">
        <v>49</v>
      </c>
      <c r="C1104" s="180"/>
      <c r="D1104" s="180">
        <v>14</v>
      </c>
      <c r="E1104" s="180">
        <v>8</v>
      </c>
      <c r="F1104" s="180">
        <v>6</v>
      </c>
      <c r="G1104" s="180">
        <f>SUM(C1104:F1104)</f>
      </c>
      <c r="H1104" s="182">
        <v>6000</v>
      </c>
      <c r="I1104" s="125">
        <f>G1104*H1104</f>
      </c>
      <c r="J1104" s="125">
        <f>I1104*0.1</f>
      </c>
      <c r="K1104" s="125">
        <f>SUM(I1104:J1104)</f>
      </c>
      <c r="L1104" s="205"/>
      <c r="M1104" s="87"/>
      <c r="N1104" s="87"/>
      <c r="O1104" s="87"/>
      <c r="P1104" s="87"/>
      <c r="Q1104" s="87"/>
      <c r="R1104" s="87"/>
      <c r="S1104" s="87"/>
      <c r="T1104" s="87"/>
      <c r="U1104" s="205"/>
      <c r="V1104" s="87"/>
      <c r="W1104" s="87"/>
      <c r="X1104" s="87"/>
      <c r="Y1104" s="87"/>
      <c r="Z1104" s="86"/>
      <c r="AA1104" s="87"/>
    </row>
    <row x14ac:dyDescent="0.25" r="1105" customHeight="1" ht="17.25">
      <c r="A1105" s="178">
        <f>A1104</f>
        <v>25569.375</v>
      </c>
      <c r="B1105" s="179" t="s">
        <v>9</v>
      </c>
      <c r="C1105" s="180"/>
      <c r="D1105" s="180">
        <v>46</v>
      </c>
      <c r="E1105" s="180"/>
      <c r="F1105" s="180"/>
      <c r="G1105" s="180">
        <f>SUM(C1105:F1105)</f>
      </c>
      <c r="H1105" s="182">
        <v>6000</v>
      </c>
      <c r="I1105" s="125">
        <f>G1105*H1105</f>
      </c>
      <c r="J1105" s="125">
        <f>I1105*0.1</f>
      </c>
      <c r="K1105" s="125">
        <f>SUM(I1105:J1105)</f>
      </c>
      <c r="L1105" s="205"/>
      <c r="M1105" s="87"/>
      <c r="N1105" s="87"/>
      <c r="O1105" s="87"/>
      <c r="P1105" s="87"/>
      <c r="Q1105" s="87"/>
      <c r="R1105" s="87"/>
      <c r="S1105" s="87"/>
      <c r="T1105" s="87"/>
      <c r="U1105" s="205"/>
      <c r="V1105" s="87"/>
      <c r="W1105" s="87"/>
      <c r="X1105" s="87"/>
      <c r="Y1105" s="87"/>
      <c r="Z1105" s="86"/>
      <c r="AA1105" s="87"/>
    </row>
    <row x14ac:dyDescent="0.25" r="1106" customHeight="1" ht="17.25">
      <c r="A1106" s="178">
        <f>A1105</f>
        <v>25569.375</v>
      </c>
      <c r="B1106" s="179" t="s">
        <v>78</v>
      </c>
      <c r="C1106" s="180"/>
      <c r="D1106" s="180">
        <v>10</v>
      </c>
      <c r="E1106" s="180"/>
      <c r="F1106" s="180"/>
      <c r="G1106" s="180">
        <f>SUM(C1106:F1106)</f>
      </c>
      <c r="H1106" s="182">
        <v>6500</v>
      </c>
      <c r="I1106" s="125">
        <f>G1106*H1106</f>
      </c>
      <c r="J1106" s="125">
        <f>I1106*0.1</f>
      </c>
      <c r="K1106" s="125">
        <f>SUM(I1106:J1106)</f>
      </c>
      <c r="L1106" s="205"/>
      <c r="M1106" s="87"/>
      <c r="N1106" s="87"/>
      <c r="O1106" s="87"/>
      <c r="P1106" s="87"/>
      <c r="Q1106" s="87"/>
      <c r="R1106" s="87"/>
      <c r="S1106" s="87"/>
      <c r="T1106" s="87"/>
      <c r="U1106" s="205"/>
      <c r="V1106" s="87"/>
      <c r="W1106" s="87"/>
      <c r="X1106" s="87"/>
      <c r="Y1106" s="87"/>
      <c r="Z1106" s="86"/>
      <c r="AA1106" s="87"/>
    </row>
    <row x14ac:dyDescent="0.25" r="1107" customHeight="1" ht="17.25">
      <c r="A1107" s="178">
        <f>A1106</f>
        <v>25569.375</v>
      </c>
      <c r="B1107" s="179" t="s">
        <v>55</v>
      </c>
      <c r="C1107" s="180"/>
      <c r="D1107" s="180">
        <v>10</v>
      </c>
      <c r="E1107" s="180"/>
      <c r="F1107" s="180"/>
      <c r="G1107" s="180">
        <f>SUM(C1107:F1107)</f>
      </c>
      <c r="H1107" s="182">
        <v>6500</v>
      </c>
      <c r="I1107" s="125">
        <f>G1107*H1107</f>
      </c>
      <c r="J1107" s="125">
        <f>I1107*0.1</f>
      </c>
      <c r="K1107" s="125">
        <f>SUM(I1107:J1107)</f>
      </c>
      <c r="L1107" s="205"/>
      <c r="M1107" s="87"/>
      <c r="N1107" s="87"/>
      <c r="O1107" s="87"/>
      <c r="P1107" s="87"/>
      <c r="Q1107" s="87"/>
      <c r="R1107" s="87"/>
      <c r="S1107" s="87"/>
      <c r="T1107" s="87"/>
      <c r="U1107" s="205"/>
      <c r="V1107" s="87"/>
      <c r="W1107" s="87"/>
      <c r="X1107" s="87"/>
      <c r="Y1107" s="87"/>
      <c r="Z1107" s="86"/>
      <c r="AA1107" s="87"/>
    </row>
    <row x14ac:dyDescent="0.25" r="1108" customHeight="1" ht="17.25">
      <c r="A1108" s="178">
        <f>A1107</f>
        <v>25569.375</v>
      </c>
      <c r="B1108" s="179" t="s">
        <v>80</v>
      </c>
      <c r="C1108" s="180"/>
      <c r="D1108" s="180">
        <v>23</v>
      </c>
      <c r="E1108" s="180"/>
      <c r="F1108" s="180"/>
      <c r="G1108" s="180">
        <f>SUM(C1108:F1108)</f>
      </c>
      <c r="H1108" s="182">
        <v>6000</v>
      </c>
      <c r="I1108" s="125">
        <f>G1108*H1108</f>
      </c>
      <c r="J1108" s="185"/>
      <c r="K1108" s="125">
        <f>SUM(I1108:J1108)</f>
      </c>
      <c r="L1108" s="205"/>
      <c r="M1108" s="87"/>
      <c r="N1108" s="87"/>
      <c r="O1108" s="87"/>
      <c r="P1108" s="87"/>
      <c r="Q1108" s="87"/>
      <c r="R1108" s="87"/>
      <c r="S1108" s="87"/>
      <c r="T1108" s="87"/>
      <c r="U1108" s="205"/>
      <c r="V1108" s="87"/>
      <c r="W1108" s="87"/>
      <c r="X1108" s="87"/>
      <c r="Y1108" s="87"/>
      <c r="Z1108" s="86"/>
      <c r="AA1108" s="87"/>
    </row>
    <row x14ac:dyDescent="0.25" r="1109" customHeight="1" ht="17.25">
      <c r="A1109" s="178">
        <f>A1108</f>
        <v>25569.375</v>
      </c>
      <c r="B1109" s="179" t="s">
        <v>67</v>
      </c>
      <c r="C1109" s="180"/>
      <c r="D1109" s="180">
        <v>7</v>
      </c>
      <c r="E1109" s="180"/>
      <c r="F1109" s="180"/>
      <c r="G1109" s="180">
        <f>SUM(C1109:F1109)</f>
      </c>
      <c r="H1109" s="182">
        <v>5500</v>
      </c>
      <c r="I1109" s="125">
        <f>G1109*H1109</f>
      </c>
      <c r="J1109" s="125">
        <f>I1109*0.1</f>
      </c>
      <c r="K1109" s="125">
        <f>SUM(I1109:J1109)</f>
      </c>
      <c r="L1109" s="205"/>
      <c r="M1109" s="87"/>
      <c r="N1109" s="87"/>
      <c r="O1109" s="87"/>
      <c r="P1109" s="87"/>
      <c r="Q1109" s="87"/>
      <c r="R1109" s="87"/>
      <c r="S1109" s="87"/>
      <c r="T1109" s="87"/>
      <c r="U1109" s="205"/>
      <c r="V1109" s="87"/>
      <c r="W1109" s="87"/>
      <c r="X1109" s="87"/>
      <c r="Y1109" s="87"/>
      <c r="Z1109" s="86"/>
      <c r="AA1109" s="87"/>
    </row>
    <row x14ac:dyDescent="0.25" r="1110" customHeight="1" ht="17.25">
      <c r="A1110" s="178">
        <f>A1109</f>
        <v>25569.375</v>
      </c>
      <c r="B1110" s="186" t="s">
        <v>74</v>
      </c>
      <c r="C1110" s="180"/>
      <c r="D1110" s="180">
        <v>27</v>
      </c>
      <c r="E1110" s="180">
        <v>23</v>
      </c>
      <c r="F1110" s="180"/>
      <c r="G1110" s="180">
        <f>SUM(C1110:F1110)</f>
      </c>
      <c r="H1110" s="187">
        <v>5000</v>
      </c>
      <c r="I1110" s="125">
        <f>G1110*H1110</f>
      </c>
      <c r="J1110" s="125">
        <f>I1110*0.1</f>
      </c>
      <c r="K1110" s="125">
        <f>SUM(I1110:J1110)</f>
      </c>
      <c r="L1110" s="205"/>
      <c r="M1110" s="87"/>
      <c r="N1110" s="87"/>
      <c r="O1110" s="87"/>
      <c r="P1110" s="87"/>
      <c r="Q1110" s="87"/>
      <c r="R1110" s="87"/>
      <c r="S1110" s="87"/>
      <c r="T1110" s="87"/>
      <c r="U1110" s="205"/>
      <c r="V1110" s="87"/>
      <c r="W1110" s="87"/>
      <c r="X1110" s="87"/>
      <c r="Y1110" s="87"/>
      <c r="Z1110" s="86"/>
      <c r="AA1110" s="87"/>
    </row>
    <row x14ac:dyDescent="0.25" r="1111" customHeight="1" ht="17.25">
      <c r="A1111" s="178">
        <f>A1110</f>
        <v>25569.375</v>
      </c>
      <c r="B1111" s="179" t="s">
        <v>11</v>
      </c>
      <c r="C1111" s="180"/>
      <c r="D1111" s="180">
        <v>14</v>
      </c>
      <c r="E1111" s="180">
        <v>8</v>
      </c>
      <c r="F1111" s="180"/>
      <c r="G1111" s="180">
        <f>SUM(C1111:F1111)</f>
      </c>
      <c r="H1111" s="182">
        <v>6000</v>
      </c>
      <c r="I1111" s="125">
        <f>G1111*H1111</f>
      </c>
      <c r="J1111" s="125">
        <f>I1111*0.1</f>
      </c>
      <c r="K1111" s="125">
        <f>SUM(I1111:J1111)</f>
      </c>
      <c r="L1111" s="205"/>
      <c r="M1111" s="87"/>
      <c r="N1111" s="87"/>
      <c r="O1111" s="87"/>
      <c r="P1111" s="87"/>
      <c r="Q1111" s="87"/>
      <c r="R1111" s="87"/>
      <c r="S1111" s="87"/>
      <c r="T1111" s="87"/>
      <c r="U1111" s="205"/>
      <c r="V1111" s="87"/>
      <c r="W1111" s="87"/>
      <c r="X1111" s="87"/>
      <c r="Y1111" s="87"/>
      <c r="Z1111" s="86"/>
      <c r="AA1111" s="87"/>
    </row>
    <row x14ac:dyDescent="0.25" r="1112" customHeight="1" ht="17.25">
      <c r="A1112" s="178">
        <f>A1111</f>
        <v>25569.375</v>
      </c>
      <c r="B1112" s="179" t="s">
        <v>22</v>
      </c>
      <c r="C1112" s="180"/>
      <c r="D1112" s="180">
        <v>41</v>
      </c>
      <c r="E1112" s="180"/>
      <c r="F1112" s="180"/>
      <c r="G1112" s="180">
        <f>SUM(C1112:F1112)</f>
      </c>
      <c r="H1112" s="182">
        <v>4800</v>
      </c>
      <c r="I1112" s="125">
        <f>G1112*H1112</f>
      </c>
      <c r="J1112" s="125">
        <f>I1112*0.1</f>
      </c>
      <c r="K1112" s="125">
        <f>SUM(I1112:J1112)</f>
      </c>
      <c r="L1112" s="205"/>
      <c r="M1112" s="87"/>
      <c r="N1112" s="87"/>
      <c r="O1112" s="87"/>
      <c r="P1112" s="87"/>
      <c r="Q1112" s="87"/>
      <c r="R1112" s="87"/>
      <c r="S1112" s="87"/>
      <c r="T1112" s="87"/>
      <c r="U1112" s="205"/>
      <c r="V1112" s="87"/>
      <c r="W1112" s="87"/>
      <c r="X1112" s="87"/>
      <c r="Y1112" s="87"/>
      <c r="Z1112" s="86"/>
      <c r="AA1112" s="87"/>
    </row>
    <row x14ac:dyDescent="0.25" r="1113" customHeight="1" ht="17.25">
      <c r="A1113" s="178">
        <f>A1112</f>
        <v>25569.375</v>
      </c>
      <c r="B1113" s="186" t="s">
        <v>84</v>
      </c>
      <c r="C1113" s="180"/>
      <c r="D1113" s="180">
        <v>16</v>
      </c>
      <c r="E1113" s="180">
        <v>9</v>
      </c>
      <c r="F1113" s="180"/>
      <c r="G1113" s="180">
        <f>SUM(C1113:F1113)</f>
      </c>
      <c r="H1113" s="182">
        <v>4800</v>
      </c>
      <c r="I1113" s="125">
        <f>G1113*H1113</f>
      </c>
      <c r="J1113" s="125">
        <f>I1113*0.1</f>
      </c>
      <c r="K1113" s="125">
        <f>SUM(I1113:J1113)</f>
      </c>
      <c r="L1113" s="205"/>
      <c r="M1113" s="87"/>
      <c r="N1113" s="87"/>
      <c r="O1113" s="87"/>
      <c r="P1113" s="87"/>
      <c r="Q1113" s="87"/>
      <c r="R1113" s="87"/>
      <c r="S1113" s="87"/>
      <c r="T1113" s="87"/>
      <c r="U1113" s="205"/>
      <c r="V1113" s="87"/>
      <c r="W1113" s="87"/>
      <c r="X1113" s="87"/>
      <c r="Y1113" s="87"/>
      <c r="Z1113" s="86"/>
      <c r="AA1113" s="87"/>
    </row>
    <row x14ac:dyDescent="0.25" r="1114" customHeight="1" ht="17.25">
      <c r="A1114" s="178">
        <f>A1113</f>
        <v>25569.375</v>
      </c>
      <c r="B1114" s="179" t="s">
        <v>17</v>
      </c>
      <c r="C1114" s="180"/>
      <c r="D1114" s="180">
        <v>37</v>
      </c>
      <c r="E1114" s="180">
        <v>12</v>
      </c>
      <c r="F1114" s="180"/>
      <c r="G1114" s="180">
        <f>SUM(C1114:F1114)</f>
      </c>
      <c r="H1114" s="182">
        <v>6500</v>
      </c>
      <c r="I1114" s="125">
        <f>G1114*H1114</f>
      </c>
      <c r="J1114" s="125">
        <f>I1114*0.1</f>
      </c>
      <c r="K1114" s="125">
        <f>SUM(I1114:J1114)</f>
      </c>
      <c r="L1114" s="205"/>
      <c r="M1114" s="87"/>
      <c r="N1114" s="87"/>
      <c r="O1114" s="87"/>
      <c r="P1114" s="87"/>
      <c r="Q1114" s="87"/>
      <c r="R1114" s="87"/>
      <c r="S1114" s="87"/>
      <c r="T1114" s="87"/>
      <c r="U1114" s="205"/>
      <c r="V1114" s="87"/>
      <c r="W1114" s="87"/>
      <c r="X1114" s="87"/>
      <c r="Y1114" s="87"/>
      <c r="Z1114" s="86"/>
      <c r="AA1114" s="87"/>
    </row>
    <row x14ac:dyDescent="0.25" r="1115" customHeight="1" ht="17.25">
      <c r="A1115" s="178">
        <f>A1114</f>
        <v>25569.375</v>
      </c>
      <c r="B1115" s="186" t="s">
        <v>148</v>
      </c>
      <c r="C1115" s="180"/>
      <c r="D1115" s="180">
        <v>3</v>
      </c>
      <c r="E1115" s="180"/>
      <c r="F1115" s="180"/>
      <c r="G1115" s="180">
        <f>SUM(C1115:F1115)</f>
      </c>
      <c r="H1115" s="182">
        <v>6000</v>
      </c>
      <c r="I1115" s="125">
        <f>G1115*H1115</f>
      </c>
      <c r="J1115" s="125">
        <f>I1115*0.1</f>
      </c>
      <c r="K1115" s="125">
        <f>SUM(I1115:J1115)</f>
      </c>
      <c r="L1115" s="205"/>
      <c r="M1115" s="87"/>
      <c r="N1115" s="87"/>
      <c r="O1115" s="87"/>
      <c r="P1115" s="87"/>
      <c r="Q1115" s="87"/>
      <c r="R1115" s="87"/>
      <c r="S1115" s="87"/>
      <c r="T1115" s="87"/>
      <c r="U1115" s="205"/>
      <c r="V1115" s="87"/>
      <c r="W1115" s="87"/>
      <c r="X1115" s="87"/>
      <c r="Y1115" s="87"/>
      <c r="Z1115" s="86"/>
      <c r="AA1115" s="87"/>
    </row>
    <row x14ac:dyDescent="0.25" r="1116" customHeight="1" ht="17.25">
      <c r="A1116" s="178">
        <f>A1115</f>
        <v>25569.375</v>
      </c>
      <c r="B1116" s="179" t="s">
        <v>29</v>
      </c>
      <c r="C1116" s="188"/>
      <c r="D1116" s="180">
        <v>16</v>
      </c>
      <c r="E1116" s="180">
        <v>15</v>
      </c>
      <c r="F1116" s="180"/>
      <c r="G1116" s="180">
        <f>SUM(C1116:F1116)</f>
      </c>
      <c r="H1116" s="182">
        <v>5500</v>
      </c>
      <c r="I1116" s="125">
        <f>G1116*H1116</f>
      </c>
      <c r="J1116" s="125">
        <f>I1116*0.1</f>
      </c>
      <c r="K1116" s="125">
        <f>SUM(I1116:J1116)</f>
      </c>
      <c r="L1116" s="205"/>
      <c r="M1116" s="87"/>
      <c r="N1116" s="87"/>
      <c r="O1116" s="87"/>
      <c r="P1116" s="87"/>
      <c r="Q1116" s="87"/>
      <c r="R1116" s="87"/>
      <c r="S1116" s="87"/>
      <c r="T1116" s="87"/>
      <c r="U1116" s="205"/>
      <c r="V1116" s="87"/>
      <c r="W1116" s="87"/>
      <c r="X1116" s="87"/>
      <c r="Y1116" s="87"/>
      <c r="Z1116" s="86"/>
      <c r="AA1116" s="87"/>
    </row>
    <row x14ac:dyDescent="0.25" r="1117" customHeight="1" ht="17.25">
      <c r="A1117" s="178">
        <f>A1116</f>
        <v>25569.375</v>
      </c>
      <c r="B1117" s="179" t="s">
        <v>15</v>
      </c>
      <c r="C1117" s="180"/>
      <c r="D1117" s="180">
        <v>17</v>
      </c>
      <c r="E1117" s="180">
        <v>5</v>
      </c>
      <c r="F1117" s="180"/>
      <c r="G1117" s="180">
        <f>SUM(C1117:F1117)</f>
      </c>
      <c r="H1117" s="182">
        <v>4800</v>
      </c>
      <c r="I1117" s="125">
        <f>G1117*H1117</f>
      </c>
      <c r="J1117" s="125">
        <f>I1117*0.1</f>
      </c>
      <c r="K1117" s="125">
        <f>SUM(I1117:J1117)</f>
      </c>
      <c r="L1117" s="205"/>
      <c r="M1117" s="87"/>
      <c r="N1117" s="87"/>
      <c r="O1117" s="87"/>
      <c r="P1117" s="87"/>
      <c r="Q1117" s="87"/>
      <c r="R1117" s="87"/>
      <c r="S1117" s="87"/>
      <c r="T1117" s="87"/>
      <c r="U1117" s="205"/>
      <c r="V1117" s="87"/>
      <c r="W1117" s="87"/>
      <c r="X1117" s="87"/>
      <c r="Y1117" s="87"/>
      <c r="Z1117" s="86"/>
      <c r="AA1117" s="87"/>
    </row>
    <row x14ac:dyDescent="0.25" r="1118" customHeight="1" ht="17.25">
      <c r="A1118" s="178">
        <f>A1117</f>
        <v>25569.375</v>
      </c>
      <c r="B1118" s="179" t="s">
        <v>21</v>
      </c>
      <c r="C1118" s="188"/>
      <c r="D1118" s="180">
        <v>17</v>
      </c>
      <c r="E1118" s="180"/>
      <c r="F1118" s="180"/>
      <c r="G1118" s="180">
        <f>SUM(C1118:F1118)</f>
      </c>
      <c r="H1118" s="182">
        <v>5500</v>
      </c>
      <c r="I1118" s="125">
        <f>G1118*H1118</f>
      </c>
      <c r="J1118" s="125">
        <f>I1118*0.1</f>
      </c>
      <c r="K1118" s="125">
        <f>SUM(I1118:J1118)</f>
      </c>
      <c r="L1118" s="205"/>
      <c r="M1118" s="87"/>
      <c r="N1118" s="87"/>
      <c r="O1118" s="87"/>
      <c r="P1118" s="87"/>
      <c r="Q1118" s="87"/>
      <c r="R1118" s="87"/>
      <c r="S1118" s="87"/>
      <c r="T1118" s="87"/>
      <c r="U1118" s="205"/>
      <c r="V1118" s="87"/>
      <c r="W1118" s="87"/>
      <c r="X1118" s="87"/>
      <c r="Y1118" s="87"/>
      <c r="Z1118" s="86"/>
      <c r="AA1118" s="87"/>
    </row>
    <row x14ac:dyDescent="0.25" r="1119" customHeight="1" ht="17.25">
      <c r="A1119" s="178">
        <f>A1118</f>
        <v>25569.375</v>
      </c>
      <c r="B1119" s="179" t="s">
        <v>52</v>
      </c>
      <c r="C1119" s="180"/>
      <c r="D1119" s="180">
        <v>16</v>
      </c>
      <c r="E1119" s="180">
        <v>10</v>
      </c>
      <c r="F1119" s="180"/>
      <c r="G1119" s="180">
        <f>SUM(C1119:F1119)</f>
      </c>
      <c r="H1119" s="182">
        <v>5500</v>
      </c>
      <c r="I1119" s="125">
        <f>G1119*H1119</f>
      </c>
      <c r="J1119" s="125">
        <f>I1119*0.1</f>
      </c>
      <c r="K1119" s="125">
        <f>SUM(I1119:J1119)</f>
      </c>
      <c r="L1119" s="205"/>
      <c r="M1119" s="87"/>
      <c r="N1119" s="87"/>
      <c r="O1119" s="87"/>
      <c r="P1119" s="87"/>
      <c r="Q1119" s="87"/>
      <c r="R1119" s="87"/>
      <c r="S1119" s="87"/>
      <c r="T1119" s="87"/>
      <c r="U1119" s="205"/>
      <c r="V1119" s="87"/>
      <c r="W1119" s="87"/>
      <c r="X1119" s="87"/>
      <c r="Y1119" s="87"/>
      <c r="Z1119" s="86"/>
      <c r="AA1119" s="87"/>
    </row>
    <row x14ac:dyDescent="0.25" r="1120" customHeight="1" ht="17.25">
      <c r="A1120" s="178">
        <f>A1119</f>
        <v>25569.375</v>
      </c>
      <c r="B1120" s="186" t="s">
        <v>61</v>
      </c>
      <c r="C1120" s="180"/>
      <c r="D1120" s="180">
        <v>10</v>
      </c>
      <c r="E1120" s="180"/>
      <c r="F1120" s="180"/>
      <c r="G1120" s="180">
        <f>SUM(C1120:F1120)</f>
      </c>
      <c r="H1120" s="182">
        <v>5500</v>
      </c>
      <c r="I1120" s="125">
        <f>G1120*H1120</f>
      </c>
      <c r="J1120" s="125">
        <f>I1120*0.1</f>
      </c>
      <c r="K1120" s="125">
        <f>SUM(I1120:J1120)</f>
      </c>
      <c r="L1120" s="205"/>
      <c r="M1120" s="87"/>
      <c r="N1120" s="87"/>
      <c r="O1120" s="87"/>
      <c r="P1120" s="87"/>
      <c r="Q1120" s="87"/>
      <c r="R1120" s="87"/>
      <c r="S1120" s="87"/>
      <c r="T1120" s="87"/>
      <c r="U1120" s="205"/>
      <c r="V1120" s="87"/>
      <c r="W1120" s="87"/>
      <c r="X1120" s="87"/>
      <c r="Y1120" s="87"/>
      <c r="Z1120" s="86"/>
      <c r="AA1120" s="87"/>
    </row>
    <row x14ac:dyDescent="0.25" r="1121" customHeight="1" ht="17.25">
      <c r="A1121" s="178">
        <f>A1120</f>
        <v>25569.375</v>
      </c>
      <c r="B1121" s="179" t="s">
        <v>33</v>
      </c>
      <c r="C1121" s="180"/>
      <c r="D1121" s="180">
        <v>9</v>
      </c>
      <c r="E1121" s="180"/>
      <c r="F1121" s="180"/>
      <c r="G1121" s="180">
        <f>SUM(C1121:F1121)</f>
      </c>
      <c r="H1121" s="182">
        <v>5500</v>
      </c>
      <c r="I1121" s="125">
        <f>G1121*H1121</f>
      </c>
      <c r="J1121" s="125">
        <f>I1121*0.1</f>
      </c>
      <c r="K1121" s="125">
        <f>SUM(I1121:J1121)</f>
      </c>
      <c r="L1121" s="205"/>
      <c r="M1121" s="87"/>
      <c r="N1121" s="87"/>
      <c r="O1121" s="87"/>
      <c r="P1121" s="87"/>
      <c r="Q1121" s="87"/>
      <c r="R1121" s="87"/>
      <c r="S1121" s="87"/>
      <c r="T1121" s="87"/>
      <c r="U1121" s="205"/>
      <c r="V1121" s="87"/>
      <c r="W1121" s="87"/>
      <c r="X1121" s="87"/>
      <c r="Y1121" s="87"/>
      <c r="Z1121" s="86"/>
      <c r="AA1121" s="87"/>
    </row>
    <row x14ac:dyDescent="0.25" r="1122" customHeight="1" ht="17.25">
      <c r="A1122" s="178">
        <f>A1121</f>
        <v>25569.375</v>
      </c>
      <c r="B1122" s="179" t="s">
        <v>12</v>
      </c>
      <c r="C1122" s="180"/>
      <c r="D1122" s="180">
        <v>17</v>
      </c>
      <c r="E1122" s="180">
        <v>8</v>
      </c>
      <c r="F1122" s="180"/>
      <c r="G1122" s="180">
        <f>SUM(C1122:F1122)</f>
      </c>
      <c r="H1122" s="182">
        <v>6000</v>
      </c>
      <c r="I1122" s="125">
        <f>G1122*H1122</f>
      </c>
      <c r="J1122" s="125">
        <f>I1122*0.1</f>
      </c>
      <c r="K1122" s="125">
        <f>SUM(I1122:J1122)</f>
      </c>
      <c r="L1122" s="205"/>
      <c r="M1122" s="87"/>
      <c r="N1122" s="87"/>
      <c r="O1122" s="87"/>
      <c r="P1122" s="87"/>
      <c r="Q1122" s="87"/>
      <c r="R1122" s="87"/>
      <c r="S1122" s="87"/>
      <c r="T1122" s="87"/>
      <c r="U1122" s="205"/>
      <c r="V1122" s="87"/>
      <c r="W1122" s="87"/>
      <c r="X1122" s="87"/>
      <c r="Y1122" s="87"/>
      <c r="Z1122" s="86"/>
      <c r="AA1122" s="87"/>
    </row>
    <row x14ac:dyDescent="0.25" r="1123" customHeight="1" ht="17.25">
      <c r="A1123" s="178">
        <f>A1122</f>
        <v>25569.375</v>
      </c>
      <c r="B1123" s="186" t="s">
        <v>37</v>
      </c>
      <c r="C1123" s="180"/>
      <c r="D1123" s="180">
        <v>6</v>
      </c>
      <c r="E1123" s="180"/>
      <c r="F1123" s="180"/>
      <c r="G1123" s="180">
        <f>SUM(C1123:F1123)</f>
      </c>
      <c r="H1123" s="182">
        <v>6500</v>
      </c>
      <c r="I1123" s="125">
        <f>G1123*H1123</f>
      </c>
      <c r="J1123" s="125">
        <f>I1123*0.1</f>
      </c>
      <c r="K1123" s="125">
        <f>SUM(I1123:J1123)</f>
      </c>
      <c r="L1123" s="205"/>
      <c r="M1123" s="87"/>
      <c r="N1123" s="87"/>
      <c r="O1123" s="87"/>
      <c r="P1123" s="87"/>
      <c r="Q1123" s="87"/>
      <c r="R1123" s="87"/>
      <c r="S1123" s="87"/>
      <c r="T1123" s="87"/>
      <c r="U1123" s="205"/>
      <c r="V1123" s="87"/>
      <c r="W1123" s="87"/>
      <c r="X1123" s="87"/>
      <c r="Y1123" s="87"/>
      <c r="Z1123" s="86"/>
      <c r="AA1123" s="87"/>
    </row>
    <row x14ac:dyDescent="0.25" r="1124" customHeight="1" ht="17.25">
      <c r="A1124" s="178">
        <f>A1123</f>
        <v>25569.375</v>
      </c>
      <c r="B1124" s="186" t="s">
        <v>64</v>
      </c>
      <c r="C1124" s="180"/>
      <c r="D1124" s="180">
        <v>53</v>
      </c>
      <c r="E1124" s="180">
        <v>2</v>
      </c>
      <c r="F1124" s="180"/>
      <c r="G1124" s="180">
        <f>SUM(C1124:F1124)</f>
      </c>
      <c r="H1124" s="182">
        <v>5500</v>
      </c>
      <c r="I1124" s="125">
        <f>G1124*H1124</f>
      </c>
      <c r="J1124" s="125">
        <f>I1124*0.1</f>
      </c>
      <c r="K1124" s="125">
        <f>SUM(I1124:J1124)</f>
      </c>
      <c r="L1124" s="205"/>
      <c r="M1124" s="87"/>
      <c r="N1124" s="87"/>
      <c r="O1124" s="87"/>
      <c r="P1124" s="87"/>
      <c r="Q1124" s="87"/>
      <c r="R1124" s="87"/>
      <c r="S1124" s="87"/>
      <c r="T1124" s="87"/>
      <c r="U1124" s="205"/>
      <c r="V1124" s="87"/>
      <c r="W1124" s="87"/>
      <c r="X1124" s="87"/>
      <c r="Y1124" s="87"/>
      <c r="Z1124" s="86"/>
      <c r="AA1124" s="87"/>
    </row>
    <row x14ac:dyDescent="0.25" r="1125" customHeight="1" ht="17.25">
      <c r="A1125" s="178">
        <f>A1124</f>
        <v>25569.375</v>
      </c>
      <c r="B1125" s="179" t="s">
        <v>25</v>
      </c>
      <c r="C1125" s="180"/>
      <c r="D1125" s="180">
        <v>20</v>
      </c>
      <c r="E1125" s="180"/>
      <c r="F1125" s="180"/>
      <c r="G1125" s="180">
        <f>SUM(C1125:F1125)</f>
      </c>
      <c r="H1125" s="182">
        <v>6000</v>
      </c>
      <c r="I1125" s="125">
        <f>G1125*H1125</f>
      </c>
      <c r="J1125" s="125">
        <f>I1125*0.1</f>
      </c>
      <c r="K1125" s="125">
        <f>SUM(I1125:J1125)</f>
      </c>
      <c r="L1125" s="205"/>
      <c r="M1125" s="87"/>
      <c r="N1125" s="87"/>
      <c r="O1125" s="87"/>
      <c r="P1125" s="87"/>
      <c r="Q1125" s="87"/>
      <c r="R1125" s="87"/>
      <c r="S1125" s="87"/>
      <c r="T1125" s="87"/>
      <c r="U1125" s="205"/>
      <c r="V1125" s="87"/>
      <c r="W1125" s="87"/>
      <c r="X1125" s="87"/>
      <c r="Y1125" s="87"/>
      <c r="Z1125" s="86"/>
      <c r="AA1125" s="87"/>
    </row>
    <row x14ac:dyDescent="0.25" r="1126" customHeight="1" ht="17.25">
      <c r="A1126" s="178">
        <f>A1125</f>
        <v>25569.375</v>
      </c>
      <c r="B1126" s="186" t="s">
        <v>76</v>
      </c>
      <c r="C1126" s="188"/>
      <c r="D1126" s="180">
        <v>25</v>
      </c>
      <c r="E1126" s="180">
        <v>12</v>
      </c>
      <c r="F1126" s="180">
        <v>5</v>
      </c>
      <c r="G1126" s="180">
        <f>SUM(C1126:F1126)</f>
      </c>
      <c r="H1126" s="125">
        <v>6000</v>
      </c>
      <c r="I1126" s="125">
        <f>G1126*H1126</f>
      </c>
      <c r="J1126" s="125">
        <f>I1126*0.1</f>
      </c>
      <c r="K1126" s="125">
        <f>SUM(I1126:J1126)</f>
      </c>
      <c r="L1126" s="205"/>
      <c r="M1126" s="87"/>
      <c r="N1126" s="87"/>
      <c r="O1126" s="87"/>
      <c r="P1126" s="87"/>
      <c r="Q1126" s="87"/>
      <c r="R1126" s="87"/>
      <c r="S1126" s="87"/>
      <c r="T1126" s="87"/>
      <c r="U1126" s="205"/>
      <c r="V1126" s="87"/>
      <c r="W1126" s="87"/>
      <c r="X1126" s="87"/>
      <c r="Y1126" s="87"/>
      <c r="Z1126" s="86"/>
      <c r="AA1126" s="87"/>
    </row>
    <row x14ac:dyDescent="0.25" r="1127" customHeight="1" ht="17.25">
      <c r="A1127" s="178">
        <f>A1126</f>
        <v>25569.375</v>
      </c>
      <c r="B1127" s="186" t="s">
        <v>149</v>
      </c>
      <c r="C1127" s="180"/>
      <c r="D1127" s="180">
        <v>97</v>
      </c>
      <c r="E1127" s="180">
        <v>32</v>
      </c>
      <c r="F1127" s="180">
        <v>3</v>
      </c>
      <c r="G1127" s="180">
        <f>SUM(C1127:F1127)</f>
      </c>
      <c r="H1127" s="125">
        <v>6000</v>
      </c>
      <c r="I1127" s="125">
        <f>G1127*H1127</f>
      </c>
      <c r="J1127" s="125">
        <f>I1127*0.1</f>
      </c>
      <c r="K1127" s="125">
        <f>SUM(I1127:J1127)</f>
      </c>
      <c r="L1127" s="205"/>
      <c r="M1127" s="87"/>
      <c r="N1127" s="87"/>
      <c r="O1127" s="87"/>
      <c r="P1127" s="87"/>
      <c r="Q1127" s="87"/>
      <c r="R1127" s="87"/>
      <c r="S1127" s="87"/>
      <c r="T1127" s="87"/>
      <c r="U1127" s="205"/>
      <c r="V1127" s="87"/>
      <c r="W1127" s="87"/>
      <c r="X1127" s="87"/>
      <c r="Y1127" s="87"/>
      <c r="Z1127" s="86"/>
      <c r="AA1127" s="87"/>
    </row>
    <row x14ac:dyDescent="0.25" r="1128" customHeight="1" ht="17.25">
      <c r="A1128" s="178">
        <f>A1127</f>
        <v>25569.375</v>
      </c>
      <c r="B1128" s="186" t="s">
        <v>43</v>
      </c>
      <c r="C1128" s="180"/>
      <c r="D1128" s="180">
        <v>43</v>
      </c>
      <c r="E1128" s="180">
        <v>14</v>
      </c>
      <c r="F1128" s="180"/>
      <c r="G1128" s="180">
        <f>SUM(C1128:F1128)</f>
      </c>
      <c r="H1128" s="125">
        <v>6000</v>
      </c>
      <c r="I1128" s="125">
        <f>G1128*H1128</f>
      </c>
      <c r="J1128" s="125">
        <f>I1128*0.1</f>
      </c>
      <c r="K1128" s="125">
        <f>SUM(I1128:J1128)</f>
      </c>
      <c r="L1128" s="205"/>
      <c r="M1128" s="87"/>
      <c r="N1128" s="87"/>
      <c r="O1128" s="87"/>
      <c r="P1128" s="87"/>
      <c r="Q1128" s="87"/>
      <c r="R1128" s="87"/>
      <c r="S1128" s="87"/>
      <c r="T1128" s="87"/>
      <c r="U1128" s="205"/>
      <c r="V1128" s="87"/>
      <c r="W1128" s="87"/>
      <c r="X1128" s="87"/>
      <c r="Y1128" s="87"/>
      <c r="Z1128" s="86"/>
      <c r="AA1128" s="87"/>
    </row>
    <row x14ac:dyDescent="0.25" r="1129" customHeight="1" ht="17.25">
      <c r="A1129" s="178">
        <f>A1128</f>
        <v>25569.375</v>
      </c>
      <c r="B1129" s="186" t="s">
        <v>18</v>
      </c>
      <c r="C1129" s="180"/>
      <c r="D1129" s="180">
        <v>9</v>
      </c>
      <c r="E1129" s="180">
        <v>7</v>
      </c>
      <c r="F1129" s="180">
        <v>6</v>
      </c>
      <c r="G1129" s="180">
        <f>SUM(C1129:F1129)</f>
      </c>
      <c r="H1129" s="125">
        <v>6000</v>
      </c>
      <c r="I1129" s="125">
        <f>G1129*H1129</f>
      </c>
      <c r="J1129" s="125">
        <f>I1129*0.1</f>
      </c>
      <c r="K1129" s="125">
        <f>SUM(I1129:J1129)</f>
      </c>
      <c r="L1129" s="205"/>
      <c r="M1129" s="87"/>
      <c r="N1129" s="87"/>
      <c r="O1129" s="87"/>
      <c r="P1129" s="87"/>
      <c r="Q1129" s="87"/>
      <c r="R1129" s="87"/>
      <c r="S1129" s="87"/>
      <c r="T1129" s="87"/>
      <c r="U1129" s="205"/>
      <c r="V1129" s="87"/>
      <c r="W1129" s="87"/>
      <c r="X1129" s="87"/>
      <c r="Y1129" s="87"/>
      <c r="Z1129" s="86"/>
      <c r="AA1129" s="87"/>
    </row>
    <row x14ac:dyDescent="0.25" r="1130" customHeight="1" ht="17.25">
      <c r="A1130" s="178">
        <f>A1129</f>
        <v>25569.375</v>
      </c>
      <c r="B1130" s="186" t="s">
        <v>82</v>
      </c>
      <c r="C1130" s="188"/>
      <c r="D1130" s="180">
        <v>25</v>
      </c>
      <c r="E1130" s="180">
        <v>15</v>
      </c>
      <c r="F1130" s="180">
        <v>7</v>
      </c>
      <c r="G1130" s="180">
        <f>SUM(C1130:F1130)</f>
      </c>
      <c r="H1130" s="125">
        <v>5000</v>
      </c>
      <c r="I1130" s="125">
        <f>G1130*H1130</f>
      </c>
      <c r="J1130" s="125">
        <f>I1130*0.1</f>
      </c>
      <c r="K1130" s="125">
        <f>SUM(I1130:J1130)</f>
      </c>
      <c r="L1130" s="205"/>
      <c r="M1130" s="87"/>
      <c r="N1130" s="87"/>
      <c r="O1130" s="87"/>
      <c r="P1130" s="87"/>
      <c r="Q1130" s="87"/>
      <c r="R1130" s="87"/>
      <c r="S1130" s="87"/>
      <c r="T1130" s="87"/>
      <c r="U1130" s="205"/>
      <c r="V1130" s="87"/>
      <c r="W1130" s="87"/>
      <c r="X1130" s="87"/>
      <c r="Y1130" s="87"/>
      <c r="Z1130" s="86"/>
      <c r="AA1130" s="87"/>
    </row>
    <row x14ac:dyDescent="0.25" r="1131" customHeight="1" ht="17.25">
      <c r="A1131" s="178">
        <f>A1130</f>
        <v>25569.375</v>
      </c>
      <c r="B1131" s="186" t="s">
        <v>151</v>
      </c>
      <c r="C1131" s="180"/>
      <c r="D1131" s="180">
        <v>12</v>
      </c>
      <c r="E1131" s="180"/>
      <c r="F1131" s="180"/>
      <c r="G1131" s="180">
        <f>SUM(C1131:F1131)</f>
      </c>
      <c r="H1131" s="125">
        <v>5000</v>
      </c>
      <c r="I1131" s="125">
        <f>G1131*H1131</f>
      </c>
      <c r="J1131" s="125">
        <f>I1131*0.1</f>
      </c>
      <c r="K1131" s="125">
        <f>SUM(I1131:J1131)</f>
      </c>
      <c r="L1131" s="205"/>
      <c r="M1131" s="87"/>
      <c r="N1131" s="87"/>
      <c r="O1131" s="87"/>
      <c r="P1131" s="87"/>
      <c r="Q1131" s="87"/>
      <c r="R1131" s="87"/>
      <c r="S1131" s="87"/>
      <c r="T1131" s="87"/>
      <c r="U1131" s="205"/>
      <c r="V1131" s="87"/>
      <c r="W1131" s="87"/>
      <c r="X1131" s="87"/>
      <c r="Y1131" s="87"/>
      <c r="Z1131" s="86"/>
      <c r="AA1131" s="87"/>
    </row>
    <row x14ac:dyDescent="0.25" r="1132" customHeight="1" ht="17.25">
      <c r="A1132" s="178">
        <f>A1131</f>
        <v>25569.375</v>
      </c>
      <c r="B1132" s="186" t="s">
        <v>105</v>
      </c>
      <c r="C1132" s="180"/>
      <c r="D1132" s="180">
        <v>83</v>
      </c>
      <c r="E1132" s="180"/>
      <c r="F1132" s="180"/>
      <c r="G1132" s="180">
        <f>SUM(C1132:F1132)</f>
      </c>
      <c r="H1132" s="125">
        <v>7000</v>
      </c>
      <c r="I1132" s="125">
        <f>G1132*H1132</f>
      </c>
      <c r="J1132" s="185"/>
      <c r="K1132" s="125">
        <f>SUM(I1132:J1132)</f>
      </c>
      <c r="L1132" s="205"/>
      <c r="M1132" s="87"/>
      <c r="N1132" s="87"/>
      <c r="O1132" s="87"/>
      <c r="P1132" s="87"/>
      <c r="Q1132" s="87"/>
      <c r="R1132" s="87"/>
      <c r="S1132" s="87"/>
      <c r="T1132" s="87"/>
      <c r="U1132" s="205"/>
      <c r="V1132" s="87"/>
      <c r="W1132" s="87"/>
      <c r="X1132" s="87"/>
      <c r="Y1132" s="87"/>
      <c r="Z1132" s="86"/>
      <c r="AA1132" s="87"/>
    </row>
    <row x14ac:dyDescent="0.25" r="1133" customHeight="1" ht="17.25">
      <c r="A1133" s="178">
        <f>A1132</f>
        <v>25569.375</v>
      </c>
      <c r="B1133" s="186" t="s">
        <v>23</v>
      </c>
      <c r="C1133" s="180"/>
      <c r="D1133" s="180">
        <v>16</v>
      </c>
      <c r="E1133" s="180"/>
      <c r="F1133" s="180"/>
      <c r="G1133" s="180">
        <f>SUM(C1133:F1133)</f>
      </c>
      <c r="H1133" s="125">
        <v>6000</v>
      </c>
      <c r="I1133" s="125">
        <f>G1133*H1133</f>
      </c>
      <c r="J1133" s="125">
        <f>I1133*0.1</f>
      </c>
      <c r="K1133" s="125">
        <f>SUM(I1133:J1133)</f>
      </c>
      <c r="L1133" s="205"/>
      <c r="M1133" s="87"/>
      <c r="N1133" s="87"/>
      <c r="O1133" s="87"/>
      <c r="P1133" s="87"/>
      <c r="Q1133" s="87"/>
      <c r="R1133" s="87"/>
      <c r="S1133" s="87"/>
      <c r="T1133" s="87"/>
      <c r="U1133" s="205"/>
      <c r="V1133" s="87"/>
      <c r="W1133" s="87"/>
      <c r="X1133" s="87"/>
      <c r="Y1133" s="87"/>
      <c r="Z1133" s="86"/>
      <c r="AA1133" s="87"/>
    </row>
    <row x14ac:dyDescent="0.25" r="1134" customHeight="1" ht="17.25">
      <c r="A1134" s="178">
        <f>A1133</f>
        <v>25569.375</v>
      </c>
      <c r="B1134" s="186" t="s">
        <v>40</v>
      </c>
      <c r="C1134" s="180"/>
      <c r="D1134" s="180">
        <v>15</v>
      </c>
      <c r="E1134" s="180"/>
      <c r="F1134" s="180"/>
      <c r="G1134" s="180">
        <f>SUM(C1134:F1134)</f>
      </c>
      <c r="H1134" s="125">
        <v>6500</v>
      </c>
      <c r="I1134" s="125">
        <f>G1134*H1134</f>
      </c>
      <c r="J1134" s="125">
        <f>I1134*0.1</f>
      </c>
      <c r="K1134" s="125">
        <f>SUM(I1134:J1134)</f>
      </c>
      <c r="L1134" s="205"/>
      <c r="M1134" s="87"/>
      <c r="N1134" s="87"/>
      <c r="O1134" s="87"/>
      <c r="P1134" s="87"/>
      <c r="Q1134" s="87"/>
      <c r="R1134" s="87"/>
      <c r="S1134" s="87"/>
      <c r="T1134" s="87"/>
      <c r="U1134" s="205"/>
      <c r="V1134" s="87"/>
      <c r="W1134" s="87"/>
      <c r="X1134" s="87"/>
      <c r="Y1134" s="87"/>
      <c r="Z1134" s="86"/>
      <c r="AA1134" s="87"/>
    </row>
    <row x14ac:dyDescent="0.25" r="1135" customHeight="1" ht="17.25">
      <c r="A1135" s="178">
        <f>A1134</f>
        <v>25569.375</v>
      </c>
      <c r="B1135" s="186" t="s">
        <v>86</v>
      </c>
      <c r="C1135" s="180"/>
      <c r="D1135" s="180">
        <v>0</v>
      </c>
      <c r="E1135" s="180"/>
      <c r="F1135" s="180"/>
      <c r="G1135" s="180">
        <f>SUM(C1135:F1135)</f>
      </c>
      <c r="H1135" s="125">
        <v>6000</v>
      </c>
      <c r="I1135" s="125">
        <f>G1135*H1135</f>
      </c>
      <c r="J1135" s="125">
        <f>I1135*0.1</f>
      </c>
      <c r="K1135" s="125">
        <f>SUM(I1135:J1135)</f>
      </c>
      <c r="L1135" s="205"/>
      <c r="M1135" s="87"/>
      <c r="N1135" s="87"/>
      <c r="O1135" s="87"/>
      <c r="P1135" s="87"/>
      <c r="Q1135" s="87"/>
      <c r="R1135" s="87"/>
      <c r="S1135" s="87"/>
      <c r="T1135" s="87"/>
      <c r="U1135" s="205"/>
      <c r="V1135" s="87"/>
      <c r="W1135" s="87"/>
      <c r="X1135" s="87"/>
      <c r="Y1135" s="87"/>
      <c r="Z1135" s="86"/>
      <c r="AA1135" s="87"/>
    </row>
    <row x14ac:dyDescent="0.25" r="1136" customHeight="1" ht="17.25">
      <c r="A1136" s="178">
        <f>A1135</f>
        <v>25569.375</v>
      </c>
      <c r="B1136" s="186" t="s">
        <v>152</v>
      </c>
      <c r="C1136" s="180"/>
      <c r="D1136" s="180">
        <v>170</v>
      </c>
      <c r="E1136" s="180"/>
      <c r="F1136" s="180"/>
      <c r="G1136" s="180">
        <f>SUM(C1136:F1136)</f>
      </c>
      <c r="H1136" s="125">
        <v>6000</v>
      </c>
      <c r="I1136" s="125">
        <f>G1136*H1136</f>
      </c>
      <c r="J1136" s="125">
        <f>I1136*0.1</f>
      </c>
      <c r="K1136" s="125">
        <f>SUM(I1136:J1136)</f>
      </c>
      <c r="L1136" s="205"/>
      <c r="M1136" s="87"/>
      <c r="N1136" s="87"/>
      <c r="O1136" s="87"/>
      <c r="P1136" s="87"/>
      <c r="Q1136" s="87"/>
      <c r="R1136" s="87"/>
      <c r="S1136" s="87"/>
      <c r="T1136" s="87"/>
      <c r="U1136" s="205"/>
      <c r="V1136" s="87"/>
      <c r="W1136" s="87"/>
      <c r="X1136" s="87"/>
      <c r="Y1136" s="87"/>
      <c r="Z1136" s="86"/>
      <c r="AA1136" s="87"/>
    </row>
    <row x14ac:dyDescent="0.25" r="1137" customHeight="1" ht="17.25">
      <c r="A1137" s="178">
        <f>A1133</f>
        <v>25569.375</v>
      </c>
      <c r="B1137" s="186" t="s">
        <v>153</v>
      </c>
      <c r="C1137" s="180"/>
      <c r="D1137" s="180">
        <v>10</v>
      </c>
      <c r="E1137" s="180"/>
      <c r="F1137" s="180"/>
      <c r="G1137" s="180">
        <f>SUM(C1137:F1137)</f>
      </c>
      <c r="H1137" s="125">
        <v>6000</v>
      </c>
      <c r="I1137" s="125">
        <f>G1137*H1137</f>
      </c>
      <c r="J1137" s="125">
        <f>I1137*0.1</f>
      </c>
      <c r="K1137" s="125">
        <f>SUM(I1137:J1137)</f>
      </c>
      <c r="L1137" s="205"/>
      <c r="M1137" s="87"/>
      <c r="N1137" s="87"/>
      <c r="O1137" s="87"/>
      <c r="P1137" s="87"/>
      <c r="Q1137" s="87"/>
      <c r="R1137" s="87"/>
      <c r="S1137" s="87"/>
      <c r="T1137" s="87"/>
      <c r="U1137" s="205"/>
      <c r="V1137" s="87"/>
      <c r="W1137" s="87"/>
      <c r="X1137" s="87"/>
      <c r="Y1137" s="87"/>
      <c r="Z1137" s="86"/>
      <c r="AA1137" s="87"/>
    </row>
    <row x14ac:dyDescent="0.25" r="1138" customHeight="1" ht="17.25">
      <c r="A1138" s="178">
        <f>A1134</f>
        <v>25569.375</v>
      </c>
      <c r="B1138" s="186"/>
      <c r="C1138" s="180"/>
      <c r="D1138" s="180"/>
      <c r="E1138" s="180"/>
      <c r="F1138" s="180"/>
      <c r="G1138" s="180">
        <f>SUM(C1138:F1138)</f>
      </c>
      <c r="H1138" s="125"/>
      <c r="I1138" s="125">
        <f>G1138*H1138</f>
      </c>
      <c r="J1138" s="125">
        <f>I1138*0.1</f>
      </c>
      <c r="K1138" s="125">
        <f>SUM(I1138:J1138)</f>
      </c>
      <c r="L1138" s="205"/>
      <c r="M1138" s="87"/>
      <c r="N1138" s="87"/>
      <c r="O1138" s="87"/>
      <c r="P1138" s="87"/>
      <c r="Q1138" s="87"/>
      <c r="R1138" s="87"/>
      <c r="S1138" s="87"/>
      <c r="T1138" s="87"/>
      <c r="U1138" s="205"/>
      <c r="V1138" s="87"/>
      <c r="W1138" s="87"/>
      <c r="X1138" s="87"/>
      <c r="Y1138" s="87"/>
      <c r="Z1138" s="86"/>
      <c r="AA1138" s="87"/>
    </row>
    <row x14ac:dyDescent="0.25" r="1139" customHeight="1" ht="17.25">
      <c r="A1139" s="178">
        <f>A1133</f>
        <v>25569.375</v>
      </c>
      <c r="B1139" s="186"/>
      <c r="C1139" s="180"/>
      <c r="D1139" s="180"/>
      <c r="E1139" s="180"/>
      <c r="F1139" s="180"/>
      <c r="G1139" s="180">
        <f>SUM(C1139:F1139)</f>
      </c>
      <c r="H1139" s="125"/>
      <c r="I1139" s="125">
        <f>G1139*H1139</f>
      </c>
      <c r="J1139" s="125">
        <f>I1139*0.1</f>
      </c>
      <c r="K1139" s="125">
        <f>SUM(I1139:J1139)</f>
      </c>
      <c r="L1139" s="205"/>
      <c r="M1139" s="87"/>
      <c r="N1139" s="87"/>
      <c r="O1139" s="87"/>
      <c r="P1139" s="87"/>
      <c r="Q1139" s="87"/>
      <c r="R1139" s="87"/>
      <c r="S1139" s="87"/>
      <c r="T1139" s="87"/>
      <c r="U1139" s="205"/>
      <c r="V1139" s="87"/>
      <c r="W1139" s="87"/>
      <c r="X1139" s="87"/>
      <c r="Y1139" s="87"/>
      <c r="Z1139" s="86"/>
      <c r="AA1139" s="87"/>
    </row>
    <row x14ac:dyDescent="0.25" r="1140" customHeight="1" ht="17.25">
      <c r="A1140" s="178">
        <f>A1134</f>
        <v>25569.375</v>
      </c>
      <c r="B1140" s="186"/>
      <c r="C1140" s="180"/>
      <c r="D1140" s="180"/>
      <c r="E1140" s="180"/>
      <c r="F1140" s="180"/>
      <c r="G1140" s="180">
        <f>SUM(C1140:F1140)</f>
      </c>
      <c r="H1140" s="125"/>
      <c r="I1140" s="125">
        <f>G1140*H1140</f>
      </c>
      <c r="J1140" s="125">
        <f>I1140*0.1</f>
      </c>
      <c r="K1140" s="125">
        <f>SUM(I1140:J1140)</f>
      </c>
      <c r="L1140" s="205"/>
      <c r="M1140" s="87"/>
      <c r="N1140" s="87"/>
      <c r="O1140" s="87"/>
      <c r="P1140" s="87"/>
      <c r="Q1140" s="87"/>
      <c r="R1140" s="87"/>
      <c r="S1140" s="87"/>
      <c r="T1140" s="87"/>
      <c r="U1140" s="205"/>
      <c r="V1140" s="87"/>
      <c r="W1140" s="87"/>
      <c r="X1140" s="87"/>
      <c r="Y1140" s="87"/>
      <c r="Z1140" s="86"/>
      <c r="AA1140" s="87"/>
    </row>
    <row x14ac:dyDescent="0.25" r="1141" customHeight="1" ht="17.25">
      <c r="A1141" s="178">
        <f>A1139</f>
        <v>25569.375</v>
      </c>
      <c r="B1141" s="179"/>
      <c r="C1141" s="180"/>
      <c r="D1141" s="180"/>
      <c r="E1141" s="180"/>
      <c r="F1141" s="180"/>
      <c r="G1141" s="180">
        <f>SUM(C1141:F1141)</f>
      </c>
      <c r="H1141" s="125"/>
      <c r="I1141" s="125">
        <f>G1141*H1141</f>
      </c>
      <c r="J1141" s="125">
        <v>0</v>
      </c>
      <c r="K1141" s="125">
        <f>SUM(I1141:J1141)</f>
      </c>
      <c r="L1141" s="205"/>
      <c r="M1141" s="87"/>
      <c r="N1141" s="87"/>
      <c r="O1141" s="87"/>
      <c r="P1141" s="87"/>
      <c r="Q1141" s="87"/>
      <c r="R1141" s="87"/>
      <c r="S1141" s="87"/>
      <c r="T1141" s="87"/>
      <c r="U1141" s="205"/>
      <c r="V1141" s="87"/>
      <c r="W1141" s="87"/>
      <c r="X1141" s="87"/>
      <c r="Y1141" s="87"/>
      <c r="Z1141" s="86"/>
      <c r="AA1141" s="87"/>
    </row>
    <row x14ac:dyDescent="0.25" r="1142" customHeight="1" ht="17.25">
      <c r="A1142" s="189">
        <f>A1141</f>
        <v>25569.375</v>
      </c>
      <c r="B1142" s="190" t="s">
        <v>155</v>
      </c>
      <c r="C1142" s="191">
        <f>SUM(C1095:C1141)</f>
      </c>
      <c r="D1142" s="191">
        <f>SUM(D1095:D1141)</f>
      </c>
      <c r="E1142" s="191">
        <f>SUM(E1095:E1141)</f>
      </c>
      <c r="F1142" s="191">
        <f>SUM(F1095:F1141)</f>
      </c>
      <c r="G1142" s="191">
        <f>SUM(G1095:G1141)</f>
      </c>
      <c r="H1142" s="191"/>
      <c r="I1142" s="191">
        <f>SUM(I1095:I1141)</f>
      </c>
      <c r="J1142" s="191">
        <f>SUM(J1095:J1141)</f>
      </c>
      <c r="K1142" s="191">
        <f>SUM(K1095:K1141)</f>
      </c>
      <c r="L1142" s="205"/>
      <c r="M1142" s="87"/>
      <c r="N1142" s="87"/>
      <c r="O1142" s="87"/>
      <c r="P1142" s="87"/>
      <c r="Q1142" s="87"/>
      <c r="R1142" s="87"/>
      <c r="S1142" s="87"/>
      <c r="T1142" s="87"/>
      <c r="U1142" s="205"/>
      <c r="V1142" s="87"/>
      <c r="W1142" s="87"/>
      <c r="X1142" s="87"/>
      <c r="Y1142" s="87"/>
      <c r="Z1142" s="86"/>
      <c r="AA1142" s="87"/>
    </row>
    <row x14ac:dyDescent="0.25" r="1143" customHeight="1" ht="17.25">
      <c r="A1143" s="178">
        <f>A1142</f>
        <v>25569.375</v>
      </c>
      <c r="B1143" s="186" t="s">
        <v>113</v>
      </c>
      <c r="C1143" s="180"/>
      <c r="D1143" s="180">
        <v>39</v>
      </c>
      <c r="E1143" s="180">
        <v>45</v>
      </c>
      <c r="F1143" s="180"/>
      <c r="G1143" s="180">
        <f>SUM(C1143:F1143)</f>
      </c>
      <c r="H1143" s="125">
        <v>6500</v>
      </c>
      <c r="I1143" s="125">
        <f>G1143*H1143</f>
      </c>
      <c r="J1143" s="185"/>
      <c r="K1143" s="125">
        <f>SUM(I1143:J1143)</f>
      </c>
      <c r="L1143" s="205"/>
      <c r="M1143" s="87"/>
      <c r="N1143" s="87"/>
      <c r="O1143" s="87"/>
      <c r="P1143" s="87"/>
      <c r="Q1143" s="87"/>
      <c r="R1143" s="87"/>
      <c r="S1143" s="87"/>
      <c r="T1143" s="87"/>
      <c r="U1143" s="205"/>
      <c r="V1143" s="87"/>
      <c r="W1143" s="87"/>
      <c r="X1143" s="87"/>
      <c r="Y1143" s="87"/>
      <c r="Z1143" s="86"/>
      <c r="AA1143" s="87"/>
    </row>
    <row x14ac:dyDescent="0.25" r="1144" customHeight="1" ht="17.25">
      <c r="A1144" s="178">
        <f>A1143</f>
        <v>25569.375</v>
      </c>
      <c r="B1144" s="186" t="s">
        <v>156</v>
      </c>
      <c r="C1144" s="180"/>
      <c r="D1144" s="180">
        <v>8</v>
      </c>
      <c r="E1144" s="180">
        <v>8</v>
      </c>
      <c r="F1144" s="180"/>
      <c r="G1144" s="180">
        <f>SUM(C1144:F1144)</f>
      </c>
      <c r="H1144" s="125">
        <v>6500</v>
      </c>
      <c r="I1144" s="125">
        <f>G1144*H1144</f>
      </c>
      <c r="J1144" s="185"/>
      <c r="K1144" s="125">
        <f>SUM(I1144:J1144)</f>
      </c>
      <c r="L1144" s="205"/>
      <c r="M1144" s="87"/>
      <c r="N1144" s="87"/>
      <c r="O1144" s="87"/>
      <c r="P1144" s="87"/>
      <c r="Q1144" s="87"/>
      <c r="R1144" s="87"/>
      <c r="S1144" s="87"/>
      <c r="T1144" s="87"/>
      <c r="U1144" s="205"/>
      <c r="V1144" s="87"/>
      <c r="W1144" s="87"/>
      <c r="X1144" s="87"/>
      <c r="Y1144" s="87"/>
      <c r="Z1144" s="86"/>
      <c r="AA1144" s="87"/>
    </row>
    <row x14ac:dyDescent="0.25" r="1145" customHeight="1" ht="17.25">
      <c r="A1145" s="178">
        <f>A1144</f>
        <v>25569.375</v>
      </c>
      <c r="B1145" s="186" t="s">
        <v>112</v>
      </c>
      <c r="C1145" s="180"/>
      <c r="D1145" s="180">
        <v>9</v>
      </c>
      <c r="E1145" s="180">
        <v>6</v>
      </c>
      <c r="F1145" s="180"/>
      <c r="G1145" s="180">
        <f>SUM(C1145:F1145)</f>
      </c>
      <c r="H1145" s="125">
        <v>6900</v>
      </c>
      <c r="I1145" s="125">
        <f>G1145*H1145</f>
      </c>
      <c r="J1145" s="185"/>
      <c r="K1145" s="125">
        <f>SUM(I1145:J1145)</f>
      </c>
      <c r="L1145" s="205"/>
      <c r="M1145" s="87"/>
      <c r="N1145" s="87"/>
      <c r="O1145" s="87"/>
      <c r="P1145" s="87"/>
      <c r="Q1145" s="87"/>
      <c r="R1145" s="87"/>
      <c r="S1145" s="87"/>
      <c r="T1145" s="87"/>
      <c r="U1145" s="205"/>
      <c r="V1145" s="87"/>
      <c r="W1145" s="87"/>
      <c r="X1145" s="87"/>
      <c r="Y1145" s="87"/>
      <c r="Z1145" s="86"/>
      <c r="AA1145" s="87"/>
    </row>
    <row x14ac:dyDescent="0.25" r="1146" customHeight="1" ht="17.25">
      <c r="A1146" s="178">
        <f>A1145</f>
        <v>25569.375</v>
      </c>
      <c r="B1146" s="179"/>
      <c r="C1146" s="180"/>
      <c r="D1146" s="180"/>
      <c r="E1146" s="180"/>
      <c r="F1146" s="180"/>
      <c r="G1146" s="180">
        <f>SUM(C1146:F1146)</f>
      </c>
      <c r="H1146" s="125"/>
      <c r="I1146" s="125">
        <f>G1146*H1146</f>
      </c>
      <c r="J1146" s="185"/>
      <c r="K1146" s="125">
        <f>SUM(I1146:J1146)</f>
      </c>
      <c r="L1146" s="205"/>
      <c r="M1146" s="87"/>
      <c r="N1146" s="87"/>
      <c r="O1146" s="87"/>
      <c r="P1146" s="87"/>
      <c r="Q1146" s="87"/>
      <c r="R1146" s="87"/>
      <c r="S1146" s="87"/>
      <c r="T1146" s="87"/>
      <c r="U1146" s="205"/>
      <c r="V1146" s="87"/>
      <c r="W1146" s="87"/>
      <c r="X1146" s="87"/>
      <c r="Y1146" s="87"/>
      <c r="Z1146" s="86"/>
      <c r="AA1146" s="87"/>
    </row>
    <row x14ac:dyDescent="0.25" r="1147" customHeight="1" ht="17.25">
      <c r="A1147" s="178">
        <f>A1146</f>
        <v>25569.375</v>
      </c>
      <c r="B1147" s="179"/>
      <c r="C1147" s="180"/>
      <c r="D1147" s="180"/>
      <c r="E1147" s="180"/>
      <c r="F1147" s="180"/>
      <c r="G1147" s="180">
        <f>SUM(C1147:F1147)</f>
      </c>
      <c r="H1147" s="125"/>
      <c r="I1147" s="125">
        <f>G1147*H1147</f>
      </c>
      <c r="J1147" s="185"/>
      <c r="K1147" s="125">
        <f>SUM(I1147:J1147)</f>
      </c>
      <c r="L1147" s="205"/>
      <c r="M1147" s="87"/>
      <c r="N1147" s="87"/>
      <c r="O1147" s="87"/>
      <c r="P1147" s="87"/>
      <c r="Q1147" s="87"/>
      <c r="R1147" s="87"/>
      <c r="S1147" s="87"/>
      <c r="T1147" s="87"/>
      <c r="U1147" s="205"/>
      <c r="V1147" s="87"/>
      <c r="W1147" s="87"/>
      <c r="X1147" s="87"/>
      <c r="Y1147" s="87"/>
      <c r="Z1147" s="86"/>
      <c r="AA1147" s="87"/>
    </row>
    <row x14ac:dyDescent="0.25" r="1148" customHeight="1" ht="17.25">
      <c r="A1148" s="178">
        <f>A1147</f>
        <v>25569.375</v>
      </c>
      <c r="B1148" s="179"/>
      <c r="C1148" s="180"/>
      <c r="D1148" s="180"/>
      <c r="E1148" s="180"/>
      <c r="F1148" s="180"/>
      <c r="G1148" s="180">
        <f>SUM(C1148:F1148)</f>
      </c>
      <c r="H1148" s="125"/>
      <c r="I1148" s="125">
        <f>G1148*H1148</f>
      </c>
      <c r="J1148" s="185"/>
      <c r="K1148" s="125">
        <f>SUM(I1148:J1148)</f>
      </c>
      <c r="L1148" s="205"/>
      <c r="M1148" s="87"/>
      <c r="N1148" s="87"/>
      <c r="O1148" s="87"/>
      <c r="P1148" s="87"/>
      <c r="Q1148" s="87"/>
      <c r="R1148" s="87"/>
      <c r="S1148" s="87"/>
      <c r="T1148" s="87"/>
      <c r="U1148" s="205"/>
      <c r="V1148" s="87"/>
      <c r="W1148" s="87"/>
      <c r="X1148" s="87"/>
      <c r="Y1148" s="87"/>
      <c r="Z1148" s="86"/>
      <c r="AA1148" s="87"/>
    </row>
    <row x14ac:dyDescent="0.25" r="1149" customHeight="1" ht="17.25">
      <c r="A1149" s="178">
        <f>A1148</f>
        <v>25569.375</v>
      </c>
      <c r="B1149" s="179"/>
      <c r="C1149" s="180"/>
      <c r="D1149" s="180"/>
      <c r="E1149" s="180"/>
      <c r="F1149" s="180"/>
      <c r="G1149" s="180">
        <f>SUM(C1149:F1149)</f>
      </c>
      <c r="H1149" s="125"/>
      <c r="I1149" s="125">
        <f>G1149*H1149</f>
      </c>
      <c r="J1149" s="185"/>
      <c r="K1149" s="125">
        <f>SUM(I1149:J1149)</f>
      </c>
      <c r="L1149" s="205"/>
      <c r="M1149" s="87"/>
      <c r="N1149" s="87"/>
      <c r="O1149" s="87"/>
      <c r="P1149" s="87"/>
      <c r="Q1149" s="87"/>
      <c r="R1149" s="87"/>
      <c r="S1149" s="87"/>
      <c r="T1149" s="87"/>
      <c r="U1149" s="205"/>
      <c r="V1149" s="87"/>
      <c r="W1149" s="87"/>
      <c r="X1149" s="87"/>
      <c r="Y1149" s="87"/>
      <c r="Z1149" s="86"/>
      <c r="AA1149" s="87"/>
    </row>
    <row x14ac:dyDescent="0.25" r="1150" customHeight="1" ht="17.25">
      <c r="A1150" s="178">
        <f>A1149</f>
        <v>25569.375</v>
      </c>
      <c r="B1150" s="179"/>
      <c r="C1150" s="180"/>
      <c r="D1150" s="180"/>
      <c r="E1150" s="180"/>
      <c r="F1150" s="180"/>
      <c r="G1150" s="180">
        <f>SUM(C1150:F1150)</f>
      </c>
      <c r="H1150" s="125"/>
      <c r="I1150" s="125">
        <f>G1150*H1150</f>
      </c>
      <c r="J1150" s="185"/>
      <c r="K1150" s="125">
        <f>SUM(I1150:J1150)</f>
      </c>
      <c r="L1150" s="205"/>
      <c r="M1150" s="87"/>
      <c r="N1150" s="87"/>
      <c r="O1150" s="87"/>
      <c r="P1150" s="87"/>
      <c r="Q1150" s="87"/>
      <c r="R1150" s="87"/>
      <c r="S1150" s="87"/>
      <c r="T1150" s="87"/>
      <c r="U1150" s="205"/>
      <c r="V1150" s="87"/>
      <c r="W1150" s="87"/>
      <c r="X1150" s="87"/>
      <c r="Y1150" s="87"/>
      <c r="Z1150" s="86"/>
      <c r="AA1150" s="87"/>
    </row>
    <row x14ac:dyDescent="0.25" r="1151" customHeight="1" ht="17.25">
      <c r="A1151" s="189">
        <f>A1150</f>
        <v>25569.375</v>
      </c>
      <c r="B1151" s="190" t="s">
        <v>157</v>
      </c>
      <c r="C1151" s="191">
        <f>SUM(C1143:C1150)</f>
      </c>
      <c r="D1151" s="191">
        <f>SUM(D1143:D1150)</f>
      </c>
      <c r="E1151" s="191">
        <f>SUM(E1143:E1150)</f>
      </c>
      <c r="F1151" s="191">
        <f>SUM(F1143:F1150)</f>
      </c>
      <c r="G1151" s="191">
        <f>SUM(G1143:G1150)</f>
      </c>
      <c r="H1151" s="201"/>
      <c r="I1151" s="201">
        <f>SUM(I1143:I1150)</f>
      </c>
      <c r="J1151" s="201"/>
      <c r="K1151" s="202">
        <f>SUM(K1143:K1150)</f>
      </c>
      <c r="L1151" s="205"/>
      <c r="M1151" s="87"/>
      <c r="N1151" s="87"/>
      <c r="O1151" s="87"/>
      <c r="P1151" s="87"/>
      <c r="Q1151" s="87"/>
      <c r="R1151" s="87"/>
      <c r="S1151" s="87"/>
      <c r="T1151" s="87"/>
      <c r="U1151" s="205"/>
      <c r="V1151" s="87"/>
      <c r="W1151" s="87"/>
      <c r="X1151" s="87"/>
      <c r="Y1151" s="87"/>
      <c r="Z1151" s="86"/>
      <c r="AA1151" s="87"/>
    </row>
    <row x14ac:dyDescent="0.25" r="1152" customHeight="1" ht="17.25" hidden="1">
      <c r="A1152" s="172" t="s">
        <v>128</v>
      </c>
      <c r="B1152" s="173" t="s">
        <v>2</v>
      </c>
      <c r="C1152" s="174" t="s">
        <v>129</v>
      </c>
      <c r="D1152" s="174" t="s">
        <v>130</v>
      </c>
      <c r="E1152" s="174" t="s">
        <v>131</v>
      </c>
      <c r="F1152" s="174" t="s">
        <v>132</v>
      </c>
      <c r="G1152" s="174" t="s">
        <v>133</v>
      </c>
      <c r="H1152" s="174" t="s">
        <v>7</v>
      </c>
      <c r="I1152" s="174" t="s">
        <v>134</v>
      </c>
      <c r="J1152" s="174" t="s">
        <v>90</v>
      </c>
      <c r="K1152" s="174" t="s">
        <v>135</v>
      </c>
      <c r="L1152" s="205"/>
      <c r="M1152" s="87"/>
      <c r="N1152" s="87"/>
      <c r="O1152" s="87"/>
      <c r="P1152" s="87"/>
      <c r="Q1152" s="87"/>
      <c r="R1152" s="87"/>
      <c r="S1152" s="87"/>
      <c r="T1152" s="87"/>
      <c r="U1152" s="205"/>
      <c r="V1152" s="87"/>
      <c r="W1152" s="87"/>
      <c r="X1152" s="87"/>
      <c r="Y1152" s="87"/>
      <c r="Z1152" s="86"/>
      <c r="AA1152" s="87"/>
    </row>
    <row x14ac:dyDescent="0.25" r="1153" customHeight="1" ht="17.25">
      <c r="A1153" s="178">
        <f>A1150+1</f>
        <v>25569.375</v>
      </c>
      <c r="B1153" s="179" t="s">
        <v>137</v>
      </c>
      <c r="C1153" s="180"/>
      <c r="D1153" s="180">
        <v>102</v>
      </c>
      <c r="E1153" s="180">
        <v>0</v>
      </c>
      <c r="F1153" s="180">
        <v>16</v>
      </c>
      <c r="G1153" s="180">
        <f>SUM(C1153:F1153)</f>
      </c>
      <c r="H1153" s="182">
        <v>4500</v>
      </c>
      <c r="I1153" s="125">
        <f>G1153*H1153</f>
      </c>
      <c r="J1153" s="125">
        <f>I1153*0.1</f>
      </c>
      <c r="K1153" s="125">
        <f>SUM(I1153:J1153)</f>
      </c>
      <c r="L1153" s="205"/>
      <c r="M1153" s="87"/>
      <c r="N1153" s="87"/>
      <c r="O1153" s="87"/>
      <c r="P1153" s="87"/>
      <c r="Q1153" s="87"/>
      <c r="R1153" s="87"/>
      <c r="S1153" s="87"/>
      <c r="T1153" s="87"/>
      <c r="U1153" s="205"/>
      <c r="V1153" s="87"/>
      <c r="W1153" s="87"/>
      <c r="X1153" s="87"/>
      <c r="Y1153" s="87"/>
      <c r="Z1153" s="86"/>
      <c r="AA1153" s="87"/>
    </row>
    <row x14ac:dyDescent="0.25" r="1154" customHeight="1" ht="17.25">
      <c r="A1154" s="178">
        <f>A1151+1</f>
        <v>25569.375</v>
      </c>
      <c r="B1154" s="179" t="s">
        <v>178</v>
      </c>
      <c r="C1154" s="180"/>
      <c r="D1154" s="180">
        <v>1</v>
      </c>
      <c r="E1154" s="180">
        <v>0</v>
      </c>
      <c r="F1154" s="180">
        <v>0</v>
      </c>
      <c r="G1154" s="180">
        <f>SUM(C1154:F1154)</f>
      </c>
      <c r="H1154" s="182">
        <v>5000</v>
      </c>
      <c r="I1154" s="125">
        <f>G1154*H1154</f>
      </c>
      <c r="J1154" s="125">
        <f>I1154*0.1</f>
      </c>
      <c r="K1154" s="125">
        <f>SUM(I1154:J1154)</f>
      </c>
      <c r="L1154" s="205"/>
      <c r="M1154" s="87"/>
      <c r="N1154" s="87"/>
      <c r="O1154" s="87"/>
      <c r="P1154" s="87"/>
      <c r="Q1154" s="87"/>
      <c r="R1154" s="87"/>
      <c r="S1154" s="87"/>
      <c r="T1154" s="87"/>
      <c r="U1154" s="205"/>
      <c r="V1154" s="87"/>
      <c r="W1154" s="87"/>
      <c r="X1154" s="87"/>
      <c r="Y1154" s="87"/>
      <c r="Z1154" s="86"/>
      <c r="AA1154" s="87"/>
    </row>
    <row x14ac:dyDescent="0.25" r="1155" customHeight="1" ht="17.25">
      <c r="A1155" s="178">
        <f>A1153</f>
        <v>25569.375</v>
      </c>
      <c r="B1155" s="179" t="s">
        <v>13</v>
      </c>
      <c r="C1155" s="180"/>
      <c r="D1155" s="180">
        <v>14</v>
      </c>
      <c r="E1155" s="180">
        <v>4</v>
      </c>
      <c r="F1155" s="180"/>
      <c r="G1155" s="180">
        <f>SUM(C1155:F1155)</f>
      </c>
      <c r="H1155" s="182">
        <v>6000</v>
      </c>
      <c r="I1155" s="125">
        <f>G1155*H1155</f>
      </c>
      <c r="J1155" s="125">
        <f>I1155*0.1</f>
      </c>
      <c r="K1155" s="125">
        <f>SUM(I1155:J1155)</f>
      </c>
      <c r="L1155" s="205"/>
      <c r="M1155" s="87"/>
      <c r="N1155" s="87"/>
      <c r="O1155" s="87"/>
      <c r="P1155" s="87"/>
      <c r="Q1155" s="87"/>
      <c r="R1155" s="87"/>
      <c r="S1155" s="87"/>
      <c r="T1155" s="87"/>
      <c r="U1155" s="205"/>
      <c r="V1155" s="87"/>
      <c r="W1155" s="87"/>
      <c r="X1155" s="87"/>
      <c r="Y1155" s="87"/>
      <c r="Z1155" s="86"/>
      <c r="AA1155" s="87"/>
    </row>
    <row x14ac:dyDescent="0.25" r="1156" customHeight="1" ht="17.25">
      <c r="A1156" s="178">
        <f>A1155</f>
        <v>25569.375</v>
      </c>
      <c r="B1156" s="179" t="s">
        <v>58</v>
      </c>
      <c r="C1156" s="183"/>
      <c r="D1156" s="180">
        <v>13</v>
      </c>
      <c r="E1156" s="180">
        <v>8</v>
      </c>
      <c r="F1156" s="180"/>
      <c r="G1156" s="180">
        <f>SUM(C1156:F1156)</f>
      </c>
      <c r="H1156" s="182">
        <v>5500</v>
      </c>
      <c r="I1156" s="125">
        <f>G1156*H1156</f>
      </c>
      <c r="J1156" s="125">
        <f>I1156*0.1</f>
      </c>
      <c r="K1156" s="125">
        <f>SUM(I1156:J1156)</f>
      </c>
      <c r="L1156" s="205"/>
      <c r="M1156" s="87"/>
      <c r="N1156" s="87"/>
      <c r="O1156" s="87"/>
      <c r="P1156" s="87"/>
      <c r="Q1156" s="87"/>
      <c r="R1156" s="87"/>
      <c r="S1156" s="87"/>
      <c r="T1156" s="87"/>
      <c r="U1156" s="205"/>
      <c r="V1156" s="87"/>
      <c r="W1156" s="87"/>
      <c r="X1156" s="87"/>
      <c r="Y1156" s="87"/>
      <c r="Z1156" s="86"/>
      <c r="AA1156" s="87"/>
    </row>
    <row x14ac:dyDescent="0.25" r="1157" customHeight="1" ht="17.25">
      <c r="A1157" s="178">
        <f>A1156</f>
        <v>25569.375</v>
      </c>
      <c r="B1157" s="179" t="s">
        <v>147</v>
      </c>
      <c r="C1157" s="183">
        <v>10</v>
      </c>
      <c r="D1157" s="180">
        <v>40</v>
      </c>
      <c r="E1157" s="180">
        <v>25</v>
      </c>
      <c r="F1157" s="180">
        <v>20</v>
      </c>
      <c r="G1157" s="180">
        <f>SUM(C1157:F1157)</f>
      </c>
      <c r="H1157" s="182">
        <v>5000</v>
      </c>
      <c r="I1157" s="125">
        <f>G1157*H1157</f>
      </c>
      <c r="J1157" s="125">
        <f>I1157*0.1</f>
      </c>
      <c r="K1157" s="125">
        <f>SUM(I1157:J1157)</f>
      </c>
      <c r="L1157" s="205"/>
      <c r="M1157" s="87"/>
      <c r="N1157" s="87"/>
      <c r="O1157" s="87"/>
      <c r="P1157" s="87"/>
      <c r="Q1157" s="87"/>
      <c r="R1157" s="87"/>
      <c r="S1157" s="87"/>
      <c r="T1157" s="87"/>
      <c r="U1157" s="205"/>
      <c r="V1157" s="87"/>
      <c r="W1157" s="87"/>
      <c r="X1157" s="87"/>
      <c r="Y1157" s="87"/>
      <c r="Z1157" s="86"/>
      <c r="AA1157" s="87"/>
    </row>
    <row x14ac:dyDescent="0.25" r="1158" customHeight="1" ht="17.25">
      <c r="A1158" s="178">
        <f>A1157</f>
        <v>25569.375</v>
      </c>
      <c r="B1158" s="179" t="s">
        <v>27</v>
      </c>
      <c r="C1158" s="180"/>
      <c r="D1158" s="180">
        <v>10</v>
      </c>
      <c r="E1158" s="180">
        <v>10</v>
      </c>
      <c r="F1158" s="180"/>
      <c r="G1158" s="180">
        <f>SUM(C1158:F1158)</f>
      </c>
      <c r="H1158" s="182">
        <v>5500</v>
      </c>
      <c r="I1158" s="125">
        <f>G1158*H1158</f>
      </c>
      <c r="J1158" s="125">
        <f>I1158*0.1</f>
      </c>
      <c r="K1158" s="125">
        <f>SUM(I1158:J1158)</f>
      </c>
      <c r="L1158" s="205"/>
      <c r="M1158" s="87"/>
      <c r="N1158" s="87"/>
      <c r="O1158" s="87"/>
      <c r="P1158" s="87"/>
      <c r="Q1158" s="87"/>
      <c r="R1158" s="87"/>
      <c r="S1158" s="87"/>
      <c r="T1158" s="87"/>
      <c r="U1158" s="205"/>
      <c r="V1158" s="87"/>
      <c r="W1158" s="87"/>
      <c r="X1158" s="87"/>
      <c r="Y1158" s="87"/>
      <c r="Z1158" s="86"/>
      <c r="AA1158" s="87"/>
    </row>
    <row x14ac:dyDescent="0.25" r="1159" customHeight="1" ht="17.25">
      <c r="A1159" s="178">
        <f>A1158</f>
        <v>25569.375</v>
      </c>
      <c r="B1159" s="179" t="s">
        <v>20</v>
      </c>
      <c r="C1159" s="180"/>
      <c r="D1159" s="180">
        <v>61</v>
      </c>
      <c r="E1159" s="180">
        <v>15</v>
      </c>
      <c r="F1159" s="180"/>
      <c r="G1159" s="180">
        <f>SUM(C1159:F1159)</f>
      </c>
      <c r="H1159" s="182">
        <v>5500</v>
      </c>
      <c r="I1159" s="125">
        <f>G1159*H1159</f>
      </c>
      <c r="J1159" s="125">
        <f>I1159*0.1</f>
      </c>
      <c r="K1159" s="125">
        <f>SUM(I1159:J1159)</f>
      </c>
      <c r="L1159" s="205"/>
      <c r="M1159" s="87"/>
      <c r="N1159" s="87"/>
      <c r="O1159" s="87"/>
      <c r="P1159" s="87"/>
      <c r="Q1159" s="87"/>
      <c r="R1159" s="87"/>
      <c r="S1159" s="87"/>
      <c r="T1159" s="87"/>
      <c r="U1159" s="205"/>
      <c r="V1159" s="87"/>
      <c r="W1159" s="87"/>
      <c r="X1159" s="87"/>
      <c r="Y1159" s="87"/>
      <c r="Z1159" s="86"/>
      <c r="AA1159" s="87"/>
    </row>
    <row x14ac:dyDescent="0.25" r="1160" customHeight="1" ht="17.25">
      <c r="A1160" s="178">
        <f>A1159</f>
        <v>25569.375</v>
      </c>
      <c r="B1160" s="179" t="s">
        <v>31</v>
      </c>
      <c r="C1160" s="180"/>
      <c r="D1160" s="180">
        <v>25</v>
      </c>
      <c r="E1160" s="180"/>
      <c r="F1160" s="180"/>
      <c r="G1160" s="180">
        <f>SUM(C1160:F1160)</f>
      </c>
      <c r="H1160" s="182">
        <v>6000</v>
      </c>
      <c r="I1160" s="125">
        <f>G1160*H1160</f>
      </c>
      <c r="J1160" s="125">
        <f>I1160*0.1</f>
      </c>
      <c r="K1160" s="125">
        <f>SUM(I1160:J1160)</f>
      </c>
      <c r="L1160" s="205"/>
      <c r="M1160" s="87"/>
      <c r="N1160" s="87"/>
      <c r="O1160" s="87"/>
      <c r="P1160" s="87"/>
      <c r="Q1160" s="87"/>
      <c r="R1160" s="87"/>
      <c r="S1160" s="87"/>
      <c r="T1160" s="87"/>
      <c r="U1160" s="205"/>
      <c r="V1160" s="87"/>
      <c r="W1160" s="87"/>
      <c r="X1160" s="87"/>
      <c r="Y1160" s="87"/>
      <c r="Z1160" s="86"/>
      <c r="AA1160" s="87"/>
    </row>
    <row x14ac:dyDescent="0.25" r="1161" customHeight="1" ht="17.25">
      <c r="A1161" s="178">
        <f>A1160</f>
        <v>25569.375</v>
      </c>
      <c r="B1161" s="179" t="s">
        <v>71</v>
      </c>
      <c r="C1161" s="180"/>
      <c r="D1161" s="180">
        <v>25</v>
      </c>
      <c r="E1161" s="180"/>
      <c r="F1161" s="180"/>
      <c r="G1161" s="180">
        <f>SUM(C1161:F1161)</f>
      </c>
      <c r="H1161" s="182">
        <v>6000</v>
      </c>
      <c r="I1161" s="125">
        <f>G1161*H1161</f>
      </c>
      <c r="J1161" s="125">
        <f>I1161*0.1</f>
      </c>
      <c r="K1161" s="125">
        <f>SUM(I1161:J1161)</f>
      </c>
      <c r="L1161" s="205"/>
      <c r="M1161" s="87"/>
      <c r="N1161" s="87"/>
      <c r="O1161" s="87"/>
      <c r="P1161" s="87"/>
      <c r="Q1161" s="87"/>
      <c r="R1161" s="87"/>
      <c r="S1161" s="87"/>
      <c r="T1161" s="87"/>
      <c r="U1161" s="205"/>
      <c r="V1161" s="87"/>
      <c r="W1161" s="87"/>
      <c r="X1161" s="87"/>
      <c r="Y1161" s="87"/>
      <c r="Z1161" s="86"/>
      <c r="AA1161" s="87"/>
    </row>
    <row x14ac:dyDescent="0.25" r="1162" customHeight="1" ht="17.25">
      <c r="A1162" s="178">
        <f>A1161</f>
        <v>25569.375</v>
      </c>
      <c r="B1162" s="184" t="s">
        <v>49</v>
      </c>
      <c r="C1162" s="180"/>
      <c r="D1162" s="180">
        <v>14</v>
      </c>
      <c r="E1162" s="180">
        <v>8</v>
      </c>
      <c r="F1162" s="180">
        <v>6</v>
      </c>
      <c r="G1162" s="180">
        <f>SUM(C1162:F1162)</f>
      </c>
      <c r="H1162" s="182">
        <v>6000</v>
      </c>
      <c r="I1162" s="125">
        <f>G1162*H1162</f>
      </c>
      <c r="J1162" s="125">
        <f>I1162*0.1</f>
      </c>
      <c r="K1162" s="125">
        <f>SUM(I1162:J1162)</f>
      </c>
      <c r="L1162" s="205"/>
      <c r="M1162" s="87"/>
      <c r="N1162" s="87"/>
      <c r="O1162" s="87"/>
      <c r="P1162" s="87"/>
      <c r="Q1162" s="87"/>
      <c r="R1162" s="87"/>
      <c r="S1162" s="87"/>
      <c r="T1162" s="87"/>
      <c r="U1162" s="205"/>
      <c r="V1162" s="87"/>
      <c r="W1162" s="87"/>
      <c r="X1162" s="87"/>
      <c r="Y1162" s="87"/>
      <c r="Z1162" s="86"/>
      <c r="AA1162" s="87"/>
    </row>
    <row x14ac:dyDescent="0.25" r="1163" customHeight="1" ht="17.25">
      <c r="A1163" s="178">
        <f>A1162</f>
        <v>25569.375</v>
      </c>
      <c r="B1163" s="179" t="s">
        <v>9</v>
      </c>
      <c r="C1163" s="180"/>
      <c r="D1163" s="180">
        <v>45</v>
      </c>
      <c r="E1163" s="180"/>
      <c r="F1163" s="180"/>
      <c r="G1163" s="180">
        <f>SUM(C1163:F1163)</f>
      </c>
      <c r="H1163" s="182">
        <v>6000</v>
      </c>
      <c r="I1163" s="125">
        <f>G1163*H1163</f>
      </c>
      <c r="J1163" s="125">
        <f>I1163*0.1</f>
      </c>
      <c r="K1163" s="125">
        <f>SUM(I1163:J1163)</f>
      </c>
      <c r="L1163" s="205"/>
      <c r="M1163" s="87"/>
      <c r="N1163" s="87"/>
      <c r="O1163" s="87"/>
      <c r="P1163" s="87"/>
      <c r="Q1163" s="87"/>
      <c r="R1163" s="87"/>
      <c r="S1163" s="87"/>
      <c r="T1163" s="87"/>
      <c r="U1163" s="205"/>
      <c r="V1163" s="87"/>
      <c r="W1163" s="87"/>
      <c r="X1163" s="87"/>
      <c r="Y1163" s="87"/>
      <c r="Z1163" s="86"/>
      <c r="AA1163" s="87"/>
    </row>
    <row x14ac:dyDescent="0.25" r="1164" customHeight="1" ht="17.25">
      <c r="A1164" s="178">
        <f>A1163</f>
        <v>25569.375</v>
      </c>
      <c r="B1164" s="179" t="s">
        <v>78</v>
      </c>
      <c r="C1164" s="180"/>
      <c r="D1164" s="180">
        <v>10</v>
      </c>
      <c r="E1164" s="180"/>
      <c r="F1164" s="180"/>
      <c r="G1164" s="180">
        <f>SUM(C1164:F1164)</f>
      </c>
      <c r="H1164" s="182">
        <v>6500</v>
      </c>
      <c r="I1164" s="125">
        <f>G1164*H1164</f>
      </c>
      <c r="J1164" s="125">
        <f>I1164*0.1</f>
      </c>
      <c r="K1164" s="125">
        <f>SUM(I1164:J1164)</f>
      </c>
      <c r="L1164" s="205"/>
      <c r="M1164" s="87"/>
      <c r="N1164" s="87"/>
      <c r="O1164" s="87"/>
      <c r="P1164" s="87"/>
      <c r="Q1164" s="87"/>
      <c r="R1164" s="87"/>
      <c r="S1164" s="87"/>
      <c r="T1164" s="87"/>
      <c r="U1164" s="205"/>
      <c r="V1164" s="87"/>
      <c r="W1164" s="87"/>
      <c r="X1164" s="87"/>
      <c r="Y1164" s="87"/>
      <c r="Z1164" s="86"/>
      <c r="AA1164" s="87"/>
    </row>
    <row x14ac:dyDescent="0.25" r="1165" customHeight="1" ht="17.25">
      <c r="A1165" s="178">
        <f>A1164</f>
        <v>25569.375</v>
      </c>
      <c r="B1165" s="179" t="s">
        <v>55</v>
      </c>
      <c r="C1165" s="180"/>
      <c r="D1165" s="180">
        <v>10</v>
      </c>
      <c r="E1165" s="180"/>
      <c r="F1165" s="180"/>
      <c r="G1165" s="180">
        <f>SUM(C1165:F1165)</f>
      </c>
      <c r="H1165" s="182">
        <v>6500</v>
      </c>
      <c r="I1165" s="125">
        <f>G1165*H1165</f>
      </c>
      <c r="J1165" s="125">
        <f>I1165*0.1</f>
      </c>
      <c r="K1165" s="125">
        <f>SUM(I1165:J1165)</f>
      </c>
      <c r="L1165" s="205"/>
      <c r="M1165" s="87"/>
      <c r="N1165" s="87"/>
      <c r="O1165" s="87"/>
      <c r="P1165" s="87"/>
      <c r="Q1165" s="87"/>
      <c r="R1165" s="87"/>
      <c r="S1165" s="87"/>
      <c r="T1165" s="87"/>
      <c r="U1165" s="205"/>
      <c r="V1165" s="87"/>
      <c r="W1165" s="87"/>
      <c r="X1165" s="87"/>
      <c r="Y1165" s="87"/>
      <c r="Z1165" s="86"/>
      <c r="AA1165" s="87"/>
    </row>
    <row x14ac:dyDescent="0.25" r="1166" customHeight="1" ht="17.25">
      <c r="A1166" s="178">
        <f>A1165</f>
        <v>25569.375</v>
      </c>
      <c r="B1166" s="179" t="s">
        <v>80</v>
      </c>
      <c r="C1166" s="180"/>
      <c r="D1166" s="180">
        <v>23</v>
      </c>
      <c r="E1166" s="180"/>
      <c r="F1166" s="180"/>
      <c r="G1166" s="180">
        <f>SUM(C1166:F1166)</f>
      </c>
      <c r="H1166" s="182">
        <v>6000</v>
      </c>
      <c r="I1166" s="125">
        <f>G1166*H1166</f>
      </c>
      <c r="J1166" s="185"/>
      <c r="K1166" s="125">
        <f>SUM(I1166:J1166)</f>
      </c>
      <c r="L1166" s="205"/>
      <c r="M1166" s="87"/>
      <c r="N1166" s="87"/>
      <c r="O1166" s="87"/>
      <c r="P1166" s="87"/>
      <c r="Q1166" s="87"/>
      <c r="R1166" s="87"/>
      <c r="S1166" s="87"/>
      <c r="T1166" s="87"/>
      <c r="U1166" s="205"/>
      <c r="V1166" s="87"/>
      <c r="W1166" s="87"/>
      <c r="X1166" s="87"/>
      <c r="Y1166" s="87"/>
      <c r="Z1166" s="86"/>
      <c r="AA1166" s="87"/>
    </row>
    <row x14ac:dyDescent="0.25" r="1167" customHeight="1" ht="17.25">
      <c r="A1167" s="178">
        <f>A1166</f>
        <v>25569.375</v>
      </c>
      <c r="B1167" s="179" t="s">
        <v>67</v>
      </c>
      <c r="C1167" s="180"/>
      <c r="D1167" s="180">
        <v>7</v>
      </c>
      <c r="E1167" s="180"/>
      <c r="F1167" s="180"/>
      <c r="G1167" s="180">
        <f>SUM(C1167:F1167)</f>
      </c>
      <c r="H1167" s="182">
        <v>5500</v>
      </c>
      <c r="I1167" s="125">
        <f>G1167*H1167</f>
      </c>
      <c r="J1167" s="125">
        <f>I1167*0.1</f>
      </c>
      <c r="K1167" s="125">
        <f>SUM(I1167:J1167)</f>
      </c>
      <c r="L1167" s="205"/>
      <c r="M1167" s="87"/>
      <c r="N1167" s="87"/>
      <c r="O1167" s="87"/>
      <c r="P1167" s="87"/>
      <c r="Q1167" s="87"/>
      <c r="R1167" s="87"/>
      <c r="S1167" s="87"/>
      <c r="T1167" s="87"/>
      <c r="U1167" s="205"/>
      <c r="V1167" s="87"/>
      <c r="W1167" s="87"/>
      <c r="X1167" s="87"/>
      <c r="Y1167" s="87"/>
      <c r="Z1167" s="86"/>
      <c r="AA1167" s="87"/>
    </row>
    <row x14ac:dyDescent="0.25" r="1168" customHeight="1" ht="17.25">
      <c r="A1168" s="178">
        <f>A1167</f>
        <v>25569.375</v>
      </c>
      <c r="B1168" s="186" t="s">
        <v>74</v>
      </c>
      <c r="C1168" s="180"/>
      <c r="D1168" s="180">
        <v>27</v>
      </c>
      <c r="E1168" s="180">
        <v>23</v>
      </c>
      <c r="F1168" s="180"/>
      <c r="G1168" s="180">
        <f>SUM(C1168:F1168)</f>
      </c>
      <c r="H1168" s="187">
        <v>5000</v>
      </c>
      <c r="I1168" s="125">
        <f>G1168*H1168</f>
      </c>
      <c r="J1168" s="125">
        <f>I1168*0.1</f>
      </c>
      <c r="K1168" s="125">
        <f>SUM(I1168:J1168)</f>
      </c>
      <c r="L1168" s="205"/>
      <c r="M1168" s="87"/>
      <c r="N1168" s="87"/>
      <c r="O1168" s="87"/>
      <c r="P1168" s="87"/>
      <c r="Q1168" s="87"/>
      <c r="R1168" s="87"/>
      <c r="S1168" s="87"/>
      <c r="T1168" s="87"/>
      <c r="U1168" s="205"/>
      <c r="V1168" s="87"/>
      <c r="W1168" s="87"/>
      <c r="X1168" s="87"/>
      <c r="Y1168" s="87"/>
      <c r="Z1168" s="86"/>
      <c r="AA1168" s="87"/>
    </row>
    <row x14ac:dyDescent="0.25" r="1169" customHeight="1" ht="17.25">
      <c r="A1169" s="178">
        <f>A1168</f>
        <v>25569.375</v>
      </c>
      <c r="B1169" s="179" t="s">
        <v>11</v>
      </c>
      <c r="C1169" s="180"/>
      <c r="D1169" s="180">
        <v>14</v>
      </c>
      <c r="E1169" s="180">
        <v>8</v>
      </c>
      <c r="F1169" s="180"/>
      <c r="G1169" s="180">
        <f>SUM(C1169:F1169)</f>
      </c>
      <c r="H1169" s="182">
        <v>6000</v>
      </c>
      <c r="I1169" s="125">
        <f>G1169*H1169</f>
      </c>
      <c r="J1169" s="125">
        <f>I1169*0.1</f>
      </c>
      <c r="K1169" s="125">
        <f>SUM(I1169:J1169)</f>
      </c>
      <c r="L1169" s="205"/>
      <c r="M1169" s="87"/>
      <c r="N1169" s="87"/>
      <c r="O1169" s="87"/>
      <c r="P1169" s="87"/>
      <c r="Q1169" s="87"/>
      <c r="R1169" s="87"/>
      <c r="S1169" s="87"/>
      <c r="T1169" s="87"/>
      <c r="U1169" s="205"/>
      <c r="V1169" s="87"/>
      <c r="W1169" s="87"/>
      <c r="X1169" s="87"/>
      <c r="Y1169" s="87"/>
      <c r="Z1169" s="86"/>
      <c r="AA1169" s="87"/>
    </row>
    <row x14ac:dyDescent="0.25" r="1170" customHeight="1" ht="17.25">
      <c r="A1170" s="178">
        <f>A1169</f>
        <v>25569.375</v>
      </c>
      <c r="B1170" s="179" t="s">
        <v>22</v>
      </c>
      <c r="C1170" s="180"/>
      <c r="D1170" s="180">
        <v>31</v>
      </c>
      <c r="E1170" s="180"/>
      <c r="F1170" s="180"/>
      <c r="G1170" s="180">
        <f>SUM(C1170:F1170)</f>
      </c>
      <c r="H1170" s="182">
        <v>4800</v>
      </c>
      <c r="I1170" s="125">
        <f>G1170*H1170</f>
      </c>
      <c r="J1170" s="125">
        <f>I1170*0.1</f>
      </c>
      <c r="K1170" s="125">
        <f>SUM(I1170:J1170)</f>
      </c>
      <c r="L1170" s="205"/>
      <c r="M1170" s="87"/>
      <c r="N1170" s="87"/>
      <c r="O1170" s="87"/>
      <c r="P1170" s="87"/>
      <c r="Q1170" s="87"/>
      <c r="R1170" s="87"/>
      <c r="S1170" s="87"/>
      <c r="T1170" s="87"/>
      <c r="U1170" s="205"/>
      <c r="V1170" s="87"/>
      <c r="W1170" s="87"/>
      <c r="X1170" s="87"/>
      <c r="Y1170" s="87"/>
      <c r="Z1170" s="86"/>
      <c r="AA1170" s="87"/>
    </row>
    <row x14ac:dyDescent="0.25" r="1171" customHeight="1" ht="17.25">
      <c r="A1171" s="178">
        <f>A1170</f>
        <v>25569.375</v>
      </c>
      <c r="B1171" s="186" t="s">
        <v>84</v>
      </c>
      <c r="C1171" s="180"/>
      <c r="D1171" s="180">
        <v>16</v>
      </c>
      <c r="E1171" s="180">
        <v>9</v>
      </c>
      <c r="F1171" s="180"/>
      <c r="G1171" s="180">
        <f>SUM(C1171:F1171)</f>
      </c>
      <c r="H1171" s="182">
        <v>4800</v>
      </c>
      <c r="I1171" s="125">
        <f>G1171*H1171</f>
      </c>
      <c r="J1171" s="125">
        <f>I1171*0.1</f>
      </c>
      <c r="K1171" s="125">
        <f>SUM(I1171:J1171)</f>
      </c>
      <c r="L1171" s="205"/>
      <c r="M1171" s="87"/>
      <c r="N1171" s="87"/>
      <c r="O1171" s="87"/>
      <c r="P1171" s="87"/>
      <c r="Q1171" s="87"/>
      <c r="R1171" s="87"/>
      <c r="S1171" s="87"/>
      <c r="T1171" s="87"/>
      <c r="U1171" s="205"/>
      <c r="V1171" s="87"/>
      <c r="W1171" s="87"/>
      <c r="X1171" s="87"/>
      <c r="Y1171" s="87"/>
      <c r="Z1171" s="86"/>
      <c r="AA1171" s="87"/>
    </row>
    <row x14ac:dyDescent="0.25" r="1172" customHeight="1" ht="17.25">
      <c r="A1172" s="178">
        <f>A1171</f>
        <v>25569.375</v>
      </c>
      <c r="B1172" s="179" t="s">
        <v>17</v>
      </c>
      <c r="C1172" s="180"/>
      <c r="D1172" s="180">
        <v>37</v>
      </c>
      <c r="E1172" s="180">
        <v>12</v>
      </c>
      <c r="F1172" s="180"/>
      <c r="G1172" s="180">
        <f>SUM(C1172:F1172)</f>
      </c>
      <c r="H1172" s="182">
        <v>6500</v>
      </c>
      <c r="I1172" s="125">
        <f>G1172*H1172</f>
      </c>
      <c r="J1172" s="125">
        <f>I1172*0.1</f>
      </c>
      <c r="K1172" s="125">
        <f>SUM(I1172:J1172)</f>
      </c>
      <c r="L1172" s="205"/>
      <c r="M1172" s="87"/>
      <c r="N1172" s="87"/>
      <c r="O1172" s="87"/>
      <c r="P1172" s="87"/>
      <c r="Q1172" s="87"/>
      <c r="R1172" s="87"/>
      <c r="S1172" s="87"/>
      <c r="T1172" s="87"/>
      <c r="U1172" s="205"/>
      <c r="V1172" s="87"/>
      <c r="W1172" s="87"/>
      <c r="X1172" s="87"/>
      <c r="Y1172" s="87"/>
      <c r="Z1172" s="86"/>
      <c r="AA1172" s="87"/>
    </row>
    <row x14ac:dyDescent="0.25" r="1173" customHeight="1" ht="17.25">
      <c r="A1173" s="178">
        <f>A1172</f>
        <v>25569.375</v>
      </c>
      <c r="B1173" s="186" t="s">
        <v>148</v>
      </c>
      <c r="C1173" s="180"/>
      <c r="D1173" s="180">
        <v>0</v>
      </c>
      <c r="E1173" s="180"/>
      <c r="F1173" s="180"/>
      <c r="G1173" s="180">
        <f>SUM(C1173:F1173)</f>
      </c>
      <c r="H1173" s="182">
        <v>6000</v>
      </c>
      <c r="I1173" s="125">
        <f>G1173*H1173</f>
      </c>
      <c r="J1173" s="125">
        <f>I1173*0.1</f>
      </c>
      <c r="K1173" s="125">
        <f>SUM(I1173:J1173)</f>
      </c>
      <c r="L1173" s="205"/>
      <c r="M1173" s="87"/>
      <c r="N1173" s="87"/>
      <c r="O1173" s="87"/>
      <c r="P1173" s="87"/>
      <c r="Q1173" s="87"/>
      <c r="R1173" s="87"/>
      <c r="S1173" s="87"/>
      <c r="T1173" s="87"/>
      <c r="U1173" s="205"/>
      <c r="V1173" s="87"/>
      <c r="W1173" s="87"/>
      <c r="X1173" s="87"/>
      <c r="Y1173" s="87"/>
      <c r="Z1173" s="86"/>
      <c r="AA1173" s="87"/>
    </row>
    <row x14ac:dyDescent="0.25" r="1174" customHeight="1" ht="17.25">
      <c r="A1174" s="178">
        <f>A1173</f>
        <v>25569.375</v>
      </c>
      <c r="B1174" s="179" t="s">
        <v>29</v>
      </c>
      <c r="C1174" s="188"/>
      <c r="D1174" s="180">
        <v>16</v>
      </c>
      <c r="E1174" s="180">
        <v>15</v>
      </c>
      <c r="F1174" s="180"/>
      <c r="G1174" s="180">
        <f>SUM(C1174:F1174)</f>
      </c>
      <c r="H1174" s="182">
        <v>5500</v>
      </c>
      <c r="I1174" s="125">
        <f>G1174*H1174</f>
      </c>
      <c r="J1174" s="125">
        <f>I1174*0.1</f>
      </c>
      <c r="K1174" s="125">
        <f>SUM(I1174:J1174)</f>
      </c>
      <c r="L1174" s="205"/>
      <c r="M1174" s="87"/>
      <c r="N1174" s="87"/>
      <c r="O1174" s="87"/>
      <c r="P1174" s="87"/>
      <c r="Q1174" s="87"/>
      <c r="R1174" s="87"/>
      <c r="S1174" s="87"/>
      <c r="T1174" s="87"/>
      <c r="U1174" s="205"/>
      <c r="V1174" s="87"/>
      <c r="W1174" s="87"/>
      <c r="X1174" s="87"/>
      <c r="Y1174" s="87"/>
      <c r="Z1174" s="86"/>
      <c r="AA1174" s="87"/>
    </row>
    <row x14ac:dyDescent="0.25" r="1175" customHeight="1" ht="17.25">
      <c r="A1175" s="178">
        <f>A1174</f>
        <v>25569.375</v>
      </c>
      <c r="B1175" s="179" t="s">
        <v>15</v>
      </c>
      <c r="C1175" s="180"/>
      <c r="D1175" s="180">
        <v>17</v>
      </c>
      <c r="E1175" s="180">
        <v>5</v>
      </c>
      <c r="F1175" s="180"/>
      <c r="G1175" s="180">
        <f>SUM(C1175:F1175)</f>
      </c>
      <c r="H1175" s="182">
        <v>4800</v>
      </c>
      <c r="I1175" s="125">
        <f>G1175*H1175</f>
      </c>
      <c r="J1175" s="125">
        <f>I1175*0.1</f>
      </c>
      <c r="K1175" s="125">
        <f>SUM(I1175:J1175)</f>
      </c>
      <c r="L1175" s="205"/>
      <c r="M1175" s="87"/>
      <c r="N1175" s="87"/>
      <c r="O1175" s="87"/>
      <c r="P1175" s="87"/>
      <c r="Q1175" s="87"/>
      <c r="R1175" s="87"/>
      <c r="S1175" s="87"/>
      <c r="T1175" s="87"/>
      <c r="U1175" s="205"/>
      <c r="V1175" s="87"/>
      <c r="W1175" s="87"/>
      <c r="X1175" s="87"/>
      <c r="Y1175" s="87"/>
      <c r="Z1175" s="86"/>
      <c r="AA1175" s="87"/>
    </row>
    <row x14ac:dyDescent="0.25" r="1176" customHeight="1" ht="17.25">
      <c r="A1176" s="178">
        <f>A1175</f>
        <v>25569.375</v>
      </c>
      <c r="B1176" s="179" t="s">
        <v>21</v>
      </c>
      <c r="C1176" s="188"/>
      <c r="D1176" s="180">
        <v>17</v>
      </c>
      <c r="E1176" s="180"/>
      <c r="F1176" s="180"/>
      <c r="G1176" s="180">
        <f>SUM(C1176:F1176)</f>
      </c>
      <c r="H1176" s="182">
        <v>5500</v>
      </c>
      <c r="I1176" s="125">
        <f>G1176*H1176</f>
      </c>
      <c r="J1176" s="125">
        <f>I1176*0.1</f>
      </c>
      <c r="K1176" s="125">
        <f>SUM(I1176:J1176)</f>
      </c>
      <c r="L1176" s="205"/>
      <c r="M1176" s="87"/>
      <c r="N1176" s="87"/>
      <c r="O1176" s="87"/>
      <c r="P1176" s="87"/>
      <c r="Q1176" s="87"/>
      <c r="R1176" s="87"/>
      <c r="S1176" s="87"/>
      <c r="T1176" s="87"/>
      <c r="U1176" s="205"/>
      <c r="V1176" s="87"/>
      <c r="W1176" s="87"/>
      <c r="X1176" s="87"/>
      <c r="Y1176" s="87"/>
      <c r="Z1176" s="86"/>
      <c r="AA1176" s="87"/>
    </row>
    <row x14ac:dyDescent="0.25" r="1177" customHeight="1" ht="17.25">
      <c r="A1177" s="178">
        <f>A1176</f>
        <v>25569.375</v>
      </c>
      <c r="B1177" s="179" t="s">
        <v>52</v>
      </c>
      <c r="C1177" s="180"/>
      <c r="D1177" s="180">
        <v>14</v>
      </c>
      <c r="E1177" s="180">
        <v>9</v>
      </c>
      <c r="F1177" s="180"/>
      <c r="G1177" s="180">
        <f>SUM(C1177:F1177)</f>
      </c>
      <c r="H1177" s="182">
        <v>5500</v>
      </c>
      <c r="I1177" s="125">
        <f>G1177*H1177</f>
      </c>
      <c r="J1177" s="125">
        <f>I1177*0.1</f>
      </c>
      <c r="K1177" s="125">
        <f>SUM(I1177:J1177)</f>
      </c>
      <c r="L1177" s="205"/>
      <c r="M1177" s="87"/>
      <c r="N1177" s="87"/>
      <c r="O1177" s="87"/>
      <c r="P1177" s="87"/>
      <c r="Q1177" s="87"/>
      <c r="R1177" s="87"/>
      <c r="S1177" s="87"/>
      <c r="T1177" s="87"/>
      <c r="U1177" s="205"/>
      <c r="V1177" s="87"/>
      <c r="W1177" s="87"/>
      <c r="X1177" s="87"/>
      <c r="Y1177" s="87"/>
      <c r="Z1177" s="86"/>
      <c r="AA1177" s="87"/>
    </row>
    <row x14ac:dyDescent="0.25" r="1178" customHeight="1" ht="17.25">
      <c r="A1178" s="178">
        <f>A1177</f>
        <v>25569.375</v>
      </c>
      <c r="B1178" s="186" t="s">
        <v>61</v>
      </c>
      <c r="C1178" s="180"/>
      <c r="D1178" s="180">
        <v>7</v>
      </c>
      <c r="E1178" s="180"/>
      <c r="F1178" s="180"/>
      <c r="G1178" s="180">
        <f>SUM(C1178:F1178)</f>
      </c>
      <c r="H1178" s="182">
        <v>5500</v>
      </c>
      <c r="I1178" s="125">
        <f>G1178*H1178</f>
      </c>
      <c r="J1178" s="125">
        <f>I1178*0.1</f>
      </c>
      <c r="K1178" s="125">
        <f>SUM(I1178:J1178)</f>
      </c>
      <c r="L1178" s="205"/>
      <c r="M1178" s="87"/>
      <c r="N1178" s="87"/>
      <c r="O1178" s="87"/>
      <c r="P1178" s="87"/>
      <c r="Q1178" s="87"/>
      <c r="R1178" s="87"/>
      <c r="S1178" s="87"/>
      <c r="T1178" s="87"/>
      <c r="U1178" s="205"/>
      <c r="V1178" s="87"/>
      <c r="W1178" s="87"/>
      <c r="X1178" s="87"/>
      <c r="Y1178" s="87"/>
      <c r="Z1178" s="86"/>
      <c r="AA1178" s="87"/>
    </row>
    <row x14ac:dyDescent="0.25" r="1179" customHeight="1" ht="17.25">
      <c r="A1179" s="178">
        <f>A1178</f>
        <v>25569.375</v>
      </c>
      <c r="B1179" s="179" t="s">
        <v>33</v>
      </c>
      <c r="C1179" s="180"/>
      <c r="D1179" s="180">
        <v>9</v>
      </c>
      <c r="E1179" s="180"/>
      <c r="F1179" s="180"/>
      <c r="G1179" s="180">
        <f>SUM(C1179:F1179)</f>
      </c>
      <c r="H1179" s="182">
        <v>5500</v>
      </c>
      <c r="I1179" s="125">
        <f>G1179*H1179</f>
      </c>
      <c r="J1179" s="125">
        <f>I1179*0.1</f>
      </c>
      <c r="K1179" s="125">
        <f>SUM(I1179:J1179)</f>
      </c>
      <c r="L1179" s="205"/>
      <c r="M1179" s="87"/>
      <c r="N1179" s="87"/>
      <c r="O1179" s="87"/>
      <c r="P1179" s="87"/>
      <c r="Q1179" s="87"/>
      <c r="R1179" s="87"/>
      <c r="S1179" s="87"/>
      <c r="T1179" s="87"/>
      <c r="U1179" s="205"/>
      <c r="V1179" s="87"/>
      <c r="W1179" s="87"/>
      <c r="X1179" s="87"/>
      <c r="Y1179" s="87"/>
      <c r="Z1179" s="86"/>
      <c r="AA1179" s="87"/>
    </row>
    <row x14ac:dyDescent="0.25" r="1180" customHeight="1" ht="17.25">
      <c r="A1180" s="178">
        <f>A1179</f>
        <v>25569.375</v>
      </c>
      <c r="B1180" s="179" t="s">
        <v>12</v>
      </c>
      <c r="C1180" s="180"/>
      <c r="D1180" s="180">
        <v>17</v>
      </c>
      <c r="E1180" s="180">
        <v>8</v>
      </c>
      <c r="F1180" s="180"/>
      <c r="G1180" s="180">
        <f>SUM(C1180:F1180)</f>
      </c>
      <c r="H1180" s="182">
        <v>6000</v>
      </c>
      <c r="I1180" s="125">
        <f>G1180*H1180</f>
      </c>
      <c r="J1180" s="125">
        <f>I1180*0.1</f>
      </c>
      <c r="K1180" s="125">
        <f>SUM(I1180:J1180)</f>
      </c>
      <c r="L1180" s="205"/>
      <c r="M1180" s="87"/>
      <c r="N1180" s="87"/>
      <c r="O1180" s="87"/>
      <c r="P1180" s="87"/>
      <c r="Q1180" s="87"/>
      <c r="R1180" s="87"/>
      <c r="S1180" s="87"/>
      <c r="T1180" s="87"/>
      <c r="U1180" s="205"/>
      <c r="V1180" s="87"/>
      <c r="W1180" s="87"/>
      <c r="X1180" s="87"/>
      <c r="Y1180" s="87"/>
      <c r="Z1180" s="86"/>
      <c r="AA1180" s="87"/>
    </row>
    <row x14ac:dyDescent="0.25" r="1181" customHeight="1" ht="17.25">
      <c r="A1181" s="178">
        <f>A1180</f>
        <v>25569.375</v>
      </c>
      <c r="B1181" s="186" t="s">
        <v>37</v>
      </c>
      <c r="C1181" s="180"/>
      <c r="D1181" s="180">
        <v>6</v>
      </c>
      <c r="E1181" s="180"/>
      <c r="F1181" s="180"/>
      <c r="G1181" s="180">
        <f>SUM(C1181:F1181)</f>
      </c>
      <c r="H1181" s="182">
        <v>6500</v>
      </c>
      <c r="I1181" s="125">
        <f>G1181*H1181</f>
      </c>
      <c r="J1181" s="125">
        <f>I1181*0.1</f>
      </c>
      <c r="K1181" s="125">
        <f>SUM(I1181:J1181)</f>
      </c>
      <c r="L1181" s="205"/>
      <c r="M1181" s="87"/>
      <c r="N1181" s="87"/>
      <c r="O1181" s="87"/>
      <c r="P1181" s="87"/>
      <c r="Q1181" s="87"/>
      <c r="R1181" s="87"/>
      <c r="S1181" s="87"/>
      <c r="T1181" s="87"/>
      <c r="U1181" s="205"/>
      <c r="V1181" s="87"/>
      <c r="W1181" s="87"/>
      <c r="X1181" s="87"/>
      <c r="Y1181" s="87"/>
      <c r="Z1181" s="86"/>
      <c r="AA1181" s="87"/>
    </row>
    <row x14ac:dyDescent="0.25" r="1182" customHeight="1" ht="17.25">
      <c r="A1182" s="178">
        <f>A1181</f>
        <v>25569.375</v>
      </c>
      <c r="B1182" s="186" t="s">
        <v>64</v>
      </c>
      <c r="C1182" s="180"/>
      <c r="D1182" s="180">
        <v>56</v>
      </c>
      <c r="E1182" s="180">
        <v>14</v>
      </c>
      <c r="F1182" s="180"/>
      <c r="G1182" s="180">
        <f>SUM(C1182:F1182)</f>
      </c>
      <c r="H1182" s="182">
        <v>5500</v>
      </c>
      <c r="I1182" s="125">
        <f>G1182*H1182</f>
      </c>
      <c r="J1182" s="125">
        <f>I1182*0.1</f>
      </c>
      <c r="K1182" s="125">
        <f>SUM(I1182:J1182)</f>
      </c>
      <c r="L1182" s="205"/>
      <c r="M1182" s="87"/>
      <c r="N1182" s="87"/>
      <c r="O1182" s="87"/>
      <c r="P1182" s="87"/>
      <c r="Q1182" s="87"/>
      <c r="R1182" s="87"/>
      <c r="S1182" s="87"/>
      <c r="T1182" s="87"/>
      <c r="U1182" s="205"/>
      <c r="V1182" s="87"/>
      <c r="W1182" s="87"/>
      <c r="X1182" s="87"/>
      <c r="Y1182" s="87"/>
      <c r="Z1182" s="86"/>
      <c r="AA1182" s="87"/>
    </row>
    <row x14ac:dyDescent="0.25" r="1183" customHeight="1" ht="17.25">
      <c r="A1183" s="178">
        <f>A1182</f>
        <v>25569.375</v>
      </c>
      <c r="B1183" s="179" t="s">
        <v>25</v>
      </c>
      <c r="C1183" s="180"/>
      <c r="D1183" s="180">
        <v>20</v>
      </c>
      <c r="E1183" s="180"/>
      <c r="F1183" s="180"/>
      <c r="G1183" s="180">
        <f>SUM(C1183:F1183)</f>
      </c>
      <c r="H1183" s="182">
        <v>6000</v>
      </c>
      <c r="I1183" s="125">
        <f>G1183*H1183</f>
      </c>
      <c r="J1183" s="125">
        <f>I1183*0.1</f>
      </c>
      <c r="K1183" s="125">
        <f>SUM(I1183:J1183)</f>
      </c>
      <c r="L1183" s="205"/>
      <c r="M1183" s="87"/>
      <c r="N1183" s="87"/>
      <c r="O1183" s="87"/>
      <c r="P1183" s="87"/>
      <c r="Q1183" s="87"/>
      <c r="R1183" s="87"/>
      <c r="S1183" s="87"/>
      <c r="T1183" s="87"/>
      <c r="U1183" s="205"/>
      <c r="V1183" s="87"/>
      <c r="W1183" s="87"/>
      <c r="X1183" s="87"/>
      <c r="Y1183" s="87"/>
      <c r="Z1183" s="86"/>
      <c r="AA1183" s="87"/>
    </row>
    <row x14ac:dyDescent="0.25" r="1184" customHeight="1" ht="17.25">
      <c r="A1184" s="178">
        <f>A1183</f>
        <v>25569.375</v>
      </c>
      <c r="B1184" s="186" t="s">
        <v>76</v>
      </c>
      <c r="C1184" s="188"/>
      <c r="D1184" s="180">
        <v>25</v>
      </c>
      <c r="E1184" s="180">
        <v>12</v>
      </c>
      <c r="F1184" s="180">
        <v>5</v>
      </c>
      <c r="G1184" s="180">
        <f>SUM(C1184:F1184)</f>
      </c>
      <c r="H1184" s="125">
        <v>6000</v>
      </c>
      <c r="I1184" s="125">
        <f>G1184*H1184</f>
      </c>
      <c r="J1184" s="125">
        <f>I1184*0.1</f>
      </c>
      <c r="K1184" s="125">
        <f>SUM(I1184:J1184)</f>
      </c>
      <c r="L1184" s="205"/>
      <c r="M1184" s="87"/>
      <c r="N1184" s="87"/>
      <c r="O1184" s="87"/>
      <c r="P1184" s="87"/>
      <c r="Q1184" s="87"/>
      <c r="R1184" s="87"/>
      <c r="S1184" s="87"/>
      <c r="T1184" s="87"/>
      <c r="U1184" s="205"/>
      <c r="V1184" s="87"/>
      <c r="W1184" s="87"/>
      <c r="X1184" s="87"/>
      <c r="Y1184" s="87"/>
      <c r="Z1184" s="86"/>
      <c r="AA1184" s="87"/>
    </row>
    <row x14ac:dyDescent="0.25" r="1185" customHeight="1" ht="17.25">
      <c r="A1185" s="178">
        <f>A1184</f>
        <v>25569.375</v>
      </c>
      <c r="B1185" s="186" t="s">
        <v>149</v>
      </c>
      <c r="C1185" s="180"/>
      <c r="D1185" s="180">
        <v>111</v>
      </c>
      <c r="E1185" s="180">
        <v>35</v>
      </c>
      <c r="F1185" s="180">
        <v>4</v>
      </c>
      <c r="G1185" s="180">
        <f>SUM(C1185:F1185)</f>
      </c>
      <c r="H1185" s="125">
        <v>6000</v>
      </c>
      <c r="I1185" s="125">
        <f>G1185*H1185</f>
      </c>
      <c r="J1185" s="125">
        <f>I1185*0.1</f>
      </c>
      <c r="K1185" s="125">
        <f>SUM(I1185:J1185)</f>
      </c>
      <c r="L1185" s="205"/>
      <c r="M1185" s="87"/>
      <c r="N1185" s="87"/>
      <c r="O1185" s="87"/>
      <c r="P1185" s="87"/>
      <c r="Q1185" s="87"/>
      <c r="R1185" s="87"/>
      <c r="S1185" s="87"/>
      <c r="T1185" s="87"/>
      <c r="U1185" s="205"/>
      <c r="V1185" s="87"/>
      <c r="W1185" s="87"/>
      <c r="X1185" s="87"/>
      <c r="Y1185" s="87"/>
      <c r="Z1185" s="86"/>
      <c r="AA1185" s="87"/>
    </row>
    <row x14ac:dyDescent="0.25" r="1186" customHeight="1" ht="17.25">
      <c r="A1186" s="178">
        <f>A1185</f>
        <v>25569.375</v>
      </c>
      <c r="B1186" s="186" t="s">
        <v>43</v>
      </c>
      <c r="C1186" s="180"/>
      <c r="D1186" s="180">
        <v>44</v>
      </c>
      <c r="E1186" s="180">
        <v>10</v>
      </c>
      <c r="F1186" s="180"/>
      <c r="G1186" s="180">
        <f>SUM(C1186:F1186)</f>
      </c>
      <c r="H1186" s="125">
        <v>6000</v>
      </c>
      <c r="I1186" s="125">
        <f>G1186*H1186</f>
      </c>
      <c r="J1186" s="125">
        <f>I1186*0.1</f>
      </c>
      <c r="K1186" s="125">
        <f>SUM(I1186:J1186)</f>
      </c>
      <c r="L1186" s="205"/>
      <c r="M1186" s="87"/>
      <c r="N1186" s="87"/>
      <c r="O1186" s="87"/>
      <c r="P1186" s="87"/>
      <c r="Q1186" s="87"/>
      <c r="R1186" s="87"/>
      <c r="S1186" s="87"/>
      <c r="T1186" s="87"/>
      <c r="U1186" s="205"/>
      <c r="V1186" s="87"/>
      <c r="W1186" s="87"/>
      <c r="X1186" s="87"/>
      <c r="Y1186" s="87"/>
      <c r="Z1186" s="86"/>
      <c r="AA1186" s="87"/>
    </row>
    <row x14ac:dyDescent="0.25" r="1187" customHeight="1" ht="17.25">
      <c r="A1187" s="178">
        <f>A1186</f>
        <v>25569.375</v>
      </c>
      <c r="B1187" s="186" t="s">
        <v>18</v>
      </c>
      <c r="C1187" s="180"/>
      <c r="D1187" s="180">
        <v>9</v>
      </c>
      <c r="E1187" s="180">
        <v>7</v>
      </c>
      <c r="F1187" s="180">
        <v>6</v>
      </c>
      <c r="G1187" s="180">
        <f>SUM(C1187:F1187)</f>
      </c>
      <c r="H1187" s="125">
        <v>6000</v>
      </c>
      <c r="I1187" s="125">
        <f>G1187*H1187</f>
      </c>
      <c r="J1187" s="125">
        <f>I1187*0.1</f>
      </c>
      <c r="K1187" s="125">
        <f>SUM(I1187:J1187)</f>
      </c>
      <c r="L1187" s="205"/>
      <c r="M1187" s="87"/>
      <c r="N1187" s="87"/>
      <c r="O1187" s="87"/>
      <c r="P1187" s="87"/>
      <c r="Q1187" s="87"/>
      <c r="R1187" s="87"/>
      <c r="S1187" s="87"/>
      <c r="T1187" s="87"/>
      <c r="U1187" s="205"/>
      <c r="V1187" s="87"/>
      <c r="W1187" s="87"/>
      <c r="X1187" s="87"/>
      <c r="Y1187" s="87"/>
      <c r="Z1187" s="86"/>
      <c r="AA1187" s="87"/>
    </row>
    <row x14ac:dyDescent="0.25" r="1188" customHeight="1" ht="17.25">
      <c r="A1188" s="178">
        <f>A1187</f>
        <v>25569.375</v>
      </c>
      <c r="B1188" s="186" t="s">
        <v>82</v>
      </c>
      <c r="C1188" s="188"/>
      <c r="D1188" s="180">
        <v>25</v>
      </c>
      <c r="E1188" s="180">
        <v>15</v>
      </c>
      <c r="F1188" s="180">
        <v>7</v>
      </c>
      <c r="G1188" s="180">
        <f>SUM(C1188:F1188)</f>
      </c>
      <c r="H1188" s="125">
        <v>5000</v>
      </c>
      <c r="I1188" s="125">
        <f>G1188*H1188</f>
      </c>
      <c r="J1188" s="125">
        <f>I1188*0.1</f>
      </c>
      <c r="K1188" s="125">
        <f>SUM(I1188:J1188)</f>
      </c>
      <c r="L1188" s="205"/>
      <c r="M1188" s="87"/>
      <c r="N1188" s="87"/>
      <c r="O1188" s="87"/>
      <c r="P1188" s="87"/>
      <c r="Q1188" s="87"/>
      <c r="R1188" s="87"/>
      <c r="S1188" s="87"/>
      <c r="T1188" s="87"/>
      <c r="U1188" s="205"/>
      <c r="V1188" s="87"/>
      <c r="W1188" s="87"/>
      <c r="X1188" s="87"/>
      <c r="Y1188" s="87"/>
      <c r="Z1188" s="86"/>
      <c r="AA1188" s="87"/>
    </row>
    <row x14ac:dyDescent="0.25" r="1189" customHeight="1" ht="17.25">
      <c r="A1189" s="178">
        <f>A1188</f>
        <v>25569.375</v>
      </c>
      <c r="B1189" s="186" t="s">
        <v>151</v>
      </c>
      <c r="C1189" s="180"/>
      <c r="D1189" s="180">
        <v>12</v>
      </c>
      <c r="E1189" s="180"/>
      <c r="F1189" s="180"/>
      <c r="G1189" s="180">
        <f>SUM(C1189:F1189)</f>
      </c>
      <c r="H1189" s="125">
        <v>5000</v>
      </c>
      <c r="I1189" s="125">
        <f>G1189*H1189</f>
      </c>
      <c r="J1189" s="125">
        <f>I1189*0.1</f>
      </c>
      <c r="K1189" s="125">
        <f>SUM(I1189:J1189)</f>
      </c>
      <c r="L1189" s="205"/>
      <c r="M1189" s="87"/>
      <c r="N1189" s="87"/>
      <c r="O1189" s="87"/>
      <c r="P1189" s="87"/>
      <c r="Q1189" s="87"/>
      <c r="R1189" s="87"/>
      <c r="S1189" s="87"/>
      <c r="T1189" s="87"/>
      <c r="U1189" s="205"/>
      <c r="V1189" s="87"/>
      <c r="W1189" s="87"/>
      <c r="X1189" s="87"/>
      <c r="Y1189" s="87"/>
      <c r="Z1189" s="86"/>
      <c r="AA1189" s="87"/>
    </row>
    <row x14ac:dyDescent="0.25" r="1190" customHeight="1" ht="17.25">
      <c r="A1190" s="178">
        <f>A1189</f>
        <v>25569.375</v>
      </c>
      <c r="B1190" s="186" t="s">
        <v>105</v>
      </c>
      <c r="C1190" s="180"/>
      <c r="D1190" s="180">
        <v>70</v>
      </c>
      <c r="E1190" s="180"/>
      <c r="F1190" s="180"/>
      <c r="G1190" s="180">
        <f>SUM(C1190:F1190)</f>
      </c>
      <c r="H1190" s="125">
        <v>7000</v>
      </c>
      <c r="I1190" s="125">
        <f>G1190*H1190</f>
      </c>
      <c r="J1190" s="185"/>
      <c r="K1190" s="125">
        <f>SUM(I1190:J1190)</f>
      </c>
      <c r="L1190" s="205"/>
      <c r="M1190" s="87"/>
      <c r="N1190" s="87"/>
      <c r="O1190" s="87"/>
      <c r="P1190" s="87"/>
      <c r="Q1190" s="87"/>
      <c r="R1190" s="87"/>
      <c r="S1190" s="87"/>
      <c r="T1190" s="87"/>
      <c r="U1190" s="205"/>
      <c r="V1190" s="87"/>
      <c r="W1190" s="87"/>
      <c r="X1190" s="87"/>
      <c r="Y1190" s="87"/>
      <c r="Z1190" s="86"/>
      <c r="AA1190" s="87"/>
    </row>
    <row x14ac:dyDescent="0.25" r="1191" customHeight="1" ht="17.25">
      <c r="A1191" s="178">
        <f>A1190</f>
        <v>25569.375</v>
      </c>
      <c r="B1191" s="186" t="s">
        <v>23</v>
      </c>
      <c r="C1191" s="180"/>
      <c r="D1191" s="180">
        <v>16</v>
      </c>
      <c r="E1191" s="180"/>
      <c r="F1191" s="180"/>
      <c r="G1191" s="180">
        <f>SUM(C1191:F1191)</f>
      </c>
      <c r="H1191" s="125">
        <v>6000</v>
      </c>
      <c r="I1191" s="125">
        <f>G1191*H1191</f>
      </c>
      <c r="J1191" s="125">
        <f>I1191*0.1</f>
      </c>
      <c r="K1191" s="125">
        <f>SUM(I1191:J1191)</f>
      </c>
      <c r="L1191" s="205"/>
      <c r="M1191" s="87"/>
      <c r="N1191" s="87"/>
      <c r="O1191" s="87"/>
      <c r="P1191" s="87"/>
      <c r="Q1191" s="87"/>
      <c r="R1191" s="87"/>
      <c r="S1191" s="87"/>
      <c r="T1191" s="87"/>
      <c r="U1191" s="205"/>
      <c r="V1191" s="87"/>
      <c r="W1191" s="87"/>
      <c r="X1191" s="87"/>
      <c r="Y1191" s="87"/>
      <c r="Z1191" s="86"/>
      <c r="AA1191" s="87"/>
    </row>
    <row x14ac:dyDescent="0.25" r="1192" customHeight="1" ht="17.25">
      <c r="A1192" s="178">
        <f>A1191</f>
        <v>25569.375</v>
      </c>
      <c r="B1192" s="186" t="s">
        <v>40</v>
      </c>
      <c r="C1192" s="180"/>
      <c r="D1192" s="180">
        <v>18</v>
      </c>
      <c r="E1192" s="180"/>
      <c r="F1192" s="180"/>
      <c r="G1192" s="180">
        <f>SUM(C1192:F1192)</f>
      </c>
      <c r="H1192" s="125">
        <v>6500</v>
      </c>
      <c r="I1192" s="125">
        <f>G1192*H1192</f>
      </c>
      <c r="J1192" s="125">
        <f>I1192*0.1</f>
      </c>
      <c r="K1192" s="125">
        <f>SUM(I1192:J1192)</f>
      </c>
      <c r="L1192" s="205"/>
      <c r="M1192" s="87"/>
      <c r="N1192" s="87"/>
      <c r="O1192" s="87"/>
      <c r="P1192" s="87"/>
      <c r="Q1192" s="87"/>
      <c r="R1192" s="87"/>
      <c r="S1192" s="87"/>
      <c r="T1192" s="87"/>
      <c r="U1192" s="205"/>
      <c r="V1192" s="87"/>
      <c r="W1192" s="87"/>
      <c r="X1192" s="87"/>
      <c r="Y1192" s="87"/>
      <c r="Z1192" s="86"/>
      <c r="AA1192" s="87"/>
    </row>
    <row x14ac:dyDescent="0.25" r="1193" customHeight="1" ht="17.25">
      <c r="A1193" s="178">
        <f>A1192</f>
        <v>25569.375</v>
      </c>
      <c r="B1193" s="186" t="s">
        <v>86</v>
      </c>
      <c r="C1193" s="180"/>
      <c r="D1193" s="180">
        <v>19</v>
      </c>
      <c r="E1193" s="180">
        <v>8</v>
      </c>
      <c r="F1193" s="180">
        <v>4</v>
      </c>
      <c r="G1193" s="180">
        <f>SUM(C1193:F1193)</f>
      </c>
      <c r="H1193" s="125">
        <v>6000</v>
      </c>
      <c r="I1193" s="125">
        <f>G1193*H1193</f>
      </c>
      <c r="J1193" s="125">
        <f>I1193*0.1</f>
      </c>
      <c r="K1193" s="125">
        <f>SUM(I1193:J1193)</f>
      </c>
      <c r="L1193" s="205"/>
      <c r="M1193" s="87"/>
      <c r="N1193" s="87"/>
      <c r="O1193" s="87"/>
      <c r="P1193" s="87"/>
      <c r="Q1193" s="87"/>
      <c r="R1193" s="87"/>
      <c r="S1193" s="87"/>
      <c r="T1193" s="87"/>
      <c r="U1193" s="205"/>
      <c r="V1193" s="87"/>
      <c r="W1193" s="87"/>
      <c r="X1193" s="87"/>
      <c r="Y1193" s="87"/>
      <c r="Z1193" s="86"/>
      <c r="AA1193" s="87"/>
    </row>
    <row x14ac:dyDescent="0.25" r="1194" customHeight="1" ht="17.25">
      <c r="A1194" s="178">
        <f>A1193</f>
        <v>25569.375</v>
      </c>
      <c r="B1194" s="186" t="s">
        <v>152</v>
      </c>
      <c r="C1194" s="180"/>
      <c r="D1194" s="180">
        <v>170</v>
      </c>
      <c r="E1194" s="180"/>
      <c r="F1194" s="180"/>
      <c r="G1194" s="180">
        <f>SUM(C1194:F1194)</f>
      </c>
      <c r="H1194" s="125">
        <v>6000</v>
      </c>
      <c r="I1194" s="125">
        <f>G1194*H1194</f>
      </c>
      <c r="J1194" s="125">
        <f>I1194*0.1</f>
      </c>
      <c r="K1194" s="125">
        <f>SUM(I1194:J1194)</f>
      </c>
      <c r="L1194" s="205"/>
      <c r="M1194" s="87"/>
      <c r="N1194" s="87"/>
      <c r="O1194" s="87"/>
      <c r="P1194" s="87"/>
      <c r="Q1194" s="87"/>
      <c r="R1194" s="87"/>
      <c r="S1194" s="87"/>
      <c r="T1194" s="87"/>
      <c r="U1194" s="205"/>
      <c r="V1194" s="87"/>
      <c r="W1194" s="87"/>
      <c r="X1194" s="87"/>
      <c r="Y1194" s="87"/>
      <c r="Z1194" s="86"/>
      <c r="AA1194" s="87"/>
    </row>
    <row x14ac:dyDescent="0.25" r="1195" customHeight="1" ht="17.25">
      <c r="A1195" s="178">
        <f>A1191</f>
        <v>25569.375</v>
      </c>
      <c r="B1195" s="186" t="s">
        <v>153</v>
      </c>
      <c r="C1195" s="180"/>
      <c r="D1195" s="180">
        <v>10</v>
      </c>
      <c r="E1195" s="180"/>
      <c r="F1195" s="180"/>
      <c r="G1195" s="180">
        <f>SUM(C1195:F1195)</f>
      </c>
      <c r="H1195" s="125">
        <v>6000</v>
      </c>
      <c r="I1195" s="125">
        <f>G1195*H1195</f>
      </c>
      <c r="J1195" s="125">
        <f>I1195*0.1</f>
      </c>
      <c r="K1195" s="125">
        <f>SUM(I1195:J1195)</f>
      </c>
      <c r="L1195" s="205"/>
      <c r="M1195" s="87"/>
      <c r="N1195" s="87"/>
      <c r="O1195" s="87"/>
      <c r="P1195" s="87"/>
      <c r="Q1195" s="87"/>
      <c r="R1195" s="87"/>
      <c r="S1195" s="87"/>
      <c r="T1195" s="87"/>
      <c r="U1195" s="205"/>
      <c r="V1195" s="87"/>
      <c r="W1195" s="87"/>
      <c r="X1195" s="87"/>
      <c r="Y1195" s="87"/>
      <c r="Z1195" s="86"/>
      <c r="AA1195" s="87"/>
    </row>
    <row x14ac:dyDescent="0.25" r="1196" customHeight="1" ht="17.25">
      <c r="A1196" s="178">
        <f>A1192</f>
        <v>25569.375</v>
      </c>
      <c r="B1196" s="186"/>
      <c r="C1196" s="180"/>
      <c r="D1196" s="180"/>
      <c r="E1196" s="180"/>
      <c r="F1196" s="180"/>
      <c r="G1196" s="180">
        <f>SUM(C1196:F1196)</f>
      </c>
      <c r="H1196" s="125"/>
      <c r="I1196" s="125">
        <f>G1196*H1196</f>
      </c>
      <c r="J1196" s="125">
        <f>I1196*0.1</f>
      </c>
      <c r="K1196" s="125">
        <f>SUM(I1196:J1196)</f>
      </c>
      <c r="L1196" s="205"/>
      <c r="M1196" s="87"/>
      <c r="N1196" s="87"/>
      <c r="O1196" s="87"/>
      <c r="P1196" s="87"/>
      <c r="Q1196" s="87"/>
      <c r="R1196" s="87"/>
      <c r="S1196" s="87"/>
      <c r="T1196" s="87"/>
      <c r="U1196" s="205"/>
      <c r="V1196" s="87"/>
      <c r="W1196" s="87"/>
      <c r="X1196" s="87"/>
      <c r="Y1196" s="87"/>
      <c r="Z1196" s="86"/>
      <c r="AA1196" s="87"/>
    </row>
    <row x14ac:dyDescent="0.25" r="1197" customHeight="1" ht="17.25">
      <c r="A1197" s="178">
        <f>A1191</f>
        <v>25569.375</v>
      </c>
      <c r="B1197" s="186"/>
      <c r="C1197" s="180"/>
      <c r="D1197" s="180"/>
      <c r="E1197" s="180"/>
      <c r="F1197" s="180"/>
      <c r="G1197" s="180">
        <f>SUM(C1197:F1197)</f>
      </c>
      <c r="H1197" s="125"/>
      <c r="I1197" s="125">
        <f>G1197*H1197</f>
      </c>
      <c r="J1197" s="125">
        <f>I1197*0.1</f>
      </c>
      <c r="K1197" s="125">
        <f>SUM(I1197:J1197)</f>
      </c>
      <c r="L1197" s="205"/>
      <c r="M1197" s="87"/>
      <c r="N1197" s="87"/>
      <c r="O1197" s="87"/>
      <c r="P1197" s="87"/>
      <c r="Q1197" s="87"/>
      <c r="R1197" s="87"/>
      <c r="S1197" s="87"/>
      <c r="T1197" s="87"/>
      <c r="U1197" s="205"/>
      <c r="V1197" s="87"/>
      <c r="W1197" s="87"/>
      <c r="X1197" s="87"/>
      <c r="Y1197" s="87"/>
      <c r="Z1197" s="86"/>
      <c r="AA1197" s="87"/>
    </row>
    <row x14ac:dyDescent="0.25" r="1198" customHeight="1" ht="17.25">
      <c r="A1198" s="178">
        <f>A1192</f>
        <v>25569.375</v>
      </c>
      <c r="B1198" s="186"/>
      <c r="C1198" s="180"/>
      <c r="D1198" s="180"/>
      <c r="E1198" s="180"/>
      <c r="F1198" s="180"/>
      <c r="G1198" s="180">
        <f>SUM(C1198:F1198)</f>
      </c>
      <c r="H1198" s="125"/>
      <c r="I1198" s="125">
        <f>G1198*H1198</f>
      </c>
      <c r="J1198" s="125">
        <f>I1198*0.1</f>
      </c>
      <c r="K1198" s="125">
        <f>SUM(I1198:J1198)</f>
      </c>
      <c r="L1198" s="205"/>
      <c r="M1198" s="87"/>
      <c r="N1198" s="87"/>
      <c r="O1198" s="87"/>
      <c r="P1198" s="87"/>
      <c r="Q1198" s="87"/>
      <c r="R1198" s="87"/>
      <c r="S1198" s="87"/>
      <c r="T1198" s="87"/>
      <c r="U1198" s="205"/>
      <c r="V1198" s="87"/>
      <c r="W1198" s="87"/>
      <c r="X1198" s="87"/>
      <c r="Y1198" s="87"/>
      <c r="Z1198" s="86"/>
      <c r="AA1198" s="87"/>
    </row>
    <row x14ac:dyDescent="0.25" r="1199" customHeight="1" ht="17.25">
      <c r="A1199" s="178">
        <f>A1197</f>
        <v>25569.375</v>
      </c>
      <c r="B1199" s="179"/>
      <c r="C1199" s="180"/>
      <c r="D1199" s="180"/>
      <c r="E1199" s="180"/>
      <c r="F1199" s="180"/>
      <c r="G1199" s="180">
        <f>SUM(C1199:F1199)</f>
      </c>
      <c r="H1199" s="125"/>
      <c r="I1199" s="125">
        <f>G1199*H1199</f>
      </c>
      <c r="J1199" s="125">
        <v>0</v>
      </c>
      <c r="K1199" s="125">
        <f>SUM(I1199:J1199)</f>
      </c>
      <c r="L1199" s="205"/>
      <c r="M1199" s="87"/>
      <c r="N1199" s="87"/>
      <c r="O1199" s="87"/>
      <c r="P1199" s="87"/>
      <c r="Q1199" s="87"/>
      <c r="R1199" s="87"/>
      <c r="S1199" s="87"/>
      <c r="T1199" s="87"/>
      <c r="U1199" s="205"/>
      <c r="V1199" s="87"/>
      <c r="W1199" s="87"/>
      <c r="X1199" s="87"/>
      <c r="Y1199" s="87"/>
      <c r="Z1199" s="86"/>
      <c r="AA1199" s="87"/>
    </row>
    <row x14ac:dyDescent="0.25" r="1200" customHeight="1" ht="17.25">
      <c r="A1200" s="189">
        <f>A1199</f>
        <v>25569.375</v>
      </c>
      <c r="B1200" s="190" t="s">
        <v>155</v>
      </c>
      <c r="C1200" s="191">
        <f>SUM(C1153:C1199)</f>
      </c>
      <c r="D1200" s="191">
        <f>SUM(D1153:D1199)</f>
      </c>
      <c r="E1200" s="191">
        <f>SUM(E1153:E1199)</f>
      </c>
      <c r="F1200" s="191">
        <f>SUM(F1153:F1199)</f>
      </c>
      <c r="G1200" s="191">
        <f>SUM(G1153:G1199)</f>
      </c>
      <c r="H1200" s="191"/>
      <c r="I1200" s="191">
        <f>SUM(I1153:I1199)</f>
      </c>
      <c r="J1200" s="191">
        <f>SUM(J1153:J1199)</f>
      </c>
      <c r="K1200" s="191">
        <f>SUM(K1153:K1199)</f>
      </c>
      <c r="L1200" s="205"/>
      <c r="M1200" s="87"/>
      <c r="N1200" s="87"/>
      <c r="O1200" s="87"/>
      <c r="P1200" s="87"/>
      <c r="Q1200" s="87"/>
      <c r="R1200" s="87"/>
      <c r="S1200" s="87"/>
      <c r="T1200" s="87"/>
      <c r="U1200" s="205"/>
      <c r="V1200" s="87"/>
      <c r="W1200" s="87"/>
      <c r="X1200" s="87"/>
      <c r="Y1200" s="87"/>
      <c r="Z1200" s="86"/>
      <c r="AA1200" s="87"/>
    </row>
    <row x14ac:dyDescent="0.25" r="1201" customHeight="1" ht="17.25">
      <c r="A1201" s="178">
        <f>A1200</f>
        <v>25569.375</v>
      </c>
      <c r="B1201" s="186" t="s">
        <v>113</v>
      </c>
      <c r="C1201" s="180"/>
      <c r="D1201" s="180">
        <v>39</v>
      </c>
      <c r="E1201" s="180">
        <v>46</v>
      </c>
      <c r="F1201" s="180"/>
      <c r="G1201" s="180">
        <f>SUM(C1201:F1201)</f>
      </c>
      <c r="H1201" s="125">
        <v>6500</v>
      </c>
      <c r="I1201" s="125">
        <f>G1201*H1201</f>
      </c>
      <c r="J1201" s="185"/>
      <c r="K1201" s="125">
        <f>SUM(I1201:J1201)</f>
      </c>
      <c r="L1201" s="205"/>
      <c r="M1201" s="87"/>
      <c r="N1201" s="87"/>
      <c r="O1201" s="87"/>
      <c r="P1201" s="87"/>
      <c r="Q1201" s="87"/>
      <c r="R1201" s="87"/>
      <c r="S1201" s="87"/>
      <c r="T1201" s="87"/>
      <c r="U1201" s="205"/>
      <c r="V1201" s="87"/>
      <c r="W1201" s="87"/>
      <c r="X1201" s="87"/>
      <c r="Y1201" s="87"/>
      <c r="Z1201" s="86"/>
      <c r="AA1201" s="87"/>
    </row>
    <row x14ac:dyDescent="0.25" r="1202" customHeight="1" ht="17.25">
      <c r="A1202" s="178">
        <f>A1201</f>
        <v>25569.375</v>
      </c>
      <c r="B1202" s="186" t="s">
        <v>156</v>
      </c>
      <c r="C1202" s="180"/>
      <c r="D1202" s="180">
        <v>12</v>
      </c>
      <c r="E1202" s="180">
        <v>9</v>
      </c>
      <c r="F1202" s="180"/>
      <c r="G1202" s="180">
        <f>SUM(C1202:F1202)</f>
      </c>
      <c r="H1202" s="125">
        <v>6500</v>
      </c>
      <c r="I1202" s="125">
        <f>G1202*H1202</f>
      </c>
      <c r="J1202" s="185"/>
      <c r="K1202" s="125">
        <f>SUM(I1202:J1202)</f>
      </c>
      <c r="L1202" s="205"/>
      <c r="M1202" s="87"/>
      <c r="N1202" s="87"/>
      <c r="O1202" s="87"/>
      <c r="P1202" s="87"/>
      <c r="Q1202" s="87"/>
      <c r="R1202" s="87"/>
      <c r="S1202" s="87"/>
      <c r="T1202" s="87"/>
      <c r="U1202" s="205"/>
      <c r="V1202" s="87"/>
      <c r="W1202" s="87"/>
      <c r="X1202" s="87"/>
      <c r="Y1202" s="87"/>
      <c r="Z1202" s="86"/>
      <c r="AA1202" s="87"/>
    </row>
    <row x14ac:dyDescent="0.25" r="1203" customHeight="1" ht="17.25">
      <c r="A1203" s="178">
        <f>A1202</f>
        <v>25569.375</v>
      </c>
      <c r="B1203" s="186" t="s">
        <v>112</v>
      </c>
      <c r="C1203" s="180"/>
      <c r="D1203" s="180">
        <v>10</v>
      </c>
      <c r="E1203" s="180">
        <v>8</v>
      </c>
      <c r="F1203" s="180"/>
      <c r="G1203" s="180">
        <f>SUM(C1203:F1203)</f>
      </c>
      <c r="H1203" s="125">
        <v>6900</v>
      </c>
      <c r="I1203" s="125">
        <f>G1203*H1203</f>
      </c>
      <c r="J1203" s="185"/>
      <c r="K1203" s="125">
        <f>SUM(I1203:J1203)</f>
      </c>
      <c r="L1203" s="205"/>
      <c r="M1203" s="87"/>
      <c r="N1203" s="87"/>
      <c r="O1203" s="87"/>
      <c r="P1203" s="87"/>
      <c r="Q1203" s="87"/>
      <c r="R1203" s="87"/>
      <c r="S1203" s="87"/>
      <c r="T1203" s="87"/>
      <c r="U1203" s="205"/>
      <c r="V1203" s="87"/>
      <c r="W1203" s="87"/>
      <c r="X1203" s="87"/>
      <c r="Y1203" s="87"/>
      <c r="Z1203" s="86"/>
      <c r="AA1203" s="87"/>
    </row>
    <row x14ac:dyDescent="0.25" r="1204" customHeight="1" ht="17.25">
      <c r="A1204" s="178">
        <f>A1203</f>
        <v>25569.375</v>
      </c>
      <c r="B1204" s="179"/>
      <c r="C1204" s="180"/>
      <c r="D1204" s="180"/>
      <c r="E1204" s="180"/>
      <c r="F1204" s="180"/>
      <c r="G1204" s="180">
        <f>SUM(C1204:F1204)</f>
      </c>
      <c r="H1204" s="125"/>
      <c r="I1204" s="125">
        <f>G1204*H1204</f>
      </c>
      <c r="J1204" s="185"/>
      <c r="K1204" s="125">
        <f>SUM(I1204:J1204)</f>
      </c>
      <c r="L1204" s="205"/>
      <c r="M1204" s="87"/>
      <c r="N1204" s="87"/>
      <c r="O1204" s="87"/>
      <c r="P1204" s="87"/>
      <c r="Q1204" s="87"/>
      <c r="R1204" s="87"/>
      <c r="S1204" s="87"/>
      <c r="T1204" s="87"/>
      <c r="U1204" s="205"/>
      <c r="V1204" s="87"/>
      <c r="W1204" s="87"/>
      <c r="X1204" s="87"/>
      <c r="Y1204" s="87"/>
      <c r="Z1204" s="86"/>
      <c r="AA1204" s="87"/>
    </row>
    <row x14ac:dyDescent="0.25" r="1205" customHeight="1" ht="17.25">
      <c r="A1205" s="178">
        <f>A1204</f>
        <v>25569.375</v>
      </c>
      <c r="B1205" s="179"/>
      <c r="C1205" s="180"/>
      <c r="D1205" s="180"/>
      <c r="E1205" s="180"/>
      <c r="F1205" s="180"/>
      <c r="G1205" s="180">
        <f>SUM(C1205:F1205)</f>
      </c>
      <c r="H1205" s="125"/>
      <c r="I1205" s="125">
        <f>G1205*H1205</f>
      </c>
      <c r="J1205" s="185"/>
      <c r="K1205" s="125">
        <f>SUM(I1205:J1205)</f>
      </c>
      <c r="L1205" s="205"/>
      <c r="M1205" s="87"/>
      <c r="N1205" s="87"/>
      <c r="O1205" s="87"/>
      <c r="P1205" s="87"/>
      <c r="Q1205" s="87"/>
      <c r="R1205" s="87"/>
      <c r="S1205" s="87"/>
      <c r="T1205" s="87"/>
      <c r="U1205" s="205"/>
      <c r="V1205" s="87"/>
      <c r="W1205" s="87"/>
      <c r="X1205" s="87"/>
      <c r="Y1205" s="87"/>
      <c r="Z1205" s="86"/>
      <c r="AA1205" s="87"/>
    </row>
    <row x14ac:dyDescent="0.25" r="1206" customHeight="1" ht="17.25">
      <c r="A1206" s="178">
        <f>A1205</f>
        <v>25569.375</v>
      </c>
      <c r="B1206" s="179"/>
      <c r="C1206" s="180"/>
      <c r="D1206" s="180"/>
      <c r="E1206" s="180"/>
      <c r="F1206" s="180"/>
      <c r="G1206" s="180">
        <f>SUM(C1206:F1206)</f>
      </c>
      <c r="H1206" s="125"/>
      <c r="I1206" s="125">
        <f>G1206*H1206</f>
      </c>
      <c r="J1206" s="185"/>
      <c r="K1206" s="125">
        <f>SUM(I1206:J1206)</f>
      </c>
      <c r="L1206" s="205"/>
      <c r="M1206" s="87"/>
      <c r="N1206" s="87"/>
      <c r="O1206" s="87"/>
      <c r="P1206" s="87"/>
      <c r="Q1206" s="87"/>
      <c r="R1206" s="87"/>
      <c r="S1206" s="87"/>
      <c r="T1206" s="87"/>
      <c r="U1206" s="205"/>
      <c r="V1206" s="87"/>
      <c r="W1206" s="87"/>
      <c r="X1206" s="87"/>
      <c r="Y1206" s="87"/>
      <c r="Z1206" s="86"/>
      <c r="AA1206" s="87"/>
    </row>
    <row x14ac:dyDescent="0.25" r="1207" customHeight="1" ht="17.25">
      <c r="A1207" s="178">
        <f>A1206</f>
        <v>25569.375</v>
      </c>
      <c r="B1207" s="179"/>
      <c r="C1207" s="180"/>
      <c r="D1207" s="180"/>
      <c r="E1207" s="180"/>
      <c r="F1207" s="180"/>
      <c r="G1207" s="180">
        <f>SUM(C1207:F1207)</f>
      </c>
      <c r="H1207" s="125"/>
      <c r="I1207" s="125">
        <f>G1207*H1207</f>
      </c>
      <c r="J1207" s="185"/>
      <c r="K1207" s="125">
        <f>SUM(I1207:J1207)</f>
      </c>
      <c r="L1207" s="205"/>
      <c r="M1207" s="87"/>
      <c r="N1207" s="87"/>
      <c r="O1207" s="87"/>
      <c r="P1207" s="87"/>
      <c r="Q1207" s="87"/>
      <c r="R1207" s="87"/>
      <c r="S1207" s="87"/>
      <c r="T1207" s="87"/>
      <c r="U1207" s="205"/>
      <c r="V1207" s="87"/>
      <c r="W1207" s="87"/>
      <c r="X1207" s="87"/>
      <c r="Y1207" s="87"/>
      <c r="Z1207" s="86"/>
      <c r="AA1207" s="87"/>
    </row>
    <row x14ac:dyDescent="0.25" r="1208" customHeight="1" ht="17.25">
      <c r="A1208" s="178">
        <f>A1207</f>
        <v>25569.375</v>
      </c>
      <c r="B1208" s="179"/>
      <c r="C1208" s="180"/>
      <c r="D1208" s="180"/>
      <c r="E1208" s="180"/>
      <c r="F1208" s="180"/>
      <c r="G1208" s="180">
        <f>SUM(C1208:F1208)</f>
      </c>
      <c r="H1208" s="125"/>
      <c r="I1208" s="125">
        <f>G1208*H1208</f>
      </c>
      <c r="J1208" s="185"/>
      <c r="K1208" s="125">
        <f>SUM(I1208:J1208)</f>
      </c>
      <c r="L1208" s="205"/>
      <c r="M1208" s="87"/>
      <c r="N1208" s="87"/>
      <c r="O1208" s="87"/>
      <c r="P1208" s="87"/>
      <c r="Q1208" s="87"/>
      <c r="R1208" s="87"/>
      <c r="S1208" s="87"/>
      <c r="T1208" s="87"/>
      <c r="U1208" s="205"/>
      <c r="V1208" s="87"/>
      <c r="W1208" s="87"/>
      <c r="X1208" s="87"/>
      <c r="Y1208" s="87"/>
      <c r="Z1208" s="86"/>
      <c r="AA1208" s="87"/>
    </row>
    <row x14ac:dyDescent="0.25" r="1209" customHeight="1" ht="17.25">
      <c r="A1209" s="189">
        <f>A1208</f>
        <v>25569.375</v>
      </c>
      <c r="B1209" s="190" t="s">
        <v>157</v>
      </c>
      <c r="C1209" s="191">
        <f>SUM(C1201:C1208)</f>
      </c>
      <c r="D1209" s="191">
        <f>SUM(D1201:D1208)</f>
      </c>
      <c r="E1209" s="191">
        <f>SUM(E1201:E1208)</f>
      </c>
      <c r="F1209" s="191">
        <f>SUM(F1201:F1208)</f>
      </c>
      <c r="G1209" s="191">
        <f>SUM(G1201:G1208)</f>
      </c>
      <c r="H1209" s="201"/>
      <c r="I1209" s="201">
        <f>SUM(I1201:I1208)</f>
      </c>
      <c r="J1209" s="201"/>
      <c r="K1209" s="202">
        <f>SUM(K1201:K1208)</f>
      </c>
      <c r="L1209" s="205"/>
      <c r="M1209" s="87"/>
      <c r="N1209" s="87"/>
      <c r="O1209" s="87"/>
      <c r="P1209" s="87"/>
      <c r="Q1209" s="87"/>
      <c r="R1209" s="87"/>
      <c r="S1209" s="87"/>
      <c r="T1209" s="87"/>
      <c r="U1209" s="205"/>
      <c r="V1209" s="87"/>
      <c r="W1209" s="87"/>
      <c r="X1209" s="87"/>
      <c r="Y1209" s="87"/>
      <c r="Z1209" s="86"/>
      <c r="AA1209" s="87"/>
    </row>
    <row x14ac:dyDescent="0.25" r="1210" customHeight="1" ht="17.25" hidden="1">
      <c r="A1210" s="172" t="s">
        <v>128</v>
      </c>
      <c r="B1210" s="173" t="s">
        <v>2</v>
      </c>
      <c r="C1210" s="174" t="s">
        <v>129</v>
      </c>
      <c r="D1210" s="174" t="s">
        <v>130</v>
      </c>
      <c r="E1210" s="174" t="s">
        <v>131</v>
      </c>
      <c r="F1210" s="174" t="s">
        <v>132</v>
      </c>
      <c r="G1210" s="174" t="s">
        <v>133</v>
      </c>
      <c r="H1210" s="174" t="s">
        <v>7</v>
      </c>
      <c r="I1210" s="174" t="s">
        <v>134</v>
      </c>
      <c r="J1210" s="174" t="s">
        <v>90</v>
      </c>
      <c r="K1210" s="174" t="s">
        <v>135</v>
      </c>
      <c r="L1210" s="205"/>
      <c r="M1210" s="87"/>
      <c r="N1210" s="87"/>
      <c r="O1210" s="87"/>
      <c r="P1210" s="87"/>
      <c r="Q1210" s="87"/>
      <c r="R1210" s="87"/>
      <c r="S1210" s="87"/>
      <c r="T1210" s="87"/>
      <c r="U1210" s="205"/>
      <c r="V1210" s="87"/>
      <c r="W1210" s="87"/>
      <c r="X1210" s="87"/>
      <c r="Y1210" s="87"/>
      <c r="Z1210" s="86"/>
      <c r="AA1210" s="87"/>
    </row>
    <row x14ac:dyDescent="0.25" r="1211" customHeight="1" ht="17.25">
      <c r="A1211" s="178">
        <f>A1209+1</f>
        <v>25569.375</v>
      </c>
      <c r="B1211" s="179" t="s">
        <v>137</v>
      </c>
      <c r="C1211" s="180"/>
      <c r="D1211" s="180">
        <v>102</v>
      </c>
      <c r="E1211" s="180">
        <v>0</v>
      </c>
      <c r="F1211" s="180">
        <v>16</v>
      </c>
      <c r="G1211" s="180">
        <f>SUM(C1211:F1211)</f>
      </c>
      <c r="H1211" s="182">
        <v>4500</v>
      </c>
      <c r="I1211" s="125">
        <f>G1211*H1211</f>
      </c>
      <c r="J1211" s="125">
        <f>I1211*0.1</f>
      </c>
      <c r="K1211" s="125">
        <f>SUM(I1211:J1211)</f>
      </c>
      <c r="L1211" s="205"/>
      <c r="M1211" s="87"/>
      <c r="N1211" s="87"/>
      <c r="O1211" s="87"/>
      <c r="P1211" s="87"/>
      <c r="Q1211" s="87"/>
      <c r="R1211" s="87"/>
      <c r="S1211" s="87"/>
      <c r="T1211" s="87"/>
      <c r="U1211" s="205"/>
      <c r="V1211" s="87"/>
      <c r="W1211" s="87"/>
      <c r="X1211" s="87"/>
      <c r="Y1211" s="87"/>
      <c r="Z1211" s="86"/>
      <c r="AA1211" s="87"/>
    </row>
    <row x14ac:dyDescent="0.25" r="1212" customHeight="1" ht="17.25">
      <c r="A1212" s="178">
        <f>A1211</f>
        <v>25569.375</v>
      </c>
      <c r="B1212" s="179" t="s">
        <v>178</v>
      </c>
      <c r="C1212" s="180"/>
      <c r="D1212" s="180">
        <v>1</v>
      </c>
      <c r="E1212" s="180"/>
      <c r="F1212" s="180"/>
      <c r="G1212" s="180">
        <f>SUM(C1212:F1212)</f>
      </c>
      <c r="H1212" s="182">
        <v>5000</v>
      </c>
      <c r="I1212" s="125">
        <f>G1212*H1212</f>
      </c>
      <c r="J1212" s="125">
        <f>I1212*0.1</f>
      </c>
      <c r="K1212" s="125">
        <f>SUM(I1212:J1212)</f>
      </c>
      <c r="L1212" s="205"/>
      <c r="M1212" s="87"/>
      <c r="N1212" s="87"/>
      <c r="O1212" s="87"/>
      <c r="P1212" s="87"/>
      <c r="Q1212" s="87"/>
      <c r="R1212" s="87"/>
      <c r="S1212" s="87"/>
      <c r="T1212" s="87"/>
      <c r="U1212" s="205"/>
      <c r="V1212" s="87"/>
      <c r="W1212" s="87"/>
      <c r="X1212" s="87"/>
      <c r="Y1212" s="87"/>
      <c r="Z1212" s="86"/>
      <c r="AA1212" s="87"/>
    </row>
    <row x14ac:dyDescent="0.25" r="1213" customHeight="1" ht="17.25">
      <c r="A1213" s="178">
        <f>A1211</f>
        <v>25569.375</v>
      </c>
      <c r="B1213" s="179" t="s">
        <v>13</v>
      </c>
      <c r="C1213" s="180"/>
      <c r="D1213" s="180">
        <v>14</v>
      </c>
      <c r="E1213" s="180">
        <v>0</v>
      </c>
      <c r="F1213" s="180"/>
      <c r="G1213" s="180">
        <f>SUM(C1213:F1213)</f>
      </c>
      <c r="H1213" s="182">
        <v>6000</v>
      </c>
      <c r="I1213" s="125">
        <f>G1213*H1213</f>
      </c>
      <c r="J1213" s="125">
        <f>I1213*0.1</f>
      </c>
      <c r="K1213" s="125">
        <f>SUM(I1213:J1213)</f>
      </c>
      <c r="L1213" s="205"/>
      <c r="M1213" s="87"/>
      <c r="N1213" s="87"/>
      <c r="O1213" s="87"/>
      <c r="P1213" s="87"/>
      <c r="Q1213" s="87"/>
      <c r="R1213" s="87"/>
      <c r="S1213" s="87"/>
      <c r="T1213" s="87"/>
      <c r="U1213" s="205"/>
      <c r="V1213" s="87"/>
      <c r="W1213" s="87"/>
      <c r="X1213" s="87"/>
      <c r="Y1213" s="87"/>
      <c r="Z1213" s="86"/>
      <c r="AA1213" s="87"/>
    </row>
    <row x14ac:dyDescent="0.25" r="1214" customHeight="1" ht="17.25">
      <c r="A1214" s="178">
        <f>A1213</f>
        <v>25569.375</v>
      </c>
      <c r="B1214" s="179" t="s">
        <v>58</v>
      </c>
      <c r="C1214" s="183"/>
      <c r="D1214" s="180">
        <v>13</v>
      </c>
      <c r="E1214" s="180">
        <v>8</v>
      </c>
      <c r="F1214" s="180"/>
      <c r="G1214" s="180">
        <f>SUM(C1214:F1214)</f>
      </c>
      <c r="H1214" s="182">
        <v>5500</v>
      </c>
      <c r="I1214" s="125">
        <f>G1214*H1214</f>
      </c>
      <c r="J1214" s="125">
        <f>I1214*0.1</f>
      </c>
      <c r="K1214" s="125">
        <f>SUM(I1214:J1214)</f>
      </c>
      <c r="L1214" s="205"/>
      <c r="M1214" s="87"/>
      <c r="N1214" s="87"/>
      <c r="O1214" s="87"/>
      <c r="P1214" s="87"/>
      <c r="Q1214" s="87"/>
      <c r="R1214" s="87"/>
      <c r="S1214" s="87"/>
      <c r="T1214" s="87"/>
      <c r="U1214" s="205"/>
      <c r="V1214" s="87"/>
      <c r="W1214" s="87"/>
      <c r="X1214" s="87"/>
      <c r="Y1214" s="87"/>
      <c r="Z1214" s="86"/>
      <c r="AA1214" s="87"/>
    </row>
    <row x14ac:dyDescent="0.25" r="1215" customHeight="1" ht="17.25">
      <c r="A1215" s="178">
        <f>A1214</f>
        <v>25569.375</v>
      </c>
      <c r="B1215" s="179" t="s">
        <v>147</v>
      </c>
      <c r="C1215" s="183">
        <v>10</v>
      </c>
      <c r="D1215" s="180">
        <v>40</v>
      </c>
      <c r="E1215" s="180">
        <v>25</v>
      </c>
      <c r="F1215" s="180">
        <v>20</v>
      </c>
      <c r="G1215" s="180">
        <f>SUM(C1215:F1215)</f>
      </c>
      <c r="H1215" s="182">
        <v>5000</v>
      </c>
      <c r="I1215" s="125">
        <f>G1215*H1215</f>
      </c>
      <c r="J1215" s="125">
        <f>I1215*0.1</f>
      </c>
      <c r="K1215" s="125">
        <f>SUM(I1215:J1215)</f>
      </c>
      <c r="L1215" s="205"/>
      <c r="M1215" s="87"/>
      <c r="N1215" s="87"/>
      <c r="O1215" s="87"/>
      <c r="P1215" s="87"/>
      <c r="Q1215" s="87"/>
      <c r="R1215" s="87"/>
      <c r="S1215" s="87"/>
      <c r="T1215" s="87"/>
      <c r="U1215" s="205"/>
      <c r="V1215" s="87"/>
      <c r="W1215" s="87"/>
      <c r="X1215" s="87"/>
      <c r="Y1215" s="87"/>
      <c r="Z1215" s="86"/>
      <c r="AA1215" s="87"/>
    </row>
    <row x14ac:dyDescent="0.25" r="1216" customHeight="1" ht="17.25">
      <c r="A1216" s="178">
        <f>A1215</f>
        <v>25569.375</v>
      </c>
      <c r="B1216" s="179" t="s">
        <v>27</v>
      </c>
      <c r="C1216" s="180"/>
      <c r="D1216" s="180">
        <v>10</v>
      </c>
      <c r="E1216" s="180">
        <v>0</v>
      </c>
      <c r="F1216" s="180"/>
      <c r="G1216" s="180">
        <f>SUM(C1216:F1216)</f>
      </c>
      <c r="H1216" s="182">
        <v>5500</v>
      </c>
      <c r="I1216" s="125">
        <f>G1216*H1216</f>
      </c>
      <c r="J1216" s="125">
        <f>I1216*0.1</f>
      </c>
      <c r="K1216" s="125">
        <f>SUM(I1216:J1216)</f>
      </c>
      <c r="L1216" s="205"/>
      <c r="M1216" s="87"/>
      <c r="N1216" s="87"/>
      <c r="O1216" s="87"/>
      <c r="P1216" s="87"/>
      <c r="Q1216" s="87"/>
      <c r="R1216" s="87"/>
      <c r="S1216" s="87"/>
      <c r="T1216" s="87"/>
      <c r="U1216" s="205"/>
      <c r="V1216" s="87"/>
      <c r="W1216" s="87"/>
      <c r="X1216" s="87"/>
      <c r="Y1216" s="87"/>
      <c r="Z1216" s="86"/>
      <c r="AA1216" s="87"/>
    </row>
    <row x14ac:dyDescent="0.25" r="1217" customHeight="1" ht="17.25">
      <c r="A1217" s="178">
        <f>A1216</f>
        <v>25569.375</v>
      </c>
      <c r="B1217" s="179" t="s">
        <v>20</v>
      </c>
      <c r="C1217" s="180"/>
      <c r="D1217" s="180">
        <v>61</v>
      </c>
      <c r="E1217" s="180">
        <v>15</v>
      </c>
      <c r="F1217" s="180"/>
      <c r="G1217" s="180">
        <f>SUM(C1217:F1217)</f>
      </c>
      <c r="H1217" s="182">
        <v>5500</v>
      </c>
      <c r="I1217" s="125">
        <f>G1217*H1217</f>
      </c>
      <c r="J1217" s="125">
        <f>I1217*0.1</f>
      </c>
      <c r="K1217" s="125">
        <f>SUM(I1217:J1217)</f>
      </c>
      <c r="L1217" s="205"/>
      <c r="M1217" s="87"/>
      <c r="N1217" s="87"/>
      <c r="O1217" s="87"/>
      <c r="P1217" s="87"/>
      <c r="Q1217" s="87"/>
      <c r="R1217" s="87"/>
      <c r="S1217" s="87"/>
      <c r="T1217" s="87"/>
      <c r="U1217" s="205"/>
      <c r="V1217" s="87"/>
      <c r="W1217" s="87"/>
      <c r="X1217" s="87"/>
      <c r="Y1217" s="87"/>
      <c r="Z1217" s="86"/>
      <c r="AA1217" s="87"/>
    </row>
    <row x14ac:dyDescent="0.25" r="1218" customHeight="1" ht="17.25">
      <c r="A1218" s="178">
        <f>A1217</f>
        <v>25569.375</v>
      </c>
      <c r="B1218" s="179" t="s">
        <v>31</v>
      </c>
      <c r="C1218" s="180"/>
      <c r="D1218" s="180">
        <v>25</v>
      </c>
      <c r="E1218" s="180"/>
      <c r="F1218" s="180"/>
      <c r="G1218" s="180">
        <f>SUM(C1218:F1218)</f>
      </c>
      <c r="H1218" s="182">
        <v>6000</v>
      </c>
      <c r="I1218" s="125">
        <f>G1218*H1218</f>
      </c>
      <c r="J1218" s="125">
        <f>I1218*0.1</f>
      </c>
      <c r="K1218" s="125">
        <f>SUM(I1218:J1218)</f>
      </c>
      <c r="L1218" s="205"/>
      <c r="M1218" s="87"/>
      <c r="N1218" s="87"/>
      <c r="O1218" s="87"/>
      <c r="P1218" s="87"/>
      <c r="Q1218" s="87"/>
      <c r="R1218" s="87"/>
      <c r="S1218" s="87"/>
      <c r="T1218" s="87"/>
      <c r="U1218" s="205"/>
      <c r="V1218" s="87"/>
      <c r="W1218" s="87"/>
      <c r="X1218" s="87"/>
      <c r="Y1218" s="87"/>
      <c r="Z1218" s="86"/>
      <c r="AA1218" s="87"/>
    </row>
    <row x14ac:dyDescent="0.25" r="1219" customHeight="1" ht="17.25">
      <c r="A1219" s="178">
        <f>A1218</f>
        <v>25569.375</v>
      </c>
      <c r="B1219" s="179" t="s">
        <v>71</v>
      </c>
      <c r="C1219" s="180"/>
      <c r="D1219" s="180">
        <v>25</v>
      </c>
      <c r="E1219" s="180"/>
      <c r="F1219" s="180"/>
      <c r="G1219" s="180">
        <f>SUM(C1219:F1219)</f>
      </c>
      <c r="H1219" s="182">
        <v>6000</v>
      </c>
      <c r="I1219" s="125">
        <f>G1219*H1219</f>
      </c>
      <c r="J1219" s="125">
        <f>I1219*0.1</f>
      </c>
      <c r="K1219" s="125">
        <f>SUM(I1219:J1219)</f>
      </c>
      <c r="L1219" s="205"/>
      <c r="M1219" s="87"/>
      <c r="N1219" s="87"/>
      <c r="O1219" s="87"/>
      <c r="P1219" s="87"/>
      <c r="Q1219" s="87"/>
      <c r="R1219" s="87"/>
      <c r="S1219" s="87"/>
      <c r="T1219" s="87"/>
      <c r="U1219" s="205"/>
      <c r="V1219" s="87"/>
      <c r="W1219" s="87"/>
      <c r="X1219" s="87"/>
      <c r="Y1219" s="87"/>
      <c r="Z1219" s="86"/>
      <c r="AA1219" s="87"/>
    </row>
    <row x14ac:dyDescent="0.25" r="1220" customHeight="1" ht="17.25">
      <c r="A1220" s="178">
        <f>A1219</f>
        <v>25569.375</v>
      </c>
      <c r="B1220" s="184" t="s">
        <v>49</v>
      </c>
      <c r="C1220" s="180"/>
      <c r="D1220" s="180">
        <v>14</v>
      </c>
      <c r="E1220" s="180">
        <v>8</v>
      </c>
      <c r="F1220" s="180">
        <v>6</v>
      </c>
      <c r="G1220" s="180">
        <f>SUM(C1220:F1220)</f>
      </c>
      <c r="H1220" s="182">
        <v>6000</v>
      </c>
      <c r="I1220" s="125">
        <f>G1220*H1220</f>
      </c>
      <c r="J1220" s="125">
        <f>I1220*0.1</f>
      </c>
      <c r="K1220" s="125">
        <f>SUM(I1220:J1220)</f>
      </c>
      <c r="L1220" s="205"/>
      <c r="M1220" s="87"/>
      <c r="N1220" s="87"/>
      <c r="O1220" s="87"/>
      <c r="P1220" s="87"/>
      <c r="Q1220" s="87"/>
      <c r="R1220" s="87"/>
      <c r="S1220" s="87"/>
      <c r="T1220" s="87"/>
      <c r="U1220" s="205"/>
      <c r="V1220" s="87"/>
      <c r="W1220" s="87"/>
      <c r="X1220" s="87"/>
      <c r="Y1220" s="87"/>
      <c r="Z1220" s="86"/>
      <c r="AA1220" s="87"/>
    </row>
    <row x14ac:dyDescent="0.25" r="1221" customHeight="1" ht="17.25">
      <c r="A1221" s="178">
        <f>A1220</f>
        <v>25569.375</v>
      </c>
      <c r="B1221" s="179" t="s">
        <v>9</v>
      </c>
      <c r="C1221" s="180"/>
      <c r="D1221" s="180">
        <v>45</v>
      </c>
      <c r="E1221" s="180"/>
      <c r="F1221" s="180"/>
      <c r="G1221" s="180">
        <f>SUM(C1221:F1221)</f>
      </c>
      <c r="H1221" s="182">
        <v>6000</v>
      </c>
      <c r="I1221" s="125">
        <f>G1221*H1221</f>
      </c>
      <c r="J1221" s="125">
        <f>I1221*0.1</f>
      </c>
      <c r="K1221" s="125">
        <f>SUM(I1221:J1221)</f>
      </c>
      <c r="L1221" s="205"/>
      <c r="M1221" s="87"/>
      <c r="N1221" s="87"/>
      <c r="O1221" s="87"/>
      <c r="P1221" s="87"/>
      <c r="Q1221" s="87"/>
      <c r="R1221" s="87"/>
      <c r="S1221" s="87"/>
      <c r="T1221" s="87"/>
      <c r="U1221" s="205"/>
      <c r="V1221" s="87"/>
      <c r="W1221" s="87"/>
      <c r="X1221" s="87"/>
      <c r="Y1221" s="87"/>
      <c r="Z1221" s="86"/>
      <c r="AA1221" s="87"/>
    </row>
    <row x14ac:dyDescent="0.25" r="1222" customHeight="1" ht="17.25">
      <c r="A1222" s="178">
        <f>A1221</f>
        <v>25569.375</v>
      </c>
      <c r="B1222" s="179" t="s">
        <v>78</v>
      </c>
      <c r="C1222" s="180"/>
      <c r="D1222" s="180">
        <v>10</v>
      </c>
      <c r="E1222" s="180"/>
      <c r="F1222" s="180"/>
      <c r="G1222" s="180">
        <f>SUM(C1222:F1222)</f>
      </c>
      <c r="H1222" s="182">
        <v>6500</v>
      </c>
      <c r="I1222" s="125">
        <f>G1222*H1222</f>
      </c>
      <c r="J1222" s="125">
        <f>I1222*0.1</f>
      </c>
      <c r="K1222" s="125">
        <f>SUM(I1222:J1222)</f>
      </c>
      <c r="L1222" s="205"/>
      <c r="M1222" s="87"/>
      <c r="N1222" s="87"/>
      <c r="O1222" s="87"/>
      <c r="P1222" s="87"/>
      <c r="Q1222" s="87"/>
      <c r="R1222" s="87"/>
      <c r="S1222" s="87"/>
      <c r="T1222" s="87"/>
      <c r="U1222" s="205"/>
      <c r="V1222" s="87"/>
      <c r="W1222" s="87"/>
      <c r="X1222" s="87"/>
      <c r="Y1222" s="87"/>
      <c r="Z1222" s="86"/>
      <c r="AA1222" s="87"/>
    </row>
    <row x14ac:dyDescent="0.25" r="1223" customHeight="1" ht="17.25">
      <c r="A1223" s="178">
        <f>A1222</f>
        <v>25569.375</v>
      </c>
      <c r="B1223" s="179" t="s">
        <v>55</v>
      </c>
      <c r="C1223" s="180"/>
      <c r="D1223" s="180">
        <v>10</v>
      </c>
      <c r="E1223" s="180"/>
      <c r="F1223" s="180"/>
      <c r="G1223" s="180">
        <f>SUM(C1223:F1223)</f>
      </c>
      <c r="H1223" s="182">
        <v>6500</v>
      </c>
      <c r="I1223" s="125">
        <f>G1223*H1223</f>
      </c>
      <c r="J1223" s="125">
        <f>I1223*0.1</f>
      </c>
      <c r="K1223" s="125">
        <f>SUM(I1223:J1223)</f>
      </c>
      <c r="L1223" s="205"/>
      <c r="M1223" s="87"/>
      <c r="N1223" s="87"/>
      <c r="O1223" s="87"/>
      <c r="P1223" s="87"/>
      <c r="Q1223" s="87"/>
      <c r="R1223" s="87"/>
      <c r="S1223" s="87"/>
      <c r="T1223" s="87"/>
      <c r="U1223" s="205"/>
      <c r="V1223" s="87"/>
      <c r="W1223" s="87"/>
      <c r="X1223" s="87"/>
      <c r="Y1223" s="87"/>
      <c r="Z1223" s="86"/>
      <c r="AA1223" s="87"/>
    </row>
    <row x14ac:dyDescent="0.25" r="1224" customHeight="1" ht="17.25">
      <c r="A1224" s="178">
        <f>A1223</f>
        <v>25569.375</v>
      </c>
      <c r="B1224" s="179" t="s">
        <v>80</v>
      </c>
      <c r="C1224" s="180"/>
      <c r="D1224" s="180">
        <v>23</v>
      </c>
      <c r="E1224" s="180"/>
      <c r="F1224" s="180"/>
      <c r="G1224" s="180">
        <f>SUM(C1224:F1224)</f>
      </c>
      <c r="H1224" s="182">
        <v>6000</v>
      </c>
      <c r="I1224" s="125">
        <f>G1224*H1224</f>
      </c>
      <c r="J1224" s="185"/>
      <c r="K1224" s="125">
        <f>SUM(I1224:J1224)</f>
      </c>
      <c r="L1224" s="205"/>
      <c r="M1224" s="87"/>
      <c r="N1224" s="87"/>
      <c r="O1224" s="87"/>
      <c r="P1224" s="87"/>
      <c r="Q1224" s="87"/>
      <c r="R1224" s="87"/>
      <c r="S1224" s="87"/>
      <c r="T1224" s="87"/>
      <c r="U1224" s="205"/>
      <c r="V1224" s="87"/>
      <c r="W1224" s="87"/>
      <c r="X1224" s="87"/>
      <c r="Y1224" s="87"/>
      <c r="Z1224" s="86"/>
      <c r="AA1224" s="87"/>
    </row>
    <row x14ac:dyDescent="0.25" r="1225" customHeight="1" ht="17.25">
      <c r="A1225" s="178">
        <f>A1224</f>
        <v>25569.375</v>
      </c>
      <c r="B1225" s="179" t="s">
        <v>67</v>
      </c>
      <c r="C1225" s="180"/>
      <c r="D1225" s="180">
        <v>7</v>
      </c>
      <c r="E1225" s="180"/>
      <c r="F1225" s="180"/>
      <c r="G1225" s="180">
        <f>SUM(C1225:F1225)</f>
      </c>
      <c r="H1225" s="182">
        <v>5500</v>
      </c>
      <c r="I1225" s="125">
        <f>G1225*H1225</f>
      </c>
      <c r="J1225" s="125">
        <f>I1225*0.1</f>
      </c>
      <c r="K1225" s="125">
        <f>SUM(I1225:J1225)</f>
      </c>
      <c r="L1225" s="205"/>
      <c r="M1225" s="87"/>
      <c r="N1225" s="87"/>
      <c r="O1225" s="87"/>
      <c r="P1225" s="87"/>
      <c r="Q1225" s="87"/>
      <c r="R1225" s="87"/>
      <c r="S1225" s="87"/>
      <c r="T1225" s="87"/>
      <c r="U1225" s="205"/>
      <c r="V1225" s="87"/>
      <c r="W1225" s="87"/>
      <c r="X1225" s="87"/>
      <c r="Y1225" s="87"/>
      <c r="Z1225" s="86"/>
      <c r="AA1225" s="87"/>
    </row>
    <row x14ac:dyDescent="0.25" r="1226" customHeight="1" ht="17.25">
      <c r="A1226" s="178">
        <f>A1225</f>
        <v>25569.375</v>
      </c>
      <c r="B1226" s="186" t="s">
        <v>74</v>
      </c>
      <c r="C1226" s="180"/>
      <c r="D1226" s="180">
        <v>27</v>
      </c>
      <c r="E1226" s="180">
        <v>23</v>
      </c>
      <c r="F1226" s="180"/>
      <c r="G1226" s="180">
        <f>SUM(C1226:F1226)</f>
      </c>
      <c r="H1226" s="187">
        <v>5000</v>
      </c>
      <c r="I1226" s="125">
        <f>G1226*H1226</f>
      </c>
      <c r="J1226" s="125">
        <f>I1226*0.1</f>
      </c>
      <c r="K1226" s="125">
        <f>SUM(I1226:J1226)</f>
      </c>
      <c r="L1226" s="205"/>
      <c r="M1226" s="87"/>
      <c r="N1226" s="87"/>
      <c r="O1226" s="87"/>
      <c r="P1226" s="87"/>
      <c r="Q1226" s="87"/>
      <c r="R1226" s="87"/>
      <c r="S1226" s="87"/>
      <c r="T1226" s="87"/>
      <c r="U1226" s="205"/>
      <c r="V1226" s="87"/>
      <c r="W1226" s="87"/>
      <c r="X1226" s="87"/>
      <c r="Y1226" s="87"/>
      <c r="Z1226" s="86"/>
      <c r="AA1226" s="87"/>
    </row>
    <row x14ac:dyDescent="0.25" r="1227" customHeight="1" ht="17.25">
      <c r="A1227" s="178">
        <f>A1226</f>
        <v>25569.375</v>
      </c>
      <c r="B1227" s="179" t="s">
        <v>11</v>
      </c>
      <c r="C1227" s="180"/>
      <c r="D1227" s="180">
        <v>14</v>
      </c>
      <c r="E1227" s="180">
        <v>8</v>
      </c>
      <c r="F1227" s="180"/>
      <c r="G1227" s="180">
        <f>SUM(C1227:F1227)</f>
      </c>
      <c r="H1227" s="182">
        <v>6000</v>
      </c>
      <c r="I1227" s="125">
        <f>G1227*H1227</f>
      </c>
      <c r="J1227" s="125">
        <f>I1227*0.1</f>
      </c>
      <c r="K1227" s="125">
        <f>SUM(I1227:J1227)</f>
      </c>
      <c r="L1227" s="205"/>
      <c r="M1227" s="87"/>
      <c r="N1227" s="87"/>
      <c r="O1227" s="87"/>
      <c r="P1227" s="87"/>
      <c r="Q1227" s="87"/>
      <c r="R1227" s="87"/>
      <c r="S1227" s="87"/>
      <c r="T1227" s="87"/>
      <c r="U1227" s="205"/>
      <c r="V1227" s="87"/>
      <c r="W1227" s="87"/>
      <c r="X1227" s="87"/>
      <c r="Y1227" s="87"/>
      <c r="Z1227" s="86"/>
      <c r="AA1227" s="87"/>
    </row>
    <row x14ac:dyDescent="0.25" r="1228" customHeight="1" ht="17.25">
      <c r="A1228" s="178">
        <f>A1227</f>
        <v>25569.375</v>
      </c>
      <c r="B1228" s="179" t="s">
        <v>22</v>
      </c>
      <c r="C1228" s="180"/>
      <c r="D1228" s="180">
        <v>33</v>
      </c>
      <c r="E1228" s="180"/>
      <c r="F1228" s="180"/>
      <c r="G1228" s="180">
        <f>SUM(C1228:F1228)</f>
      </c>
      <c r="H1228" s="182">
        <v>4800</v>
      </c>
      <c r="I1228" s="125">
        <f>G1228*H1228</f>
      </c>
      <c r="J1228" s="125">
        <f>I1228*0.1</f>
      </c>
      <c r="K1228" s="125">
        <f>SUM(I1228:J1228)</f>
      </c>
      <c r="L1228" s="205"/>
      <c r="M1228" s="87"/>
      <c r="N1228" s="87"/>
      <c r="O1228" s="87"/>
      <c r="P1228" s="87"/>
      <c r="Q1228" s="87"/>
      <c r="R1228" s="87"/>
      <c r="S1228" s="87"/>
      <c r="T1228" s="87"/>
      <c r="U1228" s="205"/>
      <c r="V1228" s="87"/>
      <c r="W1228" s="87"/>
      <c r="X1228" s="87"/>
      <c r="Y1228" s="87"/>
      <c r="Z1228" s="86"/>
      <c r="AA1228" s="87"/>
    </row>
    <row x14ac:dyDescent="0.25" r="1229" customHeight="1" ht="17.25">
      <c r="A1229" s="178">
        <f>A1228</f>
        <v>25569.375</v>
      </c>
      <c r="B1229" s="186" t="s">
        <v>84</v>
      </c>
      <c r="C1229" s="180"/>
      <c r="D1229" s="180">
        <v>16</v>
      </c>
      <c r="E1229" s="180">
        <v>9</v>
      </c>
      <c r="F1229" s="180"/>
      <c r="G1229" s="180">
        <f>SUM(C1229:F1229)</f>
      </c>
      <c r="H1229" s="182">
        <v>4800</v>
      </c>
      <c r="I1229" s="125">
        <f>G1229*H1229</f>
      </c>
      <c r="J1229" s="125">
        <f>I1229*0.1</f>
      </c>
      <c r="K1229" s="125">
        <f>SUM(I1229:J1229)</f>
      </c>
      <c r="L1229" s="205"/>
      <c r="M1229" s="87"/>
      <c r="N1229" s="87"/>
      <c r="O1229" s="87"/>
      <c r="P1229" s="87"/>
      <c r="Q1229" s="87"/>
      <c r="R1229" s="87"/>
      <c r="S1229" s="87"/>
      <c r="T1229" s="87"/>
      <c r="U1229" s="205"/>
      <c r="V1229" s="87"/>
      <c r="W1229" s="87"/>
      <c r="X1229" s="87"/>
      <c r="Y1229" s="87"/>
      <c r="Z1229" s="86"/>
      <c r="AA1229" s="87"/>
    </row>
    <row x14ac:dyDescent="0.25" r="1230" customHeight="1" ht="17.25">
      <c r="A1230" s="178">
        <f>A1229</f>
        <v>25569.375</v>
      </c>
      <c r="B1230" s="179" t="s">
        <v>17</v>
      </c>
      <c r="C1230" s="180"/>
      <c r="D1230" s="180">
        <v>37</v>
      </c>
      <c r="E1230" s="180">
        <v>12</v>
      </c>
      <c r="F1230" s="180"/>
      <c r="G1230" s="180">
        <f>SUM(C1230:F1230)</f>
      </c>
      <c r="H1230" s="182">
        <v>6500</v>
      </c>
      <c r="I1230" s="125">
        <f>G1230*H1230</f>
      </c>
      <c r="J1230" s="125">
        <f>I1230*0.1</f>
      </c>
      <c r="K1230" s="125">
        <f>SUM(I1230:J1230)</f>
      </c>
      <c r="L1230" s="205"/>
      <c r="M1230" s="87"/>
      <c r="N1230" s="87"/>
      <c r="O1230" s="87"/>
      <c r="P1230" s="87"/>
      <c r="Q1230" s="87"/>
      <c r="R1230" s="87"/>
      <c r="S1230" s="87"/>
      <c r="T1230" s="87"/>
      <c r="U1230" s="205"/>
      <c r="V1230" s="87"/>
      <c r="W1230" s="87"/>
      <c r="X1230" s="87"/>
      <c r="Y1230" s="87"/>
      <c r="Z1230" s="86"/>
      <c r="AA1230" s="87"/>
    </row>
    <row x14ac:dyDescent="0.25" r="1231" customHeight="1" ht="17.25">
      <c r="A1231" s="178">
        <f>A1230</f>
        <v>25569.375</v>
      </c>
      <c r="B1231" s="186" t="s">
        <v>148</v>
      </c>
      <c r="C1231" s="180"/>
      <c r="D1231" s="180">
        <v>3</v>
      </c>
      <c r="E1231" s="180"/>
      <c r="F1231" s="180"/>
      <c r="G1231" s="180">
        <f>SUM(C1231:F1231)</f>
      </c>
      <c r="H1231" s="182">
        <v>6000</v>
      </c>
      <c r="I1231" s="125">
        <f>G1231*H1231</f>
      </c>
      <c r="J1231" s="125">
        <f>I1231*0.1</f>
      </c>
      <c r="K1231" s="125">
        <f>SUM(I1231:J1231)</f>
      </c>
      <c r="L1231" s="205"/>
      <c r="M1231" s="87"/>
      <c r="N1231" s="87"/>
      <c r="O1231" s="87"/>
      <c r="P1231" s="87"/>
      <c r="Q1231" s="87"/>
      <c r="R1231" s="87"/>
      <c r="S1231" s="87"/>
      <c r="T1231" s="87"/>
      <c r="U1231" s="205"/>
      <c r="V1231" s="87"/>
      <c r="W1231" s="87"/>
      <c r="X1231" s="87"/>
      <c r="Y1231" s="87"/>
      <c r="Z1231" s="86"/>
      <c r="AA1231" s="87"/>
    </row>
    <row x14ac:dyDescent="0.25" r="1232" customHeight="1" ht="17.25">
      <c r="A1232" s="178">
        <f>A1231</f>
        <v>25569.375</v>
      </c>
      <c r="B1232" s="179" t="s">
        <v>29</v>
      </c>
      <c r="C1232" s="188"/>
      <c r="D1232" s="180">
        <v>16</v>
      </c>
      <c r="E1232" s="180">
        <v>15</v>
      </c>
      <c r="F1232" s="180"/>
      <c r="G1232" s="180">
        <f>SUM(C1232:F1232)</f>
      </c>
      <c r="H1232" s="182">
        <v>5500</v>
      </c>
      <c r="I1232" s="125">
        <f>G1232*H1232</f>
      </c>
      <c r="J1232" s="125">
        <f>I1232*0.1</f>
      </c>
      <c r="K1232" s="125">
        <f>SUM(I1232:J1232)</f>
      </c>
      <c r="L1232" s="205"/>
      <c r="M1232" s="87"/>
      <c r="N1232" s="87"/>
      <c r="O1232" s="87"/>
      <c r="P1232" s="87"/>
      <c r="Q1232" s="87"/>
      <c r="R1232" s="87"/>
      <c r="S1232" s="87"/>
      <c r="T1232" s="87"/>
      <c r="U1232" s="205"/>
      <c r="V1232" s="87"/>
      <c r="W1232" s="87"/>
      <c r="X1232" s="87"/>
      <c r="Y1232" s="87"/>
      <c r="Z1232" s="86"/>
      <c r="AA1232" s="87"/>
    </row>
    <row x14ac:dyDescent="0.25" r="1233" customHeight="1" ht="17.25">
      <c r="A1233" s="178">
        <f>A1232</f>
        <v>25569.375</v>
      </c>
      <c r="B1233" s="179" t="s">
        <v>15</v>
      </c>
      <c r="C1233" s="180"/>
      <c r="D1233" s="180">
        <v>17</v>
      </c>
      <c r="E1233" s="180">
        <v>5</v>
      </c>
      <c r="F1233" s="180"/>
      <c r="G1233" s="180">
        <f>SUM(C1233:F1233)</f>
      </c>
      <c r="H1233" s="182">
        <v>4800</v>
      </c>
      <c r="I1233" s="125">
        <f>G1233*H1233</f>
      </c>
      <c r="J1233" s="125">
        <f>I1233*0.1</f>
      </c>
      <c r="K1233" s="125">
        <f>SUM(I1233:J1233)</f>
      </c>
      <c r="L1233" s="205"/>
      <c r="M1233" s="87"/>
      <c r="N1233" s="87"/>
      <c r="O1233" s="87"/>
      <c r="P1233" s="87"/>
      <c r="Q1233" s="87"/>
      <c r="R1233" s="87"/>
      <c r="S1233" s="87"/>
      <c r="T1233" s="87"/>
      <c r="U1233" s="205"/>
      <c r="V1233" s="87"/>
      <c r="W1233" s="87"/>
      <c r="X1233" s="87"/>
      <c r="Y1233" s="87"/>
      <c r="Z1233" s="86"/>
      <c r="AA1233" s="87"/>
    </row>
    <row x14ac:dyDescent="0.25" r="1234" customHeight="1" ht="17.25">
      <c r="A1234" s="178">
        <f>A1233</f>
        <v>25569.375</v>
      </c>
      <c r="B1234" s="179" t="s">
        <v>21</v>
      </c>
      <c r="C1234" s="188"/>
      <c r="D1234" s="180">
        <v>17</v>
      </c>
      <c r="E1234" s="180"/>
      <c r="F1234" s="180"/>
      <c r="G1234" s="180">
        <f>SUM(C1234:F1234)</f>
      </c>
      <c r="H1234" s="182">
        <v>5500</v>
      </c>
      <c r="I1234" s="125">
        <f>G1234*H1234</f>
      </c>
      <c r="J1234" s="125">
        <f>I1234*0.1</f>
      </c>
      <c r="K1234" s="125">
        <f>SUM(I1234:J1234)</f>
      </c>
      <c r="L1234" s="205"/>
      <c r="M1234" s="87"/>
      <c r="N1234" s="87"/>
      <c r="O1234" s="87"/>
      <c r="P1234" s="87"/>
      <c r="Q1234" s="87"/>
      <c r="R1234" s="87"/>
      <c r="S1234" s="87"/>
      <c r="T1234" s="87"/>
      <c r="U1234" s="205"/>
      <c r="V1234" s="87"/>
      <c r="W1234" s="87"/>
      <c r="X1234" s="87"/>
      <c r="Y1234" s="87"/>
      <c r="Z1234" s="86"/>
      <c r="AA1234" s="87"/>
    </row>
    <row x14ac:dyDescent="0.25" r="1235" customHeight="1" ht="17.25">
      <c r="A1235" s="178">
        <f>A1234</f>
        <v>25569.375</v>
      </c>
      <c r="B1235" s="179" t="s">
        <v>52</v>
      </c>
      <c r="C1235" s="180"/>
      <c r="D1235" s="180">
        <v>14</v>
      </c>
      <c r="E1235" s="180">
        <v>9</v>
      </c>
      <c r="F1235" s="180"/>
      <c r="G1235" s="180">
        <f>SUM(C1235:F1235)</f>
      </c>
      <c r="H1235" s="182">
        <v>5500</v>
      </c>
      <c r="I1235" s="125">
        <f>G1235*H1235</f>
      </c>
      <c r="J1235" s="125">
        <f>I1235*0.1</f>
      </c>
      <c r="K1235" s="125">
        <f>SUM(I1235:J1235)</f>
      </c>
      <c r="L1235" s="205"/>
      <c r="M1235" s="87"/>
      <c r="N1235" s="87"/>
      <c r="O1235" s="87"/>
      <c r="P1235" s="87"/>
      <c r="Q1235" s="87"/>
      <c r="R1235" s="87"/>
      <c r="S1235" s="87"/>
      <c r="T1235" s="87"/>
      <c r="U1235" s="205"/>
      <c r="V1235" s="87"/>
      <c r="W1235" s="87"/>
      <c r="X1235" s="87"/>
      <c r="Y1235" s="87"/>
      <c r="Z1235" s="86"/>
      <c r="AA1235" s="87"/>
    </row>
    <row x14ac:dyDescent="0.25" r="1236" customHeight="1" ht="17.25">
      <c r="A1236" s="178">
        <f>A1235</f>
        <v>25569.375</v>
      </c>
      <c r="B1236" s="186" t="s">
        <v>61</v>
      </c>
      <c r="C1236" s="180"/>
      <c r="D1236" s="180">
        <v>7</v>
      </c>
      <c r="E1236" s="180"/>
      <c r="F1236" s="180"/>
      <c r="G1236" s="180">
        <f>SUM(C1236:F1236)</f>
      </c>
      <c r="H1236" s="182">
        <v>5500</v>
      </c>
      <c r="I1236" s="125">
        <f>G1236*H1236</f>
      </c>
      <c r="J1236" s="125">
        <f>I1236*0.1</f>
      </c>
      <c r="K1236" s="125">
        <f>SUM(I1236:J1236)</f>
      </c>
      <c r="L1236" s="205"/>
      <c r="M1236" s="87"/>
      <c r="N1236" s="87"/>
      <c r="O1236" s="87"/>
      <c r="P1236" s="87"/>
      <c r="Q1236" s="87"/>
      <c r="R1236" s="87"/>
      <c r="S1236" s="87"/>
      <c r="T1236" s="87"/>
      <c r="U1236" s="205"/>
      <c r="V1236" s="87"/>
      <c r="W1236" s="87"/>
      <c r="X1236" s="87"/>
      <c r="Y1236" s="87"/>
      <c r="Z1236" s="86"/>
      <c r="AA1236" s="87"/>
    </row>
    <row x14ac:dyDescent="0.25" r="1237" customHeight="1" ht="17.25">
      <c r="A1237" s="178">
        <f>A1236</f>
        <v>25569.375</v>
      </c>
      <c r="B1237" s="179" t="s">
        <v>33</v>
      </c>
      <c r="C1237" s="180"/>
      <c r="D1237" s="180">
        <v>8</v>
      </c>
      <c r="E1237" s="180"/>
      <c r="F1237" s="180"/>
      <c r="G1237" s="180">
        <f>SUM(C1237:F1237)</f>
      </c>
      <c r="H1237" s="182">
        <v>5500</v>
      </c>
      <c r="I1237" s="125">
        <f>G1237*H1237</f>
      </c>
      <c r="J1237" s="125">
        <f>I1237*0.1</f>
      </c>
      <c r="K1237" s="125">
        <f>SUM(I1237:J1237)</f>
      </c>
      <c r="L1237" s="205"/>
      <c r="M1237" s="87"/>
      <c r="N1237" s="87"/>
      <c r="O1237" s="87"/>
      <c r="P1237" s="87"/>
      <c r="Q1237" s="87"/>
      <c r="R1237" s="87"/>
      <c r="S1237" s="87"/>
      <c r="T1237" s="87"/>
      <c r="U1237" s="205"/>
      <c r="V1237" s="87"/>
      <c r="W1237" s="87"/>
      <c r="X1237" s="87"/>
      <c r="Y1237" s="87"/>
      <c r="Z1237" s="86"/>
      <c r="AA1237" s="87"/>
    </row>
    <row x14ac:dyDescent="0.25" r="1238" customHeight="1" ht="17.25">
      <c r="A1238" s="178">
        <f>A1237</f>
        <v>25569.375</v>
      </c>
      <c r="B1238" s="179" t="s">
        <v>12</v>
      </c>
      <c r="C1238" s="180"/>
      <c r="D1238" s="180">
        <v>17</v>
      </c>
      <c r="E1238" s="180">
        <v>8</v>
      </c>
      <c r="F1238" s="180"/>
      <c r="G1238" s="180">
        <f>SUM(C1238:F1238)</f>
      </c>
      <c r="H1238" s="182">
        <v>6000</v>
      </c>
      <c r="I1238" s="125">
        <f>G1238*H1238</f>
      </c>
      <c r="J1238" s="125">
        <f>I1238*0.1</f>
      </c>
      <c r="K1238" s="125">
        <f>SUM(I1238:J1238)</f>
      </c>
      <c r="L1238" s="205"/>
      <c r="M1238" s="87"/>
      <c r="N1238" s="87"/>
      <c r="O1238" s="87"/>
      <c r="P1238" s="87"/>
      <c r="Q1238" s="87"/>
      <c r="R1238" s="87"/>
      <c r="S1238" s="87"/>
      <c r="T1238" s="87"/>
      <c r="U1238" s="205"/>
      <c r="V1238" s="87"/>
      <c r="W1238" s="87"/>
      <c r="X1238" s="87"/>
      <c r="Y1238" s="87"/>
      <c r="Z1238" s="86"/>
      <c r="AA1238" s="87"/>
    </row>
    <row x14ac:dyDescent="0.25" r="1239" customHeight="1" ht="17.25">
      <c r="A1239" s="178">
        <f>A1238</f>
        <v>25569.375</v>
      </c>
      <c r="B1239" s="186" t="s">
        <v>37</v>
      </c>
      <c r="C1239" s="180"/>
      <c r="D1239" s="180">
        <v>6</v>
      </c>
      <c r="E1239" s="180"/>
      <c r="F1239" s="180"/>
      <c r="G1239" s="180">
        <f>SUM(C1239:F1239)</f>
      </c>
      <c r="H1239" s="182">
        <v>6500</v>
      </c>
      <c r="I1239" s="125">
        <f>G1239*H1239</f>
      </c>
      <c r="J1239" s="125">
        <f>I1239*0.1</f>
      </c>
      <c r="K1239" s="125">
        <f>SUM(I1239:J1239)</f>
      </c>
      <c r="L1239" s="205"/>
      <c r="M1239" s="87"/>
      <c r="N1239" s="87"/>
      <c r="O1239" s="87"/>
      <c r="P1239" s="87"/>
      <c r="Q1239" s="87"/>
      <c r="R1239" s="87"/>
      <c r="S1239" s="87"/>
      <c r="T1239" s="87"/>
      <c r="U1239" s="205"/>
      <c r="V1239" s="87"/>
      <c r="W1239" s="87"/>
      <c r="X1239" s="87"/>
      <c r="Y1239" s="87"/>
      <c r="Z1239" s="86"/>
      <c r="AA1239" s="87"/>
    </row>
    <row x14ac:dyDescent="0.25" r="1240" customHeight="1" ht="17.25">
      <c r="A1240" s="178">
        <f>A1239</f>
        <v>25569.375</v>
      </c>
      <c r="B1240" s="186" t="s">
        <v>64</v>
      </c>
      <c r="C1240" s="180"/>
      <c r="D1240" s="180">
        <v>53</v>
      </c>
      <c r="E1240" s="180">
        <v>12</v>
      </c>
      <c r="F1240" s="180"/>
      <c r="G1240" s="180">
        <f>SUM(C1240:F1240)</f>
      </c>
      <c r="H1240" s="182">
        <v>5500</v>
      </c>
      <c r="I1240" s="125">
        <f>G1240*H1240</f>
      </c>
      <c r="J1240" s="125">
        <f>I1240*0.1</f>
      </c>
      <c r="K1240" s="125">
        <f>SUM(I1240:J1240)</f>
      </c>
      <c r="L1240" s="205"/>
      <c r="M1240" s="87"/>
      <c r="N1240" s="87"/>
      <c r="O1240" s="87"/>
      <c r="P1240" s="87"/>
      <c r="Q1240" s="87"/>
      <c r="R1240" s="87"/>
      <c r="S1240" s="87"/>
      <c r="T1240" s="87"/>
      <c r="U1240" s="205"/>
      <c r="V1240" s="87"/>
      <c r="W1240" s="87"/>
      <c r="X1240" s="87"/>
      <c r="Y1240" s="87"/>
      <c r="Z1240" s="86"/>
      <c r="AA1240" s="87"/>
    </row>
    <row x14ac:dyDescent="0.25" r="1241" customHeight="1" ht="17.25">
      <c r="A1241" s="178">
        <f>A1240</f>
        <v>25569.375</v>
      </c>
      <c r="B1241" s="179" t="s">
        <v>25</v>
      </c>
      <c r="C1241" s="180"/>
      <c r="D1241" s="180">
        <v>20</v>
      </c>
      <c r="E1241" s="180"/>
      <c r="F1241" s="180"/>
      <c r="G1241" s="180">
        <f>SUM(C1241:F1241)</f>
      </c>
      <c r="H1241" s="182">
        <v>6000</v>
      </c>
      <c r="I1241" s="125">
        <f>G1241*H1241</f>
      </c>
      <c r="J1241" s="125">
        <f>I1241*0.1</f>
      </c>
      <c r="K1241" s="125">
        <f>SUM(I1241:J1241)</f>
      </c>
      <c r="L1241" s="205"/>
      <c r="M1241" s="87"/>
      <c r="N1241" s="87"/>
      <c r="O1241" s="87"/>
      <c r="P1241" s="87"/>
      <c r="Q1241" s="87"/>
      <c r="R1241" s="87"/>
      <c r="S1241" s="87"/>
      <c r="T1241" s="87"/>
      <c r="U1241" s="205"/>
      <c r="V1241" s="87"/>
      <c r="W1241" s="87"/>
      <c r="X1241" s="87"/>
      <c r="Y1241" s="87"/>
      <c r="Z1241" s="86"/>
      <c r="AA1241" s="87"/>
    </row>
    <row x14ac:dyDescent="0.25" r="1242" customHeight="1" ht="17.25">
      <c r="A1242" s="178">
        <f>A1241</f>
        <v>25569.375</v>
      </c>
      <c r="B1242" s="186" t="s">
        <v>76</v>
      </c>
      <c r="C1242" s="188"/>
      <c r="D1242" s="180">
        <v>25</v>
      </c>
      <c r="E1242" s="180">
        <v>12</v>
      </c>
      <c r="F1242" s="180">
        <v>5</v>
      </c>
      <c r="G1242" s="180">
        <f>SUM(C1242:F1242)</f>
      </c>
      <c r="H1242" s="125">
        <v>6000</v>
      </c>
      <c r="I1242" s="125">
        <f>G1242*H1242</f>
      </c>
      <c r="J1242" s="125">
        <f>I1242*0.1</f>
      </c>
      <c r="K1242" s="125">
        <f>SUM(I1242:J1242)</f>
      </c>
      <c r="L1242" s="205"/>
      <c r="M1242" s="87"/>
      <c r="N1242" s="87"/>
      <c r="O1242" s="87"/>
      <c r="P1242" s="87"/>
      <c r="Q1242" s="87"/>
      <c r="R1242" s="87"/>
      <c r="S1242" s="87"/>
      <c r="T1242" s="87"/>
      <c r="U1242" s="205"/>
      <c r="V1242" s="87"/>
      <c r="W1242" s="87"/>
      <c r="X1242" s="87"/>
      <c r="Y1242" s="87"/>
      <c r="Z1242" s="86"/>
      <c r="AA1242" s="87"/>
    </row>
    <row x14ac:dyDescent="0.25" r="1243" customHeight="1" ht="17.25">
      <c r="A1243" s="178">
        <f>A1242</f>
        <v>25569.375</v>
      </c>
      <c r="B1243" s="186" t="s">
        <v>149</v>
      </c>
      <c r="C1243" s="180"/>
      <c r="D1243" s="181">
        <v>93</v>
      </c>
      <c r="E1243" s="181">
        <v>35</v>
      </c>
      <c r="F1243" s="180">
        <v>3</v>
      </c>
      <c r="G1243" s="180">
        <f>SUM(C1243:F1243)</f>
      </c>
      <c r="H1243" s="125">
        <v>6000</v>
      </c>
      <c r="I1243" s="125">
        <f>G1243*H1243</f>
      </c>
      <c r="J1243" s="125">
        <f>I1243*0.1</f>
      </c>
      <c r="K1243" s="125">
        <f>SUM(I1243:J1243)</f>
      </c>
      <c r="L1243" s="205"/>
      <c r="M1243" s="87"/>
      <c r="N1243" s="87"/>
      <c r="O1243" s="87"/>
      <c r="P1243" s="87"/>
      <c r="Q1243" s="87"/>
      <c r="R1243" s="87"/>
      <c r="S1243" s="87"/>
      <c r="T1243" s="87"/>
      <c r="U1243" s="205"/>
      <c r="V1243" s="87"/>
      <c r="W1243" s="87"/>
      <c r="X1243" s="87"/>
      <c r="Y1243" s="87"/>
      <c r="Z1243" s="86"/>
      <c r="AA1243" s="87"/>
    </row>
    <row x14ac:dyDescent="0.25" r="1244" customHeight="1" ht="17.25">
      <c r="A1244" s="178">
        <f>A1243</f>
        <v>25569.375</v>
      </c>
      <c r="B1244" s="186" t="s">
        <v>43</v>
      </c>
      <c r="C1244" s="180"/>
      <c r="D1244" s="180">
        <v>40</v>
      </c>
      <c r="E1244" s="180">
        <v>9</v>
      </c>
      <c r="F1244" s="180"/>
      <c r="G1244" s="180">
        <f>SUM(C1244:F1244)</f>
      </c>
      <c r="H1244" s="125">
        <v>6000</v>
      </c>
      <c r="I1244" s="125">
        <f>G1244*H1244</f>
      </c>
      <c r="J1244" s="125">
        <f>I1244*0.1</f>
      </c>
      <c r="K1244" s="125">
        <f>SUM(I1244:J1244)</f>
      </c>
      <c r="L1244" s="205"/>
      <c r="M1244" s="87"/>
      <c r="N1244" s="87"/>
      <c r="O1244" s="87"/>
      <c r="P1244" s="87"/>
      <c r="Q1244" s="87"/>
      <c r="R1244" s="87"/>
      <c r="S1244" s="87"/>
      <c r="T1244" s="87"/>
      <c r="U1244" s="205"/>
      <c r="V1244" s="87"/>
      <c r="W1244" s="87"/>
      <c r="X1244" s="87"/>
      <c r="Y1244" s="87"/>
      <c r="Z1244" s="86"/>
      <c r="AA1244" s="87"/>
    </row>
    <row x14ac:dyDescent="0.25" r="1245" customHeight="1" ht="17.25">
      <c r="A1245" s="178">
        <f>A1244</f>
        <v>25569.375</v>
      </c>
      <c r="B1245" s="186" t="s">
        <v>18</v>
      </c>
      <c r="C1245" s="180"/>
      <c r="D1245" s="180">
        <v>9</v>
      </c>
      <c r="E1245" s="180">
        <v>7</v>
      </c>
      <c r="F1245" s="180">
        <v>6</v>
      </c>
      <c r="G1245" s="180">
        <f>SUM(C1245:F1245)</f>
      </c>
      <c r="H1245" s="125">
        <v>6000</v>
      </c>
      <c r="I1245" s="125">
        <f>G1245*H1245</f>
      </c>
      <c r="J1245" s="125">
        <f>I1245*0.1</f>
      </c>
      <c r="K1245" s="125">
        <f>SUM(I1245:J1245)</f>
      </c>
      <c r="L1245" s="205"/>
      <c r="M1245" s="87"/>
      <c r="N1245" s="87"/>
      <c r="O1245" s="87"/>
      <c r="P1245" s="87"/>
      <c r="Q1245" s="87"/>
      <c r="R1245" s="87"/>
      <c r="S1245" s="87"/>
      <c r="T1245" s="87"/>
      <c r="U1245" s="205"/>
      <c r="V1245" s="87"/>
      <c r="W1245" s="87"/>
      <c r="X1245" s="87"/>
      <c r="Y1245" s="87"/>
      <c r="Z1245" s="86"/>
      <c r="AA1245" s="87"/>
    </row>
    <row x14ac:dyDescent="0.25" r="1246" customHeight="1" ht="17.25">
      <c r="A1246" s="178">
        <f>A1245</f>
        <v>25569.375</v>
      </c>
      <c r="B1246" s="186" t="s">
        <v>82</v>
      </c>
      <c r="C1246" s="188"/>
      <c r="D1246" s="180">
        <v>25</v>
      </c>
      <c r="E1246" s="180">
        <v>17</v>
      </c>
      <c r="F1246" s="180">
        <v>7</v>
      </c>
      <c r="G1246" s="180">
        <f>SUM(C1246:F1246)</f>
      </c>
      <c r="H1246" s="125">
        <v>5000</v>
      </c>
      <c r="I1246" s="125">
        <f>G1246*H1246</f>
      </c>
      <c r="J1246" s="125">
        <f>I1246*0.1</f>
      </c>
      <c r="K1246" s="125">
        <f>SUM(I1246:J1246)</f>
      </c>
      <c r="L1246" s="205"/>
      <c r="M1246" s="87"/>
      <c r="N1246" s="87"/>
      <c r="O1246" s="87"/>
      <c r="P1246" s="87"/>
      <c r="Q1246" s="87"/>
      <c r="R1246" s="87"/>
      <c r="S1246" s="87"/>
      <c r="T1246" s="87"/>
      <c r="U1246" s="205"/>
      <c r="V1246" s="87"/>
      <c r="W1246" s="87"/>
      <c r="X1246" s="87"/>
      <c r="Y1246" s="87"/>
      <c r="Z1246" s="86"/>
      <c r="AA1246" s="87"/>
    </row>
    <row x14ac:dyDescent="0.25" r="1247" customHeight="1" ht="17.25">
      <c r="A1247" s="178">
        <f>A1246</f>
        <v>25569.375</v>
      </c>
      <c r="B1247" s="186" t="s">
        <v>151</v>
      </c>
      <c r="C1247" s="180"/>
      <c r="D1247" s="180">
        <v>12</v>
      </c>
      <c r="E1247" s="180"/>
      <c r="F1247" s="180"/>
      <c r="G1247" s="180">
        <f>SUM(C1247:F1247)</f>
      </c>
      <c r="H1247" s="125">
        <v>5000</v>
      </c>
      <c r="I1247" s="125">
        <f>G1247*H1247</f>
      </c>
      <c r="J1247" s="125">
        <f>I1247*0.1</f>
      </c>
      <c r="K1247" s="125">
        <f>SUM(I1247:J1247)</f>
      </c>
      <c r="L1247" s="205"/>
      <c r="M1247" s="87"/>
      <c r="N1247" s="87"/>
      <c r="O1247" s="87"/>
      <c r="P1247" s="87"/>
      <c r="Q1247" s="87"/>
      <c r="R1247" s="87"/>
      <c r="S1247" s="87"/>
      <c r="T1247" s="87"/>
      <c r="U1247" s="205"/>
      <c r="V1247" s="87"/>
      <c r="W1247" s="87"/>
      <c r="X1247" s="87"/>
      <c r="Y1247" s="87"/>
      <c r="Z1247" s="86"/>
      <c r="AA1247" s="87"/>
    </row>
    <row x14ac:dyDescent="0.25" r="1248" customHeight="1" ht="17.25">
      <c r="A1248" s="178">
        <f>A1247</f>
        <v>25569.375</v>
      </c>
      <c r="B1248" s="186" t="s">
        <v>105</v>
      </c>
      <c r="C1248" s="180"/>
      <c r="D1248" s="180">
        <v>27</v>
      </c>
      <c r="E1248" s="180"/>
      <c r="F1248" s="180"/>
      <c r="G1248" s="180">
        <f>SUM(C1248:F1248)</f>
      </c>
      <c r="H1248" s="125">
        <v>7000</v>
      </c>
      <c r="I1248" s="125">
        <f>G1248*H1248</f>
      </c>
      <c r="J1248" s="185"/>
      <c r="K1248" s="125">
        <f>SUM(I1248:J1248)</f>
      </c>
      <c r="L1248" s="205"/>
      <c r="M1248" s="87"/>
      <c r="N1248" s="87"/>
      <c r="O1248" s="87"/>
      <c r="P1248" s="87"/>
      <c r="Q1248" s="87"/>
      <c r="R1248" s="87"/>
      <c r="S1248" s="87"/>
      <c r="T1248" s="87"/>
      <c r="U1248" s="205"/>
      <c r="V1248" s="87"/>
      <c r="W1248" s="87"/>
      <c r="X1248" s="87"/>
      <c r="Y1248" s="87"/>
      <c r="Z1248" s="86"/>
      <c r="AA1248" s="87"/>
    </row>
    <row x14ac:dyDescent="0.25" r="1249" customHeight="1" ht="17.25">
      <c r="A1249" s="178">
        <f>A1248</f>
        <v>25569.375</v>
      </c>
      <c r="B1249" s="186" t="s">
        <v>23</v>
      </c>
      <c r="C1249" s="180"/>
      <c r="D1249" s="180">
        <v>16</v>
      </c>
      <c r="E1249" s="180"/>
      <c r="F1249" s="180"/>
      <c r="G1249" s="180">
        <f>SUM(C1249:F1249)</f>
      </c>
      <c r="H1249" s="125">
        <v>6000</v>
      </c>
      <c r="I1249" s="125">
        <f>G1249*H1249</f>
      </c>
      <c r="J1249" s="125">
        <f>I1249*0.1</f>
      </c>
      <c r="K1249" s="125">
        <f>SUM(I1249:J1249)</f>
      </c>
      <c r="L1249" s="205"/>
      <c r="M1249" s="87"/>
      <c r="N1249" s="87"/>
      <c r="O1249" s="87"/>
      <c r="P1249" s="87"/>
      <c r="Q1249" s="87"/>
      <c r="R1249" s="87"/>
      <c r="S1249" s="87"/>
      <c r="T1249" s="87"/>
      <c r="U1249" s="205"/>
      <c r="V1249" s="87"/>
      <c r="W1249" s="87"/>
      <c r="X1249" s="87"/>
      <c r="Y1249" s="87"/>
      <c r="Z1249" s="86"/>
      <c r="AA1249" s="87"/>
    </row>
    <row x14ac:dyDescent="0.25" r="1250" customHeight="1" ht="17.25">
      <c r="A1250" s="178">
        <f>A1249</f>
        <v>25569.375</v>
      </c>
      <c r="B1250" s="186" t="s">
        <v>40</v>
      </c>
      <c r="C1250" s="180"/>
      <c r="D1250" s="180">
        <v>17</v>
      </c>
      <c r="E1250" s="180"/>
      <c r="F1250" s="180"/>
      <c r="G1250" s="180">
        <f>SUM(C1250:F1250)</f>
      </c>
      <c r="H1250" s="125">
        <v>6500</v>
      </c>
      <c r="I1250" s="125">
        <f>G1250*H1250</f>
      </c>
      <c r="J1250" s="125">
        <f>I1250*0.1</f>
      </c>
      <c r="K1250" s="125">
        <f>SUM(I1250:J1250)</f>
      </c>
      <c r="L1250" s="205"/>
      <c r="M1250" s="87"/>
      <c r="N1250" s="87"/>
      <c r="O1250" s="87"/>
      <c r="P1250" s="87"/>
      <c r="Q1250" s="87"/>
      <c r="R1250" s="87"/>
      <c r="S1250" s="87"/>
      <c r="T1250" s="87"/>
      <c r="U1250" s="205"/>
      <c r="V1250" s="87"/>
      <c r="W1250" s="87"/>
      <c r="X1250" s="87"/>
      <c r="Y1250" s="87"/>
      <c r="Z1250" s="86"/>
      <c r="AA1250" s="87"/>
    </row>
    <row x14ac:dyDescent="0.25" r="1251" customHeight="1" ht="17.25">
      <c r="A1251" s="178">
        <f>A1250</f>
        <v>25569.375</v>
      </c>
      <c r="B1251" s="186" t="s">
        <v>86</v>
      </c>
      <c r="C1251" s="180"/>
      <c r="D1251" s="180">
        <v>20</v>
      </c>
      <c r="E1251" s="180">
        <v>8</v>
      </c>
      <c r="F1251" s="180">
        <v>5</v>
      </c>
      <c r="G1251" s="180">
        <f>SUM(C1251:F1251)</f>
      </c>
      <c r="H1251" s="125">
        <v>6000</v>
      </c>
      <c r="I1251" s="125">
        <f>G1251*H1251</f>
      </c>
      <c r="J1251" s="125">
        <f>I1251*0.1</f>
      </c>
      <c r="K1251" s="125">
        <f>SUM(I1251:J1251)</f>
      </c>
      <c r="L1251" s="205"/>
      <c r="M1251" s="87"/>
      <c r="N1251" s="87"/>
      <c r="O1251" s="87"/>
      <c r="P1251" s="87"/>
      <c r="Q1251" s="87"/>
      <c r="R1251" s="87"/>
      <c r="S1251" s="87"/>
      <c r="T1251" s="87"/>
      <c r="U1251" s="205"/>
      <c r="V1251" s="87"/>
      <c r="W1251" s="87"/>
      <c r="X1251" s="87"/>
      <c r="Y1251" s="87"/>
      <c r="Z1251" s="86"/>
      <c r="AA1251" s="87"/>
    </row>
    <row x14ac:dyDescent="0.25" r="1252" customHeight="1" ht="17.25">
      <c r="A1252" s="178">
        <f>A1251</f>
        <v>25569.375</v>
      </c>
      <c r="B1252" s="186" t="s">
        <v>152</v>
      </c>
      <c r="C1252" s="180"/>
      <c r="D1252" s="180">
        <v>170</v>
      </c>
      <c r="E1252" s="180"/>
      <c r="F1252" s="180"/>
      <c r="G1252" s="180">
        <f>SUM(C1252:F1252)</f>
      </c>
      <c r="H1252" s="125">
        <v>6000</v>
      </c>
      <c r="I1252" s="125">
        <f>G1252*H1252</f>
      </c>
      <c r="J1252" s="125">
        <f>I1252*0.1</f>
      </c>
      <c r="K1252" s="125">
        <f>SUM(I1252:J1252)</f>
      </c>
      <c r="L1252" s="205"/>
      <c r="M1252" s="87"/>
      <c r="N1252" s="87"/>
      <c r="O1252" s="87"/>
      <c r="P1252" s="87"/>
      <c r="Q1252" s="87"/>
      <c r="R1252" s="87"/>
      <c r="S1252" s="87"/>
      <c r="T1252" s="87"/>
      <c r="U1252" s="205"/>
      <c r="V1252" s="87"/>
      <c r="W1252" s="87"/>
      <c r="X1252" s="87"/>
      <c r="Y1252" s="87"/>
      <c r="Z1252" s="86"/>
      <c r="AA1252" s="87"/>
    </row>
    <row x14ac:dyDescent="0.25" r="1253" customHeight="1" ht="17.25">
      <c r="A1253" s="178">
        <f>A1249</f>
        <v>25569.375</v>
      </c>
      <c r="B1253" s="186" t="s">
        <v>153</v>
      </c>
      <c r="C1253" s="180"/>
      <c r="D1253" s="180">
        <v>10</v>
      </c>
      <c r="E1253" s="180"/>
      <c r="F1253" s="180"/>
      <c r="G1253" s="180">
        <f>SUM(C1253:F1253)</f>
      </c>
      <c r="H1253" s="125">
        <v>6000</v>
      </c>
      <c r="I1253" s="125">
        <f>G1253*H1253</f>
      </c>
      <c r="J1253" s="125">
        <f>I1253*0.1</f>
      </c>
      <c r="K1253" s="125">
        <f>SUM(I1253:J1253)</f>
      </c>
      <c r="L1253" s="205"/>
      <c r="M1253" s="87"/>
      <c r="N1253" s="87"/>
      <c r="O1253" s="87"/>
      <c r="P1253" s="87"/>
      <c r="Q1253" s="87"/>
      <c r="R1253" s="87"/>
      <c r="S1253" s="87"/>
      <c r="T1253" s="87"/>
      <c r="U1253" s="205"/>
      <c r="V1253" s="87"/>
      <c r="W1253" s="87"/>
      <c r="X1253" s="87"/>
      <c r="Y1253" s="87"/>
      <c r="Z1253" s="86"/>
      <c r="AA1253" s="87"/>
    </row>
    <row x14ac:dyDescent="0.25" r="1254" customHeight="1" ht="17.25">
      <c r="A1254" s="178">
        <f>A1250</f>
        <v>25569.375</v>
      </c>
      <c r="B1254" s="186"/>
      <c r="C1254" s="180"/>
      <c r="D1254" s="180"/>
      <c r="E1254" s="180"/>
      <c r="F1254" s="180"/>
      <c r="G1254" s="180">
        <f>SUM(C1254:F1254)</f>
      </c>
      <c r="H1254" s="125"/>
      <c r="I1254" s="125">
        <f>G1254*H1254</f>
      </c>
      <c r="J1254" s="125">
        <f>I1254*0.1</f>
      </c>
      <c r="K1254" s="125">
        <f>SUM(I1254:J1254)</f>
      </c>
      <c r="L1254" s="205"/>
      <c r="M1254" s="87"/>
      <c r="N1254" s="87"/>
      <c r="O1254" s="87"/>
      <c r="P1254" s="87"/>
      <c r="Q1254" s="87"/>
      <c r="R1254" s="87"/>
      <c r="S1254" s="87"/>
      <c r="T1254" s="87"/>
      <c r="U1254" s="205"/>
      <c r="V1254" s="87"/>
      <c r="W1254" s="87"/>
      <c r="X1254" s="87"/>
      <c r="Y1254" s="87"/>
      <c r="Z1254" s="86"/>
      <c r="AA1254" s="87"/>
    </row>
    <row x14ac:dyDescent="0.25" r="1255" customHeight="1" ht="17.25">
      <c r="A1255" s="178">
        <f>A1249</f>
        <v>25569.375</v>
      </c>
      <c r="B1255" s="186"/>
      <c r="C1255" s="180"/>
      <c r="D1255" s="180"/>
      <c r="E1255" s="180"/>
      <c r="F1255" s="180"/>
      <c r="G1255" s="180">
        <f>SUM(C1255:F1255)</f>
      </c>
      <c r="H1255" s="125"/>
      <c r="I1255" s="125">
        <f>G1255*H1255</f>
      </c>
      <c r="J1255" s="125">
        <f>I1255*0.1</f>
      </c>
      <c r="K1255" s="125">
        <f>SUM(I1255:J1255)</f>
      </c>
      <c r="L1255" s="205"/>
      <c r="M1255" s="87"/>
      <c r="N1255" s="87"/>
      <c r="O1255" s="87"/>
      <c r="P1255" s="87"/>
      <c r="Q1255" s="87"/>
      <c r="R1255" s="87"/>
      <c r="S1255" s="87"/>
      <c r="T1255" s="87"/>
      <c r="U1255" s="205"/>
      <c r="V1255" s="87"/>
      <c r="W1255" s="87"/>
      <c r="X1255" s="87"/>
      <c r="Y1255" s="87"/>
      <c r="Z1255" s="86"/>
      <c r="AA1255" s="87"/>
    </row>
    <row x14ac:dyDescent="0.25" r="1256" customHeight="1" ht="17.25">
      <c r="A1256" s="178">
        <f>A1250</f>
        <v>25569.375</v>
      </c>
      <c r="B1256" s="186"/>
      <c r="C1256" s="180"/>
      <c r="D1256" s="180"/>
      <c r="E1256" s="180"/>
      <c r="F1256" s="180"/>
      <c r="G1256" s="180">
        <f>SUM(C1256:F1256)</f>
      </c>
      <c r="H1256" s="125"/>
      <c r="I1256" s="125">
        <f>G1256*H1256</f>
      </c>
      <c r="J1256" s="125">
        <f>I1256*0.1</f>
      </c>
      <c r="K1256" s="125">
        <f>SUM(I1256:J1256)</f>
      </c>
      <c r="L1256" s="205"/>
      <c r="M1256" s="87"/>
      <c r="N1256" s="87"/>
      <c r="O1256" s="87"/>
      <c r="P1256" s="87"/>
      <c r="Q1256" s="87"/>
      <c r="R1256" s="87"/>
      <c r="S1256" s="87"/>
      <c r="T1256" s="87"/>
      <c r="U1256" s="205"/>
      <c r="V1256" s="87"/>
      <c r="W1256" s="87"/>
      <c r="X1256" s="87"/>
      <c r="Y1256" s="87"/>
      <c r="Z1256" s="86"/>
      <c r="AA1256" s="87"/>
    </row>
    <row x14ac:dyDescent="0.25" r="1257" customHeight="1" ht="17.25">
      <c r="A1257" s="178">
        <f>A1255</f>
        <v>25569.375</v>
      </c>
      <c r="B1257" s="179"/>
      <c r="C1257" s="180"/>
      <c r="D1257" s="180"/>
      <c r="E1257" s="180"/>
      <c r="F1257" s="180"/>
      <c r="G1257" s="180">
        <f>SUM(C1257:F1257)</f>
      </c>
      <c r="H1257" s="125"/>
      <c r="I1257" s="125">
        <f>G1257*H1257</f>
      </c>
      <c r="J1257" s="125">
        <v>0</v>
      </c>
      <c r="K1257" s="125">
        <f>SUM(I1257:J1257)</f>
      </c>
      <c r="L1257" s="205"/>
      <c r="M1257" s="87"/>
      <c r="N1257" s="87"/>
      <c r="O1257" s="87"/>
      <c r="P1257" s="87"/>
      <c r="Q1257" s="87"/>
      <c r="R1257" s="87"/>
      <c r="S1257" s="87"/>
      <c r="T1257" s="87"/>
      <c r="U1257" s="205"/>
      <c r="V1257" s="87"/>
      <c r="W1257" s="87"/>
      <c r="X1257" s="87"/>
      <c r="Y1257" s="87"/>
      <c r="Z1257" s="86"/>
      <c r="AA1257" s="87"/>
    </row>
    <row x14ac:dyDescent="0.25" r="1258" customHeight="1" ht="17.25">
      <c r="A1258" s="189">
        <f>A1257</f>
        <v>25569.375</v>
      </c>
      <c r="B1258" s="190" t="s">
        <v>155</v>
      </c>
      <c r="C1258" s="191">
        <f>SUM(C1211:C1257)</f>
      </c>
      <c r="D1258" s="191">
        <f>SUM(D1211:D1257)</f>
      </c>
      <c r="E1258" s="191">
        <f>SUM(E1211:E1257)</f>
      </c>
      <c r="F1258" s="191">
        <f>SUM(F1211:F1257)</f>
      </c>
      <c r="G1258" s="191">
        <f>SUM(G1211:G1257)</f>
      </c>
      <c r="H1258" s="191"/>
      <c r="I1258" s="191">
        <f>SUM(I1211:I1257)</f>
      </c>
      <c r="J1258" s="191">
        <f>SUM(J1211:J1257)</f>
      </c>
      <c r="K1258" s="191">
        <f>SUM(K1211:K1257)</f>
      </c>
      <c r="L1258" s="205"/>
      <c r="M1258" s="87"/>
      <c r="N1258" s="87"/>
      <c r="O1258" s="87"/>
      <c r="P1258" s="87"/>
      <c r="Q1258" s="87"/>
      <c r="R1258" s="87"/>
      <c r="S1258" s="87"/>
      <c r="T1258" s="87"/>
      <c r="U1258" s="205"/>
      <c r="V1258" s="87"/>
      <c r="W1258" s="87"/>
      <c r="X1258" s="87"/>
      <c r="Y1258" s="87"/>
      <c r="Z1258" s="86"/>
      <c r="AA1258" s="87"/>
    </row>
    <row x14ac:dyDescent="0.25" r="1259" customHeight="1" ht="17.25">
      <c r="A1259" s="178">
        <f>A1258</f>
        <v>25569.375</v>
      </c>
      <c r="B1259" s="186" t="s">
        <v>113</v>
      </c>
      <c r="C1259" s="180"/>
      <c r="D1259" s="180">
        <v>40</v>
      </c>
      <c r="E1259" s="180">
        <v>45</v>
      </c>
      <c r="F1259" s="180"/>
      <c r="G1259" s="180">
        <f>SUM(C1259:F1259)</f>
      </c>
      <c r="H1259" s="125">
        <v>6500</v>
      </c>
      <c r="I1259" s="125">
        <f>G1259*H1259</f>
      </c>
      <c r="J1259" s="185"/>
      <c r="K1259" s="125">
        <f>SUM(I1259:J1259)</f>
      </c>
      <c r="L1259" s="205"/>
      <c r="M1259" s="87"/>
      <c r="N1259" s="87"/>
      <c r="O1259" s="87"/>
      <c r="P1259" s="87"/>
      <c r="Q1259" s="87"/>
      <c r="R1259" s="87"/>
      <c r="S1259" s="87"/>
      <c r="T1259" s="87"/>
      <c r="U1259" s="205"/>
      <c r="V1259" s="87"/>
      <c r="W1259" s="87"/>
      <c r="X1259" s="87"/>
      <c r="Y1259" s="87"/>
      <c r="Z1259" s="86"/>
      <c r="AA1259" s="87"/>
    </row>
    <row x14ac:dyDescent="0.25" r="1260" customHeight="1" ht="17.25">
      <c r="A1260" s="178">
        <f>A1259</f>
        <v>25569.375</v>
      </c>
      <c r="B1260" s="186" t="s">
        <v>156</v>
      </c>
      <c r="C1260" s="180"/>
      <c r="D1260" s="180">
        <v>9</v>
      </c>
      <c r="E1260" s="180">
        <v>7</v>
      </c>
      <c r="F1260" s="180"/>
      <c r="G1260" s="180">
        <f>SUM(C1260:F1260)</f>
      </c>
      <c r="H1260" s="125">
        <v>6500</v>
      </c>
      <c r="I1260" s="125">
        <f>G1260*H1260</f>
      </c>
      <c r="J1260" s="185"/>
      <c r="K1260" s="125">
        <f>SUM(I1260:J1260)</f>
      </c>
      <c r="L1260" s="205"/>
      <c r="M1260" s="87"/>
      <c r="N1260" s="87"/>
      <c r="O1260" s="87"/>
      <c r="P1260" s="87"/>
      <c r="Q1260" s="87"/>
      <c r="R1260" s="87"/>
      <c r="S1260" s="87"/>
      <c r="T1260" s="87"/>
      <c r="U1260" s="205"/>
      <c r="V1260" s="87"/>
      <c r="W1260" s="87"/>
      <c r="X1260" s="87"/>
      <c r="Y1260" s="87"/>
      <c r="Z1260" s="86"/>
      <c r="AA1260" s="87"/>
    </row>
    <row x14ac:dyDescent="0.25" r="1261" customHeight="1" ht="17.25">
      <c r="A1261" s="178">
        <f>A1260</f>
        <v>25569.375</v>
      </c>
      <c r="B1261" s="186" t="s">
        <v>112</v>
      </c>
      <c r="C1261" s="180"/>
      <c r="D1261" s="180">
        <v>9</v>
      </c>
      <c r="E1261" s="180">
        <v>8</v>
      </c>
      <c r="F1261" s="180"/>
      <c r="G1261" s="180">
        <f>SUM(C1261:F1261)</f>
      </c>
      <c r="H1261" s="125">
        <v>6900</v>
      </c>
      <c r="I1261" s="125">
        <f>G1261*H1261</f>
      </c>
      <c r="J1261" s="185"/>
      <c r="K1261" s="125">
        <f>SUM(I1261:J1261)</f>
      </c>
      <c r="L1261" s="205"/>
      <c r="M1261" s="87"/>
      <c r="N1261" s="87"/>
      <c r="O1261" s="87"/>
      <c r="P1261" s="87"/>
      <c r="Q1261" s="87"/>
      <c r="R1261" s="87"/>
      <c r="S1261" s="87"/>
      <c r="T1261" s="87"/>
      <c r="U1261" s="205"/>
      <c r="V1261" s="87"/>
      <c r="W1261" s="87"/>
      <c r="X1261" s="87"/>
      <c r="Y1261" s="87"/>
      <c r="Z1261" s="86"/>
      <c r="AA1261" s="87"/>
    </row>
    <row x14ac:dyDescent="0.25" r="1262" customHeight="1" ht="17.25">
      <c r="A1262" s="178">
        <f>A1261</f>
        <v>25569.375</v>
      </c>
      <c r="B1262" s="179"/>
      <c r="C1262" s="180"/>
      <c r="D1262" s="180"/>
      <c r="E1262" s="180"/>
      <c r="F1262" s="180"/>
      <c r="G1262" s="180">
        <f>SUM(C1262:F1262)</f>
      </c>
      <c r="H1262" s="125"/>
      <c r="I1262" s="125">
        <f>G1262*H1262</f>
      </c>
      <c r="J1262" s="185"/>
      <c r="K1262" s="125">
        <f>SUM(I1262:J1262)</f>
      </c>
      <c r="L1262" s="205"/>
      <c r="M1262" s="87"/>
      <c r="N1262" s="87"/>
      <c r="O1262" s="87"/>
      <c r="P1262" s="87"/>
      <c r="Q1262" s="87"/>
      <c r="R1262" s="87"/>
      <c r="S1262" s="87"/>
      <c r="T1262" s="87"/>
      <c r="U1262" s="205"/>
      <c r="V1262" s="87"/>
      <c r="W1262" s="87"/>
      <c r="X1262" s="87"/>
      <c r="Y1262" s="87"/>
      <c r="Z1262" s="86"/>
      <c r="AA1262" s="87"/>
    </row>
    <row x14ac:dyDescent="0.25" r="1263" customHeight="1" ht="17.25">
      <c r="A1263" s="178">
        <f>A1262</f>
        <v>25569.375</v>
      </c>
      <c r="B1263" s="179"/>
      <c r="C1263" s="180"/>
      <c r="D1263" s="180"/>
      <c r="E1263" s="180"/>
      <c r="F1263" s="180"/>
      <c r="G1263" s="180">
        <f>SUM(C1263:F1263)</f>
      </c>
      <c r="H1263" s="125"/>
      <c r="I1263" s="125">
        <f>G1263*H1263</f>
      </c>
      <c r="J1263" s="185"/>
      <c r="K1263" s="125">
        <f>SUM(I1263:J1263)</f>
      </c>
      <c r="L1263" s="205"/>
      <c r="M1263" s="87"/>
      <c r="N1263" s="87"/>
      <c r="O1263" s="87"/>
      <c r="P1263" s="87"/>
      <c r="Q1263" s="87"/>
      <c r="R1263" s="87"/>
      <c r="S1263" s="87"/>
      <c r="T1263" s="87"/>
      <c r="U1263" s="205"/>
      <c r="V1263" s="87"/>
      <c r="W1263" s="87"/>
      <c r="X1263" s="87"/>
      <c r="Y1263" s="87"/>
      <c r="Z1263" s="86"/>
      <c r="AA1263" s="87"/>
    </row>
    <row x14ac:dyDescent="0.25" r="1264" customHeight="1" ht="17.25">
      <c r="A1264" s="178">
        <f>A1263</f>
        <v>25569.375</v>
      </c>
      <c r="B1264" s="179"/>
      <c r="C1264" s="180"/>
      <c r="D1264" s="180"/>
      <c r="E1264" s="180"/>
      <c r="F1264" s="180"/>
      <c r="G1264" s="180">
        <f>SUM(C1264:F1264)</f>
      </c>
      <c r="H1264" s="125"/>
      <c r="I1264" s="125">
        <f>G1264*H1264</f>
      </c>
      <c r="J1264" s="185"/>
      <c r="K1264" s="125">
        <f>SUM(I1264:J1264)</f>
      </c>
      <c r="L1264" s="205"/>
      <c r="M1264" s="87"/>
      <c r="N1264" s="87"/>
      <c r="O1264" s="87"/>
      <c r="P1264" s="87"/>
      <c r="Q1264" s="87"/>
      <c r="R1264" s="87"/>
      <c r="S1264" s="87"/>
      <c r="T1264" s="87"/>
      <c r="U1264" s="205"/>
      <c r="V1264" s="87"/>
      <c r="W1264" s="87"/>
      <c r="X1264" s="87"/>
      <c r="Y1264" s="87"/>
      <c r="Z1264" s="86"/>
      <c r="AA1264" s="87"/>
    </row>
    <row x14ac:dyDescent="0.25" r="1265" customHeight="1" ht="17.25">
      <c r="A1265" s="178">
        <f>A1264</f>
        <v>25569.375</v>
      </c>
      <c r="B1265" s="179"/>
      <c r="C1265" s="180"/>
      <c r="D1265" s="180"/>
      <c r="E1265" s="180"/>
      <c r="F1265" s="180"/>
      <c r="G1265" s="180">
        <f>SUM(C1265:F1265)</f>
      </c>
      <c r="H1265" s="125"/>
      <c r="I1265" s="125">
        <f>G1265*H1265</f>
      </c>
      <c r="J1265" s="185"/>
      <c r="K1265" s="125">
        <f>SUM(I1265:J1265)</f>
      </c>
      <c r="L1265" s="205"/>
      <c r="M1265" s="87"/>
      <c r="N1265" s="87"/>
      <c r="O1265" s="87"/>
      <c r="P1265" s="87"/>
      <c r="Q1265" s="87"/>
      <c r="R1265" s="87"/>
      <c r="S1265" s="87"/>
      <c r="T1265" s="87"/>
      <c r="U1265" s="205"/>
      <c r="V1265" s="87"/>
      <c r="W1265" s="87"/>
      <c r="X1265" s="87"/>
      <c r="Y1265" s="87"/>
      <c r="Z1265" s="86"/>
      <c r="AA1265" s="87"/>
    </row>
    <row x14ac:dyDescent="0.25" r="1266" customHeight="1" ht="17.25">
      <c r="A1266" s="178">
        <f>A1265</f>
        <v>25569.375</v>
      </c>
      <c r="B1266" s="179"/>
      <c r="C1266" s="180"/>
      <c r="D1266" s="180"/>
      <c r="E1266" s="180"/>
      <c r="F1266" s="180"/>
      <c r="G1266" s="180">
        <f>SUM(C1266:F1266)</f>
      </c>
      <c r="H1266" s="125"/>
      <c r="I1266" s="125">
        <f>G1266*H1266</f>
      </c>
      <c r="J1266" s="185"/>
      <c r="K1266" s="125">
        <f>SUM(I1266:J1266)</f>
      </c>
      <c r="L1266" s="205"/>
      <c r="M1266" s="87"/>
      <c r="N1266" s="87"/>
      <c r="O1266" s="87"/>
      <c r="P1266" s="87"/>
      <c r="Q1266" s="87"/>
      <c r="R1266" s="87"/>
      <c r="S1266" s="87"/>
      <c r="T1266" s="87"/>
      <c r="U1266" s="205"/>
      <c r="V1266" s="87"/>
      <c r="W1266" s="87"/>
      <c r="X1266" s="87"/>
      <c r="Y1266" s="87"/>
      <c r="Z1266" s="86"/>
      <c r="AA1266" s="87"/>
    </row>
    <row x14ac:dyDescent="0.25" r="1267" customHeight="1" ht="17.25">
      <c r="A1267" s="189">
        <f>A1266</f>
        <v>25569.375</v>
      </c>
      <c r="B1267" s="190" t="s">
        <v>157</v>
      </c>
      <c r="C1267" s="191">
        <f>SUM(C1259:C1266)</f>
      </c>
      <c r="D1267" s="191">
        <f>SUM(D1259:D1266)</f>
      </c>
      <c r="E1267" s="191">
        <f>SUM(E1259:E1266)</f>
      </c>
      <c r="F1267" s="191">
        <f>SUM(F1259:F1266)</f>
      </c>
      <c r="G1267" s="191">
        <f>SUM(G1259:G1266)</f>
      </c>
      <c r="H1267" s="201"/>
      <c r="I1267" s="201">
        <f>SUM(I1259:I1266)</f>
      </c>
      <c r="J1267" s="201"/>
      <c r="K1267" s="202">
        <f>SUM(K1259:K1266)</f>
      </c>
      <c r="L1267" s="205"/>
      <c r="M1267" s="87"/>
      <c r="N1267" s="87"/>
      <c r="O1267" s="87"/>
      <c r="P1267" s="87"/>
      <c r="Q1267" s="87"/>
      <c r="R1267" s="87"/>
      <c r="S1267" s="87"/>
      <c r="T1267" s="87"/>
      <c r="U1267" s="205"/>
      <c r="V1267" s="87"/>
      <c r="W1267" s="87"/>
      <c r="X1267" s="87"/>
      <c r="Y1267" s="87"/>
      <c r="Z1267" s="86"/>
      <c r="AA1267" s="87"/>
    </row>
    <row x14ac:dyDescent="0.25" r="1268" customHeight="1" ht="17.25" hidden="1">
      <c r="A1268" s="172" t="s">
        <v>128</v>
      </c>
      <c r="B1268" s="173" t="s">
        <v>2</v>
      </c>
      <c r="C1268" s="174" t="s">
        <v>129</v>
      </c>
      <c r="D1268" s="174" t="s">
        <v>130</v>
      </c>
      <c r="E1268" s="174" t="s">
        <v>131</v>
      </c>
      <c r="F1268" s="174" t="s">
        <v>132</v>
      </c>
      <c r="G1268" s="174" t="s">
        <v>133</v>
      </c>
      <c r="H1268" s="174" t="s">
        <v>7</v>
      </c>
      <c r="I1268" s="174" t="s">
        <v>134</v>
      </c>
      <c r="J1268" s="174" t="s">
        <v>90</v>
      </c>
      <c r="K1268" s="174" t="s">
        <v>135</v>
      </c>
      <c r="L1268" s="205"/>
      <c r="M1268" s="87"/>
      <c r="N1268" s="87"/>
      <c r="O1268" s="87"/>
      <c r="P1268" s="87"/>
      <c r="Q1268" s="87"/>
      <c r="R1268" s="87"/>
      <c r="S1268" s="87"/>
      <c r="T1268" s="87"/>
      <c r="U1268" s="205"/>
      <c r="V1268" s="87"/>
      <c r="W1268" s="87"/>
      <c r="X1268" s="87"/>
      <c r="Y1268" s="87"/>
      <c r="Z1268" s="86"/>
      <c r="AA1268" s="87"/>
    </row>
    <row x14ac:dyDescent="0.25" r="1269" customHeight="1" ht="17.25">
      <c r="A1269" s="178">
        <f>A1266+1</f>
        <v>25569.375</v>
      </c>
      <c r="B1269" s="179" t="s">
        <v>137</v>
      </c>
      <c r="C1269" s="180"/>
      <c r="D1269" s="180">
        <v>101</v>
      </c>
      <c r="E1269" s="180">
        <v>0</v>
      </c>
      <c r="F1269" s="180">
        <v>16</v>
      </c>
      <c r="G1269" s="180">
        <f>SUM(C1269:F1269)</f>
      </c>
      <c r="H1269" s="182">
        <v>4500</v>
      </c>
      <c r="I1269" s="125">
        <f>G1269*H1269</f>
      </c>
      <c r="J1269" s="125">
        <f>I1269*0.1</f>
      </c>
      <c r="K1269" s="125">
        <f>SUM(I1269:J1269)</f>
      </c>
      <c r="L1269" s="205"/>
      <c r="M1269" s="87"/>
      <c r="N1269" s="87"/>
      <c r="O1269" s="87"/>
      <c r="P1269" s="87"/>
      <c r="Q1269" s="87"/>
      <c r="R1269" s="87"/>
      <c r="S1269" s="87"/>
      <c r="T1269" s="87"/>
      <c r="U1269" s="205"/>
      <c r="V1269" s="87"/>
      <c r="W1269" s="87"/>
      <c r="X1269" s="87"/>
      <c r="Y1269" s="87"/>
      <c r="Z1269" s="86"/>
      <c r="AA1269" s="87"/>
    </row>
    <row x14ac:dyDescent="0.25" r="1270" customHeight="1" ht="17.25">
      <c r="A1270" s="178">
        <f>A1267+1</f>
        <v>25569.375</v>
      </c>
      <c r="B1270" s="179" t="s">
        <v>178</v>
      </c>
      <c r="C1270" s="180"/>
      <c r="D1270" s="180">
        <v>3</v>
      </c>
      <c r="E1270" s="180"/>
      <c r="F1270" s="180"/>
      <c r="G1270" s="180">
        <f>SUM(C1270:F1270)</f>
      </c>
      <c r="H1270" s="182">
        <v>5000</v>
      </c>
      <c r="I1270" s="125">
        <f>G1270*H1270</f>
      </c>
      <c r="J1270" s="125">
        <f>I1270*0.1</f>
      </c>
      <c r="K1270" s="125">
        <f>SUM(I1270:J1270)</f>
      </c>
      <c r="L1270" s="205"/>
      <c r="M1270" s="87"/>
      <c r="N1270" s="87"/>
      <c r="O1270" s="87"/>
      <c r="P1270" s="87"/>
      <c r="Q1270" s="87"/>
      <c r="R1270" s="87"/>
      <c r="S1270" s="87"/>
      <c r="T1270" s="87"/>
      <c r="U1270" s="205"/>
      <c r="V1270" s="87"/>
      <c r="W1270" s="87"/>
      <c r="X1270" s="87"/>
      <c r="Y1270" s="87"/>
      <c r="Z1270" s="86"/>
      <c r="AA1270" s="87"/>
    </row>
    <row x14ac:dyDescent="0.25" r="1271" customHeight="1" ht="17.25">
      <c r="A1271" s="178">
        <f>A1269</f>
        <v>25569.375</v>
      </c>
      <c r="B1271" s="179" t="s">
        <v>13</v>
      </c>
      <c r="C1271" s="180"/>
      <c r="D1271" s="180">
        <v>14</v>
      </c>
      <c r="E1271" s="180">
        <v>4</v>
      </c>
      <c r="F1271" s="180"/>
      <c r="G1271" s="180">
        <f>SUM(C1271:F1271)</f>
      </c>
      <c r="H1271" s="182">
        <v>6000</v>
      </c>
      <c r="I1271" s="125">
        <f>G1271*H1271</f>
      </c>
      <c r="J1271" s="125">
        <f>I1271*0.1</f>
      </c>
      <c r="K1271" s="125">
        <f>SUM(I1271:J1271)</f>
      </c>
      <c r="L1271" s="205"/>
      <c r="M1271" s="87"/>
      <c r="N1271" s="87"/>
      <c r="O1271" s="87"/>
      <c r="P1271" s="87"/>
      <c r="Q1271" s="87"/>
      <c r="R1271" s="87"/>
      <c r="S1271" s="87"/>
      <c r="T1271" s="87"/>
      <c r="U1271" s="205"/>
      <c r="V1271" s="87"/>
      <c r="W1271" s="87"/>
      <c r="X1271" s="87"/>
      <c r="Y1271" s="87"/>
      <c r="Z1271" s="86"/>
      <c r="AA1271" s="87"/>
    </row>
    <row x14ac:dyDescent="0.25" r="1272" customHeight="1" ht="17.25">
      <c r="A1272" s="178">
        <f>A1271</f>
        <v>25569.375</v>
      </c>
      <c r="B1272" s="179" t="s">
        <v>58</v>
      </c>
      <c r="C1272" s="183"/>
      <c r="D1272" s="180">
        <v>13</v>
      </c>
      <c r="E1272" s="180">
        <v>8</v>
      </c>
      <c r="F1272" s="180"/>
      <c r="G1272" s="180">
        <f>SUM(C1272:F1272)</f>
      </c>
      <c r="H1272" s="182">
        <v>5500</v>
      </c>
      <c r="I1272" s="125">
        <f>G1272*H1272</f>
      </c>
      <c r="J1272" s="125">
        <f>I1272*0.1</f>
      </c>
      <c r="K1272" s="125">
        <f>SUM(I1272:J1272)</f>
      </c>
      <c r="L1272" s="205"/>
      <c r="M1272" s="87"/>
      <c r="N1272" s="87"/>
      <c r="O1272" s="87"/>
      <c r="P1272" s="87"/>
      <c r="Q1272" s="87"/>
      <c r="R1272" s="87"/>
      <c r="S1272" s="87"/>
      <c r="T1272" s="87"/>
      <c r="U1272" s="205"/>
      <c r="V1272" s="87"/>
      <c r="W1272" s="87"/>
      <c r="X1272" s="87"/>
      <c r="Y1272" s="87"/>
      <c r="Z1272" s="86"/>
      <c r="AA1272" s="87"/>
    </row>
    <row x14ac:dyDescent="0.25" r="1273" customHeight="1" ht="17.25">
      <c r="A1273" s="178">
        <f>A1272</f>
        <v>25569.375</v>
      </c>
      <c r="B1273" s="179" t="s">
        <v>147</v>
      </c>
      <c r="C1273" s="183">
        <v>10</v>
      </c>
      <c r="D1273" s="180">
        <v>40</v>
      </c>
      <c r="E1273" s="180">
        <v>25</v>
      </c>
      <c r="F1273" s="180">
        <v>20</v>
      </c>
      <c r="G1273" s="180">
        <f>SUM(C1273:F1273)</f>
      </c>
      <c r="H1273" s="182">
        <v>5000</v>
      </c>
      <c r="I1273" s="125">
        <f>G1273*H1273</f>
      </c>
      <c r="J1273" s="125">
        <f>I1273*0.1</f>
      </c>
      <c r="K1273" s="125">
        <f>SUM(I1273:J1273)</f>
      </c>
      <c r="L1273" s="205"/>
      <c r="M1273" s="87"/>
      <c r="N1273" s="87"/>
      <c r="O1273" s="87"/>
      <c r="P1273" s="87"/>
      <c r="Q1273" s="87"/>
      <c r="R1273" s="87"/>
      <c r="S1273" s="87"/>
      <c r="T1273" s="87"/>
      <c r="U1273" s="205"/>
      <c r="V1273" s="87"/>
      <c r="W1273" s="87"/>
      <c r="X1273" s="87"/>
      <c r="Y1273" s="87"/>
      <c r="Z1273" s="86"/>
      <c r="AA1273" s="87"/>
    </row>
    <row x14ac:dyDescent="0.25" r="1274" customHeight="1" ht="17.25">
      <c r="A1274" s="178">
        <f>A1273</f>
        <v>25569.375</v>
      </c>
      <c r="B1274" s="179" t="s">
        <v>27</v>
      </c>
      <c r="C1274" s="180"/>
      <c r="D1274" s="180">
        <v>10</v>
      </c>
      <c r="E1274" s="180">
        <v>10</v>
      </c>
      <c r="F1274" s="180"/>
      <c r="G1274" s="180">
        <f>SUM(C1274:F1274)</f>
      </c>
      <c r="H1274" s="182">
        <v>5500</v>
      </c>
      <c r="I1274" s="125">
        <f>G1274*H1274</f>
      </c>
      <c r="J1274" s="125">
        <f>I1274*0.1</f>
      </c>
      <c r="K1274" s="125">
        <f>SUM(I1274:J1274)</f>
      </c>
      <c r="L1274" s="205"/>
      <c r="M1274" s="87"/>
      <c r="N1274" s="87"/>
      <c r="O1274" s="87"/>
      <c r="P1274" s="87"/>
      <c r="Q1274" s="87"/>
      <c r="R1274" s="87"/>
      <c r="S1274" s="87"/>
      <c r="T1274" s="87"/>
      <c r="U1274" s="205"/>
      <c r="V1274" s="87"/>
      <c r="W1274" s="87"/>
      <c r="X1274" s="87"/>
      <c r="Y1274" s="87"/>
      <c r="Z1274" s="86"/>
      <c r="AA1274" s="87"/>
    </row>
    <row x14ac:dyDescent="0.25" r="1275" customHeight="1" ht="17.25">
      <c r="A1275" s="178">
        <f>A1274</f>
        <v>25569.375</v>
      </c>
      <c r="B1275" s="179" t="s">
        <v>20</v>
      </c>
      <c r="C1275" s="180"/>
      <c r="D1275" s="180">
        <v>61</v>
      </c>
      <c r="E1275" s="180">
        <v>15</v>
      </c>
      <c r="F1275" s="180"/>
      <c r="G1275" s="180">
        <f>SUM(C1275:F1275)</f>
      </c>
      <c r="H1275" s="182">
        <v>5500</v>
      </c>
      <c r="I1275" s="125">
        <f>G1275*H1275</f>
      </c>
      <c r="J1275" s="125">
        <f>I1275*0.1</f>
      </c>
      <c r="K1275" s="125">
        <f>SUM(I1275:J1275)</f>
      </c>
      <c r="L1275" s="205"/>
      <c r="M1275" s="87"/>
      <c r="N1275" s="87"/>
      <c r="O1275" s="87"/>
      <c r="P1275" s="87"/>
      <c r="Q1275" s="87"/>
      <c r="R1275" s="87"/>
      <c r="S1275" s="87"/>
      <c r="T1275" s="87"/>
      <c r="U1275" s="205"/>
      <c r="V1275" s="87"/>
      <c r="W1275" s="87"/>
      <c r="X1275" s="87"/>
      <c r="Y1275" s="87"/>
      <c r="Z1275" s="86"/>
      <c r="AA1275" s="87"/>
    </row>
    <row x14ac:dyDescent="0.25" r="1276" customHeight="1" ht="17.25">
      <c r="A1276" s="178">
        <f>A1275</f>
        <v>25569.375</v>
      </c>
      <c r="B1276" s="179" t="s">
        <v>31</v>
      </c>
      <c r="C1276" s="180"/>
      <c r="D1276" s="180">
        <v>25</v>
      </c>
      <c r="E1276" s="180"/>
      <c r="F1276" s="180"/>
      <c r="G1276" s="180">
        <f>SUM(C1276:F1276)</f>
      </c>
      <c r="H1276" s="182">
        <v>6000</v>
      </c>
      <c r="I1276" s="125">
        <f>G1276*H1276</f>
      </c>
      <c r="J1276" s="125">
        <f>I1276*0.1</f>
      </c>
      <c r="K1276" s="125">
        <f>SUM(I1276:J1276)</f>
      </c>
      <c r="L1276" s="205"/>
      <c r="M1276" s="87"/>
      <c r="N1276" s="87"/>
      <c r="O1276" s="87"/>
      <c r="P1276" s="87"/>
      <c r="Q1276" s="87"/>
      <c r="R1276" s="87"/>
      <c r="S1276" s="87"/>
      <c r="T1276" s="87"/>
      <c r="U1276" s="205"/>
      <c r="V1276" s="87"/>
      <c r="W1276" s="87"/>
      <c r="X1276" s="87"/>
      <c r="Y1276" s="87"/>
      <c r="Z1276" s="86"/>
      <c r="AA1276" s="87"/>
    </row>
    <row x14ac:dyDescent="0.25" r="1277" customHeight="1" ht="17.25">
      <c r="A1277" s="178">
        <f>A1276</f>
        <v>25569.375</v>
      </c>
      <c r="B1277" s="179" t="s">
        <v>71</v>
      </c>
      <c r="C1277" s="180"/>
      <c r="D1277" s="180">
        <v>25</v>
      </c>
      <c r="E1277" s="180"/>
      <c r="F1277" s="180"/>
      <c r="G1277" s="180">
        <f>SUM(C1277:F1277)</f>
      </c>
      <c r="H1277" s="182">
        <v>6000</v>
      </c>
      <c r="I1277" s="125">
        <f>G1277*H1277</f>
      </c>
      <c r="J1277" s="125">
        <f>I1277*0.1</f>
      </c>
      <c r="K1277" s="125">
        <f>SUM(I1277:J1277)</f>
      </c>
      <c r="L1277" s="205"/>
      <c r="M1277" s="87"/>
      <c r="N1277" s="87"/>
      <c r="O1277" s="87"/>
      <c r="P1277" s="87"/>
      <c r="Q1277" s="87"/>
      <c r="R1277" s="87"/>
      <c r="S1277" s="87"/>
      <c r="T1277" s="87"/>
      <c r="U1277" s="205"/>
      <c r="V1277" s="87"/>
      <c r="W1277" s="87"/>
      <c r="X1277" s="87"/>
      <c r="Y1277" s="87"/>
      <c r="Z1277" s="86"/>
      <c r="AA1277" s="87"/>
    </row>
    <row x14ac:dyDescent="0.25" r="1278" customHeight="1" ht="17.25">
      <c r="A1278" s="178">
        <f>A1277</f>
        <v>25569.375</v>
      </c>
      <c r="B1278" s="184" t="s">
        <v>49</v>
      </c>
      <c r="C1278" s="180"/>
      <c r="D1278" s="180">
        <v>14</v>
      </c>
      <c r="E1278" s="180">
        <v>8</v>
      </c>
      <c r="F1278" s="180">
        <v>6</v>
      </c>
      <c r="G1278" s="180">
        <f>SUM(C1278:F1278)</f>
      </c>
      <c r="H1278" s="182">
        <v>6000</v>
      </c>
      <c r="I1278" s="125">
        <f>G1278*H1278</f>
      </c>
      <c r="J1278" s="125">
        <f>I1278*0.1</f>
      </c>
      <c r="K1278" s="125">
        <f>SUM(I1278:J1278)</f>
      </c>
      <c r="L1278" s="205"/>
      <c r="M1278" s="87"/>
      <c r="N1278" s="87"/>
      <c r="O1278" s="87"/>
      <c r="P1278" s="87"/>
      <c r="Q1278" s="87"/>
      <c r="R1278" s="87"/>
      <c r="S1278" s="87"/>
      <c r="T1278" s="87"/>
      <c r="U1278" s="205"/>
      <c r="V1278" s="87"/>
      <c r="W1278" s="87"/>
      <c r="X1278" s="87"/>
      <c r="Y1278" s="87"/>
      <c r="Z1278" s="86"/>
      <c r="AA1278" s="87"/>
    </row>
    <row x14ac:dyDescent="0.25" r="1279" customHeight="1" ht="17.25">
      <c r="A1279" s="178">
        <f>A1278</f>
        <v>25569.375</v>
      </c>
      <c r="B1279" s="179" t="s">
        <v>9</v>
      </c>
      <c r="C1279" s="180"/>
      <c r="D1279" s="180">
        <v>45</v>
      </c>
      <c r="E1279" s="180"/>
      <c r="F1279" s="180"/>
      <c r="G1279" s="180">
        <f>SUM(C1279:F1279)</f>
      </c>
      <c r="H1279" s="182">
        <v>6000</v>
      </c>
      <c r="I1279" s="125">
        <f>G1279*H1279</f>
      </c>
      <c r="J1279" s="125">
        <f>I1279*0.1</f>
      </c>
      <c r="K1279" s="125">
        <f>SUM(I1279:J1279)</f>
      </c>
      <c r="L1279" s="205"/>
      <c r="M1279" s="87"/>
      <c r="N1279" s="87"/>
      <c r="O1279" s="87"/>
      <c r="P1279" s="87"/>
      <c r="Q1279" s="87"/>
      <c r="R1279" s="87"/>
      <c r="S1279" s="87"/>
      <c r="T1279" s="87"/>
      <c r="U1279" s="205"/>
      <c r="V1279" s="87"/>
      <c r="W1279" s="87"/>
      <c r="X1279" s="87"/>
      <c r="Y1279" s="87"/>
      <c r="Z1279" s="86"/>
      <c r="AA1279" s="87"/>
    </row>
    <row x14ac:dyDescent="0.25" r="1280" customHeight="1" ht="17.25">
      <c r="A1280" s="178">
        <f>A1279</f>
        <v>25569.375</v>
      </c>
      <c r="B1280" s="179" t="s">
        <v>78</v>
      </c>
      <c r="C1280" s="180"/>
      <c r="D1280" s="180">
        <v>10</v>
      </c>
      <c r="E1280" s="180"/>
      <c r="F1280" s="180"/>
      <c r="G1280" s="180">
        <f>SUM(C1280:F1280)</f>
      </c>
      <c r="H1280" s="182">
        <v>6500</v>
      </c>
      <c r="I1280" s="125">
        <f>G1280*H1280</f>
      </c>
      <c r="J1280" s="125">
        <f>I1280*0.1</f>
      </c>
      <c r="K1280" s="125">
        <f>SUM(I1280:J1280)</f>
      </c>
      <c r="L1280" s="205"/>
      <c r="M1280" s="87"/>
      <c r="N1280" s="87"/>
      <c r="O1280" s="87"/>
      <c r="P1280" s="87"/>
      <c r="Q1280" s="87"/>
      <c r="R1280" s="87"/>
      <c r="S1280" s="87"/>
      <c r="T1280" s="87"/>
      <c r="U1280" s="205"/>
      <c r="V1280" s="87"/>
      <c r="W1280" s="87"/>
      <c r="X1280" s="87"/>
      <c r="Y1280" s="87"/>
      <c r="Z1280" s="86"/>
      <c r="AA1280" s="87"/>
    </row>
    <row x14ac:dyDescent="0.25" r="1281" customHeight="1" ht="17.25">
      <c r="A1281" s="178">
        <f>A1280</f>
        <v>25569.375</v>
      </c>
      <c r="B1281" s="179" t="s">
        <v>55</v>
      </c>
      <c r="C1281" s="180"/>
      <c r="D1281" s="180">
        <v>10</v>
      </c>
      <c r="E1281" s="180"/>
      <c r="F1281" s="180"/>
      <c r="G1281" s="180">
        <f>SUM(C1281:F1281)</f>
      </c>
      <c r="H1281" s="182">
        <v>6500</v>
      </c>
      <c r="I1281" s="125">
        <f>G1281*H1281</f>
      </c>
      <c r="J1281" s="125">
        <f>I1281*0.1</f>
      </c>
      <c r="K1281" s="125">
        <f>SUM(I1281:J1281)</f>
      </c>
      <c r="L1281" s="205"/>
      <c r="M1281" s="87"/>
      <c r="N1281" s="87"/>
      <c r="O1281" s="87"/>
      <c r="P1281" s="87"/>
      <c r="Q1281" s="87"/>
      <c r="R1281" s="87"/>
      <c r="S1281" s="87"/>
      <c r="T1281" s="87"/>
      <c r="U1281" s="205"/>
      <c r="V1281" s="87"/>
      <c r="W1281" s="87"/>
      <c r="X1281" s="87"/>
      <c r="Y1281" s="87"/>
      <c r="Z1281" s="86"/>
      <c r="AA1281" s="87"/>
    </row>
    <row x14ac:dyDescent="0.25" r="1282" customHeight="1" ht="17.25">
      <c r="A1282" s="178">
        <f>A1281</f>
        <v>25569.375</v>
      </c>
      <c r="B1282" s="179" t="s">
        <v>80</v>
      </c>
      <c r="C1282" s="180"/>
      <c r="D1282" s="180">
        <v>23</v>
      </c>
      <c r="E1282" s="180"/>
      <c r="F1282" s="180"/>
      <c r="G1282" s="180">
        <f>SUM(C1282:F1282)</f>
      </c>
      <c r="H1282" s="182">
        <v>6000</v>
      </c>
      <c r="I1282" s="125">
        <f>G1282*H1282</f>
      </c>
      <c r="J1282" s="185"/>
      <c r="K1282" s="125">
        <f>SUM(I1282:J1282)</f>
      </c>
      <c r="L1282" s="205"/>
      <c r="M1282" s="87"/>
      <c r="N1282" s="87"/>
      <c r="O1282" s="87"/>
      <c r="P1282" s="87"/>
      <c r="Q1282" s="87"/>
      <c r="R1282" s="87"/>
      <c r="S1282" s="87"/>
      <c r="T1282" s="87"/>
      <c r="U1282" s="205"/>
      <c r="V1282" s="87"/>
      <c r="W1282" s="87"/>
      <c r="X1282" s="87"/>
      <c r="Y1282" s="87"/>
      <c r="Z1282" s="86"/>
      <c r="AA1282" s="87"/>
    </row>
    <row x14ac:dyDescent="0.25" r="1283" customHeight="1" ht="17.25">
      <c r="A1283" s="178">
        <f>A1282</f>
        <v>25569.375</v>
      </c>
      <c r="B1283" s="179" t="s">
        <v>67</v>
      </c>
      <c r="C1283" s="180"/>
      <c r="D1283" s="180">
        <v>7</v>
      </c>
      <c r="E1283" s="180"/>
      <c r="F1283" s="180"/>
      <c r="G1283" s="180">
        <f>SUM(C1283:F1283)</f>
      </c>
      <c r="H1283" s="182">
        <v>5500</v>
      </c>
      <c r="I1283" s="125">
        <f>G1283*H1283</f>
      </c>
      <c r="J1283" s="125">
        <f>I1283*0.1</f>
      </c>
      <c r="K1283" s="125">
        <f>SUM(I1283:J1283)</f>
      </c>
      <c r="L1283" s="205"/>
      <c r="M1283" s="87"/>
      <c r="N1283" s="87"/>
      <c r="O1283" s="87"/>
      <c r="P1283" s="87"/>
      <c r="Q1283" s="87"/>
      <c r="R1283" s="87"/>
      <c r="S1283" s="87"/>
      <c r="T1283" s="87"/>
      <c r="U1283" s="205"/>
      <c r="V1283" s="87"/>
      <c r="W1283" s="87"/>
      <c r="X1283" s="87"/>
      <c r="Y1283" s="87"/>
      <c r="Z1283" s="86"/>
      <c r="AA1283" s="87"/>
    </row>
    <row x14ac:dyDescent="0.25" r="1284" customHeight="1" ht="17.25">
      <c r="A1284" s="178">
        <f>A1283</f>
        <v>25569.375</v>
      </c>
      <c r="B1284" s="186" t="s">
        <v>74</v>
      </c>
      <c r="C1284" s="180"/>
      <c r="D1284" s="180">
        <v>27</v>
      </c>
      <c r="E1284" s="180">
        <v>23</v>
      </c>
      <c r="F1284" s="180"/>
      <c r="G1284" s="180">
        <f>SUM(C1284:F1284)</f>
      </c>
      <c r="H1284" s="187">
        <v>5000</v>
      </c>
      <c r="I1284" s="125">
        <f>G1284*H1284</f>
      </c>
      <c r="J1284" s="125">
        <f>I1284*0.1</f>
      </c>
      <c r="K1284" s="125">
        <f>SUM(I1284:J1284)</f>
      </c>
      <c r="L1284" s="205"/>
      <c r="M1284" s="87"/>
      <c r="N1284" s="87"/>
      <c r="O1284" s="87"/>
      <c r="P1284" s="87"/>
      <c r="Q1284" s="87"/>
      <c r="R1284" s="87"/>
      <c r="S1284" s="87"/>
      <c r="T1284" s="87"/>
      <c r="U1284" s="205"/>
      <c r="V1284" s="87"/>
      <c r="W1284" s="87"/>
      <c r="X1284" s="87"/>
      <c r="Y1284" s="87"/>
      <c r="Z1284" s="86"/>
      <c r="AA1284" s="87"/>
    </row>
    <row x14ac:dyDescent="0.25" r="1285" customHeight="1" ht="17.25">
      <c r="A1285" s="178">
        <f>A1284</f>
        <v>25569.375</v>
      </c>
      <c r="B1285" s="179" t="s">
        <v>11</v>
      </c>
      <c r="C1285" s="180"/>
      <c r="D1285" s="180">
        <v>14</v>
      </c>
      <c r="E1285" s="180">
        <v>8</v>
      </c>
      <c r="F1285" s="180"/>
      <c r="G1285" s="180">
        <f>SUM(C1285:F1285)</f>
      </c>
      <c r="H1285" s="182">
        <v>6000</v>
      </c>
      <c r="I1285" s="125">
        <f>G1285*H1285</f>
      </c>
      <c r="J1285" s="125">
        <f>I1285*0.1</f>
      </c>
      <c r="K1285" s="125">
        <f>SUM(I1285:J1285)</f>
      </c>
      <c r="L1285" s="205"/>
      <c r="M1285" s="87"/>
      <c r="N1285" s="87"/>
      <c r="O1285" s="87"/>
      <c r="P1285" s="87"/>
      <c r="Q1285" s="87"/>
      <c r="R1285" s="87"/>
      <c r="S1285" s="87"/>
      <c r="T1285" s="87"/>
      <c r="U1285" s="205"/>
      <c r="V1285" s="87"/>
      <c r="W1285" s="87"/>
      <c r="X1285" s="87"/>
      <c r="Y1285" s="87"/>
      <c r="Z1285" s="86"/>
      <c r="AA1285" s="87"/>
    </row>
    <row x14ac:dyDescent="0.25" r="1286" customHeight="1" ht="17.25">
      <c r="A1286" s="178">
        <f>A1285</f>
        <v>25569.375</v>
      </c>
      <c r="B1286" s="179" t="s">
        <v>22</v>
      </c>
      <c r="C1286" s="180"/>
      <c r="D1286" s="180">
        <v>32</v>
      </c>
      <c r="E1286" s="180"/>
      <c r="F1286" s="180"/>
      <c r="G1286" s="180">
        <f>SUM(C1286:F1286)</f>
      </c>
      <c r="H1286" s="182">
        <v>4800</v>
      </c>
      <c r="I1286" s="125">
        <f>G1286*H1286</f>
      </c>
      <c r="J1286" s="125">
        <f>I1286*0.1</f>
      </c>
      <c r="K1286" s="125">
        <f>SUM(I1286:J1286)</f>
      </c>
      <c r="L1286" s="205"/>
      <c r="M1286" s="87"/>
      <c r="N1286" s="87"/>
      <c r="O1286" s="87"/>
      <c r="P1286" s="87"/>
      <c r="Q1286" s="87"/>
      <c r="R1286" s="87"/>
      <c r="S1286" s="87"/>
      <c r="T1286" s="87"/>
      <c r="U1286" s="205"/>
      <c r="V1286" s="87"/>
      <c r="W1286" s="87"/>
      <c r="X1286" s="87"/>
      <c r="Y1286" s="87"/>
      <c r="Z1286" s="86"/>
      <c r="AA1286" s="87"/>
    </row>
    <row x14ac:dyDescent="0.25" r="1287" customHeight="1" ht="17.25">
      <c r="A1287" s="178">
        <f>A1286</f>
        <v>25569.375</v>
      </c>
      <c r="B1287" s="186" t="s">
        <v>84</v>
      </c>
      <c r="C1287" s="180"/>
      <c r="D1287" s="180">
        <v>16</v>
      </c>
      <c r="E1287" s="180">
        <v>9</v>
      </c>
      <c r="F1287" s="180"/>
      <c r="G1287" s="180">
        <f>SUM(C1287:F1287)</f>
      </c>
      <c r="H1287" s="182">
        <v>4800</v>
      </c>
      <c r="I1287" s="125">
        <f>G1287*H1287</f>
      </c>
      <c r="J1287" s="125">
        <f>I1287*0.1</f>
      </c>
      <c r="K1287" s="125">
        <f>SUM(I1287:J1287)</f>
      </c>
      <c r="L1287" s="205"/>
      <c r="M1287" s="87"/>
      <c r="N1287" s="87"/>
      <c r="O1287" s="87"/>
      <c r="P1287" s="87"/>
      <c r="Q1287" s="87"/>
      <c r="R1287" s="87"/>
      <c r="S1287" s="87"/>
      <c r="T1287" s="87"/>
      <c r="U1287" s="205"/>
      <c r="V1287" s="87"/>
      <c r="W1287" s="87"/>
      <c r="X1287" s="87"/>
      <c r="Y1287" s="87"/>
      <c r="Z1287" s="86"/>
      <c r="AA1287" s="87"/>
    </row>
    <row x14ac:dyDescent="0.25" r="1288" customHeight="1" ht="17.25">
      <c r="A1288" s="178">
        <f>A1287</f>
        <v>25569.375</v>
      </c>
      <c r="B1288" s="179" t="s">
        <v>17</v>
      </c>
      <c r="C1288" s="180"/>
      <c r="D1288" s="180">
        <v>37</v>
      </c>
      <c r="E1288" s="180">
        <v>12</v>
      </c>
      <c r="F1288" s="180"/>
      <c r="G1288" s="180">
        <f>SUM(C1288:F1288)</f>
      </c>
      <c r="H1288" s="182">
        <v>6500</v>
      </c>
      <c r="I1288" s="125">
        <f>G1288*H1288</f>
      </c>
      <c r="J1288" s="125">
        <f>I1288*0.1</f>
      </c>
      <c r="K1288" s="125">
        <f>SUM(I1288:J1288)</f>
      </c>
      <c r="L1288" s="205"/>
      <c r="M1288" s="87"/>
      <c r="N1288" s="87"/>
      <c r="O1288" s="87"/>
      <c r="P1288" s="87"/>
      <c r="Q1288" s="87"/>
      <c r="R1288" s="87"/>
      <c r="S1288" s="87"/>
      <c r="T1288" s="87"/>
      <c r="U1288" s="205"/>
      <c r="V1288" s="87"/>
      <c r="W1288" s="87"/>
      <c r="X1288" s="87"/>
      <c r="Y1288" s="87"/>
      <c r="Z1288" s="86"/>
      <c r="AA1288" s="87"/>
    </row>
    <row x14ac:dyDescent="0.25" r="1289" customHeight="1" ht="17.25">
      <c r="A1289" s="178">
        <f>A1288</f>
        <v>25569.375</v>
      </c>
      <c r="B1289" s="186" t="s">
        <v>148</v>
      </c>
      <c r="C1289" s="180"/>
      <c r="D1289" s="180">
        <v>0</v>
      </c>
      <c r="E1289" s="180"/>
      <c r="F1289" s="180"/>
      <c r="G1289" s="180">
        <f>SUM(C1289:F1289)</f>
      </c>
      <c r="H1289" s="182">
        <v>6000</v>
      </c>
      <c r="I1289" s="125">
        <f>G1289*H1289</f>
      </c>
      <c r="J1289" s="125">
        <f>I1289*0.1</f>
      </c>
      <c r="K1289" s="125">
        <f>SUM(I1289:J1289)</f>
      </c>
      <c r="L1289" s="205"/>
      <c r="M1289" s="87"/>
      <c r="N1289" s="87"/>
      <c r="O1289" s="87"/>
      <c r="P1289" s="87"/>
      <c r="Q1289" s="87"/>
      <c r="R1289" s="87"/>
      <c r="S1289" s="87"/>
      <c r="T1289" s="87"/>
      <c r="U1289" s="205"/>
      <c r="V1289" s="87"/>
      <c r="W1289" s="87"/>
      <c r="X1289" s="87"/>
      <c r="Y1289" s="87"/>
      <c r="Z1289" s="86"/>
      <c r="AA1289" s="87"/>
    </row>
    <row x14ac:dyDescent="0.25" r="1290" customHeight="1" ht="17.25">
      <c r="A1290" s="178">
        <f>A1289</f>
        <v>25569.375</v>
      </c>
      <c r="B1290" s="179" t="s">
        <v>29</v>
      </c>
      <c r="C1290" s="188"/>
      <c r="D1290" s="180">
        <v>16</v>
      </c>
      <c r="E1290" s="180">
        <v>15</v>
      </c>
      <c r="F1290" s="180"/>
      <c r="G1290" s="180">
        <f>SUM(C1290:F1290)</f>
      </c>
      <c r="H1290" s="182">
        <v>5500</v>
      </c>
      <c r="I1290" s="125">
        <f>G1290*H1290</f>
      </c>
      <c r="J1290" s="125">
        <f>I1290*0.1</f>
      </c>
      <c r="K1290" s="125">
        <f>SUM(I1290:J1290)</f>
      </c>
      <c r="L1290" s="205"/>
      <c r="M1290" s="87"/>
      <c r="N1290" s="87"/>
      <c r="O1290" s="87"/>
      <c r="P1290" s="87"/>
      <c r="Q1290" s="87"/>
      <c r="R1290" s="87"/>
      <c r="S1290" s="87"/>
      <c r="T1290" s="87"/>
      <c r="U1290" s="205"/>
      <c r="V1290" s="87"/>
      <c r="W1290" s="87"/>
      <c r="X1290" s="87"/>
      <c r="Y1290" s="87"/>
      <c r="Z1290" s="86"/>
      <c r="AA1290" s="87"/>
    </row>
    <row x14ac:dyDescent="0.25" r="1291" customHeight="1" ht="17.25">
      <c r="A1291" s="178">
        <f>A1290</f>
        <v>25569.375</v>
      </c>
      <c r="B1291" s="179" t="s">
        <v>15</v>
      </c>
      <c r="C1291" s="180"/>
      <c r="D1291" s="180">
        <v>17</v>
      </c>
      <c r="E1291" s="180">
        <v>5</v>
      </c>
      <c r="F1291" s="180"/>
      <c r="G1291" s="180">
        <f>SUM(C1291:F1291)</f>
      </c>
      <c r="H1291" s="182">
        <v>4800</v>
      </c>
      <c r="I1291" s="125">
        <f>G1291*H1291</f>
      </c>
      <c r="J1291" s="125">
        <f>I1291*0.1</f>
      </c>
      <c r="K1291" s="125">
        <f>SUM(I1291:J1291)</f>
      </c>
      <c r="L1291" s="205"/>
      <c r="M1291" s="87"/>
      <c r="N1291" s="87"/>
      <c r="O1291" s="87"/>
      <c r="P1291" s="87"/>
      <c r="Q1291" s="87"/>
      <c r="R1291" s="87"/>
      <c r="S1291" s="87"/>
      <c r="T1291" s="87"/>
      <c r="U1291" s="205"/>
      <c r="V1291" s="87"/>
      <c r="W1291" s="87"/>
      <c r="X1291" s="87"/>
      <c r="Y1291" s="87"/>
      <c r="Z1291" s="86"/>
      <c r="AA1291" s="87"/>
    </row>
    <row x14ac:dyDescent="0.25" r="1292" customHeight="1" ht="17.25">
      <c r="A1292" s="178">
        <f>A1291</f>
        <v>25569.375</v>
      </c>
      <c r="B1292" s="179" t="s">
        <v>21</v>
      </c>
      <c r="C1292" s="188"/>
      <c r="D1292" s="180">
        <v>17</v>
      </c>
      <c r="E1292" s="180"/>
      <c r="F1292" s="180"/>
      <c r="G1292" s="180">
        <f>SUM(C1292:F1292)</f>
      </c>
      <c r="H1292" s="182">
        <v>5500</v>
      </c>
      <c r="I1292" s="125">
        <f>G1292*H1292</f>
      </c>
      <c r="J1292" s="125">
        <f>I1292*0.1</f>
      </c>
      <c r="K1292" s="125">
        <f>SUM(I1292:J1292)</f>
      </c>
      <c r="L1292" s="205"/>
      <c r="M1292" s="87"/>
      <c r="N1292" s="87"/>
      <c r="O1292" s="87"/>
      <c r="P1292" s="87"/>
      <c r="Q1292" s="87"/>
      <c r="R1292" s="87"/>
      <c r="S1292" s="87"/>
      <c r="T1292" s="87"/>
      <c r="U1292" s="205"/>
      <c r="V1292" s="87"/>
      <c r="W1292" s="87"/>
      <c r="X1292" s="87"/>
      <c r="Y1292" s="87"/>
      <c r="Z1292" s="86"/>
      <c r="AA1292" s="87"/>
    </row>
    <row x14ac:dyDescent="0.25" r="1293" customHeight="1" ht="17.25">
      <c r="A1293" s="178">
        <f>A1292</f>
        <v>25569.375</v>
      </c>
      <c r="B1293" s="179" t="s">
        <v>52</v>
      </c>
      <c r="C1293" s="180"/>
      <c r="D1293" s="180">
        <v>15</v>
      </c>
      <c r="E1293" s="180">
        <v>10</v>
      </c>
      <c r="F1293" s="180"/>
      <c r="G1293" s="180">
        <f>SUM(C1293:F1293)</f>
      </c>
      <c r="H1293" s="182">
        <v>5500</v>
      </c>
      <c r="I1293" s="125">
        <f>G1293*H1293</f>
      </c>
      <c r="J1293" s="125">
        <f>I1293*0.1</f>
      </c>
      <c r="K1293" s="125">
        <f>SUM(I1293:J1293)</f>
      </c>
      <c r="L1293" s="205"/>
      <c r="M1293" s="87"/>
      <c r="N1293" s="87"/>
      <c r="O1293" s="87"/>
      <c r="P1293" s="87"/>
      <c r="Q1293" s="87"/>
      <c r="R1293" s="87"/>
      <c r="S1293" s="87"/>
      <c r="T1293" s="87"/>
      <c r="U1293" s="205"/>
      <c r="V1293" s="87"/>
      <c r="W1293" s="87"/>
      <c r="X1293" s="87"/>
      <c r="Y1293" s="87"/>
      <c r="Z1293" s="86"/>
      <c r="AA1293" s="87"/>
    </row>
    <row x14ac:dyDescent="0.25" r="1294" customHeight="1" ht="17.25">
      <c r="A1294" s="178">
        <f>A1293</f>
        <v>25569.375</v>
      </c>
      <c r="B1294" s="186" t="s">
        <v>61</v>
      </c>
      <c r="C1294" s="180"/>
      <c r="D1294" s="180">
        <v>7</v>
      </c>
      <c r="E1294" s="180"/>
      <c r="F1294" s="180"/>
      <c r="G1294" s="180">
        <f>SUM(C1294:F1294)</f>
      </c>
      <c r="H1294" s="182">
        <v>5500</v>
      </c>
      <c r="I1294" s="125">
        <f>G1294*H1294</f>
      </c>
      <c r="J1294" s="125">
        <f>I1294*0.1</f>
      </c>
      <c r="K1294" s="125">
        <f>SUM(I1294:J1294)</f>
      </c>
      <c r="L1294" s="205"/>
      <c r="M1294" s="87"/>
      <c r="N1294" s="87"/>
      <c r="O1294" s="87"/>
      <c r="P1294" s="87"/>
      <c r="Q1294" s="87"/>
      <c r="R1294" s="87"/>
      <c r="S1294" s="87"/>
      <c r="T1294" s="87"/>
      <c r="U1294" s="205"/>
      <c r="V1294" s="87"/>
      <c r="W1294" s="87"/>
      <c r="X1294" s="87"/>
      <c r="Y1294" s="87"/>
      <c r="Z1294" s="86"/>
      <c r="AA1294" s="87"/>
    </row>
    <row x14ac:dyDescent="0.25" r="1295" customHeight="1" ht="17.25">
      <c r="A1295" s="178">
        <f>A1294</f>
        <v>25569.375</v>
      </c>
      <c r="B1295" s="179" t="s">
        <v>33</v>
      </c>
      <c r="C1295" s="180"/>
      <c r="D1295" s="180">
        <v>9</v>
      </c>
      <c r="E1295" s="180"/>
      <c r="F1295" s="180"/>
      <c r="G1295" s="180">
        <f>SUM(C1295:F1295)</f>
      </c>
      <c r="H1295" s="182">
        <v>5500</v>
      </c>
      <c r="I1295" s="125">
        <f>G1295*H1295</f>
      </c>
      <c r="J1295" s="125">
        <f>I1295*0.1</f>
      </c>
      <c r="K1295" s="125">
        <f>SUM(I1295:J1295)</f>
      </c>
      <c r="L1295" s="205"/>
      <c r="M1295" s="87"/>
      <c r="N1295" s="87"/>
      <c r="O1295" s="87"/>
      <c r="P1295" s="87"/>
      <c r="Q1295" s="87"/>
      <c r="R1295" s="87"/>
      <c r="S1295" s="87"/>
      <c r="T1295" s="87"/>
      <c r="U1295" s="205"/>
      <c r="V1295" s="87"/>
      <c r="W1295" s="87"/>
      <c r="X1295" s="87"/>
      <c r="Y1295" s="87"/>
      <c r="Z1295" s="86"/>
      <c r="AA1295" s="87"/>
    </row>
    <row x14ac:dyDescent="0.25" r="1296" customHeight="1" ht="17.25">
      <c r="A1296" s="178">
        <f>A1295</f>
        <v>25569.375</v>
      </c>
      <c r="B1296" s="179" t="s">
        <v>12</v>
      </c>
      <c r="C1296" s="180"/>
      <c r="D1296" s="180">
        <v>17</v>
      </c>
      <c r="E1296" s="180">
        <v>8</v>
      </c>
      <c r="F1296" s="180"/>
      <c r="G1296" s="180">
        <f>SUM(C1296:F1296)</f>
      </c>
      <c r="H1296" s="182">
        <v>6000</v>
      </c>
      <c r="I1296" s="125">
        <f>G1296*H1296</f>
      </c>
      <c r="J1296" s="125">
        <f>I1296*0.1</f>
      </c>
      <c r="K1296" s="125">
        <f>SUM(I1296:J1296)</f>
      </c>
      <c r="L1296" s="205"/>
      <c r="M1296" s="87"/>
      <c r="N1296" s="87"/>
      <c r="O1296" s="87"/>
      <c r="P1296" s="87"/>
      <c r="Q1296" s="87"/>
      <c r="R1296" s="87"/>
      <c r="S1296" s="87"/>
      <c r="T1296" s="87"/>
      <c r="U1296" s="205"/>
      <c r="V1296" s="87"/>
      <c r="W1296" s="87"/>
      <c r="X1296" s="87"/>
      <c r="Y1296" s="87"/>
      <c r="Z1296" s="86"/>
      <c r="AA1296" s="87"/>
    </row>
    <row x14ac:dyDescent="0.25" r="1297" customHeight="1" ht="17.25">
      <c r="A1297" s="178">
        <f>A1296</f>
        <v>25569.375</v>
      </c>
      <c r="B1297" s="186" t="s">
        <v>37</v>
      </c>
      <c r="C1297" s="180"/>
      <c r="D1297" s="180">
        <v>6</v>
      </c>
      <c r="E1297" s="180"/>
      <c r="F1297" s="180"/>
      <c r="G1297" s="180">
        <f>SUM(C1297:F1297)</f>
      </c>
      <c r="H1297" s="182">
        <v>6500</v>
      </c>
      <c r="I1297" s="125">
        <f>G1297*H1297</f>
      </c>
      <c r="J1297" s="125">
        <f>I1297*0.1</f>
      </c>
      <c r="K1297" s="125">
        <f>SUM(I1297:J1297)</f>
      </c>
      <c r="L1297" s="205"/>
      <c r="M1297" s="87"/>
      <c r="N1297" s="87"/>
      <c r="O1297" s="87"/>
      <c r="P1297" s="87"/>
      <c r="Q1297" s="87"/>
      <c r="R1297" s="87"/>
      <c r="S1297" s="87"/>
      <c r="T1297" s="87"/>
      <c r="U1297" s="205"/>
      <c r="V1297" s="87"/>
      <c r="W1297" s="87"/>
      <c r="X1297" s="87"/>
      <c r="Y1297" s="87"/>
      <c r="Z1297" s="86"/>
      <c r="AA1297" s="87"/>
    </row>
    <row x14ac:dyDescent="0.25" r="1298" customHeight="1" ht="17.25">
      <c r="A1298" s="178">
        <f>A1297</f>
        <v>25569.375</v>
      </c>
      <c r="B1298" s="186" t="s">
        <v>64</v>
      </c>
      <c r="C1298" s="180"/>
      <c r="D1298" s="180">
        <v>55</v>
      </c>
      <c r="E1298" s="180">
        <v>11</v>
      </c>
      <c r="F1298" s="180"/>
      <c r="G1298" s="180">
        <f>SUM(C1298:F1298)</f>
      </c>
      <c r="H1298" s="182">
        <v>5500</v>
      </c>
      <c r="I1298" s="125">
        <f>G1298*H1298</f>
      </c>
      <c r="J1298" s="125">
        <f>I1298*0.1</f>
      </c>
      <c r="K1298" s="125">
        <f>SUM(I1298:J1298)</f>
      </c>
      <c r="L1298" s="205"/>
      <c r="M1298" s="87"/>
      <c r="N1298" s="87"/>
      <c r="O1298" s="87"/>
      <c r="P1298" s="87"/>
      <c r="Q1298" s="87"/>
      <c r="R1298" s="87"/>
      <c r="S1298" s="87"/>
      <c r="T1298" s="87"/>
      <c r="U1298" s="205"/>
      <c r="V1298" s="87"/>
      <c r="W1298" s="87"/>
      <c r="X1298" s="87"/>
      <c r="Y1298" s="87"/>
      <c r="Z1298" s="86"/>
      <c r="AA1298" s="87"/>
    </row>
    <row x14ac:dyDescent="0.25" r="1299" customHeight="1" ht="17.25">
      <c r="A1299" s="178">
        <f>A1298</f>
        <v>25569.375</v>
      </c>
      <c r="B1299" s="179" t="s">
        <v>25</v>
      </c>
      <c r="C1299" s="180"/>
      <c r="D1299" s="180">
        <v>20</v>
      </c>
      <c r="E1299" s="180"/>
      <c r="F1299" s="180"/>
      <c r="G1299" s="180">
        <f>SUM(C1299:F1299)</f>
      </c>
      <c r="H1299" s="182">
        <v>6000</v>
      </c>
      <c r="I1299" s="125">
        <f>G1299*H1299</f>
      </c>
      <c r="J1299" s="125">
        <f>I1299*0.1</f>
      </c>
      <c r="K1299" s="125">
        <f>SUM(I1299:J1299)</f>
      </c>
      <c r="L1299" s="205"/>
      <c r="M1299" s="87"/>
      <c r="N1299" s="87"/>
      <c r="O1299" s="87"/>
      <c r="P1299" s="87"/>
      <c r="Q1299" s="87"/>
      <c r="R1299" s="87"/>
      <c r="S1299" s="87"/>
      <c r="T1299" s="87"/>
      <c r="U1299" s="205"/>
      <c r="V1299" s="87"/>
      <c r="W1299" s="87"/>
      <c r="X1299" s="87"/>
      <c r="Y1299" s="87"/>
      <c r="Z1299" s="86"/>
      <c r="AA1299" s="87"/>
    </row>
    <row x14ac:dyDescent="0.25" r="1300" customHeight="1" ht="17.25">
      <c r="A1300" s="178">
        <f>A1299</f>
        <v>25569.375</v>
      </c>
      <c r="B1300" s="186" t="s">
        <v>76</v>
      </c>
      <c r="C1300" s="188"/>
      <c r="D1300" s="180">
        <v>25</v>
      </c>
      <c r="E1300" s="180">
        <v>12</v>
      </c>
      <c r="F1300" s="180">
        <v>5</v>
      </c>
      <c r="G1300" s="180">
        <f>SUM(C1300:F1300)</f>
      </c>
      <c r="H1300" s="125">
        <v>6000</v>
      </c>
      <c r="I1300" s="125">
        <f>G1300*H1300</f>
      </c>
      <c r="J1300" s="125">
        <f>I1300*0.1</f>
      </c>
      <c r="K1300" s="125">
        <f>SUM(I1300:J1300)</f>
      </c>
      <c r="L1300" s="205"/>
      <c r="M1300" s="87"/>
      <c r="N1300" s="87"/>
      <c r="O1300" s="87"/>
      <c r="P1300" s="87"/>
      <c r="Q1300" s="87"/>
      <c r="R1300" s="87"/>
      <c r="S1300" s="87"/>
      <c r="T1300" s="87"/>
      <c r="U1300" s="205"/>
      <c r="V1300" s="87"/>
      <c r="W1300" s="87"/>
      <c r="X1300" s="87"/>
      <c r="Y1300" s="87"/>
      <c r="Z1300" s="86"/>
      <c r="AA1300" s="87"/>
    </row>
    <row x14ac:dyDescent="0.25" r="1301" customHeight="1" ht="17.25">
      <c r="A1301" s="178">
        <f>A1300</f>
        <v>25569.375</v>
      </c>
      <c r="B1301" s="186" t="s">
        <v>149</v>
      </c>
      <c r="C1301" s="180"/>
      <c r="D1301" s="181">
        <v>85</v>
      </c>
      <c r="E1301" s="180">
        <v>35</v>
      </c>
      <c r="F1301" s="180">
        <v>4</v>
      </c>
      <c r="G1301" s="180">
        <f>SUM(C1301:F1301)</f>
      </c>
      <c r="H1301" s="125">
        <v>6000</v>
      </c>
      <c r="I1301" s="125">
        <f>G1301*H1301</f>
      </c>
      <c r="J1301" s="125">
        <f>I1301*0.1</f>
      </c>
      <c r="K1301" s="125">
        <f>SUM(I1301:J1301)</f>
      </c>
      <c r="L1301" s="205"/>
      <c r="M1301" s="87"/>
      <c r="N1301" s="87"/>
      <c r="O1301" s="87"/>
      <c r="P1301" s="87"/>
      <c r="Q1301" s="87"/>
      <c r="R1301" s="87"/>
      <c r="S1301" s="87"/>
      <c r="T1301" s="87"/>
      <c r="U1301" s="205"/>
      <c r="V1301" s="87"/>
      <c r="W1301" s="87"/>
      <c r="X1301" s="87"/>
      <c r="Y1301" s="87"/>
      <c r="Z1301" s="86"/>
      <c r="AA1301" s="87"/>
    </row>
    <row x14ac:dyDescent="0.25" r="1302" customHeight="1" ht="17.25">
      <c r="A1302" s="178">
        <f>A1301</f>
        <v>25569.375</v>
      </c>
      <c r="B1302" s="186" t="s">
        <v>43</v>
      </c>
      <c r="C1302" s="180"/>
      <c r="D1302" s="180">
        <v>45</v>
      </c>
      <c r="E1302" s="180"/>
      <c r="F1302" s="180"/>
      <c r="G1302" s="180">
        <f>SUM(C1302:F1302)</f>
      </c>
      <c r="H1302" s="125">
        <v>6000</v>
      </c>
      <c r="I1302" s="125">
        <f>G1302*H1302</f>
      </c>
      <c r="J1302" s="125">
        <f>I1302*0.1</f>
      </c>
      <c r="K1302" s="125">
        <f>SUM(I1302:J1302)</f>
      </c>
      <c r="L1302" s="205"/>
      <c r="M1302" s="87"/>
      <c r="N1302" s="87"/>
      <c r="O1302" s="87"/>
      <c r="P1302" s="87"/>
      <c r="Q1302" s="87"/>
      <c r="R1302" s="87"/>
      <c r="S1302" s="87"/>
      <c r="T1302" s="87"/>
      <c r="U1302" s="205"/>
      <c r="V1302" s="87"/>
      <c r="W1302" s="87"/>
      <c r="X1302" s="87"/>
      <c r="Y1302" s="87"/>
      <c r="Z1302" s="86"/>
      <c r="AA1302" s="87"/>
    </row>
    <row x14ac:dyDescent="0.25" r="1303" customHeight="1" ht="17.25">
      <c r="A1303" s="178">
        <f>A1302</f>
        <v>25569.375</v>
      </c>
      <c r="B1303" s="186" t="s">
        <v>18</v>
      </c>
      <c r="C1303" s="180"/>
      <c r="D1303" s="180">
        <v>9</v>
      </c>
      <c r="E1303" s="180">
        <v>7</v>
      </c>
      <c r="F1303" s="180">
        <v>6</v>
      </c>
      <c r="G1303" s="180">
        <f>SUM(C1303:F1303)</f>
      </c>
      <c r="H1303" s="125">
        <v>6000</v>
      </c>
      <c r="I1303" s="125">
        <f>G1303*H1303</f>
      </c>
      <c r="J1303" s="125">
        <f>I1303*0.1</f>
      </c>
      <c r="K1303" s="125">
        <f>SUM(I1303:J1303)</f>
      </c>
      <c r="L1303" s="205"/>
      <c r="M1303" s="87"/>
      <c r="N1303" s="87"/>
      <c r="O1303" s="87"/>
      <c r="P1303" s="87"/>
      <c r="Q1303" s="87"/>
      <c r="R1303" s="87"/>
      <c r="S1303" s="87"/>
      <c r="T1303" s="87"/>
      <c r="U1303" s="205"/>
      <c r="V1303" s="87"/>
      <c r="W1303" s="87"/>
      <c r="X1303" s="87"/>
      <c r="Y1303" s="87"/>
      <c r="Z1303" s="86"/>
      <c r="AA1303" s="87"/>
    </row>
    <row x14ac:dyDescent="0.25" r="1304" customHeight="1" ht="17.25">
      <c r="A1304" s="178">
        <f>A1303</f>
        <v>25569.375</v>
      </c>
      <c r="B1304" s="186" t="s">
        <v>82</v>
      </c>
      <c r="C1304" s="188"/>
      <c r="D1304" s="180">
        <v>25</v>
      </c>
      <c r="E1304" s="180">
        <v>17</v>
      </c>
      <c r="F1304" s="180">
        <v>7</v>
      </c>
      <c r="G1304" s="180">
        <f>SUM(C1304:F1304)</f>
      </c>
      <c r="H1304" s="125">
        <v>5000</v>
      </c>
      <c r="I1304" s="125">
        <f>G1304*H1304</f>
      </c>
      <c r="J1304" s="125">
        <f>I1304*0.1</f>
      </c>
      <c r="K1304" s="125">
        <f>SUM(I1304:J1304)</f>
      </c>
      <c r="L1304" s="205"/>
      <c r="M1304" s="87"/>
      <c r="N1304" s="87"/>
      <c r="O1304" s="87"/>
      <c r="P1304" s="87"/>
      <c r="Q1304" s="87"/>
      <c r="R1304" s="87"/>
      <c r="S1304" s="87"/>
      <c r="T1304" s="87"/>
      <c r="U1304" s="205"/>
      <c r="V1304" s="87"/>
      <c r="W1304" s="87"/>
      <c r="X1304" s="87"/>
      <c r="Y1304" s="87"/>
      <c r="Z1304" s="86"/>
      <c r="AA1304" s="87"/>
    </row>
    <row x14ac:dyDescent="0.25" r="1305" customHeight="1" ht="17.25">
      <c r="A1305" s="178">
        <f>A1304</f>
        <v>25569.375</v>
      </c>
      <c r="B1305" s="186" t="s">
        <v>151</v>
      </c>
      <c r="C1305" s="180"/>
      <c r="D1305" s="180">
        <v>12</v>
      </c>
      <c r="E1305" s="180"/>
      <c r="F1305" s="180"/>
      <c r="G1305" s="180">
        <f>SUM(C1305:F1305)</f>
      </c>
      <c r="H1305" s="125">
        <v>5000</v>
      </c>
      <c r="I1305" s="125">
        <f>G1305*H1305</f>
      </c>
      <c r="J1305" s="125">
        <f>I1305*0.1</f>
      </c>
      <c r="K1305" s="125">
        <f>SUM(I1305:J1305)</f>
      </c>
      <c r="L1305" s="205"/>
      <c r="M1305" s="87"/>
      <c r="N1305" s="87"/>
      <c r="O1305" s="87"/>
      <c r="P1305" s="87"/>
      <c r="Q1305" s="87"/>
      <c r="R1305" s="87"/>
      <c r="S1305" s="87"/>
      <c r="T1305" s="87"/>
      <c r="U1305" s="205"/>
      <c r="V1305" s="87"/>
      <c r="W1305" s="87"/>
      <c r="X1305" s="87"/>
      <c r="Y1305" s="87"/>
      <c r="Z1305" s="86"/>
      <c r="AA1305" s="87"/>
    </row>
    <row x14ac:dyDescent="0.25" r="1306" customHeight="1" ht="17.25">
      <c r="A1306" s="178">
        <f>A1305</f>
        <v>25569.375</v>
      </c>
      <c r="B1306" s="186" t="s">
        <v>105</v>
      </c>
      <c r="C1306" s="180"/>
      <c r="D1306" s="180">
        <v>33</v>
      </c>
      <c r="E1306" s="180"/>
      <c r="F1306" s="180"/>
      <c r="G1306" s="180">
        <f>SUM(C1306:F1306)</f>
      </c>
      <c r="H1306" s="125">
        <v>7000</v>
      </c>
      <c r="I1306" s="125">
        <f>G1306*H1306</f>
      </c>
      <c r="J1306" s="185"/>
      <c r="K1306" s="125">
        <f>SUM(I1306:J1306)</f>
      </c>
      <c r="L1306" s="205"/>
      <c r="M1306" s="87"/>
      <c r="N1306" s="87"/>
      <c r="O1306" s="87"/>
      <c r="P1306" s="87"/>
      <c r="Q1306" s="87"/>
      <c r="R1306" s="87"/>
      <c r="S1306" s="87"/>
      <c r="T1306" s="87"/>
      <c r="U1306" s="205"/>
      <c r="V1306" s="87"/>
      <c r="W1306" s="87"/>
      <c r="X1306" s="87"/>
      <c r="Y1306" s="87"/>
      <c r="Z1306" s="86"/>
      <c r="AA1306" s="87"/>
    </row>
    <row x14ac:dyDescent="0.25" r="1307" customHeight="1" ht="17.25">
      <c r="A1307" s="178">
        <f>A1306</f>
        <v>25569.375</v>
      </c>
      <c r="B1307" s="186" t="s">
        <v>23</v>
      </c>
      <c r="C1307" s="180"/>
      <c r="D1307" s="180">
        <v>16</v>
      </c>
      <c r="E1307" s="180"/>
      <c r="F1307" s="180"/>
      <c r="G1307" s="180">
        <f>SUM(C1307:F1307)</f>
      </c>
      <c r="H1307" s="125">
        <v>6000</v>
      </c>
      <c r="I1307" s="125">
        <f>G1307*H1307</f>
      </c>
      <c r="J1307" s="125">
        <f>I1307*0.1</f>
      </c>
      <c r="K1307" s="125">
        <f>SUM(I1307:J1307)</f>
      </c>
      <c r="L1307" s="205"/>
      <c r="M1307" s="87"/>
      <c r="N1307" s="87"/>
      <c r="O1307" s="87"/>
      <c r="P1307" s="87"/>
      <c r="Q1307" s="87"/>
      <c r="R1307" s="87"/>
      <c r="S1307" s="87"/>
      <c r="T1307" s="87"/>
      <c r="U1307" s="205"/>
      <c r="V1307" s="87"/>
      <c r="W1307" s="87"/>
      <c r="X1307" s="87"/>
      <c r="Y1307" s="87"/>
      <c r="Z1307" s="86"/>
      <c r="AA1307" s="87"/>
    </row>
    <row x14ac:dyDescent="0.25" r="1308" customHeight="1" ht="17.25">
      <c r="A1308" s="178">
        <f>A1307</f>
        <v>25569.375</v>
      </c>
      <c r="B1308" s="186" t="s">
        <v>40</v>
      </c>
      <c r="C1308" s="180"/>
      <c r="D1308" s="180">
        <v>16</v>
      </c>
      <c r="E1308" s="180"/>
      <c r="F1308" s="180"/>
      <c r="G1308" s="180">
        <f>SUM(C1308:F1308)</f>
      </c>
      <c r="H1308" s="125">
        <v>6500</v>
      </c>
      <c r="I1308" s="125">
        <f>G1308*H1308</f>
      </c>
      <c r="J1308" s="125">
        <f>I1308*0.1</f>
      </c>
      <c r="K1308" s="125">
        <f>SUM(I1308:J1308)</f>
      </c>
      <c r="L1308" s="205"/>
      <c r="M1308" s="87"/>
      <c r="N1308" s="87"/>
      <c r="O1308" s="87"/>
      <c r="P1308" s="87"/>
      <c r="Q1308" s="87"/>
      <c r="R1308" s="87"/>
      <c r="S1308" s="87"/>
      <c r="T1308" s="87"/>
      <c r="U1308" s="205"/>
      <c r="V1308" s="87"/>
      <c r="W1308" s="87"/>
      <c r="X1308" s="87"/>
      <c r="Y1308" s="87"/>
      <c r="Z1308" s="86"/>
      <c r="AA1308" s="87"/>
    </row>
    <row x14ac:dyDescent="0.25" r="1309" customHeight="1" ht="17.25">
      <c r="A1309" s="178">
        <f>A1308</f>
        <v>25569.375</v>
      </c>
      <c r="B1309" s="186" t="s">
        <v>86</v>
      </c>
      <c r="C1309" s="180"/>
      <c r="D1309" s="219"/>
      <c r="E1309" s="180">
        <v>8</v>
      </c>
      <c r="F1309" s="219"/>
      <c r="G1309" s="180">
        <f>SUM(C1309:F1309)</f>
      </c>
      <c r="H1309" s="125">
        <v>6000</v>
      </c>
      <c r="I1309" s="125">
        <f>G1309*H1309</f>
      </c>
      <c r="J1309" s="125">
        <f>I1309*0.1</f>
      </c>
      <c r="K1309" s="125">
        <f>SUM(I1309:J1309)</f>
      </c>
      <c r="L1309" s="205"/>
      <c r="M1309" s="87"/>
      <c r="N1309" s="87"/>
      <c r="O1309" s="87"/>
      <c r="P1309" s="87"/>
      <c r="Q1309" s="87"/>
      <c r="R1309" s="87"/>
      <c r="S1309" s="87"/>
      <c r="T1309" s="87"/>
      <c r="U1309" s="205"/>
      <c r="V1309" s="87"/>
      <c r="W1309" s="87"/>
      <c r="X1309" s="87"/>
      <c r="Y1309" s="87"/>
      <c r="Z1309" s="86"/>
      <c r="AA1309" s="87"/>
    </row>
    <row x14ac:dyDescent="0.25" r="1310" customHeight="1" ht="17.25">
      <c r="A1310" s="178">
        <f>A1309</f>
        <v>25569.375</v>
      </c>
      <c r="B1310" s="186" t="s">
        <v>86</v>
      </c>
      <c r="C1310" s="180"/>
      <c r="D1310" s="192">
        <v>18</v>
      </c>
      <c r="E1310" s="219"/>
      <c r="F1310" s="192">
        <v>5</v>
      </c>
      <c r="G1310" s="180">
        <f>SUM(C1310:F1310)</f>
      </c>
      <c r="H1310" s="193">
        <v>9000</v>
      </c>
      <c r="I1310" s="125">
        <f>G1310*H1310</f>
      </c>
      <c r="J1310" s="125">
        <f>I1310*0.1</f>
      </c>
      <c r="K1310" s="125">
        <f>SUM(I1310:J1310)</f>
      </c>
      <c r="L1310" s="205"/>
      <c r="M1310" s="87"/>
      <c r="N1310" s="87"/>
      <c r="O1310" s="87"/>
      <c r="P1310" s="87"/>
      <c r="Q1310" s="87"/>
      <c r="R1310" s="87"/>
      <c r="S1310" s="87"/>
      <c r="T1310" s="87"/>
      <c r="U1310" s="205"/>
      <c r="V1310" s="87"/>
      <c r="W1310" s="87"/>
      <c r="X1310" s="87"/>
      <c r="Y1310" s="87"/>
      <c r="Z1310" s="86"/>
      <c r="AA1310" s="87"/>
    </row>
    <row x14ac:dyDescent="0.25" r="1311" customHeight="1" ht="17.25">
      <c r="A1311" s="178">
        <f>A1309</f>
        <v>25569.375</v>
      </c>
      <c r="B1311" s="186" t="s">
        <v>152</v>
      </c>
      <c r="C1311" s="180"/>
      <c r="D1311" s="180">
        <v>170</v>
      </c>
      <c r="E1311" s="180"/>
      <c r="F1311" s="180"/>
      <c r="G1311" s="180">
        <f>SUM(C1311:F1311)</f>
      </c>
      <c r="H1311" s="125">
        <v>6000</v>
      </c>
      <c r="I1311" s="125">
        <f>G1311*H1311</f>
      </c>
      <c r="J1311" s="125">
        <f>I1311*0.1</f>
      </c>
      <c r="K1311" s="125">
        <f>SUM(I1311:J1311)</f>
      </c>
      <c r="L1311" s="205"/>
      <c r="M1311" s="87"/>
      <c r="N1311" s="87"/>
      <c r="O1311" s="87"/>
      <c r="P1311" s="87"/>
      <c r="Q1311" s="87"/>
      <c r="R1311" s="87"/>
      <c r="S1311" s="87"/>
      <c r="T1311" s="87"/>
      <c r="U1311" s="205"/>
      <c r="V1311" s="87"/>
      <c r="W1311" s="87"/>
      <c r="X1311" s="87"/>
      <c r="Y1311" s="87"/>
      <c r="Z1311" s="86"/>
      <c r="AA1311" s="87"/>
    </row>
    <row x14ac:dyDescent="0.25" r="1312" customHeight="1" ht="17.25">
      <c r="A1312" s="178">
        <f>A1307</f>
        <v>25569.375</v>
      </c>
      <c r="B1312" s="186" t="s">
        <v>153</v>
      </c>
      <c r="C1312" s="180"/>
      <c r="D1312" s="180">
        <v>10</v>
      </c>
      <c r="E1312" s="180"/>
      <c r="F1312" s="180"/>
      <c r="G1312" s="180">
        <f>SUM(C1312:F1312)</f>
      </c>
      <c r="H1312" s="125">
        <v>6000</v>
      </c>
      <c r="I1312" s="125">
        <f>G1312*H1312</f>
      </c>
      <c r="J1312" s="125">
        <f>I1312*0.1</f>
      </c>
      <c r="K1312" s="125">
        <f>SUM(I1312:J1312)</f>
      </c>
      <c r="L1312" s="205"/>
      <c r="M1312" s="87"/>
      <c r="N1312" s="87"/>
      <c r="O1312" s="87"/>
      <c r="P1312" s="87"/>
      <c r="Q1312" s="87"/>
      <c r="R1312" s="87"/>
      <c r="S1312" s="87"/>
      <c r="T1312" s="87"/>
      <c r="U1312" s="205"/>
      <c r="V1312" s="87"/>
      <c r="W1312" s="87"/>
      <c r="X1312" s="87"/>
      <c r="Y1312" s="87"/>
      <c r="Z1312" s="86"/>
      <c r="AA1312" s="87"/>
    </row>
    <row x14ac:dyDescent="0.25" r="1313" customHeight="1" ht="17.25">
      <c r="A1313" s="178">
        <f>A1308</f>
        <v>25569.375</v>
      </c>
      <c r="B1313" s="186"/>
      <c r="C1313" s="180"/>
      <c r="D1313" s="180"/>
      <c r="E1313" s="180"/>
      <c r="F1313" s="180"/>
      <c r="G1313" s="180">
        <f>SUM(C1313:F1313)</f>
      </c>
      <c r="H1313" s="125"/>
      <c r="I1313" s="125">
        <f>G1313*H1313</f>
      </c>
      <c r="J1313" s="125">
        <f>I1313*0.1</f>
      </c>
      <c r="K1313" s="125">
        <f>SUM(I1313:J1313)</f>
      </c>
      <c r="L1313" s="205"/>
      <c r="M1313" s="87"/>
      <c r="N1313" s="87"/>
      <c r="O1313" s="87"/>
      <c r="P1313" s="87"/>
      <c r="Q1313" s="87"/>
      <c r="R1313" s="87"/>
      <c r="S1313" s="87"/>
      <c r="T1313" s="87"/>
      <c r="U1313" s="205"/>
      <c r="V1313" s="87"/>
      <c r="W1313" s="87"/>
      <c r="X1313" s="87"/>
      <c r="Y1313" s="87"/>
      <c r="Z1313" s="86"/>
      <c r="AA1313" s="87"/>
    </row>
    <row x14ac:dyDescent="0.25" r="1314" customHeight="1" ht="17.25">
      <c r="A1314" s="178">
        <f>A1307</f>
        <v>25569.375</v>
      </c>
      <c r="B1314" s="186"/>
      <c r="C1314" s="180"/>
      <c r="D1314" s="180"/>
      <c r="E1314" s="180"/>
      <c r="F1314" s="180"/>
      <c r="G1314" s="180">
        <f>SUM(C1314:F1314)</f>
      </c>
      <c r="H1314" s="125"/>
      <c r="I1314" s="125">
        <f>G1314*H1314</f>
      </c>
      <c r="J1314" s="125">
        <f>I1314*0.1</f>
      </c>
      <c r="K1314" s="125">
        <f>SUM(I1314:J1314)</f>
      </c>
      <c r="L1314" s="205"/>
      <c r="M1314" s="87"/>
      <c r="N1314" s="87"/>
      <c r="O1314" s="87"/>
      <c r="P1314" s="87"/>
      <c r="Q1314" s="87"/>
      <c r="R1314" s="87"/>
      <c r="S1314" s="87"/>
      <c r="T1314" s="87"/>
      <c r="U1314" s="205"/>
      <c r="V1314" s="87"/>
      <c r="W1314" s="87"/>
      <c r="X1314" s="87"/>
      <c r="Y1314" s="87"/>
      <c r="Z1314" s="86"/>
      <c r="AA1314" s="87"/>
    </row>
    <row x14ac:dyDescent="0.25" r="1315" customHeight="1" ht="17.25">
      <c r="A1315" s="178">
        <f>A1308</f>
        <v>25569.375</v>
      </c>
      <c r="B1315" s="186"/>
      <c r="C1315" s="180"/>
      <c r="D1315" s="180"/>
      <c r="E1315" s="180"/>
      <c r="F1315" s="180"/>
      <c r="G1315" s="180">
        <f>SUM(C1315:F1315)</f>
      </c>
      <c r="H1315" s="125"/>
      <c r="I1315" s="125">
        <f>G1315*H1315</f>
      </c>
      <c r="J1315" s="125">
        <f>I1315*0.1</f>
      </c>
      <c r="K1315" s="125">
        <f>SUM(I1315:J1315)</f>
      </c>
      <c r="L1315" s="205"/>
      <c r="M1315" s="87"/>
      <c r="N1315" s="87"/>
      <c r="O1315" s="87"/>
      <c r="P1315" s="87"/>
      <c r="Q1315" s="87"/>
      <c r="R1315" s="87"/>
      <c r="S1315" s="87"/>
      <c r="T1315" s="87"/>
      <c r="U1315" s="205"/>
      <c r="V1315" s="87"/>
      <c r="W1315" s="87"/>
      <c r="X1315" s="87"/>
      <c r="Y1315" s="87"/>
      <c r="Z1315" s="86"/>
      <c r="AA1315" s="87"/>
    </row>
    <row x14ac:dyDescent="0.25" r="1316" customHeight="1" ht="17.25">
      <c r="A1316" s="178">
        <f>A1314</f>
        <v>25569.375</v>
      </c>
      <c r="B1316" s="179"/>
      <c r="C1316" s="180"/>
      <c r="D1316" s="180"/>
      <c r="E1316" s="180"/>
      <c r="F1316" s="180"/>
      <c r="G1316" s="180">
        <f>SUM(C1316:F1316)</f>
      </c>
      <c r="H1316" s="125"/>
      <c r="I1316" s="125">
        <f>G1316*H1316</f>
      </c>
      <c r="J1316" s="125">
        <v>0</v>
      </c>
      <c r="K1316" s="125">
        <f>SUM(I1316:J1316)</f>
      </c>
      <c r="L1316" s="205"/>
      <c r="M1316" s="87"/>
      <c r="N1316" s="87"/>
      <c r="O1316" s="87"/>
      <c r="P1316" s="87"/>
      <c r="Q1316" s="87"/>
      <c r="R1316" s="87"/>
      <c r="S1316" s="87"/>
      <c r="T1316" s="87"/>
      <c r="U1316" s="205"/>
      <c r="V1316" s="87"/>
      <c r="W1316" s="87"/>
      <c r="X1316" s="87"/>
      <c r="Y1316" s="87"/>
      <c r="Z1316" s="86"/>
      <c r="AA1316" s="87"/>
    </row>
    <row x14ac:dyDescent="0.25" r="1317" customHeight="1" ht="17.25">
      <c r="A1317" s="189">
        <f>A1316</f>
        <v>25569.375</v>
      </c>
      <c r="B1317" s="190" t="s">
        <v>155</v>
      </c>
      <c r="C1317" s="191">
        <f>SUM(C1269:C1316)</f>
      </c>
      <c r="D1317" s="191">
        <f>SUM(D1269:D1316)</f>
      </c>
      <c r="E1317" s="191">
        <f>SUM(E1269:E1316)</f>
      </c>
      <c r="F1317" s="191">
        <f>SUM(F1269:F1316)</f>
      </c>
      <c r="G1317" s="191">
        <f>SUM(G1269:G1316)</f>
      </c>
      <c r="H1317" s="191"/>
      <c r="I1317" s="191">
        <f>SUM(I1269:I1316)</f>
      </c>
      <c r="J1317" s="191">
        <f>SUM(J1269:J1316)</f>
      </c>
      <c r="K1317" s="191">
        <f>SUM(K1269:K1316)</f>
      </c>
      <c r="L1317" s="205"/>
      <c r="M1317" s="87"/>
      <c r="N1317" s="87"/>
      <c r="O1317" s="87"/>
      <c r="P1317" s="87"/>
      <c r="Q1317" s="87"/>
      <c r="R1317" s="87"/>
      <c r="S1317" s="87"/>
      <c r="T1317" s="87"/>
      <c r="U1317" s="205"/>
      <c r="V1317" s="87"/>
      <c r="W1317" s="87"/>
      <c r="X1317" s="87"/>
      <c r="Y1317" s="87"/>
      <c r="Z1317" s="86"/>
      <c r="AA1317" s="87"/>
    </row>
    <row x14ac:dyDescent="0.25" r="1318" customHeight="1" ht="17.25">
      <c r="A1318" s="178">
        <f>A1317</f>
        <v>25569.375</v>
      </c>
      <c r="B1318" s="186" t="s">
        <v>113</v>
      </c>
      <c r="C1318" s="180"/>
      <c r="D1318" s="180">
        <v>43</v>
      </c>
      <c r="E1318" s="180">
        <v>50</v>
      </c>
      <c r="F1318" s="180"/>
      <c r="G1318" s="180">
        <f>SUM(C1318:F1318)</f>
      </c>
      <c r="H1318" s="125">
        <v>6500</v>
      </c>
      <c r="I1318" s="125">
        <f>G1318*H1318</f>
      </c>
      <c r="J1318" s="185"/>
      <c r="K1318" s="125">
        <f>SUM(I1318:J1318)</f>
      </c>
      <c r="L1318" s="205"/>
      <c r="M1318" s="87"/>
      <c r="N1318" s="87"/>
      <c r="O1318" s="87"/>
      <c r="P1318" s="87"/>
      <c r="Q1318" s="87"/>
      <c r="R1318" s="87"/>
      <c r="S1318" s="87"/>
      <c r="T1318" s="87"/>
      <c r="U1318" s="205"/>
      <c r="V1318" s="87"/>
      <c r="W1318" s="87"/>
      <c r="X1318" s="87"/>
      <c r="Y1318" s="87"/>
      <c r="Z1318" s="86"/>
      <c r="AA1318" s="87"/>
    </row>
    <row x14ac:dyDescent="0.25" r="1319" customHeight="1" ht="17.25">
      <c r="A1319" s="178">
        <f>A1318</f>
        <v>25569.375</v>
      </c>
      <c r="B1319" s="186" t="s">
        <v>156</v>
      </c>
      <c r="C1319" s="180"/>
      <c r="D1319" s="180">
        <v>10</v>
      </c>
      <c r="E1319" s="180">
        <v>9</v>
      </c>
      <c r="F1319" s="180"/>
      <c r="G1319" s="180">
        <f>SUM(C1319:F1319)</f>
      </c>
      <c r="H1319" s="125">
        <v>6500</v>
      </c>
      <c r="I1319" s="125">
        <f>G1319*H1319</f>
      </c>
      <c r="J1319" s="185"/>
      <c r="K1319" s="125">
        <f>SUM(I1319:J1319)</f>
      </c>
      <c r="L1319" s="205"/>
      <c r="M1319" s="87"/>
      <c r="N1319" s="87"/>
      <c r="O1319" s="87"/>
      <c r="P1319" s="87"/>
      <c r="Q1319" s="87"/>
      <c r="R1319" s="87"/>
      <c r="S1319" s="87"/>
      <c r="T1319" s="87"/>
      <c r="U1319" s="205"/>
      <c r="V1319" s="87"/>
      <c r="W1319" s="87"/>
      <c r="X1319" s="87"/>
      <c r="Y1319" s="87"/>
      <c r="Z1319" s="86"/>
      <c r="AA1319" s="87"/>
    </row>
    <row x14ac:dyDescent="0.25" r="1320" customHeight="1" ht="17.25">
      <c r="A1320" s="178">
        <f>A1319</f>
        <v>25569.375</v>
      </c>
      <c r="B1320" s="186" t="s">
        <v>112</v>
      </c>
      <c r="C1320" s="180"/>
      <c r="D1320" s="180">
        <v>10</v>
      </c>
      <c r="E1320" s="180">
        <v>7</v>
      </c>
      <c r="F1320" s="180"/>
      <c r="G1320" s="180">
        <f>SUM(C1320:F1320)</f>
      </c>
      <c r="H1320" s="125">
        <v>6900</v>
      </c>
      <c r="I1320" s="125">
        <f>G1320*H1320</f>
      </c>
      <c r="J1320" s="185"/>
      <c r="K1320" s="125">
        <f>SUM(I1320:J1320)</f>
      </c>
      <c r="L1320" s="205"/>
      <c r="M1320" s="87"/>
      <c r="N1320" s="87"/>
      <c r="O1320" s="87"/>
      <c r="P1320" s="87"/>
      <c r="Q1320" s="87"/>
      <c r="R1320" s="87"/>
      <c r="S1320" s="87"/>
      <c r="T1320" s="87"/>
      <c r="U1320" s="205"/>
      <c r="V1320" s="87"/>
      <c r="W1320" s="87"/>
      <c r="X1320" s="87"/>
      <c r="Y1320" s="87"/>
      <c r="Z1320" s="86"/>
      <c r="AA1320" s="87"/>
    </row>
    <row x14ac:dyDescent="0.25" r="1321" customHeight="1" ht="17.25">
      <c r="A1321" s="178">
        <f>A1320</f>
        <v>25569.375</v>
      </c>
      <c r="B1321" s="179"/>
      <c r="C1321" s="180"/>
      <c r="D1321" s="180"/>
      <c r="E1321" s="180"/>
      <c r="F1321" s="180"/>
      <c r="G1321" s="180">
        <f>SUM(C1321:F1321)</f>
      </c>
      <c r="H1321" s="125"/>
      <c r="I1321" s="125">
        <f>G1321*H1321</f>
      </c>
      <c r="J1321" s="185"/>
      <c r="K1321" s="125">
        <f>SUM(I1321:J1321)</f>
      </c>
      <c r="L1321" s="205"/>
      <c r="M1321" s="87"/>
      <c r="N1321" s="87"/>
      <c r="O1321" s="87"/>
      <c r="P1321" s="87"/>
      <c r="Q1321" s="87"/>
      <c r="R1321" s="87"/>
      <c r="S1321" s="87"/>
      <c r="T1321" s="87"/>
      <c r="U1321" s="205"/>
      <c r="V1321" s="87"/>
      <c r="W1321" s="87"/>
      <c r="X1321" s="87"/>
      <c r="Y1321" s="87"/>
      <c r="Z1321" s="86"/>
      <c r="AA1321" s="87"/>
    </row>
    <row x14ac:dyDescent="0.25" r="1322" customHeight="1" ht="17.25">
      <c r="A1322" s="178">
        <f>A1321</f>
        <v>25569.375</v>
      </c>
      <c r="B1322" s="179"/>
      <c r="C1322" s="180"/>
      <c r="D1322" s="180"/>
      <c r="E1322" s="180"/>
      <c r="F1322" s="180"/>
      <c r="G1322" s="180">
        <f>SUM(C1322:F1322)</f>
      </c>
      <c r="H1322" s="125"/>
      <c r="I1322" s="125">
        <f>G1322*H1322</f>
      </c>
      <c r="J1322" s="185"/>
      <c r="K1322" s="125">
        <f>SUM(I1322:J1322)</f>
      </c>
      <c r="L1322" s="205"/>
      <c r="M1322" s="87"/>
      <c r="N1322" s="87"/>
      <c r="O1322" s="87"/>
      <c r="P1322" s="87"/>
      <c r="Q1322" s="87"/>
      <c r="R1322" s="87"/>
      <c r="S1322" s="87"/>
      <c r="T1322" s="87"/>
      <c r="U1322" s="205"/>
      <c r="V1322" s="87"/>
      <c r="W1322" s="87"/>
      <c r="X1322" s="87"/>
      <c r="Y1322" s="87"/>
      <c r="Z1322" s="86"/>
      <c r="AA1322" s="87"/>
    </row>
    <row x14ac:dyDescent="0.25" r="1323" customHeight="1" ht="17.25">
      <c r="A1323" s="178">
        <f>A1322</f>
        <v>25569.375</v>
      </c>
      <c r="B1323" s="179"/>
      <c r="C1323" s="180"/>
      <c r="D1323" s="180"/>
      <c r="E1323" s="180"/>
      <c r="F1323" s="180"/>
      <c r="G1323" s="180">
        <f>SUM(C1323:F1323)</f>
      </c>
      <c r="H1323" s="125"/>
      <c r="I1323" s="125">
        <f>G1323*H1323</f>
      </c>
      <c r="J1323" s="185"/>
      <c r="K1323" s="125">
        <f>SUM(I1323:J1323)</f>
      </c>
      <c r="L1323" s="205"/>
      <c r="M1323" s="87"/>
      <c r="N1323" s="87"/>
      <c r="O1323" s="87"/>
      <c r="P1323" s="87"/>
      <c r="Q1323" s="87"/>
      <c r="R1323" s="87"/>
      <c r="S1323" s="87"/>
      <c r="T1323" s="87"/>
      <c r="U1323" s="205"/>
      <c r="V1323" s="87"/>
      <c r="W1323" s="87"/>
      <c r="X1323" s="87"/>
      <c r="Y1323" s="87"/>
      <c r="Z1323" s="86"/>
      <c r="AA1323" s="87"/>
    </row>
    <row x14ac:dyDescent="0.25" r="1324" customHeight="1" ht="17.25">
      <c r="A1324" s="178">
        <f>A1323</f>
        <v>25569.375</v>
      </c>
      <c r="B1324" s="179"/>
      <c r="C1324" s="180"/>
      <c r="D1324" s="180"/>
      <c r="E1324" s="180"/>
      <c r="F1324" s="180"/>
      <c r="G1324" s="180">
        <f>SUM(C1324:F1324)</f>
      </c>
      <c r="H1324" s="125"/>
      <c r="I1324" s="125">
        <f>G1324*H1324</f>
      </c>
      <c r="J1324" s="185"/>
      <c r="K1324" s="125">
        <f>SUM(I1324:J1324)</f>
      </c>
      <c r="L1324" s="205"/>
      <c r="M1324" s="87"/>
      <c r="N1324" s="87"/>
      <c r="O1324" s="87"/>
      <c r="P1324" s="87"/>
      <c r="Q1324" s="87"/>
      <c r="R1324" s="87"/>
      <c r="S1324" s="87"/>
      <c r="T1324" s="87"/>
      <c r="U1324" s="205"/>
      <c r="V1324" s="87"/>
      <c r="W1324" s="87"/>
      <c r="X1324" s="87"/>
      <c r="Y1324" s="87"/>
      <c r="Z1324" s="86"/>
      <c r="AA1324" s="87"/>
    </row>
    <row x14ac:dyDescent="0.25" r="1325" customHeight="1" ht="17.25">
      <c r="A1325" s="178">
        <f>A1324</f>
        <v>25569.375</v>
      </c>
      <c r="B1325" s="179"/>
      <c r="C1325" s="180"/>
      <c r="D1325" s="180"/>
      <c r="E1325" s="180"/>
      <c r="F1325" s="180"/>
      <c r="G1325" s="180">
        <f>SUM(C1325:F1325)</f>
      </c>
      <c r="H1325" s="125"/>
      <c r="I1325" s="125">
        <f>G1325*H1325</f>
      </c>
      <c r="J1325" s="185"/>
      <c r="K1325" s="125">
        <f>SUM(I1325:J1325)</f>
      </c>
      <c r="L1325" s="205"/>
      <c r="M1325" s="87"/>
      <c r="N1325" s="87"/>
      <c r="O1325" s="87"/>
      <c r="P1325" s="87"/>
      <c r="Q1325" s="87"/>
      <c r="R1325" s="87"/>
      <c r="S1325" s="87"/>
      <c r="T1325" s="87"/>
      <c r="U1325" s="205"/>
      <c r="V1325" s="87"/>
      <c r="W1325" s="87"/>
      <c r="X1325" s="87"/>
      <c r="Y1325" s="87"/>
      <c r="Z1325" s="86"/>
      <c r="AA1325" s="87"/>
    </row>
    <row x14ac:dyDescent="0.25" r="1326" customHeight="1" ht="17.25">
      <c r="A1326" s="189">
        <f>A1325</f>
        <v>25569.375</v>
      </c>
      <c r="B1326" s="190" t="s">
        <v>157</v>
      </c>
      <c r="C1326" s="191">
        <f>SUM(C1318:C1325)</f>
      </c>
      <c r="D1326" s="191">
        <f>SUM(D1318:D1325)</f>
      </c>
      <c r="E1326" s="191">
        <f>SUM(E1318:E1325)</f>
      </c>
      <c r="F1326" s="191">
        <f>SUM(F1318:F1325)</f>
      </c>
      <c r="G1326" s="191">
        <f>SUM(G1318:G1325)</f>
      </c>
      <c r="H1326" s="201"/>
      <c r="I1326" s="201">
        <f>SUM(I1318:I1325)</f>
      </c>
      <c r="J1326" s="201"/>
      <c r="K1326" s="202">
        <f>SUM(K1318:K1325)</f>
      </c>
      <c r="L1326" s="205"/>
      <c r="M1326" s="87"/>
      <c r="N1326" s="87"/>
      <c r="O1326" s="87"/>
      <c r="P1326" s="87"/>
      <c r="Q1326" s="87"/>
      <c r="R1326" s="87"/>
      <c r="S1326" s="87"/>
      <c r="T1326" s="87"/>
      <c r="U1326" s="205"/>
      <c r="V1326" s="87"/>
      <c r="W1326" s="87"/>
      <c r="X1326" s="87"/>
      <c r="Y1326" s="87"/>
      <c r="Z1326" s="86"/>
      <c r="AA1326" s="87"/>
    </row>
    <row x14ac:dyDescent="0.25" r="1327" customHeight="1" ht="17.25" hidden="1">
      <c r="A1327" s="172" t="s">
        <v>128</v>
      </c>
      <c r="B1327" s="173" t="s">
        <v>2</v>
      </c>
      <c r="C1327" s="174" t="s">
        <v>129</v>
      </c>
      <c r="D1327" s="174" t="s">
        <v>130</v>
      </c>
      <c r="E1327" s="174" t="s">
        <v>131</v>
      </c>
      <c r="F1327" s="174" t="s">
        <v>132</v>
      </c>
      <c r="G1327" s="174" t="s">
        <v>133</v>
      </c>
      <c r="H1327" s="174" t="s">
        <v>7</v>
      </c>
      <c r="I1327" s="174" t="s">
        <v>134</v>
      </c>
      <c r="J1327" s="174" t="s">
        <v>90</v>
      </c>
      <c r="K1327" s="174" t="s">
        <v>135</v>
      </c>
      <c r="L1327" s="205"/>
      <c r="M1327" s="87"/>
      <c r="N1327" s="87"/>
      <c r="O1327" s="87"/>
      <c r="P1327" s="87"/>
      <c r="Q1327" s="87"/>
      <c r="R1327" s="87"/>
      <c r="S1327" s="87"/>
      <c r="T1327" s="87"/>
      <c r="U1327" s="205"/>
      <c r="V1327" s="87"/>
      <c r="W1327" s="87"/>
      <c r="X1327" s="87"/>
      <c r="Y1327" s="87"/>
      <c r="Z1327" s="86"/>
      <c r="AA1327" s="87"/>
    </row>
    <row x14ac:dyDescent="0.25" r="1328" customHeight="1" ht="17.25">
      <c r="A1328" s="178">
        <f>A1326+1</f>
        <v>25569.375</v>
      </c>
      <c r="B1328" s="179" t="s">
        <v>137</v>
      </c>
      <c r="C1328" s="180"/>
      <c r="D1328" s="180">
        <f>90-D1329</f>
      </c>
      <c r="E1328" s="180">
        <v>0</v>
      </c>
      <c r="F1328" s="180">
        <v>16</v>
      </c>
      <c r="G1328" s="180">
        <f>SUM(C1328:F1328)</f>
      </c>
      <c r="H1328" s="182">
        <v>4500</v>
      </c>
      <c r="I1328" s="125">
        <f>G1328*H1328</f>
      </c>
      <c r="J1328" s="125">
        <f>I1328*0.1</f>
      </c>
      <c r="K1328" s="125">
        <f>SUM(I1328:J1328)</f>
      </c>
      <c r="L1328" s="205"/>
      <c r="M1328" s="87"/>
      <c r="N1328" s="87"/>
      <c r="O1328" s="87"/>
      <c r="P1328" s="87"/>
      <c r="Q1328" s="87"/>
      <c r="R1328" s="87"/>
      <c r="S1328" s="87"/>
      <c r="T1328" s="87"/>
      <c r="U1328" s="205"/>
      <c r="V1328" s="87"/>
      <c r="W1328" s="87"/>
      <c r="X1328" s="87"/>
      <c r="Y1328" s="87"/>
      <c r="Z1328" s="86"/>
      <c r="AA1328" s="87"/>
    </row>
    <row x14ac:dyDescent="0.25" r="1329" customHeight="1" ht="17.25">
      <c r="A1329" s="178">
        <f>A1328</f>
        <v>25569.375</v>
      </c>
      <c r="B1329" s="179" t="s">
        <v>178</v>
      </c>
      <c r="C1329" s="180"/>
      <c r="D1329" s="180">
        <v>1</v>
      </c>
      <c r="E1329" s="180">
        <v>0</v>
      </c>
      <c r="F1329" s="180">
        <v>0</v>
      </c>
      <c r="G1329" s="180">
        <f>SUM(C1329:F1329)</f>
      </c>
      <c r="H1329" s="182">
        <v>5000</v>
      </c>
      <c r="I1329" s="125">
        <f>G1329*H1329</f>
      </c>
      <c r="J1329" s="125">
        <f>I1329*0.1</f>
      </c>
      <c r="K1329" s="125">
        <f>SUM(I1329:J1329)</f>
      </c>
      <c r="L1329" s="205"/>
      <c r="M1329" s="87"/>
      <c r="N1329" s="87"/>
      <c r="O1329" s="87"/>
      <c r="P1329" s="87"/>
      <c r="Q1329" s="87"/>
      <c r="R1329" s="87"/>
      <c r="S1329" s="87"/>
      <c r="T1329" s="87"/>
      <c r="U1329" s="205"/>
      <c r="V1329" s="87"/>
      <c r="W1329" s="87"/>
      <c r="X1329" s="87"/>
      <c r="Y1329" s="87"/>
      <c r="Z1329" s="86"/>
      <c r="AA1329" s="87"/>
    </row>
    <row x14ac:dyDescent="0.25" r="1330" customHeight="1" ht="17.25">
      <c r="A1330" s="178">
        <f>A1328</f>
        <v>25569.375</v>
      </c>
      <c r="B1330" s="179" t="s">
        <v>13</v>
      </c>
      <c r="C1330" s="180"/>
      <c r="D1330" s="180">
        <v>14</v>
      </c>
      <c r="E1330" s="180">
        <v>0</v>
      </c>
      <c r="F1330" s="180"/>
      <c r="G1330" s="180">
        <f>SUM(C1330:F1330)</f>
      </c>
      <c r="H1330" s="182">
        <v>6000</v>
      </c>
      <c r="I1330" s="125">
        <f>G1330*H1330</f>
      </c>
      <c r="J1330" s="125">
        <f>I1330*0.1</f>
      </c>
      <c r="K1330" s="125">
        <f>SUM(I1330:J1330)</f>
      </c>
      <c r="L1330" s="205"/>
      <c r="M1330" s="87"/>
      <c r="N1330" s="87"/>
      <c r="O1330" s="87"/>
      <c r="P1330" s="87"/>
      <c r="Q1330" s="87"/>
      <c r="R1330" s="87"/>
      <c r="S1330" s="87"/>
      <c r="T1330" s="87"/>
      <c r="U1330" s="205"/>
      <c r="V1330" s="87"/>
      <c r="W1330" s="87"/>
      <c r="X1330" s="87"/>
      <c r="Y1330" s="87"/>
      <c r="Z1330" s="86"/>
      <c r="AA1330" s="87"/>
    </row>
    <row x14ac:dyDescent="0.25" r="1331" customHeight="1" ht="17.25">
      <c r="A1331" s="178">
        <f>A1330</f>
        <v>25569.375</v>
      </c>
      <c r="B1331" s="179" t="s">
        <v>58</v>
      </c>
      <c r="C1331" s="183"/>
      <c r="D1331" s="180">
        <v>13</v>
      </c>
      <c r="E1331" s="180">
        <v>8</v>
      </c>
      <c r="F1331" s="180"/>
      <c r="G1331" s="180">
        <f>SUM(C1331:F1331)</f>
      </c>
      <c r="H1331" s="182">
        <v>5500</v>
      </c>
      <c r="I1331" s="125">
        <f>G1331*H1331</f>
      </c>
      <c r="J1331" s="125">
        <f>I1331*0.1</f>
      </c>
      <c r="K1331" s="125">
        <f>SUM(I1331:J1331)</f>
      </c>
      <c r="L1331" s="205"/>
      <c r="M1331" s="87"/>
      <c r="N1331" s="87"/>
      <c r="O1331" s="87"/>
      <c r="P1331" s="87"/>
      <c r="Q1331" s="87"/>
      <c r="R1331" s="87"/>
      <c r="S1331" s="87"/>
      <c r="T1331" s="87"/>
      <c r="U1331" s="205"/>
      <c r="V1331" s="87"/>
      <c r="W1331" s="87"/>
      <c r="X1331" s="87"/>
      <c r="Y1331" s="87"/>
      <c r="Z1331" s="86"/>
      <c r="AA1331" s="87"/>
    </row>
    <row x14ac:dyDescent="0.25" r="1332" customHeight="1" ht="17.25">
      <c r="A1332" s="178">
        <f>A1331</f>
        <v>25569.375</v>
      </c>
      <c r="B1332" s="179" t="s">
        <v>147</v>
      </c>
      <c r="C1332" s="183">
        <v>10</v>
      </c>
      <c r="D1332" s="180">
        <v>40</v>
      </c>
      <c r="E1332" s="180">
        <v>25</v>
      </c>
      <c r="F1332" s="180">
        <v>20</v>
      </c>
      <c r="G1332" s="180">
        <f>SUM(C1332:F1332)</f>
      </c>
      <c r="H1332" s="182">
        <v>5000</v>
      </c>
      <c r="I1332" s="125">
        <f>G1332*H1332</f>
      </c>
      <c r="J1332" s="125">
        <f>I1332*0.1</f>
      </c>
      <c r="K1332" s="125">
        <f>SUM(I1332:J1332)</f>
      </c>
      <c r="L1332" s="205"/>
      <c r="M1332" s="87"/>
      <c r="N1332" s="87"/>
      <c r="O1332" s="87"/>
      <c r="P1332" s="87"/>
      <c r="Q1332" s="87"/>
      <c r="R1332" s="87"/>
      <c r="S1332" s="87"/>
      <c r="T1332" s="87"/>
      <c r="U1332" s="205"/>
      <c r="V1332" s="87"/>
      <c r="W1332" s="87"/>
      <c r="X1332" s="87"/>
      <c r="Y1332" s="87"/>
      <c r="Z1332" s="86"/>
      <c r="AA1332" s="87"/>
    </row>
    <row x14ac:dyDescent="0.25" r="1333" customHeight="1" ht="17.25">
      <c r="A1333" s="178">
        <f>A1332</f>
        <v>25569.375</v>
      </c>
      <c r="B1333" s="179" t="s">
        <v>27</v>
      </c>
      <c r="C1333" s="180"/>
      <c r="D1333" s="180">
        <v>10</v>
      </c>
      <c r="E1333" s="180">
        <v>10</v>
      </c>
      <c r="F1333" s="180"/>
      <c r="G1333" s="180">
        <f>SUM(C1333:F1333)</f>
      </c>
      <c r="H1333" s="182">
        <v>5500</v>
      </c>
      <c r="I1333" s="125">
        <f>G1333*H1333</f>
      </c>
      <c r="J1333" s="125">
        <f>I1333*0.1</f>
      </c>
      <c r="K1333" s="125">
        <f>SUM(I1333:J1333)</f>
      </c>
      <c r="L1333" s="205"/>
      <c r="M1333" s="87"/>
      <c r="N1333" s="87"/>
      <c r="O1333" s="87"/>
      <c r="P1333" s="87"/>
      <c r="Q1333" s="87"/>
      <c r="R1333" s="87"/>
      <c r="S1333" s="87"/>
      <c r="T1333" s="87"/>
      <c r="U1333" s="205"/>
      <c r="V1333" s="87"/>
      <c r="W1333" s="87"/>
      <c r="X1333" s="87"/>
      <c r="Y1333" s="87"/>
      <c r="Z1333" s="86"/>
      <c r="AA1333" s="87"/>
    </row>
    <row x14ac:dyDescent="0.25" r="1334" customHeight="1" ht="17.25">
      <c r="A1334" s="178">
        <f>A1333</f>
        <v>25569.375</v>
      </c>
      <c r="B1334" s="179" t="s">
        <v>20</v>
      </c>
      <c r="C1334" s="180"/>
      <c r="D1334" s="180">
        <v>61</v>
      </c>
      <c r="E1334" s="180">
        <v>12</v>
      </c>
      <c r="F1334" s="180"/>
      <c r="G1334" s="180">
        <f>SUM(C1334:F1334)</f>
      </c>
      <c r="H1334" s="182">
        <v>5500</v>
      </c>
      <c r="I1334" s="125">
        <f>G1334*H1334</f>
      </c>
      <c r="J1334" s="125">
        <f>I1334*0.1</f>
      </c>
      <c r="K1334" s="125">
        <f>SUM(I1334:J1334)</f>
      </c>
      <c r="L1334" s="205"/>
      <c r="M1334" s="87"/>
      <c r="N1334" s="87"/>
      <c r="O1334" s="87"/>
      <c r="P1334" s="87"/>
      <c r="Q1334" s="87"/>
      <c r="R1334" s="87"/>
      <c r="S1334" s="87"/>
      <c r="T1334" s="87"/>
      <c r="U1334" s="205"/>
      <c r="V1334" s="87"/>
      <c r="W1334" s="87"/>
      <c r="X1334" s="87"/>
      <c r="Y1334" s="87"/>
      <c r="Z1334" s="86"/>
      <c r="AA1334" s="87"/>
    </row>
    <row x14ac:dyDescent="0.25" r="1335" customHeight="1" ht="17.25">
      <c r="A1335" s="178">
        <f>A1334</f>
        <v>25569.375</v>
      </c>
      <c r="B1335" s="179" t="s">
        <v>31</v>
      </c>
      <c r="C1335" s="180"/>
      <c r="D1335" s="180">
        <v>25</v>
      </c>
      <c r="E1335" s="180"/>
      <c r="F1335" s="180"/>
      <c r="G1335" s="180">
        <f>SUM(C1335:F1335)</f>
      </c>
      <c r="H1335" s="182">
        <v>6000</v>
      </c>
      <c r="I1335" s="125">
        <f>G1335*H1335</f>
      </c>
      <c r="J1335" s="125">
        <f>I1335*0.1</f>
      </c>
      <c r="K1335" s="125">
        <f>SUM(I1335:J1335)</f>
      </c>
      <c r="L1335" s="205"/>
      <c r="M1335" s="87"/>
      <c r="N1335" s="87"/>
      <c r="O1335" s="87"/>
      <c r="P1335" s="87"/>
      <c r="Q1335" s="87"/>
      <c r="R1335" s="87"/>
      <c r="S1335" s="87"/>
      <c r="T1335" s="87"/>
      <c r="U1335" s="205"/>
      <c r="V1335" s="87"/>
      <c r="W1335" s="87"/>
      <c r="X1335" s="87"/>
      <c r="Y1335" s="87"/>
      <c r="Z1335" s="86"/>
      <c r="AA1335" s="87"/>
    </row>
    <row x14ac:dyDescent="0.25" r="1336" customHeight="1" ht="17.25">
      <c r="A1336" s="178">
        <f>A1335</f>
        <v>25569.375</v>
      </c>
      <c r="B1336" s="179" t="s">
        <v>71</v>
      </c>
      <c r="C1336" s="180"/>
      <c r="D1336" s="180">
        <v>25</v>
      </c>
      <c r="E1336" s="180"/>
      <c r="F1336" s="180"/>
      <c r="G1336" s="180">
        <f>SUM(C1336:F1336)</f>
      </c>
      <c r="H1336" s="182">
        <v>6000</v>
      </c>
      <c r="I1336" s="125">
        <f>G1336*H1336</f>
      </c>
      <c r="J1336" s="125">
        <f>I1336*0.1</f>
      </c>
      <c r="K1336" s="125">
        <f>SUM(I1336:J1336)</f>
      </c>
      <c r="L1336" s="205"/>
      <c r="M1336" s="87"/>
      <c r="N1336" s="87"/>
      <c r="O1336" s="87"/>
      <c r="P1336" s="87"/>
      <c r="Q1336" s="87"/>
      <c r="R1336" s="87"/>
      <c r="S1336" s="87"/>
      <c r="T1336" s="87"/>
      <c r="U1336" s="205"/>
      <c r="V1336" s="87"/>
      <c r="W1336" s="87"/>
      <c r="X1336" s="87"/>
      <c r="Y1336" s="87"/>
      <c r="Z1336" s="86"/>
      <c r="AA1336" s="87"/>
    </row>
    <row x14ac:dyDescent="0.25" r="1337" customHeight="1" ht="17.25">
      <c r="A1337" s="178">
        <f>A1336</f>
        <v>25569.375</v>
      </c>
      <c r="B1337" s="184" t="s">
        <v>49</v>
      </c>
      <c r="C1337" s="180"/>
      <c r="D1337" s="180">
        <v>14</v>
      </c>
      <c r="E1337" s="180">
        <v>8</v>
      </c>
      <c r="F1337" s="180">
        <v>6</v>
      </c>
      <c r="G1337" s="180">
        <f>SUM(C1337:F1337)</f>
      </c>
      <c r="H1337" s="182">
        <v>6000</v>
      </c>
      <c r="I1337" s="125">
        <f>G1337*H1337</f>
      </c>
      <c r="J1337" s="125">
        <f>I1337*0.1</f>
      </c>
      <c r="K1337" s="125">
        <f>SUM(I1337:J1337)</f>
      </c>
      <c r="L1337" s="205"/>
      <c r="M1337" s="87"/>
      <c r="N1337" s="87"/>
      <c r="O1337" s="87"/>
      <c r="P1337" s="87"/>
      <c r="Q1337" s="87"/>
      <c r="R1337" s="87"/>
      <c r="S1337" s="87"/>
      <c r="T1337" s="87"/>
      <c r="U1337" s="205"/>
      <c r="V1337" s="87"/>
      <c r="W1337" s="87"/>
      <c r="X1337" s="87"/>
      <c r="Y1337" s="87"/>
      <c r="Z1337" s="86"/>
      <c r="AA1337" s="87"/>
    </row>
    <row x14ac:dyDescent="0.25" r="1338" customHeight="1" ht="17.25">
      <c r="A1338" s="178">
        <f>A1337</f>
        <v>25569.375</v>
      </c>
      <c r="B1338" s="179" t="s">
        <v>9</v>
      </c>
      <c r="C1338" s="180"/>
      <c r="D1338" s="180">
        <v>39</v>
      </c>
      <c r="E1338" s="180"/>
      <c r="F1338" s="180"/>
      <c r="G1338" s="180">
        <f>SUM(C1338:F1338)</f>
      </c>
      <c r="H1338" s="182">
        <v>6000</v>
      </c>
      <c r="I1338" s="125">
        <f>G1338*H1338</f>
      </c>
      <c r="J1338" s="125">
        <f>I1338*0.1</f>
      </c>
      <c r="K1338" s="125">
        <f>SUM(I1338:J1338)</f>
      </c>
      <c r="L1338" s="205"/>
      <c r="M1338" s="87"/>
      <c r="N1338" s="87"/>
      <c r="O1338" s="87"/>
      <c r="P1338" s="87"/>
      <c r="Q1338" s="87"/>
      <c r="R1338" s="87"/>
      <c r="S1338" s="87"/>
      <c r="T1338" s="87"/>
      <c r="U1338" s="205"/>
      <c r="V1338" s="87"/>
      <c r="W1338" s="87"/>
      <c r="X1338" s="87"/>
      <c r="Y1338" s="87"/>
      <c r="Z1338" s="86"/>
      <c r="AA1338" s="87"/>
    </row>
    <row x14ac:dyDescent="0.25" r="1339" customHeight="1" ht="17.25">
      <c r="A1339" s="178">
        <f>A1338</f>
        <v>25569.375</v>
      </c>
      <c r="B1339" s="179" t="s">
        <v>78</v>
      </c>
      <c r="C1339" s="180"/>
      <c r="D1339" s="180">
        <v>10</v>
      </c>
      <c r="E1339" s="180"/>
      <c r="F1339" s="180"/>
      <c r="G1339" s="180">
        <f>SUM(C1339:F1339)</f>
      </c>
      <c r="H1339" s="182">
        <v>6500</v>
      </c>
      <c r="I1339" s="125">
        <f>G1339*H1339</f>
      </c>
      <c r="J1339" s="125">
        <f>I1339*0.1</f>
      </c>
      <c r="K1339" s="125">
        <f>SUM(I1339:J1339)</f>
      </c>
      <c r="L1339" s="205"/>
      <c r="M1339" s="87"/>
      <c r="N1339" s="87"/>
      <c r="O1339" s="87"/>
      <c r="P1339" s="87"/>
      <c r="Q1339" s="87"/>
      <c r="R1339" s="87"/>
      <c r="S1339" s="87"/>
      <c r="T1339" s="87"/>
      <c r="U1339" s="205"/>
      <c r="V1339" s="87"/>
      <c r="W1339" s="87"/>
      <c r="X1339" s="87"/>
      <c r="Y1339" s="87"/>
      <c r="Z1339" s="86"/>
      <c r="AA1339" s="87"/>
    </row>
    <row x14ac:dyDescent="0.25" r="1340" customHeight="1" ht="17.25">
      <c r="A1340" s="178">
        <f>A1339</f>
        <v>25569.375</v>
      </c>
      <c r="B1340" s="179" t="s">
        <v>55</v>
      </c>
      <c r="C1340" s="180"/>
      <c r="D1340" s="180">
        <v>10</v>
      </c>
      <c r="E1340" s="180"/>
      <c r="F1340" s="180"/>
      <c r="G1340" s="180">
        <f>SUM(C1340:F1340)</f>
      </c>
      <c r="H1340" s="182">
        <v>6500</v>
      </c>
      <c r="I1340" s="125">
        <f>G1340*H1340</f>
      </c>
      <c r="J1340" s="125">
        <f>I1340*0.1</f>
      </c>
      <c r="K1340" s="125">
        <f>SUM(I1340:J1340)</f>
      </c>
      <c r="L1340" s="205"/>
      <c r="M1340" s="87"/>
      <c r="N1340" s="87"/>
      <c r="O1340" s="87"/>
      <c r="P1340" s="87"/>
      <c r="Q1340" s="87"/>
      <c r="R1340" s="87"/>
      <c r="S1340" s="87"/>
      <c r="T1340" s="87"/>
      <c r="U1340" s="205"/>
      <c r="V1340" s="87"/>
      <c r="W1340" s="87"/>
      <c r="X1340" s="87"/>
      <c r="Y1340" s="87"/>
      <c r="Z1340" s="86"/>
      <c r="AA1340" s="87"/>
    </row>
    <row x14ac:dyDescent="0.25" r="1341" customHeight="1" ht="17.25">
      <c r="A1341" s="178">
        <f>A1340</f>
        <v>25569.375</v>
      </c>
      <c r="B1341" s="179" t="s">
        <v>80</v>
      </c>
      <c r="C1341" s="180"/>
      <c r="D1341" s="180">
        <v>23</v>
      </c>
      <c r="E1341" s="180"/>
      <c r="F1341" s="180"/>
      <c r="G1341" s="180">
        <f>SUM(C1341:F1341)</f>
      </c>
      <c r="H1341" s="182">
        <v>6000</v>
      </c>
      <c r="I1341" s="125">
        <f>G1341*H1341</f>
      </c>
      <c r="J1341" s="185"/>
      <c r="K1341" s="125">
        <f>SUM(I1341:J1341)</f>
      </c>
      <c r="L1341" s="205"/>
      <c r="M1341" s="87"/>
      <c r="N1341" s="87"/>
      <c r="O1341" s="87"/>
      <c r="P1341" s="87"/>
      <c r="Q1341" s="87"/>
      <c r="R1341" s="87"/>
      <c r="S1341" s="87"/>
      <c r="T1341" s="87"/>
      <c r="U1341" s="205"/>
      <c r="V1341" s="87"/>
      <c r="W1341" s="87"/>
      <c r="X1341" s="87"/>
      <c r="Y1341" s="87"/>
      <c r="Z1341" s="86"/>
      <c r="AA1341" s="87"/>
    </row>
    <row x14ac:dyDescent="0.25" r="1342" customHeight="1" ht="17.25">
      <c r="A1342" s="178">
        <f>A1341</f>
        <v>25569.375</v>
      </c>
      <c r="B1342" s="179" t="s">
        <v>67</v>
      </c>
      <c r="C1342" s="180"/>
      <c r="D1342" s="180">
        <v>7</v>
      </c>
      <c r="E1342" s="180"/>
      <c r="F1342" s="180"/>
      <c r="G1342" s="180">
        <f>SUM(C1342:F1342)</f>
      </c>
      <c r="H1342" s="182">
        <v>5500</v>
      </c>
      <c r="I1342" s="125">
        <f>G1342*H1342</f>
      </c>
      <c r="J1342" s="125">
        <f>I1342*0.1</f>
      </c>
      <c r="K1342" s="125">
        <f>SUM(I1342:J1342)</f>
      </c>
      <c r="L1342" s="205"/>
      <c r="M1342" s="87"/>
      <c r="N1342" s="87"/>
      <c r="O1342" s="87"/>
      <c r="P1342" s="87"/>
      <c r="Q1342" s="87"/>
      <c r="R1342" s="87"/>
      <c r="S1342" s="87"/>
      <c r="T1342" s="87"/>
      <c r="U1342" s="205"/>
      <c r="V1342" s="87"/>
      <c r="W1342" s="87"/>
      <c r="X1342" s="87"/>
      <c r="Y1342" s="87"/>
      <c r="Z1342" s="86"/>
      <c r="AA1342" s="87"/>
    </row>
    <row x14ac:dyDescent="0.25" r="1343" customHeight="1" ht="17.25">
      <c r="A1343" s="178">
        <f>A1342</f>
        <v>25569.375</v>
      </c>
      <c r="B1343" s="186" t="s">
        <v>74</v>
      </c>
      <c r="C1343" s="180"/>
      <c r="D1343" s="180">
        <v>27</v>
      </c>
      <c r="E1343" s="180">
        <v>23</v>
      </c>
      <c r="F1343" s="180"/>
      <c r="G1343" s="180">
        <f>SUM(C1343:F1343)</f>
      </c>
      <c r="H1343" s="187">
        <v>5000</v>
      </c>
      <c r="I1343" s="125">
        <f>G1343*H1343</f>
      </c>
      <c r="J1343" s="125">
        <f>I1343*0.1</f>
      </c>
      <c r="K1343" s="125">
        <f>SUM(I1343:J1343)</f>
      </c>
      <c r="L1343" s="205"/>
      <c r="M1343" s="87"/>
      <c r="N1343" s="87"/>
      <c r="O1343" s="87"/>
      <c r="P1343" s="87"/>
      <c r="Q1343" s="87"/>
      <c r="R1343" s="87"/>
      <c r="S1343" s="87"/>
      <c r="T1343" s="87"/>
      <c r="U1343" s="205"/>
      <c r="V1343" s="87"/>
      <c r="W1343" s="87"/>
      <c r="X1343" s="87"/>
      <c r="Y1343" s="87"/>
      <c r="Z1343" s="86"/>
      <c r="AA1343" s="87"/>
    </row>
    <row x14ac:dyDescent="0.25" r="1344" customHeight="1" ht="17.25">
      <c r="A1344" s="178">
        <f>A1343</f>
        <v>25569.375</v>
      </c>
      <c r="B1344" s="179" t="s">
        <v>11</v>
      </c>
      <c r="C1344" s="180"/>
      <c r="D1344" s="180">
        <v>0</v>
      </c>
      <c r="E1344" s="180"/>
      <c r="F1344" s="180"/>
      <c r="G1344" s="180">
        <f>SUM(C1344:F1344)</f>
      </c>
      <c r="H1344" s="182">
        <v>6000</v>
      </c>
      <c r="I1344" s="125">
        <f>G1344*H1344</f>
      </c>
      <c r="J1344" s="125">
        <f>I1344*0.1</f>
      </c>
      <c r="K1344" s="125">
        <f>SUM(I1344:J1344)</f>
      </c>
      <c r="L1344" s="205"/>
      <c r="M1344" s="87"/>
      <c r="N1344" s="87"/>
      <c r="O1344" s="87"/>
      <c r="P1344" s="87"/>
      <c r="Q1344" s="87"/>
      <c r="R1344" s="87"/>
      <c r="S1344" s="87"/>
      <c r="T1344" s="87"/>
      <c r="U1344" s="205"/>
      <c r="V1344" s="87"/>
      <c r="W1344" s="87"/>
      <c r="X1344" s="87"/>
      <c r="Y1344" s="87"/>
      <c r="Z1344" s="86"/>
      <c r="AA1344" s="87"/>
    </row>
    <row x14ac:dyDescent="0.25" r="1345" customHeight="1" ht="17.25">
      <c r="A1345" s="178">
        <f>A1344</f>
        <v>25569.375</v>
      </c>
      <c r="B1345" s="179" t="s">
        <v>22</v>
      </c>
      <c r="C1345" s="180"/>
      <c r="D1345" s="180">
        <v>28</v>
      </c>
      <c r="E1345" s="180"/>
      <c r="F1345" s="180"/>
      <c r="G1345" s="180">
        <f>SUM(C1345:F1345)</f>
      </c>
      <c r="H1345" s="182">
        <v>4800</v>
      </c>
      <c r="I1345" s="125">
        <f>G1345*H1345</f>
      </c>
      <c r="J1345" s="125">
        <f>I1345*0.1</f>
      </c>
      <c r="K1345" s="125">
        <f>SUM(I1345:J1345)</f>
      </c>
      <c r="L1345" s="205"/>
      <c r="M1345" s="87"/>
      <c r="N1345" s="87"/>
      <c r="O1345" s="87"/>
      <c r="P1345" s="87"/>
      <c r="Q1345" s="87"/>
      <c r="R1345" s="87"/>
      <c r="S1345" s="87"/>
      <c r="T1345" s="87"/>
      <c r="U1345" s="205"/>
      <c r="V1345" s="87"/>
      <c r="W1345" s="87"/>
      <c r="X1345" s="87"/>
      <c r="Y1345" s="87"/>
      <c r="Z1345" s="86"/>
      <c r="AA1345" s="87"/>
    </row>
    <row x14ac:dyDescent="0.25" r="1346" customHeight="1" ht="17.25">
      <c r="A1346" s="178">
        <f>A1345</f>
        <v>25569.375</v>
      </c>
      <c r="B1346" s="186" t="s">
        <v>84</v>
      </c>
      <c r="C1346" s="180"/>
      <c r="D1346" s="180">
        <v>16</v>
      </c>
      <c r="E1346" s="180">
        <v>9</v>
      </c>
      <c r="F1346" s="180"/>
      <c r="G1346" s="180">
        <f>SUM(C1346:F1346)</f>
      </c>
      <c r="H1346" s="182">
        <v>4800</v>
      </c>
      <c r="I1346" s="125">
        <f>G1346*H1346</f>
      </c>
      <c r="J1346" s="125">
        <f>I1346*0.1</f>
      </c>
      <c r="K1346" s="125">
        <f>SUM(I1346:J1346)</f>
      </c>
      <c r="L1346" s="205"/>
      <c r="M1346" s="87"/>
      <c r="N1346" s="87"/>
      <c r="O1346" s="87"/>
      <c r="P1346" s="87"/>
      <c r="Q1346" s="87"/>
      <c r="R1346" s="87"/>
      <c r="S1346" s="87"/>
      <c r="T1346" s="87"/>
      <c r="U1346" s="205"/>
      <c r="V1346" s="87"/>
      <c r="W1346" s="87"/>
      <c r="X1346" s="87"/>
      <c r="Y1346" s="87"/>
      <c r="Z1346" s="86"/>
      <c r="AA1346" s="87"/>
    </row>
    <row x14ac:dyDescent="0.25" r="1347" customHeight="1" ht="17.25">
      <c r="A1347" s="178">
        <f>A1346</f>
        <v>25569.375</v>
      </c>
      <c r="B1347" s="179" t="s">
        <v>17</v>
      </c>
      <c r="C1347" s="180"/>
      <c r="D1347" s="180">
        <v>37</v>
      </c>
      <c r="E1347" s="180">
        <v>12</v>
      </c>
      <c r="F1347" s="180"/>
      <c r="G1347" s="180">
        <f>SUM(C1347:F1347)</f>
      </c>
      <c r="H1347" s="182">
        <v>6500</v>
      </c>
      <c r="I1347" s="125">
        <f>G1347*H1347</f>
      </c>
      <c r="J1347" s="125">
        <f>I1347*0.1</f>
      </c>
      <c r="K1347" s="125">
        <f>SUM(I1347:J1347)</f>
      </c>
      <c r="L1347" s="205"/>
      <c r="M1347" s="87"/>
      <c r="N1347" s="87"/>
      <c r="O1347" s="87"/>
      <c r="P1347" s="87"/>
      <c r="Q1347" s="87"/>
      <c r="R1347" s="87"/>
      <c r="S1347" s="87"/>
      <c r="T1347" s="87"/>
      <c r="U1347" s="205"/>
      <c r="V1347" s="87"/>
      <c r="W1347" s="87"/>
      <c r="X1347" s="87"/>
      <c r="Y1347" s="87"/>
      <c r="Z1347" s="86"/>
      <c r="AA1347" s="87"/>
    </row>
    <row x14ac:dyDescent="0.25" r="1348" customHeight="1" ht="17.25">
      <c r="A1348" s="178">
        <f>A1347</f>
        <v>25569.375</v>
      </c>
      <c r="B1348" s="186" t="s">
        <v>148</v>
      </c>
      <c r="C1348" s="180"/>
      <c r="D1348" s="180">
        <v>3</v>
      </c>
      <c r="E1348" s="180"/>
      <c r="F1348" s="180"/>
      <c r="G1348" s="180">
        <f>SUM(C1348:F1348)</f>
      </c>
      <c r="H1348" s="182">
        <v>6000</v>
      </c>
      <c r="I1348" s="125">
        <f>G1348*H1348</f>
      </c>
      <c r="J1348" s="125">
        <f>I1348*0.1</f>
      </c>
      <c r="K1348" s="125">
        <f>SUM(I1348:J1348)</f>
      </c>
      <c r="L1348" s="205"/>
      <c r="M1348" s="87"/>
      <c r="N1348" s="87"/>
      <c r="O1348" s="87"/>
      <c r="P1348" s="87"/>
      <c r="Q1348" s="87"/>
      <c r="R1348" s="87"/>
      <c r="S1348" s="87"/>
      <c r="T1348" s="87"/>
      <c r="U1348" s="205"/>
      <c r="V1348" s="87"/>
      <c r="W1348" s="87"/>
      <c r="X1348" s="87"/>
      <c r="Y1348" s="87"/>
      <c r="Z1348" s="86"/>
      <c r="AA1348" s="87"/>
    </row>
    <row x14ac:dyDescent="0.25" r="1349" customHeight="1" ht="17.25">
      <c r="A1349" s="178">
        <f>A1348</f>
        <v>25569.375</v>
      </c>
      <c r="B1349" s="179" t="s">
        <v>29</v>
      </c>
      <c r="C1349" s="188"/>
      <c r="D1349" s="180">
        <v>16</v>
      </c>
      <c r="E1349" s="180">
        <v>15</v>
      </c>
      <c r="F1349" s="180"/>
      <c r="G1349" s="180">
        <f>SUM(C1349:F1349)</f>
      </c>
      <c r="H1349" s="182">
        <v>5500</v>
      </c>
      <c r="I1349" s="125">
        <f>G1349*H1349</f>
      </c>
      <c r="J1349" s="125">
        <f>I1349*0.1</f>
      </c>
      <c r="K1349" s="125">
        <f>SUM(I1349:J1349)</f>
      </c>
      <c r="L1349" s="205"/>
      <c r="M1349" s="87"/>
      <c r="N1349" s="87"/>
      <c r="O1349" s="87"/>
      <c r="P1349" s="87"/>
      <c r="Q1349" s="87"/>
      <c r="R1349" s="87"/>
      <c r="S1349" s="87"/>
      <c r="T1349" s="87"/>
      <c r="U1349" s="205"/>
      <c r="V1349" s="87"/>
      <c r="W1349" s="87"/>
      <c r="X1349" s="87"/>
      <c r="Y1349" s="87"/>
      <c r="Z1349" s="86"/>
      <c r="AA1349" s="87"/>
    </row>
    <row x14ac:dyDescent="0.25" r="1350" customHeight="1" ht="17.25">
      <c r="A1350" s="178">
        <f>A1349</f>
        <v>25569.375</v>
      </c>
      <c r="B1350" s="179" t="s">
        <v>15</v>
      </c>
      <c r="C1350" s="180"/>
      <c r="D1350" s="180">
        <v>17</v>
      </c>
      <c r="E1350" s="180">
        <v>5</v>
      </c>
      <c r="F1350" s="180"/>
      <c r="G1350" s="180">
        <f>SUM(C1350:F1350)</f>
      </c>
      <c r="H1350" s="182">
        <v>4800</v>
      </c>
      <c r="I1350" s="125">
        <f>G1350*H1350</f>
      </c>
      <c r="J1350" s="125">
        <f>I1350*0.1</f>
      </c>
      <c r="K1350" s="125">
        <f>SUM(I1350:J1350)</f>
      </c>
      <c r="L1350" s="205"/>
      <c r="M1350" s="87"/>
      <c r="N1350" s="87"/>
      <c r="O1350" s="87"/>
      <c r="P1350" s="87"/>
      <c r="Q1350" s="87"/>
      <c r="R1350" s="87"/>
      <c r="S1350" s="87"/>
      <c r="T1350" s="87"/>
      <c r="U1350" s="205"/>
      <c r="V1350" s="87"/>
      <c r="W1350" s="87"/>
      <c r="X1350" s="87"/>
      <c r="Y1350" s="87"/>
      <c r="Z1350" s="86"/>
      <c r="AA1350" s="87"/>
    </row>
    <row x14ac:dyDescent="0.25" r="1351" customHeight="1" ht="17.25">
      <c r="A1351" s="178">
        <f>A1350</f>
        <v>25569.375</v>
      </c>
      <c r="B1351" s="179" t="s">
        <v>21</v>
      </c>
      <c r="C1351" s="188"/>
      <c r="D1351" s="180">
        <v>17</v>
      </c>
      <c r="E1351" s="180"/>
      <c r="F1351" s="180"/>
      <c r="G1351" s="180">
        <f>SUM(C1351:F1351)</f>
      </c>
      <c r="H1351" s="182">
        <v>5500</v>
      </c>
      <c r="I1351" s="125">
        <f>G1351*H1351</f>
      </c>
      <c r="J1351" s="125">
        <f>I1351*0.1</f>
      </c>
      <c r="K1351" s="125">
        <f>SUM(I1351:J1351)</f>
      </c>
      <c r="L1351" s="205"/>
      <c r="M1351" s="87"/>
      <c r="N1351" s="87"/>
      <c r="O1351" s="87"/>
      <c r="P1351" s="87"/>
      <c r="Q1351" s="87"/>
      <c r="R1351" s="87"/>
      <c r="S1351" s="87"/>
      <c r="T1351" s="87"/>
      <c r="U1351" s="205"/>
      <c r="V1351" s="87"/>
      <c r="W1351" s="87"/>
      <c r="X1351" s="87"/>
      <c r="Y1351" s="87"/>
      <c r="Z1351" s="86"/>
      <c r="AA1351" s="87"/>
    </row>
    <row x14ac:dyDescent="0.25" r="1352" customHeight="1" ht="17.25">
      <c r="A1352" s="178">
        <f>A1351</f>
        <v>25569.375</v>
      </c>
      <c r="B1352" s="179" t="s">
        <v>52</v>
      </c>
      <c r="C1352" s="180"/>
      <c r="D1352" s="180">
        <v>15</v>
      </c>
      <c r="E1352" s="180">
        <v>10</v>
      </c>
      <c r="F1352" s="180"/>
      <c r="G1352" s="180">
        <f>SUM(C1352:F1352)</f>
      </c>
      <c r="H1352" s="182">
        <v>5500</v>
      </c>
      <c r="I1352" s="125">
        <f>G1352*H1352</f>
      </c>
      <c r="J1352" s="125">
        <f>I1352*0.1</f>
      </c>
      <c r="K1352" s="125">
        <f>SUM(I1352:J1352)</f>
      </c>
      <c r="L1352" s="205"/>
      <c r="M1352" s="87"/>
      <c r="N1352" s="87"/>
      <c r="O1352" s="87"/>
      <c r="P1352" s="87"/>
      <c r="Q1352" s="87"/>
      <c r="R1352" s="87"/>
      <c r="S1352" s="87"/>
      <c r="T1352" s="87"/>
      <c r="U1352" s="205"/>
      <c r="V1352" s="87"/>
      <c r="W1352" s="87"/>
      <c r="X1352" s="87"/>
      <c r="Y1352" s="87"/>
      <c r="Z1352" s="86"/>
      <c r="AA1352" s="87"/>
    </row>
    <row x14ac:dyDescent="0.25" r="1353" customHeight="1" ht="17.25">
      <c r="A1353" s="178">
        <f>A1352</f>
        <v>25569.375</v>
      </c>
      <c r="B1353" s="186" t="s">
        <v>61</v>
      </c>
      <c r="C1353" s="180"/>
      <c r="D1353" s="180">
        <v>8</v>
      </c>
      <c r="E1353" s="180"/>
      <c r="F1353" s="180"/>
      <c r="G1353" s="180">
        <f>SUM(C1353:F1353)</f>
      </c>
      <c r="H1353" s="182">
        <v>5500</v>
      </c>
      <c r="I1353" s="125">
        <f>G1353*H1353</f>
      </c>
      <c r="J1353" s="125">
        <f>I1353*0.1</f>
      </c>
      <c r="K1353" s="125">
        <f>SUM(I1353:J1353)</f>
      </c>
      <c r="L1353" s="205"/>
      <c r="M1353" s="87"/>
      <c r="N1353" s="87"/>
      <c r="O1353" s="87"/>
      <c r="P1353" s="87"/>
      <c r="Q1353" s="87"/>
      <c r="R1353" s="87"/>
      <c r="S1353" s="87"/>
      <c r="T1353" s="87"/>
      <c r="U1353" s="205"/>
      <c r="V1353" s="87"/>
      <c r="W1353" s="87"/>
      <c r="X1353" s="87"/>
      <c r="Y1353" s="87"/>
      <c r="Z1353" s="86"/>
      <c r="AA1353" s="87"/>
    </row>
    <row x14ac:dyDescent="0.25" r="1354" customHeight="1" ht="17.25">
      <c r="A1354" s="178">
        <f>A1353</f>
        <v>25569.375</v>
      </c>
      <c r="B1354" s="179" t="s">
        <v>33</v>
      </c>
      <c r="C1354" s="180"/>
      <c r="D1354" s="180">
        <v>8</v>
      </c>
      <c r="E1354" s="180"/>
      <c r="F1354" s="180"/>
      <c r="G1354" s="180">
        <f>SUM(C1354:F1354)</f>
      </c>
      <c r="H1354" s="182">
        <v>5500</v>
      </c>
      <c r="I1354" s="125">
        <f>G1354*H1354</f>
      </c>
      <c r="J1354" s="125">
        <f>I1354*0.1</f>
      </c>
      <c r="K1354" s="125">
        <f>SUM(I1354:J1354)</f>
      </c>
      <c r="L1354" s="205"/>
      <c r="M1354" s="87"/>
      <c r="N1354" s="87"/>
      <c r="O1354" s="87"/>
      <c r="P1354" s="87"/>
      <c r="Q1354" s="87"/>
      <c r="R1354" s="87"/>
      <c r="S1354" s="87"/>
      <c r="T1354" s="87"/>
      <c r="U1354" s="205"/>
      <c r="V1354" s="87"/>
      <c r="W1354" s="87"/>
      <c r="X1354" s="87"/>
      <c r="Y1354" s="87"/>
      <c r="Z1354" s="86"/>
      <c r="AA1354" s="87"/>
    </row>
    <row x14ac:dyDescent="0.25" r="1355" customHeight="1" ht="17.25">
      <c r="A1355" s="178">
        <f>A1354</f>
        <v>25569.375</v>
      </c>
      <c r="B1355" s="179" t="s">
        <v>12</v>
      </c>
      <c r="C1355" s="180"/>
      <c r="D1355" s="180">
        <v>17</v>
      </c>
      <c r="E1355" s="180">
        <v>8</v>
      </c>
      <c r="F1355" s="180"/>
      <c r="G1355" s="180">
        <f>SUM(C1355:F1355)</f>
      </c>
      <c r="H1355" s="182">
        <v>6000</v>
      </c>
      <c r="I1355" s="125">
        <f>G1355*H1355</f>
      </c>
      <c r="J1355" s="125">
        <f>I1355*0.1</f>
      </c>
      <c r="K1355" s="125">
        <f>SUM(I1355:J1355)</f>
      </c>
      <c r="L1355" s="205"/>
      <c r="M1355" s="87"/>
      <c r="N1355" s="87"/>
      <c r="O1355" s="87"/>
      <c r="P1355" s="87"/>
      <c r="Q1355" s="87"/>
      <c r="R1355" s="87"/>
      <c r="S1355" s="87"/>
      <c r="T1355" s="87"/>
      <c r="U1355" s="205"/>
      <c r="V1355" s="87"/>
      <c r="W1355" s="87"/>
      <c r="X1355" s="87"/>
      <c r="Y1355" s="87"/>
      <c r="Z1355" s="86"/>
      <c r="AA1355" s="87"/>
    </row>
    <row x14ac:dyDescent="0.25" r="1356" customHeight="1" ht="17.25">
      <c r="A1356" s="178">
        <f>A1355</f>
        <v>25569.375</v>
      </c>
      <c r="B1356" s="186" t="s">
        <v>37</v>
      </c>
      <c r="C1356" s="180"/>
      <c r="D1356" s="180">
        <v>6</v>
      </c>
      <c r="E1356" s="180"/>
      <c r="F1356" s="180"/>
      <c r="G1356" s="180">
        <f>SUM(C1356:F1356)</f>
      </c>
      <c r="H1356" s="182">
        <v>6500</v>
      </c>
      <c r="I1356" s="125">
        <f>G1356*H1356</f>
      </c>
      <c r="J1356" s="125">
        <f>I1356*0.1</f>
      </c>
      <c r="K1356" s="125">
        <f>SUM(I1356:J1356)</f>
      </c>
      <c r="L1356" s="205"/>
      <c r="M1356" s="87"/>
      <c r="N1356" s="87"/>
      <c r="O1356" s="87"/>
      <c r="P1356" s="87"/>
      <c r="Q1356" s="87"/>
      <c r="R1356" s="87"/>
      <c r="S1356" s="87"/>
      <c r="T1356" s="87"/>
      <c r="U1356" s="205"/>
      <c r="V1356" s="87"/>
      <c r="W1356" s="87"/>
      <c r="X1356" s="87"/>
      <c r="Y1356" s="87"/>
      <c r="Z1356" s="86"/>
      <c r="AA1356" s="87"/>
    </row>
    <row x14ac:dyDescent="0.25" r="1357" customHeight="1" ht="17.25">
      <c r="A1357" s="178">
        <f>A1356</f>
        <v>25569.375</v>
      </c>
      <c r="B1357" s="186" t="s">
        <v>64</v>
      </c>
      <c r="C1357" s="180"/>
      <c r="D1357" s="180">
        <v>54</v>
      </c>
      <c r="E1357" s="180">
        <v>5</v>
      </c>
      <c r="F1357" s="180"/>
      <c r="G1357" s="180">
        <f>SUM(C1357:F1357)</f>
      </c>
      <c r="H1357" s="182">
        <v>5500</v>
      </c>
      <c r="I1357" s="125">
        <f>G1357*H1357</f>
      </c>
      <c r="J1357" s="125">
        <f>I1357*0.1</f>
      </c>
      <c r="K1357" s="125">
        <f>SUM(I1357:J1357)</f>
      </c>
      <c r="L1357" s="205"/>
      <c r="M1357" s="87"/>
      <c r="N1357" s="87"/>
      <c r="O1357" s="87"/>
      <c r="P1357" s="87"/>
      <c r="Q1357" s="87"/>
      <c r="R1357" s="87"/>
      <c r="S1357" s="87"/>
      <c r="T1357" s="87"/>
      <c r="U1357" s="205"/>
      <c r="V1357" s="87"/>
      <c r="W1357" s="87"/>
      <c r="X1357" s="87"/>
      <c r="Y1357" s="87"/>
      <c r="Z1357" s="86"/>
      <c r="AA1357" s="87"/>
    </row>
    <row x14ac:dyDescent="0.25" r="1358" customHeight="1" ht="17.25">
      <c r="A1358" s="178">
        <f>A1357</f>
        <v>25569.375</v>
      </c>
      <c r="B1358" s="179" t="s">
        <v>25</v>
      </c>
      <c r="C1358" s="180"/>
      <c r="D1358" s="180">
        <v>20</v>
      </c>
      <c r="E1358" s="180"/>
      <c r="F1358" s="180"/>
      <c r="G1358" s="180">
        <f>SUM(C1358:F1358)</f>
      </c>
      <c r="H1358" s="182">
        <v>6000</v>
      </c>
      <c r="I1358" s="125">
        <f>G1358*H1358</f>
      </c>
      <c r="J1358" s="125">
        <f>I1358*0.1</f>
      </c>
      <c r="K1358" s="125">
        <f>SUM(I1358:J1358)</f>
      </c>
      <c r="L1358" s="205"/>
      <c r="M1358" s="87"/>
      <c r="N1358" s="87"/>
      <c r="O1358" s="87"/>
      <c r="P1358" s="87"/>
      <c r="Q1358" s="87"/>
      <c r="R1358" s="87"/>
      <c r="S1358" s="87"/>
      <c r="T1358" s="87"/>
      <c r="U1358" s="205"/>
      <c r="V1358" s="87"/>
      <c r="W1358" s="87"/>
      <c r="X1358" s="87"/>
      <c r="Y1358" s="87"/>
      <c r="Z1358" s="86"/>
      <c r="AA1358" s="87"/>
    </row>
    <row x14ac:dyDescent="0.25" r="1359" customHeight="1" ht="17.25">
      <c r="A1359" s="178">
        <f>A1358</f>
        <v>25569.375</v>
      </c>
      <c r="B1359" s="186" t="s">
        <v>76</v>
      </c>
      <c r="C1359" s="188"/>
      <c r="D1359" s="180">
        <v>25</v>
      </c>
      <c r="E1359" s="180">
        <v>12</v>
      </c>
      <c r="F1359" s="180">
        <v>5</v>
      </c>
      <c r="G1359" s="180">
        <f>SUM(C1359:F1359)</f>
      </c>
      <c r="H1359" s="125">
        <v>6000</v>
      </c>
      <c r="I1359" s="125">
        <f>G1359*H1359</f>
      </c>
      <c r="J1359" s="125">
        <f>I1359*0.1</f>
      </c>
      <c r="K1359" s="125">
        <f>SUM(I1359:J1359)</f>
      </c>
      <c r="L1359" s="205"/>
      <c r="M1359" s="87"/>
      <c r="N1359" s="87"/>
      <c r="O1359" s="87"/>
      <c r="P1359" s="87"/>
      <c r="Q1359" s="87"/>
      <c r="R1359" s="87"/>
      <c r="S1359" s="87"/>
      <c r="T1359" s="87"/>
      <c r="U1359" s="205"/>
      <c r="V1359" s="87"/>
      <c r="W1359" s="87"/>
      <c r="X1359" s="87"/>
      <c r="Y1359" s="87"/>
      <c r="Z1359" s="86"/>
      <c r="AA1359" s="87"/>
    </row>
    <row x14ac:dyDescent="0.25" r="1360" customHeight="1" ht="17.25">
      <c r="A1360" s="178">
        <f>A1359</f>
        <v>25569.375</v>
      </c>
      <c r="B1360" s="186" t="s">
        <v>149</v>
      </c>
      <c r="C1360" s="180"/>
      <c r="D1360" s="180">
        <v>89</v>
      </c>
      <c r="E1360" s="181">
        <v>19</v>
      </c>
      <c r="F1360" s="180">
        <v>3</v>
      </c>
      <c r="G1360" s="180">
        <f>SUM(C1360:F1360)</f>
      </c>
      <c r="H1360" s="125">
        <v>6000</v>
      </c>
      <c r="I1360" s="125">
        <f>G1360*H1360</f>
      </c>
      <c r="J1360" s="125">
        <f>I1360*0.1</f>
      </c>
      <c r="K1360" s="125">
        <f>SUM(I1360:J1360)</f>
      </c>
      <c r="L1360" s="205"/>
      <c r="M1360" s="87"/>
      <c r="N1360" s="87"/>
      <c r="O1360" s="87"/>
      <c r="P1360" s="87"/>
      <c r="Q1360" s="87"/>
      <c r="R1360" s="87"/>
      <c r="S1360" s="87"/>
      <c r="T1360" s="87"/>
      <c r="U1360" s="205"/>
      <c r="V1360" s="87"/>
      <c r="W1360" s="87"/>
      <c r="X1360" s="87"/>
      <c r="Y1360" s="87"/>
      <c r="Z1360" s="86"/>
      <c r="AA1360" s="87"/>
    </row>
    <row x14ac:dyDescent="0.25" r="1361" customHeight="1" ht="17.25">
      <c r="A1361" s="178">
        <f>A1360</f>
        <v>25569.375</v>
      </c>
      <c r="B1361" s="186" t="s">
        <v>43</v>
      </c>
      <c r="C1361" s="180"/>
      <c r="D1361" s="180">
        <v>48</v>
      </c>
      <c r="E1361" s="180"/>
      <c r="F1361" s="180"/>
      <c r="G1361" s="180">
        <f>SUM(C1361:F1361)</f>
      </c>
      <c r="H1361" s="125">
        <v>6000</v>
      </c>
      <c r="I1361" s="125">
        <f>G1361*H1361</f>
      </c>
      <c r="J1361" s="125">
        <f>I1361*0.1</f>
      </c>
      <c r="K1361" s="125">
        <f>SUM(I1361:J1361)</f>
      </c>
      <c r="L1361" s="205"/>
      <c r="M1361" s="87"/>
      <c r="N1361" s="87"/>
      <c r="O1361" s="87"/>
      <c r="P1361" s="87"/>
      <c r="Q1361" s="87"/>
      <c r="R1361" s="87"/>
      <c r="S1361" s="87"/>
      <c r="T1361" s="87"/>
      <c r="U1361" s="205"/>
      <c r="V1361" s="87"/>
      <c r="W1361" s="87"/>
      <c r="X1361" s="87"/>
      <c r="Y1361" s="87"/>
      <c r="Z1361" s="86"/>
      <c r="AA1361" s="87"/>
    </row>
    <row x14ac:dyDescent="0.25" r="1362" customHeight="1" ht="17.25">
      <c r="A1362" s="178">
        <f>A1361</f>
        <v>25569.375</v>
      </c>
      <c r="B1362" s="186" t="s">
        <v>18</v>
      </c>
      <c r="C1362" s="180"/>
      <c r="D1362" s="180">
        <v>9</v>
      </c>
      <c r="E1362" s="180">
        <v>7</v>
      </c>
      <c r="F1362" s="180">
        <v>6</v>
      </c>
      <c r="G1362" s="180">
        <f>SUM(C1362:F1362)</f>
      </c>
      <c r="H1362" s="125">
        <v>6000</v>
      </c>
      <c r="I1362" s="125">
        <f>G1362*H1362</f>
      </c>
      <c r="J1362" s="125">
        <f>I1362*0.1</f>
      </c>
      <c r="K1362" s="125">
        <f>SUM(I1362:J1362)</f>
      </c>
      <c r="L1362" s="205"/>
      <c r="M1362" s="87"/>
      <c r="N1362" s="87"/>
      <c r="O1362" s="87"/>
      <c r="P1362" s="87"/>
      <c r="Q1362" s="87"/>
      <c r="R1362" s="87"/>
      <c r="S1362" s="87"/>
      <c r="T1362" s="87"/>
      <c r="U1362" s="205"/>
      <c r="V1362" s="87"/>
      <c r="W1362" s="87"/>
      <c r="X1362" s="87"/>
      <c r="Y1362" s="87"/>
      <c r="Z1362" s="86"/>
      <c r="AA1362" s="87"/>
    </row>
    <row x14ac:dyDescent="0.25" r="1363" customHeight="1" ht="17.25">
      <c r="A1363" s="178">
        <f>A1362</f>
        <v>25569.375</v>
      </c>
      <c r="B1363" s="186" t="s">
        <v>82</v>
      </c>
      <c r="C1363" s="188"/>
      <c r="D1363" s="180">
        <v>25</v>
      </c>
      <c r="E1363" s="180">
        <v>12</v>
      </c>
      <c r="F1363" s="180">
        <v>7</v>
      </c>
      <c r="G1363" s="180">
        <f>SUM(C1363:F1363)</f>
      </c>
      <c r="H1363" s="125">
        <v>5000</v>
      </c>
      <c r="I1363" s="125">
        <f>G1363*H1363</f>
      </c>
      <c r="J1363" s="125">
        <f>I1363*0.1</f>
      </c>
      <c r="K1363" s="125">
        <f>SUM(I1363:J1363)</f>
      </c>
      <c r="L1363" s="205"/>
      <c r="M1363" s="87"/>
      <c r="N1363" s="87"/>
      <c r="O1363" s="87"/>
      <c r="P1363" s="87"/>
      <c r="Q1363" s="87"/>
      <c r="R1363" s="87"/>
      <c r="S1363" s="87"/>
      <c r="T1363" s="87"/>
      <c r="U1363" s="205"/>
      <c r="V1363" s="87"/>
      <c r="W1363" s="87"/>
      <c r="X1363" s="87"/>
      <c r="Y1363" s="87"/>
      <c r="Z1363" s="86"/>
      <c r="AA1363" s="87"/>
    </row>
    <row x14ac:dyDescent="0.25" r="1364" customHeight="1" ht="17.25">
      <c r="A1364" s="178">
        <f>A1363</f>
        <v>25569.375</v>
      </c>
      <c r="B1364" s="186" t="s">
        <v>151</v>
      </c>
      <c r="C1364" s="180"/>
      <c r="D1364" s="180">
        <v>12</v>
      </c>
      <c r="E1364" s="180"/>
      <c r="F1364" s="180"/>
      <c r="G1364" s="180">
        <f>SUM(C1364:F1364)</f>
      </c>
      <c r="H1364" s="125">
        <v>5000</v>
      </c>
      <c r="I1364" s="125">
        <f>G1364*H1364</f>
      </c>
      <c r="J1364" s="125">
        <f>I1364*0.1</f>
      </c>
      <c r="K1364" s="125">
        <f>SUM(I1364:J1364)</f>
      </c>
      <c r="L1364" s="205"/>
      <c r="M1364" s="87"/>
      <c r="N1364" s="87"/>
      <c r="O1364" s="87"/>
      <c r="P1364" s="87"/>
      <c r="Q1364" s="87"/>
      <c r="R1364" s="87"/>
      <c r="S1364" s="87"/>
      <c r="T1364" s="87"/>
      <c r="U1364" s="205"/>
      <c r="V1364" s="87"/>
      <c r="W1364" s="87"/>
      <c r="X1364" s="87"/>
      <c r="Y1364" s="87"/>
      <c r="Z1364" s="86"/>
      <c r="AA1364" s="87"/>
    </row>
    <row x14ac:dyDescent="0.25" r="1365" customHeight="1" ht="17.25">
      <c r="A1365" s="178">
        <f>A1364</f>
        <v>25569.375</v>
      </c>
      <c r="B1365" s="186" t="s">
        <v>105</v>
      </c>
      <c r="C1365" s="180"/>
      <c r="D1365" s="180">
        <v>5</v>
      </c>
      <c r="E1365" s="180"/>
      <c r="F1365" s="180"/>
      <c r="G1365" s="180">
        <f>SUM(C1365:F1365)</f>
      </c>
      <c r="H1365" s="125">
        <v>7000</v>
      </c>
      <c r="I1365" s="125">
        <f>G1365*H1365</f>
      </c>
      <c r="J1365" s="185"/>
      <c r="K1365" s="125">
        <f>SUM(I1365:J1365)</f>
      </c>
      <c r="L1365" s="205"/>
      <c r="M1365" s="87"/>
      <c r="N1365" s="87"/>
      <c r="O1365" s="87"/>
      <c r="P1365" s="87"/>
      <c r="Q1365" s="87"/>
      <c r="R1365" s="87"/>
      <c r="S1365" s="87"/>
      <c r="T1365" s="87"/>
      <c r="U1365" s="205"/>
      <c r="V1365" s="87"/>
      <c r="W1365" s="87"/>
      <c r="X1365" s="87"/>
      <c r="Y1365" s="87"/>
      <c r="Z1365" s="86"/>
      <c r="AA1365" s="87"/>
    </row>
    <row x14ac:dyDescent="0.25" r="1366" customHeight="1" ht="17.25">
      <c r="A1366" s="178">
        <f>A1365</f>
        <v>25569.375</v>
      </c>
      <c r="B1366" s="186" t="s">
        <v>23</v>
      </c>
      <c r="C1366" s="180"/>
      <c r="D1366" s="180">
        <v>16</v>
      </c>
      <c r="E1366" s="180"/>
      <c r="F1366" s="180"/>
      <c r="G1366" s="180">
        <f>SUM(C1366:F1366)</f>
      </c>
      <c r="H1366" s="125">
        <v>6000</v>
      </c>
      <c r="I1366" s="125">
        <f>G1366*H1366</f>
      </c>
      <c r="J1366" s="125">
        <f>I1366*0.1</f>
      </c>
      <c r="K1366" s="125">
        <f>SUM(I1366:J1366)</f>
      </c>
      <c r="L1366" s="205"/>
      <c r="M1366" s="87"/>
      <c r="N1366" s="87"/>
      <c r="O1366" s="87"/>
      <c r="P1366" s="87"/>
      <c r="Q1366" s="87"/>
      <c r="R1366" s="87"/>
      <c r="S1366" s="87"/>
      <c r="T1366" s="87"/>
      <c r="U1366" s="205"/>
      <c r="V1366" s="87"/>
      <c r="W1366" s="87"/>
      <c r="X1366" s="87"/>
      <c r="Y1366" s="87"/>
      <c r="Z1366" s="86"/>
      <c r="AA1366" s="87"/>
    </row>
    <row x14ac:dyDescent="0.25" r="1367" customHeight="1" ht="17.25">
      <c r="A1367" s="178">
        <f>A1366</f>
        <v>25569.375</v>
      </c>
      <c r="B1367" s="186" t="s">
        <v>40</v>
      </c>
      <c r="C1367" s="180"/>
      <c r="D1367" s="180">
        <v>16</v>
      </c>
      <c r="E1367" s="180"/>
      <c r="F1367" s="180"/>
      <c r="G1367" s="180">
        <f>SUM(C1367:F1367)</f>
      </c>
      <c r="H1367" s="125">
        <v>6500</v>
      </c>
      <c r="I1367" s="125">
        <f>G1367*H1367</f>
      </c>
      <c r="J1367" s="125">
        <f>I1367*0.1</f>
      </c>
      <c r="K1367" s="125">
        <f>SUM(I1367:J1367)</f>
      </c>
      <c r="L1367" s="205"/>
      <c r="M1367" s="87"/>
      <c r="N1367" s="87"/>
      <c r="O1367" s="87"/>
      <c r="P1367" s="87"/>
      <c r="Q1367" s="87"/>
      <c r="R1367" s="87"/>
      <c r="S1367" s="87"/>
      <c r="T1367" s="87"/>
      <c r="U1367" s="205"/>
      <c r="V1367" s="87"/>
      <c r="W1367" s="87"/>
      <c r="X1367" s="87"/>
      <c r="Y1367" s="87"/>
      <c r="Z1367" s="86"/>
      <c r="AA1367" s="87"/>
    </row>
    <row x14ac:dyDescent="0.25" r="1368" customHeight="1" ht="17.25">
      <c r="A1368" s="178">
        <f>A1367</f>
        <v>25569.375</v>
      </c>
      <c r="B1368" s="186" t="s">
        <v>86</v>
      </c>
      <c r="C1368" s="180"/>
      <c r="D1368" s="180">
        <v>16</v>
      </c>
      <c r="E1368" s="180">
        <v>8</v>
      </c>
      <c r="F1368" s="180">
        <v>5</v>
      </c>
      <c r="G1368" s="180">
        <f>SUM(C1368:F1368)</f>
      </c>
      <c r="H1368" s="125">
        <v>6000</v>
      </c>
      <c r="I1368" s="125">
        <f>G1368*H1368</f>
      </c>
      <c r="J1368" s="125">
        <f>I1368*0.1</f>
      </c>
      <c r="K1368" s="125">
        <f>SUM(I1368:J1368)</f>
      </c>
      <c r="L1368" s="205"/>
      <c r="M1368" s="87"/>
      <c r="N1368" s="87"/>
      <c r="O1368" s="87"/>
      <c r="P1368" s="87"/>
      <c r="Q1368" s="87"/>
      <c r="R1368" s="87"/>
      <c r="S1368" s="87"/>
      <c r="T1368" s="87"/>
      <c r="U1368" s="205"/>
      <c r="V1368" s="87"/>
      <c r="W1368" s="87"/>
      <c r="X1368" s="87"/>
      <c r="Y1368" s="87"/>
      <c r="Z1368" s="86"/>
      <c r="AA1368" s="87"/>
    </row>
    <row x14ac:dyDescent="0.25" r="1369" customHeight="1" ht="17.25">
      <c r="A1369" s="178">
        <f>A1368</f>
        <v>25569.375</v>
      </c>
      <c r="B1369" s="186" t="s">
        <v>152</v>
      </c>
      <c r="C1369" s="180"/>
      <c r="D1369" s="180">
        <v>170</v>
      </c>
      <c r="E1369" s="180"/>
      <c r="F1369" s="180"/>
      <c r="G1369" s="180">
        <f>SUM(C1369:F1369)</f>
      </c>
      <c r="H1369" s="125">
        <v>6000</v>
      </c>
      <c r="I1369" s="125">
        <f>G1369*H1369</f>
      </c>
      <c r="J1369" s="125">
        <f>I1369*0.1</f>
      </c>
      <c r="K1369" s="125">
        <f>SUM(I1369:J1369)</f>
      </c>
      <c r="L1369" s="205"/>
      <c r="M1369" s="87"/>
      <c r="N1369" s="87"/>
      <c r="O1369" s="87"/>
      <c r="P1369" s="87"/>
      <c r="Q1369" s="87"/>
      <c r="R1369" s="87"/>
      <c r="S1369" s="87"/>
      <c r="T1369" s="87"/>
      <c r="U1369" s="205"/>
      <c r="V1369" s="87"/>
      <c r="W1369" s="87"/>
      <c r="X1369" s="87"/>
      <c r="Y1369" s="87"/>
      <c r="Z1369" s="86"/>
      <c r="AA1369" s="87"/>
    </row>
    <row x14ac:dyDescent="0.25" r="1370" customHeight="1" ht="17.25">
      <c r="A1370" s="178">
        <f>A1366</f>
        <v>25569.375</v>
      </c>
      <c r="B1370" s="186" t="s">
        <v>153</v>
      </c>
      <c r="C1370" s="180"/>
      <c r="D1370" s="180">
        <v>10</v>
      </c>
      <c r="E1370" s="180"/>
      <c r="F1370" s="180"/>
      <c r="G1370" s="180">
        <f>SUM(C1370:F1370)</f>
      </c>
      <c r="H1370" s="125">
        <v>6000</v>
      </c>
      <c r="I1370" s="125">
        <f>G1370*H1370</f>
      </c>
      <c r="J1370" s="125">
        <f>I1370*0.1</f>
      </c>
      <c r="K1370" s="125">
        <f>SUM(I1370:J1370)</f>
      </c>
      <c r="L1370" s="205"/>
      <c r="M1370" s="87"/>
      <c r="N1370" s="87"/>
      <c r="O1370" s="87"/>
      <c r="P1370" s="87"/>
      <c r="Q1370" s="87"/>
      <c r="R1370" s="87"/>
      <c r="S1370" s="87"/>
      <c r="T1370" s="87"/>
      <c r="U1370" s="205"/>
      <c r="V1370" s="87"/>
      <c r="W1370" s="87"/>
      <c r="X1370" s="87"/>
      <c r="Y1370" s="87"/>
      <c r="Z1370" s="86"/>
      <c r="AA1370" s="87"/>
    </row>
    <row x14ac:dyDescent="0.25" r="1371" customHeight="1" ht="17.25">
      <c r="A1371" s="178">
        <f>A1367</f>
        <v>25569.375</v>
      </c>
      <c r="B1371" s="186"/>
      <c r="C1371" s="180"/>
      <c r="D1371" s="180"/>
      <c r="E1371" s="180"/>
      <c r="F1371" s="180"/>
      <c r="G1371" s="180">
        <f>SUM(C1371:F1371)</f>
      </c>
      <c r="H1371" s="125"/>
      <c r="I1371" s="125">
        <f>G1371*H1371</f>
      </c>
      <c r="J1371" s="125">
        <f>I1371*0.1</f>
      </c>
      <c r="K1371" s="125">
        <f>SUM(I1371:J1371)</f>
      </c>
      <c r="L1371" s="205"/>
      <c r="M1371" s="87"/>
      <c r="N1371" s="87"/>
      <c r="O1371" s="87"/>
      <c r="P1371" s="87"/>
      <c r="Q1371" s="87"/>
      <c r="R1371" s="87"/>
      <c r="S1371" s="87"/>
      <c r="T1371" s="87"/>
      <c r="U1371" s="205"/>
      <c r="V1371" s="87"/>
      <c r="W1371" s="87"/>
      <c r="X1371" s="87"/>
      <c r="Y1371" s="87"/>
      <c r="Z1371" s="86"/>
      <c r="AA1371" s="87"/>
    </row>
    <row x14ac:dyDescent="0.25" r="1372" customHeight="1" ht="17.25">
      <c r="A1372" s="178">
        <f>A1366</f>
        <v>25569.375</v>
      </c>
      <c r="B1372" s="186"/>
      <c r="C1372" s="180"/>
      <c r="D1372" s="180"/>
      <c r="E1372" s="180"/>
      <c r="F1372" s="180"/>
      <c r="G1372" s="180">
        <f>SUM(C1372:F1372)</f>
      </c>
      <c r="H1372" s="125"/>
      <c r="I1372" s="125">
        <f>G1372*H1372</f>
      </c>
      <c r="J1372" s="125">
        <f>I1372*0.1</f>
      </c>
      <c r="K1372" s="125">
        <f>SUM(I1372:J1372)</f>
      </c>
      <c r="L1372" s="205"/>
      <c r="M1372" s="87"/>
      <c r="N1372" s="87"/>
      <c r="O1372" s="87"/>
      <c r="P1372" s="87"/>
      <c r="Q1372" s="87"/>
      <c r="R1372" s="87"/>
      <c r="S1372" s="87"/>
      <c r="T1372" s="87"/>
      <c r="U1372" s="205"/>
      <c r="V1372" s="87"/>
      <c r="W1372" s="87"/>
      <c r="X1372" s="87"/>
      <c r="Y1372" s="87"/>
      <c r="Z1372" s="86"/>
      <c r="AA1372" s="87"/>
    </row>
    <row x14ac:dyDescent="0.25" r="1373" customHeight="1" ht="17.25">
      <c r="A1373" s="178">
        <f>A1367</f>
        <v>25569.375</v>
      </c>
      <c r="B1373" s="186"/>
      <c r="C1373" s="180"/>
      <c r="D1373" s="180"/>
      <c r="E1373" s="180"/>
      <c r="F1373" s="180"/>
      <c r="G1373" s="180">
        <f>SUM(C1373:F1373)</f>
      </c>
      <c r="H1373" s="125"/>
      <c r="I1373" s="125">
        <f>G1373*H1373</f>
      </c>
      <c r="J1373" s="125">
        <f>I1373*0.1</f>
      </c>
      <c r="K1373" s="125">
        <f>SUM(I1373:J1373)</f>
      </c>
      <c r="L1373" s="205"/>
      <c r="M1373" s="87"/>
      <c r="N1373" s="87"/>
      <c r="O1373" s="87"/>
      <c r="P1373" s="87"/>
      <c r="Q1373" s="87"/>
      <c r="R1373" s="87"/>
      <c r="S1373" s="87"/>
      <c r="T1373" s="87"/>
      <c r="U1373" s="205"/>
      <c r="V1373" s="87"/>
      <c r="W1373" s="87"/>
      <c r="X1373" s="87"/>
      <c r="Y1373" s="87"/>
      <c r="Z1373" s="86"/>
      <c r="AA1373" s="87"/>
    </row>
    <row x14ac:dyDescent="0.25" r="1374" customHeight="1" ht="17.25">
      <c r="A1374" s="178">
        <f>A1372</f>
        <v>25569.375</v>
      </c>
      <c r="B1374" s="179"/>
      <c r="C1374" s="180"/>
      <c r="D1374" s="180"/>
      <c r="E1374" s="180"/>
      <c r="F1374" s="180"/>
      <c r="G1374" s="180">
        <f>SUM(C1374:F1374)</f>
      </c>
      <c r="H1374" s="125"/>
      <c r="I1374" s="125">
        <f>G1374*H1374</f>
      </c>
      <c r="J1374" s="125">
        <v>0</v>
      </c>
      <c r="K1374" s="125">
        <f>SUM(I1374:J1374)</f>
      </c>
      <c r="L1374" s="205"/>
      <c r="M1374" s="87"/>
      <c r="N1374" s="87"/>
      <c r="O1374" s="87"/>
      <c r="P1374" s="87"/>
      <c r="Q1374" s="87"/>
      <c r="R1374" s="87"/>
      <c r="S1374" s="87"/>
      <c r="T1374" s="87"/>
      <c r="U1374" s="205"/>
      <c r="V1374" s="87"/>
      <c r="W1374" s="87"/>
      <c r="X1374" s="87"/>
      <c r="Y1374" s="87"/>
      <c r="Z1374" s="86"/>
      <c r="AA1374" s="87"/>
    </row>
    <row x14ac:dyDescent="0.25" r="1375" customHeight="1" ht="17.25">
      <c r="A1375" s="189">
        <f>A1374</f>
        <v>25569.375</v>
      </c>
      <c r="B1375" s="190" t="s">
        <v>155</v>
      </c>
      <c r="C1375" s="191">
        <f>SUM(C1328:C1374)</f>
      </c>
      <c r="D1375" s="191">
        <f>SUM(D1328:D1374)</f>
      </c>
      <c r="E1375" s="191">
        <f>SUM(E1328:E1374)</f>
      </c>
      <c r="F1375" s="191">
        <f>SUM(F1328:F1374)</f>
      </c>
      <c r="G1375" s="191">
        <f>SUM(G1328:G1374)</f>
      </c>
      <c r="H1375" s="191"/>
      <c r="I1375" s="191">
        <f>SUM(I1328:I1374)</f>
      </c>
      <c r="J1375" s="191">
        <f>SUM(J1328:J1374)</f>
      </c>
      <c r="K1375" s="191">
        <f>SUM(K1328:K1374)</f>
      </c>
      <c r="L1375" s="205"/>
      <c r="M1375" s="87"/>
      <c r="N1375" s="87"/>
      <c r="O1375" s="87"/>
      <c r="P1375" s="87"/>
      <c r="Q1375" s="87"/>
      <c r="R1375" s="87"/>
      <c r="S1375" s="87"/>
      <c r="T1375" s="87"/>
      <c r="U1375" s="205"/>
      <c r="V1375" s="87"/>
      <c r="W1375" s="87"/>
      <c r="X1375" s="87"/>
      <c r="Y1375" s="87"/>
      <c r="Z1375" s="86"/>
      <c r="AA1375" s="87"/>
    </row>
    <row x14ac:dyDescent="0.25" r="1376" customHeight="1" ht="17.25">
      <c r="A1376" s="178">
        <f>A1375</f>
        <v>25569.375</v>
      </c>
      <c r="B1376" s="186" t="s">
        <v>113</v>
      </c>
      <c r="C1376" s="180"/>
      <c r="D1376" s="180">
        <v>44</v>
      </c>
      <c r="E1376" s="180">
        <v>49</v>
      </c>
      <c r="F1376" s="180"/>
      <c r="G1376" s="180">
        <f>SUM(C1376:F1376)</f>
      </c>
      <c r="H1376" s="125">
        <v>6500</v>
      </c>
      <c r="I1376" s="125">
        <f>G1376*H1376</f>
      </c>
      <c r="J1376" s="185"/>
      <c r="K1376" s="125">
        <f>SUM(I1376:J1376)</f>
      </c>
      <c r="L1376" s="205"/>
      <c r="M1376" s="87"/>
      <c r="N1376" s="87"/>
      <c r="O1376" s="87"/>
      <c r="P1376" s="87"/>
      <c r="Q1376" s="87"/>
      <c r="R1376" s="87"/>
      <c r="S1376" s="87"/>
      <c r="T1376" s="87"/>
      <c r="U1376" s="205"/>
      <c r="V1376" s="87"/>
      <c r="W1376" s="87"/>
      <c r="X1376" s="87"/>
      <c r="Y1376" s="87"/>
      <c r="Z1376" s="86"/>
      <c r="AA1376" s="87"/>
    </row>
    <row x14ac:dyDescent="0.25" r="1377" customHeight="1" ht="17.25">
      <c r="A1377" s="178">
        <f>A1376</f>
        <v>25569.375</v>
      </c>
      <c r="B1377" s="186" t="s">
        <v>156</v>
      </c>
      <c r="C1377" s="180"/>
      <c r="D1377" s="180">
        <v>9</v>
      </c>
      <c r="E1377" s="180">
        <v>6</v>
      </c>
      <c r="F1377" s="180"/>
      <c r="G1377" s="180">
        <f>SUM(C1377:F1377)</f>
      </c>
      <c r="H1377" s="125">
        <v>6500</v>
      </c>
      <c r="I1377" s="125">
        <f>G1377*H1377</f>
      </c>
      <c r="J1377" s="185"/>
      <c r="K1377" s="125">
        <f>SUM(I1377:J1377)</f>
      </c>
      <c r="L1377" s="205"/>
      <c r="M1377" s="87"/>
      <c r="N1377" s="87"/>
      <c r="O1377" s="87"/>
      <c r="P1377" s="87"/>
      <c r="Q1377" s="87"/>
      <c r="R1377" s="87"/>
      <c r="S1377" s="87"/>
      <c r="T1377" s="87"/>
      <c r="U1377" s="205"/>
      <c r="V1377" s="87"/>
      <c r="W1377" s="87"/>
      <c r="X1377" s="87"/>
      <c r="Y1377" s="87"/>
      <c r="Z1377" s="86"/>
      <c r="AA1377" s="87"/>
    </row>
    <row x14ac:dyDescent="0.25" r="1378" customHeight="1" ht="17.25">
      <c r="A1378" s="178">
        <f>A1377</f>
        <v>25569.375</v>
      </c>
      <c r="B1378" s="186" t="s">
        <v>112</v>
      </c>
      <c r="C1378" s="180"/>
      <c r="D1378" s="180">
        <v>10</v>
      </c>
      <c r="E1378" s="180">
        <v>7</v>
      </c>
      <c r="F1378" s="180"/>
      <c r="G1378" s="180">
        <f>SUM(C1378:F1378)</f>
      </c>
      <c r="H1378" s="125">
        <v>6900</v>
      </c>
      <c r="I1378" s="125">
        <f>G1378*H1378</f>
      </c>
      <c r="J1378" s="185"/>
      <c r="K1378" s="125">
        <f>SUM(I1378:J1378)</f>
      </c>
      <c r="L1378" s="205"/>
      <c r="M1378" s="87"/>
      <c r="N1378" s="87"/>
      <c r="O1378" s="87"/>
      <c r="P1378" s="87"/>
      <c r="Q1378" s="87"/>
      <c r="R1378" s="87"/>
      <c r="S1378" s="87"/>
      <c r="T1378" s="87"/>
      <c r="U1378" s="205"/>
      <c r="V1378" s="87"/>
      <c r="W1378" s="87"/>
      <c r="X1378" s="87"/>
      <c r="Y1378" s="87"/>
      <c r="Z1378" s="86"/>
      <c r="AA1378" s="87"/>
    </row>
    <row x14ac:dyDescent="0.25" r="1379" customHeight="1" ht="17.25">
      <c r="A1379" s="178">
        <f>A1378</f>
        <v>25569.375</v>
      </c>
      <c r="B1379" s="179"/>
      <c r="C1379" s="180"/>
      <c r="D1379" s="180"/>
      <c r="E1379" s="180"/>
      <c r="F1379" s="180"/>
      <c r="G1379" s="180">
        <f>SUM(C1379:F1379)</f>
      </c>
      <c r="H1379" s="125"/>
      <c r="I1379" s="125">
        <f>G1379*H1379</f>
      </c>
      <c r="J1379" s="185"/>
      <c r="K1379" s="125">
        <f>SUM(I1379:J1379)</f>
      </c>
      <c r="L1379" s="205"/>
      <c r="M1379" s="87"/>
      <c r="N1379" s="87"/>
      <c r="O1379" s="87"/>
      <c r="P1379" s="87"/>
      <c r="Q1379" s="87"/>
      <c r="R1379" s="87"/>
      <c r="S1379" s="87"/>
      <c r="T1379" s="87"/>
      <c r="U1379" s="205"/>
      <c r="V1379" s="87"/>
      <c r="W1379" s="87"/>
      <c r="X1379" s="87"/>
      <c r="Y1379" s="87"/>
      <c r="Z1379" s="86"/>
      <c r="AA1379" s="87"/>
    </row>
    <row x14ac:dyDescent="0.25" r="1380" customHeight="1" ht="17.25">
      <c r="A1380" s="178">
        <f>A1379</f>
        <v>25569.375</v>
      </c>
      <c r="B1380" s="179"/>
      <c r="C1380" s="180"/>
      <c r="D1380" s="180"/>
      <c r="E1380" s="180"/>
      <c r="F1380" s="180"/>
      <c r="G1380" s="180">
        <f>SUM(C1380:F1380)</f>
      </c>
      <c r="H1380" s="125"/>
      <c r="I1380" s="125">
        <f>G1380*H1380</f>
      </c>
      <c r="J1380" s="185"/>
      <c r="K1380" s="125">
        <f>SUM(I1380:J1380)</f>
      </c>
      <c r="L1380" s="205"/>
      <c r="M1380" s="87"/>
      <c r="N1380" s="87"/>
      <c r="O1380" s="87"/>
      <c r="P1380" s="87"/>
      <c r="Q1380" s="87"/>
      <c r="R1380" s="87"/>
      <c r="S1380" s="87"/>
      <c r="T1380" s="87"/>
      <c r="U1380" s="205"/>
      <c r="V1380" s="87"/>
      <c r="W1380" s="87"/>
      <c r="X1380" s="87"/>
      <c r="Y1380" s="87"/>
      <c r="Z1380" s="86"/>
      <c r="AA1380" s="87"/>
    </row>
    <row x14ac:dyDescent="0.25" r="1381" customHeight="1" ht="17.25">
      <c r="A1381" s="178">
        <f>A1380</f>
        <v>25569.375</v>
      </c>
      <c r="B1381" s="179"/>
      <c r="C1381" s="180"/>
      <c r="D1381" s="180"/>
      <c r="E1381" s="180"/>
      <c r="F1381" s="180"/>
      <c r="G1381" s="180">
        <f>SUM(C1381:F1381)</f>
      </c>
      <c r="H1381" s="125"/>
      <c r="I1381" s="125">
        <f>G1381*H1381</f>
      </c>
      <c r="J1381" s="185"/>
      <c r="K1381" s="125">
        <f>SUM(I1381:J1381)</f>
      </c>
      <c r="L1381" s="205"/>
      <c r="M1381" s="87"/>
      <c r="N1381" s="87"/>
      <c r="O1381" s="87"/>
      <c r="P1381" s="87"/>
      <c r="Q1381" s="87"/>
      <c r="R1381" s="87"/>
      <c r="S1381" s="87"/>
      <c r="T1381" s="87"/>
      <c r="U1381" s="205"/>
      <c r="V1381" s="87"/>
      <c r="W1381" s="87"/>
      <c r="X1381" s="87"/>
      <c r="Y1381" s="87"/>
      <c r="Z1381" s="86"/>
      <c r="AA1381" s="87"/>
    </row>
    <row x14ac:dyDescent="0.25" r="1382" customHeight="1" ht="17.25">
      <c r="A1382" s="178">
        <f>A1381</f>
        <v>25569.375</v>
      </c>
      <c r="B1382" s="179"/>
      <c r="C1382" s="180"/>
      <c r="D1382" s="180"/>
      <c r="E1382" s="180"/>
      <c r="F1382" s="180"/>
      <c r="G1382" s="180">
        <f>SUM(C1382:F1382)</f>
      </c>
      <c r="H1382" s="125"/>
      <c r="I1382" s="125">
        <f>G1382*H1382</f>
      </c>
      <c r="J1382" s="185"/>
      <c r="K1382" s="125">
        <f>SUM(I1382:J1382)</f>
      </c>
      <c r="L1382" s="205"/>
      <c r="M1382" s="87"/>
      <c r="N1382" s="87"/>
      <c r="O1382" s="87"/>
      <c r="P1382" s="87"/>
      <c r="Q1382" s="87"/>
      <c r="R1382" s="87"/>
      <c r="S1382" s="87"/>
      <c r="T1382" s="87"/>
      <c r="U1382" s="205"/>
      <c r="V1382" s="87"/>
      <c r="W1382" s="87"/>
      <c r="X1382" s="87"/>
      <c r="Y1382" s="87"/>
      <c r="Z1382" s="86"/>
      <c r="AA1382" s="87"/>
    </row>
    <row x14ac:dyDescent="0.25" r="1383" customHeight="1" ht="17.25">
      <c r="A1383" s="178">
        <f>A1382</f>
        <v>25569.375</v>
      </c>
      <c r="B1383" s="179"/>
      <c r="C1383" s="180"/>
      <c r="D1383" s="180"/>
      <c r="E1383" s="180"/>
      <c r="F1383" s="180"/>
      <c r="G1383" s="180">
        <f>SUM(C1383:F1383)</f>
      </c>
      <c r="H1383" s="125"/>
      <c r="I1383" s="125">
        <f>G1383*H1383</f>
      </c>
      <c r="J1383" s="185"/>
      <c r="K1383" s="125">
        <f>SUM(I1383:J1383)</f>
      </c>
      <c r="L1383" s="205"/>
      <c r="M1383" s="87"/>
      <c r="N1383" s="87"/>
      <c r="O1383" s="87"/>
      <c r="P1383" s="87"/>
      <c r="Q1383" s="87"/>
      <c r="R1383" s="87"/>
      <c r="S1383" s="87"/>
      <c r="T1383" s="87"/>
      <c r="U1383" s="205"/>
      <c r="V1383" s="87"/>
      <c r="W1383" s="87"/>
      <c r="X1383" s="87"/>
      <c r="Y1383" s="87"/>
      <c r="Z1383" s="86"/>
      <c r="AA1383" s="87"/>
    </row>
    <row x14ac:dyDescent="0.25" r="1384" customHeight="1" ht="17.25">
      <c r="A1384" s="189">
        <f>A1383</f>
        <v>25569.375</v>
      </c>
      <c r="B1384" s="190" t="s">
        <v>157</v>
      </c>
      <c r="C1384" s="191">
        <f>SUM(C1376:C1383)</f>
      </c>
      <c r="D1384" s="191">
        <f>SUM(D1376:D1383)</f>
      </c>
      <c r="E1384" s="191">
        <f>SUM(E1376:E1383)</f>
      </c>
      <c r="F1384" s="191">
        <f>SUM(F1376:F1383)</f>
      </c>
      <c r="G1384" s="191">
        <f>SUM(G1376:G1383)</f>
      </c>
      <c r="H1384" s="201"/>
      <c r="I1384" s="201">
        <f>SUM(I1376:I1383)</f>
      </c>
      <c r="J1384" s="201"/>
      <c r="K1384" s="202">
        <f>SUM(K1376:K1383)</f>
      </c>
      <c r="L1384" s="205"/>
      <c r="M1384" s="87"/>
      <c r="N1384" s="87"/>
      <c r="O1384" s="87"/>
      <c r="P1384" s="87"/>
      <c r="Q1384" s="87"/>
      <c r="R1384" s="87"/>
      <c r="S1384" s="87"/>
      <c r="T1384" s="87"/>
      <c r="U1384" s="205"/>
      <c r="V1384" s="87"/>
      <c r="W1384" s="87"/>
      <c r="X1384" s="87"/>
      <c r="Y1384" s="87"/>
      <c r="Z1384" s="86"/>
      <c r="AA1384" s="87"/>
    </row>
    <row x14ac:dyDescent="0.25" r="1385" customHeight="1" ht="17.25" hidden="1">
      <c r="A1385" s="172" t="s">
        <v>128</v>
      </c>
      <c r="B1385" s="173" t="s">
        <v>2</v>
      </c>
      <c r="C1385" s="174" t="s">
        <v>129</v>
      </c>
      <c r="D1385" s="174" t="s">
        <v>130</v>
      </c>
      <c r="E1385" s="174" t="s">
        <v>131</v>
      </c>
      <c r="F1385" s="174" t="s">
        <v>132</v>
      </c>
      <c r="G1385" s="174" t="s">
        <v>133</v>
      </c>
      <c r="H1385" s="174" t="s">
        <v>7</v>
      </c>
      <c r="I1385" s="174" t="s">
        <v>134</v>
      </c>
      <c r="J1385" s="174" t="s">
        <v>90</v>
      </c>
      <c r="K1385" s="174" t="s">
        <v>135</v>
      </c>
      <c r="L1385" s="205"/>
      <c r="M1385" s="87"/>
      <c r="N1385" s="87"/>
      <c r="O1385" s="87"/>
      <c r="P1385" s="87"/>
      <c r="Q1385" s="87"/>
      <c r="R1385" s="87"/>
      <c r="S1385" s="87"/>
      <c r="T1385" s="87"/>
      <c r="U1385" s="205"/>
      <c r="V1385" s="87"/>
      <c r="W1385" s="87"/>
      <c r="X1385" s="87"/>
      <c r="Y1385" s="87"/>
      <c r="Z1385" s="86"/>
      <c r="AA1385" s="87"/>
    </row>
    <row x14ac:dyDescent="0.25" r="1386" customHeight="1" ht="17.25">
      <c r="A1386" s="178">
        <f>A1383+1</f>
        <v>25569.375</v>
      </c>
      <c r="B1386" s="179" t="s">
        <v>137</v>
      </c>
      <c r="C1386" s="180"/>
      <c r="D1386" s="180">
        <v>17</v>
      </c>
      <c r="E1386" s="180"/>
      <c r="F1386" s="180"/>
      <c r="G1386" s="180">
        <f>SUM(C1386:F1386)</f>
      </c>
      <c r="H1386" s="182">
        <v>4500</v>
      </c>
      <c r="I1386" s="125">
        <f>G1386*H1386</f>
      </c>
      <c r="J1386" s="125">
        <f>I1386*0.1</f>
      </c>
      <c r="K1386" s="125">
        <f>SUM(I1386:J1386)</f>
      </c>
      <c r="L1386" s="205"/>
      <c r="M1386" s="87"/>
      <c r="N1386" s="87"/>
      <c r="O1386" s="87"/>
      <c r="P1386" s="87"/>
      <c r="Q1386" s="87"/>
      <c r="R1386" s="87"/>
      <c r="S1386" s="87"/>
      <c r="T1386" s="87"/>
      <c r="U1386" s="205"/>
      <c r="V1386" s="87"/>
      <c r="W1386" s="87"/>
      <c r="X1386" s="87"/>
      <c r="Y1386" s="87"/>
      <c r="Z1386" s="86"/>
      <c r="AA1386" s="87"/>
    </row>
    <row x14ac:dyDescent="0.25" r="1387" customHeight="1" ht="17.25">
      <c r="A1387" s="178">
        <f>A1386</f>
        <v>25569.375</v>
      </c>
      <c r="B1387" s="179" t="s">
        <v>13</v>
      </c>
      <c r="C1387" s="180"/>
      <c r="D1387" s="180">
        <v>0</v>
      </c>
      <c r="E1387" s="180"/>
      <c r="F1387" s="180"/>
      <c r="G1387" s="180">
        <f>SUM(C1387:F1387)</f>
      </c>
      <c r="H1387" s="182">
        <v>6000</v>
      </c>
      <c r="I1387" s="125">
        <f>G1387*H1387</f>
      </c>
      <c r="J1387" s="125">
        <f>I1387*0.1</f>
      </c>
      <c r="K1387" s="125">
        <f>SUM(I1387:J1387)</f>
      </c>
      <c r="L1387" s="205"/>
      <c r="M1387" s="87"/>
      <c r="N1387" s="87"/>
      <c r="O1387" s="87"/>
      <c r="P1387" s="87"/>
      <c r="Q1387" s="87"/>
      <c r="R1387" s="87"/>
      <c r="S1387" s="87"/>
      <c r="T1387" s="87"/>
      <c r="U1387" s="205"/>
      <c r="V1387" s="87"/>
      <c r="W1387" s="87"/>
      <c r="X1387" s="87"/>
      <c r="Y1387" s="87"/>
      <c r="Z1387" s="86"/>
      <c r="AA1387" s="87"/>
    </row>
    <row x14ac:dyDescent="0.25" r="1388" customHeight="1" ht="17.25">
      <c r="A1388" s="178">
        <f>A1387</f>
        <v>25569.375</v>
      </c>
      <c r="B1388" s="179" t="s">
        <v>58</v>
      </c>
      <c r="C1388" s="183"/>
      <c r="D1388" s="180">
        <v>0</v>
      </c>
      <c r="E1388" s="180"/>
      <c r="F1388" s="180"/>
      <c r="G1388" s="180">
        <f>SUM(C1388:F1388)</f>
      </c>
      <c r="H1388" s="182">
        <v>5500</v>
      </c>
      <c r="I1388" s="125">
        <f>G1388*H1388</f>
      </c>
      <c r="J1388" s="125">
        <f>I1388*0.1</f>
      </c>
      <c r="K1388" s="125">
        <f>SUM(I1388:J1388)</f>
      </c>
      <c r="L1388" s="205"/>
      <c r="M1388" s="87"/>
      <c r="N1388" s="87"/>
      <c r="O1388" s="87"/>
      <c r="P1388" s="87"/>
      <c r="Q1388" s="87"/>
      <c r="R1388" s="87"/>
      <c r="S1388" s="87"/>
      <c r="T1388" s="87"/>
      <c r="U1388" s="205"/>
      <c r="V1388" s="87"/>
      <c r="W1388" s="87"/>
      <c r="X1388" s="87"/>
      <c r="Y1388" s="87"/>
      <c r="Z1388" s="86"/>
      <c r="AA1388" s="87"/>
    </row>
    <row x14ac:dyDescent="0.25" r="1389" customHeight="1" ht="17.25">
      <c r="A1389" s="178">
        <f>A1388</f>
        <v>25569.375</v>
      </c>
      <c r="B1389" s="179" t="s">
        <v>147</v>
      </c>
      <c r="C1389" s="183">
        <v>10</v>
      </c>
      <c r="D1389" s="180">
        <v>20</v>
      </c>
      <c r="E1389" s="180">
        <v>20</v>
      </c>
      <c r="F1389" s="180">
        <v>20</v>
      </c>
      <c r="G1389" s="180">
        <f>SUM(C1389:F1389)</f>
      </c>
      <c r="H1389" s="182">
        <v>5000</v>
      </c>
      <c r="I1389" s="125">
        <f>G1389*H1389</f>
      </c>
      <c r="J1389" s="125">
        <f>I1389*0.1</f>
      </c>
      <c r="K1389" s="125">
        <f>SUM(I1389:J1389)</f>
      </c>
      <c r="L1389" s="205"/>
      <c r="M1389" s="87"/>
      <c r="N1389" s="87"/>
      <c r="O1389" s="87"/>
      <c r="P1389" s="87"/>
      <c r="Q1389" s="87"/>
      <c r="R1389" s="87"/>
      <c r="S1389" s="87"/>
      <c r="T1389" s="87"/>
      <c r="U1389" s="205"/>
      <c r="V1389" s="87"/>
      <c r="W1389" s="87"/>
      <c r="X1389" s="87"/>
      <c r="Y1389" s="87"/>
      <c r="Z1389" s="86"/>
      <c r="AA1389" s="87"/>
    </row>
    <row x14ac:dyDescent="0.25" r="1390" customHeight="1" ht="17.25">
      <c r="A1390" s="178">
        <f>A1389</f>
        <v>25569.375</v>
      </c>
      <c r="B1390" s="179" t="s">
        <v>27</v>
      </c>
      <c r="C1390" s="180"/>
      <c r="D1390" s="180">
        <v>0</v>
      </c>
      <c r="E1390" s="180"/>
      <c r="F1390" s="180"/>
      <c r="G1390" s="180">
        <f>SUM(C1390:F1390)</f>
      </c>
      <c r="H1390" s="182">
        <v>5500</v>
      </c>
      <c r="I1390" s="125">
        <f>G1390*H1390</f>
      </c>
      <c r="J1390" s="125">
        <f>I1390*0.1</f>
      </c>
      <c r="K1390" s="125">
        <f>SUM(I1390:J1390)</f>
      </c>
      <c r="L1390" s="205"/>
      <c r="M1390" s="87"/>
      <c r="N1390" s="87"/>
      <c r="O1390" s="87"/>
      <c r="P1390" s="87"/>
      <c r="Q1390" s="87"/>
      <c r="R1390" s="87"/>
      <c r="S1390" s="87"/>
      <c r="T1390" s="87"/>
      <c r="U1390" s="205"/>
      <c r="V1390" s="87"/>
      <c r="W1390" s="87"/>
      <c r="X1390" s="87"/>
      <c r="Y1390" s="87"/>
      <c r="Z1390" s="86"/>
      <c r="AA1390" s="87"/>
    </row>
    <row x14ac:dyDescent="0.25" r="1391" customHeight="1" ht="17.25">
      <c r="A1391" s="178">
        <f>A1390</f>
        <v>25569.375</v>
      </c>
      <c r="B1391" s="179" t="s">
        <v>20</v>
      </c>
      <c r="C1391" s="180"/>
      <c r="D1391" s="180">
        <v>0</v>
      </c>
      <c r="E1391" s="180"/>
      <c r="F1391" s="180"/>
      <c r="G1391" s="180">
        <f>SUM(C1391:F1391)</f>
      </c>
      <c r="H1391" s="182">
        <v>5500</v>
      </c>
      <c r="I1391" s="125">
        <f>G1391*H1391</f>
      </c>
      <c r="J1391" s="125">
        <f>I1391*0.1</f>
      </c>
      <c r="K1391" s="125">
        <f>SUM(I1391:J1391)</f>
      </c>
      <c r="L1391" s="205"/>
      <c r="M1391" s="87"/>
      <c r="N1391" s="87"/>
      <c r="O1391" s="87"/>
      <c r="P1391" s="87"/>
      <c r="Q1391" s="87"/>
      <c r="R1391" s="87"/>
      <c r="S1391" s="87"/>
      <c r="T1391" s="87"/>
      <c r="U1391" s="205"/>
      <c r="V1391" s="87"/>
      <c r="W1391" s="87"/>
      <c r="X1391" s="87"/>
      <c r="Y1391" s="87"/>
      <c r="Z1391" s="86"/>
      <c r="AA1391" s="87"/>
    </row>
    <row x14ac:dyDescent="0.25" r="1392" customHeight="1" ht="17.25">
      <c r="A1392" s="178">
        <f>A1391</f>
        <v>25569.375</v>
      </c>
      <c r="B1392" s="179" t="s">
        <v>31</v>
      </c>
      <c r="C1392" s="180"/>
      <c r="D1392" s="180">
        <v>0</v>
      </c>
      <c r="E1392" s="180"/>
      <c r="F1392" s="180"/>
      <c r="G1392" s="180">
        <f>SUM(C1392:F1392)</f>
      </c>
      <c r="H1392" s="182">
        <v>6000</v>
      </c>
      <c r="I1392" s="125">
        <f>G1392*H1392</f>
      </c>
      <c r="J1392" s="125">
        <f>I1392*0.1</f>
      </c>
      <c r="K1392" s="125">
        <f>SUM(I1392:J1392)</f>
      </c>
      <c r="L1392" s="205"/>
      <c r="M1392" s="87"/>
      <c r="N1392" s="87"/>
      <c r="O1392" s="87"/>
      <c r="P1392" s="87"/>
      <c r="Q1392" s="87"/>
      <c r="R1392" s="87"/>
      <c r="S1392" s="87"/>
      <c r="T1392" s="87"/>
      <c r="U1392" s="205"/>
      <c r="V1392" s="87"/>
      <c r="W1392" s="87"/>
      <c r="X1392" s="87"/>
      <c r="Y1392" s="87"/>
      <c r="Z1392" s="86"/>
      <c r="AA1392" s="87"/>
    </row>
    <row x14ac:dyDescent="0.25" r="1393" customHeight="1" ht="17.25">
      <c r="A1393" s="178">
        <f>A1392</f>
        <v>25569.375</v>
      </c>
      <c r="B1393" s="179" t="s">
        <v>71</v>
      </c>
      <c r="C1393" s="180"/>
      <c r="D1393" s="180">
        <v>0</v>
      </c>
      <c r="E1393" s="180"/>
      <c r="F1393" s="180"/>
      <c r="G1393" s="180">
        <f>SUM(C1393:F1393)</f>
      </c>
      <c r="H1393" s="182">
        <v>6000</v>
      </c>
      <c r="I1393" s="125">
        <f>G1393*H1393</f>
      </c>
      <c r="J1393" s="125">
        <f>I1393*0.1</f>
      </c>
      <c r="K1393" s="125">
        <f>SUM(I1393:J1393)</f>
      </c>
      <c r="L1393" s="205"/>
      <c r="M1393" s="87"/>
      <c r="N1393" s="87"/>
      <c r="O1393" s="87"/>
      <c r="P1393" s="87"/>
      <c r="Q1393" s="87"/>
      <c r="R1393" s="87"/>
      <c r="S1393" s="87"/>
      <c r="T1393" s="87"/>
      <c r="U1393" s="205"/>
      <c r="V1393" s="87"/>
      <c r="W1393" s="87"/>
      <c r="X1393" s="87"/>
      <c r="Y1393" s="87"/>
      <c r="Z1393" s="86"/>
      <c r="AA1393" s="87"/>
    </row>
    <row x14ac:dyDescent="0.25" r="1394" customHeight="1" ht="17.25">
      <c r="A1394" s="178">
        <f>A1393</f>
        <v>25569.375</v>
      </c>
      <c r="B1394" s="184" t="s">
        <v>49</v>
      </c>
      <c r="C1394" s="180"/>
      <c r="D1394" s="180">
        <v>8</v>
      </c>
      <c r="E1394" s="180"/>
      <c r="F1394" s="180"/>
      <c r="G1394" s="180">
        <f>SUM(C1394:F1394)</f>
      </c>
      <c r="H1394" s="182">
        <v>6000</v>
      </c>
      <c r="I1394" s="125">
        <f>G1394*H1394</f>
      </c>
      <c r="J1394" s="125">
        <f>I1394*0.1</f>
      </c>
      <c r="K1394" s="125">
        <f>SUM(I1394:J1394)</f>
      </c>
      <c r="L1394" s="205"/>
      <c r="M1394" s="87"/>
      <c r="N1394" s="87"/>
      <c r="O1394" s="87"/>
      <c r="P1394" s="87"/>
      <c r="Q1394" s="87"/>
      <c r="R1394" s="87"/>
      <c r="S1394" s="87"/>
      <c r="T1394" s="87"/>
      <c r="U1394" s="205"/>
      <c r="V1394" s="87"/>
      <c r="W1394" s="87"/>
      <c r="X1394" s="87"/>
      <c r="Y1394" s="87"/>
      <c r="Z1394" s="86"/>
      <c r="AA1394" s="87"/>
    </row>
    <row x14ac:dyDescent="0.25" r="1395" customHeight="1" ht="17.25">
      <c r="A1395" s="178">
        <f>A1394</f>
        <v>25569.375</v>
      </c>
      <c r="B1395" s="179" t="s">
        <v>9</v>
      </c>
      <c r="C1395" s="180"/>
      <c r="D1395" s="180">
        <v>10</v>
      </c>
      <c r="E1395" s="180"/>
      <c r="F1395" s="180"/>
      <c r="G1395" s="180">
        <f>SUM(C1395:F1395)</f>
      </c>
      <c r="H1395" s="182">
        <v>6000</v>
      </c>
      <c r="I1395" s="125">
        <f>G1395*H1395</f>
      </c>
      <c r="J1395" s="125">
        <f>I1395*0.1</f>
      </c>
      <c r="K1395" s="125">
        <f>SUM(I1395:J1395)</f>
      </c>
      <c r="L1395" s="205"/>
      <c r="M1395" s="87"/>
      <c r="N1395" s="87"/>
      <c r="O1395" s="87"/>
      <c r="P1395" s="87"/>
      <c r="Q1395" s="87"/>
      <c r="R1395" s="87"/>
      <c r="S1395" s="87"/>
      <c r="T1395" s="87"/>
      <c r="U1395" s="205"/>
      <c r="V1395" s="87"/>
      <c r="W1395" s="87"/>
      <c r="X1395" s="87"/>
      <c r="Y1395" s="87"/>
      <c r="Z1395" s="86"/>
      <c r="AA1395" s="87"/>
    </row>
    <row x14ac:dyDescent="0.25" r="1396" customHeight="1" ht="17.25">
      <c r="A1396" s="178">
        <f>A1395</f>
        <v>25569.375</v>
      </c>
      <c r="B1396" s="179" t="s">
        <v>78</v>
      </c>
      <c r="C1396" s="180"/>
      <c r="D1396" s="180">
        <v>0</v>
      </c>
      <c r="E1396" s="180"/>
      <c r="F1396" s="180"/>
      <c r="G1396" s="180">
        <f>SUM(C1396:F1396)</f>
      </c>
      <c r="H1396" s="182">
        <v>6500</v>
      </c>
      <c r="I1396" s="125">
        <f>G1396*H1396</f>
      </c>
      <c r="J1396" s="125">
        <f>I1396*0.1</f>
      </c>
      <c r="K1396" s="125">
        <f>SUM(I1396:J1396)</f>
      </c>
      <c r="L1396" s="205"/>
      <c r="M1396" s="87"/>
      <c r="N1396" s="87"/>
      <c r="O1396" s="87"/>
      <c r="P1396" s="87"/>
      <c r="Q1396" s="87"/>
      <c r="R1396" s="87"/>
      <c r="S1396" s="87"/>
      <c r="T1396" s="87"/>
      <c r="U1396" s="205"/>
      <c r="V1396" s="87"/>
      <c r="W1396" s="87"/>
      <c r="X1396" s="87"/>
      <c r="Y1396" s="87"/>
      <c r="Z1396" s="86"/>
      <c r="AA1396" s="87"/>
    </row>
    <row x14ac:dyDescent="0.25" r="1397" customHeight="1" ht="17.25">
      <c r="A1397" s="178">
        <f>A1396</f>
        <v>25569.375</v>
      </c>
      <c r="B1397" s="179" t="s">
        <v>55</v>
      </c>
      <c r="C1397" s="180"/>
      <c r="D1397" s="180">
        <v>0</v>
      </c>
      <c r="E1397" s="180"/>
      <c r="F1397" s="180"/>
      <c r="G1397" s="180">
        <f>SUM(C1397:F1397)</f>
      </c>
      <c r="H1397" s="182">
        <v>6500</v>
      </c>
      <c r="I1397" s="125">
        <f>G1397*H1397</f>
      </c>
      <c r="J1397" s="125">
        <f>I1397*0.1</f>
      </c>
      <c r="K1397" s="125">
        <f>SUM(I1397:J1397)</f>
      </c>
      <c r="L1397" s="205"/>
      <c r="M1397" s="87"/>
      <c r="N1397" s="87"/>
      <c r="O1397" s="87"/>
      <c r="P1397" s="87"/>
      <c r="Q1397" s="87"/>
      <c r="R1397" s="87"/>
      <c r="S1397" s="87"/>
      <c r="T1397" s="87"/>
      <c r="U1397" s="205"/>
      <c r="V1397" s="87"/>
      <c r="W1397" s="87"/>
      <c r="X1397" s="87"/>
      <c r="Y1397" s="87"/>
      <c r="Z1397" s="86"/>
      <c r="AA1397" s="87"/>
    </row>
    <row x14ac:dyDescent="0.25" r="1398" customHeight="1" ht="17.25">
      <c r="A1398" s="178">
        <f>A1397</f>
        <v>25569.375</v>
      </c>
      <c r="B1398" s="179" t="s">
        <v>80</v>
      </c>
      <c r="C1398" s="180"/>
      <c r="D1398" s="180">
        <v>23</v>
      </c>
      <c r="E1398" s="180"/>
      <c r="F1398" s="180"/>
      <c r="G1398" s="180">
        <f>SUM(C1398:F1398)</f>
      </c>
      <c r="H1398" s="182">
        <v>6000</v>
      </c>
      <c r="I1398" s="125">
        <f>G1398*H1398</f>
      </c>
      <c r="J1398" s="185"/>
      <c r="K1398" s="125">
        <f>SUM(I1398:J1398)</f>
      </c>
      <c r="L1398" s="205"/>
      <c r="M1398" s="87"/>
      <c r="N1398" s="87"/>
      <c r="O1398" s="87"/>
      <c r="P1398" s="87"/>
      <c r="Q1398" s="87"/>
      <c r="R1398" s="87"/>
      <c r="S1398" s="87"/>
      <c r="T1398" s="87"/>
      <c r="U1398" s="205"/>
      <c r="V1398" s="87"/>
      <c r="W1398" s="87"/>
      <c r="X1398" s="87"/>
      <c r="Y1398" s="87"/>
      <c r="Z1398" s="86"/>
      <c r="AA1398" s="87"/>
    </row>
    <row x14ac:dyDescent="0.25" r="1399" customHeight="1" ht="17.25">
      <c r="A1399" s="178">
        <f>A1398</f>
        <v>25569.375</v>
      </c>
      <c r="B1399" s="179" t="s">
        <v>67</v>
      </c>
      <c r="C1399" s="180"/>
      <c r="D1399" s="180">
        <v>7</v>
      </c>
      <c r="E1399" s="180"/>
      <c r="F1399" s="180"/>
      <c r="G1399" s="180">
        <f>SUM(C1399:F1399)</f>
      </c>
      <c r="H1399" s="182">
        <v>5500</v>
      </c>
      <c r="I1399" s="125">
        <f>G1399*H1399</f>
      </c>
      <c r="J1399" s="125">
        <f>I1399*0.1</f>
      </c>
      <c r="K1399" s="125">
        <f>SUM(I1399:J1399)</f>
      </c>
      <c r="L1399" s="205"/>
      <c r="M1399" s="87"/>
      <c r="N1399" s="87"/>
      <c r="O1399" s="87"/>
      <c r="P1399" s="87"/>
      <c r="Q1399" s="87"/>
      <c r="R1399" s="87"/>
      <c r="S1399" s="87"/>
      <c r="T1399" s="87"/>
      <c r="U1399" s="205"/>
      <c r="V1399" s="87"/>
      <c r="W1399" s="87"/>
      <c r="X1399" s="87"/>
      <c r="Y1399" s="87"/>
      <c r="Z1399" s="86"/>
      <c r="AA1399" s="87"/>
    </row>
    <row x14ac:dyDescent="0.25" r="1400" customHeight="1" ht="17.25">
      <c r="A1400" s="178">
        <f>A1399</f>
        <v>25569.375</v>
      </c>
      <c r="B1400" s="186" t="s">
        <v>74</v>
      </c>
      <c r="C1400" s="180"/>
      <c r="D1400" s="180">
        <v>13</v>
      </c>
      <c r="E1400" s="180"/>
      <c r="F1400" s="180"/>
      <c r="G1400" s="180">
        <f>SUM(C1400:F1400)</f>
      </c>
      <c r="H1400" s="187">
        <v>5000</v>
      </c>
      <c r="I1400" s="125">
        <f>G1400*H1400</f>
      </c>
      <c r="J1400" s="125">
        <f>I1400*0.1</f>
      </c>
      <c r="K1400" s="125">
        <f>SUM(I1400:J1400)</f>
      </c>
      <c r="L1400" s="205"/>
      <c r="M1400" s="87"/>
      <c r="N1400" s="87"/>
      <c r="O1400" s="87"/>
      <c r="P1400" s="87"/>
      <c r="Q1400" s="87"/>
      <c r="R1400" s="87"/>
      <c r="S1400" s="87"/>
      <c r="T1400" s="87"/>
      <c r="U1400" s="205"/>
      <c r="V1400" s="87"/>
      <c r="W1400" s="87"/>
      <c r="X1400" s="87"/>
      <c r="Y1400" s="87"/>
      <c r="Z1400" s="86"/>
      <c r="AA1400" s="87"/>
    </row>
    <row x14ac:dyDescent="0.25" r="1401" customHeight="1" ht="17.25">
      <c r="A1401" s="178">
        <f>A1400</f>
        <v>25569.375</v>
      </c>
      <c r="B1401" s="179" t="s">
        <v>11</v>
      </c>
      <c r="C1401" s="180"/>
      <c r="D1401" s="180"/>
      <c r="E1401" s="180"/>
      <c r="F1401" s="180"/>
      <c r="G1401" s="180">
        <f>SUM(C1401:F1401)</f>
      </c>
      <c r="H1401" s="182">
        <v>6000</v>
      </c>
      <c r="I1401" s="125">
        <f>G1401*H1401</f>
      </c>
      <c r="J1401" s="125">
        <f>I1401*0.1</f>
      </c>
      <c r="K1401" s="125">
        <f>SUM(I1401:J1401)</f>
      </c>
      <c r="L1401" s="205"/>
      <c r="M1401" s="87"/>
      <c r="N1401" s="87"/>
      <c r="O1401" s="87"/>
      <c r="P1401" s="87"/>
      <c r="Q1401" s="87"/>
      <c r="R1401" s="87"/>
      <c r="S1401" s="87"/>
      <c r="T1401" s="87"/>
      <c r="U1401" s="205"/>
      <c r="V1401" s="87"/>
      <c r="W1401" s="87"/>
      <c r="X1401" s="87"/>
      <c r="Y1401" s="87"/>
      <c r="Z1401" s="86"/>
      <c r="AA1401" s="87"/>
    </row>
    <row x14ac:dyDescent="0.25" r="1402" customHeight="1" ht="17.25">
      <c r="A1402" s="178">
        <f>A1401</f>
        <v>25569.375</v>
      </c>
      <c r="B1402" s="179" t="s">
        <v>22</v>
      </c>
      <c r="C1402" s="180"/>
      <c r="D1402" s="180"/>
      <c r="E1402" s="180"/>
      <c r="F1402" s="180"/>
      <c r="G1402" s="180">
        <f>SUM(C1402:F1402)</f>
      </c>
      <c r="H1402" s="182">
        <v>4800</v>
      </c>
      <c r="I1402" s="125">
        <f>G1402*H1402</f>
      </c>
      <c r="J1402" s="125">
        <f>I1402*0.1</f>
      </c>
      <c r="K1402" s="125">
        <f>SUM(I1402:J1402)</f>
      </c>
      <c r="L1402" s="205"/>
      <c r="M1402" s="87"/>
      <c r="N1402" s="87"/>
      <c r="O1402" s="87"/>
      <c r="P1402" s="87"/>
      <c r="Q1402" s="87"/>
      <c r="R1402" s="87"/>
      <c r="S1402" s="87"/>
      <c r="T1402" s="87"/>
      <c r="U1402" s="205"/>
      <c r="V1402" s="87"/>
      <c r="W1402" s="87"/>
      <c r="X1402" s="87"/>
      <c r="Y1402" s="87"/>
      <c r="Z1402" s="86"/>
      <c r="AA1402" s="87"/>
    </row>
    <row x14ac:dyDescent="0.25" r="1403" customHeight="1" ht="17.25">
      <c r="A1403" s="178">
        <f>A1402</f>
        <v>25569.375</v>
      </c>
      <c r="B1403" s="186" t="s">
        <v>84</v>
      </c>
      <c r="C1403" s="180"/>
      <c r="D1403" s="180"/>
      <c r="E1403" s="180"/>
      <c r="F1403" s="180"/>
      <c r="G1403" s="180">
        <f>SUM(C1403:F1403)</f>
      </c>
      <c r="H1403" s="182">
        <v>4800</v>
      </c>
      <c r="I1403" s="125">
        <f>G1403*H1403</f>
      </c>
      <c r="J1403" s="125">
        <f>I1403*0.1</f>
      </c>
      <c r="K1403" s="125">
        <f>SUM(I1403:J1403)</f>
      </c>
      <c r="L1403" s="205"/>
      <c r="M1403" s="87"/>
      <c r="N1403" s="87"/>
      <c r="O1403" s="87"/>
      <c r="P1403" s="87"/>
      <c r="Q1403" s="87"/>
      <c r="R1403" s="87"/>
      <c r="S1403" s="87"/>
      <c r="T1403" s="87"/>
      <c r="U1403" s="205"/>
      <c r="V1403" s="87"/>
      <c r="W1403" s="87"/>
      <c r="X1403" s="87"/>
      <c r="Y1403" s="87"/>
      <c r="Z1403" s="86"/>
      <c r="AA1403" s="87"/>
    </row>
    <row x14ac:dyDescent="0.25" r="1404" customHeight="1" ht="17.25">
      <c r="A1404" s="178">
        <f>A1403</f>
        <v>25569.375</v>
      </c>
      <c r="B1404" s="179" t="s">
        <v>17</v>
      </c>
      <c r="C1404" s="180"/>
      <c r="D1404" s="180">
        <v>23</v>
      </c>
      <c r="E1404" s="180">
        <v>20</v>
      </c>
      <c r="F1404" s="180"/>
      <c r="G1404" s="180">
        <f>SUM(C1404:F1404)</f>
      </c>
      <c r="H1404" s="182">
        <v>6500</v>
      </c>
      <c r="I1404" s="125">
        <f>G1404*H1404</f>
      </c>
      <c r="J1404" s="125">
        <f>I1404*0.1</f>
      </c>
      <c r="K1404" s="125">
        <f>SUM(I1404:J1404)</f>
      </c>
      <c r="L1404" s="205"/>
      <c r="M1404" s="87"/>
      <c r="N1404" s="87"/>
      <c r="O1404" s="87"/>
      <c r="P1404" s="87"/>
      <c r="Q1404" s="87"/>
      <c r="R1404" s="87"/>
      <c r="S1404" s="87"/>
      <c r="T1404" s="87"/>
      <c r="U1404" s="205"/>
      <c r="V1404" s="87"/>
      <c r="W1404" s="87"/>
      <c r="X1404" s="87"/>
      <c r="Y1404" s="87"/>
      <c r="Z1404" s="86"/>
      <c r="AA1404" s="87"/>
    </row>
    <row x14ac:dyDescent="0.25" r="1405" customHeight="1" ht="17.25">
      <c r="A1405" s="178">
        <f>A1404</f>
        <v>25569.375</v>
      </c>
      <c r="B1405" s="186" t="s">
        <v>148</v>
      </c>
      <c r="C1405" s="180"/>
      <c r="D1405" s="180">
        <v>0</v>
      </c>
      <c r="E1405" s="180"/>
      <c r="F1405" s="180"/>
      <c r="G1405" s="180">
        <f>SUM(C1405:F1405)</f>
      </c>
      <c r="H1405" s="182">
        <v>6000</v>
      </c>
      <c r="I1405" s="125">
        <f>G1405*H1405</f>
      </c>
      <c r="J1405" s="125">
        <f>I1405*0.1</f>
      </c>
      <c r="K1405" s="125">
        <f>SUM(I1405:J1405)</f>
      </c>
      <c r="L1405" s="205"/>
      <c r="M1405" s="87"/>
      <c r="N1405" s="87"/>
      <c r="O1405" s="87"/>
      <c r="P1405" s="87"/>
      <c r="Q1405" s="87"/>
      <c r="R1405" s="87"/>
      <c r="S1405" s="87"/>
      <c r="T1405" s="87"/>
      <c r="U1405" s="205"/>
      <c r="V1405" s="87"/>
      <c r="W1405" s="87"/>
      <c r="X1405" s="87"/>
      <c r="Y1405" s="87"/>
      <c r="Z1405" s="86"/>
      <c r="AA1405" s="87"/>
    </row>
    <row x14ac:dyDescent="0.25" r="1406" customHeight="1" ht="17.25">
      <c r="A1406" s="178">
        <f>A1405</f>
        <v>25569.375</v>
      </c>
      <c r="B1406" s="179" t="s">
        <v>29</v>
      </c>
      <c r="C1406" s="188"/>
      <c r="D1406" s="180">
        <v>15</v>
      </c>
      <c r="E1406" s="180">
        <v>15</v>
      </c>
      <c r="F1406" s="180"/>
      <c r="G1406" s="180">
        <f>SUM(C1406:F1406)</f>
      </c>
      <c r="H1406" s="182">
        <v>5500</v>
      </c>
      <c r="I1406" s="125">
        <f>G1406*H1406</f>
      </c>
      <c r="J1406" s="125">
        <f>I1406*0.1</f>
      </c>
      <c r="K1406" s="125">
        <f>SUM(I1406:J1406)</f>
      </c>
      <c r="L1406" s="205"/>
      <c r="M1406" s="87"/>
      <c r="N1406" s="87"/>
      <c r="O1406" s="87"/>
      <c r="P1406" s="87"/>
      <c r="Q1406" s="87"/>
      <c r="R1406" s="87"/>
      <c r="S1406" s="87"/>
      <c r="T1406" s="87"/>
      <c r="U1406" s="205"/>
      <c r="V1406" s="87"/>
      <c r="W1406" s="87"/>
      <c r="X1406" s="87"/>
      <c r="Y1406" s="87"/>
      <c r="Z1406" s="86"/>
      <c r="AA1406" s="87"/>
    </row>
    <row x14ac:dyDescent="0.25" r="1407" customHeight="1" ht="17.25">
      <c r="A1407" s="178">
        <f>A1406</f>
        <v>25569.375</v>
      </c>
      <c r="B1407" s="179" t="s">
        <v>15</v>
      </c>
      <c r="C1407" s="180"/>
      <c r="D1407" s="180">
        <v>0</v>
      </c>
      <c r="E1407" s="180"/>
      <c r="F1407" s="180"/>
      <c r="G1407" s="180">
        <f>SUM(C1407:F1407)</f>
      </c>
      <c r="H1407" s="182">
        <v>4800</v>
      </c>
      <c r="I1407" s="125">
        <f>G1407*H1407</f>
      </c>
      <c r="J1407" s="125">
        <f>I1407*0.1</f>
      </c>
      <c r="K1407" s="125">
        <f>SUM(I1407:J1407)</f>
      </c>
      <c r="L1407" s="205"/>
      <c r="M1407" s="87"/>
      <c r="N1407" s="87"/>
      <c r="O1407" s="87"/>
      <c r="P1407" s="87"/>
      <c r="Q1407" s="87"/>
      <c r="R1407" s="87"/>
      <c r="S1407" s="87"/>
      <c r="T1407" s="87"/>
      <c r="U1407" s="205"/>
      <c r="V1407" s="87"/>
      <c r="W1407" s="87"/>
      <c r="X1407" s="87"/>
      <c r="Y1407" s="87"/>
      <c r="Z1407" s="86"/>
      <c r="AA1407" s="87"/>
    </row>
    <row x14ac:dyDescent="0.25" r="1408" customHeight="1" ht="17.25">
      <c r="A1408" s="178">
        <f>A1407</f>
        <v>25569.375</v>
      </c>
      <c r="B1408" s="179" t="s">
        <v>21</v>
      </c>
      <c r="C1408" s="188"/>
      <c r="D1408" s="180">
        <v>17</v>
      </c>
      <c r="E1408" s="180"/>
      <c r="F1408" s="180"/>
      <c r="G1408" s="180">
        <f>SUM(C1408:F1408)</f>
      </c>
      <c r="H1408" s="182">
        <v>5500</v>
      </c>
      <c r="I1408" s="125">
        <f>G1408*H1408</f>
      </c>
      <c r="J1408" s="125">
        <f>I1408*0.1</f>
      </c>
      <c r="K1408" s="125">
        <f>SUM(I1408:J1408)</f>
      </c>
      <c r="L1408" s="205"/>
      <c r="M1408" s="87"/>
      <c r="N1408" s="87"/>
      <c r="O1408" s="87"/>
      <c r="P1408" s="87"/>
      <c r="Q1408" s="87"/>
      <c r="R1408" s="87"/>
      <c r="S1408" s="87"/>
      <c r="T1408" s="87"/>
      <c r="U1408" s="205"/>
      <c r="V1408" s="87"/>
      <c r="W1408" s="87"/>
      <c r="X1408" s="87"/>
      <c r="Y1408" s="87"/>
      <c r="Z1408" s="86"/>
      <c r="AA1408" s="87"/>
    </row>
    <row x14ac:dyDescent="0.25" r="1409" customHeight="1" ht="17.25">
      <c r="A1409" s="178">
        <f>A1408</f>
        <v>25569.375</v>
      </c>
      <c r="B1409" s="179" t="s">
        <v>52</v>
      </c>
      <c r="C1409" s="180"/>
      <c r="D1409" s="180">
        <v>14</v>
      </c>
      <c r="E1409" s="180">
        <v>11</v>
      </c>
      <c r="F1409" s="180"/>
      <c r="G1409" s="180">
        <f>SUM(C1409:F1409)</f>
      </c>
      <c r="H1409" s="182">
        <v>5500</v>
      </c>
      <c r="I1409" s="125">
        <f>G1409*H1409</f>
      </c>
      <c r="J1409" s="125">
        <f>I1409*0.1</f>
      </c>
      <c r="K1409" s="125">
        <f>SUM(I1409:J1409)</f>
      </c>
      <c r="L1409" s="205"/>
      <c r="M1409" s="87"/>
      <c r="N1409" s="87"/>
      <c r="O1409" s="87"/>
      <c r="P1409" s="87"/>
      <c r="Q1409" s="87"/>
      <c r="R1409" s="87"/>
      <c r="S1409" s="87"/>
      <c r="T1409" s="87"/>
      <c r="U1409" s="205"/>
      <c r="V1409" s="87"/>
      <c r="W1409" s="87"/>
      <c r="X1409" s="87"/>
      <c r="Y1409" s="87"/>
      <c r="Z1409" s="86"/>
      <c r="AA1409" s="87"/>
    </row>
    <row x14ac:dyDescent="0.25" r="1410" customHeight="1" ht="17.25">
      <c r="A1410" s="178">
        <f>A1409</f>
        <v>25569.375</v>
      </c>
      <c r="B1410" s="186" t="s">
        <v>61</v>
      </c>
      <c r="C1410" s="180"/>
      <c r="D1410" s="180">
        <v>0</v>
      </c>
      <c r="E1410" s="180"/>
      <c r="F1410" s="180"/>
      <c r="G1410" s="180">
        <f>SUM(C1410:F1410)</f>
      </c>
      <c r="H1410" s="182">
        <v>5500</v>
      </c>
      <c r="I1410" s="125">
        <f>G1410*H1410</f>
      </c>
      <c r="J1410" s="125">
        <f>I1410*0.1</f>
      </c>
      <c r="K1410" s="125">
        <f>SUM(I1410:J1410)</f>
      </c>
      <c r="L1410" s="205"/>
      <c r="M1410" s="87"/>
      <c r="N1410" s="87"/>
      <c r="O1410" s="87"/>
      <c r="P1410" s="87"/>
      <c r="Q1410" s="87"/>
      <c r="R1410" s="87"/>
      <c r="S1410" s="87"/>
      <c r="T1410" s="87"/>
      <c r="U1410" s="205"/>
      <c r="V1410" s="87"/>
      <c r="W1410" s="87"/>
      <c r="X1410" s="87"/>
      <c r="Y1410" s="87"/>
      <c r="Z1410" s="86"/>
      <c r="AA1410" s="87"/>
    </row>
    <row x14ac:dyDescent="0.25" r="1411" customHeight="1" ht="17.25">
      <c r="A1411" s="178">
        <f>A1410</f>
        <v>25569.375</v>
      </c>
      <c r="B1411" s="179" t="s">
        <v>33</v>
      </c>
      <c r="C1411" s="180"/>
      <c r="D1411" s="180">
        <v>0</v>
      </c>
      <c r="E1411" s="180"/>
      <c r="F1411" s="180"/>
      <c r="G1411" s="180">
        <f>SUM(C1411:F1411)</f>
      </c>
      <c r="H1411" s="182">
        <v>5500</v>
      </c>
      <c r="I1411" s="125">
        <f>G1411*H1411</f>
      </c>
      <c r="J1411" s="125">
        <f>I1411*0.1</f>
      </c>
      <c r="K1411" s="125">
        <f>SUM(I1411:J1411)</f>
      </c>
      <c r="L1411" s="205"/>
      <c r="M1411" s="87"/>
      <c r="N1411" s="87"/>
      <c r="O1411" s="87"/>
      <c r="P1411" s="87"/>
      <c r="Q1411" s="87"/>
      <c r="R1411" s="87"/>
      <c r="S1411" s="87"/>
      <c r="T1411" s="87"/>
      <c r="U1411" s="205"/>
      <c r="V1411" s="87"/>
      <c r="W1411" s="87"/>
      <c r="X1411" s="87"/>
      <c r="Y1411" s="87"/>
      <c r="Z1411" s="86"/>
      <c r="AA1411" s="87"/>
    </row>
    <row x14ac:dyDescent="0.25" r="1412" customHeight="1" ht="17.25">
      <c r="A1412" s="178">
        <f>A1411</f>
        <v>25569.375</v>
      </c>
      <c r="B1412" s="179" t="s">
        <v>12</v>
      </c>
      <c r="C1412" s="180"/>
      <c r="D1412" s="180">
        <v>8</v>
      </c>
      <c r="E1412" s="180"/>
      <c r="F1412" s="180"/>
      <c r="G1412" s="180">
        <f>SUM(C1412:F1412)</f>
      </c>
      <c r="H1412" s="182">
        <v>6000</v>
      </c>
      <c r="I1412" s="125">
        <f>G1412*H1412</f>
      </c>
      <c r="J1412" s="125">
        <f>I1412*0.1</f>
      </c>
      <c r="K1412" s="125">
        <f>SUM(I1412:J1412)</f>
      </c>
      <c r="L1412" s="205"/>
      <c r="M1412" s="87"/>
      <c r="N1412" s="87"/>
      <c r="O1412" s="87"/>
      <c r="P1412" s="87"/>
      <c r="Q1412" s="87"/>
      <c r="R1412" s="87"/>
      <c r="S1412" s="87"/>
      <c r="T1412" s="87"/>
      <c r="U1412" s="205"/>
      <c r="V1412" s="87"/>
      <c r="W1412" s="87"/>
      <c r="X1412" s="87"/>
      <c r="Y1412" s="87"/>
      <c r="Z1412" s="86"/>
      <c r="AA1412" s="87"/>
    </row>
    <row x14ac:dyDescent="0.25" r="1413" customHeight="1" ht="17.25">
      <c r="A1413" s="178">
        <f>A1412</f>
        <v>25569.375</v>
      </c>
      <c r="B1413" s="186" t="s">
        <v>37</v>
      </c>
      <c r="C1413" s="180"/>
      <c r="D1413" s="180">
        <v>5</v>
      </c>
      <c r="E1413" s="180"/>
      <c r="F1413" s="180"/>
      <c r="G1413" s="180">
        <f>SUM(C1413:F1413)</f>
      </c>
      <c r="H1413" s="182">
        <v>6500</v>
      </c>
      <c r="I1413" s="125">
        <f>G1413*H1413</f>
      </c>
      <c r="J1413" s="125">
        <f>I1413*0.1</f>
      </c>
      <c r="K1413" s="125">
        <f>SUM(I1413:J1413)</f>
      </c>
      <c r="L1413" s="205"/>
      <c r="M1413" s="87"/>
      <c r="N1413" s="87"/>
      <c r="O1413" s="87"/>
      <c r="P1413" s="87"/>
      <c r="Q1413" s="87"/>
      <c r="R1413" s="87"/>
      <c r="S1413" s="87"/>
      <c r="T1413" s="87"/>
      <c r="U1413" s="205"/>
      <c r="V1413" s="87"/>
      <c r="W1413" s="87"/>
      <c r="X1413" s="87"/>
      <c r="Y1413" s="87"/>
      <c r="Z1413" s="86"/>
      <c r="AA1413" s="87"/>
    </row>
    <row x14ac:dyDescent="0.25" r="1414" customHeight="1" ht="17.25">
      <c r="A1414" s="178">
        <f>A1413</f>
        <v>25569.375</v>
      </c>
      <c r="B1414" s="186" t="s">
        <v>64</v>
      </c>
      <c r="C1414" s="180"/>
      <c r="D1414" s="180">
        <v>0</v>
      </c>
      <c r="E1414" s="180"/>
      <c r="F1414" s="180"/>
      <c r="G1414" s="180">
        <f>SUM(C1414:F1414)</f>
      </c>
      <c r="H1414" s="182">
        <v>5500</v>
      </c>
      <c r="I1414" s="125">
        <f>G1414*H1414</f>
      </c>
      <c r="J1414" s="125">
        <f>I1414*0.1</f>
      </c>
      <c r="K1414" s="125">
        <f>SUM(I1414:J1414)</f>
      </c>
      <c r="L1414" s="205"/>
      <c r="M1414" s="87"/>
      <c r="N1414" s="87"/>
      <c r="O1414" s="87"/>
      <c r="P1414" s="87"/>
      <c r="Q1414" s="87"/>
      <c r="R1414" s="87"/>
      <c r="S1414" s="87"/>
      <c r="T1414" s="87"/>
      <c r="U1414" s="205"/>
      <c r="V1414" s="87"/>
      <c r="W1414" s="87"/>
      <c r="X1414" s="87"/>
      <c r="Y1414" s="87"/>
      <c r="Z1414" s="86"/>
      <c r="AA1414" s="87"/>
    </row>
    <row x14ac:dyDescent="0.25" r="1415" customHeight="1" ht="17.25">
      <c r="A1415" s="178">
        <f>A1414</f>
        <v>25569.375</v>
      </c>
      <c r="B1415" s="179" t="s">
        <v>25</v>
      </c>
      <c r="C1415" s="180"/>
      <c r="D1415" s="180">
        <v>0</v>
      </c>
      <c r="E1415" s="180"/>
      <c r="F1415" s="180"/>
      <c r="G1415" s="180">
        <f>SUM(C1415:F1415)</f>
      </c>
      <c r="H1415" s="182">
        <v>6000</v>
      </c>
      <c r="I1415" s="125">
        <f>G1415*H1415</f>
      </c>
      <c r="J1415" s="125">
        <f>I1415*0.1</f>
      </c>
      <c r="K1415" s="125">
        <f>SUM(I1415:J1415)</f>
      </c>
      <c r="L1415" s="205"/>
      <c r="M1415" s="87"/>
      <c r="N1415" s="87"/>
      <c r="O1415" s="87"/>
      <c r="P1415" s="87"/>
      <c r="Q1415" s="87"/>
      <c r="R1415" s="87"/>
      <c r="S1415" s="87"/>
      <c r="T1415" s="87"/>
      <c r="U1415" s="205"/>
      <c r="V1415" s="87"/>
      <c r="W1415" s="87"/>
      <c r="X1415" s="87"/>
      <c r="Y1415" s="87"/>
      <c r="Z1415" s="86"/>
      <c r="AA1415" s="87"/>
    </row>
    <row x14ac:dyDescent="0.25" r="1416" customHeight="1" ht="17.25">
      <c r="A1416" s="178">
        <f>A1415</f>
        <v>25569.375</v>
      </c>
      <c r="B1416" s="186" t="s">
        <v>76</v>
      </c>
      <c r="C1416" s="188"/>
      <c r="D1416" s="180">
        <v>0</v>
      </c>
      <c r="E1416" s="180"/>
      <c r="F1416" s="180"/>
      <c r="G1416" s="180">
        <f>SUM(C1416:F1416)</f>
      </c>
      <c r="H1416" s="125">
        <v>6000</v>
      </c>
      <c r="I1416" s="125">
        <f>G1416*H1416</f>
      </c>
      <c r="J1416" s="125">
        <f>I1416*0.1</f>
      </c>
      <c r="K1416" s="125">
        <f>SUM(I1416:J1416)</f>
      </c>
      <c r="L1416" s="205"/>
      <c r="M1416" s="87"/>
      <c r="N1416" s="87"/>
      <c r="O1416" s="87"/>
      <c r="P1416" s="87"/>
      <c r="Q1416" s="87"/>
      <c r="R1416" s="87"/>
      <c r="S1416" s="87"/>
      <c r="T1416" s="87"/>
      <c r="U1416" s="205"/>
      <c r="V1416" s="87"/>
      <c r="W1416" s="87"/>
      <c r="X1416" s="87"/>
      <c r="Y1416" s="87"/>
      <c r="Z1416" s="86"/>
      <c r="AA1416" s="87"/>
    </row>
    <row x14ac:dyDescent="0.25" r="1417" customHeight="1" ht="17.25">
      <c r="A1417" s="178">
        <f>A1416</f>
        <v>25569.375</v>
      </c>
      <c r="B1417" s="186" t="s">
        <v>149</v>
      </c>
      <c r="C1417" s="180"/>
      <c r="D1417" s="181">
        <v>48</v>
      </c>
      <c r="E1417" s="180"/>
      <c r="F1417" s="180"/>
      <c r="G1417" s="180">
        <f>SUM(C1417:F1417)</f>
      </c>
      <c r="H1417" s="125">
        <v>6000</v>
      </c>
      <c r="I1417" s="125">
        <f>G1417*H1417</f>
      </c>
      <c r="J1417" s="125">
        <f>I1417*0.1</f>
      </c>
      <c r="K1417" s="125">
        <f>SUM(I1417:J1417)</f>
      </c>
      <c r="L1417" s="205"/>
      <c r="M1417" s="87"/>
      <c r="N1417" s="87"/>
      <c r="O1417" s="87"/>
      <c r="P1417" s="87"/>
      <c r="Q1417" s="87"/>
      <c r="R1417" s="87"/>
      <c r="S1417" s="87"/>
      <c r="T1417" s="87"/>
      <c r="U1417" s="205"/>
      <c r="V1417" s="87"/>
      <c r="W1417" s="87"/>
      <c r="X1417" s="87"/>
      <c r="Y1417" s="87"/>
      <c r="Z1417" s="86"/>
      <c r="AA1417" s="87"/>
    </row>
    <row x14ac:dyDescent="0.25" r="1418" customHeight="1" ht="17.25">
      <c r="A1418" s="178">
        <f>A1417</f>
        <v>25569.375</v>
      </c>
      <c r="B1418" s="186" t="s">
        <v>43</v>
      </c>
      <c r="C1418" s="180"/>
      <c r="D1418" s="180">
        <v>0</v>
      </c>
      <c r="E1418" s="180"/>
      <c r="F1418" s="180"/>
      <c r="G1418" s="180">
        <f>SUM(C1418:F1418)</f>
      </c>
      <c r="H1418" s="125">
        <v>6000</v>
      </c>
      <c r="I1418" s="125">
        <f>G1418*H1418</f>
      </c>
      <c r="J1418" s="125">
        <f>I1418*0.1</f>
      </c>
      <c r="K1418" s="125">
        <f>SUM(I1418:J1418)</f>
      </c>
      <c r="L1418" s="205"/>
      <c r="M1418" s="87"/>
      <c r="N1418" s="87"/>
      <c r="O1418" s="87"/>
      <c r="P1418" s="87"/>
      <c r="Q1418" s="87"/>
      <c r="R1418" s="87"/>
      <c r="S1418" s="87"/>
      <c r="T1418" s="87"/>
      <c r="U1418" s="205"/>
      <c r="V1418" s="87"/>
      <c r="W1418" s="87"/>
      <c r="X1418" s="87"/>
      <c r="Y1418" s="87"/>
      <c r="Z1418" s="86"/>
      <c r="AA1418" s="87"/>
    </row>
    <row x14ac:dyDescent="0.25" r="1419" customHeight="1" ht="17.25">
      <c r="A1419" s="178">
        <f>A1418</f>
        <v>25569.375</v>
      </c>
      <c r="B1419" s="186" t="s">
        <v>18</v>
      </c>
      <c r="C1419" s="180"/>
      <c r="D1419" s="180">
        <v>7</v>
      </c>
      <c r="E1419" s="180">
        <v>7</v>
      </c>
      <c r="F1419" s="180">
        <v>6</v>
      </c>
      <c r="G1419" s="180">
        <f>SUM(C1419:F1419)</f>
      </c>
      <c r="H1419" s="125">
        <v>6000</v>
      </c>
      <c r="I1419" s="125">
        <f>G1419*H1419</f>
      </c>
      <c r="J1419" s="125">
        <f>I1419*0.1</f>
      </c>
      <c r="K1419" s="125">
        <f>SUM(I1419:J1419)</f>
      </c>
      <c r="L1419" s="205"/>
      <c r="M1419" s="87"/>
      <c r="N1419" s="87"/>
      <c r="O1419" s="87"/>
      <c r="P1419" s="87"/>
      <c r="Q1419" s="87"/>
      <c r="R1419" s="87"/>
      <c r="S1419" s="87"/>
      <c r="T1419" s="87"/>
      <c r="U1419" s="205"/>
      <c r="V1419" s="87"/>
      <c r="W1419" s="87"/>
      <c r="X1419" s="87"/>
      <c r="Y1419" s="87"/>
      <c r="Z1419" s="86"/>
      <c r="AA1419" s="87"/>
    </row>
    <row x14ac:dyDescent="0.25" r="1420" customHeight="1" ht="17.25">
      <c r="A1420" s="178">
        <f>A1419</f>
        <v>25569.375</v>
      </c>
      <c r="B1420" s="186" t="s">
        <v>82</v>
      </c>
      <c r="C1420" s="188"/>
      <c r="D1420" s="180">
        <v>0</v>
      </c>
      <c r="E1420" s="180"/>
      <c r="F1420" s="180"/>
      <c r="G1420" s="180">
        <f>SUM(C1420:F1420)</f>
      </c>
      <c r="H1420" s="125">
        <v>5000</v>
      </c>
      <c r="I1420" s="125">
        <f>G1420*H1420</f>
      </c>
      <c r="J1420" s="125">
        <f>I1420*0.1</f>
      </c>
      <c r="K1420" s="125">
        <f>SUM(I1420:J1420)</f>
      </c>
      <c r="L1420" s="205"/>
      <c r="M1420" s="87"/>
      <c r="N1420" s="87"/>
      <c r="O1420" s="87"/>
      <c r="P1420" s="87"/>
      <c r="Q1420" s="87"/>
      <c r="R1420" s="87"/>
      <c r="S1420" s="87"/>
      <c r="T1420" s="87"/>
      <c r="U1420" s="205"/>
      <c r="V1420" s="87"/>
      <c r="W1420" s="87"/>
      <c r="X1420" s="87"/>
      <c r="Y1420" s="87"/>
      <c r="Z1420" s="86"/>
      <c r="AA1420" s="87"/>
    </row>
    <row x14ac:dyDescent="0.25" r="1421" customHeight="1" ht="17.25">
      <c r="A1421" s="178">
        <f>A1420</f>
        <v>25569.375</v>
      </c>
      <c r="B1421" s="186" t="s">
        <v>151</v>
      </c>
      <c r="C1421" s="180"/>
      <c r="D1421" s="180">
        <v>0</v>
      </c>
      <c r="E1421" s="180"/>
      <c r="F1421" s="180"/>
      <c r="G1421" s="180">
        <f>SUM(C1421:F1421)</f>
      </c>
      <c r="H1421" s="125">
        <v>5000</v>
      </c>
      <c r="I1421" s="125">
        <f>G1421*H1421</f>
      </c>
      <c r="J1421" s="125">
        <f>I1421*0.1</f>
      </c>
      <c r="K1421" s="125">
        <f>SUM(I1421:J1421)</f>
      </c>
      <c r="L1421" s="205"/>
      <c r="M1421" s="87"/>
      <c r="N1421" s="87"/>
      <c r="O1421" s="87"/>
      <c r="P1421" s="87"/>
      <c r="Q1421" s="87"/>
      <c r="R1421" s="87"/>
      <c r="S1421" s="87"/>
      <c r="T1421" s="87"/>
      <c r="U1421" s="205"/>
      <c r="V1421" s="87"/>
      <c r="W1421" s="87"/>
      <c r="X1421" s="87"/>
      <c r="Y1421" s="87"/>
      <c r="Z1421" s="86"/>
      <c r="AA1421" s="87"/>
    </row>
    <row x14ac:dyDescent="0.25" r="1422" customHeight="1" ht="17.25">
      <c r="A1422" s="178">
        <f>A1421</f>
        <v>25569.375</v>
      </c>
      <c r="B1422" s="186" t="s">
        <v>105</v>
      </c>
      <c r="C1422" s="180"/>
      <c r="D1422" s="180">
        <v>0</v>
      </c>
      <c r="E1422" s="180"/>
      <c r="F1422" s="180"/>
      <c r="G1422" s="180">
        <f>SUM(C1422:F1422)</f>
      </c>
      <c r="H1422" s="125">
        <v>7000</v>
      </c>
      <c r="I1422" s="125">
        <f>G1422*H1422</f>
      </c>
      <c r="J1422" s="185"/>
      <c r="K1422" s="125">
        <f>SUM(I1422:J1422)</f>
      </c>
      <c r="L1422" s="205"/>
      <c r="M1422" s="87"/>
      <c r="N1422" s="87"/>
      <c r="O1422" s="87"/>
      <c r="P1422" s="87"/>
      <c r="Q1422" s="87"/>
      <c r="R1422" s="87"/>
      <c r="S1422" s="87"/>
      <c r="T1422" s="87"/>
      <c r="U1422" s="205"/>
      <c r="V1422" s="87"/>
      <c r="W1422" s="87"/>
      <c r="X1422" s="87"/>
      <c r="Y1422" s="87"/>
      <c r="Z1422" s="86"/>
      <c r="AA1422" s="87"/>
    </row>
    <row x14ac:dyDescent="0.25" r="1423" customHeight="1" ht="17.25">
      <c r="A1423" s="178">
        <f>A1422</f>
        <v>25569.375</v>
      </c>
      <c r="B1423" s="186" t="s">
        <v>23</v>
      </c>
      <c r="C1423" s="180"/>
      <c r="D1423" s="180">
        <v>0</v>
      </c>
      <c r="E1423" s="180"/>
      <c r="F1423" s="180"/>
      <c r="G1423" s="180">
        <f>SUM(C1423:F1423)</f>
      </c>
      <c r="H1423" s="125">
        <v>6000</v>
      </c>
      <c r="I1423" s="125">
        <f>G1423*H1423</f>
      </c>
      <c r="J1423" s="125">
        <f>I1423*0.1</f>
      </c>
      <c r="K1423" s="125">
        <f>SUM(I1423:J1423)</f>
      </c>
      <c r="L1423" s="205"/>
      <c r="M1423" s="87"/>
      <c r="N1423" s="87"/>
      <c r="O1423" s="87"/>
      <c r="P1423" s="87"/>
      <c r="Q1423" s="87"/>
      <c r="R1423" s="87"/>
      <c r="S1423" s="87"/>
      <c r="T1423" s="87"/>
      <c r="U1423" s="205"/>
      <c r="V1423" s="87"/>
      <c r="W1423" s="87"/>
      <c r="X1423" s="87"/>
      <c r="Y1423" s="87"/>
      <c r="Z1423" s="86"/>
      <c r="AA1423" s="87"/>
    </row>
    <row x14ac:dyDescent="0.25" r="1424" customHeight="1" ht="17.25">
      <c r="A1424" s="178">
        <f>A1423</f>
        <v>25569.375</v>
      </c>
      <c r="B1424" s="186" t="s">
        <v>40</v>
      </c>
      <c r="C1424" s="180"/>
      <c r="D1424" s="180">
        <v>0</v>
      </c>
      <c r="E1424" s="180"/>
      <c r="F1424" s="180"/>
      <c r="G1424" s="180">
        <f>SUM(C1424:F1424)</f>
      </c>
      <c r="H1424" s="125">
        <v>6500</v>
      </c>
      <c r="I1424" s="125">
        <f>G1424*H1424</f>
      </c>
      <c r="J1424" s="125">
        <f>I1424*0.1</f>
      </c>
      <c r="K1424" s="125">
        <f>SUM(I1424:J1424)</f>
      </c>
      <c r="L1424" s="205"/>
      <c r="M1424" s="87"/>
      <c r="N1424" s="87"/>
      <c r="O1424" s="87"/>
      <c r="P1424" s="87"/>
      <c r="Q1424" s="87"/>
      <c r="R1424" s="87"/>
      <c r="S1424" s="87"/>
      <c r="T1424" s="87"/>
      <c r="U1424" s="205"/>
      <c r="V1424" s="87"/>
      <c r="W1424" s="87"/>
      <c r="X1424" s="87"/>
      <c r="Y1424" s="87"/>
      <c r="Z1424" s="86"/>
      <c r="AA1424" s="87"/>
    </row>
    <row x14ac:dyDescent="0.25" r="1425" customHeight="1" ht="17.25">
      <c r="A1425" s="178">
        <f>A1424</f>
        <v>25569.375</v>
      </c>
      <c r="B1425" s="186" t="s">
        <v>86</v>
      </c>
      <c r="C1425" s="180"/>
      <c r="D1425" s="180">
        <v>0</v>
      </c>
      <c r="E1425" s="180"/>
      <c r="F1425" s="180"/>
      <c r="G1425" s="180">
        <f>SUM(C1425:F1425)</f>
      </c>
      <c r="H1425" s="125">
        <v>6000</v>
      </c>
      <c r="I1425" s="125">
        <f>G1425*H1425</f>
      </c>
      <c r="J1425" s="125">
        <f>I1425*0.1</f>
      </c>
      <c r="K1425" s="125">
        <f>SUM(I1425:J1425)</f>
      </c>
      <c r="L1425" s="205"/>
      <c r="M1425" s="87"/>
      <c r="N1425" s="87"/>
      <c r="O1425" s="87"/>
      <c r="P1425" s="87"/>
      <c r="Q1425" s="87"/>
      <c r="R1425" s="87"/>
      <c r="S1425" s="87"/>
      <c r="T1425" s="87"/>
      <c r="U1425" s="205"/>
      <c r="V1425" s="87"/>
      <c r="W1425" s="87"/>
      <c r="X1425" s="87"/>
      <c r="Y1425" s="87"/>
      <c r="Z1425" s="86"/>
      <c r="AA1425" s="87"/>
    </row>
    <row x14ac:dyDescent="0.25" r="1426" customHeight="1" ht="17.25">
      <c r="A1426" s="178">
        <f>A1425</f>
        <v>25569.375</v>
      </c>
      <c r="B1426" s="186" t="s">
        <v>152</v>
      </c>
      <c r="C1426" s="180"/>
      <c r="D1426" s="180">
        <v>173</v>
      </c>
      <c r="E1426" s="180"/>
      <c r="F1426" s="180"/>
      <c r="G1426" s="180">
        <f>SUM(C1426:F1426)</f>
      </c>
      <c r="H1426" s="125">
        <v>6000</v>
      </c>
      <c r="I1426" s="125">
        <f>G1426*H1426</f>
      </c>
      <c r="J1426" s="125">
        <f>I1426*0.1</f>
      </c>
      <c r="K1426" s="125">
        <f>SUM(I1426:J1426)</f>
      </c>
      <c r="L1426" s="205"/>
      <c r="M1426" s="87"/>
      <c r="N1426" s="87"/>
      <c r="O1426" s="87"/>
      <c r="P1426" s="87"/>
      <c r="Q1426" s="87"/>
      <c r="R1426" s="87"/>
      <c r="S1426" s="87"/>
      <c r="T1426" s="87"/>
      <c r="U1426" s="205"/>
      <c r="V1426" s="87"/>
      <c r="W1426" s="87"/>
      <c r="X1426" s="87"/>
      <c r="Y1426" s="87"/>
      <c r="Z1426" s="86"/>
      <c r="AA1426" s="87"/>
    </row>
    <row x14ac:dyDescent="0.25" r="1427" customHeight="1" ht="17.25">
      <c r="A1427" s="178">
        <f>A1423</f>
        <v>25569.375</v>
      </c>
      <c r="B1427" s="186" t="s">
        <v>153</v>
      </c>
      <c r="C1427" s="180"/>
      <c r="D1427" s="180">
        <v>0</v>
      </c>
      <c r="E1427" s="180"/>
      <c r="F1427" s="180"/>
      <c r="G1427" s="180">
        <f>SUM(C1427:F1427)</f>
      </c>
      <c r="H1427" s="125">
        <v>6000</v>
      </c>
      <c r="I1427" s="125">
        <f>G1427*H1427</f>
      </c>
      <c r="J1427" s="125">
        <f>I1427*0.1</f>
      </c>
      <c r="K1427" s="125">
        <f>SUM(I1427:J1427)</f>
      </c>
      <c r="L1427" s="205"/>
      <c r="M1427" s="87"/>
      <c r="N1427" s="87"/>
      <c r="O1427" s="87"/>
      <c r="P1427" s="87"/>
      <c r="Q1427" s="87"/>
      <c r="R1427" s="87"/>
      <c r="S1427" s="87"/>
      <c r="T1427" s="87"/>
      <c r="U1427" s="205"/>
      <c r="V1427" s="87"/>
      <c r="W1427" s="87"/>
      <c r="X1427" s="87"/>
      <c r="Y1427" s="87"/>
      <c r="Z1427" s="86"/>
      <c r="AA1427" s="87"/>
    </row>
    <row x14ac:dyDescent="0.25" r="1428" customHeight="1" ht="17.25">
      <c r="A1428" s="178">
        <f>A1424</f>
        <v>25569.375</v>
      </c>
      <c r="B1428" s="186"/>
      <c r="C1428" s="180"/>
      <c r="D1428" s="180"/>
      <c r="E1428" s="180"/>
      <c r="F1428" s="180"/>
      <c r="G1428" s="180">
        <f>SUM(C1428:F1428)</f>
      </c>
      <c r="H1428" s="125"/>
      <c r="I1428" s="125">
        <f>G1428*H1428</f>
      </c>
      <c r="J1428" s="125">
        <f>I1428*0.1</f>
      </c>
      <c r="K1428" s="125">
        <f>SUM(I1428:J1428)</f>
      </c>
      <c r="L1428" s="205"/>
      <c r="M1428" s="87"/>
      <c r="N1428" s="87"/>
      <c r="O1428" s="87"/>
      <c r="P1428" s="87"/>
      <c r="Q1428" s="87"/>
      <c r="R1428" s="87"/>
      <c r="S1428" s="87"/>
      <c r="T1428" s="87"/>
      <c r="U1428" s="205"/>
      <c r="V1428" s="87"/>
      <c r="W1428" s="87"/>
      <c r="X1428" s="87"/>
      <c r="Y1428" s="87"/>
      <c r="Z1428" s="86"/>
      <c r="AA1428" s="87"/>
    </row>
    <row x14ac:dyDescent="0.25" r="1429" customHeight="1" ht="17.25">
      <c r="A1429" s="178">
        <f>A1423</f>
        <v>25569.375</v>
      </c>
      <c r="B1429" s="186"/>
      <c r="C1429" s="180"/>
      <c r="D1429" s="180"/>
      <c r="E1429" s="180"/>
      <c r="F1429" s="180"/>
      <c r="G1429" s="180">
        <f>SUM(C1429:F1429)</f>
      </c>
      <c r="H1429" s="125"/>
      <c r="I1429" s="125">
        <f>G1429*H1429</f>
      </c>
      <c r="J1429" s="125">
        <f>I1429*0.1</f>
      </c>
      <c r="K1429" s="125">
        <f>SUM(I1429:J1429)</f>
      </c>
      <c r="L1429" s="205"/>
      <c r="M1429" s="87"/>
      <c r="N1429" s="87"/>
      <c r="O1429" s="87"/>
      <c r="P1429" s="87"/>
      <c r="Q1429" s="87"/>
      <c r="R1429" s="87"/>
      <c r="S1429" s="87"/>
      <c r="T1429" s="87"/>
      <c r="U1429" s="205"/>
      <c r="V1429" s="87"/>
      <c r="W1429" s="87"/>
      <c r="X1429" s="87"/>
      <c r="Y1429" s="87"/>
      <c r="Z1429" s="86"/>
      <c r="AA1429" s="87"/>
    </row>
    <row x14ac:dyDescent="0.25" r="1430" customHeight="1" ht="17.25">
      <c r="A1430" s="178">
        <f>A1424</f>
        <v>25569.375</v>
      </c>
      <c r="B1430" s="186"/>
      <c r="C1430" s="180"/>
      <c r="D1430" s="180"/>
      <c r="E1430" s="180"/>
      <c r="F1430" s="180"/>
      <c r="G1430" s="180">
        <f>SUM(C1430:F1430)</f>
      </c>
      <c r="H1430" s="125"/>
      <c r="I1430" s="125">
        <f>G1430*H1430</f>
      </c>
      <c r="J1430" s="125">
        <f>I1430*0.1</f>
      </c>
      <c r="K1430" s="125">
        <f>SUM(I1430:J1430)</f>
      </c>
      <c r="L1430" s="205"/>
      <c r="M1430" s="87"/>
      <c r="N1430" s="87"/>
      <c r="O1430" s="87"/>
      <c r="P1430" s="87"/>
      <c r="Q1430" s="87"/>
      <c r="R1430" s="87"/>
      <c r="S1430" s="87"/>
      <c r="T1430" s="87"/>
      <c r="U1430" s="205"/>
      <c r="V1430" s="87"/>
      <c r="W1430" s="87"/>
      <c r="X1430" s="87"/>
      <c r="Y1430" s="87"/>
      <c r="Z1430" s="86"/>
      <c r="AA1430" s="87"/>
    </row>
    <row x14ac:dyDescent="0.25" r="1431" customHeight="1" ht="17.25">
      <c r="A1431" s="178">
        <f>A1429</f>
        <v>25569.375</v>
      </c>
      <c r="B1431" s="179"/>
      <c r="C1431" s="180"/>
      <c r="D1431" s="180"/>
      <c r="E1431" s="180"/>
      <c r="F1431" s="180"/>
      <c r="G1431" s="180">
        <f>SUM(C1431:F1431)</f>
      </c>
      <c r="H1431" s="125"/>
      <c r="I1431" s="125">
        <f>G1431*H1431</f>
      </c>
      <c r="J1431" s="125">
        <v>0</v>
      </c>
      <c r="K1431" s="125">
        <f>SUM(I1431:J1431)</f>
      </c>
      <c r="L1431" s="205"/>
      <c r="M1431" s="87"/>
      <c r="N1431" s="87"/>
      <c r="O1431" s="87"/>
      <c r="P1431" s="87"/>
      <c r="Q1431" s="87"/>
      <c r="R1431" s="87"/>
      <c r="S1431" s="87"/>
      <c r="T1431" s="87"/>
      <c r="U1431" s="205"/>
      <c r="V1431" s="87"/>
      <c r="W1431" s="87"/>
      <c r="X1431" s="87"/>
      <c r="Y1431" s="87"/>
      <c r="Z1431" s="86"/>
      <c r="AA1431" s="87"/>
    </row>
    <row x14ac:dyDescent="0.25" r="1432" customHeight="1" ht="17.25">
      <c r="A1432" s="189">
        <f>A1431</f>
        <v>25569.375</v>
      </c>
      <c r="B1432" s="190" t="s">
        <v>155</v>
      </c>
      <c r="C1432" s="191">
        <f>SUM(C1386:C1431)</f>
      </c>
      <c r="D1432" s="191">
        <f>SUM(D1386:D1431)</f>
      </c>
      <c r="E1432" s="191">
        <f>SUM(E1386:E1431)</f>
      </c>
      <c r="F1432" s="191">
        <f>SUM(F1386:F1431)</f>
      </c>
      <c r="G1432" s="191">
        <f>SUM(G1386:G1431)</f>
      </c>
      <c r="H1432" s="191"/>
      <c r="I1432" s="191">
        <f>SUM(I1386:I1431)</f>
      </c>
      <c r="J1432" s="191">
        <f>SUM(J1386:J1431)</f>
      </c>
      <c r="K1432" s="191">
        <f>SUM(K1386:K1431)</f>
      </c>
      <c r="L1432" s="205"/>
      <c r="M1432" s="87"/>
      <c r="N1432" s="87"/>
      <c r="O1432" s="87"/>
      <c r="P1432" s="87"/>
      <c r="Q1432" s="87"/>
      <c r="R1432" s="87"/>
      <c r="S1432" s="87"/>
      <c r="T1432" s="87"/>
      <c r="U1432" s="205"/>
      <c r="V1432" s="87"/>
      <c r="W1432" s="87"/>
      <c r="X1432" s="87"/>
      <c r="Y1432" s="87"/>
      <c r="Z1432" s="86"/>
      <c r="AA1432" s="87"/>
    </row>
    <row x14ac:dyDescent="0.25" r="1433" customHeight="1" ht="17.25">
      <c r="A1433" s="178">
        <f>A1432</f>
        <v>25569.375</v>
      </c>
      <c r="B1433" s="186" t="s">
        <v>113</v>
      </c>
      <c r="C1433" s="180"/>
      <c r="D1433" s="180">
        <v>45</v>
      </c>
      <c r="E1433" s="180"/>
      <c r="F1433" s="180"/>
      <c r="G1433" s="180">
        <f>SUM(C1433:F1433)</f>
      </c>
      <c r="H1433" s="125">
        <v>6500</v>
      </c>
      <c r="I1433" s="125">
        <f>G1433*H1433</f>
      </c>
      <c r="J1433" s="185"/>
      <c r="K1433" s="125">
        <f>SUM(I1433:J1433)</f>
      </c>
      <c r="L1433" s="205"/>
      <c r="M1433" s="87"/>
      <c r="N1433" s="87"/>
      <c r="O1433" s="87"/>
      <c r="P1433" s="87"/>
      <c r="Q1433" s="87"/>
      <c r="R1433" s="87"/>
      <c r="S1433" s="87"/>
      <c r="T1433" s="87"/>
      <c r="U1433" s="205"/>
      <c r="V1433" s="87"/>
      <c r="W1433" s="87"/>
      <c r="X1433" s="87"/>
      <c r="Y1433" s="87"/>
      <c r="Z1433" s="86"/>
      <c r="AA1433" s="87"/>
    </row>
    <row x14ac:dyDescent="0.25" r="1434" customHeight="1" ht="17.25">
      <c r="A1434" s="178">
        <f>A1433</f>
        <v>25569.375</v>
      </c>
      <c r="B1434" s="186" t="s">
        <v>156</v>
      </c>
      <c r="C1434" s="180"/>
      <c r="D1434" s="180">
        <v>10</v>
      </c>
      <c r="E1434" s="180"/>
      <c r="F1434" s="180"/>
      <c r="G1434" s="180">
        <f>SUM(C1434:F1434)</f>
      </c>
      <c r="H1434" s="125">
        <v>6500</v>
      </c>
      <c r="I1434" s="125">
        <f>G1434*H1434</f>
      </c>
      <c r="J1434" s="185"/>
      <c r="K1434" s="125">
        <f>SUM(I1434:J1434)</f>
      </c>
      <c r="L1434" s="205"/>
      <c r="M1434" s="87"/>
      <c r="N1434" s="87"/>
      <c r="O1434" s="87"/>
      <c r="P1434" s="87"/>
      <c r="Q1434" s="87"/>
      <c r="R1434" s="87"/>
      <c r="S1434" s="87"/>
      <c r="T1434" s="87"/>
      <c r="U1434" s="205"/>
      <c r="V1434" s="87"/>
      <c r="W1434" s="87"/>
      <c r="X1434" s="87"/>
      <c r="Y1434" s="87"/>
      <c r="Z1434" s="86"/>
      <c r="AA1434" s="87"/>
    </row>
    <row x14ac:dyDescent="0.25" r="1435" customHeight="1" ht="17.25">
      <c r="A1435" s="178">
        <f>A1434</f>
        <v>25569.375</v>
      </c>
      <c r="B1435" s="186" t="s">
        <v>112</v>
      </c>
      <c r="C1435" s="180"/>
      <c r="D1435" s="180">
        <v>10</v>
      </c>
      <c r="E1435" s="180"/>
      <c r="F1435" s="180"/>
      <c r="G1435" s="180">
        <f>SUM(C1435:F1435)</f>
      </c>
      <c r="H1435" s="125">
        <v>6900</v>
      </c>
      <c r="I1435" s="125">
        <f>G1435*H1435</f>
      </c>
      <c r="J1435" s="185"/>
      <c r="K1435" s="125">
        <f>SUM(I1435:J1435)</f>
      </c>
      <c r="L1435" s="205"/>
      <c r="M1435" s="87"/>
      <c r="N1435" s="87"/>
      <c r="O1435" s="87"/>
      <c r="P1435" s="87"/>
      <c r="Q1435" s="87"/>
      <c r="R1435" s="87"/>
      <c r="S1435" s="87"/>
      <c r="T1435" s="87"/>
      <c r="U1435" s="205"/>
      <c r="V1435" s="87"/>
      <c r="W1435" s="87"/>
      <c r="X1435" s="87"/>
      <c r="Y1435" s="87"/>
      <c r="Z1435" s="86"/>
      <c r="AA1435" s="87"/>
    </row>
    <row x14ac:dyDescent="0.25" r="1436" customHeight="1" ht="17.25">
      <c r="A1436" s="178">
        <f>A1435</f>
        <v>25569.375</v>
      </c>
      <c r="B1436" s="179"/>
      <c r="C1436" s="180"/>
      <c r="D1436" s="180"/>
      <c r="E1436" s="180"/>
      <c r="F1436" s="180"/>
      <c r="G1436" s="180">
        <f>SUM(C1436:F1436)</f>
      </c>
      <c r="H1436" s="125"/>
      <c r="I1436" s="125">
        <f>G1436*H1436</f>
      </c>
      <c r="J1436" s="185"/>
      <c r="K1436" s="125">
        <f>SUM(I1436:J1436)</f>
      </c>
      <c r="L1436" s="205"/>
      <c r="M1436" s="87"/>
      <c r="N1436" s="87"/>
      <c r="O1436" s="87"/>
      <c r="P1436" s="87"/>
      <c r="Q1436" s="87"/>
      <c r="R1436" s="87"/>
      <c r="S1436" s="87"/>
      <c r="T1436" s="87"/>
      <c r="U1436" s="205"/>
      <c r="V1436" s="87"/>
      <c r="W1436" s="87"/>
      <c r="X1436" s="87"/>
      <c r="Y1436" s="87"/>
      <c r="Z1436" s="86"/>
      <c r="AA1436" s="87"/>
    </row>
    <row x14ac:dyDescent="0.25" r="1437" customHeight="1" ht="17.25">
      <c r="A1437" s="178">
        <f>A1436</f>
        <v>25569.375</v>
      </c>
      <c r="B1437" s="179"/>
      <c r="C1437" s="180"/>
      <c r="D1437" s="180"/>
      <c r="E1437" s="180"/>
      <c r="F1437" s="180"/>
      <c r="G1437" s="180">
        <f>SUM(C1437:F1437)</f>
      </c>
      <c r="H1437" s="125"/>
      <c r="I1437" s="125">
        <f>G1437*H1437</f>
      </c>
      <c r="J1437" s="185"/>
      <c r="K1437" s="125">
        <f>SUM(I1437:J1437)</f>
      </c>
      <c r="L1437" s="205"/>
      <c r="M1437" s="87"/>
      <c r="N1437" s="87"/>
      <c r="O1437" s="87"/>
      <c r="P1437" s="87"/>
      <c r="Q1437" s="87"/>
      <c r="R1437" s="87"/>
      <c r="S1437" s="87"/>
      <c r="T1437" s="87"/>
      <c r="U1437" s="205"/>
      <c r="V1437" s="87"/>
      <c r="W1437" s="87"/>
      <c r="X1437" s="87"/>
      <c r="Y1437" s="87"/>
      <c r="Z1437" s="86"/>
      <c r="AA1437" s="87"/>
    </row>
    <row x14ac:dyDescent="0.25" r="1438" customHeight="1" ht="17.25">
      <c r="A1438" s="178">
        <f>A1437</f>
        <v>25569.375</v>
      </c>
      <c r="B1438" s="179"/>
      <c r="C1438" s="180"/>
      <c r="D1438" s="180"/>
      <c r="E1438" s="180"/>
      <c r="F1438" s="180"/>
      <c r="G1438" s="180">
        <f>SUM(C1438:F1438)</f>
      </c>
      <c r="H1438" s="125"/>
      <c r="I1438" s="125">
        <f>G1438*H1438</f>
      </c>
      <c r="J1438" s="185"/>
      <c r="K1438" s="125">
        <f>SUM(I1438:J1438)</f>
      </c>
      <c r="L1438" s="205"/>
      <c r="M1438" s="87"/>
      <c r="N1438" s="87"/>
      <c r="O1438" s="87"/>
      <c r="P1438" s="87"/>
      <c r="Q1438" s="87"/>
      <c r="R1438" s="87"/>
      <c r="S1438" s="87"/>
      <c r="T1438" s="87"/>
      <c r="U1438" s="205"/>
      <c r="V1438" s="87"/>
      <c r="W1438" s="87"/>
      <c r="X1438" s="87"/>
      <c r="Y1438" s="87"/>
      <c r="Z1438" s="86"/>
      <c r="AA1438" s="87"/>
    </row>
    <row x14ac:dyDescent="0.25" r="1439" customHeight="1" ht="17.25">
      <c r="A1439" s="178">
        <f>A1438</f>
        <v>25569.375</v>
      </c>
      <c r="B1439" s="179"/>
      <c r="C1439" s="180"/>
      <c r="D1439" s="180"/>
      <c r="E1439" s="180"/>
      <c r="F1439" s="180"/>
      <c r="G1439" s="180">
        <f>SUM(C1439:F1439)</f>
      </c>
      <c r="H1439" s="125"/>
      <c r="I1439" s="125">
        <f>G1439*H1439</f>
      </c>
      <c r="J1439" s="185"/>
      <c r="K1439" s="125">
        <f>SUM(I1439:J1439)</f>
      </c>
      <c r="L1439" s="205"/>
      <c r="M1439" s="87"/>
      <c r="N1439" s="87"/>
      <c r="O1439" s="87"/>
      <c r="P1439" s="87"/>
      <c r="Q1439" s="87"/>
      <c r="R1439" s="87"/>
      <c r="S1439" s="87"/>
      <c r="T1439" s="87"/>
      <c r="U1439" s="205"/>
      <c r="V1439" s="87"/>
      <c r="W1439" s="87"/>
      <c r="X1439" s="87"/>
      <c r="Y1439" s="87"/>
      <c r="Z1439" s="86"/>
      <c r="AA1439" s="87"/>
    </row>
    <row x14ac:dyDescent="0.25" r="1440" customHeight="1" ht="17.25">
      <c r="A1440" s="178">
        <f>A1439</f>
        <v>25569.375</v>
      </c>
      <c r="B1440" s="179"/>
      <c r="C1440" s="180"/>
      <c r="D1440" s="180"/>
      <c r="E1440" s="180"/>
      <c r="F1440" s="180"/>
      <c r="G1440" s="180">
        <f>SUM(C1440:F1440)</f>
      </c>
      <c r="H1440" s="125"/>
      <c r="I1440" s="125">
        <f>G1440*H1440</f>
      </c>
      <c r="J1440" s="185"/>
      <c r="K1440" s="125">
        <f>SUM(I1440:J1440)</f>
      </c>
      <c r="L1440" s="205"/>
      <c r="M1440" s="87"/>
      <c r="N1440" s="87"/>
      <c r="O1440" s="87"/>
      <c r="P1440" s="87"/>
      <c r="Q1440" s="87"/>
      <c r="R1440" s="87"/>
      <c r="S1440" s="87"/>
      <c r="T1440" s="87"/>
      <c r="U1440" s="205"/>
      <c r="V1440" s="87"/>
      <c r="W1440" s="87"/>
      <c r="X1440" s="87"/>
      <c r="Y1440" s="87"/>
      <c r="Z1440" s="86"/>
      <c r="AA1440" s="87"/>
    </row>
    <row x14ac:dyDescent="0.25" r="1441" customHeight="1" ht="17.25">
      <c r="A1441" s="189">
        <f>A1440</f>
        <v>25569.375</v>
      </c>
      <c r="B1441" s="190" t="s">
        <v>157</v>
      </c>
      <c r="C1441" s="191">
        <f>SUM(C1433:C1440)</f>
      </c>
      <c r="D1441" s="191">
        <f>SUM(D1433:D1440)</f>
      </c>
      <c r="E1441" s="191">
        <f>SUM(E1433:E1440)</f>
      </c>
      <c r="F1441" s="191">
        <f>SUM(F1433:F1440)</f>
      </c>
      <c r="G1441" s="191">
        <f>SUM(G1433:G1440)</f>
      </c>
      <c r="H1441" s="201"/>
      <c r="I1441" s="201">
        <f>SUM(I1433:I1440)</f>
      </c>
      <c r="J1441" s="201"/>
      <c r="K1441" s="202">
        <f>SUM(K1433:K1440)</f>
      </c>
      <c r="L1441" s="205"/>
      <c r="M1441" s="87"/>
      <c r="N1441" s="87"/>
      <c r="O1441" s="87"/>
      <c r="P1441" s="87"/>
      <c r="Q1441" s="87"/>
      <c r="R1441" s="87"/>
      <c r="S1441" s="87"/>
      <c r="T1441" s="87"/>
      <c r="U1441" s="205"/>
      <c r="V1441" s="87"/>
      <c r="W1441" s="87"/>
      <c r="X1441" s="87"/>
      <c r="Y1441" s="87"/>
      <c r="Z1441" s="86"/>
      <c r="AA1441" s="87"/>
    </row>
    <row x14ac:dyDescent="0.25" r="1442" customHeight="1" ht="17.25" hidden="1">
      <c r="A1442" s="172" t="s">
        <v>128</v>
      </c>
      <c r="B1442" s="173" t="s">
        <v>2</v>
      </c>
      <c r="C1442" s="174" t="s">
        <v>129</v>
      </c>
      <c r="D1442" s="174" t="s">
        <v>130</v>
      </c>
      <c r="E1442" s="174" t="s">
        <v>131</v>
      </c>
      <c r="F1442" s="174" t="s">
        <v>132</v>
      </c>
      <c r="G1442" s="174" t="s">
        <v>133</v>
      </c>
      <c r="H1442" s="174" t="s">
        <v>7</v>
      </c>
      <c r="I1442" s="174" t="s">
        <v>134</v>
      </c>
      <c r="J1442" s="174" t="s">
        <v>90</v>
      </c>
      <c r="K1442" s="174" t="s">
        <v>135</v>
      </c>
      <c r="L1442" s="205"/>
      <c r="M1442" s="87"/>
      <c r="N1442" s="87"/>
      <c r="O1442" s="87"/>
      <c r="P1442" s="87"/>
      <c r="Q1442" s="87"/>
      <c r="R1442" s="87"/>
      <c r="S1442" s="87"/>
      <c r="T1442" s="87"/>
      <c r="U1442" s="205"/>
      <c r="V1442" s="87"/>
      <c r="W1442" s="87"/>
      <c r="X1442" s="87"/>
      <c r="Y1442" s="87"/>
      <c r="Z1442" s="86"/>
      <c r="AA1442" s="87"/>
    </row>
    <row x14ac:dyDescent="0.25" r="1443" customHeight="1" ht="17.25">
      <c r="A1443" s="178">
        <f>A1440+1</f>
        <v>25569.375</v>
      </c>
      <c r="B1443" s="179" t="s">
        <v>137</v>
      </c>
      <c r="C1443" s="180"/>
      <c r="D1443" s="180"/>
      <c r="E1443" s="180"/>
      <c r="F1443" s="180"/>
      <c r="G1443" s="180">
        <f>SUM(C1443:F1443)</f>
      </c>
      <c r="H1443" s="182">
        <v>4500</v>
      </c>
      <c r="I1443" s="125">
        <f>G1443*H1443</f>
      </c>
      <c r="J1443" s="125">
        <f>I1443*0.1</f>
      </c>
      <c r="K1443" s="125">
        <f>SUM(I1443:J1443)</f>
      </c>
      <c r="L1443" s="205"/>
      <c r="M1443" s="87"/>
      <c r="N1443" s="87"/>
      <c r="O1443" s="87"/>
      <c r="P1443" s="87"/>
      <c r="Q1443" s="87"/>
      <c r="R1443" s="87"/>
      <c r="S1443" s="87"/>
      <c r="T1443" s="87"/>
      <c r="U1443" s="205"/>
      <c r="V1443" s="87"/>
      <c r="W1443" s="87"/>
      <c r="X1443" s="87"/>
      <c r="Y1443" s="87"/>
      <c r="Z1443" s="86"/>
      <c r="AA1443" s="87"/>
    </row>
    <row x14ac:dyDescent="0.25" r="1444" customHeight="1" ht="17.25">
      <c r="A1444" s="178">
        <f>A1443</f>
        <v>25569.375</v>
      </c>
      <c r="B1444" s="179" t="s">
        <v>13</v>
      </c>
      <c r="C1444" s="180"/>
      <c r="D1444" s="180"/>
      <c r="E1444" s="180"/>
      <c r="F1444" s="180"/>
      <c r="G1444" s="180">
        <f>SUM(C1444:F1444)</f>
      </c>
      <c r="H1444" s="182">
        <v>6000</v>
      </c>
      <c r="I1444" s="125">
        <f>G1444*H1444</f>
      </c>
      <c r="J1444" s="125">
        <f>I1444*0.1</f>
      </c>
      <c r="K1444" s="125">
        <f>SUM(I1444:J1444)</f>
      </c>
      <c r="L1444" s="205"/>
      <c r="M1444" s="87"/>
      <c r="N1444" s="87"/>
      <c r="O1444" s="87"/>
      <c r="P1444" s="87"/>
      <c r="Q1444" s="87"/>
      <c r="R1444" s="87"/>
      <c r="S1444" s="87"/>
      <c r="T1444" s="87"/>
      <c r="U1444" s="205"/>
      <c r="V1444" s="87"/>
      <c r="W1444" s="87"/>
      <c r="X1444" s="87"/>
      <c r="Y1444" s="87"/>
      <c r="Z1444" s="86"/>
      <c r="AA1444" s="87"/>
    </row>
    <row x14ac:dyDescent="0.25" r="1445" customHeight="1" ht="17.25">
      <c r="A1445" s="178">
        <f>A1444</f>
        <v>25569.375</v>
      </c>
      <c r="B1445" s="179" t="s">
        <v>58</v>
      </c>
      <c r="C1445" s="183"/>
      <c r="D1445" s="180"/>
      <c r="E1445" s="180"/>
      <c r="F1445" s="180"/>
      <c r="G1445" s="180">
        <f>SUM(C1445:F1445)</f>
      </c>
      <c r="H1445" s="182">
        <v>5500</v>
      </c>
      <c r="I1445" s="125">
        <f>G1445*H1445</f>
      </c>
      <c r="J1445" s="125">
        <f>I1445*0.1</f>
      </c>
      <c r="K1445" s="125">
        <f>SUM(I1445:J1445)</f>
      </c>
      <c r="L1445" s="205"/>
      <c r="M1445" s="87"/>
      <c r="N1445" s="87"/>
      <c r="O1445" s="87"/>
      <c r="P1445" s="87"/>
      <c r="Q1445" s="87"/>
      <c r="R1445" s="87"/>
      <c r="S1445" s="87"/>
      <c r="T1445" s="87"/>
      <c r="U1445" s="205"/>
      <c r="V1445" s="87"/>
      <c r="W1445" s="87"/>
      <c r="X1445" s="87"/>
      <c r="Y1445" s="87"/>
      <c r="Z1445" s="86"/>
      <c r="AA1445" s="87"/>
    </row>
    <row x14ac:dyDescent="0.25" r="1446" customHeight="1" ht="17.25">
      <c r="A1446" s="178">
        <f>A1445</f>
        <v>25569.375</v>
      </c>
      <c r="B1446" s="179" t="s">
        <v>147</v>
      </c>
      <c r="C1446" s="183"/>
      <c r="D1446" s="180"/>
      <c r="E1446" s="180"/>
      <c r="F1446" s="180"/>
      <c r="G1446" s="180">
        <f>SUM(C1446:F1446)</f>
      </c>
      <c r="H1446" s="182">
        <v>5000</v>
      </c>
      <c r="I1446" s="125">
        <f>G1446*H1446</f>
      </c>
      <c r="J1446" s="125">
        <f>I1446*0.1</f>
      </c>
      <c r="K1446" s="125">
        <f>SUM(I1446:J1446)</f>
      </c>
      <c r="L1446" s="205"/>
      <c r="M1446" s="87"/>
      <c r="N1446" s="87"/>
      <c r="O1446" s="87"/>
      <c r="P1446" s="87"/>
      <c r="Q1446" s="87"/>
      <c r="R1446" s="87"/>
      <c r="S1446" s="87"/>
      <c r="T1446" s="87"/>
      <c r="U1446" s="205"/>
      <c r="V1446" s="87"/>
      <c r="W1446" s="87"/>
      <c r="X1446" s="87"/>
      <c r="Y1446" s="87"/>
      <c r="Z1446" s="86"/>
      <c r="AA1446" s="87"/>
    </row>
    <row x14ac:dyDescent="0.25" r="1447" customHeight="1" ht="17.25">
      <c r="A1447" s="178">
        <f>A1446</f>
        <v>25569.375</v>
      </c>
      <c r="B1447" s="179" t="s">
        <v>27</v>
      </c>
      <c r="C1447" s="180"/>
      <c r="D1447" s="180"/>
      <c r="E1447" s="180"/>
      <c r="F1447" s="180"/>
      <c r="G1447" s="180">
        <f>SUM(C1447:F1447)</f>
      </c>
      <c r="H1447" s="182">
        <v>5500</v>
      </c>
      <c r="I1447" s="125">
        <f>G1447*H1447</f>
      </c>
      <c r="J1447" s="125">
        <f>I1447*0.1</f>
      </c>
      <c r="K1447" s="125">
        <f>SUM(I1447:J1447)</f>
      </c>
      <c r="L1447" s="205"/>
      <c r="M1447" s="87"/>
      <c r="N1447" s="87"/>
      <c r="O1447" s="87"/>
      <c r="P1447" s="87"/>
      <c r="Q1447" s="87"/>
      <c r="R1447" s="87"/>
      <c r="S1447" s="87"/>
      <c r="T1447" s="87"/>
      <c r="U1447" s="205"/>
      <c r="V1447" s="87"/>
      <c r="W1447" s="87"/>
      <c r="X1447" s="87"/>
      <c r="Y1447" s="87"/>
      <c r="Z1447" s="86"/>
      <c r="AA1447" s="87"/>
    </row>
    <row x14ac:dyDescent="0.25" r="1448" customHeight="1" ht="17.25">
      <c r="A1448" s="178">
        <f>A1447</f>
        <v>25569.375</v>
      </c>
      <c r="B1448" s="179" t="s">
        <v>20</v>
      </c>
      <c r="C1448" s="180"/>
      <c r="D1448" s="180"/>
      <c r="E1448" s="180"/>
      <c r="F1448" s="180"/>
      <c r="G1448" s="180">
        <f>SUM(C1448:F1448)</f>
      </c>
      <c r="H1448" s="182">
        <v>5500</v>
      </c>
      <c r="I1448" s="125">
        <f>G1448*H1448</f>
      </c>
      <c r="J1448" s="125">
        <f>I1448*0.1</f>
      </c>
      <c r="K1448" s="125">
        <f>SUM(I1448:J1448)</f>
      </c>
      <c r="L1448" s="205"/>
      <c r="M1448" s="87"/>
      <c r="N1448" s="87"/>
      <c r="O1448" s="87"/>
      <c r="P1448" s="87"/>
      <c r="Q1448" s="87"/>
      <c r="R1448" s="87"/>
      <c r="S1448" s="87"/>
      <c r="T1448" s="87"/>
      <c r="U1448" s="205"/>
      <c r="V1448" s="87"/>
      <c r="W1448" s="87"/>
      <c r="X1448" s="87"/>
      <c r="Y1448" s="87"/>
      <c r="Z1448" s="86"/>
      <c r="AA1448" s="87"/>
    </row>
    <row x14ac:dyDescent="0.25" r="1449" customHeight="1" ht="17.25">
      <c r="A1449" s="178">
        <f>A1448</f>
        <v>25569.375</v>
      </c>
      <c r="B1449" s="179" t="s">
        <v>31</v>
      </c>
      <c r="C1449" s="180"/>
      <c r="D1449" s="180"/>
      <c r="E1449" s="180"/>
      <c r="F1449" s="180"/>
      <c r="G1449" s="180">
        <f>SUM(C1449:F1449)</f>
      </c>
      <c r="H1449" s="182">
        <v>6000</v>
      </c>
      <c r="I1449" s="125">
        <f>G1449*H1449</f>
      </c>
      <c r="J1449" s="125">
        <f>I1449*0.1</f>
      </c>
      <c r="K1449" s="125">
        <f>SUM(I1449:J1449)</f>
      </c>
      <c r="L1449" s="205"/>
      <c r="M1449" s="87"/>
      <c r="N1449" s="87"/>
      <c r="O1449" s="87"/>
      <c r="P1449" s="87"/>
      <c r="Q1449" s="87"/>
      <c r="R1449" s="87"/>
      <c r="S1449" s="87"/>
      <c r="T1449" s="87"/>
      <c r="U1449" s="205"/>
      <c r="V1449" s="87"/>
      <c r="W1449" s="87"/>
      <c r="X1449" s="87"/>
      <c r="Y1449" s="87"/>
      <c r="Z1449" s="86"/>
      <c r="AA1449" s="87"/>
    </row>
    <row x14ac:dyDescent="0.25" r="1450" customHeight="1" ht="17.25">
      <c r="A1450" s="178">
        <f>A1449</f>
        <v>25569.375</v>
      </c>
      <c r="B1450" s="179" t="s">
        <v>71</v>
      </c>
      <c r="C1450" s="180"/>
      <c r="D1450" s="180"/>
      <c r="E1450" s="180"/>
      <c r="F1450" s="180"/>
      <c r="G1450" s="180">
        <f>SUM(C1450:F1450)</f>
      </c>
      <c r="H1450" s="182">
        <v>6000</v>
      </c>
      <c r="I1450" s="125">
        <f>G1450*H1450</f>
      </c>
      <c r="J1450" s="125">
        <f>I1450*0.1</f>
      </c>
      <c r="K1450" s="125">
        <f>SUM(I1450:J1450)</f>
      </c>
      <c r="L1450" s="205"/>
      <c r="M1450" s="87"/>
      <c r="N1450" s="87"/>
      <c r="O1450" s="87"/>
      <c r="P1450" s="87"/>
      <c r="Q1450" s="87"/>
      <c r="R1450" s="87"/>
      <c r="S1450" s="87"/>
      <c r="T1450" s="87"/>
      <c r="U1450" s="205"/>
      <c r="V1450" s="87"/>
      <c r="W1450" s="87"/>
      <c r="X1450" s="87"/>
      <c r="Y1450" s="87"/>
      <c r="Z1450" s="86"/>
      <c r="AA1450" s="87"/>
    </row>
    <row x14ac:dyDescent="0.25" r="1451" customHeight="1" ht="17.25">
      <c r="A1451" s="178">
        <f>A1450</f>
        <v>25569.375</v>
      </c>
      <c r="B1451" s="184" t="s">
        <v>49</v>
      </c>
      <c r="C1451" s="180"/>
      <c r="D1451" s="180"/>
      <c r="E1451" s="180"/>
      <c r="F1451" s="180"/>
      <c r="G1451" s="180">
        <f>SUM(C1451:F1451)</f>
      </c>
      <c r="H1451" s="182">
        <v>6000</v>
      </c>
      <c r="I1451" s="125">
        <f>G1451*H1451</f>
      </c>
      <c r="J1451" s="125">
        <f>I1451*0.1</f>
      </c>
      <c r="K1451" s="125">
        <f>SUM(I1451:J1451)</f>
      </c>
      <c r="L1451" s="205"/>
      <c r="M1451" s="87"/>
      <c r="N1451" s="87"/>
      <c r="O1451" s="87"/>
      <c r="P1451" s="87"/>
      <c r="Q1451" s="87"/>
      <c r="R1451" s="87"/>
      <c r="S1451" s="87"/>
      <c r="T1451" s="87"/>
      <c r="U1451" s="205"/>
      <c r="V1451" s="87"/>
      <c r="W1451" s="87"/>
      <c r="X1451" s="87"/>
      <c r="Y1451" s="87"/>
      <c r="Z1451" s="86"/>
      <c r="AA1451" s="87"/>
    </row>
    <row x14ac:dyDescent="0.25" r="1452" customHeight="1" ht="17.25">
      <c r="A1452" s="178">
        <f>A1451</f>
        <v>25569.375</v>
      </c>
      <c r="B1452" s="179" t="s">
        <v>9</v>
      </c>
      <c r="C1452" s="180"/>
      <c r="D1452" s="180"/>
      <c r="E1452" s="180"/>
      <c r="F1452" s="180"/>
      <c r="G1452" s="180">
        <f>SUM(C1452:F1452)</f>
      </c>
      <c r="H1452" s="182">
        <v>6000</v>
      </c>
      <c r="I1452" s="125">
        <f>G1452*H1452</f>
      </c>
      <c r="J1452" s="125">
        <f>I1452*0.1</f>
      </c>
      <c r="K1452" s="125">
        <f>SUM(I1452:J1452)</f>
      </c>
      <c r="L1452" s="205"/>
      <c r="M1452" s="87"/>
      <c r="N1452" s="87"/>
      <c r="O1452" s="87"/>
      <c r="P1452" s="87"/>
      <c r="Q1452" s="87"/>
      <c r="R1452" s="87"/>
      <c r="S1452" s="87"/>
      <c r="T1452" s="87"/>
      <c r="U1452" s="205"/>
      <c r="V1452" s="87"/>
      <c r="W1452" s="87"/>
      <c r="X1452" s="87"/>
      <c r="Y1452" s="87"/>
      <c r="Z1452" s="86"/>
      <c r="AA1452" s="87"/>
    </row>
    <row x14ac:dyDescent="0.25" r="1453" customHeight="1" ht="17.25">
      <c r="A1453" s="178">
        <f>A1452</f>
        <v>25569.375</v>
      </c>
      <c r="B1453" s="179" t="s">
        <v>78</v>
      </c>
      <c r="C1453" s="180"/>
      <c r="D1453" s="180"/>
      <c r="E1453" s="180"/>
      <c r="F1453" s="180"/>
      <c r="G1453" s="180">
        <f>SUM(C1453:F1453)</f>
      </c>
      <c r="H1453" s="182">
        <v>6500</v>
      </c>
      <c r="I1453" s="125">
        <f>G1453*H1453</f>
      </c>
      <c r="J1453" s="125">
        <f>I1453*0.1</f>
      </c>
      <c r="K1453" s="125">
        <f>SUM(I1453:J1453)</f>
      </c>
      <c r="L1453" s="205"/>
      <c r="M1453" s="87"/>
      <c r="N1453" s="87"/>
      <c r="O1453" s="87"/>
      <c r="P1453" s="87"/>
      <c r="Q1453" s="87"/>
      <c r="R1453" s="87"/>
      <c r="S1453" s="87"/>
      <c r="T1453" s="87"/>
      <c r="U1453" s="205"/>
      <c r="V1453" s="87"/>
      <c r="W1453" s="87"/>
      <c r="X1453" s="87"/>
      <c r="Y1453" s="87"/>
      <c r="Z1453" s="86"/>
      <c r="AA1453" s="87"/>
    </row>
    <row x14ac:dyDescent="0.25" r="1454" customHeight="1" ht="17.25">
      <c r="A1454" s="178">
        <f>A1453</f>
        <v>25569.375</v>
      </c>
      <c r="B1454" s="179" t="s">
        <v>55</v>
      </c>
      <c r="C1454" s="180"/>
      <c r="D1454" s="180"/>
      <c r="E1454" s="180"/>
      <c r="F1454" s="180"/>
      <c r="G1454" s="180">
        <f>SUM(C1454:F1454)</f>
      </c>
      <c r="H1454" s="182">
        <v>6500</v>
      </c>
      <c r="I1454" s="125">
        <f>G1454*H1454</f>
      </c>
      <c r="J1454" s="125">
        <f>I1454*0.1</f>
      </c>
      <c r="K1454" s="125">
        <f>SUM(I1454:J1454)</f>
      </c>
      <c r="L1454" s="205"/>
      <c r="M1454" s="87"/>
      <c r="N1454" s="87"/>
      <c r="O1454" s="87"/>
      <c r="P1454" s="87"/>
      <c r="Q1454" s="87"/>
      <c r="R1454" s="87"/>
      <c r="S1454" s="87"/>
      <c r="T1454" s="87"/>
      <c r="U1454" s="205"/>
      <c r="V1454" s="87"/>
      <c r="W1454" s="87"/>
      <c r="X1454" s="87"/>
      <c r="Y1454" s="87"/>
      <c r="Z1454" s="86"/>
      <c r="AA1454" s="87"/>
    </row>
    <row x14ac:dyDescent="0.25" r="1455" customHeight="1" ht="17.25">
      <c r="A1455" s="178">
        <f>A1454</f>
        <v>25569.375</v>
      </c>
      <c r="B1455" s="179" t="s">
        <v>80</v>
      </c>
      <c r="C1455" s="180"/>
      <c r="D1455" s="180"/>
      <c r="E1455" s="180"/>
      <c r="F1455" s="180"/>
      <c r="G1455" s="180">
        <f>SUM(C1455:F1455)</f>
      </c>
      <c r="H1455" s="182">
        <v>6000</v>
      </c>
      <c r="I1455" s="125">
        <f>G1455*H1455</f>
      </c>
      <c r="J1455" s="185"/>
      <c r="K1455" s="125">
        <f>SUM(I1455:J1455)</f>
      </c>
      <c r="L1455" s="205"/>
      <c r="M1455" s="87"/>
      <c r="N1455" s="87"/>
      <c r="O1455" s="87"/>
      <c r="P1455" s="87"/>
      <c r="Q1455" s="87"/>
      <c r="R1455" s="87"/>
      <c r="S1455" s="87"/>
      <c r="T1455" s="87"/>
      <c r="U1455" s="205"/>
      <c r="V1455" s="87"/>
      <c r="W1455" s="87"/>
      <c r="X1455" s="87"/>
      <c r="Y1455" s="87"/>
      <c r="Z1455" s="86"/>
      <c r="AA1455" s="87"/>
    </row>
    <row x14ac:dyDescent="0.25" r="1456" customHeight="1" ht="17.25">
      <c r="A1456" s="178">
        <f>A1455</f>
        <v>25569.375</v>
      </c>
      <c r="B1456" s="179" t="s">
        <v>67</v>
      </c>
      <c r="C1456" s="180"/>
      <c r="D1456" s="180"/>
      <c r="E1456" s="180"/>
      <c r="F1456" s="180"/>
      <c r="G1456" s="180">
        <f>SUM(C1456:F1456)</f>
      </c>
      <c r="H1456" s="182">
        <v>5500</v>
      </c>
      <c r="I1456" s="125">
        <f>G1456*H1456</f>
      </c>
      <c r="J1456" s="125">
        <f>I1456*0.1</f>
      </c>
      <c r="K1456" s="125">
        <f>SUM(I1456:J1456)</f>
      </c>
      <c r="L1456" s="205"/>
      <c r="M1456" s="87"/>
      <c r="N1456" s="87"/>
      <c r="O1456" s="87"/>
      <c r="P1456" s="87"/>
      <c r="Q1456" s="87"/>
      <c r="R1456" s="87"/>
      <c r="S1456" s="87"/>
      <c r="T1456" s="87"/>
      <c r="U1456" s="205"/>
      <c r="V1456" s="87"/>
      <c r="W1456" s="87"/>
      <c r="X1456" s="87"/>
      <c r="Y1456" s="87"/>
      <c r="Z1456" s="86"/>
      <c r="AA1456" s="87"/>
    </row>
    <row x14ac:dyDescent="0.25" r="1457" customHeight="1" ht="17.25">
      <c r="A1457" s="178">
        <f>A1456</f>
        <v>25569.375</v>
      </c>
      <c r="B1457" s="186" t="s">
        <v>74</v>
      </c>
      <c r="C1457" s="180"/>
      <c r="D1457" s="180"/>
      <c r="E1457" s="180"/>
      <c r="F1457" s="180"/>
      <c r="G1457" s="180">
        <f>SUM(C1457:F1457)</f>
      </c>
      <c r="H1457" s="187">
        <v>5000</v>
      </c>
      <c r="I1457" s="125">
        <f>G1457*H1457</f>
      </c>
      <c r="J1457" s="125">
        <f>I1457*0.1</f>
      </c>
      <c r="K1457" s="125">
        <f>SUM(I1457:J1457)</f>
      </c>
      <c r="L1457" s="205"/>
      <c r="M1457" s="87"/>
      <c r="N1457" s="87"/>
      <c r="O1457" s="87"/>
      <c r="P1457" s="87"/>
      <c r="Q1457" s="87"/>
      <c r="R1457" s="87"/>
      <c r="S1457" s="87"/>
      <c r="T1457" s="87"/>
      <c r="U1457" s="205"/>
      <c r="V1457" s="87"/>
      <c r="W1457" s="87"/>
      <c r="X1457" s="87"/>
      <c r="Y1457" s="87"/>
      <c r="Z1457" s="86"/>
      <c r="AA1457" s="87"/>
    </row>
    <row x14ac:dyDescent="0.25" r="1458" customHeight="1" ht="17.25">
      <c r="A1458" s="178">
        <f>A1457</f>
        <v>25569.375</v>
      </c>
      <c r="B1458" s="179" t="s">
        <v>11</v>
      </c>
      <c r="C1458" s="180"/>
      <c r="D1458" s="180"/>
      <c r="E1458" s="180"/>
      <c r="F1458" s="180"/>
      <c r="G1458" s="180">
        <f>SUM(C1458:F1458)</f>
      </c>
      <c r="H1458" s="182">
        <v>6000</v>
      </c>
      <c r="I1458" s="125">
        <f>G1458*H1458</f>
      </c>
      <c r="J1458" s="125">
        <f>I1458*0.1</f>
      </c>
      <c r="K1458" s="125">
        <f>SUM(I1458:J1458)</f>
      </c>
      <c r="L1458" s="205"/>
      <c r="M1458" s="87"/>
      <c r="N1458" s="87"/>
      <c r="O1458" s="87"/>
      <c r="P1458" s="87"/>
      <c r="Q1458" s="87"/>
      <c r="R1458" s="87"/>
      <c r="S1458" s="87"/>
      <c r="T1458" s="87"/>
      <c r="U1458" s="205"/>
      <c r="V1458" s="87"/>
      <c r="W1458" s="87"/>
      <c r="X1458" s="87"/>
      <c r="Y1458" s="87"/>
      <c r="Z1458" s="86"/>
      <c r="AA1458" s="87"/>
    </row>
    <row x14ac:dyDescent="0.25" r="1459" customHeight="1" ht="17.25">
      <c r="A1459" s="178">
        <f>A1458</f>
        <v>25569.375</v>
      </c>
      <c r="B1459" s="179" t="s">
        <v>22</v>
      </c>
      <c r="C1459" s="180"/>
      <c r="D1459" s="180"/>
      <c r="E1459" s="180"/>
      <c r="F1459" s="180"/>
      <c r="G1459" s="180">
        <f>SUM(C1459:F1459)</f>
      </c>
      <c r="H1459" s="182">
        <v>4800</v>
      </c>
      <c r="I1459" s="125">
        <f>G1459*H1459</f>
      </c>
      <c r="J1459" s="125">
        <f>I1459*0.1</f>
      </c>
      <c r="K1459" s="125">
        <f>SUM(I1459:J1459)</f>
      </c>
      <c r="L1459" s="205"/>
      <c r="M1459" s="87"/>
      <c r="N1459" s="87"/>
      <c r="O1459" s="87"/>
      <c r="P1459" s="87"/>
      <c r="Q1459" s="87"/>
      <c r="R1459" s="87"/>
      <c r="S1459" s="87"/>
      <c r="T1459" s="87"/>
      <c r="U1459" s="205"/>
      <c r="V1459" s="87"/>
      <c r="W1459" s="87"/>
      <c r="X1459" s="87"/>
      <c r="Y1459" s="87"/>
      <c r="Z1459" s="86"/>
      <c r="AA1459" s="87"/>
    </row>
    <row x14ac:dyDescent="0.25" r="1460" customHeight="1" ht="17.25">
      <c r="A1460" s="178">
        <f>A1459</f>
        <v>25569.375</v>
      </c>
      <c r="B1460" s="186" t="s">
        <v>84</v>
      </c>
      <c r="C1460" s="180"/>
      <c r="D1460" s="180"/>
      <c r="E1460" s="180"/>
      <c r="F1460" s="180"/>
      <c r="G1460" s="180">
        <f>SUM(C1460:F1460)</f>
      </c>
      <c r="H1460" s="182">
        <v>4800</v>
      </c>
      <c r="I1460" s="125">
        <f>G1460*H1460</f>
      </c>
      <c r="J1460" s="125">
        <f>I1460*0.1</f>
      </c>
      <c r="K1460" s="125">
        <f>SUM(I1460:J1460)</f>
      </c>
      <c r="L1460" s="205"/>
      <c r="M1460" s="87"/>
      <c r="N1460" s="87"/>
      <c r="O1460" s="87"/>
      <c r="P1460" s="87"/>
      <c r="Q1460" s="87"/>
      <c r="R1460" s="87"/>
      <c r="S1460" s="87"/>
      <c r="T1460" s="87"/>
      <c r="U1460" s="205"/>
      <c r="V1460" s="87"/>
      <c r="W1460" s="87"/>
      <c r="X1460" s="87"/>
      <c r="Y1460" s="87"/>
      <c r="Z1460" s="86"/>
      <c r="AA1460" s="87"/>
    </row>
    <row x14ac:dyDescent="0.25" r="1461" customHeight="1" ht="17.25">
      <c r="A1461" s="178">
        <f>A1460</f>
        <v>25569.375</v>
      </c>
      <c r="B1461" s="179" t="s">
        <v>17</v>
      </c>
      <c r="C1461" s="180"/>
      <c r="D1461" s="180"/>
      <c r="E1461" s="180"/>
      <c r="F1461" s="180"/>
      <c r="G1461" s="180">
        <f>SUM(C1461:F1461)</f>
      </c>
      <c r="H1461" s="182">
        <v>6500</v>
      </c>
      <c r="I1461" s="125">
        <f>G1461*H1461</f>
      </c>
      <c r="J1461" s="125">
        <f>I1461*0.1</f>
      </c>
      <c r="K1461" s="125">
        <f>SUM(I1461:J1461)</f>
      </c>
      <c r="L1461" s="205"/>
      <c r="M1461" s="87"/>
      <c r="N1461" s="87"/>
      <c r="O1461" s="87"/>
      <c r="P1461" s="87"/>
      <c r="Q1461" s="87"/>
      <c r="R1461" s="87"/>
      <c r="S1461" s="87"/>
      <c r="T1461" s="87"/>
      <c r="U1461" s="205"/>
      <c r="V1461" s="87"/>
      <c r="W1461" s="87"/>
      <c r="X1461" s="87"/>
      <c r="Y1461" s="87"/>
      <c r="Z1461" s="86"/>
      <c r="AA1461" s="87"/>
    </row>
    <row x14ac:dyDescent="0.25" r="1462" customHeight="1" ht="17.25">
      <c r="A1462" s="178">
        <f>A1461</f>
        <v>25569.375</v>
      </c>
      <c r="B1462" s="186" t="s">
        <v>148</v>
      </c>
      <c r="C1462" s="180"/>
      <c r="D1462" s="180"/>
      <c r="E1462" s="180"/>
      <c r="F1462" s="180"/>
      <c r="G1462" s="180">
        <f>SUM(C1462:F1462)</f>
      </c>
      <c r="H1462" s="182">
        <v>6000</v>
      </c>
      <c r="I1462" s="125">
        <f>G1462*H1462</f>
      </c>
      <c r="J1462" s="125">
        <f>I1462*0.1</f>
      </c>
      <c r="K1462" s="125">
        <f>SUM(I1462:J1462)</f>
      </c>
      <c r="L1462" s="205"/>
      <c r="M1462" s="87"/>
      <c r="N1462" s="87"/>
      <c r="O1462" s="87"/>
      <c r="P1462" s="87"/>
      <c r="Q1462" s="87"/>
      <c r="R1462" s="87"/>
      <c r="S1462" s="87"/>
      <c r="T1462" s="87"/>
      <c r="U1462" s="205"/>
      <c r="V1462" s="87"/>
      <c r="W1462" s="87"/>
      <c r="X1462" s="87"/>
      <c r="Y1462" s="87"/>
      <c r="Z1462" s="86"/>
      <c r="AA1462" s="87"/>
    </row>
    <row x14ac:dyDescent="0.25" r="1463" customHeight="1" ht="17.25">
      <c r="A1463" s="178">
        <f>A1462</f>
        <v>25569.375</v>
      </c>
      <c r="B1463" s="179" t="s">
        <v>29</v>
      </c>
      <c r="C1463" s="188"/>
      <c r="D1463" s="180"/>
      <c r="E1463" s="180"/>
      <c r="F1463" s="180"/>
      <c r="G1463" s="180">
        <f>SUM(C1463:F1463)</f>
      </c>
      <c r="H1463" s="182">
        <v>5500</v>
      </c>
      <c r="I1463" s="125">
        <f>G1463*H1463</f>
      </c>
      <c r="J1463" s="125">
        <f>I1463*0.1</f>
      </c>
      <c r="K1463" s="125">
        <f>SUM(I1463:J1463)</f>
      </c>
      <c r="L1463" s="205"/>
      <c r="M1463" s="87"/>
      <c r="N1463" s="87"/>
      <c r="O1463" s="87"/>
      <c r="P1463" s="87"/>
      <c r="Q1463" s="87"/>
      <c r="R1463" s="87"/>
      <c r="S1463" s="87"/>
      <c r="T1463" s="87"/>
      <c r="U1463" s="205"/>
      <c r="V1463" s="87"/>
      <c r="W1463" s="87"/>
      <c r="X1463" s="87"/>
      <c r="Y1463" s="87"/>
      <c r="Z1463" s="86"/>
      <c r="AA1463" s="87"/>
    </row>
    <row x14ac:dyDescent="0.25" r="1464" customHeight="1" ht="17.25">
      <c r="A1464" s="178">
        <f>A1463</f>
        <v>25569.375</v>
      </c>
      <c r="B1464" s="179" t="s">
        <v>15</v>
      </c>
      <c r="C1464" s="180"/>
      <c r="D1464" s="180"/>
      <c r="E1464" s="180"/>
      <c r="F1464" s="180"/>
      <c r="G1464" s="180">
        <f>SUM(C1464:F1464)</f>
      </c>
      <c r="H1464" s="182">
        <v>4800</v>
      </c>
      <c r="I1464" s="125">
        <f>G1464*H1464</f>
      </c>
      <c r="J1464" s="125">
        <f>I1464*0.1</f>
      </c>
      <c r="K1464" s="125">
        <f>SUM(I1464:J1464)</f>
      </c>
      <c r="L1464" s="205"/>
      <c r="M1464" s="87"/>
      <c r="N1464" s="87"/>
      <c r="O1464" s="87"/>
      <c r="P1464" s="87"/>
      <c r="Q1464" s="87"/>
      <c r="R1464" s="87"/>
      <c r="S1464" s="87"/>
      <c r="T1464" s="87"/>
      <c r="U1464" s="205"/>
      <c r="V1464" s="87"/>
      <c r="W1464" s="87"/>
      <c r="X1464" s="87"/>
      <c r="Y1464" s="87"/>
      <c r="Z1464" s="86"/>
      <c r="AA1464" s="87"/>
    </row>
    <row x14ac:dyDescent="0.25" r="1465" customHeight="1" ht="17.25">
      <c r="A1465" s="178">
        <f>A1464</f>
        <v>25569.375</v>
      </c>
      <c r="B1465" s="179" t="s">
        <v>21</v>
      </c>
      <c r="C1465" s="188"/>
      <c r="D1465" s="180"/>
      <c r="E1465" s="180"/>
      <c r="F1465" s="180"/>
      <c r="G1465" s="180">
        <f>SUM(C1465:F1465)</f>
      </c>
      <c r="H1465" s="182">
        <v>5500</v>
      </c>
      <c r="I1465" s="125">
        <f>G1465*H1465</f>
      </c>
      <c r="J1465" s="125">
        <f>I1465*0.1</f>
      </c>
      <c r="K1465" s="125">
        <f>SUM(I1465:J1465)</f>
      </c>
      <c r="L1465" s="205"/>
      <c r="M1465" s="87"/>
      <c r="N1465" s="87"/>
      <c r="O1465" s="87"/>
      <c r="P1465" s="87"/>
      <c r="Q1465" s="87"/>
      <c r="R1465" s="87"/>
      <c r="S1465" s="87"/>
      <c r="T1465" s="87"/>
      <c r="U1465" s="205"/>
      <c r="V1465" s="87"/>
      <c r="W1465" s="87"/>
      <c r="X1465" s="87"/>
      <c r="Y1465" s="87"/>
      <c r="Z1465" s="86"/>
      <c r="AA1465" s="87"/>
    </row>
    <row x14ac:dyDescent="0.25" r="1466" customHeight="1" ht="17.25">
      <c r="A1466" s="178">
        <f>A1465</f>
        <v>25569.375</v>
      </c>
      <c r="B1466" s="179" t="s">
        <v>52</v>
      </c>
      <c r="C1466" s="180"/>
      <c r="D1466" s="180"/>
      <c r="E1466" s="180"/>
      <c r="F1466" s="180"/>
      <c r="G1466" s="180">
        <f>SUM(C1466:F1466)</f>
      </c>
      <c r="H1466" s="182">
        <v>5500</v>
      </c>
      <c r="I1466" s="125">
        <f>G1466*H1466</f>
      </c>
      <c r="J1466" s="125">
        <f>I1466*0.1</f>
      </c>
      <c r="K1466" s="125">
        <f>SUM(I1466:J1466)</f>
      </c>
      <c r="L1466" s="205"/>
      <c r="M1466" s="87"/>
      <c r="N1466" s="87"/>
      <c r="O1466" s="87"/>
      <c r="P1466" s="87"/>
      <c r="Q1466" s="87"/>
      <c r="R1466" s="87"/>
      <c r="S1466" s="87"/>
      <c r="T1466" s="87"/>
      <c r="U1466" s="205"/>
      <c r="V1466" s="87"/>
      <c r="W1466" s="87"/>
      <c r="X1466" s="87"/>
      <c r="Y1466" s="87"/>
      <c r="Z1466" s="86"/>
      <c r="AA1466" s="87"/>
    </row>
    <row x14ac:dyDescent="0.25" r="1467" customHeight="1" ht="17.25">
      <c r="A1467" s="178">
        <f>A1466</f>
        <v>25569.375</v>
      </c>
      <c r="B1467" s="186" t="s">
        <v>61</v>
      </c>
      <c r="C1467" s="180"/>
      <c r="D1467" s="180"/>
      <c r="E1467" s="180"/>
      <c r="F1467" s="180"/>
      <c r="G1467" s="180">
        <f>SUM(C1467:F1467)</f>
      </c>
      <c r="H1467" s="182">
        <v>5500</v>
      </c>
      <c r="I1467" s="125">
        <f>G1467*H1467</f>
      </c>
      <c r="J1467" s="125">
        <f>I1467*0.1</f>
      </c>
      <c r="K1467" s="125">
        <f>SUM(I1467:J1467)</f>
      </c>
      <c r="L1467" s="205"/>
      <c r="M1467" s="87"/>
      <c r="N1467" s="87"/>
      <c r="O1467" s="87"/>
      <c r="P1467" s="87"/>
      <c r="Q1467" s="87"/>
      <c r="R1467" s="87"/>
      <c r="S1467" s="87"/>
      <c r="T1467" s="87"/>
      <c r="U1467" s="205"/>
      <c r="V1467" s="87"/>
      <c r="W1467" s="87"/>
      <c r="X1467" s="87"/>
      <c r="Y1467" s="87"/>
      <c r="Z1467" s="86"/>
      <c r="AA1467" s="87"/>
    </row>
    <row x14ac:dyDescent="0.25" r="1468" customHeight="1" ht="17.25">
      <c r="A1468" s="178">
        <f>A1467</f>
        <v>25569.375</v>
      </c>
      <c r="B1468" s="179" t="s">
        <v>33</v>
      </c>
      <c r="C1468" s="180"/>
      <c r="D1468" s="180"/>
      <c r="E1468" s="180"/>
      <c r="F1468" s="180"/>
      <c r="G1468" s="180">
        <f>SUM(C1468:F1468)</f>
      </c>
      <c r="H1468" s="182">
        <v>5500</v>
      </c>
      <c r="I1468" s="125">
        <f>G1468*H1468</f>
      </c>
      <c r="J1468" s="125">
        <f>I1468*0.1</f>
      </c>
      <c r="K1468" s="125">
        <f>SUM(I1468:J1468)</f>
      </c>
      <c r="L1468" s="205"/>
      <c r="M1468" s="87"/>
      <c r="N1468" s="87"/>
      <c r="O1468" s="87"/>
      <c r="P1468" s="87"/>
      <c r="Q1468" s="87"/>
      <c r="R1468" s="87"/>
      <c r="S1468" s="87"/>
      <c r="T1468" s="87"/>
      <c r="U1468" s="205"/>
      <c r="V1468" s="87"/>
      <c r="W1468" s="87"/>
      <c r="X1468" s="87"/>
      <c r="Y1468" s="87"/>
      <c r="Z1468" s="86"/>
      <c r="AA1468" s="87"/>
    </row>
    <row x14ac:dyDescent="0.25" r="1469" customHeight="1" ht="17.25">
      <c r="A1469" s="178">
        <f>A1468</f>
        <v>25569.375</v>
      </c>
      <c r="B1469" s="179" t="s">
        <v>12</v>
      </c>
      <c r="C1469" s="180"/>
      <c r="D1469" s="180"/>
      <c r="E1469" s="180"/>
      <c r="F1469" s="180"/>
      <c r="G1469" s="180">
        <f>SUM(C1469:F1469)</f>
      </c>
      <c r="H1469" s="182">
        <v>6000</v>
      </c>
      <c r="I1469" s="125">
        <f>G1469*H1469</f>
      </c>
      <c r="J1469" s="125">
        <f>I1469*0.1</f>
      </c>
      <c r="K1469" s="125">
        <f>SUM(I1469:J1469)</f>
      </c>
      <c r="L1469" s="205"/>
      <c r="M1469" s="87"/>
      <c r="N1469" s="87"/>
      <c r="O1469" s="87"/>
      <c r="P1469" s="87"/>
      <c r="Q1469" s="87"/>
      <c r="R1469" s="87"/>
      <c r="S1469" s="87"/>
      <c r="T1469" s="87"/>
      <c r="U1469" s="205"/>
      <c r="V1469" s="87"/>
      <c r="W1469" s="87"/>
      <c r="X1469" s="87"/>
      <c r="Y1469" s="87"/>
      <c r="Z1469" s="86"/>
      <c r="AA1469" s="87"/>
    </row>
    <row x14ac:dyDescent="0.25" r="1470" customHeight="1" ht="17.25">
      <c r="A1470" s="178">
        <f>A1469</f>
        <v>25569.375</v>
      </c>
      <c r="B1470" s="186" t="s">
        <v>37</v>
      </c>
      <c r="C1470" s="180"/>
      <c r="D1470" s="180"/>
      <c r="E1470" s="180"/>
      <c r="F1470" s="180"/>
      <c r="G1470" s="180">
        <f>SUM(C1470:F1470)</f>
      </c>
      <c r="H1470" s="182">
        <v>6500</v>
      </c>
      <c r="I1470" s="125">
        <f>G1470*H1470</f>
      </c>
      <c r="J1470" s="125">
        <f>I1470*0.1</f>
      </c>
      <c r="K1470" s="125">
        <f>SUM(I1470:J1470)</f>
      </c>
      <c r="L1470" s="205"/>
      <c r="M1470" s="87"/>
      <c r="N1470" s="87"/>
      <c r="O1470" s="87"/>
      <c r="P1470" s="87"/>
      <c r="Q1470" s="87"/>
      <c r="R1470" s="87"/>
      <c r="S1470" s="87"/>
      <c r="T1470" s="87"/>
      <c r="U1470" s="205"/>
      <c r="V1470" s="87"/>
      <c r="W1470" s="87"/>
      <c r="X1470" s="87"/>
      <c r="Y1470" s="87"/>
      <c r="Z1470" s="86"/>
      <c r="AA1470" s="87"/>
    </row>
    <row x14ac:dyDescent="0.25" r="1471" customHeight="1" ht="17.25">
      <c r="A1471" s="178">
        <f>A1470</f>
        <v>25569.375</v>
      </c>
      <c r="B1471" s="186" t="s">
        <v>64</v>
      </c>
      <c r="C1471" s="180"/>
      <c r="D1471" s="180"/>
      <c r="E1471" s="180"/>
      <c r="F1471" s="180"/>
      <c r="G1471" s="180">
        <f>SUM(C1471:F1471)</f>
      </c>
      <c r="H1471" s="182">
        <v>5500</v>
      </c>
      <c r="I1471" s="125">
        <f>G1471*H1471</f>
      </c>
      <c r="J1471" s="125">
        <f>I1471*0.1</f>
      </c>
      <c r="K1471" s="125">
        <f>SUM(I1471:J1471)</f>
      </c>
      <c r="L1471" s="205"/>
      <c r="M1471" s="87"/>
      <c r="N1471" s="87"/>
      <c r="O1471" s="87"/>
      <c r="P1471" s="87"/>
      <c r="Q1471" s="87"/>
      <c r="R1471" s="87"/>
      <c r="S1471" s="87"/>
      <c r="T1471" s="87"/>
      <c r="U1471" s="205"/>
      <c r="V1471" s="87"/>
      <c r="W1471" s="87"/>
      <c r="X1471" s="87"/>
      <c r="Y1471" s="87"/>
      <c r="Z1471" s="86"/>
      <c r="AA1471" s="87"/>
    </row>
    <row x14ac:dyDescent="0.25" r="1472" customHeight="1" ht="17.25">
      <c r="A1472" s="178">
        <f>A1471</f>
        <v>25569.375</v>
      </c>
      <c r="B1472" s="179" t="s">
        <v>25</v>
      </c>
      <c r="C1472" s="180"/>
      <c r="D1472" s="180"/>
      <c r="E1472" s="180"/>
      <c r="F1472" s="180"/>
      <c r="G1472" s="180">
        <f>SUM(C1472:F1472)</f>
      </c>
      <c r="H1472" s="182">
        <v>6000</v>
      </c>
      <c r="I1472" s="125">
        <f>G1472*H1472</f>
      </c>
      <c r="J1472" s="125">
        <f>I1472*0.1</f>
      </c>
      <c r="K1472" s="125">
        <f>SUM(I1472:J1472)</f>
      </c>
      <c r="L1472" s="205"/>
      <c r="M1472" s="87"/>
      <c r="N1472" s="87"/>
      <c r="O1472" s="87"/>
      <c r="P1472" s="87"/>
      <c r="Q1472" s="87"/>
      <c r="R1472" s="87"/>
      <c r="S1472" s="87"/>
      <c r="T1472" s="87"/>
      <c r="U1472" s="205"/>
      <c r="V1472" s="87"/>
      <c r="W1472" s="87"/>
      <c r="X1472" s="87"/>
      <c r="Y1472" s="87"/>
      <c r="Z1472" s="86"/>
      <c r="AA1472" s="87"/>
    </row>
    <row x14ac:dyDescent="0.25" r="1473" customHeight="1" ht="17.25">
      <c r="A1473" s="178">
        <f>A1472</f>
        <v>25569.375</v>
      </c>
      <c r="B1473" s="186" t="s">
        <v>76</v>
      </c>
      <c r="C1473" s="188"/>
      <c r="D1473" s="180"/>
      <c r="E1473" s="180"/>
      <c r="F1473" s="180"/>
      <c r="G1473" s="180">
        <f>SUM(C1473:F1473)</f>
      </c>
      <c r="H1473" s="125">
        <v>6000</v>
      </c>
      <c r="I1473" s="125">
        <f>G1473*H1473</f>
      </c>
      <c r="J1473" s="125">
        <f>I1473*0.1</f>
      </c>
      <c r="K1473" s="125">
        <f>SUM(I1473:J1473)</f>
      </c>
      <c r="L1473" s="205"/>
      <c r="M1473" s="87"/>
      <c r="N1473" s="87"/>
      <c r="O1473" s="87"/>
      <c r="P1473" s="87"/>
      <c r="Q1473" s="87"/>
      <c r="R1473" s="87"/>
      <c r="S1473" s="87"/>
      <c r="T1473" s="87"/>
      <c r="U1473" s="205"/>
      <c r="V1473" s="87"/>
      <c r="W1473" s="87"/>
      <c r="X1473" s="87"/>
      <c r="Y1473" s="87"/>
      <c r="Z1473" s="86"/>
      <c r="AA1473" s="87"/>
    </row>
    <row x14ac:dyDescent="0.25" r="1474" customHeight="1" ht="17.25">
      <c r="A1474" s="178">
        <f>A1473</f>
        <v>25569.375</v>
      </c>
      <c r="B1474" s="186" t="s">
        <v>149</v>
      </c>
      <c r="C1474" s="180"/>
      <c r="D1474" s="181"/>
      <c r="E1474" s="180"/>
      <c r="F1474" s="180"/>
      <c r="G1474" s="180">
        <f>SUM(C1474:F1474)</f>
      </c>
      <c r="H1474" s="125">
        <v>6000</v>
      </c>
      <c r="I1474" s="125">
        <f>G1474*H1474</f>
      </c>
      <c r="J1474" s="125">
        <f>I1474*0.1</f>
      </c>
      <c r="K1474" s="125">
        <f>SUM(I1474:J1474)</f>
      </c>
      <c r="L1474" s="205"/>
      <c r="M1474" s="87"/>
      <c r="N1474" s="87"/>
      <c r="O1474" s="87"/>
      <c r="P1474" s="87"/>
      <c r="Q1474" s="87"/>
      <c r="R1474" s="87"/>
      <c r="S1474" s="87"/>
      <c r="T1474" s="87"/>
      <c r="U1474" s="205"/>
      <c r="V1474" s="87"/>
      <c r="W1474" s="87"/>
      <c r="X1474" s="87"/>
      <c r="Y1474" s="87"/>
      <c r="Z1474" s="86"/>
      <c r="AA1474" s="87"/>
    </row>
    <row x14ac:dyDescent="0.25" r="1475" customHeight="1" ht="17.25">
      <c r="A1475" s="178">
        <f>A1474</f>
        <v>25569.375</v>
      </c>
      <c r="B1475" s="186" t="s">
        <v>43</v>
      </c>
      <c r="C1475" s="180"/>
      <c r="D1475" s="180"/>
      <c r="E1475" s="180"/>
      <c r="F1475" s="180"/>
      <c r="G1475" s="180">
        <f>SUM(C1475:F1475)</f>
      </c>
      <c r="H1475" s="125">
        <v>6000</v>
      </c>
      <c r="I1475" s="125">
        <f>G1475*H1475</f>
      </c>
      <c r="J1475" s="125">
        <f>I1475*0.1</f>
      </c>
      <c r="K1475" s="125">
        <f>SUM(I1475:J1475)</f>
      </c>
      <c r="L1475" s="205"/>
      <c r="M1475" s="87"/>
      <c r="N1475" s="87"/>
      <c r="O1475" s="87"/>
      <c r="P1475" s="87"/>
      <c r="Q1475" s="87"/>
      <c r="R1475" s="87"/>
      <c r="S1475" s="87"/>
      <c r="T1475" s="87"/>
      <c r="U1475" s="205"/>
      <c r="V1475" s="87"/>
      <c r="W1475" s="87"/>
      <c r="X1475" s="87"/>
      <c r="Y1475" s="87"/>
      <c r="Z1475" s="86"/>
      <c r="AA1475" s="87"/>
    </row>
    <row x14ac:dyDescent="0.25" r="1476" customHeight="1" ht="17.25">
      <c r="A1476" s="178">
        <f>A1475</f>
        <v>25569.375</v>
      </c>
      <c r="B1476" s="186" t="s">
        <v>18</v>
      </c>
      <c r="C1476" s="180"/>
      <c r="D1476" s="180"/>
      <c r="E1476" s="180"/>
      <c r="F1476" s="180"/>
      <c r="G1476" s="180">
        <f>SUM(C1476:F1476)</f>
      </c>
      <c r="H1476" s="125">
        <v>6000</v>
      </c>
      <c r="I1476" s="125">
        <f>G1476*H1476</f>
      </c>
      <c r="J1476" s="125">
        <f>I1476*0.1</f>
      </c>
      <c r="K1476" s="125">
        <f>SUM(I1476:J1476)</f>
      </c>
      <c r="L1476" s="205"/>
      <c r="M1476" s="87"/>
      <c r="N1476" s="87"/>
      <c r="O1476" s="87"/>
      <c r="P1476" s="87"/>
      <c r="Q1476" s="87"/>
      <c r="R1476" s="87"/>
      <c r="S1476" s="87"/>
      <c r="T1476" s="87"/>
      <c r="U1476" s="205"/>
      <c r="V1476" s="87"/>
      <c r="W1476" s="87"/>
      <c r="X1476" s="87"/>
      <c r="Y1476" s="87"/>
      <c r="Z1476" s="86"/>
      <c r="AA1476" s="87"/>
    </row>
    <row x14ac:dyDescent="0.25" r="1477" customHeight="1" ht="17.25">
      <c r="A1477" s="178">
        <f>A1476</f>
        <v>25569.375</v>
      </c>
      <c r="B1477" s="186" t="s">
        <v>82</v>
      </c>
      <c r="C1477" s="188"/>
      <c r="D1477" s="180"/>
      <c r="E1477" s="180"/>
      <c r="F1477" s="180"/>
      <c r="G1477" s="180">
        <f>SUM(C1477:F1477)</f>
      </c>
      <c r="H1477" s="125">
        <v>5000</v>
      </c>
      <c r="I1477" s="125">
        <f>G1477*H1477</f>
      </c>
      <c r="J1477" s="125">
        <f>I1477*0.1</f>
      </c>
      <c r="K1477" s="125">
        <f>SUM(I1477:J1477)</f>
      </c>
      <c r="L1477" s="205"/>
      <c r="M1477" s="87"/>
      <c r="N1477" s="87"/>
      <c r="O1477" s="87"/>
      <c r="P1477" s="87"/>
      <c r="Q1477" s="87"/>
      <c r="R1477" s="87"/>
      <c r="S1477" s="87"/>
      <c r="T1477" s="87"/>
      <c r="U1477" s="205"/>
      <c r="V1477" s="87"/>
      <c r="W1477" s="87"/>
      <c r="X1477" s="87"/>
      <c r="Y1477" s="87"/>
      <c r="Z1477" s="86"/>
      <c r="AA1477" s="87"/>
    </row>
    <row x14ac:dyDescent="0.25" r="1478" customHeight="1" ht="17.25">
      <c r="A1478" s="178">
        <f>A1477</f>
        <v>25569.375</v>
      </c>
      <c r="B1478" s="186" t="s">
        <v>151</v>
      </c>
      <c r="C1478" s="180"/>
      <c r="D1478" s="180"/>
      <c r="E1478" s="180"/>
      <c r="F1478" s="180"/>
      <c r="G1478" s="180">
        <f>SUM(C1478:F1478)</f>
      </c>
      <c r="H1478" s="125">
        <v>5000</v>
      </c>
      <c r="I1478" s="125">
        <f>G1478*H1478</f>
      </c>
      <c r="J1478" s="125">
        <f>I1478*0.1</f>
      </c>
      <c r="K1478" s="125">
        <f>SUM(I1478:J1478)</f>
      </c>
      <c r="L1478" s="205"/>
      <c r="M1478" s="87"/>
      <c r="N1478" s="87"/>
      <c r="O1478" s="87"/>
      <c r="P1478" s="87"/>
      <c r="Q1478" s="87"/>
      <c r="R1478" s="87"/>
      <c r="S1478" s="87"/>
      <c r="T1478" s="87"/>
      <c r="U1478" s="205"/>
      <c r="V1478" s="87"/>
      <c r="W1478" s="87"/>
      <c r="X1478" s="87"/>
      <c r="Y1478" s="87"/>
      <c r="Z1478" s="86"/>
      <c r="AA1478" s="87"/>
    </row>
    <row x14ac:dyDescent="0.25" r="1479" customHeight="1" ht="17.25">
      <c r="A1479" s="178">
        <f>A1478</f>
        <v>25569.375</v>
      </c>
      <c r="B1479" s="186" t="s">
        <v>105</v>
      </c>
      <c r="C1479" s="180"/>
      <c r="D1479" s="180"/>
      <c r="E1479" s="180"/>
      <c r="F1479" s="180"/>
      <c r="G1479" s="180">
        <f>SUM(C1479:F1479)</f>
      </c>
      <c r="H1479" s="125">
        <v>7000</v>
      </c>
      <c r="I1479" s="125">
        <f>G1479*H1479</f>
      </c>
      <c r="J1479" s="185"/>
      <c r="K1479" s="125">
        <f>SUM(I1479:J1479)</f>
      </c>
      <c r="L1479" s="205"/>
      <c r="M1479" s="87"/>
      <c r="N1479" s="87"/>
      <c r="O1479" s="87"/>
      <c r="P1479" s="87"/>
      <c r="Q1479" s="87"/>
      <c r="R1479" s="87"/>
      <c r="S1479" s="87"/>
      <c r="T1479" s="87"/>
      <c r="U1479" s="205"/>
      <c r="V1479" s="87"/>
      <c r="W1479" s="87"/>
      <c r="X1479" s="87"/>
      <c r="Y1479" s="87"/>
      <c r="Z1479" s="86"/>
      <c r="AA1479" s="87"/>
    </row>
    <row x14ac:dyDescent="0.25" r="1480" customHeight="1" ht="17.25">
      <c r="A1480" s="178">
        <f>A1479</f>
        <v>25569.375</v>
      </c>
      <c r="B1480" s="186" t="s">
        <v>23</v>
      </c>
      <c r="C1480" s="180"/>
      <c r="D1480" s="180"/>
      <c r="E1480" s="180"/>
      <c r="F1480" s="180"/>
      <c r="G1480" s="180">
        <f>SUM(C1480:F1480)</f>
      </c>
      <c r="H1480" s="125">
        <v>6000</v>
      </c>
      <c r="I1480" s="125">
        <f>G1480*H1480</f>
      </c>
      <c r="J1480" s="125">
        <f>I1480*0.1</f>
      </c>
      <c r="K1480" s="125">
        <f>SUM(I1480:J1480)</f>
      </c>
      <c r="L1480" s="205"/>
      <c r="M1480" s="87"/>
      <c r="N1480" s="87"/>
      <c r="O1480" s="87"/>
      <c r="P1480" s="87"/>
      <c r="Q1480" s="87"/>
      <c r="R1480" s="87"/>
      <c r="S1480" s="87"/>
      <c r="T1480" s="87"/>
      <c r="U1480" s="205"/>
      <c r="V1480" s="87"/>
      <c r="W1480" s="87"/>
      <c r="X1480" s="87"/>
      <c r="Y1480" s="87"/>
      <c r="Z1480" s="86"/>
      <c r="AA1480" s="87"/>
    </row>
    <row x14ac:dyDescent="0.25" r="1481" customHeight="1" ht="17.25">
      <c r="A1481" s="178">
        <f>A1480</f>
        <v>25569.375</v>
      </c>
      <c r="B1481" s="186" t="s">
        <v>40</v>
      </c>
      <c r="C1481" s="180"/>
      <c r="D1481" s="180"/>
      <c r="E1481" s="180"/>
      <c r="F1481" s="180"/>
      <c r="G1481" s="180">
        <f>SUM(C1481:F1481)</f>
      </c>
      <c r="H1481" s="125">
        <v>6500</v>
      </c>
      <c r="I1481" s="125">
        <f>G1481*H1481</f>
      </c>
      <c r="J1481" s="125">
        <f>I1481*0.1</f>
      </c>
      <c r="K1481" s="125">
        <f>SUM(I1481:J1481)</f>
      </c>
      <c r="L1481" s="205"/>
      <c r="M1481" s="87"/>
      <c r="N1481" s="87"/>
      <c r="O1481" s="87"/>
      <c r="P1481" s="87"/>
      <c r="Q1481" s="87"/>
      <c r="R1481" s="87"/>
      <c r="S1481" s="87"/>
      <c r="T1481" s="87"/>
      <c r="U1481" s="205"/>
      <c r="V1481" s="87"/>
      <c r="W1481" s="87"/>
      <c r="X1481" s="87"/>
      <c r="Y1481" s="87"/>
      <c r="Z1481" s="86"/>
      <c r="AA1481" s="87"/>
    </row>
    <row x14ac:dyDescent="0.25" r="1482" customHeight="1" ht="17.25">
      <c r="A1482" s="178">
        <f>A1481</f>
        <v>25569.375</v>
      </c>
      <c r="B1482" s="186" t="s">
        <v>86</v>
      </c>
      <c r="C1482" s="180"/>
      <c r="D1482" s="180"/>
      <c r="E1482" s="180"/>
      <c r="F1482" s="180"/>
      <c r="G1482" s="180">
        <f>SUM(C1482:F1482)</f>
      </c>
      <c r="H1482" s="125">
        <v>6000</v>
      </c>
      <c r="I1482" s="125">
        <f>G1482*H1482</f>
      </c>
      <c r="J1482" s="125">
        <f>I1482*0.1</f>
      </c>
      <c r="K1482" s="125">
        <f>SUM(I1482:J1482)</f>
      </c>
      <c r="L1482" s="205"/>
      <c r="M1482" s="87"/>
      <c r="N1482" s="87"/>
      <c r="O1482" s="87"/>
      <c r="P1482" s="87"/>
      <c r="Q1482" s="87"/>
      <c r="R1482" s="87"/>
      <c r="S1482" s="87"/>
      <c r="T1482" s="87"/>
      <c r="U1482" s="205"/>
      <c r="V1482" s="87"/>
      <c r="W1482" s="87"/>
      <c r="X1482" s="87"/>
      <c r="Y1482" s="87"/>
      <c r="Z1482" s="86"/>
      <c r="AA1482" s="87"/>
    </row>
    <row x14ac:dyDescent="0.25" r="1483" customHeight="1" ht="17.25">
      <c r="A1483" s="178">
        <f>A1482</f>
        <v>25569.375</v>
      </c>
      <c r="B1483" s="186" t="s">
        <v>152</v>
      </c>
      <c r="C1483" s="180"/>
      <c r="D1483" s="180">
        <v>170</v>
      </c>
      <c r="E1483" s="180"/>
      <c r="F1483" s="180"/>
      <c r="G1483" s="180">
        <f>SUM(C1483:F1483)</f>
      </c>
      <c r="H1483" s="125">
        <v>6000</v>
      </c>
      <c r="I1483" s="125">
        <f>G1483*H1483</f>
      </c>
      <c r="J1483" s="125">
        <f>I1483*0.1</f>
      </c>
      <c r="K1483" s="125">
        <f>SUM(I1483:J1483)</f>
      </c>
      <c r="L1483" s="205"/>
      <c r="M1483" s="87"/>
      <c r="N1483" s="87"/>
      <c r="O1483" s="87"/>
      <c r="P1483" s="87"/>
      <c r="Q1483" s="87"/>
      <c r="R1483" s="87"/>
      <c r="S1483" s="87"/>
      <c r="T1483" s="87"/>
      <c r="U1483" s="205"/>
      <c r="V1483" s="87"/>
      <c r="W1483" s="87"/>
      <c r="X1483" s="87"/>
      <c r="Y1483" s="87"/>
      <c r="Z1483" s="86"/>
      <c r="AA1483" s="87"/>
    </row>
    <row x14ac:dyDescent="0.25" r="1484" customHeight="1" ht="17.25">
      <c r="A1484" s="178">
        <f>A1480</f>
        <v>25569.375</v>
      </c>
      <c r="B1484" s="186" t="s">
        <v>153</v>
      </c>
      <c r="C1484" s="180"/>
      <c r="D1484" s="180"/>
      <c r="E1484" s="180"/>
      <c r="F1484" s="180"/>
      <c r="G1484" s="180">
        <f>SUM(C1484:F1484)</f>
      </c>
      <c r="H1484" s="125">
        <v>6000</v>
      </c>
      <c r="I1484" s="125">
        <f>G1484*H1484</f>
      </c>
      <c r="J1484" s="125">
        <f>I1484*0.1</f>
      </c>
      <c r="K1484" s="125">
        <f>SUM(I1484:J1484)</f>
      </c>
      <c r="L1484" s="205"/>
      <c r="M1484" s="87"/>
      <c r="N1484" s="87"/>
      <c r="O1484" s="87"/>
      <c r="P1484" s="87"/>
      <c r="Q1484" s="87"/>
      <c r="R1484" s="87"/>
      <c r="S1484" s="87"/>
      <c r="T1484" s="87"/>
      <c r="U1484" s="205"/>
      <c r="V1484" s="87"/>
      <c r="W1484" s="87"/>
      <c r="X1484" s="87"/>
      <c r="Y1484" s="87"/>
      <c r="Z1484" s="86"/>
      <c r="AA1484" s="87"/>
    </row>
    <row x14ac:dyDescent="0.25" r="1485" customHeight="1" ht="17.25">
      <c r="A1485" s="178">
        <f>A1481</f>
        <v>25569.375</v>
      </c>
      <c r="B1485" s="186"/>
      <c r="C1485" s="180"/>
      <c r="D1485" s="180"/>
      <c r="E1485" s="180"/>
      <c r="F1485" s="180"/>
      <c r="G1485" s="180">
        <f>SUM(C1485:F1485)</f>
      </c>
      <c r="H1485" s="125"/>
      <c r="I1485" s="125">
        <f>G1485*H1485</f>
      </c>
      <c r="J1485" s="125">
        <f>I1485*0.1</f>
      </c>
      <c r="K1485" s="125">
        <f>SUM(I1485:J1485)</f>
      </c>
      <c r="L1485" s="205"/>
      <c r="M1485" s="87"/>
      <c r="N1485" s="87"/>
      <c r="O1485" s="87"/>
      <c r="P1485" s="87"/>
      <c r="Q1485" s="87"/>
      <c r="R1485" s="87"/>
      <c r="S1485" s="87"/>
      <c r="T1485" s="87"/>
      <c r="U1485" s="205"/>
      <c r="V1485" s="87"/>
      <c r="W1485" s="87"/>
      <c r="X1485" s="87"/>
      <c r="Y1485" s="87"/>
      <c r="Z1485" s="86"/>
      <c r="AA1485" s="87"/>
    </row>
    <row x14ac:dyDescent="0.25" r="1486" customHeight="1" ht="17.25">
      <c r="A1486" s="178">
        <f>A1480</f>
        <v>25569.375</v>
      </c>
      <c r="B1486" s="186"/>
      <c r="C1486" s="180"/>
      <c r="D1486" s="180"/>
      <c r="E1486" s="180"/>
      <c r="F1486" s="180"/>
      <c r="G1486" s="180">
        <f>SUM(C1486:F1486)</f>
      </c>
      <c r="H1486" s="125"/>
      <c r="I1486" s="125">
        <f>G1486*H1486</f>
      </c>
      <c r="J1486" s="125">
        <f>I1486*0.1</f>
      </c>
      <c r="K1486" s="125">
        <f>SUM(I1486:J1486)</f>
      </c>
      <c r="L1486" s="205"/>
      <c r="M1486" s="87"/>
      <c r="N1486" s="87"/>
      <c r="O1486" s="87"/>
      <c r="P1486" s="87"/>
      <c r="Q1486" s="87"/>
      <c r="R1486" s="87"/>
      <c r="S1486" s="87"/>
      <c r="T1486" s="87"/>
      <c r="U1486" s="205"/>
      <c r="V1486" s="87"/>
      <c r="W1486" s="87"/>
      <c r="X1486" s="87"/>
      <c r="Y1486" s="87"/>
      <c r="Z1486" s="86"/>
      <c r="AA1486" s="87"/>
    </row>
    <row x14ac:dyDescent="0.25" r="1487" customHeight="1" ht="17.25">
      <c r="A1487" s="178">
        <f>A1481</f>
        <v>25569.375</v>
      </c>
      <c r="B1487" s="186"/>
      <c r="C1487" s="180"/>
      <c r="D1487" s="180"/>
      <c r="E1487" s="180"/>
      <c r="F1487" s="180"/>
      <c r="G1487" s="180">
        <f>SUM(C1487:F1487)</f>
      </c>
      <c r="H1487" s="125"/>
      <c r="I1487" s="125">
        <f>G1487*H1487</f>
      </c>
      <c r="J1487" s="125">
        <f>I1487*0.1</f>
      </c>
      <c r="K1487" s="125">
        <f>SUM(I1487:J1487)</f>
      </c>
      <c r="L1487" s="205"/>
      <c r="M1487" s="87"/>
      <c r="N1487" s="87"/>
      <c r="O1487" s="87"/>
      <c r="P1487" s="87"/>
      <c r="Q1487" s="87"/>
      <c r="R1487" s="87"/>
      <c r="S1487" s="87"/>
      <c r="T1487" s="87"/>
      <c r="U1487" s="205"/>
      <c r="V1487" s="87"/>
      <c r="W1487" s="87"/>
      <c r="X1487" s="87"/>
      <c r="Y1487" s="87"/>
      <c r="Z1487" s="86"/>
      <c r="AA1487" s="87"/>
    </row>
    <row x14ac:dyDescent="0.25" r="1488" customHeight="1" ht="17.25">
      <c r="A1488" s="178">
        <f>A1486</f>
        <v>25569.375</v>
      </c>
      <c r="B1488" s="179"/>
      <c r="C1488" s="180"/>
      <c r="D1488" s="180"/>
      <c r="E1488" s="180"/>
      <c r="F1488" s="180"/>
      <c r="G1488" s="180">
        <f>SUM(C1488:F1488)</f>
      </c>
      <c r="H1488" s="125"/>
      <c r="I1488" s="125">
        <f>G1488*H1488</f>
      </c>
      <c r="J1488" s="125">
        <v>0</v>
      </c>
      <c r="K1488" s="125">
        <f>SUM(I1488:J1488)</f>
      </c>
      <c r="L1488" s="205"/>
      <c r="M1488" s="87"/>
      <c r="N1488" s="87"/>
      <c r="O1488" s="87"/>
      <c r="P1488" s="87"/>
      <c r="Q1488" s="87"/>
      <c r="R1488" s="87"/>
      <c r="S1488" s="87"/>
      <c r="T1488" s="87"/>
      <c r="U1488" s="205"/>
      <c r="V1488" s="87"/>
      <c r="W1488" s="87"/>
      <c r="X1488" s="87"/>
      <c r="Y1488" s="87"/>
      <c r="Z1488" s="86"/>
      <c r="AA1488" s="87"/>
    </row>
    <row x14ac:dyDescent="0.25" r="1489" customHeight="1" ht="17.25">
      <c r="A1489" s="189">
        <f>A1488</f>
        <v>25569.375</v>
      </c>
      <c r="B1489" s="190" t="s">
        <v>155</v>
      </c>
      <c r="C1489" s="191">
        <f>SUM(C1443:C1488)</f>
      </c>
      <c r="D1489" s="191">
        <f>SUM(D1443:D1488)</f>
      </c>
      <c r="E1489" s="191">
        <f>SUM(E1443:E1488)</f>
      </c>
      <c r="F1489" s="191">
        <f>SUM(F1443:F1488)</f>
      </c>
      <c r="G1489" s="191">
        <f>SUM(G1443:G1488)</f>
      </c>
      <c r="H1489" s="191"/>
      <c r="I1489" s="191">
        <f>SUM(I1443:I1488)</f>
      </c>
      <c r="J1489" s="191">
        <f>SUM(J1443:J1488)</f>
      </c>
      <c r="K1489" s="191">
        <f>SUM(K1443:K1488)</f>
      </c>
      <c r="L1489" s="205"/>
      <c r="M1489" s="87"/>
      <c r="N1489" s="87"/>
      <c r="O1489" s="87"/>
      <c r="P1489" s="87"/>
      <c r="Q1489" s="87"/>
      <c r="R1489" s="87"/>
      <c r="S1489" s="87"/>
      <c r="T1489" s="87"/>
      <c r="U1489" s="205"/>
      <c r="V1489" s="87"/>
      <c r="W1489" s="87"/>
      <c r="X1489" s="87"/>
      <c r="Y1489" s="87"/>
      <c r="Z1489" s="86"/>
      <c r="AA1489" s="87"/>
    </row>
    <row x14ac:dyDescent="0.25" r="1490" customHeight="1" ht="17.25">
      <c r="A1490" s="178">
        <f>A1489</f>
        <v>25569.375</v>
      </c>
      <c r="B1490" s="186" t="s">
        <v>113</v>
      </c>
      <c r="C1490" s="180"/>
      <c r="D1490" s="180"/>
      <c r="E1490" s="180"/>
      <c r="F1490" s="180"/>
      <c r="G1490" s="180">
        <f>SUM(C1490:F1490)</f>
      </c>
      <c r="H1490" s="125">
        <v>6500</v>
      </c>
      <c r="I1490" s="125">
        <f>G1490*H1490</f>
      </c>
      <c r="J1490" s="185"/>
      <c r="K1490" s="125">
        <f>SUM(I1490:J1490)</f>
      </c>
      <c r="L1490" s="205"/>
      <c r="M1490" s="87"/>
      <c r="N1490" s="87"/>
      <c r="O1490" s="87"/>
      <c r="P1490" s="87"/>
      <c r="Q1490" s="87"/>
      <c r="R1490" s="87"/>
      <c r="S1490" s="87"/>
      <c r="T1490" s="87"/>
      <c r="U1490" s="205"/>
      <c r="V1490" s="87"/>
      <c r="W1490" s="87"/>
      <c r="X1490" s="87"/>
      <c r="Y1490" s="87"/>
      <c r="Z1490" s="86"/>
      <c r="AA1490" s="87"/>
    </row>
    <row x14ac:dyDescent="0.25" r="1491" customHeight="1" ht="17.25">
      <c r="A1491" s="178">
        <f>A1490</f>
        <v>25569.375</v>
      </c>
      <c r="B1491" s="186" t="s">
        <v>156</v>
      </c>
      <c r="C1491" s="180"/>
      <c r="D1491" s="180"/>
      <c r="E1491" s="180"/>
      <c r="F1491" s="180"/>
      <c r="G1491" s="180">
        <f>SUM(C1491:F1491)</f>
      </c>
      <c r="H1491" s="125">
        <v>6500</v>
      </c>
      <c r="I1491" s="125">
        <f>G1491*H1491</f>
      </c>
      <c r="J1491" s="185"/>
      <c r="K1491" s="125">
        <f>SUM(I1491:J1491)</f>
      </c>
      <c r="L1491" s="205"/>
      <c r="M1491" s="87"/>
      <c r="N1491" s="87"/>
      <c r="O1491" s="87"/>
      <c r="P1491" s="87"/>
      <c r="Q1491" s="87"/>
      <c r="R1491" s="87"/>
      <c r="S1491" s="87"/>
      <c r="T1491" s="87"/>
      <c r="U1491" s="205"/>
      <c r="V1491" s="87"/>
      <c r="W1491" s="87"/>
      <c r="X1491" s="87"/>
      <c r="Y1491" s="87"/>
      <c r="Z1491" s="86"/>
      <c r="AA1491" s="87"/>
    </row>
    <row x14ac:dyDescent="0.25" r="1492" customHeight="1" ht="17.25">
      <c r="A1492" s="178">
        <f>A1491</f>
        <v>25569.375</v>
      </c>
      <c r="B1492" s="186" t="s">
        <v>112</v>
      </c>
      <c r="C1492" s="180"/>
      <c r="D1492" s="180"/>
      <c r="E1492" s="180"/>
      <c r="F1492" s="180"/>
      <c r="G1492" s="180">
        <f>SUM(C1492:F1492)</f>
      </c>
      <c r="H1492" s="125">
        <v>6900</v>
      </c>
      <c r="I1492" s="125">
        <f>G1492*H1492</f>
      </c>
      <c r="J1492" s="185"/>
      <c r="K1492" s="125">
        <f>SUM(I1492:J1492)</f>
      </c>
      <c r="L1492" s="205"/>
      <c r="M1492" s="87"/>
      <c r="N1492" s="87"/>
      <c r="O1492" s="87"/>
      <c r="P1492" s="87"/>
      <c r="Q1492" s="87"/>
      <c r="R1492" s="87"/>
      <c r="S1492" s="87"/>
      <c r="T1492" s="87"/>
      <c r="U1492" s="205"/>
      <c r="V1492" s="87"/>
      <c r="W1492" s="87"/>
      <c r="X1492" s="87"/>
      <c r="Y1492" s="87"/>
      <c r="Z1492" s="86"/>
      <c r="AA1492" s="87"/>
    </row>
    <row x14ac:dyDescent="0.25" r="1493" customHeight="1" ht="17.25">
      <c r="A1493" s="178">
        <f>A1492</f>
        <v>25569.375</v>
      </c>
      <c r="B1493" s="179"/>
      <c r="C1493" s="180"/>
      <c r="D1493" s="180"/>
      <c r="E1493" s="180"/>
      <c r="F1493" s="180"/>
      <c r="G1493" s="180">
        <f>SUM(C1493:F1493)</f>
      </c>
      <c r="H1493" s="125"/>
      <c r="I1493" s="125">
        <f>G1493*H1493</f>
      </c>
      <c r="J1493" s="185"/>
      <c r="K1493" s="125">
        <f>SUM(I1493:J1493)</f>
      </c>
      <c r="L1493" s="205"/>
      <c r="M1493" s="87"/>
      <c r="N1493" s="87"/>
      <c r="O1493" s="87"/>
      <c r="P1493" s="87"/>
      <c r="Q1493" s="87"/>
      <c r="R1493" s="87"/>
      <c r="S1493" s="87"/>
      <c r="T1493" s="87"/>
      <c r="U1493" s="205"/>
      <c r="V1493" s="87"/>
      <c r="W1493" s="87"/>
      <c r="X1493" s="87"/>
      <c r="Y1493" s="87"/>
      <c r="Z1493" s="86"/>
      <c r="AA1493" s="87"/>
    </row>
    <row x14ac:dyDescent="0.25" r="1494" customHeight="1" ht="17.25">
      <c r="A1494" s="178">
        <f>A1493</f>
        <v>25569.375</v>
      </c>
      <c r="B1494" s="179"/>
      <c r="C1494" s="180"/>
      <c r="D1494" s="180"/>
      <c r="E1494" s="180"/>
      <c r="F1494" s="180"/>
      <c r="G1494" s="180">
        <f>SUM(C1494:F1494)</f>
      </c>
      <c r="H1494" s="125"/>
      <c r="I1494" s="125">
        <f>G1494*H1494</f>
      </c>
      <c r="J1494" s="185"/>
      <c r="K1494" s="125">
        <f>SUM(I1494:J1494)</f>
      </c>
      <c r="L1494" s="205"/>
      <c r="M1494" s="87"/>
      <c r="N1494" s="87"/>
      <c r="O1494" s="87"/>
      <c r="P1494" s="87"/>
      <c r="Q1494" s="87"/>
      <c r="R1494" s="87"/>
      <c r="S1494" s="87"/>
      <c r="T1494" s="87"/>
      <c r="U1494" s="205"/>
      <c r="V1494" s="87"/>
      <c r="W1494" s="87"/>
      <c r="X1494" s="87"/>
      <c r="Y1494" s="87"/>
      <c r="Z1494" s="86"/>
      <c r="AA1494" s="87"/>
    </row>
    <row x14ac:dyDescent="0.25" r="1495" customHeight="1" ht="17.25">
      <c r="A1495" s="178">
        <f>A1494</f>
        <v>25569.375</v>
      </c>
      <c r="B1495" s="179"/>
      <c r="C1495" s="180"/>
      <c r="D1495" s="180"/>
      <c r="E1495" s="180"/>
      <c r="F1495" s="180"/>
      <c r="G1495" s="180">
        <f>SUM(C1495:F1495)</f>
      </c>
      <c r="H1495" s="125"/>
      <c r="I1495" s="125">
        <f>G1495*H1495</f>
      </c>
      <c r="J1495" s="185"/>
      <c r="K1495" s="125">
        <f>SUM(I1495:J1495)</f>
      </c>
      <c r="L1495" s="205"/>
      <c r="M1495" s="87"/>
      <c r="N1495" s="87"/>
      <c r="O1495" s="87"/>
      <c r="P1495" s="87"/>
      <c r="Q1495" s="87"/>
      <c r="R1495" s="87"/>
      <c r="S1495" s="87"/>
      <c r="T1495" s="87"/>
      <c r="U1495" s="205"/>
      <c r="V1495" s="87"/>
      <c r="W1495" s="87"/>
      <c r="X1495" s="87"/>
      <c r="Y1495" s="87"/>
      <c r="Z1495" s="86"/>
      <c r="AA1495" s="87"/>
    </row>
    <row x14ac:dyDescent="0.25" r="1496" customHeight="1" ht="17.25">
      <c r="A1496" s="178">
        <f>A1495</f>
        <v>25569.375</v>
      </c>
      <c r="B1496" s="179"/>
      <c r="C1496" s="180"/>
      <c r="D1496" s="180"/>
      <c r="E1496" s="180"/>
      <c r="F1496" s="180"/>
      <c r="G1496" s="180">
        <f>SUM(C1496:F1496)</f>
      </c>
      <c r="H1496" s="125"/>
      <c r="I1496" s="125">
        <f>G1496*H1496</f>
      </c>
      <c r="J1496" s="185"/>
      <c r="K1496" s="125">
        <f>SUM(I1496:J1496)</f>
      </c>
      <c r="L1496" s="205"/>
      <c r="M1496" s="87"/>
      <c r="N1496" s="87"/>
      <c r="O1496" s="87"/>
      <c r="P1496" s="87"/>
      <c r="Q1496" s="87"/>
      <c r="R1496" s="87"/>
      <c r="S1496" s="87"/>
      <c r="T1496" s="87"/>
      <c r="U1496" s="205"/>
      <c r="V1496" s="87"/>
      <c r="W1496" s="87"/>
      <c r="X1496" s="87"/>
      <c r="Y1496" s="87"/>
      <c r="Z1496" s="86"/>
      <c r="AA1496" s="87"/>
    </row>
    <row x14ac:dyDescent="0.25" r="1497" customHeight="1" ht="17.25">
      <c r="A1497" s="178">
        <f>A1496</f>
        <v>25569.375</v>
      </c>
      <c r="B1497" s="179"/>
      <c r="C1497" s="180"/>
      <c r="D1497" s="180"/>
      <c r="E1497" s="180"/>
      <c r="F1497" s="180"/>
      <c r="G1497" s="180">
        <f>SUM(C1497:F1497)</f>
      </c>
      <c r="H1497" s="125"/>
      <c r="I1497" s="125">
        <f>G1497*H1497</f>
      </c>
      <c r="J1497" s="185"/>
      <c r="K1497" s="125">
        <f>SUM(I1497:J1497)</f>
      </c>
      <c r="L1497" s="205"/>
      <c r="M1497" s="87"/>
      <c r="N1497" s="87"/>
      <c r="O1497" s="87"/>
      <c r="P1497" s="87"/>
      <c r="Q1497" s="87"/>
      <c r="R1497" s="87"/>
      <c r="S1497" s="87"/>
      <c r="T1497" s="87"/>
      <c r="U1497" s="205"/>
      <c r="V1497" s="87"/>
      <c r="W1497" s="87"/>
      <c r="X1497" s="87"/>
      <c r="Y1497" s="87"/>
      <c r="Z1497" s="86"/>
      <c r="AA1497" s="87"/>
    </row>
    <row x14ac:dyDescent="0.25" r="1498" customHeight="1" ht="17.25">
      <c r="A1498" s="189">
        <f>A1497</f>
        <v>25569.375</v>
      </c>
      <c r="B1498" s="190" t="s">
        <v>157</v>
      </c>
      <c r="C1498" s="191">
        <f>SUM(C1490:C1497)</f>
      </c>
      <c r="D1498" s="191">
        <f>SUM(D1490:D1497)</f>
      </c>
      <c r="E1498" s="191">
        <f>SUM(E1490:E1497)</f>
      </c>
      <c r="F1498" s="191">
        <f>SUM(F1490:F1497)</f>
      </c>
      <c r="G1498" s="191">
        <f>SUM(G1490:G1497)</f>
      </c>
      <c r="H1498" s="201"/>
      <c r="I1498" s="201">
        <f>SUM(I1490:I1497)</f>
      </c>
      <c r="J1498" s="201"/>
      <c r="K1498" s="202">
        <f>SUM(K1490:K1497)</f>
      </c>
      <c r="L1498" s="205"/>
      <c r="M1498" s="87"/>
      <c r="N1498" s="87"/>
      <c r="O1498" s="87"/>
      <c r="P1498" s="87"/>
      <c r="Q1498" s="87"/>
      <c r="R1498" s="87"/>
      <c r="S1498" s="87"/>
      <c r="T1498" s="87"/>
      <c r="U1498" s="205"/>
      <c r="V1498" s="87"/>
      <c r="W1498" s="87"/>
      <c r="X1498" s="87"/>
      <c r="Y1498" s="87"/>
      <c r="Z1498" s="86"/>
      <c r="AA1498" s="87"/>
    </row>
    <row x14ac:dyDescent="0.25" r="1499" customHeight="1" ht="17.25" hidden="1">
      <c r="A1499" s="172" t="s">
        <v>128</v>
      </c>
      <c r="B1499" s="173" t="s">
        <v>2</v>
      </c>
      <c r="C1499" s="174" t="s">
        <v>129</v>
      </c>
      <c r="D1499" s="174" t="s">
        <v>130</v>
      </c>
      <c r="E1499" s="174" t="s">
        <v>131</v>
      </c>
      <c r="F1499" s="174" t="s">
        <v>132</v>
      </c>
      <c r="G1499" s="174" t="s">
        <v>133</v>
      </c>
      <c r="H1499" s="174" t="s">
        <v>7</v>
      </c>
      <c r="I1499" s="174" t="s">
        <v>134</v>
      </c>
      <c r="J1499" s="174" t="s">
        <v>90</v>
      </c>
      <c r="K1499" s="174" t="s">
        <v>135</v>
      </c>
      <c r="L1499" s="205"/>
      <c r="M1499" s="87"/>
      <c r="N1499" s="87"/>
      <c r="O1499" s="87"/>
      <c r="P1499" s="87"/>
      <c r="Q1499" s="87"/>
      <c r="R1499" s="87"/>
      <c r="S1499" s="87"/>
      <c r="T1499" s="87"/>
      <c r="U1499" s="205"/>
      <c r="V1499" s="87"/>
      <c r="W1499" s="87"/>
      <c r="X1499" s="87"/>
      <c r="Y1499" s="87"/>
      <c r="Z1499" s="86"/>
      <c r="AA1499" s="87"/>
    </row>
    <row x14ac:dyDescent="0.25" r="1500" customHeight="1" ht="17.25">
      <c r="A1500" s="178">
        <f>A1498+1</f>
        <v>25569.375</v>
      </c>
      <c r="B1500" s="179" t="s">
        <v>137</v>
      </c>
      <c r="C1500" s="180"/>
      <c r="D1500" s="180">
        <v>102</v>
      </c>
      <c r="E1500" s="180">
        <v>0</v>
      </c>
      <c r="F1500" s="180">
        <v>16</v>
      </c>
      <c r="G1500" s="180">
        <f>SUM(C1500:F1500)</f>
      </c>
      <c r="H1500" s="182">
        <v>4500</v>
      </c>
      <c r="I1500" s="125">
        <f>G1500*H1500</f>
      </c>
      <c r="J1500" s="125">
        <f>I1500*0.1</f>
      </c>
      <c r="K1500" s="125">
        <f>SUM(I1500:J1500)</f>
      </c>
      <c r="L1500" s="205"/>
      <c r="M1500" s="87"/>
      <c r="N1500" s="87"/>
      <c r="O1500" s="87"/>
      <c r="P1500" s="87"/>
      <c r="Q1500" s="87"/>
      <c r="R1500" s="87"/>
      <c r="S1500" s="87"/>
      <c r="T1500" s="87"/>
      <c r="U1500" s="205"/>
      <c r="V1500" s="87"/>
      <c r="W1500" s="87"/>
      <c r="X1500" s="87"/>
      <c r="Y1500" s="87"/>
      <c r="Z1500" s="86"/>
      <c r="AA1500" s="87"/>
    </row>
    <row x14ac:dyDescent="0.25" r="1501" customHeight="1" ht="17.25">
      <c r="A1501" s="178">
        <f>A1500</f>
        <v>25569.375</v>
      </c>
      <c r="B1501" s="179" t="s">
        <v>178</v>
      </c>
      <c r="C1501" s="180"/>
      <c r="D1501" s="180">
        <v>1</v>
      </c>
      <c r="E1501" s="180"/>
      <c r="F1501" s="180"/>
      <c r="G1501" s="180">
        <f>SUM(C1501:F1501)</f>
      </c>
      <c r="H1501" s="182">
        <v>5000</v>
      </c>
      <c r="I1501" s="125">
        <f>G1501*H1501</f>
      </c>
      <c r="J1501" s="125">
        <f>I1501*0.1</f>
      </c>
      <c r="K1501" s="125">
        <f>SUM(I1501:J1501)</f>
      </c>
      <c r="L1501" s="205"/>
      <c r="M1501" s="87"/>
      <c r="N1501" s="87"/>
      <c r="O1501" s="87"/>
      <c r="P1501" s="87"/>
      <c r="Q1501" s="87"/>
      <c r="R1501" s="87"/>
      <c r="S1501" s="87"/>
      <c r="T1501" s="87"/>
      <c r="U1501" s="205"/>
      <c r="V1501" s="87"/>
      <c r="W1501" s="87"/>
      <c r="X1501" s="87"/>
      <c r="Y1501" s="87"/>
      <c r="Z1501" s="86"/>
      <c r="AA1501" s="87"/>
    </row>
    <row x14ac:dyDescent="0.25" r="1502" customHeight="1" ht="17.25">
      <c r="A1502" s="178">
        <f>A1500</f>
        <v>25569.375</v>
      </c>
      <c r="B1502" s="179" t="s">
        <v>13</v>
      </c>
      <c r="C1502" s="180"/>
      <c r="D1502" s="180">
        <v>14</v>
      </c>
      <c r="E1502" s="180">
        <v>4</v>
      </c>
      <c r="F1502" s="180"/>
      <c r="G1502" s="180">
        <f>SUM(C1502:F1502)</f>
      </c>
      <c r="H1502" s="182">
        <v>6000</v>
      </c>
      <c r="I1502" s="125">
        <f>G1502*H1502</f>
      </c>
      <c r="J1502" s="125">
        <f>I1502*0.1</f>
      </c>
      <c r="K1502" s="125">
        <f>SUM(I1502:J1502)</f>
      </c>
      <c r="L1502" s="205"/>
      <c r="M1502" s="87"/>
      <c r="N1502" s="87"/>
      <c r="O1502" s="87"/>
      <c r="P1502" s="87"/>
      <c r="Q1502" s="87"/>
      <c r="R1502" s="87"/>
      <c r="S1502" s="87"/>
      <c r="T1502" s="87"/>
      <c r="U1502" s="205"/>
      <c r="V1502" s="87"/>
      <c r="W1502" s="87"/>
      <c r="X1502" s="87"/>
      <c r="Y1502" s="87"/>
      <c r="Z1502" s="86"/>
      <c r="AA1502" s="87"/>
    </row>
    <row x14ac:dyDescent="0.25" r="1503" customHeight="1" ht="17.25">
      <c r="A1503" s="178">
        <f>A1502</f>
        <v>25569.375</v>
      </c>
      <c r="B1503" s="179" t="s">
        <v>58</v>
      </c>
      <c r="C1503" s="183"/>
      <c r="D1503" s="180">
        <v>14</v>
      </c>
      <c r="E1503" s="180">
        <v>8</v>
      </c>
      <c r="F1503" s="180"/>
      <c r="G1503" s="180">
        <f>SUM(C1503:F1503)</f>
      </c>
      <c r="H1503" s="182">
        <v>5500</v>
      </c>
      <c r="I1503" s="125">
        <f>G1503*H1503</f>
      </c>
      <c r="J1503" s="125">
        <f>I1503*0.1</f>
      </c>
      <c r="K1503" s="125">
        <f>SUM(I1503:J1503)</f>
      </c>
      <c r="L1503" s="205"/>
      <c r="M1503" s="87"/>
      <c r="N1503" s="87"/>
      <c r="O1503" s="87"/>
      <c r="P1503" s="87"/>
      <c r="Q1503" s="87"/>
      <c r="R1503" s="87"/>
      <c r="S1503" s="87"/>
      <c r="T1503" s="87"/>
      <c r="U1503" s="205"/>
      <c r="V1503" s="87"/>
      <c r="W1503" s="87"/>
      <c r="X1503" s="87"/>
      <c r="Y1503" s="87"/>
      <c r="Z1503" s="86"/>
      <c r="AA1503" s="87"/>
    </row>
    <row x14ac:dyDescent="0.25" r="1504" customHeight="1" ht="17.25">
      <c r="A1504" s="178">
        <f>A1503</f>
        <v>25569.375</v>
      </c>
      <c r="B1504" s="179" t="s">
        <v>147</v>
      </c>
      <c r="C1504" s="183">
        <v>10</v>
      </c>
      <c r="D1504" s="180">
        <v>40</v>
      </c>
      <c r="E1504" s="180">
        <v>25</v>
      </c>
      <c r="F1504" s="180">
        <v>20</v>
      </c>
      <c r="G1504" s="180">
        <f>SUM(C1504:F1504)</f>
      </c>
      <c r="H1504" s="182">
        <v>5000</v>
      </c>
      <c r="I1504" s="125">
        <f>G1504*H1504</f>
      </c>
      <c r="J1504" s="125">
        <f>I1504*0.1</f>
      </c>
      <c r="K1504" s="125">
        <f>SUM(I1504:J1504)</f>
      </c>
      <c r="L1504" s="205"/>
      <c r="M1504" s="87"/>
      <c r="N1504" s="87"/>
      <c r="O1504" s="87"/>
      <c r="P1504" s="87"/>
      <c r="Q1504" s="87"/>
      <c r="R1504" s="87"/>
      <c r="S1504" s="87"/>
      <c r="T1504" s="87"/>
      <c r="U1504" s="205"/>
      <c r="V1504" s="87"/>
      <c r="W1504" s="87"/>
      <c r="X1504" s="87"/>
      <c r="Y1504" s="87"/>
      <c r="Z1504" s="86"/>
      <c r="AA1504" s="87"/>
    </row>
    <row x14ac:dyDescent="0.25" r="1505" customHeight="1" ht="17.25">
      <c r="A1505" s="178">
        <f>A1504</f>
        <v>25569.375</v>
      </c>
      <c r="B1505" s="179" t="s">
        <v>27</v>
      </c>
      <c r="C1505" s="180"/>
      <c r="D1505" s="180">
        <v>10</v>
      </c>
      <c r="E1505" s="180">
        <v>10</v>
      </c>
      <c r="F1505" s="180"/>
      <c r="G1505" s="180">
        <f>SUM(C1505:F1505)</f>
      </c>
      <c r="H1505" s="182">
        <v>5500</v>
      </c>
      <c r="I1505" s="125">
        <f>G1505*H1505</f>
      </c>
      <c r="J1505" s="125">
        <f>I1505*0.1</f>
      </c>
      <c r="K1505" s="125">
        <f>SUM(I1505:J1505)</f>
      </c>
      <c r="L1505" s="205"/>
      <c r="M1505" s="87"/>
      <c r="N1505" s="87"/>
      <c r="O1505" s="87"/>
      <c r="P1505" s="87"/>
      <c r="Q1505" s="87"/>
      <c r="R1505" s="87"/>
      <c r="S1505" s="87"/>
      <c r="T1505" s="87"/>
      <c r="U1505" s="205"/>
      <c r="V1505" s="87"/>
      <c r="W1505" s="87"/>
      <c r="X1505" s="87"/>
      <c r="Y1505" s="87"/>
      <c r="Z1505" s="86"/>
      <c r="AA1505" s="87"/>
    </row>
    <row x14ac:dyDescent="0.25" r="1506" customHeight="1" ht="17.25">
      <c r="A1506" s="178">
        <f>A1505</f>
        <v>25569.375</v>
      </c>
      <c r="B1506" s="179" t="s">
        <v>20</v>
      </c>
      <c r="C1506" s="180"/>
      <c r="D1506" s="180">
        <v>61</v>
      </c>
      <c r="E1506" s="180">
        <v>9</v>
      </c>
      <c r="F1506" s="180"/>
      <c r="G1506" s="180">
        <f>SUM(C1506:F1506)</f>
      </c>
      <c r="H1506" s="182">
        <v>5500</v>
      </c>
      <c r="I1506" s="125">
        <f>G1506*H1506</f>
      </c>
      <c r="J1506" s="125">
        <f>I1506*0.1</f>
      </c>
      <c r="K1506" s="125">
        <f>SUM(I1506:J1506)</f>
      </c>
      <c r="L1506" s="205"/>
      <c r="M1506" s="87"/>
      <c r="N1506" s="87"/>
      <c r="O1506" s="87"/>
      <c r="P1506" s="87"/>
      <c r="Q1506" s="87"/>
      <c r="R1506" s="87"/>
      <c r="S1506" s="87"/>
      <c r="T1506" s="87"/>
      <c r="U1506" s="205"/>
      <c r="V1506" s="87"/>
      <c r="W1506" s="87"/>
      <c r="X1506" s="87"/>
      <c r="Y1506" s="87"/>
      <c r="Z1506" s="86"/>
      <c r="AA1506" s="87"/>
    </row>
    <row x14ac:dyDescent="0.25" r="1507" customHeight="1" ht="17.25">
      <c r="A1507" s="178">
        <f>A1506</f>
        <v>25569.375</v>
      </c>
      <c r="B1507" s="179" t="s">
        <v>31</v>
      </c>
      <c r="C1507" s="180"/>
      <c r="D1507" s="180">
        <v>25</v>
      </c>
      <c r="E1507" s="180"/>
      <c r="F1507" s="180"/>
      <c r="G1507" s="180">
        <f>SUM(C1507:F1507)</f>
      </c>
      <c r="H1507" s="182">
        <v>6000</v>
      </c>
      <c r="I1507" s="125">
        <f>G1507*H1507</f>
      </c>
      <c r="J1507" s="125">
        <f>I1507*0.1</f>
      </c>
      <c r="K1507" s="125">
        <f>SUM(I1507:J1507)</f>
      </c>
      <c r="L1507" s="205"/>
      <c r="M1507" s="87"/>
      <c r="N1507" s="87"/>
      <c r="O1507" s="87"/>
      <c r="P1507" s="87"/>
      <c r="Q1507" s="87"/>
      <c r="R1507" s="87"/>
      <c r="S1507" s="87"/>
      <c r="T1507" s="87"/>
      <c r="U1507" s="205"/>
      <c r="V1507" s="87"/>
      <c r="W1507" s="87"/>
      <c r="X1507" s="87"/>
      <c r="Y1507" s="87"/>
      <c r="Z1507" s="86"/>
      <c r="AA1507" s="87"/>
    </row>
    <row x14ac:dyDescent="0.25" r="1508" customHeight="1" ht="17.25">
      <c r="A1508" s="178">
        <f>A1507</f>
        <v>25569.375</v>
      </c>
      <c r="B1508" s="179" t="s">
        <v>71</v>
      </c>
      <c r="C1508" s="180"/>
      <c r="D1508" s="180">
        <v>25</v>
      </c>
      <c r="E1508" s="180"/>
      <c r="F1508" s="180"/>
      <c r="G1508" s="180">
        <f>SUM(C1508:F1508)</f>
      </c>
      <c r="H1508" s="182">
        <v>6000</v>
      </c>
      <c r="I1508" s="125">
        <f>G1508*H1508</f>
      </c>
      <c r="J1508" s="125">
        <f>I1508*0.1</f>
      </c>
      <c r="K1508" s="125">
        <f>SUM(I1508:J1508)</f>
      </c>
      <c r="L1508" s="205"/>
      <c r="M1508" s="87"/>
      <c r="N1508" s="87"/>
      <c r="O1508" s="87"/>
      <c r="P1508" s="87"/>
      <c r="Q1508" s="87"/>
      <c r="R1508" s="87"/>
      <c r="S1508" s="87"/>
      <c r="T1508" s="87"/>
      <c r="U1508" s="205"/>
      <c r="V1508" s="87"/>
      <c r="W1508" s="87"/>
      <c r="X1508" s="87"/>
      <c r="Y1508" s="87"/>
      <c r="Z1508" s="86"/>
      <c r="AA1508" s="87"/>
    </row>
    <row x14ac:dyDescent="0.25" r="1509" customHeight="1" ht="17.25">
      <c r="A1509" s="178">
        <f>A1508</f>
        <v>25569.375</v>
      </c>
      <c r="B1509" s="184" t="s">
        <v>49</v>
      </c>
      <c r="C1509" s="180"/>
      <c r="D1509" s="180">
        <v>14</v>
      </c>
      <c r="E1509" s="180">
        <v>8</v>
      </c>
      <c r="F1509" s="180">
        <v>6</v>
      </c>
      <c r="G1509" s="180">
        <f>SUM(C1509:F1509)</f>
      </c>
      <c r="H1509" s="182">
        <v>6000</v>
      </c>
      <c r="I1509" s="125">
        <f>G1509*H1509</f>
      </c>
      <c r="J1509" s="125">
        <f>I1509*0.1</f>
      </c>
      <c r="K1509" s="125">
        <f>SUM(I1509:J1509)</f>
      </c>
      <c r="L1509" s="205"/>
      <c r="M1509" s="87"/>
      <c r="N1509" s="87"/>
      <c r="O1509" s="87"/>
      <c r="P1509" s="87"/>
      <c r="Q1509" s="87"/>
      <c r="R1509" s="87"/>
      <c r="S1509" s="87"/>
      <c r="T1509" s="87"/>
      <c r="U1509" s="205"/>
      <c r="V1509" s="87"/>
      <c r="W1509" s="87"/>
      <c r="X1509" s="87"/>
      <c r="Y1509" s="87"/>
      <c r="Z1509" s="86"/>
      <c r="AA1509" s="87"/>
    </row>
    <row x14ac:dyDescent="0.25" r="1510" customHeight="1" ht="17.25">
      <c r="A1510" s="178">
        <f>A1509</f>
        <v>25569.375</v>
      </c>
      <c r="B1510" s="179" t="s">
        <v>9</v>
      </c>
      <c r="C1510" s="180"/>
      <c r="D1510" s="180">
        <v>44</v>
      </c>
      <c r="E1510" s="180"/>
      <c r="F1510" s="180"/>
      <c r="G1510" s="180">
        <f>SUM(C1510:F1510)</f>
      </c>
      <c r="H1510" s="182">
        <v>6000</v>
      </c>
      <c r="I1510" s="125">
        <f>G1510*H1510</f>
      </c>
      <c r="J1510" s="125">
        <f>I1510*0.1</f>
      </c>
      <c r="K1510" s="125">
        <f>SUM(I1510:J1510)</f>
      </c>
      <c r="L1510" s="205"/>
      <c r="M1510" s="87"/>
      <c r="N1510" s="87"/>
      <c r="O1510" s="87"/>
      <c r="P1510" s="87"/>
      <c r="Q1510" s="87"/>
      <c r="R1510" s="87"/>
      <c r="S1510" s="87"/>
      <c r="T1510" s="87"/>
      <c r="U1510" s="205"/>
      <c r="V1510" s="87"/>
      <c r="W1510" s="87"/>
      <c r="X1510" s="87"/>
      <c r="Y1510" s="87"/>
      <c r="Z1510" s="86"/>
      <c r="AA1510" s="87"/>
    </row>
    <row x14ac:dyDescent="0.25" r="1511" customHeight="1" ht="17.25">
      <c r="A1511" s="178">
        <f>A1510</f>
        <v>25569.375</v>
      </c>
      <c r="B1511" s="179" t="s">
        <v>78</v>
      </c>
      <c r="C1511" s="180"/>
      <c r="D1511" s="180">
        <v>0</v>
      </c>
      <c r="E1511" s="180"/>
      <c r="F1511" s="180"/>
      <c r="G1511" s="180">
        <f>SUM(C1511:F1511)</f>
      </c>
      <c r="H1511" s="182">
        <v>6500</v>
      </c>
      <c r="I1511" s="125">
        <f>G1511*H1511</f>
      </c>
      <c r="J1511" s="125">
        <f>I1511*0.1</f>
      </c>
      <c r="K1511" s="125">
        <f>SUM(I1511:J1511)</f>
      </c>
      <c r="L1511" s="205"/>
      <c r="M1511" s="87"/>
      <c r="N1511" s="87"/>
      <c r="O1511" s="87"/>
      <c r="P1511" s="87"/>
      <c r="Q1511" s="87"/>
      <c r="R1511" s="87"/>
      <c r="S1511" s="87"/>
      <c r="T1511" s="87"/>
      <c r="U1511" s="205"/>
      <c r="V1511" s="87"/>
      <c r="W1511" s="87"/>
      <c r="X1511" s="87"/>
      <c r="Y1511" s="87"/>
      <c r="Z1511" s="86"/>
      <c r="AA1511" s="87"/>
    </row>
    <row x14ac:dyDescent="0.25" r="1512" customHeight="1" ht="17.25">
      <c r="A1512" s="178">
        <f>A1511</f>
        <v>25569.375</v>
      </c>
      <c r="B1512" s="179" t="s">
        <v>55</v>
      </c>
      <c r="C1512" s="180"/>
      <c r="D1512" s="180">
        <v>10</v>
      </c>
      <c r="E1512" s="180"/>
      <c r="F1512" s="180"/>
      <c r="G1512" s="180">
        <f>SUM(C1512:F1512)</f>
      </c>
      <c r="H1512" s="182">
        <v>6500</v>
      </c>
      <c r="I1512" s="125">
        <f>G1512*H1512</f>
      </c>
      <c r="J1512" s="125">
        <f>I1512*0.1</f>
      </c>
      <c r="K1512" s="125">
        <f>SUM(I1512:J1512)</f>
      </c>
      <c r="L1512" s="205"/>
      <c r="M1512" s="87"/>
      <c r="N1512" s="87"/>
      <c r="O1512" s="87"/>
      <c r="P1512" s="87"/>
      <c r="Q1512" s="87"/>
      <c r="R1512" s="87"/>
      <c r="S1512" s="87"/>
      <c r="T1512" s="87"/>
      <c r="U1512" s="205"/>
      <c r="V1512" s="87"/>
      <c r="W1512" s="87"/>
      <c r="X1512" s="87"/>
      <c r="Y1512" s="87"/>
      <c r="Z1512" s="86"/>
      <c r="AA1512" s="87"/>
    </row>
    <row x14ac:dyDescent="0.25" r="1513" customHeight="1" ht="17.25">
      <c r="A1513" s="178">
        <f>A1512</f>
        <v>25569.375</v>
      </c>
      <c r="B1513" s="179" t="s">
        <v>80</v>
      </c>
      <c r="C1513" s="180"/>
      <c r="D1513" s="180">
        <v>23</v>
      </c>
      <c r="E1513" s="180"/>
      <c r="F1513" s="180"/>
      <c r="G1513" s="180">
        <f>SUM(C1513:F1513)</f>
      </c>
      <c r="H1513" s="182">
        <v>6000</v>
      </c>
      <c r="I1513" s="125">
        <f>G1513*H1513</f>
      </c>
      <c r="J1513" s="185"/>
      <c r="K1513" s="125">
        <f>SUM(I1513:J1513)</f>
      </c>
      <c r="L1513" s="205"/>
      <c r="M1513" s="87"/>
      <c r="N1513" s="87"/>
      <c r="O1513" s="87"/>
      <c r="P1513" s="87"/>
      <c r="Q1513" s="87"/>
      <c r="R1513" s="87"/>
      <c r="S1513" s="87"/>
      <c r="T1513" s="87"/>
      <c r="U1513" s="205"/>
      <c r="V1513" s="87"/>
      <c r="W1513" s="87"/>
      <c r="X1513" s="87"/>
      <c r="Y1513" s="87"/>
      <c r="Z1513" s="86"/>
      <c r="AA1513" s="87"/>
    </row>
    <row x14ac:dyDescent="0.25" r="1514" customHeight="1" ht="17.25">
      <c r="A1514" s="178">
        <f>A1513</f>
        <v>25569.375</v>
      </c>
      <c r="B1514" s="179" t="s">
        <v>67</v>
      </c>
      <c r="C1514" s="180"/>
      <c r="D1514" s="180">
        <v>7</v>
      </c>
      <c r="E1514" s="180"/>
      <c r="F1514" s="180"/>
      <c r="G1514" s="180">
        <f>SUM(C1514:F1514)</f>
      </c>
      <c r="H1514" s="182">
        <v>5500</v>
      </c>
      <c r="I1514" s="125">
        <f>G1514*H1514</f>
      </c>
      <c r="J1514" s="125">
        <f>I1514*0.1</f>
      </c>
      <c r="K1514" s="125">
        <f>SUM(I1514:J1514)</f>
      </c>
      <c r="L1514" s="205"/>
      <c r="M1514" s="87"/>
      <c r="N1514" s="87"/>
      <c r="O1514" s="87"/>
      <c r="P1514" s="87"/>
      <c r="Q1514" s="87"/>
      <c r="R1514" s="87"/>
      <c r="S1514" s="87"/>
      <c r="T1514" s="87"/>
      <c r="U1514" s="205"/>
      <c r="V1514" s="87"/>
      <c r="W1514" s="87"/>
      <c r="X1514" s="87"/>
      <c r="Y1514" s="87"/>
      <c r="Z1514" s="86"/>
      <c r="AA1514" s="87"/>
    </row>
    <row x14ac:dyDescent="0.25" r="1515" customHeight="1" ht="17.25">
      <c r="A1515" s="178">
        <f>A1514</f>
        <v>25569.375</v>
      </c>
      <c r="B1515" s="186" t="s">
        <v>74</v>
      </c>
      <c r="C1515" s="180"/>
      <c r="D1515" s="180">
        <v>27</v>
      </c>
      <c r="E1515" s="180">
        <v>23</v>
      </c>
      <c r="F1515" s="180"/>
      <c r="G1515" s="180">
        <f>SUM(C1515:F1515)</f>
      </c>
      <c r="H1515" s="187">
        <v>5000</v>
      </c>
      <c r="I1515" s="125">
        <f>G1515*H1515</f>
      </c>
      <c r="J1515" s="125">
        <f>I1515*0.1</f>
      </c>
      <c r="K1515" s="125">
        <f>SUM(I1515:J1515)</f>
      </c>
      <c r="L1515" s="205"/>
      <c r="M1515" s="87"/>
      <c r="N1515" s="87"/>
      <c r="O1515" s="87"/>
      <c r="P1515" s="87"/>
      <c r="Q1515" s="87"/>
      <c r="R1515" s="87"/>
      <c r="S1515" s="87"/>
      <c r="T1515" s="87"/>
      <c r="U1515" s="205"/>
      <c r="V1515" s="87"/>
      <c r="W1515" s="87"/>
      <c r="X1515" s="87"/>
      <c r="Y1515" s="87"/>
      <c r="Z1515" s="86"/>
      <c r="AA1515" s="87"/>
    </row>
    <row x14ac:dyDescent="0.25" r="1516" customHeight="1" ht="17.25">
      <c r="A1516" s="178">
        <f>A1515</f>
        <v>25569.375</v>
      </c>
      <c r="B1516" s="179" t="s">
        <v>11</v>
      </c>
      <c r="C1516" s="180"/>
      <c r="D1516" s="180">
        <v>14</v>
      </c>
      <c r="E1516" s="180">
        <v>8</v>
      </c>
      <c r="F1516" s="180"/>
      <c r="G1516" s="180">
        <f>SUM(C1516:F1516)</f>
      </c>
      <c r="H1516" s="182">
        <v>6000</v>
      </c>
      <c r="I1516" s="125">
        <f>G1516*H1516</f>
      </c>
      <c r="J1516" s="125">
        <f>I1516*0.1</f>
      </c>
      <c r="K1516" s="125">
        <f>SUM(I1516:J1516)</f>
      </c>
      <c r="L1516" s="205"/>
      <c r="M1516" s="87"/>
      <c r="N1516" s="87"/>
      <c r="O1516" s="87"/>
      <c r="P1516" s="87"/>
      <c r="Q1516" s="87"/>
      <c r="R1516" s="87"/>
      <c r="S1516" s="87"/>
      <c r="T1516" s="87"/>
      <c r="U1516" s="205"/>
      <c r="V1516" s="87"/>
      <c r="W1516" s="87"/>
      <c r="X1516" s="87"/>
      <c r="Y1516" s="87"/>
      <c r="Z1516" s="86"/>
      <c r="AA1516" s="87"/>
    </row>
    <row x14ac:dyDescent="0.25" r="1517" customHeight="1" ht="17.25">
      <c r="A1517" s="178">
        <f>A1516</f>
        <v>25569.375</v>
      </c>
      <c r="B1517" s="179" t="s">
        <v>22</v>
      </c>
      <c r="C1517" s="180"/>
      <c r="D1517" s="180">
        <v>39</v>
      </c>
      <c r="E1517" s="180"/>
      <c r="F1517" s="180"/>
      <c r="G1517" s="180">
        <f>SUM(C1517:F1517)</f>
      </c>
      <c r="H1517" s="182">
        <v>4800</v>
      </c>
      <c r="I1517" s="125">
        <f>G1517*H1517</f>
      </c>
      <c r="J1517" s="125">
        <f>I1517*0.1</f>
      </c>
      <c r="K1517" s="125">
        <f>SUM(I1517:J1517)</f>
      </c>
      <c r="L1517" s="205"/>
      <c r="M1517" s="87"/>
      <c r="N1517" s="87"/>
      <c r="O1517" s="87"/>
      <c r="P1517" s="87"/>
      <c r="Q1517" s="87"/>
      <c r="R1517" s="87"/>
      <c r="S1517" s="87"/>
      <c r="T1517" s="87"/>
      <c r="U1517" s="205"/>
      <c r="V1517" s="87"/>
      <c r="W1517" s="87"/>
      <c r="X1517" s="87"/>
      <c r="Y1517" s="87"/>
      <c r="Z1517" s="86"/>
      <c r="AA1517" s="87"/>
    </row>
    <row x14ac:dyDescent="0.25" r="1518" customHeight="1" ht="17.25">
      <c r="A1518" s="178">
        <f>A1517</f>
        <v>25569.375</v>
      </c>
      <c r="B1518" s="186" t="s">
        <v>84</v>
      </c>
      <c r="C1518" s="180"/>
      <c r="D1518" s="180">
        <v>16</v>
      </c>
      <c r="E1518" s="180">
        <v>9</v>
      </c>
      <c r="F1518" s="180"/>
      <c r="G1518" s="180">
        <f>SUM(C1518:F1518)</f>
      </c>
      <c r="H1518" s="182">
        <v>4800</v>
      </c>
      <c r="I1518" s="125">
        <f>G1518*H1518</f>
      </c>
      <c r="J1518" s="125">
        <f>I1518*0.1</f>
      </c>
      <c r="K1518" s="125">
        <f>SUM(I1518:J1518)</f>
      </c>
      <c r="L1518" s="205"/>
      <c r="M1518" s="87"/>
      <c r="N1518" s="87"/>
      <c r="O1518" s="87"/>
      <c r="P1518" s="87"/>
      <c r="Q1518" s="87"/>
      <c r="R1518" s="87"/>
      <c r="S1518" s="87"/>
      <c r="T1518" s="87"/>
      <c r="U1518" s="205"/>
      <c r="V1518" s="87"/>
      <c r="W1518" s="87"/>
      <c r="X1518" s="87"/>
      <c r="Y1518" s="87"/>
      <c r="Z1518" s="86"/>
      <c r="AA1518" s="87"/>
    </row>
    <row x14ac:dyDescent="0.25" r="1519" customHeight="1" ht="17.25">
      <c r="A1519" s="178">
        <f>A1518</f>
        <v>25569.375</v>
      </c>
      <c r="B1519" s="179" t="s">
        <v>17</v>
      </c>
      <c r="C1519" s="180"/>
      <c r="D1519" s="180">
        <v>37</v>
      </c>
      <c r="E1519" s="180">
        <v>12</v>
      </c>
      <c r="F1519" s="180"/>
      <c r="G1519" s="180">
        <f>SUM(C1519:F1519)</f>
      </c>
      <c r="H1519" s="182">
        <v>6500</v>
      </c>
      <c r="I1519" s="125">
        <f>G1519*H1519</f>
      </c>
      <c r="J1519" s="125">
        <f>I1519*0.1</f>
      </c>
      <c r="K1519" s="125">
        <f>SUM(I1519:J1519)</f>
      </c>
      <c r="L1519" s="205"/>
      <c r="M1519" s="87"/>
      <c r="N1519" s="87"/>
      <c r="O1519" s="87"/>
      <c r="P1519" s="87"/>
      <c r="Q1519" s="87"/>
      <c r="R1519" s="87"/>
      <c r="S1519" s="87"/>
      <c r="T1519" s="87"/>
      <c r="U1519" s="205"/>
      <c r="V1519" s="87"/>
      <c r="W1519" s="87"/>
      <c r="X1519" s="87"/>
      <c r="Y1519" s="87"/>
      <c r="Z1519" s="86"/>
      <c r="AA1519" s="87"/>
    </row>
    <row x14ac:dyDescent="0.25" r="1520" customHeight="1" ht="17.25">
      <c r="A1520" s="178">
        <f>A1519</f>
        <v>25569.375</v>
      </c>
      <c r="B1520" s="186" t="s">
        <v>148</v>
      </c>
      <c r="C1520" s="180"/>
      <c r="D1520" s="180">
        <v>3</v>
      </c>
      <c r="E1520" s="180"/>
      <c r="F1520" s="180"/>
      <c r="G1520" s="180">
        <f>SUM(C1520:F1520)</f>
      </c>
      <c r="H1520" s="182">
        <v>6000</v>
      </c>
      <c r="I1520" s="125">
        <f>G1520*H1520</f>
      </c>
      <c r="J1520" s="125">
        <f>I1520*0.1</f>
      </c>
      <c r="K1520" s="125">
        <f>SUM(I1520:J1520)</f>
      </c>
      <c r="L1520" s="205"/>
      <c r="M1520" s="87"/>
      <c r="N1520" s="87"/>
      <c r="O1520" s="87"/>
      <c r="P1520" s="87"/>
      <c r="Q1520" s="87"/>
      <c r="R1520" s="87"/>
      <c r="S1520" s="87"/>
      <c r="T1520" s="87"/>
      <c r="U1520" s="205"/>
      <c r="V1520" s="87"/>
      <c r="W1520" s="87"/>
      <c r="X1520" s="87"/>
      <c r="Y1520" s="87"/>
      <c r="Z1520" s="86"/>
      <c r="AA1520" s="87"/>
    </row>
    <row x14ac:dyDescent="0.25" r="1521" customHeight="1" ht="17.25">
      <c r="A1521" s="178">
        <f>A1520</f>
        <v>25569.375</v>
      </c>
      <c r="B1521" s="179" t="s">
        <v>29</v>
      </c>
      <c r="C1521" s="188"/>
      <c r="D1521" s="180">
        <v>16</v>
      </c>
      <c r="E1521" s="180">
        <v>15</v>
      </c>
      <c r="F1521" s="180"/>
      <c r="G1521" s="180">
        <f>SUM(C1521:F1521)</f>
      </c>
      <c r="H1521" s="182">
        <v>5500</v>
      </c>
      <c r="I1521" s="125">
        <f>G1521*H1521</f>
      </c>
      <c r="J1521" s="125">
        <f>I1521*0.1</f>
      </c>
      <c r="K1521" s="125">
        <f>SUM(I1521:J1521)</f>
      </c>
      <c r="L1521" s="205"/>
      <c r="M1521" s="87"/>
      <c r="N1521" s="87"/>
      <c r="O1521" s="87"/>
      <c r="P1521" s="87"/>
      <c r="Q1521" s="87"/>
      <c r="R1521" s="87"/>
      <c r="S1521" s="87"/>
      <c r="T1521" s="87"/>
      <c r="U1521" s="205"/>
      <c r="V1521" s="87"/>
      <c r="W1521" s="87"/>
      <c r="X1521" s="87"/>
      <c r="Y1521" s="87"/>
      <c r="Z1521" s="86"/>
      <c r="AA1521" s="87"/>
    </row>
    <row x14ac:dyDescent="0.25" r="1522" customHeight="1" ht="17.25">
      <c r="A1522" s="178">
        <f>A1521</f>
        <v>25569.375</v>
      </c>
      <c r="B1522" s="179" t="s">
        <v>15</v>
      </c>
      <c r="C1522" s="180"/>
      <c r="D1522" s="180">
        <v>16</v>
      </c>
      <c r="E1522" s="180">
        <v>5</v>
      </c>
      <c r="F1522" s="180"/>
      <c r="G1522" s="180">
        <f>SUM(C1522:F1522)</f>
      </c>
      <c r="H1522" s="182">
        <v>4800</v>
      </c>
      <c r="I1522" s="125">
        <f>G1522*H1522</f>
      </c>
      <c r="J1522" s="125">
        <f>I1522*0.1</f>
      </c>
      <c r="K1522" s="125">
        <f>SUM(I1522:J1522)</f>
      </c>
      <c r="L1522" s="205"/>
      <c r="M1522" s="87"/>
      <c r="N1522" s="87"/>
      <c r="O1522" s="87"/>
      <c r="P1522" s="87"/>
      <c r="Q1522" s="87"/>
      <c r="R1522" s="87"/>
      <c r="S1522" s="87"/>
      <c r="T1522" s="87"/>
      <c r="U1522" s="205"/>
      <c r="V1522" s="87"/>
      <c r="W1522" s="87"/>
      <c r="X1522" s="87"/>
      <c r="Y1522" s="87"/>
      <c r="Z1522" s="86"/>
      <c r="AA1522" s="87"/>
    </row>
    <row x14ac:dyDescent="0.25" r="1523" customHeight="1" ht="17.25">
      <c r="A1523" s="178">
        <f>A1522</f>
        <v>25569.375</v>
      </c>
      <c r="B1523" s="179" t="s">
        <v>21</v>
      </c>
      <c r="C1523" s="188"/>
      <c r="D1523" s="180">
        <v>17</v>
      </c>
      <c r="E1523" s="180"/>
      <c r="F1523" s="180"/>
      <c r="G1523" s="180">
        <f>SUM(C1523:F1523)</f>
      </c>
      <c r="H1523" s="182">
        <v>5500</v>
      </c>
      <c r="I1523" s="125">
        <f>G1523*H1523</f>
      </c>
      <c r="J1523" s="125">
        <f>I1523*0.1</f>
      </c>
      <c r="K1523" s="125">
        <f>SUM(I1523:J1523)</f>
      </c>
      <c r="L1523" s="205"/>
      <c r="M1523" s="87"/>
      <c r="N1523" s="87"/>
      <c r="O1523" s="87"/>
      <c r="P1523" s="87"/>
      <c r="Q1523" s="87"/>
      <c r="R1523" s="87"/>
      <c r="S1523" s="87"/>
      <c r="T1523" s="87"/>
      <c r="U1523" s="205"/>
      <c r="V1523" s="87"/>
      <c r="W1523" s="87"/>
      <c r="X1523" s="87"/>
      <c r="Y1523" s="87"/>
      <c r="Z1523" s="86"/>
      <c r="AA1523" s="87"/>
    </row>
    <row x14ac:dyDescent="0.25" r="1524" customHeight="1" ht="17.25">
      <c r="A1524" s="178">
        <f>A1523</f>
        <v>25569.375</v>
      </c>
      <c r="B1524" s="179" t="s">
        <v>52</v>
      </c>
      <c r="C1524" s="180"/>
      <c r="D1524" s="180">
        <v>17</v>
      </c>
      <c r="E1524" s="180">
        <v>11</v>
      </c>
      <c r="F1524" s="180"/>
      <c r="G1524" s="180">
        <f>SUM(C1524:F1524)</f>
      </c>
      <c r="H1524" s="182">
        <v>5500</v>
      </c>
      <c r="I1524" s="125">
        <f>G1524*H1524</f>
      </c>
      <c r="J1524" s="125">
        <f>I1524*0.1</f>
      </c>
      <c r="K1524" s="125">
        <f>SUM(I1524:J1524)</f>
      </c>
      <c r="L1524" s="205"/>
      <c r="M1524" s="87"/>
      <c r="N1524" s="87"/>
      <c r="O1524" s="87"/>
      <c r="P1524" s="87"/>
      <c r="Q1524" s="87"/>
      <c r="R1524" s="87"/>
      <c r="S1524" s="87"/>
      <c r="T1524" s="87"/>
      <c r="U1524" s="205"/>
      <c r="V1524" s="87"/>
      <c r="W1524" s="87"/>
      <c r="X1524" s="87"/>
      <c r="Y1524" s="87"/>
      <c r="Z1524" s="86"/>
      <c r="AA1524" s="87"/>
    </row>
    <row x14ac:dyDescent="0.25" r="1525" customHeight="1" ht="17.25">
      <c r="A1525" s="178">
        <f>A1524</f>
        <v>25569.375</v>
      </c>
      <c r="B1525" s="186" t="s">
        <v>61</v>
      </c>
      <c r="C1525" s="180"/>
      <c r="D1525" s="180">
        <v>7</v>
      </c>
      <c r="E1525" s="180"/>
      <c r="F1525" s="180"/>
      <c r="G1525" s="180">
        <f>SUM(C1525:F1525)</f>
      </c>
      <c r="H1525" s="182">
        <v>5500</v>
      </c>
      <c r="I1525" s="125">
        <f>G1525*H1525</f>
      </c>
      <c r="J1525" s="125">
        <f>I1525*0.1</f>
      </c>
      <c r="K1525" s="125">
        <f>SUM(I1525:J1525)</f>
      </c>
      <c r="L1525" s="205"/>
      <c r="M1525" s="87"/>
      <c r="N1525" s="87"/>
      <c r="O1525" s="87"/>
      <c r="P1525" s="87"/>
      <c r="Q1525" s="87"/>
      <c r="R1525" s="87"/>
      <c r="S1525" s="87"/>
      <c r="T1525" s="87"/>
      <c r="U1525" s="205"/>
      <c r="V1525" s="87"/>
      <c r="W1525" s="87"/>
      <c r="X1525" s="87"/>
      <c r="Y1525" s="87"/>
      <c r="Z1525" s="86"/>
      <c r="AA1525" s="87"/>
    </row>
    <row x14ac:dyDescent="0.25" r="1526" customHeight="1" ht="17.25">
      <c r="A1526" s="178">
        <f>A1525</f>
        <v>25569.375</v>
      </c>
      <c r="B1526" s="179" t="s">
        <v>33</v>
      </c>
      <c r="C1526" s="180"/>
      <c r="D1526" s="180">
        <v>9</v>
      </c>
      <c r="E1526" s="180"/>
      <c r="F1526" s="180"/>
      <c r="G1526" s="180">
        <f>SUM(C1526:F1526)</f>
      </c>
      <c r="H1526" s="182">
        <v>5500</v>
      </c>
      <c r="I1526" s="125">
        <f>G1526*H1526</f>
      </c>
      <c r="J1526" s="125">
        <f>I1526*0.1</f>
      </c>
      <c r="K1526" s="125">
        <f>SUM(I1526:J1526)</f>
      </c>
      <c r="L1526" s="205"/>
      <c r="M1526" s="87"/>
      <c r="N1526" s="87"/>
      <c r="O1526" s="87"/>
      <c r="P1526" s="87"/>
      <c r="Q1526" s="87"/>
      <c r="R1526" s="87"/>
      <c r="S1526" s="87"/>
      <c r="T1526" s="87"/>
      <c r="U1526" s="205"/>
      <c r="V1526" s="87"/>
      <c r="W1526" s="87"/>
      <c r="X1526" s="87"/>
      <c r="Y1526" s="87"/>
      <c r="Z1526" s="86"/>
      <c r="AA1526" s="87"/>
    </row>
    <row x14ac:dyDescent="0.25" r="1527" customHeight="1" ht="17.25">
      <c r="A1527" s="178">
        <f>A1526</f>
        <v>25569.375</v>
      </c>
      <c r="B1527" s="179" t="s">
        <v>12</v>
      </c>
      <c r="C1527" s="180"/>
      <c r="D1527" s="180">
        <v>17</v>
      </c>
      <c r="E1527" s="180">
        <v>8</v>
      </c>
      <c r="F1527" s="180"/>
      <c r="G1527" s="180">
        <f>SUM(C1527:F1527)</f>
      </c>
      <c r="H1527" s="182">
        <v>6000</v>
      </c>
      <c r="I1527" s="125">
        <f>G1527*H1527</f>
      </c>
      <c r="J1527" s="125">
        <f>I1527*0.1</f>
      </c>
      <c r="K1527" s="125">
        <f>SUM(I1527:J1527)</f>
      </c>
      <c r="L1527" s="205"/>
      <c r="M1527" s="87"/>
      <c r="N1527" s="87"/>
      <c r="O1527" s="87"/>
      <c r="P1527" s="87"/>
      <c r="Q1527" s="87"/>
      <c r="R1527" s="87"/>
      <c r="S1527" s="87"/>
      <c r="T1527" s="87"/>
      <c r="U1527" s="205"/>
      <c r="V1527" s="87"/>
      <c r="W1527" s="87"/>
      <c r="X1527" s="87"/>
      <c r="Y1527" s="87"/>
      <c r="Z1527" s="86"/>
      <c r="AA1527" s="87"/>
    </row>
    <row x14ac:dyDescent="0.25" r="1528" customHeight="1" ht="17.25">
      <c r="A1528" s="178">
        <f>A1527</f>
        <v>25569.375</v>
      </c>
      <c r="B1528" s="186" t="s">
        <v>37</v>
      </c>
      <c r="C1528" s="180"/>
      <c r="D1528" s="180">
        <v>6</v>
      </c>
      <c r="E1528" s="180"/>
      <c r="F1528" s="180"/>
      <c r="G1528" s="180">
        <f>SUM(C1528:F1528)</f>
      </c>
      <c r="H1528" s="182">
        <v>6500</v>
      </c>
      <c r="I1528" s="125">
        <f>G1528*H1528</f>
      </c>
      <c r="J1528" s="125">
        <f>I1528*0.1</f>
      </c>
      <c r="K1528" s="125">
        <f>SUM(I1528:J1528)</f>
      </c>
      <c r="L1528" s="205"/>
      <c r="M1528" s="87"/>
      <c r="N1528" s="87"/>
      <c r="O1528" s="87"/>
      <c r="P1528" s="87"/>
      <c r="Q1528" s="87"/>
      <c r="R1528" s="87"/>
      <c r="S1528" s="87"/>
      <c r="T1528" s="87"/>
      <c r="U1528" s="205"/>
      <c r="V1528" s="87"/>
      <c r="W1528" s="87"/>
      <c r="X1528" s="87"/>
      <c r="Y1528" s="87"/>
      <c r="Z1528" s="86"/>
      <c r="AA1528" s="87"/>
    </row>
    <row x14ac:dyDescent="0.25" r="1529" customHeight="1" ht="17.25">
      <c r="A1529" s="178">
        <f>A1528</f>
        <v>25569.375</v>
      </c>
      <c r="B1529" s="186" t="s">
        <v>64</v>
      </c>
      <c r="C1529" s="180"/>
      <c r="D1529" s="180">
        <v>57</v>
      </c>
      <c r="E1529" s="180">
        <v>0</v>
      </c>
      <c r="F1529" s="180"/>
      <c r="G1529" s="180">
        <f>SUM(C1529:F1529)</f>
      </c>
      <c r="H1529" s="182">
        <v>5500</v>
      </c>
      <c r="I1529" s="125">
        <f>G1529*H1529</f>
      </c>
      <c r="J1529" s="125">
        <f>I1529*0.1</f>
      </c>
      <c r="K1529" s="125">
        <f>SUM(I1529:J1529)</f>
      </c>
      <c r="L1529" s="205"/>
      <c r="M1529" s="87"/>
      <c r="N1529" s="87"/>
      <c r="O1529" s="87"/>
      <c r="P1529" s="87"/>
      <c r="Q1529" s="87"/>
      <c r="R1529" s="87"/>
      <c r="S1529" s="87"/>
      <c r="T1529" s="87"/>
      <c r="U1529" s="205"/>
      <c r="V1529" s="87"/>
      <c r="W1529" s="87"/>
      <c r="X1529" s="87"/>
      <c r="Y1529" s="87"/>
      <c r="Z1529" s="86"/>
      <c r="AA1529" s="87"/>
    </row>
    <row x14ac:dyDescent="0.25" r="1530" customHeight="1" ht="17.25">
      <c r="A1530" s="178">
        <f>A1529</f>
        <v>25569.375</v>
      </c>
      <c r="B1530" s="179" t="s">
        <v>25</v>
      </c>
      <c r="C1530" s="180"/>
      <c r="D1530" s="180">
        <v>20</v>
      </c>
      <c r="E1530" s="180"/>
      <c r="F1530" s="180"/>
      <c r="G1530" s="180">
        <f>SUM(C1530:F1530)</f>
      </c>
      <c r="H1530" s="182">
        <v>6000</v>
      </c>
      <c r="I1530" s="125">
        <f>G1530*H1530</f>
      </c>
      <c r="J1530" s="125">
        <f>I1530*0.1</f>
      </c>
      <c r="K1530" s="125">
        <f>SUM(I1530:J1530)</f>
      </c>
      <c r="L1530" s="205"/>
      <c r="M1530" s="87"/>
      <c r="N1530" s="87"/>
      <c r="O1530" s="87"/>
      <c r="P1530" s="87"/>
      <c r="Q1530" s="87"/>
      <c r="R1530" s="87"/>
      <c r="S1530" s="87"/>
      <c r="T1530" s="87"/>
      <c r="U1530" s="205"/>
      <c r="V1530" s="87"/>
      <c r="W1530" s="87"/>
      <c r="X1530" s="87"/>
      <c r="Y1530" s="87"/>
      <c r="Z1530" s="86"/>
      <c r="AA1530" s="87"/>
    </row>
    <row x14ac:dyDescent="0.25" r="1531" customHeight="1" ht="17.25">
      <c r="A1531" s="178">
        <f>A1530</f>
        <v>25569.375</v>
      </c>
      <c r="B1531" s="186" t="s">
        <v>76</v>
      </c>
      <c r="C1531" s="188"/>
      <c r="D1531" s="180">
        <v>25</v>
      </c>
      <c r="E1531" s="180">
        <v>12</v>
      </c>
      <c r="F1531" s="180">
        <v>5</v>
      </c>
      <c r="G1531" s="180">
        <f>SUM(C1531:F1531)</f>
      </c>
      <c r="H1531" s="125">
        <v>6000</v>
      </c>
      <c r="I1531" s="125">
        <f>G1531*H1531</f>
      </c>
      <c r="J1531" s="125">
        <f>I1531*0.1</f>
      </c>
      <c r="K1531" s="125">
        <f>SUM(I1531:J1531)</f>
      </c>
      <c r="L1531" s="205"/>
      <c r="M1531" s="87"/>
      <c r="N1531" s="87"/>
      <c r="O1531" s="87"/>
      <c r="P1531" s="87"/>
      <c r="Q1531" s="87"/>
      <c r="R1531" s="87"/>
      <c r="S1531" s="87"/>
      <c r="T1531" s="87"/>
      <c r="U1531" s="205"/>
      <c r="V1531" s="87"/>
      <c r="W1531" s="87"/>
      <c r="X1531" s="87"/>
      <c r="Y1531" s="87"/>
      <c r="Z1531" s="86"/>
      <c r="AA1531" s="87"/>
    </row>
    <row x14ac:dyDescent="0.25" r="1532" customHeight="1" ht="17.25">
      <c r="A1532" s="178">
        <f>A1531</f>
        <v>25569.375</v>
      </c>
      <c r="B1532" s="186" t="s">
        <v>149</v>
      </c>
      <c r="C1532" s="180"/>
      <c r="D1532" s="180">
        <v>107</v>
      </c>
      <c r="E1532" s="180">
        <v>30</v>
      </c>
      <c r="F1532" s="180">
        <v>4</v>
      </c>
      <c r="G1532" s="180">
        <f>SUM(C1532:F1532)</f>
      </c>
      <c r="H1532" s="125">
        <v>6000</v>
      </c>
      <c r="I1532" s="125">
        <f>G1532*H1532</f>
      </c>
      <c r="J1532" s="125">
        <f>I1532*0.1</f>
      </c>
      <c r="K1532" s="125">
        <f>SUM(I1532:J1532)</f>
      </c>
      <c r="L1532" s="205"/>
      <c r="M1532" s="87"/>
      <c r="N1532" s="87"/>
      <c r="O1532" s="87"/>
      <c r="P1532" s="87"/>
      <c r="Q1532" s="87"/>
      <c r="R1532" s="87"/>
      <c r="S1532" s="87"/>
      <c r="T1532" s="87"/>
      <c r="U1532" s="205"/>
      <c r="V1532" s="87"/>
      <c r="W1532" s="87"/>
      <c r="X1532" s="87"/>
      <c r="Y1532" s="87"/>
      <c r="Z1532" s="86"/>
      <c r="AA1532" s="87"/>
    </row>
    <row x14ac:dyDescent="0.25" r="1533" customHeight="1" ht="17.25">
      <c r="A1533" s="178">
        <f>A1532</f>
        <v>25569.375</v>
      </c>
      <c r="B1533" s="186" t="s">
        <v>43</v>
      </c>
      <c r="C1533" s="180"/>
      <c r="D1533" s="180">
        <v>38</v>
      </c>
      <c r="E1533" s="180">
        <v>0</v>
      </c>
      <c r="F1533" s="180"/>
      <c r="G1533" s="180">
        <f>SUM(C1533:F1533)</f>
      </c>
      <c r="H1533" s="125">
        <v>6000</v>
      </c>
      <c r="I1533" s="125">
        <f>G1533*H1533</f>
      </c>
      <c r="J1533" s="125">
        <f>I1533*0.1</f>
      </c>
      <c r="K1533" s="125">
        <f>SUM(I1533:J1533)</f>
      </c>
      <c r="L1533" s="205"/>
      <c r="M1533" s="87"/>
      <c r="N1533" s="87"/>
      <c r="O1533" s="87"/>
      <c r="P1533" s="87"/>
      <c r="Q1533" s="87"/>
      <c r="R1533" s="87"/>
      <c r="S1533" s="87"/>
      <c r="T1533" s="87"/>
      <c r="U1533" s="205"/>
      <c r="V1533" s="87"/>
      <c r="W1533" s="87"/>
      <c r="X1533" s="87"/>
      <c r="Y1533" s="87"/>
      <c r="Z1533" s="86"/>
      <c r="AA1533" s="87"/>
    </row>
    <row x14ac:dyDescent="0.25" r="1534" customHeight="1" ht="17.25">
      <c r="A1534" s="178">
        <f>A1533</f>
        <v>25569.375</v>
      </c>
      <c r="B1534" s="186" t="s">
        <v>18</v>
      </c>
      <c r="C1534" s="180"/>
      <c r="D1534" s="180">
        <v>9</v>
      </c>
      <c r="E1534" s="180">
        <v>7</v>
      </c>
      <c r="F1534" s="180">
        <v>6</v>
      </c>
      <c r="G1534" s="180">
        <f>SUM(C1534:F1534)</f>
      </c>
      <c r="H1534" s="125">
        <v>6000</v>
      </c>
      <c r="I1534" s="125">
        <f>G1534*H1534</f>
      </c>
      <c r="J1534" s="125">
        <f>I1534*0.1</f>
      </c>
      <c r="K1534" s="125">
        <f>SUM(I1534:J1534)</f>
      </c>
      <c r="L1534" s="205"/>
      <c r="M1534" s="87"/>
      <c r="N1534" s="87"/>
      <c r="O1534" s="87"/>
      <c r="P1534" s="87"/>
      <c r="Q1534" s="87"/>
      <c r="R1534" s="87"/>
      <c r="S1534" s="87"/>
      <c r="T1534" s="87"/>
      <c r="U1534" s="205"/>
      <c r="V1534" s="87"/>
      <c r="W1534" s="87"/>
      <c r="X1534" s="87"/>
      <c r="Y1534" s="87"/>
      <c r="Z1534" s="86"/>
      <c r="AA1534" s="87"/>
    </row>
    <row x14ac:dyDescent="0.25" r="1535" customHeight="1" ht="17.25">
      <c r="A1535" s="178">
        <f>A1534</f>
        <v>25569.375</v>
      </c>
      <c r="B1535" s="186" t="s">
        <v>82</v>
      </c>
      <c r="C1535" s="188"/>
      <c r="D1535" s="180">
        <v>25</v>
      </c>
      <c r="E1535" s="180">
        <v>9</v>
      </c>
      <c r="F1535" s="180">
        <v>7</v>
      </c>
      <c r="G1535" s="180">
        <f>SUM(C1535:F1535)</f>
      </c>
      <c r="H1535" s="125">
        <v>5000</v>
      </c>
      <c r="I1535" s="125">
        <f>G1535*H1535</f>
      </c>
      <c r="J1535" s="125">
        <f>I1535*0.1</f>
      </c>
      <c r="K1535" s="125">
        <f>SUM(I1535:J1535)</f>
      </c>
      <c r="L1535" s="205"/>
      <c r="M1535" s="87"/>
      <c r="N1535" s="87"/>
      <c r="O1535" s="87"/>
      <c r="P1535" s="87"/>
      <c r="Q1535" s="87"/>
      <c r="R1535" s="87"/>
      <c r="S1535" s="87"/>
      <c r="T1535" s="87"/>
      <c r="U1535" s="205"/>
      <c r="V1535" s="87"/>
      <c r="W1535" s="87"/>
      <c r="X1535" s="87"/>
      <c r="Y1535" s="87"/>
      <c r="Z1535" s="86"/>
      <c r="AA1535" s="87"/>
    </row>
    <row x14ac:dyDescent="0.25" r="1536" customHeight="1" ht="17.25">
      <c r="A1536" s="178">
        <f>A1535</f>
        <v>25569.375</v>
      </c>
      <c r="B1536" s="186" t="s">
        <v>151</v>
      </c>
      <c r="C1536" s="180"/>
      <c r="D1536" s="180">
        <v>12</v>
      </c>
      <c r="E1536" s="180"/>
      <c r="F1536" s="180"/>
      <c r="G1536" s="180">
        <f>SUM(C1536:F1536)</f>
      </c>
      <c r="H1536" s="125">
        <v>5000</v>
      </c>
      <c r="I1536" s="125">
        <f>G1536*H1536</f>
      </c>
      <c r="J1536" s="125">
        <f>I1536*0.1</f>
      </c>
      <c r="K1536" s="125">
        <f>SUM(I1536:J1536)</f>
      </c>
      <c r="L1536" s="205"/>
      <c r="M1536" s="87"/>
      <c r="N1536" s="87"/>
      <c r="O1536" s="87"/>
      <c r="P1536" s="87"/>
      <c r="Q1536" s="87"/>
      <c r="R1536" s="87"/>
      <c r="S1536" s="87"/>
      <c r="T1536" s="87"/>
      <c r="U1536" s="205"/>
      <c r="V1536" s="87"/>
      <c r="W1536" s="87"/>
      <c r="X1536" s="87"/>
      <c r="Y1536" s="87"/>
      <c r="Z1536" s="86"/>
      <c r="AA1536" s="87"/>
    </row>
    <row x14ac:dyDescent="0.25" r="1537" customHeight="1" ht="17.25">
      <c r="A1537" s="178">
        <f>A1536</f>
        <v>25569.375</v>
      </c>
      <c r="B1537" s="186" t="s">
        <v>105</v>
      </c>
      <c r="C1537" s="180"/>
      <c r="D1537" s="180">
        <v>64</v>
      </c>
      <c r="E1537" s="180"/>
      <c r="F1537" s="180"/>
      <c r="G1537" s="180">
        <f>SUM(C1537:F1537)</f>
      </c>
      <c r="H1537" s="125">
        <v>7000</v>
      </c>
      <c r="I1537" s="125">
        <f>G1537*H1537</f>
      </c>
      <c r="J1537" s="185"/>
      <c r="K1537" s="125">
        <f>SUM(I1537:J1537)</f>
      </c>
      <c r="L1537" s="205"/>
      <c r="M1537" s="87"/>
      <c r="N1537" s="87"/>
      <c r="O1537" s="87"/>
      <c r="P1537" s="87"/>
      <c r="Q1537" s="87"/>
      <c r="R1537" s="87"/>
      <c r="S1537" s="87"/>
      <c r="T1537" s="87"/>
      <c r="U1537" s="205"/>
      <c r="V1537" s="87"/>
      <c r="W1537" s="87"/>
      <c r="X1537" s="87"/>
      <c r="Y1537" s="87"/>
      <c r="Z1537" s="86"/>
      <c r="AA1537" s="87"/>
    </row>
    <row x14ac:dyDescent="0.25" r="1538" customHeight="1" ht="17.25">
      <c r="A1538" s="178">
        <f>A1537</f>
        <v>25569.375</v>
      </c>
      <c r="B1538" s="186" t="s">
        <v>23</v>
      </c>
      <c r="C1538" s="180"/>
      <c r="D1538" s="180">
        <v>15</v>
      </c>
      <c r="E1538" s="180"/>
      <c r="F1538" s="180"/>
      <c r="G1538" s="180">
        <f>SUM(C1538:F1538)</f>
      </c>
      <c r="H1538" s="125">
        <v>6000</v>
      </c>
      <c r="I1538" s="125">
        <f>G1538*H1538</f>
      </c>
      <c r="J1538" s="125">
        <f>I1538*0.1</f>
      </c>
      <c r="K1538" s="125">
        <f>SUM(I1538:J1538)</f>
      </c>
      <c r="L1538" s="205"/>
      <c r="M1538" s="87"/>
      <c r="N1538" s="87"/>
      <c r="O1538" s="87"/>
      <c r="P1538" s="87"/>
      <c r="Q1538" s="87"/>
      <c r="R1538" s="87"/>
      <c r="S1538" s="87"/>
      <c r="T1538" s="87"/>
      <c r="U1538" s="205"/>
      <c r="V1538" s="87"/>
      <c r="W1538" s="87"/>
      <c r="X1538" s="87"/>
      <c r="Y1538" s="87"/>
      <c r="Z1538" s="86"/>
      <c r="AA1538" s="87"/>
    </row>
    <row x14ac:dyDescent="0.25" r="1539" customHeight="1" ht="17.25">
      <c r="A1539" s="178">
        <f>A1538</f>
        <v>25569.375</v>
      </c>
      <c r="B1539" s="186" t="s">
        <v>40</v>
      </c>
      <c r="C1539" s="180"/>
      <c r="D1539" s="180">
        <v>18</v>
      </c>
      <c r="E1539" s="180"/>
      <c r="F1539" s="180"/>
      <c r="G1539" s="180">
        <f>SUM(C1539:F1539)</f>
      </c>
      <c r="H1539" s="125">
        <v>6500</v>
      </c>
      <c r="I1539" s="125">
        <f>G1539*H1539</f>
      </c>
      <c r="J1539" s="125">
        <f>I1539*0.1</f>
      </c>
      <c r="K1539" s="125">
        <f>SUM(I1539:J1539)</f>
      </c>
      <c r="L1539" s="205"/>
      <c r="M1539" s="87"/>
      <c r="N1539" s="87"/>
      <c r="O1539" s="87"/>
      <c r="P1539" s="87"/>
      <c r="Q1539" s="87"/>
      <c r="R1539" s="87"/>
      <c r="S1539" s="87"/>
      <c r="T1539" s="87"/>
      <c r="U1539" s="205"/>
      <c r="V1539" s="87"/>
      <c r="W1539" s="87"/>
      <c r="X1539" s="87"/>
      <c r="Y1539" s="87"/>
      <c r="Z1539" s="86"/>
      <c r="AA1539" s="87"/>
    </row>
    <row x14ac:dyDescent="0.25" r="1540" customHeight="1" ht="17.25">
      <c r="A1540" s="178">
        <f>A1539</f>
        <v>25569.375</v>
      </c>
      <c r="B1540" s="186" t="s">
        <v>86</v>
      </c>
      <c r="C1540" s="180"/>
      <c r="D1540" s="180">
        <v>20</v>
      </c>
      <c r="E1540" s="180">
        <v>8</v>
      </c>
      <c r="F1540" s="180">
        <v>5</v>
      </c>
      <c r="G1540" s="180">
        <f>SUM(C1540:F1540)</f>
      </c>
      <c r="H1540" s="125">
        <v>6000</v>
      </c>
      <c r="I1540" s="125">
        <f>G1540*H1540</f>
      </c>
      <c r="J1540" s="125">
        <f>I1540*0.1</f>
      </c>
      <c r="K1540" s="125">
        <f>SUM(I1540:J1540)</f>
      </c>
      <c r="L1540" s="205"/>
      <c r="M1540" s="87"/>
      <c r="N1540" s="87"/>
      <c r="O1540" s="87"/>
      <c r="P1540" s="87"/>
      <c r="Q1540" s="87"/>
      <c r="R1540" s="87"/>
      <c r="S1540" s="87"/>
      <c r="T1540" s="87"/>
      <c r="U1540" s="205"/>
      <c r="V1540" s="87"/>
      <c r="W1540" s="87"/>
      <c r="X1540" s="87"/>
      <c r="Y1540" s="87"/>
      <c r="Z1540" s="86"/>
      <c r="AA1540" s="87"/>
    </row>
    <row x14ac:dyDescent="0.25" r="1541" customHeight="1" ht="17.25">
      <c r="A1541" s="178">
        <f>A1540</f>
        <v>25569.375</v>
      </c>
      <c r="B1541" s="186" t="s">
        <v>152</v>
      </c>
      <c r="C1541" s="180"/>
      <c r="D1541" s="180">
        <v>140</v>
      </c>
      <c r="E1541" s="180"/>
      <c r="F1541" s="180"/>
      <c r="G1541" s="180">
        <f>SUM(C1541:F1541)</f>
      </c>
      <c r="H1541" s="125">
        <v>6000</v>
      </c>
      <c r="I1541" s="125">
        <f>G1541*H1541</f>
      </c>
      <c r="J1541" s="125">
        <f>I1541*0.1</f>
      </c>
      <c r="K1541" s="125">
        <f>SUM(I1541:J1541)</f>
      </c>
      <c r="L1541" s="205"/>
      <c r="M1541" s="87"/>
      <c r="N1541" s="87"/>
      <c r="O1541" s="87"/>
      <c r="P1541" s="87"/>
      <c r="Q1541" s="87"/>
      <c r="R1541" s="87"/>
      <c r="S1541" s="87"/>
      <c r="T1541" s="87"/>
      <c r="U1541" s="205"/>
      <c r="V1541" s="87"/>
      <c r="W1541" s="87"/>
      <c r="X1541" s="87"/>
      <c r="Y1541" s="87"/>
      <c r="Z1541" s="86"/>
      <c r="AA1541" s="87"/>
    </row>
    <row x14ac:dyDescent="0.25" r="1542" customHeight="1" ht="17.25">
      <c r="A1542" s="178">
        <f>A1538</f>
        <v>25569.375</v>
      </c>
      <c r="B1542" s="186" t="s">
        <v>153</v>
      </c>
      <c r="C1542" s="180"/>
      <c r="D1542" s="180">
        <v>10</v>
      </c>
      <c r="E1542" s="180"/>
      <c r="F1542" s="180"/>
      <c r="G1542" s="180">
        <f>SUM(C1542:F1542)</f>
      </c>
      <c r="H1542" s="125">
        <v>6000</v>
      </c>
      <c r="I1542" s="125">
        <f>G1542*H1542</f>
      </c>
      <c r="J1542" s="125">
        <f>I1542*0.1</f>
      </c>
      <c r="K1542" s="125">
        <f>SUM(I1542:J1542)</f>
      </c>
      <c r="L1542" s="205"/>
      <c r="M1542" s="87"/>
      <c r="N1542" s="87"/>
      <c r="O1542" s="87"/>
      <c r="P1542" s="87"/>
      <c r="Q1542" s="87"/>
      <c r="R1542" s="87"/>
      <c r="S1542" s="87"/>
      <c r="T1542" s="87"/>
      <c r="U1542" s="205"/>
      <c r="V1542" s="87"/>
      <c r="W1542" s="87"/>
      <c r="X1542" s="87"/>
      <c r="Y1542" s="87"/>
      <c r="Z1542" s="86"/>
      <c r="AA1542" s="87"/>
    </row>
    <row x14ac:dyDescent="0.25" r="1543" customHeight="1" ht="17.25">
      <c r="A1543" s="178">
        <f>A1539</f>
        <v>25569.375</v>
      </c>
      <c r="B1543" s="186"/>
      <c r="C1543" s="180"/>
      <c r="D1543" s="180"/>
      <c r="E1543" s="180"/>
      <c r="F1543" s="180"/>
      <c r="G1543" s="180">
        <f>SUM(C1543:F1543)</f>
      </c>
      <c r="H1543" s="125"/>
      <c r="I1543" s="125">
        <f>G1543*H1543</f>
      </c>
      <c r="J1543" s="125">
        <f>I1543*0.1</f>
      </c>
      <c r="K1543" s="125">
        <f>SUM(I1543:J1543)</f>
      </c>
      <c r="L1543" s="205"/>
      <c r="M1543" s="87"/>
      <c r="N1543" s="87"/>
      <c r="O1543" s="87"/>
      <c r="P1543" s="87"/>
      <c r="Q1543" s="87"/>
      <c r="R1543" s="87"/>
      <c r="S1543" s="87"/>
      <c r="T1543" s="87"/>
      <c r="U1543" s="205"/>
      <c r="V1543" s="87"/>
      <c r="W1543" s="87"/>
      <c r="X1543" s="87"/>
      <c r="Y1543" s="87"/>
      <c r="Z1543" s="86"/>
      <c r="AA1543" s="87"/>
    </row>
    <row x14ac:dyDescent="0.25" r="1544" customHeight="1" ht="17.25">
      <c r="A1544" s="178">
        <f>A1538</f>
        <v>25569.375</v>
      </c>
      <c r="B1544" s="186"/>
      <c r="C1544" s="180"/>
      <c r="D1544" s="180"/>
      <c r="E1544" s="180"/>
      <c r="F1544" s="180"/>
      <c r="G1544" s="180">
        <f>SUM(C1544:F1544)</f>
      </c>
      <c r="H1544" s="125"/>
      <c r="I1544" s="125">
        <f>G1544*H1544</f>
      </c>
      <c r="J1544" s="125">
        <f>I1544*0.1</f>
      </c>
      <c r="K1544" s="125">
        <f>SUM(I1544:J1544)</f>
      </c>
      <c r="L1544" s="205"/>
      <c r="M1544" s="87"/>
      <c r="N1544" s="87"/>
      <c r="O1544" s="87"/>
      <c r="P1544" s="87"/>
      <c r="Q1544" s="87"/>
      <c r="R1544" s="87"/>
      <c r="S1544" s="87"/>
      <c r="T1544" s="87"/>
      <c r="U1544" s="205"/>
      <c r="V1544" s="87"/>
      <c r="W1544" s="87"/>
      <c r="X1544" s="87"/>
      <c r="Y1544" s="87"/>
      <c r="Z1544" s="86"/>
      <c r="AA1544" s="87"/>
    </row>
    <row x14ac:dyDescent="0.25" r="1545" customHeight="1" ht="17.25">
      <c r="A1545" s="178">
        <f>A1539</f>
        <v>25569.375</v>
      </c>
      <c r="B1545" s="186"/>
      <c r="C1545" s="180"/>
      <c r="D1545" s="180"/>
      <c r="E1545" s="180"/>
      <c r="F1545" s="180"/>
      <c r="G1545" s="180">
        <f>SUM(C1545:F1545)</f>
      </c>
      <c r="H1545" s="125"/>
      <c r="I1545" s="125">
        <f>G1545*H1545</f>
      </c>
      <c r="J1545" s="125">
        <f>I1545*0.1</f>
      </c>
      <c r="K1545" s="125">
        <f>SUM(I1545:J1545)</f>
      </c>
      <c r="L1545" s="205"/>
      <c r="M1545" s="87"/>
      <c r="N1545" s="87"/>
      <c r="O1545" s="87"/>
      <c r="P1545" s="87"/>
      <c r="Q1545" s="87"/>
      <c r="R1545" s="87"/>
      <c r="S1545" s="87"/>
      <c r="T1545" s="87"/>
      <c r="U1545" s="205"/>
      <c r="V1545" s="87"/>
      <c r="W1545" s="87"/>
      <c r="X1545" s="87"/>
      <c r="Y1545" s="87"/>
      <c r="Z1545" s="86"/>
      <c r="AA1545" s="87"/>
    </row>
    <row x14ac:dyDescent="0.25" r="1546" customHeight="1" ht="17.25">
      <c r="A1546" s="178">
        <f>A1544</f>
        <v>25569.375</v>
      </c>
      <c r="B1546" s="179"/>
      <c r="C1546" s="180"/>
      <c r="D1546" s="180"/>
      <c r="E1546" s="180"/>
      <c r="F1546" s="180"/>
      <c r="G1546" s="180">
        <f>SUM(C1546:F1546)</f>
      </c>
      <c r="H1546" s="125"/>
      <c r="I1546" s="125">
        <f>G1546*H1546</f>
      </c>
      <c r="J1546" s="125">
        <v>0</v>
      </c>
      <c r="K1546" s="125">
        <f>SUM(I1546:J1546)</f>
      </c>
      <c r="L1546" s="205"/>
      <c r="M1546" s="87"/>
      <c r="N1546" s="87"/>
      <c r="O1546" s="87"/>
      <c r="P1546" s="87"/>
      <c r="Q1546" s="87"/>
      <c r="R1546" s="87"/>
      <c r="S1546" s="87"/>
      <c r="T1546" s="87"/>
      <c r="U1546" s="205"/>
      <c r="V1546" s="87"/>
      <c r="W1546" s="87"/>
      <c r="X1546" s="87"/>
      <c r="Y1546" s="87"/>
      <c r="Z1546" s="86"/>
      <c r="AA1546" s="87"/>
    </row>
    <row x14ac:dyDescent="0.25" r="1547" customHeight="1" ht="17.25">
      <c r="A1547" s="189">
        <f>A1546</f>
        <v>25569.375</v>
      </c>
      <c r="B1547" s="190" t="s">
        <v>155</v>
      </c>
      <c r="C1547" s="191">
        <f>SUM(C1500:C1546)</f>
      </c>
      <c r="D1547" s="191">
        <f>SUM(D1500:D1546)</f>
      </c>
      <c r="E1547" s="191">
        <f>SUM(E1500:E1546)</f>
      </c>
      <c r="F1547" s="191">
        <f>SUM(F1500:F1546)</f>
      </c>
      <c r="G1547" s="191">
        <f>SUM(G1500:G1546)</f>
      </c>
      <c r="H1547" s="191"/>
      <c r="I1547" s="191">
        <f>SUM(I1500:I1546)</f>
      </c>
      <c r="J1547" s="191">
        <f>SUM(J1500:J1546)</f>
      </c>
      <c r="K1547" s="191">
        <f>SUM(K1500:K1546)</f>
      </c>
      <c r="L1547" s="205"/>
      <c r="M1547" s="87"/>
      <c r="N1547" s="87"/>
      <c r="O1547" s="87"/>
      <c r="P1547" s="87"/>
      <c r="Q1547" s="87"/>
      <c r="R1547" s="87"/>
      <c r="S1547" s="87"/>
      <c r="T1547" s="87"/>
      <c r="U1547" s="205"/>
      <c r="V1547" s="87"/>
      <c r="W1547" s="87"/>
      <c r="X1547" s="87"/>
      <c r="Y1547" s="87"/>
      <c r="Z1547" s="86"/>
      <c r="AA1547" s="87"/>
    </row>
    <row x14ac:dyDescent="0.25" r="1548" customHeight="1" ht="17.25">
      <c r="A1548" s="178">
        <f>A1547</f>
        <v>25569.375</v>
      </c>
      <c r="B1548" s="186" t="s">
        <v>113</v>
      </c>
      <c r="C1548" s="180"/>
      <c r="D1548" s="180">
        <v>44</v>
      </c>
      <c r="E1548" s="180">
        <v>52</v>
      </c>
      <c r="F1548" s="180"/>
      <c r="G1548" s="180">
        <f>SUM(C1548:F1548)</f>
      </c>
      <c r="H1548" s="125">
        <v>6500</v>
      </c>
      <c r="I1548" s="125">
        <f>G1548*H1548</f>
      </c>
      <c r="J1548" s="185"/>
      <c r="K1548" s="125">
        <f>SUM(I1548:J1548)</f>
      </c>
      <c r="L1548" s="205"/>
      <c r="M1548" s="87"/>
      <c r="N1548" s="87"/>
      <c r="O1548" s="87"/>
      <c r="P1548" s="87"/>
      <c r="Q1548" s="87"/>
      <c r="R1548" s="87"/>
      <c r="S1548" s="87"/>
      <c r="T1548" s="87"/>
      <c r="U1548" s="205"/>
      <c r="V1548" s="87"/>
      <c r="W1548" s="87"/>
      <c r="X1548" s="87"/>
      <c r="Y1548" s="87"/>
      <c r="Z1548" s="86"/>
      <c r="AA1548" s="87"/>
    </row>
    <row x14ac:dyDescent="0.25" r="1549" customHeight="1" ht="17.25">
      <c r="A1549" s="178">
        <f>A1548</f>
        <v>25569.375</v>
      </c>
      <c r="B1549" s="186" t="s">
        <v>156</v>
      </c>
      <c r="C1549" s="180"/>
      <c r="D1549" s="180">
        <v>11</v>
      </c>
      <c r="E1549" s="180">
        <v>8</v>
      </c>
      <c r="F1549" s="180"/>
      <c r="G1549" s="180">
        <f>SUM(C1549:F1549)</f>
      </c>
      <c r="H1549" s="125">
        <v>6500</v>
      </c>
      <c r="I1549" s="125">
        <f>G1549*H1549</f>
      </c>
      <c r="J1549" s="185"/>
      <c r="K1549" s="125">
        <f>SUM(I1549:J1549)</f>
      </c>
      <c r="L1549" s="205"/>
      <c r="M1549" s="87"/>
      <c r="N1549" s="87"/>
      <c r="O1549" s="87"/>
      <c r="P1549" s="87"/>
      <c r="Q1549" s="87"/>
      <c r="R1549" s="87"/>
      <c r="S1549" s="87"/>
      <c r="T1549" s="87"/>
      <c r="U1549" s="205"/>
      <c r="V1549" s="87"/>
      <c r="W1549" s="87"/>
      <c r="X1549" s="87"/>
      <c r="Y1549" s="87"/>
      <c r="Z1549" s="86"/>
      <c r="AA1549" s="87"/>
    </row>
    <row x14ac:dyDescent="0.25" r="1550" customHeight="1" ht="17.25">
      <c r="A1550" s="178">
        <f>A1549</f>
        <v>25569.375</v>
      </c>
      <c r="B1550" s="186" t="s">
        <v>112</v>
      </c>
      <c r="C1550" s="180"/>
      <c r="D1550" s="180">
        <v>9</v>
      </c>
      <c r="E1550" s="180">
        <v>6</v>
      </c>
      <c r="F1550" s="180"/>
      <c r="G1550" s="180">
        <f>SUM(C1550:F1550)</f>
      </c>
      <c r="H1550" s="125">
        <v>6900</v>
      </c>
      <c r="I1550" s="125">
        <f>G1550*H1550</f>
      </c>
      <c r="J1550" s="185"/>
      <c r="K1550" s="125">
        <f>SUM(I1550:J1550)</f>
      </c>
      <c r="L1550" s="205"/>
      <c r="M1550" s="87"/>
      <c r="N1550" s="87"/>
      <c r="O1550" s="87"/>
      <c r="P1550" s="87"/>
      <c r="Q1550" s="87"/>
      <c r="R1550" s="87"/>
      <c r="S1550" s="87"/>
      <c r="T1550" s="87"/>
      <c r="U1550" s="205"/>
      <c r="V1550" s="87"/>
      <c r="W1550" s="87"/>
      <c r="X1550" s="87"/>
      <c r="Y1550" s="87"/>
      <c r="Z1550" s="86"/>
      <c r="AA1550" s="87"/>
    </row>
    <row x14ac:dyDescent="0.25" r="1551" customHeight="1" ht="17.25">
      <c r="A1551" s="178">
        <f>A1550</f>
        <v>25569.375</v>
      </c>
      <c r="B1551" s="179"/>
      <c r="C1551" s="180"/>
      <c r="D1551" s="180"/>
      <c r="E1551" s="180"/>
      <c r="F1551" s="180"/>
      <c r="G1551" s="180">
        <f>SUM(C1551:F1551)</f>
      </c>
      <c r="H1551" s="125"/>
      <c r="I1551" s="125">
        <f>G1551*H1551</f>
      </c>
      <c r="J1551" s="185"/>
      <c r="K1551" s="125">
        <f>SUM(I1551:J1551)</f>
      </c>
      <c r="L1551" s="205"/>
      <c r="M1551" s="87"/>
      <c r="N1551" s="87"/>
      <c r="O1551" s="87"/>
      <c r="P1551" s="87"/>
      <c r="Q1551" s="87"/>
      <c r="R1551" s="87"/>
      <c r="S1551" s="87"/>
      <c r="T1551" s="87"/>
      <c r="U1551" s="205"/>
      <c r="V1551" s="87"/>
      <c r="W1551" s="87"/>
      <c r="X1551" s="87"/>
      <c r="Y1551" s="87"/>
      <c r="Z1551" s="86"/>
      <c r="AA1551" s="87"/>
    </row>
    <row x14ac:dyDescent="0.25" r="1552" customHeight="1" ht="17.25">
      <c r="A1552" s="178">
        <f>A1551</f>
        <v>25569.375</v>
      </c>
      <c r="B1552" s="179"/>
      <c r="C1552" s="180"/>
      <c r="D1552" s="180"/>
      <c r="E1552" s="180"/>
      <c r="F1552" s="180"/>
      <c r="G1552" s="180">
        <f>SUM(C1552:F1552)</f>
      </c>
      <c r="H1552" s="125"/>
      <c r="I1552" s="125">
        <f>G1552*H1552</f>
      </c>
      <c r="J1552" s="185"/>
      <c r="K1552" s="125">
        <f>SUM(I1552:J1552)</f>
      </c>
      <c r="L1552" s="205"/>
      <c r="M1552" s="87"/>
      <c r="N1552" s="87"/>
      <c r="O1552" s="87"/>
      <c r="P1552" s="87"/>
      <c r="Q1552" s="87"/>
      <c r="R1552" s="87"/>
      <c r="S1552" s="87"/>
      <c r="T1552" s="87"/>
      <c r="U1552" s="205"/>
      <c r="V1552" s="87"/>
      <c r="W1552" s="87"/>
      <c r="X1552" s="87"/>
      <c r="Y1552" s="87"/>
      <c r="Z1552" s="86"/>
      <c r="AA1552" s="87"/>
    </row>
    <row x14ac:dyDescent="0.25" r="1553" customHeight="1" ht="17.25">
      <c r="A1553" s="178">
        <f>A1552</f>
        <v>25569.375</v>
      </c>
      <c r="B1553" s="179"/>
      <c r="C1553" s="180"/>
      <c r="D1553" s="180"/>
      <c r="E1553" s="180"/>
      <c r="F1553" s="180"/>
      <c r="G1553" s="180">
        <f>SUM(C1553:F1553)</f>
      </c>
      <c r="H1553" s="125"/>
      <c r="I1553" s="125">
        <f>G1553*H1553</f>
      </c>
      <c r="J1553" s="185"/>
      <c r="K1553" s="125">
        <f>SUM(I1553:J1553)</f>
      </c>
      <c r="L1553" s="205"/>
      <c r="M1553" s="87"/>
      <c r="N1553" s="87"/>
      <c r="O1553" s="87"/>
      <c r="P1553" s="87"/>
      <c r="Q1553" s="87"/>
      <c r="R1553" s="87"/>
      <c r="S1553" s="87"/>
      <c r="T1553" s="87"/>
      <c r="U1553" s="205"/>
      <c r="V1553" s="87"/>
      <c r="W1553" s="87"/>
      <c r="X1553" s="87"/>
      <c r="Y1553" s="87"/>
      <c r="Z1553" s="86"/>
      <c r="AA1553" s="87"/>
    </row>
    <row x14ac:dyDescent="0.25" r="1554" customHeight="1" ht="17.25">
      <c r="A1554" s="178">
        <f>A1553</f>
        <v>25569.375</v>
      </c>
      <c r="B1554" s="179"/>
      <c r="C1554" s="180"/>
      <c r="D1554" s="180"/>
      <c r="E1554" s="180"/>
      <c r="F1554" s="180"/>
      <c r="G1554" s="180">
        <f>SUM(C1554:F1554)</f>
      </c>
      <c r="H1554" s="125"/>
      <c r="I1554" s="125">
        <f>G1554*H1554</f>
      </c>
      <c r="J1554" s="185"/>
      <c r="K1554" s="125">
        <f>SUM(I1554:J1554)</f>
      </c>
      <c r="L1554" s="205"/>
      <c r="M1554" s="87"/>
      <c r="N1554" s="87"/>
      <c r="O1554" s="87"/>
      <c r="P1554" s="87"/>
      <c r="Q1554" s="87"/>
      <c r="R1554" s="87"/>
      <c r="S1554" s="87"/>
      <c r="T1554" s="87"/>
      <c r="U1554" s="205"/>
      <c r="V1554" s="87"/>
      <c r="W1554" s="87"/>
      <c r="X1554" s="87"/>
      <c r="Y1554" s="87"/>
      <c r="Z1554" s="86"/>
      <c r="AA1554" s="87"/>
    </row>
    <row x14ac:dyDescent="0.25" r="1555" customHeight="1" ht="17.25">
      <c r="A1555" s="178">
        <f>A1554</f>
        <v>25569.375</v>
      </c>
      <c r="B1555" s="179"/>
      <c r="C1555" s="180"/>
      <c r="D1555" s="180"/>
      <c r="E1555" s="180"/>
      <c r="F1555" s="180"/>
      <c r="G1555" s="180">
        <f>SUM(C1555:F1555)</f>
      </c>
      <c r="H1555" s="125"/>
      <c r="I1555" s="125">
        <f>G1555*H1555</f>
      </c>
      <c r="J1555" s="185"/>
      <c r="K1555" s="125">
        <f>SUM(I1555:J1555)</f>
      </c>
      <c r="L1555" s="205"/>
      <c r="M1555" s="87"/>
      <c r="N1555" s="87"/>
      <c r="O1555" s="87"/>
      <c r="P1555" s="87"/>
      <c r="Q1555" s="87"/>
      <c r="R1555" s="87"/>
      <c r="S1555" s="87"/>
      <c r="T1555" s="87"/>
      <c r="U1555" s="205"/>
      <c r="V1555" s="87"/>
      <c r="W1555" s="87"/>
      <c r="X1555" s="87"/>
      <c r="Y1555" s="87"/>
      <c r="Z1555" s="86"/>
      <c r="AA1555" s="87"/>
    </row>
    <row x14ac:dyDescent="0.25" r="1556" customHeight="1" ht="17.25">
      <c r="A1556" s="189">
        <f>A1555</f>
        <v>25569.375</v>
      </c>
      <c r="B1556" s="190" t="s">
        <v>157</v>
      </c>
      <c r="C1556" s="191">
        <f>SUM(C1548:C1555)</f>
      </c>
      <c r="D1556" s="191">
        <f>SUM(D1548:D1555)</f>
      </c>
      <c r="E1556" s="191">
        <f>SUM(E1548:E1555)</f>
      </c>
      <c r="F1556" s="191">
        <f>SUM(F1548:F1555)</f>
      </c>
      <c r="G1556" s="191">
        <f>SUM(G1548:G1555)</f>
      </c>
      <c r="H1556" s="201"/>
      <c r="I1556" s="201">
        <f>SUM(I1548:I1555)</f>
      </c>
      <c r="J1556" s="201"/>
      <c r="K1556" s="202">
        <f>SUM(K1548:K1555)</f>
      </c>
      <c r="L1556" s="205"/>
      <c r="M1556" s="87"/>
      <c r="N1556" s="87"/>
      <c r="O1556" s="87"/>
      <c r="P1556" s="87"/>
      <c r="Q1556" s="87"/>
      <c r="R1556" s="87"/>
      <c r="S1556" s="87"/>
      <c r="T1556" s="87"/>
      <c r="U1556" s="205"/>
      <c r="V1556" s="87"/>
      <c r="W1556" s="87"/>
      <c r="X1556" s="87"/>
      <c r="Y1556" s="87"/>
      <c r="Z1556" s="86"/>
      <c r="AA1556" s="87"/>
    </row>
    <row x14ac:dyDescent="0.25" r="1557" customHeight="1" ht="17.25" hidden="1">
      <c r="A1557" s="172" t="s">
        <v>128</v>
      </c>
      <c r="B1557" s="173" t="s">
        <v>2</v>
      </c>
      <c r="C1557" s="174" t="s">
        <v>129</v>
      </c>
      <c r="D1557" s="174" t="s">
        <v>130</v>
      </c>
      <c r="E1557" s="174" t="s">
        <v>131</v>
      </c>
      <c r="F1557" s="174" t="s">
        <v>132</v>
      </c>
      <c r="G1557" s="174" t="s">
        <v>133</v>
      </c>
      <c r="H1557" s="174" t="s">
        <v>7</v>
      </c>
      <c r="I1557" s="174" t="s">
        <v>134</v>
      </c>
      <c r="J1557" s="174" t="s">
        <v>90</v>
      </c>
      <c r="K1557" s="174" t="s">
        <v>135</v>
      </c>
      <c r="L1557" s="205"/>
      <c r="M1557" s="87"/>
      <c r="N1557" s="87"/>
      <c r="O1557" s="87"/>
      <c r="P1557" s="87"/>
      <c r="Q1557" s="87"/>
      <c r="R1557" s="87"/>
      <c r="S1557" s="87"/>
      <c r="T1557" s="87"/>
      <c r="U1557" s="205"/>
      <c r="V1557" s="87"/>
      <c r="W1557" s="87"/>
      <c r="X1557" s="87"/>
      <c r="Y1557" s="87"/>
      <c r="Z1557" s="86"/>
      <c r="AA1557" s="87"/>
    </row>
    <row x14ac:dyDescent="0.25" r="1558" customHeight="1" ht="17.25">
      <c r="A1558" s="178">
        <f>A1555+1</f>
        <v>25569.375</v>
      </c>
      <c r="B1558" s="179" t="s">
        <v>137</v>
      </c>
      <c r="C1558" s="180"/>
      <c r="D1558" s="180">
        <v>98</v>
      </c>
      <c r="E1558" s="180">
        <v>12</v>
      </c>
      <c r="F1558" s="180">
        <v>16</v>
      </c>
      <c r="G1558" s="180">
        <f>SUM(C1558:F1558)</f>
      </c>
      <c r="H1558" s="182">
        <v>4500</v>
      </c>
      <c r="I1558" s="125">
        <f>G1558*H1558</f>
      </c>
      <c r="J1558" s="125">
        <f>I1558*0.1</f>
      </c>
      <c r="K1558" s="125">
        <f>SUM(I1558:J1558)</f>
      </c>
      <c r="L1558" s="205"/>
      <c r="M1558" s="87"/>
      <c r="N1558" s="87"/>
      <c r="O1558" s="87"/>
      <c r="P1558" s="87"/>
      <c r="Q1558" s="87"/>
      <c r="R1558" s="87"/>
      <c r="S1558" s="87"/>
      <c r="T1558" s="87"/>
      <c r="U1558" s="205"/>
      <c r="V1558" s="87"/>
      <c r="W1558" s="87"/>
      <c r="X1558" s="87"/>
      <c r="Y1558" s="87"/>
      <c r="Z1558" s="86"/>
      <c r="AA1558" s="87"/>
    </row>
    <row x14ac:dyDescent="0.25" r="1559" customHeight="1" ht="17.25">
      <c r="A1559" s="178">
        <f>A1556+1</f>
        <v>25569.375</v>
      </c>
      <c r="B1559" s="179" t="s">
        <v>178</v>
      </c>
      <c r="C1559" s="180"/>
      <c r="D1559" s="180">
        <v>1</v>
      </c>
      <c r="E1559" s="180"/>
      <c r="F1559" s="180"/>
      <c r="G1559" s="180">
        <f>SUM(C1559:F1559)</f>
      </c>
      <c r="H1559" s="182">
        <v>5000</v>
      </c>
      <c r="I1559" s="125">
        <f>G1559*H1559</f>
      </c>
      <c r="J1559" s="125">
        <f>I1559*0.1</f>
      </c>
      <c r="K1559" s="125">
        <f>SUM(I1559:J1559)</f>
      </c>
      <c r="L1559" s="205"/>
      <c r="M1559" s="87"/>
      <c r="N1559" s="87"/>
      <c r="O1559" s="87"/>
      <c r="P1559" s="87"/>
      <c r="Q1559" s="87"/>
      <c r="R1559" s="87"/>
      <c r="S1559" s="87"/>
      <c r="T1559" s="87"/>
      <c r="U1559" s="205"/>
      <c r="V1559" s="87"/>
      <c r="W1559" s="87"/>
      <c r="X1559" s="87"/>
      <c r="Y1559" s="87"/>
      <c r="Z1559" s="86"/>
      <c r="AA1559" s="87"/>
    </row>
    <row x14ac:dyDescent="0.25" r="1560" customHeight="1" ht="17.25">
      <c r="A1560" s="178">
        <f>A1558</f>
        <v>25569.375</v>
      </c>
      <c r="B1560" s="179" t="s">
        <v>13</v>
      </c>
      <c r="C1560" s="180"/>
      <c r="D1560" s="180">
        <v>14</v>
      </c>
      <c r="E1560" s="180">
        <v>0</v>
      </c>
      <c r="F1560" s="180"/>
      <c r="G1560" s="180">
        <f>SUM(C1560:F1560)</f>
      </c>
      <c r="H1560" s="182">
        <v>6000</v>
      </c>
      <c r="I1560" s="125">
        <f>G1560*H1560</f>
      </c>
      <c r="J1560" s="125">
        <f>I1560*0.1</f>
      </c>
      <c r="K1560" s="125">
        <f>SUM(I1560:J1560)</f>
      </c>
      <c r="L1560" s="205"/>
      <c r="M1560" s="87"/>
      <c r="N1560" s="87"/>
      <c r="O1560" s="87"/>
      <c r="P1560" s="87"/>
      <c r="Q1560" s="87"/>
      <c r="R1560" s="87"/>
      <c r="S1560" s="87"/>
      <c r="T1560" s="87"/>
      <c r="U1560" s="205"/>
      <c r="V1560" s="87"/>
      <c r="W1560" s="87"/>
      <c r="X1560" s="87"/>
      <c r="Y1560" s="87"/>
      <c r="Z1560" s="86"/>
      <c r="AA1560" s="87"/>
    </row>
    <row x14ac:dyDescent="0.25" r="1561" customHeight="1" ht="17.25">
      <c r="A1561" s="178">
        <f>A1560</f>
        <v>25569.375</v>
      </c>
      <c r="B1561" s="179" t="s">
        <v>58</v>
      </c>
      <c r="C1561" s="183"/>
      <c r="D1561" s="180">
        <v>14</v>
      </c>
      <c r="E1561" s="180">
        <v>8</v>
      </c>
      <c r="F1561" s="180"/>
      <c r="G1561" s="180">
        <f>SUM(C1561:F1561)</f>
      </c>
      <c r="H1561" s="182">
        <v>5500</v>
      </c>
      <c r="I1561" s="125">
        <f>G1561*H1561</f>
      </c>
      <c r="J1561" s="125">
        <f>I1561*0.1</f>
      </c>
      <c r="K1561" s="125">
        <f>SUM(I1561:J1561)</f>
      </c>
      <c r="L1561" s="205"/>
      <c r="M1561" s="87"/>
      <c r="N1561" s="87"/>
      <c r="O1561" s="87"/>
      <c r="P1561" s="87"/>
      <c r="Q1561" s="87"/>
      <c r="R1561" s="87"/>
      <c r="S1561" s="87"/>
      <c r="T1561" s="87"/>
      <c r="U1561" s="205"/>
      <c r="V1561" s="87"/>
      <c r="W1561" s="87"/>
      <c r="X1561" s="87"/>
      <c r="Y1561" s="87"/>
      <c r="Z1561" s="86"/>
      <c r="AA1561" s="87"/>
    </row>
    <row x14ac:dyDescent="0.25" r="1562" customHeight="1" ht="17.25">
      <c r="A1562" s="178">
        <f>A1561</f>
        <v>25569.375</v>
      </c>
      <c r="B1562" s="179" t="s">
        <v>147</v>
      </c>
      <c r="C1562" s="183">
        <v>10</v>
      </c>
      <c r="D1562" s="180">
        <v>40</v>
      </c>
      <c r="E1562" s="180">
        <v>25</v>
      </c>
      <c r="F1562" s="180">
        <v>20</v>
      </c>
      <c r="G1562" s="180">
        <f>SUM(C1562:F1562)</f>
      </c>
      <c r="H1562" s="182">
        <v>5000</v>
      </c>
      <c r="I1562" s="125">
        <f>G1562*H1562</f>
      </c>
      <c r="J1562" s="125">
        <f>I1562*0.1</f>
      </c>
      <c r="K1562" s="125">
        <f>SUM(I1562:J1562)</f>
      </c>
      <c r="L1562" s="205"/>
      <c r="M1562" s="87"/>
      <c r="N1562" s="87"/>
      <c r="O1562" s="87"/>
      <c r="P1562" s="87"/>
      <c r="Q1562" s="87"/>
      <c r="R1562" s="87"/>
      <c r="S1562" s="87"/>
      <c r="T1562" s="87"/>
      <c r="U1562" s="205"/>
      <c r="V1562" s="87"/>
      <c r="W1562" s="87"/>
      <c r="X1562" s="87"/>
      <c r="Y1562" s="87"/>
      <c r="Z1562" s="86"/>
      <c r="AA1562" s="87"/>
    </row>
    <row x14ac:dyDescent="0.25" r="1563" customHeight="1" ht="17.25">
      <c r="A1563" s="178">
        <f>A1562</f>
        <v>25569.375</v>
      </c>
      <c r="B1563" s="179" t="s">
        <v>27</v>
      </c>
      <c r="C1563" s="180"/>
      <c r="D1563" s="180">
        <v>10</v>
      </c>
      <c r="E1563" s="180">
        <v>10</v>
      </c>
      <c r="F1563" s="180"/>
      <c r="G1563" s="180">
        <f>SUM(C1563:F1563)</f>
      </c>
      <c r="H1563" s="182">
        <v>5500</v>
      </c>
      <c r="I1563" s="125">
        <f>G1563*H1563</f>
      </c>
      <c r="J1563" s="125">
        <f>I1563*0.1</f>
      </c>
      <c r="K1563" s="125">
        <f>SUM(I1563:J1563)</f>
      </c>
      <c r="L1563" s="205"/>
      <c r="M1563" s="87"/>
      <c r="N1563" s="87"/>
      <c r="O1563" s="87"/>
      <c r="P1563" s="87"/>
      <c r="Q1563" s="87"/>
      <c r="R1563" s="87"/>
      <c r="S1563" s="87"/>
      <c r="T1563" s="87"/>
      <c r="U1563" s="205"/>
      <c r="V1563" s="87"/>
      <c r="W1563" s="87"/>
      <c r="X1563" s="87"/>
      <c r="Y1563" s="87"/>
      <c r="Z1563" s="86"/>
      <c r="AA1563" s="87"/>
    </row>
    <row x14ac:dyDescent="0.25" r="1564" customHeight="1" ht="17.25">
      <c r="A1564" s="178">
        <f>A1563</f>
        <v>25569.375</v>
      </c>
      <c r="B1564" s="179" t="s">
        <v>20</v>
      </c>
      <c r="C1564" s="180"/>
      <c r="D1564" s="180">
        <v>61</v>
      </c>
      <c r="E1564" s="180">
        <v>15</v>
      </c>
      <c r="F1564" s="180"/>
      <c r="G1564" s="180">
        <f>SUM(C1564:F1564)</f>
      </c>
      <c r="H1564" s="182">
        <v>5500</v>
      </c>
      <c r="I1564" s="125">
        <f>G1564*H1564</f>
      </c>
      <c r="J1564" s="125">
        <f>I1564*0.1</f>
      </c>
      <c r="K1564" s="125">
        <f>SUM(I1564:J1564)</f>
      </c>
      <c r="L1564" s="205"/>
      <c r="M1564" s="87"/>
      <c r="N1564" s="87"/>
      <c r="O1564" s="87"/>
      <c r="P1564" s="87"/>
      <c r="Q1564" s="87"/>
      <c r="R1564" s="87"/>
      <c r="S1564" s="87"/>
      <c r="T1564" s="87"/>
      <c r="U1564" s="205"/>
      <c r="V1564" s="87"/>
      <c r="W1564" s="87"/>
      <c r="X1564" s="87"/>
      <c r="Y1564" s="87"/>
      <c r="Z1564" s="86"/>
      <c r="AA1564" s="87"/>
    </row>
    <row x14ac:dyDescent="0.25" r="1565" customHeight="1" ht="17.25">
      <c r="A1565" s="178">
        <f>A1564</f>
        <v>25569.375</v>
      </c>
      <c r="B1565" s="179" t="s">
        <v>31</v>
      </c>
      <c r="C1565" s="180"/>
      <c r="D1565" s="180">
        <v>25</v>
      </c>
      <c r="E1565" s="180"/>
      <c r="F1565" s="180"/>
      <c r="G1565" s="180">
        <f>SUM(C1565:F1565)</f>
      </c>
      <c r="H1565" s="182">
        <v>6000</v>
      </c>
      <c r="I1565" s="125">
        <f>G1565*H1565</f>
      </c>
      <c r="J1565" s="125">
        <f>I1565*0.1</f>
      </c>
      <c r="K1565" s="125">
        <f>SUM(I1565:J1565)</f>
      </c>
      <c r="L1565" s="205"/>
      <c r="M1565" s="87"/>
      <c r="N1565" s="87"/>
      <c r="O1565" s="87"/>
      <c r="P1565" s="87"/>
      <c r="Q1565" s="87"/>
      <c r="R1565" s="87"/>
      <c r="S1565" s="87"/>
      <c r="T1565" s="87"/>
      <c r="U1565" s="205"/>
      <c r="V1565" s="87"/>
      <c r="W1565" s="87"/>
      <c r="X1565" s="87"/>
      <c r="Y1565" s="87"/>
      <c r="Z1565" s="86"/>
      <c r="AA1565" s="87"/>
    </row>
    <row x14ac:dyDescent="0.25" r="1566" customHeight="1" ht="17.25">
      <c r="A1566" s="178">
        <f>A1565</f>
        <v>25569.375</v>
      </c>
      <c r="B1566" s="179" t="s">
        <v>71</v>
      </c>
      <c r="C1566" s="180"/>
      <c r="D1566" s="180">
        <v>25</v>
      </c>
      <c r="E1566" s="180"/>
      <c r="F1566" s="180"/>
      <c r="G1566" s="180">
        <f>SUM(C1566:F1566)</f>
      </c>
      <c r="H1566" s="182">
        <v>6000</v>
      </c>
      <c r="I1566" s="125">
        <f>G1566*H1566</f>
      </c>
      <c r="J1566" s="125">
        <f>I1566*0.1</f>
      </c>
      <c r="K1566" s="125">
        <f>SUM(I1566:J1566)</f>
      </c>
      <c r="L1566" s="205"/>
      <c r="M1566" s="87"/>
      <c r="N1566" s="87"/>
      <c r="O1566" s="87"/>
      <c r="P1566" s="87"/>
      <c r="Q1566" s="87"/>
      <c r="R1566" s="87"/>
      <c r="S1566" s="87"/>
      <c r="T1566" s="87"/>
      <c r="U1566" s="205"/>
      <c r="V1566" s="87"/>
      <c r="W1566" s="87"/>
      <c r="X1566" s="87"/>
      <c r="Y1566" s="87"/>
      <c r="Z1566" s="86"/>
      <c r="AA1566" s="87"/>
    </row>
    <row x14ac:dyDescent="0.25" r="1567" customHeight="1" ht="17.25">
      <c r="A1567" s="178">
        <f>A1566</f>
        <v>25569.375</v>
      </c>
      <c r="B1567" s="184" t="s">
        <v>49</v>
      </c>
      <c r="C1567" s="180"/>
      <c r="D1567" s="180">
        <v>14</v>
      </c>
      <c r="E1567" s="180">
        <v>8</v>
      </c>
      <c r="F1567" s="180">
        <v>6</v>
      </c>
      <c r="G1567" s="180">
        <f>SUM(C1567:F1567)</f>
      </c>
      <c r="H1567" s="182">
        <v>6000</v>
      </c>
      <c r="I1567" s="125">
        <f>G1567*H1567</f>
      </c>
      <c r="J1567" s="125">
        <f>I1567*0.1</f>
      </c>
      <c r="K1567" s="125">
        <f>SUM(I1567:J1567)</f>
      </c>
      <c r="L1567" s="205"/>
      <c r="M1567" s="87"/>
      <c r="N1567" s="87"/>
      <c r="O1567" s="87"/>
      <c r="P1567" s="87"/>
      <c r="Q1567" s="87"/>
      <c r="R1567" s="87"/>
      <c r="S1567" s="87"/>
      <c r="T1567" s="87"/>
      <c r="U1567" s="205"/>
      <c r="V1567" s="87"/>
      <c r="W1567" s="87"/>
      <c r="X1567" s="87"/>
      <c r="Y1567" s="87"/>
      <c r="Z1567" s="86"/>
      <c r="AA1567" s="87"/>
    </row>
    <row x14ac:dyDescent="0.25" r="1568" customHeight="1" ht="17.25">
      <c r="A1568" s="178">
        <f>A1567</f>
        <v>25569.375</v>
      </c>
      <c r="B1568" s="179" t="s">
        <v>9</v>
      </c>
      <c r="C1568" s="180"/>
      <c r="D1568" s="180">
        <v>46</v>
      </c>
      <c r="E1568" s="180"/>
      <c r="F1568" s="180"/>
      <c r="G1568" s="180">
        <f>SUM(C1568:F1568)</f>
      </c>
      <c r="H1568" s="182">
        <v>6000</v>
      </c>
      <c r="I1568" s="125">
        <f>G1568*H1568</f>
      </c>
      <c r="J1568" s="125">
        <f>I1568*0.1</f>
      </c>
      <c r="K1568" s="125">
        <f>SUM(I1568:J1568)</f>
      </c>
      <c r="L1568" s="205"/>
      <c r="M1568" s="87"/>
      <c r="N1568" s="87"/>
      <c r="O1568" s="87"/>
      <c r="P1568" s="87"/>
      <c r="Q1568" s="87"/>
      <c r="R1568" s="87"/>
      <c r="S1568" s="87"/>
      <c r="T1568" s="87"/>
      <c r="U1568" s="205"/>
      <c r="V1568" s="87"/>
      <c r="W1568" s="87"/>
      <c r="X1568" s="87"/>
      <c r="Y1568" s="87"/>
      <c r="Z1568" s="86"/>
      <c r="AA1568" s="87"/>
    </row>
    <row x14ac:dyDescent="0.25" r="1569" customHeight="1" ht="17.25">
      <c r="A1569" s="178">
        <f>A1568</f>
        <v>25569.375</v>
      </c>
      <c r="B1569" s="179" t="s">
        <v>78</v>
      </c>
      <c r="C1569" s="180"/>
      <c r="D1569" s="180">
        <v>0</v>
      </c>
      <c r="E1569" s="180"/>
      <c r="F1569" s="180"/>
      <c r="G1569" s="180">
        <f>SUM(C1569:F1569)</f>
      </c>
      <c r="H1569" s="182">
        <v>6500</v>
      </c>
      <c r="I1569" s="125">
        <f>G1569*H1569</f>
      </c>
      <c r="J1569" s="125">
        <f>I1569*0.1</f>
      </c>
      <c r="K1569" s="125">
        <f>SUM(I1569:J1569)</f>
      </c>
      <c r="L1569" s="205"/>
      <c r="M1569" s="87"/>
      <c r="N1569" s="87"/>
      <c r="O1569" s="87"/>
      <c r="P1569" s="87"/>
      <c r="Q1569" s="87"/>
      <c r="R1569" s="87"/>
      <c r="S1569" s="87"/>
      <c r="T1569" s="87"/>
      <c r="U1569" s="205"/>
      <c r="V1569" s="87"/>
      <c r="W1569" s="87"/>
      <c r="X1569" s="87"/>
      <c r="Y1569" s="87"/>
      <c r="Z1569" s="86"/>
      <c r="AA1569" s="87"/>
    </row>
    <row x14ac:dyDescent="0.25" r="1570" customHeight="1" ht="17.25">
      <c r="A1570" s="178">
        <f>A1569</f>
        <v>25569.375</v>
      </c>
      <c r="B1570" s="179" t="s">
        <v>55</v>
      </c>
      <c r="C1570" s="180"/>
      <c r="D1570" s="180">
        <v>10</v>
      </c>
      <c r="E1570" s="180"/>
      <c r="F1570" s="180"/>
      <c r="G1570" s="180">
        <f>SUM(C1570:F1570)</f>
      </c>
      <c r="H1570" s="182">
        <v>6500</v>
      </c>
      <c r="I1570" s="125">
        <f>G1570*H1570</f>
      </c>
      <c r="J1570" s="125">
        <f>I1570*0.1</f>
      </c>
      <c r="K1570" s="125">
        <f>SUM(I1570:J1570)</f>
      </c>
      <c r="L1570" s="205"/>
      <c r="M1570" s="87"/>
      <c r="N1570" s="87"/>
      <c r="O1570" s="87"/>
      <c r="P1570" s="87"/>
      <c r="Q1570" s="87"/>
      <c r="R1570" s="87"/>
      <c r="S1570" s="87"/>
      <c r="T1570" s="87"/>
      <c r="U1570" s="205"/>
      <c r="V1570" s="87"/>
      <c r="W1570" s="87"/>
      <c r="X1570" s="87"/>
      <c r="Y1570" s="87"/>
      <c r="Z1570" s="86"/>
      <c r="AA1570" s="87"/>
    </row>
    <row x14ac:dyDescent="0.25" r="1571" customHeight="1" ht="17.25">
      <c r="A1571" s="178">
        <f>A1570</f>
        <v>25569.375</v>
      </c>
      <c r="B1571" s="179" t="s">
        <v>80</v>
      </c>
      <c r="C1571" s="180"/>
      <c r="D1571" s="180">
        <v>23</v>
      </c>
      <c r="E1571" s="180"/>
      <c r="F1571" s="180"/>
      <c r="G1571" s="180">
        <f>SUM(C1571:F1571)</f>
      </c>
      <c r="H1571" s="182">
        <v>6000</v>
      </c>
      <c r="I1571" s="125">
        <f>G1571*H1571</f>
      </c>
      <c r="J1571" s="185"/>
      <c r="K1571" s="125">
        <f>SUM(I1571:J1571)</f>
      </c>
      <c r="L1571" s="205"/>
      <c r="M1571" s="87"/>
      <c r="N1571" s="87"/>
      <c r="O1571" s="87"/>
      <c r="P1571" s="87"/>
      <c r="Q1571" s="87"/>
      <c r="R1571" s="87"/>
      <c r="S1571" s="87"/>
      <c r="T1571" s="87"/>
      <c r="U1571" s="205"/>
      <c r="V1571" s="87"/>
      <c r="W1571" s="87"/>
      <c r="X1571" s="87"/>
      <c r="Y1571" s="87"/>
      <c r="Z1571" s="86"/>
      <c r="AA1571" s="87"/>
    </row>
    <row x14ac:dyDescent="0.25" r="1572" customHeight="1" ht="17.25">
      <c r="A1572" s="178">
        <f>A1571</f>
        <v>25569.375</v>
      </c>
      <c r="B1572" s="179" t="s">
        <v>67</v>
      </c>
      <c r="C1572" s="180"/>
      <c r="D1572" s="180">
        <v>7</v>
      </c>
      <c r="E1572" s="180"/>
      <c r="F1572" s="180"/>
      <c r="G1572" s="180">
        <f>SUM(C1572:F1572)</f>
      </c>
      <c r="H1572" s="182">
        <v>5500</v>
      </c>
      <c r="I1572" s="125">
        <f>G1572*H1572</f>
      </c>
      <c r="J1572" s="125">
        <f>I1572*0.1</f>
      </c>
      <c r="K1572" s="125">
        <f>SUM(I1572:J1572)</f>
      </c>
      <c r="L1572" s="205"/>
      <c r="M1572" s="87"/>
      <c r="N1572" s="87"/>
      <c r="O1572" s="87"/>
      <c r="P1572" s="87"/>
      <c r="Q1572" s="87"/>
      <c r="R1572" s="87"/>
      <c r="S1572" s="87"/>
      <c r="T1572" s="87"/>
      <c r="U1572" s="205"/>
      <c r="V1572" s="87"/>
      <c r="W1572" s="87"/>
      <c r="X1572" s="87"/>
      <c r="Y1572" s="87"/>
      <c r="Z1572" s="86"/>
      <c r="AA1572" s="87"/>
    </row>
    <row x14ac:dyDescent="0.25" r="1573" customHeight="1" ht="17.25">
      <c r="A1573" s="178">
        <f>A1572</f>
        <v>25569.375</v>
      </c>
      <c r="B1573" s="186" t="s">
        <v>74</v>
      </c>
      <c r="C1573" s="180"/>
      <c r="D1573" s="180">
        <v>26</v>
      </c>
      <c r="E1573" s="180">
        <v>21</v>
      </c>
      <c r="F1573" s="180"/>
      <c r="G1573" s="180">
        <f>SUM(C1573:F1573)</f>
      </c>
      <c r="H1573" s="187">
        <v>5000</v>
      </c>
      <c r="I1573" s="125">
        <f>G1573*H1573</f>
      </c>
      <c r="J1573" s="125">
        <f>I1573*0.1</f>
      </c>
      <c r="K1573" s="125">
        <f>SUM(I1573:J1573)</f>
      </c>
      <c r="L1573" s="205"/>
      <c r="M1573" s="87"/>
      <c r="N1573" s="87"/>
      <c r="O1573" s="87"/>
      <c r="P1573" s="87"/>
      <c r="Q1573" s="87"/>
      <c r="R1573" s="87"/>
      <c r="S1573" s="87"/>
      <c r="T1573" s="87"/>
      <c r="U1573" s="205"/>
      <c r="V1573" s="87"/>
      <c r="W1573" s="87"/>
      <c r="X1573" s="87"/>
      <c r="Y1573" s="87"/>
      <c r="Z1573" s="86"/>
      <c r="AA1573" s="87"/>
    </row>
    <row x14ac:dyDescent="0.25" r="1574" customHeight="1" ht="17.25">
      <c r="A1574" s="178">
        <f>A1573</f>
        <v>25569.375</v>
      </c>
      <c r="B1574" s="179" t="s">
        <v>11</v>
      </c>
      <c r="C1574" s="180"/>
      <c r="D1574" s="180">
        <v>14</v>
      </c>
      <c r="E1574" s="180">
        <v>8</v>
      </c>
      <c r="F1574" s="180"/>
      <c r="G1574" s="180">
        <f>SUM(C1574:F1574)</f>
      </c>
      <c r="H1574" s="182">
        <v>6000</v>
      </c>
      <c r="I1574" s="125">
        <f>G1574*H1574</f>
      </c>
      <c r="J1574" s="125">
        <f>I1574*0.1</f>
      </c>
      <c r="K1574" s="125">
        <f>SUM(I1574:J1574)</f>
      </c>
      <c r="L1574" s="205"/>
      <c r="M1574" s="87"/>
      <c r="N1574" s="87"/>
      <c r="O1574" s="87"/>
      <c r="P1574" s="87"/>
      <c r="Q1574" s="87"/>
      <c r="R1574" s="87"/>
      <c r="S1574" s="87"/>
      <c r="T1574" s="87"/>
      <c r="U1574" s="205"/>
      <c r="V1574" s="87"/>
      <c r="W1574" s="87"/>
      <c r="X1574" s="87"/>
      <c r="Y1574" s="87"/>
      <c r="Z1574" s="86"/>
      <c r="AA1574" s="87"/>
    </row>
    <row x14ac:dyDescent="0.25" r="1575" customHeight="1" ht="17.25">
      <c r="A1575" s="178">
        <f>A1574</f>
        <v>25569.375</v>
      </c>
      <c r="B1575" s="179" t="s">
        <v>22</v>
      </c>
      <c r="C1575" s="180"/>
      <c r="D1575" s="180">
        <v>37</v>
      </c>
      <c r="E1575" s="180"/>
      <c r="F1575" s="180"/>
      <c r="G1575" s="180">
        <f>SUM(C1575:F1575)</f>
      </c>
      <c r="H1575" s="182">
        <v>4800</v>
      </c>
      <c r="I1575" s="125">
        <f>G1575*H1575</f>
      </c>
      <c r="J1575" s="125">
        <f>I1575*0.1</f>
      </c>
      <c r="K1575" s="125">
        <f>SUM(I1575:J1575)</f>
      </c>
      <c r="L1575" s="205"/>
      <c r="M1575" s="87"/>
      <c r="N1575" s="87"/>
      <c r="O1575" s="87"/>
      <c r="P1575" s="87"/>
      <c r="Q1575" s="87"/>
      <c r="R1575" s="87"/>
      <c r="S1575" s="87"/>
      <c r="T1575" s="87"/>
      <c r="U1575" s="205"/>
      <c r="V1575" s="87"/>
      <c r="W1575" s="87"/>
      <c r="X1575" s="87"/>
      <c r="Y1575" s="87"/>
      <c r="Z1575" s="86"/>
      <c r="AA1575" s="87"/>
    </row>
    <row x14ac:dyDescent="0.25" r="1576" customHeight="1" ht="17.25">
      <c r="A1576" s="178">
        <f>A1575</f>
        <v>25569.375</v>
      </c>
      <c r="B1576" s="186" t="s">
        <v>84</v>
      </c>
      <c r="C1576" s="180"/>
      <c r="D1576" s="180">
        <v>16</v>
      </c>
      <c r="E1576" s="180">
        <v>9</v>
      </c>
      <c r="F1576" s="180"/>
      <c r="G1576" s="180">
        <f>SUM(C1576:F1576)</f>
      </c>
      <c r="H1576" s="182">
        <v>4800</v>
      </c>
      <c r="I1576" s="125">
        <f>G1576*H1576</f>
      </c>
      <c r="J1576" s="125">
        <f>I1576*0.1</f>
      </c>
      <c r="K1576" s="125">
        <f>SUM(I1576:J1576)</f>
      </c>
      <c r="L1576" s="205"/>
      <c r="M1576" s="87"/>
      <c r="N1576" s="87"/>
      <c r="O1576" s="87"/>
      <c r="P1576" s="87"/>
      <c r="Q1576" s="87"/>
      <c r="R1576" s="87"/>
      <c r="S1576" s="87"/>
      <c r="T1576" s="87"/>
      <c r="U1576" s="205"/>
      <c r="V1576" s="87"/>
      <c r="W1576" s="87"/>
      <c r="X1576" s="87"/>
      <c r="Y1576" s="87"/>
      <c r="Z1576" s="86"/>
      <c r="AA1576" s="87"/>
    </row>
    <row x14ac:dyDescent="0.25" r="1577" customHeight="1" ht="17.25">
      <c r="A1577" s="178">
        <f>A1576</f>
        <v>25569.375</v>
      </c>
      <c r="B1577" s="179" t="s">
        <v>17</v>
      </c>
      <c r="C1577" s="180"/>
      <c r="D1577" s="180">
        <v>37</v>
      </c>
      <c r="E1577" s="180">
        <v>12</v>
      </c>
      <c r="F1577" s="180"/>
      <c r="G1577" s="180">
        <f>SUM(C1577:F1577)</f>
      </c>
      <c r="H1577" s="182">
        <v>6500</v>
      </c>
      <c r="I1577" s="125">
        <f>G1577*H1577</f>
      </c>
      <c r="J1577" s="125">
        <f>I1577*0.1</f>
      </c>
      <c r="K1577" s="125">
        <f>SUM(I1577:J1577)</f>
      </c>
      <c r="L1577" s="205"/>
      <c r="M1577" s="87"/>
      <c r="N1577" s="87"/>
      <c r="O1577" s="87"/>
      <c r="P1577" s="87"/>
      <c r="Q1577" s="87"/>
      <c r="R1577" s="87"/>
      <c r="S1577" s="87"/>
      <c r="T1577" s="87"/>
      <c r="U1577" s="205"/>
      <c r="V1577" s="87"/>
      <c r="W1577" s="87"/>
      <c r="X1577" s="87"/>
      <c r="Y1577" s="87"/>
      <c r="Z1577" s="86"/>
      <c r="AA1577" s="87"/>
    </row>
    <row x14ac:dyDescent="0.25" r="1578" customHeight="1" ht="17.25">
      <c r="A1578" s="178">
        <f>A1577</f>
        <v>25569.375</v>
      </c>
      <c r="B1578" s="186" t="s">
        <v>148</v>
      </c>
      <c r="C1578" s="180"/>
      <c r="D1578" s="180">
        <v>0</v>
      </c>
      <c r="E1578" s="180"/>
      <c r="F1578" s="180"/>
      <c r="G1578" s="180">
        <f>SUM(C1578:F1578)</f>
      </c>
      <c r="H1578" s="182">
        <v>6000</v>
      </c>
      <c r="I1578" s="125">
        <f>G1578*H1578</f>
      </c>
      <c r="J1578" s="125">
        <f>I1578*0.1</f>
      </c>
      <c r="K1578" s="125">
        <f>SUM(I1578:J1578)</f>
      </c>
      <c r="L1578" s="205"/>
      <c r="M1578" s="87"/>
      <c r="N1578" s="87"/>
      <c r="O1578" s="87"/>
      <c r="P1578" s="87"/>
      <c r="Q1578" s="87"/>
      <c r="R1578" s="87"/>
      <c r="S1578" s="87"/>
      <c r="T1578" s="87"/>
      <c r="U1578" s="205"/>
      <c r="V1578" s="87"/>
      <c r="W1578" s="87"/>
      <c r="X1578" s="87"/>
      <c r="Y1578" s="87"/>
      <c r="Z1578" s="86"/>
      <c r="AA1578" s="87"/>
    </row>
    <row x14ac:dyDescent="0.25" r="1579" customHeight="1" ht="17.25">
      <c r="A1579" s="178">
        <f>A1578</f>
        <v>25569.375</v>
      </c>
      <c r="B1579" s="179" t="s">
        <v>29</v>
      </c>
      <c r="C1579" s="188"/>
      <c r="D1579" s="180">
        <v>16</v>
      </c>
      <c r="E1579" s="180">
        <v>15</v>
      </c>
      <c r="F1579" s="180"/>
      <c r="G1579" s="180">
        <f>SUM(C1579:F1579)</f>
      </c>
      <c r="H1579" s="182">
        <v>5500</v>
      </c>
      <c r="I1579" s="125">
        <f>G1579*H1579</f>
      </c>
      <c r="J1579" s="125">
        <f>I1579*0.1</f>
      </c>
      <c r="K1579" s="125">
        <f>SUM(I1579:J1579)</f>
      </c>
      <c r="L1579" s="205"/>
      <c r="M1579" s="87"/>
      <c r="N1579" s="87"/>
      <c r="O1579" s="87"/>
      <c r="P1579" s="87"/>
      <c r="Q1579" s="87"/>
      <c r="R1579" s="87"/>
      <c r="S1579" s="87"/>
      <c r="T1579" s="87"/>
      <c r="U1579" s="205"/>
      <c r="V1579" s="87"/>
      <c r="W1579" s="87"/>
      <c r="X1579" s="87"/>
      <c r="Y1579" s="87"/>
      <c r="Z1579" s="86"/>
      <c r="AA1579" s="87"/>
    </row>
    <row x14ac:dyDescent="0.25" r="1580" customHeight="1" ht="17.25">
      <c r="A1580" s="178">
        <f>A1579</f>
        <v>25569.375</v>
      </c>
      <c r="B1580" s="179" t="s">
        <v>15</v>
      </c>
      <c r="C1580" s="180"/>
      <c r="D1580" s="180">
        <v>15</v>
      </c>
      <c r="E1580" s="180">
        <v>5</v>
      </c>
      <c r="F1580" s="180"/>
      <c r="G1580" s="180">
        <f>SUM(C1580:F1580)</f>
      </c>
      <c r="H1580" s="182">
        <v>4800</v>
      </c>
      <c r="I1580" s="125">
        <f>G1580*H1580</f>
      </c>
      <c r="J1580" s="125">
        <f>I1580*0.1</f>
      </c>
      <c r="K1580" s="125">
        <f>SUM(I1580:J1580)</f>
      </c>
      <c r="L1580" s="205"/>
      <c r="M1580" s="87"/>
      <c r="N1580" s="87"/>
      <c r="O1580" s="87"/>
      <c r="P1580" s="87"/>
      <c r="Q1580" s="87"/>
      <c r="R1580" s="87"/>
      <c r="S1580" s="87"/>
      <c r="T1580" s="87"/>
      <c r="U1580" s="205"/>
      <c r="V1580" s="87"/>
      <c r="W1580" s="87"/>
      <c r="X1580" s="87"/>
      <c r="Y1580" s="87"/>
      <c r="Z1580" s="86"/>
      <c r="AA1580" s="87"/>
    </row>
    <row x14ac:dyDescent="0.25" r="1581" customHeight="1" ht="17.25">
      <c r="A1581" s="178">
        <f>A1580</f>
        <v>25569.375</v>
      </c>
      <c r="B1581" s="179" t="s">
        <v>21</v>
      </c>
      <c r="C1581" s="188"/>
      <c r="D1581" s="180">
        <v>17</v>
      </c>
      <c r="E1581" s="180"/>
      <c r="F1581" s="180"/>
      <c r="G1581" s="180">
        <f>SUM(C1581:F1581)</f>
      </c>
      <c r="H1581" s="182">
        <v>5500</v>
      </c>
      <c r="I1581" s="125">
        <f>G1581*H1581</f>
      </c>
      <c r="J1581" s="125">
        <f>I1581*0.1</f>
      </c>
      <c r="K1581" s="125">
        <f>SUM(I1581:J1581)</f>
      </c>
      <c r="L1581" s="205"/>
      <c r="M1581" s="87"/>
      <c r="N1581" s="87"/>
      <c r="O1581" s="87"/>
      <c r="P1581" s="87"/>
      <c r="Q1581" s="87"/>
      <c r="R1581" s="87"/>
      <c r="S1581" s="87"/>
      <c r="T1581" s="87"/>
      <c r="U1581" s="205"/>
      <c r="V1581" s="87"/>
      <c r="W1581" s="87"/>
      <c r="X1581" s="87"/>
      <c r="Y1581" s="87"/>
      <c r="Z1581" s="86"/>
      <c r="AA1581" s="87"/>
    </row>
    <row x14ac:dyDescent="0.25" r="1582" customHeight="1" ht="17.25">
      <c r="A1582" s="178">
        <f>A1581</f>
        <v>25569.375</v>
      </c>
      <c r="B1582" s="179" t="s">
        <v>52</v>
      </c>
      <c r="C1582" s="180"/>
      <c r="D1582" s="180">
        <v>14</v>
      </c>
      <c r="E1582" s="180">
        <v>9</v>
      </c>
      <c r="F1582" s="180"/>
      <c r="G1582" s="180">
        <f>SUM(C1582:F1582)</f>
      </c>
      <c r="H1582" s="182">
        <v>5500</v>
      </c>
      <c r="I1582" s="125">
        <f>G1582*H1582</f>
      </c>
      <c r="J1582" s="125">
        <f>I1582*0.1</f>
      </c>
      <c r="K1582" s="125">
        <f>SUM(I1582:J1582)</f>
      </c>
      <c r="L1582" s="205"/>
      <c r="M1582" s="87"/>
      <c r="N1582" s="87"/>
      <c r="O1582" s="87"/>
      <c r="P1582" s="87"/>
      <c r="Q1582" s="87"/>
      <c r="R1582" s="87"/>
      <c r="S1582" s="87"/>
      <c r="T1582" s="87"/>
      <c r="U1582" s="205"/>
      <c r="V1582" s="87"/>
      <c r="W1582" s="87"/>
      <c r="X1582" s="87"/>
      <c r="Y1582" s="87"/>
      <c r="Z1582" s="86"/>
      <c r="AA1582" s="87"/>
    </row>
    <row x14ac:dyDescent="0.25" r="1583" customHeight="1" ht="17.25">
      <c r="A1583" s="178">
        <f>A1582</f>
        <v>25569.375</v>
      </c>
      <c r="B1583" s="186" t="s">
        <v>61</v>
      </c>
      <c r="C1583" s="180"/>
      <c r="D1583" s="180">
        <v>7</v>
      </c>
      <c r="E1583" s="180"/>
      <c r="F1583" s="180"/>
      <c r="G1583" s="180">
        <f>SUM(C1583:F1583)</f>
      </c>
      <c r="H1583" s="182">
        <v>5500</v>
      </c>
      <c r="I1583" s="125">
        <f>G1583*H1583</f>
      </c>
      <c r="J1583" s="125">
        <f>I1583*0.1</f>
      </c>
      <c r="K1583" s="125">
        <f>SUM(I1583:J1583)</f>
      </c>
      <c r="L1583" s="205"/>
      <c r="M1583" s="87"/>
      <c r="N1583" s="87"/>
      <c r="O1583" s="87"/>
      <c r="P1583" s="87"/>
      <c r="Q1583" s="87"/>
      <c r="R1583" s="87"/>
      <c r="S1583" s="87"/>
      <c r="T1583" s="87"/>
      <c r="U1583" s="205"/>
      <c r="V1583" s="87"/>
      <c r="W1583" s="87"/>
      <c r="X1583" s="87"/>
      <c r="Y1583" s="87"/>
      <c r="Z1583" s="86"/>
      <c r="AA1583" s="87"/>
    </row>
    <row x14ac:dyDescent="0.25" r="1584" customHeight="1" ht="17.25">
      <c r="A1584" s="178">
        <f>A1583</f>
        <v>25569.375</v>
      </c>
      <c r="B1584" s="179" t="s">
        <v>33</v>
      </c>
      <c r="C1584" s="180"/>
      <c r="D1584" s="180">
        <v>8</v>
      </c>
      <c r="E1584" s="180"/>
      <c r="F1584" s="180"/>
      <c r="G1584" s="180">
        <f>SUM(C1584:F1584)</f>
      </c>
      <c r="H1584" s="182">
        <v>5500</v>
      </c>
      <c r="I1584" s="125">
        <f>G1584*H1584</f>
      </c>
      <c r="J1584" s="125">
        <f>I1584*0.1</f>
      </c>
      <c r="K1584" s="125">
        <f>SUM(I1584:J1584)</f>
      </c>
      <c r="L1584" s="205"/>
      <c r="M1584" s="87"/>
      <c r="N1584" s="87"/>
      <c r="O1584" s="87"/>
      <c r="P1584" s="87"/>
      <c r="Q1584" s="87"/>
      <c r="R1584" s="87"/>
      <c r="S1584" s="87"/>
      <c r="T1584" s="87"/>
      <c r="U1584" s="205"/>
      <c r="V1584" s="87"/>
      <c r="W1584" s="87"/>
      <c r="X1584" s="87"/>
      <c r="Y1584" s="87"/>
      <c r="Z1584" s="86"/>
      <c r="AA1584" s="87"/>
    </row>
    <row x14ac:dyDescent="0.25" r="1585" customHeight="1" ht="17.25">
      <c r="A1585" s="178">
        <f>A1584</f>
        <v>25569.375</v>
      </c>
      <c r="B1585" s="179" t="s">
        <v>12</v>
      </c>
      <c r="C1585" s="180"/>
      <c r="D1585" s="180">
        <v>17</v>
      </c>
      <c r="E1585" s="180">
        <v>8</v>
      </c>
      <c r="F1585" s="180"/>
      <c r="G1585" s="180">
        <f>SUM(C1585:F1585)</f>
      </c>
      <c r="H1585" s="182">
        <v>6000</v>
      </c>
      <c r="I1585" s="125">
        <f>G1585*H1585</f>
      </c>
      <c r="J1585" s="125">
        <f>I1585*0.1</f>
      </c>
      <c r="K1585" s="125">
        <f>SUM(I1585:J1585)</f>
      </c>
      <c r="L1585" s="205"/>
      <c r="M1585" s="87"/>
      <c r="N1585" s="87"/>
      <c r="O1585" s="87"/>
      <c r="P1585" s="87"/>
      <c r="Q1585" s="87"/>
      <c r="R1585" s="87"/>
      <c r="S1585" s="87"/>
      <c r="T1585" s="87"/>
      <c r="U1585" s="205"/>
      <c r="V1585" s="87"/>
      <c r="W1585" s="87"/>
      <c r="X1585" s="87"/>
      <c r="Y1585" s="87"/>
      <c r="Z1585" s="86"/>
      <c r="AA1585" s="87"/>
    </row>
    <row x14ac:dyDescent="0.25" r="1586" customHeight="1" ht="17.25">
      <c r="A1586" s="178">
        <f>A1585</f>
        <v>25569.375</v>
      </c>
      <c r="B1586" s="186" t="s">
        <v>37</v>
      </c>
      <c r="C1586" s="180"/>
      <c r="D1586" s="180">
        <v>6</v>
      </c>
      <c r="E1586" s="180"/>
      <c r="F1586" s="180"/>
      <c r="G1586" s="180">
        <f>SUM(C1586:F1586)</f>
      </c>
      <c r="H1586" s="182">
        <v>6500</v>
      </c>
      <c r="I1586" s="125">
        <f>G1586*H1586</f>
      </c>
      <c r="J1586" s="125">
        <f>I1586*0.1</f>
      </c>
      <c r="K1586" s="125">
        <f>SUM(I1586:J1586)</f>
      </c>
      <c r="L1586" s="205"/>
      <c r="M1586" s="87"/>
      <c r="N1586" s="87"/>
      <c r="O1586" s="87"/>
      <c r="P1586" s="87"/>
      <c r="Q1586" s="87"/>
      <c r="R1586" s="87"/>
      <c r="S1586" s="87"/>
      <c r="T1586" s="87"/>
      <c r="U1586" s="205"/>
      <c r="V1586" s="87"/>
      <c r="W1586" s="87"/>
      <c r="X1586" s="87"/>
      <c r="Y1586" s="87"/>
      <c r="Z1586" s="86"/>
      <c r="AA1586" s="87"/>
    </row>
    <row x14ac:dyDescent="0.25" r="1587" customHeight="1" ht="17.25">
      <c r="A1587" s="178">
        <f>A1586</f>
        <v>25569.375</v>
      </c>
      <c r="B1587" s="186" t="s">
        <v>64</v>
      </c>
      <c r="C1587" s="180"/>
      <c r="D1587" s="180">
        <v>55</v>
      </c>
      <c r="E1587" s="180">
        <v>11</v>
      </c>
      <c r="F1587" s="180"/>
      <c r="G1587" s="180">
        <f>SUM(C1587:F1587)</f>
      </c>
      <c r="H1587" s="182">
        <v>5500</v>
      </c>
      <c r="I1587" s="125">
        <f>G1587*H1587</f>
      </c>
      <c r="J1587" s="125">
        <f>I1587*0.1</f>
      </c>
      <c r="K1587" s="125">
        <f>SUM(I1587:J1587)</f>
      </c>
      <c r="L1587" s="205"/>
      <c r="M1587" s="87"/>
      <c r="N1587" s="87"/>
      <c r="O1587" s="87"/>
      <c r="P1587" s="87"/>
      <c r="Q1587" s="87"/>
      <c r="R1587" s="87"/>
      <c r="S1587" s="87"/>
      <c r="T1587" s="87"/>
      <c r="U1587" s="205"/>
      <c r="V1587" s="87"/>
      <c r="W1587" s="87"/>
      <c r="X1587" s="87"/>
      <c r="Y1587" s="87"/>
      <c r="Z1587" s="86"/>
      <c r="AA1587" s="87"/>
    </row>
    <row x14ac:dyDescent="0.25" r="1588" customHeight="1" ht="17.25">
      <c r="A1588" s="178">
        <f>A1587</f>
        <v>25569.375</v>
      </c>
      <c r="B1588" s="179" t="s">
        <v>25</v>
      </c>
      <c r="C1588" s="180"/>
      <c r="D1588" s="180">
        <v>20</v>
      </c>
      <c r="E1588" s="180"/>
      <c r="F1588" s="180"/>
      <c r="G1588" s="180">
        <f>SUM(C1588:F1588)</f>
      </c>
      <c r="H1588" s="182">
        <v>6000</v>
      </c>
      <c r="I1588" s="125">
        <f>G1588*H1588</f>
      </c>
      <c r="J1588" s="125">
        <f>I1588*0.1</f>
      </c>
      <c r="K1588" s="125">
        <f>SUM(I1588:J1588)</f>
      </c>
      <c r="L1588" s="205"/>
      <c r="M1588" s="87"/>
      <c r="N1588" s="87"/>
      <c r="O1588" s="87"/>
      <c r="P1588" s="87"/>
      <c r="Q1588" s="87"/>
      <c r="R1588" s="87"/>
      <c r="S1588" s="87"/>
      <c r="T1588" s="87"/>
      <c r="U1588" s="205"/>
      <c r="V1588" s="87"/>
      <c r="W1588" s="87"/>
      <c r="X1588" s="87"/>
      <c r="Y1588" s="87"/>
      <c r="Z1588" s="86"/>
      <c r="AA1588" s="87"/>
    </row>
    <row x14ac:dyDescent="0.25" r="1589" customHeight="1" ht="17.25">
      <c r="A1589" s="178">
        <f>A1588</f>
        <v>25569.375</v>
      </c>
      <c r="B1589" s="186" t="s">
        <v>76</v>
      </c>
      <c r="C1589" s="188"/>
      <c r="D1589" s="180">
        <v>25</v>
      </c>
      <c r="E1589" s="180">
        <v>12</v>
      </c>
      <c r="F1589" s="180">
        <v>5</v>
      </c>
      <c r="G1589" s="180">
        <f>SUM(C1589:F1589)</f>
      </c>
      <c r="H1589" s="125">
        <v>6000</v>
      </c>
      <c r="I1589" s="125">
        <f>G1589*H1589</f>
      </c>
      <c r="J1589" s="125">
        <f>I1589*0.1</f>
      </c>
      <c r="K1589" s="125">
        <f>SUM(I1589:J1589)</f>
      </c>
      <c r="L1589" s="205"/>
      <c r="M1589" s="87"/>
      <c r="N1589" s="87"/>
      <c r="O1589" s="87"/>
      <c r="P1589" s="87"/>
      <c r="Q1589" s="87"/>
      <c r="R1589" s="87"/>
      <c r="S1589" s="87"/>
      <c r="T1589" s="87"/>
      <c r="U1589" s="205"/>
      <c r="V1589" s="87"/>
      <c r="W1589" s="87"/>
      <c r="X1589" s="87"/>
      <c r="Y1589" s="87"/>
      <c r="Z1589" s="86"/>
      <c r="AA1589" s="87"/>
    </row>
    <row x14ac:dyDescent="0.25" r="1590" customHeight="1" ht="17.25">
      <c r="A1590" s="178">
        <f>A1589</f>
        <v>25569.375</v>
      </c>
      <c r="B1590" s="186" t="s">
        <v>149</v>
      </c>
      <c r="C1590" s="180"/>
      <c r="D1590" s="181">
        <v>104</v>
      </c>
      <c r="E1590" s="180">
        <v>29</v>
      </c>
      <c r="F1590" s="180">
        <v>3</v>
      </c>
      <c r="G1590" s="180">
        <f>SUM(C1590:F1590)</f>
      </c>
      <c r="H1590" s="125">
        <v>6000</v>
      </c>
      <c r="I1590" s="125">
        <f>G1590*H1590</f>
      </c>
      <c r="J1590" s="125">
        <f>I1590*0.1</f>
      </c>
      <c r="K1590" s="125">
        <f>SUM(I1590:J1590)</f>
      </c>
      <c r="L1590" s="205"/>
      <c r="M1590" s="87"/>
      <c r="N1590" s="87"/>
      <c r="O1590" s="87"/>
      <c r="P1590" s="87"/>
      <c r="Q1590" s="87"/>
      <c r="R1590" s="87"/>
      <c r="S1590" s="87"/>
      <c r="T1590" s="87"/>
      <c r="U1590" s="205"/>
      <c r="V1590" s="87"/>
      <c r="W1590" s="87"/>
      <c r="X1590" s="87"/>
      <c r="Y1590" s="87"/>
      <c r="Z1590" s="86"/>
      <c r="AA1590" s="87"/>
    </row>
    <row x14ac:dyDescent="0.25" r="1591" customHeight="1" ht="17.25">
      <c r="A1591" s="178">
        <f>A1590</f>
        <v>25569.375</v>
      </c>
      <c r="B1591" s="186" t="s">
        <v>43</v>
      </c>
      <c r="C1591" s="180"/>
      <c r="D1591" s="180">
        <v>32</v>
      </c>
      <c r="E1591" s="180"/>
      <c r="F1591" s="180"/>
      <c r="G1591" s="180">
        <f>SUM(C1591:F1591)</f>
      </c>
      <c r="H1591" s="125">
        <v>6000</v>
      </c>
      <c r="I1591" s="125">
        <f>G1591*H1591</f>
      </c>
      <c r="J1591" s="125">
        <f>I1591*0.1</f>
      </c>
      <c r="K1591" s="125">
        <f>SUM(I1591:J1591)</f>
      </c>
      <c r="L1591" s="205"/>
      <c r="M1591" s="87"/>
      <c r="N1591" s="87"/>
      <c r="O1591" s="87"/>
      <c r="P1591" s="87"/>
      <c r="Q1591" s="87"/>
      <c r="R1591" s="87"/>
      <c r="S1591" s="87"/>
      <c r="T1591" s="87"/>
      <c r="U1591" s="205"/>
      <c r="V1591" s="87"/>
      <c r="W1591" s="87"/>
      <c r="X1591" s="87"/>
      <c r="Y1591" s="87"/>
      <c r="Z1591" s="86"/>
      <c r="AA1591" s="87"/>
    </row>
    <row x14ac:dyDescent="0.25" r="1592" customHeight="1" ht="17.25">
      <c r="A1592" s="178">
        <f>A1591</f>
        <v>25569.375</v>
      </c>
      <c r="B1592" s="186" t="s">
        <v>18</v>
      </c>
      <c r="C1592" s="180"/>
      <c r="D1592" s="180">
        <v>9</v>
      </c>
      <c r="E1592" s="180">
        <v>7</v>
      </c>
      <c r="F1592" s="180">
        <v>6</v>
      </c>
      <c r="G1592" s="180">
        <f>SUM(C1592:F1592)</f>
      </c>
      <c r="H1592" s="125">
        <v>6000</v>
      </c>
      <c r="I1592" s="125">
        <f>G1592*H1592</f>
      </c>
      <c r="J1592" s="125">
        <f>I1592*0.1</f>
      </c>
      <c r="K1592" s="125">
        <f>SUM(I1592:J1592)</f>
      </c>
      <c r="L1592" s="205"/>
      <c r="M1592" s="87"/>
      <c r="N1592" s="87"/>
      <c r="O1592" s="87"/>
      <c r="P1592" s="87"/>
      <c r="Q1592" s="87"/>
      <c r="R1592" s="87"/>
      <c r="S1592" s="87"/>
      <c r="T1592" s="87"/>
      <c r="U1592" s="205"/>
      <c r="V1592" s="87"/>
      <c r="W1592" s="87"/>
      <c r="X1592" s="87"/>
      <c r="Y1592" s="87"/>
      <c r="Z1592" s="86"/>
      <c r="AA1592" s="87"/>
    </row>
    <row x14ac:dyDescent="0.25" r="1593" customHeight="1" ht="17.25">
      <c r="A1593" s="178">
        <f>A1592</f>
        <v>25569.375</v>
      </c>
      <c r="B1593" s="186" t="s">
        <v>82</v>
      </c>
      <c r="C1593" s="188"/>
      <c r="D1593" s="180">
        <v>25</v>
      </c>
      <c r="E1593" s="180">
        <v>12</v>
      </c>
      <c r="F1593" s="180">
        <v>7</v>
      </c>
      <c r="G1593" s="180">
        <f>SUM(C1593:F1593)</f>
      </c>
      <c r="H1593" s="125">
        <v>5000</v>
      </c>
      <c r="I1593" s="125">
        <f>G1593*H1593</f>
      </c>
      <c r="J1593" s="125">
        <f>I1593*0.1</f>
      </c>
      <c r="K1593" s="125">
        <f>SUM(I1593:J1593)</f>
      </c>
      <c r="L1593" s="205"/>
      <c r="M1593" s="87"/>
      <c r="N1593" s="87"/>
      <c r="O1593" s="87"/>
      <c r="P1593" s="87"/>
      <c r="Q1593" s="87"/>
      <c r="R1593" s="87"/>
      <c r="S1593" s="87"/>
      <c r="T1593" s="87"/>
      <c r="U1593" s="205"/>
      <c r="V1593" s="87"/>
      <c r="W1593" s="87"/>
      <c r="X1593" s="87"/>
      <c r="Y1593" s="87"/>
      <c r="Z1593" s="86"/>
      <c r="AA1593" s="87"/>
    </row>
    <row x14ac:dyDescent="0.25" r="1594" customHeight="1" ht="17.25">
      <c r="A1594" s="178">
        <f>A1593</f>
        <v>25569.375</v>
      </c>
      <c r="B1594" s="186" t="s">
        <v>151</v>
      </c>
      <c r="C1594" s="180"/>
      <c r="D1594" s="180">
        <v>12</v>
      </c>
      <c r="E1594" s="180"/>
      <c r="F1594" s="180"/>
      <c r="G1594" s="180">
        <f>SUM(C1594:F1594)</f>
      </c>
      <c r="H1594" s="125">
        <v>5000</v>
      </c>
      <c r="I1594" s="125">
        <f>G1594*H1594</f>
      </c>
      <c r="J1594" s="125">
        <f>I1594*0.1</f>
      </c>
      <c r="K1594" s="125">
        <f>SUM(I1594:J1594)</f>
      </c>
      <c r="L1594" s="205"/>
      <c r="M1594" s="87"/>
      <c r="N1594" s="87"/>
      <c r="O1594" s="87"/>
      <c r="P1594" s="87"/>
      <c r="Q1594" s="87"/>
      <c r="R1594" s="87"/>
      <c r="S1594" s="87"/>
      <c r="T1594" s="87"/>
      <c r="U1594" s="205"/>
      <c r="V1594" s="87"/>
      <c r="W1594" s="87"/>
      <c r="X1594" s="87"/>
      <c r="Y1594" s="87"/>
      <c r="Z1594" s="86"/>
      <c r="AA1594" s="87"/>
    </row>
    <row x14ac:dyDescent="0.25" r="1595" customHeight="1" ht="17.25">
      <c r="A1595" s="178">
        <f>A1594</f>
        <v>25569.375</v>
      </c>
      <c r="B1595" s="186" t="s">
        <v>105</v>
      </c>
      <c r="C1595" s="180"/>
      <c r="D1595" s="180">
        <v>59</v>
      </c>
      <c r="E1595" s="180"/>
      <c r="F1595" s="180"/>
      <c r="G1595" s="180">
        <f>SUM(C1595:F1595)</f>
      </c>
      <c r="H1595" s="125">
        <v>7000</v>
      </c>
      <c r="I1595" s="125">
        <f>G1595*H1595</f>
      </c>
      <c r="J1595" s="185"/>
      <c r="K1595" s="125">
        <f>SUM(I1595:J1595)</f>
      </c>
      <c r="L1595" s="205"/>
      <c r="M1595" s="87"/>
      <c r="N1595" s="87"/>
      <c r="O1595" s="87"/>
      <c r="P1595" s="87"/>
      <c r="Q1595" s="87"/>
      <c r="R1595" s="87"/>
      <c r="S1595" s="87"/>
      <c r="T1595" s="87"/>
      <c r="U1595" s="205"/>
      <c r="V1595" s="87"/>
      <c r="W1595" s="87"/>
      <c r="X1595" s="87"/>
      <c r="Y1595" s="87"/>
      <c r="Z1595" s="86"/>
      <c r="AA1595" s="87"/>
    </row>
    <row x14ac:dyDescent="0.25" r="1596" customHeight="1" ht="17.25">
      <c r="A1596" s="178">
        <f>A1595</f>
        <v>25569.375</v>
      </c>
      <c r="B1596" s="186" t="s">
        <v>23</v>
      </c>
      <c r="C1596" s="180"/>
      <c r="D1596" s="180">
        <v>15</v>
      </c>
      <c r="E1596" s="180"/>
      <c r="F1596" s="180"/>
      <c r="G1596" s="180">
        <f>SUM(C1596:F1596)</f>
      </c>
      <c r="H1596" s="125">
        <v>6000</v>
      </c>
      <c r="I1596" s="125">
        <f>G1596*H1596</f>
      </c>
      <c r="J1596" s="125">
        <f>I1596*0.1</f>
      </c>
      <c r="K1596" s="125">
        <f>SUM(I1596:J1596)</f>
      </c>
      <c r="L1596" s="205"/>
      <c r="M1596" s="87"/>
      <c r="N1596" s="87"/>
      <c r="O1596" s="87"/>
      <c r="P1596" s="87"/>
      <c r="Q1596" s="87"/>
      <c r="R1596" s="87"/>
      <c r="S1596" s="87"/>
      <c r="T1596" s="87"/>
      <c r="U1596" s="205"/>
      <c r="V1596" s="87"/>
      <c r="W1596" s="87"/>
      <c r="X1596" s="87"/>
      <c r="Y1596" s="87"/>
      <c r="Z1596" s="86"/>
      <c r="AA1596" s="87"/>
    </row>
    <row x14ac:dyDescent="0.25" r="1597" customHeight="1" ht="17.25">
      <c r="A1597" s="178">
        <f>A1596</f>
        <v>25569.375</v>
      </c>
      <c r="B1597" s="186" t="s">
        <v>40</v>
      </c>
      <c r="C1597" s="180"/>
      <c r="D1597" s="180">
        <v>17</v>
      </c>
      <c r="E1597" s="180"/>
      <c r="F1597" s="180"/>
      <c r="G1597" s="180">
        <f>SUM(C1597:F1597)</f>
      </c>
      <c r="H1597" s="125">
        <v>6500</v>
      </c>
      <c r="I1597" s="125">
        <f>G1597*H1597</f>
      </c>
      <c r="J1597" s="125">
        <f>I1597*0.1</f>
      </c>
      <c r="K1597" s="125">
        <f>SUM(I1597:J1597)</f>
      </c>
      <c r="L1597" s="205"/>
      <c r="M1597" s="87"/>
      <c r="N1597" s="87"/>
      <c r="O1597" s="87"/>
      <c r="P1597" s="87"/>
      <c r="Q1597" s="87"/>
      <c r="R1597" s="87"/>
      <c r="S1597" s="87"/>
      <c r="T1597" s="87"/>
      <c r="U1597" s="205"/>
      <c r="V1597" s="87"/>
      <c r="W1597" s="87"/>
      <c r="X1597" s="87"/>
      <c r="Y1597" s="87"/>
      <c r="Z1597" s="86"/>
      <c r="AA1597" s="87"/>
    </row>
    <row x14ac:dyDescent="0.25" r="1598" customHeight="1" ht="17.25">
      <c r="A1598" s="178">
        <f>A1597</f>
        <v>25569.375</v>
      </c>
      <c r="B1598" s="186" t="s">
        <v>86</v>
      </c>
      <c r="C1598" s="180"/>
      <c r="D1598" s="180">
        <v>20</v>
      </c>
      <c r="E1598" s="180">
        <v>8</v>
      </c>
      <c r="F1598" s="180">
        <v>5</v>
      </c>
      <c r="G1598" s="180">
        <f>SUM(C1598:F1598)</f>
      </c>
      <c r="H1598" s="125">
        <v>6000</v>
      </c>
      <c r="I1598" s="125">
        <f>G1598*H1598</f>
      </c>
      <c r="J1598" s="125">
        <f>I1598*0.1</f>
      </c>
      <c r="K1598" s="125">
        <f>SUM(I1598:J1598)</f>
      </c>
      <c r="L1598" s="205"/>
      <c r="M1598" s="87"/>
      <c r="N1598" s="87"/>
      <c r="O1598" s="87"/>
      <c r="P1598" s="87"/>
      <c r="Q1598" s="87"/>
      <c r="R1598" s="87"/>
      <c r="S1598" s="87"/>
      <c r="T1598" s="87"/>
      <c r="U1598" s="205"/>
      <c r="V1598" s="87"/>
      <c r="W1598" s="87"/>
      <c r="X1598" s="87"/>
      <c r="Y1598" s="87"/>
      <c r="Z1598" s="86"/>
      <c r="AA1598" s="87"/>
    </row>
    <row x14ac:dyDescent="0.25" r="1599" customHeight="1" ht="17.25">
      <c r="A1599" s="178">
        <f>A1598</f>
        <v>25569.375</v>
      </c>
      <c r="B1599" s="186" t="s">
        <v>152</v>
      </c>
      <c r="C1599" s="180"/>
      <c r="D1599" s="180">
        <v>110</v>
      </c>
      <c r="E1599" s="180"/>
      <c r="F1599" s="180"/>
      <c r="G1599" s="180">
        <f>SUM(C1599:F1599)</f>
      </c>
      <c r="H1599" s="125">
        <v>6000</v>
      </c>
      <c r="I1599" s="125">
        <f>G1599*H1599</f>
      </c>
      <c r="J1599" s="125">
        <f>I1599*0.1</f>
      </c>
      <c r="K1599" s="125">
        <f>SUM(I1599:J1599)</f>
      </c>
      <c r="L1599" s="205"/>
      <c r="M1599" s="87"/>
      <c r="N1599" s="87"/>
      <c r="O1599" s="87"/>
      <c r="P1599" s="87"/>
      <c r="Q1599" s="87"/>
      <c r="R1599" s="87"/>
      <c r="S1599" s="87"/>
      <c r="T1599" s="87"/>
      <c r="U1599" s="205"/>
      <c r="V1599" s="87"/>
      <c r="W1599" s="87"/>
      <c r="X1599" s="87"/>
      <c r="Y1599" s="87"/>
      <c r="Z1599" s="86"/>
      <c r="AA1599" s="87"/>
    </row>
    <row x14ac:dyDescent="0.25" r="1600" customHeight="1" ht="17.25">
      <c r="A1600" s="178">
        <f>A1596</f>
        <v>25569.375</v>
      </c>
      <c r="B1600" s="186" t="s">
        <v>153</v>
      </c>
      <c r="C1600" s="180"/>
      <c r="D1600" s="180">
        <v>10</v>
      </c>
      <c r="E1600" s="180"/>
      <c r="F1600" s="180"/>
      <c r="G1600" s="180">
        <f>SUM(C1600:F1600)</f>
      </c>
      <c r="H1600" s="125">
        <v>6000</v>
      </c>
      <c r="I1600" s="125">
        <f>G1600*H1600</f>
      </c>
      <c r="J1600" s="125">
        <f>I1600*0.1</f>
      </c>
      <c r="K1600" s="125">
        <f>SUM(I1600:J1600)</f>
      </c>
      <c r="L1600" s="205"/>
      <c r="M1600" s="87"/>
      <c r="N1600" s="87"/>
      <c r="O1600" s="87"/>
      <c r="P1600" s="87"/>
      <c r="Q1600" s="87"/>
      <c r="R1600" s="87"/>
      <c r="S1600" s="87"/>
      <c r="T1600" s="87"/>
      <c r="U1600" s="205"/>
      <c r="V1600" s="87"/>
      <c r="W1600" s="87"/>
      <c r="X1600" s="87"/>
      <c r="Y1600" s="87"/>
      <c r="Z1600" s="86"/>
      <c r="AA1600" s="87"/>
    </row>
    <row x14ac:dyDescent="0.25" r="1601" customHeight="1" ht="17.25">
      <c r="A1601" s="178">
        <f>A1597</f>
        <v>25569.375</v>
      </c>
      <c r="B1601" s="186"/>
      <c r="C1601" s="180"/>
      <c r="D1601" s="180"/>
      <c r="E1601" s="180"/>
      <c r="F1601" s="180"/>
      <c r="G1601" s="180">
        <f>SUM(C1601:F1601)</f>
      </c>
      <c r="H1601" s="125"/>
      <c r="I1601" s="125">
        <f>G1601*H1601</f>
      </c>
      <c r="J1601" s="125">
        <f>I1601*0.1</f>
      </c>
      <c r="K1601" s="125">
        <f>SUM(I1601:J1601)</f>
      </c>
      <c r="L1601" s="205"/>
      <c r="M1601" s="87"/>
      <c r="N1601" s="87"/>
      <c r="O1601" s="87"/>
      <c r="P1601" s="87"/>
      <c r="Q1601" s="87"/>
      <c r="R1601" s="87"/>
      <c r="S1601" s="87"/>
      <c r="T1601" s="87"/>
      <c r="U1601" s="205"/>
      <c r="V1601" s="87"/>
      <c r="W1601" s="87"/>
      <c r="X1601" s="87"/>
      <c r="Y1601" s="87"/>
      <c r="Z1601" s="86"/>
      <c r="AA1601" s="87"/>
    </row>
    <row x14ac:dyDescent="0.25" r="1602" customHeight="1" ht="17.25">
      <c r="A1602" s="178">
        <f>A1596</f>
        <v>25569.375</v>
      </c>
      <c r="B1602" s="186"/>
      <c r="C1602" s="180"/>
      <c r="D1602" s="180"/>
      <c r="E1602" s="180"/>
      <c r="F1602" s="180"/>
      <c r="G1602" s="180">
        <f>SUM(C1602:F1602)</f>
      </c>
      <c r="H1602" s="125"/>
      <c r="I1602" s="125">
        <f>G1602*H1602</f>
      </c>
      <c r="J1602" s="125">
        <f>I1602*0.1</f>
      </c>
      <c r="K1602" s="125">
        <f>SUM(I1602:J1602)</f>
      </c>
      <c r="L1602" s="205"/>
      <c r="M1602" s="87"/>
      <c r="N1602" s="87"/>
      <c r="O1602" s="87"/>
      <c r="P1602" s="87"/>
      <c r="Q1602" s="87"/>
      <c r="R1602" s="87"/>
      <c r="S1602" s="87"/>
      <c r="T1602" s="87"/>
      <c r="U1602" s="205"/>
      <c r="V1602" s="87"/>
      <c r="W1602" s="87"/>
      <c r="X1602" s="87"/>
      <c r="Y1602" s="87"/>
      <c r="Z1602" s="86"/>
      <c r="AA1602" s="87"/>
    </row>
    <row x14ac:dyDescent="0.25" r="1603" customHeight="1" ht="17.25">
      <c r="A1603" s="178">
        <f>A1597</f>
        <v>25569.375</v>
      </c>
      <c r="B1603" s="186"/>
      <c r="C1603" s="180"/>
      <c r="D1603" s="180"/>
      <c r="E1603" s="180"/>
      <c r="F1603" s="180"/>
      <c r="G1603" s="180">
        <f>SUM(C1603:F1603)</f>
      </c>
      <c r="H1603" s="125"/>
      <c r="I1603" s="125">
        <f>G1603*H1603</f>
      </c>
      <c r="J1603" s="125">
        <f>I1603*0.1</f>
      </c>
      <c r="K1603" s="125">
        <f>SUM(I1603:J1603)</f>
      </c>
      <c r="L1603" s="205"/>
      <c r="M1603" s="87"/>
      <c r="N1603" s="87"/>
      <c r="O1603" s="87"/>
      <c r="P1603" s="87"/>
      <c r="Q1603" s="87"/>
      <c r="R1603" s="87"/>
      <c r="S1603" s="87"/>
      <c r="T1603" s="87"/>
      <c r="U1603" s="205"/>
      <c r="V1603" s="87"/>
      <c r="W1603" s="87"/>
      <c r="X1603" s="87"/>
      <c r="Y1603" s="87"/>
      <c r="Z1603" s="86"/>
      <c r="AA1603" s="87"/>
    </row>
    <row x14ac:dyDescent="0.25" r="1604" customHeight="1" ht="17.25">
      <c r="A1604" s="178">
        <f>A1602</f>
        <v>25569.375</v>
      </c>
      <c r="B1604" s="179"/>
      <c r="C1604" s="180"/>
      <c r="D1604" s="180"/>
      <c r="E1604" s="180"/>
      <c r="F1604" s="180"/>
      <c r="G1604" s="180">
        <f>SUM(C1604:F1604)</f>
      </c>
      <c r="H1604" s="125"/>
      <c r="I1604" s="125">
        <f>G1604*H1604</f>
      </c>
      <c r="J1604" s="125">
        <v>0</v>
      </c>
      <c r="K1604" s="125">
        <f>SUM(I1604:J1604)</f>
      </c>
      <c r="L1604" s="205"/>
      <c r="M1604" s="87"/>
      <c r="N1604" s="87"/>
      <c r="O1604" s="87"/>
      <c r="P1604" s="87"/>
      <c r="Q1604" s="87"/>
      <c r="R1604" s="87"/>
      <c r="S1604" s="87"/>
      <c r="T1604" s="87"/>
      <c r="U1604" s="205"/>
      <c r="V1604" s="87"/>
      <c r="W1604" s="87"/>
      <c r="X1604" s="87"/>
      <c r="Y1604" s="87"/>
      <c r="Z1604" s="86"/>
      <c r="AA1604" s="87"/>
    </row>
    <row x14ac:dyDescent="0.25" r="1605" customHeight="1" ht="17.25">
      <c r="A1605" s="189">
        <f>A1604</f>
        <v>25569.375</v>
      </c>
      <c r="B1605" s="190" t="s">
        <v>155</v>
      </c>
      <c r="C1605" s="191">
        <f>SUM(C1558:C1604)</f>
      </c>
      <c r="D1605" s="191">
        <f>SUM(D1558:D1604)</f>
      </c>
      <c r="E1605" s="191">
        <f>SUM(E1558:E1604)</f>
      </c>
      <c r="F1605" s="191">
        <f>SUM(F1558:F1604)</f>
      </c>
      <c r="G1605" s="191">
        <f>SUM(G1558:G1604)</f>
      </c>
      <c r="H1605" s="191"/>
      <c r="I1605" s="191">
        <f>SUM(I1558:I1604)</f>
      </c>
      <c r="J1605" s="191">
        <f>SUM(J1558:J1604)</f>
      </c>
      <c r="K1605" s="191">
        <f>SUM(K1558:K1604)</f>
      </c>
      <c r="L1605" s="205"/>
      <c r="M1605" s="87"/>
      <c r="N1605" s="87"/>
      <c r="O1605" s="87"/>
      <c r="P1605" s="87"/>
      <c r="Q1605" s="87"/>
      <c r="R1605" s="87"/>
      <c r="S1605" s="87"/>
      <c r="T1605" s="87"/>
      <c r="U1605" s="205"/>
      <c r="V1605" s="87"/>
      <c r="W1605" s="87"/>
      <c r="X1605" s="87"/>
      <c r="Y1605" s="87"/>
      <c r="Z1605" s="86"/>
      <c r="AA1605" s="87"/>
    </row>
    <row x14ac:dyDescent="0.25" r="1606" customHeight="1" ht="17.25">
      <c r="A1606" s="178">
        <f>A1605</f>
        <v>25569.375</v>
      </c>
      <c r="B1606" s="186" t="s">
        <v>113</v>
      </c>
      <c r="C1606" s="180"/>
      <c r="D1606" s="180">
        <v>44</v>
      </c>
      <c r="E1606" s="180">
        <v>50</v>
      </c>
      <c r="F1606" s="180"/>
      <c r="G1606" s="180">
        <f>SUM(C1606:F1606)</f>
      </c>
      <c r="H1606" s="125">
        <v>6500</v>
      </c>
      <c r="I1606" s="125">
        <f>G1606*H1606</f>
      </c>
      <c r="J1606" s="185"/>
      <c r="K1606" s="125">
        <f>SUM(I1606:J1606)</f>
      </c>
      <c r="L1606" s="205"/>
      <c r="M1606" s="87"/>
      <c r="N1606" s="87"/>
      <c r="O1606" s="87"/>
      <c r="P1606" s="87"/>
      <c r="Q1606" s="87"/>
      <c r="R1606" s="87"/>
      <c r="S1606" s="87"/>
      <c r="T1606" s="87"/>
      <c r="U1606" s="205"/>
      <c r="V1606" s="87"/>
      <c r="W1606" s="87"/>
      <c r="X1606" s="87"/>
      <c r="Y1606" s="87"/>
      <c r="Z1606" s="86"/>
      <c r="AA1606" s="87"/>
    </row>
    <row x14ac:dyDescent="0.25" r="1607" customHeight="1" ht="17.25">
      <c r="A1607" s="178">
        <f>A1606</f>
        <v>25569.375</v>
      </c>
      <c r="B1607" s="186" t="s">
        <v>156</v>
      </c>
      <c r="C1607" s="180"/>
      <c r="D1607" s="180">
        <v>12</v>
      </c>
      <c r="E1607" s="180">
        <v>9</v>
      </c>
      <c r="F1607" s="180"/>
      <c r="G1607" s="180">
        <f>SUM(C1607:F1607)</f>
      </c>
      <c r="H1607" s="125">
        <v>6500</v>
      </c>
      <c r="I1607" s="125">
        <f>G1607*H1607</f>
      </c>
      <c r="J1607" s="185"/>
      <c r="K1607" s="125">
        <f>SUM(I1607:J1607)</f>
      </c>
      <c r="L1607" s="205"/>
      <c r="M1607" s="87"/>
      <c r="N1607" s="87"/>
      <c r="O1607" s="87"/>
      <c r="P1607" s="87"/>
      <c r="Q1607" s="87"/>
      <c r="R1607" s="87"/>
      <c r="S1607" s="87"/>
      <c r="T1607" s="87"/>
      <c r="U1607" s="205"/>
      <c r="V1607" s="87"/>
      <c r="W1607" s="87"/>
      <c r="X1607" s="87"/>
      <c r="Y1607" s="87"/>
      <c r="Z1607" s="86"/>
      <c r="AA1607" s="87"/>
    </row>
    <row x14ac:dyDescent="0.25" r="1608" customHeight="1" ht="17.25">
      <c r="A1608" s="178">
        <f>A1607</f>
        <v>25569.375</v>
      </c>
      <c r="B1608" s="186" t="s">
        <v>112</v>
      </c>
      <c r="C1608" s="180"/>
      <c r="D1608" s="180">
        <v>10</v>
      </c>
      <c r="E1608" s="180">
        <v>8</v>
      </c>
      <c r="F1608" s="180"/>
      <c r="G1608" s="180">
        <f>SUM(C1608:F1608)</f>
      </c>
      <c r="H1608" s="125">
        <v>6900</v>
      </c>
      <c r="I1608" s="125">
        <f>G1608*H1608</f>
      </c>
      <c r="J1608" s="185"/>
      <c r="K1608" s="125">
        <f>SUM(I1608:J1608)</f>
      </c>
      <c r="L1608" s="205"/>
      <c r="M1608" s="87"/>
      <c r="N1608" s="87"/>
      <c r="O1608" s="87"/>
      <c r="P1608" s="87"/>
      <c r="Q1608" s="87"/>
      <c r="R1608" s="87"/>
      <c r="S1608" s="87"/>
      <c r="T1608" s="87"/>
      <c r="U1608" s="205"/>
      <c r="V1608" s="87"/>
      <c r="W1608" s="87"/>
      <c r="X1608" s="87"/>
      <c r="Y1608" s="87"/>
      <c r="Z1608" s="86"/>
      <c r="AA1608" s="87"/>
    </row>
    <row x14ac:dyDescent="0.25" r="1609" customHeight="1" ht="17.25">
      <c r="A1609" s="178">
        <f>A1608</f>
        <v>25569.375</v>
      </c>
      <c r="B1609" s="179"/>
      <c r="C1609" s="180"/>
      <c r="D1609" s="180"/>
      <c r="E1609" s="180"/>
      <c r="F1609" s="180"/>
      <c r="G1609" s="180">
        <f>SUM(C1609:F1609)</f>
      </c>
      <c r="H1609" s="125"/>
      <c r="I1609" s="125">
        <f>G1609*H1609</f>
      </c>
      <c r="J1609" s="185"/>
      <c r="K1609" s="125">
        <f>SUM(I1609:J1609)</f>
      </c>
      <c r="L1609" s="205"/>
      <c r="M1609" s="87"/>
      <c r="N1609" s="87"/>
      <c r="O1609" s="87"/>
      <c r="P1609" s="87"/>
      <c r="Q1609" s="87"/>
      <c r="R1609" s="87"/>
      <c r="S1609" s="87"/>
      <c r="T1609" s="87"/>
      <c r="U1609" s="205"/>
      <c r="V1609" s="87"/>
      <c r="W1609" s="87"/>
      <c r="X1609" s="87"/>
      <c r="Y1609" s="87"/>
      <c r="Z1609" s="86"/>
      <c r="AA1609" s="87"/>
    </row>
    <row x14ac:dyDescent="0.25" r="1610" customHeight="1" ht="17.25">
      <c r="A1610" s="178">
        <f>A1609</f>
        <v>25569.375</v>
      </c>
      <c r="B1610" s="179"/>
      <c r="C1610" s="180"/>
      <c r="D1610" s="180"/>
      <c r="E1610" s="180"/>
      <c r="F1610" s="180"/>
      <c r="G1610" s="180">
        <f>SUM(C1610:F1610)</f>
      </c>
      <c r="H1610" s="125"/>
      <c r="I1610" s="125">
        <f>G1610*H1610</f>
      </c>
      <c r="J1610" s="185"/>
      <c r="K1610" s="125">
        <f>SUM(I1610:J1610)</f>
      </c>
      <c r="L1610" s="205"/>
      <c r="M1610" s="87"/>
      <c r="N1610" s="87"/>
      <c r="O1610" s="87"/>
      <c r="P1610" s="87"/>
      <c r="Q1610" s="87"/>
      <c r="R1610" s="87"/>
      <c r="S1610" s="87"/>
      <c r="T1610" s="87"/>
      <c r="U1610" s="205"/>
      <c r="V1610" s="87"/>
      <c r="W1610" s="87"/>
      <c r="X1610" s="87"/>
      <c r="Y1610" s="87"/>
      <c r="Z1610" s="86"/>
      <c r="AA1610" s="87"/>
    </row>
    <row x14ac:dyDescent="0.25" r="1611" customHeight="1" ht="17.25">
      <c r="A1611" s="178">
        <f>A1610</f>
        <v>25569.375</v>
      </c>
      <c r="B1611" s="179"/>
      <c r="C1611" s="180"/>
      <c r="D1611" s="180"/>
      <c r="E1611" s="180"/>
      <c r="F1611" s="180"/>
      <c r="G1611" s="180">
        <f>SUM(C1611:F1611)</f>
      </c>
      <c r="H1611" s="125"/>
      <c r="I1611" s="125">
        <f>G1611*H1611</f>
      </c>
      <c r="J1611" s="185"/>
      <c r="K1611" s="125">
        <f>SUM(I1611:J1611)</f>
      </c>
      <c r="L1611" s="205"/>
      <c r="M1611" s="87"/>
      <c r="N1611" s="87"/>
      <c r="O1611" s="87"/>
      <c r="P1611" s="87"/>
      <c r="Q1611" s="87"/>
      <c r="R1611" s="87"/>
      <c r="S1611" s="87"/>
      <c r="T1611" s="87"/>
      <c r="U1611" s="205"/>
      <c r="V1611" s="87"/>
      <c r="W1611" s="87"/>
      <c r="X1611" s="87"/>
      <c r="Y1611" s="87"/>
      <c r="Z1611" s="86"/>
      <c r="AA1611" s="87"/>
    </row>
    <row x14ac:dyDescent="0.25" r="1612" customHeight="1" ht="17.25">
      <c r="A1612" s="178">
        <f>A1611</f>
        <v>25569.375</v>
      </c>
      <c r="B1612" s="179"/>
      <c r="C1612" s="180"/>
      <c r="D1612" s="180"/>
      <c r="E1612" s="180"/>
      <c r="F1612" s="180"/>
      <c r="G1612" s="180">
        <f>SUM(C1612:F1612)</f>
      </c>
      <c r="H1612" s="125"/>
      <c r="I1612" s="125">
        <f>G1612*H1612</f>
      </c>
      <c r="J1612" s="185"/>
      <c r="K1612" s="125">
        <f>SUM(I1612:J1612)</f>
      </c>
      <c r="L1612" s="205"/>
      <c r="M1612" s="87"/>
      <c r="N1612" s="87"/>
      <c r="O1612" s="87"/>
      <c r="P1612" s="87"/>
      <c r="Q1612" s="87"/>
      <c r="R1612" s="87"/>
      <c r="S1612" s="87"/>
      <c r="T1612" s="87"/>
      <c r="U1612" s="205"/>
      <c r="V1612" s="87"/>
      <c r="W1612" s="87"/>
      <c r="X1612" s="87"/>
      <c r="Y1612" s="87"/>
      <c r="Z1612" s="86"/>
      <c r="AA1612" s="87"/>
    </row>
    <row x14ac:dyDescent="0.25" r="1613" customHeight="1" ht="17.25">
      <c r="A1613" s="178">
        <f>A1612</f>
        <v>25569.375</v>
      </c>
      <c r="B1613" s="179"/>
      <c r="C1613" s="180"/>
      <c r="D1613" s="180"/>
      <c r="E1613" s="180"/>
      <c r="F1613" s="180"/>
      <c r="G1613" s="180">
        <f>SUM(C1613:F1613)</f>
      </c>
      <c r="H1613" s="125"/>
      <c r="I1613" s="125">
        <f>G1613*H1613</f>
      </c>
      <c r="J1613" s="185"/>
      <c r="K1613" s="125">
        <f>SUM(I1613:J1613)</f>
      </c>
      <c r="L1613" s="205"/>
      <c r="M1613" s="87"/>
      <c r="N1613" s="87"/>
      <c r="O1613" s="87"/>
      <c r="P1613" s="87"/>
      <c r="Q1613" s="87"/>
      <c r="R1613" s="87"/>
      <c r="S1613" s="87"/>
      <c r="T1613" s="87"/>
      <c r="U1613" s="205"/>
      <c r="V1613" s="87"/>
      <c r="W1613" s="87"/>
      <c r="X1613" s="87"/>
      <c r="Y1613" s="87"/>
      <c r="Z1613" s="86"/>
      <c r="AA1613" s="87"/>
    </row>
    <row x14ac:dyDescent="0.25" r="1614" customHeight="1" ht="17.25">
      <c r="A1614" s="189">
        <f>A1613</f>
        <v>25569.375</v>
      </c>
      <c r="B1614" s="190" t="s">
        <v>157</v>
      </c>
      <c r="C1614" s="191">
        <f>SUM(C1606:C1613)</f>
      </c>
      <c r="D1614" s="191">
        <f>SUM(D1606:D1613)</f>
      </c>
      <c r="E1614" s="191">
        <f>SUM(E1606:E1613)</f>
      </c>
      <c r="F1614" s="191">
        <f>SUM(F1606:F1613)</f>
      </c>
      <c r="G1614" s="191">
        <f>SUM(G1606:G1613)</f>
      </c>
      <c r="H1614" s="201"/>
      <c r="I1614" s="201">
        <f>SUM(I1606:I1613)</f>
      </c>
      <c r="J1614" s="201"/>
      <c r="K1614" s="202">
        <f>SUM(K1606:K1613)</f>
      </c>
      <c r="L1614" s="205"/>
      <c r="M1614" s="87"/>
      <c r="N1614" s="87"/>
      <c r="O1614" s="87"/>
      <c r="P1614" s="87"/>
      <c r="Q1614" s="87"/>
      <c r="R1614" s="87"/>
      <c r="S1614" s="87"/>
      <c r="T1614" s="87"/>
      <c r="U1614" s="205"/>
      <c r="V1614" s="87"/>
      <c r="W1614" s="87"/>
      <c r="X1614" s="87"/>
      <c r="Y1614" s="87"/>
      <c r="Z1614" s="86"/>
      <c r="AA1614" s="87"/>
    </row>
    <row x14ac:dyDescent="0.25" r="1615" customHeight="1" ht="17.25" hidden="1">
      <c r="A1615" s="172" t="s">
        <v>128</v>
      </c>
      <c r="B1615" s="173" t="s">
        <v>2</v>
      </c>
      <c r="C1615" s="174" t="s">
        <v>129</v>
      </c>
      <c r="D1615" s="174" t="s">
        <v>130</v>
      </c>
      <c r="E1615" s="174" t="s">
        <v>131</v>
      </c>
      <c r="F1615" s="174" t="s">
        <v>132</v>
      </c>
      <c r="G1615" s="174" t="s">
        <v>133</v>
      </c>
      <c r="H1615" s="174" t="s">
        <v>7</v>
      </c>
      <c r="I1615" s="174" t="s">
        <v>134</v>
      </c>
      <c r="J1615" s="174" t="s">
        <v>90</v>
      </c>
      <c r="K1615" s="174" t="s">
        <v>135</v>
      </c>
      <c r="L1615" s="205"/>
      <c r="M1615" s="87"/>
      <c r="N1615" s="87"/>
      <c r="O1615" s="87"/>
      <c r="P1615" s="87"/>
      <c r="Q1615" s="87"/>
      <c r="R1615" s="87"/>
      <c r="S1615" s="87"/>
      <c r="T1615" s="87"/>
      <c r="U1615" s="205"/>
      <c r="V1615" s="87"/>
      <c r="W1615" s="87"/>
      <c r="X1615" s="87"/>
      <c r="Y1615" s="87"/>
      <c r="Z1615" s="86"/>
      <c r="AA1615" s="87"/>
    </row>
    <row x14ac:dyDescent="0.25" r="1616" customHeight="1" ht="17.25">
      <c r="A1616" s="178">
        <f>A1614+1</f>
        <v>25569.375</v>
      </c>
      <c r="B1616" s="179" t="s">
        <v>137</v>
      </c>
      <c r="C1616" s="180"/>
      <c r="D1616" s="180">
        <v>102</v>
      </c>
      <c r="E1616" s="180">
        <v>12</v>
      </c>
      <c r="F1616" s="180">
        <v>16</v>
      </c>
      <c r="G1616" s="180">
        <f>SUM(C1616:F1616)</f>
      </c>
      <c r="H1616" s="182">
        <v>4500</v>
      </c>
      <c r="I1616" s="125">
        <f>G1616*H1616</f>
      </c>
      <c r="J1616" s="125">
        <f>I1616*0.1</f>
      </c>
      <c r="K1616" s="125">
        <f>SUM(I1616:J1616)</f>
      </c>
      <c r="L1616" s="205"/>
      <c r="M1616" s="87"/>
      <c r="N1616" s="87"/>
      <c r="O1616" s="87"/>
      <c r="P1616" s="87"/>
      <c r="Q1616" s="87"/>
      <c r="R1616" s="87"/>
      <c r="S1616" s="87"/>
      <c r="T1616" s="87"/>
      <c r="U1616" s="205"/>
      <c r="V1616" s="87"/>
      <c r="W1616" s="87"/>
      <c r="X1616" s="87"/>
      <c r="Y1616" s="87"/>
      <c r="Z1616" s="86"/>
      <c r="AA1616" s="87"/>
    </row>
    <row x14ac:dyDescent="0.25" r="1617" customHeight="1" ht="17.25">
      <c r="A1617" s="178">
        <f>A1616</f>
        <v>25569.375</v>
      </c>
      <c r="B1617" s="179" t="s">
        <v>178</v>
      </c>
      <c r="C1617" s="180"/>
      <c r="D1617" s="180">
        <v>0</v>
      </c>
      <c r="E1617" s="180"/>
      <c r="F1617" s="180"/>
      <c r="G1617" s="180">
        <f>SUM(C1617:F1617)</f>
      </c>
      <c r="H1617" s="182">
        <v>5000</v>
      </c>
      <c r="I1617" s="125">
        <f>G1617*H1617</f>
      </c>
      <c r="J1617" s="125">
        <f>I1617*0.1</f>
      </c>
      <c r="K1617" s="125">
        <f>SUM(I1617:J1617)</f>
      </c>
      <c r="L1617" s="205"/>
      <c r="M1617" s="87"/>
      <c r="N1617" s="87"/>
      <c r="O1617" s="87"/>
      <c r="P1617" s="87"/>
      <c r="Q1617" s="87"/>
      <c r="R1617" s="87"/>
      <c r="S1617" s="87"/>
      <c r="T1617" s="87"/>
      <c r="U1617" s="205"/>
      <c r="V1617" s="87"/>
      <c r="W1617" s="87"/>
      <c r="X1617" s="87"/>
      <c r="Y1617" s="87"/>
      <c r="Z1617" s="86"/>
      <c r="AA1617" s="87"/>
    </row>
    <row x14ac:dyDescent="0.25" r="1618" customHeight="1" ht="17.25">
      <c r="A1618" s="178">
        <f>A1616</f>
        <v>25569.375</v>
      </c>
      <c r="B1618" s="179" t="s">
        <v>13</v>
      </c>
      <c r="C1618" s="180"/>
      <c r="D1618" s="180">
        <v>14</v>
      </c>
      <c r="E1618" s="180">
        <v>0</v>
      </c>
      <c r="F1618" s="180"/>
      <c r="G1618" s="180">
        <f>SUM(C1618:F1618)</f>
      </c>
      <c r="H1618" s="182">
        <v>6000</v>
      </c>
      <c r="I1618" s="125">
        <f>G1618*H1618</f>
      </c>
      <c r="J1618" s="125">
        <f>I1618*0.1</f>
      </c>
      <c r="K1618" s="125">
        <f>SUM(I1618:J1618)</f>
      </c>
      <c r="L1618" s="205"/>
      <c r="M1618" s="87"/>
      <c r="N1618" s="87"/>
      <c r="O1618" s="87"/>
      <c r="P1618" s="87"/>
      <c r="Q1618" s="87"/>
      <c r="R1618" s="87"/>
      <c r="S1618" s="87"/>
      <c r="T1618" s="87"/>
      <c r="U1618" s="205"/>
      <c r="V1618" s="87"/>
      <c r="W1618" s="87"/>
      <c r="X1618" s="87"/>
      <c r="Y1618" s="87"/>
      <c r="Z1618" s="86"/>
      <c r="AA1618" s="87"/>
    </row>
    <row x14ac:dyDescent="0.25" r="1619" customHeight="1" ht="17.25">
      <c r="A1619" s="178">
        <f>A1618</f>
        <v>25569.375</v>
      </c>
      <c r="B1619" s="179" t="s">
        <v>58</v>
      </c>
      <c r="C1619" s="183"/>
      <c r="D1619" s="180">
        <v>14</v>
      </c>
      <c r="E1619" s="180">
        <v>8</v>
      </c>
      <c r="F1619" s="180"/>
      <c r="G1619" s="180">
        <f>SUM(C1619:F1619)</f>
      </c>
      <c r="H1619" s="182">
        <v>5500</v>
      </c>
      <c r="I1619" s="125">
        <f>G1619*H1619</f>
      </c>
      <c r="J1619" s="125">
        <f>I1619*0.1</f>
      </c>
      <c r="K1619" s="125">
        <f>SUM(I1619:J1619)</f>
      </c>
      <c r="L1619" s="205"/>
      <c r="M1619" s="87"/>
      <c r="N1619" s="87"/>
      <c r="O1619" s="87"/>
      <c r="P1619" s="87"/>
      <c r="Q1619" s="87"/>
      <c r="R1619" s="87"/>
      <c r="S1619" s="87"/>
      <c r="T1619" s="87"/>
      <c r="U1619" s="205"/>
      <c r="V1619" s="87"/>
      <c r="W1619" s="87"/>
      <c r="X1619" s="87"/>
      <c r="Y1619" s="87"/>
      <c r="Z1619" s="86"/>
      <c r="AA1619" s="87"/>
    </row>
    <row x14ac:dyDescent="0.25" r="1620" customHeight="1" ht="17.25">
      <c r="A1620" s="178">
        <f>A1619</f>
        <v>25569.375</v>
      </c>
      <c r="B1620" s="179" t="s">
        <v>147</v>
      </c>
      <c r="C1620" s="183">
        <v>10</v>
      </c>
      <c r="D1620" s="180">
        <v>40</v>
      </c>
      <c r="E1620" s="180">
        <v>25</v>
      </c>
      <c r="F1620" s="180">
        <v>20</v>
      </c>
      <c r="G1620" s="180">
        <f>SUM(C1620:F1620)</f>
      </c>
      <c r="H1620" s="182">
        <v>5000</v>
      </c>
      <c r="I1620" s="125">
        <f>G1620*H1620</f>
      </c>
      <c r="J1620" s="125">
        <f>I1620*0.1</f>
      </c>
      <c r="K1620" s="125">
        <f>SUM(I1620:J1620)</f>
      </c>
      <c r="L1620" s="205"/>
      <c r="M1620" s="87"/>
      <c r="N1620" s="87"/>
      <c r="O1620" s="87"/>
      <c r="P1620" s="87"/>
      <c r="Q1620" s="87"/>
      <c r="R1620" s="87"/>
      <c r="S1620" s="87"/>
      <c r="T1620" s="87"/>
      <c r="U1620" s="205"/>
      <c r="V1620" s="87"/>
      <c r="W1620" s="87"/>
      <c r="X1620" s="87"/>
      <c r="Y1620" s="87"/>
      <c r="Z1620" s="86"/>
      <c r="AA1620" s="87"/>
    </row>
    <row x14ac:dyDescent="0.25" r="1621" customHeight="1" ht="17.25">
      <c r="A1621" s="178">
        <f>A1620</f>
        <v>25569.375</v>
      </c>
      <c r="B1621" s="179" t="s">
        <v>27</v>
      </c>
      <c r="C1621" s="180"/>
      <c r="D1621" s="180">
        <v>10</v>
      </c>
      <c r="E1621" s="180"/>
      <c r="F1621" s="180"/>
      <c r="G1621" s="180">
        <f>SUM(C1621:F1621)</f>
      </c>
      <c r="H1621" s="182">
        <v>5500</v>
      </c>
      <c r="I1621" s="125">
        <f>G1621*H1621</f>
      </c>
      <c r="J1621" s="125">
        <f>I1621*0.1</f>
      </c>
      <c r="K1621" s="125">
        <f>SUM(I1621:J1621)</f>
      </c>
      <c r="L1621" s="205"/>
      <c r="M1621" s="87"/>
      <c r="N1621" s="87"/>
      <c r="O1621" s="87"/>
      <c r="P1621" s="87"/>
      <c r="Q1621" s="87"/>
      <c r="R1621" s="87"/>
      <c r="S1621" s="87"/>
      <c r="T1621" s="87"/>
      <c r="U1621" s="205"/>
      <c r="V1621" s="87"/>
      <c r="W1621" s="87"/>
      <c r="X1621" s="87"/>
      <c r="Y1621" s="87"/>
      <c r="Z1621" s="86"/>
      <c r="AA1621" s="87"/>
    </row>
    <row x14ac:dyDescent="0.25" r="1622" customHeight="1" ht="17.25">
      <c r="A1622" s="178">
        <f>A1621</f>
        <v>25569.375</v>
      </c>
      <c r="B1622" s="179" t="s">
        <v>20</v>
      </c>
      <c r="C1622" s="180"/>
      <c r="D1622" s="180">
        <v>61</v>
      </c>
      <c r="E1622" s="180">
        <v>15</v>
      </c>
      <c r="F1622" s="180"/>
      <c r="G1622" s="180">
        <f>SUM(C1622:F1622)</f>
      </c>
      <c r="H1622" s="182">
        <v>5500</v>
      </c>
      <c r="I1622" s="125">
        <f>G1622*H1622</f>
      </c>
      <c r="J1622" s="125">
        <f>I1622*0.1</f>
      </c>
      <c r="K1622" s="125">
        <f>SUM(I1622:J1622)</f>
      </c>
      <c r="L1622" s="205"/>
      <c r="M1622" s="87"/>
      <c r="N1622" s="87"/>
      <c r="O1622" s="87"/>
      <c r="P1622" s="87"/>
      <c r="Q1622" s="87"/>
      <c r="R1622" s="87"/>
      <c r="S1622" s="87"/>
      <c r="T1622" s="87"/>
      <c r="U1622" s="205"/>
      <c r="V1622" s="87"/>
      <c r="W1622" s="87"/>
      <c r="X1622" s="87"/>
      <c r="Y1622" s="87"/>
      <c r="Z1622" s="86"/>
      <c r="AA1622" s="87"/>
    </row>
    <row x14ac:dyDescent="0.25" r="1623" customHeight="1" ht="17.25">
      <c r="A1623" s="178">
        <f>A1622</f>
        <v>25569.375</v>
      </c>
      <c r="B1623" s="179" t="s">
        <v>31</v>
      </c>
      <c r="C1623" s="180"/>
      <c r="D1623" s="180">
        <v>25</v>
      </c>
      <c r="E1623" s="180"/>
      <c r="F1623" s="180"/>
      <c r="G1623" s="180">
        <f>SUM(C1623:F1623)</f>
      </c>
      <c r="H1623" s="182">
        <v>6000</v>
      </c>
      <c r="I1623" s="125">
        <f>G1623*H1623</f>
      </c>
      <c r="J1623" s="125">
        <f>I1623*0.1</f>
      </c>
      <c r="K1623" s="125">
        <f>SUM(I1623:J1623)</f>
      </c>
      <c r="L1623" s="205"/>
      <c r="M1623" s="87"/>
      <c r="N1623" s="87"/>
      <c r="O1623" s="87"/>
      <c r="P1623" s="87"/>
      <c r="Q1623" s="87"/>
      <c r="R1623" s="87"/>
      <c r="S1623" s="87"/>
      <c r="T1623" s="87"/>
      <c r="U1623" s="205"/>
      <c r="V1623" s="87"/>
      <c r="W1623" s="87"/>
      <c r="X1623" s="87"/>
      <c r="Y1623" s="87"/>
      <c r="Z1623" s="86"/>
      <c r="AA1623" s="87"/>
    </row>
    <row x14ac:dyDescent="0.25" r="1624" customHeight="1" ht="17.25">
      <c r="A1624" s="178">
        <f>A1623</f>
        <v>25569.375</v>
      </c>
      <c r="B1624" s="179" t="s">
        <v>71</v>
      </c>
      <c r="C1624" s="180"/>
      <c r="D1624" s="180">
        <v>25</v>
      </c>
      <c r="E1624" s="180"/>
      <c r="F1624" s="180"/>
      <c r="G1624" s="180">
        <f>SUM(C1624:F1624)</f>
      </c>
      <c r="H1624" s="182">
        <v>6000</v>
      </c>
      <c r="I1624" s="125">
        <f>G1624*H1624</f>
      </c>
      <c r="J1624" s="125">
        <f>I1624*0.1</f>
      </c>
      <c r="K1624" s="125">
        <f>SUM(I1624:J1624)</f>
      </c>
      <c r="L1624" s="205"/>
      <c r="M1624" s="87"/>
      <c r="N1624" s="87"/>
      <c r="O1624" s="87"/>
      <c r="P1624" s="87"/>
      <c r="Q1624" s="87"/>
      <c r="R1624" s="87"/>
      <c r="S1624" s="87"/>
      <c r="T1624" s="87"/>
      <c r="U1624" s="205"/>
      <c r="V1624" s="87"/>
      <c r="W1624" s="87"/>
      <c r="X1624" s="87"/>
      <c r="Y1624" s="87"/>
      <c r="Z1624" s="86"/>
      <c r="AA1624" s="87"/>
    </row>
    <row x14ac:dyDescent="0.25" r="1625" customHeight="1" ht="17.25">
      <c r="A1625" s="178">
        <f>A1624</f>
        <v>25569.375</v>
      </c>
      <c r="B1625" s="184" t="s">
        <v>49</v>
      </c>
      <c r="C1625" s="180"/>
      <c r="D1625" s="180">
        <v>14</v>
      </c>
      <c r="E1625" s="180">
        <v>8</v>
      </c>
      <c r="F1625" s="180">
        <v>6</v>
      </c>
      <c r="G1625" s="180">
        <f>SUM(C1625:F1625)</f>
      </c>
      <c r="H1625" s="182">
        <v>6000</v>
      </c>
      <c r="I1625" s="125">
        <f>G1625*H1625</f>
      </c>
      <c r="J1625" s="125">
        <f>I1625*0.1</f>
      </c>
      <c r="K1625" s="125">
        <f>SUM(I1625:J1625)</f>
      </c>
      <c r="L1625" s="205"/>
      <c r="M1625" s="87"/>
      <c r="N1625" s="87"/>
      <c r="O1625" s="87"/>
      <c r="P1625" s="87"/>
      <c r="Q1625" s="87"/>
      <c r="R1625" s="87"/>
      <c r="S1625" s="87"/>
      <c r="T1625" s="87"/>
      <c r="U1625" s="205"/>
      <c r="V1625" s="87"/>
      <c r="W1625" s="87"/>
      <c r="X1625" s="87"/>
      <c r="Y1625" s="87"/>
      <c r="Z1625" s="86"/>
      <c r="AA1625" s="87"/>
    </row>
    <row x14ac:dyDescent="0.25" r="1626" customHeight="1" ht="17.25">
      <c r="A1626" s="178">
        <f>A1625</f>
        <v>25569.375</v>
      </c>
      <c r="B1626" s="179" t="s">
        <v>9</v>
      </c>
      <c r="C1626" s="180"/>
      <c r="D1626" s="180">
        <v>46</v>
      </c>
      <c r="E1626" s="180"/>
      <c r="F1626" s="180"/>
      <c r="G1626" s="180">
        <f>SUM(C1626:F1626)</f>
      </c>
      <c r="H1626" s="182">
        <v>6000</v>
      </c>
      <c r="I1626" s="125">
        <f>G1626*H1626</f>
      </c>
      <c r="J1626" s="125">
        <f>I1626*0.1</f>
      </c>
      <c r="K1626" s="125">
        <f>SUM(I1626:J1626)</f>
      </c>
      <c r="L1626" s="205"/>
      <c r="M1626" s="87"/>
      <c r="N1626" s="87"/>
      <c r="O1626" s="87"/>
      <c r="P1626" s="87"/>
      <c r="Q1626" s="87"/>
      <c r="R1626" s="87"/>
      <c r="S1626" s="87"/>
      <c r="T1626" s="87"/>
      <c r="U1626" s="205"/>
      <c r="V1626" s="87"/>
      <c r="W1626" s="87"/>
      <c r="X1626" s="87"/>
      <c r="Y1626" s="87"/>
      <c r="Z1626" s="86"/>
      <c r="AA1626" s="87"/>
    </row>
    <row x14ac:dyDescent="0.25" r="1627" customHeight="1" ht="17.25">
      <c r="A1627" s="178">
        <f>A1626</f>
        <v>25569.375</v>
      </c>
      <c r="B1627" s="179" t="s">
        <v>78</v>
      </c>
      <c r="C1627" s="180"/>
      <c r="D1627" s="180">
        <v>0</v>
      </c>
      <c r="E1627" s="180"/>
      <c r="F1627" s="180"/>
      <c r="G1627" s="180">
        <f>SUM(C1627:F1627)</f>
      </c>
      <c r="H1627" s="182">
        <v>6500</v>
      </c>
      <c r="I1627" s="125">
        <f>G1627*H1627</f>
      </c>
      <c r="J1627" s="125">
        <f>I1627*0.1</f>
      </c>
      <c r="K1627" s="125">
        <f>SUM(I1627:J1627)</f>
      </c>
      <c r="L1627" s="205"/>
      <c r="M1627" s="87"/>
      <c r="N1627" s="87"/>
      <c r="O1627" s="87"/>
      <c r="P1627" s="87"/>
      <c r="Q1627" s="87"/>
      <c r="R1627" s="87"/>
      <c r="S1627" s="87"/>
      <c r="T1627" s="87"/>
      <c r="U1627" s="205"/>
      <c r="V1627" s="87"/>
      <c r="W1627" s="87"/>
      <c r="X1627" s="87"/>
      <c r="Y1627" s="87"/>
      <c r="Z1627" s="86"/>
      <c r="AA1627" s="87"/>
    </row>
    <row x14ac:dyDescent="0.25" r="1628" customHeight="1" ht="17.25">
      <c r="A1628" s="178">
        <f>A1627</f>
        <v>25569.375</v>
      </c>
      <c r="B1628" s="179" t="s">
        <v>55</v>
      </c>
      <c r="C1628" s="180"/>
      <c r="D1628" s="180">
        <v>10</v>
      </c>
      <c r="E1628" s="180"/>
      <c r="F1628" s="180"/>
      <c r="G1628" s="180">
        <f>SUM(C1628:F1628)</f>
      </c>
      <c r="H1628" s="182">
        <v>6500</v>
      </c>
      <c r="I1628" s="125">
        <f>G1628*H1628</f>
      </c>
      <c r="J1628" s="125">
        <f>I1628*0.1</f>
      </c>
      <c r="K1628" s="125">
        <f>SUM(I1628:J1628)</f>
      </c>
      <c r="L1628" s="205"/>
      <c r="M1628" s="87"/>
      <c r="N1628" s="87"/>
      <c r="O1628" s="87"/>
      <c r="P1628" s="87"/>
      <c r="Q1628" s="87"/>
      <c r="R1628" s="87"/>
      <c r="S1628" s="87"/>
      <c r="T1628" s="87"/>
      <c r="U1628" s="205"/>
      <c r="V1628" s="87"/>
      <c r="W1628" s="87"/>
      <c r="X1628" s="87"/>
      <c r="Y1628" s="87"/>
      <c r="Z1628" s="86"/>
      <c r="AA1628" s="87"/>
    </row>
    <row x14ac:dyDescent="0.25" r="1629" customHeight="1" ht="17.25">
      <c r="A1629" s="178">
        <f>A1628</f>
        <v>25569.375</v>
      </c>
      <c r="B1629" s="179" t="s">
        <v>80</v>
      </c>
      <c r="C1629" s="180"/>
      <c r="D1629" s="180">
        <v>23</v>
      </c>
      <c r="E1629" s="180"/>
      <c r="F1629" s="180"/>
      <c r="G1629" s="180">
        <f>SUM(C1629:F1629)</f>
      </c>
      <c r="H1629" s="182">
        <v>6000</v>
      </c>
      <c r="I1629" s="125">
        <f>G1629*H1629</f>
      </c>
      <c r="J1629" s="185"/>
      <c r="K1629" s="125">
        <f>SUM(I1629:J1629)</f>
      </c>
      <c r="L1629" s="205"/>
      <c r="M1629" s="87"/>
      <c r="N1629" s="87"/>
      <c r="O1629" s="87"/>
      <c r="P1629" s="87"/>
      <c r="Q1629" s="87"/>
      <c r="R1629" s="87"/>
      <c r="S1629" s="87"/>
      <c r="T1629" s="87"/>
      <c r="U1629" s="205"/>
      <c r="V1629" s="87"/>
      <c r="W1629" s="87"/>
      <c r="X1629" s="87"/>
      <c r="Y1629" s="87"/>
      <c r="Z1629" s="86"/>
      <c r="AA1629" s="87"/>
    </row>
    <row x14ac:dyDescent="0.25" r="1630" customHeight="1" ht="17.25">
      <c r="A1630" s="178">
        <f>A1629</f>
        <v>25569.375</v>
      </c>
      <c r="B1630" s="179" t="s">
        <v>67</v>
      </c>
      <c r="C1630" s="180"/>
      <c r="D1630" s="180">
        <v>7</v>
      </c>
      <c r="E1630" s="180"/>
      <c r="F1630" s="180"/>
      <c r="G1630" s="180">
        <f>SUM(C1630:F1630)</f>
      </c>
      <c r="H1630" s="182">
        <v>5500</v>
      </c>
      <c r="I1630" s="125">
        <f>G1630*H1630</f>
      </c>
      <c r="J1630" s="125">
        <f>I1630*0.1</f>
      </c>
      <c r="K1630" s="125">
        <f>SUM(I1630:J1630)</f>
      </c>
      <c r="L1630" s="205"/>
      <c r="M1630" s="87"/>
      <c r="N1630" s="87"/>
      <c r="O1630" s="87"/>
      <c r="P1630" s="87"/>
      <c r="Q1630" s="87"/>
      <c r="R1630" s="87"/>
      <c r="S1630" s="87"/>
      <c r="T1630" s="87"/>
      <c r="U1630" s="205"/>
      <c r="V1630" s="87"/>
      <c r="W1630" s="87"/>
      <c r="X1630" s="87"/>
      <c r="Y1630" s="87"/>
      <c r="Z1630" s="86"/>
      <c r="AA1630" s="87"/>
    </row>
    <row x14ac:dyDescent="0.25" r="1631" customHeight="1" ht="17.25">
      <c r="A1631" s="178">
        <f>A1630</f>
        <v>25569.375</v>
      </c>
      <c r="B1631" s="186" t="s">
        <v>74</v>
      </c>
      <c r="C1631" s="180"/>
      <c r="D1631" s="180">
        <v>27</v>
      </c>
      <c r="E1631" s="180">
        <v>23</v>
      </c>
      <c r="F1631" s="180"/>
      <c r="G1631" s="180">
        <f>SUM(C1631:F1631)</f>
      </c>
      <c r="H1631" s="187">
        <v>5000</v>
      </c>
      <c r="I1631" s="125">
        <f>G1631*H1631</f>
      </c>
      <c r="J1631" s="125">
        <f>I1631*0.1</f>
      </c>
      <c r="K1631" s="125">
        <f>SUM(I1631:J1631)</f>
      </c>
      <c r="L1631" s="205"/>
      <c r="M1631" s="87"/>
      <c r="N1631" s="87"/>
      <c r="O1631" s="87"/>
      <c r="P1631" s="87"/>
      <c r="Q1631" s="87"/>
      <c r="R1631" s="87"/>
      <c r="S1631" s="87"/>
      <c r="T1631" s="87"/>
      <c r="U1631" s="205"/>
      <c r="V1631" s="87"/>
      <c r="W1631" s="87"/>
      <c r="X1631" s="87"/>
      <c r="Y1631" s="87"/>
      <c r="Z1631" s="86"/>
      <c r="AA1631" s="87"/>
    </row>
    <row x14ac:dyDescent="0.25" r="1632" customHeight="1" ht="17.25">
      <c r="A1632" s="178">
        <f>A1631</f>
        <v>25569.375</v>
      </c>
      <c r="B1632" s="179" t="s">
        <v>11</v>
      </c>
      <c r="C1632" s="180"/>
      <c r="D1632" s="180">
        <v>14</v>
      </c>
      <c r="E1632" s="180">
        <v>8</v>
      </c>
      <c r="F1632" s="180"/>
      <c r="G1632" s="180">
        <f>SUM(C1632:F1632)</f>
      </c>
      <c r="H1632" s="182">
        <v>6000</v>
      </c>
      <c r="I1632" s="125">
        <f>G1632*H1632</f>
      </c>
      <c r="J1632" s="125">
        <f>I1632*0.1</f>
      </c>
      <c r="K1632" s="125">
        <f>SUM(I1632:J1632)</f>
      </c>
      <c r="L1632" s="205"/>
      <c r="M1632" s="87"/>
      <c r="N1632" s="87"/>
      <c r="O1632" s="87"/>
      <c r="P1632" s="87"/>
      <c r="Q1632" s="87"/>
      <c r="R1632" s="87"/>
      <c r="S1632" s="87"/>
      <c r="T1632" s="87"/>
      <c r="U1632" s="205"/>
      <c r="V1632" s="87"/>
      <c r="W1632" s="87"/>
      <c r="X1632" s="87"/>
      <c r="Y1632" s="87"/>
      <c r="Z1632" s="86"/>
      <c r="AA1632" s="87"/>
    </row>
    <row x14ac:dyDescent="0.25" r="1633" customHeight="1" ht="17.25">
      <c r="A1633" s="178">
        <f>A1632</f>
        <v>25569.375</v>
      </c>
      <c r="B1633" s="179" t="s">
        <v>22</v>
      </c>
      <c r="C1633" s="180"/>
      <c r="D1633" s="180">
        <v>31</v>
      </c>
      <c r="E1633" s="180"/>
      <c r="F1633" s="180"/>
      <c r="G1633" s="180">
        <f>SUM(C1633:F1633)</f>
      </c>
      <c r="H1633" s="182">
        <v>4800</v>
      </c>
      <c r="I1633" s="125">
        <f>G1633*H1633</f>
      </c>
      <c r="J1633" s="125">
        <f>I1633*0.1</f>
      </c>
      <c r="K1633" s="125">
        <f>SUM(I1633:J1633)</f>
      </c>
      <c r="L1633" s="205"/>
      <c r="M1633" s="87"/>
      <c r="N1633" s="87"/>
      <c r="O1633" s="87"/>
      <c r="P1633" s="87"/>
      <c r="Q1633" s="87"/>
      <c r="R1633" s="87"/>
      <c r="S1633" s="87"/>
      <c r="T1633" s="87"/>
      <c r="U1633" s="205"/>
      <c r="V1633" s="87"/>
      <c r="W1633" s="87"/>
      <c r="X1633" s="87"/>
      <c r="Y1633" s="87"/>
      <c r="Z1633" s="86"/>
      <c r="AA1633" s="87"/>
    </row>
    <row x14ac:dyDescent="0.25" r="1634" customHeight="1" ht="17.25">
      <c r="A1634" s="178">
        <f>A1633</f>
        <v>25569.375</v>
      </c>
      <c r="B1634" s="186" t="s">
        <v>84</v>
      </c>
      <c r="C1634" s="180"/>
      <c r="D1634" s="180">
        <v>16</v>
      </c>
      <c r="E1634" s="180">
        <v>9</v>
      </c>
      <c r="F1634" s="180"/>
      <c r="G1634" s="180">
        <f>SUM(C1634:F1634)</f>
      </c>
      <c r="H1634" s="182">
        <v>4800</v>
      </c>
      <c r="I1634" s="125">
        <f>G1634*H1634</f>
      </c>
      <c r="J1634" s="125">
        <f>I1634*0.1</f>
      </c>
      <c r="K1634" s="125">
        <f>SUM(I1634:J1634)</f>
      </c>
      <c r="L1634" s="205"/>
      <c r="M1634" s="87"/>
      <c r="N1634" s="87"/>
      <c r="O1634" s="87"/>
      <c r="P1634" s="87"/>
      <c r="Q1634" s="87"/>
      <c r="R1634" s="87"/>
      <c r="S1634" s="87"/>
      <c r="T1634" s="87"/>
      <c r="U1634" s="205"/>
      <c r="V1634" s="87"/>
      <c r="W1634" s="87"/>
      <c r="X1634" s="87"/>
      <c r="Y1634" s="87"/>
      <c r="Z1634" s="86"/>
      <c r="AA1634" s="87"/>
    </row>
    <row x14ac:dyDescent="0.25" r="1635" customHeight="1" ht="17.25">
      <c r="A1635" s="178">
        <f>A1634</f>
        <v>25569.375</v>
      </c>
      <c r="B1635" s="179" t="s">
        <v>17</v>
      </c>
      <c r="C1635" s="180"/>
      <c r="D1635" s="180">
        <v>37</v>
      </c>
      <c r="E1635" s="180">
        <v>12</v>
      </c>
      <c r="F1635" s="180"/>
      <c r="G1635" s="180">
        <f>SUM(C1635:F1635)</f>
      </c>
      <c r="H1635" s="182">
        <v>6500</v>
      </c>
      <c r="I1635" s="125">
        <f>G1635*H1635</f>
      </c>
      <c r="J1635" s="125">
        <f>I1635*0.1</f>
      </c>
      <c r="K1635" s="125">
        <f>SUM(I1635:J1635)</f>
      </c>
      <c r="L1635" s="205"/>
      <c r="M1635" s="87"/>
      <c r="N1635" s="87"/>
      <c r="O1635" s="87"/>
      <c r="P1635" s="87"/>
      <c r="Q1635" s="87"/>
      <c r="R1635" s="87"/>
      <c r="S1635" s="87"/>
      <c r="T1635" s="87"/>
      <c r="U1635" s="205"/>
      <c r="V1635" s="87"/>
      <c r="W1635" s="87"/>
      <c r="X1635" s="87"/>
      <c r="Y1635" s="87"/>
      <c r="Z1635" s="86"/>
      <c r="AA1635" s="87"/>
    </row>
    <row x14ac:dyDescent="0.25" r="1636" customHeight="1" ht="17.25">
      <c r="A1636" s="178">
        <f>A1635</f>
        <v>25569.375</v>
      </c>
      <c r="B1636" s="186" t="s">
        <v>148</v>
      </c>
      <c r="C1636" s="180"/>
      <c r="D1636" s="180">
        <v>3</v>
      </c>
      <c r="E1636" s="180"/>
      <c r="F1636" s="180"/>
      <c r="G1636" s="180">
        <f>SUM(C1636:F1636)</f>
      </c>
      <c r="H1636" s="182">
        <v>6000</v>
      </c>
      <c r="I1636" s="125">
        <f>G1636*H1636</f>
      </c>
      <c r="J1636" s="125">
        <f>I1636*0.1</f>
      </c>
      <c r="K1636" s="125">
        <f>SUM(I1636:J1636)</f>
      </c>
      <c r="L1636" s="205"/>
      <c r="M1636" s="87"/>
      <c r="N1636" s="87"/>
      <c r="O1636" s="87"/>
      <c r="P1636" s="87"/>
      <c r="Q1636" s="87"/>
      <c r="R1636" s="87"/>
      <c r="S1636" s="87"/>
      <c r="T1636" s="87"/>
      <c r="U1636" s="205"/>
      <c r="V1636" s="87"/>
      <c r="W1636" s="87"/>
      <c r="X1636" s="87"/>
      <c r="Y1636" s="87"/>
      <c r="Z1636" s="86"/>
      <c r="AA1636" s="87"/>
    </row>
    <row x14ac:dyDescent="0.25" r="1637" customHeight="1" ht="17.25">
      <c r="A1637" s="178">
        <f>A1636</f>
        <v>25569.375</v>
      </c>
      <c r="B1637" s="179" t="s">
        <v>29</v>
      </c>
      <c r="C1637" s="188"/>
      <c r="D1637" s="180">
        <v>16</v>
      </c>
      <c r="E1637" s="180">
        <v>15</v>
      </c>
      <c r="F1637" s="180"/>
      <c r="G1637" s="180">
        <f>SUM(C1637:F1637)</f>
      </c>
      <c r="H1637" s="182">
        <v>5500</v>
      </c>
      <c r="I1637" s="125">
        <f>G1637*H1637</f>
      </c>
      <c r="J1637" s="125">
        <f>I1637*0.1</f>
      </c>
      <c r="K1637" s="125">
        <f>SUM(I1637:J1637)</f>
      </c>
      <c r="L1637" s="205"/>
      <c r="M1637" s="87"/>
      <c r="N1637" s="87"/>
      <c r="O1637" s="87"/>
      <c r="P1637" s="87"/>
      <c r="Q1637" s="87"/>
      <c r="R1637" s="87"/>
      <c r="S1637" s="87"/>
      <c r="T1637" s="87"/>
      <c r="U1637" s="205"/>
      <c r="V1637" s="87"/>
      <c r="W1637" s="87"/>
      <c r="X1637" s="87"/>
      <c r="Y1637" s="87"/>
      <c r="Z1637" s="86"/>
      <c r="AA1637" s="87"/>
    </row>
    <row x14ac:dyDescent="0.25" r="1638" customHeight="1" ht="17.25">
      <c r="A1638" s="178">
        <f>A1637</f>
        <v>25569.375</v>
      </c>
      <c r="B1638" s="179" t="s">
        <v>15</v>
      </c>
      <c r="C1638" s="180"/>
      <c r="D1638" s="180">
        <v>17</v>
      </c>
      <c r="E1638" s="180">
        <v>5</v>
      </c>
      <c r="F1638" s="180"/>
      <c r="G1638" s="180">
        <f>SUM(C1638:F1638)</f>
      </c>
      <c r="H1638" s="182">
        <v>4800</v>
      </c>
      <c r="I1638" s="125">
        <f>G1638*H1638</f>
      </c>
      <c r="J1638" s="125">
        <f>I1638*0.1</f>
      </c>
      <c r="K1638" s="125">
        <f>SUM(I1638:J1638)</f>
      </c>
      <c r="L1638" s="205"/>
      <c r="M1638" s="87"/>
      <c r="N1638" s="87"/>
      <c r="O1638" s="87"/>
      <c r="P1638" s="87"/>
      <c r="Q1638" s="87"/>
      <c r="R1638" s="87"/>
      <c r="S1638" s="87"/>
      <c r="T1638" s="87"/>
      <c r="U1638" s="205"/>
      <c r="V1638" s="87"/>
      <c r="W1638" s="87"/>
      <c r="X1638" s="87"/>
      <c r="Y1638" s="87"/>
      <c r="Z1638" s="86"/>
      <c r="AA1638" s="87"/>
    </row>
    <row x14ac:dyDescent="0.25" r="1639" customHeight="1" ht="17.25">
      <c r="A1639" s="178">
        <f>A1638</f>
        <v>25569.375</v>
      </c>
      <c r="B1639" s="179" t="s">
        <v>21</v>
      </c>
      <c r="C1639" s="188"/>
      <c r="D1639" s="180">
        <v>17</v>
      </c>
      <c r="E1639" s="180"/>
      <c r="F1639" s="180"/>
      <c r="G1639" s="180">
        <f>SUM(C1639:F1639)</f>
      </c>
      <c r="H1639" s="182">
        <v>5500</v>
      </c>
      <c r="I1639" s="125">
        <f>G1639*H1639</f>
      </c>
      <c r="J1639" s="125">
        <f>I1639*0.1</f>
      </c>
      <c r="K1639" s="125">
        <f>SUM(I1639:J1639)</f>
      </c>
      <c r="L1639" s="205"/>
      <c r="M1639" s="87"/>
      <c r="N1639" s="87"/>
      <c r="O1639" s="87"/>
      <c r="P1639" s="87"/>
      <c r="Q1639" s="87"/>
      <c r="R1639" s="87"/>
      <c r="S1639" s="87"/>
      <c r="T1639" s="87"/>
      <c r="U1639" s="205"/>
      <c r="V1639" s="87"/>
      <c r="W1639" s="87"/>
      <c r="X1639" s="87"/>
      <c r="Y1639" s="87"/>
      <c r="Z1639" s="86"/>
      <c r="AA1639" s="87"/>
    </row>
    <row x14ac:dyDescent="0.25" r="1640" customHeight="1" ht="17.25">
      <c r="A1640" s="178">
        <f>A1639</f>
        <v>25569.375</v>
      </c>
      <c r="B1640" s="179" t="s">
        <v>52</v>
      </c>
      <c r="C1640" s="180"/>
      <c r="D1640" s="180">
        <v>14</v>
      </c>
      <c r="E1640" s="180">
        <v>9</v>
      </c>
      <c r="F1640" s="180"/>
      <c r="G1640" s="180">
        <f>SUM(C1640:F1640)</f>
      </c>
      <c r="H1640" s="182">
        <v>5500</v>
      </c>
      <c r="I1640" s="125">
        <f>G1640*H1640</f>
      </c>
      <c r="J1640" s="125">
        <f>I1640*0.1</f>
      </c>
      <c r="K1640" s="125">
        <f>SUM(I1640:J1640)</f>
      </c>
      <c r="L1640" s="205"/>
      <c r="M1640" s="87"/>
      <c r="N1640" s="87"/>
      <c r="O1640" s="87"/>
      <c r="P1640" s="87"/>
      <c r="Q1640" s="87"/>
      <c r="R1640" s="87"/>
      <c r="S1640" s="87"/>
      <c r="T1640" s="87"/>
      <c r="U1640" s="205"/>
      <c r="V1640" s="87"/>
      <c r="W1640" s="87"/>
      <c r="X1640" s="87"/>
      <c r="Y1640" s="87"/>
      <c r="Z1640" s="86"/>
      <c r="AA1640" s="87"/>
    </row>
    <row x14ac:dyDescent="0.25" r="1641" customHeight="1" ht="17.25">
      <c r="A1641" s="178">
        <f>A1640</f>
        <v>25569.375</v>
      </c>
      <c r="B1641" s="186" t="s">
        <v>61</v>
      </c>
      <c r="C1641" s="180"/>
      <c r="D1641" s="180">
        <v>7</v>
      </c>
      <c r="E1641" s="180"/>
      <c r="F1641" s="180"/>
      <c r="G1641" s="180">
        <f>SUM(C1641:F1641)</f>
      </c>
      <c r="H1641" s="182">
        <v>5500</v>
      </c>
      <c r="I1641" s="125">
        <f>G1641*H1641</f>
      </c>
      <c r="J1641" s="125">
        <f>I1641*0.1</f>
      </c>
      <c r="K1641" s="125">
        <f>SUM(I1641:J1641)</f>
      </c>
      <c r="L1641" s="205"/>
      <c r="M1641" s="87"/>
      <c r="N1641" s="87"/>
      <c r="O1641" s="87"/>
      <c r="P1641" s="87"/>
      <c r="Q1641" s="87"/>
      <c r="R1641" s="87"/>
      <c r="S1641" s="87"/>
      <c r="T1641" s="87"/>
      <c r="U1641" s="205"/>
      <c r="V1641" s="87"/>
      <c r="W1641" s="87"/>
      <c r="X1641" s="87"/>
      <c r="Y1641" s="87"/>
      <c r="Z1641" s="86"/>
      <c r="AA1641" s="87"/>
    </row>
    <row x14ac:dyDescent="0.25" r="1642" customHeight="1" ht="17.25">
      <c r="A1642" s="178">
        <f>A1641</f>
        <v>25569.375</v>
      </c>
      <c r="B1642" s="179" t="s">
        <v>33</v>
      </c>
      <c r="C1642" s="180"/>
      <c r="D1642" s="180">
        <v>7</v>
      </c>
      <c r="E1642" s="180"/>
      <c r="F1642" s="180"/>
      <c r="G1642" s="180">
        <f>SUM(C1642:F1642)</f>
      </c>
      <c r="H1642" s="182">
        <v>5500</v>
      </c>
      <c r="I1642" s="125">
        <f>G1642*H1642</f>
      </c>
      <c r="J1642" s="125">
        <f>I1642*0.1</f>
      </c>
      <c r="K1642" s="125">
        <f>SUM(I1642:J1642)</f>
      </c>
      <c r="L1642" s="205"/>
      <c r="M1642" s="87"/>
      <c r="N1642" s="87"/>
      <c r="O1642" s="87"/>
      <c r="P1642" s="87"/>
      <c r="Q1642" s="87"/>
      <c r="R1642" s="87"/>
      <c r="S1642" s="87"/>
      <c r="T1642" s="87"/>
      <c r="U1642" s="205"/>
      <c r="V1642" s="87"/>
      <c r="W1642" s="87"/>
      <c r="X1642" s="87"/>
      <c r="Y1642" s="87"/>
      <c r="Z1642" s="86"/>
      <c r="AA1642" s="87"/>
    </row>
    <row x14ac:dyDescent="0.25" r="1643" customHeight="1" ht="17.25">
      <c r="A1643" s="178">
        <f>A1642</f>
        <v>25569.375</v>
      </c>
      <c r="B1643" s="179" t="s">
        <v>12</v>
      </c>
      <c r="C1643" s="180"/>
      <c r="D1643" s="180">
        <v>17</v>
      </c>
      <c r="E1643" s="180">
        <v>8</v>
      </c>
      <c r="F1643" s="180"/>
      <c r="G1643" s="180">
        <f>SUM(C1643:F1643)</f>
      </c>
      <c r="H1643" s="182">
        <v>6000</v>
      </c>
      <c r="I1643" s="125">
        <f>G1643*H1643</f>
      </c>
      <c r="J1643" s="125">
        <f>I1643*0.1</f>
      </c>
      <c r="K1643" s="125">
        <f>SUM(I1643:J1643)</f>
      </c>
      <c r="L1643" s="205"/>
      <c r="M1643" s="87"/>
      <c r="N1643" s="87"/>
      <c r="O1643" s="87"/>
      <c r="P1643" s="87"/>
      <c r="Q1643" s="87"/>
      <c r="R1643" s="87"/>
      <c r="S1643" s="87"/>
      <c r="T1643" s="87"/>
      <c r="U1643" s="205"/>
      <c r="V1643" s="87"/>
      <c r="W1643" s="87"/>
      <c r="X1643" s="87"/>
      <c r="Y1643" s="87"/>
      <c r="Z1643" s="86"/>
      <c r="AA1643" s="87"/>
    </row>
    <row x14ac:dyDescent="0.25" r="1644" customHeight="1" ht="17.25">
      <c r="A1644" s="178">
        <f>A1643</f>
        <v>25569.375</v>
      </c>
      <c r="B1644" s="186" t="s">
        <v>37</v>
      </c>
      <c r="C1644" s="180"/>
      <c r="D1644" s="180">
        <v>6</v>
      </c>
      <c r="E1644" s="180"/>
      <c r="F1644" s="180"/>
      <c r="G1644" s="180">
        <f>SUM(C1644:F1644)</f>
      </c>
      <c r="H1644" s="182">
        <v>6500</v>
      </c>
      <c r="I1644" s="125">
        <f>G1644*H1644</f>
      </c>
      <c r="J1644" s="125">
        <f>I1644*0.1</f>
      </c>
      <c r="K1644" s="125">
        <f>SUM(I1644:J1644)</f>
      </c>
      <c r="L1644" s="205"/>
      <c r="M1644" s="87"/>
      <c r="N1644" s="87"/>
      <c r="O1644" s="87"/>
      <c r="P1644" s="87"/>
      <c r="Q1644" s="87"/>
      <c r="R1644" s="87"/>
      <c r="S1644" s="87"/>
      <c r="T1644" s="87"/>
      <c r="U1644" s="205"/>
      <c r="V1644" s="87"/>
      <c r="W1644" s="87"/>
      <c r="X1644" s="87"/>
      <c r="Y1644" s="87"/>
      <c r="Z1644" s="86"/>
      <c r="AA1644" s="87"/>
    </row>
    <row x14ac:dyDescent="0.25" r="1645" customHeight="1" ht="17.25">
      <c r="A1645" s="178">
        <f>A1644</f>
        <v>25569.375</v>
      </c>
      <c r="B1645" s="186" t="s">
        <v>64</v>
      </c>
      <c r="C1645" s="180"/>
      <c r="D1645" s="180">
        <v>52</v>
      </c>
      <c r="E1645" s="180">
        <v>9</v>
      </c>
      <c r="F1645" s="180"/>
      <c r="G1645" s="180">
        <f>SUM(C1645:F1645)</f>
      </c>
      <c r="H1645" s="182">
        <v>5500</v>
      </c>
      <c r="I1645" s="125">
        <f>G1645*H1645</f>
      </c>
      <c r="J1645" s="125">
        <f>I1645*0.1</f>
      </c>
      <c r="K1645" s="125">
        <f>SUM(I1645:J1645)</f>
      </c>
      <c r="L1645" s="205"/>
      <c r="M1645" s="87"/>
      <c r="N1645" s="87"/>
      <c r="O1645" s="87"/>
      <c r="P1645" s="87"/>
      <c r="Q1645" s="87"/>
      <c r="R1645" s="87"/>
      <c r="S1645" s="87"/>
      <c r="T1645" s="87"/>
      <c r="U1645" s="205"/>
      <c r="V1645" s="87"/>
      <c r="W1645" s="87"/>
      <c r="X1645" s="87"/>
      <c r="Y1645" s="87"/>
      <c r="Z1645" s="86"/>
      <c r="AA1645" s="87"/>
    </row>
    <row x14ac:dyDescent="0.25" r="1646" customHeight="1" ht="17.25">
      <c r="A1646" s="178">
        <f>A1645</f>
        <v>25569.375</v>
      </c>
      <c r="B1646" s="179" t="s">
        <v>25</v>
      </c>
      <c r="C1646" s="180"/>
      <c r="D1646" s="180">
        <v>20</v>
      </c>
      <c r="E1646" s="180"/>
      <c r="F1646" s="180"/>
      <c r="G1646" s="180">
        <f>SUM(C1646:F1646)</f>
      </c>
      <c r="H1646" s="182">
        <v>6000</v>
      </c>
      <c r="I1646" s="125">
        <f>G1646*H1646</f>
      </c>
      <c r="J1646" s="125">
        <f>I1646*0.1</f>
      </c>
      <c r="K1646" s="125">
        <f>SUM(I1646:J1646)</f>
      </c>
      <c r="L1646" s="205"/>
      <c r="M1646" s="87"/>
      <c r="N1646" s="87"/>
      <c r="O1646" s="87"/>
      <c r="P1646" s="87"/>
      <c r="Q1646" s="87"/>
      <c r="R1646" s="87"/>
      <c r="S1646" s="87"/>
      <c r="T1646" s="87"/>
      <c r="U1646" s="205"/>
      <c r="V1646" s="87"/>
      <c r="W1646" s="87"/>
      <c r="X1646" s="87"/>
      <c r="Y1646" s="87"/>
      <c r="Z1646" s="86"/>
      <c r="AA1646" s="87"/>
    </row>
    <row x14ac:dyDescent="0.25" r="1647" customHeight="1" ht="17.25">
      <c r="A1647" s="178">
        <f>A1646</f>
        <v>25569.375</v>
      </c>
      <c r="B1647" s="186" t="s">
        <v>76</v>
      </c>
      <c r="C1647" s="188"/>
      <c r="D1647" s="180">
        <v>25</v>
      </c>
      <c r="E1647" s="180">
        <v>12</v>
      </c>
      <c r="F1647" s="180">
        <v>5</v>
      </c>
      <c r="G1647" s="180">
        <f>SUM(C1647:F1647)</f>
      </c>
      <c r="H1647" s="125">
        <v>6000</v>
      </c>
      <c r="I1647" s="125">
        <f>G1647*H1647</f>
      </c>
      <c r="J1647" s="125">
        <f>I1647*0.1</f>
      </c>
      <c r="K1647" s="125">
        <f>SUM(I1647:J1647)</f>
      </c>
      <c r="L1647" s="205"/>
      <c r="M1647" s="87"/>
      <c r="N1647" s="87"/>
      <c r="O1647" s="87"/>
      <c r="P1647" s="87"/>
      <c r="Q1647" s="87"/>
      <c r="R1647" s="87"/>
      <c r="S1647" s="87"/>
      <c r="T1647" s="87"/>
      <c r="U1647" s="205"/>
      <c r="V1647" s="87"/>
      <c r="W1647" s="87"/>
      <c r="X1647" s="87"/>
      <c r="Y1647" s="87"/>
      <c r="Z1647" s="86"/>
      <c r="AA1647" s="87"/>
    </row>
    <row x14ac:dyDescent="0.25" r="1648" customHeight="1" ht="17.25">
      <c r="A1648" s="178">
        <f>A1647</f>
        <v>25569.375</v>
      </c>
      <c r="B1648" s="186" t="s">
        <v>149</v>
      </c>
      <c r="C1648" s="180"/>
      <c r="D1648" s="180">
        <v>87</v>
      </c>
      <c r="E1648" s="180">
        <v>42</v>
      </c>
      <c r="F1648" s="180">
        <v>4</v>
      </c>
      <c r="G1648" s="180">
        <f>SUM(C1648:F1648)</f>
      </c>
      <c r="H1648" s="125">
        <v>6000</v>
      </c>
      <c r="I1648" s="125">
        <f>G1648*H1648</f>
      </c>
      <c r="J1648" s="125">
        <f>I1648*0.1</f>
      </c>
      <c r="K1648" s="125">
        <f>SUM(I1648:J1648)</f>
      </c>
      <c r="L1648" s="205"/>
      <c r="M1648" s="87"/>
      <c r="N1648" s="87"/>
      <c r="O1648" s="87"/>
      <c r="P1648" s="87"/>
      <c r="Q1648" s="87"/>
      <c r="R1648" s="87"/>
      <c r="S1648" s="87"/>
      <c r="T1648" s="87"/>
      <c r="U1648" s="205"/>
      <c r="V1648" s="87"/>
      <c r="W1648" s="87"/>
      <c r="X1648" s="87"/>
      <c r="Y1648" s="87"/>
      <c r="Z1648" s="86"/>
      <c r="AA1648" s="87"/>
    </row>
    <row x14ac:dyDescent="0.25" r="1649" customHeight="1" ht="17.25">
      <c r="A1649" s="178">
        <f>A1648</f>
        <v>25569.375</v>
      </c>
      <c r="B1649" s="186" t="s">
        <v>43</v>
      </c>
      <c r="C1649" s="180"/>
      <c r="D1649" s="180">
        <v>27</v>
      </c>
      <c r="E1649" s="180">
        <v>9</v>
      </c>
      <c r="F1649" s="180"/>
      <c r="G1649" s="180">
        <f>SUM(C1649:F1649)</f>
      </c>
      <c r="H1649" s="125">
        <v>6000</v>
      </c>
      <c r="I1649" s="125">
        <f>G1649*H1649</f>
      </c>
      <c r="J1649" s="125">
        <f>I1649*0.1</f>
      </c>
      <c r="K1649" s="125">
        <f>SUM(I1649:J1649)</f>
      </c>
      <c r="L1649" s="205"/>
      <c r="M1649" s="87"/>
      <c r="N1649" s="87"/>
      <c r="O1649" s="87"/>
      <c r="P1649" s="87"/>
      <c r="Q1649" s="87"/>
      <c r="R1649" s="87"/>
      <c r="S1649" s="87"/>
      <c r="T1649" s="87"/>
      <c r="U1649" s="205"/>
      <c r="V1649" s="87"/>
      <c r="W1649" s="87"/>
      <c r="X1649" s="87"/>
      <c r="Y1649" s="87"/>
      <c r="Z1649" s="86"/>
      <c r="AA1649" s="87"/>
    </row>
    <row x14ac:dyDescent="0.25" r="1650" customHeight="1" ht="17.25">
      <c r="A1650" s="178">
        <f>A1649</f>
        <v>25569.375</v>
      </c>
      <c r="B1650" s="186" t="s">
        <v>18</v>
      </c>
      <c r="C1650" s="180"/>
      <c r="D1650" s="180">
        <v>9</v>
      </c>
      <c r="E1650" s="180">
        <v>7</v>
      </c>
      <c r="F1650" s="180">
        <v>6</v>
      </c>
      <c r="G1650" s="180">
        <f>SUM(C1650:F1650)</f>
      </c>
      <c r="H1650" s="125">
        <v>6000</v>
      </c>
      <c r="I1650" s="125">
        <f>G1650*H1650</f>
      </c>
      <c r="J1650" s="125">
        <f>I1650*0.1</f>
      </c>
      <c r="K1650" s="125">
        <f>SUM(I1650:J1650)</f>
      </c>
      <c r="L1650" s="205"/>
      <c r="M1650" s="87"/>
      <c r="N1650" s="87"/>
      <c r="O1650" s="87"/>
      <c r="P1650" s="87"/>
      <c r="Q1650" s="87"/>
      <c r="R1650" s="87"/>
      <c r="S1650" s="87"/>
      <c r="T1650" s="87"/>
      <c r="U1650" s="205"/>
      <c r="V1650" s="87"/>
      <c r="W1650" s="87"/>
      <c r="X1650" s="87"/>
      <c r="Y1650" s="87"/>
      <c r="Z1650" s="86"/>
      <c r="AA1650" s="87"/>
    </row>
    <row x14ac:dyDescent="0.25" r="1651" customHeight="1" ht="17.25">
      <c r="A1651" s="178">
        <f>A1650</f>
        <v>25569.375</v>
      </c>
      <c r="B1651" s="186" t="s">
        <v>82</v>
      </c>
      <c r="C1651" s="188"/>
      <c r="D1651" s="180">
        <v>25</v>
      </c>
      <c r="E1651" s="180">
        <v>10</v>
      </c>
      <c r="F1651" s="180">
        <v>7</v>
      </c>
      <c r="G1651" s="180">
        <f>SUM(C1651:F1651)</f>
      </c>
      <c r="H1651" s="125">
        <v>5000</v>
      </c>
      <c r="I1651" s="125">
        <f>G1651*H1651</f>
      </c>
      <c r="J1651" s="125">
        <f>I1651*0.1</f>
      </c>
      <c r="K1651" s="125">
        <f>SUM(I1651:J1651)</f>
      </c>
      <c r="L1651" s="205"/>
      <c r="M1651" s="87"/>
      <c r="N1651" s="87"/>
      <c r="O1651" s="87"/>
      <c r="P1651" s="87"/>
      <c r="Q1651" s="87"/>
      <c r="R1651" s="87"/>
      <c r="S1651" s="87"/>
      <c r="T1651" s="87"/>
      <c r="U1651" s="205"/>
      <c r="V1651" s="87"/>
      <c r="W1651" s="87"/>
      <c r="X1651" s="87"/>
      <c r="Y1651" s="87"/>
      <c r="Z1651" s="86"/>
      <c r="AA1651" s="87"/>
    </row>
    <row x14ac:dyDescent="0.25" r="1652" customHeight="1" ht="17.25">
      <c r="A1652" s="178">
        <f>A1651</f>
        <v>25569.375</v>
      </c>
      <c r="B1652" s="186" t="s">
        <v>151</v>
      </c>
      <c r="C1652" s="180"/>
      <c r="D1652" s="180">
        <v>12</v>
      </c>
      <c r="E1652" s="180"/>
      <c r="F1652" s="180"/>
      <c r="G1652" s="180">
        <f>SUM(C1652:F1652)</f>
      </c>
      <c r="H1652" s="125">
        <v>5000</v>
      </c>
      <c r="I1652" s="125">
        <f>G1652*H1652</f>
      </c>
      <c r="J1652" s="125">
        <f>I1652*0.1</f>
      </c>
      <c r="K1652" s="125">
        <f>SUM(I1652:J1652)</f>
      </c>
      <c r="L1652" s="205"/>
      <c r="M1652" s="87"/>
      <c r="N1652" s="87"/>
      <c r="O1652" s="87"/>
      <c r="P1652" s="87"/>
      <c r="Q1652" s="87"/>
      <c r="R1652" s="87"/>
      <c r="S1652" s="87"/>
      <c r="T1652" s="87"/>
      <c r="U1652" s="205"/>
      <c r="V1652" s="87"/>
      <c r="W1652" s="87"/>
      <c r="X1652" s="87"/>
      <c r="Y1652" s="87"/>
      <c r="Z1652" s="86"/>
      <c r="AA1652" s="87"/>
    </row>
    <row x14ac:dyDescent="0.25" r="1653" customHeight="1" ht="17.25">
      <c r="A1653" s="178">
        <f>A1652</f>
        <v>25569.375</v>
      </c>
      <c r="B1653" s="186" t="s">
        <v>105</v>
      </c>
      <c r="C1653" s="180"/>
      <c r="D1653" s="180">
        <v>27</v>
      </c>
      <c r="E1653" s="180"/>
      <c r="F1653" s="180"/>
      <c r="G1653" s="180">
        <f>SUM(C1653:F1653)</f>
      </c>
      <c r="H1653" s="125">
        <v>7000</v>
      </c>
      <c r="I1653" s="125">
        <f>G1653*H1653</f>
      </c>
      <c r="J1653" s="185"/>
      <c r="K1653" s="125">
        <f>SUM(I1653:J1653)</f>
      </c>
      <c r="L1653" s="205"/>
      <c r="M1653" s="87"/>
      <c r="N1653" s="87"/>
      <c r="O1653" s="87"/>
      <c r="P1653" s="87"/>
      <c r="Q1653" s="87"/>
      <c r="R1653" s="87"/>
      <c r="S1653" s="87"/>
      <c r="T1653" s="87"/>
      <c r="U1653" s="205"/>
      <c r="V1653" s="87"/>
      <c r="W1653" s="87"/>
      <c r="X1653" s="87"/>
      <c r="Y1653" s="87"/>
      <c r="Z1653" s="86"/>
      <c r="AA1653" s="87"/>
    </row>
    <row x14ac:dyDescent="0.25" r="1654" customHeight="1" ht="17.25">
      <c r="A1654" s="178">
        <f>A1653</f>
        <v>25569.375</v>
      </c>
      <c r="B1654" s="186" t="s">
        <v>23</v>
      </c>
      <c r="C1654" s="180"/>
      <c r="D1654" s="180">
        <v>15</v>
      </c>
      <c r="E1654" s="180"/>
      <c r="F1654" s="180"/>
      <c r="G1654" s="180">
        <f>SUM(C1654:F1654)</f>
      </c>
      <c r="H1654" s="125">
        <v>6000</v>
      </c>
      <c r="I1654" s="125">
        <f>G1654*H1654</f>
      </c>
      <c r="J1654" s="125">
        <f>I1654*0.1</f>
      </c>
      <c r="K1654" s="125">
        <f>SUM(I1654:J1654)</f>
      </c>
      <c r="L1654" s="205"/>
      <c r="M1654" s="87"/>
      <c r="N1654" s="87"/>
      <c r="O1654" s="87"/>
      <c r="P1654" s="87"/>
      <c r="Q1654" s="87"/>
      <c r="R1654" s="87"/>
      <c r="S1654" s="87"/>
      <c r="T1654" s="87"/>
      <c r="U1654" s="205"/>
      <c r="V1654" s="87"/>
      <c r="W1654" s="87"/>
      <c r="X1654" s="87"/>
      <c r="Y1654" s="87"/>
      <c r="Z1654" s="86"/>
      <c r="AA1654" s="87"/>
    </row>
    <row x14ac:dyDescent="0.25" r="1655" customHeight="1" ht="17.25">
      <c r="A1655" s="178">
        <f>A1654</f>
        <v>25569.375</v>
      </c>
      <c r="B1655" s="186" t="s">
        <v>40</v>
      </c>
      <c r="C1655" s="180"/>
      <c r="D1655" s="180">
        <v>17</v>
      </c>
      <c r="E1655" s="180"/>
      <c r="F1655" s="180"/>
      <c r="G1655" s="180">
        <f>SUM(C1655:F1655)</f>
      </c>
      <c r="H1655" s="125">
        <v>6500</v>
      </c>
      <c r="I1655" s="125">
        <f>G1655*H1655</f>
      </c>
      <c r="J1655" s="125">
        <f>I1655*0.1</f>
      </c>
      <c r="K1655" s="125">
        <f>SUM(I1655:J1655)</f>
      </c>
      <c r="L1655" s="205"/>
      <c r="M1655" s="87"/>
      <c r="N1655" s="87"/>
      <c r="O1655" s="87"/>
      <c r="P1655" s="87"/>
      <c r="Q1655" s="87"/>
      <c r="R1655" s="87"/>
      <c r="S1655" s="87"/>
      <c r="T1655" s="87"/>
      <c r="U1655" s="205"/>
      <c r="V1655" s="87"/>
      <c r="W1655" s="87"/>
      <c r="X1655" s="87"/>
      <c r="Y1655" s="87"/>
      <c r="Z1655" s="86"/>
      <c r="AA1655" s="87"/>
    </row>
    <row x14ac:dyDescent="0.25" r="1656" customHeight="1" ht="17.25">
      <c r="A1656" s="178">
        <f>A1655</f>
        <v>25569.375</v>
      </c>
      <c r="B1656" s="186" t="s">
        <v>86</v>
      </c>
      <c r="C1656" s="180"/>
      <c r="D1656" s="180">
        <v>20</v>
      </c>
      <c r="E1656" s="180">
        <v>8</v>
      </c>
      <c r="F1656" s="180">
        <v>5</v>
      </c>
      <c r="G1656" s="180">
        <f>SUM(C1656:F1656)</f>
      </c>
      <c r="H1656" s="125">
        <v>6000</v>
      </c>
      <c r="I1656" s="125">
        <f>G1656*H1656</f>
      </c>
      <c r="J1656" s="125">
        <f>I1656*0.1</f>
      </c>
      <c r="K1656" s="125">
        <f>SUM(I1656:J1656)</f>
      </c>
      <c r="L1656" s="205"/>
      <c r="M1656" s="87"/>
      <c r="N1656" s="87"/>
      <c r="O1656" s="87"/>
      <c r="P1656" s="87"/>
      <c r="Q1656" s="87"/>
      <c r="R1656" s="87"/>
      <c r="S1656" s="87"/>
      <c r="T1656" s="87"/>
      <c r="U1656" s="205"/>
      <c r="V1656" s="87"/>
      <c r="W1656" s="87"/>
      <c r="X1656" s="87"/>
      <c r="Y1656" s="87"/>
      <c r="Z1656" s="86"/>
      <c r="AA1656" s="87"/>
    </row>
    <row x14ac:dyDescent="0.25" r="1657" customHeight="1" ht="17.25">
      <c r="A1657" s="178">
        <f>A1656</f>
        <v>25569.375</v>
      </c>
      <c r="B1657" s="186" t="s">
        <v>152</v>
      </c>
      <c r="C1657" s="180"/>
      <c r="D1657" s="180">
        <v>99</v>
      </c>
      <c r="E1657" s="180"/>
      <c r="F1657" s="180"/>
      <c r="G1657" s="180">
        <f>SUM(C1657:F1657)</f>
      </c>
      <c r="H1657" s="125">
        <v>6000</v>
      </c>
      <c r="I1657" s="125">
        <f>G1657*H1657</f>
      </c>
      <c r="J1657" s="125">
        <f>I1657*0.1</f>
      </c>
      <c r="K1657" s="125">
        <f>SUM(I1657:J1657)</f>
      </c>
      <c r="L1657" s="205"/>
      <c r="M1657" s="87"/>
      <c r="N1657" s="87"/>
      <c r="O1657" s="87"/>
      <c r="P1657" s="87"/>
      <c r="Q1657" s="87"/>
      <c r="R1657" s="87"/>
      <c r="S1657" s="87"/>
      <c r="T1657" s="87"/>
      <c r="U1657" s="205"/>
      <c r="V1657" s="87"/>
      <c r="W1657" s="87"/>
      <c r="X1657" s="87"/>
      <c r="Y1657" s="87"/>
      <c r="Z1657" s="86"/>
      <c r="AA1657" s="87"/>
    </row>
    <row x14ac:dyDescent="0.25" r="1658" customHeight="1" ht="17.25">
      <c r="A1658" s="178">
        <f>A1654</f>
        <v>25569.375</v>
      </c>
      <c r="B1658" s="186" t="s">
        <v>153</v>
      </c>
      <c r="C1658" s="180"/>
      <c r="D1658" s="180">
        <v>10</v>
      </c>
      <c r="E1658" s="180"/>
      <c r="F1658" s="180"/>
      <c r="G1658" s="180">
        <f>SUM(C1658:F1658)</f>
      </c>
      <c r="H1658" s="125">
        <v>6000</v>
      </c>
      <c r="I1658" s="125">
        <f>G1658*H1658</f>
      </c>
      <c r="J1658" s="125">
        <f>I1658*0.1</f>
      </c>
      <c r="K1658" s="125">
        <f>SUM(I1658:J1658)</f>
      </c>
      <c r="L1658" s="205"/>
      <c r="M1658" s="87"/>
      <c r="N1658" s="87"/>
      <c r="O1658" s="87"/>
      <c r="P1658" s="87"/>
      <c r="Q1658" s="87"/>
      <c r="R1658" s="87"/>
      <c r="S1658" s="87"/>
      <c r="T1658" s="87"/>
      <c r="U1658" s="205"/>
      <c r="V1658" s="87"/>
      <c r="W1658" s="87"/>
      <c r="X1658" s="87"/>
      <c r="Y1658" s="87"/>
      <c r="Z1658" s="86"/>
      <c r="AA1658" s="87"/>
    </row>
    <row x14ac:dyDescent="0.25" r="1659" customHeight="1" ht="17.25">
      <c r="A1659" s="178">
        <f>A1655</f>
        <v>25569.375</v>
      </c>
      <c r="B1659" s="186"/>
      <c r="C1659" s="180"/>
      <c r="D1659" s="180"/>
      <c r="E1659" s="180"/>
      <c r="F1659" s="180"/>
      <c r="G1659" s="180">
        <f>SUM(C1659:F1659)</f>
      </c>
      <c r="H1659" s="125"/>
      <c r="I1659" s="125">
        <f>G1659*H1659</f>
      </c>
      <c r="J1659" s="125">
        <f>I1659*0.1</f>
      </c>
      <c r="K1659" s="125">
        <f>SUM(I1659:J1659)</f>
      </c>
      <c r="L1659" s="205"/>
      <c r="M1659" s="87"/>
      <c r="N1659" s="87"/>
      <c r="O1659" s="87"/>
      <c r="P1659" s="87"/>
      <c r="Q1659" s="87"/>
      <c r="R1659" s="87"/>
      <c r="S1659" s="87"/>
      <c r="T1659" s="87"/>
      <c r="U1659" s="205"/>
      <c r="V1659" s="87"/>
      <c r="W1659" s="87"/>
      <c r="X1659" s="87"/>
      <c r="Y1659" s="87"/>
      <c r="Z1659" s="86"/>
      <c r="AA1659" s="87"/>
    </row>
    <row x14ac:dyDescent="0.25" r="1660" customHeight="1" ht="17.25">
      <c r="A1660" s="178">
        <f>A1654</f>
        <v>25569.375</v>
      </c>
      <c r="B1660" s="186"/>
      <c r="C1660" s="180"/>
      <c r="D1660" s="180"/>
      <c r="E1660" s="180"/>
      <c r="F1660" s="180"/>
      <c r="G1660" s="180">
        <f>SUM(C1660:F1660)</f>
      </c>
      <c r="H1660" s="125"/>
      <c r="I1660" s="125">
        <f>G1660*H1660</f>
      </c>
      <c r="J1660" s="125">
        <f>I1660*0.1</f>
      </c>
      <c r="K1660" s="125">
        <f>SUM(I1660:J1660)</f>
      </c>
      <c r="L1660" s="205"/>
      <c r="M1660" s="87"/>
      <c r="N1660" s="87"/>
      <c r="O1660" s="87"/>
      <c r="P1660" s="87"/>
      <c r="Q1660" s="87"/>
      <c r="R1660" s="87"/>
      <c r="S1660" s="87"/>
      <c r="T1660" s="87"/>
      <c r="U1660" s="205"/>
      <c r="V1660" s="87"/>
      <c r="W1660" s="87"/>
      <c r="X1660" s="87"/>
      <c r="Y1660" s="87"/>
      <c r="Z1660" s="86"/>
      <c r="AA1660" s="87"/>
    </row>
    <row x14ac:dyDescent="0.25" r="1661" customHeight="1" ht="17.25">
      <c r="A1661" s="178">
        <f>A1655</f>
        <v>25569.375</v>
      </c>
      <c r="B1661" s="186"/>
      <c r="C1661" s="180"/>
      <c r="D1661" s="180"/>
      <c r="E1661" s="180"/>
      <c r="F1661" s="180"/>
      <c r="G1661" s="180">
        <f>SUM(C1661:F1661)</f>
      </c>
      <c r="H1661" s="125"/>
      <c r="I1661" s="125">
        <f>G1661*H1661</f>
      </c>
      <c r="J1661" s="125">
        <f>I1661*0.1</f>
      </c>
      <c r="K1661" s="125">
        <f>SUM(I1661:J1661)</f>
      </c>
      <c r="L1661" s="205"/>
      <c r="M1661" s="87"/>
      <c r="N1661" s="87"/>
      <c r="O1661" s="87"/>
      <c r="P1661" s="87"/>
      <c r="Q1661" s="87"/>
      <c r="R1661" s="87"/>
      <c r="S1661" s="87"/>
      <c r="T1661" s="87"/>
      <c r="U1661" s="205"/>
      <c r="V1661" s="87"/>
      <c r="W1661" s="87"/>
      <c r="X1661" s="87"/>
      <c r="Y1661" s="87"/>
      <c r="Z1661" s="86"/>
      <c r="AA1661" s="87"/>
    </row>
    <row x14ac:dyDescent="0.25" r="1662" customHeight="1" ht="17.25">
      <c r="A1662" s="178">
        <f>A1660</f>
        <v>25569.375</v>
      </c>
      <c r="B1662" s="179"/>
      <c r="C1662" s="180"/>
      <c r="D1662" s="180"/>
      <c r="E1662" s="180"/>
      <c r="F1662" s="180"/>
      <c r="G1662" s="180">
        <f>SUM(C1662:F1662)</f>
      </c>
      <c r="H1662" s="125"/>
      <c r="I1662" s="125">
        <f>G1662*H1662</f>
      </c>
      <c r="J1662" s="125">
        <v>0</v>
      </c>
      <c r="K1662" s="125">
        <f>SUM(I1662:J1662)</f>
      </c>
      <c r="L1662" s="205"/>
      <c r="M1662" s="87"/>
      <c r="N1662" s="87"/>
      <c r="O1662" s="87"/>
      <c r="P1662" s="87"/>
      <c r="Q1662" s="87"/>
      <c r="R1662" s="87"/>
      <c r="S1662" s="87"/>
      <c r="T1662" s="87"/>
      <c r="U1662" s="205"/>
      <c r="V1662" s="87"/>
      <c r="W1662" s="87"/>
      <c r="X1662" s="87"/>
      <c r="Y1662" s="87"/>
      <c r="Z1662" s="86"/>
      <c r="AA1662" s="87"/>
    </row>
    <row x14ac:dyDescent="0.25" r="1663" customHeight="1" ht="17.25">
      <c r="A1663" s="189">
        <f>A1662</f>
        <v>25569.375</v>
      </c>
      <c r="B1663" s="190" t="s">
        <v>155</v>
      </c>
      <c r="C1663" s="191">
        <f>SUM(C1616:C1662)</f>
      </c>
      <c r="D1663" s="191">
        <f>SUM(D1616:D1662)</f>
      </c>
      <c r="E1663" s="191">
        <f>SUM(E1616:E1662)</f>
      </c>
      <c r="F1663" s="191">
        <f>SUM(F1616:F1662)</f>
      </c>
      <c r="G1663" s="191">
        <f>SUM(G1616:G1662)</f>
      </c>
      <c r="H1663" s="191"/>
      <c r="I1663" s="191">
        <f>SUM(I1616:I1662)</f>
      </c>
      <c r="J1663" s="191">
        <f>SUM(J1616:J1662)</f>
      </c>
      <c r="K1663" s="191">
        <f>SUM(K1616:K1662)</f>
      </c>
      <c r="L1663" s="205"/>
      <c r="M1663" s="87"/>
      <c r="N1663" s="87"/>
      <c r="O1663" s="87"/>
      <c r="P1663" s="87"/>
      <c r="Q1663" s="87"/>
      <c r="R1663" s="87"/>
      <c r="S1663" s="87"/>
      <c r="T1663" s="87"/>
      <c r="U1663" s="205"/>
      <c r="V1663" s="87"/>
      <c r="W1663" s="87"/>
      <c r="X1663" s="87"/>
      <c r="Y1663" s="87"/>
      <c r="Z1663" s="86"/>
      <c r="AA1663" s="87"/>
    </row>
    <row x14ac:dyDescent="0.25" r="1664" customHeight="1" ht="17.25">
      <c r="A1664" s="178">
        <f>A1663</f>
        <v>25569.375</v>
      </c>
      <c r="B1664" s="186" t="s">
        <v>113</v>
      </c>
      <c r="C1664" s="180"/>
      <c r="D1664" s="180">
        <v>42</v>
      </c>
      <c r="E1664" s="180">
        <v>49</v>
      </c>
      <c r="F1664" s="180"/>
      <c r="G1664" s="180">
        <f>SUM(C1664:F1664)</f>
      </c>
      <c r="H1664" s="125">
        <v>6500</v>
      </c>
      <c r="I1664" s="125">
        <f>G1664*H1664</f>
      </c>
      <c r="J1664" s="185"/>
      <c r="K1664" s="125">
        <f>SUM(I1664:J1664)</f>
      </c>
      <c r="L1664" s="205"/>
      <c r="M1664" s="87"/>
      <c r="N1664" s="87"/>
      <c r="O1664" s="87"/>
      <c r="P1664" s="87"/>
      <c r="Q1664" s="87"/>
      <c r="R1664" s="87"/>
      <c r="S1664" s="87"/>
      <c r="T1664" s="87"/>
      <c r="U1664" s="205"/>
      <c r="V1664" s="87"/>
      <c r="W1664" s="87"/>
      <c r="X1664" s="87"/>
      <c r="Y1664" s="87"/>
      <c r="Z1664" s="86"/>
      <c r="AA1664" s="87"/>
    </row>
    <row x14ac:dyDescent="0.25" r="1665" customHeight="1" ht="17.25">
      <c r="A1665" s="178">
        <f>A1664</f>
        <v>25569.375</v>
      </c>
      <c r="B1665" s="186" t="s">
        <v>156</v>
      </c>
      <c r="C1665" s="180"/>
      <c r="D1665" s="180">
        <v>10</v>
      </c>
      <c r="E1665" s="180">
        <v>10</v>
      </c>
      <c r="F1665" s="180"/>
      <c r="G1665" s="180">
        <f>SUM(C1665:F1665)</f>
      </c>
      <c r="H1665" s="125">
        <v>6500</v>
      </c>
      <c r="I1665" s="125">
        <f>G1665*H1665</f>
      </c>
      <c r="J1665" s="185"/>
      <c r="K1665" s="125">
        <f>SUM(I1665:J1665)</f>
      </c>
      <c r="L1665" s="205"/>
      <c r="M1665" s="87"/>
      <c r="N1665" s="87"/>
      <c r="O1665" s="87"/>
      <c r="P1665" s="87"/>
      <c r="Q1665" s="87"/>
      <c r="R1665" s="87"/>
      <c r="S1665" s="87"/>
      <c r="T1665" s="87"/>
      <c r="U1665" s="205"/>
      <c r="V1665" s="87"/>
      <c r="W1665" s="87"/>
      <c r="X1665" s="87"/>
      <c r="Y1665" s="87"/>
      <c r="Z1665" s="86"/>
      <c r="AA1665" s="87"/>
    </row>
    <row x14ac:dyDescent="0.25" r="1666" customHeight="1" ht="17.25">
      <c r="A1666" s="178">
        <f>A1665</f>
        <v>25569.375</v>
      </c>
      <c r="B1666" s="186" t="s">
        <v>112</v>
      </c>
      <c r="C1666" s="180"/>
      <c r="D1666" s="180">
        <v>10</v>
      </c>
      <c r="E1666" s="180">
        <v>8</v>
      </c>
      <c r="F1666" s="180"/>
      <c r="G1666" s="180">
        <f>SUM(C1666:F1666)</f>
      </c>
      <c r="H1666" s="125">
        <v>6900</v>
      </c>
      <c r="I1666" s="125">
        <f>G1666*H1666</f>
      </c>
      <c r="J1666" s="185"/>
      <c r="K1666" s="125">
        <f>SUM(I1666:J1666)</f>
      </c>
      <c r="L1666" s="205"/>
      <c r="M1666" s="87"/>
      <c r="N1666" s="87"/>
      <c r="O1666" s="87"/>
      <c r="P1666" s="87"/>
      <c r="Q1666" s="87"/>
      <c r="R1666" s="87"/>
      <c r="S1666" s="87"/>
      <c r="T1666" s="87"/>
      <c r="U1666" s="205"/>
      <c r="V1666" s="87"/>
      <c r="W1666" s="87"/>
      <c r="X1666" s="87"/>
      <c r="Y1666" s="87"/>
      <c r="Z1666" s="86"/>
      <c r="AA1666" s="87"/>
    </row>
    <row x14ac:dyDescent="0.25" r="1667" customHeight="1" ht="17.25">
      <c r="A1667" s="178">
        <f>A1666</f>
        <v>25569.375</v>
      </c>
      <c r="B1667" s="179"/>
      <c r="C1667" s="180"/>
      <c r="D1667" s="180"/>
      <c r="E1667" s="180"/>
      <c r="F1667" s="180"/>
      <c r="G1667" s="180">
        <f>SUM(C1667:F1667)</f>
      </c>
      <c r="H1667" s="125"/>
      <c r="I1667" s="125">
        <f>G1667*H1667</f>
      </c>
      <c r="J1667" s="185"/>
      <c r="K1667" s="125">
        <f>SUM(I1667:J1667)</f>
      </c>
      <c r="L1667" s="205"/>
      <c r="M1667" s="87"/>
      <c r="N1667" s="87"/>
      <c r="O1667" s="87"/>
      <c r="P1667" s="87"/>
      <c r="Q1667" s="87"/>
      <c r="R1667" s="87"/>
      <c r="S1667" s="87"/>
      <c r="T1667" s="87"/>
      <c r="U1667" s="205"/>
      <c r="V1667" s="87"/>
      <c r="W1667" s="87"/>
      <c r="X1667" s="87"/>
      <c r="Y1667" s="87"/>
      <c r="Z1667" s="86"/>
      <c r="AA1667" s="87"/>
    </row>
    <row x14ac:dyDescent="0.25" r="1668" customHeight="1" ht="17.25">
      <c r="A1668" s="178">
        <f>A1667</f>
        <v>25569.375</v>
      </c>
      <c r="B1668" s="179"/>
      <c r="C1668" s="180"/>
      <c r="D1668" s="180"/>
      <c r="E1668" s="180"/>
      <c r="F1668" s="180"/>
      <c r="G1668" s="180">
        <f>SUM(C1668:F1668)</f>
      </c>
      <c r="H1668" s="125"/>
      <c r="I1668" s="125">
        <f>G1668*H1668</f>
      </c>
      <c r="J1668" s="185"/>
      <c r="K1668" s="125">
        <f>SUM(I1668:J1668)</f>
      </c>
      <c r="L1668" s="205"/>
      <c r="M1668" s="87"/>
      <c r="N1668" s="87"/>
      <c r="O1668" s="87"/>
      <c r="P1668" s="87"/>
      <c r="Q1668" s="87"/>
      <c r="R1668" s="87"/>
      <c r="S1668" s="87"/>
      <c r="T1668" s="87"/>
      <c r="U1668" s="205"/>
      <c r="V1668" s="87"/>
      <c r="W1668" s="87"/>
      <c r="X1668" s="87"/>
      <c r="Y1668" s="87"/>
      <c r="Z1668" s="86"/>
      <c r="AA1668" s="87"/>
    </row>
    <row x14ac:dyDescent="0.25" r="1669" customHeight="1" ht="17.25">
      <c r="A1669" s="178">
        <f>A1668</f>
        <v>25569.375</v>
      </c>
      <c r="B1669" s="179"/>
      <c r="C1669" s="180"/>
      <c r="D1669" s="180"/>
      <c r="E1669" s="180"/>
      <c r="F1669" s="180"/>
      <c r="G1669" s="180">
        <f>SUM(C1669:F1669)</f>
      </c>
      <c r="H1669" s="125"/>
      <c r="I1669" s="125">
        <f>G1669*H1669</f>
      </c>
      <c r="J1669" s="185"/>
      <c r="K1669" s="125">
        <f>SUM(I1669:J1669)</f>
      </c>
      <c r="L1669" s="205"/>
      <c r="M1669" s="87"/>
      <c r="N1669" s="87"/>
      <c r="O1669" s="87"/>
      <c r="P1669" s="87"/>
      <c r="Q1669" s="87"/>
      <c r="R1669" s="87"/>
      <c r="S1669" s="87"/>
      <c r="T1669" s="87"/>
      <c r="U1669" s="205"/>
      <c r="V1669" s="87"/>
      <c r="W1669" s="87"/>
      <c r="X1669" s="87"/>
      <c r="Y1669" s="87"/>
      <c r="Z1669" s="86"/>
      <c r="AA1669" s="87"/>
    </row>
    <row x14ac:dyDescent="0.25" r="1670" customHeight="1" ht="17.25">
      <c r="A1670" s="178">
        <f>A1669</f>
        <v>25569.375</v>
      </c>
      <c r="B1670" s="179"/>
      <c r="C1670" s="180"/>
      <c r="D1670" s="180"/>
      <c r="E1670" s="180"/>
      <c r="F1670" s="180"/>
      <c r="G1670" s="180">
        <f>SUM(C1670:F1670)</f>
      </c>
      <c r="H1670" s="125"/>
      <c r="I1670" s="125">
        <f>G1670*H1670</f>
      </c>
      <c r="J1670" s="185"/>
      <c r="K1670" s="125">
        <f>SUM(I1670:J1670)</f>
      </c>
      <c r="L1670" s="205"/>
      <c r="M1670" s="87"/>
      <c r="N1670" s="87"/>
      <c r="O1670" s="87"/>
      <c r="P1670" s="87"/>
      <c r="Q1670" s="87"/>
      <c r="R1670" s="87"/>
      <c r="S1670" s="87"/>
      <c r="T1670" s="87"/>
      <c r="U1670" s="205"/>
      <c r="V1670" s="87"/>
      <c r="W1670" s="87"/>
      <c r="X1670" s="87"/>
      <c r="Y1670" s="87"/>
      <c r="Z1670" s="86"/>
      <c r="AA1670" s="87"/>
    </row>
    <row x14ac:dyDescent="0.25" r="1671" customHeight="1" ht="17.25">
      <c r="A1671" s="178">
        <f>A1670</f>
        <v>25569.375</v>
      </c>
      <c r="B1671" s="179"/>
      <c r="C1671" s="180"/>
      <c r="D1671" s="180"/>
      <c r="E1671" s="180"/>
      <c r="F1671" s="180"/>
      <c r="G1671" s="180">
        <f>SUM(C1671:F1671)</f>
      </c>
      <c r="H1671" s="125"/>
      <c r="I1671" s="125">
        <f>G1671*H1671</f>
      </c>
      <c r="J1671" s="185"/>
      <c r="K1671" s="125">
        <f>SUM(I1671:J1671)</f>
      </c>
      <c r="L1671" s="205"/>
      <c r="M1671" s="87"/>
      <c r="N1671" s="87"/>
      <c r="O1671" s="87"/>
      <c r="P1671" s="87"/>
      <c r="Q1671" s="87"/>
      <c r="R1671" s="87"/>
      <c r="S1671" s="87"/>
      <c r="T1671" s="87"/>
      <c r="U1671" s="205"/>
      <c r="V1671" s="87"/>
      <c r="W1671" s="87"/>
      <c r="X1671" s="87"/>
      <c r="Y1671" s="87"/>
      <c r="Z1671" s="86"/>
      <c r="AA1671" s="87"/>
    </row>
    <row x14ac:dyDescent="0.25" r="1672" customHeight="1" ht="17.25">
      <c r="A1672" s="189">
        <f>A1671</f>
        <v>25569.375</v>
      </c>
      <c r="B1672" s="190" t="s">
        <v>157</v>
      </c>
      <c r="C1672" s="191">
        <f>SUM(C1664:C1671)</f>
      </c>
      <c r="D1672" s="191">
        <f>SUM(D1664:D1671)</f>
      </c>
      <c r="E1672" s="191">
        <f>SUM(E1664:E1671)</f>
      </c>
      <c r="F1672" s="191">
        <f>SUM(F1664:F1671)</f>
      </c>
      <c r="G1672" s="191">
        <f>SUM(G1664:G1671)</f>
      </c>
      <c r="H1672" s="201"/>
      <c r="I1672" s="201">
        <f>SUM(I1664:I1671)</f>
      </c>
      <c r="J1672" s="201"/>
      <c r="K1672" s="202">
        <f>SUM(K1664:K1671)</f>
      </c>
      <c r="L1672" s="205"/>
      <c r="M1672" s="87"/>
      <c r="N1672" s="87"/>
      <c r="O1672" s="87"/>
      <c r="P1672" s="87"/>
      <c r="Q1672" s="87"/>
      <c r="R1672" s="87"/>
      <c r="S1672" s="87"/>
      <c r="T1672" s="87"/>
      <c r="U1672" s="205"/>
      <c r="V1672" s="87"/>
      <c r="W1672" s="87"/>
      <c r="X1672" s="87"/>
      <c r="Y1672" s="87"/>
      <c r="Z1672" s="86"/>
      <c r="AA1672" s="87"/>
    </row>
    <row x14ac:dyDescent="0.25" r="1673" customHeight="1" ht="17.25" hidden="1">
      <c r="A1673" s="172" t="s">
        <v>128</v>
      </c>
      <c r="B1673" s="173" t="s">
        <v>2</v>
      </c>
      <c r="C1673" s="174" t="s">
        <v>129</v>
      </c>
      <c r="D1673" s="174" t="s">
        <v>130</v>
      </c>
      <c r="E1673" s="174" t="s">
        <v>131</v>
      </c>
      <c r="F1673" s="174" t="s">
        <v>132</v>
      </c>
      <c r="G1673" s="174" t="s">
        <v>133</v>
      </c>
      <c r="H1673" s="174" t="s">
        <v>7</v>
      </c>
      <c r="I1673" s="174" t="s">
        <v>134</v>
      </c>
      <c r="J1673" s="174" t="s">
        <v>90</v>
      </c>
      <c r="K1673" s="174" t="s">
        <v>135</v>
      </c>
      <c r="L1673" s="205"/>
      <c r="M1673" s="87"/>
      <c r="N1673" s="87"/>
      <c r="O1673" s="87"/>
      <c r="P1673" s="87"/>
      <c r="Q1673" s="87"/>
      <c r="R1673" s="87"/>
      <c r="S1673" s="87"/>
      <c r="T1673" s="87"/>
      <c r="U1673" s="205"/>
      <c r="V1673" s="87"/>
      <c r="W1673" s="87"/>
      <c r="X1673" s="87"/>
      <c r="Y1673" s="87"/>
      <c r="Z1673" s="86"/>
      <c r="AA1673" s="87"/>
    </row>
    <row x14ac:dyDescent="0.25" r="1674" customHeight="1" ht="17.25">
      <c r="A1674" s="178">
        <f>A1671+1</f>
        <v>25569.375</v>
      </c>
      <c r="B1674" s="179" t="s">
        <v>137</v>
      </c>
      <c r="C1674" s="180"/>
      <c r="D1674" s="180">
        <v>91</v>
      </c>
      <c r="E1674" s="180">
        <v>0</v>
      </c>
      <c r="F1674" s="180">
        <v>16</v>
      </c>
      <c r="G1674" s="180">
        <f>SUM(C1674:F1674)</f>
      </c>
      <c r="H1674" s="182">
        <v>4500</v>
      </c>
      <c r="I1674" s="125">
        <f>G1674*H1674</f>
      </c>
      <c r="J1674" s="125">
        <f>I1674*0.1</f>
      </c>
      <c r="K1674" s="125">
        <f>SUM(I1674:J1674)</f>
      </c>
      <c r="L1674" s="205"/>
      <c r="M1674" s="87"/>
      <c r="N1674" s="87"/>
      <c r="O1674" s="87"/>
      <c r="P1674" s="87"/>
      <c r="Q1674" s="87"/>
      <c r="R1674" s="87"/>
      <c r="S1674" s="87"/>
      <c r="T1674" s="87"/>
      <c r="U1674" s="205"/>
      <c r="V1674" s="87"/>
      <c r="W1674" s="87"/>
      <c r="X1674" s="87"/>
      <c r="Y1674" s="87"/>
      <c r="Z1674" s="86"/>
      <c r="AA1674" s="87"/>
    </row>
    <row x14ac:dyDescent="0.25" r="1675" customHeight="1" ht="17.25">
      <c r="A1675" s="178">
        <f>A1672+1</f>
        <v>25569.375</v>
      </c>
      <c r="B1675" s="179" t="s">
        <v>178</v>
      </c>
      <c r="C1675" s="180"/>
      <c r="D1675" s="180">
        <v>0</v>
      </c>
      <c r="E1675" s="180"/>
      <c r="F1675" s="180"/>
      <c r="G1675" s="180">
        <f>SUM(C1675:F1675)</f>
      </c>
      <c r="H1675" s="182">
        <v>5000</v>
      </c>
      <c r="I1675" s="125">
        <f>G1675*H1675</f>
      </c>
      <c r="J1675" s="125">
        <f>I1675*0.1</f>
      </c>
      <c r="K1675" s="125">
        <f>SUM(I1675:J1675)</f>
      </c>
      <c r="L1675" s="205"/>
      <c r="M1675" s="87"/>
      <c r="N1675" s="87"/>
      <c r="O1675" s="87"/>
      <c r="P1675" s="87"/>
      <c r="Q1675" s="87"/>
      <c r="R1675" s="87"/>
      <c r="S1675" s="87"/>
      <c r="T1675" s="87"/>
      <c r="U1675" s="205"/>
      <c r="V1675" s="87"/>
      <c r="W1675" s="87"/>
      <c r="X1675" s="87"/>
      <c r="Y1675" s="87"/>
      <c r="Z1675" s="86"/>
      <c r="AA1675" s="87"/>
    </row>
    <row x14ac:dyDescent="0.25" r="1676" customHeight="1" ht="17.25">
      <c r="A1676" s="178">
        <f>A1674</f>
        <v>25569.375</v>
      </c>
      <c r="B1676" s="179" t="s">
        <v>13</v>
      </c>
      <c r="C1676" s="180"/>
      <c r="D1676" s="180">
        <v>14</v>
      </c>
      <c r="E1676" s="180">
        <v>4</v>
      </c>
      <c r="F1676" s="180"/>
      <c r="G1676" s="180">
        <f>SUM(C1676:F1676)</f>
      </c>
      <c r="H1676" s="182">
        <v>6000</v>
      </c>
      <c r="I1676" s="125">
        <f>G1676*H1676</f>
      </c>
      <c r="J1676" s="125">
        <f>I1676*0.1</f>
      </c>
      <c r="K1676" s="125">
        <f>SUM(I1676:J1676)</f>
      </c>
      <c r="L1676" s="205"/>
      <c r="M1676" s="87"/>
      <c r="N1676" s="87"/>
      <c r="O1676" s="87"/>
      <c r="P1676" s="87"/>
      <c r="Q1676" s="87"/>
      <c r="R1676" s="87"/>
      <c r="S1676" s="87"/>
      <c r="T1676" s="87"/>
      <c r="U1676" s="205"/>
      <c r="V1676" s="87"/>
      <c r="W1676" s="87"/>
      <c r="X1676" s="87"/>
      <c r="Y1676" s="87"/>
      <c r="Z1676" s="86"/>
      <c r="AA1676" s="87"/>
    </row>
    <row x14ac:dyDescent="0.25" r="1677" customHeight="1" ht="17.25">
      <c r="A1677" s="178">
        <f>A1676</f>
        <v>25569.375</v>
      </c>
      <c r="B1677" s="179" t="s">
        <v>58</v>
      </c>
      <c r="C1677" s="183"/>
      <c r="D1677" s="180">
        <v>14</v>
      </c>
      <c r="E1677" s="180">
        <v>8</v>
      </c>
      <c r="F1677" s="180"/>
      <c r="G1677" s="180">
        <f>SUM(C1677:F1677)</f>
      </c>
      <c r="H1677" s="182">
        <v>5500</v>
      </c>
      <c r="I1677" s="125">
        <f>G1677*H1677</f>
      </c>
      <c r="J1677" s="125">
        <f>I1677*0.1</f>
      </c>
      <c r="K1677" s="125">
        <f>SUM(I1677:J1677)</f>
      </c>
      <c r="L1677" s="205"/>
      <c r="M1677" s="87"/>
      <c r="N1677" s="87"/>
      <c r="O1677" s="87"/>
      <c r="P1677" s="87"/>
      <c r="Q1677" s="87"/>
      <c r="R1677" s="87"/>
      <c r="S1677" s="87"/>
      <c r="T1677" s="87"/>
      <c r="U1677" s="205"/>
      <c r="V1677" s="87"/>
      <c r="W1677" s="87"/>
      <c r="X1677" s="87"/>
      <c r="Y1677" s="87"/>
      <c r="Z1677" s="86"/>
      <c r="AA1677" s="87"/>
    </row>
    <row x14ac:dyDescent="0.25" r="1678" customHeight="1" ht="17.25">
      <c r="A1678" s="178">
        <f>A1677</f>
        <v>25569.375</v>
      </c>
      <c r="B1678" s="179" t="s">
        <v>147</v>
      </c>
      <c r="C1678" s="183">
        <v>10</v>
      </c>
      <c r="D1678" s="180">
        <v>40</v>
      </c>
      <c r="E1678" s="180">
        <v>25</v>
      </c>
      <c r="F1678" s="180">
        <v>20</v>
      </c>
      <c r="G1678" s="180">
        <f>SUM(C1678:F1678)</f>
      </c>
      <c r="H1678" s="182">
        <v>5000</v>
      </c>
      <c r="I1678" s="125">
        <f>G1678*H1678</f>
      </c>
      <c r="J1678" s="125">
        <f>I1678*0.1</f>
      </c>
      <c r="K1678" s="125">
        <f>SUM(I1678:J1678)</f>
      </c>
      <c r="L1678" s="205"/>
      <c r="M1678" s="87"/>
      <c r="N1678" s="87"/>
      <c r="O1678" s="87"/>
      <c r="P1678" s="87"/>
      <c r="Q1678" s="87"/>
      <c r="R1678" s="87"/>
      <c r="S1678" s="87"/>
      <c r="T1678" s="87"/>
      <c r="U1678" s="205"/>
      <c r="V1678" s="87"/>
      <c r="W1678" s="87"/>
      <c r="X1678" s="87"/>
      <c r="Y1678" s="87"/>
      <c r="Z1678" s="86"/>
      <c r="AA1678" s="87"/>
    </row>
    <row x14ac:dyDescent="0.25" r="1679" customHeight="1" ht="17.25">
      <c r="A1679" s="178">
        <f>A1678</f>
        <v>25569.375</v>
      </c>
      <c r="B1679" s="179" t="s">
        <v>27</v>
      </c>
      <c r="C1679" s="180"/>
      <c r="D1679" s="180">
        <v>10</v>
      </c>
      <c r="E1679" s="180">
        <v>10</v>
      </c>
      <c r="F1679" s="180"/>
      <c r="G1679" s="180">
        <f>SUM(C1679:F1679)</f>
      </c>
      <c r="H1679" s="182">
        <v>5500</v>
      </c>
      <c r="I1679" s="125">
        <f>G1679*H1679</f>
      </c>
      <c r="J1679" s="125">
        <f>I1679*0.1</f>
      </c>
      <c r="K1679" s="125">
        <f>SUM(I1679:J1679)</f>
      </c>
      <c r="L1679" s="205"/>
      <c r="M1679" s="87"/>
      <c r="N1679" s="87"/>
      <c r="O1679" s="87"/>
      <c r="P1679" s="87"/>
      <c r="Q1679" s="87"/>
      <c r="R1679" s="87"/>
      <c r="S1679" s="87"/>
      <c r="T1679" s="87"/>
      <c r="U1679" s="205"/>
      <c r="V1679" s="87"/>
      <c r="W1679" s="87"/>
      <c r="X1679" s="87"/>
      <c r="Y1679" s="87"/>
      <c r="Z1679" s="86"/>
      <c r="AA1679" s="87"/>
    </row>
    <row x14ac:dyDescent="0.25" r="1680" customHeight="1" ht="17.25">
      <c r="A1680" s="178">
        <f>A1679</f>
        <v>25569.375</v>
      </c>
      <c r="B1680" s="179" t="s">
        <v>20</v>
      </c>
      <c r="C1680" s="180"/>
      <c r="D1680" s="180">
        <v>61</v>
      </c>
      <c r="E1680" s="180">
        <v>15</v>
      </c>
      <c r="F1680" s="180"/>
      <c r="G1680" s="180">
        <f>SUM(C1680:F1680)</f>
      </c>
      <c r="H1680" s="182">
        <v>5500</v>
      </c>
      <c r="I1680" s="125">
        <f>G1680*H1680</f>
      </c>
      <c r="J1680" s="125">
        <f>I1680*0.1</f>
      </c>
      <c r="K1680" s="125">
        <f>SUM(I1680:J1680)</f>
      </c>
      <c r="L1680" s="205"/>
      <c r="M1680" s="87"/>
      <c r="N1680" s="87"/>
      <c r="O1680" s="87"/>
      <c r="P1680" s="87"/>
      <c r="Q1680" s="87"/>
      <c r="R1680" s="87"/>
      <c r="S1680" s="87"/>
      <c r="T1680" s="87"/>
      <c r="U1680" s="205"/>
      <c r="V1680" s="87"/>
      <c r="W1680" s="87"/>
      <c r="X1680" s="87"/>
      <c r="Y1680" s="87"/>
      <c r="Z1680" s="86"/>
      <c r="AA1680" s="87"/>
    </row>
    <row x14ac:dyDescent="0.25" r="1681" customHeight="1" ht="17.25">
      <c r="A1681" s="178">
        <f>A1680</f>
        <v>25569.375</v>
      </c>
      <c r="B1681" s="179" t="s">
        <v>31</v>
      </c>
      <c r="C1681" s="180"/>
      <c r="D1681" s="180">
        <v>25</v>
      </c>
      <c r="E1681" s="180"/>
      <c r="F1681" s="180"/>
      <c r="G1681" s="180">
        <f>SUM(C1681:F1681)</f>
      </c>
      <c r="H1681" s="182">
        <v>6000</v>
      </c>
      <c r="I1681" s="125">
        <f>G1681*H1681</f>
      </c>
      <c r="J1681" s="125">
        <f>I1681*0.1</f>
      </c>
      <c r="K1681" s="125">
        <f>SUM(I1681:J1681)</f>
      </c>
      <c r="L1681" s="205"/>
      <c r="M1681" s="87"/>
      <c r="N1681" s="87"/>
      <c r="O1681" s="87"/>
      <c r="P1681" s="87"/>
      <c r="Q1681" s="87"/>
      <c r="R1681" s="87"/>
      <c r="S1681" s="87"/>
      <c r="T1681" s="87"/>
      <c r="U1681" s="205"/>
      <c r="V1681" s="87"/>
      <c r="W1681" s="87"/>
      <c r="X1681" s="87"/>
      <c r="Y1681" s="87"/>
      <c r="Z1681" s="86"/>
      <c r="AA1681" s="87"/>
    </row>
    <row x14ac:dyDescent="0.25" r="1682" customHeight="1" ht="17.25">
      <c r="A1682" s="178">
        <f>A1681</f>
        <v>25569.375</v>
      </c>
      <c r="B1682" s="179" t="s">
        <v>71</v>
      </c>
      <c r="C1682" s="180"/>
      <c r="D1682" s="180">
        <v>25</v>
      </c>
      <c r="E1682" s="180"/>
      <c r="F1682" s="180"/>
      <c r="G1682" s="180">
        <f>SUM(C1682:F1682)</f>
      </c>
      <c r="H1682" s="182">
        <v>6000</v>
      </c>
      <c r="I1682" s="125">
        <f>G1682*H1682</f>
      </c>
      <c r="J1682" s="125">
        <f>I1682*0.1</f>
      </c>
      <c r="K1682" s="125">
        <f>SUM(I1682:J1682)</f>
      </c>
      <c r="L1682" s="205"/>
      <c r="M1682" s="87"/>
      <c r="N1682" s="87"/>
      <c r="O1682" s="87"/>
      <c r="P1682" s="87"/>
      <c r="Q1682" s="87"/>
      <c r="R1682" s="87"/>
      <c r="S1682" s="87"/>
      <c r="T1682" s="87"/>
      <c r="U1682" s="205"/>
      <c r="V1682" s="87"/>
      <c r="W1682" s="87"/>
      <c r="X1682" s="87"/>
      <c r="Y1682" s="87"/>
      <c r="Z1682" s="86"/>
      <c r="AA1682" s="87"/>
    </row>
    <row x14ac:dyDescent="0.25" r="1683" customHeight="1" ht="17.25">
      <c r="A1683" s="178">
        <f>A1682</f>
        <v>25569.375</v>
      </c>
      <c r="B1683" s="184" t="s">
        <v>49</v>
      </c>
      <c r="C1683" s="180"/>
      <c r="D1683" s="180">
        <v>14</v>
      </c>
      <c r="E1683" s="180">
        <v>8</v>
      </c>
      <c r="F1683" s="180">
        <v>6</v>
      </c>
      <c r="G1683" s="180">
        <f>SUM(C1683:F1683)</f>
      </c>
      <c r="H1683" s="182">
        <v>6000</v>
      </c>
      <c r="I1683" s="125">
        <f>G1683*H1683</f>
      </c>
      <c r="J1683" s="125">
        <f>I1683*0.1</f>
      </c>
      <c r="K1683" s="125">
        <f>SUM(I1683:J1683)</f>
      </c>
      <c r="L1683" s="205"/>
      <c r="M1683" s="87"/>
      <c r="N1683" s="87"/>
      <c r="O1683" s="87"/>
      <c r="P1683" s="87"/>
      <c r="Q1683" s="87"/>
      <c r="R1683" s="87"/>
      <c r="S1683" s="87"/>
      <c r="T1683" s="87"/>
      <c r="U1683" s="205"/>
      <c r="V1683" s="87"/>
      <c r="W1683" s="87"/>
      <c r="X1683" s="87"/>
      <c r="Y1683" s="87"/>
      <c r="Z1683" s="86"/>
      <c r="AA1683" s="87"/>
    </row>
    <row x14ac:dyDescent="0.25" r="1684" customHeight="1" ht="17.25">
      <c r="A1684" s="178">
        <f>A1683</f>
        <v>25569.375</v>
      </c>
      <c r="B1684" s="179" t="s">
        <v>9</v>
      </c>
      <c r="C1684" s="180"/>
      <c r="D1684" s="180">
        <v>46</v>
      </c>
      <c r="E1684" s="180"/>
      <c r="F1684" s="180"/>
      <c r="G1684" s="180">
        <f>SUM(C1684:F1684)</f>
      </c>
      <c r="H1684" s="182">
        <v>6000</v>
      </c>
      <c r="I1684" s="125">
        <f>G1684*H1684</f>
      </c>
      <c r="J1684" s="125">
        <f>I1684*0.1</f>
      </c>
      <c r="K1684" s="125">
        <f>SUM(I1684:J1684)</f>
      </c>
      <c r="L1684" s="205"/>
      <c r="M1684" s="87"/>
      <c r="N1684" s="87"/>
      <c r="O1684" s="87"/>
      <c r="P1684" s="87"/>
      <c r="Q1684" s="87"/>
      <c r="R1684" s="87"/>
      <c r="S1684" s="87"/>
      <c r="T1684" s="87"/>
      <c r="U1684" s="205"/>
      <c r="V1684" s="87"/>
      <c r="W1684" s="87"/>
      <c r="X1684" s="87"/>
      <c r="Y1684" s="87"/>
      <c r="Z1684" s="86"/>
      <c r="AA1684" s="87"/>
    </row>
    <row x14ac:dyDescent="0.25" r="1685" customHeight="1" ht="17.25">
      <c r="A1685" s="178">
        <f>A1684</f>
        <v>25569.375</v>
      </c>
      <c r="B1685" s="179" t="s">
        <v>78</v>
      </c>
      <c r="C1685" s="180"/>
      <c r="D1685" s="180">
        <v>0</v>
      </c>
      <c r="E1685" s="180"/>
      <c r="F1685" s="180"/>
      <c r="G1685" s="180">
        <f>SUM(C1685:F1685)</f>
      </c>
      <c r="H1685" s="182">
        <v>6500</v>
      </c>
      <c r="I1685" s="125">
        <f>G1685*H1685</f>
      </c>
      <c r="J1685" s="125">
        <f>I1685*0.1</f>
      </c>
      <c r="K1685" s="125">
        <f>SUM(I1685:J1685)</f>
      </c>
      <c r="L1685" s="205"/>
      <c r="M1685" s="87"/>
      <c r="N1685" s="87"/>
      <c r="O1685" s="87"/>
      <c r="P1685" s="87"/>
      <c r="Q1685" s="87"/>
      <c r="R1685" s="87"/>
      <c r="S1685" s="87"/>
      <c r="T1685" s="87"/>
      <c r="U1685" s="205"/>
      <c r="V1685" s="87"/>
      <c r="W1685" s="87"/>
      <c r="X1685" s="87"/>
      <c r="Y1685" s="87"/>
      <c r="Z1685" s="86"/>
      <c r="AA1685" s="87"/>
    </row>
    <row x14ac:dyDescent="0.25" r="1686" customHeight="1" ht="17.25">
      <c r="A1686" s="178">
        <f>A1685</f>
        <v>25569.375</v>
      </c>
      <c r="B1686" s="179" t="s">
        <v>55</v>
      </c>
      <c r="C1686" s="180"/>
      <c r="D1686" s="180">
        <v>10</v>
      </c>
      <c r="E1686" s="180"/>
      <c r="F1686" s="180"/>
      <c r="G1686" s="180">
        <f>SUM(C1686:F1686)</f>
      </c>
      <c r="H1686" s="182">
        <v>6500</v>
      </c>
      <c r="I1686" s="125">
        <f>G1686*H1686</f>
      </c>
      <c r="J1686" s="125">
        <f>I1686*0.1</f>
      </c>
      <c r="K1686" s="125">
        <f>SUM(I1686:J1686)</f>
      </c>
      <c r="L1686" s="205"/>
      <c r="M1686" s="87"/>
      <c r="N1686" s="87"/>
      <c r="O1686" s="87"/>
      <c r="P1686" s="87"/>
      <c r="Q1686" s="87"/>
      <c r="R1686" s="87"/>
      <c r="S1686" s="87"/>
      <c r="T1686" s="87"/>
      <c r="U1686" s="205"/>
      <c r="V1686" s="87"/>
      <c r="W1686" s="87"/>
      <c r="X1686" s="87"/>
      <c r="Y1686" s="87"/>
      <c r="Z1686" s="86"/>
      <c r="AA1686" s="87"/>
    </row>
    <row x14ac:dyDescent="0.25" r="1687" customHeight="1" ht="17.25">
      <c r="A1687" s="178">
        <f>A1686</f>
        <v>25569.375</v>
      </c>
      <c r="B1687" s="179" t="s">
        <v>80</v>
      </c>
      <c r="C1687" s="180"/>
      <c r="D1687" s="180">
        <v>23</v>
      </c>
      <c r="E1687" s="180"/>
      <c r="F1687" s="180"/>
      <c r="G1687" s="180">
        <f>SUM(C1687:F1687)</f>
      </c>
      <c r="H1687" s="182">
        <v>6000</v>
      </c>
      <c r="I1687" s="125">
        <f>G1687*H1687</f>
      </c>
      <c r="J1687" s="185"/>
      <c r="K1687" s="125">
        <f>SUM(I1687:J1687)</f>
      </c>
      <c r="L1687" s="205"/>
      <c r="M1687" s="87"/>
      <c r="N1687" s="87"/>
      <c r="O1687" s="87"/>
      <c r="P1687" s="87"/>
      <c r="Q1687" s="87"/>
      <c r="R1687" s="87"/>
      <c r="S1687" s="87"/>
      <c r="T1687" s="87"/>
      <c r="U1687" s="205"/>
      <c r="V1687" s="87"/>
      <c r="W1687" s="87"/>
      <c r="X1687" s="87"/>
      <c r="Y1687" s="87"/>
      <c r="Z1687" s="86"/>
      <c r="AA1687" s="87"/>
    </row>
    <row x14ac:dyDescent="0.25" r="1688" customHeight="1" ht="17.25">
      <c r="A1688" s="178">
        <f>A1687</f>
        <v>25569.375</v>
      </c>
      <c r="B1688" s="179" t="s">
        <v>67</v>
      </c>
      <c r="C1688" s="180"/>
      <c r="D1688" s="180">
        <v>7</v>
      </c>
      <c r="E1688" s="180"/>
      <c r="F1688" s="180"/>
      <c r="G1688" s="180">
        <f>SUM(C1688:F1688)</f>
      </c>
      <c r="H1688" s="182">
        <v>5500</v>
      </c>
      <c r="I1688" s="125">
        <f>G1688*H1688</f>
      </c>
      <c r="J1688" s="125">
        <f>I1688*0.1</f>
      </c>
      <c r="K1688" s="125">
        <f>SUM(I1688:J1688)</f>
      </c>
      <c r="L1688" s="205"/>
      <c r="M1688" s="87"/>
      <c r="N1688" s="87"/>
      <c r="O1688" s="87"/>
      <c r="P1688" s="87"/>
      <c r="Q1688" s="87"/>
      <c r="R1688" s="87"/>
      <c r="S1688" s="87"/>
      <c r="T1688" s="87"/>
      <c r="U1688" s="205"/>
      <c r="V1688" s="87"/>
      <c r="W1688" s="87"/>
      <c r="X1688" s="87"/>
      <c r="Y1688" s="87"/>
      <c r="Z1688" s="86"/>
      <c r="AA1688" s="87"/>
    </row>
    <row x14ac:dyDescent="0.25" r="1689" customHeight="1" ht="17.25">
      <c r="A1689" s="178">
        <f>A1688</f>
        <v>25569.375</v>
      </c>
      <c r="B1689" s="186" t="s">
        <v>74</v>
      </c>
      <c r="C1689" s="180"/>
      <c r="D1689" s="180">
        <v>27</v>
      </c>
      <c r="E1689" s="180">
        <v>23</v>
      </c>
      <c r="F1689" s="180"/>
      <c r="G1689" s="180">
        <f>SUM(C1689:F1689)</f>
      </c>
      <c r="H1689" s="187">
        <v>5000</v>
      </c>
      <c r="I1689" s="125">
        <f>G1689*H1689</f>
      </c>
      <c r="J1689" s="125">
        <f>I1689*0.1</f>
      </c>
      <c r="K1689" s="125">
        <f>SUM(I1689:J1689)</f>
      </c>
      <c r="L1689" s="205"/>
      <c r="M1689" s="87"/>
      <c r="N1689" s="87"/>
      <c r="O1689" s="87"/>
      <c r="P1689" s="87"/>
      <c r="Q1689" s="87"/>
      <c r="R1689" s="87"/>
      <c r="S1689" s="87"/>
      <c r="T1689" s="87"/>
      <c r="U1689" s="205"/>
      <c r="V1689" s="87"/>
      <c r="W1689" s="87"/>
      <c r="X1689" s="87"/>
      <c r="Y1689" s="87"/>
      <c r="Z1689" s="86"/>
      <c r="AA1689" s="87"/>
    </row>
    <row x14ac:dyDescent="0.25" r="1690" customHeight="1" ht="17.25">
      <c r="A1690" s="178">
        <f>A1689</f>
        <v>25569.375</v>
      </c>
      <c r="B1690" s="179" t="s">
        <v>11</v>
      </c>
      <c r="C1690" s="180"/>
      <c r="D1690" s="180">
        <v>14</v>
      </c>
      <c r="E1690" s="180">
        <v>8</v>
      </c>
      <c r="F1690" s="180"/>
      <c r="G1690" s="180">
        <f>SUM(C1690:F1690)</f>
      </c>
      <c r="H1690" s="182">
        <v>6000</v>
      </c>
      <c r="I1690" s="125">
        <f>G1690*H1690</f>
      </c>
      <c r="J1690" s="125">
        <f>I1690*0.1</f>
      </c>
      <c r="K1690" s="125">
        <f>SUM(I1690:J1690)</f>
      </c>
      <c r="L1690" s="205"/>
      <c r="M1690" s="87"/>
      <c r="N1690" s="87"/>
      <c r="O1690" s="87"/>
      <c r="P1690" s="87"/>
      <c r="Q1690" s="87"/>
      <c r="R1690" s="87"/>
      <c r="S1690" s="87"/>
      <c r="T1690" s="87"/>
      <c r="U1690" s="205"/>
      <c r="V1690" s="87"/>
      <c r="W1690" s="87"/>
      <c r="X1690" s="87"/>
      <c r="Y1690" s="87"/>
      <c r="Z1690" s="86"/>
      <c r="AA1690" s="87"/>
    </row>
    <row x14ac:dyDescent="0.25" r="1691" customHeight="1" ht="17.25">
      <c r="A1691" s="178">
        <f>A1690</f>
        <v>25569.375</v>
      </c>
      <c r="B1691" s="179" t="s">
        <v>22</v>
      </c>
      <c r="C1691" s="180"/>
      <c r="D1691" s="180">
        <v>34</v>
      </c>
      <c r="E1691" s="180"/>
      <c r="F1691" s="180"/>
      <c r="G1691" s="180">
        <f>SUM(C1691:F1691)</f>
      </c>
      <c r="H1691" s="182">
        <v>4800</v>
      </c>
      <c r="I1691" s="125">
        <f>G1691*H1691</f>
      </c>
      <c r="J1691" s="125">
        <f>I1691*0.1</f>
      </c>
      <c r="K1691" s="125">
        <f>SUM(I1691:J1691)</f>
      </c>
      <c r="L1691" s="205"/>
      <c r="M1691" s="87"/>
      <c r="N1691" s="87"/>
      <c r="O1691" s="87"/>
      <c r="P1691" s="87"/>
      <c r="Q1691" s="87"/>
      <c r="R1691" s="87"/>
      <c r="S1691" s="87"/>
      <c r="T1691" s="87"/>
      <c r="U1691" s="205"/>
      <c r="V1691" s="87"/>
      <c r="W1691" s="87"/>
      <c r="X1691" s="87"/>
      <c r="Y1691" s="87"/>
      <c r="Z1691" s="86"/>
      <c r="AA1691" s="87"/>
    </row>
    <row x14ac:dyDescent="0.25" r="1692" customHeight="1" ht="17.25">
      <c r="A1692" s="178">
        <f>A1691</f>
        <v>25569.375</v>
      </c>
      <c r="B1692" s="186" t="s">
        <v>84</v>
      </c>
      <c r="C1692" s="180"/>
      <c r="D1692" s="180">
        <v>16</v>
      </c>
      <c r="E1692" s="180">
        <v>9</v>
      </c>
      <c r="F1692" s="180"/>
      <c r="G1692" s="180">
        <f>SUM(C1692:F1692)</f>
      </c>
      <c r="H1692" s="182">
        <v>4800</v>
      </c>
      <c r="I1692" s="125">
        <f>G1692*H1692</f>
      </c>
      <c r="J1692" s="125">
        <f>I1692*0.1</f>
      </c>
      <c r="K1692" s="125">
        <f>SUM(I1692:J1692)</f>
      </c>
      <c r="L1692" s="205"/>
      <c r="M1692" s="87"/>
      <c r="N1692" s="87"/>
      <c r="O1692" s="87"/>
      <c r="P1692" s="87"/>
      <c r="Q1692" s="87"/>
      <c r="R1692" s="87"/>
      <c r="S1692" s="87"/>
      <c r="T1692" s="87"/>
      <c r="U1692" s="205"/>
      <c r="V1692" s="87"/>
      <c r="W1692" s="87"/>
      <c r="X1692" s="87"/>
      <c r="Y1692" s="87"/>
      <c r="Z1692" s="86"/>
      <c r="AA1692" s="87"/>
    </row>
    <row x14ac:dyDescent="0.25" r="1693" customHeight="1" ht="17.25">
      <c r="A1693" s="178">
        <f>A1692</f>
        <v>25569.375</v>
      </c>
      <c r="B1693" s="179" t="s">
        <v>17</v>
      </c>
      <c r="C1693" s="180"/>
      <c r="D1693" s="180">
        <v>37</v>
      </c>
      <c r="E1693" s="180">
        <v>12</v>
      </c>
      <c r="F1693" s="180"/>
      <c r="G1693" s="180">
        <f>SUM(C1693:F1693)</f>
      </c>
      <c r="H1693" s="182">
        <v>6500</v>
      </c>
      <c r="I1693" s="125">
        <f>G1693*H1693</f>
      </c>
      <c r="J1693" s="125">
        <f>I1693*0.1</f>
      </c>
      <c r="K1693" s="125">
        <f>SUM(I1693:J1693)</f>
      </c>
      <c r="L1693" s="205"/>
      <c r="M1693" s="87"/>
      <c r="N1693" s="87"/>
      <c r="O1693" s="87"/>
      <c r="P1693" s="87"/>
      <c r="Q1693" s="87"/>
      <c r="R1693" s="87"/>
      <c r="S1693" s="87"/>
      <c r="T1693" s="87"/>
      <c r="U1693" s="205"/>
      <c r="V1693" s="87"/>
      <c r="W1693" s="87"/>
      <c r="X1693" s="87"/>
      <c r="Y1693" s="87"/>
      <c r="Z1693" s="86"/>
      <c r="AA1693" s="87"/>
    </row>
    <row x14ac:dyDescent="0.25" r="1694" customHeight="1" ht="17.25">
      <c r="A1694" s="178">
        <f>A1693</f>
        <v>25569.375</v>
      </c>
      <c r="B1694" s="186" t="s">
        <v>148</v>
      </c>
      <c r="C1694" s="180"/>
      <c r="D1694" s="180">
        <v>0</v>
      </c>
      <c r="E1694" s="180"/>
      <c r="F1694" s="180"/>
      <c r="G1694" s="180">
        <f>SUM(C1694:F1694)</f>
      </c>
      <c r="H1694" s="182">
        <v>6000</v>
      </c>
      <c r="I1694" s="125">
        <f>G1694*H1694</f>
      </c>
      <c r="J1694" s="125">
        <f>I1694*0.1</f>
      </c>
      <c r="K1694" s="125">
        <f>SUM(I1694:J1694)</f>
      </c>
      <c r="L1694" s="205"/>
      <c r="M1694" s="87"/>
      <c r="N1694" s="87"/>
      <c r="O1694" s="87"/>
      <c r="P1694" s="87"/>
      <c r="Q1694" s="87"/>
      <c r="R1694" s="87"/>
      <c r="S1694" s="87"/>
      <c r="T1694" s="87"/>
      <c r="U1694" s="205"/>
      <c r="V1694" s="87"/>
      <c r="W1694" s="87"/>
      <c r="X1694" s="87"/>
      <c r="Y1694" s="87"/>
      <c r="Z1694" s="86"/>
      <c r="AA1694" s="87"/>
    </row>
    <row x14ac:dyDescent="0.25" r="1695" customHeight="1" ht="17.25">
      <c r="A1695" s="178">
        <f>A1694</f>
        <v>25569.375</v>
      </c>
      <c r="B1695" s="179" t="s">
        <v>29</v>
      </c>
      <c r="C1695" s="188"/>
      <c r="D1695" s="180">
        <v>16</v>
      </c>
      <c r="E1695" s="180">
        <v>15</v>
      </c>
      <c r="F1695" s="180"/>
      <c r="G1695" s="180">
        <f>SUM(C1695:F1695)</f>
      </c>
      <c r="H1695" s="182">
        <v>5500</v>
      </c>
      <c r="I1695" s="125">
        <f>G1695*H1695</f>
      </c>
      <c r="J1695" s="125">
        <f>I1695*0.1</f>
      </c>
      <c r="K1695" s="125">
        <f>SUM(I1695:J1695)</f>
      </c>
      <c r="L1695" s="205"/>
      <c r="M1695" s="87"/>
      <c r="N1695" s="87"/>
      <c r="O1695" s="87"/>
      <c r="P1695" s="87"/>
      <c r="Q1695" s="87"/>
      <c r="R1695" s="87"/>
      <c r="S1695" s="87"/>
      <c r="T1695" s="87"/>
      <c r="U1695" s="205"/>
      <c r="V1695" s="87"/>
      <c r="W1695" s="87"/>
      <c r="X1695" s="87"/>
      <c r="Y1695" s="87"/>
      <c r="Z1695" s="86"/>
      <c r="AA1695" s="87"/>
    </row>
    <row x14ac:dyDescent="0.25" r="1696" customHeight="1" ht="17.25">
      <c r="A1696" s="178">
        <f>A1695</f>
        <v>25569.375</v>
      </c>
      <c r="B1696" s="179" t="s">
        <v>15</v>
      </c>
      <c r="C1696" s="180"/>
      <c r="D1696" s="180">
        <v>17</v>
      </c>
      <c r="E1696" s="180">
        <v>5</v>
      </c>
      <c r="F1696" s="180"/>
      <c r="G1696" s="180">
        <f>SUM(C1696:F1696)</f>
      </c>
      <c r="H1696" s="182">
        <v>4800</v>
      </c>
      <c r="I1696" s="125">
        <f>G1696*H1696</f>
      </c>
      <c r="J1696" s="125">
        <f>I1696*0.1</f>
      </c>
      <c r="K1696" s="125">
        <f>SUM(I1696:J1696)</f>
      </c>
      <c r="L1696" s="205"/>
      <c r="M1696" s="87"/>
      <c r="N1696" s="87"/>
      <c r="O1696" s="87"/>
      <c r="P1696" s="87"/>
      <c r="Q1696" s="87"/>
      <c r="R1696" s="87"/>
      <c r="S1696" s="87"/>
      <c r="T1696" s="87"/>
      <c r="U1696" s="205"/>
      <c r="V1696" s="87"/>
      <c r="W1696" s="87"/>
      <c r="X1696" s="87"/>
      <c r="Y1696" s="87"/>
      <c r="Z1696" s="86"/>
      <c r="AA1696" s="87"/>
    </row>
    <row x14ac:dyDescent="0.25" r="1697" customHeight="1" ht="17.25">
      <c r="A1697" s="178">
        <f>A1696</f>
        <v>25569.375</v>
      </c>
      <c r="B1697" s="179" t="s">
        <v>21</v>
      </c>
      <c r="C1697" s="188"/>
      <c r="D1697" s="180">
        <v>17</v>
      </c>
      <c r="E1697" s="180"/>
      <c r="F1697" s="180"/>
      <c r="G1697" s="180">
        <f>SUM(C1697:F1697)</f>
      </c>
      <c r="H1697" s="182">
        <v>5500</v>
      </c>
      <c r="I1697" s="125">
        <f>G1697*H1697</f>
      </c>
      <c r="J1697" s="125">
        <f>I1697*0.1</f>
      </c>
      <c r="K1697" s="125">
        <f>SUM(I1697:J1697)</f>
      </c>
      <c r="L1697" s="205"/>
      <c r="M1697" s="87"/>
      <c r="N1697" s="87"/>
      <c r="O1697" s="87"/>
      <c r="P1697" s="87"/>
      <c r="Q1697" s="87"/>
      <c r="R1697" s="87"/>
      <c r="S1697" s="87"/>
      <c r="T1697" s="87"/>
      <c r="U1697" s="205"/>
      <c r="V1697" s="87"/>
      <c r="W1697" s="87"/>
      <c r="X1697" s="87"/>
      <c r="Y1697" s="87"/>
      <c r="Z1697" s="86"/>
      <c r="AA1697" s="87"/>
    </row>
    <row x14ac:dyDescent="0.25" r="1698" customHeight="1" ht="17.25">
      <c r="A1698" s="178">
        <f>A1697</f>
        <v>25569.375</v>
      </c>
      <c r="B1698" s="179" t="s">
        <v>52</v>
      </c>
      <c r="C1698" s="180"/>
      <c r="D1698" s="180">
        <v>15</v>
      </c>
      <c r="E1698" s="180">
        <v>9</v>
      </c>
      <c r="F1698" s="180"/>
      <c r="G1698" s="180">
        <f>SUM(C1698:F1698)</f>
      </c>
      <c r="H1698" s="182">
        <v>5500</v>
      </c>
      <c r="I1698" s="125">
        <f>G1698*H1698</f>
      </c>
      <c r="J1698" s="125">
        <f>I1698*0.1</f>
      </c>
      <c r="K1698" s="125">
        <f>SUM(I1698:J1698)</f>
      </c>
      <c r="L1698" s="205"/>
      <c r="M1698" s="87"/>
      <c r="N1698" s="87"/>
      <c r="O1698" s="87"/>
      <c r="P1698" s="87"/>
      <c r="Q1698" s="87"/>
      <c r="R1698" s="87"/>
      <c r="S1698" s="87"/>
      <c r="T1698" s="87"/>
      <c r="U1698" s="205"/>
      <c r="V1698" s="87"/>
      <c r="W1698" s="87"/>
      <c r="X1698" s="87"/>
      <c r="Y1698" s="87"/>
      <c r="Z1698" s="86"/>
      <c r="AA1698" s="87"/>
    </row>
    <row x14ac:dyDescent="0.25" r="1699" customHeight="1" ht="17.25">
      <c r="A1699" s="178">
        <f>A1698</f>
        <v>25569.375</v>
      </c>
      <c r="B1699" s="186" t="s">
        <v>61</v>
      </c>
      <c r="C1699" s="180"/>
      <c r="D1699" s="180">
        <v>7</v>
      </c>
      <c r="E1699" s="180"/>
      <c r="F1699" s="180"/>
      <c r="G1699" s="180">
        <f>SUM(C1699:F1699)</f>
      </c>
      <c r="H1699" s="182">
        <v>5500</v>
      </c>
      <c r="I1699" s="125">
        <f>G1699*H1699</f>
      </c>
      <c r="J1699" s="125">
        <f>I1699*0.1</f>
      </c>
      <c r="K1699" s="125">
        <f>SUM(I1699:J1699)</f>
      </c>
      <c r="L1699" s="205"/>
      <c r="M1699" s="87"/>
      <c r="N1699" s="87"/>
      <c r="O1699" s="87"/>
      <c r="P1699" s="87"/>
      <c r="Q1699" s="87"/>
      <c r="R1699" s="87"/>
      <c r="S1699" s="87"/>
      <c r="T1699" s="87"/>
      <c r="U1699" s="205"/>
      <c r="V1699" s="87"/>
      <c r="W1699" s="87"/>
      <c r="X1699" s="87"/>
      <c r="Y1699" s="87"/>
      <c r="Z1699" s="86"/>
      <c r="AA1699" s="87"/>
    </row>
    <row x14ac:dyDescent="0.25" r="1700" customHeight="1" ht="17.25">
      <c r="A1700" s="178">
        <f>A1699</f>
        <v>25569.375</v>
      </c>
      <c r="B1700" s="179" t="s">
        <v>33</v>
      </c>
      <c r="C1700" s="180"/>
      <c r="D1700" s="180">
        <v>0</v>
      </c>
      <c r="E1700" s="180"/>
      <c r="F1700" s="180"/>
      <c r="G1700" s="180">
        <f>SUM(C1700:F1700)</f>
      </c>
      <c r="H1700" s="182">
        <v>5500</v>
      </c>
      <c r="I1700" s="125">
        <f>G1700*H1700</f>
      </c>
      <c r="J1700" s="125">
        <f>I1700*0.1</f>
      </c>
      <c r="K1700" s="125">
        <f>SUM(I1700:J1700)</f>
      </c>
      <c r="L1700" s="205"/>
      <c r="M1700" s="87"/>
      <c r="N1700" s="87"/>
      <c r="O1700" s="87"/>
      <c r="P1700" s="87"/>
      <c r="Q1700" s="87"/>
      <c r="R1700" s="87"/>
      <c r="S1700" s="87"/>
      <c r="T1700" s="87"/>
      <c r="U1700" s="205"/>
      <c r="V1700" s="87"/>
      <c r="W1700" s="87"/>
      <c r="X1700" s="87"/>
      <c r="Y1700" s="87"/>
      <c r="Z1700" s="86"/>
      <c r="AA1700" s="87"/>
    </row>
    <row x14ac:dyDescent="0.25" r="1701" customHeight="1" ht="17.25">
      <c r="A1701" s="178">
        <f>A1700</f>
        <v>25569.375</v>
      </c>
      <c r="B1701" s="179" t="s">
        <v>12</v>
      </c>
      <c r="C1701" s="180"/>
      <c r="D1701" s="180">
        <v>17</v>
      </c>
      <c r="E1701" s="180">
        <v>8</v>
      </c>
      <c r="F1701" s="180"/>
      <c r="G1701" s="180">
        <f>SUM(C1701:F1701)</f>
      </c>
      <c r="H1701" s="182">
        <v>6000</v>
      </c>
      <c r="I1701" s="125">
        <f>G1701*H1701</f>
      </c>
      <c r="J1701" s="125">
        <f>I1701*0.1</f>
      </c>
      <c r="K1701" s="125">
        <f>SUM(I1701:J1701)</f>
      </c>
      <c r="L1701" s="205"/>
      <c r="M1701" s="87"/>
      <c r="N1701" s="87"/>
      <c r="O1701" s="87"/>
      <c r="P1701" s="87"/>
      <c r="Q1701" s="87"/>
      <c r="R1701" s="87"/>
      <c r="S1701" s="87"/>
      <c r="T1701" s="87"/>
      <c r="U1701" s="205"/>
      <c r="V1701" s="87"/>
      <c r="W1701" s="87"/>
      <c r="X1701" s="87"/>
      <c r="Y1701" s="87"/>
      <c r="Z1701" s="86"/>
      <c r="AA1701" s="87"/>
    </row>
    <row x14ac:dyDescent="0.25" r="1702" customHeight="1" ht="17.25">
      <c r="A1702" s="178">
        <f>A1701</f>
        <v>25569.375</v>
      </c>
      <c r="B1702" s="186" t="s">
        <v>37</v>
      </c>
      <c r="C1702" s="180"/>
      <c r="D1702" s="180">
        <v>6</v>
      </c>
      <c r="E1702" s="180"/>
      <c r="F1702" s="180"/>
      <c r="G1702" s="180">
        <f>SUM(C1702:F1702)</f>
      </c>
      <c r="H1702" s="182">
        <v>6500</v>
      </c>
      <c r="I1702" s="125">
        <f>G1702*H1702</f>
      </c>
      <c r="J1702" s="125">
        <f>I1702*0.1</f>
      </c>
      <c r="K1702" s="125">
        <f>SUM(I1702:J1702)</f>
      </c>
      <c r="L1702" s="205"/>
      <c r="M1702" s="87"/>
      <c r="N1702" s="87"/>
      <c r="O1702" s="87"/>
      <c r="P1702" s="87"/>
      <c r="Q1702" s="87"/>
      <c r="R1702" s="87"/>
      <c r="S1702" s="87"/>
      <c r="T1702" s="87"/>
      <c r="U1702" s="205"/>
      <c r="V1702" s="87"/>
      <c r="W1702" s="87"/>
      <c r="X1702" s="87"/>
      <c r="Y1702" s="87"/>
      <c r="Z1702" s="86"/>
      <c r="AA1702" s="87"/>
    </row>
    <row x14ac:dyDescent="0.25" r="1703" customHeight="1" ht="17.25">
      <c r="A1703" s="178">
        <f>A1702</f>
        <v>25569.375</v>
      </c>
      <c r="B1703" s="186" t="s">
        <v>64</v>
      </c>
      <c r="C1703" s="180"/>
      <c r="D1703" s="180">
        <v>57</v>
      </c>
      <c r="E1703" s="180">
        <v>15</v>
      </c>
      <c r="F1703" s="180"/>
      <c r="G1703" s="180">
        <f>SUM(C1703:F1703)</f>
      </c>
      <c r="H1703" s="182">
        <v>5500</v>
      </c>
      <c r="I1703" s="125">
        <f>G1703*H1703</f>
      </c>
      <c r="J1703" s="125">
        <f>I1703*0.1</f>
      </c>
      <c r="K1703" s="125">
        <f>SUM(I1703:J1703)</f>
      </c>
      <c r="L1703" s="205"/>
      <c r="M1703" s="87"/>
      <c r="N1703" s="87"/>
      <c r="O1703" s="87"/>
      <c r="P1703" s="87"/>
      <c r="Q1703" s="87"/>
      <c r="R1703" s="87"/>
      <c r="S1703" s="87"/>
      <c r="T1703" s="87"/>
      <c r="U1703" s="205"/>
      <c r="V1703" s="87"/>
      <c r="W1703" s="87"/>
      <c r="X1703" s="87"/>
      <c r="Y1703" s="87"/>
      <c r="Z1703" s="86"/>
      <c r="AA1703" s="87"/>
    </row>
    <row x14ac:dyDescent="0.25" r="1704" customHeight="1" ht="17.25">
      <c r="A1704" s="178">
        <f>A1703</f>
        <v>25569.375</v>
      </c>
      <c r="B1704" s="179" t="s">
        <v>25</v>
      </c>
      <c r="C1704" s="180"/>
      <c r="D1704" s="180">
        <v>20</v>
      </c>
      <c r="E1704" s="180"/>
      <c r="F1704" s="180"/>
      <c r="G1704" s="180">
        <f>SUM(C1704:F1704)</f>
      </c>
      <c r="H1704" s="182">
        <v>6000</v>
      </c>
      <c r="I1704" s="125">
        <f>G1704*H1704</f>
      </c>
      <c r="J1704" s="125">
        <f>I1704*0.1</f>
      </c>
      <c r="K1704" s="125">
        <f>SUM(I1704:J1704)</f>
      </c>
      <c r="L1704" s="205"/>
      <c r="M1704" s="87"/>
      <c r="N1704" s="87"/>
      <c r="O1704" s="87"/>
      <c r="P1704" s="87"/>
      <c r="Q1704" s="87"/>
      <c r="R1704" s="87"/>
      <c r="S1704" s="87"/>
      <c r="T1704" s="87"/>
      <c r="U1704" s="205"/>
      <c r="V1704" s="87"/>
      <c r="W1704" s="87"/>
      <c r="X1704" s="87"/>
      <c r="Y1704" s="87"/>
      <c r="Z1704" s="86"/>
      <c r="AA1704" s="87"/>
    </row>
    <row x14ac:dyDescent="0.25" r="1705" customHeight="1" ht="17.25">
      <c r="A1705" s="178">
        <f>A1704</f>
        <v>25569.375</v>
      </c>
      <c r="B1705" s="186" t="s">
        <v>76</v>
      </c>
      <c r="C1705" s="188"/>
      <c r="D1705" s="180">
        <v>25</v>
      </c>
      <c r="E1705" s="180">
        <v>12</v>
      </c>
      <c r="F1705" s="180">
        <v>5</v>
      </c>
      <c r="G1705" s="180">
        <f>SUM(C1705:F1705)</f>
      </c>
      <c r="H1705" s="125">
        <v>6000</v>
      </c>
      <c r="I1705" s="125">
        <f>G1705*H1705</f>
      </c>
      <c r="J1705" s="125">
        <f>I1705*0.1</f>
      </c>
      <c r="K1705" s="125">
        <f>SUM(I1705:J1705)</f>
      </c>
      <c r="L1705" s="205"/>
      <c r="M1705" s="87"/>
      <c r="N1705" s="87"/>
      <c r="O1705" s="87"/>
      <c r="P1705" s="87"/>
      <c r="Q1705" s="87"/>
      <c r="R1705" s="87"/>
      <c r="S1705" s="87"/>
      <c r="T1705" s="87"/>
      <c r="U1705" s="205"/>
      <c r="V1705" s="87"/>
      <c r="W1705" s="87"/>
      <c r="X1705" s="87"/>
      <c r="Y1705" s="87"/>
      <c r="Z1705" s="86"/>
      <c r="AA1705" s="87"/>
    </row>
    <row x14ac:dyDescent="0.25" r="1706" customHeight="1" ht="17.25">
      <c r="A1706" s="178">
        <f>A1705</f>
        <v>25569.375</v>
      </c>
      <c r="B1706" s="186" t="s">
        <v>149</v>
      </c>
      <c r="C1706" s="180"/>
      <c r="D1706" s="180">
        <v>88</v>
      </c>
      <c r="E1706" s="181">
        <v>28</v>
      </c>
      <c r="F1706" s="180">
        <v>3</v>
      </c>
      <c r="G1706" s="180">
        <f>SUM(C1706:F1706)</f>
      </c>
      <c r="H1706" s="125">
        <v>6000</v>
      </c>
      <c r="I1706" s="125">
        <f>G1706*H1706</f>
      </c>
      <c r="J1706" s="125">
        <f>I1706*0.1</f>
      </c>
      <c r="K1706" s="125">
        <f>SUM(I1706:J1706)</f>
      </c>
      <c r="L1706" s="205"/>
      <c r="M1706" s="87"/>
      <c r="N1706" s="87"/>
      <c r="O1706" s="87"/>
      <c r="P1706" s="87"/>
      <c r="Q1706" s="87"/>
      <c r="R1706" s="87"/>
      <c r="S1706" s="87"/>
      <c r="T1706" s="87"/>
      <c r="U1706" s="205"/>
      <c r="V1706" s="87"/>
      <c r="W1706" s="87"/>
      <c r="X1706" s="87"/>
      <c r="Y1706" s="87"/>
      <c r="Z1706" s="86"/>
      <c r="AA1706" s="87"/>
    </row>
    <row x14ac:dyDescent="0.25" r="1707" customHeight="1" ht="17.25">
      <c r="A1707" s="178">
        <f>A1706</f>
        <v>25569.375</v>
      </c>
      <c r="B1707" s="186" t="s">
        <v>43</v>
      </c>
      <c r="C1707" s="180"/>
      <c r="D1707" s="180">
        <v>42</v>
      </c>
      <c r="E1707" s="180"/>
      <c r="F1707" s="180"/>
      <c r="G1707" s="180">
        <f>SUM(C1707:F1707)</f>
      </c>
      <c r="H1707" s="125">
        <v>6000</v>
      </c>
      <c r="I1707" s="125">
        <f>G1707*H1707</f>
      </c>
      <c r="J1707" s="125">
        <f>I1707*0.1</f>
      </c>
      <c r="K1707" s="125">
        <f>SUM(I1707:J1707)</f>
      </c>
      <c r="L1707" s="205"/>
      <c r="M1707" s="87"/>
      <c r="N1707" s="87"/>
      <c r="O1707" s="87"/>
      <c r="P1707" s="87"/>
      <c r="Q1707" s="87"/>
      <c r="R1707" s="87"/>
      <c r="S1707" s="87"/>
      <c r="T1707" s="87"/>
      <c r="U1707" s="205"/>
      <c r="V1707" s="87"/>
      <c r="W1707" s="87"/>
      <c r="X1707" s="87"/>
      <c r="Y1707" s="87"/>
      <c r="Z1707" s="86"/>
      <c r="AA1707" s="87"/>
    </row>
    <row x14ac:dyDescent="0.25" r="1708" customHeight="1" ht="17.25">
      <c r="A1708" s="178">
        <f>A1707</f>
        <v>25569.375</v>
      </c>
      <c r="B1708" s="186" t="s">
        <v>18</v>
      </c>
      <c r="C1708" s="180"/>
      <c r="D1708" s="180">
        <v>9</v>
      </c>
      <c r="E1708" s="180">
        <v>7</v>
      </c>
      <c r="F1708" s="180">
        <v>6</v>
      </c>
      <c r="G1708" s="180">
        <f>SUM(C1708:F1708)</f>
      </c>
      <c r="H1708" s="125">
        <v>6000</v>
      </c>
      <c r="I1708" s="125">
        <f>G1708*H1708</f>
      </c>
      <c r="J1708" s="125">
        <f>I1708*0.1</f>
      </c>
      <c r="K1708" s="125">
        <f>SUM(I1708:J1708)</f>
      </c>
      <c r="L1708" s="205"/>
      <c r="M1708" s="87"/>
      <c r="N1708" s="87"/>
      <c r="O1708" s="87"/>
      <c r="P1708" s="87"/>
      <c r="Q1708" s="87"/>
      <c r="R1708" s="87"/>
      <c r="S1708" s="87"/>
      <c r="T1708" s="87"/>
      <c r="U1708" s="205"/>
      <c r="V1708" s="87"/>
      <c r="W1708" s="87"/>
      <c r="X1708" s="87"/>
      <c r="Y1708" s="87"/>
      <c r="Z1708" s="86"/>
      <c r="AA1708" s="87"/>
    </row>
    <row x14ac:dyDescent="0.25" r="1709" customHeight="1" ht="17.25">
      <c r="A1709" s="178">
        <f>A1708</f>
        <v>25569.375</v>
      </c>
      <c r="B1709" s="186" t="s">
        <v>82</v>
      </c>
      <c r="C1709" s="188"/>
      <c r="D1709" s="180">
        <v>25</v>
      </c>
      <c r="E1709" s="180">
        <v>9</v>
      </c>
      <c r="F1709" s="180">
        <v>7</v>
      </c>
      <c r="G1709" s="180">
        <f>SUM(C1709:F1709)</f>
      </c>
      <c r="H1709" s="125">
        <v>5000</v>
      </c>
      <c r="I1709" s="125">
        <f>G1709*H1709</f>
      </c>
      <c r="J1709" s="125">
        <f>I1709*0.1</f>
      </c>
      <c r="K1709" s="125">
        <f>SUM(I1709:J1709)</f>
      </c>
      <c r="L1709" s="205"/>
      <c r="M1709" s="87"/>
      <c r="N1709" s="87"/>
      <c r="O1709" s="87"/>
      <c r="P1709" s="87"/>
      <c r="Q1709" s="87"/>
      <c r="R1709" s="87"/>
      <c r="S1709" s="87"/>
      <c r="T1709" s="87"/>
      <c r="U1709" s="205"/>
      <c r="V1709" s="87"/>
      <c r="W1709" s="87"/>
      <c r="X1709" s="87"/>
      <c r="Y1709" s="87"/>
      <c r="Z1709" s="86"/>
      <c r="AA1709" s="87"/>
    </row>
    <row x14ac:dyDescent="0.25" r="1710" customHeight="1" ht="17.25">
      <c r="A1710" s="178">
        <f>A1709</f>
        <v>25569.375</v>
      </c>
      <c r="B1710" s="186" t="s">
        <v>151</v>
      </c>
      <c r="C1710" s="180"/>
      <c r="D1710" s="180">
        <v>12</v>
      </c>
      <c r="E1710" s="180"/>
      <c r="F1710" s="180"/>
      <c r="G1710" s="180">
        <f>SUM(C1710:F1710)</f>
      </c>
      <c r="H1710" s="125">
        <v>5000</v>
      </c>
      <c r="I1710" s="125">
        <f>G1710*H1710</f>
      </c>
      <c r="J1710" s="125">
        <f>I1710*0.1</f>
      </c>
      <c r="K1710" s="125">
        <f>SUM(I1710:J1710)</f>
      </c>
      <c r="L1710" s="205"/>
      <c r="M1710" s="87"/>
      <c r="N1710" s="87"/>
      <c r="O1710" s="87"/>
      <c r="P1710" s="87"/>
      <c r="Q1710" s="87"/>
      <c r="R1710" s="87"/>
      <c r="S1710" s="87"/>
      <c r="T1710" s="87"/>
      <c r="U1710" s="205"/>
      <c r="V1710" s="87"/>
      <c r="W1710" s="87"/>
      <c r="X1710" s="87"/>
      <c r="Y1710" s="87"/>
      <c r="Z1710" s="86"/>
      <c r="AA1710" s="87"/>
    </row>
    <row x14ac:dyDescent="0.25" r="1711" customHeight="1" ht="17.25">
      <c r="A1711" s="178">
        <f>A1710</f>
        <v>25569.375</v>
      </c>
      <c r="B1711" s="186" t="s">
        <v>105</v>
      </c>
      <c r="C1711" s="180"/>
      <c r="D1711" s="180">
        <v>37</v>
      </c>
      <c r="E1711" s="180"/>
      <c r="F1711" s="180"/>
      <c r="G1711" s="180">
        <f>SUM(C1711:F1711)</f>
      </c>
      <c r="H1711" s="125">
        <v>7000</v>
      </c>
      <c r="I1711" s="125">
        <f>G1711*H1711</f>
      </c>
      <c r="J1711" s="185"/>
      <c r="K1711" s="125">
        <f>SUM(I1711:J1711)</f>
      </c>
      <c r="L1711" s="205"/>
      <c r="M1711" s="87"/>
      <c r="N1711" s="87"/>
      <c r="O1711" s="87"/>
      <c r="P1711" s="87"/>
      <c r="Q1711" s="87"/>
      <c r="R1711" s="87"/>
      <c r="S1711" s="87"/>
      <c r="T1711" s="87"/>
      <c r="U1711" s="205"/>
      <c r="V1711" s="87"/>
      <c r="W1711" s="87"/>
      <c r="X1711" s="87"/>
      <c r="Y1711" s="87"/>
      <c r="Z1711" s="86"/>
      <c r="AA1711" s="87"/>
    </row>
    <row x14ac:dyDescent="0.25" r="1712" customHeight="1" ht="17.25">
      <c r="A1712" s="178">
        <f>A1711</f>
        <v>25569.375</v>
      </c>
      <c r="B1712" s="186" t="s">
        <v>23</v>
      </c>
      <c r="C1712" s="180"/>
      <c r="D1712" s="180">
        <v>15</v>
      </c>
      <c r="E1712" s="180"/>
      <c r="F1712" s="180"/>
      <c r="G1712" s="180">
        <f>SUM(C1712:F1712)</f>
      </c>
      <c r="H1712" s="125">
        <v>6000</v>
      </c>
      <c r="I1712" s="125">
        <f>G1712*H1712</f>
      </c>
      <c r="J1712" s="125">
        <f>I1712*0.1</f>
      </c>
      <c r="K1712" s="125">
        <f>SUM(I1712:J1712)</f>
      </c>
      <c r="L1712" s="205"/>
      <c r="M1712" s="87"/>
      <c r="N1712" s="87"/>
      <c r="O1712" s="87"/>
      <c r="P1712" s="87"/>
      <c r="Q1712" s="87"/>
      <c r="R1712" s="87"/>
      <c r="S1712" s="87"/>
      <c r="T1712" s="87"/>
      <c r="U1712" s="205"/>
      <c r="V1712" s="87"/>
      <c r="W1712" s="87"/>
      <c r="X1712" s="87"/>
      <c r="Y1712" s="87"/>
      <c r="Z1712" s="86"/>
      <c r="AA1712" s="87"/>
    </row>
    <row x14ac:dyDescent="0.25" r="1713" customHeight="1" ht="17.25">
      <c r="A1713" s="178">
        <f>A1712</f>
        <v>25569.375</v>
      </c>
      <c r="B1713" s="186" t="s">
        <v>40</v>
      </c>
      <c r="C1713" s="180"/>
      <c r="D1713" s="180">
        <v>17</v>
      </c>
      <c r="E1713" s="180"/>
      <c r="F1713" s="180"/>
      <c r="G1713" s="180">
        <f>SUM(C1713:F1713)</f>
      </c>
      <c r="H1713" s="125">
        <v>6500</v>
      </c>
      <c r="I1713" s="125">
        <f>G1713*H1713</f>
      </c>
      <c r="J1713" s="125">
        <f>I1713*0.1</f>
      </c>
      <c r="K1713" s="125">
        <f>SUM(I1713:J1713)</f>
      </c>
      <c r="L1713" s="205"/>
      <c r="M1713" s="87"/>
      <c r="N1713" s="87"/>
      <c r="O1713" s="87"/>
      <c r="P1713" s="87"/>
      <c r="Q1713" s="87"/>
      <c r="R1713" s="87"/>
      <c r="S1713" s="87"/>
      <c r="T1713" s="87"/>
      <c r="U1713" s="205"/>
      <c r="V1713" s="87"/>
      <c r="W1713" s="87"/>
      <c r="X1713" s="87"/>
      <c r="Y1713" s="87"/>
      <c r="Z1713" s="86"/>
      <c r="AA1713" s="87"/>
    </row>
    <row x14ac:dyDescent="0.25" r="1714" customHeight="1" ht="17.25">
      <c r="A1714" s="178">
        <f>A1712</f>
        <v>25569.375</v>
      </c>
      <c r="B1714" s="186" t="s">
        <v>86</v>
      </c>
      <c r="C1714" s="180"/>
      <c r="D1714" s="219"/>
      <c r="E1714" s="180">
        <v>8</v>
      </c>
      <c r="F1714" s="219"/>
      <c r="G1714" s="180">
        <f>SUM(C1714:F1714)</f>
      </c>
      <c r="H1714" s="125">
        <v>6000</v>
      </c>
      <c r="I1714" s="125">
        <f>G1714*H1714</f>
      </c>
      <c r="J1714" s="125">
        <f>I1714*0.1</f>
      </c>
      <c r="K1714" s="125">
        <f>SUM(I1714:J1714)</f>
      </c>
      <c r="L1714" s="205"/>
      <c r="M1714" s="87"/>
      <c r="N1714" s="87"/>
      <c r="O1714" s="87"/>
      <c r="P1714" s="87"/>
      <c r="Q1714" s="87"/>
      <c r="R1714" s="87"/>
      <c r="S1714" s="87"/>
      <c r="T1714" s="87"/>
      <c r="U1714" s="205"/>
      <c r="V1714" s="87"/>
      <c r="W1714" s="87"/>
      <c r="X1714" s="87"/>
      <c r="Y1714" s="87"/>
      <c r="Z1714" s="86"/>
      <c r="AA1714" s="87"/>
    </row>
    <row x14ac:dyDescent="0.25" r="1715" customHeight="1" ht="17.25">
      <c r="A1715" s="178">
        <f>A1713</f>
        <v>25569.375</v>
      </c>
      <c r="B1715" s="186" t="s">
        <v>86</v>
      </c>
      <c r="C1715" s="180"/>
      <c r="D1715" s="192">
        <v>19</v>
      </c>
      <c r="E1715" s="219"/>
      <c r="F1715" s="192">
        <v>5</v>
      </c>
      <c r="G1715" s="180">
        <f>SUM(C1715:F1715)</f>
      </c>
      <c r="H1715" s="193">
        <v>9000</v>
      </c>
      <c r="I1715" s="125">
        <f>G1715*H1715</f>
      </c>
      <c r="J1715" s="125">
        <f>I1715*0.1</f>
      </c>
      <c r="K1715" s="125">
        <f>SUM(I1715:J1715)</f>
      </c>
      <c r="L1715" s="205"/>
      <c r="M1715" s="87"/>
      <c r="N1715" s="87"/>
      <c r="O1715" s="87"/>
      <c r="P1715" s="87"/>
      <c r="Q1715" s="87"/>
      <c r="R1715" s="87"/>
      <c r="S1715" s="87"/>
      <c r="T1715" s="87"/>
      <c r="U1715" s="205"/>
      <c r="V1715" s="87"/>
      <c r="W1715" s="87"/>
      <c r="X1715" s="87"/>
      <c r="Y1715" s="87"/>
      <c r="Z1715" s="86"/>
      <c r="AA1715" s="87"/>
    </row>
    <row x14ac:dyDescent="0.25" r="1716" customHeight="1" ht="17.25">
      <c r="A1716" s="178">
        <f>A1715</f>
        <v>25569.375</v>
      </c>
      <c r="B1716" s="186" t="s">
        <v>152</v>
      </c>
      <c r="C1716" s="180"/>
      <c r="D1716" s="180">
        <v>88</v>
      </c>
      <c r="E1716" s="180"/>
      <c r="F1716" s="180"/>
      <c r="G1716" s="180">
        <f>SUM(C1716:F1716)</f>
      </c>
      <c r="H1716" s="125">
        <v>6000</v>
      </c>
      <c r="I1716" s="125">
        <f>G1716*H1716</f>
      </c>
      <c r="J1716" s="125">
        <f>I1716*0.1</f>
      </c>
      <c r="K1716" s="125">
        <f>SUM(I1716:J1716)</f>
      </c>
      <c r="L1716" s="205"/>
      <c r="M1716" s="87"/>
      <c r="N1716" s="87"/>
      <c r="O1716" s="87"/>
      <c r="P1716" s="87"/>
      <c r="Q1716" s="87"/>
      <c r="R1716" s="87"/>
      <c r="S1716" s="87"/>
      <c r="T1716" s="87"/>
      <c r="U1716" s="205"/>
      <c r="V1716" s="87"/>
      <c r="W1716" s="87"/>
      <c r="X1716" s="87"/>
      <c r="Y1716" s="87"/>
      <c r="Z1716" s="86"/>
      <c r="AA1716" s="87"/>
    </row>
    <row x14ac:dyDescent="0.25" r="1717" customHeight="1" ht="17.25">
      <c r="A1717" s="178">
        <f>A1712</f>
        <v>25569.375</v>
      </c>
      <c r="B1717" s="186" t="s">
        <v>153</v>
      </c>
      <c r="C1717" s="180"/>
      <c r="D1717" s="180">
        <v>10</v>
      </c>
      <c r="E1717" s="180"/>
      <c r="F1717" s="180"/>
      <c r="G1717" s="180">
        <f>SUM(C1717:F1717)</f>
      </c>
      <c r="H1717" s="125">
        <v>6000</v>
      </c>
      <c r="I1717" s="125">
        <f>G1717*H1717</f>
      </c>
      <c r="J1717" s="125">
        <f>I1717*0.1</f>
      </c>
      <c r="K1717" s="125">
        <f>SUM(I1717:J1717)</f>
      </c>
      <c r="L1717" s="205"/>
      <c r="M1717" s="87"/>
      <c r="N1717" s="87"/>
      <c r="O1717" s="87"/>
      <c r="P1717" s="87"/>
      <c r="Q1717" s="87"/>
      <c r="R1717" s="87"/>
      <c r="S1717" s="87"/>
      <c r="T1717" s="87"/>
      <c r="U1717" s="205"/>
      <c r="V1717" s="87"/>
      <c r="W1717" s="87"/>
      <c r="X1717" s="87"/>
      <c r="Y1717" s="87"/>
      <c r="Z1717" s="86"/>
      <c r="AA1717" s="87"/>
    </row>
    <row x14ac:dyDescent="0.25" r="1718" customHeight="1" ht="17.25">
      <c r="A1718" s="178">
        <f>A1713</f>
        <v>25569.375</v>
      </c>
      <c r="B1718" s="186"/>
      <c r="C1718" s="180"/>
      <c r="D1718" s="180"/>
      <c r="E1718" s="180"/>
      <c r="F1718" s="180"/>
      <c r="G1718" s="180">
        <f>SUM(C1718:F1718)</f>
      </c>
      <c r="H1718" s="125"/>
      <c r="I1718" s="125">
        <f>G1718*H1718</f>
      </c>
      <c r="J1718" s="125">
        <f>I1718*0.1</f>
      </c>
      <c r="K1718" s="125">
        <f>SUM(I1718:J1718)</f>
      </c>
      <c r="L1718" s="205"/>
      <c r="M1718" s="87"/>
      <c r="N1718" s="87"/>
      <c r="O1718" s="87"/>
      <c r="P1718" s="87"/>
      <c r="Q1718" s="87"/>
      <c r="R1718" s="87"/>
      <c r="S1718" s="87"/>
      <c r="T1718" s="87"/>
      <c r="U1718" s="205"/>
      <c r="V1718" s="87"/>
      <c r="W1718" s="87"/>
      <c r="X1718" s="87"/>
      <c r="Y1718" s="87"/>
      <c r="Z1718" s="86"/>
      <c r="AA1718" s="87"/>
    </row>
    <row x14ac:dyDescent="0.25" r="1719" customHeight="1" ht="17.25">
      <c r="A1719" s="178">
        <f>A1712</f>
        <v>25569.375</v>
      </c>
      <c r="B1719" s="186"/>
      <c r="C1719" s="180"/>
      <c r="D1719" s="180"/>
      <c r="E1719" s="180"/>
      <c r="F1719" s="180"/>
      <c r="G1719" s="180">
        <f>SUM(C1719:F1719)</f>
      </c>
      <c r="H1719" s="125"/>
      <c r="I1719" s="125">
        <f>G1719*H1719</f>
      </c>
      <c r="J1719" s="125">
        <f>I1719*0.1</f>
      </c>
      <c r="K1719" s="125">
        <f>SUM(I1719:J1719)</f>
      </c>
      <c r="L1719" s="205"/>
      <c r="M1719" s="87"/>
      <c r="N1719" s="87"/>
      <c r="O1719" s="87"/>
      <c r="P1719" s="87"/>
      <c r="Q1719" s="87"/>
      <c r="R1719" s="87"/>
      <c r="S1719" s="87"/>
      <c r="T1719" s="87"/>
      <c r="U1719" s="205"/>
      <c r="V1719" s="87"/>
      <c r="W1719" s="87"/>
      <c r="X1719" s="87"/>
      <c r="Y1719" s="87"/>
      <c r="Z1719" s="86"/>
      <c r="AA1719" s="87"/>
    </row>
    <row x14ac:dyDescent="0.25" r="1720" customHeight="1" ht="17.25">
      <c r="A1720" s="178">
        <f>A1713</f>
        <v>25569.375</v>
      </c>
      <c r="B1720" s="186"/>
      <c r="C1720" s="180"/>
      <c r="D1720" s="180"/>
      <c r="E1720" s="180"/>
      <c r="F1720" s="180"/>
      <c r="G1720" s="180">
        <f>SUM(C1720:F1720)</f>
      </c>
      <c r="H1720" s="125"/>
      <c r="I1720" s="125">
        <f>G1720*H1720</f>
      </c>
      <c r="J1720" s="125">
        <f>I1720*0.1</f>
      </c>
      <c r="K1720" s="125">
        <f>SUM(I1720:J1720)</f>
      </c>
      <c r="L1720" s="205"/>
      <c r="M1720" s="87"/>
      <c r="N1720" s="87"/>
      <c r="O1720" s="87"/>
      <c r="P1720" s="87"/>
      <c r="Q1720" s="87"/>
      <c r="R1720" s="87"/>
      <c r="S1720" s="87"/>
      <c r="T1720" s="87"/>
      <c r="U1720" s="205"/>
      <c r="V1720" s="87"/>
      <c r="W1720" s="87"/>
      <c r="X1720" s="87"/>
      <c r="Y1720" s="87"/>
      <c r="Z1720" s="86"/>
      <c r="AA1720" s="87"/>
    </row>
    <row x14ac:dyDescent="0.25" r="1721" customHeight="1" ht="17.25">
      <c r="A1721" s="178">
        <f>A1719</f>
        <v>25569.375</v>
      </c>
      <c r="B1721" s="179"/>
      <c r="C1721" s="180"/>
      <c r="D1721" s="180"/>
      <c r="E1721" s="180"/>
      <c r="F1721" s="180"/>
      <c r="G1721" s="180">
        <f>SUM(C1721:F1721)</f>
      </c>
      <c r="H1721" s="125"/>
      <c r="I1721" s="125">
        <f>G1721*H1721</f>
      </c>
      <c r="J1721" s="125">
        <v>0</v>
      </c>
      <c r="K1721" s="125">
        <f>SUM(I1721:J1721)</f>
      </c>
      <c r="L1721" s="205"/>
      <c r="M1721" s="87"/>
      <c r="N1721" s="87"/>
      <c r="O1721" s="87"/>
      <c r="P1721" s="87"/>
      <c r="Q1721" s="87"/>
      <c r="R1721" s="87"/>
      <c r="S1721" s="87"/>
      <c r="T1721" s="87"/>
      <c r="U1721" s="205"/>
      <c r="V1721" s="87"/>
      <c r="W1721" s="87"/>
      <c r="X1721" s="87"/>
      <c r="Y1721" s="87"/>
      <c r="Z1721" s="86"/>
      <c r="AA1721" s="87"/>
    </row>
    <row x14ac:dyDescent="0.25" r="1722" customHeight="1" ht="17.25">
      <c r="A1722" s="189">
        <f>A1721</f>
        <v>25569.375</v>
      </c>
      <c r="B1722" s="190" t="s">
        <v>155</v>
      </c>
      <c r="C1722" s="191">
        <f>SUM(C1674:C1721)</f>
      </c>
      <c r="D1722" s="191">
        <f>SUM(D1674:D1721)</f>
      </c>
      <c r="E1722" s="191">
        <f>SUM(E1674:E1721)</f>
      </c>
      <c r="F1722" s="191">
        <f>SUM(F1674:F1721)</f>
      </c>
      <c r="G1722" s="191">
        <f>SUM(G1674:G1721)</f>
      </c>
      <c r="H1722" s="191"/>
      <c r="I1722" s="191">
        <f>SUM(I1674:I1721)</f>
      </c>
      <c r="J1722" s="191">
        <f>SUM(J1674:J1721)</f>
      </c>
      <c r="K1722" s="191">
        <f>SUM(K1674:K1721)</f>
      </c>
      <c r="L1722" s="205"/>
      <c r="M1722" s="87"/>
      <c r="N1722" s="87"/>
      <c r="O1722" s="87"/>
      <c r="P1722" s="87"/>
      <c r="Q1722" s="87"/>
      <c r="R1722" s="87"/>
      <c r="S1722" s="87"/>
      <c r="T1722" s="87"/>
      <c r="U1722" s="205"/>
      <c r="V1722" s="87"/>
      <c r="W1722" s="87"/>
      <c r="X1722" s="87"/>
      <c r="Y1722" s="87"/>
      <c r="Z1722" s="86"/>
      <c r="AA1722" s="87"/>
    </row>
    <row x14ac:dyDescent="0.25" r="1723" customHeight="1" ht="17.25">
      <c r="A1723" s="178">
        <f>A1722</f>
        <v>25569.375</v>
      </c>
      <c r="B1723" s="186" t="s">
        <v>113</v>
      </c>
      <c r="C1723" s="180"/>
      <c r="D1723" s="180">
        <v>43</v>
      </c>
      <c r="E1723" s="180">
        <v>50</v>
      </c>
      <c r="F1723" s="180"/>
      <c r="G1723" s="180">
        <f>SUM(C1723:F1723)</f>
      </c>
      <c r="H1723" s="125">
        <v>6500</v>
      </c>
      <c r="I1723" s="125">
        <f>G1723*H1723</f>
      </c>
      <c r="J1723" s="185"/>
      <c r="K1723" s="125">
        <f>SUM(I1723:J1723)</f>
      </c>
      <c r="L1723" s="205"/>
      <c r="M1723" s="87"/>
      <c r="N1723" s="87"/>
      <c r="O1723" s="87"/>
      <c r="P1723" s="87"/>
      <c r="Q1723" s="87"/>
      <c r="R1723" s="87"/>
      <c r="S1723" s="87"/>
      <c r="T1723" s="87"/>
      <c r="U1723" s="205"/>
      <c r="V1723" s="87"/>
      <c r="W1723" s="87"/>
      <c r="X1723" s="87"/>
      <c r="Y1723" s="87"/>
      <c r="Z1723" s="86"/>
      <c r="AA1723" s="87"/>
    </row>
    <row x14ac:dyDescent="0.25" r="1724" customHeight="1" ht="17.25">
      <c r="A1724" s="178">
        <f>A1723</f>
        <v>25569.375</v>
      </c>
      <c r="B1724" s="186" t="s">
        <v>156</v>
      </c>
      <c r="C1724" s="180"/>
      <c r="D1724" s="180">
        <v>8</v>
      </c>
      <c r="E1724" s="180">
        <v>7</v>
      </c>
      <c r="F1724" s="180"/>
      <c r="G1724" s="180">
        <f>SUM(C1724:F1724)</f>
      </c>
      <c r="H1724" s="125">
        <v>6500</v>
      </c>
      <c r="I1724" s="125">
        <f>G1724*H1724</f>
      </c>
      <c r="J1724" s="185"/>
      <c r="K1724" s="125">
        <f>SUM(I1724:J1724)</f>
      </c>
      <c r="L1724" s="205"/>
      <c r="M1724" s="87"/>
      <c r="N1724" s="87"/>
      <c r="O1724" s="87"/>
      <c r="P1724" s="87"/>
      <c r="Q1724" s="87"/>
      <c r="R1724" s="87"/>
      <c r="S1724" s="87"/>
      <c r="T1724" s="87"/>
      <c r="U1724" s="205"/>
      <c r="V1724" s="87"/>
      <c r="W1724" s="87"/>
      <c r="X1724" s="87"/>
      <c r="Y1724" s="87"/>
      <c r="Z1724" s="86"/>
      <c r="AA1724" s="87"/>
    </row>
    <row x14ac:dyDescent="0.25" r="1725" customHeight="1" ht="17.25">
      <c r="A1725" s="178">
        <f>A1724</f>
        <v>25569.375</v>
      </c>
      <c r="B1725" s="186" t="s">
        <v>112</v>
      </c>
      <c r="C1725" s="180"/>
      <c r="D1725" s="180">
        <v>10</v>
      </c>
      <c r="E1725" s="180">
        <v>7</v>
      </c>
      <c r="F1725" s="180"/>
      <c r="G1725" s="180">
        <f>SUM(C1725:F1725)</f>
      </c>
      <c r="H1725" s="125">
        <v>6900</v>
      </c>
      <c r="I1725" s="125">
        <f>G1725*H1725</f>
      </c>
      <c r="J1725" s="185"/>
      <c r="K1725" s="125">
        <f>SUM(I1725:J1725)</f>
      </c>
      <c r="L1725" s="205"/>
      <c r="M1725" s="87"/>
      <c r="N1725" s="87"/>
      <c r="O1725" s="87"/>
      <c r="P1725" s="87"/>
      <c r="Q1725" s="87"/>
      <c r="R1725" s="87"/>
      <c r="S1725" s="87"/>
      <c r="T1725" s="87"/>
      <c r="U1725" s="205"/>
      <c r="V1725" s="87"/>
      <c r="W1725" s="87"/>
      <c r="X1725" s="87"/>
      <c r="Y1725" s="87"/>
      <c r="Z1725" s="86"/>
      <c r="AA1725" s="87"/>
    </row>
    <row x14ac:dyDescent="0.25" r="1726" customHeight="1" ht="17.25">
      <c r="A1726" s="178">
        <f>A1725</f>
        <v>25569.375</v>
      </c>
      <c r="B1726" s="179"/>
      <c r="C1726" s="180"/>
      <c r="D1726" s="180"/>
      <c r="E1726" s="180"/>
      <c r="F1726" s="180"/>
      <c r="G1726" s="180">
        <f>SUM(C1726:F1726)</f>
      </c>
      <c r="H1726" s="125"/>
      <c r="I1726" s="125">
        <f>G1726*H1726</f>
      </c>
      <c r="J1726" s="185"/>
      <c r="K1726" s="125">
        <f>SUM(I1726:J1726)</f>
      </c>
      <c r="L1726" s="205"/>
      <c r="M1726" s="87"/>
      <c r="N1726" s="87"/>
      <c r="O1726" s="87"/>
      <c r="P1726" s="87"/>
      <c r="Q1726" s="87"/>
      <c r="R1726" s="87"/>
      <c r="S1726" s="87"/>
      <c r="T1726" s="87"/>
      <c r="U1726" s="205"/>
      <c r="V1726" s="87"/>
      <c r="W1726" s="87"/>
      <c r="X1726" s="87"/>
      <c r="Y1726" s="87"/>
      <c r="Z1726" s="86"/>
      <c r="AA1726" s="87"/>
    </row>
    <row x14ac:dyDescent="0.25" r="1727" customHeight="1" ht="17.25">
      <c r="A1727" s="178">
        <f>A1726</f>
        <v>25569.375</v>
      </c>
      <c r="B1727" s="179"/>
      <c r="C1727" s="180"/>
      <c r="D1727" s="180"/>
      <c r="E1727" s="180"/>
      <c r="F1727" s="180"/>
      <c r="G1727" s="180">
        <f>SUM(C1727:F1727)</f>
      </c>
      <c r="H1727" s="125"/>
      <c r="I1727" s="125">
        <f>G1727*H1727</f>
      </c>
      <c r="J1727" s="185"/>
      <c r="K1727" s="125">
        <f>SUM(I1727:J1727)</f>
      </c>
      <c r="L1727" s="205"/>
      <c r="M1727" s="87"/>
      <c r="N1727" s="87"/>
      <c r="O1727" s="87"/>
      <c r="P1727" s="87"/>
      <c r="Q1727" s="87"/>
      <c r="R1727" s="87"/>
      <c r="S1727" s="87"/>
      <c r="T1727" s="87"/>
      <c r="U1727" s="205"/>
      <c r="V1727" s="87"/>
      <c r="W1727" s="87"/>
      <c r="X1727" s="87"/>
      <c r="Y1727" s="87"/>
      <c r="Z1727" s="86"/>
      <c r="AA1727" s="87"/>
    </row>
    <row x14ac:dyDescent="0.25" r="1728" customHeight="1" ht="17.25">
      <c r="A1728" s="178">
        <f>A1727</f>
        <v>25569.375</v>
      </c>
      <c r="B1728" s="179"/>
      <c r="C1728" s="180"/>
      <c r="D1728" s="180"/>
      <c r="E1728" s="180"/>
      <c r="F1728" s="180"/>
      <c r="G1728" s="180">
        <f>SUM(C1728:F1728)</f>
      </c>
      <c r="H1728" s="125"/>
      <c r="I1728" s="125">
        <f>G1728*H1728</f>
      </c>
      <c r="J1728" s="185"/>
      <c r="K1728" s="125">
        <f>SUM(I1728:J1728)</f>
      </c>
      <c r="L1728" s="205"/>
      <c r="M1728" s="87"/>
      <c r="N1728" s="87"/>
      <c r="O1728" s="87"/>
      <c r="P1728" s="87"/>
      <c r="Q1728" s="87"/>
      <c r="R1728" s="87"/>
      <c r="S1728" s="87"/>
      <c r="T1728" s="87"/>
      <c r="U1728" s="205"/>
      <c r="V1728" s="87"/>
      <c r="W1728" s="87"/>
      <c r="X1728" s="87"/>
      <c r="Y1728" s="87"/>
      <c r="Z1728" s="86"/>
      <c r="AA1728" s="87"/>
    </row>
    <row x14ac:dyDescent="0.25" r="1729" customHeight="1" ht="17.25">
      <c r="A1729" s="178">
        <f>A1728</f>
        <v>25569.375</v>
      </c>
      <c r="B1729" s="179"/>
      <c r="C1729" s="180"/>
      <c r="D1729" s="180"/>
      <c r="E1729" s="180"/>
      <c r="F1729" s="180"/>
      <c r="G1729" s="180">
        <f>SUM(C1729:F1729)</f>
      </c>
      <c r="H1729" s="125"/>
      <c r="I1729" s="125">
        <f>G1729*H1729</f>
      </c>
      <c r="J1729" s="185"/>
      <c r="K1729" s="125">
        <f>SUM(I1729:J1729)</f>
      </c>
      <c r="L1729" s="205"/>
      <c r="M1729" s="87"/>
      <c r="N1729" s="87"/>
      <c r="O1729" s="87"/>
      <c r="P1729" s="87"/>
      <c r="Q1729" s="87"/>
      <c r="R1729" s="87"/>
      <c r="S1729" s="87"/>
      <c r="T1729" s="87"/>
      <c r="U1729" s="205"/>
      <c r="V1729" s="87"/>
      <c r="W1729" s="87"/>
      <c r="X1729" s="87"/>
      <c r="Y1729" s="87"/>
      <c r="Z1729" s="86"/>
      <c r="AA1729" s="87"/>
    </row>
    <row x14ac:dyDescent="0.25" r="1730" customHeight="1" ht="17.25">
      <c r="A1730" s="178">
        <f>A1729</f>
        <v>25569.375</v>
      </c>
      <c r="B1730" s="179"/>
      <c r="C1730" s="180"/>
      <c r="D1730" s="180"/>
      <c r="E1730" s="180"/>
      <c r="F1730" s="180"/>
      <c r="G1730" s="180">
        <f>SUM(C1730:F1730)</f>
      </c>
      <c r="H1730" s="125"/>
      <c r="I1730" s="125">
        <f>G1730*H1730</f>
      </c>
      <c r="J1730" s="185"/>
      <c r="K1730" s="125">
        <f>SUM(I1730:J1730)</f>
      </c>
      <c r="L1730" s="205"/>
      <c r="M1730" s="87"/>
      <c r="N1730" s="87"/>
      <c r="O1730" s="87"/>
      <c r="P1730" s="87"/>
      <c r="Q1730" s="87"/>
      <c r="R1730" s="87"/>
      <c r="S1730" s="87"/>
      <c r="T1730" s="87"/>
      <c r="U1730" s="205"/>
      <c r="V1730" s="87"/>
      <c r="W1730" s="87"/>
      <c r="X1730" s="87"/>
      <c r="Y1730" s="87"/>
      <c r="Z1730" s="86"/>
      <c r="AA1730" s="87"/>
    </row>
    <row x14ac:dyDescent="0.25" r="1731" customHeight="1" ht="17.25">
      <c r="A1731" s="189">
        <f>A1730</f>
        <v>25569.375</v>
      </c>
      <c r="B1731" s="190" t="s">
        <v>157</v>
      </c>
      <c r="C1731" s="191">
        <f>SUM(C1723:C1730)</f>
      </c>
      <c r="D1731" s="191">
        <f>SUM(D1723:D1730)</f>
      </c>
      <c r="E1731" s="191">
        <f>SUM(E1723:E1730)</f>
      </c>
      <c r="F1731" s="191">
        <f>SUM(F1723:F1730)</f>
      </c>
      <c r="G1731" s="191">
        <f>SUM(G1723:G1730)</f>
      </c>
      <c r="H1731" s="201"/>
      <c r="I1731" s="201">
        <f>SUM(I1723:I1730)</f>
      </c>
      <c r="J1731" s="201"/>
      <c r="K1731" s="202">
        <f>SUM(K1723:K1730)</f>
      </c>
      <c r="L1731" s="205"/>
      <c r="M1731" s="87"/>
      <c r="N1731" s="87"/>
      <c r="O1731" s="87"/>
      <c r="P1731" s="87"/>
      <c r="Q1731" s="87"/>
      <c r="R1731" s="87"/>
      <c r="S1731" s="87"/>
      <c r="T1731" s="87"/>
      <c r="U1731" s="205"/>
      <c r="V1731" s="87"/>
      <c r="W1731" s="87"/>
      <c r="X1731" s="87"/>
      <c r="Y1731" s="87"/>
      <c r="Z1731" s="86"/>
      <c r="AA1731" s="87"/>
    </row>
    <row x14ac:dyDescent="0.25" r="1732" customHeight="1" ht="17.25" hidden="1">
      <c r="A1732" s="172" t="s">
        <v>128</v>
      </c>
      <c r="B1732" s="173" t="s">
        <v>2</v>
      </c>
      <c r="C1732" s="174" t="s">
        <v>129</v>
      </c>
      <c r="D1732" s="174" t="s">
        <v>130</v>
      </c>
      <c r="E1732" s="174" t="s">
        <v>131</v>
      </c>
      <c r="F1732" s="174" t="s">
        <v>132</v>
      </c>
      <c r="G1732" s="174" t="s">
        <v>133</v>
      </c>
      <c r="H1732" s="174" t="s">
        <v>7</v>
      </c>
      <c r="I1732" s="174" t="s">
        <v>134</v>
      </c>
      <c r="J1732" s="174" t="s">
        <v>90</v>
      </c>
      <c r="K1732" s="174" t="s">
        <v>135</v>
      </c>
      <c r="L1732" s="205"/>
      <c r="M1732" s="87"/>
      <c r="N1732" s="87"/>
      <c r="O1732" s="87"/>
      <c r="P1732" s="87"/>
      <c r="Q1732" s="87"/>
      <c r="R1732" s="87"/>
      <c r="S1732" s="87"/>
      <c r="T1732" s="87"/>
      <c r="U1732" s="205"/>
      <c r="V1732" s="87"/>
      <c r="W1732" s="87"/>
      <c r="X1732" s="87"/>
      <c r="Y1732" s="87"/>
      <c r="Z1732" s="86"/>
      <c r="AA1732" s="87"/>
    </row>
    <row x14ac:dyDescent="0.25" r="1733" customHeight="1" ht="17.25">
      <c r="A1733" s="178">
        <f>A1730+1</f>
        <v>25569.375</v>
      </c>
      <c r="B1733" s="179" t="s">
        <v>137</v>
      </c>
      <c r="C1733" s="180"/>
      <c r="D1733" s="181">
        <v>72</v>
      </c>
      <c r="E1733" s="180">
        <v>0</v>
      </c>
      <c r="F1733" s="180">
        <v>15</v>
      </c>
      <c r="G1733" s="180">
        <f>SUM(C1733:F1733)</f>
      </c>
      <c r="H1733" s="182">
        <v>4500</v>
      </c>
      <c r="I1733" s="125">
        <f>G1733*H1733</f>
      </c>
      <c r="J1733" s="125">
        <f>I1733*0.1</f>
      </c>
      <c r="K1733" s="125">
        <f>SUM(I1733:J1733)</f>
      </c>
      <c r="L1733" s="205"/>
      <c r="M1733" s="87"/>
      <c r="N1733" s="87"/>
      <c r="O1733" s="87"/>
      <c r="P1733" s="87"/>
      <c r="Q1733" s="87"/>
      <c r="R1733" s="87"/>
      <c r="S1733" s="87"/>
      <c r="T1733" s="87"/>
      <c r="U1733" s="205"/>
      <c r="V1733" s="87"/>
      <c r="W1733" s="87"/>
      <c r="X1733" s="87"/>
      <c r="Y1733" s="87"/>
      <c r="Z1733" s="86"/>
      <c r="AA1733" s="87"/>
    </row>
    <row x14ac:dyDescent="0.25" r="1734" customHeight="1" ht="17.25">
      <c r="A1734" s="178">
        <f>A1731+1</f>
        <v>25569.375</v>
      </c>
      <c r="B1734" s="179" t="s">
        <v>178</v>
      </c>
      <c r="C1734" s="180"/>
      <c r="D1734" s="180">
        <v>0</v>
      </c>
      <c r="E1734" s="180"/>
      <c r="F1734" s="180"/>
      <c r="G1734" s="180">
        <f>SUM(C1734:F1734)</f>
      </c>
      <c r="H1734" s="182">
        <v>5000</v>
      </c>
      <c r="I1734" s="125">
        <f>G1734*H1734</f>
      </c>
      <c r="J1734" s="125">
        <f>I1734*0.1</f>
      </c>
      <c r="K1734" s="125">
        <f>SUM(I1734:J1734)</f>
      </c>
      <c r="L1734" s="205"/>
      <c r="M1734" s="87"/>
      <c r="N1734" s="87"/>
      <c r="O1734" s="87"/>
      <c r="P1734" s="87"/>
      <c r="Q1734" s="87"/>
      <c r="R1734" s="87"/>
      <c r="S1734" s="87"/>
      <c r="T1734" s="87"/>
      <c r="U1734" s="205"/>
      <c r="V1734" s="87"/>
      <c r="W1734" s="87"/>
      <c r="X1734" s="87"/>
      <c r="Y1734" s="87"/>
      <c r="Z1734" s="86"/>
      <c r="AA1734" s="87"/>
    </row>
    <row x14ac:dyDescent="0.25" r="1735" customHeight="1" ht="17.25">
      <c r="A1735" s="178">
        <f>A1733</f>
        <v>25569.375</v>
      </c>
      <c r="B1735" s="179" t="s">
        <v>13</v>
      </c>
      <c r="C1735" s="180"/>
      <c r="D1735" s="180">
        <v>13</v>
      </c>
      <c r="E1735" s="180"/>
      <c r="F1735" s="180"/>
      <c r="G1735" s="180">
        <f>SUM(C1735:F1735)</f>
      </c>
      <c r="H1735" s="182">
        <v>6000</v>
      </c>
      <c r="I1735" s="125">
        <f>G1735*H1735</f>
      </c>
      <c r="J1735" s="125">
        <f>I1735*0.1</f>
      </c>
      <c r="K1735" s="125">
        <f>SUM(I1735:J1735)</f>
      </c>
      <c r="L1735" s="205"/>
      <c r="M1735" s="87"/>
      <c r="N1735" s="87"/>
      <c r="O1735" s="87"/>
      <c r="P1735" s="87"/>
      <c r="Q1735" s="87"/>
      <c r="R1735" s="87"/>
      <c r="S1735" s="87"/>
      <c r="T1735" s="87"/>
      <c r="U1735" s="205"/>
      <c r="V1735" s="87"/>
      <c r="W1735" s="87"/>
      <c r="X1735" s="87"/>
      <c r="Y1735" s="87"/>
      <c r="Z1735" s="86"/>
      <c r="AA1735" s="87"/>
    </row>
    <row x14ac:dyDescent="0.25" r="1736" customHeight="1" ht="17.25">
      <c r="A1736" s="178">
        <f>A1735</f>
        <v>25569.375</v>
      </c>
      <c r="B1736" s="179" t="s">
        <v>58</v>
      </c>
      <c r="C1736" s="183"/>
      <c r="D1736" s="180">
        <v>14</v>
      </c>
      <c r="E1736" s="180">
        <v>8</v>
      </c>
      <c r="F1736" s="180"/>
      <c r="G1736" s="180">
        <f>SUM(C1736:F1736)</f>
      </c>
      <c r="H1736" s="182">
        <v>5500</v>
      </c>
      <c r="I1736" s="125">
        <f>G1736*H1736</f>
      </c>
      <c r="J1736" s="125">
        <f>I1736*0.1</f>
      </c>
      <c r="K1736" s="125">
        <f>SUM(I1736:J1736)</f>
      </c>
      <c r="L1736" s="205"/>
      <c r="M1736" s="87"/>
      <c r="N1736" s="87"/>
      <c r="O1736" s="87"/>
      <c r="P1736" s="87"/>
      <c r="Q1736" s="87"/>
      <c r="R1736" s="87"/>
      <c r="S1736" s="87"/>
      <c r="T1736" s="87"/>
      <c r="U1736" s="205"/>
      <c r="V1736" s="87"/>
      <c r="W1736" s="87"/>
      <c r="X1736" s="87"/>
      <c r="Y1736" s="87"/>
      <c r="Z1736" s="86"/>
      <c r="AA1736" s="87"/>
    </row>
    <row x14ac:dyDescent="0.25" r="1737" customHeight="1" ht="17.25">
      <c r="A1737" s="178">
        <f>A1736</f>
        <v>25569.375</v>
      </c>
      <c r="B1737" s="179" t="s">
        <v>147</v>
      </c>
      <c r="C1737" s="183"/>
      <c r="D1737" s="180">
        <v>40</v>
      </c>
      <c r="E1737" s="180">
        <v>25</v>
      </c>
      <c r="F1737" s="180">
        <v>20</v>
      </c>
      <c r="G1737" s="180">
        <f>SUM(C1737:F1737)</f>
      </c>
      <c r="H1737" s="182">
        <v>5000</v>
      </c>
      <c r="I1737" s="125">
        <f>G1737*H1737</f>
      </c>
      <c r="J1737" s="125">
        <f>I1737*0.1</f>
      </c>
      <c r="K1737" s="125">
        <f>SUM(I1737:J1737)</f>
      </c>
      <c r="L1737" s="205"/>
      <c r="M1737" s="87"/>
      <c r="N1737" s="87"/>
      <c r="O1737" s="87"/>
      <c r="P1737" s="87"/>
      <c r="Q1737" s="87"/>
      <c r="R1737" s="87"/>
      <c r="S1737" s="87"/>
      <c r="T1737" s="87"/>
      <c r="U1737" s="205"/>
      <c r="V1737" s="87"/>
      <c r="W1737" s="87"/>
      <c r="X1737" s="87"/>
      <c r="Y1737" s="87"/>
      <c r="Z1737" s="86"/>
      <c r="AA1737" s="87"/>
    </row>
    <row x14ac:dyDescent="0.25" r="1738" customHeight="1" ht="17.25">
      <c r="A1738" s="178">
        <f>A1737</f>
        <v>25569.375</v>
      </c>
      <c r="B1738" s="179" t="s">
        <v>27</v>
      </c>
      <c r="C1738" s="180"/>
      <c r="D1738" s="180">
        <v>10</v>
      </c>
      <c r="E1738" s="180">
        <v>10</v>
      </c>
      <c r="F1738" s="180"/>
      <c r="G1738" s="180">
        <f>SUM(C1738:F1738)</f>
      </c>
      <c r="H1738" s="182">
        <v>5500</v>
      </c>
      <c r="I1738" s="125">
        <f>G1738*H1738</f>
      </c>
      <c r="J1738" s="125">
        <f>I1738*0.1</f>
      </c>
      <c r="K1738" s="125">
        <f>SUM(I1738:J1738)</f>
      </c>
      <c r="L1738" s="205"/>
      <c r="M1738" s="87"/>
      <c r="N1738" s="87"/>
      <c r="O1738" s="87"/>
      <c r="P1738" s="87"/>
      <c r="Q1738" s="87"/>
      <c r="R1738" s="87"/>
      <c r="S1738" s="87"/>
      <c r="T1738" s="87"/>
      <c r="U1738" s="205"/>
      <c r="V1738" s="87"/>
      <c r="W1738" s="87"/>
      <c r="X1738" s="87"/>
      <c r="Y1738" s="87"/>
      <c r="Z1738" s="86"/>
      <c r="AA1738" s="87"/>
    </row>
    <row x14ac:dyDescent="0.25" r="1739" customHeight="1" ht="17.25">
      <c r="A1739" s="178">
        <f>A1738</f>
        <v>25569.375</v>
      </c>
      <c r="B1739" s="179" t="s">
        <v>20</v>
      </c>
      <c r="C1739" s="180"/>
      <c r="D1739" s="180">
        <v>61</v>
      </c>
      <c r="E1739" s="180">
        <v>0</v>
      </c>
      <c r="F1739" s="180"/>
      <c r="G1739" s="180">
        <f>SUM(C1739:F1739)</f>
      </c>
      <c r="H1739" s="182">
        <v>5500</v>
      </c>
      <c r="I1739" s="125">
        <f>G1739*H1739</f>
      </c>
      <c r="J1739" s="125">
        <f>I1739*0.1</f>
      </c>
      <c r="K1739" s="125">
        <f>SUM(I1739:J1739)</f>
      </c>
      <c r="L1739" s="205"/>
      <c r="M1739" s="87"/>
      <c r="N1739" s="87"/>
      <c r="O1739" s="87"/>
      <c r="P1739" s="87"/>
      <c r="Q1739" s="87"/>
      <c r="R1739" s="87"/>
      <c r="S1739" s="87"/>
      <c r="T1739" s="87"/>
      <c r="U1739" s="205"/>
      <c r="V1739" s="87"/>
      <c r="W1739" s="87"/>
      <c r="X1739" s="87"/>
      <c r="Y1739" s="87"/>
      <c r="Z1739" s="86"/>
      <c r="AA1739" s="87"/>
    </row>
    <row x14ac:dyDescent="0.25" r="1740" customHeight="1" ht="17.25">
      <c r="A1740" s="178">
        <f>A1739</f>
        <v>25569.375</v>
      </c>
      <c r="B1740" s="179" t="s">
        <v>31</v>
      </c>
      <c r="C1740" s="180"/>
      <c r="D1740" s="180">
        <v>25</v>
      </c>
      <c r="E1740" s="180"/>
      <c r="F1740" s="180"/>
      <c r="G1740" s="180">
        <f>SUM(C1740:F1740)</f>
      </c>
      <c r="H1740" s="182">
        <v>6000</v>
      </c>
      <c r="I1740" s="125">
        <f>G1740*H1740</f>
      </c>
      <c r="J1740" s="125">
        <f>I1740*0.1</f>
      </c>
      <c r="K1740" s="125">
        <f>SUM(I1740:J1740)</f>
      </c>
      <c r="L1740" s="205"/>
      <c r="M1740" s="87"/>
      <c r="N1740" s="87"/>
      <c r="O1740" s="87"/>
      <c r="P1740" s="87"/>
      <c r="Q1740" s="87"/>
      <c r="R1740" s="87"/>
      <c r="S1740" s="87"/>
      <c r="T1740" s="87"/>
      <c r="U1740" s="205"/>
      <c r="V1740" s="87"/>
      <c r="W1740" s="87"/>
      <c r="X1740" s="87"/>
      <c r="Y1740" s="87"/>
      <c r="Z1740" s="86"/>
      <c r="AA1740" s="87"/>
    </row>
    <row x14ac:dyDescent="0.25" r="1741" customHeight="1" ht="17.25">
      <c r="A1741" s="178">
        <f>A1740</f>
        <v>25569.375</v>
      </c>
      <c r="B1741" s="179" t="s">
        <v>71</v>
      </c>
      <c r="C1741" s="180"/>
      <c r="D1741" s="180">
        <v>25</v>
      </c>
      <c r="E1741" s="180"/>
      <c r="F1741" s="180"/>
      <c r="G1741" s="180">
        <f>SUM(C1741:F1741)</f>
      </c>
      <c r="H1741" s="182">
        <v>6000</v>
      </c>
      <c r="I1741" s="125">
        <f>G1741*H1741</f>
      </c>
      <c r="J1741" s="125">
        <f>I1741*0.1</f>
      </c>
      <c r="K1741" s="125">
        <f>SUM(I1741:J1741)</f>
      </c>
      <c r="L1741" s="205"/>
      <c r="M1741" s="87"/>
      <c r="N1741" s="87"/>
      <c r="O1741" s="87"/>
      <c r="P1741" s="87"/>
      <c r="Q1741" s="87"/>
      <c r="R1741" s="87"/>
      <c r="S1741" s="87"/>
      <c r="T1741" s="87"/>
      <c r="U1741" s="205"/>
      <c r="V1741" s="87"/>
      <c r="W1741" s="87"/>
      <c r="X1741" s="87"/>
      <c r="Y1741" s="87"/>
      <c r="Z1741" s="86"/>
      <c r="AA1741" s="87"/>
    </row>
    <row x14ac:dyDescent="0.25" r="1742" customHeight="1" ht="17.25">
      <c r="A1742" s="178">
        <f>A1741</f>
        <v>25569.375</v>
      </c>
      <c r="B1742" s="184" t="s">
        <v>49</v>
      </c>
      <c r="C1742" s="180"/>
      <c r="D1742" s="180">
        <v>14</v>
      </c>
      <c r="E1742" s="180">
        <v>8</v>
      </c>
      <c r="F1742" s="180">
        <v>6</v>
      </c>
      <c r="G1742" s="180">
        <f>SUM(C1742:F1742)</f>
      </c>
      <c r="H1742" s="182">
        <v>6000</v>
      </c>
      <c r="I1742" s="125">
        <f>G1742*H1742</f>
      </c>
      <c r="J1742" s="125">
        <f>I1742*0.1</f>
      </c>
      <c r="K1742" s="125">
        <f>SUM(I1742:J1742)</f>
      </c>
      <c r="L1742" s="205"/>
      <c r="M1742" s="87"/>
      <c r="N1742" s="87"/>
      <c r="O1742" s="87"/>
      <c r="P1742" s="87"/>
      <c r="Q1742" s="87"/>
      <c r="R1742" s="87"/>
      <c r="S1742" s="87"/>
      <c r="T1742" s="87"/>
      <c r="U1742" s="205"/>
      <c r="V1742" s="87"/>
      <c r="W1742" s="87"/>
      <c r="X1742" s="87"/>
      <c r="Y1742" s="87"/>
      <c r="Z1742" s="86"/>
      <c r="AA1742" s="87"/>
    </row>
    <row x14ac:dyDescent="0.25" r="1743" customHeight="1" ht="17.25">
      <c r="A1743" s="178">
        <f>A1742</f>
        <v>25569.375</v>
      </c>
      <c r="B1743" s="179" t="s">
        <v>9</v>
      </c>
      <c r="C1743" s="180"/>
      <c r="D1743" s="180">
        <v>40</v>
      </c>
      <c r="E1743" s="180"/>
      <c r="F1743" s="180"/>
      <c r="G1743" s="180">
        <f>SUM(C1743:F1743)</f>
      </c>
      <c r="H1743" s="182">
        <v>6000</v>
      </c>
      <c r="I1743" s="125">
        <f>G1743*H1743</f>
      </c>
      <c r="J1743" s="125">
        <f>I1743*0.1</f>
      </c>
      <c r="K1743" s="125">
        <f>SUM(I1743:J1743)</f>
      </c>
      <c r="L1743" s="205"/>
      <c r="M1743" s="87"/>
      <c r="N1743" s="87"/>
      <c r="O1743" s="87"/>
      <c r="P1743" s="87"/>
      <c r="Q1743" s="87"/>
      <c r="R1743" s="87"/>
      <c r="S1743" s="87"/>
      <c r="T1743" s="87"/>
      <c r="U1743" s="205"/>
      <c r="V1743" s="87"/>
      <c r="W1743" s="87"/>
      <c r="X1743" s="87"/>
      <c r="Y1743" s="87"/>
      <c r="Z1743" s="86"/>
      <c r="AA1743" s="87"/>
    </row>
    <row x14ac:dyDescent="0.25" r="1744" customHeight="1" ht="17.25">
      <c r="A1744" s="178">
        <f>A1743</f>
        <v>25569.375</v>
      </c>
      <c r="B1744" s="179" t="s">
        <v>78</v>
      </c>
      <c r="C1744" s="180"/>
      <c r="D1744" s="180">
        <v>0</v>
      </c>
      <c r="E1744" s="180"/>
      <c r="F1744" s="180"/>
      <c r="G1744" s="180">
        <f>SUM(C1744:F1744)</f>
      </c>
      <c r="H1744" s="182">
        <v>6500</v>
      </c>
      <c r="I1744" s="125">
        <f>G1744*H1744</f>
      </c>
      <c r="J1744" s="125">
        <f>I1744*0.1</f>
      </c>
      <c r="K1744" s="125">
        <f>SUM(I1744:J1744)</f>
      </c>
      <c r="L1744" s="205"/>
      <c r="M1744" s="87"/>
      <c r="N1744" s="87"/>
      <c r="O1744" s="87"/>
      <c r="P1744" s="87"/>
      <c r="Q1744" s="87"/>
      <c r="R1744" s="87"/>
      <c r="S1744" s="87"/>
      <c r="T1744" s="87"/>
      <c r="U1744" s="205"/>
      <c r="V1744" s="87"/>
      <c r="W1744" s="87"/>
      <c r="X1744" s="87"/>
      <c r="Y1744" s="87"/>
      <c r="Z1744" s="86"/>
      <c r="AA1744" s="87"/>
    </row>
    <row x14ac:dyDescent="0.25" r="1745" customHeight="1" ht="17.25">
      <c r="A1745" s="178">
        <f>A1744</f>
        <v>25569.375</v>
      </c>
      <c r="B1745" s="179" t="s">
        <v>55</v>
      </c>
      <c r="C1745" s="180"/>
      <c r="D1745" s="180">
        <v>10</v>
      </c>
      <c r="E1745" s="180"/>
      <c r="F1745" s="180"/>
      <c r="G1745" s="180">
        <f>SUM(C1745:F1745)</f>
      </c>
      <c r="H1745" s="182">
        <v>6500</v>
      </c>
      <c r="I1745" s="125">
        <f>G1745*H1745</f>
      </c>
      <c r="J1745" s="125">
        <f>I1745*0.1</f>
      </c>
      <c r="K1745" s="125">
        <f>SUM(I1745:J1745)</f>
      </c>
      <c r="L1745" s="205"/>
      <c r="M1745" s="87"/>
      <c r="N1745" s="87"/>
      <c r="O1745" s="87"/>
      <c r="P1745" s="87"/>
      <c r="Q1745" s="87"/>
      <c r="R1745" s="87"/>
      <c r="S1745" s="87"/>
      <c r="T1745" s="87"/>
      <c r="U1745" s="205"/>
      <c r="V1745" s="87"/>
      <c r="W1745" s="87"/>
      <c r="X1745" s="87"/>
      <c r="Y1745" s="87"/>
      <c r="Z1745" s="86"/>
      <c r="AA1745" s="87"/>
    </row>
    <row x14ac:dyDescent="0.25" r="1746" customHeight="1" ht="17.25">
      <c r="A1746" s="178">
        <f>A1745</f>
        <v>25569.375</v>
      </c>
      <c r="B1746" s="179" t="s">
        <v>80</v>
      </c>
      <c r="C1746" s="180"/>
      <c r="D1746" s="180">
        <v>23</v>
      </c>
      <c r="E1746" s="180"/>
      <c r="F1746" s="180"/>
      <c r="G1746" s="180">
        <f>SUM(C1746:F1746)</f>
      </c>
      <c r="H1746" s="182">
        <v>6000</v>
      </c>
      <c r="I1746" s="125">
        <f>G1746*H1746</f>
      </c>
      <c r="J1746" s="185"/>
      <c r="K1746" s="125">
        <f>SUM(I1746:J1746)</f>
      </c>
      <c r="L1746" s="205"/>
      <c r="M1746" s="87"/>
      <c r="N1746" s="87"/>
      <c r="O1746" s="87"/>
      <c r="P1746" s="87"/>
      <c r="Q1746" s="87"/>
      <c r="R1746" s="87"/>
      <c r="S1746" s="87"/>
      <c r="T1746" s="87"/>
      <c r="U1746" s="205"/>
      <c r="V1746" s="87"/>
      <c r="W1746" s="87"/>
      <c r="X1746" s="87"/>
      <c r="Y1746" s="87"/>
      <c r="Z1746" s="86"/>
      <c r="AA1746" s="87"/>
    </row>
    <row x14ac:dyDescent="0.25" r="1747" customHeight="1" ht="17.25">
      <c r="A1747" s="178">
        <f>A1746</f>
        <v>25569.375</v>
      </c>
      <c r="B1747" s="179" t="s">
        <v>67</v>
      </c>
      <c r="C1747" s="180"/>
      <c r="D1747" s="180">
        <v>7</v>
      </c>
      <c r="E1747" s="180"/>
      <c r="F1747" s="180"/>
      <c r="G1747" s="180">
        <f>SUM(C1747:F1747)</f>
      </c>
      <c r="H1747" s="182">
        <v>5500</v>
      </c>
      <c r="I1747" s="125">
        <f>G1747*H1747</f>
      </c>
      <c r="J1747" s="125">
        <f>I1747*0.1</f>
      </c>
      <c r="K1747" s="125">
        <f>SUM(I1747:J1747)</f>
      </c>
      <c r="L1747" s="205"/>
      <c r="M1747" s="87"/>
      <c r="N1747" s="87"/>
      <c r="O1747" s="87"/>
      <c r="P1747" s="87"/>
      <c r="Q1747" s="87"/>
      <c r="R1747" s="87"/>
      <c r="S1747" s="87"/>
      <c r="T1747" s="87"/>
      <c r="U1747" s="205"/>
      <c r="V1747" s="87"/>
      <c r="W1747" s="87"/>
      <c r="X1747" s="87"/>
      <c r="Y1747" s="87"/>
      <c r="Z1747" s="86"/>
      <c r="AA1747" s="87"/>
    </row>
    <row x14ac:dyDescent="0.25" r="1748" customHeight="1" ht="17.25">
      <c r="A1748" s="178">
        <f>A1747</f>
        <v>25569.375</v>
      </c>
      <c r="B1748" s="186" t="s">
        <v>74</v>
      </c>
      <c r="C1748" s="180"/>
      <c r="D1748" s="180">
        <v>27</v>
      </c>
      <c r="E1748" s="180">
        <v>0</v>
      </c>
      <c r="F1748" s="180"/>
      <c r="G1748" s="180">
        <f>SUM(C1748:F1748)</f>
      </c>
      <c r="H1748" s="187">
        <v>5000</v>
      </c>
      <c r="I1748" s="125">
        <f>G1748*H1748</f>
      </c>
      <c r="J1748" s="125">
        <f>I1748*0.1</f>
      </c>
      <c r="K1748" s="125">
        <f>SUM(I1748:J1748)</f>
      </c>
      <c r="L1748" s="205"/>
      <c r="M1748" s="87"/>
      <c r="N1748" s="87"/>
      <c r="O1748" s="87"/>
      <c r="P1748" s="87"/>
      <c r="Q1748" s="87"/>
      <c r="R1748" s="87"/>
      <c r="S1748" s="87"/>
      <c r="T1748" s="87"/>
      <c r="U1748" s="205"/>
      <c r="V1748" s="87"/>
      <c r="W1748" s="87"/>
      <c r="X1748" s="87"/>
      <c r="Y1748" s="87"/>
      <c r="Z1748" s="86"/>
      <c r="AA1748" s="87"/>
    </row>
    <row x14ac:dyDescent="0.25" r="1749" customHeight="1" ht="17.25">
      <c r="A1749" s="178">
        <f>A1748</f>
        <v>25569.375</v>
      </c>
      <c r="B1749" s="179" t="s">
        <v>11</v>
      </c>
      <c r="C1749" s="180"/>
      <c r="D1749" s="180">
        <v>0</v>
      </c>
      <c r="E1749" s="180">
        <v>0</v>
      </c>
      <c r="F1749" s="180"/>
      <c r="G1749" s="180">
        <f>SUM(C1749:F1749)</f>
      </c>
      <c r="H1749" s="182">
        <v>6000</v>
      </c>
      <c r="I1749" s="125">
        <f>G1749*H1749</f>
      </c>
      <c r="J1749" s="125">
        <f>I1749*0.1</f>
      </c>
      <c r="K1749" s="125">
        <f>SUM(I1749:J1749)</f>
      </c>
      <c r="L1749" s="205"/>
      <c r="M1749" s="87"/>
      <c r="N1749" s="87"/>
      <c r="O1749" s="87"/>
      <c r="P1749" s="87"/>
      <c r="Q1749" s="87"/>
      <c r="R1749" s="87"/>
      <c r="S1749" s="87"/>
      <c r="T1749" s="87"/>
      <c r="U1749" s="205"/>
      <c r="V1749" s="87"/>
      <c r="W1749" s="87"/>
      <c r="X1749" s="87"/>
      <c r="Y1749" s="87"/>
      <c r="Z1749" s="86"/>
      <c r="AA1749" s="87"/>
    </row>
    <row x14ac:dyDescent="0.25" r="1750" customHeight="1" ht="17.25">
      <c r="A1750" s="178">
        <f>A1749</f>
        <v>25569.375</v>
      </c>
      <c r="B1750" s="179" t="s">
        <v>22</v>
      </c>
      <c r="C1750" s="180"/>
      <c r="D1750" s="180">
        <v>31</v>
      </c>
      <c r="E1750" s="180"/>
      <c r="F1750" s="180"/>
      <c r="G1750" s="180">
        <f>SUM(C1750:F1750)</f>
      </c>
      <c r="H1750" s="182">
        <v>4800</v>
      </c>
      <c r="I1750" s="125">
        <f>G1750*H1750</f>
      </c>
      <c r="J1750" s="125">
        <f>I1750*0.1</f>
      </c>
      <c r="K1750" s="125">
        <f>SUM(I1750:J1750)</f>
      </c>
      <c r="L1750" s="205"/>
      <c r="M1750" s="87"/>
      <c r="N1750" s="87"/>
      <c r="O1750" s="87"/>
      <c r="P1750" s="87"/>
      <c r="Q1750" s="87"/>
      <c r="R1750" s="87"/>
      <c r="S1750" s="87"/>
      <c r="T1750" s="87"/>
      <c r="U1750" s="205"/>
      <c r="V1750" s="87"/>
      <c r="W1750" s="87"/>
      <c r="X1750" s="87"/>
      <c r="Y1750" s="87"/>
      <c r="Z1750" s="86"/>
      <c r="AA1750" s="87"/>
    </row>
    <row x14ac:dyDescent="0.25" r="1751" customHeight="1" ht="17.25">
      <c r="A1751" s="178">
        <f>A1750</f>
        <v>25569.375</v>
      </c>
      <c r="B1751" s="186" t="s">
        <v>84</v>
      </c>
      <c r="C1751" s="180"/>
      <c r="D1751" s="180">
        <v>16</v>
      </c>
      <c r="E1751" s="180">
        <v>9</v>
      </c>
      <c r="F1751" s="180"/>
      <c r="G1751" s="180">
        <f>SUM(C1751:F1751)</f>
      </c>
      <c r="H1751" s="182">
        <v>4800</v>
      </c>
      <c r="I1751" s="125">
        <f>G1751*H1751</f>
      </c>
      <c r="J1751" s="125">
        <f>I1751*0.1</f>
      </c>
      <c r="K1751" s="125">
        <f>SUM(I1751:J1751)</f>
      </c>
      <c r="L1751" s="205"/>
      <c r="M1751" s="87"/>
      <c r="N1751" s="87"/>
      <c r="O1751" s="87"/>
      <c r="P1751" s="87"/>
      <c r="Q1751" s="87"/>
      <c r="R1751" s="87"/>
      <c r="S1751" s="87"/>
      <c r="T1751" s="87"/>
      <c r="U1751" s="205"/>
      <c r="V1751" s="87"/>
      <c r="W1751" s="87"/>
      <c r="X1751" s="87"/>
      <c r="Y1751" s="87"/>
      <c r="Z1751" s="86"/>
      <c r="AA1751" s="87"/>
    </row>
    <row x14ac:dyDescent="0.25" r="1752" customHeight="1" ht="17.25">
      <c r="A1752" s="178">
        <f>A1751</f>
        <v>25569.375</v>
      </c>
      <c r="B1752" s="179" t="s">
        <v>17</v>
      </c>
      <c r="C1752" s="180"/>
      <c r="D1752" s="180">
        <v>37</v>
      </c>
      <c r="E1752" s="180">
        <v>12</v>
      </c>
      <c r="F1752" s="180"/>
      <c r="G1752" s="180">
        <f>SUM(C1752:F1752)</f>
      </c>
      <c r="H1752" s="182">
        <v>6500</v>
      </c>
      <c r="I1752" s="125">
        <f>G1752*H1752</f>
      </c>
      <c r="J1752" s="125">
        <f>I1752*0.1</f>
      </c>
      <c r="K1752" s="125">
        <f>SUM(I1752:J1752)</f>
      </c>
      <c r="L1752" s="205"/>
      <c r="M1752" s="87"/>
      <c r="N1752" s="87"/>
      <c r="O1752" s="87"/>
      <c r="P1752" s="87"/>
      <c r="Q1752" s="87"/>
      <c r="R1752" s="87"/>
      <c r="S1752" s="87"/>
      <c r="T1752" s="87"/>
      <c r="U1752" s="205"/>
      <c r="V1752" s="87"/>
      <c r="W1752" s="87"/>
      <c r="X1752" s="87"/>
      <c r="Y1752" s="87"/>
      <c r="Z1752" s="86"/>
      <c r="AA1752" s="87"/>
    </row>
    <row x14ac:dyDescent="0.25" r="1753" customHeight="1" ht="17.25">
      <c r="A1753" s="178">
        <f>A1752</f>
        <v>25569.375</v>
      </c>
      <c r="B1753" s="186" t="s">
        <v>148</v>
      </c>
      <c r="C1753" s="180"/>
      <c r="D1753" s="180">
        <v>3</v>
      </c>
      <c r="E1753" s="180"/>
      <c r="F1753" s="180"/>
      <c r="G1753" s="180">
        <f>SUM(C1753:F1753)</f>
      </c>
      <c r="H1753" s="182">
        <v>6000</v>
      </c>
      <c r="I1753" s="125">
        <f>G1753*H1753</f>
      </c>
      <c r="J1753" s="125">
        <f>I1753*0.1</f>
      </c>
      <c r="K1753" s="125">
        <f>SUM(I1753:J1753)</f>
      </c>
      <c r="L1753" s="205"/>
      <c r="M1753" s="87"/>
      <c r="N1753" s="87"/>
      <c r="O1753" s="87"/>
      <c r="P1753" s="87"/>
      <c r="Q1753" s="87"/>
      <c r="R1753" s="87"/>
      <c r="S1753" s="87"/>
      <c r="T1753" s="87"/>
      <c r="U1753" s="205"/>
      <c r="V1753" s="87"/>
      <c r="W1753" s="87"/>
      <c r="X1753" s="87"/>
      <c r="Y1753" s="87"/>
      <c r="Z1753" s="86"/>
      <c r="AA1753" s="87"/>
    </row>
    <row x14ac:dyDescent="0.25" r="1754" customHeight="1" ht="17.25">
      <c r="A1754" s="178">
        <f>A1753</f>
        <v>25569.375</v>
      </c>
      <c r="B1754" s="179" t="s">
        <v>29</v>
      </c>
      <c r="C1754" s="188"/>
      <c r="D1754" s="180">
        <v>16</v>
      </c>
      <c r="E1754" s="180">
        <v>15</v>
      </c>
      <c r="F1754" s="180"/>
      <c r="G1754" s="180">
        <f>SUM(C1754:F1754)</f>
      </c>
      <c r="H1754" s="182">
        <v>5500</v>
      </c>
      <c r="I1754" s="125">
        <f>G1754*H1754</f>
      </c>
      <c r="J1754" s="125">
        <f>I1754*0.1</f>
      </c>
      <c r="K1754" s="125">
        <f>SUM(I1754:J1754)</f>
      </c>
      <c r="L1754" s="205"/>
      <c r="M1754" s="87"/>
      <c r="N1754" s="87"/>
      <c r="O1754" s="87"/>
      <c r="P1754" s="87"/>
      <c r="Q1754" s="87"/>
      <c r="R1754" s="87"/>
      <c r="S1754" s="87"/>
      <c r="T1754" s="87"/>
      <c r="U1754" s="205"/>
      <c r="V1754" s="87"/>
      <c r="W1754" s="87"/>
      <c r="X1754" s="87"/>
      <c r="Y1754" s="87"/>
      <c r="Z1754" s="86"/>
      <c r="AA1754" s="87"/>
    </row>
    <row x14ac:dyDescent="0.25" r="1755" customHeight="1" ht="17.25">
      <c r="A1755" s="178">
        <f>A1754</f>
        <v>25569.375</v>
      </c>
      <c r="B1755" s="179" t="s">
        <v>15</v>
      </c>
      <c r="C1755" s="180"/>
      <c r="D1755" s="181">
        <v>17</v>
      </c>
      <c r="E1755" s="181">
        <v>5</v>
      </c>
      <c r="F1755" s="180"/>
      <c r="G1755" s="180">
        <f>SUM(C1755:F1755)</f>
      </c>
      <c r="H1755" s="182">
        <v>4800</v>
      </c>
      <c r="I1755" s="125">
        <f>G1755*H1755</f>
      </c>
      <c r="J1755" s="125">
        <f>I1755*0.1</f>
      </c>
      <c r="K1755" s="125">
        <f>SUM(I1755:J1755)</f>
      </c>
      <c r="L1755" s="205"/>
      <c r="M1755" s="87"/>
      <c r="N1755" s="87"/>
      <c r="O1755" s="87"/>
      <c r="P1755" s="87"/>
      <c r="Q1755" s="87"/>
      <c r="R1755" s="87"/>
      <c r="S1755" s="87"/>
      <c r="T1755" s="87"/>
      <c r="U1755" s="205"/>
      <c r="V1755" s="87"/>
      <c r="W1755" s="87"/>
      <c r="X1755" s="87"/>
      <c r="Y1755" s="87"/>
      <c r="Z1755" s="86"/>
      <c r="AA1755" s="87"/>
    </row>
    <row x14ac:dyDescent="0.25" r="1756" customHeight="1" ht="17.25">
      <c r="A1756" s="178">
        <f>A1755</f>
        <v>25569.375</v>
      </c>
      <c r="B1756" s="179" t="s">
        <v>21</v>
      </c>
      <c r="C1756" s="188"/>
      <c r="D1756" s="180">
        <v>17</v>
      </c>
      <c r="E1756" s="180"/>
      <c r="F1756" s="180"/>
      <c r="G1756" s="180">
        <f>SUM(C1756:F1756)</f>
      </c>
      <c r="H1756" s="182">
        <v>5500</v>
      </c>
      <c r="I1756" s="125">
        <f>G1756*H1756</f>
      </c>
      <c r="J1756" s="125">
        <f>I1756*0.1</f>
      </c>
      <c r="K1756" s="125">
        <f>SUM(I1756:J1756)</f>
      </c>
      <c r="L1756" s="205"/>
      <c r="M1756" s="87"/>
      <c r="N1756" s="87"/>
      <c r="O1756" s="87"/>
      <c r="P1756" s="87"/>
      <c r="Q1756" s="87"/>
      <c r="R1756" s="87"/>
      <c r="S1756" s="87"/>
      <c r="T1756" s="87"/>
      <c r="U1756" s="205"/>
      <c r="V1756" s="87"/>
      <c r="W1756" s="87"/>
      <c r="X1756" s="87"/>
      <c r="Y1756" s="87"/>
      <c r="Z1756" s="86"/>
      <c r="AA1756" s="87"/>
    </row>
    <row x14ac:dyDescent="0.25" r="1757" customHeight="1" ht="17.25">
      <c r="A1757" s="178">
        <f>A1756</f>
        <v>25569.375</v>
      </c>
      <c r="B1757" s="179" t="s">
        <v>52</v>
      </c>
      <c r="C1757" s="180"/>
      <c r="D1757" s="180">
        <v>16</v>
      </c>
      <c r="E1757" s="180">
        <v>11</v>
      </c>
      <c r="F1757" s="180"/>
      <c r="G1757" s="180">
        <f>SUM(C1757:F1757)</f>
      </c>
      <c r="H1757" s="182">
        <v>5500</v>
      </c>
      <c r="I1757" s="125">
        <f>G1757*H1757</f>
      </c>
      <c r="J1757" s="125">
        <f>I1757*0.1</f>
      </c>
      <c r="K1757" s="125">
        <f>SUM(I1757:J1757)</f>
      </c>
      <c r="L1757" s="205"/>
      <c r="M1757" s="87"/>
      <c r="N1757" s="87"/>
      <c r="O1757" s="87"/>
      <c r="P1757" s="87"/>
      <c r="Q1757" s="87"/>
      <c r="R1757" s="87"/>
      <c r="S1757" s="87"/>
      <c r="T1757" s="87"/>
      <c r="U1757" s="205"/>
      <c r="V1757" s="87"/>
      <c r="W1757" s="87"/>
      <c r="X1757" s="87"/>
      <c r="Y1757" s="87"/>
      <c r="Z1757" s="86"/>
      <c r="AA1757" s="87"/>
    </row>
    <row x14ac:dyDescent="0.25" r="1758" customHeight="1" ht="17.25">
      <c r="A1758" s="178">
        <f>A1757</f>
        <v>25569.375</v>
      </c>
      <c r="B1758" s="186" t="s">
        <v>61</v>
      </c>
      <c r="C1758" s="180"/>
      <c r="D1758" s="181">
        <v>7</v>
      </c>
      <c r="E1758" s="180"/>
      <c r="F1758" s="180"/>
      <c r="G1758" s="180">
        <f>SUM(C1758:F1758)</f>
      </c>
      <c r="H1758" s="182">
        <v>5500</v>
      </c>
      <c r="I1758" s="125">
        <f>G1758*H1758</f>
      </c>
      <c r="J1758" s="125">
        <f>I1758*0.1</f>
      </c>
      <c r="K1758" s="125">
        <f>SUM(I1758:J1758)</f>
      </c>
      <c r="L1758" s="205"/>
      <c r="M1758" s="87"/>
      <c r="N1758" s="87"/>
      <c r="O1758" s="87"/>
      <c r="P1758" s="87"/>
      <c r="Q1758" s="87"/>
      <c r="R1758" s="87"/>
      <c r="S1758" s="87"/>
      <c r="T1758" s="87"/>
      <c r="U1758" s="205"/>
      <c r="V1758" s="87"/>
      <c r="W1758" s="87"/>
      <c r="X1758" s="87"/>
      <c r="Y1758" s="87"/>
      <c r="Z1758" s="86"/>
      <c r="AA1758" s="87"/>
    </row>
    <row x14ac:dyDescent="0.25" r="1759" customHeight="1" ht="17.25">
      <c r="A1759" s="178">
        <f>A1758</f>
        <v>25569.375</v>
      </c>
      <c r="B1759" s="179" t="s">
        <v>33</v>
      </c>
      <c r="C1759" s="180"/>
      <c r="D1759" s="181">
        <v>8</v>
      </c>
      <c r="E1759" s="180"/>
      <c r="F1759" s="180"/>
      <c r="G1759" s="180">
        <f>SUM(C1759:F1759)</f>
      </c>
      <c r="H1759" s="182">
        <v>5500</v>
      </c>
      <c r="I1759" s="125">
        <f>G1759*H1759</f>
      </c>
      <c r="J1759" s="125">
        <f>I1759*0.1</f>
      </c>
      <c r="K1759" s="125">
        <f>SUM(I1759:J1759)</f>
      </c>
      <c r="L1759" s="205"/>
      <c r="M1759" s="87"/>
      <c r="N1759" s="87"/>
      <c r="O1759" s="87"/>
      <c r="P1759" s="87"/>
      <c r="Q1759" s="87"/>
      <c r="R1759" s="87"/>
      <c r="S1759" s="87"/>
      <c r="T1759" s="87"/>
      <c r="U1759" s="205"/>
      <c r="V1759" s="87"/>
      <c r="W1759" s="87"/>
      <c r="X1759" s="87"/>
      <c r="Y1759" s="87"/>
      <c r="Z1759" s="86"/>
      <c r="AA1759" s="87"/>
    </row>
    <row x14ac:dyDescent="0.25" r="1760" customHeight="1" ht="17.25">
      <c r="A1760" s="178">
        <f>A1759</f>
        <v>25569.375</v>
      </c>
      <c r="B1760" s="179" t="s">
        <v>12</v>
      </c>
      <c r="C1760" s="180"/>
      <c r="D1760" s="180">
        <v>17</v>
      </c>
      <c r="E1760" s="180">
        <v>8</v>
      </c>
      <c r="F1760" s="180"/>
      <c r="G1760" s="180">
        <f>SUM(C1760:F1760)</f>
      </c>
      <c r="H1760" s="182">
        <v>6000</v>
      </c>
      <c r="I1760" s="125">
        <f>G1760*H1760</f>
      </c>
      <c r="J1760" s="125">
        <f>I1760*0.1</f>
      </c>
      <c r="K1760" s="125">
        <f>SUM(I1760:J1760)</f>
      </c>
      <c r="L1760" s="205"/>
      <c r="M1760" s="87"/>
      <c r="N1760" s="87"/>
      <c r="O1760" s="87"/>
      <c r="P1760" s="87"/>
      <c r="Q1760" s="87"/>
      <c r="R1760" s="87"/>
      <c r="S1760" s="87"/>
      <c r="T1760" s="87"/>
      <c r="U1760" s="205"/>
      <c r="V1760" s="87"/>
      <c r="W1760" s="87"/>
      <c r="X1760" s="87"/>
      <c r="Y1760" s="87"/>
      <c r="Z1760" s="86"/>
      <c r="AA1760" s="87"/>
    </row>
    <row x14ac:dyDescent="0.25" r="1761" customHeight="1" ht="17.25">
      <c r="A1761" s="178">
        <f>A1760</f>
        <v>25569.375</v>
      </c>
      <c r="B1761" s="186" t="s">
        <v>37</v>
      </c>
      <c r="C1761" s="180"/>
      <c r="D1761" s="180">
        <v>6</v>
      </c>
      <c r="E1761" s="180"/>
      <c r="F1761" s="180"/>
      <c r="G1761" s="180">
        <f>SUM(C1761:F1761)</f>
      </c>
      <c r="H1761" s="182">
        <v>6500</v>
      </c>
      <c r="I1761" s="125">
        <f>G1761*H1761</f>
      </c>
      <c r="J1761" s="125">
        <f>I1761*0.1</f>
      </c>
      <c r="K1761" s="125">
        <f>SUM(I1761:J1761)</f>
      </c>
      <c r="L1761" s="205"/>
      <c r="M1761" s="87"/>
      <c r="N1761" s="87"/>
      <c r="O1761" s="87"/>
      <c r="P1761" s="87"/>
      <c r="Q1761" s="87"/>
      <c r="R1761" s="87"/>
      <c r="S1761" s="87"/>
      <c r="T1761" s="87"/>
      <c r="U1761" s="205"/>
      <c r="V1761" s="87"/>
      <c r="W1761" s="87"/>
      <c r="X1761" s="87"/>
      <c r="Y1761" s="87"/>
      <c r="Z1761" s="86"/>
      <c r="AA1761" s="87"/>
    </row>
    <row x14ac:dyDescent="0.25" r="1762" customHeight="1" ht="17.25">
      <c r="A1762" s="178">
        <f>A1761</f>
        <v>25569.375</v>
      </c>
      <c r="B1762" s="186" t="s">
        <v>64</v>
      </c>
      <c r="C1762" s="180"/>
      <c r="D1762" s="180">
        <v>57</v>
      </c>
      <c r="E1762" s="180">
        <v>7</v>
      </c>
      <c r="F1762" s="180"/>
      <c r="G1762" s="180">
        <f>SUM(C1762:F1762)</f>
      </c>
      <c r="H1762" s="182">
        <v>5500</v>
      </c>
      <c r="I1762" s="125">
        <f>G1762*H1762</f>
      </c>
      <c r="J1762" s="125">
        <f>I1762*0.1</f>
      </c>
      <c r="K1762" s="125">
        <f>SUM(I1762:J1762)</f>
      </c>
      <c r="L1762" s="205"/>
      <c r="M1762" s="87"/>
      <c r="N1762" s="87"/>
      <c r="O1762" s="87"/>
      <c r="P1762" s="87"/>
      <c r="Q1762" s="87"/>
      <c r="R1762" s="87"/>
      <c r="S1762" s="87"/>
      <c r="T1762" s="87"/>
      <c r="U1762" s="205"/>
      <c r="V1762" s="87"/>
      <c r="W1762" s="87"/>
      <c r="X1762" s="87"/>
      <c r="Y1762" s="87"/>
      <c r="Z1762" s="86"/>
      <c r="AA1762" s="87"/>
    </row>
    <row x14ac:dyDescent="0.25" r="1763" customHeight="1" ht="17.25">
      <c r="A1763" s="178">
        <f>A1762</f>
        <v>25569.375</v>
      </c>
      <c r="B1763" s="179" t="s">
        <v>25</v>
      </c>
      <c r="C1763" s="180"/>
      <c r="D1763" s="180">
        <v>20</v>
      </c>
      <c r="E1763" s="180"/>
      <c r="F1763" s="180"/>
      <c r="G1763" s="180">
        <f>SUM(C1763:F1763)</f>
      </c>
      <c r="H1763" s="182">
        <v>6000</v>
      </c>
      <c r="I1763" s="125">
        <f>G1763*H1763</f>
      </c>
      <c r="J1763" s="125">
        <f>I1763*0.1</f>
      </c>
      <c r="K1763" s="125">
        <f>SUM(I1763:J1763)</f>
      </c>
      <c r="L1763" s="205"/>
      <c r="M1763" s="87"/>
      <c r="N1763" s="87"/>
      <c r="O1763" s="87"/>
      <c r="P1763" s="87"/>
      <c r="Q1763" s="87"/>
      <c r="R1763" s="87"/>
      <c r="S1763" s="87"/>
      <c r="T1763" s="87"/>
      <c r="U1763" s="205"/>
      <c r="V1763" s="87"/>
      <c r="W1763" s="87"/>
      <c r="X1763" s="87"/>
      <c r="Y1763" s="87"/>
      <c r="Z1763" s="86"/>
      <c r="AA1763" s="87"/>
    </row>
    <row x14ac:dyDescent="0.25" r="1764" customHeight="1" ht="17.25">
      <c r="A1764" s="178">
        <f>A1763</f>
        <v>25569.375</v>
      </c>
      <c r="B1764" s="186" t="s">
        <v>76</v>
      </c>
      <c r="C1764" s="188"/>
      <c r="D1764" s="180">
        <v>25</v>
      </c>
      <c r="E1764" s="180">
        <v>12</v>
      </c>
      <c r="F1764" s="180">
        <v>5</v>
      </c>
      <c r="G1764" s="180">
        <f>SUM(C1764:F1764)</f>
      </c>
      <c r="H1764" s="125">
        <v>6000</v>
      </c>
      <c r="I1764" s="125">
        <f>G1764*H1764</f>
      </c>
      <c r="J1764" s="125">
        <f>I1764*0.1</f>
      </c>
      <c r="K1764" s="125">
        <f>SUM(I1764:J1764)</f>
      </c>
      <c r="L1764" s="205"/>
      <c r="M1764" s="87"/>
      <c r="N1764" s="87"/>
      <c r="O1764" s="87"/>
      <c r="P1764" s="87"/>
      <c r="Q1764" s="87"/>
      <c r="R1764" s="87"/>
      <c r="S1764" s="87"/>
      <c r="T1764" s="87"/>
      <c r="U1764" s="205"/>
      <c r="V1764" s="87"/>
      <c r="W1764" s="87"/>
      <c r="X1764" s="87"/>
      <c r="Y1764" s="87"/>
      <c r="Z1764" s="86"/>
      <c r="AA1764" s="87"/>
    </row>
    <row x14ac:dyDescent="0.25" r="1765" customHeight="1" ht="17.25">
      <c r="A1765" s="178">
        <f>A1764</f>
        <v>25569.375</v>
      </c>
      <c r="B1765" s="186" t="s">
        <v>149</v>
      </c>
      <c r="C1765" s="180"/>
      <c r="D1765" s="180">
        <v>79</v>
      </c>
      <c r="E1765" s="180">
        <v>16</v>
      </c>
      <c r="F1765" s="180">
        <v>4</v>
      </c>
      <c r="G1765" s="180">
        <f>SUM(C1765:F1765)</f>
      </c>
      <c r="H1765" s="125">
        <v>6000</v>
      </c>
      <c r="I1765" s="125">
        <f>G1765*H1765</f>
      </c>
      <c r="J1765" s="125">
        <f>I1765*0.1</f>
      </c>
      <c r="K1765" s="125">
        <f>SUM(I1765:J1765)</f>
      </c>
      <c r="L1765" s="205"/>
      <c r="M1765" s="87"/>
      <c r="N1765" s="87"/>
      <c r="O1765" s="87"/>
      <c r="P1765" s="87"/>
      <c r="Q1765" s="87"/>
      <c r="R1765" s="87"/>
      <c r="S1765" s="87"/>
      <c r="T1765" s="87"/>
      <c r="U1765" s="205"/>
      <c r="V1765" s="87"/>
      <c r="W1765" s="87"/>
      <c r="X1765" s="87"/>
      <c r="Y1765" s="87"/>
      <c r="Z1765" s="86"/>
      <c r="AA1765" s="87"/>
    </row>
    <row x14ac:dyDescent="0.25" r="1766" customHeight="1" ht="17.25">
      <c r="A1766" s="178">
        <f>A1765</f>
        <v>25569.375</v>
      </c>
      <c r="B1766" s="186" t="s">
        <v>43</v>
      </c>
      <c r="C1766" s="180"/>
      <c r="D1766" s="180">
        <v>43</v>
      </c>
      <c r="E1766" s="180">
        <v>19</v>
      </c>
      <c r="F1766" s="180"/>
      <c r="G1766" s="180">
        <f>SUM(C1766:F1766)</f>
      </c>
      <c r="H1766" s="125">
        <v>6000</v>
      </c>
      <c r="I1766" s="125">
        <f>G1766*H1766</f>
      </c>
      <c r="J1766" s="125">
        <f>I1766*0.1</f>
      </c>
      <c r="K1766" s="125">
        <f>SUM(I1766:J1766)</f>
      </c>
      <c r="L1766" s="205"/>
      <c r="M1766" s="87"/>
      <c r="N1766" s="87"/>
      <c r="O1766" s="87"/>
      <c r="P1766" s="87"/>
      <c r="Q1766" s="87"/>
      <c r="R1766" s="87"/>
      <c r="S1766" s="87"/>
      <c r="T1766" s="87"/>
      <c r="U1766" s="205"/>
      <c r="V1766" s="87"/>
      <c r="W1766" s="87"/>
      <c r="X1766" s="87"/>
      <c r="Y1766" s="87"/>
      <c r="Z1766" s="86"/>
      <c r="AA1766" s="87"/>
    </row>
    <row x14ac:dyDescent="0.25" r="1767" customHeight="1" ht="17.25">
      <c r="A1767" s="178">
        <f>A1766</f>
        <v>25569.375</v>
      </c>
      <c r="B1767" s="186" t="s">
        <v>18</v>
      </c>
      <c r="C1767" s="180"/>
      <c r="D1767" s="180">
        <v>9</v>
      </c>
      <c r="E1767" s="180">
        <v>7</v>
      </c>
      <c r="F1767" s="180">
        <v>6</v>
      </c>
      <c r="G1767" s="180">
        <f>SUM(C1767:F1767)</f>
      </c>
      <c r="H1767" s="125">
        <v>6000</v>
      </c>
      <c r="I1767" s="125">
        <f>G1767*H1767</f>
      </c>
      <c r="J1767" s="125">
        <f>I1767*0.1</f>
      </c>
      <c r="K1767" s="125">
        <f>SUM(I1767:J1767)</f>
      </c>
      <c r="L1767" s="205"/>
      <c r="M1767" s="87"/>
      <c r="N1767" s="87"/>
      <c r="O1767" s="87"/>
      <c r="P1767" s="87"/>
      <c r="Q1767" s="87"/>
      <c r="R1767" s="87"/>
      <c r="S1767" s="87"/>
      <c r="T1767" s="87"/>
      <c r="U1767" s="205"/>
      <c r="V1767" s="87"/>
      <c r="W1767" s="87"/>
      <c r="X1767" s="87"/>
      <c r="Y1767" s="87"/>
      <c r="Z1767" s="86"/>
      <c r="AA1767" s="87"/>
    </row>
    <row x14ac:dyDescent="0.25" r="1768" customHeight="1" ht="17.25">
      <c r="A1768" s="178">
        <f>A1767</f>
        <v>25569.375</v>
      </c>
      <c r="B1768" s="186" t="s">
        <v>82</v>
      </c>
      <c r="C1768" s="188"/>
      <c r="D1768" s="180">
        <v>25</v>
      </c>
      <c r="E1768" s="180">
        <v>9</v>
      </c>
      <c r="F1768" s="180">
        <v>7</v>
      </c>
      <c r="G1768" s="180">
        <f>SUM(C1768:F1768)</f>
      </c>
      <c r="H1768" s="125">
        <v>5000</v>
      </c>
      <c r="I1768" s="125">
        <f>G1768*H1768</f>
      </c>
      <c r="J1768" s="125">
        <f>I1768*0.1</f>
      </c>
      <c r="K1768" s="125">
        <f>SUM(I1768:J1768)</f>
      </c>
      <c r="L1768" s="205"/>
      <c r="M1768" s="87"/>
      <c r="N1768" s="87"/>
      <c r="O1768" s="87"/>
      <c r="P1768" s="87"/>
      <c r="Q1768" s="87"/>
      <c r="R1768" s="87"/>
      <c r="S1768" s="87"/>
      <c r="T1768" s="87"/>
      <c r="U1768" s="205"/>
      <c r="V1768" s="87"/>
      <c r="W1768" s="87"/>
      <c r="X1768" s="87"/>
      <c r="Y1768" s="87"/>
      <c r="Z1768" s="86"/>
      <c r="AA1768" s="87"/>
    </row>
    <row x14ac:dyDescent="0.25" r="1769" customHeight="1" ht="17.25">
      <c r="A1769" s="178">
        <f>A1768</f>
        <v>25569.375</v>
      </c>
      <c r="B1769" s="186" t="s">
        <v>151</v>
      </c>
      <c r="C1769" s="180"/>
      <c r="D1769" s="180">
        <v>12</v>
      </c>
      <c r="E1769" s="180"/>
      <c r="F1769" s="180"/>
      <c r="G1769" s="180">
        <f>SUM(C1769:F1769)</f>
      </c>
      <c r="H1769" s="125">
        <v>5000</v>
      </c>
      <c r="I1769" s="125">
        <f>G1769*H1769</f>
      </c>
      <c r="J1769" s="125">
        <f>I1769*0.1</f>
      </c>
      <c r="K1769" s="125">
        <f>SUM(I1769:J1769)</f>
      </c>
      <c r="L1769" s="205"/>
      <c r="M1769" s="87"/>
      <c r="N1769" s="87"/>
      <c r="O1769" s="87"/>
      <c r="P1769" s="87"/>
      <c r="Q1769" s="87"/>
      <c r="R1769" s="87"/>
      <c r="S1769" s="87"/>
      <c r="T1769" s="87"/>
      <c r="U1769" s="205"/>
      <c r="V1769" s="87"/>
      <c r="W1769" s="87"/>
      <c r="X1769" s="87"/>
      <c r="Y1769" s="87"/>
      <c r="Z1769" s="86"/>
      <c r="AA1769" s="87"/>
    </row>
    <row x14ac:dyDescent="0.25" r="1770" customHeight="1" ht="17.25">
      <c r="A1770" s="178">
        <f>A1769</f>
        <v>25569.375</v>
      </c>
      <c r="B1770" s="186" t="s">
        <v>105</v>
      </c>
      <c r="C1770" s="180"/>
      <c r="D1770" s="180">
        <v>0</v>
      </c>
      <c r="E1770" s="180"/>
      <c r="F1770" s="180"/>
      <c r="G1770" s="180">
        <f>SUM(C1770:F1770)</f>
      </c>
      <c r="H1770" s="125">
        <v>7000</v>
      </c>
      <c r="I1770" s="125">
        <f>G1770*H1770</f>
      </c>
      <c r="J1770" s="185"/>
      <c r="K1770" s="125">
        <f>SUM(I1770:J1770)</f>
      </c>
      <c r="L1770" s="205"/>
      <c r="M1770" s="87"/>
      <c r="N1770" s="87"/>
      <c r="O1770" s="87"/>
      <c r="P1770" s="87"/>
      <c r="Q1770" s="87"/>
      <c r="R1770" s="87"/>
      <c r="S1770" s="87"/>
      <c r="T1770" s="87"/>
      <c r="U1770" s="205"/>
      <c r="V1770" s="87"/>
      <c r="W1770" s="87"/>
      <c r="X1770" s="87"/>
      <c r="Y1770" s="87"/>
      <c r="Z1770" s="86"/>
      <c r="AA1770" s="87"/>
    </row>
    <row x14ac:dyDescent="0.25" r="1771" customHeight="1" ht="17.25">
      <c r="A1771" s="178">
        <f>A1770</f>
        <v>25569.375</v>
      </c>
      <c r="B1771" s="186" t="s">
        <v>23</v>
      </c>
      <c r="C1771" s="180"/>
      <c r="D1771" s="180">
        <v>15</v>
      </c>
      <c r="E1771" s="180"/>
      <c r="F1771" s="180"/>
      <c r="G1771" s="180">
        <f>SUM(C1771:F1771)</f>
      </c>
      <c r="H1771" s="125">
        <v>6000</v>
      </c>
      <c r="I1771" s="125">
        <f>G1771*H1771</f>
      </c>
      <c r="J1771" s="125">
        <f>I1771*0.1</f>
      </c>
      <c r="K1771" s="125">
        <f>SUM(I1771:J1771)</f>
      </c>
      <c r="L1771" s="205"/>
      <c r="M1771" s="87"/>
      <c r="N1771" s="87"/>
      <c r="O1771" s="87"/>
      <c r="P1771" s="87"/>
      <c r="Q1771" s="87"/>
      <c r="R1771" s="87"/>
      <c r="S1771" s="87"/>
      <c r="T1771" s="87"/>
      <c r="U1771" s="205"/>
      <c r="V1771" s="87"/>
      <c r="W1771" s="87"/>
      <c r="X1771" s="87"/>
      <c r="Y1771" s="87"/>
      <c r="Z1771" s="86"/>
      <c r="AA1771" s="87"/>
    </row>
    <row x14ac:dyDescent="0.25" r="1772" customHeight="1" ht="17.25">
      <c r="A1772" s="178">
        <f>A1771</f>
        <v>25569.375</v>
      </c>
      <c r="B1772" s="186" t="s">
        <v>40</v>
      </c>
      <c r="C1772" s="180"/>
      <c r="D1772" s="181">
        <v>19</v>
      </c>
      <c r="E1772" s="180"/>
      <c r="F1772" s="180"/>
      <c r="G1772" s="180">
        <f>SUM(C1772:F1772)</f>
      </c>
      <c r="H1772" s="125">
        <v>6500</v>
      </c>
      <c r="I1772" s="125">
        <f>G1772*H1772</f>
      </c>
      <c r="J1772" s="125">
        <f>I1772*0.1</f>
      </c>
      <c r="K1772" s="125">
        <f>SUM(I1772:J1772)</f>
      </c>
      <c r="L1772" s="205"/>
      <c r="M1772" s="87"/>
      <c r="N1772" s="87"/>
      <c r="O1772" s="87"/>
      <c r="P1772" s="87"/>
      <c r="Q1772" s="87"/>
      <c r="R1772" s="87"/>
      <c r="S1772" s="87"/>
      <c r="T1772" s="87"/>
      <c r="U1772" s="205"/>
      <c r="V1772" s="87"/>
      <c r="W1772" s="87"/>
      <c r="X1772" s="87"/>
      <c r="Y1772" s="87"/>
      <c r="Z1772" s="86"/>
      <c r="AA1772" s="87"/>
    </row>
    <row x14ac:dyDescent="0.25" r="1773" customHeight="1" ht="17.25">
      <c r="A1773" s="178">
        <f>A1772</f>
        <v>25569.375</v>
      </c>
      <c r="B1773" s="186" t="s">
        <v>86</v>
      </c>
      <c r="C1773" s="180"/>
      <c r="D1773" s="181">
        <v>20</v>
      </c>
      <c r="E1773" s="181">
        <v>8</v>
      </c>
      <c r="F1773" s="181">
        <v>5</v>
      </c>
      <c r="G1773" s="180">
        <f>SUM(C1773:F1773)</f>
      </c>
      <c r="H1773" s="125">
        <v>6000</v>
      </c>
      <c r="I1773" s="125">
        <f>G1773*H1773</f>
      </c>
      <c r="J1773" s="125">
        <f>I1773*0.1</f>
      </c>
      <c r="K1773" s="125">
        <f>SUM(I1773:J1773)</f>
      </c>
      <c r="L1773" s="205"/>
      <c r="M1773" s="87"/>
      <c r="N1773" s="87"/>
      <c r="O1773" s="87"/>
      <c r="P1773" s="87"/>
      <c r="Q1773" s="87"/>
      <c r="R1773" s="87"/>
      <c r="S1773" s="87"/>
      <c r="T1773" s="87"/>
      <c r="U1773" s="205"/>
      <c r="V1773" s="87"/>
      <c r="W1773" s="87"/>
      <c r="X1773" s="87"/>
      <c r="Y1773" s="87"/>
      <c r="Z1773" s="86"/>
      <c r="AA1773" s="87"/>
    </row>
    <row x14ac:dyDescent="0.25" r="1774" customHeight="1" ht="17.25">
      <c r="A1774" s="178">
        <f>A1773</f>
        <v>25569.375</v>
      </c>
      <c r="B1774" s="186" t="s">
        <v>152</v>
      </c>
      <c r="C1774" s="180"/>
      <c r="D1774" s="180">
        <v>88</v>
      </c>
      <c r="E1774" s="180"/>
      <c r="F1774" s="180"/>
      <c r="G1774" s="180">
        <f>SUM(C1774:F1774)</f>
      </c>
      <c r="H1774" s="125">
        <v>6000</v>
      </c>
      <c r="I1774" s="125">
        <f>G1774*H1774</f>
      </c>
      <c r="J1774" s="125">
        <f>I1774*0.1</f>
      </c>
      <c r="K1774" s="125">
        <f>SUM(I1774:J1774)</f>
      </c>
      <c r="L1774" s="205"/>
      <c r="M1774" s="87"/>
      <c r="N1774" s="87"/>
      <c r="O1774" s="87"/>
      <c r="P1774" s="87"/>
      <c r="Q1774" s="87"/>
      <c r="R1774" s="87"/>
      <c r="S1774" s="87"/>
      <c r="T1774" s="87"/>
      <c r="U1774" s="205"/>
      <c r="V1774" s="87"/>
      <c r="W1774" s="87"/>
      <c r="X1774" s="87"/>
      <c r="Y1774" s="87"/>
      <c r="Z1774" s="86"/>
      <c r="AA1774" s="87"/>
    </row>
    <row x14ac:dyDescent="0.25" r="1775" customHeight="1" ht="17.25">
      <c r="A1775" s="178">
        <f>A1771</f>
        <v>25569.375</v>
      </c>
      <c r="B1775" s="186" t="s">
        <v>153</v>
      </c>
      <c r="C1775" s="180"/>
      <c r="D1775" s="180">
        <v>10</v>
      </c>
      <c r="E1775" s="180"/>
      <c r="F1775" s="180"/>
      <c r="G1775" s="180">
        <f>SUM(C1775:F1775)</f>
      </c>
      <c r="H1775" s="125">
        <v>6000</v>
      </c>
      <c r="I1775" s="125">
        <f>G1775*H1775</f>
      </c>
      <c r="J1775" s="125">
        <f>I1775*0.1</f>
      </c>
      <c r="K1775" s="125">
        <f>SUM(I1775:J1775)</f>
      </c>
      <c r="L1775" s="205"/>
      <c r="M1775" s="87"/>
      <c r="N1775" s="87"/>
      <c r="O1775" s="87"/>
      <c r="P1775" s="87"/>
      <c r="Q1775" s="87"/>
      <c r="R1775" s="87"/>
      <c r="S1775" s="87"/>
      <c r="T1775" s="87"/>
      <c r="U1775" s="205"/>
      <c r="V1775" s="87"/>
      <c r="W1775" s="87"/>
      <c r="X1775" s="87"/>
      <c r="Y1775" s="87"/>
      <c r="Z1775" s="86"/>
      <c r="AA1775" s="87"/>
    </row>
    <row x14ac:dyDescent="0.25" r="1776" customHeight="1" ht="17.25">
      <c r="A1776" s="178">
        <f>A1772</f>
        <v>25569.375</v>
      </c>
      <c r="B1776" s="186"/>
      <c r="C1776" s="180"/>
      <c r="D1776" s="180"/>
      <c r="E1776" s="180"/>
      <c r="F1776" s="180"/>
      <c r="G1776" s="180">
        <f>SUM(C1776:F1776)</f>
      </c>
      <c r="H1776" s="125"/>
      <c r="I1776" s="125">
        <f>G1776*H1776</f>
      </c>
      <c r="J1776" s="125">
        <f>I1776*0.1</f>
      </c>
      <c r="K1776" s="125">
        <f>SUM(I1776:J1776)</f>
      </c>
      <c r="L1776" s="205"/>
      <c r="M1776" s="87"/>
      <c r="N1776" s="87"/>
      <c r="O1776" s="87"/>
      <c r="P1776" s="87"/>
      <c r="Q1776" s="87"/>
      <c r="R1776" s="87"/>
      <c r="S1776" s="87"/>
      <c r="T1776" s="87"/>
      <c r="U1776" s="205"/>
      <c r="V1776" s="87"/>
      <c r="W1776" s="87"/>
      <c r="X1776" s="87"/>
      <c r="Y1776" s="87"/>
      <c r="Z1776" s="86"/>
      <c r="AA1776" s="87"/>
    </row>
    <row x14ac:dyDescent="0.25" r="1777" customHeight="1" ht="17.25">
      <c r="A1777" s="178">
        <f>A1771</f>
        <v>25569.375</v>
      </c>
      <c r="B1777" s="186"/>
      <c r="C1777" s="180"/>
      <c r="D1777" s="180"/>
      <c r="E1777" s="180"/>
      <c r="F1777" s="180"/>
      <c r="G1777" s="180">
        <f>SUM(C1777:F1777)</f>
      </c>
      <c r="H1777" s="125"/>
      <c r="I1777" s="125">
        <f>G1777*H1777</f>
      </c>
      <c r="J1777" s="125">
        <f>I1777*0.1</f>
      </c>
      <c r="K1777" s="125">
        <f>SUM(I1777:J1777)</f>
      </c>
      <c r="L1777" s="205"/>
      <c r="M1777" s="87"/>
      <c r="N1777" s="87"/>
      <c r="O1777" s="87"/>
      <c r="P1777" s="87"/>
      <c r="Q1777" s="87"/>
      <c r="R1777" s="87"/>
      <c r="S1777" s="87"/>
      <c r="T1777" s="87"/>
      <c r="U1777" s="205"/>
      <c r="V1777" s="87"/>
      <c r="W1777" s="87"/>
      <c r="X1777" s="87"/>
      <c r="Y1777" s="87"/>
      <c r="Z1777" s="86"/>
      <c r="AA1777" s="87"/>
    </row>
    <row x14ac:dyDescent="0.25" r="1778" customHeight="1" ht="17.25">
      <c r="A1778" s="178">
        <f>A1772</f>
        <v>25569.375</v>
      </c>
      <c r="B1778" s="186"/>
      <c r="C1778" s="180"/>
      <c r="D1778" s="180"/>
      <c r="E1778" s="180"/>
      <c r="F1778" s="180"/>
      <c r="G1778" s="180">
        <f>SUM(C1778:F1778)</f>
      </c>
      <c r="H1778" s="125"/>
      <c r="I1778" s="125">
        <f>G1778*H1778</f>
      </c>
      <c r="J1778" s="125">
        <f>I1778*0.1</f>
      </c>
      <c r="K1778" s="125">
        <f>SUM(I1778:J1778)</f>
      </c>
      <c r="L1778" s="205"/>
      <c r="M1778" s="87"/>
      <c r="N1778" s="87"/>
      <c r="O1778" s="87"/>
      <c r="P1778" s="87"/>
      <c r="Q1778" s="87"/>
      <c r="R1778" s="87"/>
      <c r="S1778" s="87"/>
      <c r="T1778" s="87"/>
      <c r="U1778" s="205"/>
      <c r="V1778" s="87"/>
      <c r="W1778" s="87"/>
      <c r="X1778" s="87"/>
      <c r="Y1778" s="87"/>
      <c r="Z1778" s="86"/>
      <c r="AA1778" s="87"/>
    </row>
    <row x14ac:dyDescent="0.25" r="1779" customHeight="1" ht="17.25">
      <c r="A1779" s="178">
        <f>A1777</f>
        <v>25569.375</v>
      </c>
      <c r="B1779" s="179"/>
      <c r="C1779" s="180"/>
      <c r="D1779" s="180"/>
      <c r="E1779" s="180"/>
      <c r="F1779" s="180"/>
      <c r="G1779" s="180">
        <f>SUM(C1779:F1779)</f>
      </c>
      <c r="H1779" s="125"/>
      <c r="I1779" s="125">
        <f>G1779*H1779</f>
      </c>
      <c r="J1779" s="125">
        <v>0</v>
      </c>
      <c r="K1779" s="125">
        <f>SUM(I1779:J1779)</f>
      </c>
      <c r="L1779" s="205"/>
      <c r="M1779" s="87"/>
      <c r="N1779" s="87"/>
      <c r="O1779" s="87"/>
      <c r="P1779" s="87"/>
      <c r="Q1779" s="87"/>
      <c r="R1779" s="87"/>
      <c r="S1779" s="87"/>
      <c r="T1779" s="87"/>
      <c r="U1779" s="205"/>
      <c r="V1779" s="87"/>
      <c r="W1779" s="87"/>
      <c r="X1779" s="87"/>
      <c r="Y1779" s="87"/>
      <c r="Z1779" s="86"/>
      <c r="AA1779" s="87"/>
    </row>
    <row x14ac:dyDescent="0.25" r="1780" customHeight="1" ht="17.25">
      <c r="A1780" s="189">
        <f>A1779</f>
        <v>25569.375</v>
      </c>
      <c r="B1780" s="190" t="s">
        <v>155</v>
      </c>
      <c r="C1780" s="191">
        <f>SUM(C1733:C1779)</f>
      </c>
      <c r="D1780" s="191">
        <f>SUM(D1733:D1779)</f>
      </c>
      <c r="E1780" s="191">
        <f>SUM(E1733:E1779)</f>
      </c>
      <c r="F1780" s="191">
        <f>SUM(F1733:F1779)</f>
      </c>
      <c r="G1780" s="191">
        <f>SUM(G1733:G1779)</f>
      </c>
      <c r="H1780" s="191"/>
      <c r="I1780" s="191">
        <f>SUM(I1733:I1779)</f>
      </c>
      <c r="J1780" s="191">
        <f>SUM(J1733:J1779)</f>
      </c>
      <c r="K1780" s="191">
        <f>SUM(K1733:K1779)</f>
      </c>
      <c r="L1780" s="205"/>
      <c r="M1780" s="87"/>
      <c r="N1780" s="87"/>
      <c r="O1780" s="87"/>
      <c r="P1780" s="87"/>
      <c r="Q1780" s="87"/>
      <c r="R1780" s="87"/>
      <c r="S1780" s="87"/>
      <c r="T1780" s="87"/>
      <c r="U1780" s="205"/>
      <c r="V1780" s="87"/>
      <c r="W1780" s="87"/>
      <c r="X1780" s="87"/>
      <c r="Y1780" s="87"/>
      <c r="Z1780" s="86"/>
      <c r="AA1780" s="87"/>
    </row>
    <row x14ac:dyDescent="0.25" r="1781" customHeight="1" ht="17.25">
      <c r="A1781" s="178">
        <f>A1780</f>
        <v>25569.375</v>
      </c>
      <c r="B1781" s="186" t="s">
        <v>113</v>
      </c>
      <c r="C1781" s="180"/>
      <c r="D1781" s="180">
        <v>47</v>
      </c>
      <c r="E1781" s="180">
        <v>51</v>
      </c>
      <c r="F1781" s="180"/>
      <c r="G1781" s="180">
        <f>SUM(C1781:F1781)</f>
      </c>
      <c r="H1781" s="125">
        <v>6500</v>
      </c>
      <c r="I1781" s="125">
        <f>G1781*H1781</f>
      </c>
      <c r="J1781" s="185"/>
      <c r="K1781" s="125">
        <f>SUM(I1781:J1781)</f>
      </c>
      <c r="L1781" s="205"/>
      <c r="M1781" s="87"/>
      <c r="N1781" s="87"/>
      <c r="O1781" s="87"/>
      <c r="P1781" s="87"/>
      <c r="Q1781" s="87"/>
      <c r="R1781" s="87"/>
      <c r="S1781" s="87"/>
      <c r="T1781" s="87"/>
      <c r="U1781" s="205"/>
      <c r="V1781" s="87"/>
      <c r="W1781" s="87"/>
      <c r="X1781" s="87"/>
      <c r="Y1781" s="87"/>
      <c r="Z1781" s="86"/>
      <c r="AA1781" s="87"/>
    </row>
    <row x14ac:dyDescent="0.25" r="1782" customHeight="1" ht="17.25">
      <c r="A1782" s="178">
        <f>A1781</f>
        <v>25569.375</v>
      </c>
      <c r="B1782" s="186" t="s">
        <v>156</v>
      </c>
      <c r="C1782" s="180"/>
      <c r="D1782" s="180">
        <v>12</v>
      </c>
      <c r="E1782" s="180">
        <v>9</v>
      </c>
      <c r="F1782" s="180"/>
      <c r="G1782" s="180">
        <f>SUM(C1782:F1782)</f>
      </c>
      <c r="H1782" s="125">
        <v>6500</v>
      </c>
      <c r="I1782" s="125">
        <f>G1782*H1782</f>
      </c>
      <c r="J1782" s="185"/>
      <c r="K1782" s="125">
        <f>SUM(I1782:J1782)</f>
      </c>
      <c r="L1782" s="205"/>
      <c r="M1782" s="87"/>
      <c r="N1782" s="87"/>
      <c r="O1782" s="87"/>
      <c r="P1782" s="87"/>
      <c r="Q1782" s="87"/>
      <c r="R1782" s="87"/>
      <c r="S1782" s="87"/>
      <c r="T1782" s="87"/>
      <c r="U1782" s="205"/>
      <c r="V1782" s="87"/>
      <c r="W1782" s="87"/>
      <c r="X1782" s="87"/>
      <c r="Y1782" s="87"/>
      <c r="Z1782" s="86"/>
      <c r="AA1782" s="87"/>
    </row>
    <row x14ac:dyDescent="0.25" r="1783" customHeight="1" ht="17.25">
      <c r="A1783" s="178">
        <f>A1782</f>
        <v>25569.375</v>
      </c>
      <c r="B1783" s="186" t="s">
        <v>112</v>
      </c>
      <c r="C1783" s="180"/>
      <c r="D1783" s="180">
        <v>10</v>
      </c>
      <c r="E1783" s="180">
        <v>7</v>
      </c>
      <c r="F1783" s="180"/>
      <c r="G1783" s="180">
        <f>SUM(C1783:F1783)</f>
      </c>
      <c r="H1783" s="125">
        <v>6900</v>
      </c>
      <c r="I1783" s="125">
        <f>G1783*H1783</f>
      </c>
      <c r="J1783" s="185"/>
      <c r="K1783" s="125">
        <f>SUM(I1783:J1783)</f>
      </c>
      <c r="L1783" s="205"/>
      <c r="M1783" s="87"/>
      <c r="N1783" s="87"/>
      <c r="O1783" s="87"/>
      <c r="P1783" s="87"/>
      <c r="Q1783" s="87"/>
      <c r="R1783" s="87"/>
      <c r="S1783" s="87"/>
      <c r="T1783" s="87"/>
      <c r="U1783" s="205"/>
      <c r="V1783" s="87"/>
      <c r="W1783" s="87"/>
      <c r="X1783" s="87"/>
      <c r="Y1783" s="87"/>
      <c r="Z1783" s="86"/>
      <c r="AA1783" s="87"/>
    </row>
    <row x14ac:dyDescent="0.25" r="1784" customHeight="1" ht="17.25">
      <c r="A1784" s="178">
        <f>A1783</f>
        <v>25569.375</v>
      </c>
      <c r="B1784" s="179"/>
      <c r="C1784" s="180"/>
      <c r="D1784" s="180"/>
      <c r="E1784" s="180"/>
      <c r="F1784" s="180"/>
      <c r="G1784" s="180">
        <f>SUM(C1784:F1784)</f>
      </c>
      <c r="H1784" s="125"/>
      <c r="I1784" s="125">
        <f>G1784*H1784</f>
      </c>
      <c r="J1784" s="185"/>
      <c r="K1784" s="125">
        <f>SUM(I1784:J1784)</f>
      </c>
      <c r="L1784" s="205"/>
      <c r="M1784" s="87"/>
      <c r="N1784" s="87"/>
      <c r="O1784" s="87"/>
      <c r="P1784" s="87"/>
      <c r="Q1784" s="87"/>
      <c r="R1784" s="87"/>
      <c r="S1784" s="87"/>
      <c r="T1784" s="87"/>
      <c r="U1784" s="205"/>
      <c r="V1784" s="87"/>
      <c r="W1784" s="87"/>
      <c r="X1784" s="87"/>
      <c r="Y1784" s="87"/>
      <c r="Z1784" s="86"/>
      <c r="AA1784" s="87"/>
    </row>
    <row x14ac:dyDescent="0.25" r="1785" customHeight="1" ht="17.25">
      <c r="A1785" s="178">
        <f>A1784</f>
        <v>25569.375</v>
      </c>
      <c r="B1785" s="179"/>
      <c r="C1785" s="180"/>
      <c r="D1785" s="180"/>
      <c r="E1785" s="180"/>
      <c r="F1785" s="180"/>
      <c r="G1785" s="180">
        <f>SUM(C1785:F1785)</f>
      </c>
      <c r="H1785" s="125"/>
      <c r="I1785" s="125">
        <f>G1785*H1785</f>
      </c>
      <c r="J1785" s="185"/>
      <c r="K1785" s="125">
        <f>SUM(I1785:J1785)</f>
      </c>
      <c r="L1785" s="205"/>
      <c r="M1785" s="87"/>
      <c r="N1785" s="87"/>
      <c r="O1785" s="87"/>
      <c r="P1785" s="87"/>
      <c r="Q1785" s="87"/>
      <c r="R1785" s="87"/>
      <c r="S1785" s="87"/>
      <c r="T1785" s="87"/>
      <c r="U1785" s="205"/>
      <c r="V1785" s="87"/>
      <c r="W1785" s="87"/>
      <c r="X1785" s="87"/>
      <c r="Y1785" s="87"/>
      <c r="Z1785" s="86"/>
      <c r="AA1785" s="87"/>
    </row>
    <row x14ac:dyDescent="0.25" r="1786" customHeight="1" ht="17.25">
      <c r="A1786" s="178">
        <f>A1785</f>
        <v>25569.375</v>
      </c>
      <c r="B1786" s="179"/>
      <c r="C1786" s="180"/>
      <c r="D1786" s="180"/>
      <c r="E1786" s="180"/>
      <c r="F1786" s="180"/>
      <c r="G1786" s="180">
        <f>SUM(C1786:F1786)</f>
      </c>
      <c r="H1786" s="125"/>
      <c r="I1786" s="125">
        <f>G1786*H1786</f>
      </c>
      <c r="J1786" s="185"/>
      <c r="K1786" s="125">
        <f>SUM(I1786:J1786)</f>
      </c>
      <c r="L1786" s="205"/>
      <c r="M1786" s="87"/>
      <c r="N1786" s="87"/>
      <c r="O1786" s="87"/>
      <c r="P1786" s="87"/>
      <c r="Q1786" s="87"/>
      <c r="R1786" s="87"/>
      <c r="S1786" s="87"/>
      <c r="T1786" s="87"/>
      <c r="U1786" s="205"/>
      <c r="V1786" s="87"/>
      <c r="W1786" s="87"/>
      <c r="X1786" s="87"/>
      <c r="Y1786" s="87"/>
      <c r="Z1786" s="86"/>
      <c r="AA1786" s="87"/>
    </row>
    <row x14ac:dyDescent="0.25" r="1787" customHeight="1" ht="17.25">
      <c r="A1787" s="178">
        <f>A1786</f>
        <v>25569.375</v>
      </c>
      <c r="B1787" s="179"/>
      <c r="C1787" s="180"/>
      <c r="D1787" s="180"/>
      <c r="E1787" s="180"/>
      <c r="F1787" s="180"/>
      <c r="G1787" s="180">
        <f>SUM(C1787:F1787)</f>
      </c>
      <c r="H1787" s="125"/>
      <c r="I1787" s="125">
        <f>G1787*H1787</f>
      </c>
      <c r="J1787" s="185"/>
      <c r="K1787" s="125">
        <f>SUM(I1787:J1787)</f>
      </c>
      <c r="L1787" s="205"/>
      <c r="M1787" s="87"/>
      <c r="N1787" s="87"/>
      <c r="O1787" s="87"/>
      <c r="P1787" s="87"/>
      <c r="Q1787" s="87"/>
      <c r="R1787" s="87"/>
      <c r="S1787" s="87"/>
      <c r="T1787" s="87"/>
      <c r="U1787" s="205"/>
      <c r="V1787" s="87"/>
      <c r="W1787" s="87"/>
      <c r="X1787" s="87"/>
      <c r="Y1787" s="87"/>
      <c r="Z1787" s="86"/>
      <c r="AA1787" s="87"/>
    </row>
    <row x14ac:dyDescent="0.25" r="1788" customHeight="1" ht="17.25">
      <c r="A1788" s="178">
        <f>A1787</f>
        <v>25569.375</v>
      </c>
      <c r="B1788" s="179"/>
      <c r="C1788" s="180"/>
      <c r="D1788" s="180"/>
      <c r="E1788" s="180"/>
      <c r="F1788" s="180"/>
      <c r="G1788" s="180">
        <f>SUM(C1788:F1788)</f>
      </c>
      <c r="H1788" s="125"/>
      <c r="I1788" s="125">
        <f>G1788*H1788</f>
      </c>
      <c r="J1788" s="185"/>
      <c r="K1788" s="125">
        <f>SUM(I1788:J1788)</f>
      </c>
      <c r="L1788" s="205"/>
      <c r="M1788" s="87"/>
      <c r="N1788" s="87"/>
      <c r="O1788" s="87"/>
      <c r="P1788" s="87"/>
      <c r="Q1788" s="87"/>
      <c r="R1788" s="87"/>
      <c r="S1788" s="87"/>
      <c r="T1788" s="87"/>
      <c r="U1788" s="205"/>
      <c r="V1788" s="87"/>
      <c r="W1788" s="87"/>
      <c r="X1788" s="87"/>
      <c r="Y1788" s="87"/>
      <c r="Z1788" s="86"/>
      <c r="AA1788" s="87"/>
    </row>
    <row x14ac:dyDescent="0.25" r="1789" customHeight="1" ht="17.25">
      <c r="A1789" s="189">
        <f>A1788</f>
        <v>25569.375</v>
      </c>
      <c r="B1789" s="190" t="s">
        <v>157</v>
      </c>
      <c r="C1789" s="191">
        <f>SUM(C1781:C1788)</f>
      </c>
      <c r="D1789" s="191">
        <f>SUM(D1781:D1788)</f>
      </c>
      <c r="E1789" s="191">
        <f>SUM(E1781:E1788)</f>
      </c>
      <c r="F1789" s="191">
        <f>SUM(F1781:F1788)</f>
      </c>
      <c r="G1789" s="191">
        <f>SUM(G1781:G1788)</f>
      </c>
      <c r="H1789" s="201"/>
      <c r="I1789" s="201">
        <f>SUM(I1781:I1788)</f>
      </c>
      <c r="J1789" s="201"/>
      <c r="K1789" s="202">
        <f>SUM(K1781:K1788)</f>
      </c>
      <c r="L1789" s="205"/>
      <c r="M1789" s="87"/>
      <c r="N1789" s="87"/>
      <c r="O1789" s="87"/>
      <c r="P1789" s="87"/>
      <c r="Q1789" s="87"/>
      <c r="R1789" s="87"/>
      <c r="S1789" s="87"/>
      <c r="T1789" s="87"/>
      <c r="U1789" s="205"/>
      <c r="V1789" s="87"/>
      <c r="W1789" s="87"/>
      <c r="X1789" s="87"/>
      <c r="Y1789" s="87"/>
      <c r="Z1789" s="86"/>
      <c r="AA1789" s="87"/>
    </row>
    <row x14ac:dyDescent="0.25" r="1790" customHeight="1" ht="17.25">
      <c r="A1790" s="205"/>
      <c r="B1790" s="86"/>
      <c r="C1790" s="87"/>
      <c r="D1790" s="87"/>
      <c r="E1790" s="87"/>
      <c r="F1790" s="87"/>
      <c r="G1790" s="206">
        <f>SUBTOTAL(9,K3:K1789)</f>
      </c>
      <c r="H1790" s="87"/>
      <c r="I1790" s="220"/>
      <c r="J1790" s="87"/>
      <c r="K1790" s="87"/>
      <c r="L1790" s="205"/>
      <c r="M1790" s="87"/>
      <c r="N1790" s="87"/>
      <c r="O1790" s="87"/>
      <c r="P1790" s="87"/>
      <c r="Q1790" s="87"/>
      <c r="R1790" s="87"/>
      <c r="S1790" s="87"/>
      <c r="T1790" s="87"/>
      <c r="U1790" s="205"/>
      <c r="V1790" s="87"/>
      <c r="W1790" s="87"/>
      <c r="X1790" s="87"/>
      <c r="Y1790" s="87"/>
      <c r="Z1790" s="86"/>
      <c r="AA1790" s="87"/>
    </row>
  </sheetData>
  <mergeCells count="3">
    <mergeCell ref="A1:K1"/>
    <mergeCell ref="S1:T1"/>
    <mergeCell ref="S2:T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00"/>
  <sheetViews>
    <sheetView workbookViewId="0"/>
  </sheetViews>
  <sheetFormatPr defaultRowHeight="15" x14ac:dyDescent="0.25"/>
  <cols>
    <col min="1" max="1" style="160" width="9.576428571428572" customWidth="1" bestFit="1"/>
    <col min="2" max="2" style="99" width="6.719285714285714" customWidth="1" bestFit="1"/>
    <col min="3" max="3" style="133" width="11.43357142857143" customWidth="1" bestFit="1"/>
    <col min="4" max="4" style="133" width="10.719285714285713" customWidth="1" bestFit="1"/>
    <col min="5" max="5" style="208" width="7.576428571428571" customWidth="1" bestFit="1"/>
    <col min="6" max="6" style="162" width="9.43357142857143" customWidth="1" bestFit="1"/>
    <col min="7" max="7" style="98" width="12.719285714285713" customWidth="1" bestFit="1"/>
    <col min="8" max="8" style="99" width="12.43357142857143" customWidth="1" bestFit="1"/>
    <col min="9" max="9" style="99" width="12.43357142857143" customWidth="1" bestFit="1"/>
    <col min="10" max="10" style="163" width="13.290714285714287" customWidth="1" bestFit="1"/>
    <col min="11" max="11" style="98" width="12.147857142857141" customWidth="1" bestFit="1"/>
  </cols>
  <sheetData>
    <row x14ac:dyDescent="0.25" r="1" customHeight="1" ht="17.25">
      <c r="A1" s="134" t="s">
        <v>115</v>
      </c>
      <c r="B1" s="135" t="s">
        <v>116</v>
      </c>
      <c r="C1" s="136" t="s">
        <v>117</v>
      </c>
      <c r="D1" s="136" t="s">
        <v>118</v>
      </c>
      <c r="E1" s="137" t="s">
        <v>119</v>
      </c>
      <c r="F1" s="138" t="s">
        <v>120</v>
      </c>
      <c r="G1" s="86"/>
      <c r="H1" s="87"/>
      <c r="I1" s="87"/>
      <c r="J1" s="139"/>
      <c r="K1" s="86"/>
    </row>
    <row x14ac:dyDescent="0.25" r="2" customHeight="1" ht="17.25">
      <c r="A2" s="140">
        <v>45412</v>
      </c>
      <c r="B2" s="141">
        <f>A2</f>
      </c>
      <c r="C2" s="142">
        <v>1964990</v>
      </c>
      <c r="D2" s="142"/>
      <c r="E2" s="143"/>
      <c r="F2" s="144">
        <f>C34/D34</f>
      </c>
      <c r="G2" s="86"/>
      <c r="H2" s="146" t="s">
        <v>117</v>
      </c>
      <c r="I2" s="146" t="s">
        <v>118</v>
      </c>
      <c r="J2" s="147" t="s">
        <v>121</v>
      </c>
      <c r="K2" s="86"/>
    </row>
    <row x14ac:dyDescent="0.25" r="3" customHeight="1" ht="17.25">
      <c r="A3" s="140">
        <f>A2+1</f>
        <v>25569.375</v>
      </c>
      <c r="B3" s="141">
        <f>A3</f>
      </c>
      <c r="C3" s="142">
        <v>6622187</v>
      </c>
      <c r="D3" s="142">
        <v>4405850</v>
      </c>
      <c r="E3" s="143">
        <f>C2/D3</f>
      </c>
      <c r="F3" s="142"/>
      <c r="G3" s="149" t="s">
        <v>166</v>
      </c>
      <c r="H3" s="148">
        <f>C3+C4+C5+C6+C7+C8+C9+C10</f>
      </c>
      <c r="I3" s="148">
        <f>D4+D5+D6+D7+D8+D9+D10+D11</f>
      </c>
      <c r="J3" s="151">
        <f>H3/I3</f>
      </c>
      <c r="K3" s="148"/>
    </row>
    <row x14ac:dyDescent="0.25" r="4" customHeight="1" ht="17.25">
      <c r="A4" s="140">
        <f>A3+1</f>
        <v>25569.375</v>
      </c>
      <c r="B4" s="141">
        <f>A4</f>
      </c>
      <c r="C4" s="142">
        <v>4416127</v>
      </c>
      <c r="D4" s="142">
        <v>9763570</v>
      </c>
      <c r="E4" s="143">
        <f>C3/D4</f>
      </c>
      <c r="F4" s="142"/>
      <c r="G4" s="149" t="s">
        <v>167</v>
      </c>
      <c r="H4" s="148">
        <f>C11+C12+C13+C14+C15+C16+C17+C18</f>
      </c>
      <c r="I4" s="148">
        <f>D12+D13+D14+D15+D16+D17+D18+D19</f>
      </c>
      <c r="J4" s="150">
        <f>H4/I4</f>
      </c>
      <c r="K4" s="148"/>
    </row>
    <row x14ac:dyDescent="0.25" r="5" customHeight="1" ht="17.25">
      <c r="A5" s="140">
        <f>A4+1</f>
        <v>25569.375</v>
      </c>
      <c r="B5" s="141">
        <f>A5</f>
      </c>
      <c r="C5" s="142">
        <v>1594100</v>
      </c>
      <c r="D5" s="142">
        <v>9420940</v>
      </c>
      <c r="E5" s="143">
        <f>C4/D5</f>
      </c>
      <c r="F5" s="142"/>
      <c r="G5" s="149" t="s">
        <v>168</v>
      </c>
      <c r="H5" s="148">
        <f>C19+C20+C22+C23+C24+C25+C26</f>
      </c>
      <c r="I5" s="148">
        <f>D20+D21+D22+D23+D24+D25+D26+D27</f>
      </c>
      <c r="J5" s="151">
        <f>H5/I5</f>
      </c>
      <c r="K5" s="86"/>
    </row>
    <row x14ac:dyDescent="0.25" r="6" customHeight="1" ht="17.25">
      <c r="A6" s="140">
        <f>A5+1</f>
        <v>25569.375</v>
      </c>
      <c r="B6" s="141">
        <f>A6</f>
      </c>
      <c r="C6" s="142">
        <v>1412560</v>
      </c>
      <c r="D6" s="142">
        <v>2896100</v>
      </c>
      <c r="E6" s="143">
        <f>C5/D6</f>
      </c>
      <c r="F6" s="142"/>
      <c r="G6" s="149" t="s">
        <v>169</v>
      </c>
      <c r="H6" s="148">
        <f>C27+C28+C29+C30+C31+C32</f>
      </c>
      <c r="I6" s="148">
        <f>D28+D29+D30+D31+D32+D33</f>
      </c>
      <c r="J6" s="151">
        <f>H6/I6</f>
      </c>
      <c r="K6" s="86"/>
    </row>
    <row x14ac:dyDescent="0.25" r="7" customHeight="1" ht="17.25">
      <c r="A7" s="140">
        <f>A6+1</f>
        <v>25569.375</v>
      </c>
      <c r="B7" s="141">
        <f>A7</f>
      </c>
      <c r="C7" s="142">
        <v>0</v>
      </c>
      <c r="D7" s="142">
        <v>1122000</v>
      </c>
      <c r="E7" s="143"/>
      <c r="F7" s="142"/>
      <c r="G7" s="86"/>
      <c r="H7" s="87"/>
      <c r="I7" s="87"/>
      <c r="J7" s="139"/>
      <c r="K7" s="86"/>
    </row>
    <row x14ac:dyDescent="0.25" r="8" customHeight="1" ht="17.25">
      <c r="A8" s="140">
        <f>A7+1</f>
        <v>25569.375</v>
      </c>
      <c r="B8" s="141">
        <f>A8</f>
      </c>
      <c r="C8" s="142">
        <v>3344440</v>
      </c>
      <c r="D8" s="142">
        <v>2721350</v>
      </c>
      <c r="E8" s="143">
        <f>C6/D7:D8</f>
      </c>
      <c r="F8" s="142"/>
      <c r="G8" s="86"/>
      <c r="H8" s="87"/>
      <c r="I8" s="87"/>
      <c r="J8" s="148"/>
      <c r="K8" s="148"/>
    </row>
    <row x14ac:dyDescent="0.25" r="9" customHeight="1" ht="17.25">
      <c r="A9" s="140">
        <f>A8+1</f>
        <v>25569.375</v>
      </c>
      <c r="B9" s="141">
        <f>A9</f>
      </c>
      <c r="C9" s="142">
        <v>5049401</v>
      </c>
      <c r="D9" s="142">
        <v>10290640</v>
      </c>
      <c r="E9" s="143">
        <f>C8/D9</f>
      </c>
      <c r="F9" s="142"/>
      <c r="G9" s="86"/>
      <c r="H9" s="87"/>
      <c r="I9" s="148"/>
      <c r="J9" s="139"/>
      <c r="K9" s="86"/>
    </row>
    <row x14ac:dyDescent="0.25" r="10" customHeight="1" ht="17.25">
      <c r="A10" s="140">
        <f>A9+1</f>
        <v>25569.375</v>
      </c>
      <c r="B10" s="141">
        <f>A10</f>
      </c>
      <c r="C10" s="142">
        <v>2933201</v>
      </c>
      <c r="D10" s="142">
        <v>10230110</v>
      </c>
      <c r="E10" s="143">
        <f>C9/D10</f>
      </c>
      <c r="F10" s="142"/>
      <c r="G10" s="86"/>
      <c r="H10" s="87"/>
      <c r="I10" s="148"/>
      <c r="J10" s="139"/>
      <c r="K10" s="86"/>
    </row>
    <row x14ac:dyDescent="0.25" r="11" customHeight="1" ht="17.25">
      <c r="A11" s="140">
        <f>A10+1</f>
        <v>25569.375</v>
      </c>
      <c r="B11" s="141">
        <f>A11</f>
      </c>
      <c r="C11" s="142">
        <v>7027978</v>
      </c>
      <c r="D11" s="142">
        <v>10327700</v>
      </c>
      <c r="E11" s="143">
        <f>C10/D11</f>
      </c>
      <c r="F11" s="142"/>
      <c r="G11" s="86"/>
      <c r="H11" s="87"/>
      <c r="I11" s="148"/>
      <c r="J11" s="139"/>
      <c r="K11" s="86"/>
    </row>
    <row x14ac:dyDescent="0.25" r="12" customHeight="1" ht="17.25">
      <c r="A12" s="140">
        <f>A11+1</f>
        <v>25569.375</v>
      </c>
      <c r="B12" s="141">
        <f>A12</f>
      </c>
      <c r="C12" s="142">
        <v>1962473</v>
      </c>
      <c r="D12" s="142">
        <v>9916930</v>
      </c>
      <c r="E12" s="143">
        <f>C11/D12</f>
      </c>
      <c r="F12" s="142"/>
      <c r="G12" s="86"/>
      <c r="H12" s="87"/>
      <c r="I12" s="87"/>
      <c r="J12" s="139"/>
      <c r="K12" s="86"/>
    </row>
    <row x14ac:dyDescent="0.25" r="13" customHeight="1" ht="17.25">
      <c r="A13" s="140">
        <f>A12+1</f>
        <v>25569.375</v>
      </c>
      <c r="B13" s="141">
        <f>A13</f>
      </c>
      <c r="C13" s="142">
        <v>3445260</v>
      </c>
      <c r="D13" s="142">
        <v>3410050</v>
      </c>
      <c r="E13" s="143">
        <f>C12/D13</f>
      </c>
      <c r="F13" s="142"/>
      <c r="G13" s="86"/>
      <c r="H13" s="87"/>
      <c r="I13" s="87"/>
      <c r="J13" s="139"/>
      <c r="K13" s="86"/>
    </row>
    <row x14ac:dyDescent="0.25" r="14" customHeight="1" ht="17.25">
      <c r="A14" s="140">
        <f>A13+1</f>
        <v>25569.375</v>
      </c>
      <c r="B14" s="141">
        <f>A14</f>
      </c>
      <c r="C14" s="142">
        <v>0</v>
      </c>
      <c r="D14" s="142">
        <v>1122000</v>
      </c>
      <c r="E14" s="143"/>
      <c r="F14" s="142"/>
      <c r="G14" s="86"/>
      <c r="H14" s="87"/>
      <c r="I14" s="87"/>
      <c r="J14" s="139"/>
      <c r="K14" s="86"/>
    </row>
    <row x14ac:dyDescent="0.25" r="15" customHeight="1" ht="17.25">
      <c r="A15" s="140">
        <f>A14+1</f>
        <v>25569.375</v>
      </c>
      <c r="B15" s="141">
        <f>A15</f>
      </c>
      <c r="C15" s="142">
        <v>3704550</v>
      </c>
      <c r="D15" s="142">
        <v>10443440</v>
      </c>
      <c r="E15" s="143">
        <f>C13/D14:D15</f>
      </c>
      <c r="F15" s="142"/>
      <c r="G15" s="86"/>
      <c r="H15" s="87"/>
      <c r="I15" s="87"/>
      <c r="J15" s="139"/>
      <c r="K15" s="86"/>
    </row>
    <row x14ac:dyDescent="0.25" r="16" customHeight="1" ht="17.25">
      <c r="A16" s="140">
        <f>A15+1</f>
        <v>25569.375</v>
      </c>
      <c r="B16" s="141">
        <f>A16</f>
      </c>
      <c r="C16" s="142">
        <v>3611656</v>
      </c>
      <c r="D16" s="142">
        <v>10075330</v>
      </c>
      <c r="E16" s="143">
        <f>C15/D16</f>
      </c>
      <c r="F16" s="142"/>
      <c r="G16" s="86"/>
      <c r="H16" s="87"/>
      <c r="I16" s="87"/>
      <c r="J16" s="148"/>
      <c r="K16" s="86"/>
    </row>
    <row x14ac:dyDescent="0.25" r="17" customHeight="1" ht="17.25">
      <c r="A17" s="140">
        <f>A16+1</f>
        <v>25569.375</v>
      </c>
      <c r="B17" s="141">
        <f>A17</f>
      </c>
      <c r="C17" s="142">
        <v>3645353</v>
      </c>
      <c r="D17" s="142">
        <v>5560890</v>
      </c>
      <c r="E17" s="143">
        <f>C16/D17</f>
      </c>
      <c r="F17" s="142"/>
      <c r="G17" s="86"/>
      <c r="H17" s="87"/>
      <c r="I17" s="87"/>
      <c r="J17" s="139"/>
      <c r="K17" s="86"/>
    </row>
    <row x14ac:dyDescent="0.25" r="18" customHeight="1" ht="17.25">
      <c r="A18" s="140">
        <f>A17+1</f>
        <v>25569.375</v>
      </c>
      <c r="B18" s="141">
        <f>A18</f>
      </c>
      <c r="C18" s="142">
        <v>3095355</v>
      </c>
      <c r="D18" s="142">
        <v>10020860</v>
      </c>
      <c r="E18" s="143">
        <f>C17/D18</f>
      </c>
      <c r="F18" s="142"/>
      <c r="G18" s="86"/>
      <c r="H18" s="87"/>
      <c r="I18" s="87"/>
      <c r="J18" s="139"/>
      <c r="K18" s="86"/>
    </row>
    <row x14ac:dyDescent="0.25" r="19" customHeight="1" ht="17.25">
      <c r="A19" s="140">
        <f>A18+1</f>
        <v>25569.375</v>
      </c>
      <c r="B19" s="141">
        <f>A19</f>
      </c>
      <c r="C19" s="142">
        <v>4835518</v>
      </c>
      <c r="D19" s="142">
        <v>9370820</v>
      </c>
      <c r="E19" s="143">
        <f>C18/D19</f>
      </c>
      <c r="F19" s="142"/>
      <c r="G19" s="86"/>
      <c r="H19" s="87"/>
      <c r="I19" s="87"/>
      <c r="J19" s="139"/>
      <c r="K19" s="86"/>
    </row>
    <row x14ac:dyDescent="0.25" r="20" customHeight="1" ht="17.25">
      <c r="A20" s="140">
        <f>A19+1</f>
        <v>25569.375</v>
      </c>
      <c r="B20" s="141">
        <f>A20</f>
      </c>
      <c r="C20" s="142">
        <v>4157340</v>
      </c>
      <c r="D20" s="142">
        <v>3249450</v>
      </c>
      <c r="E20" s="143">
        <f>C19/D20</f>
      </c>
      <c r="F20" s="142"/>
      <c r="G20" s="86"/>
      <c r="H20" s="87"/>
      <c r="I20" s="87"/>
      <c r="J20" s="148"/>
      <c r="K20" s="86"/>
    </row>
    <row x14ac:dyDescent="0.25" r="21" customHeight="1" ht="17.25">
      <c r="A21" s="140">
        <f>A20+1</f>
        <v>25569.375</v>
      </c>
      <c r="B21" s="141">
        <f>A21</f>
      </c>
      <c r="C21" s="142">
        <v>0</v>
      </c>
      <c r="D21" s="142">
        <v>1122000</v>
      </c>
      <c r="E21" s="143"/>
      <c r="F21" s="142"/>
      <c r="G21" s="86"/>
      <c r="H21" s="87"/>
      <c r="I21" s="87"/>
      <c r="J21" s="139"/>
      <c r="K21" s="86"/>
    </row>
    <row x14ac:dyDescent="0.25" r="22" customHeight="1" ht="17.25">
      <c r="A22" s="140">
        <f>A21+1</f>
        <v>25569.375</v>
      </c>
      <c r="B22" s="141">
        <f>A22</f>
      </c>
      <c r="C22" s="142">
        <v>4009886</v>
      </c>
      <c r="D22" s="142">
        <v>10233340</v>
      </c>
      <c r="E22" s="143">
        <f>C20/D21:D22</f>
      </c>
      <c r="F22" s="142"/>
      <c r="G22" s="86"/>
      <c r="H22" s="87"/>
      <c r="I22" s="87"/>
      <c r="J22" s="139"/>
      <c r="K22" s="86"/>
    </row>
    <row x14ac:dyDescent="0.25" r="23" customHeight="1" ht="17.25">
      <c r="A23" s="140">
        <f>A22+1</f>
        <v>25569.375</v>
      </c>
      <c r="B23" s="141">
        <f>A23</f>
      </c>
      <c r="C23" s="142">
        <v>5005323</v>
      </c>
      <c r="D23" s="142">
        <v>10569440</v>
      </c>
      <c r="E23" s="143">
        <f>C22/D23</f>
      </c>
      <c r="F23" s="142"/>
      <c r="G23" s="86"/>
      <c r="H23" s="87"/>
      <c r="I23" s="87"/>
      <c r="J23" s="139"/>
      <c r="K23" s="86"/>
    </row>
    <row x14ac:dyDescent="0.25" r="24" customHeight="1" ht="17.25">
      <c r="A24" s="140">
        <f>A23+1</f>
        <v>25569.375</v>
      </c>
      <c r="B24" s="141">
        <f>A24</f>
      </c>
      <c r="C24" s="142">
        <v>3659063</v>
      </c>
      <c r="D24" s="142">
        <v>9994850</v>
      </c>
      <c r="E24" s="143">
        <f>C23/D24</f>
      </c>
      <c r="F24" s="142"/>
      <c r="G24" s="86"/>
      <c r="H24" s="87"/>
      <c r="I24" s="87"/>
      <c r="J24" s="139"/>
      <c r="K24" s="86"/>
    </row>
    <row x14ac:dyDescent="0.25" r="25" customHeight="1" ht="17.25">
      <c r="A25" s="140">
        <f>A24+1</f>
        <v>25569.375</v>
      </c>
      <c r="B25" s="141">
        <f>A25</f>
      </c>
      <c r="C25" s="142">
        <v>3520441</v>
      </c>
      <c r="D25" s="142">
        <v>10195470</v>
      </c>
      <c r="E25" s="143">
        <f>C24/D25</f>
      </c>
      <c r="F25" s="142"/>
      <c r="G25" s="86"/>
      <c r="H25" s="87"/>
      <c r="I25" s="87"/>
      <c r="J25" s="139"/>
      <c r="K25" s="86"/>
    </row>
    <row x14ac:dyDescent="0.25" r="26" customHeight="1" ht="17.25">
      <c r="A26" s="140">
        <f>A25+1</f>
        <v>25569.375</v>
      </c>
      <c r="B26" s="141">
        <f>A26</f>
      </c>
      <c r="C26" s="142">
        <v>2137024</v>
      </c>
      <c r="D26" s="142">
        <v>9435350</v>
      </c>
      <c r="E26" s="143">
        <f>C25/D26</f>
      </c>
      <c r="F26" s="142"/>
      <c r="G26" s="86"/>
      <c r="H26" s="87"/>
      <c r="I26" s="87"/>
      <c r="J26" s="139"/>
      <c r="K26" s="86"/>
    </row>
    <row x14ac:dyDescent="0.25" r="27" customHeight="1" ht="17.25">
      <c r="A27" s="140">
        <f>A26+1</f>
        <v>25569.375</v>
      </c>
      <c r="B27" s="141">
        <f>A27</f>
      </c>
      <c r="C27" s="142">
        <v>5817320</v>
      </c>
      <c r="D27" s="142">
        <v>3688500</v>
      </c>
      <c r="E27" s="143">
        <f>C26/D27</f>
      </c>
      <c r="F27" s="142"/>
      <c r="G27" s="86"/>
      <c r="H27" s="87"/>
      <c r="I27" s="87"/>
      <c r="J27" s="139"/>
      <c r="K27" s="86"/>
    </row>
    <row x14ac:dyDescent="0.25" r="28" customHeight="1" ht="17.25">
      <c r="A28" s="140">
        <f>A27+1</f>
        <v>25569.375</v>
      </c>
      <c r="B28" s="141">
        <f>A28</f>
      </c>
      <c r="C28" s="142">
        <v>0</v>
      </c>
      <c r="D28" s="142">
        <v>1122000</v>
      </c>
      <c r="E28" s="143"/>
      <c r="F28" s="142"/>
      <c r="G28" s="86"/>
      <c r="H28" s="87"/>
      <c r="I28" s="87"/>
      <c r="J28" s="139"/>
      <c r="K28" s="86"/>
    </row>
    <row x14ac:dyDescent="0.25" r="29" customHeight="1" ht="17.25">
      <c r="A29" s="140">
        <f>A28+1</f>
        <v>25569.375</v>
      </c>
      <c r="B29" s="141">
        <f>A29</f>
      </c>
      <c r="C29" s="142">
        <v>4321809</v>
      </c>
      <c r="D29" s="142">
        <v>10075850</v>
      </c>
      <c r="E29" s="143">
        <f>C27/D28:D29</f>
      </c>
      <c r="F29" s="142"/>
      <c r="G29" s="86"/>
      <c r="H29" s="148">
        <f>D34-C34</f>
      </c>
      <c r="I29" s="87"/>
      <c r="J29" s="139"/>
      <c r="K29" s="86"/>
    </row>
    <row x14ac:dyDescent="0.25" r="30" customHeight="1" ht="17.25">
      <c r="A30" s="140">
        <f>A29+1</f>
        <v>25569.375</v>
      </c>
      <c r="B30" s="141">
        <f>A30</f>
      </c>
      <c r="C30" s="142">
        <v>4806118</v>
      </c>
      <c r="D30" s="142">
        <v>9829010</v>
      </c>
      <c r="E30" s="143">
        <f>C29/D30</f>
      </c>
      <c r="F30" s="142"/>
      <c r="G30" s="86"/>
      <c r="H30" s="87"/>
      <c r="I30" s="87"/>
      <c r="J30" s="139"/>
      <c r="K30" s="86"/>
    </row>
    <row x14ac:dyDescent="0.25" r="31" customHeight="1" ht="17.25">
      <c r="A31" s="140">
        <f>A30+1</f>
        <v>25569.375</v>
      </c>
      <c r="B31" s="141">
        <f>A31</f>
      </c>
      <c r="C31" s="142">
        <v>2746205</v>
      </c>
      <c r="D31" s="142">
        <v>9434690</v>
      </c>
      <c r="E31" s="143">
        <f>C30/D31</f>
      </c>
      <c r="F31" s="142"/>
      <c r="G31" s="86"/>
      <c r="H31" s="87"/>
      <c r="I31" s="87"/>
      <c r="J31" s="139"/>
      <c r="K31" s="86"/>
    </row>
    <row x14ac:dyDescent="0.25" r="32" customHeight="1" ht="17.25">
      <c r="A32" s="140">
        <f>A31+1</f>
        <v>25569.375</v>
      </c>
      <c r="B32" s="141">
        <f>A32</f>
      </c>
      <c r="C32" s="142">
        <v>3075783</v>
      </c>
      <c r="D32" s="142">
        <v>9419330</v>
      </c>
      <c r="E32" s="143">
        <f>C31/D32</f>
      </c>
      <c r="F32" s="142"/>
      <c r="G32" s="86"/>
      <c r="H32" s="87"/>
      <c r="I32" s="87"/>
      <c r="J32" s="139"/>
      <c r="K32" s="86"/>
    </row>
    <row x14ac:dyDescent="0.25" r="33" customHeight="1" ht="17.25">
      <c r="A33" s="140">
        <f>A32+1</f>
        <v>25569.375</v>
      </c>
      <c r="B33" s="141">
        <f>A33</f>
      </c>
      <c r="C33" s="142"/>
      <c r="D33" s="142">
        <v>8606590</v>
      </c>
      <c r="E33" s="143">
        <f>C32/D33</f>
      </c>
      <c r="F33" s="152"/>
      <c r="G33" s="86"/>
      <c r="H33" s="87"/>
      <c r="I33" s="87"/>
      <c r="J33" s="139"/>
      <c r="K33" s="86"/>
    </row>
    <row x14ac:dyDescent="0.25" r="34" customHeight="1" ht="17.25">
      <c r="A34" s="140" t="s">
        <v>91</v>
      </c>
      <c r="B34" s="141"/>
      <c r="C34" s="142">
        <f>SUM(C2:C33)</f>
      </c>
      <c r="D34" s="142">
        <f>SUM(D2:D33)</f>
      </c>
      <c r="E34" s="143"/>
      <c r="F34" s="142"/>
      <c r="G34" s="86"/>
      <c r="H34" s="87"/>
      <c r="I34" s="87"/>
      <c r="J34" s="139"/>
      <c r="K34" s="86"/>
    </row>
    <row x14ac:dyDescent="0.25" r="35" customHeight="1" ht="17.25">
      <c r="A35" s="153"/>
      <c r="B35" s="154"/>
      <c r="C35" s="155"/>
      <c r="D35" s="155"/>
      <c r="E35" s="143"/>
      <c r="F35" s="155"/>
      <c r="G35" s="86"/>
      <c r="H35" s="87"/>
      <c r="I35" s="87"/>
      <c r="J35" s="139"/>
      <c r="K35" s="86"/>
    </row>
    <row x14ac:dyDescent="0.25" r="36" customHeight="1" ht="17.25">
      <c r="A36" s="153"/>
      <c r="B36" s="154"/>
      <c r="C36" s="155"/>
      <c r="D36" s="155"/>
      <c r="E36" s="143"/>
      <c r="F36" s="155"/>
      <c r="G36" s="86"/>
      <c r="H36" s="87"/>
      <c r="I36" s="87"/>
      <c r="J36" s="139"/>
      <c r="K36" s="86"/>
    </row>
    <row x14ac:dyDescent="0.25" r="37" customHeight="1" ht="17.25">
      <c r="A37" s="153"/>
      <c r="B37" s="154"/>
      <c r="C37" s="155"/>
      <c r="D37" s="155"/>
      <c r="E37" s="155"/>
      <c r="F37" s="155"/>
      <c r="G37" s="148"/>
      <c r="H37" s="87"/>
      <c r="I37" s="87"/>
      <c r="J37" s="139"/>
      <c r="K37" s="86"/>
    </row>
    <row x14ac:dyDescent="0.25" r="38" customHeight="1" ht="17.25">
      <c r="A38" s="153"/>
      <c r="B38" s="154"/>
      <c r="C38" s="155"/>
      <c r="D38" s="155"/>
      <c r="E38" s="155"/>
      <c r="F38" s="155"/>
      <c r="G38" s="86"/>
      <c r="H38" s="87"/>
      <c r="I38" s="87"/>
      <c r="J38" s="139"/>
      <c r="K38" s="86"/>
    </row>
    <row x14ac:dyDescent="0.25" r="39" customHeight="1" ht="17.25">
      <c r="A39" s="153"/>
      <c r="B39" s="154"/>
      <c r="C39" s="155"/>
      <c r="D39" s="155"/>
      <c r="E39" s="155"/>
      <c r="F39" s="155"/>
      <c r="G39" s="86"/>
      <c r="H39" s="87"/>
      <c r="I39" s="87"/>
      <c r="J39" s="139"/>
      <c r="K39" s="86"/>
    </row>
    <row x14ac:dyDescent="0.25" r="40" customHeight="1" ht="17.25">
      <c r="A40" s="153"/>
      <c r="B40" s="154"/>
      <c r="C40" s="155"/>
      <c r="D40" s="155"/>
      <c r="E40" s="155"/>
      <c r="F40" s="155"/>
      <c r="G40" s="86"/>
      <c r="H40" s="87"/>
      <c r="I40" s="87"/>
      <c r="J40" s="139"/>
      <c r="K40" s="86"/>
    </row>
    <row x14ac:dyDescent="0.25" r="41" customHeight="1" ht="17.25">
      <c r="A41" s="153"/>
      <c r="B41" s="154"/>
      <c r="C41" s="155"/>
      <c r="D41" s="155"/>
      <c r="E41" s="155"/>
      <c r="F41" s="155"/>
      <c r="G41" s="86"/>
      <c r="H41" s="87"/>
      <c r="I41" s="87"/>
      <c r="J41" s="139"/>
      <c r="K41" s="86"/>
    </row>
    <row x14ac:dyDescent="0.25" r="42" customHeight="1" ht="17.25">
      <c r="A42" s="153"/>
      <c r="B42" s="154"/>
      <c r="C42" s="155"/>
      <c r="D42" s="155"/>
      <c r="E42" s="155"/>
      <c r="F42" s="155"/>
      <c r="G42" s="148"/>
      <c r="H42" s="87"/>
      <c r="I42" s="87"/>
      <c r="J42" s="139"/>
      <c r="K42" s="86"/>
    </row>
    <row x14ac:dyDescent="0.25" r="43" customHeight="1" ht="17.25">
      <c r="A43" s="153"/>
      <c r="B43" s="154"/>
      <c r="C43" s="155"/>
      <c r="D43" s="155"/>
      <c r="E43" s="155"/>
      <c r="F43" s="155"/>
      <c r="G43" s="86"/>
      <c r="H43" s="87"/>
      <c r="I43" s="87"/>
      <c r="J43" s="139"/>
      <c r="K43" s="86"/>
    </row>
    <row x14ac:dyDescent="0.25" r="44" customHeight="1" ht="17.25">
      <c r="A44" s="153"/>
      <c r="B44" s="154"/>
      <c r="C44" s="155"/>
      <c r="D44" s="155"/>
      <c r="E44" s="155"/>
      <c r="F44" s="155"/>
      <c r="G44" s="86"/>
      <c r="H44" s="87"/>
      <c r="I44" s="87"/>
      <c r="J44" s="139"/>
      <c r="K44" s="86"/>
    </row>
    <row x14ac:dyDescent="0.25" r="45" customHeight="1" ht="17.25">
      <c r="A45" s="153"/>
      <c r="B45" s="154"/>
      <c r="C45" s="155"/>
      <c r="D45" s="155"/>
      <c r="E45" s="155"/>
      <c r="F45" s="155"/>
      <c r="G45" s="86"/>
      <c r="H45" s="87"/>
      <c r="I45" s="87"/>
      <c r="J45" s="139"/>
      <c r="K45" s="86"/>
    </row>
    <row x14ac:dyDescent="0.25" r="46" customHeight="1" ht="17.25">
      <c r="A46" s="153"/>
      <c r="B46" s="154"/>
      <c r="C46" s="155"/>
      <c r="D46" s="155"/>
      <c r="E46" s="155"/>
      <c r="F46" s="155"/>
      <c r="G46" s="86"/>
      <c r="H46" s="87"/>
      <c r="I46" s="87"/>
      <c r="J46" s="139"/>
      <c r="K46" s="86"/>
    </row>
    <row x14ac:dyDescent="0.25" r="47" customHeight="1" ht="17.25">
      <c r="A47" s="153"/>
      <c r="B47" s="154"/>
      <c r="C47" s="155"/>
      <c r="D47" s="155"/>
      <c r="E47" s="155"/>
      <c r="F47" s="155"/>
      <c r="G47" s="86"/>
      <c r="H47" s="87"/>
      <c r="I47" s="87"/>
      <c r="J47" s="139"/>
      <c r="K47" s="86"/>
    </row>
    <row x14ac:dyDescent="0.25" r="48" customHeight="1" ht="17.25">
      <c r="A48" s="153"/>
      <c r="B48" s="154"/>
      <c r="C48" s="155"/>
      <c r="D48" s="155"/>
      <c r="E48" s="155"/>
      <c r="F48" s="155"/>
      <c r="G48" s="86"/>
      <c r="H48" s="87"/>
      <c r="I48" s="87"/>
      <c r="J48" s="139"/>
      <c r="K48" s="86"/>
    </row>
    <row x14ac:dyDescent="0.25" r="49" customHeight="1" ht="17.25">
      <c r="A49" s="153"/>
      <c r="B49" s="154"/>
      <c r="C49" s="155"/>
      <c r="D49" s="155"/>
      <c r="E49" s="155"/>
      <c r="F49" s="155"/>
      <c r="G49" s="86"/>
      <c r="H49" s="87"/>
      <c r="I49" s="87"/>
      <c r="J49" s="139"/>
      <c r="K49" s="86"/>
    </row>
    <row x14ac:dyDescent="0.25" r="50" customHeight="1" ht="17.25">
      <c r="A50" s="153"/>
      <c r="B50" s="154"/>
      <c r="C50" s="155"/>
      <c r="D50" s="155"/>
      <c r="E50" s="155"/>
      <c r="F50" s="155"/>
      <c r="G50" s="86"/>
      <c r="H50" s="87"/>
      <c r="I50" s="87"/>
      <c r="J50" s="139"/>
      <c r="K50" s="86"/>
    </row>
    <row x14ac:dyDescent="0.25" r="51" customHeight="1" ht="17.25">
      <c r="A51" s="153"/>
      <c r="B51" s="154"/>
      <c r="C51" s="155"/>
      <c r="D51" s="155"/>
      <c r="E51" s="155"/>
      <c r="F51" s="155"/>
      <c r="G51" s="86"/>
      <c r="H51" s="87"/>
      <c r="I51" s="87"/>
      <c r="J51" s="139"/>
      <c r="K51" s="86"/>
    </row>
    <row x14ac:dyDescent="0.25" r="52" customHeight="1" ht="17.25">
      <c r="A52" s="153"/>
      <c r="B52" s="154"/>
      <c r="C52" s="155"/>
      <c r="D52" s="155"/>
      <c r="E52" s="155"/>
      <c r="F52" s="155"/>
      <c r="G52" s="86"/>
      <c r="H52" s="87"/>
      <c r="I52" s="87"/>
      <c r="J52" s="139"/>
      <c r="K52" s="86"/>
    </row>
    <row x14ac:dyDescent="0.25" r="53" customHeight="1" ht="17.25">
      <c r="A53" s="153"/>
      <c r="B53" s="154"/>
      <c r="C53" s="155"/>
      <c r="D53" s="155"/>
      <c r="E53" s="155"/>
      <c r="F53" s="155"/>
      <c r="G53" s="86"/>
      <c r="H53" s="87"/>
      <c r="I53" s="87"/>
      <c r="J53" s="139"/>
      <c r="K53" s="86"/>
    </row>
    <row x14ac:dyDescent="0.25" r="54" customHeight="1" ht="17.25">
      <c r="A54" s="153"/>
      <c r="B54" s="154"/>
      <c r="C54" s="155"/>
      <c r="D54" s="155"/>
      <c r="E54" s="155"/>
      <c r="F54" s="155"/>
      <c r="G54" s="86"/>
      <c r="H54" s="87"/>
      <c r="I54" s="87"/>
      <c r="J54" s="139"/>
      <c r="K54" s="86"/>
    </row>
    <row x14ac:dyDescent="0.25" r="55" customHeight="1" ht="17.25">
      <c r="A55" s="153"/>
      <c r="B55" s="154"/>
      <c r="C55" s="155"/>
      <c r="D55" s="155"/>
      <c r="E55" s="155"/>
      <c r="F55" s="155"/>
      <c r="G55" s="86"/>
      <c r="H55" s="87"/>
      <c r="I55" s="87"/>
      <c r="J55" s="139"/>
      <c r="K55" s="86"/>
    </row>
    <row x14ac:dyDescent="0.25" r="56" customHeight="1" ht="17.25">
      <c r="A56" s="153"/>
      <c r="B56" s="154"/>
      <c r="C56" s="155"/>
      <c r="D56" s="155"/>
      <c r="E56" s="155"/>
      <c r="F56" s="155"/>
      <c r="G56" s="86"/>
      <c r="H56" s="87"/>
      <c r="I56" s="87"/>
      <c r="J56" s="139"/>
      <c r="K56" s="86"/>
    </row>
    <row x14ac:dyDescent="0.25" r="57" customHeight="1" ht="17.25">
      <c r="A57" s="153"/>
      <c r="B57" s="154"/>
      <c r="C57" s="155"/>
      <c r="D57" s="155"/>
      <c r="E57" s="155"/>
      <c r="F57" s="155"/>
      <c r="G57" s="86"/>
      <c r="H57" s="87"/>
      <c r="I57" s="87"/>
      <c r="J57" s="139"/>
      <c r="K57" s="86"/>
    </row>
    <row x14ac:dyDescent="0.25" r="58" customHeight="1" ht="17.25">
      <c r="A58" s="153"/>
      <c r="B58" s="154"/>
      <c r="C58" s="155"/>
      <c r="D58" s="155"/>
      <c r="E58" s="155"/>
      <c r="F58" s="155"/>
      <c r="G58" s="86"/>
      <c r="H58" s="87"/>
      <c r="I58" s="87"/>
      <c r="J58" s="139"/>
      <c r="K58" s="86"/>
    </row>
    <row x14ac:dyDescent="0.25" r="59" customHeight="1" ht="17.25">
      <c r="A59" s="153"/>
      <c r="B59" s="154"/>
      <c r="C59" s="155"/>
      <c r="D59" s="155"/>
      <c r="E59" s="155"/>
      <c r="F59" s="155"/>
      <c r="G59" s="86"/>
      <c r="H59" s="87"/>
      <c r="I59" s="87"/>
      <c r="J59" s="139"/>
      <c r="K59" s="86"/>
    </row>
    <row x14ac:dyDescent="0.25" r="60" customHeight="1" ht="17.25">
      <c r="A60" s="153"/>
      <c r="B60" s="154"/>
      <c r="C60" s="155"/>
      <c r="D60" s="155"/>
      <c r="E60" s="155"/>
      <c r="F60" s="155"/>
      <c r="G60" s="86"/>
      <c r="H60" s="87"/>
      <c r="I60" s="87"/>
      <c r="J60" s="139"/>
      <c r="K60" s="86"/>
    </row>
    <row x14ac:dyDescent="0.25" r="61" customHeight="1" ht="17.25">
      <c r="A61" s="153"/>
      <c r="B61" s="154"/>
      <c r="C61" s="155"/>
      <c r="D61" s="155"/>
      <c r="E61" s="155"/>
      <c r="F61" s="155"/>
      <c r="G61" s="86"/>
      <c r="H61" s="87"/>
      <c r="I61" s="87"/>
      <c r="J61" s="139"/>
      <c r="K61" s="86"/>
    </row>
    <row x14ac:dyDescent="0.25" r="62" customHeight="1" ht="17.25">
      <c r="A62" s="153"/>
      <c r="B62" s="154"/>
      <c r="C62" s="155"/>
      <c r="D62" s="155"/>
      <c r="E62" s="155"/>
      <c r="F62" s="155"/>
      <c r="G62" s="86"/>
      <c r="H62" s="87"/>
      <c r="I62" s="87"/>
      <c r="J62" s="139"/>
      <c r="K62" s="86"/>
    </row>
    <row x14ac:dyDescent="0.25" r="63" customHeight="1" ht="17.25">
      <c r="A63" s="153"/>
      <c r="B63" s="154"/>
      <c r="C63" s="155"/>
      <c r="D63" s="155"/>
      <c r="E63" s="155"/>
      <c r="F63" s="155"/>
      <c r="G63" s="86"/>
      <c r="H63" s="87"/>
      <c r="I63" s="87"/>
      <c r="J63" s="139"/>
      <c r="K63" s="86"/>
    </row>
    <row x14ac:dyDescent="0.25" r="64" customHeight="1" ht="17.25">
      <c r="A64" s="153"/>
      <c r="B64" s="154"/>
      <c r="C64" s="155"/>
      <c r="D64" s="155"/>
      <c r="E64" s="155"/>
      <c r="F64" s="155"/>
      <c r="G64" s="86"/>
      <c r="H64" s="87"/>
      <c r="I64" s="87"/>
      <c r="J64" s="139"/>
      <c r="K64" s="86"/>
    </row>
    <row x14ac:dyDescent="0.25" r="65" customHeight="1" ht="17.25">
      <c r="A65" s="153"/>
      <c r="B65" s="154"/>
      <c r="C65" s="155"/>
      <c r="D65" s="155"/>
      <c r="E65" s="155"/>
      <c r="F65" s="155"/>
      <c r="G65" s="86"/>
      <c r="H65" s="87"/>
      <c r="I65" s="87"/>
      <c r="J65" s="139"/>
      <c r="K65" s="86"/>
    </row>
    <row x14ac:dyDescent="0.25" r="66" customHeight="1" ht="17.25">
      <c r="A66" s="153"/>
      <c r="B66" s="154"/>
      <c r="C66" s="155"/>
      <c r="D66" s="155"/>
      <c r="E66" s="155"/>
      <c r="F66" s="155"/>
      <c r="G66" s="86"/>
      <c r="H66" s="87"/>
      <c r="I66" s="87"/>
      <c r="J66" s="139"/>
      <c r="K66" s="86"/>
    </row>
    <row x14ac:dyDescent="0.25" r="67" customHeight="1" ht="17.25">
      <c r="A67" s="153"/>
      <c r="B67" s="154"/>
      <c r="C67" s="155"/>
      <c r="D67" s="155"/>
      <c r="E67" s="155"/>
      <c r="F67" s="155"/>
      <c r="G67" s="86"/>
      <c r="H67" s="87"/>
      <c r="I67" s="87"/>
      <c r="J67" s="139"/>
      <c r="K67" s="86"/>
    </row>
    <row x14ac:dyDescent="0.25" r="68" customHeight="1" ht="17.25">
      <c r="A68" s="153"/>
      <c r="B68" s="154"/>
      <c r="C68" s="155"/>
      <c r="D68" s="155"/>
      <c r="E68" s="155"/>
      <c r="F68" s="155"/>
      <c r="G68" s="86"/>
      <c r="H68" s="87"/>
      <c r="I68" s="87"/>
      <c r="J68" s="139"/>
      <c r="K68" s="86"/>
    </row>
    <row x14ac:dyDescent="0.25" r="69" customHeight="1" ht="17.25">
      <c r="A69" s="153"/>
      <c r="B69" s="154"/>
      <c r="C69" s="155"/>
      <c r="D69" s="155"/>
      <c r="E69" s="155"/>
      <c r="F69" s="155"/>
      <c r="G69" s="86"/>
      <c r="H69" s="87"/>
      <c r="I69" s="87"/>
      <c r="J69" s="139"/>
      <c r="K69" s="86"/>
    </row>
    <row x14ac:dyDescent="0.25" r="70" customHeight="1" ht="17.25">
      <c r="A70" s="153"/>
      <c r="B70" s="154"/>
      <c r="C70" s="155"/>
      <c r="D70" s="155"/>
      <c r="E70" s="155"/>
      <c r="F70" s="155"/>
      <c r="G70" s="86"/>
      <c r="H70" s="87"/>
      <c r="I70" s="87"/>
      <c r="J70" s="139"/>
      <c r="K70" s="86"/>
    </row>
    <row x14ac:dyDescent="0.25" r="71" customHeight="1" ht="17.25">
      <c r="A71" s="153"/>
      <c r="B71" s="154"/>
      <c r="C71" s="155"/>
      <c r="D71" s="155"/>
      <c r="E71" s="155"/>
      <c r="F71" s="155"/>
      <c r="G71" s="86"/>
      <c r="H71" s="87"/>
      <c r="I71" s="87"/>
      <c r="J71" s="139"/>
      <c r="K71" s="86"/>
    </row>
    <row x14ac:dyDescent="0.25" r="72" customHeight="1" ht="17.25">
      <c r="A72" s="153"/>
      <c r="B72" s="154"/>
      <c r="C72" s="155"/>
      <c r="D72" s="155"/>
      <c r="E72" s="155"/>
      <c r="F72" s="155"/>
      <c r="G72" s="86"/>
      <c r="H72" s="87"/>
      <c r="I72" s="87"/>
      <c r="J72" s="139"/>
      <c r="K72" s="86"/>
    </row>
    <row x14ac:dyDescent="0.25" r="73" customHeight="1" ht="17.25">
      <c r="A73" s="153"/>
      <c r="B73" s="154"/>
      <c r="C73" s="155"/>
      <c r="D73" s="155"/>
      <c r="E73" s="155"/>
      <c r="F73" s="155"/>
      <c r="G73" s="86"/>
      <c r="H73" s="87"/>
      <c r="I73" s="87"/>
      <c r="J73" s="139"/>
      <c r="K73" s="86"/>
    </row>
    <row x14ac:dyDescent="0.25" r="74" customHeight="1" ht="17.25">
      <c r="A74" s="153"/>
      <c r="B74" s="154"/>
      <c r="C74" s="155"/>
      <c r="D74" s="155"/>
      <c r="E74" s="155"/>
      <c r="F74" s="155"/>
      <c r="G74" s="86"/>
      <c r="H74" s="87"/>
      <c r="I74" s="87"/>
      <c r="J74" s="139"/>
      <c r="K74" s="86"/>
    </row>
    <row x14ac:dyDescent="0.25" r="75" customHeight="1" ht="17.25">
      <c r="A75" s="153"/>
      <c r="B75" s="154"/>
      <c r="C75" s="155"/>
      <c r="D75" s="155"/>
      <c r="E75" s="155"/>
      <c r="F75" s="155"/>
      <c r="G75" s="86"/>
      <c r="H75" s="87"/>
      <c r="I75" s="87"/>
      <c r="J75" s="139"/>
      <c r="K75" s="86"/>
    </row>
    <row x14ac:dyDescent="0.25" r="76" customHeight="1" ht="17.25">
      <c r="A76" s="153"/>
      <c r="B76" s="154"/>
      <c r="C76" s="155"/>
      <c r="D76" s="155"/>
      <c r="E76" s="155"/>
      <c r="F76" s="155"/>
      <c r="G76" s="86"/>
      <c r="H76" s="87"/>
      <c r="I76" s="87"/>
      <c r="J76" s="139"/>
      <c r="K76" s="86"/>
    </row>
    <row x14ac:dyDescent="0.25" r="77" customHeight="1" ht="17.25">
      <c r="A77" s="153"/>
      <c r="B77" s="154"/>
      <c r="C77" s="155"/>
      <c r="D77" s="155"/>
      <c r="E77" s="155"/>
      <c r="F77" s="155"/>
      <c r="G77" s="86"/>
      <c r="H77" s="87"/>
      <c r="I77" s="87"/>
      <c r="J77" s="139"/>
      <c r="K77" s="86"/>
    </row>
    <row x14ac:dyDescent="0.25" r="78" customHeight="1" ht="17.25">
      <c r="A78" s="153"/>
      <c r="B78" s="154"/>
      <c r="C78" s="155"/>
      <c r="D78" s="155"/>
      <c r="E78" s="155"/>
      <c r="F78" s="155"/>
      <c r="G78" s="86"/>
      <c r="H78" s="87"/>
      <c r="I78" s="87"/>
      <c r="J78" s="139"/>
      <c r="K78" s="86"/>
    </row>
    <row x14ac:dyDescent="0.25" r="79" customHeight="1" ht="17.25">
      <c r="A79" s="153"/>
      <c r="B79" s="154"/>
      <c r="C79" s="155"/>
      <c r="D79" s="155"/>
      <c r="E79" s="155"/>
      <c r="F79" s="155"/>
      <c r="G79" s="86"/>
      <c r="H79" s="87"/>
      <c r="I79" s="87"/>
      <c r="J79" s="139"/>
      <c r="K79" s="86"/>
    </row>
    <row x14ac:dyDescent="0.25" r="80" customHeight="1" ht="17.25">
      <c r="A80" s="153"/>
      <c r="B80" s="154"/>
      <c r="C80" s="155"/>
      <c r="D80" s="155"/>
      <c r="E80" s="155"/>
      <c r="F80" s="155"/>
      <c r="G80" s="86"/>
      <c r="H80" s="87"/>
      <c r="I80" s="87"/>
      <c r="J80" s="139"/>
      <c r="K80" s="86"/>
    </row>
    <row x14ac:dyDescent="0.25" r="81" customHeight="1" ht="17.25">
      <c r="A81" s="153"/>
      <c r="B81" s="154"/>
      <c r="C81" s="155"/>
      <c r="D81" s="155"/>
      <c r="E81" s="155"/>
      <c r="F81" s="155"/>
      <c r="G81" s="86"/>
      <c r="H81" s="87"/>
      <c r="I81" s="87"/>
      <c r="J81" s="139"/>
      <c r="K81" s="86"/>
    </row>
    <row x14ac:dyDescent="0.25" r="82" customHeight="1" ht="17.25">
      <c r="A82" s="153"/>
      <c r="B82" s="154"/>
      <c r="C82" s="155"/>
      <c r="D82" s="155"/>
      <c r="E82" s="155"/>
      <c r="F82" s="155"/>
      <c r="G82" s="86"/>
      <c r="H82" s="87"/>
      <c r="I82" s="87"/>
      <c r="J82" s="139"/>
      <c r="K82" s="86"/>
    </row>
    <row x14ac:dyDescent="0.25" r="83" customHeight="1" ht="17.25">
      <c r="A83" s="153"/>
      <c r="B83" s="154"/>
      <c r="C83" s="155"/>
      <c r="D83" s="155"/>
      <c r="E83" s="155"/>
      <c r="F83" s="155"/>
      <c r="G83" s="86"/>
      <c r="H83" s="87"/>
      <c r="I83" s="87"/>
      <c r="J83" s="139"/>
      <c r="K83" s="86"/>
    </row>
    <row x14ac:dyDescent="0.25" r="84" customHeight="1" ht="17.25">
      <c r="A84" s="153"/>
      <c r="B84" s="154"/>
      <c r="C84" s="155"/>
      <c r="D84" s="155"/>
      <c r="E84" s="155"/>
      <c r="F84" s="155"/>
      <c r="G84" s="86"/>
      <c r="H84" s="87"/>
      <c r="I84" s="87"/>
      <c r="J84" s="139"/>
      <c r="K84" s="86"/>
    </row>
    <row x14ac:dyDescent="0.25" r="85" customHeight="1" ht="17.25">
      <c r="A85" s="153"/>
      <c r="B85" s="154"/>
      <c r="C85" s="155"/>
      <c r="D85" s="155"/>
      <c r="E85" s="155"/>
      <c r="F85" s="155"/>
      <c r="G85" s="86"/>
      <c r="H85" s="87"/>
      <c r="I85" s="87"/>
      <c r="J85" s="139"/>
      <c r="K85" s="86"/>
    </row>
    <row x14ac:dyDescent="0.25" r="86" customHeight="1" ht="17.25">
      <c r="A86" s="153"/>
      <c r="B86" s="154"/>
      <c r="C86" s="155"/>
      <c r="D86" s="155"/>
      <c r="E86" s="155"/>
      <c r="F86" s="155"/>
      <c r="G86" s="86"/>
      <c r="H86" s="87"/>
      <c r="I86" s="87"/>
      <c r="J86" s="139"/>
      <c r="K86" s="86"/>
    </row>
    <row x14ac:dyDescent="0.25" r="87" customHeight="1" ht="17.25">
      <c r="A87" s="153"/>
      <c r="B87" s="154"/>
      <c r="C87" s="155"/>
      <c r="D87" s="155"/>
      <c r="E87" s="155"/>
      <c r="F87" s="155"/>
      <c r="G87" s="86"/>
      <c r="H87" s="87"/>
      <c r="I87" s="87"/>
      <c r="J87" s="139"/>
      <c r="K87" s="86"/>
    </row>
    <row x14ac:dyDescent="0.25" r="88" customHeight="1" ht="17.25">
      <c r="A88" s="153"/>
      <c r="B88" s="154"/>
      <c r="C88" s="155"/>
      <c r="D88" s="155"/>
      <c r="E88" s="155"/>
      <c r="F88" s="155"/>
      <c r="G88" s="86"/>
      <c r="H88" s="87"/>
      <c r="I88" s="87"/>
      <c r="J88" s="139"/>
      <c r="K88" s="86"/>
    </row>
    <row x14ac:dyDescent="0.25" r="89" customHeight="1" ht="17.25">
      <c r="A89" s="153"/>
      <c r="B89" s="154"/>
      <c r="C89" s="155"/>
      <c r="D89" s="155"/>
      <c r="E89" s="155"/>
      <c r="F89" s="155"/>
      <c r="G89" s="86"/>
      <c r="H89" s="87"/>
      <c r="I89" s="87"/>
      <c r="J89" s="139"/>
      <c r="K89" s="86"/>
    </row>
    <row x14ac:dyDescent="0.25" r="90" customHeight="1" ht="17.25">
      <c r="A90" s="153"/>
      <c r="B90" s="154"/>
      <c r="C90" s="155"/>
      <c r="D90" s="155"/>
      <c r="E90" s="155"/>
      <c r="F90" s="155"/>
      <c r="G90" s="86"/>
      <c r="H90" s="87"/>
      <c r="I90" s="87"/>
      <c r="J90" s="139"/>
      <c r="K90" s="86"/>
    </row>
    <row x14ac:dyDescent="0.25" r="91" customHeight="1" ht="17.25">
      <c r="A91" s="153"/>
      <c r="B91" s="154"/>
      <c r="C91" s="155"/>
      <c r="D91" s="155"/>
      <c r="E91" s="155"/>
      <c r="F91" s="155"/>
      <c r="G91" s="86"/>
      <c r="H91" s="87"/>
      <c r="I91" s="87"/>
      <c r="J91" s="139"/>
      <c r="K91" s="86"/>
    </row>
    <row x14ac:dyDescent="0.25" r="92" customHeight="1" ht="17.25">
      <c r="A92" s="153"/>
      <c r="B92" s="154"/>
      <c r="C92" s="155"/>
      <c r="D92" s="155"/>
      <c r="E92" s="155"/>
      <c r="F92" s="155"/>
      <c r="G92" s="86"/>
      <c r="H92" s="87"/>
      <c r="I92" s="87"/>
      <c r="J92" s="139"/>
      <c r="K92" s="86"/>
    </row>
    <row x14ac:dyDescent="0.25" r="93" customHeight="1" ht="17.25">
      <c r="A93" s="153"/>
      <c r="B93" s="154"/>
      <c r="C93" s="155"/>
      <c r="D93" s="155"/>
      <c r="E93" s="155"/>
      <c r="F93" s="155"/>
      <c r="G93" s="86"/>
      <c r="H93" s="87"/>
      <c r="I93" s="87"/>
      <c r="J93" s="139"/>
      <c r="K93" s="86"/>
    </row>
    <row x14ac:dyDescent="0.25" r="94" customHeight="1" ht="17.25">
      <c r="A94" s="153"/>
      <c r="B94" s="154"/>
      <c r="C94" s="155"/>
      <c r="D94" s="155"/>
      <c r="E94" s="155"/>
      <c r="F94" s="155"/>
      <c r="G94" s="86"/>
      <c r="H94" s="87"/>
      <c r="I94" s="87"/>
      <c r="J94" s="139"/>
      <c r="K94" s="86"/>
    </row>
    <row x14ac:dyDescent="0.25" r="95" customHeight="1" ht="17.25">
      <c r="A95" s="153"/>
      <c r="B95" s="154"/>
      <c r="C95" s="155"/>
      <c r="D95" s="155"/>
      <c r="E95" s="155"/>
      <c r="F95" s="155"/>
      <c r="G95" s="86"/>
      <c r="H95" s="87"/>
      <c r="I95" s="87"/>
      <c r="J95" s="139"/>
      <c r="K95" s="86"/>
    </row>
    <row x14ac:dyDescent="0.25" r="96" customHeight="1" ht="17.25">
      <c r="A96" s="153"/>
      <c r="B96" s="154"/>
      <c r="C96" s="155"/>
      <c r="D96" s="155"/>
      <c r="E96" s="155"/>
      <c r="F96" s="155"/>
      <c r="G96" s="86"/>
      <c r="H96" s="87"/>
      <c r="I96" s="87"/>
      <c r="J96" s="139"/>
      <c r="K96" s="86"/>
    </row>
    <row x14ac:dyDescent="0.25" r="97" customHeight="1" ht="17.25">
      <c r="A97" s="153"/>
      <c r="B97" s="154"/>
      <c r="C97" s="155"/>
      <c r="D97" s="155"/>
      <c r="E97" s="155"/>
      <c r="F97" s="155"/>
      <c r="G97" s="86"/>
      <c r="H97" s="87"/>
      <c r="I97" s="87"/>
      <c r="J97" s="139"/>
      <c r="K97" s="86"/>
    </row>
    <row x14ac:dyDescent="0.25" r="98" customHeight="1" ht="17.25">
      <c r="A98" s="153"/>
      <c r="B98" s="154"/>
      <c r="C98" s="155"/>
      <c r="D98" s="155"/>
      <c r="E98" s="155"/>
      <c r="F98" s="155"/>
      <c r="G98" s="86"/>
      <c r="H98" s="87"/>
      <c r="I98" s="87"/>
      <c r="J98" s="139"/>
      <c r="K98" s="86"/>
    </row>
    <row x14ac:dyDescent="0.25" r="99" customHeight="1" ht="17.25">
      <c r="A99" s="153"/>
      <c r="B99" s="154"/>
      <c r="C99" s="155"/>
      <c r="D99" s="155"/>
      <c r="E99" s="155"/>
      <c r="F99" s="155"/>
      <c r="G99" s="86"/>
      <c r="H99" s="87"/>
      <c r="I99" s="87"/>
      <c r="J99" s="139"/>
      <c r="K99" s="86"/>
    </row>
    <row x14ac:dyDescent="0.25" r="100" customHeight="1" ht="17.25">
      <c r="A100" s="153"/>
      <c r="B100" s="154"/>
      <c r="C100" s="155"/>
      <c r="D100" s="155"/>
      <c r="E100" s="155"/>
      <c r="F100" s="155"/>
      <c r="G100" s="86"/>
      <c r="H100" s="87"/>
      <c r="I100" s="87"/>
      <c r="J100" s="139"/>
      <c r="K100" s="86"/>
    </row>
    <row x14ac:dyDescent="0.25" r="101" customHeight="1" ht="17.25">
      <c r="A101" s="153"/>
      <c r="B101" s="154"/>
      <c r="C101" s="155"/>
      <c r="D101" s="155"/>
      <c r="E101" s="155"/>
      <c r="F101" s="155"/>
      <c r="G101" s="86"/>
      <c r="H101" s="87"/>
      <c r="I101" s="87"/>
      <c r="J101" s="139"/>
      <c r="K101" s="86"/>
    </row>
    <row x14ac:dyDescent="0.25" r="102" customHeight="1" ht="17.25">
      <c r="A102" s="153"/>
      <c r="B102" s="154"/>
      <c r="C102" s="155"/>
      <c r="D102" s="155"/>
      <c r="E102" s="155"/>
      <c r="F102" s="155"/>
      <c r="G102" s="86"/>
      <c r="H102" s="87"/>
      <c r="I102" s="87"/>
      <c r="J102" s="139"/>
      <c r="K102" s="86"/>
    </row>
    <row x14ac:dyDescent="0.25" r="103" customHeight="1" ht="17.25">
      <c r="A103" s="153"/>
      <c r="B103" s="154"/>
      <c r="C103" s="155"/>
      <c r="D103" s="155"/>
      <c r="E103" s="155"/>
      <c r="F103" s="155"/>
      <c r="G103" s="86"/>
      <c r="H103" s="87"/>
      <c r="I103" s="87"/>
      <c r="J103" s="139"/>
      <c r="K103" s="86"/>
    </row>
    <row x14ac:dyDescent="0.25" r="104" customHeight="1" ht="17.25">
      <c r="A104" s="153"/>
      <c r="B104" s="154"/>
      <c r="C104" s="155"/>
      <c r="D104" s="155"/>
      <c r="E104" s="155"/>
      <c r="F104" s="155"/>
      <c r="G104" s="86"/>
      <c r="H104" s="87"/>
      <c r="I104" s="87"/>
      <c r="J104" s="139"/>
      <c r="K104" s="86"/>
    </row>
    <row x14ac:dyDescent="0.25" r="105" customHeight="1" ht="17.25">
      <c r="A105" s="153"/>
      <c r="B105" s="154"/>
      <c r="C105" s="155"/>
      <c r="D105" s="155"/>
      <c r="E105" s="155"/>
      <c r="F105" s="155"/>
      <c r="G105" s="86"/>
      <c r="H105" s="87"/>
      <c r="I105" s="87"/>
      <c r="J105" s="139"/>
      <c r="K105" s="86"/>
    </row>
    <row x14ac:dyDescent="0.25" r="106" customHeight="1" ht="17.25">
      <c r="A106" s="153"/>
      <c r="B106" s="154"/>
      <c r="C106" s="155"/>
      <c r="D106" s="155"/>
      <c r="E106" s="155"/>
      <c r="F106" s="155"/>
      <c r="G106" s="86"/>
      <c r="H106" s="87"/>
      <c r="I106" s="87"/>
      <c r="J106" s="139"/>
      <c r="K106" s="86"/>
    </row>
    <row x14ac:dyDescent="0.25" r="107" customHeight="1" ht="17.25">
      <c r="A107" s="156"/>
      <c r="B107" s="157"/>
      <c r="C107" s="155"/>
      <c r="D107" s="155"/>
      <c r="E107" s="155"/>
      <c r="F107" s="155"/>
      <c r="G107" s="86"/>
      <c r="H107" s="87"/>
      <c r="I107" s="87"/>
      <c r="J107" s="139"/>
      <c r="K107" s="86"/>
    </row>
    <row x14ac:dyDescent="0.25" r="108" customHeight="1" ht="17.25">
      <c r="A108" s="156"/>
      <c r="B108" s="157"/>
      <c r="C108" s="155"/>
      <c r="D108" s="155"/>
      <c r="E108" s="155"/>
      <c r="F108" s="155"/>
      <c r="G108" s="86"/>
      <c r="H108" s="87"/>
      <c r="I108" s="87"/>
      <c r="J108" s="139"/>
      <c r="K108" s="86"/>
    </row>
    <row x14ac:dyDescent="0.25" r="109" customHeight="1" ht="17.25">
      <c r="A109" s="156"/>
      <c r="B109" s="157"/>
      <c r="C109" s="155"/>
      <c r="D109" s="155"/>
      <c r="E109" s="155"/>
      <c r="F109" s="155"/>
      <c r="G109" s="86"/>
      <c r="H109" s="87"/>
      <c r="I109" s="87"/>
      <c r="J109" s="139"/>
      <c r="K109" s="86"/>
    </row>
    <row x14ac:dyDescent="0.25" r="110" customHeight="1" ht="17.25">
      <c r="A110" s="156"/>
      <c r="B110" s="157"/>
      <c r="C110" s="155"/>
      <c r="D110" s="155"/>
      <c r="E110" s="155"/>
      <c r="F110" s="155"/>
      <c r="G110" s="86"/>
      <c r="H110" s="87"/>
      <c r="I110" s="87"/>
      <c r="J110" s="139"/>
      <c r="K110" s="86"/>
    </row>
    <row x14ac:dyDescent="0.25" r="111" customHeight="1" ht="17.25">
      <c r="A111" s="156"/>
      <c r="B111" s="157"/>
      <c r="C111" s="155"/>
      <c r="D111" s="155"/>
      <c r="E111" s="155"/>
      <c r="F111" s="155"/>
      <c r="G111" s="86"/>
      <c r="H111" s="87"/>
      <c r="I111" s="87"/>
      <c r="J111" s="139"/>
      <c r="K111" s="86"/>
    </row>
    <row x14ac:dyDescent="0.25" r="112" customHeight="1" ht="17.25">
      <c r="A112" s="156"/>
      <c r="B112" s="157"/>
      <c r="C112" s="155"/>
      <c r="D112" s="155"/>
      <c r="E112" s="155"/>
      <c r="F112" s="155"/>
      <c r="G112" s="86"/>
      <c r="H112" s="87"/>
      <c r="I112" s="87"/>
      <c r="J112" s="139"/>
      <c r="K112" s="86"/>
    </row>
    <row x14ac:dyDescent="0.25" r="113" customHeight="1" ht="17.25">
      <c r="A113" s="156"/>
      <c r="B113" s="157"/>
      <c r="C113" s="155"/>
      <c r="D113" s="155"/>
      <c r="E113" s="155"/>
      <c r="F113" s="155"/>
      <c r="G113" s="86"/>
      <c r="H113" s="87"/>
      <c r="I113" s="87"/>
      <c r="J113" s="139"/>
      <c r="K113" s="86"/>
    </row>
    <row x14ac:dyDescent="0.25" r="114" customHeight="1" ht="17.25">
      <c r="A114" s="156"/>
      <c r="B114" s="157"/>
      <c r="C114" s="155"/>
      <c r="D114" s="155"/>
      <c r="E114" s="155"/>
      <c r="F114" s="155"/>
      <c r="G114" s="86"/>
      <c r="H114" s="87"/>
      <c r="I114" s="87"/>
      <c r="J114" s="139"/>
      <c r="K114" s="86"/>
    </row>
    <row x14ac:dyDescent="0.25" r="115" customHeight="1" ht="17.25">
      <c r="A115" s="156"/>
      <c r="B115" s="157"/>
      <c r="C115" s="155"/>
      <c r="D115" s="155"/>
      <c r="E115" s="155"/>
      <c r="F115" s="155"/>
      <c r="G115" s="86"/>
      <c r="H115" s="87"/>
      <c r="I115" s="87"/>
      <c r="J115" s="139"/>
      <c r="K115" s="86"/>
    </row>
    <row x14ac:dyDescent="0.25" r="116" customHeight="1" ht="17.25">
      <c r="A116" s="156"/>
      <c r="B116" s="157"/>
      <c r="C116" s="155"/>
      <c r="D116" s="155"/>
      <c r="E116" s="155"/>
      <c r="F116" s="155"/>
      <c r="G116" s="86"/>
      <c r="H116" s="87"/>
      <c r="I116" s="87"/>
      <c r="J116" s="139"/>
      <c r="K116" s="86"/>
    </row>
    <row x14ac:dyDescent="0.25" r="117" customHeight="1" ht="17.25">
      <c r="A117" s="156"/>
      <c r="B117" s="157"/>
      <c r="C117" s="155"/>
      <c r="D117" s="155"/>
      <c r="E117" s="155"/>
      <c r="F117" s="155"/>
      <c r="G117" s="86"/>
      <c r="H117" s="87"/>
      <c r="I117" s="87"/>
      <c r="J117" s="139"/>
      <c r="K117" s="86"/>
    </row>
    <row x14ac:dyDescent="0.25" r="118" customHeight="1" ht="17.25">
      <c r="A118" s="156"/>
      <c r="B118" s="157"/>
      <c r="C118" s="155"/>
      <c r="D118" s="155"/>
      <c r="E118" s="155"/>
      <c r="F118" s="155"/>
      <c r="G118" s="86"/>
      <c r="H118" s="87"/>
      <c r="I118" s="87"/>
      <c r="J118" s="139"/>
      <c r="K118" s="86"/>
    </row>
    <row x14ac:dyDescent="0.25" r="119" customHeight="1" ht="17.25">
      <c r="A119" s="156"/>
      <c r="B119" s="157"/>
      <c r="C119" s="155"/>
      <c r="D119" s="155"/>
      <c r="E119" s="155"/>
      <c r="F119" s="155"/>
      <c r="G119" s="86"/>
      <c r="H119" s="87"/>
      <c r="I119" s="87"/>
      <c r="J119" s="139"/>
      <c r="K119" s="86"/>
    </row>
    <row x14ac:dyDescent="0.25" r="120" customHeight="1" ht="17.25">
      <c r="A120" s="156"/>
      <c r="B120" s="157"/>
      <c r="C120" s="155"/>
      <c r="D120" s="155"/>
      <c r="E120" s="155"/>
      <c r="F120" s="155"/>
      <c r="G120" s="86"/>
      <c r="H120" s="87"/>
      <c r="I120" s="87"/>
      <c r="J120" s="139"/>
      <c r="K120" s="86"/>
    </row>
    <row x14ac:dyDescent="0.25" r="121" customHeight="1" ht="17.25">
      <c r="A121" s="156"/>
      <c r="B121" s="157"/>
      <c r="C121" s="155"/>
      <c r="D121" s="155"/>
      <c r="E121" s="155"/>
      <c r="F121" s="155"/>
      <c r="G121" s="86"/>
      <c r="H121" s="87"/>
      <c r="I121" s="87"/>
      <c r="J121" s="139"/>
      <c r="K121" s="86"/>
    </row>
    <row x14ac:dyDescent="0.25" r="122" customHeight="1" ht="17.25">
      <c r="A122" s="156"/>
      <c r="B122" s="157"/>
      <c r="C122" s="155"/>
      <c r="D122" s="155"/>
      <c r="E122" s="155"/>
      <c r="F122" s="155"/>
      <c r="G122" s="86"/>
      <c r="H122" s="87"/>
      <c r="I122" s="87"/>
      <c r="J122" s="139"/>
      <c r="K122" s="86"/>
    </row>
    <row x14ac:dyDescent="0.25" r="123" customHeight="1" ht="17.25">
      <c r="A123" s="156"/>
      <c r="B123" s="157"/>
      <c r="C123" s="155"/>
      <c r="D123" s="155"/>
      <c r="E123" s="155"/>
      <c r="F123" s="155"/>
      <c r="G123" s="86"/>
      <c r="H123" s="87"/>
      <c r="I123" s="87"/>
      <c r="J123" s="139"/>
      <c r="K123" s="86"/>
    </row>
    <row x14ac:dyDescent="0.25" r="124" customHeight="1" ht="17.25">
      <c r="A124" s="156"/>
      <c r="B124" s="157"/>
      <c r="C124" s="155"/>
      <c r="D124" s="155"/>
      <c r="E124" s="155"/>
      <c r="F124" s="155"/>
      <c r="G124" s="86"/>
      <c r="H124" s="87"/>
      <c r="I124" s="87"/>
      <c r="J124" s="139"/>
      <c r="K124" s="86"/>
    </row>
    <row x14ac:dyDescent="0.25" r="125" customHeight="1" ht="17.25">
      <c r="A125" s="156"/>
      <c r="B125" s="157"/>
      <c r="C125" s="155"/>
      <c r="D125" s="155"/>
      <c r="E125" s="155"/>
      <c r="F125" s="155"/>
      <c r="G125" s="86"/>
      <c r="H125" s="87"/>
      <c r="I125" s="87"/>
      <c r="J125" s="139"/>
      <c r="K125" s="86"/>
    </row>
    <row x14ac:dyDescent="0.25" r="126" customHeight="1" ht="17.25">
      <c r="A126" s="156"/>
      <c r="B126" s="157"/>
      <c r="C126" s="155"/>
      <c r="D126" s="155"/>
      <c r="E126" s="155"/>
      <c r="F126" s="155"/>
      <c r="G126" s="86"/>
      <c r="H126" s="87"/>
      <c r="I126" s="87"/>
      <c r="J126" s="139"/>
      <c r="K126" s="86"/>
    </row>
    <row x14ac:dyDescent="0.25" r="127" customHeight="1" ht="17.25">
      <c r="A127" s="156"/>
      <c r="B127" s="157"/>
      <c r="C127" s="155"/>
      <c r="D127" s="155"/>
      <c r="E127" s="155"/>
      <c r="F127" s="155"/>
      <c r="G127" s="86"/>
      <c r="H127" s="87"/>
      <c r="I127" s="87"/>
      <c r="J127" s="139"/>
      <c r="K127" s="86"/>
    </row>
    <row x14ac:dyDescent="0.25" r="128" customHeight="1" ht="17.25">
      <c r="A128" s="156"/>
      <c r="B128" s="157"/>
      <c r="C128" s="155"/>
      <c r="D128" s="155"/>
      <c r="E128" s="155"/>
      <c r="F128" s="155"/>
      <c r="G128" s="86"/>
      <c r="H128" s="87"/>
      <c r="I128" s="87"/>
      <c r="J128" s="139"/>
      <c r="K128" s="86"/>
    </row>
    <row x14ac:dyDescent="0.25" r="129" customHeight="1" ht="17.25">
      <c r="A129" s="156"/>
      <c r="B129" s="157"/>
      <c r="C129" s="155"/>
      <c r="D129" s="155"/>
      <c r="E129" s="155"/>
      <c r="F129" s="155"/>
      <c r="G129" s="86"/>
      <c r="H129" s="87"/>
      <c r="I129" s="87"/>
      <c r="J129" s="139"/>
      <c r="K129" s="86"/>
    </row>
    <row x14ac:dyDescent="0.25" r="130" customHeight="1" ht="17.25">
      <c r="A130" s="156"/>
      <c r="B130" s="157"/>
      <c r="C130" s="155"/>
      <c r="D130" s="155"/>
      <c r="E130" s="155"/>
      <c r="F130" s="155"/>
      <c r="G130" s="86"/>
      <c r="H130" s="87"/>
      <c r="I130" s="87"/>
      <c r="J130" s="139"/>
      <c r="K130" s="86"/>
    </row>
    <row x14ac:dyDescent="0.25" r="131" customHeight="1" ht="17.25">
      <c r="A131" s="156"/>
      <c r="B131" s="157"/>
      <c r="C131" s="155"/>
      <c r="D131" s="155"/>
      <c r="E131" s="155"/>
      <c r="F131" s="155"/>
      <c r="G131" s="86"/>
      <c r="H131" s="87"/>
      <c r="I131" s="87"/>
      <c r="J131" s="139"/>
      <c r="K131" s="86"/>
    </row>
    <row x14ac:dyDescent="0.25" r="132" customHeight="1" ht="17.25">
      <c r="A132" s="156"/>
      <c r="B132" s="157"/>
      <c r="C132" s="155"/>
      <c r="D132" s="155"/>
      <c r="E132" s="155"/>
      <c r="F132" s="155"/>
      <c r="G132" s="86"/>
      <c r="H132" s="87"/>
      <c r="I132" s="87"/>
      <c r="J132" s="139"/>
      <c r="K132" s="86"/>
    </row>
    <row x14ac:dyDescent="0.25" r="133" customHeight="1" ht="17.25">
      <c r="A133" s="156"/>
      <c r="B133" s="157"/>
      <c r="C133" s="155"/>
      <c r="D133" s="155"/>
      <c r="E133" s="155"/>
      <c r="F133" s="155"/>
      <c r="G133" s="86"/>
      <c r="H133" s="87"/>
      <c r="I133" s="87"/>
      <c r="J133" s="139"/>
      <c r="K133" s="86"/>
    </row>
    <row x14ac:dyDescent="0.25" r="134" customHeight="1" ht="17.25">
      <c r="A134" s="156"/>
      <c r="B134" s="157"/>
      <c r="C134" s="155"/>
      <c r="D134" s="155"/>
      <c r="E134" s="155"/>
      <c r="F134" s="155"/>
      <c r="G134" s="86"/>
      <c r="H134" s="87"/>
      <c r="I134" s="87"/>
      <c r="J134" s="139"/>
      <c r="K134" s="86"/>
    </row>
    <row x14ac:dyDescent="0.25" r="135" customHeight="1" ht="17.25">
      <c r="A135" s="156"/>
      <c r="B135" s="157"/>
      <c r="C135" s="155"/>
      <c r="D135" s="155"/>
      <c r="E135" s="155"/>
      <c r="F135" s="155"/>
      <c r="G135" s="86"/>
      <c r="H135" s="87"/>
      <c r="I135" s="87"/>
      <c r="J135" s="139"/>
      <c r="K135" s="86"/>
    </row>
    <row x14ac:dyDescent="0.25" r="136" customHeight="1" ht="17.25">
      <c r="A136" s="156"/>
      <c r="B136" s="157"/>
      <c r="C136" s="155"/>
      <c r="D136" s="155"/>
      <c r="E136" s="155"/>
      <c r="F136" s="155"/>
      <c r="G136" s="86"/>
      <c r="H136" s="87"/>
      <c r="I136" s="87"/>
      <c r="J136" s="139"/>
      <c r="K136" s="86"/>
    </row>
    <row x14ac:dyDescent="0.25" r="137" customHeight="1" ht="17.25">
      <c r="A137" s="156"/>
      <c r="B137" s="157"/>
      <c r="C137" s="155"/>
      <c r="D137" s="155"/>
      <c r="E137" s="155"/>
      <c r="F137" s="155"/>
      <c r="G137" s="86"/>
      <c r="H137" s="87"/>
      <c r="I137" s="87"/>
      <c r="J137" s="139"/>
      <c r="K137" s="86"/>
    </row>
    <row x14ac:dyDescent="0.25" r="138" customHeight="1" ht="17.25">
      <c r="A138" s="156"/>
      <c r="B138" s="157"/>
      <c r="C138" s="155"/>
      <c r="D138" s="155"/>
      <c r="E138" s="155"/>
      <c r="F138" s="155"/>
      <c r="G138" s="86"/>
      <c r="H138" s="87"/>
      <c r="I138" s="87"/>
      <c r="J138" s="139"/>
      <c r="K138" s="86"/>
    </row>
    <row x14ac:dyDescent="0.25" r="139" customHeight="1" ht="17.25">
      <c r="A139" s="156"/>
      <c r="B139" s="157"/>
      <c r="C139" s="155"/>
      <c r="D139" s="155"/>
      <c r="E139" s="155"/>
      <c r="F139" s="155"/>
      <c r="G139" s="86"/>
      <c r="H139" s="87"/>
      <c r="I139" s="87"/>
      <c r="J139" s="139"/>
      <c r="K139" s="86"/>
    </row>
    <row x14ac:dyDescent="0.25" r="140" customHeight="1" ht="17.25">
      <c r="A140" s="156"/>
      <c r="B140" s="157"/>
      <c r="C140" s="155"/>
      <c r="D140" s="155"/>
      <c r="E140" s="155"/>
      <c r="F140" s="155"/>
      <c r="G140" s="86"/>
      <c r="H140" s="87"/>
      <c r="I140" s="87"/>
      <c r="J140" s="139"/>
      <c r="K140" s="86"/>
    </row>
    <row x14ac:dyDescent="0.25" r="141" customHeight="1" ht="17.25">
      <c r="A141" s="156"/>
      <c r="B141" s="157"/>
      <c r="C141" s="155"/>
      <c r="D141" s="155"/>
      <c r="E141" s="155"/>
      <c r="F141" s="155"/>
      <c r="G141" s="86"/>
      <c r="H141" s="87"/>
      <c r="I141" s="87"/>
      <c r="J141" s="139"/>
      <c r="K141" s="86"/>
    </row>
    <row x14ac:dyDescent="0.25" r="142" customHeight="1" ht="17.25">
      <c r="A142" s="156"/>
      <c r="B142" s="157"/>
      <c r="C142" s="155"/>
      <c r="D142" s="155"/>
      <c r="E142" s="155"/>
      <c r="F142" s="155"/>
      <c r="G142" s="86"/>
      <c r="H142" s="87"/>
      <c r="I142" s="87"/>
      <c r="J142" s="139"/>
      <c r="K142" s="86"/>
    </row>
    <row x14ac:dyDescent="0.25" r="143" customHeight="1" ht="17.25">
      <c r="A143" s="156"/>
      <c r="B143" s="157"/>
      <c r="C143" s="155"/>
      <c r="D143" s="155"/>
      <c r="E143" s="155"/>
      <c r="F143" s="155"/>
      <c r="G143" s="86"/>
      <c r="H143" s="87"/>
      <c r="I143" s="87"/>
      <c r="J143" s="139"/>
      <c r="K143" s="86"/>
    </row>
    <row x14ac:dyDescent="0.25" r="144" customHeight="1" ht="17.25">
      <c r="A144" s="156"/>
      <c r="B144" s="157"/>
      <c r="C144" s="155"/>
      <c r="D144" s="155"/>
      <c r="E144" s="155"/>
      <c r="F144" s="155"/>
      <c r="G144" s="86"/>
      <c r="H144" s="87"/>
      <c r="I144" s="87"/>
      <c r="J144" s="139"/>
      <c r="K144" s="86"/>
    </row>
    <row x14ac:dyDescent="0.25" r="145" customHeight="1" ht="17.25">
      <c r="A145" s="156"/>
      <c r="B145" s="157"/>
      <c r="C145" s="155"/>
      <c r="D145" s="155"/>
      <c r="E145" s="155"/>
      <c r="F145" s="155"/>
      <c r="G145" s="86"/>
      <c r="H145" s="87"/>
      <c r="I145" s="87"/>
      <c r="J145" s="139"/>
      <c r="K145" s="86"/>
    </row>
    <row x14ac:dyDescent="0.25" r="146" customHeight="1" ht="17.25">
      <c r="A146" s="156"/>
      <c r="B146" s="157"/>
      <c r="C146" s="155"/>
      <c r="D146" s="155"/>
      <c r="E146" s="155"/>
      <c r="F146" s="155"/>
      <c r="G146" s="86"/>
      <c r="H146" s="87"/>
      <c r="I146" s="87"/>
      <c r="J146" s="139"/>
      <c r="K146" s="86"/>
    </row>
    <row x14ac:dyDescent="0.25" r="147" customHeight="1" ht="17.25">
      <c r="A147" s="156"/>
      <c r="B147" s="157"/>
      <c r="C147" s="155"/>
      <c r="D147" s="155"/>
      <c r="E147" s="155"/>
      <c r="F147" s="155"/>
      <c r="G147" s="86"/>
      <c r="H147" s="87"/>
      <c r="I147" s="87"/>
      <c r="J147" s="139"/>
      <c r="K147" s="86"/>
    </row>
    <row x14ac:dyDescent="0.25" r="148" customHeight="1" ht="17.25">
      <c r="A148" s="156"/>
      <c r="B148" s="157"/>
      <c r="C148" s="155"/>
      <c r="D148" s="155"/>
      <c r="E148" s="155"/>
      <c r="F148" s="155"/>
      <c r="G148" s="86"/>
      <c r="H148" s="87"/>
      <c r="I148" s="87"/>
      <c r="J148" s="139"/>
      <c r="K148" s="86"/>
    </row>
    <row x14ac:dyDescent="0.25" r="149" customHeight="1" ht="17.25">
      <c r="A149" s="156"/>
      <c r="B149" s="157"/>
      <c r="C149" s="155"/>
      <c r="D149" s="155"/>
      <c r="E149" s="155"/>
      <c r="F149" s="155"/>
      <c r="G149" s="86"/>
      <c r="H149" s="87"/>
      <c r="I149" s="87"/>
      <c r="J149" s="139"/>
      <c r="K149" s="86"/>
    </row>
    <row x14ac:dyDescent="0.25" r="150" customHeight="1" ht="17.25">
      <c r="A150" s="156"/>
      <c r="B150" s="157"/>
      <c r="C150" s="155"/>
      <c r="D150" s="155"/>
      <c r="E150" s="155"/>
      <c r="F150" s="155"/>
      <c r="G150" s="86"/>
      <c r="H150" s="87"/>
      <c r="I150" s="87"/>
      <c r="J150" s="139"/>
      <c r="K150" s="86"/>
    </row>
    <row x14ac:dyDescent="0.25" r="151" customHeight="1" ht="17.25">
      <c r="A151" s="156"/>
      <c r="B151" s="157"/>
      <c r="C151" s="155"/>
      <c r="D151" s="155"/>
      <c r="E151" s="155"/>
      <c r="F151" s="155"/>
      <c r="G151" s="86"/>
      <c r="H151" s="87"/>
      <c r="I151" s="87"/>
      <c r="J151" s="139"/>
      <c r="K151" s="86"/>
    </row>
    <row x14ac:dyDescent="0.25" r="152" customHeight="1" ht="17.25">
      <c r="A152" s="156"/>
      <c r="B152" s="157"/>
      <c r="C152" s="155"/>
      <c r="D152" s="155"/>
      <c r="E152" s="155"/>
      <c r="F152" s="155"/>
      <c r="G152" s="86"/>
      <c r="H152" s="87"/>
      <c r="I152" s="87"/>
      <c r="J152" s="139"/>
      <c r="K152" s="86"/>
    </row>
    <row x14ac:dyDescent="0.25" r="153" customHeight="1" ht="17.25">
      <c r="A153" s="156"/>
      <c r="B153" s="157"/>
      <c r="C153" s="155"/>
      <c r="D153" s="155"/>
      <c r="E153" s="155"/>
      <c r="F153" s="155"/>
      <c r="G153" s="86"/>
      <c r="H153" s="87"/>
      <c r="I153" s="87"/>
      <c r="J153" s="139"/>
      <c r="K153" s="86"/>
    </row>
    <row x14ac:dyDescent="0.25" r="154" customHeight="1" ht="17.25">
      <c r="A154" s="156"/>
      <c r="B154" s="157"/>
      <c r="C154" s="155"/>
      <c r="D154" s="155"/>
      <c r="E154" s="155"/>
      <c r="F154" s="155"/>
      <c r="G154" s="86"/>
      <c r="H154" s="87"/>
      <c r="I154" s="87"/>
      <c r="J154" s="139"/>
      <c r="K154" s="86"/>
    </row>
    <row x14ac:dyDescent="0.25" r="155" customHeight="1" ht="17.25">
      <c r="A155" s="156"/>
      <c r="B155" s="157"/>
      <c r="C155" s="155"/>
      <c r="D155" s="155"/>
      <c r="E155" s="155"/>
      <c r="F155" s="155"/>
      <c r="G155" s="86"/>
      <c r="H155" s="87"/>
      <c r="I155" s="87"/>
      <c r="J155" s="139"/>
      <c r="K155" s="86"/>
    </row>
    <row x14ac:dyDescent="0.25" r="156" customHeight="1" ht="17.25">
      <c r="A156" s="156"/>
      <c r="B156" s="157"/>
      <c r="C156" s="155"/>
      <c r="D156" s="155"/>
      <c r="E156" s="155"/>
      <c r="F156" s="155"/>
      <c r="G156" s="86"/>
      <c r="H156" s="87"/>
      <c r="I156" s="87"/>
      <c r="J156" s="139"/>
      <c r="K156" s="86"/>
    </row>
    <row x14ac:dyDescent="0.25" r="157" customHeight="1" ht="17.25">
      <c r="A157" s="156"/>
      <c r="B157" s="157"/>
      <c r="C157" s="155"/>
      <c r="D157" s="155"/>
      <c r="E157" s="155"/>
      <c r="F157" s="155"/>
      <c r="G157" s="86"/>
      <c r="H157" s="87"/>
      <c r="I157" s="87"/>
      <c r="J157" s="139"/>
      <c r="K157" s="86"/>
    </row>
    <row x14ac:dyDescent="0.25" r="158" customHeight="1" ht="17.25">
      <c r="A158" s="156"/>
      <c r="B158" s="157"/>
      <c r="C158" s="155"/>
      <c r="D158" s="155"/>
      <c r="E158" s="155"/>
      <c r="F158" s="155"/>
      <c r="G158" s="86"/>
      <c r="H158" s="87"/>
      <c r="I158" s="87"/>
      <c r="J158" s="139"/>
      <c r="K158" s="86"/>
    </row>
    <row x14ac:dyDescent="0.25" r="159" customHeight="1" ht="17.25">
      <c r="A159" s="156"/>
      <c r="B159" s="157"/>
      <c r="C159" s="155"/>
      <c r="D159" s="155"/>
      <c r="E159" s="155"/>
      <c r="F159" s="155"/>
      <c r="G159" s="86"/>
      <c r="H159" s="87"/>
      <c r="I159" s="87"/>
      <c r="J159" s="139"/>
      <c r="K159" s="86"/>
    </row>
    <row x14ac:dyDescent="0.25" r="160" customHeight="1" ht="17.25">
      <c r="A160" s="156"/>
      <c r="B160" s="157"/>
      <c r="C160" s="155"/>
      <c r="D160" s="155"/>
      <c r="E160" s="155"/>
      <c r="F160" s="155"/>
      <c r="G160" s="86"/>
      <c r="H160" s="87"/>
      <c r="I160" s="87"/>
      <c r="J160" s="139"/>
      <c r="K160" s="86"/>
    </row>
    <row x14ac:dyDescent="0.25" r="161" customHeight="1" ht="17.25">
      <c r="A161" s="156"/>
      <c r="B161" s="157"/>
      <c r="C161" s="155"/>
      <c r="D161" s="155"/>
      <c r="E161" s="155"/>
      <c r="F161" s="155"/>
      <c r="G161" s="86"/>
      <c r="H161" s="87"/>
      <c r="I161" s="87"/>
      <c r="J161" s="139"/>
      <c r="K161" s="86"/>
    </row>
    <row x14ac:dyDescent="0.25" r="162" customHeight="1" ht="17.25">
      <c r="A162" s="156"/>
      <c r="B162" s="157"/>
      <c r="C162" s="155"/>
      <c r="D162" s="155"/>
      <c r="E162" s="155"/>
      <c r="F162" s="155"/>
      <c r="G162" s="86"/>
      <c r="H162" s="87"/>
      <c r="I162" s="87"/>
      <c r="J162" s="139"/>
      <c r="K162" s="86"/>
    </row>
    <row x14ac:dyDescent="0.25" r="163" customHeight="1" ht="17.25">
      <c r="A163" s="156"/>
      <c r="B163" s="157"/>
      <c r="C163" s="155"/>
      <c r="D163" s="155"/>
      <c r="E163" s="155"/>
      <c r="F163" s="155"/>
      <c r="G163" s="86"/>
      <c r="H163" s="87"/>
      <c r="I163" s="87"/>
      <c r="J163" s="139"/>
      <c r="K163" s="86"/>
    </row>
    <row x14ac:dyDescent="0.25" r="164" customHeight="1" ht="17.25">
      <c r="A164" s="156"/>
      <c r="B164" s="157"/>
      <c r="C164" s="155"/>
      <c r="D164" s="155"/>
      <c r="E164" s="155"/>
      <c r="F164" s="155"/>
      <c r="G164" s="86"/>
      <c r="H164" s="87"/>
      <c r="I164" s="87"/>
      <c r="J164" s="139"/>
      <c r="K164" s="86"/>
    </row>
    <row x14ac:dyDescent="0.25" r="165" customHeight="1" ht="17.25">
      <c r="A165" s="156"/>
      <c r="B165" s="157"/>
      <c r="C165" s="155"/>
      <c r="D165" s="155"/>
      <c r="E165" s="155"/>
      <c r="F165" s="155"/>
      <c r="G165" s="86"/>
      <c r="H165" s="87"/>
      <c r="I165" s="87"/>
      <c r="J165" s="139"/>
      <c r="K165" s="86"/>
    </row>
    <row x14ac:dyDescent="0.25" r="166" customHeight="1" ht="17.25">
      <c r="A166" s="156"/>
      <c r="B166" s="157"/>
      <c r="C166" s="155"/>
      <c r="D166" s="155"/>
      <c r="E166" s="155"/>
      <c r="F166" s="155"/>
      <c r="G166" s="86"/>
      <c r="H166" s="87"/>
      <c r="I166" s="87"/>
      <c r="J166" s="139"/>
      <c r="K166" s="86"/>
    </row>
    <row x14ac:dyDescent="0.25" r="167" customHeight="1" ht="17.25">
      <c r="A167" s="156"/>
      <c r="B167" s="157"/>
      <c r="C167" s="155"/>
      <c r="D167" s="155"/>
      <c r="E167" s="155"/>
      <c r="F167" s="155"/>
      <c r="G167" s="86"/>
      <c r="H167" s="87"/>
      <c r="I167" s="87"/>
      <c r="J167" s="139"/>
      <c r="K167" s="86"/>
    </row>
    <row x14ac:dyDescent="0.25" r="168" customHeight="1" ht="17.25">
      <c r="A168" s="156"/>
      <c r="B168" s="157"/>
      <c r="C168" s="155"/>
      <c r="D168" s="155"/>
      <c r="E168" s="155"/>
      <c r="F168" s="155"/>
      <c r="G168" s="86"/>
      <c r="H168" s="87"/>
      <c r="I168" s="87"/>
      <c r="J168" s="139"/>
      <c r="K168" s="86"/>
    </row>
    <row x14ac:dyDescent="0.25" r="169" customHeight="1" ht="17.25">
      <c r="A169" s="156"/>
      <c r="B169" s="157"/>
      <c r="C169" s="155"/>
      <c r="D169" s="155"/>
      <c r="E169" s="155"/>
      <c r="F169" s="155"/>
      <c r="G169" s="86"/>
      <c r="H169" s="87"/>
      <c r="I169" s="87"/>
      <c r="J169" s="139"/>
      <c r="K169" s="86"/>
    </row>
    <row x14ac:dyDescent="0.25" r="170" customHeight="1" ht="17.25">
      <c r="A170" s="156"/>
      <c r="B170" s="157"/>
      <c r="C170" s="155"/>
      <c r="D170" s="155"/>
      <c r="E170" s="155"/>
      <c r="F170" s="155"/>
      <c r="G170" s="86"/>
      <c r="H170" s="87"/>
      <c r="I170" s="87"/>
      <c r="J170" s="139"/>
      <c r="K170" s="86"/>
    </row>
    <row x14ac:dyDescent="0.25" r="171" customHeight="1" ht="17.25">
      <c r="A171" s="156"/>
      <c r="B171" s="157"/>
      <c r="C171" s="155"/>
      <c r="D171" s="155"/>
      <c r="E171" s="155"/>
      <c r="F171" s="155"/>
      <c r="G171" s="86"/>
      <c r="H171" s="87"/>
      <c r="I171" s="87"/>
      <c r="J171" s="139"/>
      <c r="K171" s="86"/>
    </row>
    <row x14ac:dyDescent="0.25" r="172" customHeight="1" ht="17.25">
      <c r="A172" s="156"/>
      <c r="B172" s="157"/>
      <c r="C172" s="155"/>
      <c r="D172" s="155"/>
      <c r="E172" s="155"/>
      <c r="F172" s="155"/>
      <c r="G172" s="86"/>
      <c r="H172" s="87"/>
      <c r="I172" s="87"/>
      <c r="J172" s="139"/>
      <c r="K172" s="86"/>
    </row>
    <row x14ac:dyDescent="0.25" r="173" customHeight="1" ht="17.25">
      <c r="A173" s="156"/>
      <c r="B173" s="157"/>
      <c r="C173" s="155"/>
      <c r="D173" s="155"/>
      <c r="E173" s="155"/>
      <c r="F173" s="155"/>
      <c r="G173" s="86"/>
      <c r="H173" s="87"/>
      <c r="I173" s="87"/>
      <c r="J173" s="139"/>
      <c r="K173" s="86"/>
    </row>
    <row x14ac:dyDescent="0.25" r="174" customHeight="1" ht="17.25">
      <c r="A174" s="156"/>
      <c r="B174" s="157"/>
      <c r="C174" s="155"/>
      <c r="D174" s="155"/>
      <c r="E174" s="155"/>
      <c r="F174" s="155"/>
      <c r="G174" s="86"/>
      <c r="H174" s="87"/>
      <c r="I174" s="87"/>
      <c r="J174" s="139"/>
      <c r="K174" s="86"/>
    </row>
    <row x14ac:dyDescent="0.25" r="175" customHeight="1" ht="17.25">
      <c r="A175" s="156"/>
      <c r="B175" s="157"/>
      <c r="C175" s="155"/>
      <c r="D175" s="155"/>
      <c r="E175" s="155"/>
      <c r="F175" s="155"/>
      <c r="G175" s="86"/>
      <c r="H175" s="87"/>
      <c r="I175" s="87"/>
      <c r="J175" s="139"/>
      <c r="K175" s="86"/>
    </row>
    <row x14ac:dyDescent="0.25" r="176" customHeight="1" ht="17.25">
      <c r="A176" s="156"/>
      <c r="B176" s="157"/>
      <c r="C176" s="155"/>
      <c r="D176" s="155"/>
      <c r="E176" s="155"/>
      <c r="F176" s="155"/>
      <c r="G176" s="86"/>
      <c r="H176" s="87"/>
      <c r="I176" s="87"/>
      <c r="J176" s="139"/>
      <c r="K176" s="86"/>
    </row>
    <row x14ac:dyDescent="0.25" r="177" customHeight="1" ht="17.25">
      <c r="A177" s="156"/>
      <c r="B177" s="157"/>
      <c r="C177" s="155"/>
      <c r="D177" s="155"/>
      <c r="E177" s="155"/>
      <c r="F177" s="155"/>
      <c r="G177" s="86"/>
      <c r="H177" s="87"/>
      <c r="I177" s="87"/>
      <c r="J177" s="139"/>
      <c r="K177" s="86"/>
    </row>
    <row x14ac:dyDescent="0.25" r="178" customHeight="1" ht="17.25">
      <c r="A178" s="156"/>
      <c r="B178" s="157"/>
      <c r="C178" s="155"/>
      <c r="D178" s="155"/>
      <c r="E178" s="155"/>
      <c r="F178" s="155"/>
      <c r="G178" s="86"/>
      <c r="H178" s="87"/>
      <c r="I178" s="87"/>
      <c r="J178" s="139"/>
      <c r="K178" s="86"/>
    </row>
    <row x14ac:dyDescent="0.25" r="179" customHeight="1" ht="17.25">
      <c r="A179" s="156"/>
      <c r="B179" s="157"/>
      <c r="C179" s="155"/>
      <c r="D179" s="155"/>
      <c r="E179" s="155"/>
      <c r="F179" s="155"/>
      <c r="G179" s="86"/>
      <c r="H179" s="87"/>
      <c r="I179" s="87"/>
      <c r="J179" s="139"/>
      <c r="K179" s="86"/>
    </row>
    <row x14ac:dyDescent="0.25" r="180" customHeight="1" ht="17.25">
      <c r="A180" s="156"/>
      <c r="B180" s="157"/>
      <c r="C180" s="155"/>
      <c r="D180" s="155"/>
      <c r="E180" s="155"/>
      <c r="F180" s="155"/>
      <c r="G180" s="86"/>
      <c r="H180" s="87"/>
      <c r="I180" s="87"/>
      <c r="J180" s="139"/>
      <c r="K180" s="86"/>
    </row>
    <row x14ac:dyDescent="0.25" r="181" customHeight="1" ht="17.25">
      <c r="A181" s="156"/>
      <c r="B181" s="157"/>
      <c r="C181" s="155"/>
      <c r="D181" s="155"/>
      <c r="E181" s="155"/>
      <c r="F181" s="155"/>
      <c r="G181" s="86"/>
      <c r="H181" s="87"/>
      <c r="I181" s="87"/>
      <c r="J181" s="139"/>
      <c r="K181" s="86"/>
    </row>
    <row x14ac:dyDescent="0.25" r="182" customHeight="1" ht="17.25">
      <c r="A182" s="156"/>
      <c r="B182" s="157"/>
      <c r="C182" s="155"/>
      <c r="D182" s="155"/>
      <c r="E182" s="155"/>
      <c r="F182" s="155"/>
      <c r="G182" s="86"/>
      <c r="H182" s="87"/>
      <c r="I182" s="87"/>
      <c r="J182" s="139"/>
      <c r="K182" s="86"/>
    </row>
    <row x14ac:dyDescent="0.25" r="183" customHeight="1" ht="17.25">
      <c r="A183" s="156"/>
      <c r="B183" s="157"/>
      <c r="C183" s="155"/>
      <c r="D183" s="155"/>
      <c r="E183" s="155"/>
      <c r="F183" s="155"/>
      <c r="G183" s="86"/>
      <c r="H183" s="87"/>
      <c r="I183" s="87"/>
      <c r="J183" s="139"/>
      <c r="K183" s="86"/>
    </row>
    <row x14ac:dyDescent="0.25" r="184" customHeight="1" ht="17.25">
      <c r="A184" s="156"/>
      <c r="B184" s="157"/>
      <c r="C184" s="155"/>
      <c r="D184" s="155"/>
      <c r="E184" s="155"/>
      <c r="F184" s="155"/>
      <c r="G184" s="86"/>
      <c r="H184" s="87"/>
      <c r="I184" s="87"/>
      <c r="J184" s="139"/>
      <c r="K184" s="86"/>
    </row>
    <row x14ac:dyDescent="0.25" r="185" customHeight="1" ht="17.25">
      <c r="A185" s="156"/>
      <c r="B185" s="157"/>
      <c r="C185" s="155"/>
      <c r="D185" s="155"/>
      <c r="E185" s="155"/>
      <c r="F185" s="155"/>
      <c r="G185" s="86"/>
      <c r="H185" s="87"/>
      <c r="I185" s="87"/>
      <c r="J185" s="139"/>
      <c r="K185" s="86"/>
    </row>
    <row x14ac:dyDescent="0.25" r="186" customHeight="1" ht="17.25">
      <c r="A186" s="156"/>
      <c r="B186" s="157"/>
      <c r="C186" s="155"/>
      <c r="D186" s="155"/>
      <c r="E186" s="155"/>
      <c r="F186" s="155"/>
      <c r="G186" s="86"/>
      <c r="H186" s="87"/>
      <c r="I186" s="87"/>
      <c r="J186" s="139"/>
      <c r="K186" s="86"/>
    </row>
    <row x14ac:dyDescent="0.25" r="187" customHeight="1" ht="17.25">
      <c r="A187" s="156"/>
      <c r="B187" s="157"/>
      <c r="C187" s="155"/>
      <c r="D187" s="155"/>
      <c r="E187" s="155"/>
      <c r="F187" s="155"/>
      <c r="G187" s="86"/>
      <c r="H187" s="87"/>
      <c r="I187" s="87"/>
      <c r="J187" s="139"/>
      <c r="K187" s="86"/>
    </row>
    <row x14ac:dyDescent="0.25" r="188" customHeight="1" ht="17.25">
      <c r="A188" s="156"/>
      <c r="B188" s="157"/>
      <c r="C188" s="155"/>
      <c r="D188" s="155"/>
      <c r="E188" s="155"/>
      <c r="F188" s="155"/>
      <c r="G188" s="86"/>
      <c r="H188" s="87"/>
      <c r="I188" s="87"/>
      <c r="J188" s="139"/>
      <c r="K188" s="86"/>
    </row>
    <row x14ac:dyDescent="0.25" r="189" customHeight="1" ht="17.25">
      <c r="A189" s="156"/>
      <c r="B189" s="157"/>
      <c r="C189" s="155"/>
      <c r="D189" s="155"/>
      <c r="E189" s="155"/>
      <c r="F189" s="155"/>
      <c r="G189" s="86"/>
      <c r="H189" s="87"/>
      <c r="I189" s="87"/>
      <c r="J189" s="139"/>
      <c r="K189" s="86"/>
    </row>
    <row x14ac:dyDescent="0.25" r="190" customHeight="1" ht="17.25">
      <c r="A190" s="156"/>
      <c r="B190" s="157"/>
      <c r="C190" s="155"/>
      <c r="D190" s="155"/>
      <c r="E190" s="155"/>
      <c r="F190" s="155"/>
      <c r="G190" s="86"/>
      <c r="H190" s="87"/>
      <c r="I190" s="87"/>
      <c r="J190" s="139"/>
      <c r="K190" s="86"/>
    </row>
    <row x14ac:dyDescent="0.25" r="191" customHeight="1" ht="17.25">
      <c r="A191" s="156"/>
      <c r="B191" s="157"/>
      <c r="C191" s="155"/>
      <c r="D191" s="155"/>
      <c r="E191" s="155"/>
      <c r="F191" s="155"/>
      <c r="G191" s="86"/>
      <c r="H191" s="87"/>
      <c r="I191" s="87"/>
      <c r="J191" s="139"/>
      <c r="K191" s="86"/>
    </row>
    <row x14ac:dyDescent="0.25" r="192" customHeight="1" ht="17.25">
      <c r="A192" s="156"/>
      <c r="B192" s="157"/>
      <c r="C192" s="155"/>
      <c r="D192" s="155"/>
      <c r="E192" s="155"/>
      <c r="F192" s="155"/>
      <c r="G192" s="86"/>
      <c r="H192" s="87"/>
      <c r="I192" s="87"/>
      <c r="J192" s="139"/>
      <c r="K192" s="86"/>
    </row>
    <row x14ac:dyDescent="0.25" r="193" customHeight="1" ht="17.25">
      <c r="A193" s="156"/>
      <c r="B193" s="157"/>
      <c r="C193" s="155"/>
      <c r="D193" s="155"/>
      <c r="E193" s="155"/>
      <c r="F193" s="155"/>
      <c r="G193" s="86"/>
      <c r="H193" s="87"/>
      <c r="I193" s="87"/>
      <c r="J193" s="139"/>
      <c r="K193" s="86"/>
    </row>
    <row x14ac:dyDescent="0.25" r="194" customHeight="1" ht="17.25">
      <c r="A194" s="156"/>
      <c r="B194" s="157"/>
      <c r="C194" s="155"/>
      <c r="D194" s="155"/>
      <c r="E194" s="155"/>
      <c r="F194" s="155"/>
      <c r="G194" s="86"/>
      <c r="H194" s="87"/>
      <c r="I194" s="87"/>
      <c r="J194" s="139"/>
      <c r="K194" s="86"/>
    </row>
    <row x14ac:dyDescent="0.25" r="195" customHeight="1" ht="17.25">
      <c r="A195" s="156"/>
      <c r="B195" s="157"/>
      <c r="C195" s="155"/>
      <c r="D195" s="155"/>
      <c r="E195" s="155"/>
      <c r="F195" s="155"/>
      <c r="G195" s="86"/>
      <c r="H195" s="87"/>
      <c r="I195" s="87"/>
      <c r="J195" s="139"/>
      <c r="K195" s="86"/>
    </row>
    <row x14ac:dyDescent="0.25" r="196" customHeight="1" ht="17.25">
      <c r="A196" s="156"/>
      <c r="B196" s="157"/>
      <c r="C196" s="155"/>
      <c r="D196" s="155"/>
      <c r="E196" s="155"/>
      <c r="F196" s="155"/>
      <c r="G196" s="86"/>
      <c r="H196" s="87"/>
      <c r="I196" s="87"/>
      <c r="J196" s="139"/>
      <c r="K196" s="86"/>
    </row>
    <row x14ac:dyDescent="0.25" r="197" customHeight="1" ht="17.25">
      <c r="A197" s="156"/>
      <c r="B197" s="157"/>
      <c r="C197" s="155"/>
      <c r="D197" s="155"/>
      <c r="E197" s="155"/>
      <c r="F197" s="155"/>
      <c r="G197" s="86"/>
      <c r="H197" s="87"/>
      <c r="I197" s="87"/>
      <c r="J197" s="139"/>
      <c r="K197" s="86"/>
    </row>
    <row x14ac:dyDescent="0.25" r="198" customHeight="1" ht="17.25">
      <c r="A198" s="156"/>
      <c r="B198" s="157"/>
      <c r="C198" s="155"/>
      <c r="D198" s="155"/>
      <c r="E198" s="155"/>
      <c r="F198" s="155"/>
      <c r="G198" s="86"/>
      <c r="H198" s="87"/>
      <c r="I198" s="87"/>
      <c r="J198" s="139"/>
      <c r="K198" s="86"/>
    </row>
    <row x14ac:dyDescent="0.25" r="199" customHeight="1" ht="17.25">
      <c r="A199" s="156"/>
      <c r="B199" s="157"/>
      <c r="C199" s="155"/>
      <c r="D199" s="155"/>
      <c r="E199" s="155"/>
      <c r="F199" s="155"/>
      <c r="G199" s="86"/>
      <c r="H199" s="87"/>
      <c r="I199" s="87"/>
      <c r="J199" s="139"/>
      <c r="K199" s="86"/>
    </row>
    <row x14ac:dyDescent="0.25" r="200" customHeight="1" ht="17.25">
      <c r="A200" s="156"/>
      <c r="B200" s="157"/>
      <c r="C200" s="155"/>
      <c r="D200" s="155"/>
      <c r="E200" s="155"/>
      <c r="F200" s="155"/>
      <c r="G200" s="86"/>
      <c r="H200" s="87"/>
      <c r="I200" s="87"/>
      <c r="J200" s="139"/>
      <c r="K200" s="86"/>
    </row>
    <row x14ac:dyDescent="0.25" r="201" customHeight="1" ht="17.25">
      <c r="A201" s="156"/>
      <c r="B201" s="157"/>
      <c r="C201" s="155"/>
      <c r="D201" s="155"/>
      <c r="E201" s="155"/>
      <c r="F201" s="155"/>
      <c r="G201" s="86"/>
      <c r="H201" s="87"/>
      <c r="I201" s="87"/>
      <c r="J201" s="139"/>
      <c r="K201" s="86"/>
    </row>
    <row x14ac:dyDescent="0.25" r="202" customHeight="1" ht="17.25">
      <c r="A202" s="156"/>
      <c r="B202" s="157"/>
      <c r="C202" s="155"/>
      <c r="D202" s="155"/>
      <c r="E202" s="155"/>
      <c r="F202" s="155"/>
      <c r="G202" s="86"/>
      <c r="H202" s="87"/>
      <c r="I202" s="87"/>
      <c r="J202" s="139"/>
      <c r="K202" s="86"/>
    </row>
    <row x14ac:dyDescent="0.25" r="203" customHeight="1" ht="17.25">
      <c r="A203" s="156"/>
      <c r="B203" s="157"/>
      <c r="C203" s="155"/>
      <c r="D203" s="155"/>
      <c r="E203" s="155"/>
      <c r="F203" s="155"/>
      <c r="G203" s="86"/>
      <c r="H203" s="87"/>
      <c r="I203" s="87"/>
      <c r="J203" s="139"/>
      <c r="K203" s="86"/>
    </row>
    <row x14ac:dyDescent="0.25" r="204" customHeight="1" ht="17.25">
      <c r="A204" s="156"/>
      <c r="B204" s="157"/>
      <c r="C204" s="155"/>
      <c r="D204" s="155"/>
      <c r="E204" s="155"/>
      <c r="F204" s="155"/>
      <c r="G204" s="86"/>
      <c r="H204" s="87"/>
      <c r="I204" s="87"/>
      <c r="J204" s="139"/>
      <c r="K204" s="86"/>
    </row>
    <row x14ac:dyDescent="0.25" r="205" customHeight="1" ht="17.25">
      <c r="A205" s="156"/>
      <c r="B205" s="157"/>
      <c r="C205" s="155"/>
      <c r="D205" s="155"/>
      <c r="E205" s="155"/>
      <c r="F205" s="155"/>
      <c r="G205" s="86"/>
      <c r="H205" s="87"/>
      <c r="I205" s="87"/>
      <c r="J205" s="139"/>
      <c r="K205" s="86"/>
    </row>
    <row x14ac:dyDescent="0.25" r="206" customHeight="1" ht="17.25">
      <c r="A206" s="156"/>
      <c r="B206" s="157"/>
      <c r="C206" s="155"/>
      <c r="D206" s="155"/>
      <c r="E206" s="155"/>
      <c r="F206" s="155"/>
      <c r="G206" s="86"/>
      <c r="H206" s="87"/>
      <c r="I206" s="87"/>
      <c r="J206" s="139"/>
      <c r="K206" s="86"/>
    </row>
    <row x14ac:dyDescent="0.25" r="207" customHeight="1" ht="17.25">
      <c r="A207" s="156"/>
      <c r="B207" s="157"/>
      <c r="C207" s="155"/>
      <c r="D207" s="155"/>
      <c r="E207" s="155"/>
      <c r="F207" s="155"/>
      <c r="G207" s="86"/>
      <c r="H207" s="87"/>
      <c r="I207" s="87"/>
      <c r="J207" s="139"/>
      <c r="K207" s="86"/>
    </row>
    <row x14ac:dyDescent="0.25" r="208" customHeight="1" ht="17.25">
      <c r="A208" s="156"/>
      <c r="B208" s="157"/>
      <c r="C208" s="155"/>
      <c r="D208" s="155"/>
      <c r="E208" s="155"/>
      <c r="F208" s="155"/>
      <c r="G208" s="86"/>
      <c r="H208" s="87"/>
      <c r="I208" s="87"/>
      <c r="J208" s="139"/>
      <c r="K208" s="86"/>
    </row>
    <row x14ac:dyDescent="0.25" r="209" customHeight="1" ht="17.25">
      <c r="A209" s="156"/>
      <c r="B209" s="157"/>
      <c r="C209" s="155"/>
      <c r="D209" s="155"/>
      <c r="E209" s="155"/>
      <c r="F209" s="155"/>
      <c r="G209" s="86"/>
      <c r="H209" s="87"/>
      <c r="I209" s="87"/>
      <c r="J209" s="139"/>
      <c r="K209" s="86"/>
    </row>
    <row x14ac:dyDescent="0.25" r="210" customHeight="1" ht="17.25">
      <c r="A210" s="156"/>
      <c r="B210" s="157"/>
      <c r="C210" s="155"/>
      <c r="D210" s="155"/>
      <c r="E210" s="155"/>
      <c r="F210" s="155"/>
      <c r="G210" s="86"/>
      <c r="H210" s="87"/>
      <c r="I210" s="87"/>
      <c r="J210" s="139"/>
      <c r="K210" s="86"/>
    </row>
    <row x14ac:dyDescent="0.25" r="211" customHeight="1" ht="17.25">
      <c r="A211" s="156"/>
      <c r="B211" s="157"/>
      <c r="C211" s="155"/>
      <c r="D211" s="155"/>
      <c r="E211" s="155"/>
      <c r="F211" s="155"/>
      <c r="G211" s="86"/>
      <c r="H211" s="87"/>
      <c r="I211" s="87"/>
      <c r="J211" s="139"/>
      <c r="K211" s="86"/>
    </row>
    <row x14ac:dyDescent="0.25" r="212" customHeight="1" ht="17.25">
      <c r="A212" s="156"/>
      <c r="B212" s="157"/>
      <c r="C212" s="155"/>
      <c r="D212" s="155"/>
      <c r="E212" s="155"/>
      <c r="F212" s="155"/>
      <c r="G212" s="86"/>
      <c r="H212" s="87"/>
      <c r="I212" s="87"/>
      <c r="J212" s="139"/>
      <c r="K212" s="86"/>
    </row>
    <row x14ac:dyDescent="0.25" r="213" customHeight="1" ht="17.25">
      <c r="A213" s="156"/>
      <c r="B213" s="157"/>
      <c r="C213" s="155"/>
      <c r="D213" s="155"/>
      <c r="E213" s="155"/>
      <c r="F213" s="155"/>
      <c r="G213" s="86"/>
      <c r="H213" s="87"/>
      <c r="I213" s="87"/>
      <c r="J213" s="139"/>
      <c r="K213" s="86"/>
    </row>
    <row x14ac:dyDescent="0.25" r="214" customHeight="1" ht="17.25">
      <c r="A214" s="156"/>
      <c r="B214" s="157"/>
      <c r="C214" s="155"/>
      <c r="D214" s="155"/>
      <c r="E214" s="155"/>
      <c r="F214" s="155"/>
      <c r="G214" s="86"/>
      <c r="H214" s="87"/>
      <c r="I214" s="87"/>
      <c r="J214" s="139"/>
      <c r="K214" s="86"/>
    </row>
    <row x14ac:dyDescent="0.25" r="215" customHeight="1" ht="17.25">
      <c r="A215" s="156"/>
      <c r="B215" s="157"/>
      <c r="C215" s="155"/>
      <c r="D215" s="155"/>
      <c r="E215" s="155"/>
      <c r="F215" s="155"/>
      <c r="G215" s="86"/>
      <c r="H215" s="87"/>
      <c r="I215" s="87"/>
      <c r="J215" s="139"/>
      <c r="K215" s="86"/>
    </row>
    <row x14ac:dyDescent="0.25" r="216" customHeight="1" ht="17.25">
      <c r="A216" s="156"/>
      <c r="B216" s="157"/>
      <c r="C216" s="155"/>
      <c r="D216" s="155"/>
      <c r="E216" s="155"/>
      <c r="F216" s="155"/>
      <c r="G216" s="86"/>
      <c r="H216" s="87"/>
      <c r="I216" s="87"/>
      <c r="J216" s="139"/>
      <c r="K216" s="86"/>
    </row>
    <row x14ac:dyDescent="0.25" r="217" customHeight="1" ht="17.25">
      <c r="A217" s="156"/>
      <c r="B217" s="157"/>
      <c r="C217" s="155"/>
      <c r="D217" s="155"/>
      <c r="E217" s="155"/>
      <c r="F217" s="155"/>
      <c r="G217" s="86"/>
      <c r="H217" s="87"/>
      <c r="I217" s="87"/>
      <c r="J217" s="139"/>
      <c r="K217" s="86"/>
    </row>
    <row x14ac:dyDescent="0.25" r="218" customHeight="1" ht="17.25">
      <c r="A218" s="156"/>
      <c r="B218" s="157"/>
      <c r="C218" s="155"/>
      <c r="D218" s="155"/>
      <c r="E218" s="155"/>
      <c r="F218" s="155"/>
      <c r="G218" s="86"/>
      <c r="H218" s="87"/>
      <c r="I218" s="87"/>
      <c r="J218" s="139"/>
      <c r="K218" s="86"/>
    </row>
    <row x14ac:dyDescent="0.25" r="219" customHeight="1" ht="17.25">
      <c r="A219" s="156"/>
      <c r="B219" s="157"/>
      <c r="C219" s="155"/>
      <c r="D219" s="155"/>
      <c r="E219" s="155"/>
      <c r="F219" s="155"/>
      <c r="G219" s="86"/>
      <c r="H219" s="87"/>
      <c r="I219" s="87"/>
      <c r="J219" s="139"/>
      <c r="K219" s="86"/>
    </row>
    <row x14ac:dyDescent="0.25" r="220" customHeight="1" ht="17.25">
      <c r="A220" s="156"/>
      <c r="B220" s="157"/>
      <c r="C220" s="155"/>
      <c r="D220" s="155"/>
      <c r="E220" s="155"/>
      <c r="F220" s="155"/>
      <c r="G220" s="86"/>
      <c r="H220" s="87"/>
      <c r="I220" s="87"/>
      <c r="J220" s="139"/>
      <c r="K220" s="86"/>
    </row>
    <row x14ac:dyDescent="0.25" r="221" customHeight="1" ht="17.25">
      <c r="A221" s="156"/>
      <c r="B221" s="157"/>
      <c r="C221" s="155"/>
      <c r="D221" s="155"/>
      <c r="E221" s="155"/>
      <c r="F221" s="155"/>
      <c r="G221" s="86"/>
      <c r="H221" s="87"/>
      <c r="I221" s="87"/>
      <c r="J221" s="139"/>
      <c r="K221" s="86"/>
    </row>
    <row x14ac:dyDescent="0.25" r="222" customHeight="1" ht="17.25">
      <c r="A222" s="156"/>
      <c r="B222" s="157"/>
      <c r="C222" s="155"/>
      <c r="D222" s="155"/>
      <c r="E222" s="155"/>
      <c r="F222" s="155"/>
      <c r="G222" s="86"/>
      <c r="H222" s="87"/>
      <c r="I222" s="87"/>
      <c r="J222" s="139"/>
      <c r="K222" s="86"/>
    </row>
    <row x14ac:dyDescent="0.25" r="223" customHeight="1" ht="17.25">
      <c r="A223" s="156"/>
      <c r="B223" s="157"/>
      <c r="C223" s="155"/>
      <c r="D223" s="155"/>
      <c r="E223" s="155"/>
      <c r="F223" s="155"/>
      <c r="G223" s="86"/>
      <c r="H223" s="87"/>
      <c r="I223" s="87"/>
      <c r="J223" s="139"/>
      <c r="K223" s="86"/>
    </row>
    <row x14ac:dyDescent="0.25" r="224" customHeight="1" ht="17.25">
      <c r="A224" s="156"/>
      <c r="B224" s="157"/>
      <c r="C224" s="155"/>
      <c r="D224" s="155"/>
      <c r="E224" s="155"/>
      <c r="F224" s="155"/>
      <c r="G224" s="86"/>
      <c r="H224" s="87"/>
      <c r="I224" s="87"/>
      <c r="J224" s="139"/>
      <c r="K224" s="86"/>
    </row>
    <row x14ac:dyDescent="0.25" r="225" customHeight="1" ht="17.25">
      <c r="A225" s="156"/>
      <c r="B225" s="157"/>
      <c r="C225" s="155"/>
      <c r="D225" s="155"/>
      <c r="E225" s="155"/>
      <c r="F225" s="155"/>
      <c r="G225" s="86"/>
      <c r="H225" s="87"/>
      <c r="I225" s="87"/>
      <c r="J225" s="139"/>
      <c r="K225" s="86"/>
    </row>
    <row x14ac:dyDescent="0.25" r="226" customHeight="1" ht="17.25">
      <c r="A226" s="156"/>
      <c r="B226" s="157"/>
      <c r="C226" s="155"/>
      <c r="D226" s="155"/>
      <c r="E226" s="155"/>
      <c r="F226" s="155"/>
      <c r="G226" s="86"/>
      <c r="H226" s="87"/>
      <c r="I226" s="87"/>
      <c r="J226" s="139"/>
      <c r="K226" s="86"/>
    </row>
    <row x14ac:dyDescent="0.25" r="227" customHeight="1" ht="17.25">
      <c r="A227" s="156"/>
      <c r="B227" s="157"/>
      <c r="C227" s="155"/>
      <c r="D227" s="155"/>
      <c r="E227" s="155"/>
      <c r="F227" s="155"/>
      <c r="G227" s="86"/>
      <c r="H227" s="87"/>
      <c r="I227" s="87"/>
      <c r="J227" s="139"/>
      <c r="K227" s="86"/>
    </row>
    <row x14ac:dyDescent="0.25" r="228" customHeight="1" ht="17.25">
      <c r="A228" s="156"/>
      <c r="B228" s="157"/>
      <c r="C228" s="155"/>
      <c r="D228" s="155"/>
      <c r="E228" s="155"/>
      <c r="F228" s="155"/>
      <c r="G228" s="86"/>
      <c r="H228" s="87"/>
      <c r="I228" s="87"/>
      <c r="J228" s="139"/>
      <c r="K228" s="86"/>
    </row>
    <row x14ac:dyDescent="0.25" r="229" customHeight="1" ht="17.25">
      <c r="A229" s="156"/>
      <c r="B229" s="157"/>
      <c r="C229" s="155"/>
      <c r="D229" s="155"/>
      <c r="E229" s="155"/>
      <c r="F229" s="155"/>
      <c r="G229" s="86"/>
      <c r="H229" s="87"/>
      <c r="I229" s="87"/>
      <c r="J229" s="139"/>
      <c r="K229" s="86"/>
    </row>
    <row x14ac:dyDescent="0.25" r="230" customHeight="1" ht="17.25">
      <c r="A230" s="156"/>
      <c r="B230" s="157"/>
      <c r="C230" s="155"/>
      <c r="D230" s="155"/>
      <c r="E230" s="155"/>
      <c r="F230" s="155"/>
      <c r="G230" s="86"/>
      <c r="H230" s="87"/>
      <c r="I230" s="87"/>
      <c r="J230" s="139"/>
      <c r="K230" s="86"/>
    </row>
    <row x14ac:dyDescent="0.25" r="231" customHeight="1" ht="17.25">
      <c r="A231" s="156"/>
      <c r="B231" s="157"/>
      <c r="C231" s="155"/>
      <c r="D231" s="155"/>
      <c r="E231" s="155"/>
      <c r="F231" s="155"/>
      <c r="G231" s="86"/>
      <c r="H231" s="87"/>
      <c r="I231" s="87"/>
      <c r="J231" s="139"/>
      <c r="K231" s="86"/>
    </row>
    <row x14ac:dyDescent="0.25" r="232" customHeight="1" ht="17.25">
      <c r="A232" s="156"/>
      <c r="B232" s="157"/>
      <c r="C232" s="155"/>
      <c r="D232" s="155"/>
      <c r="E232" s="155"/>
      <c r="F232" s="155"/>
      <c r="G232" s="86"/>
      <c r="H232" s="87"/>
      <c r="I232" s="87"/>
      <c r="J232" s="139"/>
      <c r="K232" s="86"/>
    </row>
    <row x14ac:dyDescent="0.25" r="233" customHeight="1" ht="17.25">
      <c r="A233" s="156"/>
      <c r="B233" s="157"/>
      <c r="C233" s="155"/>
      <c r="D233" s="155"/>
      <c r="E233" s="155"/>
      <c r="F233" s="155"/>
      <c r="G233" s="86"/>
      <c r="H233" s="87"/>
      <c r="I233" s="87"/>
      <c r="J233" s="139"/>
      <c r="K233" s="86"/>
    </row>
    <row x14ac:dyDescent="0.25" r="234" customHeight="1" ht="17.25">
      <c r="A234" s="156"/>
      <c r="B234" s="157"/>
      <c r="C234" s="155"/>
      <c r="D234" s="155"/>
      <c r="E234" s="155"/>
      <c r="F234" s="155"/>
      <c r="G234" s="86"/>
      <c r="H234" s="87"/>
      <c r="I234" s="87"/>
      <c r="J234" s="139"/>
      <c r="K234" s="86"/>
    </row>
    <row x14ac:dyDescent="0.25" r="235" customHeight="1" ht="17.25">
      <c r="A235" s="156"/>
      <c r="B235" s="157"/>
      <c r="C235" s="155"/>
      <c r="D235" s="155"/>
      <c r="E235" s="155"/>
      <c r="F235" s="155"/>
      <c r="G235" s="86"/>
      <c r="H235" s="87"/>
      <c r="I235" s="87"/>
      <c r="J235" s="139"/>
      <c r="K235" s="86"/>
    </row>
    <row x14ac:dyDescent="0.25" r="236" customHeight="1" ht="17.25">
      <c r="A236" s="156"/>
      <c r="B236" s="157"/>
      <c r="C236" s="155"/>
      <c r="D236" s="155"/>
      <c r="E236" s="155"/>
      <c r="F236" s="155"/>
      <c r="G236" s="86"/>
      <c r="H236" s="87"/>
      <c r="I236" s="87"/>
      <c r="J236" s="139"/>
      <c r="K236" s="86"/>
    </row>
    <row x14ac:dyDescent="0.25" r="237" customHeight="1" ht="17.25">
      <c r="A237" s="156"/>
      <c r="B237" s="157"/>
      <c r="C237" s="155"/>
      <c r="D237" s="155"/>
      <c r="E237" s="155"/>
      <c r="F237" s="155"/>
      <c r="G237" s="86"/>
      <c r="H237" s="87"/>
      <c r="I237" s="87"/>
      <c r="J237" s="139"/>
      <c r="K237" s="86"/>
    </row>
    <row x14ac:dyDescent="0.25" r="238" customHeight="1" ht="17.25">
      <c r="A238" s="156"/>
      <c r="B238" s="157"/>
      <c r="C238" s="155"/>
      <c r="D238" s="155"/>
      <c r="E238" s="155"/>
      <c r="F238" s="155"/>
      <c r="G238" s="86"/>
      <c r="H238" s="87"/>
      <c r="I238" s="87"/>
      <c r="J238" s="139"/>
      <c r="K238" s="86"/>
    </row>
    <row x14ac:dyDescent="0.25" r="239" customHeight="1" ht="17.25">
      <c r="A239" s="156"/>
      <c r="B239" s="157"/>
      <c r="C239" s="155"/>
      <c r="D239" s="155"/>
      <c r="E239" s="155"/>
      <c r="F239" s="155"/>
      <c r="G239" s="86"/>
      <c r="H239" s="87"/>
      <c r="I239" s="87"/>
      <c r="J239" s="139"/>
      <c r="K239" s="86"/>
    </row>
    <row x14ac:dyDescent="0.25" r="240" customHeight="1" ht="17.25">
      <c r="A240" s="156"/>
      <c r="B240" s="157"/>
      <c r="C240" s="155"/>
      <c r="D240" s="155"/>
      <c r="E240" s="155"/>
      <c r="F240" s="155"/>
      <c r="G240" s="86"/>
      <c r="H240" s="87"/>
      <c r="I240" s="87"/>
      <c r="J240" s="139"/>
      <c r="K240" s="86"/>
    </row>
    <row x14ac:dyDescent="0.25" r="241" customHeight="1" ht="17.25">
      <c r="A241" s="156"/>
      <c r="B241" s="157"/>
      <c r="C241" s="155"/>
      <c r="D241" s="155"/>
      <c r="E241" s="155"/>
      <c r="F241" s="155"/>
      <c r="G241" s="86"/>
      <c r="H241" s="87"/>
      <c r="I241" s="87"/>
      <c r="J241" s="139"/>
      <c r="K241" s="86"/>
    </row>
    <row x14ac:dyDescent="0.25" r="242" customHeight="1" ht="17.25">
      <c r="A242" s="156"/>
      <c r="B242" s="157"/>
      <c r="C242" s="155"/>
      <c r="D242" s="155"/>
      <c r="E242" s="155"/>
      <c r="F242" s="155"/>
      <c r="G242" s="86"/>
      <c r="H242" s="87"/>
      <c r="I242" s="87"/>
      <c r="J242" s="139"/>
      <c r="K242" s="86"/>
    </row>
    <row x14ac:dyDescent="0.25" r="243" customHeight="1" ht="17.25">
      <c r="A243" s="156"/>
      <c r="B243" s="157"/>
      <c r="C243" s="155"/>
      <c r="D243" s="155"/>
      <c r="E243" s="155"/>
      <c r="F243" s="155"/>
      <c r="G243" s="86"/>
      <c r="H243" s="87"/>
      <c r="I243" s="87"/>
      <c r="J243" s="139"/>
      <c r="K243" s="86"/>
    </row>
    <row x14ac:dyDescent="0.25" r="244" customHeight="1" ht="17.25">
      <c r="A244" s="156"/>
      <c r="B244" s="157"/>
      <c r="C244" s="155"/>
      <c r="D244" s="155"/>
      <c r="E244" s="155"/>
      <c r="F244" s="155"/>
      <c r="G244" s="86"/>
      <c r="H244" s="87"/>
      <c r="I244" s="87"/>
      <c r="J244" s="139"/>
      <c r="K244" s="86"/>
    </row>
    <row x14ac:dyDescent="0.25" r="245" customHeight="1" ht="17.25">
      <c r="A245" s="156"/>
      <c r="B245" s="157"/>
      <c r="C245" s="155"/>
      <c r="D245" s="155"/>
      <c r="E245" s="155"/>
      <c r="F245" s="155"/>
      <c r="G245" s="86"/>
      <c r="H245" s="87"/>
      <c r="I245" s="87"/>
      <c r="J245" s="139"/>
      <c r="K245" s="86"/>
    </row>
    <row x14ac:dyDescent="0.25" r="246" customHeight="1" ht="17.25">
      <c r="A246" s="156"/>
      <c r="B246" s="157"/>
      <c r="C246" s="155"/>
      <c r="D246" s="155"/>
      <c r="E246" s="155"/>
      <c r="F246" s="155"/>
      <c r="G246" s="86"/>
      <c r="H246" s="87"/>
      <c r="I246" s="87"/>
      <c r="J246" s="139"/>
      <c r="K246" s="86"/>
    </row>
    <row x14ac:dyDescent="0.25" r="247" customHeight="1" ht="17.25">
      <c r="A247" s="156"/>
      <c r="B247" s="157"/>
      <c r="C247" s="155"/>
      <c r="D247" s="155"/>
      <c r="E247" s="155"/>
      <c r="F247" s="155"/>
      <c r="G247" s="86"/>
      <c r="H247" s="87"/>
      <c r="I247" s="87"/>
      <c r="J247" s="139"/>
      <c r="K247" s="86"/>
    </row>
    <row x14ac:dyDescent="0.25" r="248" customHeight="1" ht="17.25">
      <c r="A248" s="156"/>
      <c r="B248" s="157"/>
      <c r="C248" s="155"/>
      <c r="D248" s="155"/>
      <c r="E248" s="155"/>
      <c r="F248" s="155"/>
      <c r="G248" s="86"/>
      <c r="H248" s="87"/>
      <c r="I248" s="87"/>
      <c r="J248" s="139"/>
      <c r="K248" s="86"/>
    </row>
    <row x14ac:dyDescent="0.25" r="249" customHeight="1" ht="17.25">
      <c r="A249" s="156"/>
      <c r="B249" s="157"/>
      <c r="C249" s="155"/>
      <c r="D249" s="155"/>
      <c r="E249" s="155"/>
      <c r="F249" s="155"/>
      <c r="G249" s="86"/>
      <c r="H249" s="87"/>
      <c r="I249" s="87"/>
      <c r="J249" s="139"/>
      <c r="K249" s="86"/>
    </row>
    <row x14ac:dyDescent="0.25" r="250" customHeight="1" ht="17.25">
      <c r="A250" s="156"/>
      <c r="B250" s="157"/>
      <c r="C250" s="155"/>
      <c r="D250" s="155"/>
      <c r="E250" s="155"/>
      <c r="F250" s="155"/>
      <c r="G250" s="86"/>
      <c r="H250" s="87"/>
      <c r="I250" s="87"/>
      <c r="J250" s="139"/>
      <c r="K250" s="86"/>
    </row>
    <row x14ac:dyDescent="0.25" r="251" customHeight="1" ht="17.25">
      <c r="A251" s="156"/>
      <c r="B251" s="157"/>
      <c r="C251" s="155"/>
      <c r="D251" s="155"/>
      <c r="E251" s="155"/>
      <c r="F251" s="155"/>
      <c r="G251" s="86"/>
      <c r="H251" s="87"/>
      <c r="I251" s="87"/>
      <c r="J251" s="139"/>
      <c r="K251" s="86"/>
    </row>
    <row x14ac:dyDescent="0.25" r="252" customHeight="1" ht="17.25">
      <c r="A252" s="156"/>
      <c r="B252" s="157"/>
      <c r="C252" s="155"/>
      <c r="D252" s="155"/>
      <c r="E252" s="155"/>
      <c r="F252" s="155"/>
      <c r="G252" s="86"/>
      <c r="H252" s="87"/>
      <c r="I252" s="87"/>
      <c r="J252" s="139"/>
      <c r="K252" s="86"/>
    </row>
    <row x14ac:dyDescent="0.25" r="253" customHeight="1" ht="17.25">
      <c r="A253" s="156"/>
      <c r="B253" s="157"/>
      <c r="C253" s="155"/>
      <c r="D253" s="155"/>
      <c r="E253" s="155"/>
      <c r="F253" s="155"/>
      <c r="G253" s="86"/>
      <c r="H253" s="87"/>
      <c r="I253" s="87"/>
      <c r="J253" s="139"/>
      <c r="K253" s="86"/>
    </row>
    <row x14ac:dyDescent="0.25" r="254" customHeight="1" ht="17.25">
      <c r="A254" s="156"/>
      <c r="B254" s="157"/>
      <c r="C254" s="155"/>
      <c r="D254" s="155"/>
      <c r="E254" s="155"/>
      <c r="F254" s="155"/>
      <c r="G254" s="86"/>
      <c r="H254" s="87"/>
      <c r="I254" s="87"/>
      <c r="J254" s="139"/>
      <c r="K254" s="86"/>
    </row>
    <row x14ac:dyDescent="0.25" r="255" customHeight="1" ht="17.25">
      <c r="A255" s="156"/>
      <c r="B255" s="157"/>
      <c r="C255" s="155"/>
      <c r="D255" s="155"/>
      <c r="E255" s="155"/>
      <c r="F255" s="155"/>
      <c r="G255" s="86"/>
      <c r="H255" s="87"/>
      <c r="I255" s="87"/>
      <c r="J255" s="139"/>
      <c r="K255" s="86"/>
    </row>
    <row x14ac:dyDescent="0.25" r="256" customHeight="1" ht="17.25">
      <c r="A256" s="156"/>
      <c r="B256" s="157"/>
      <c r="C256" s="155"/>
      <c r="D256" s="155"/>
      <c r="E256" s="155"/>
      <c r="F256" s="155"/>
      <c r="G256" s="86"/>
      <c r="H256" s="87"/>
      <c r="I256" s="87"/>
      <c r="J256" s="139"/>
      <c r="K256" s="86"/>
    </row>
    <row x14ac:dyDescent="0.25" r="257" customHeight="1" ht="17.25">
      <c r="A257" s="156"/>
      <c r="B257" s="157"/>
      <c r="C257" s="155"/>
      <c r="D257" s="155"/>
      <c r="E257" s="155"/>
      <c r="F257" s="155"/>
      <c r="G257" s="86"/>
      <c r="H257" s="87"/>
      <c r="I257" s="87"/>
      <c r="J257" s="139"/>
      <c r="K257" s="86"/>
    </row>
    <row x14ac:dyDescent="0.25" r="258" customHeight="1" ht="17.25">
      <c r="A258" s="156"/>
      <c r="B258" s="157"/>
      <c r="C258" s="155"/>
      <c r="D258" s="155"/>
      <c r="E258" s="155"/>
      <c r="F258" s="155"/>
      <c r="G258" s="86"/>
      <c r="H258" s="87"/>
      <c r="I258" s="87"/>
      <c r="J258" s="139"/>
      <c r="K258" s="86"/>
    </row>
    <row x14ac:dyDescent="0.25" r="259" customHeight="1" ht="17.25">
      <c r="A259" s="156"/>
      <c r="B259" s="157"/>
      <c r="C259" s="155"/>
      <c r="D259" s="155"/>
      <c r="E259" s="155"/>
      <c r="F259" s="155"/>
      <c r="G259" s="86"/>
      <c r="H259" s="87"/>
      <c r="I259" s="87"/>
      <c r="J259" s="139"/>
      <c r="K259" s="86"/>
    </row>
    <row x14ac:dyDescent="0.25" r="260" customHeight="1" ht="17.25">
      <c r="A260" s="156"/>
      <c r="B260" s="157"/>
      <c r="C260" s="155"/>
      <c r="D260" s="155"/>
      <c r="E260" s="155"/>
      <c r="F260" s="155"/>
      <c r="G260" s="86"/>
      <c r="H260" s="87"/>
      <c r="I260" s="87"/>
      <c r="J260" s="139"/>
      <c r="K260" s="86"/>
    </row>
    <row x14ac:dyDescent="0.25" r="261" customHeight="1" ht="17.25">
      <c r="A261" s="156"/>
      <c r="B261" s="157"/>
      <c r="C261" s="155"/>
      <c r="D261" s="155"/>
      <c r="E261" s="155"/>
      <c r="F261" s="155"/>
      <c r="G261" s="86"/>
      <c r="H261" s="87"/>
      <c r="I261" s="87"/>
      <c r="J261" s="139"/>
      <c r="K261" s="86"/>
    </row>
    <row x14ac:dyDescent="0.25" r="262" customHeight="1" ht="17.25">
      <c r="A262" s="156"/>
      <c r="B262" s="157"/>
      <c r="C262" s="155"/>
      <c r="D262" s="155"/>
      <c r="E262" s="155"/>
      <c r="F262" s="155"/>
      <c r="G262" s="86"/>
      <c r="H262" s="87"/>
      <c r="I262" s="87"/>
      <c r="J262" s="139"/>
      <c r="K262" s="86"/>
    </row>
    <row x14ac:dyDescent="0.25" r="263" customHeight="1" ht="17.25">
      <c r="A263" s="156"/>
      <c r="B263" s="157"/>
      <c r="C263" s="155"/>
      <c r="D263" s="155"/>
      <c r="E263" s="155"/>
      <c r="F263" s="155"/>
      <c r="G263" s="86"/>
      <c r="H263" s="87"/>
      <c r="I263" s="87"/>
      <c r="J263" s="139"/>
      <c r="K263" s="86"/>
    </row>
    <row x14ac:dyDescent="0.25" r="264" customHeight="1" ht="17.25">
      <c r="A264" s="156"/>
      <c r="B264" s="157"/>
      <c r="C264" s="155"/>
      <c r="D264" s="155"/>
      <c r="E264" s="155"/>
      <c r="F264" s="155"/>
      <c r="G264" s="86"/>
      <c r="H264" s="87"/>
      <c r="I264" s="87"/>
      <c r="J264" s="139"/>
      <c r="K264" s="86"/>
    </row>
    <row x14ac:dyDescent="0.25" r="265" customHeight="1" ht="17.25">
      <c r="A265" s="156"/>
      <c r="B265" s="157"/>
      <c r="C265" s="155"/>
      <c r="D265" s="155"/>
      <c r="E265" s="155"/>
      <c r="F265" s="155"/>
      <c r="G265" s="86"/>
      <c r="H265" s="87"/>
      <c r="I265" s="87"/>
      <c r="J265" s="139"/>
      <c r="K265" s="86"/>
    </row>
    <row x14ac:dyDescent="0.25" r="266" customHeight="1" ht="17.25">
      <c r="A266" s="156"/>
      <c r="B266" s="157"/>
      <c r="C266" s="155"/>
      <c r="D266" s="155"/>
      <c r="E266" s="155"/>
      <c r="F266" s="155"/>
      <c r="G266" s="86"/>
      <c r="H266" s="87"/>
      <c r="I266" s="87"/>
      <c r="J266" s="139"/>
      <c r="K266" s="86"/>
    </row>
    <row x14ac:dyDescent="0.25" r="267" customHeight="1" ht="17.25">
      <c r="A267" s="156"/>
      <c r="B267" s="157"/>
      <c r="C267" s="155"/>
      <c r="D267" s="155"/>
      <c r="E267" s="155"/>
      <c r="F267" s="155"/>
      <c r="G267" s="86"/>
      <c r="H267" s="87"/>
      <c r="I267" s="87"/>
      <c r="J267" s="139"/>
      <c r="K267" s="86"/>
    </row>
    <row x14ac:dyDescent="0.25" r="268" customHeight="1" ht="17.25">
      <c r="A268" s="156"/>
      <c r="B268" s="157"/>
      <c r="C268" s="155"/>
      <c r="D268" s="155"/>
      <c r="E268" s="155"/>
      <c r="F268" s="155"/>
      <c r="G268" s="86"/>
      <c r="H268" s="87"/>
      <c r="I268" s="87"/>
      <c r="J268" s="139"/>
      <c r="K268" s="86"/>
    </row>
    <row x14ac:dyDescent="0.25" r="269" customHeight="1" ht="17.25">
      <c r="A269" s="156"/>
      <c r="B269" s="157"/>
      <c r="C269" s="155"/>
      <c r="D269" s="155"/>
      <c r="E269" s="155"/>
      <c r="F269" s="155"/>
      <c r="G269" s="86"/>
      <c r="H269" s="87"/>
      <c r="I269" s="87"/>
      <c r="J269" s="139"/>
      <c r="K269" s="86"/>
    </row>
    <row x14ac:dyDescent="0.25" r="270" customHeight="1" ht="17.25">
      <c r="A270" s="156"/>
      <c r="B270" s="157"/>
      <c r="C270" s="155"/>
      <c r="D270" s="155"/>
      <c r="E270" s="155"/>
      <c r="F270" s="155"/>
      <c r="G270" s="86"/>
      <c r="H270" s="87"/>
      <c r="I270" s="87"/>
      <c r="J270" s="139"/>
      <c r="K270" s="86"/>
    </row>
    <row x14ac:dyDescent="0.25" r="271" customHeight="1" ht="17.25">
      <c r="A271" s="156"/>
      <c r="B271" s="157"/>
      <c r="C271" s="155"/>
      <c r="D271" s="155"/>
      <c r="E271" s="155"/>
      <c r="F271" s="155"/>
      <c r="G271" s="86"/>
      <c r="H271" s="87"/>
      <c r="I271" s="87"/>
      <c r="J271" s="139"/>
      <c r="K271" s="86"/>
    </row>
    <row x14ac:dyDescent="0.25" r="272" customHeight="1" ht="17.25">
      <c r="A272" s="156"/>
      <c r="B272" s="157"/>
      <c r="C272" s="155"/>
      <c r="D272" s="155"/>
      <c r="E272" s="155"/>
      <c r="F272" s="155"/>
      <c r="G272" s="86"/>
      <c r="H272" s="87"/>
      <c r="I272" s="87"/>
      <c r="J272" s="139"/>
      <c r="K272" s="86"/>
    </row>
    <row x14ac:dyDescent="0.25" r="273" customHeight="1" ht="17.25">
      <c r="A273" s="156"/>
      <c r="B273" s="157"/>
      <c r="C273" s="155"/>
      <c r="D273" s="155"/>
      <c r="E273" s="155"/>
      <c r="F273" s="155"/>
      <c r="G273" s="86"/>
      <c r="H273" s="87"/>
      <c r="I273" s="87"/>
      <c r="J273" s="139"/>
      <c r="K273" s="86"/>
    </row>
    <row x14ac:dyDescent="0.25" r="274" customHeight="1" ht="17.25">
      <c r="A274" s="156"/>
      <c r="B274" s="157"/>
      <c r="C274" s="155"/>
      <c r="D274" s="155"/>
      <c r="E274" s="155"/>
      <c r="F274" s="155"/>
      <c r="G274" s="86"/>
      <c r="H274" s="87"/>
      <c r="I274" s="87"/>
      <c r="J274" s="139"/>
      <c r="K274" s="86"/>
    </row>
    <row x14ac:dyDescent="0.25" r="275" customHeight="1" ht="17.25">
      <c r="A275" s="156"/>
      <c r="B275" s="157"/>
      <c r="C275" s="155"/>
      <c r="D275" s="155"/>
      <c r="E275" s="155"/>
      <c r="F275" s="155"/>
      <c r="G275" s="86"/>
      <c r="H275" s="87"/>
      <c r="I275" s="87"/>
      <c r="J275" s="139"/>
      <c r="K275" s="86"/>
    </row>
    <row x14ac:dyDescent="0.25" r="276" customHeight="1" ht="17.25">
      <c r="A276" s="156"/>
      <c r="B276" s="157"/>
      <c r="C276" s="155"/>
      <c r="D276" s="155"/>
      <c r="E276" s="155"/>
      <c r="F276" s="155"/>
      <c r="G276" s="86"/>
      <c r="H276" s="87"/>
      <c r="I276" s="87"/>
      <c r="J276" s="139"/>
      <c r="K276" s="86"/>
    </row>
    <row x14ac:dyDescent="0.25" r="277" customHeight="1" ht="17.25">
      <c r="A277" s="156"/>
      <c r="B277" s="157"/>
      <c r="C277" s="155"/>
      <c r="D277" s="155"/>
      <c r="E277" s="155"/>
      <c r="F277" s="155"/>
      <c r="G277" s="86"/>
      <c r="H277" s="87"/>
      <c r="I277" s="87"/>
      <c r="J277" s="139"/>
      <c r="K277" s="86"/>
    </row>
    <row x14ac:dyDescent="0.25" r="278" customHeight="1" ht="17.25">
      <c r="A278" s="156"/>
      <c r="B278" s="157"/>
      <c r="C278" s="155"/>
      <c r="D278" s="155"/>
      <c r="E278" s="155"/>
      <c r="F278" s="155"/>
      <c r="G278" s="86"/>
      <c r="H278" s="87"/>
      <c r="I278" s="87"/>
      <c r="J278" s="139"/>
      <c r="K278" s="86"/>
    </row>
    <row x14ac:dyDescent="0.25" r="279" customHeight="1" ht="17.25">
      <c r="A279" s="156"/>
      <c r="B279" s="157"/>
      <c r="C279" s="155"/>
      <c r="D279" s="155"/>
      <c r="E279" s="155"/>
      <c r="F279" s="155"/>
      <c r="G279" s="86"/>
      <c r="H279" s="87"/>
      <c r="I279" s="87"/>
      <c r="J279" s="139"/>
      <c r="K279" s="86"/>
    </row>
    <row x14ac:dyDescent="0.25" r="280" customHeight="1" ht="17.25">
      <c r="A280" s="156"/>
      <c r="B280" s="157"/>
      <c r="C280" s="155"/>
      <c r="D280" s="155"/>
      <c r="E280" s="155"/>
      <c r="F280" s="155"/>
      <c r="G280" s="86"/>
      <c r="H280" s="87"/>
      <c r="I280" s="87"/>
      <c r="J280" s="139"/>
      <c r="K280" s="86"/>
    </row>
    <row x14ac:dyDescent="0.25" r="281" customHeight="1" ht="17.25">
      <c r="A281" s="156"/>
      <c r="B281" s="157"/>
      <c r="C281" s="155"/>
      <c r="D281" s="155"/>
      <c r="E281" s="155"/>
      <c r="F281" s="155"/>
      <c r="G281" s="86"/>
      <c r="H281" s="87"/>
      <c r="I281" s="87"/>
      <c r="J281" s="139"/>
      <c r="K281" s="86"/>
    </row>
    <row x14ac:dyDescent="0.25" r="282" customHeight="1" ht="17.25">
      <c r="A282" s="156"/>
      <c r="B282" s="157"/>
      <c r="C282" s="155"/>
      <c r="D282" s="155"/>
      <c r="E282" s="155"/>
      <c r="F282" s="155"/>
      <c r="G282" s="86"/>
      <c r="H282" s="87"/>
      <c r="I282" s="87"/>
      <c r="J282" s="139"/>
      <c r="K282" s="86"/>
    </row>
    <row x14ac:dyDescent="0.25" r="283" customHeight="1" ht="17.25">
      <c r="A283" s="156"/>
      <c r="B283" s="157"/>
      <c r="C283" s="155"/>
      <c r="D283" s="155"/>
      <c r="E283" s="155"/>
      <c r="F283" s="155"/>
      <c r="G283" s="86"/>
      <c r="H283" s="87"/>
      <c r="I283" s="87"/>
      <c r="J283" s="139"/>
      <c r="K283" s="86"/>
    </row>
    <row x14ac:dyDescent="0.25" r="284" customHeight="1" ht="17.25">
      <c r="A284" s="156"/>
      <c r="B284" s="157"/>
      <c r="C284" s="155"/>
      <c r="D284" s="155"/>
      <c r="E284" s="155"/>
      <c r="F284" s="155"/>
      <c r="G284" s="86"/>
      <c r="H284" s="87"/>
      <c r="I284" s="87"/>
      <c r="J284" s="139"/>
      <c r="K284" s="86"/>
    </row>
    <row x14ac:dyDescent="0.25" r="285" customHeight="1" ht="17.25">
      <c r="A285" s="156"/>
      <c r="B285" s="157"/>
      <c r="C285" s="155"/>
      <c r="D285" s="155"/>
      <c r="E285" s="155"/>
      <c r="F285" s="155"/>
      <c r="G285" s="86"/>
      <c r="H285" s="87"/>
      <c r="I285" s="87"/>
      <c r="J285" s="139"/>
      <c r="K285" s="86"/>
    </row>
    <row x14ac:dyDescent="0.25" r="286" customHeight="1" ht="17.25">
      <c r="A286" s="156"/>
      <c r="B286" s="157"/>
      <c r="C286" s="155"/>
      <c r="D286" s="155"/>
      <c r="E286" s="155"/>
      <c r="F286" s="155"/>
      <c r="G286" s="86"/>
      <c r="H286" s="87"/>
      <c r="I286" s="87"/>
      <c r="J286" s="139"/>
      <c r="K286" s="86"/>
    </row>
    <row x14ac:dyDescent="0.25" r="287" customHeight="1" ht="17.25">
      <c r="A287" s="156"/>
      <c r="B287" s="157"/>
      <c r="C287" s="155"/>
      <c r="D287" s="155"/>
      <c r="E287" s="155"/>
      <c r="F287" s="155"/>
      <c r="G287" s="86"/>
      <c r="H287" s="87"/>
      <c r="I287" s="87"/>
      <c r="J287" s="139"/>
      <c r="K287" s="86"/>
    </row>
    <row x14ac:dyDescent="0.25" r="288" customHeight="1" ht="17.25">
      <c r="A288" s="156"/>
      <c r="B288" s="157"/>
      <c r="C288" s="155"/>
      <c r="D288" s="155"/>
      <c r="E288" s="155"/>
      <c r="F288" s="155"/>
      <c r="G288" s="86"/>
      <c r="H288" s="87"/>
      <c r="I288" s="87"/>
      <c r="J288" s="139"/>
      <c r="K288" s="86"/>
    </row>
    <row x14ac:dyDescent="0.25" r="289" customHeight="1" ht="17.25">
      <c r="A289" s="156"/>
      <c r="B289" s="157"/>
      <c r="C289" s="155"/>
      <c r="D289" s="155"/>
      <c r="E289" s="155"/>
      <c r="F289" s="155"/>
      <c r="G289" s="86"/>
      <c r="H289" s="87"/>
      <c r="I289" s="87"/>
      <c r="J289" s="139"/>
      <c r="K289" s="86"/>
    </row>
    <row x14ac:dyDescent="0.25" r="290" customHeight="1" ht="17.25">
      <c r="A290" s="156"/>
      <c r="B290" s="157"/>
      <c r="C290" s="155"/>
      <c r="D290" s="155"/>
      <c r="E290" s="155"/>
      <c r="F290" s="155"/>
      <c r="G290" s="86"/>
      <c r="H290" s="87"/>
      <c r="I290" s="87"/>
      <c r="J290" s="139"/>
      <c r="K290" s="86"/>
    </row>
    <row x14ac:dyDescent="0.25" r="291" customHeight="1" ht="17.25">
      <c r="A291" s="156"/>
      <c r="B291" s="157"/>
      <c r="C291" s="155"/>
      <c r="D291" s="155"/>
      <c r="E291" s="155"/>
      <c r="F291" s="155"/>
      <c r="G291" s="86"/>
      <c r="H291" s="87"/>
      <c r="I291" s="87"/>
      <c r="J291" s="139"/>
      <c r="K291" s="86"/>
    </row>
    <row x14ac:dyDescent="0.25" r="292" customHeight="1" ht="17.25">
      <c r="A292" s="156"/>
      <c r="B292" s="157"/>
      <c r="C292" s="155"/>
      <c r="D292" s="155"/>
      <c r="E292" s="155"/>
      <c r="F292" s="155"/>
      <c r="G292" s="86"/>
      <c r="H292" s="87"/>
      <c r="I292" s="87"/>
      <c r="J292" s="139"/>
      <c r="K292" s="86"/>
    </row>
    <row x14ac:dyDescent="0.25" r="293" customHeight="1" ht="17.25">
      <c r="A293" s="156"/>
      <c r="B293" s="157"/>
      <c r="C293" s="155"/>
      <c r="D293" s="155"/>
      <c r="E293" s="155"/>
      <c r="F293" s="155"/>
      <c r="G293" s="86"/>
      <c r="H293" s="87"/>
      <c r="I293" s="87"/>
      <c r="J293" s="139"/>
      <c r="K293" s="86"/>
    </row>
    <row x14ac:dyDescent="0.25" r="294" customHeight="1" ht="17.25">
      <c r="A294" s="156"/>
      <c r="B294" s="157"/>
      <c r="C294" s="155"/>
      <c r="D294" s="155"/>
      <c r="E294" s="155"/>
      <c r="F294" s="155"/>
      <c r="G294" s="86"/>
      <c r="H294" s="87"/>
      <c r="I294" s="87"/>
      <c r="J294" s="139"/>
      <c r="K294" s="86"/>
    </row>
    <row x14ac:dyDescent="0.25" r="295" customHeight="1" ht="17.25">
      <c r="A295" s="156"/>
      <c r="B295" s="157"/>
      <c r="C295" s="155"/>
      <c r="D295" s="155"/>
      <c r="E295" s="155"/>
      <c r="F295" s="155"/>
      <c r="G295" s="86"/>
      <c r="H295" s="87"/>
      <c r="I295" s="87"/>
      <c r="J295" s="139"/>
      <c r="K295" s="86"/>
    </row>
    <row x14ac:dyDescent="0.25" r="296" customHeight="1" ht="17.25">
      <c r="A296" s="156"/>
      <c r="B296" s="157"/>
      <c r="C296" s="155"/>
      <c r="D296" s="155"/>
      <c r="E296" s="155"/>
      <c r="F296" s="155"/>
      <c r="G296" s="86"/>
      <c r="H296" s="87"/>
      <c r="I296" s="87"/>
      <c r="J296" s="139"/>
      <c r="K296" s="86"/>
    </row>
    <row x14ac:dyDescent="0.25" r="297" customHeight="1" ht="17.25">
      <c r="A297" s="156"/>
      <c r="B297" s="157"/>
      <c r="C297" s="155"/>
      <c r="D297" s="155"/>
      <c r="E297" s="155"/>
      <c r="F297" s="155"/>
      <c r="G297" s="86"/>
      <c r="H297" s="87"/>
      <c r="I297" s="87"/>
      <c r="J297" s="139"/>
      <c r="K297" s="86"/>
    </row>
    <row x14ac:dyDescent="0.25" r="298" customHeight="1" ht="17.25">
      <c r="A298" s="156"/>
      <c r="B298" s="157"/>
      <c r="C298" s="155"/>
      <c r="D298" s="155"/>
      <c r="E298" s="155"/>
      <c r="F298" s="155"/>
      <c r="G298" s="86"/>
      <c r="H298" s="87"/>
      <c r="I298" s="87"/>
      <c r="J298" s="139"/>
      <c r="K298" s="86"/>
    </row>
    <row x14ac:dyDescent="0.25" r="299" customHeight="1" ht="17.25">
      <c r="A299" s="156"/>
      <c r="B299" s="157"/>
      <c r="C299" s="155"/>
      <c r="D299" s="155"/>
      <c r="E299" s="155"/>
      <c r="F299" s="155"/>
      <c r="G299" s="86"/>
      <c r="H299" s="87"/>
      <c r="I299" s="87"/>
      <c r="J299" s="139"/>
      <c r="K299" s="86"/>
    </row>
    <row x14ac:dyDescent="0.25" r="300" customHeight="1" ht="17.25">
      <c r="A300" s="156"/>
      <c r="B300" s="157"/>
      <c r="C300" s="155"/>
      <c r="D300" s="155"/>
      <c r="E300" s="155"/>
      <c r="F300" s="155"/>
      <c r="G300" s="86"/>
      <c r="H300" s="87"/>
      <c r="I300" s="87"/>
      <c r="J300" s="139"/>
      <c r="K300" s="86"/>
    </row>
    <row x14ac:dyDescent="0.25" r="301" customHeight="1" ht="17.25">
      <c r="A301" s="156"/>
      <c r="B301" s="157"/>
      <c r="C301" s="155"/>
      <c r="D301" s="155"/>
      <c r="E301" s="155"/>
      <c r="F301" s="155"/>
      <c r="G301" s="86"/>
      <c r="H301" s="87"/>
      <c r="I301" s="87"/>
      <c r="J301" s="139"/>
      <c r="K301" s="86"/>
    </row>
    <row x14ac:dyDescent="0.25" r="302" customHeight="1" ht="17.25">
      <c r="A302" s="156"/>
      <c r="B302" s="157"/>
      <c r="C302" s="155"/>
      <c r="D302" s="155"/>
      <c r="E302" s="155"/>
      <c r="F302" s="155"/>
      <c r="G302" s="86"/>
      <c r="H302" s="87"/>
      <c r="I302" s="87"/>
      <c r="J302" s="139"/>
      <c r="K302" s="86"/>
    </row>
    <row x14ac:dyDescent="0.25" r="303" customHeight="1" ht="17.25">
      <c r="A303" s="156"/>
      <c r="B303" s="157"/>
      <c r="C303" s="155"/>
      <c r="D303" s="155"/>
      <c r="E303" s="155"/>
      <c r="F303" s="155"/>
      <c r="G303" s="86"/>
      <c r="H303" s="87"/>
      <c r="I303" s="87"/>
      <c r="J303" s="139"/>
      <c r="K303" s="86"/>
    </row>
    <row x14ac:dyDescent="0.25" r="304" customHeight="1" ht="17.25">
      <c r="A304" s="156"/>
      <c r="B304" s="157"/>
      <c r="C304" s="155"/>
      <c r="D304" s="155"/>
      <c r="E304" s="155"/>
      <c r="F304" s="155"/>
      <c r="G304" s="86"/>
      <c r="H304" s="87"/>
      <c r="I304" s="87"/>
      <c r="J304" s="139"/>
      <c r="K304" s="86"/>
    </row>
    <row x14ac:dyDescent="0.25" r="305" customHeight="1" ht="17.25">
      <c r="A305" s="156"/>
      <c r="B305" s="157"/>
      <c r="C305" s="155"/>
      <c r="D305" s="155"/>
      <c r="E305" s="155"/>
      <c r="F305" s="155"/>
      <c r="G305" s="86"/>
      <c r="H305" s="87"/>
      <c r="I305" s="87"/>
      <c r="J305" s="139"/>
      <c r="K305" s="86"/>
    </row>
    <row x14ac:dyDescent="0.25" r="306" customHeight="1" ht="17.25">
      <c r="A306" s="156"/>
      <c r="B306" s="157"/>
      <c r="C306" s="155"/>
      <c r="D306" s="155"/>
      <c r="E306" s="155"/>
      <c r="F306" s="155"/>
      <c r="G306" s="86"/>
      <c r="H306" s="87"/>
      <c r="I306" s="87"/>
      <c r="J306" s="139"/>
      <c r="K306" s="86"/>
    </row>
    <row x14ac:dyDescent="0.25" r="307" customHeight="1" ht="17.25">
      <c r="A307" s="156"/>
      <c r="B307" s="157"/>
      <c r="C307" s="155"/>
      <c r="D307" s="155"/>
      <c r="E307" s="155"/>
      <c r="F307" s="155"/>
      <c r="G307" s="86"/>
      <c r="H307" s="87"/>
      <c r="I307" s="87"/>
      <c r="J307" s="139"/>
      <c r="K307" s="86"/>
    </row>
    <row x14ac:dyDescent="0.25" r="308" customHeight="1" ht="17.25">
      <c r="A308" s="156"/>
      <c r="B308" s="157"/>
      <c r="C308" s="155"/>
      <c r="D308" s="155"/>
      <c r="E308" s="155"/>
      <c r="F308" s="155"/>
      <c r="G308" s="86"/>
      <c r="H308" s="87"/>
      <c r="I308" s="87"/>
      <c r="J308" s="139"/>
      <c r="K308" s="86"/>
    </row>
    <row x14ac:dyDescent="0.25" r="309" customHeight="1" ht="17.25">
      <c r="A309" s="156"/>
      <c r="B309" s="157"/>
      <c r="C309" s="155"/>
      <c r="D309" s="155"/>
      <c r="E309" s="155"/>
      <c r="F309" s="155"/>
      <c r="G309" s="86"/>
      <c r="H309" s="87"/>
      <c r="I309" s="87"/>
      <c r="J309" s="139"/>
      <c r="K309" s="86"/>
    </row>
    <row x14ac:dyDescent="0.25" r="310" customHeight="1" ht="17.25">
      <c r="A310" s="156"/>
      <c r="B310" s="157"/>
      <c r="C310" s="155"/>
      <c r="D310" s="155"/>
      <c r="E310" s="155"/>
      <c r="F310" s="155"/>
      <c r="G310" s="86"/>
      <c r="H310" s="87"/>
      <c r="I310" s="87"/>
      <c r="J310" s="139"/>
      <c r="K310" s="86"/>
    </row>
    <row x14ac:dyDescent="0.25" r="311" customHeight="1" ht="17.25">
      <c r="A311" s="156"/>
      <c r="B311" s="157"/>
      <c r="C311" s="155"/>
      <c r="D311" s="155"/>
      <c r="E311" s="155"/>
      <c r="F311" s="155"/>
      <c r="G311" s="86"/>
      <c r="H311" s="87"/>
      <c r="I311" s="87"/>
      <c r="J311" s="139"/>
      <c r="K311" s="86"/>
    </row>
    <row x14ac:dyDescent="0.25" r="312" customHeight="1" ht="17.25">
      <c r="A312" s="156"/>
      <c r="B312" s="157"/>
      <c r="C312" s="155"/>
      <c r="D312" s="155"/>
      <c r="E312" s="155"/>
      <c r="F312" s="155"/>
      <c r="G312" s="86"/>
      <c r="H312" s="87"/>
      <c r="I312" s="87"/>
      <c r="J312" s="139"/>
      <c r="K312" s="86"/>
    </row>
    <row x14ac:dyDescent="0.25" r="313" customHeight="1" ht="17.25">
      <c r="A313" s="156"/>
      <c r="B313" s="157"/>
      <c r="C313" s="155"/>
      <c r="D313" s="155"/>
      <c r="E313" s="155"/>
      <c r="F313" s="155"/>
      <c r="G313" s="86"/>
      <c r="H313" s="87"/>
      <c r="I313" s="87"/>
      <c r="J313" s="139"/>
      <c r="K313" s="86"/>
    </row>
    <row x14ac:dyDescent="0.25" r="314" customHeight="1" ht="17.25">
      <c r="A314" s="156"/>
      <c r="B314" s="157"/>
      <c r="C314" s="155"/>
      <c r="D314" s="155"/>
      <c r="E314" s="155"/>
      <c r="F314" s="155"/>
      <c r="G314" s="86"/>
      <c r="H314" s="87"/>
      <c r="I314" s="87"/>
      <c r="J314" s="139"/>
      <c r="K314" s="86"/>
    </row>
    <row x14ac:dyDescent="0.25" r="315" customHeight="1" ht="17.25">
      <c r="A315" s="156"/>
      <c r="B315" s="157"/>
      <c r="C315" s="155"/>
      <c r="D315" s="155"/>
      <c r="E315" s="155"/>
      <c r="F315" s="155"/>
      <c r="G315" s="86"/>
      <c r="H315" s="87"/>
      <c r="I315" s="87"/>
      <c r="J315" s="139"/>
      <c r="K315" s="86"/>
    </row>
    <row x14ac:dyDescent="0.25" r="316" customHeight="1" ht="17.25">
      <c r="A316" s="156"/>
      <c r="B316" s="157"/>
      <c r="C316" s="155"/>
      <c r="D316" s="155"/>
      <c r="E316" s="155"/>
      <c r="F316" s="155"/>
      <c r="G316" s="86"/>
      <c r="H316" s="87"/>
      <c r="I316" s="87"/>
      <c r="J316" s="139"/>
      <c r="K316" s="86"/>
    </row>
    <row x14ac:dyDescent="0.25" r="317" customHeight="1" ht="17.25">
      <c r="A317" s="156"/>
      <c r="B317" s="157"/>
      <c r="C317" s="155"/>
      <c r="D317" s="155"/>
      <c r="E317" s="155"/>
      <c r="F317" s="155"/>
      <c r="G317" s="86"/>
      <c r="H317" s="87"/>
      <c r="I317" s="87"/>
      <c r="J317" s="139"/>
      <c r="K317" s="86"/>
    </row>
    <row x14ac:dyDescent="0.25" r="318" customHeight="1" ht="17.25">
      <c r="A318" s="156"/>
      <c r="B318" s="157"/>
      <c r="C318" s="155"/>
      <c r="D318" s="155"/>
      <c r="E318" s="155"/>
      <c r="F318" s="155"/>
      <c r="G318" s="86"/>
      <c r="H318" s="87"/>
      <c r="I318" s="87"/>
      <c r="J318" s="139"/>
      <c r="K318" s="86"/>
    </row>
    <row x14ac:dyDescent="0.25" r="319" customHeight="1" ht="17.25">
      <c r="A319" s="156"/>
      <c r="B319" s="157"/>
      <c r="C319" s="155"/>
      <c r="D319" s="155"/>
      <c r="E319" s="155"/>
      <c r="F319" s="155"/>
      <c r="G319" s="86"/>
      <c r="H319" s="87"/>
      <c r="I319" s="87"/>
      <c r="J319" s="139"/>
      <c r="K319" s="86"/>
    </row>
    <row x14ac:dyDescent="0.25" r="320" customHeight="1" ht="17.25">
      <c r="A320" s="156"/>
      <c r="B320" s="157"/>
      <c r="C320" s="155"/>
      <c r="D320" s="155"/>
      <c r="E320" s="155"/>
      <c r="F320" s="155"/>
      <c r="G320" s="86"/>
      <c r="H320" s="87"/>
      <c r="I320" s="87"/>
      <c r="J320" s="139"/>
      <c r="K320" s="86"/>
    </row>
    <row x14ac:dyDescent="0.25" r="321" customHeight="1" ht="17.25">
      <c r="A321" s="156"/>
      <c r="B321" s="157"/>
      <c r="C321" s="155"/>
      <c r="D321" s="155"/>
      <c r="E321" s="155"/>
      <c r="F321" s="155"/>
      <c r="G321" s="86"/>
      <c r="H321" s="87"/>
      <c r="I321" s="87"/>
      <c r="J321" s="139"/>
      <c r="K321" s="86"/>
    </row>
    <row x14ac:dyDescent="0.25" r="322" customHeight="1" ht="17.25">
      <c r="A322" s="156"/>
      <c r="B322" s="157"/>
      <c r="C322" s="155"/>
      <c r="D322" s="155"/>
      <c r="E322" s="155"/>
      <c r="F322" s="155"/>
      <c r="G322" s="86"/>
      <c r="H322" s="87"/>
      <c r="I322" s="87"/>
      <c r="J322" s="139"/>
      <c r="K322" s="86"/>
    </row>
    <row x14ac:dyDescent="0.25" r="323" customHeight="1" ht="17.25">
      <c r="A323" s="156"/>
      <c r="B323" s="157"/>
      <c r="C323" s="155"/>
      <c r="D323" s="155"/>
      <c r="E323" s="155"/>
      <c r="F323" s="155"/>
      <c r="G323" s="86"/>
      <c r="H323" s="87"/>
      <c r="I323" s="87"/>
      <c r="J323" s="139"/>
      <c r="K323" s="86"/>
    </row>
    <row x14ac:dyDescent="0.25" r="324" customHeight="1" ht="17.25">
      <c r="A324" s="156"/>
      <c r="B324" s="157"/>
      <c r="C324" s="155"/>
      <c r="D324" s="155"/>
      <c r="E324" s="155"/>
      <c r="F324" s="155"/>
      <c r="G324" s="86"/>
      <c r="H324" s="87"/>
      <c r="I324" s="87"/>
      <c r="J324" s="139"/>
      <c r="K324" s="86"/>
    </row>
    <row x14ac:dyDescent="0.25" r="325" customHeight="1" ht="17.25">
      <c r="A325" s="156"/>
      <c r="B325" s="157"/>
      <c r="C325" s="155"/>
      <c r="D325" s="155"/>
      <c r="E325" s="155"/>
      <c r="F325" s="155"/>
      <c r="G325" s="86"/>
      <c r="H325" s="87"/>
      <c r="I325" s="87"/>
      <c r="J325" s="139"/>
      <c r="K325" s="86"/>
    </row>
    <row x14ac:dyDescent="0.25" r="326" customHeight="1" ht="17.25">
      <c r="A326" s="156"/>
      <c r="B326" s="157"/>
      <c r="C326" s="155"/>
      <c r="D326" s="155"/>
      <c r="E326" s="155"/>
      <c r="F326" s="155"/>
      <c r="G326" s="86"/>
      <c r="H326" s="87"/>
      <c r="I326" s="87"/>
      <c r="J326" s="139"/>
      <c r="K326" s="86"/>
    </row>
    <row x14ac:dyDescent="0.25" r="327" customHeight="1" ht="17.25">
      <c r="A327" s="156"/>
      <c r="B327" s="157"/>
      <c r="C327" s="155"/>
      <c r="D327" s="155"/>
      <c r="E327" s="155"/>
      <c r="F327" s="155"/>
      <c r="G327" s="86"/>
      <c r="H327" s="87"/>
      <c r="I327" s="87"/>
      <c r="J327" s="139"/>
      <c r="K327" s="86"/>
    </row>
    <row x14ac:dyDescent="0.25" r="328" customHeight="1" ht="17.25">
      <c r="A328" s="156"/>
      <c r="B328" s="157"/>
      <c r="C328" s="155"/>
      <c r="D328" s="155"/>
      <c r="E328" s="155"/>
      <c r="F328" s="155"/>
      <c r="G328" s="86"/>
      <c r="H328" s="87"/>
      <c r="I328" s="87"/>
      <c r="J328" s="139"/>
      <c r="K328" s="86"/>
    </row>
    <row x14ac:dyDescent="0.25" r="329" customHeight="1" ht="17.25">
      <c r="A329" s="156"/>
      <c r="B329" s="157"/>
      <c r="C329" s="155"/>
      <c r="D329" s="155"/>
      <c r="E329" s="155"/>
      <c r="F329" s="155"/>
      <c r="G329" s="86"/>
      <c r="H329" s="87"/>
      <c r="I329" s="87"/>
      <c r="J329" s="139"/>
      <c r="K329" s="86"/>
    </row>
    <row x14ac:dyDescent="0.25" r="330" customHeight="1" ht="17.25">
      <c r="A330" s="156"/>
      <c r="B330" s="157"/>
      <c r="C330" s="155"/>
      <c r="D330" s="155"/>
      <c r="E330" s="155"/>
      <c r="F330" s="155"/>
      <c r="G330" s="86"/>
      <c r="H330" s="87"/>
      <c r="I330" s="87"/>
      <c r="J330" s="139"/>
      <c r="K330" s="86"/>
    </row>
    <row x14ac:dyDescent="0.25" r="331" customHeight="1" ht="17.25">
      <c r="A331" s="156"/>
      <c r="B331" s="157"/>
      <c r="C331" s="155"/>
      <c r="D331" s="155"/>
      <c r="E331" s="155"/>
      <c r="F331" s="155"/>
      <c r="G331" s="86"/>
      <c r="H331" s="87"/>
      <c r="I331" s="87"/>
      <c r="J331" s="139"/>
      <c r="K331" s="86"/>
    </row>
    <row x14ac:dyDescent="0.25" r="332" customHeight="1" ht="17.25">
      <c r="A332" s="156"/>
      <c r="B332" s="157"/>
      <c r="C332" s="155"/>
      <c r="D332" s="155"/>
      <c r="E332" s="155"/>
      <c r="F332" s="155"/>
      <c r="G332" s="86"/>
      <c r="H332" s="87"/>
      <c r="I332" s="87"/>
      <c r="J332" s="139"/>
      <c r="K332" s="86"/>
    </row>
    <row x14ac:dyDescent="0.25" r="333" customHeight="1" ht="17.25">
      <c r="A333" s="156"/>
      <c r="B333" s="157"/>
      <c r="C333" s="155"/>
      <c r="D333" s="155"/>
      <c r="E333" s="155"/>
      <c r="F333" s="155"/>
      <c r="G333" s="86"/>
      <c r="H333" s="87"/>
      <c r="I333" s="87"/>
      <c r="J333" s="139"/>
      <c r="K333" s="86"/>
    </row>
    <row x14ac:dyDescent="0.25" r="334" customHeight="1" ht="17.25">
      <c r="A334" s="156"/>
      <c r="B334" s="157"/>
      <c r="C334" s="155"/>
      <c r="D334" s="155"/>
      <c r="E334" s="155"/>
      <c r="F334" s="155"/>
      <c r="G334" s="86"/>
      <c r="H334" s="87"/>
      <c r="I334" s="87"/>
      <c r="J334" s="139"/>
      <c r="K334" s="86"/>
    </row>
    <row x14ac:dyDescent="0.25" r="335" customHeight="1" ht="17.25">
      <c r="A335" s="156"/>
      <c r="B335" s="157"/>
      <c r="C335" s="155"/>
      <c r="D335" s="155"/>
      <c r="E335" s="155"/>
      <c r="F335" s="155"/>
      <c r="G335" s="86"/>
      <c r="H335" s="87"/>
      <c r="I335" s="87"/>
      <c r="J335" s="139"/>
      <c r="K335" s="86"/>
    </row>
    <row x14ac:dyDescent="0.25" r="336" customHeight="1" ht="17.25">
      <c r="A336" s="156"/>
      <c r="B336" s="157"/>
      <c r="C336" s="155"/>
      <c r="D336" s="155"/>
      <c r="E336" s="155"/>
      <c r="F336" s="155"/>
      <c r="G336" s="86"/>
      <c r="H336" s="87"/>
      <c r="I336" s="87"/>
      <c r="J336" s="139"/>
      <c r="K336" s="86"/>
    </row>
    <row x14ac:dyDescent="0.25" r="337" customHeight="1" ht="17.25">
      <c r="A337" s="156"/>
      <c r="B337" s="157"/>
      <c r="C337" s="155"/>
      <c r="D337" s="155"/>
      <c r="E337" s="155"/>
      <c r="F337" s="155"/>
      <c r="G337" s="86"/>
      <c r="H337" s="87"/>
      <c r="I337" s="87"/>
      <c r="J337" s="139"/>
      <c r="K337" s="86"/>
    </row>
    <row x14ac:dyDescent="0.25" r="338" customHeight="1" ht="17.25">
      <c r="A338" s="156"/>
      <c r="B338" s="157"/>
      <c r="C338" s="155"/>
      <c r="D338" s="155"/>
      <c r="E338" s="155"/>
      <c r="F338" s="155"/>
      <c r="G338" s="86"/>
      <c r="H338" s="87"/>
      <c r="I338" s="87"/>
      <c r="J338" s="139"/>
      <c r="K338" s="86"/>
    </row>
    <row x14ac:dyDescent="0.25" r="339" customHeight="1" ht="17.25">
      <c r="A339" s="156"/>
      <c r="B339" s="157"/>
      <c r="C339" s="155"/>
      <c r="D339" s="155"/>
      <c r="E339" s="155"/>
      <c r="F339" s="155"/>
      <c r="G339" s="86"/>
      <c r="H339" s="87"/>
      <c r="I339" s="87"/>
      <c r="J339" s="139"/>
      <c r="K339" s="86"/>
    </row>
    <row x14ac:dyDescent="0.25" r="340" customHeight="1" ht="17.25">
      <c r="A340" s="156"/>
      <c r="B340" s="157"/>
      <c r="C340" s="155"/>
      <c r="D340" s="155"/>
      <c r="E340" s="155"/>
      <c r="F340" s="155"/>
      <c r="G340" s="86"/>
      <c r="H340" s="87"/>
      <c r="I340" s="87"/>
      <c r="J340" s="139"/>
      <c r="K340" s="86"/>
    </row>
    <row x14ac:dyDescent="0.25" r="341" customHeight="1" ht="17.25">
      <c r="A341" s="156"/>
      <c r="B341" s="157"/>
      <c r="C341" s="155"/>
      <c r="D341" s="155"/>
      <c r="E341" s="155"/>
      <c r="F341" s="155"/>
      <c r="G341" s="86"/>
      <c r="H341" s="87"/>
      <c r="I341" s="87"/>
      <c r="J341" s="139"/>
      <c r="K341" s="86"/>
    </row>
    <row x14ac:dyDescent="0.25" r="342" customHeight="1" ht="17.25">
      <c r="A342" s="156"/>
      <c r="B342" s="157"/>
      <c r="C342" s="155"/>
      <c r="D342" s="155"/>
      <c r="E342" s="155"/>
      <c r="F342" s="155"/>
      <c r="G342" s="86"/>
      <c r="H342" s="87"/>
      <c r="I342" s="87"/>
      <c r="J342" s="139"/>
      <c r="K342" s="86"/>
    </row>
    <row x14ac:dyDescent="0.25" r="343" customHeight="1" ht="17.25">
      <c r="A343" s="156"/>
      <c r="B343" s="157"/>
      <c r="C343" s="155"/>
      <c r="D343" s="155"/>
      <c r="E343" s="155"/>
      <c r="F343" s="155"/>
      <c r="G343" s="86"/>
      <c r="H343" s="87"/>
      <c r="I343" s="87"/>
      <c r="J343" s="139"/>
      <c r="K343" s="86"/>
    </row>
    <row x14ac:dyDescent="0.25" r="344" customHeight="1" ht="17.25">
      <c r="A344" s="156"/>
      <c r="B344" s="157"/>
      <c r="C344" s="155"/>
      <c r="D344" s="155"/>
      <c r="E344" s="155"/>
      <c r="F344" s="155"/>
      <c r="G344" s="86"/>
      <c r="H344" s="87"/>
      <c r="I344" s="87"/>
      <c r="J344" s="139"/>
      <c r="K344" s="86"/>
    </row>
    <row x14ac:dyDescent="0.25" r="345" customHeight="1" ht="17.25">
      <c r="A345" s="156"/>
      <c r="B345" s="157"/>
      <c r="C345" s="155"/>
      <c r="D345" s="155"/>
      <c r="E345" s="155"/>
      <c r="F345" s="155"/>
      <c r="G345" s="86"/>
      <c r="H345" s="87"/>
      <c r="I345" s="87"/>
      <c r="J345" s="139"/>
      <c r="K345" s="86"/>
    </row>
    <row x14ac:dyDescent="0.25" r="346" customHeight="1" ht="17.25">
      <c r="A346" s="156"/>
      <c r="B346" s="157"/>
      <c r="C346" s="155"/>
      <c r="D346" s="155"/>
      <c r="E346" s="155"/>
      <c r="F346" s="155"/>
      <c r="G346" s="86"/>
      <c r="H346" s="87"/>
      <c r="I346" s="87"/>
      <c r="J346" s="139"/>
      <c r="K346" s="86"/>
    </row>
    <row x14ac:dyDescent="0.25" r="347" customHeight="1" ht="17.25">
      <c r="A347" s="156"/>
      <c r="B347" s="157"/>
      <c r="C347" s="155"/>
      <c r="D347" s="155"/>
      <c r="E347" s="155"/>
      <c r="F347" s="155"/>
      <c r="G347" s="86"/>
      <c r="H347" s="87"/>
      <c r="I347" s="87"/>
      <c r="J347" s="139"/>
      <c r="K347" s="86"/>
    </row>
    <row x14ac:dyDescent="0.25" r="348" customHeight="1" ht="17.25">
      <c r="A348" s="156"/>
      <c r="B348" s="157"/>
      <c r="C348" s="155"/>
      <c r="D348" s="155"/>
      <c r="E348" s="155"/>
      <c r="F348" s="155"/>
      <c r="G348" s="86"/>
      <c r="H348" s="87"/>
      <c r="I348" s="87"/>
      <c r="J348" s="139"/>
      <c r="K348" s="86"/>
    </row>
    <row x14ac:dyDescent="0.25" r="349" customHeight="1" ht="17.25">
      <c r="A349" s="156"/>
      <c r="B349" s="157"/>
      <c r="C349" s="155"/>
      <c r="D349" s="155"/>
      <c r="E349" s="155"/>
      <c r="F349" s="155"/>
      <c r="G349" s="86"/>
      <c r="H349" s="87"/>
      <c r="I349" s="87"/>
      <c r="J349" s="139"/>
      <c r="K349" s="86"/>
    </row>
    <row x14ac:dyDescent="0.25" r="350" customHeight="1" ht="17.25">
      <c r="A350" s="156"/>
      <c r="B350" s="157"/>
      <c r="C350" s="155"/>
      <c r="D350" s="155"/>
      <c r="E350" s="155"/>
      <c r="F350" s="155"/>
      <c r="G350" s="86"/>
      <c r="H350" s="87"/>
      <c r="I350" s="87"/>
      <c r="J350" s="139"/>
      <c r="K350" s="86"/>
    </row>
    <row x14ac:dyDescent="0.25" r="351" customHeight="1" ht="17.25">
      <c r="A351" s="156"/>
      <c r="B351" s="157"/>
      <c r="C351" s="155"/>
      <c r="D351" s="155"/>
      <c r="E351" s="155"/>
      <c r="F351" s="155"/>
      <c r="G351" s="86"/>
      <c r="H351" s="87"/>
      <c r="I351" s="87"/>
      <c r="J351" s="139"/>
      <c r="K351" s="86"/>
    </row>
    <row x14ac:dyDescent="0.25" r="352" customHeight="1" ht="17.25">
      <c r="A352" s="156"/>
      <c r="B352" s="157"/>
      <c r="C352" s="155"/>
      <c r="D352" s="155"/>
      <c r="E352" s="155"/>
      <c r="F352" s="155"/>
      <c r="G352" s="86"/>
      <c r="H352" s="87"/>
      <c r="I352" s="87"/>
      <c r="J352" s="139"/>
      <c r="K352" s="86"/>
    </row>
    <row x14ac:dyDescent="0.25" r="353" customHeight="1" ht="17.25">
      <c r="A353" s="156"/>
      <c r="B353" s="157"/>
      <c r="C353" s="155"/>
      <c r="D353" s="155"/>
      <c r="E353" s="155"/>
      <c r="F353" s="155"/>
      <c r="G353" s="86"/>
      <c r="H353" s="87"/>
      <c r="I353" s="87"/>
      <c r="J353" s="139"/>
      <c r="K353" s="86"/>
    </row>
    <row x14ac:dyDescent="0.25" r="354" customHeight="1" ht="17.25">
      <c r="A354" s="156"/>
      <c r="B354" s="157"/>
      <c r="C354" s="155"/>
      <c r="D354" s="155"/>
      <c r="E354" s="155"/>
      <c r="F354" s="155"/>
      <c r="G354" s="86"/>
      <c r="H354" s="87"/>
      <c r="I354" s="87"/>
      <c r="J354" s="139"/>
      <c r="K354" s="86"/>
    </row>
    <row x14ac:dyDescent="0.25" r="355" customHeight="1" ht="17.25">
      <c r="A355" s="156"/>
      <c r="B355" s="157"/>
      <c r="C355" s="155"/>
      <c r="D355" s="155"/>
      <c r="E355" s="155"/>
      <c r="F355" s="155"/>
      <c r="G355" s="86"/>
      <c r="H355" s="87"/>
      <c r="I355" s="87"/>
      <c r="J355" s="139"/>
      <c r="K355" s="86"/>
    </row>
    <row x14ac:dyDescent="0.25" r="356" customHeight="1" ht="17.25">
      <c r="A356" s="156"/>
      <c r="B356" s="157"/>
      <c r="C356" s="155"/>
      <c r="D356" s="155"/>
      <c r="E356" s="155"/>
      <c r="F356" s="155"/>
      <c r="G356" s="86"/>
      <c r="H356" s="87"/>
      <c r="I356" s="87"/>
      <c r="J356" s="139"/>
      <c r="K356" s="86"/>
    </row>
    <row x14ac:dyDescent="0.25" r="357" customHeight="1" ht="17.25">
      <c r="A357" s="156"/>
      <c r="B357" s="157"/>
      <c r="C357" s="155"/>
      <c r="D357" s="155"/>
      <c r="E357" s="155"/>
      <c r="F357" s="155"/>
      <c r="G357" s="86"/>
      <c r="H357" s="87"/>
      <c r="I357" s="87"/>
      <c r="J357" s="139"/>
      <c r="K357" s="86"/>
    </row>
    <row x14ac:dyDescent="0.25" r="358" customHeight="1" ht="17.25">
      <c r="A358" s="156"/>
      <c r="B358" s="157"/>
      <c r="C358" s="155"/>
      <c r="D358" s="155"/>
      <c r="E358" s="155"/>
      <c r="F358" s="155"/>
      <c r="G358" s="86"/>
      <c r="H358" s="87"/>
      <c r="I358" s="87"/>
      <c r="J358" s="139"/>
      <c r="K358" s="86"/>
    </row>
    <row x14ac:dyDescent="0.25" r="359" customHeight="1" ht="17.25">
      <c r="A359" s="156"/>
      <c r="B359" s="157"/>
      <c r="C359" s="155"/>
      <c r="D359" s="155"/>
      <c r="E359" s="155"/>
      <c r="F359" s="155"/>
      <c r="G359" s="86"/>
      <c r="H359" s="87"/>
      <c r="I359" s="87"/>
      <c r="J359" s="139"/>
      <c r="K359" s="86"/>
    </row>
    <row x14ac:dyDescent="0.25" r="360" customHeight="1" ht="17.25">
      <c r="A360" s="156"/>
      <c r="B360" s="157"/>
      <c r="C360" s="155"/>
      <c r="D360" s="155"/>
      <c r="E360" s="155"/>
      <c r="F360" s="155"/>
      <c r="G360" s="86"/>
      <c r="H360" s="87"/>
      <c r="I360" s="87"/>
      <c r="J360" s="139"/>
      <c r="K360" s="86"/>
    </row>
    <row x14ac:dyDescent="0.25" r="361" customHeight="1" ht="17.25">
      <c r="A361" s="156"/>
      <c r="B361" s="157"/>
      <c r="C361" s="155"/>
      <c r="D361" s="155"/>
      <c r="E361" s="155"/>
      <c r="F361" s="155"/>
      <c r="G361" s="86"/>
      <c r="H361" s="87"/>
      <c r="I361" s="87"/>
      <c r="J361" s="139"/>
      <c r="K361" s="86"/>
    </row>
    <row x14ac:dyDescent="0.25" r="362" customHeight="1" ht="17.25">
      <c r="A362" s="156"/>
      <c r="B362" s="157"/>
      <c r="C362" s="155"/>
      <c r="D362" s="155"/>
      <c r="E362" s="155"/>
      <c r="F362" s="155"/>
      <c r="G362" s="86"/>
      <c r="H362" s="87"/>
      <c r="I362" s="87"/>
      <c r="J362" s="139"/>
      <c r="K362" s="86"/>
    </row>
    <row x14ac:dyDescent="0.25" r="363" customHeight="1" ht="17.25">
      <c r="A363" s="156"/>
      <c r="B363" s="157"/>
      <c r="C363" s="155"/>
      <c r="D363" s="155"/>
      <c r="E363" s="155"/>
      <c r="F363" s="155"/>
      <c r="G363" s="86"/>
      <c r="H363" s="87"/>
      <c r="I363" s="87"/>
      <c r="J363" s="139"/>
      <c r="K363" s="86"/>
    </row>
    <row x14ac:dyDescent="0.25" r="364" customHeight="1" ht="17.25">
      <c r="A364" s="156"/>
      <c r="B364" s="157"/>
      <c r="C364" s="155"/>
      <c r="D364" s="155"/>
      <c r="E364" s="155"/>
      <c r="F364" s="155"/>
      <c r="G364" s="86"/>
      <c r="H364" s="87"/>
      <c r="I364" s="87"/>
      <c r="J364" s="139"/>
      <c r="K364" s="86"/>
    </row>
    <row x14ac:dyDescent="0.25" r="365" customHeight="1" ht="17.25">
      <c r="A365" s="156"/>
      <c r="B365" s="157"/>
      <c r="C365" s="155"/>
      <c r="D365" s="155"/>
      <c r="E365" s="155"/>
      <c r="F365" s="155"/>
      <c r="G365" s="86"/>
      <c r="H365" s="87"/>
      <c r="I365" s="87"/>
      <c r="J365" s="139"/>
      <c r="K365" s="86"/>
    </row>
    <row x14ac:dyDescent="0.25" r="366" customHeight="1" ht="17.25">
      <c r="A366" s="156"/>
      <c r="B366" s="157"/>
      <c r="C366" s="155"/>
      <c r="D366" s="155"/>
      <c r="E366" s="155"/>
      <c r="F366" s="155"/>
      <c r="G366" s="86"/>
      <c r="H366" s="87"/>
      <c r="I366" s="87"/>
      <c r="J366" s="139"/>
      <c r="K366" s="86"/>
    </row>
    <row x14ac:dyDescent="0.25" r="367" customHeight="1" ht="17.25">
      <c r="A367" s="156"/>
      <c r="B367" s="157"/>
      <c r="C367" s="155"/>
      <c r="D367" s="155"/>
      <c r="E367" s="155"/>
      <c r="F367" s="155"/>
      <c r="G367" s="86"/>
      <c r="H367" s="87"/>
      <c r="I367" s="87"/>
      <c r="J367" s="139"/>
      <c r="K367" s="86"/>
    </row>
    <row x14ac:dyDescent="0.25" r="368" customHeight="1" ht="17.25">
      <c r="A368" s="156"/>
      <c r="B368" s="157"/>
      <c r="C368" s="155"/>
      <c r="D368" s="155"/>
      <c r="E368" s="155"/>
      <c r="F368" s="155"/>
      <c r="G368" s="86"/>
      <c r="H368" s="87"/>
      <c r="I368" s="87"/>
      <c r="J368" s="139"/>
      <c r="K368" s="86"/>
    </row>
    <row x14ac:dyDescent="0.25" r="369" customHeight="1" ht="17.25">
      <c r="A369" s="156"/>
      <c r="B369" s="157"/>
      <c r="C369" s="155"/>
      <c r="D369" s="155"/>
      <c r="E369" s="155"/>
      <c r="F369" s="155"/>
      <c r="G369" s="86"/>
      <c r="H369" s="87"/>
      <c r="I369" s="87"/>
      <c r="J369" s="139"/>
      <c r="K369" s="86"/>
    </row>
    <row x14ac:dyDescent="0.25" r="370" customHeight="1" ht="17.25">
      <c r="A370" s="156"/>
      <c r="B370" s="157"/>
      <c r="C370" s="155"/>
      <c r="D370" s="155"/>
      <c r="E370" s="155"/>
      <c r="F370" s="155"/>
      <c r="G370" s="86"/>
      <c r="H370" s="87"/>
      <c r="I370" s="87"/>
      <c r="J370" s="139"/>
      <c r="K370" s="86"/>
    </row>
    <row x14ac:dyDescent="0.25" r="371" customHeight="1" ht="17.25">
      <c r="A371" s="156"/>
      <c r="B371" s="157"/>
      <c r="C371" s="155"/>
      <c r="D371" s="155"/>
      <c r="E371" s="155"/>
      <c r="F371" s="155"/>
      <c r="G371" s="86"/>
      <c r="H371" s="87"/>
      <c r="I371" s="87"/>
      <c r="J371" s="139"/>
      <c r="K371" s="86"/>
    </row>
    <row x14ac:dyDescent="0.25" r="372" customHeight="1" ht="17.25">
      <c r="A372" s="156"/>
      <c r="B372" s="157"/>
      <c r="C372" s="155"/>
      <c r="D372" s="155"/>
      <c r="E372" s="155"/>
      <c r="F372" s="155"/>
      <c r="G372" s="86"/>
      <c r="H372" s="87"/>
      <c r="I372" s="87"/>
      <c r="J372" s="139"/>
      <c r="K372" s="86"/>
    </row>
    <row x14ac:dyDescent="0.25" r="373" customHeight="1" ht="17.25">
      <c r="A373" s="156"/>
      <c r="B373" s="157"/>
      <c r="C373" s="155"/>
      <c r="D373" s="155"/>
      <c r="E373" s="155"/>
      <c r="F373" s="155"/>
      <c r="G373" s="86"/>
      <c r="H373" s="87"/>
      <c r="I373" s="87"/>
      <c r="J373" s="139"/>
      <c r="K373" s="86"/>
    </row>
    <row x14ac:dyDescent="0.25" r="374" customHeight="1" ht="17.25">
      <c r="A374" s="156"/>
      <c r="B374" s="157"/>
      <c r="C374" s="155"/>
      <c r="D374" s="155"/>
      <c r="E374" s="155"/>
      <c r="F374" s="155"/>
      <c r="G374" s="86"/>
      <c r="H374" s="87"/>
      <c r="I374" s="87"/>
      <c r="J374" s="139"/>
      <c r="K374" s="86"/>
    </row>
    <row x14ac:dyDescent="0.25" r="375" customHeight="1" ht="17.25">
      <c r="A375" s="156"/>
      <c r="B375" s="157"/>
      <c r="C375" s="155"/>
      <c r="D375" s="155"/>
      <c r="E375" s="155"/>
      <c r="F375" s="155"/>
      <c r="G375" s="86"/>
      <c r="H375" s="87"/>
      <c r="I375" s="87"/>
      <c r="J375" s="139"/>
      <c r="K375" s="86"/>
    </row>
    <row x14ac:dyDescent="0.25" r="376" customHeight="1" ht="17.25">
      <c r="A376" s="156"/>
      <c r="B376" s="157"/>
      <c r="C376" s="155"/>
      <c r="D376" s="155"/>
      <c r="E376" s="155"/>
      <c r="F376" s="155"/>
      <c r="G376" s="86"/>
      <c r="H376" s="87"/>
      <c r="I376" s="87"/>
      <c r="J376" s="139"/>
      <c r="K376" s="86"/>
    </row>
    <row x14ac:dyDescent="0.25" r="377" customHeight="1" ht="17.25">
      <c r="A377" s="156"/>
      <c r="B377" s="157"/>
      <c r="C377" s="155"/>
      <c r="D377" s="155"/>
      <c r="E377" s="155"/>
      <c r="F377" s="155"/>
      <c r="G377" s="86"/>
      <c r="H377" s="87"/>
      <c r="I377" s="87"/>
      <c r="J377" s="139"/>
      <c r="K377" s="86"/>
    </row>
    <row x14ac:dyDescent="0.25" r="378" customHeight="1" ht="17.25">
      <c r="A378" s="156"/>
      <c r="B378" s="157"/>
      <c r="C378" s="155"/>
      <c r="D378" s="155"/>
      <c r="E378" s="155"/>
      <c r="F378" s="155"/>
      <c r="G378" s="86"/>
      <c r="H378" s="87"/>
      <c r="I378" s="87"/>
      <c r="J378" s="139"/>
      <c r="K378" s="86"/>
    </row>
    <row x14ac:dyDescent="0.25" r="379" customHeight="1" ht="17.25">
      <c r="A379" s="156"/>
      <c r="B379" s="157"/>
      <c r="C379" s="155"/>
      <c r="D379" s="155"/>
      <c r="E379" s="155"/>
      <c r="F379" s="155"/>
      <c r="G379" s="86"/>
      <c r="H379" s="87"/>
      <c r="I379" s="87"/>
      <c r="J379" s="139"/>
      <c r="K379" s="86"/>
    </row>
    <row x14ac:dyDescent="0.25" r="380" customHeight="1" ht="17.25">
      <c r="A380" s="156"/>
      <c r="B380" s="157"/>
      <c r="C380" s="155"/>
      <c r="D380" s="155"/>
      <c r="E380" s="155"/>
      <c r="F380" s="155"/>
      <c r="G380" s="86"/>
      <c r="H380" s="87"/>
      <c r="I380" s="87"/>
      <c r="J380" s="139"/>
      <c r="K380" s="86"/>
    </row>
    <row x14ac:dyDescent="0.25" r="381" customHeight="1" ht="17.25">
      <c r="A381" s="156"/>
      <c r="B381" s="157"/>
      <c r="C381" s="155"/>
      <c r="D381" s="155"/>
      <c r="E381" s="155"/>
      <c r="F381" s="155"/>
      <c r="G381" s="86"/>
      <c r="H381" s="87"/>
      <c r="I381" s="87"/>
      <c r="J381" s="139"/>
      <c r="K381" s="86"/>
    </row>
    <row x14ac:dyDescent="0.25" r="382" customHeight="1" ht="17.25">
      <c r="A382" s="156"/>
      <c r="B382" s="157"/>
      <c r="C382" s="155"/>
      <c r="D382" s="155"/>
      <c r="E382" s="155"/>
      <c r="F382" s="155"/>
      <c r="G382" s="86"/>
      <c r="H382" s="87"/>
      <c r="I382" s="87"/>
      <c r="J382" s="139"/>
      <c r="K382" s="86"/>
    </row>
    <row x14ac:dyDescent="0.25" r="383" customHeight="1" ht="17.25">
      <c r="A383" s="156"/>
      <c r="B383" s="157"/>
      <c r="C383" s="155"/>
      <c r="D383" s="155"/>
      <c r="E383" s="155"/>
      <c r="F383" s="155"/>
      <c r="G383" s="86"/>
      <c r="H383" s="87"/>
      <c r="I383" s="87"/>
      <c r="J383" s="139"/>
      <c r="K383" s="86"/>
    </row>
    <row x14ac:dyDescent="0.25" r="384" customHeight="1" ht="17.25">
      <c r="A384" s="156"/>
      <c r="B384" s="157"/>
      <c r="C384" s="155"/>
      <c r="D384" s="155"/>
      <c r="E384" s="155"/>
      <c r="F384" s="155"/>
      <c r="G384" s="86"/>
      <c r="H384" s="87"/>
      <c r="I384" s="87"/>
      <c r="J384" s="139"/>
      <c r="K384" s="86"/>
    </row>
    <row x14ac:dyDescent="0.25" r="385" customHeight="1" ht="17.25">
      <c r="A385" s="156"/>
      <c r="B385" s="157"/>
      <c r="C385" s="155"/>
      <c r="D385" s="155"/>
      <c r="E385" s="155"/>
      <c r="F385" s="155"/>
      <c r="G385" s="86"/>
      <c r="H385" s="87"/>
      <c r="I385" s="87"/>
      <c r="J385" s="139"/>
      <c r="K385" s="86"/>
    </row>
    <row x14ac:dyDescent="0.25" r="386" customHeight="1" ht="17.25">
      <c r="A386" s="156"/>
      <c r="B386" s="157"/>
      <c r="C386" s="155"/>
      <c r="D386" s="155"/>
      <c r="E386" s="155"/>
      <c r="F386" s="155"/>
      <c r="G386" s="86"/>
      <c r="H386" s="87"/>
      <c r="I386" s="87"/>
      <c r="J386" s="139"/>
      <c r="K386" s="86"/>
    </row>
    <row x14ac:dyDescent="0.25" r="387" customHeight="1" ht="17.25">
      <c r="A387" s="156"/>
      <c r="B387" s="157"/>
      <c r="C387" s="155"/>
      <c r="D387" s="155"/>
      <c r="E387" s="155"/>
      <c r="F387" s="155"/>
      <c r="G387" s="86"/>
      <c r="H387" s="87"/>
      <c r="I387" s="87"/>
      <c r="J387" s="139"/>
      <c r="K387" s="86"/>
    </row>
    <row x14ac:dyDescent="0.25" r="388" customHeight="1" ht="17.25">
      <c r="A388" s="156"/>
      <c r="B388" s="157"/>
      <c r="C388" s="155"/>
      <c r="D388" s="155"/>
      <c r="E388" s="155"/>
      <c r="F388" s="155"/>
      <c r="G388" s="86"/>
      <c r="H388" s="87"/>
      <c r="I388" s="87"/>
      <c r="J388" s="139"/>
      <c r="K388" s="86"/>
    </row>
    <row x14ac:dyDescent="0.25" r="389" customHeight="1" ht="17.25">
      <c r="A389" s="156"/>
      <c r="B389" s="157"/>
      <c r="C389" s="155"/>
      <c r="D389" s="155"/>
      <c r="E389" s="155"/>
      <c r="F389" s="155"/>
      <c r="G389" s="86"/>
      <c r="H389" s="87"/>
      <c r="I389" s="87"/>
      <c r="J389" s="139"/>
      <c r="K389" s="86"/>
    </row>
    <row x14ac:dyDescent="0.25" r="390" customHeight="1" ht="17.25">
      <c r="A390" s="156"/>
      <c r="B390" s="157"/>
      <c r="C390" s="155"/>
      <c r="D390" s="155"/>
      <c r="E390" s="155"/>
      <c r="F390" s="155"/>
      <c r="G390" s="86"/>
      <c r="H390" s="87"/>
      <c r="I390" s="87"/>
      <c r="J390" s="139"/>
      <c r="K390" s="86"/>
    </row>
    <row x14ac:dyDescent="0.25" r="391" customHeight="1" ht="17.25">
      <c r="A391" s="156"/>
      <c r="B391" s="157"/>
      <c r="C391" s="155"/>
      <c r="D391" s="155"/>
      <c r="E391" s="155"/>
      <c r="F391" s="155"/>
      <c r="G391" s="86"/>
      <c r="H391" s="87"/>
      <c r="I391" s="87"/>
      <c r="J391" s="139"/>
      <c r="K391" s="86"/>
    </row>
    <row x14ac:dyDescent="0.25" r="392" customHeight="1" ht="17.25">
      <c r="A392" s="156"/>
      <c r="B392" s="157"/>
      <c r="C392" s="155"/>
      <c r="D392" s="155"/>
      <c r="E392" s="155"/>
      <c r="F392" s="155"/>
      <c r="G392" s="86"/>
      <c r="H392" s="87"/>
      <c r="I392" s="87"/>
      <c r="J392" s="139"/>
      <c r="K392" s="86"/>
    </row>
    <row x14ac:dyDescent="0.25" r="393" customHeight="1" ht="17.25">
      <c r="A393" s="156"/>
      <c r="B393" s="157"/>
      <c r="C393" s="155"/>
      <c r="D393" s="155"/>
      <c r="E393" s="155"/>
      <c r="F393" s="155"/>
      <c r="G393" s="86"/>
      <c r="H393" s="87"/>
      <c r="I393" s="87"/>
      <c r="J393" s="139"/>
      <c r="K393" s="86"/>
    </row>
    <row x14ac:dyDescent="0.25" r="394" customHeight="1" ht="17.25">
      <c r="A394" s="156"/>
      <c r="B394" s="157"/>
      <c r="C394" s="155"/>
      <c r="D394" s="155"/>
      <c r="E394" s="155"/>
      <c r="F394" s="155"/>
      <c r="G394" s="86"/>
      <c r="H394" s="87"/>
      <c r="I394" s="87"/>
      <c r="J394" s="139"/>
      <c r="K394" s="86"/>
    </row>
    <row x14ac:dyDescent="0.25" r="395" customHeight="1" ht="17.25">
      <c r="A395" s="156"/>
      <c r="B395" s="157"/>
      <c r="C395" s="155"/>
      <c r="D395" s="155"/>
      <c r="E395" s="155"/>
      <c r="F395" s="155"/>
      <c r="G395" s="86"/>
      <c r="H395" s="87"/>
      <c r="I395" s="87"/>
      <c r="J395" s="139"/>
      <c r="K395" s="86"/>
    </row>
    <row x14ac:dyDescent="0.25" r="396" customHeight="1" ht="17.25">
      <c r="A396" s="156"/>
      <c r="B396" s="157"/>
      <c r="C396" s="155"/>
      <c r="D396" s="155"/>
      <c r="E396" s="155"/>
      <c r="F396" s="155"/>
      <c r="G396" s="86"/>
      <c r="H396" s="87"/>
      <c r="I396" s="87"/>
      <c r="J396" s="139"/>
      <c r="K396" s="86"/>
    </row>
    <row x14ac:dyDescent="0.25" r="397" customHeight="1" ht="17.25">
      <c r="A397" s="156"/>
      <c r="B397" s="157"/>
      <c r="C397" s="155"/>
      <c r="D397" s="155"/>
      <c r="E397" s="155"/>
      <c r="F397" s="155"/>
      <c r="G397" s="86"/>
      <c r="H397" s="87"/>
      <c r="I397" s="87"/>
      <c r="J397" s="139"/>
      <c r="K397" s="86"/>
    </row>
    <row x14ac:dyDescent="0.25" r="398" customHeight="1" ht="17.25">
      <c r="A398" s="156"/>
      <c r="B398" s="157"/>
      <c r="C398" s="155"/>
      <c r="D398" s="155"/>
      <c r="E398" s="155"/>
      <c r="F398" s="155"/>
      <c r="G398" s="86"/>
      <c r="H398" s="87"/>
      <c r="I398" s="87"/>
      <c r="J398" s="139"/>
      <c r="K398" s="86"/>
    </row>
    <row x14ac:dyDescent="0.25" r="399" customHeight="1" ht="17.25">
      <c r="A399" s="156"/>
      <c r="B399" s="157"/>
      <c r="C399" s="155"/>
      <c r="D399" s="155"/>
      <c r="E399" s="155"/>
      <c r="F399" s="155"/>
      <c r="G399" s="86"/>
      <c r="H399" s="87"/>
      <c r="I399" s="87"/>
      <c r="J399" s="139"/>
      <c r="K399" s="86"/>
    </row>
    <row x14ac:dyDescent="0.25" r="400" customHeight="1" ht="17.25">
      <c r="A400" s="156"/>
      <c r="B400" s="157"/>
      <c r="C400" s="155"/>
      <c r="D400" s="155"/>
      <c r="E400" s="155"/>
      <c r="F400" s="155"/>
      <c r="G400" s="86"/>
      <c r="H400" s="87"/>
      <c r="I400" s="87"/>
      <c r="J400" s="139"/>
      <c r="K400" s="86"/>
    </row>
    <row x14ac:dyDescent="0.25" r="401" customHeight="1" ht="17.25">
      <c r="A401" s="156"/>
      <c r="B401" s="157"/>
      <c r="C401" s="155"/>
      <c r="D401" s="155"/>
      <c r="E401" s="155"/>
      <c r="F401" s="155"/>
      <c r="G401" s="86"/>
      <c r="H401" s="87"/>
      <c r="I401" s="87"/>
      <c r="J401" s="139"/>
      <c r="K401" s="86"/>
    </row>
    <row x14ac:dyDescent="0.25" r="402" customHeight="1" ht="17.25">
      <c r="A402" s="156"/>
      <c r="B402" s="157"/>
      <c r="C402" s="155"/>
      <c r="D402" s="155"/>
      <c r="E402" s="155"/>
      <c r="F402" s="155"/>
      <c r="G402" s="86"/>
      <c r="H402" s="87"/>
      <c r="I402" s="87"/>
      <c r="J402" s="139"/>
      <c r="K402" s="86"/>
    </row>
    <row x14ac:dyDescent="0.25" r="403" customHeight="1" ht="17.25">
      <c r="A403" s="156"/>
      <c r="B403" s="157"/>
      <c r="C403" s="155"/>
      <c r="D403" s="155"/>
      <c r="E403" s="155"/>
      <c r="F403" s="155"/>
      <c r="G403" s="86"/>
      <c r="H403" s="87"/>
      <c r="I403" s="87"/>
      <c r="J403" s="139"/>
      <c r="K403" s="86"/>
    </row>
    <row x14ac:dyDescent="0.25" r="404" customHeight="1" ht="17.25">
      <c r="A404" s="156"/>
      <c r="B404" s="157"/>
      <c r="C404" s="155"/>
      <c r="D404" s="155"/>
      <c r="E404" s="155"/>
      <c r="F404" s="155"/>
      <c r="G404" s="86"/>
      <c r="H404" s="87"/>
      <c r="I404" s="87"/>
      <c r="J404" s="139"/>
      <c r="K404" s="86"/>
    </row>
    <row x14ac:dyDescent="0.25" r="405" customHeight="1" ht="17.25">
      <c r="A405" s="156"/>
      <c r="B405" s="157"/>
      <c r="C405" s="155"/>
      <c r="D405" s="155"/>
      <c r="E405" s="155"/>
      <c r="F405" s="155"/>
      <c r="G405" s="86"/>
      <c r="H405" s="87"/>
      <c r="I405" s="87"/>
      <c r="J405" s="139"/>
      <c r="K405" s="86"/>
    </row>
    <row x14ac:dyDescent="0.25" r="406" customHeight="1" ht="17.25">
      <c r="A406" s="156"/>
      <c r="B406" s="157"/>
      <c r="C406" s="155"/>
      <c r="D406" s="155"/>
      <c r="E406" s="155"/>
      <c r="F406" s="155"/>
      <c r="G406" s="86"/>
      <c r="H406" s="87"/>
      <c r="I406" s="87"/>
      <c r="J406" s="139"/>
      <c r="K406" s="86"/>
    </row>
    <row x14ac:dyDescent="0.25" r="407" customHeight="1" ht="17.25">
      <c r="A407" s="156"/>
      <c r="B407" s="157"/>
      <c r="C407" s="155"/>
      <c r="D407" s="155"/>
      <c r="E407" s="155"/>
      <c r="F407" s="155"/>
      <c r="G407" s="86"/>
      <c r="H407" s="87"/>
      <c r="I407" s="87"/>
      <c r="J407" s="139"/>
      <c r="K407" s="86"/>
    </row>
    <row x14ac:dyDescent="0.25" r="408" customHeight="1" ht="17.25">
      <c r="A408" s="156"/>
      <c r="B408" s="157"/>
      <c r="C408" s="155"/>
      <c r="D408" s="155"/>
      <c r="E408" s="155"/>
      <c r="F408" s="155"/>
      <c r="G408" s="86"/>
      <c r="H408" s="87"/>
      <c r="I408" s="87"/>
      <c r="J408" s="139"/>
      <c r="K408" s="86"/>
    </row>
    <row x14ac:dyDescent="0.25" r="409" customHeight="1" ht="17.25">
      <c r="A409" s="156"/>
      <c r="B409" s="157"/>
      <c r="C409" s="155"/>
      <c r="D409" s="155"/>
      <c r="E409" s="155"/>
      <c r="F409" s="155"/>
      <c r="G409" s="86"/>
      <c r="H409" s="87"/>
      <c r="I409" s="87"/>
      <c r="J409" s="139"/>
      <c r="K409" s="86"/>
    </row>
    <row x14ac:dyDescent="0.25" r="410" customHeight="1" ht="17.25">
      <c r="A410" s="156"/>
      <c r="B410" s="157"/>
      <c r="C410" s="155"/>
      <c r="D410" s="155"/>
      <c r="E410" s="155"/>
      <c r="F410" s="155"/>
      <c r="G410" s="86"/>
      <c r="H410" s="87"/>
      <c r="I410" s="87"/>
      <c r="J410" s="139"/>
      <c r="K410" s="86"/>
    </row>
    <row x14ac:dyDescent="0.25" r="411" customHeight="1" ht="17.25">
      <c r="A411" s="156"/>
      <c r="B411" s="157"/>
      <c r="C411" s="155"/>
      <c r="D411" s="155"/>
      <c r="E411" s="155"/>
      <c r="F411" s="155"/>
      <c r="G411" s="86"/>
      <c r="H411" s="87"/>
      <c r="I411" s="87"/>
      <c r="J411" s="139"/>
      <c r="K411" s="86"/>
    </row>
    <row x14ac:dyDescent="0.25" r="412" customHeight="1" ht="17.25">
      <c r="A412" s="156"/>
      <c r="B412" s="157"/>
      <c r="C412" s="155"/>
      <c r="D412" s="155"/>
      <c r="E412" s="155"/>
      <c r="F412" s="155"/>
      <c r="G412" s="86"/>
      <c r="H412" s="87"/>
      <c r="I412" s="87"/>
      <c r="J412" s="139"/>
      <c r="K412" s="86"/>
    </row>
    <row x14ac:dyDescent="0.25" r="413" customHeight="1" ht="17.25">
      <c r="A413" s="156"/>
      <c r="B413" s="157"/>
      <c r="C413" s="155"/>
      <c r="D413" s="155"/>
      <c r="E413" s="155"/>
      <c r="F413" s="155"/>
      <c r="G413" s="86"/>
      <c r="H413" s="87"/>
      <c r="I413" s="87"/>
      <c r="J413" s="139"/>
      <c r="K413" s="86"/>
    </row>
    <row x14ac:dyDescent="0.25" r="414" customHeight="1" ht="17.25">
      <c r="A414" s="156"/>
      <c r="B414" s="157"/>
      <c r="C414" s="155"/>
      <c r="D414" s="155"/>
      <c r="E414" s="155"/>
      <c r="F414" s="155"/>
      <c r="G414" s="86"/>
      <c r="H414" s="87"/>
      <c r="I414" s="87"/>
      <c r="J414" s="139"/>
      <c r="K414" s="86"/>
    </row>
    <row x14ac:dyDescent="0.25" r="415" customHeight="1" ht="17.25">
      <c r="A415" s="156"/>
      <c r="B415" s="157"/>
      <c r="C415" s="155"/>
      <c r="D415" s="155"/>
      <c r="E415" s="155"/>
      <c r="F415" s="155"/>
      <c r="G415" s="86"/>
      <c r="H415" s="87"/>
      <c r="I415" s="87"/>
      <c r="J415" s="139"/>
      <c r="K415" s="86"/>
    </row>
    <row x14ac:dyDescent="0.25" r="416" customHeight="1" ht="17.25">
      <c r="A416" s="156"/>
      <c r="B416" s="157"/>
      <c r="C416" s="155"/>
      <c r="D416" s="155"/>
      <c r="E416" s="155"/>
      <c r="F416" s="155"/>
      <c r="G416" s="86"/>
      <c r="H416" s="87"/>
      <c r="I416" s="87"/>
      <c r="J416" s="139"/>
      <c r="K416" s="86"/>
    </row>
    <row x14ac:dyDescent="0.25" r="417" customHeight="1" ht="17.25">
      <c r="A417" s="156"/>
      <c r="B417" s="157"/>
      <c r="C417" s="155"/>
      <c r="D417" s="155"/>
      <c r="E417" s="155"/>
      <c r="F417" s="155"/>
      <c r="G417" s="86"/>
      <c r="H417" s="87"/>
      <c r="I417" s="87"/>
      <c r="J417" s="139"/>
      <c r="K417" s="86"/>
    </row>
    <row x14ac:dyDescent="0.25" r="418" customHeight="1" ht="17.25">
      <c r="A418" s="156"/>
      <c r="B418" s="157"/>
      <c r="C418" s="155"/>
      <c r="D418" s="155"/>
      <c r="E418" s="155"/>
      <c r="F418" s="155"/>
      <c r="G418" s="86"/>
      <c r="H418" s="87"/>
      <c r="I418" s="87"/>
      <c r="J418" s="139"/>
      <c r="K418" s="86"/>
    </row>
    <row x14ac:dyDescent="0.25" r="419" customHeight="1" ht="17.25">
      <c r="A419" s="156"/>
      <c r="B419" s="157"/>
      <c r="C419" s="155"/>
      <c r="D419" s="155"/>
      <c r="E419" s="155"/>
      <c r="F419" s="155"/>
      <c r="G419" s="86"/>
      <c r="H419" s="87"/>
      <c r="I419" s="87"/>
      <c r="J419" s="139"/>
      <c r="K419" s="86"/>
    </row>
    <row x14ac:dyDescent="0.25" r="420" customHeight="1" ht="17.25">
      <c r="A420" s="156"/>
      <c r="B420" s="157"/>
      <c r="C420" s="155"/>
      <c r="D420" s="155"/>
      <c r="E420" s="155"/>
      <c r="F420" s="155"/>
      <c r="G420" s="86"/>
      <c r="H420" s="87"/>
      <c r="I420" s="87"/>
      <c r="J420" s="139"/>
      <c r="K420" s="86"/>
    </row>
    <row x14ac:dyDescent="0.25" r="421" customHeight="1" ht="17.25">
      <c r="A421" s="156"/>
      <c r="B421" s="157"/>
      <c r="C421" s="155"/>
      <c r="D421" s="155"/>
      <c r="E421" s="155"/>
      <c r="F421" s="155"/>
      <c r="G421" s="86"/>
      <c r="H421" s="87"/>
      <c r="I421" s="87"/>
      <c r="J421" s="139"/>
      <c r="K421" s="86"/>
    </row>
    <row x14ac:dyDescent="0.25" r="422" customHeight="1" ht="17.25">
      <c r="A422" s="156"/>
      <c r="B422" s="157"/>
      <c r="C422" s="155"/>
      <c r="D422" s="155"/>
      <c r="E422" s="155"/>
      <c r="F422" s="155"/>
      <c r="G422" s="86"/>
      <c r="H422" s="87"/>
      <c r="I422" s="87"/>
      <c r="J422" s="139"/>
      <c r="K422" s="86"/>
    </row>
    <row x14ac:dyDescent="0.25" r="423" customHeight="1" ht="17.25">
      <c r="A423" s="156"/>
      <c r="B423" s="157"/>
      <c r="C423" s="155"/>
      <c r="D423" s="155"/>
      <c r="E423" s="155"/>
      <c r="F423" s="155"/>
      <c r="G423" s="86"/>
      <c r="H423" s="87"/>
      <c r="I423" s="87"/>
      <c r="J423" s="139"/>
      <c r="K423" s="86"/>
    </row>
    <row x14ac:dyDescent="0.25" r="424" customHeight="1" ht="17.25">
      <c r="A424" s="156"/>
      <c r="B424" s="157"/>
      <c r="C424" s="155"/>
      <c r="D424" s="155"/>
      <c r="E424" s="155"/>
      <c r="F424" s="155"/>
      <c r="G424" s="86"/>
      <c r="H424" s="87"/>
      <c r="I424" s="87"/>
      <c r="J424" s="139"/>
      <c r="K424" s="86"/>
    </row>
    <row x14ac:dyDescent="0.25" r="425" customHeight="1" ht="17.25">
      <c r="A425" s="156"/>
      <c r="B425" s="157"/>
      <c r="C425" s="155"/>
      <c r="D425" s="155"/>
      <c r="E425" s="155"/>
      <c r="F425" s="155"/>
      <c r="G425" s="86"/>
      <c r="H425" s="87"/>
      <c r="I425" s="87"/>
      <c r="J425" s="139"/>
      <c r="K425" s="86"/>
    </row>
    <row x14ac:dyDescent="0.25" r="426" customHeight="1" ht="17.25">
      <c r="A426" s="156"/>
      <c r="B426" s="157"/>
      <c r="C426" s="155"/>
      <c r="D426" s="155"/>
      <c r="E426" s="155"/>
      <c r="F426" s="155"/>
      <c r="G426" s="86"/>
      <c r="H426" s="87"/>
      <c r="I426" s="87"/>
      <c r="J426" s="139"/>
      <c r="K426" s="86"/>
    </row>
    <row x14ac:dyDescent="0.25" r="427" customHeight="1" ht="17.25">
      <c r="A427" s="156"/>
      <c r="B427" s="157"/>
      <c r="C427" s="155"/>
      <c r="D427" s="155"/>
      <c r="E427" s="155"/>
      <c r="F427" s="155"/>
      <c r="G427" s="86"/>
      <c r="H427" s="87"/>
      <c r="I427" s="87"/>
      <c r="J427" s="139"/>
      <c r="K427" s="86"/>
    </row>
    <row x14ac:dyDescent="0.25" r="428" customHeight="1" ht="17.25">
      <c r="A428" s="156"/>
      <c r="B428" s="157"/>
      <c r="C428" s="155"/>
      <c r="D428" s="155"/>
      <c r="E428" s="155"/>
      <c r="F428" s="155"/>
      <c r="G428" s="86"/>
      <c r="H428" s="87"/>
      <c r="I428" s="87"/>
      <c r="J428" s="139"/>
      <c r="K428" s="86"/>
    </row>
    <row x14ac:dyDescent="0.25" r="429" customHeight="1" ht="17.25">
      <c r="A429" s="156"/>
      <c r="B429" s="157"/>
      <c r="C429" s="155"/>
      <c r="D429" s="155"/>
      <c r="E429" s="155"/>
      <c r="F429" s="155"/>
      <c r="G429" s="86"/>
      <c r="H429" s="87"/>
      <c r="I429" s="87"/>
      <c r="J429" s="139"/>
      <c r="K429" s="86"/>
    </row>
    <row x14ac:dyDescent="0.25" r="430" customHeight="1" ht="17.25">
      <c r="A430" s="156"/>
      <c r="B430" s="157"/>
      <c r="C430" s="155"/>
      <c r="D430" s="155"/>
      <c r="E430" s="155"/>
      <c r="F430" s="155"/>
      <c r="G430" s="86"/>
      <c r="H430" s="87"/>
      <c r="I430" s="87"/>
      <c r="J430" s="139"/>
      <c r="K430" s="86"/>
    </row>
    <row x14ac:dyDescent="0.25" r="431" customHeight="1" ht="17.25">
      <c r="A431" s="156"/>
      <c r="B431" s="157"/>
      <c r="C431" s="155"/>
      <c r="D431" s="155"/>
      <c r="E431" s="155"/>
      <c r="F431" s="155"/>
      <c r="G431" s="86"/>
      <c r="H431" s="87"/>
      <c r="I431" s="87"/>
      <c r="J431" s="139"/>
      <c r="K431" s="86"/>
    </row>
    <row x14ac:dyDescent="0.25" r="432" customHeight="1" ht="17.25">
      <c r="A432" s="156"/>
      <c r="B432" s="157"/>
      <c r="C432" s="155"/>
      <c r="D432" s="155"/>
      <c r="E432" s="155"/>
      <c r="F432" s="155"/>
      <c r="G432" s="86"/>
      <c r="H432" s="87"/>
      <c r="I432" s="87"/>
      <c r="J432" s="139"/>
      <c r="K432" s="86"/>
    </row>
    <row x14ac:dyDescent="0.25" r="433" customHeight="1" ht="17.25">
      <c r="A433" s="156"/>
      <c r="B433" s="157"/>
      <c r="C433" s="155"/>
      <c r="D433" s="155"/>
      <c r="E433" s="155"/>
      <c r="F433" s="155"/>
      <c r="G433" s="86"/>
      <c r="H433" s="87"/>
      <c r="I433" s="87"/>
      <c r="J433" s="139"/>
      <c r="K433" s="86"/>
    </row>
    <row x14ac:dyDescent="0.25" r="434" customHeight="1" ht="17.25">
      <c r="A434" s="156"/>
      <c r="B434" s="157"/>
      <c r="C434" s="155"/>
      <c r="D434" s="155"/>
      <c r="E434" s="155"/>
      <c r="F434" s="155"/>
      <c r="G434" s="86"/>
      <c r="H434" s="87"/>
      <c r="I434" s="87"/>
      <c r="J434" s="139"/>
      <c r="K434" s="86"/>
    </row>
    <row x14ac:dyDescent="0.25" r="435" customHeight="1" ht="17.25">
      <c r="A435" s="156"/>
      <c r="B435" s="157"/>
      <c r="C435" s="155"/>
      <c r="D435" s="155"/>
      <c r="E435" s="155"/>
      <c r="F435" s="155"/>
      <c r="G435" s="86"/>
      <c r="H435" s="87"/>
      <c r="I435" s="87"/>
      <c r="J435" s="139"/>
      <c r="K435" s="86"/>
    </row>
    <row x14ac:dyDescent="0.25" r="436" customHeight="1" ht="17.25">
      <c r="A436" s="156"/>
      <c r="B436" s="157"/>
      <c r="C436" s="155"/>
      <c r="D436" s="155"/>
      <c r="E436" s="155"/>
      <c r="F436" s="155"/>
      <c r="G436" s="86"/>
      <c r="H436" s="87"/>
      <c r="I436" s="87"/>
      <c r="J436" s="139"/>
      <c r="K436" s="86"/>
    </row>
    <row x14ac:dyDescent="0.25" r="437" customHeight="1" ht="17.25">
      <c r="A437" s="156"/>
      <c r="B437" s="157"/>
      <c r="C437" s="155"/>
      <c r="D437" s="155"/>
      <c r="E437" s="155"/>
      <c r="F437" s="155"/>
      <c r="G437" s="86"/>
      <c r="H437" s="87"/>
      <c r="I437" s="87"/>
      <c r="J437" s="139"/>
      <c r="K437" s="86"/>
    </row>
    <row x14ac:dyDescent="0.25" r="438" customHeight="1" ht="17.25">
      <c r="A438" s="156"/>
      <c r="B438" s="157"/>
      <c r="C438" s="155"/>
      <c r="D438" s="155"/>
      <c r="E438" s="155"/>
      <c r="F438" s="155"/>
      <c r="G438" s="86"/>
      <c r="H438" s="87"/>
      <c r="I438" s="87"/>
      <c r="J438" s="139"/>
      <c r="K438" s="86"/>
    </row>
    <row x14ac:dyDescent="0.25" r="439" customHeight="1" ht="17.25">
      <c r="A439" s="156"/>
      <c r="B439" s="157"/>
      <c r="C439" s="155"/>
      <c r="D439" s="155"/>
      <c r="E439" s="155"/>
      <c r="F439" s="155"/>
      <c r="G439" s="86"/>
      <c r="H439" s="87"/>
      <c r="I439" s="87"/>
      <c r="J439" s="139"/>
      <c r="K439" s="86"/>
    </row>
    <row x14ac:dyDescent="0.25" r="440" customHeight="1" ht="17.25">
      <c r="A440" s="156"/>
      <c r="B440" s="157"/>
      <c r="C440" s="155"/>
      <c r="D440" s="155"/>
      <c r="E440" s="155"/>
      <c r="F440" s="155"/>
      <c r="G440" s="86"/>
      <c r="H440" s="87"/>
      <c r="I440" s="87"/>
      <c r="J440" s="139"/>
      <c r="K440" s="86"/>
    </row>
    <row x14ac:dyDescent="0.25" r="441" customHeight="1" ht="17.25">
      <c r="A441" s="156"/>
      <c r="B441" s="157"/>
      <c r="C441" s="155"/>
      <c r="D441" s="155"/>
      <c r="E441" s="155"/>
      <c r="F441" s="155"/>
      <c r="G441" s="86"/>
      <c r="H441" s="87"/>
      <c r="I441" s="87"/>
      <c r="J441" s="139"/>
      <c r="K441" s="86"/>
    </row>
    <row x14ac:dyDescent="0.25" r="442" customHeight="1" ht="17.25">
      <c r="A442" s="156"/>
      <c r="B442" s="157"/>
      <c r="C442" s="155"/>
      <c r="D442" s="155"/>
      <c r="E442" s="155"/>
      <c r="F442" s="155"/>
      <c r="G442" s="86"/>
      <c r="H442" s="87"/>
      <c r="I442" s="87"/>
      <c r="J442" s="139"/>
      <c r="K442" s="86"/>
    </row>
    <row x14ac:dyDescent="0.25" r="443" customHeight="1" ht="17.25">
      <c r="A443" s="156"/>
      <c r="B443" s="157"/>
      <c r="C443" s="155"/>
      <c r="D443" s="155"/>
      <c r="E443" s="155"/>
      <c r="F443" s="155"/>
      <c r="G443" s="86"/>
      <c r="H443" s="87"/>
      <c r="I443" s="87"/>
      <c r="J443" s="139"/>
      <c r="K443" s="86"/>
    </row>
    <row x14ac:dyDescent="0.25" r="444" customHeight="1" ht="17.25">
      <c r="A444" s="156"/>
      <c r="B444" s="157"/>
      <c r="C444" s="155"/>
      <c r="D444" s="155"/>
      <c r="E444" s="155"/>
      <c r="F444" s="155"/>
      <c r="G444" s="86"/>
      <c r="H444" s="87"/>
      <c r="I444" s="87"/>
      <c r="J444" s="139"/>
      <c r="K444" s="86"/>
    </row>
    <row x14ac:dyDescent="0.25" r="445" customHeight="1" ht="17.25">
      <c r="A445" s="156"/>
      <c r="B445" s="157"/>
      <c r="C445" s="155"/>
      <c r="D445" s="155"/>
      <c r="E445" s="155"/>
      <c r="F445" s="155"/>
      <c r="G445" s="86"/>
      <c r="H445" s="87"/>
      <c r="I445" s="87"/>
      <c r="J445" s="139"/>
      <c r="K445" s="86"/>
    </row>
    <row x14ac:dyDescent="0.25" r="446" customHeight="1" ht="17.25">
      <c r="A446" s="156"/>
      <c r="B446" s="157"/>
      <c r="C446" s="155"/>
      <c r="D446" s="155"/>
      <c r="E446" s="155"/>
      <c r="F446" s="155"/>
      <c r="G446" s="86"/>
      <c r="H446" s="87"/>
      <c r="I446" s="87"/>
      <c r="J446" s="139"/>
      <c r="K446" s="86"/>
    </row>
    <row x14ac:dyDescent="0.25" r="447" customHeight="1" ht="17.25">
      <c r="A447" s="156"/>
      <c r="B447" s="157"/>
      <c r="C447" s="155"/>
      <c r="D447" s="155"/>
      <c r="E447" s="155"/>
      <c r="F447" s="155"/>
      <c r="G447" s="86"/>
      <c r="H447" s="87"/>
      <c r="I447" s="87"/>
      <c r="J447" s="139"/>
      <c r="K447" s="86"/>
    </row>
    <row x14ac:dyDescent="0.25" r="448" customHeight="1" ht="17.25">
      <c r="A448" s="156"/>
      <c r="B448" s="157"/>
      <c r="C448" s="155"/>
      <c r="D448" s="155"/>
      <c r="E448" s="155"/>
      <c r="F448" s="155"/>
      <c r="G448" s="86"/>
      <c r="H448" s="87"/>
      <c r="I448" s="87"/>
      <c r="J448" s="139"/>
      <c r="K448" s="86"/>
    </row>
    <row x14ac:dyDescent="0.25" r="449" customHeight="1" ht="17.25">
      <c r="A449" s="156"/>
      <c r="B449" s="157"/>
      <c r="C449" s="155"/>
      <c r="D449" s="155"/>
      <c r="E449" s="155"/>
      <c r="F449" s="155"/>
      <c r="G449" s="86"/>
      <c r="H449" s="87"/>
      <c r="I449" s="87"/>
      <c r="J449" s="139"/>
      <c r="K449" s="86"/>
    </row>
    <row x14ac:dyDescent="0.25" r="450" customHeight="1" ht="17.25">
      <c r="A450" s="156"/>
      <c r="B450" s="157"/>
      <c r="C450" s="155"/>
      <c r="D450" s="155"/>
      <c r="E450" s="155"/>
      <c r="F450" s="155"/>
      <c r="G450" s="86"/>
      <c r="H450" s="87"/>
      <c r="I450" s="87"/>
      <c r="J450" s="139"/>
      <c r="K450" s="86"/>
    </row>
    <row x14ac:dyDescent="0.25" r="451" customHeight="1" ht="17.25">
      <c r="A451" s="156"/>
      <c r="B451" s="157"/>
      <c r="C451" s="155"/>
      <c r="D451" s="155"/>
      <c r="E451" s="155"/>
      <c r="F451" s="155"/>
      <c r="G451" s="86"/>
      <c r="H451" s="87"/>
      <c r="I451" s="87"/>
      <c r="J451" s="139"/>
      <c r="K451" s="86"/>
    </row>
    <row x14ac:dyDescent="0.25" r="452" customHeight="1" ht="17.25">
      <c r="A452" s="156"/>
      <c r="B452" s="157"/>
      <c r="C452" s="155"/>
      <c r="D452" s="155"/>
      <c r="E452" s="155"/>
      <c r="F452" s="155"/>
      <c r="G452" s="86"/>
      <c r="H452" s="87"/>
      <c r="I452" s="87"/>
      <c r="J452" s="139"/>
      <c r="K452" s="86"/>
    </row>
    <row x14ac:dyDescent="0.25" r="453" customHeight="1" ht="17.25">
      <c r="A453" s="156"/>
      <c r="B453" s="157"/>
      <c r="C453" s="155"/>
      <c r="D453" s="155"/>
      <c r="E453" s="155"/>
      <c r="F453" s="155"/>
      <c r="G453" s="86"/>
      <c r="H453" s="87"/>
      <c r="I453" s="87"/>
      <c r="J453" s="139"/>
      <c r="K453" s="86"/>
    </row>
    <row x14ac:dyDescent="0.25" r="454" customHeight="1" ht="17.25">
      <c r="A454" s="156"/>
      <c r="B454" s="157"/>
      <c r="C454" s="155"/>
      <c r="D454" s="155"/>
      <c r="E454" s="155"/>
      <c r="F454" s="155"/>
      <c r="G454" s="86"/>
      <c r="H454" s="87"/>
      <c r="I454" s="87"/>
      <c r="J454" s="139"/>
      <c r="K454" s="86"/>
    </row>
    <row x14ac:dyDescent="0.25" r="455" customHeight="1" ht="17.25">
      <c r="A455" s="156"/>
      <c r="B455" s="157"/>
      <c r="C455" s="155"/>
      <c r="D455" s="155"/>
      <c r="E455" s="155"/>
      <c r="F455" s="155"/>
      <c r="G455" s="86"/>
      <c r="H455" s="87"/>
      <c r="I455" s="87"/>
      <c r="J455" s="139"/>
      <c r="K455" s="86"/>
    </row>
    <row x14ac:dyDescent="0.25" r="456" customHeight="1" ht="17.25">
      <c r="A456" s="156"/>
      <c r="B456" s="157"/>
      <c r="C456" s="155"/>
      <c r="D456" s="155"/>
      <c r="E456" s="155"/>
      <c r="F456" s="155"/>
      <c r="G456" s="86"/>
      <c r="H456" s="87"/>
      <c r="I456" s="87"/>
      <c r="J456" s="139"/>
      <c r="K456" s="86"/>
    </row>
    <row x14ac:dyDescent="0.25" r="457" customHeight="1" ht="17.25">
      <c r="A457" s="156"/>
      <c r="B457" s="157"/>
      <c r="C457" s="155"/>
      <c r="D457" s="155"/>
      <c r="E457" s="155"/>
      <c r="F457" s="155"/>
      <c r="G457" s="86"/>
      <c r="H457" s="87"/>
      <c r="I457" s="87"/>
      <c r="J457" s="139"/>
      <c r="K457" s="86"/>
    </row>
    <row x14ac:dyDescent="0.25" r="458" customHeight="1" ht="17.25">
      <c r="A458" s="156"/>
      <c r="B458" s="157"/>
      <c r="C458" s="155"/>
      <c r="D458" s="155"/>
      <c r="E458" s="155"/>
      <c r="F458" s="155"/>
      <c r="G458" s="86"/>
      <c r="H458" s="87"/>
      <c r="I458" s="87"/>
      <c r="J458" s="139"/>
      <c r="K458" s="86"/>
    </row>
    <row x14ac:dyDescent="0.25" r="459" customHeight="1" ht="17.25">
      <c r="A459" s="156"/>
      <c r="B459" s="157"/>
      <c r="C459" s="155"/>
      <c r="D459" s="155"/>
      <c r="E459" s="155"/>
      <c r="F459" s="155"/>
      <c r="G459" s="86"/>
      <c r="H459" s="87"/>
      <c r="I459" s="87"/>
      <c r="J459" s="139"/>
      <c r="K459" s="86"/>
    </row>
    <row x14ac:dyDescent="0.25" r="460" customHeight="1" ht="17.25">
      <c r="A460" s="156"/>
      <c r="B460" s="157"/>
      <c r="C460" s="155"/>
      <c r="D460" s="155"/>
      <c r="E460" s="155"/>
      <c r="F460" s="155"/>
      <c r="G460" s="86"/>
      <c r="H460" s="87"/>
      <c r="I460" s="87"/>
      <c r="J460" s="139"/>
      <c r="K460" s="86"/>
    </row>
    <row x14ac:dyDescent="0.25" r="461" customHeight="1" ht="17.25">
      <c r="A461" s="156"/>
      <c r="B461" s="157"/>
      <c r="C461" s="155"/>
      <c r="D461" s="155"/>
      <c r="E461" s="155"/>
      <c r="F461" s="155"/>
      <c r="G461" s="86"/>
      <c r="H461" s="87"/>
      <c r="I461" s="87"/>
      <c r="J461" s="139"/>
      <c r="K461" s="86"/>
    </row>
    <row x14ac:dyDescent="0.25" r="462" customHeight="1" ht="17.25">
      <c r="A462" s="156"/>
      <c r="B462" s="157"/>
      <c r="C462" s="155"/>
      <c r="D462" s="155"/>
      <c r="E462" s="155"/>
      <c r="F462" s="155"/>
      <c r="G462" s="86"/>
      <c r="H462" s="87"/>
      <c r="I462" s="87"/>
      <c r="J462" s="139"/>
      <c r="K462" s="86"/>
    </row>
    <row x14ac:dyDescent="0.25" r="463" customHeight="1" ht="17.25">
      <c r="A463" s="156"/>
      <c r="B463" s="157"/>
      <c r="C463" s="155"/>
      <c r="D463" s="155"/>
      <c r="E463" s="155"/>
      <c r="F463" s="155"/>
      <c r="G463" s="86"/>
      <c r="H463" s="87"/>
      <c r="I463" s="87"/>
      <c r="J463" s="139"/>
      <c r="K463" s="86"/>
    </row>
    <row x14ac:dyDescent="0.25" r="464" customHeight="1" ht="17.25">
      <c r="A464" s="156"/>
      <c r="B464" s="157"/>
      <c r="C464" s="155"/>
      <c r="D464" s="155"/>
      <c r="E464" s="155"/>
      <c r="F464" s="155"/>
      <c r="G464" s="86"/>
      <c r="H464" s="87"/>
      <c r="I464" s="87"/>
      <c r="J464" s="139"/>
      <c r="K464" s="86"/>
    </row>
    <row x14ac:dyDescent="0.25" r="465" customHeight="1" ht="17.25">
      <c r="A465" s="156"/>
      <c r="B465" s="157"/>
      <c r="C465" s="155"/>
      <c r="D465" s="155"/>
      <c r="E465" s="155"/>
      <c r="F465" s="155"/>
      <c r="G465" s="86"/>
      <c r="H465" s="87"/>
      <c r="I465" s="87"/>
      <c r="J465" s="139"/>
      <c r="K465" s="86"/>
    </row>
    <row x14ac:dyDescent="0.25" r="466" customHeight="1" ht="17.25">
      <c r="A466" s="156"/>
      <c r="B466" s="157"/>
      <c r="C466" s="155"/>
      <c r="D466" s="155"/>
      <c r="E466" s="155"/>
      <c r="F466" s="155"/>
      <c r="G466" s="86"/>
      <c r="H466" s="87"/>
      <c r="I466" s="87"/>
      <c r="J466" s="139"/>
      <c r="K466" s="86"/>
    </row>
    <row x14ac:dyDescent="0.25" r="467" customHeight="1" ht="17.25">
      <c r="A467" s="156"/>
      <c r="B467" s="157"/>
      <c r="C467" s="155"/>
      <c r="D467" s="155"/>
      <c r="E467" s="155"/>
      <c r="F467" s="155"/>
      <c r="G467" s="86"/>
      <c r="H467" s="87"/>
      <c r="I467" s="87"/>
      <c r="J467" s="139"/>
      <c r="K467" s="86"/>
    </row>
    <row x14ac:dyDescent="0.25" r="468" customHeight="1" ht="17.25">
      <c r="A468" s="156"/>
      <c r="B468" s="157"/>
      <c r="C468" s="155"/>
      <c r="D468" s="155"/>
      <c r="E468" s="155"/>
      <c r="F468" s="155"/>
      <c r="G468" s="86"/>
      <c r="H468" s="87"/>
      <c r="I468" s="87"/>
      <c r="J468" s="139"/>
      <c r="K468" s="86"/>
    </row>
    <row x14ac:dyDescent="0.25" r="469" customHeight="1" ht="17.25">
      <c r="A469" s="156"/>
      <c r="B469" s="157"/>
      <c r="C469" s="155"/>
      <c r="D469" s="155"/>
      <c r="E469" s="155"/>
      <c r="F469" s="155"/>
      <c r="G469" s="86"/>
      <c r="H469" s="87"/>
      <c r="I469" s="87"/>
      <c r="J469" s="139"/>
      <c r="K469" s="86"/>
    </row>
    <row x14ac:dyDescent="0.25" r="470" customHeight="1" ht="17.25">
      <c r="A470" s="156"/>
      <c r="B470" s="157"/>
      <c r="C470" s="155"/>
      <c r="D470" s="155"/>
      <c r="E470" s="155"/>
      <c r="F470" s="155"/>
      <c r="G470" s="86"/>
      <c r="H470" s="87"/>
      <c r="I470" s="87"/>
      <c r="J470" s="139"/>
      <c r="K470" s="86"/>
    </row>
    <row x14ac:dyDescent="0.25" r="471" customHeight="1" ht="17.25">
      <c r="A471" s="156"/>
      <c r="B471" s="157"/>
      <c r="C471" s="155"/>
      <c r="D471" s="155"/>
      <c r="E471" s="155"/>
      <c r="F471" s="155"/>
      <c r="G471" s="86"/>
      <c r="H471" s="87"/>
      <c r="I471" s="87"/>
      <c r="J471" s="139"/>
      <c r="K471" s="86"/>
    </row>
    <row x14ac:dyDescent="0.25" r="472" customHeight="1" ht="17.25">
      <c r="A472" s="156"/>
      <c r="B472" s="157"/>
      <c r="C472" s="155"/>
      <c r="D472" s="155"/>
      <c r="E472" s="155"/>
      <c r="F472" s="155"/>
      <c r="G472" s="86"/>
      <c r="H472" s="87"/>
      <c r="I472" s="87"/>
      <c r="J472" s="139"/>
      <c r="K472" s="86"/>
    </row>
    <row x14ac:dyDescent="0.25" r="473" customHeight="1" ht="17.25">
      <c r="A473" s="156"/>
      <c r="B473" s="157"/>
      <c r="C473" s="155"/>
      <c r="D473" s="155"/>
      <c r="E473" s="155"/>
      <c r="F473" s="155"/>
      <c r="G473" s="86"/>
      <c r="H473" s="87"/>
      <c r="I473" s="87"/>
      <c r="J473" s="139"/>
      <c r="K473" s="86"/>
    </row>
    <row x14ac:dyDescent="0.25" r="474" customHeight="1" ht="17.25">
      <c r="A474" s="156"/>
      <c r="B474" s="157"/>
      <c r="C474" s="155"/>
      <c r="D474" s="155"/>
      <c r="E474" s="155"/>
      <c r="F474" s="155"/>
      <c r="G474" s="86"/>
      <c r="H474" s="87"/>
      <c r="I474" s="87"/>
      <c r="J474" s="139"/>
      <c r="K474" s="86"/>
    </row>
    <row x14ac:dyDescent="0.25" r="475" customHeight="1" ht="17.25">
      <c r="A475" s="156"/>
      <c r="B475" s="157"/>
      <c r="C475" s="155"/>
      <c r="D475" s="155"/>
      <c r="E475" s="155"/>
      <c r="F475" s="155"/>
      <c r="G475" s="86"/>
      <c r="H475" s="87"/>
      <c r="I475" s="87"/>
      <c r="J475" s="139"/>
      <c r="K475" s="86"/>
    </row>
    <row x14ac:dyDescent="0.25" r="476" customHeight="1" ht="17.25">
      <c r="A476" s="156"/>
      <c r="B476" s="157"/>
      <c r="C476" s="155"/>
      <c r="D476" s="155"/>
      <c r="E476" s="155"/>
      <c r="F476" s="155"/>
      <c r="G476" s="86"/>
      <c r="H476" s="87"/>
      <c r="I476" s="87"/>
      <c r="J476" s="139"/>
      <c r="K476" s="86"/>
    </row>
    <row x14ac:dyDescent="0.25" r="477" customHeight="1" ht="17.25">
      <c r="A477" s="156"/>
      <c r="B477" s="157"/>
      <c r="C477" s="155"/>
      <c r="D477" s="155"/>
      <c r="E477" s="155"/>
      <c r="F477" s="155"/>
      <c r="G477" s="86"/>
      <c r="H477" s="87"/>
      <c r="I477" s="87"/>
      <c r="J477" s="139"/>
      <c r="K477" s="86"/>
    </row>
    <row x14ac:dyDescent="0.25" r="478" customHeight="1" ht="17.25">
      <c r="A478" s="156"/>
      <c r="B478" s="157"/>
      <c r="C478" s="155"/>
      <c r="D478" s="155"/>
      <c r="E478" s="155"/>
      <c r="F478" s="155"/>
      <c r="G478" s="86"/>
      <c r="H478" s="87"/>
      <c r="I478" s="87"/>
      <c r="J478" s="139"/>
      <c r="K478" s="86"/>
    </row>
    <row x14ac:dyDescent="0.25" r="479" customHeight="1" ht="17.25">
      <c r="A479" s="156"/>
      <c r="B479" s="157"/>
      <c r="C479" s="155"/>
      <c r="D479" s="155"/>
      <c r="E479" s="155"/>
      <c r="F479" s="155"/>
      <c r="G479" s="86"/>
      <c r="H479" s="87"/>
      <c r="I479" s="87"/>
      <c r="J479" s="139"/>
      <c r="K479" s="86"/>
    </row>
    <row x14ac:dyDescent="0.25" r="480" customHeight="1" ht="17.25">
      <c r="A480" s="156"/>
      <c r="B480" s="157"/>
      <c r="C480" s="155"/>
      <c r="D480" s="155"/>
      <c r="E480" s="155"/>
      <c r="F480" s="155"/>
      <c r="G480" s="86"/>
      <c r="H480" s="87"/>
      <c r="I480" s="87"/>
      <c r="J480" s="139"/>
      <c r="K480" s="86"/>
    </row>
    <row x14ac:dyDescent="0.25" r="481" customHeight="1" ht="17.25">
      <c r="A481" s="156"/>
      <c r="B481" s="157"/>
      <c r="C481" s="155"/>
      <c r="D481" s="155"/>
      <c r="E481" s="155"/>
      <c r="F481" s="155"/>
      <c r="G481" s="86"/>
      <c r="H481" s="87"/>
      <c r="I481" s="87"/>
      <c r="J481" s="139"/>
      <c r="K481" s="86"/>
    </row>
    <row x14ac:dyDescent="0.25" r="482" customHeight="1" ht="17.25">
      <c r="A482" s="156"/>
      <c r="B482" s="157"/>
      <c r="C482" s="155"/>
      <c r="D482" s="155"/>
      <c r="E482" s="155"/>
      <c r="F482" s="155"/>
      <c r="G482" s="86"/>
      <c r="H482" s="87"/>
      <c r="I482" s="87"/>
      <c r="J482" s="139"/>
      <c r="K482" s="86"/>
    </row>
    <row x14ac:dyDescent="0.25" r="483" customHeight="1" ht="17.25">
      <c r="A483" s="156"/>
      <c r="B483" s="157"/>
      <c r="C483" s="155"/>
      <c r="D483" s="155"/>
      <c r="E483" s="155"/>
      <c r="F483" s="155"/>
      <c r="G483" s="86"/>
      <c r="H483" s="87"/>
      <c r="I483" s="87"/>
      <c r="J483" s="139"/>
      <c r="K483" s="86"/>
    </row>
    <row x14ac:dyDescent="0.25" r="484" customHeight="1" ht="17.25">
      <c r="A484" s="156"/>
      <c r="B484" s="157"/>
      <c r="C484" s="155"/>
      <c r="D484" s="155"/>
      <c r="E484" s="155"/>
      <c r="F484" s="155"/>
      <c r="G484" s="86"/>
      <c r="H484" s="87"/>
      <c r="I484" s="87"/>
      <c r="J484" s="139"/>
      <c r="K484" s="86"/>
    </row>
    <row x14ac:dyDescent="0.25" r="485" customHeight="1" ht="17.25">
      <c r="A485" s="156"/>
      <c r="B485" s="157"/>
      <c r="C485" s="155"/>
      <c r="D485" s="155"/>
      <c r="E485" s="155"/>
      <c r="F485" s="155"/>
      <c r="G485" s="86"/>
      <c r="H485" s="87"/>
      <c r="I485" s="87"/>
      <c r="J485" s="139"/>
      <c r="K485" s="86"/>
    </row>
    <row x14ac:dyDescent="0.25" r="486" customHeight="1" ht="17.25">
      <c r="A486" s="156"/>
      <c r="B486" s="157"/>
      <c r="C486" s="155"/>
      <c r="D486" s="155"/>
      <c r="E486" s="155"/>
      <c r="F486" s="155"/>
      <c r="G486" s="86"/>
      <c r="H486" s="87"/>
      <c r="I486" s="87"/>
      <c r="J486" s="139"/>
      <c r="K486" s="86"/>
    </row>
    <row x14ac:dyDescent="0.25" r="487" customHeight="1" ht="17.25">
      <c r="A487" s="156"/>
      <c r="B487" s="157"/>
      <c r="C487" s="155"/>
      <c r="D487" s="155"/>
      <c r="E487" s="155"/>
      <c r="F487" s="155"/>
      <c r="G487" s="86"/>
      <c r="H487" s="87"/>
      <c r="I487" s="87"/>
      <c r="J487" s="139"/>
      <c r="K487" s="86"/>
    </row>
    <row x14ac:dyDescent="0.25" r="488" customHeight="1" ht="17.25">
      <c r="A488" s="156"/>
      <c r="B488" s="157"/>
      <c r="C488" s="155"/>
      <c r="D488" s="155"/>
      <c r="E488" s="155"/>
      <c r="F488" s="155"/>
      <c r="G488" s="86"/>
      <c r="H488" s="87"/>
      <c r="I488" s="87"/>
      <c r="J488" s="139"/>
      <c r="K488" s="86"/>
    </row>
    <row x14ac:dyDescent="0.25" r="489" customHeight="1" ht="17.25">
      <c r="A489" s="156"/>
      <c r="B489" s="157"/>
      <c r="C489" s="155"/>
      <c r="D489" s="155"/>
      <c r="E489" s="155"/>
      <c r="F489" s="155"/>
      <c r="G489" s="86"/>
      <c r="H489" s="87"/>
      <c r="I489" s="87"/>
      <c r="J489" s="139"/>
      <c r="K489" s="86"/>
    </row>
    <row x14ac:dyDescent="0.25" r="490" customHeight="1" ht="17.25">
      <c r="A490" s="156"/>
      <c r="B490" s="157"/>
      <c r="C490" s="155"/>
      <c r="D490" s="155"/>
      <c r="E490" s="155"/>
      <c r="F490" s="155"/>
      <c r="G490" s="86"/>
      <c r="H490" s="87"/>
      <c r="I490" s="87"/>
      <c r="J490" s="139"/>
      <c r="K490" s="86"/>
    </row>
    <row x14ac:dyDescent="0.25" r="491" customHeight="1" ht="17.25">
      <c r="A491" s="156"/>
      <c r="B491" s="157"/>
      <c r="C491" s="155"/>
      <c r="D491" s="155"/>
      <c r="E491" s="155"/>
      <c r="F491" s="155"/>
      <c r="G491" s="86"/>
      <c r="H491" s="87"/>
      <c r="I491" s="87"/>
      <c r="J491" s="139"/>
      <c r="K491" s="86"/>
    </row>
    <row x14ac:dyDescent="0.25" r="492" customHeight="1" ht="17.25">
      <c r="A492" s="156"/>
      <c r="B492" s="157"/>
      <c r="C492" s="155"/>
      <c r="D492" s="155"/>
      <c r="E492" s="155"/>
      <c r="F492" s="155"/>
      <c r="G492" s="86"/>
      <c r="H492" s="87"/>
      <c r="I492" s="87"/>
      <c r="J492" s="139"/>
      <c r="K492" s="86"/>
    </row>
    <row x14ac:dyDescent="0.25" r="493" customHeight="1" ht="17.25">
      <c r="A493" s="156"/>
      <c r="B493" s="157"/>
      <c r="C493" s="155"/>
      <c r="D493" s="155"/>
      <c r="E493" s="155"/>
      <c r="F493" s="155"/>
      <c r="G493" s="86"/>
      <c r="H493" s="87"/>
      <c r="I493" s="87"/>
      <c r="J493" s="139"/>
      <c r="K493" s="86"/>
    </row>
    <row x14ac:dyDescent="0.25" r="494" customHeight="1" ht="17.25">
      <c r="A494" s="156"/>
      <c r="B494" s="157"/>
      <c r="C494" s="155"/>
      <c r="D494" s="155"/>
      <c r="E494" s="155"/>
      <c r="F494" s="155"/>
      <c r="G494" s="86"/>
      <c r="H494" s="87"/>
      <c r="I494" s="87"/>
      <c r="J494" s="139"/>
      <c r="K494" s="86"/>
    </row>
    <row x14ac:dyDescent="0.25" r="495" customHeight="1" ht="17.25">
      <c r="A495" s="156"/>
      <c r="B495" s="157"/>
      <c r="C495" s="155"/>
      <c r="D495" s="155"/>
      <c r="E495" s="155"/>
      <c r="F495" s="155"/>
      <c r="G495" s="86"/>
      <c r="H495" s="87"/>
      <c r="I495" s="87"/>
      <c r="J495" s="139"/>
      <c r="K495" s="86"/>
    </row>
    <row x14ac:dyDescent="0.25" r="496" customHeight="1" ht="17.25">
      <c r="A496" s="156"/>
      <c r="B496" s="157"/>
      <c r="C496" s="155"/>
      <c r="D496" s="155"/>
      <c r="E496" s="155"/>
      <c r="F496" s="155"/>
      <c r="G496" s="86"/>
      <c r="H496" s="87"/>
      <c r="I496" s="87"/>
      <c r="J496" s="139"/>
      <c r="K496" s="86"/>
    </row>
    <row x14ac:dyDescent="0.25" r="497" customHeight="1" ht="17.25">
      <c r="A497" s="156"/>
      <c r="B497" s="157"/>
      <c r="C497" s="155"/>
      <c r="D497" s="155"/>
      <c r="E497" s="155"/>
      <c r="F497" s="155"/>
      <c r="G497" s="86"/>
      <c r="H497" s="87"/>
      <c r="I497" s="87"/>
      <c r="J497" s="139"/>
      <c r="K497" s="86"/>
    </row>
    <row x14ac:dyDescent="0.25" r="498" customHeight="1" ht="17.25">
      <c r="A498" s="156"/>
      <c r="B498" s="157"/>
      <c r="C498" s="155"/>
      <c r="D498" s="155"/>
      <c r="E498" s="155"/>
      <c r="F498" s="155"/>
      <c r="G498" s="86"/>
      <c r="H498" s="87"/>
      <c r="I498" s="87"/>
      <c r="J498" s="139"/>
      <c r="K498" s="86"/>
    </row>
    <row x14ac:dyDescent="0.25" r="499" customHeight="1" ht="17.25">
      <c r="A499" s="156"/>
      <c r="B499" s="157"/>
      <c r="C499" s="155"/>
      <c r="D499" s="155"/>
      <c r="E499" s="155"/>
      <c r="F499" s="155"/>
      <c r="G499" s="86"/>
      <c r="H499" s="87"/>
      <c r="I499" s="87"/>
      <c r="J499" s="139"/>
      <c r="K499" s="86"/>
    </row>
    <row x14ac:dyDescent="0.25" r="500" customHeight="1" ht="17.25">
      <c r="A500" s="156"/>
      <c r="B500" s="157"/>
      <c r="C500" s="155"/>
      <c r="D500" s="155"/>
      <c r="E500" s="155"/>
      <c r="F500" s="155"/>
      <c r="G500" s="86"/>
      <c r="H500" s="87"/>
      <c r="I500" s="87"/>
      <c r="J500" s="139"/>
      <c r="K500" s="86"/>
    </row>
    <row x14ac:dyDescent="0.25" r="501" customHeight="1" ht="17.25">
      <c r="A501" s="156"/>
      <c r="B501" s="157"/>
      <c r="C501" s="155"/>
      <c r="D501" s="155"/>
      <c r="E501" s="155"/>
      <c r="F501" s="155"/>
      <c r="G501" s="86"/>
      <c r="H501" s="87"/>
      <c r="I501" s="87"/>
      <c r="J501" s="139"/>
      <c r="K501" s="86"/>
    </row>
    <row x14ac:dyDescent="0.25" r="502" customHeight="1" ht="17.25">
      <c r="A502" s="156"/>
      <c r="B502" s="157"/>
      <c r="C502" s="155"/>
      <c r="D502" s="155"/>
      <c r="E502" s="155"/>
      <c r="F502" s="155"/>
      <c r="G502" s="86"/>
      <c r="H502" s="87"/>
      <c r="I502" s="87"/>
      <c r="J502" s="139"/>
      <c r="K502" s="86"/>
    </row>
    <row x14ac:dyDescent="0.25" r="503" customHeight="1" ht="17.25">
      <c r="A503" s="156"/>
      <c r="B503" s="157"/>
      <c r="C503" s="155"/>
      <c r="D503" s="155"/>
      <c r="E503" s="155"/>
      <c r="F503" s="155"/>
      <c r="G503" s="86"/>
      <c r="H503" s="87"/>
      <c r="I503" s="87"/>
      <c r="J503" s="139"/>
      <c r="K503" s="86"/>
    </row>
    <row x14ac:dyDescent="0.25" r="504" customHeight="1" ht="17.25">
      <c r="A504" s="156"/>
      <c r="B504" s="157"/>
      <c r="C504" s="155"/>
      <c r="D504" s="155"/>
      <c r="E504" s="155"/>
      <c r="F504" s="155"/>
      <c r="G504" s="86"/>
      <c r="H504" s="87"/>
      <c r="I504" s="87"/>
      <c r="J504" s="139"/>
      <c r="K504" s="86"/>
    </row>
    <row x14ac:dyDescent="0.25" r="505" customHeight="1" ht="17.25">
      <c r="A505" s="156"/>
      <c r="B505" s="157"/>
      <c r="C505" s="155"/>
      <c r="D505" s="155"/>
      <c r="E505" s="155"/>
      <c r="F505" s="155"/>
      <c r="G505" s="86"/>
      <c r="H505" s="87"/>
      <c r="I505" s="87"/>
      <c r="J505" s="139"/>
      <c r="K505" s="86"/>
    </row>
    <row x14ac:dyDescent="0.25" r="506" customHeight="1" ht="17.25">
      <c r="A506" s="156"/>
      <c r="B506" s="157"/>
      <c r="C506" s="155"/>
      <c r="D506" s="155"/>
      <c r="E506" s="155"/>
      <c r="F506" s="155"/>
      <c r="G506" s="86"/>
      <c r="H506" s="87"/>
      <c r="I506" s="87"/>
      <c r="J506" s="139"/>
      <c r="K506" s="86"/>
    </row>
    <row x14ac:dyDescent="0.25" r="507" customHeight="1" ht="17.25">
      <c r="A507" s="156"/>
      <c r="B507" s="157"/>
      <c r="C507" s="155"/>
      <c r="D507" s="155"/>
      <c r="E507" s="155"/>
      <c r="F507" s="155"/>
      <c r="G507" s="86"/>
      <c r="H507" s="87"/>
      <c r="I507" s="87"/>
      <c r="J507" s="139"/>
      <c r="K507" s="86"/>
    </row>
    <row x14ac:dyDescent="0.25" r="508" customHeight="1" ht="17.25">
      <c r="A508" s="156"/>
      <c r="B508" s="157"/>
      <c r="C508" s="155"/>
      <c r="D508" s="155"/>
      <c r="E508" s="155"/>
      <c r="F508" s="155"/>
      <c r="G508" s="86"/>
      <c r="H508" s="87"/>
      <c r="I508" s="87"/>
      <c r="J508" s="139"/>
      <c r="K508" s="86"/>
    </row>
    <row x14ac:dyDescent="0.25" r="509" customHeight="1" ht="17.25">
      <c r="A509" s="156"/>
      <c r="B509" s="157"/>
      <c r="C509" s="155"/>
      <c r="D509" s="155"/>
      <c r="E509" s="155"/>
      <c r="F509" s="155"/>
      <c r="G509" s="86"/>
      <c r="H509" s="87"/>
      <c r="I509" s="87"/>
      <c r="J509" s="139"/>
      <c r="K509" s="86"/>
    </row>
    <row x14ac:dyDescent="0.25" r="510" customHeight="1" ht="17.25">
      <c r="A510" s="156"/>
      <c r="B510" s="157"/>
      <c r="C510" s="155"/>
      <c r="D510" s="155"/>
      <c r="E510" s="155"/>
      <c r="F510" s="155"/>
      <c r="G510" s="86"/>
      <c r="H510" s="87"/>
      <c r="I510" s="87"/>
      <c r="J510" s="139"/>
      <c r="K510" s="86"/>
    </row>
    <row x14ac:dyDescent="0.25" r="511" customHeight="1" ht="17.25">
      <c r="A511" s="156"/>
      <c r="B511" s="157"/>
      <c r="C511" s="155"/>
      <c r="D511" s="155"/>
      <c r="E511" s="155"/>
      <c r="F511" s="155"/>
      <c r="G511" s="86"/>
      <c r="H511" s="87"/>
      <c r="I511" s="87"/>
      <c r="J511" s="139"/>
      <c r="K511" s="86"/>
    </row>
    <row x14ac:dyDescent="0.25" r="512" customHeight="1" ht="17.25">
      <c r="A512" s="156"/>
      <c r="B512" s="157"/>
      <c r="C512" s="155"/>
      <c r="D512" s="155"/>
      <c r="E512" s="155"/>
      <c r="F512" s="155"/>
      <c r="G512" s="86"/>
      <c r="H512" s="87"/>
      <c r="I512" s="87"/>
      <c r="J512" s="139"/>
      <c r="K512" s="86"/>
    </row>
    <row x14ac:dyDescent="0.25" r="513" customHeight="1" ht="17.25">
      <c r="A513" s="156"/>
      <c r="B513" s="157"/>
      <c r="C513" s="155"/>
      <c r="D513" s="155"/>
      <c r="E513" s="155"/>
      <c r="F513" s="155"/>
      <c r="G513" s="86"/>
      <c r="H513" s="87"/>
      <c r="I513" s="87"/>
      <c r="J513" s="139"/>
      <c r="K513" s="86"/>
    </row>
    <row x14ac:dyDescent="0.25" r="514" customHeight="1" ht="17.25">
      <c r="A514" s="156"/>
      <c r="B514" s="157"/>
      <c r="C514" s="155"/>
      <c r="D514" s="155"/>
      <c r="E514" s="155"/>
      <c r="F514" s="155"/>
      <c r="G514" s="86"/>
      <c r="H514" s="87"/>
      <c r="I514" s="87"/>
      <c r="J514" s="139"/>
      <c r="K514" s="86"/>
    </row>
    <row x14ac:dyDescent="0.25" r="515" customHeight="1" ht="17.25">
      <c r="A515" s="156"/>
      <c r="B515" s="157"/>
      <c r="C515" s="155"/>
      <c r="D515" s="155"/>
      <c r="E515" s="155"/>
      <c r="F515" s="155"/>
      <c r="G515" s="86"/>
      <c r="H515" s="87"/>
      <c r="I515" s="87"/>
      <c r="J515" s="139"/>
      <c r="K515" s="86"/>
    </row>
    <row x14ac:dyDescent="0.25" r="516" customHeight="1" ht="17.25">
      <c r="A516" s="156"/>
      <c r="B516" s="157"/>
      <c r="C516" s="155"/>
      <c r="D516" s="155"/>
      <c r="E516" s="155"/>
      <c r="F516" s="155"/>
      <c r="G516" s="86"/>
      <c r="H516" s="87"/>
      <c r="I516" s="87"/>
      <c r="J516" s="139"/>
      <c r="K516" s="86"/>
    </row>
    <row x14ac:dyDescent="0.25" r="517" customHeight="1" ht="17.25">
      <c r="A517" s="156"/>
      <c r="B517" s="157"/>
      <c r="C517" s="155"/>
      <c r="D517" s="155"/>
      <c r="E517" s="155"/>
      <c r="F517" s="155"/>
      <c r="G517" s="86"/>
      <c r="H517" s="87"/>
      <c r="I517" s="87"/>
      <c r="J517" s="139"/>
      <c r="K517" s="86"/>
    </row>
    <row x14ac:dyDescent="0.25" r="518" customHeight="1" ht="17.25">
      <c r="A518" s="156"/>
      <c r="B518" s="157"/>
      <c r="C518" s="155"/>
      <c r="D518" s="155"/>
      <c r="E518" s="155"/>
      <c r="F518" s="155"/>
      <c r="G518" s="86"/>
      <c r="H518" s="87"/>
      <c r="I518" s="87"/>
      <c r="J518" s="139"/>
      <c r="K518" s="86"/>
    </row>
    <row x14ac:dyDescent="0.25" r="519" customHeight="1" ht="17.25">
      <c r="A519" s="156"/>
      <c r="B519" s="157"/>
      <c r="C519" s="155"/>
      <c r="D519" s="155"/>
      <c r="E519" s="155"/>
      <c r="F519" s="155"/>
      <c r="G519" s="86"/>
      <c r="H519" s="87"/>
      <c r="I519" s="87"/>
      <c r="J519" s="139"/>
      <c r="K519" s="86"/>
    </row>
    <row x14ac:dyDescent="0.25" r="520" customHeight="1" ht="17.25">
      <c r="A520" s="156"/>
      <c r="B520" s="157"/>
      <c r="C520" s="155"/>
      <c r="D520" s="155"/>
      <c r="E520" s="155"/>
      <c r="F520" s="155"/>
      <c r="G520" s="86"/>
      <c r="H520" s="87"/>
      <c r="I520" s="87"/>
      <c r="J520" s="139"/>
      <c r="K520" s="86"/>
    </row>
    <row x14ac:dyDescent="0.25" r="521" customHeight="1" ht="17.25">
      <c r="A521" s="156"/>
      <c r="B521" s="157"/>
      <c r="C521" s="155"/>
      <c r="D521" s="155"/>
      <c r="E521" s="155"/>
      <c r="F521" s="155"/>
      <c r="G521" s="86"/>
      <c r="H521" s="87"/>
      <c r="I521" s="87"/>
      <c r="J521" s="139"/>
      <c r="K521" s="86"/>
    </row>
    <row x14ac:dyDescent="0.25" r="522" customHeight="1" ht="17.25">
      <c r="A522" s="156"/>
      <c r="B522" s="157"/>
      <c r="C522" s="155"/>
      <c r="D522" s="155"/>
      <c r="E522" s="155"/>
      <c r="F522" s="155"/>
      <c r="G522" s="86"/>
      <c r="H522" s="87"/>
      <c r="I522" s="87"/>
      <c r="J522" s="139"/>
      <c r="K522" s="86"/>
    </row>
    <row x14ac:dyDescent="0.25" r="523" customHeight="1" ht="17.25">
      <c r="A523" s="156"/>
      <c r="B523" s="157"/>
      <c r="C523" s="155"/>
      <c r="D523" s="155"/>
      <c r="E523" s="155"/>
      <c r="F523" s="155"/>
      <c r="G523" s="86"/>
      <c r="H523" s="87"/>
      <c r="I523" s="87"/>
      <c r="J523" s="139"/>
      <c r="K523" s="86"/>
    </row>
    <row x14ac:dyDescent="0.25" r="524" customHeight="1" ht="17.25">
      <c r="A524" s="156"/>
      <c r="B524" s="157"/>
      <c r="C524" s="155"/>
      <c r="D524" s="155"/>
      <c r="E524" s="155"/>
      <c r="F524" s="155"/>
      <c r="G524" s="86"/>
      <c r="H524" s="87"/>
      <c r="I524" s="87"/>
      <c r="J524" s="139"/>
      <c r="K524" s="86"/>
    </row>
    <row x14ac:dyDescent="0.25" r="525" customHeight="1" ht="17.25">
      <c r="A525" s="156"/>
      <c r="B525" s="157"/>
      <c r="C525" s="155"/>
      <c r="D525" s="155"/>
      <c r="E525" s="155"/>
      <c r="F525" s="155"/>
      <c r="G525" s="86"/>
      <c r="H525" s="87"/>
      <c r="I525" s="87"/>
      <c r="J525" s="139"/>
      <c r="K525" s="86"/>
    </row>
    <row x14ac:dyDescent="0.25" r="526" customHeight="1" ht="17.25">
      <c r="A526" s="156"/>
      <c r="B526" s="157"/>
      <c r="C526" s="155"/>
      <c r="D526" s="155"/>
      <c r="E526" s="155"/>
      <c r="F526" s="155"/>
      <c r="G526" s="86"/>
      <c r="H526" s="87"/>
      <c r="I526" s="87"/>
      <c r="J526" s="139"/>
      <c r="K526" s="86"/>
    </row>
    <row x14ac:dyDescent="0.25" r="527" customHeight="1" ht="17.25">
      <c r="A527" s="156"/>
      <c r="B527" s="157"/>
      <c r="C527" s="155"/>
      <c r="D527" s="155"/>
      <c r="E527" s="155"/>
      <c r="F527" s="155"/>
      <c r="G527" s="86"/>
      <c r="H527" s="87"/>
      <c r="I527" s="87"/>
      <c r="J527" s="139"/>
      <c r="K527" s="86"/>
    </row>
    <row x14ac:dyDescent="0.25" r="528" customHeight="1" ht="17.25">
      <c r="A528" s="156"/>
      <c r="B528" s="157"/>
      <c r="C528" s="155"/>
      <c r="D528" s="155"/>
      <c r="E528" s="155"/>
      <c r="F528" s="155"/>
      <c r="G528" s="86"/>
      <c r="H528" s="87"/>
      <c r="I528" s="87"/>
      <c r="J528" s="139"/>
      <c r="K528" s="86"/>
    </row>
    <row x14ac:dyDescent="0.25" r="529" customHeight="1" ht="17.25">
      <c r="A529" s="156"/>
      <c r="B529" s="157"/>
      <c r="C529" s="155"/>
      <c r="D529" s="155"/>
      <c r="E529" s="155"/>
      <c r="F529" s="155"/>
      <c r="G529" s="86"/>
      <c r="H529" s="87"/>
      <c r="I529" s="87"/>
      <c r="J529" s="139"/>
      <c r="K529" s="86"/>
    </row>
    <row x14ac:dyDescent="0.25" r="530" customHeight="1" ht="17.25">
      <c r="A530" s="156"/>
      <c r="B530" s="157"/>
      <c r="C530" s="155"/>
      <c r="D530" s="155"/>
      <c r="E530" s="155"/>
      <c r="F530" s="155"/>
      <c r="G530" s="86"/>
      <c r="H530" s="87"/>
      <c r="I530" s="87"/>
      <c r="J530" s="139"/>
      <c r="K530" s="86"/>
    </row>
    <row x14ac:dyDescent="0.25" r="531" customHeight="1" ht="17.25">
      <c r="A531" s="156"/>
      <c r="B531" s="157"/>
      <c r="C531" s="155"/>
      <c r="D531" s="155"/>
      <c r="E531" s="155"/>
      <c r="F531" s="155"/>
      <c r="G531" s="86"/>
      <c r="H531" s="87"/>
      <c r="I531" s="87"/>
      <c r="J531" s="139"/>
      <c r="K531" s="86"/>
    </row>
    <row x14ac:dyDescent="0.25" r="532" customHeight="1" ht="17.25">
      <c r="A532" s="156"/>
      <c r="B532" s="157"/>
      <c r="C532" s="155"/>
      <c r="D532" s="155"/>
      <c r="E532" s="155"/>
      <c r="F532" s="155"/>
      <c r="G532" s="86"/>
      <c r="H532" s="87"/>
      <c r="I532" s="87"/>
      <c r="J532" s="139"/>
      <c r="K532" s="86"/>
    </row>
    <row x14ac:dyDescent="0.25" r="533" customHeight="1" ht="17.25">
      <c r="A533" s="156"/>
      <c r="B533" s="157"/>
      <c r="C533" s="155"/>
      <c r="D533" s="155"/>
      <c r="E533" s="155"/>
      <c r="F533" s="155"/>
      <c r="G533" s="86"/>
      <c r="H533" s="87"/>
      <c r="I533" s="87"/>
      <c r="J533" s="139"/>
      <c r="K533" s="86"/>
    </row>
    <row x14ac:dyDescent="0.25" r="534" customHeight="1" ht="17.25">
      <c r="A534" s="156"/>
      <c r="B534" s="157"/>
      <c r="C534" s="155"/>
      <c r="D534" s="155"/>
      <c r="E534" s="155"/>
      <c r="F534" s="155"/>
      <c r="G534" s="86"/>
      <c r="H534" s="87"/>
      <c r="I534" s="87"/>
      <c r="J534" s="139"/>
      <c r="K534" s="86"/>
    </row>
    <row x14ac:dyDescent="0.25" r="535" customHeight="1" ht="17.25">
      <c r="A535" s="156"/>
      <c r="B535" s="157"/>
      <c r="C535" s="155"/>
      <c r="D535" s="155"/>
      <c r="E535" s="155"/>
      <c r="F535" s="155"/>
      <c r="G535" s="86"/>
      <c r="H535" s="87"/>
      <c r="I535" s="87"/>
      <c r="J535" s="139"/>
      <c r="K535" s="86"/>
    </row>
    <row x14ac:dyDescent="0.25" r="536" customHeight="1" ht="17.25">
      <c r="A536" s="156"/>
      <c r="B536" s="157"/>
      <c r="C536" s="155"/>
      <c r="D536" s="155"/>
      <c r="E536" s="155"/>
      <c r="F536" s="155"/>
      <c r="G536" s="86"/>
      <c r="H536" s="87"/>
      <c r="I536" s="87"/>
      <c r="J536" s="139"/>
      <c r="K536" s="86"/>
    </row>
    <row x14ac:dyDescent="0.25" r="537" customHeight="1" ht="17.25">
      <c r="A537" s="156"/>
      <c r="B537" s="157"/>
      <c r="C537" s="155"/>
      <c r="D537" s="155"/>
      <c r="E537" s="155"/>
      <c r="F537" s="155"/>
      <c r="G537" s="86"/>
      <c r="H537" s="87"/>
      <c r="I537" s="87"/>
      <c r="J537" s="139"/>
      <c r="K537" s="86"/>
    </row>
    <row x14ac:dyDescent="0.25" r="538" customHeight="1" ht="17.25">
      <c r="A538" s="156"/>
      <c r="B538" s="157"/>
      <c r="C538" s="155"/>
      <c r="D538" s="155"/>
      <c r="E538" s="155"/>
      <c r="F538" s="155"/>
      <c r="G538" s="86"/>
      <c r="H538" s="87"/>
      <c r="I538" s="87"/>
      <c r="J538" s="139"/>
      <c r="K538" s="86"/>
    </row>
    <row x14ac:dyDescent="0.25" r="539" customHeight="1" ht="17.25">
      <c r="A539" s="156"/>
      <c r="B539" s="157"/>
      <c r="C539" s="155"/>
      <c r="D539" s="155"/>
      <c r="E539" s="155"/>
      <c r="F539" s="155"/>
      <c r="G539" s="86"/>
      <c r="H539" s="87"/>
      <c r="I539" s="87"/>
      <c r="J539" s="139"/>
      <c r="K539" s="86"/>
    </row>
    <row x14ac:dyDescent="0.25" r="540" customHeight="1" ht="17.25">
      <c r="A540" s="156"/>
      <c r="B540" s="157"/>
      <c r="C540" s="155"/>
      <c r="D540" s="155"/>
      <c r="E540" s="155"/>
      <c r="F540" s="155"/>
      <c r="G540" s="86"/>
      <c r="H540" s="87"/>
      <c r="I540" s="87"/>
      <c r="J540" s="139"/>
      <c r="K540" s="86"/>
    </row>
    <row x14ac:dyDescent="0.25" r="541" customHeight="1" ht="17.25">
      <c r="A541" s="156"/>
      <c r="B541" s="157"/>
      <c r="C541" s="155"/>
      <c r="D541" s="155"/>
      <c r="E541" s="155"/>
      <c r="F541" s="155"/>
      <c r="G541" s="86"/>
      <c r="H541" s="87"/>
      <c r="I541" s="87"/>
      <c r="J541" s="139"/>
      <c r="K541" s="86"/>
    </row>
    <row x14ac:dyDescent="0.25" r="542" customHeight="1" ht="17.25">
      <c r="A542" s="156"/>
      <c r="B542" s="157"/>
      <c r="C542" s="155"/>
      <c r="D542" s="155"/>
      <c r="E542" s="155"/>
      <c r="F542" s="155"/>
      <c r="G542" s="86"/>
      <c r="H542" s="87"/>
      <c r="I542" s="87"/>
      <c r="J542" s="139"/>
      <c r="K542" s="86"/>
    </row>
    <row x14ac:dyDescent="0.25" r="543" customHeight="1" ht="17.25">
      <c r="A543" s="156"/>
      <c r="B543" s="157"/>
      <c r="C543" s="155"/>
      <c r="D543" s="155"/>
      <c r="E543" s="155"/>
      <c r="F543" s="155"/>
      <c r="G543" s="86"/>
      <c r="H543" s="87"/>
      <c r="I543" s="87"/>
      <c r="J543" s="139"/>
      <c r="K543" s="86"/>
    </row>
    <row x14ac:dyDescent="0.25" r="544" customHeight="1" ht="17.25">
      <c r="A544" s="156"/>
      <c r="B544" s="157"/>
      <c r="C544" s="155"/>
      <c r="D544" s="155"/>
      <c r="E544" s="155"/>
      <c r="F544" s="155"/>
      <c r="G544" s="86"/>
      <c r="H544" s="87"/>
      <c r="I544" s="87"/>
      <c r="J544" s="139"/>
      <c r="K544" s="86"/>
    </row>
    <row x14ac:dyDescent="0.25" r="545" customHeight="1" ht="17.25">
      <c r="A545" s="156"/>
      <c r="B545" s="157"/>
      <c r="C545" s="155"/>
      <c r="D545" s="155"/>
      <c r="E545" s="155"/>
      <c r="F545" s="155"/>
      <c r="G545" s="86"/>
      <c r="H545" s="87"/>
      <c r="I545" s="87"/>
      <c r="J545" s="139"/>
      <c r="K545" s="86"/>
    </row>
    <row x14ac:dyDescent="0.25" r="546" customHeight="1" ht="17.25">
      <c r="A546" s="156"/>
      <c r="B546" s="157"/>
      <c r="C546" s="155"/>
      <c r="D546" s="155"/>
      <c r="E546" s="155"/>
      <c r="F546" s="155"/>
      <c r="G546" s="86"/>
      <c r="H546" s="87"/>
      <c r="I546" s="87"/>
      <c r="J546" s="139"/>
      <c r="K546" s="86"/>
    </row>
    <row x14ac:dyDescent="0.25" r="547" customHeight="1" ht="17.25">
      <c r="A547" s="156"/>
      <c r="B547" s="157"/>
      <c r="C547" s="155"/>
      <c r="D547" s="155"/>
      <c r="E547" s="155"/>
      <c r="F547" s="155"/>
      <c r="G547" s="86"/>
      <c r="H547" s="87"/>
      <c r="I547" s="87"/>
      <c r="J547" s="139"/>
      <c r="K547" s="86"/>
    </row>
    <row x14ac:dyDescent="0.25" r="548" customHeight="1" ht="17.25">
      <c r="A548" s="156"/>
      <c r="B548" s="157"/>
      <c r="C548" s="155"/>
      <c r="D548" s="155"/>
      <c r="E548" s="155"/>
      <c r="F548" s="155"/>
      <c r="G548" s="86"/>
      <c r="H548" s="87"/>
      <c r="I548" s="87"/>
      <c r="J548" s="139"/>
      <c r="K548" s="86"/>
    </row>
    <row x14ac:dyDescent="0.25" r="549" customHeight="1" ht="17.25">
      <c r="A549" s="156"/>
      <c r="B549" s="157"/>
      <c r="C549" s="155"/>
      <c r="D549" s="155"/>
      <c r="E549" s="155"/>
      <c r="F549" s="155"/>
      <c r="G549" s="86"/>
      <c r="H549" s="87"/>
      <c r="I549" s="87"/>
      <c r="J549" s="139"/>
      <c r="K549" s="86"/>
    </row>
    <row x14ac:dyDescent="0.25" r="550" customHeight="1" ht="17.25">
      <c r="A550" s="156"/>
      <c r="B550" s="157"/>
      <c r="C550" s="155"/>
      <c r="D550" s="155"/>
      <c r="E550" s="155"/>
      <c r="F550" s="155"/>
      <c r="G550" s="86"/>
      <c r="H550" s="87"/>
      <c r="I550" s="87"/>
      <c r="J550" s="139"/>
      <c r="K550" s="86"/>
    </row>
    <row x14ac:dyDescent="0.25" r="551" customHeight="1" ht="17.25">
      <c r="A551" s="156"/>
      <c r="B551" s="157"/>
      <c r="C551" s="155"/>
      <c r="D551" s="155"/>
      <c r="E551" s="155"/>
      <c r="F551" s="155"/>
      <c r="G551" s="86"/>
      <c r="H551" s="87"/>
      <c r="I551" s="87"/>
      <c r="J551" s="139"/>
      <c r="K551" s="86"/>
    </row>
    <row x14ac:dyDescent="0.25" r="552" customHeight="1" ht="17.25">
      <c r="A552" s="156"/>
      <c r="B552" s="157"/>
      <c r="C552" s="155"/>
      <c r="D552" s="155"/>
      <c r="E552" s="155"/>
      <c r="F552" s="155"/>
      <c r="G552" s="86"/>
      <c r="H552" s="87"/>
      <c r="I552" s="87"/>
      <c r="J552" s="139"/>
      <c r="K552" s="86"/>
    </row>
    <row x14ac:dyDescent="0.25" r="553" customHeight="1" ht="17.25">
      <c r="A553" s="156"/>
      <c r="B553" s="157"/>
      <c r="C553" s="155"/>
      <c r="D553" s="155"/>
      <c r="E553" s="155"/>
      <c r="F553" s="155"/>
      <c r="G553" s="86"/>
      <c r="H553" s="87"/>
      <c r="I553" s="87"/>
      <c r="J553" s="139"/>
      <c r="K553" s="86"/>
    </row>
    <row x14ac:dyDescent="0.25" r="554" customHeight="1" ht="17.25">
      <c r="A554" s="156"/>
      <c r="B554" s="157"/>
      <c r="C554" s="155"/>
      <c r="D554" s="155"/>
      <c r="E554" s="155"/>
      <c r="F554" s="155"/>
      <c r="G554" s="86"/>
      <c r="H554" s="87"/>
      <c r="I554" s="87"/>
      <c r="J554" s="139"/>
      <c r="K554" s="86"/>
    </row>
    <row x14ac:dyDescent="0.25" r="555" customHeight="1" ht="17.25">
      <c r="A555" s="156"/>
      <c r="B555" s="157"/>
      <c r="C555" s="155"/>
      <c r="D555" s="155"/>
      <c r="E555" s="155"/>
      <c r="F555" s="155"/>
      <c r="G555" s="86"/>
      <c r="H555" s="87"/>
      <c r="I555" s="87"/>
      <c r="J555" s="139"/>
      <c r="K555" s="86"/>
    </row>
    <row x14ac:dyDescent="0.25" r="556" customHeight="1" ht="17.25">
      <c r="A556" s="156"/>
      <c r="B556" s="157"/>
      <c r="C556" s="155"/>
      <c r="D556" s="155"/>
      <c r="E556" s="155"/>
      <c r="F556" s="155"/>
      <c r="G556" s="86"/>
      <c r="H556" s="87"/>
      <c r="I556" s="87"/>
      <c r="J556" s="139"/>
      <c r="K556" s="86"/>
    </row>
    <row x14ac:dyDescent="0.25" r="557" customHeight="1" ht="17.25">
      <c r="A557" s="156"/>
      <c r="B557" s="157"/>
      <c r="C557" s="155"/>
      <c r="D557" s="155"/>
      <c r="E557" s="155"/>
      <c r="F557" s="155"/>
      <c r="G557" s="86"/>
      <c r="H557" s="87"/>
      <c r="I557" s="87"/>
      <c r="J557" s="139"/>
      <c r="K557" s="86"/>
    </row>
    <row x14ac:dyDescent="0.25" r="558" customHeight="1" ht="17.25">
      <c r="A558" s="156"/>
      <c r="B558" s="157"/>
      <c r="C558" s="155"/>
      <c r="D558" s="155"/>
      <c r="E558" s="155"/>
      <c r="F558" s="155"/>
      <c r="G558" s="86"/>
      <c r="H558" s="87"/>
      <c r="I558" s="87"/>
      <c r="J558" s="139"/>
      <c r="K558" s="86"/>
    </row>
    <row x14ac:dyDescent="0.25" r="559" customHeight="1" ht="17.25">
      <c r="A559" s="156"/>
      <c r="B559" s="157"/>
      <c r="C559" s="155"/>
      <c r="D559" s="155"/>
      <c r="E559" s="155"/>
      <c r="F559" s="155"/>
      <c r="G559" s="86"/>
      <c r="H559" s="87"/>
      <c r="I559" s="87"/>
      <c r="J559" s="139"/>
      <c r="K559" s="86"/>
    </row>
    <row x14ac:dyDescent="0.25" r="560" customHeight="1" ht="17.25">
      <c r="A560" s="156"/>
      <c r="B560" s="157"/>
      <c r="C560" s="155"/>
      <c r="D560" s="155"/>
      <c r="E560" s="155"/>
      <c r="F560" s="155"/>
      <c r="G560" s="86"/>
      <c r="H560" s="87"/>
      <c r="I560" s="87"/>
      <c r="J560" s="139"/>
      <c r="K560" s="86"/>
    </row>
    <row x14ac:dyDescent="0.25" r="561" customHeight="1" ht="17.25">
      <c r="A561" s="156"/>
      <c r="B561" s="157"/>
      <c r="C561" s="155"/>
      <c r="D561" s="155"/>
      <c r="E561" s="155"/>
      <c r="F561" s="155"/>
      <c r="G561" s="86"/>
      <c r="H561" s="87"/>
      <c r="I561" s="87"/>
      <c r="J561" s="139"/>
      <c r="K561" s="86"/>
    </row>
    <row x14ac:dyDescent="0.25" r="562" customHeight="1" ht="17.25">
      <c r="A562" s="156"/>
      <c r="B562" s="157"/>
      <c r="C562" s="155"/>
      <c r="D562" s="155"/>
      <c r="E562" s="155"/>
      <c r="F562" s="155"/>
      <c r="G562" s="86"/>
      <c r="H562" s="87"/>
      <c r="I562" s="87"/>
      <c r="J562" s="139"/>
      <c r="K562" s="86"/>
    </row>
    <row x14ac:dyDescent="0.25" r="563" customHeight="1" ht="17.25">
      <c r="A563" s="156"/>
      <c r="B563" s="157"/>
      <c r="C563" s="155"/>
      <c r="D563" s="155"/>
      <c r="E563" s="155"/>
      <c r="F563" s="155"/>
      <c r="G563" s="86"/>
      <c r="H563" s="87"/>
      <c r="I563" s="87"/>
      <c r="J563" s="139"/>
      <c r="K563" s="86"/>
    </row>
    <row x14ac:dyDescent="0.25" r="564" customHeight="1" ht="17.25">
      <c r="A564" s="156"/>
      <c r="B564" s="157"/>
      <c r="C564" s="155"/>
      <c r="D564" s="155"/>
      <c r="E564" s="155"/>
      <c r="F564" s="155"/>
      <c r="G564" s="86"/>
      <c r="H564" s="87"/>
      <c r="I564" s="87"/>
      <c r="J564" s="139"/>
      <c r="K564" s="86"/>
    </row>
    <row x14ac:dyDescent="0.25" r="565" customHeight="1" ht="17.25">
      <c r="A565" s="156"/>
      <c r="B565" s="157"/>
      <c r="C565" s="155"/>
      <c r="D565" s="155"/>
      <c r="E565" s="155"/>
      <c r="F565" s="155"/>
      <c r="G565" s="86"/>
      <c r="H565" s="87"/>
      <c r="I565" s="87"/>
      <c r="J565" s="139"/>
      <c r="K565" s="86"/>
    </row>
    <row x14ac:dyDescent="0.25" r="566" customHeight="1" ht="17.25">
      <c r="A566" s="156"/>
      <c r="B566" s="157"/>
      <c r="C566" s="155"/>
      <c r="D566" s="155"/>
      <c r="E566" s="155"/>
      <c r="F566" s="155"/>
      <c r="G566" s="86"/>
      <c r="H566" s="87"/>
      <c r="I566" s="87"/>
      <c r="J566" s="139"/>
      <c r="K566" s="86"/>
    </row>
    <row x14ac:dyDescent="0.25" r="567" customHeight="1" ht="17.25">
      <c r="A567" s="156"/>
      <c r="B567" s="157"/>
      <c r="C567" s="155"/>
      <c r="D567" s="155"/>
      <c r="E567" s="155"/>
      <c r="F567" s="155"/>
      <c r="G567" s="86"/>
      <c r="H567" s="87"/>
      <c r="I567" s="87"/>
      <c r="J567" s="139"/>
      <c r="K567" s="86"/>
    </row>
    <row x14ac:dyDescent="0.25" r="568" customHeight="1" ht="17.25">
      <c r="A568" s="156"/>
      <c r="B568" s="157"/>
      <c r="C568" s="155"/>
      <c r="D568" s="155"/>
      <c r="E568" s="155"/>
      <c r="F568" s="155"/>
      <c r="G568" s="86"/>
      <c r="H568" s="87"/>
      <c r="I568" s="87"/>
      <c r="J568" s="139"/>
      <c r="K568" s="86"/>
    </row>
    <row x14ac:dyDescent="0.25" r="569" customHeight="1" ht="17.25">
      <c r="A569" s="156"/>
      <c r="B569" s="157"/>
      <c r="C569" s="155"/>
      <c r="D569" s="155"/>
      <c r="E569" s="155"/>
      <c r="F569" s="155"/>
      <c r="G569" s="86"/>
      <c r="H569" s="87"/>
      <c r="I569" s="87"/>
      <c r="J569" s="139"/>
      <c r="K569" s="86"/>
    </row>
    <row x14ac:dyDescent="0.25" r="570" customHeight="1" ht="17.25">
      <c r="A570" s="156"/>
      <c r="B570" s="157"/>
      <c r="C570" s="155"/>
      <c r="D570" s="155"/>
      <c r="E570" s="155"/>
      <c r="F570" s="155"/>
      <c r="G570" s="86"/>
      <c r="H570" s="87"/>
      <c r="I570" s="87"/>
      <c r="J570" s="139"/>
      <c r="K570" s="86"/>
    </row>
    <row x14ac:dyDescent="0.25" r="571" customHeight="1" ht="17.25">
      <c r="A571" s="156"/>
      <c r="B571" s="157"/>
      <c r="C571" s="155"/>
      <c r="D571" s="155"/>
      <c r="E571" s="155"/>
      <c r="F571" s="155"/>
      <c r="G571" s="86"/>
      <c r="H571" s="87"/>
      <c r="I571" s="87"/>
      <c r="J571" s="139"/>
      <c r="K571" s="86"/>
    </row>
    <row x14ac:dyDescent="0.25" r="572" customHeight="1" ht="17.25">
      <c r="A572" s="156"/>
      <c r="B572" s="157"/>
      <c r="C572" s="155"/>
      <c r="D572" s="155"/>
      <c r="E572" s="155"/>
      <c r="F572" s="155"/>
      <c r="G572" s="86"/>
      <c r="H572" s="87"/>
      <c r="I572" s="87"/>
      <c r="J572" s="139"/>
      <c r="K572" s="86"/>
    </row>
    <row x14ac:dyDescent="0.25" r="573" customHeight="1" ht="17.25">
      <c r="A573" s="156"/>
      <c r="B573" s="157"/>
      <c r="C573" s="155"/>
      <c r="D573" s="155"/>
      <c r="E573" s="155"/>
      <c r="F573" s="155"/>
      <c r="G573" s="86"/>
      <c r="H573" s="87"/>
      <c r="I573" s="87"/>
      <c r="J573" s="139"/>
      <c r="K573" s="86"/>
    </row>
    <row x14ac:dyDescent="0.25" r="574" customHeight="1" ht="17.25">
      <c r="A574" s="156"/>
      <c r="B574" s="157"/>
      <c r="C574" s="155"/>
      <c r="D574" s="155"/>
      <c r="E574" s="155"/>
      <c r="F574" s="155"/>
      <c r="G574" s="86"/>
      <c r="H574" s="87"/>
      <c r="I574" s="87"/>
      <c r="J574" s="139"/>
      <c r="K574" s="86"/>
    </row>
    <row x14ac:dyDescent="0.25" r="575" customHeight="1" ht="17.25">
      <c r="A575" s="156"/>
      <c r="B575" s="157"/>
      <c r="C575" s="155"/>
      <c r="D575" s="155"/>
      <c r="E575" s="155"/>
      <c r="F575" s="155"/>
      <c r="G575" s="86"/>
      <c r="H575" s="87"/>
      <c r="I575" s="87"/>
      <c r="J575" s="139"/>
      <c r="K575" s="86"/>
    </row>
    <row x14ac:dyDescent="0.25" r="576" customHeight="1" ht="17.25">
      <c r="A576" s="156"/>
      <c r="B576" s="157"/>
      <c r="C576" s="155"/>
      <c r="D576" s="155"/>
      <c r="E576" s="155"/>
      <c r="F576" s="155"/>
      <c r="G576" s="86"/>
      <c r="H576" s="87"/>
      <c r="I576" s="87"/>
      <c r="J576" s="139"/>
      <c r="K576" s="86"/>
    </row>
    <row x14ac:dyDescent="0.25" r="577" customHeight="1" ht="17.25">
      <c r="A577" s="156"/>
      <c r="B577" s="157"/>
      <c r="C577" s="155"/>
      <c r="D577" s="155"/>
      <c r="E577" s="155"/>
      <c r="F577" s="155"/>
      <c r="G577" s="86"/>
      <c r="H577" s="87"/>
      <c r="I577" s="87"/>
      <c r="J577" s="139"/>
      <c r="K577" s="86"/>
    </row>
    <row x14ac:dyDescent="0.25" r="578" customHeight="1" ht="17.25">
      <c r="A578" s="156"/>
      <c r="B578" s="157"/>
      <c r="C578" s="155"/>
      <c r="D578" s="155"/>
      <c r="E578" s="155"/>
      <c r="F578" s="155"/>
      <c r="G578" s="86"/>
      <c r="H578" s="87"/>
      <c r="I578" s="87"/>
      <c r="J578" s="139"/>
      <c r="K578" s="86"/>
    </row>
    <row x14ac:dyDescent="0.25" r="579" customHeight="1" ht="17.25">
      <c r="A579" s="156"/>
      <c r="B579" s="157"/>
      <c r="C579" s="155"/>
      <c r="D579" s="155"/>
      <c r="E579" s="155"/>
      <c r="F579" s="155"/>
      <c r="G579" s="86"/>
      <c r="H579" s="87"/>
      <c r="I579" s="87"/>
      <c r="J579" s="139"/>
      <c r="K579" s="86"/>
    </row>
    <row x14ac:dyDescent="0.25" r="580" customHeight="1" ht="17.25">
      <c r="A580" s="156"/>
      <c r="B580" s="157"/>
      <c r="C580" s="155"/>
      <c r="D580" s="155"/>
      <c r="E580" s="155"/>
      <c r="F580" s="155"/>
      <c r="G580" s="86"/>
      <c r="H580" s="87"/>
      <c r="I580" s="87"/>
      <c r="J580" s="139"/>
      <c r="K580" s="86"/>
    </row>
    <row x14ac:dyDescent="0.25" r="581" customHeight="1" ht="17.25">
      <c r="A581" s="156"/>
      <c r="B581" s="157"/>
      <c r="C581" s="155"/>
      <c r="D581" s="155"/>
      <c r="E581" s="155"/>
      <c r="F581" s="155"/>
      <c r="G581" s="86"/>
      <c r="H581" s="87"/>
      <c r="I581" s="87"/>
      <c r="J581" s="139"/>
      <c r="K581" s="86"/>
    </row>
    <row x14ac:dyDescent="0.25" r="582" customHeight="1" ht="17.25">
      <c r="A582" s="156"/>
      <c r="B582" s="157"/>
      <c r="C582" s="155"/>
      <c r="D582" s="155"/>
      <c r="E582" s="155"/>
      <c r="F582" s="155"/>
      <c r="G582" s="86"/>
      <c r="H582" s="87"/>
      <c r="I582" s="87"/>
      <c r="J582" s="139"/>
      <c r="K582" s="86"/>
    </row>
    <row x14ac:dyDescent="0.25" r="583" customHeight="1" ht="17.25">
      <c r="A583" s="156"/>
      <c r="B583" s="157"/>
      <c r="C583" s="155"/>
      <c r="D583" s="155"/>
      <c r="E583" s="155"/>
      <c r="F583" s="155"/>
      <c r="G583" s="86"/>
      <c r="H583" s="87"/>
      <c r="I583" s="87"/>
      <c r="J583" s="139"/>
      <c r="K583" s="86"/>
    </row>
    <row x14ac:dyDescent="0.25" r="584" customHeight="1" ht="17.25">
      <c r="A584" s="156"/>
      <c r="B584" s="157"/>
      <c r="C584" s="155"/>
      <c r="D584" s="155"/>
      <c r="E584" s="155"/>
      <c r="F584" s="155"/>
      <c r="G584" s="86"/>
      <c r="H584" s="87"/>
      <c r="I584" s="87"/>
      <c r="J584" s="139"/>
      <c r="K584" s="86"/>
    </row>
    <row x14ac:dyDescent="0.25" r="585" customHeight="1" ht="17.25">
      <c r="A585" s="156"/>
      <c r="B585" s="157"/>
      <c r="C585" s="155"/>
      <c r="D585" s="155"/>
      <c r="E585" s="155"/>
      <c r="F585" s="155"/>
      <c r="G585" s="86"/>
      <c r="H585" s="87"/>
      <c r="I585" s="87"/>
      <c r="J585" s="139"/>
      <c r="K585" s="86"/>
    </row>
    <row x14ac:dyDescent="0.25" r="586" customHeight="1" ht="17.25">
      <c r="A586" s="156"/>
      <c r="B586" s="157"/>
      <c r="C586" s="155"/>
      <c r="D586" s="155"/>
      <c r="E586" s="155"/>
      <c r="F586" s="155"/>
      <c r="G586" s="86"/>
      <c r="H586" s="87"/>
      <c r="I586" s="87"/>
      <c r="J586" s="139"/>
      <c r="K586" s="86"/>
    </row>
    <row x14ac:dyDescent="0.25" r="587" customHeight="1" ht="17.25">
      <c r="A587" s="156"/>
      <c r="B587" s="157"/>
      <c r="C587" s="155"/>
      <c r="D587" s="155"/>
      <c r="E587" s="155"/>
      <c r="F587" s="155"/>
      <c r="G587" s="86"/>
      <c r="H587" s="87"/>
      <c r="I587" s="87"/>
      <c r="J587" s="139"/>
      <c r="K587" s="86"/>
    </row>
    <row x14ac:dyDescent="0.25" r="588" customHeight="1" ht="17.25">
      <c r="A588" s="156"/>
      <c r="B588" s="157"/>
      <c r="C588" s="155"/>
      <c r="D588" s="155"/>
      <c r="E588" s="155"/>
      <c r="F588" s="155"/>
      <c r="G588" s="86"/>
      <c r="H588" s="87"/>
      <c r="I588" s="87"/>
      <c r="J588" s="139"/>
      <c r="K588" s="86"/>
    </row>
    <row x14ac:dyDescent="0.25" r="589" customHeight="1" ht="17.25">
      <c r="A589" s="156"/>
      <c r="B589" s="157"/>
      <c r="C589" s="155"/>
      <c r="D589" s="155"/>
      <c r="E589" s="155"/>
      <c r="F589" s="155"/>
      <c r="G589" s="86"/>
      <c r="H589" s="87"/>
      <c r="I589" s="87"/>
      <c r="J589" s="139"/>
      <c r="K589" s="86"/>
    </row>
    <row x14ac:dyDescent="0.25" r="590" customHeight="1" ht="17.25">
      <c r="A590" s="156"/>
      <c r="B590" s="157"/>
      <c r="C590" s="155"/>
      <c r="D590" s="155"/>
      <c r="E590" s="155"/>
      <c r="F590" s="155"/>
      <c r="G590" s="86"/>
      <c r="H590" s="87"/>
      <c r="I590" s="87"/>
      <c r="J590" s="139"/>
      <c r="K590" s="86"/>
    </row>
    <row x14ac:dyDescent="0.25" r="591" customHeight="1" ht="17.25">
      <c r="A591" s="156"/>
      <c r="B591" s="157"/>
      <c r="C591" s="155"/>
      <c r="D591" s="155"/>
      <c r="E591" s="155"/>
      <c r="F591" s="155"/>
      <c r="G591" s="86"/>
      <c r="H591" s="87"/>
      <c r="I591" s="87"/>
      <c r="J591" s="139"/>
      <c r="K591" s="86"/>
    </row>
    <row x14ac:dyDescent="0.25" r="592" customHeight="1" ht="17.25">
      <c r="A592" s="156"/>
      <c r="B592" s="157"/>
      <c r="C592" s="155"/>
      <c r="D592" s="155"/>
      <c r="E592" s="155"/>
      <c r="F592" s="155"/>
      <c r="G592" s="86"/>
      <c r="H592" s="87"/>
      <c r="I592" s="87"/>
      <c r="J592" s="139"/>
      <c r="K592" s="86"/>
    </row>
    <row x14ac:dyDescent="0.25" r="593" customHeight="1" ht="17.25">
      <c r="A593" s="156"/>
      <c r="B593" s="157"/>
      <c r="C593" s="155"/>
      <c r="D593" s="155"/>
      <c r="E593" s="155"/>
      <c r="F593" s="155"/>
      <c r="G593" s="86"/>
      <c r="H593" s="87"/>
      <c r="I593" s="87"/>
      <c r="J593" s="139"/>
      <c r="K593" s="86"/>
    </row>
    <row x14ac:dyDescent="0.25" r="594" customHeight="1" ht="17.25">
      <c r="A594" s="156"/>
      <c r="B594" s="157"/>
      <c r="C594" s="155"/>
      <c r="D594" s="155"/>
      <c r="E594" s="155"/>
      <c r="F594" s="155"/>
      <c r="G594" s="86"/>
      <c r="H594" s="87"/>
      <c r="I594" s="87"/>
      <c r="J594" s="139"/>
      <c r="K594" s="86"/>
    </row>
    <row x14ac:dyDescent="0.25" r="595" customHeight="1" ht="17.25">
      <c r="A595" s="156"/>
      <c r="B595" s="157"/>
      <c r="C595" s="155"/>
      <c r="D595" s="155"/>
      <c r="E595" s="155"/>
      <c r="F595" s="155"/>
      <c r="G595" s="86"/>
      <c r="H595" s="87"/>
      <c r="I595" s="87"/>
      <c r="J595" s="139"/>
      <c r="K595" s="86"/>
    </row>
    <row x14ac:dyDescent="0.25" r="596" customHeight="1" ht="17.25">
      <c r="A596" s="156"/>
      <c r="B596" s="157"/>
      <c r="C596" s="155"/>
      <c r="D596" s="155"/>
      <c r="E596" s="155"/>
      <c r="F596" s="155"/>
      <c r="G596" s="86"/>
      <c r="H596" s="87"/>
      <c r="I596" s="87"/>
      <c r="J596" s="139"/>
      <c r="K596" s="86"/>
    </row>
    <row x14ac:dyDescent="0.25" r="597" customHeight="1" ht="17.25">
      <c r="A597" s="156"/>
      <c r="B597" s="157"/>
      <c r="C597" s="155"/>
      <c r="D597" s="155"/>
      <c r="E597" s="155"/>
      <c r="F597" s="155"/>
      <c r="G597" s="86"/>
      <c r="H597" s="87"/>
      <c r="I597" s="87"/>
      <c r="J597" s="139"/>
      <c r="K597" s="86"/>
    </row>
    <row x14ac:dyDescent="0.25" r="598" customHeight="1" ht="17.25">
      <c r="A598" s="156"/>
      <c r="B598" s="157"/>
      <c r="C598" s="155"/>
      <c r="D598" s="155"/>
      <c r="E598" s="155"/>
      <c r="F598" s="155"/>
      <c r="G598" s="86"/>
      <c r="H598" s="87"/>
      <c r="I598" s="87"/>
      <c r="J598" s="139"/>
      <c r="K598" s="86"/>
    </row>
    <row x14ac:dyDescent="0.25" r="599" customHeight="1" ht="17.25">
      <c r="A599" s="156"/>
      <c r="B599" s="157"/>
      <c r="C599" s="155"/>
      <c r="D599" s="155"/>
      <c r="E599" s="155"/>
      <c r="F599" s="155"/>
      <c r="G599" s="86"/>
      <c r="H599" s="87"/>
      <c r="I599" s="87"/>
      <c r="J599" s="139"/>
      <c r="K599" s="86"/>
    </row>
    <row x14ac:dyDescent="0.25" r="600" customHeight="1" ht="17.25">
      <c r="A600" s="156"/>
      <c r="B600" s="157"/>
      <c r="C600" s="155"/>
      <c r="D600" s="155"/>
      <c r="E600" s="155"/>
      <c r="F600" s="155"/>
      <c r="G600" s="86"/>
      <c r="H600" s="87"/>
      <c r="I600" s="87"/>
      <c r="J600" s="139"/>
      <c r="K600" s="86"/>
    </row>
    <row x14ac:dyDescent="0.25" r="601" customHeight="1" ht="17.25">
      <c r="A601" s="156"/>
      <c r="B601" s="157"/>
      <c r="C601" s="155"/>
      <c r="D601" s="155"/>
      <c r="E601" s="155"/>
      <c r="F601" s="155"/>
      <c r="G601" s="86"/>
      <c r="H601" s="87"/>
      <c r="I601" s="87"/>
      <c r="J601" s="139"/>
      <c r="K601" s="86"/>
    </row>
    <row x14ac:dyDescent="0.25" r="602" customHeight="1" ht="17.25">
      <c r="A602" s="156"/>
      <c r="B602" s="157"/>
      <c r="C602" s="155"/>
      <c r="D602" s="155"/>
      <c r="E602" s="155"/>
      <c r="F602" s="155"/>
      <c r="G602" s="86"/>
      <c r="H602" s="87"/>
      <c r="I602" s="87"/>
      <c r="J602" s="139"/>
      <c r="K602" s="86"/>
    </row>
    <row x14ac:dyDescent="0.25" r="603" customHeight="1" ht="17.25">
      <c r="A603" s="156"/>
      <c r="B603" s="157"/>
      <c r="C603" s="155"/>
      <c r="D603" s="155"/>
      <c r="E603" s="155"/>
      <c r="F603" s="155"/>
      <c r="G603" s="86"/>
      <c r="H603" s="87"/>
      <c r="I603" s="87"/>
      <c r="J603" s="139"/>
      <c r="K603" s="86"/>
    </row>
    <row x14ac:dyDescent="0.25" r="604" customHeight="1" ht="17.25">
      <c r="A604" s="156"/>
      <c r="B604" s="157"/>
      <c r="C604" s="155"/>
      <c r="D604" s="155"/>
      <c r="E604" s="155"/>
      <c r="F604" s="155"/>
      <c r="G604" s="86"/>
      <c r="H604" s="87"/>
      <c r="I604" s="87"/>
      <c r="J604" s="139"/>
      <c r="K604" s="86"/>
    </row>
    <row x14ac:dyDescent="0.25" r="605" customHeight="1" ht="17.25">
      <c r="A605" s="156"/>
      <c r="B605" s="157"/>
      <c r="C605" s="155"/>
      <c r="D605" s="155"/>
      <c r="E605" s="155"/>
      <c r="F605" s="155"/>
      <c r="G605" s="86"/>
      <c r="H605" s="87"/>
      <c r="I605" s="87"/>
      <c r="J605" s="139"/>
      <c r="K605" s="86"/>
    </row>
    <row x14ac:dyDescent="0.25" r="606" customHeight="1" ht="17.25">
      <c r="A606" s="156"/>
      <c r="B606" s="157"/>
      <c r="C606" s="155"/>
      <c r="D606" s="155"/>
      <c r="E606" s="155"/>
      <c r="F606" s="155"/>
      <c r="G606" s="86"/>
      <c r="H606" s="87"/>
      <c r="I606" s="87"/>
      <c r="J606" s="139"/>
      <c r="K606" s="86"/>
    </row>
    <row x14ac:dyDescent="0.25" r="607" customHeight="1" ht="17.25">
      <c r="A607" s="156"/>
      <c r="B607" s="157"/>
      <c r="C607" s="155"/>
      <c r="D607" s="155"/>
      <c r="E607" s="155"/>
      <c r="F607" s="155"/>
      <c r="G607" s="86"/>
      <c r="H607" s="87"/>
      <c r="I607" s="87"/>
      <c r="J607" s="139"/>
      <c r="K607" s="86"/>
    </row>
    <row x14ac:dyDescent="0.25" r="608" customHeight="1" ht="17.25">
      <c r="A608" s="156"/>
      <c r="B608" s="157"/>
      <c r="C608" s="155"/>
      <c r="D608" s="155"/>
      <c r="E608" s="155"/>
      <c r="F608" s="155"/>
      <c r="G608" s="86"/>
      <c r="H608" s="87"/>
      <c r="I608" s="87"/>
      <c r="J608" s="139"/>
      <c r="K608" s="86"/>
    </row>
    <row x14ac:dyDescent="0.25" r="609" customHeight="1" ht="17.25">
      <c r="A609" s="156"/>
      <c r="B609" s="157"/>
      <c r="C609" s="155"/>
      <c r="D609" s="155"/>
      <c r="E609" s="155"/>
      <c r="F609" s="155"/>
      <c r="G609" s="86"/>
      <c r="H609" s="87"/>
      <c r="I609" s="87"/>
      <c r="J609" s="139"/>
      <c r="K609" s="86"/>
    </row>
    <row x14ac:dyDescent="0.25" r="610" customHeight="1" ht="17.25">
      <c r="A610" s="156"/>
      <c r="B610" s="157"/>
      <c r="C610" s="155"/>
      <c r="D610" s="155"/>
      <c r="E610" s="155"/>
      <c r="F610" s="155"/>
      <c r="G610" s="86"/>
      <c r="H610" s="87"/>
      <c r="I610" s="87"/>
      <c r="J610" s="139"/>
      <c r="K610" s="86"/>
    </row>
    <row x14ac:dyDescent="0.25" r="611" customHeight="1" ht="17.25">
      <c r="A611" s="156"/>
      <c r="B611" s="157"/>
      <c r="C611" s="155"/>
      <c r="D611" s="155"/>
      <c r="E611" s="155"/>
      <c r="F611" s="155"/>
      <c r="G611" s="86"/>
      <c r="H611" s="87"/>
      <c r="I611" s="87"/>
      <c r="J611" s="139"/>
      <c r="K611" s="86"/>
    </row>
    <row x14ac:dyDescent="0.25" r="612" customHeight="1" ht="17.25">
      <c r="A612" s="156"/>
      <c r="B612" s="157"/>
      <c r="C612" s="155"/>
      <c r="D612" s="155"/>
      <c r="E612" s="155"/>
      <c r="F612" s="155"/>
      <c r="G612" s="86"/>
      <c r="H612" s="87"/>
      <c r="I612" s="87"/>
      <c r="J612" s="139"/>
      <c r="K612" s="86"/>
    </row>
    <row x14ac:dyDescent="0.25" r="613" customHeight="1" ht="17.25">
      <c r="A613" s="156"/>
      <c r="B613" s="157"/>
      <c r="C613" s="155"/>
      <c r="D613" s="155"/>
      <c r="E613" s="155"/>
      <c r="F613" s="155"/>
      <c r="G613" s="86"/>
      <c r="H613" s="87"/>
      <c r="I613" s="87"/>
      <c r="J613" s="139"/>
      <c r="K613" s="86"/>
    </row>
    <row x14ac:dyDescent="0.25" r="614" customHeight="1" ht="17.25">
      <c r="A614" s="156"/>
      <c r="B614" s="157"/>
      <c r="C614" s="155"/>
      <c r="D614" s="155"/>
      <c r="E614" s="155"/>
      <c r="F614" s="155"/>
      <c r="G614" s="86"/>
      <c r="H614" s="87"/>
      <c r="I614" s="87"/>
      <c r="J614" s="139"/>
      <c r="K614" s="86"/>
    </row>
    <row x14ac:dyDescent="0.25" r="615" customHeight="1" ht="17.25">
      <c r="A615" s="156"/>
      <c r="B615" s="157"/>
      <c r="C615" s="155"/>
      <c r="D615" s="155"/>
      <c r="E615" s="155"/>
      <c r="F615" s="155"/>
      <c r="G615" s="86"/>
      <c r="H615" s="87"/>
      <c r="I615" s="87"/>
      <c r="J615" s="139"/>
      <c r="K615" s="86"/>
    </row>
    <row x14ac:dyDescent="0.25" r="616" customHeight="1" ht="17.25">
      <c r="A616" s="156"/>
      <c r="B616" s="157"/>
      <c r="C616" s="155"/>
      <c r="D616" s="155"/>
      <c r="E616" s="155"/>
      <c r="F616" s="155"/>
      <c r="G616" s="86"/>
      <c r="H616" s="87"/>
      <c r="I616" s="87"/>
      <c r="J616" s="139"/>
      <c r="K616" s="86"/>
    </row>
    <row x14ac:dyDescent="0.25" r="617" customHeight="1" ht="17.25">
      <c r="A617" s="156"/>
      <c r="B617" s="157"/>
      <c r="C617" s="155"/>
      <c r="D617" s="155"/>
      <c r="E617" s="155"/>
      <c r="F617" s="155"/>
      <c r="G617" s="86"/>
      <c r="H617" s="87"/>
      <c r="I617" s="87"/>
      <c r="J617" s="139"/>
      <c r="K617" s="86"/>
    </row>
    <row x14ac:dyDescent="0.25" r="618" customHeight="1" ht="17.25">
      <c r="A618" s="156"/>
      <c r="B618" s="157"/>
      <c r="C618" s="155"/>
      <c r="D618" s="155"/>
      <c r="E618" s="155"/>
      <c r="F618" s="155"/>
      <c r="G618" s="86"/>
      <c r="H618" s="87"/>
      <c r="I618" s="87"/>
      <c r="J618" s="139"/>
      <c r="K618" s="86"/>
    </row>
    <row x14ac:dyDescent="0.25" r="619" customHeight="1" ht="17.25">
      <c r="A619" s="156"/>
      <c r="B619" s="157"/>
      <c r="C619" s="155"/>
      <c r="D619" s="155"/>
      <c r="E619" s="155"/>
      <c r="F619" s="155"/>
      <c r="G619" s="86"/>
      <c r="H619" s="87"/>
      <c r="I619" s="87"/>
      <c r="J619" s="139"/>
      <c r="K619" s="86"/>
    </row>
    <row x14ac:dyDescent="0.25" r="620" customHeight="1" ht="17.25">
      <c r="A620" s="156"/>
      <c r="B620" s="157"/>
      <c r="C620" s="155"/>
      <c r="D620" s="155"/>
      <c r="E620" s="155"/>
      <c r="F620" s="155"/>
      <c r="G620" s="86"/>
      <c r="H620" s="87"/>
      <c r="I620" s="87"/>
      <c r="J620" s="139"/>
      <c r="K620" s="86"/>
    </row>
    <row x14ac:dyDescent="0.25" r="621" customHeight="1" ht="17.25">
      <c r="A621" s="156"/>
      <c r="B621" s="157"/>
      <c r="C621" s="155"/>
      <c r="D621" s="155"/>
      <c r="E621" s="155"/>
      <c r="F621" s="155"/>
      <c r="G621" s="86"/>
      <c r="H621" s="87"/>
      <c r="I621" s="87"/>
      <c r="J621" s="139"/>
      <c r="K621" s="86"/>
    </row>
    <row x14ac:dyDescent="0.25" r="622" customHeight="1" ht="17.25">
      <c r="A622" s="156"/>
      <c r="B622" s="157"/>
      <c r="C622" s="155"/>
      <c r="D622" s="155"/>
      <c r="E622" s="155"/>
      <c r="F622" s="155"/>
      <c r="G622" s="86"/>
      <c r="H622" s="87"/>
      <c r="I622" s="87"/>
      <c r="J622" s="139"/>
      <c r="K622" s="86"/>
    </row>
    <row x14ac:dyDescent="0.25" r="623" customHeight="1" ht="17.25">
      <c r="A623" s="156"/>
      <c r="B623" s="157"/>
      <c r="C623" s="155"/>
      <c r="D623" s="155"/>
      <c r="E623" s="155"/>
      <c r="F623" s="155"/>
      <c r="G623" s="86"/>
      <c r="H623" s="87"/>
      <c r="I623" s="87"/>
      <c r="J623" s="139"/>
      <c r="K623" s="86"/>
    </row>
    <row x14ac:dyDescent="0.25" r="624" customHeight="1" ht="17.25">
      <c r="A624" s="156"/>
      <c r="B624" s="157"/>
      <c r="C624" s="155"/>
      <c r="D624" s="155"/>
      <c r="E624" s="155"/>
      <c r="F624" s="155"/>
      <c r="G624" s="86"/>
      <c r="H624" s="87"/>
      <c r="I624" s="87"/>
      <c r="J624" s="139"/>
      <c r="K624" s="86"/>
    </row>
    <row x14ac:dyDescent="0.25" r="625" customHeight="1" ht="17.25">
      <c r="A625" s="156"/>
      <c r="B625" s="157"/>
      <c r="C625" s="155"/>
      <c r="D625" s="155"/>
      <c r="E625" s="155"/>
      <c r="F625" s="155"/>
      <c r="G625" s="86"/>
      <c r="H625" s="87"/>
      <c r="I625" s="87"/>
      <c r="J625" s="139"/>
      <c r="K625" s="86"/>
    </row>
    <row x14ac:dyDescent="0.25" r="626" customHeight="1" ht="17.25">
      <c r="A626" s="156"/>
      <c r="B626" s="157"/>
      <c r="C626" s="155"/>
      <c r="D626" s="155"/>
      <c r="E626" s="155"/>
      <c r="F626" s="155"/>
      <c r="G626" s="86"/>
      <c r="H626" s="87"/>
      <c r="I626" s="87"/>
      <c r="J626" s="139"/>
      <c r="K626" s="86"/>
    </row>
    <row x14ac:dyDescent="0.25" r="627" customHeight="1" ht="17.25">
      <c r="A627" s="156"/>
      <c r="B627" s="157"/>
      <c r="C627" s="155"/>
      <c r="D627" s="155"/>
      <c r="E627" s="155"/>
      <c r="F627" s="155"/>
      <c r="G627" s="86"/>
      <c r="H627" s="87"/>
      <c r="I627" s="87"/>
      <c r="J627" s="139"/>
      <c r="K627" s="86"/>
    </row>
    <row x14ac:dyDescent="0.25" r="628" customHeight="1" ht="17.25">
      <c r="A628" s="156"/>
      <c r="B628" s="157"/>
      <c r="C628" s="155"/>
      <c r="D628" s="155"/>
      <c r="E628" s="155"/>
      <c r="F628" s="155"/>
      <c r="G628" s="86"/>
      <c r="H628" s="87"/>
      <c r="I628" s="87"/>
      <c r="J628" s="139"/>
      <c r="K628" s="86"/>
    </row>
    <row x14ac:dyDescent="0.25" r="629" customHeight="1" ht="17.25">
      <c r="A629" s="156"/>
      <c r="B629" s="157"/>
      <c r="C629" s="155"/>
      <c r="D629" s="155"/>
      <c r="E629" s="155"/>
      <c r="F629" s="155"/>
      <c r="G629" s="86"/>
      <c r="H629" s="87"/>
      <c r="I629" s="87"/>
      <c r="J629" s="139"/>
      <c r="K629" s="86"/>
    </row>
    <row x14ac:dyDescent="0.25" r="630" customHeight="1" ht="17.25">
      <c r="A630" s="156"/>
      <c r="B630" s="157"/>
      <c r="C630" s="155"/>
      <c r="D630" s="155"/>
      <c r="E630" s="155"/>
      <c r="F630" s="155"/>
      <c r="G630" s="86"/>
      <c r="H630" s="87"/>
      <c r="I630" s="87"/>
      <c r="J630" s="139"/>
      <c r="K630" s="86"/>
    </row>
    <row x14ac:dyDescent="0.25" r="631" customHeight="1" ht="17.25">
      <c r="A631" s="156"/>
      <c r="B631" s="157"/>
      <c r="C631" s="155"/>
      <c r="D631" s="155"/>
      <c r="E631" s="155"/>
      <c r="F631" s="155"/>
      <c r="G631" s="86"/>
      <c r="H631" s="87"/>
      <c r="I631" s="87"/>
      <c r="J631" s="139"/>
      <c r="K631" s="86"/>
    </row>
    <row x14ac:dyDescent="0.25" r="632" customHeight="1" ht="17.25">
      <c r="A632" s="156"/>
      <c r="B632" s="157"/>
      <c r="C632" s="155"/>
      <c r="D632" s="155"/>
      <c r="E632" s="155"/>
      <c r="F632" s="155"/>
      <c r="G632" s="86"/>
      <c r="H632" s="87"/>
      <c r="I632" s="87"/>
      <c r="J632" s="139"/>
      <c r="K632" s="86"/>
    </row>
    <row x14ac:dyDescent="0.25" r="633" customHeight="1" ht="17.25">
      <c r="A633" s="156"/>
      <c r="B633" s="157"/>
      <c r="C633" s="155"/>
      <c r="D633" s="155"/>
      <c r="E633" s="155"/>
      <c r="F633" s="155"/>
      <c r="G633" s="86"/>
      <c r="H633" s="87"/>
      <c r="I633" s="87"/>
      <c r="J633" s="139"/>
      <c r="K633" s="86"/>
    </row>
    <row x14ac:dyDescent="0.25" r="634" customHeight="1" ht="17.25">
      <c r="A634" s="156"/>
      <c r="B634" s="157"/>
      <c r="C634" s="155"/>
      <c r="D634" s="155"/>
      <c r="E634" s="155"/>
      <c r="F634" s="155"/>
      <c r="G634" s="86"/>
      <c r="H634" s="87"/>
      <c r="I634" s="87"/>
      <c r="J634" s="139"/>
      <c r="K634" s="86"/>
    </row>
    <row x14ac:dyDescent="0.25" r="635" customHeight="1" ht="17.25">
      <c r="A635" s="156"/>
      <c r="B635" s="157"/>
      <c r="C635" s="155"/>
      <c r="D635" s="155"/>
      <c r="E635" s="155"/>
      <c r="F635" s="155"/>
      <c r="G635" s="86"/>
      <c r="H635" s="87"/>
      <c r="I635" s="87"/>
      <c r="J635" s="139"/>
      <c r="K635" s="86"/>
    </row>
    <row x14ac:dyDescent="0.25" r="636" customHeight="1" ht="17.25">
      <c r="A636" s="156"/>
      <c r="B636" s="157"/>
      <c r="C636" s="155"/>
      <c r="D636" s="155"/>
      <c r="E636" s="155"/>
      <c r="F636" s="155"/>
      <c r="G636" s="86"/>
      <c r="H636" s="87"/>
      <c r="I636" s="87"/>
      <c r="J636" s="139"/>
      <c r="K636" s="86"/>
    </row>
    <row x14ac:dyDescent="0.25" r="637" customHeight="1" ht="17.25">
      <c r="A637" s="156"/>
      <c r="B637" s="157"/>
      <c r="C637" s="155"/>
      <c r="D637" s="155"/>
      <c r="E637" s="155"/>
      <c r="F637" s="155"/>
      <c r="G637" s="86"/>
      <c r="H637" s="87"/>
      <c r="I637" s="87"/>
      <c r="J637" s="139"/>
      <c r="K637" s="86"/>
    </row>
    <row x14ac:dyDescent="0.25" r="638" customHeight="1" ht="17.25">
      <c r="A638" s="156"/>
      <c r="B638" s="157"/>
      <c r="C638" s="155"/>
      <c r="D638" s="155"/>
      <c r="E638" s="155"/>
      <c r="F638" s="155"/>
      <c r="G638" s="86"/>
      <c r="H638" s="87"/>
      <c r="I638" s="87"/>
      <c r="J638" s="139"/>
      <c r="K638" s="86"/>
    </row>
    <row x14ac:dyDescent="0.25" r="639" customHeight="1" ht="17.25">
      <c r="A639" s="156"/>
      <c r="B639" s="157"/>
      <c r="C639" s="155"/>
      <c r="D639" s="155"/>
      <c r="E639" s="155"/>
      <c r="F639" s="155"/>
      <c r="G639" s="86"/>
      <c r="H639" s="87"/>
      <c r="I639" s="87"/>
      <c r="J639" s="139"/>
      <c r="K639" s="86"/>
    </row>
    <row x14ac:dyDescent="0.25" r="640" customHeight="1" ht="17.25">
      <c r="A640" s="156"/>
      <c r="B640" s="157"/>
      <c r="C640" s="155"/>
      <c r="D640" s="155"/>
      <c r="E640" s="155"/>
      <c r="F640" s="155"/>
      <c r="G640" s="86"/>
      <c r="H640" s="87"/>
      <c r="I640" s="87"/>
      <c r="J640" s="139"/>
      <c r="K640" s="86"/>
    </row>
    <row x14ac:dyDescent="0.25" r="641" customHeight="1" ht="17.25">
      <c r="A641" s="156"/>
      <c r="B641" s="157"/>
      <c r="C641" s="155"/>
      <c r="D641" s="155"/>
      <c r="E641" s="155"/>
      <c r="F641" s="155"/>
      <c r="G641" s="86"/>
      <c r="H641" s="87"/>
      <c r="I641" s="87"/>
      <c r="J641" s="139"/>
      <c r="K641" s="86"/>
    </row>
    <row x14ac:dyDescent="0.25" r="642" customHeight="1" ht="17.25">
      <c r="A642" s="156"/>
      <c r="B642" s="157"/>
      <c r="C642" s="155"/>
      <c r="D642" s="155"/>
      <c r="E642" s="155"/>
      <c r="F642" s="155"/>
      <c r="G642" s="86"/>
      <c r="H642" s="87"/>
      <c r="I642" s="87"/>
      <c r="J642" s="139"/>
      <c r="K642" s="86"/>
    </row>
    <row x14ac:dyDescent="0.25" r="643" customHeight="1" ht="17.25">
      <c r="A643" s="156"/>
      <c r="B643" s="157"/>
      <c r="C643" s="155"/>
      <c r="D643" s="155"/>
      <c r="E643" s="155"/>
      <c r="F643" s="155"/>
      <c r="G643" s="86"/>
      <c r="H643" s="87"/>
      <c r="I643" s="87"/>
      <c r="J643" s="139"/>
      <c r="K643" s="86"/>
    </row>
    <row x14ac:dyDescent="0.25" r="644" customHeight="1" ht="17.25">
      <c r="A644" s="156"/>
      <c r="B644" s="157"/>
      <c r="C644" s="155"/>
      <c r="D644" s="155"/>
      <c r="E644" s="155"/>
      <c r="F644" s="155"/>
      <c r="G644" s="86"/>
      <c r="H644" s="87"/>
      <c r="I644" s="87"/>
      <c r="J644" s="139"/>
      <c r="K644" s="86"/>
    </row>
    <row x14ac:dyDescent="0.25" r="645" customHeight="1" ht="17.25">
      <c r="A645" s="156"/>
      <c r="B645" s="157"/>
      <c r="C645" s="155"/>
      <c r="D645" s="155"/>
      <c r="E645" s="155"/>
      <c r="F645" s="155"/>
      <c r="G645" s="86"/>
      <c r="H645" s="87"/>
      <c r="I645" s="87"/>
      <c r="J645" s="139"/>
      <c r="K645" s="86"/>
    </row>
    <row x14ac:dyDescent="0.25" r="646" customHeight="1" ht="17.25">
      <c r="A646" s="156"/>
      <c r="B646" s="157"/>
      <c r="C646" s="155"/>
      <c r="D646" s="155"/>
      <c r="E646" s="155"/>
      <c r="F646" s="155"/>
      <c r="G646" s="86"/>
      <c r="H646" s="87"/>
      <c r="I646" s="87"/>
      <c r="J646" s="139"/>
      <c r="K646" s="86"/>
    </row>
    <row x14ac:dyDescent="0.25" r="647" customHeight="1" ht="17.25">
      <c r="A647" s="156"/>
      <c r="B647" s="157"/>
      <c r="C647" s="155"/>
      <c r="D647" s="155"/>
      <c r="E647" s="155"/>
      <c r="F647" s="155"/>
      <c r="G647" s="86"/>
      <c r="H647" s="87"/>
      <c r="I647" s="87"/>
      <c r="J647" s="139"/>
      <c r="K647" s="86"/>
    </row>
    <row x14ac:dyDescent="0.25" r="648" customHeight="1" ht="17.25">
      <c r="A648" s="156"/>
      <c r="B648" s="157"/>
      <c r="C648" s="155"/>
      <c r="D648" s="155"/>
      <c r="E648" s="155"/>
      <c r="F648" s="155"/>
      <c r="G648" s="86"/>
      <c r="H648" s="87"/>
      <c r="I648" s="87"/>
      <c r="J648" s="139"/>
      <c r="K648" s="86"/>
    </row>
    <row x14ac:dyDescent="0.25" r="649" customHeight="1" ht="17.25">
      <c r="A649" s="156"/>
      <c r="B649" s="157"/>
      <c r="C649" s="155"/>
      <c r="D649" s="155"/>
      <c r="E649" s="155"/>
      <c r="F649" s="155"/>
      <c r="G649" s="86"/>
      <c r="H649" s="87"/>
      <c r="I649" s="87"/>
      <c r="J649" s="139"/>
      <c r="K649" s="86"/>
    </row>
    <row x14ac:dyDescent="0.25" r="650" customHeight="1" ht="17.25">
      <c r="A650" s="156"/>
      <c r="B650" s="157"/>
      <c r="C650" s="155"/>
      <c r="D650" s="155"/>
      <c r="E650" s="155"/>
      <c r="F650" s="155"/>
      <c r="G650" s="86"/>
      <c r="H650" s="87"/>
      <c r="I650" s="87"/>
      <c r="J650" s="139"/>
      <c r="K650" s="86"/>
    </row>
    <row x14ac:dyDescent="0.25" r="651" customHeight="1" ht="17.25">
      <c r="A651" s="156"/>
      <c r="B651" s="157"/>
      <c r="C651" s="155"/>
      <c r="D651" s="155"/>
      <c r="E651" s="155"/>
      <c r="F651" s="155"/>
      <c r="G651" s="86"/>
      <c r="H651" s="87"/>
      <c r="I651" s="87"/>
      <c r="J651" s="139"/>
      <c r="K651" s="86"/>
    </row>
    <row x14ac:dyDescent="0.25" r="652" customHeight="1" ht="17.25">
      <c r="A652" s="156"/>
      <c r="B652" s="157"/>
      <c r="C652" s="155"/>
      <c r="D652" s="155"/>
      <c r="E652" s="155"/>
      <c r="F652" s="155"/>
      <c r="G652" s="86"/>
      <c r="H652" s="87"/>
      <c r="I652" s="87"/>
      <c r="J652" s="139"/>
      <c r="K652" s="86"/>
    </row>
    <row x14ac:dyDescent="0.25" r="653" customHeight="1" ht="17.25">
      <c r="A653" s="156"/>
      <c r="B653" s="157"/>
      <c r="C653" s="155"/>
      <c r="D653" s="155"/>
      <c r="E653" s="155"/>
      <c r="F653" s="155"/>
      <c r="G653" s="86"/>
      <c r="H653" s="87"/>
      <c r="I653" s="87"/>
      <c r="J653" s="139"/>
      <c r="K653" s="86"/>
    </row>
    <row x14ac:dyDescent="0.25" r="654" customHeight="1" ht="17.25">
      <c r="A654" s="156"/>
      <c r="B654" s="157"/>
      <c r="C654" s="155"/>
      <c r="D654" s="155"/>
      <c r="E654" s="155"/>
      <c r="F654" s="155"/>
      <c r="G654" s="86"/>
      <c r="H654" s="87"/>
      <c r="I654" s="87"/>
      <c r="J654" s="139"/>
      <c r="K654" s="86"/>
    </row>
    <row x14ac:dyDescent="0.25" r="655" customHeight="1" ht="17.25">
      <c r="A655" s="156"/>
      <c r="B655" s="157"/>
      <c r="C655" s="155"/>
      <c r="D655" s="155"/>
      <c r="E655" s="155"/>
      <c r="F655" s="155"/>
      <c r="G655" s="86"/>
      <c r="H655" s="87"/>
      <c r="I655" s="87"/>
      <c r="J655" s="139"/>
      <c r="K655" s="86"/>
    </row>
    <row x14ac:dyDescent="0.25" r="656" customHeight="1" ht="17.25">
      <c r="A656" s="156"/>
      <c r="B656" s="157"/>
      <c r="C656" s="155"/>
      <c r="D656" s="155"/>
      <c r="E656" s="155"/>
      <c r="F656" s="155"/>
      <c r="G656" s="86"/>
      <c r="H656" s="87"/>
      <c r="I656" s="87"/>
      <c r="J656" s="139"/>
      <c r="K656" s="86"/>
    </row>
    <row x14ac:dyDescent="0.25" r="657" customHeight="1" ht="17.25">
      <c r="A657" s="156"/>
      <c r="B657" s="157"/>
      <c r="C657" s="155"/>
      <c r="D657" s="155"/>
      <c r="E657" s="155"/>
      <c r="F657" s="155"/>
      <c r="G657" s="86"/>
      <c r="H657" s="87"/>
      <c r="I657" s="87"/>
      <c r="J657" s="139"/>
      <c r="K657" s="86"/>
    </row>
    <row x14ac:dyDescent="0.25" r="658" customHeight="1" ht="17.25">
      <c r="A658" s="156"/>
      <c r="B658" s="157"/>
      <c r="C658" s="155"/>
      <c r="D658" s="155"/>
      <c r="E658" s="155"/>
      <c r="F658" s="155"/>
      <c r="G658" s="86"/>
      <c r="H658" s="87"/>
      <c r="I658" s="87"/>
      <c r="J658" s="139"/>
      <c r="K658" s="86"/>
    </row>
    <row x14ac:dyDescent="0.25" r="659" customHeight="1" ht="17.25">
      <c r="A659" s="156"/>
      <c r="B659" s="157"/>
      <c r="C659" s="155"/>
      <c r="D659" s="155"/>
      <c r="E659" s="155"/>
      <c r="F659" s="155"/>
      <c r="G659" s="86"/>
      <c r="H659" s="87"/>
      <c r="I659" s="87"/>
      <c r="J659" s="139"/>
      <c r="K659" s="86"/>
    </row>
    <row x14ac:dyDescent="0.25" r="660" customHeight="1" ht="17.25">
      <c r="A660" s="156"/>
      <c r="B660" s="157"/>
      <c r="C660" s="155"/>
      <c r="D660" s="155"/>
      <c r="E660" s="155"/>
      <c r="F660" s="155"/>
      <c r="G660" s="86"/>
      <c r="H660" s="87"/>
      <c r="I660" s="87"/>
      <c r="J660" s="139"/>
      <c r="K660" s="86"/>
    </row>
    <row x14ac:dyDescent="0.25" r="661" customHeight="1" ht="17.25">
      <c r="A661" s="156"/>
      <c r="B661" s="157"/>
      <c r="C661" s="155"/>
      <c r="D661" s="155"/>
      <c r="E661" s="155"/>
      <c r="F661" s="155"/>
      <c r="G661" s="86"/>
      <c r="H661" s="87"/>
      <c r="I661" s="87"/>
      <c r="J661" s="139"/>
      <c r="K661" s="86"/>
    </row>
    <row x14ac:dyDescent="0.25" r="662" customHeight="1" ht="17.25">
      <c r="A662" s="156"/>
      <c r="B662" s="157"/>
      <c r="C662" s="155"/>
      <c r="D662" s="155"/>
      <c r="E662" s="155"/>
      <c r="F662" s="155"/>
      <c r="G662" s="86"/>
      <c r="H662" s="87"/>
      <c r="I662" s="87"/>
      <c r="J662" s="139"/>
      <c r="K662" s="86"/>
    </row>
    <row x14ac:dyDescent="0.25" r="663" customHeight="1" ht="17.25">
      <c r="A663" s="156"/>
      <c r="B663" s="157"/>
      <c r="C663" s="155"/>
      <c r="D663" s="155"/>
      <c r="E663" s="155"/>
      <c r="F663" s="155"/>
      <c r="G663" s="86"/>
      <c r="H663" s="87"/>
      <c r="I663" s="87"/>
      <c r="J663" s="139"/>
      <c r="K663" s="86"/>
    </row>
    <row x14ac:dyDescent="0.25" r="664" customHeight="1" ht="17.25">
      <c r="A664" s="156"/>
      <c r="B664" s="157"/>
      <c r="C664" s="155"/>
      <c r="D664" s="155"/>
      <c r="E664" s="155"/>
      <c r="F664" s="155"/>
      <c r="G664" s="86"/>
      <c r="H664" s="87"/>
      <c r="I664" s="87"/>
      <c r="J664" s="139"/>
      <c r="K664" s="86"/>
    </row>
    <row x14ac:dyDescent="0.25" r="665" customHeight="1" ht="17.25">
      <c r="A665" s="156"/>
      <c r="B665" s="157"/>
      <c r="C665" s="155"/>
      <c r="D665" s="155"/>
      <c r="E665" s="155"/>
      <c r="F665" s="155"/>
      <c r="G665" s="86"/>
      <c r="H665" s="87"/>
      <c r="I665" s="87"/>
      <c r="J665" s="139"/>
      <c r="K665" s="86"/>
    </row>
    <row x14ac:dyDescent="0.25" r="666" customHeight="1" ht="17.25">
      <c r="A666" s="156"/>
      <c r="B666" s="157"/>
      <c r="C666" s="155"/>
      <c r="D666" s="155"/>
      <c r="E666" s="155"/>
      <c r="F666" s="155"/>
      <c r="G666" s="86"/>
      <c r="H666" s="87"/>
      <c r="I666" s="87"/>
      <c r="J666" s="139"/>
      <c r="K666" s="86"/>
    </row>
    <row x14ac:dyDescent="0.25" r="667" customHeight="1" ht="17.25">
      <c r="A667" s="156"/>
      <c r="B667" s="157"/>
      <c r="C667" s="155"/>
      <c r="D667" s="155"/>
      <c r="E667" s="155"/>
      <c r="F667" s="155"/>
      <c r="G667" s="86"/>
      <c r="H667" s="87"/>
      <c r="I667" s="87"/>
      <c r="J667" s="139"/>
      <c r="K667" s="86"/>
    </row>
    <row x14ac:dyDescent="0.25" r="668" customHeight="1" ht="17.25">
      <c r="A668" s="156"/>
      <c r="B668" s="157"/>
      <c r="C668" s="155"/>
      <c r="D668" s="155"/>
      <c r="E668" s="155"/>
      <c r="F668" s="155"/>
      <c r="G668" s="86"/>
      <c r="H668" s="87"/>
      <c r="I668" s="87"/>
      <c r="J668" s="139"/>
      <c r="K668" s="86"/>
    </row>
    <row x14ac:dyDescent="0.25" r="669" customHeight="1" ht="17.25">
      <c r="A669" s="156"/>
      <c r="B669" s="157"/>
      <c r="C669" s="155"/>
      <c r="D669" s="155"/>
      <c r="E669" s="155"/>
      <c r="F669" s="155"/>
      <c r="G669" s="86"/>
      <c r="H669" s="87"/>
      <c r="I669" s="87"/>
      <c r="J669" s="139"/>
      <c r="K669" s="86"/>
    </row>
    <row x14ac:dyDescent="0.25" r="670" customHeight="1" ht="17.25">
      <c r="A670" s="156"/>
      <c r="B670" s="157"/>
      <c r="C670" s="155"/>
      <c r="D670" s="155"/>
      <c r="E670" s="155"/>
      <c r="F670" s="155"/>
      <c r="G670" s="86"/>
      <c r="H670" s="87"/>
      <c r="I670" s="87"/>
      <c r="J670" s="139"/>
      <c r="K670" s="86"/>
    </row>
    <row x14ac:dyDescent="0.25" r="671" customHeight="1" ht="17.25">
      <c r="A671" s="156"/>
      <c r="B671" s="157"/>
      <c r="C671" s="155"/>
      <c r="D671" s="155"/>
      <c r="E671" s="155"/>
      <c r="F671" s="155"/>
      <c r="G671" s="86"/>
      <c r="H671" s="87"/>
      <c r="I671" s="87"/>
      <c r="J671" s="139"/>
      <c r="K671" s="86"/>
    </row>
    <row x14ac:dyDescent="0.25" r="672" customHeight="1" ht="17.25">
      <c r="A672" s="156"/>
      <c r="B672" s="157"/>
      <c r="C672" s="155"/>
      <c r="D672" s="155"/>
      <c r="E672" s="155"/>
      <c r="F672" s="155"/>
      <c r="G672" s="86"/>
      <c r="H672" s="87"/>
      <c r="I672" s="87"/>
      <c r="J672" s="139"/>
      <c r="K672" s="86"/>
    </row>
    <row x14ac:dyDescent="0.25" r="673" customHeight="1" ht="17.25">
      <c r="A673" s="156"/>
      <c r="B673" s="157"/>
      <c r="C673" s="155"/>
      <c r="D673" s="155"/>
      <c r="E673" s="155"/>
      <c r="F673" s="155"/>
      <c r="G673" s="86"/>
      <c r="H673" s="87"/>
      <c r="I673" s="87"/>
      <c r="J673" s="139"/>
      <c r="K673" s="86"/>
    </row>
    <row x14ac:dyDescent="0.25" r="674" customHeight="1" ht="17.25">
      <c r="A674" s="156"/>
      <c r="B674" s="157"/>
      <c r="C674" s="155"/>
      <c r="D674" s="155"/>
      <c r="E674" s="155"/>
      <c r="F674" s="155"/>
      <c r="G674" s="86"/>
      <c r="H674" s="87"/>
      <c r="I674" s="87"/>
      <c r="J674" s="139"/>
      <c r="K674" s="86"/>
    </row>
    <row x14ac:dyDescent="0.25" r="675" customHeight="1" ht="17.25">
      <c r="A675" s="156"/>
      <c r="B675" s="157"/>
      <c r="C675" s="155"/>
      <c r="D675" s="155"/>
      <c r="E675" s="155"/>
      <c r="F675" s="155"/>
      <c r="G675" s="86"/>
      <c r="H675" s="87"/>
      <c r="I675" s="87"/>
      <c r="J675" s="139"/>
      <c r="K675" s="86"/>
    </row>
    <row x14ac:dyDescent="0.25" r="676" customHeight="1" ht="17.25">
      <c r="A676" s="156"/>
      <c r="B676" s="157"/>
      <c r="C676" s="155"/>
      <c r="D676" s="155"/>
      <c r="E676" s="155"/>
      <c r="F676" s="155"/>
      <c r="G676" s="86"/>
      <c r="H676" s="87"/>
      <c r="I676" s="87"/>
      <c r="J676" s="139"/>
      <c r="K676" s="86"/>
    </row>
    <row x14ac:dyDescent="0.25" r="677" customHeight="1" ht="17.25">
      <c r="A677" s="156"/>
      <c r="B677" s="157"/>
      <c r="C677" s="155"/>
      <c r="D677" s="155"/>
      <c r="E677" s="155"/>
      <c r="F677" s="155"/>
      <c r="G677" s="86"/>
      <c r="H677" s="87"/>
      <c r="I677" s="87"/>
      <c r="J677" s="139"/>
      <c r="K677" s="86"/>
    </row>
    <row x14ac:dyDescent="0.25" r="678" customHeight="1" ht="17.25">
      <c r="A678" s="156"/>
      <c r="B678" s="157"/>
      <c r="C678" s="155"/>
      <c r="D678" s="155"/>
      <c r="E678" s="155"/>
      <c r="F678" s="155"/>
      <c r="G678" s="86"/>
      <c r="H678" s="87"/>
      <c r="I678" s="87"/>
      <c r="J678" s="139"/>
      <c r="K678" s="86"/>
    </row>
    <row x14ac:dyDescent="0.25" r="679" customHeight="1" ht="17.25">
      <c r="A679" s="156"/>
      <c r="B679" s="157"/>
      <c r="C679" s="155"/>
      <c r="D679" s="155"/>
      <c r="E679" s="155"/>
      <c r="F679" s="155"/>
      <c r="G679" s="86"/>
      <c r="H679" s="87"/>
      <c r="I679" s="87"/>
      <c r="J679" s="139"/>
      <c r="K679" s="86"/>
    </row>
    <row x14ac:dyDescent="0.25" r="680" customHeight="1" ht="17.25">
      <c r="A680" s="156"/>
      <c r="B680" s="157"/>
      <c r="C680" s="155"/>
      <c r="D680" s="155"/>
      <c r="E680" s="155"/>
      <c r="F680" s="155"/>
      <c r="G680" s="86"/>
      <c r="H680" s="87"/>
      <c r="I680" s="87"/>
      <c r="J680" s="139"/>
      <c r="K680" s="86"/>
    </row>
    <row x14ac:dyDescent="0.25" r="681" customHeight="1" ht="17.25">
      <c r="A681" s="156"/>
      <c r="B681" s="157"/>
      <c r="C681" s="155"/>
      <c r="D681" s="155"/>
      <c r="E681" s="155"/>
      <c r="F681" s="155"/>
      <c r="G681" s="86"/>
      <c r="H681" s="87"/>
      <c r="I681" s="87"/>
      <c r="J681" s="139"/>
      <c r="K681" s="86"/>
    </row>
    <row x14ac:dyDescent="0.25" r="682" customHeight="1" ht="17.25">
      <c r="A682" s="156"/>
      <c r="B682" s="157"/>
      <c r="C682" s="155"/>
      <c r="D682" s="155"/>
      <c r="E682" s="155"/>
      <c r="F682" s="155"/>
      <c r="G682" s="86"/>
      <c r="H682" s="87"/>
      <c r="I682" s="87"/>
      <c r="J682" s="139"/>
      <c r="K682" s="86"/>
    </row>
    <row x14ac:dyDescent="0.25" r="683" customHeight="1" ht="17.25">
      <c r="A683" s="156"/>
      <c r="B683" s="157"/>
      <c r="C683" s="155"/>
      <c r="D683" s="155"/>
      <c r="E683" s="155"/>
      <c r="F683" s="155"/>
      <c r="G683" s="86"/>
      <c r="H683" s="87"/>
      <c r="I683" s="87"/>
      <c r="J683" s="139"/>
      <c r="K683" s="86"/>
    </row>
    <row x14ac:dyDescent="0.25" r="684" customHeight="1" ht="17.25">
      <c r="A684" s="156"/>
      <c r="B684" s="157"/>
      <c r="C684" s="155"/>
      <c r="D684" s="155"/>
      <c r="E684" s="155"/>
      <c r="F684" s="155"/>
      <c r="G684" s="86"/>
      <c r="H684" s="87"/>
      <c r="I684" s="87"/>
      <c r="J684" s="139"/>
      <c r="K684" s="86"/>
    </row>
    <row x14ac:dyDescent="0.25" r="685" customHeight="1" ht="17.25">
      <c r="A685" s="156"/>
      <c r="B685" s="157"/>
      <c r="C685" s="155"/>
      <c r="D685" s="155"/>
      <c r="E685" s="155"/>
      <c r="F685" s="155"/>
      <c r="G685" s="86"/>
      <c r="H685" s="87"/>
      <c r="I685" s="87"/>
      <c r="J685" s="139"/>
      <c r="K685" s="86"/>
    </row>
    <row x14ac:dyDescent="0.25" r="686" customHeight="1" ht="17.25">
      <c r="A686" s="156"/>
      <c r="B686" s="157"/>
      <c r="C686" s="155"/>
      <c r="D686" s="155"/>
      <c r="E686" s="155"/>
      <c r="F686" s="155"/>
      <c r="G686" s="86"/>
      <c r="H686" s="87"/>
      <c r="I686" s="87"/>
      <c r="J686" s="139"/>
      <c r="K686" s="86"/>
    </row>
    <row x14ac:dyDescent="0.25" r="687" customHeight="1" ht="17.25">
      <c r="A687" s="156"/>
      <c r="B687" s="157"/>
      <c r="C687" s="155"/>
      <c r="D687" s="155"/>
      <c r="E687" s="155"/>
      <c r="F687" s="155"/>
      <c r="G687" s="86"/>
      <c r="H687" s="87"/>
      <c r="I687" s="87"/>
      <c r="J687" s="139"/>
      <c r="K687" s="86"/>
    </row>
    <row x14ac:dyDescent="0.25" r="688" customHeight="1" ht="17.25">
      <c r="A688" s="156"/>
      <c r="B688" s="157"/>
      <c r="C688" s="155"/>
      <c r="D688" s="155"/>
      <c r="E688" s="155"/>
      <c r="F688" s="155"/>
      <c r="G688" s="86"/>
      <c r="H688" s="87"/>
      <c r="I688" s="87"/>
      <c r="J688" s="139"/>
      <c r="K688" s="86"/>
    </row>
    <row x14ac:dyDescent="0.25" r="689" customHeight="1" ht="17.25">
      <c r="A689" s="156"/>
      <c r="B689" s="157"/>
      <c r="C689" s="155"/>
      <c r="D689" s="155"/>
      <c r="E689" s="155"/>
      <c r="F689" s="155"/>
      <c r="G689" s="86"/>
      <c r="H689" s="87"/>
      <c r="I689" s="87"/>
      <c r="J689" s="139"/>
      <c r="K689" s="86"/>
    </row>
    <row x14ac:dyDescent="0.25" r="690" customHeight="1" ht="17.25">
      <c r="A690" s="156"/>
      <c r="B690" s="157"/>
      <c r="C690" s="155"/>
      <c r="D690" s="155"/>
      <c r="E690" s="155"/>
      <c r="F690" s="155"/>
      <c r="G690" s="86"/>
      <c r="H690" s="87"/>
      <c r="I690" s="87"/>
      <c r="J690" s="139"/>
      <c r="K690" s="86"/>
    </row>
    <row x14ac:dyDescent="0.25" r="691" customHeight="1" ht="17.25">
      <c r="A691" s="156"/>
      <c r="B691" s="157"/>
      <c r="C691" s="155"/>
      <c r="D691" s="155"/>
      <c r="E691" s="155"/>
      <c r="F691" s="155"/>
      <c r="G691" s="86"/>
      <c r="H691" s="87"/>
      <c r="I691" s="87"/>
      <c r="J691" s="139"/>
      <c r="K691" s="86"/>
    </row>
    <row x14ac:dyDescent="0.25" r="692" customHeight="1" ht="17.25">
      <c r="A692" s="156"/>
      <c r="B692" s="157"/>
      <c r="C692" s="155"/>
      <c r="D692" s="155"/>
      <c r="E692" s="155"/>
      <c r="F692" s="155"/>
      <c r="G692" s="86"/>
      <c r="H692" s="87"/>
      <c r="I692" s="87"/>
      <c r="J692" s="139"/>
      <c r="K692" s="86"/>
    </row>
    <row x14ac:dyDescent="0.25" r="693" customHeight="1" ht="17.25">
      <c r="A693" s="156"/>
      <c r="B693" s="157"/>
      <c r="C693" s="155"/>
      <c r="D693" s="155"/>
      <c r="E693" s="155"/>
      <c r="F693" s="155"/>
      <c r="G693" s="86"/>
      <c r="H693" s="87"/>
      <c r="I693" s="87"/>
      <c r="J693" s="139"/>
      <c r="K693" s="86"/>
    </row>
    <row x14ac:dyDescent="0.25" r="694" customHeight="1" ht="17.25">
      <c r="A694" s="156"/>
      <c r="B694" s="157"/>
      <c r="C694" s="155"/>
      <c r="D694" s="155"/>
      <c r="E694" s="155"/>
      <c r="F694" s="155"/>
      <c r="G694" s="86"/>
      <c r="H694" s="87"/>
      <c r="I694" s="87"/>
      <c r="J694" s="139"/>
      <c r="K694" s="86"/>
    </row>
    <row x14ac:dyDescent="0.25" r="695" customHeight="1" ht="17.25">
      <c r="A695" s="156"/>
      <c r="B695" s="157"/>
      <c r="C695" s="155"/>
      <c r="D695" s="155"/>
      <c r="E695" s="155"/>
      <c r="F695" s="155"/>
      <c r="G695" s="86"/>
      <c r="H695" s="87"/>
      <c r="I695" s="87"/>
      <c r="J695" s="139"/>
      <c r="K695" s="86"/>
    </row>
    <row x14ac:dyDescent="0.25" r="696" customHeight="1" ht="17.25">
      <c r="A696" s="156"/>
      <c r="B696" s="157"/>
      <c r="C696" s="155"/>
      <c r="D696" s="155"/>
      <c r="E696" s="155"/>
      <c r="F696" s="155"/>
      <c r="G696" s="86"/>
      <c r="H696" s="87"/>
      <c r="I696" s="87"/>
      <c r="J696" s="139"/>
      <c r="K696" s="86"/>
    </row>
    <row x14ac:dyDescent="0.25" r="697" customHeight="1" ht="17.25">
      <c r="A697" s="156"/>
      <c r="B697" s="157"/>
      <c r="C697" s="155"/>
      <c r="D697" s="155"/>
      <c r="E697" s="155"/>
      <c r="F697" s="155"/>
      <c r="G697" s="86"/>
      <c r="H697" s="87"/>
      <c r="I697" s="87"/>
      <c r="J697" s="139"/>
      <c r="K697" s="86"/>
    </row>
    <row x14ac:dyDescent="0.25" r="698" customHeight="1" ht="17.25">
      <c r="A698" s="156"/>
      <c r="B698" s="157"/>
      <c r="C698" s="155"/>
      <c r="D698" s="155"/>
      <c r="E698" s="155"/>
      <c r="F698" s="155"/>
      <c r="G698" s="86"/>
      <c r="H698" s="87"/>
      <c r="I698" s="87"/>
      <c r="J698" s="139"/>
      <c r="K698" s="86"/>
    </row>
    <row x14ac:dyDescent="0.25" r="699" customHeight="1" ht="17.25">
      <c r="A699" s="156"/>
      <c r="B699" s="157"/>
      <c r="C699" s="155"/>
      <c r="D699" s="155"/>
      <c r="E699" s="155"/>
      <c r="F699" s="155"/>
      <c r="G699" s="86"/>
      <c r="H699" s="87"/>
      <c r="I699" s="87"/>
      <c r="J699" s="139"/>
      <c r="K699" s="86"/>
    </row>
    <row x14ac:dyDescent="0.25" r="700" customHeight="1" ht="17.25">
      <c r="A700" s="156"/>
      <c r="B700" s="157"/>
      <c r="C700" s="155"/>
      <c r="D700" s="155"/>
      <c r="E700" s="155"/>
      <c r="F700" s="155"/>
      <c r="G700" s="86"/>
      <c r="H700" s="87"/>
      <c r="I700" s="87"/>
      <c r="J700" s="139"/>
      <c r="K700" s="86"/>
    </row>
    <row x14ac:dyDescent="0.25" r="701" customHeight="1" ht="17.25">
      <c r="A701" s="156"/>
      <c r="B701" s="157"/>
      <c r="C701" s="155"/>
      <c r="D701" s="155"/>
      <c r="E701" s="155"/>
      <c r="F701" s="155"/>
      <c r="G701" s="86"/>
      <c r="H701" s="87"/>
      <c r="I701" s="87"/>
      <c r="J701" s="139"/>
      <c r="K701" s="86"/>
    </row>
    <row x14ac:dyDescent="0.25" r="702" customHeight="1" ht="17.25">
      <c r="A702" s="156"/>
      <c r="B702" s="157"/>
      <c r="C702" s="155"/>
      <c r="D702" s="155"/>
      <c r="E702" s="155"/>
      <c r="F702" s="155"/>
      <c r="G702" s="86"/>
      <c r="H702" s="87"/>
      <c r="I702" s="87"/>
      <c r="J702" s="139"/>
      <c r="K702" s="86"/>
    </row>
    <row x14ac:dyDescent="0.25" r="703" customHeight="1" ht="17.25">
      <c r="A703" s="156"/>
      <c r="B703" s="157"/>
      <c r="C703" s="155"/>
      <c r="D703" s="155"/>
      <c r="E703" s="155"/>
      <c r="F703" s="155"/>
      <c r="G703" s="86"/>
      <c r="H703" s="87"/>
      <c r="I703" s="87"/>
      <c r="J703" s="139"/>
      <c r="K703" s="86"/>
    </row>
    <row x14ac:dyDescent="0.25" r="704" customHeight="1" ht="17.25">
      <c r="A704" s="156"/>
      <c r="B704" s="157"/>
      <c r="C704" s="155"/>
      <c r="D704" s="155"/>
      <c r="E704" s="155"/>
      <c r="F704" s="155"/>
      <c r="G704" s="86"/>
      <c r="H704" s="87"/>
      <c r="I704" s="87"/>
      <c r="J704" s="139"/>
      <c r="K704" s="86"/>
    </row>
    <row x14ac:dyDescent="0.25" r="705" customHeight="1" ht="17.25">
      <c r="A705" s="156"/>
      <c r="B705" s="157"/>
      <c r="C705" s="155"/>
      <c r="D705" s="155"/>
      <c r="E705" s="155"/>
      <c r="F705" s="155"/>
      <c r="G705" s="86"/>
      <c r="H705" s="87"/>
      <c r="I705" s="87"/>
      <c r="J705" s="139"/>
      <c r="K705" s="86"/>
    </row>
    <row x14ac:dyDescent="0.25" r="706" customHeight="1" ht="17.25">
      <c r="A706" s="156"/>
      <c r="B706" s="157"/>
      <c r="C706" s="155"/>
      <c r="D706" s="155"/>
      <c r="E706" s="155"/>
      <c r="F706" s="155"/>
      <c r="G706" s="86"/>
      <c r="H706" s="87"/>
      <c r="I706" s="87"/>
      <c r="J706" s="139"/>
      <c r="K706" s="86"/>
    </row>
    <row x14ac:dyDescent="0.25" r="707" customHeight="1" ht="17.25">
      <c r="A707" s="156"/>
      <c r="B707" s="157"/>
      <c r="C707" s="155"/>
      <c r="D707" s="155"/>
      <c r="E707" s="155"/>
      <c r="F707" s="155"/>
      <c r="G707" s="86"/>
      <c r="H707" s="87"/>
      <c r="I707" s="87"/>
      <c r="J707" s="139"/>
      <c r="K707" s="86"/>
    </row>
    <row x14ac:dyDescent="0.25" r="708" customHeight="1" ht="17.25">
      <c r="A708" s="156"/>
      <c r="B708" s="157"/>
      <c r="C708" s="155"/>
      <c r="D708" s="155"/>
      <c r="E708" s="155"/>
      <c r="F708" s="155"/>
      <c r="G708" s="86"/>
      <c r="H708" s="87"/>
      <c r="I708" s="87"/>
      <c r="J708" s="139"/>
      <c r="K708" s="86"/>
    </row>
    <row x14ac:dyDescent="0.25" r="709" customHeight="1" ht="17.25">
      <c r="A709" s="156"/>
      <c r="B709" s="157"/>
      <c r="C709" s="155"/>
      <c r="D709" s="155"/>
      <c r="E709" s="155"/>
      <c r="F709" s="155"/>
      <c r="G709" s="86"/>
      <c r="H709" s="87"/>
      <c r="I709" s="87"/>
      <c r="J709" s="139"/>
      <c r="K709" s="86"/>
    </row>
    <row x14ac:dyDescent="0.25" r="710" customHeight="1" ht="17.25">
      <c r="A710" s="156"/>
      <c r="B710" s="157"/>
      <c r="C710" s="155"/>
      <c r="D710" s="155"/>
      <c r="E710" s="155"/>
      <c r="F710" s="155"/>
      <c r="G710" s="86"/>
      <c r="H710" s="87"/>
      <c r="I710" s="87"/>
      <c r="J710" s="139"/>
      <c r="K710" s="86"/>
    </row>
    <row x14ac:dyDescent="0.25" r="711" customHeight="1" ht="17.25">
      <c r="A711" s="156"/>
      <c r="B711" s="157"/>
      <c r="C711" s="155"/>
      <c r="D711" s="155"/>
      <c r="E711" s="155"/>
      <c r="F711" s="155"/>
      <c r="G711" s="86"/>
      <c r="H711" s="87"/>
      <c r="I711" s="87"/>
      <c r="J711" s="139"/>
      <c r="K711" s="86"/>
    </row>
    <row x14ac:dyDescent="0.25" r="712" customHeight="1" ht="17.25">
      <c r="A712" s="156"/>
      <c r="B712" s="157"/>
      <c r="C712" s="155"/>
      <c r="D712" s="155"/>
      <c r="E712" s="155"/>
      <c r="F712" s="155"/>
      <c r="G712" s="86"/>
      <c r="H712" s="87"/>
      <c r="I712" s="87"/>
      <c r="J712" s="139"/>
      <c r="K712" s="86"/>
    </row>
    <row x14ac:dyDescent="0.25" r="713" customHeight="1" ht="17.25">
      <c r="A713" s="156"/>
      <c r="B713" s="157"/>
      <c r="C713" s="155"/>
      <c r="D713" s="155"/>
      <c r="E713" s="155"/>
      <c r="F713" s="155"/>
      <c r="G713" s="86"/>
      <c r="H713" s="87"/>
      <c r="I713" s="87"/>
      <c r="J713" s="139"/>
      <c r="K713" s="86"/>
    </row>
    <row x14ac:dyDescent="0.25" r="714" customHeight="1" ht="17.25">
      <c r="A714" s="156"/>
      <c r="B714" s="157"/>
      <c r="C714" s="155"/>
      <c r="D714" s="155"/>
      <c r="E714" s="155"/>
      <c r="F714" s="155"/>
      <c r="G714" s="86"/>
      <c r="H714" s="87"/>
      <c r="I714" s="87"/>
      <c r="J714" s="139"/>
      <c r="K714" s="86"/>
    </row>
    <row x14ac:dyDescent="0.25" r="715" customHeight="1" ht="17.25">
      <c r="A715" s="156"/>
      <c r="B715" s="157"/>
      <c r="C715" s="155"/>
      <c r="D715" s="155"/>
      <c r="E715" s="155"/>
      <c r="F715" s="155"/>
      <c r="G715" s="86"/>
      <c r="H715" s="87"/>
      <c r="I715" s="87"/>
      <c r="J715" s="139"/>
      <c r="K715" s="86"/>
    </row>
    <row x14ac:dyDescent="0.25" r="716" customHeight="1" ht="17.25">
      <c r="A716" s="156"/>
      <c r="B716" s="157"/>
      <c r="C716" s="155"/>
      <c r="D716" s="155"/>
      <c r="E716" s="155"/>
      <c r="F716" s="155"/>
      <c r="G716" s="86"/>
      <c r="H716" s="87"/>
      <c r="I716" s="87"/>
      <c r="J716" s="139"/>
      <c r="K716" s="86"/>
    </row>
    <row x14ac:dyDescent="0.25" r="717" customHeight="1" ht="17.25">
      <c r="A717" s="156"/>
      <c r="B717" s="157"/>
      <c r="C717" s="155"/>
      <c r="D717" s="155"/>
      <c r="E717" s="155"/>
      <c r="F717" s="155"/>
      <c r="G717" s="86"/>
      <c r="H717" s="87"/>
      <c r="I717" s="87"/>
      <c r="J717" s="139"/>
      <c r="K717" s="86"/>
    </row>
    <row x14ac:dyDescent="0.25" r="718" customHeight="1" ht="17.25">
      <c r="A718" s="156"/>
      <c r="B718" s="157"/>
      <c r="C718" s="155"/>
      <c r="D718" s="155"/>
      <c r="E718" s="155"/>
      <c r="F718" s="155"/>
      <c r="G718" s="86"/>
      <c r="H718" s="87"/>
      <c r="I718" s="87"/>
      <c r="J718" s="139"/>
      <c r="K718" s="86"/>
    </row>
    <row x14ac:dyDescent="0.25" r="719" customHeight="1" ht="17.25">
      <c r="A719" s="156"/>
      <c r="B719" s="157"/>
      <c r="C719" s="155"/>
      <c r="D719" s="155"/>
      <c r="E719" s="155"/>
      <c r="F719" s="155"/>
      <c r="G719" s="86"/>
      <c r="H719" s="87"/>
      <c r="I719" s="87"/>
      <c r="J719" s="139"/>
      <c r="K719" s="86"/>
    </row>
    <row x14ac:dyDescent="0.25" r="720" customHeight="1" ht="17.25">
      <c r="A720" s="156"/>
      <c r="B720" s="157"/>
      <c r="C720" s="155"/>
      <c r="D720" s="155"/>
      <c r="E720" s="155"/>
      <c r="F720" s="155"/>
      <c r="G720" s="86"/>
      <c r="H720" s="87"/>
      <c r="I720" s="87"/>
      <c r="J720" s="139"/>
      <c r="K720" s="86"/>
    </row>
    <row x14ac:dyDescent="0.25" r="721" customHeight="1" ht="17.25">
      <c r="A721" s="156"/>
      <c r="B721" s="157"/>
      <c r="C721" s="155"/>
      <c r="D721" s="155"/>
      <c r="E721" s="155"/>
      <c r="F721" s="155"/>
      <c r="G721" s="86"/>
      <c r="H721" s="87"/>
      <c r="I721" s="87"/>
      <c r="J721" s="139"/>
      <c r="K721" s="86"/>
    </row>
    <row x14ac:dyDescent="0.25" r="722" customHeight="1" ht="17.25">
      <c r="A722" s="156"/>
      <c r="B722" s="157"/>
      <c r="C722" s="155"/>
      <c r="D722" s="155"/>
      <c r="E722" s="155"/>
      <c r="F722" s="155"/>
      <c r="G722" s="86"/>
      <c r="H722" s="87"/>
      <c r="I722" s="87"/>
      <c r="J722" s="139"/>
      <c r="K722" s="86"/>
    </row>
    <row x14ac:dyDescent="0.25" r="723" customHeight="1" ht="17.25">
      <c r="A723" s="156"/>
      <c r="B723" s="157"/>
      <c r="C723" s="155"/>
      <c r="D723" s="155"/>
      <c r="E723" s="155"/>
      <c r="F723" s="155"/>
      <c r="G723" s="86"/>
      <c r="H723" s="87"/>
      <c r="I723" s="87"/>
      <c r="J723" s="139"/>
      <c r="K723" s="86"/>
    </row>
    <row x14ac:dyDescent="0.25" r="724" customHeight="1" ht="17.25">
      <c r="A724" s="156"/>
      <c r="B724" s="157"/>
      <c r="C724" s="155"/>
      <c r="D724" s="155"/>
      <c r="E724" s="155"/>
      <c r="F724" s="155"/>
      <c r="G724" s="86"/>
      <c r="H724" s="87"/>
      <c r="I724" s="87"/>
      <c r="J724" s="139"/>
      <c r="K724" s="86"/>
    </row>
    <row x14ac:dyDescent="0.25" r="725" customHeight="1" ht="17.25">
      <c r="A725" s="156"/>
      <c r="B725" s="157"/>
      <c r="C725" s="155"/>
      <c r="D725" s="155"/>
      <c r="E725" s="155"/>
      <c r="F725" s="155"/>
      <c r="G725" s="86"/>
      <c r="H725" s="87"/>
      <c r="I725" s="87"/>
      <c r="J725" s="139"/>
      <c r="K725" s="86"/>
    </row>
    <row x14ac:dyDescent="0.25" r="726" customHeight="1" ht="17.25">
      <c r="A726" s="156"/>
      <c r="B726" s="157"/>
      <c r="C726" s="155"/>
      <c r="D726" s="155"/>
      <c r="E726" s="155"/>
      <c r="F726" s="155"/>
      <c r="G726" s="86"/>
      <c r="H726" s="87"/>
      <c r="I726" s="87"/>
      <c r="J726" s="139"/>
      <c r="K726" s="86"/>
    </row>
    <row x14ac:dyDescent="0.25" r="727" customHeight="1" ht="17.25">
      <c r="A727" s="156"/>
      <c r="B727" s="157"/>
      <c r="C727" s="155"/>
      <c r="D727" s="155"/>
      <c r="E727" s="155"/>
      <c r="F727" s="155"/>
      <c r="G727" s="86"/>
      <c r="H727" s="87"/>
      <c r="I727" s="87"/>
      <c r="J727" s="139"/>
      <c r="K727" s="86"/>
    </row>
    <row x14ac:dyDescent="0.25" r="728" customHeight="1" ht="17.25">
      <c r="A728" s="156"/>
      <c r="B728" s="157"/>
      <c r="C728" s="155"/>
      <c r="D728" s="155"/>
      <c r="E728" s="155"/>
      <c r="F728" s="155"/>
      <c r="G728" s="86"/>
      <c r="H728" s="87"/>
      <c r="I728" s="87"/>
      <c r="J728" s="139"/>
      <c r="K728" s="86"/>
    </row>
    <row x14ac:dyDescent="0.25" r="729" customHeight="1" ht="17.25">
      <c r="A729" s="156"/>
      <c r="B729" s="157"/>
      <c r="C729" s="155"/>
      <c r="D729" s="155"/>
      <c r="E729" s="155"/>
      <c r="F729" s="155"/>
      <c r="G729" s="86"/>
      <c r="H729" s="87"/>
      <c r="I729" s="87"/>
      <c r="J729" s="139"/>
      <c r="K729" s="86"/>
    </row>
    <row x14ac:dyDescent="0.25" r="730" customHeight="1" ht="17.25">
      <c r="A730" s="156"/>
      <c r="B730" s="157"/>
      <c r="C730" s="155"/>
      <c r="D730" s="155"/>
      <c r="E730" s="155"/>
      <c r="F730" s="155"/>
      <c r="G730" s="86"/>
      <c r="H730" s="87"/>
      <c r="I730" s="87"/>
      <c r="J730" s="139"/>
      <c r="K730" s="86"/>
    </row>
    <row x14ac:dyDescent="0.25" r="731" customHeight="1" ht="17.25">
      <c r="A731" s="156"/>
      <c r="B731" s="157"/>
      <c r="C731" s="155"/>
      <c r="D731" s="155"/>
      <c r="E731" s="155"/>
      <c r="F731" s="155"/>
      <c r="G731" s="86"/>
      <c r="H731" s="87"/>
      <c r="I731" s="87"/>
      <c r="J731" s="139"/>
      <c r="K731" s="86"/>
    </row>
    <row x14ac:dyDescent="0.25" r="732" customHeight="1" ht="17.25">
      <c r="A732" s="156"/>
      <c r="B732" s="157"/>
      <c r="C732" s="155"/>
      <c r="D732" s="155"/>
      <c r="E732" s="155"/>
      <c r="F732" s="155"/>
      <c r="G732" s="86"/>
      <c r="H732" s="87"/>
      <c r="I732" s="87"/>
      <c r="J732" s="139"/>
      <c r="K732" s="86"/>
    </row>
    <row x14ac:dyDescent="0.25" r="733" customHeight="1" ht="17.25">
      <c r="A733" s="156"/>
      <c r="B733" s="157"/>
      <c r="C733" s="155"/>
      <c r="D733" s="155"/>
      <c r="E733" s="155"/>
      <c r="F733" s="155"/>
      <c r="G733" s="86"/>
      <c r="H733" s="87"/>
      <c r="I733" s="87"/>
      <c r="J733" s="139"/>
      <c r="K733" s="86"/>
    </row>
    <row x14ac:dyDescent="0.25" r="734" customHeight="1" ht="17.25">
      <c r="A734" s="156"/>
      <c r="B734" s="157"/>
      <c r="C734" s="155"/>
      <c r="D734" s="155"/>
      <c r="E734" s="155"/>
      <c r="F734" s="155"/>
      <c r="G734" s="86"/>
      <c r="H734" s="87"/>
      <c r="I734" s="87"/>
      <c r="J734" s="139"/>
      <c r="K734" s="86"/>
    </row>
    <row x14ac:dyDescent="0.25" r="735" customHeight="1" ht="17.25">
      <c r="A735" s="156"/>
      <c r="B735" s="157"/>
      <c r="C735" s="155"/>
      <c r="D735" s="155"/>
      <c r="E735" s="155"/>
      <c r="F735" s="155"/>
      <c r="G735" s="86"/>
      <c r="H735" s="87"/>
      <c r="I735" s="87"/>
      <c r="J735" s="139"/>
      <c r="K735" s="86"/>
    </row>
    <row x14ac:dyDescent="0.25" r="736" customHeight="1" ht="17.25">
      <c r="A736" s="156"/>
      <c r="B736" s="157"/>
      <c r="C736" s="155"/>
      <c r="D736" s="155"/>
      <c r="E736" s="155"/>
      <c r="F736" s="155"/>
      <c r="G736" s="86"/>
      <c r="H736" s="87"/>
      <c r="I736" s="87"/>
      <c r="J736" s="139"/>
      <c r="K736" s="86"/>
    </row>
    <row x14ac:dyDescent="0.25" r="737" customHeight="1" ht="17.25">
      <c r="A737" s="156"/>
      <c r="B737" s="157"/>
      <c r="C737" s="155"/>
      <c r="D737" s="155"/>
      <c r="E737" s="155"/>
      <c r="F737" s="155"/>
      <c r="G737" s="86"/>
      <c r="H737" s="87"/>
      <c r="I737" s="87"/>
      <c r="J737" s="139"/>
      <c r="K737" s="86"/>
    </row>
    <row x14ac:dyDescent="0.25" r="738" customHeight="1" ht="17.25">
      <c r="A738" s="156"/>
      <c r="B738" s="157"/>
      <c r="C738" s="155"/>
      <c r="D738" s="155"/>
      <c r="E738" s="155"/>
      <c r="F738" s="155"/>
      <c r="G738" s="86"/>
      <c r="H738" s="87"/>
      <c r="I738" s="87"/>
      <c r="J738" s="139"/>
      <c r="K738" s="86"/>
    </row>
    <row x14ac:dyDescent="0.25" r="739" customHeight="1" ht="17.25">
      <c r="A739" s="156"/>
      <c r="B739" s="157"/>
      <c r="C739" s="155"/>
      <c r="D739" s="155"/>
      <c r="E739" s="155"/>
      <c r="F739" s="155"/>
      <c r="G739" s="86"/>
      <c r="H739" s="87"/>
      <c r="I739" s="87"/>
      <c r="J739" s="139"/>
      <c r="K739" s="86"/>
    </row>
    <row x14ac:dyDescent="0.25" r="740" customHeight="1" ht="17.25">
      <c r="A740" s="156"/>
      <c r="B740" s="157"/>
      <c r="C740" s="155"/>
      <c r="D740" s="155"/>
      <c r="E740" s="155"/>
      <c r="F740" s="155"/>
      <c r="G740" s="86"/>
      <c r="H740" s="87"/>
      <c r="I740" s="87"/>
      <c r="J740" s="139"/>
      <c r="K740" s="86"/>
    </row>
    <row x14ac:dyDescent="0.25" r="741" customHeight="1" ht="17.25">
      <c r="A741" s="156"/>
      <c r="B741" s="157"/>
      <c r="C741" s="155"/>
      <c r="D741" s="155"/>
      <c r="E741" s="155"/>
      <c r="F741" s="155"/>
      <c r="G741" s="86"/>
      <c r="H741" s="87"/>
      <c r="I741" s="87"/>
      <c r="J741" s="139"/>
      <c r="K741" s="86"/>
    </row>
    <row x14ac:dyDescent="0.25" r="742" customHeight="1" ht="17.25">
      <c r="A742" s="156"/>
      <c r="B742" s="157"/>
      <c r="C742" s="155"/>
      <c r="D742" s="155"/>
      <c r="E742" s="155"/>
      <c r="F742" s="155"/>
      <c r="G742" s="86"/>
      <c r="H742" s="87"/>
      <c r="I742" s="87"/>
      <c r="J742" s="139"/>
      <c r="K742" s="86"/>
    </row>
    <row x14ac:dyDescent="0.25" r="743" customHeight="1" ht="17.25">
      <c r="A743" s="156"/>
      <c r="B743" s="157"/>
      <c r="C743" s="155"/>
      <c r="D743" s="155"/>
      <c r="E743" s="155"/>
      <c r="F743" s="155"/>
      <c r="G743" s="86"/>
      <c r="H743" s="87"/>
      <c r="I743" s="87"/>
      <c r="J743" s="139"/>
      <c r="K743" s="86"/>
    </row>
    <row x14ac:dyDescent="0.25" r="744" customHeight="1" ht="17.25">
      <c r="A744" s="156"/>
      <c r="B744" s="157"/>
      <c r="C744" s="155"/>
      <c r="D744" s="155"/>
      <c r="E744" s="155"/>
      <c r="F744" s="155"/>
      <c r="G744" s="86"/>
      <c r="H744" s="87"/>
      <c r="I744" s="87"/>
      <c r="J744" s="139"/>
      <c r="K744" s="86"/>
    </row>
    <row x14ac:dyDescent="0.25" r="745" customHeight="1" ht="17.25">
      <c r="A745" s="156"/>
      <c r="B745" s="157"/>
      <c r="C745" s="155"/>
      <c r="D745" s="155"/>
      <c r="E745" s="155"/>
      <c r="F745" s="155"/>
      <c r="G745" s="86"/>
      <c r="H745" s="87"/>
      <c r="I745" s="87"/>
      <c r="J745" s="139"/>
      <c r="K745" s="86"/>
    </row>
    <row x14ac:dyDescent="0.25" r="746" customHeight="1" ht="17.25">
      <c r="A746" s="156"/>
      <c r="B746" s="157"/>
      <c r="C746" s="155"/>
      <c r="D746" s="155"/>
      <c r="E746" s="155"/>
      <c r="F746" s="155"/>
      <c r="G746" s="86"/>
      <c r="H746" s="87"/>
      <c r="I746" s="87"/>
      <c r="J746" s="139"/>
      <c r="K746" s="86"/>
    </row>
    <row x14ac:dyDescent="0.25" r="747" customHeight="1" ht="17.25">
      <c r="A747" s="156"/>
      <c r="B747" s="157"/>
      <c r="C747" s="155"/>
      <c r="D747" s="155"/>
      <c r="E747" s="155"/>
      <c r="F747" s="155"/>
      <c r="G747" s="86"/>
      <c r="H747" s="87"/>
      <c r="I747" s="87"/>
      <c r="J747" s="139"/>
      <c r="K747" s="86"/>
    </row>
    <row x14ac:dyDescent="0.25" r="748" customHeight="1" ht="17.25">
      <c r="A748" s="156"/>
      <c r="B748" s="157"/>
      <c r="C748" s="155"/>
      <c r="D748" s="155"/>
      <c r="E748" s="155"/>
      <c r="F748" s="155"/>
      <c r="G748" s="86"/>
      <c r="H748" s="87"/>
      <c r="I748" s="87"/>
      <c r="J748" s="139"/>
      <c r="K748" s="86"/>
    </row>
    <row x14ac:dyDescent="0.25" r="749" customHeight="1" ht="17.25">
      <c r="A749" s="156"/>
      <c r="B749" s="157"/>
      <c r="C749" s="155"/>
      <c r="D749" s="155"/>
      <c r="E749" s="155"/>
      <c r="F749" s="155"/>
      <c r="G749" s="86"/>
      <c r="H749" s="87"/>
      <c r="I749" s="87"/>
      <c r="J749" s="139"/>
      <c r="K749" s="86"/>
    </row>
    <row x14ac:dyDescent="0.25" r="750" customHeight="1" ht="17.25">
      <c r="A750" s="156"/>
      <c r="B750" s="157"/>
      <c r="C750" s="155"/>
      <c r="D750" s="155"/>
      <c r="E750" s="155"/>
      <c r="F750" s="155"/>
      <c r="G750" s="86"/>
      <c r="H750" s="87"/>
      <c r="I750" s="87"/>
      <c r="J750" s="139"/>
      <c r="K750" s="86"/>
    </row>
    <row x14ac:dyDescent="0.25" r="751" customHeight="1" ht="17.25">
      <c r="A751" s="156"/>
      <c r="B751" s="157"/>
      <c r="C751" s="155"/>
      <c r="D751" s="155"/>
      <c r="E751" s="155"/>
      <c r="F751" s="155"/>
      <c r="G751" s="86"/>
      <c r="H751" s="87"/>
      <c r="I751" s="87"/>
      <c r="J751" s="139"/>
      <c r="K751" s="86"/>
    </row>
    <row x14ac:dyDescent="0.25" r="752" customHeight="1" ht="17.25">
      <c r="A752" s="156"/>
      <c r="B752" s="157"/>
      <c r="C752" s="155"/>
      <c r="D752" s="155"/>
      <c r="E752" s="155"/>
      <c r="F752" s="155"/>
      <c r="G752" s="86"/>
      <c r="H752" s="87"/>
      <c r="I752" s="87"/>
      <c r="J752" s="139"/>
      <c r="K752" s="86"/>
    </row>
    <row x14ac:dyDescent="0.25" r="753" customHeight="1" ht="17.25">
      <c r="A753" s="156"/>
      <c r="B753" s="157"/>
      <c r="C753" s="155"/>
      <c r="D753" s="155"/>
      <c r="E753" s="155"/>
      <c r="F753" s="155"/>
      <c r="G753" s="86"/>
      <c r="H753" s="87"/>
      <c r="I753" s="87"/>
      <c r="J753" s="139"/>
      <c r="K753" s="86"/>
    </row>
    <row x14ac:dyDescent="0.25" r="754" customHeight="1" ht="17.25">
      <c r="A754" s="156"/>
      <c r="B754" s="157"/>
      <c r="C754" s="155"/>
      <c r="D754" s="155"/>
      <c r="E754" s="155"/>
      <c r="F754" s="155"/>
      <c r="G754" s="86"/>
      <c r="H754" s="87"/>
      <c r="I754" s="87"/>
      <c r="J754" s="139"/>
      <c r="K754" s="86"/>
    </row>
    <row x14ac:dyDescent="0.25" r="755" customHeight="1" ht="17.25">
      <c r="A755" s="156"/>
      <c r="B755" s="157"/>
      <c r="C755" s="155"/>
      <c r="D755" s="155"/>
      <c r="E755" s="155"/>
      <c r="F755" s="155"/>
      <c r="G755" s="86"/>
      <c r="H755" s="87"/>
      <c r="I755" s="87"/>
      <c r="J755" s="139"/>
      <c r="K755" s="86"/>
    </row>
    <row x14ac:dyDescent="0.25" r="756" customHeight="1" ht="17.25">
      <c r="A756" s="156"/>
      <c r="B756" s="157"/>
      <c r="C756" s="155"/>
      <c r="D756" s="155"/>
      <c r="E756" s="155"/>
      <c r="F756" s="155"/>
      <c r="G756" s="86"/>
      <c r="H756" s="87"/>
      <c r="I756" s="87"/>
      <c r="J756" s="139"/>
      <c r="K756" s="86"/>
    </row>
    <row x14ac:dyDescent="0.25" r="757" customHeight="1" ht="17.25">
      <c r="A757" s="156"/>
      <c r="B757" s="157"/>
      <c r="C757" s="155"/>
      <c r="D757" s="155"/>
      <c r="E757" s="155"/>
      <c r="F757" s="155"/>
      <c r="G757" s="86"/>
      <c r="H757" s="87"/>
      <c r="I757" s="87"/>
      <c r="J757" s="139"/>
      <c r="K757" s="86"/>
    </row>
    <row x14ac:dyDescent="0.25" r="758" customHeight="1" ht="17.25">
      <c r="A758" s="156"/>
      <c r="B758" s="157"/>
      <c r="C758" s="155"/>
      <c r="D758" s="155"/>
      <c r="E758" s="155"/>
      <c r="F758" s="155"/>
      <c r="G758" s="86"/>
      <c r="H758" s="87"/>
      <c r="I758" s="87"/>
      <c r="J758" s="139"/>
      <c r="K758" s="86"/>
    </row>
    <row x14ac:dyDescent="0.25" r="759" customHeight="1" ht="17.25">
      <c r="A759" s="156"/>
      <c r="B759" s="157"/>
      <c r="C759" s="155"/>
      <c r="D759" s="155"/>
      <c r="E759" s="155"/>
      <c r="F759" s="155"/>
      <c r="G759" s="86"/>
      <c r="H759" s="87"/>
      <c r="I759" s="87"/>
      <c r="J759" s="139"/>
      <c r="K759" s="86"/>
    </row>
    <row x14ac:dyDescent="0.25" r="760" customHeight="1" ht="17.25">
      <c r="A760" s="156"/>
      <c r="B760" s="157"/>
      <c r="C760" s="155"/>
      <c r="D760" s="155"/>
      <c r="E760" s="155"/>
      <c r="F760" s="155"/>
      <c r="G760" s="86"/>
      <c r="H760" s="87"/>
      <c r="I760" s="87"/>
      <c r="J760" s="139"/>
      <c r="K760" s="86"/>
    </row>
    <row x14ac:dyDescent="0.25" r="761" customHeight="1" ht="17.25">
      <c r="A761" s="156"/>
      <c r="B761" s="157"/>
      <c r="C761" s="155"/>
      <c r="D761" s="155"/>
      <c r="E761" s="155"/>
      <c r="F761" s="155"/>
      <c r="G761" s="86"/>
      <c r="H761" s="87"/>
      <c r="I761" s="87"/>
      <c r="J761" s="139"/>
      <c r="K761" s="86"/>
    </row>
    <row x14ac:dyDescent="0.25" r="762" customHeight="1" ht="17.25">
      <c r="A762" s="156"/>
      <c r="B762" s="157"/>
      <c r="C762" s="155"/>
      <c r="D762" s="155"/>
      <c r="E762" s="155"/>
      <c r="F762" s="155"/>
      <c r="G762" s="86"/>
      <c r="H762" s="87"/>
      <c r="I762" s="87"/>
      <c r="J762" s="139"/>
      <c r="K762" s="86"/>
    </row>
    <row x14ac:dyDescent="0.25" r="763" customHeight="1" ht="17.25">
      <c r="A763" s="156"/>
      <c r="B763" s="157"/>
      <c r="C763" s="155"/>
      <c r="D763" s="155"/>
      <c r="E763" s="155"/>
      <c r="F763" s="155"/>
      <c r="G763" s="86"/>
      <c r="H763" s="87"/>
      <c r="I763" s="87"/>
      <c r="J763" s="139"/>
      <c r="K763" s="86"/>
    </row>
    <row x14ac:dyDescent="0.25" r="764" customHeight="1" ht="17.25">
      <c r="A764" s="156"/>
      <c r="B764" s="157"/>
      <c r="C764" s="155"/>
      <c r="D764" s="155"/>
      <c r="E764" s="155"/>
      <c r="F764" s="155"/>
      <c r="G764" s="86"/>
      <c r="H764" s="87"/>
      <c r="I764" s="87"/>
      <c r="J764" s="139"/>
      <c r="K764" s="86"/>
    </row>
    <row x14ac:dyDescent="0.25" r="765" customHeight="1" ht="17.25">
      <c r="A765" s="156"/>
      <c r="B765" s="157"/>
      <c r="C765" s="155"/>
      <c r="D765" s="155"/>
      <c r="E765" s="155"/>
      <c r="F765" s="155"/>
      <c r="G765" s="86"/>
      <c r="H765" s="87"/>
      <c r="I765" s="87"/>
      <c r="J765" s="139"/>
      <c r="K765" s="86"/>
    </row>
    <row x14ac:dyDescent="0.25" r="766" customHeight="1" ht="17.25">
      <c r="A766" s="156"/>
      <c r="B766" s="157"/>
      <c r="C766" s="155"/>
      <c r="D766" s="155"/>
      <c r="E766" s="155"/>
      <c r="F766" s="155"/>
      <c r="G766" s="86"/>
      <c r="H766" s="87"/>
      <c r="I766" s="87"/>
      <c r="J766" s="139"/>
      <c r="K766" s="86"/>
    </row>
    <row x14ac:dyDescent="0.25" r="767" customHeight="1" ht="17.25">
      <c r="A767" s="156"/>
      <c r="B767" s="157"/>
      <c r="C767" s="155"/>
      <c r="D767" s="155"/>
      <c r="E767" s="155"/>
      <c r="F767" s="155"/>
      <c r="G767" s="86"/>
      <c r="H767" s="87"/>
      <c r="I767" s="87"/>
      <c r="J767" s="139"/>
      <c r="K767" s="86"/>
    </row>
    <row x14ac:dyDescent="0.25" r="768" customHeight="1" ht="17.25">
      <c r="A768" s="156"/>
      <c r="B768" s="157"/>
      <c r="C768" s="155"/>
      <c r="D768" s="155"/>
      <c r="E768" s="155"/>
      <c r="F768" s="155"/>
      <c r="G768" s="86"/>
      <c r="H768" s="87"/>
      <c r="I768" s="87"/>
      <c r="J768" s="139"/>
      <c r="K768" s="86"/>
    </row>
    <row x14ac:dyDescent="0.25" r="769" customHeight="1" ht="17.25">
      <c r="A769" s="156"/>
      <c r="B769" s="157"/>
      <c r="C769" s="155"/>
      <c r="D769" s="155"/>
      <c r="E769" s="155"/>
      <c r="F769" s="155"/>
      <c r="G769" s="86"/>
      <c r="H769" s="87"/>
      <c r="I769" s="87"/>
      <c r="J769" s="139"/>
      <c r="K769" s="86"/>
    </row>
    <row x14ac:dyDescent="0.25" r="770" customHeight="1" ht="17.25">
      <c r="A770" s="156"/>
      <c r="B770" s="157"/>
      <c r="C770" s="155"/>
      <c r="D770" s="155"/>
      <c r="E770" s="155"/>
      <c r="F770" s="155"/>
      <c r="G770" s="86"/>
      <c r="H770" s="87"/>
      <c r="I770" s="87"/>
      <c r="J770" s="139"/>
      <c r="K770" s="86"/>
    </row>
    <row x14ac:dyDescent="0.25" r="771" customHeight="1" ht="17.25">
      <c r="A771" s="156"/>
      <c r="B771" s="157"/>
      <c r="C771" s="155"/>
      <c r="D771" s="155"/>
      <c r="E771" s="155"/>
      <c r="F771" s="155"/>
      <c r="G771" s="86"/>
      <c r="H771" s="87"/>
      <c r="I771" s="87"/>
      <c r="J771" s="139"/>
      <c r="K771" s="86"/>
    </row>
    <row x14ac:dyDescent="0.25" r="772" customHeight="1" ht="17.25">
      <c r="A772" s="156"/>
      <c r="B772" s="157"/>
      <c r="C772" s="155"/>
      <c r="D772" s="155"/>
      <c r="E772" s="155"/>
      <c r="F772" s="155"/>
      <c r="G772" s="86"/>
      <c r="H772" s="87"/>
      <c r="I772" s="87"/>
      <c r="J772" s="139"/>
      <c r="K772" s="86"/>
    </row>
    <row x14ac:dyDescent="0.25" r="773" customHeight="1" ht="17.25">
      <c r="A773" s="156"/>
      <c r="B773" s="157"/>
      <c r="C773" s="155"/>
      <c r="D773" s="155"/>
      <c r="E773" s="155"/>
      <c r="F773" s="155"/>
      <c r="G773" s="86"/>
      <c r="H773" s="87"/>
      <c r="I773" s="87"/>
      <c r="J773" s="139"/>
      <c r="K773" s="86"/>
    </row>
    <row x14ac:dyDescent="0.25" r="774" customHeight="1" ht="17.25">
      <c r="A774" s="156"/>
      <c r="B774" s="157"/>
      <c r="C774" s="155"/>
      <c r="D774" s="155"/>
      <c r="E774" s="155"/>
      <c r="F774" s="155"/>
      <c r="G774" s="86"/>
      <c r="H774" s="87"/>
      <c r="I774" s="87"/>
      <c r="J774" s="139"/>
      <c r="K774" s="86"/>
    </row>
    <row x14ac:dyDescent="0.25" r="775" customHeight="1" ht="17.25">
      <c r="A775" s="156"/>
      <c r="B775" s="157"/>
      <c r="C775" s="155"/>
      <c r="D775" s="155"/>
      <c r="E775" s="155"/>
      <c r="F775" s="155"/>
      <c r="G775" s="86"/>
      <c r="H775" s="87"/>
      <c r="I775" s="87"/>
      <c r="J775" s="139"/>
      <c r="K775" s="86"/>
    </row>
    <row x14ac:dyDescent="0.25" r="776" customHeight="1" ht="17.25">
      <c r="A776" s="156"/>
      <c r="B776" s="157"/>
      <c r="C776" s="155"/>
      <c r="D776" s="155"/>
      <c r="E776" s="155"/>
      <c r="F776" s="155"/>
      <c r="G776" s="86"/>
      <c r="H776" s="87"/>
      <c r="I776" s="87"/>
      <c r="J776" s="139"/>
      <c r="K776" s="86"/>
    </row>
    <row x14ac:dyDescent="0.25" r="777" customHeight="1" ht="17.25">
      <c r="A777" s="156"/>
      <c r="B777" s="157"/>
      <c r="C777" s="155"/>
      <c r="D777" s="155"/>
      <c r="E777" s="155"/>
      <c r="F777" s="155"/>
      <c r="G777" s="86"/>
      <c r="H777" s="87"/>
      <c r="I777" s="87"/>
      <c r="J777" s="139"/>
      <c r="K777" s="86"/>
    </row>
    <row x14ac:dyDescent="0.25" r="778" customHeight="1" ht="17.25">
      <c r="A778" s="156"/>
      <c r="B778" s="157"/>
      <c r="C778" s="155"/>
      <c r="D778" s="155"/>
      <c r="E778" s="155"/>
      <c r="F778" s="155"/>
      <c r="G778" s="86"/>
      <c r="H778" s="87"/>
      <c r="I778" s="87"/>
      <c r="J778" s="139"/>
      <c r="K778" s="86"/>
    </row>
    <row x14ac:dyDescent="0.25" r="779" customHeight="1" ht="17.25">
      <c r="A779" s="156"/>
      <c r="B779" s="157"/>
      <c r="C779" s="155"/>
      <c r="D779" s="155"/>
      <c r="E779" s="155"/>
      <c r="F779" s="155"/>
      <c r="G779" s="86"/>
      <c r="H779" s="87"/>
      <c r="I779" s="87"/>
      <c r="J779" s="139"/>
      <c r="K779" s="86"/>
    </row>
    <row x14ac:dyDescent="0.25" r="780" customHeight="1" ht="17.25">
      <c r="A780" s="156"/>
      <c r="B780" s="157"/>
      <c r="C780" s="155"/>
      <c r="D780" s="155"/>
      <c r="E780" s="155"/>
      <c r="F780" s="155"/>
      <c r="G780" s="86"/>
      <c r="H780" s="87"/>
      <c r="I780" s="87"/>
      <c r="J780" s="139"/>
      <c r="K780" s="86"/>
    </row>
    <row x14ac:dyDescent="0.25" r="781" customHeight="1" ht="17.25">
      <c r="A781" s="156"/>
      <c r="B781" s="157"/>
      <c r="C781" s="155"/>
      <c r="D781" s="155"/>
      <c r="E781" s="155"/>
      <c r="F781" s="155"/>
      <c r="G781" s="86"/>
      <c r="H781" s="87"/>
      <c r="I781" s="87"/>
      <c r="J781" s="139"/>
      <c r="K781" s="86"/>
    </row>
    <row x14ac:dyDescent="0.25" r="782" customHeight="1" ht="17.25">
      <c r="A782" s="156"/>
      <c r="B782" s="157"/>
      <c r="C782" s="155"/>
      <c r="D782" s="155"/>
      <c r="E782" s="155"/>
      <c r="F782" s="155"/>
      <c r="G782" s="86"/>
      <c r="H782" s="87"/>
      <c r="I782" s="87"/>
      <c r="J782" s="139"/>
      <c r="K782" s="86"/>
    </row>
    <row x14ac:dyDescent="0.25" r="783" customHeight="1" ht="17.25">
      <c r="A783" s="156"/>
      <c r="B783" s="157"/>
      <c r="C783" s="155"/>
      <c r="D783" s="155"/>
      <c r="E783" s="155"/>
      <c r="F783" s="155"/>
      <c r="G783" s="86"/>
      <c r="H783" s="87"/>
      <c r="I783" s="87"/>
      <c r="J783" s="139"/>
      <c r="K783" s="86"/>
    </row>
    <row x14ac:dyDescent="0.25" r="784" customHeight="1" ht="17.25">
      <c r="A784" s="156"/>
      <c r="B784" s="157"/>
      <c r="C784" s="155"/>
      <c r="D784" s="155"/>
      <c r="E784" s="155"/>
      <c r="F784" s="155"/>
      <c r="G784" s="86"/>
      <c r="H784" s="87"/>
      <c r="I784" s="87"/>
      <c r="J784" s="139"/>
      <c r="K784" s="86"/>
    </row>
    <row x14ac:dyDescent="0.25" r="785" customHeight="1" ht="17.25">
      <c r="A785" s="156"/>
      <c r="B785" s="157"/>
      <c r="C785" s="155"/>
      <c r="D785" s="155"/>
      <c r="E785" s="155"/>
      <c r="F785" s="155"/>
      <c r="G785" s="86"/>
      <c r="H785" s="87"/>
      <c r="I785" s="87"/>
      <c r="J785" s="139"/>
      <c r="K785" s="86"/>
    </row>
    <row x14ac:dyDescent="0.25" r="786" customHeight="1" ht="17.25">
      <c r="A786" s="156"/>
      <c r="B786" s="157"/>
      <c r="C786" s="155"/>
      <c r="D786" s="155"/>
      <c r="E786" s="155"/>
      <c r="F786" s="155"/>
      <c r="G786" s="86"/>
      <c r="H786" s="87"/>
      <c r="I786" s="87"/>
      <c r="J786" s="139"/>
      <c r="K786" s="86"/>
    </row>
    <row x14ac:dyDescent="0.25" r="787" customHeight="1" ht="17.25">
      <c r="A787" s="156"/>
      <c r="B787" s="157"/>
      <c r="C787" s="155"/>
      <c r="D787" s="155"/>
      <c r="E787" s="155"/>
      <c r="F787" s="155"/>
      <c r="G787" s="86"/>
      <c r="H787" s="87"/>
      <c r="I787" s="87"/>
      <c r="J787" s="139"/>
      <c r="K787" s="86"/>
    </row>
    <row x14ac:dyDescent="0.25" r="788" customHeight="1" ht="17.25">
      <c r="A788" s="156"/>
      <c r="B788" s="157"/>
      <c r="C788" s="155"/>
      <c r="D788" s="155"/>
      <c r="E788" s="155"/>
      <c r="F788" s="155"/>
      <c r="G788" s="86"/>
      <c r="H788" s="87"/>
      <c r="I788" s="87"/>
      <c r="J788" s="139"/>
      <c r="K788" s="86"/>
    </row>
    <row x14ac:dyDescent="0.25" r="789" customHeight="1" ht="17.25">
      <c r="A789" s="156"/>
      <c r="B789" s="157"/>
      <c r="C789" s="155"/>
      <c r="D789" s="155"/>
      <c r="E789" s="155"/>
      <c r="F789" s="155"/>
      <c r="G789" s="86"/>
      <c r="H789" s="87"/>
      <c r="I789" s="87"/>
      <c r="J789" s="139"/>
      <c r="K789" s="86"/>
    </row>
    <row x14ac:dyDescent="0.25" r="790" customHeight="1" ht="17.25">
      <c r="A790" s="156"/>
      <c r="B790" s="157"/>
      <c r="C790" s="155"/>
      <c r="D790" s="155"/>
      <c r="E790" s="155"/>
      <c r="F790" s="155"/>
      <c r="G790" s="86"/>
      <c r="H790" s="87"/>
      <c r="I790" s="87"/>
      <c r="J790" s="139"/>
      <c r="K790" s="86"/>
    </row>
    <row x14ac:dyDescent="0.25" r="791" customHeight="1" ht="17.25">
      <c r="A791" s="156"/>
      <c r="B791" s="157"/>
      <c r="C791" s="155"/>
      <c r="D791" s="155"/>
      <c r="E791" s="155"/>
      <c r="F791" s="155"/>
      <c r="G791" s="86"/>
      <c r="H791" s="87"/>
      <c r="I791" s="87"/>
      <c r="J791" s="139"/>
      <c r="K791" s="86"/>
    </row>
    <row x14ac:dyDescent="0.25" r="792" customHeight="1" ht="17.25">
      <c r="A792" s="156"/>
      <c r="B792" s="157"/>
      <c r="C792" s="155"/>
      <c r="D792" s="155"/>
      <c r="E792" s="155"/>
      <c r="F792" s="155"/>
      <c r="G792" s="86"/>
      <c r="H792" s="87"/>
      <c r="I792" s="87"/>
      <c r="J792" s="139"/>
      <c r="K792" s="86"/>
    </row>
    <row x14ac:dyDescent="0.25" r="793" customHeight="1" ht="17.25">
      <c r="A793" s="156"/>
      <c r="B793" s="157"/>
      <c r="C793" s="155"/>
      <c r="D793" s="155"/>
      <c r="E793" s="155"/>
      <c r="F793" s="155"/>
      <c r="G793" s="86"/>
      <c r="H793" s="87"/>
      <c r="I793" s="87"/>
      <c r="J793" s="139"/>
      <c r="K793" s="86"/>
    </row>
    <row x14ac:dyDescent="0.25" r="794" customHeight="1" ht="17.25">
      <c r="A794" s="156"/>
      <c r="B794" s="157"/>
      <c r="C794" s="155"/>
      <c r="D794" s="155"/>
      <c r="E794" s="155"/>
      <c r="F794" s="155"/>
      <c r="G794" s="86"/>
      <c r="H794" s="87"/>
      <c r="I794" s="87"/>
      <c r="J794" s="139"/>
      <c r="K794" s="86"/>
    </row>
    <row x14ac:dyDescent="0.25" r="795" customHeight="1" ht="17.25">
      <c r="A795" s="156"/>
      <c r="B795" s="157"/>
      <c r="C795" s="155"/>
      <c r="D795" s="155"/>
      <c r="E795" s="155"/>
      <c r="F795" s="155"/>
      <c r="G795" s="86"/>
      <c r="H795" s="87"/>
      <c r="I795" s="87"/>
      <c r="J795" s="139"/>
      <c r="K795" s="86"/>
    </row>
    <row x14ac:dyDescent="0.25" r="796" customHeight="1" ht="17.25">
      <c r="A796" s="156"/>
      <c r="B796" s="157"/>
      <c r="C796" s="155"/>
      <c r="D796" s="155"/>
      <c r="E796" s="155"/>
      <c r="F796" s="155"/>
      <c r="G796" s="86"/>
      <c r="H796" s="87"/>
      <c r="I796" s="87"/>
      <c r="J796" s="139"/>
      <c r="K796" s="86"/>
    </row>
    <row x14ac:dyDescent="0.25" r="797" customHeight="1" ht="17.25">
      <c r="A797" s="156"/>
      <c r="B797" s="157"/>
      <c r="C797" s="155"/>
      <c r="D797" s="155"/>
      <c r="E797" s="155"/>
      <c r="F797" s="155"/>
      <c r="G797" s="86"/>
      <c r="H797" s="87"/>
      <c r="I797" s="87"/>
      <c r="J797" s="139"/>
      <c r="K797" s="86"/>
    </row>
    <row x14ac:dyDescent="0.25" r="798" customHeight="1" ht="17.25">
      <c r="A798" s="156"/>
      <c r="B798" s="157"/>
      <c r="C798" s="155"/>
      <c r="D798" s="155"/>
      <c r="E798" s="155"/>
      <c r="F798" s="155"/>
      <c r="G798" s="86"/>
      <c r="H798" s="87"/>
      <c r="I798" s="87"/>
      <c r="J798" s="139"/>
      <c r="K798" s="86"/>
    </row>
    <row x14ac:dyDescent="0.25" r="799" customHeight="1" ht="17.25">
      <c r="A799" s="156"/>
      <c r="B799" s="157"/>
      <c r="C799" s="155"/>
      <c r="D799" s="155"/>
      <c r="E799" s="155"/>
      <c r="F799" s="155"/>
      <c r="G799" s="86"/>
      <c r="H799" s="87"/>
      <c r="I799" s="87"/>
      <c r="J799" s="139"/>
      <c r="K799" s="86"/>
    </row>
    <row x14ac:dyDescent="0.25" r="800" customHeight="1" ht="17.25">
      <c r="A800" s="156"/>
      <c r="B800" s="157"/>
      <c r="C800" s="155"/>
      <c r="D800" s="155"/>
      <c r="E800" s="155"/>
      <c r="F800" s="155"/>
      <c r="G800" s="86"/>
      <c r="H800" s="87"/>
      <c r="I800" s="87"/>
      <c r="J800" s="139"/>
      <c r="K800" s="86"/>
    </row>
    <row x14ac:dyDescent="0.25" r="801" customHeight="1" ht="17.25">
      <c r="A801" s="156"/>
      <c r="B801" s="157"/>
      <c r="C801" s="155"/>
      <c r="D801" s="155"/>
      <c r="E801" s="155"/>
      <c r="F801" s="155"/>
      <c r="G801" s="86"/>
      <c r="H801" s="87"/>
      <c r="I801" s="87"/>
      <c r="J801" s="139"/>
      <c r="K801" s="86"/>
    </row>
    <row x14ac:dyDescent="0.25" r="802" customHeight="1" ht="17.25">
      <c r="A802" s="156"/>
      <c r="B802" s="157"/>
      <c r="C802" s="155"/>
      <c r="D802" s="155"/>
      <c r="E802" s="155"/>
      <c r="F802" s="155"/>
      <c r="G802" s="86"/>
      <c r="H802" s="87"/>
      <c r="I802" s="87"/>
      <c r="J802" s="139"/>
      <c r="K802" s="86"/>
    </row>
    <row x14ac:dyDescent="0.25" r="803" customHeight="1" ht="17.25">
      <c r="A803" s="156"/>
      <c r="B803" s="157"/>
      <c r="C803" s="155"/>
      <c r="D803" s="155"/>
      <c r="E803" s="155"/>
      <c r="F803" s="155"/>
      <c r="G803" s="86"/>
      <c r="H803" s="87"/>
      <c r="I803" s="87"/>
      <c r="J803" s="139"/>
      <c r="K803" s="86"/>
    </row>
    <row x14ac:dyDescent="0.25" r="804" customHeight="1" ht="17.25">
      <c r="A804" s="156"/>
      <c r="B804" s="157"/>
      <c r="C804" s="155"/>
      <c r="D804" s="155"/>
      <c r="E804" s="155"/>
      <c r="F804" s="155"/>
      <c r="G804" s="86"/>
      <c r="H804" s="87"/>
      <c r="I804" s="87"/>
      <c r="J804" s="139"/>
      <c r="K804" s="86"/>
    </row>
    <row x14ac:dyDescent="0.25" r="805" customHeight="1" ht="17.25">
      <c r="A805" s="156"/>
      <c r="B805" s="157"/>
      <c r="C805" s="155"/>
      <c r="D805" s="155"/>
      <c r="E805" s="155"/>
      <c r="F805" s="155"/>
      <c r="G805" s="86"/>
      <c r="H805" s="87"/>
      <c r="I805" s="87"/>
      <c r="J805" s="139"/>
      <c r="K805" s="86"/>
    </row>
    <row x14ac:dyDescent="0.25" r="806" customHeight="1" ht="17.25">
      <c r="A806" s="156"/>
      <c r="B806" s="157"/>
      <c r="C806" s="155"/>
      <c r="D806" s="155"/>
      <c r="E806" s="155"/>
      <c r="F806" s="155"/>
      <c r="G806" s="86"/>
      <c r="H806" s="87"/>
      <c r="I806" s="87"/>
      <c r="J806" s="139"/>
      <c r="K806" s="86"/>
    </row>
    <row x14ac:dyDescent="0.25" r="807" customHeight="1" ht="17.25">
      <c r="A807" s="156"/>
      <c r="B807" s="157"/>
      <c r="C807" s="155"/>
      <c r="D807" s="155"/>
      <c r="E807" s="155"/>
      <c r="F807" s="155"/>
      <c r="G807" s="86"/>
      <c r="H807" s="87"/>
      <c r="I807" s="87"/>
      <c r="J807" s="139"/>
      <c r="K807" s="86"/>
    </row>
    <row x14ac:dyDescent="0.25" r="808" customHeight="1" ht="17.25">
      <c r="A808" s="156"/>
      <c r="B808" s="157"/>
      <c r="C808" s="155"/>
      <c r="D808" s="155"/>
      <c r="E808" s="155"/>
      <c r="F808" s="155"/>
      <c r="G808" s="86"/>
      <c r="H808" s="87"/>
      <c r="I808" s="87"/>
      <c r="J808" s="139"/>
      <c r="K808" s="86"/>
    </row>
    <row x14ac:dyDescent="0.25" r="809" customHeight="1" ht="17.25">
      <c r="A809" s="156"/>
      <c r="B809" s="157"/>
      <c r="C809" s="155"/>
      <c r="D809" s="155"/>
      <c r="E809" s="155"/>
      <c r="F809" s="155"/>
      <c r="G809" s="86"/>
      <c r="H809" s="87"/>
      <c r="I809" s="87"/>
      <c r="J809" s="139"/>
      <c r="K809" s="86"/>
    </row>
    <row x14ac:dyDescent="0.25" r="810" customHeight="1" ht="17.25">
      <c r="A810" s="156"/>
      <c r="B810" s="157"/>
      <c r="C810" s="155"/>
      <c r="D810" s="155"/>
      <c r="E810" s="155"/>
      <c r="F810" s="155"/>
      <c r="G810" s="86"/>
      <c r="H810" s="87"/>
      <c r="I810" s="87"/>
      <c r="J810" s="139"/>
      <c r="K810" s="86"/>
    </row>
    <row x14ac:dyDescent="0.25" r="811" customHeight="1" ht="17.25">
      <c r="A811" s="156"/>
      <c r="B811" s="157"/>
      <c r="C811" s="155"/>
      <c r="D811" s="155"/>
      <c r="E811" s="155"/>
      <c r="F811" s="155"/>
      <c r="G811" s="86"/>
      <c r="H811" s="87"/>
      <c r="I811" s="87"/>
      <c r="J811" s="139"/>
      <c r="K811" s="86"/>
    </row>
    <row x14ac:dyDescent="0.25" r="812" customHeight="1" ht="17.25">
      <c r="A812" s="156"/>
      <c r="B812" s="157"/>
      <c r="C812" s="155"/>
      <c r="D812" s="155"/>
      <c r="E812" s="155"/>
      <c r="F812" s="155"/>
      <c r="G812" s="86"/>
      <c r="H812" s="87"/>
      <c r="I812" s="87"/>
      <c r="J812" s="139"/>
      <c r="K812" s="86"/>
    </row>
    <row x14ac:dyDescent="0.25" r="813" customHeight="1" ht="17.25">
      <c r="A813" s="156"/>
      <c r="B813" s="157"/>
      <c r="C813" s="155"/>
      <c r="D813" s="155"/>
      <c r="E813" s="155"/>
      <c r="F813" s="155"/>
      <c r="G813" s="86"/>
      <c r="H813" s="87"/>
      <c r="I813" s="87"/>
      <c r="J813" s="139"/>
      <c r="K813" s="86"/>
    </row>
    <row x14ac:dyDescent="0.25" r="814" customHeight="1" ht="17.25">
      <c r="A814" s="156"/>
      <c r="B814" s="157"/>
      <c r="C814" s="155"/>
      <c r="D814" s="155"/>
      <c r="E814" s="155"/>
      <c r="F814" s="155"/>
      <c r="G814" s="86"/>
      <c r="H814" s="87"/>
      <c r="I814" s="87"/>
      <c r="J814" s="139"/>
      <c r="K814" s="86"/>
    </row>
    <row x14ac:dyDescent="0.25" r="815" customHeight="1" ht="17.25">
      <c r="A815" s="156"/>
      <c r="B815" s="157"/>
      <c r="C815" s="155"/>
      <c r="D815" s="155"/>
      <c r="E815" s="155"/>
      <c r="F815" s="155"/>
      <c r="G815" s="86"/>
      <c r="H815" s="87"/>
      <c r="I815" s="87"/>
      <c r="J815" s="139"/>
      <c r="K815" s="86"/>
    </row>
    <row x14ac:dyDescent="0.25" r="816" customHeight="1" ht="17.25">
      <c r="A816" s="156"/>
      <c r="B816" s="157"/>
      <c r="C816" s="155"/>
      <c r="D816" s="155"/>
      <c r="E816" s="155"/>
      <c r="F816" s="155"/>
      <c r="G816" s="86"/>
      <c r="H816" s="87"/>
      <c r="I816" s="87"/>
      <c r="J816" s="139"/>
      <c r="K816" s="86"/>
    </row>
    <row x14ac:dyDescent="0.25" r="817" customHeight="1" ht="17.25">
      <c r="A817" s="156"/>
      <c r="B817" s="157"/>
      <c r="C817" s="155"/>
      <c r="D817" s="155"/>
      <c r="E817" s="155"/>
      <c r="F817" s="155"/>
      <c r="G817" s="86"/>
      <c r="H817" s="87"/>
      <c r="I817" s="87"/>
      <c r="J817" s="139"/>
      <c r="K817" s="86"/>
    </row>
    <row x14ac:dyDescent="0.25" r="818" customHeight="1" ht="17.25">
      <c r="A818" s="156"/>
      <c r="B818" s="157"/>
      <c r="C818" s="155"/>
      <c r="D818" s="155"/>
      <c r="E818" s="155"/>
      <c r="F818" s="155"/>
      <c r="G818" s="86"/>
      <c r="H818" s="87"/>
      <c r="I818" s="87"/>
      <c r="J818" s="139"/>
      <c r="K818" s="86"/>
    </row>
    <row x14ac:dyDescent="0.25" r="819" customHeight="1" ht="17.25">
      <c r="A819" s="156"/>
      <c r="B819" s="157"/>
      <c r="C819" s="155"/>
      <c r="D819" s="155"/>
      <c r="E819" s="155"/>
      <c r="F819" s="155"/>
      <c r="G819" s="86"/>
      <c r="H819" s="87"/>
      <c r="I819" s="87"/>
      <c r="J819" s="139"/>
      <c r="K819" s="86"/>
    </row>
    <row x14ac:dyDescent="0.25" r="820" customHeight="1" ht="17.25">
      <c r="A820" s="156"/>
      <c r="B820" s="157"/>
      <c r="C820" s="155"/>
      <c r="D820" s="155"/>
      <c r="E820" s="155"/>
      <c r="F820" s="155"/>
      <c r="G820" s="86"/>
      <c r="H820" s="87"/>
      <c r="I820" s="87"/>
      <c r="J820" s="139"/>
      <c r="K820" s="86"/>
    </row>
    <row x14ac:dyDescent="0.25" r="821" customHeight="1" ht="17.25">
      <c r="A821" s="156"/>
      <c r="B821" s="157"/>
      <c r="C821" s="155"/>
      <c r="D821" s="155"/>
      <c r="E821" s="155"/>
      <c r="F821" s="155"/>
      <c r="G821" s="86"/>
      <c r="H821" s="87"/>
      <c r="I821" s="87"/>
      <c r="J821" s="139"/>
      <c r="K821" s="86"/>
    </row>
    <row x14ac:dyDescent="0.25" r="822" customHeight="1" ht="17.25">
      <c r="A822" s="156"/>
      <c r="B822" s="157"/>
      <c r="C822" s="155"/>
      <c r="D822" s="155"/>
      <c r="E822" s="155"/>
      <c r="F822" s="155"/>
      <c r="G822" s="86"/>
      <c r="H822" s="87"/>
      <c r="I822" s="87"/>
      <c r="J822" s="139"/>
      <c r="K822" s="86"/>
    </row>
    <row x14ac:dyDescent="0.25" r="823" customHeight="1" ht="17.25">
      <c r="A823" s="156"/>
      <c r="B823" s="157"/>
      <c r="C823" s="155"/>
      <c r="D823" s="155"/>
      <c r="E823" s="155"/>
      <c r="F823" s="155"/>
      <c r="G823" s="86"/>
      <c r="H823" s="87"/>
      <c r="I823" s="87"/>
      <c r="J823" s="139"/>
      <c r="K823" s="86"/>
    </row>
    <row x14ac:dyDescent="0.25" r="824" customHeight="1" ht="17.25">
      <c r="A824" s="156"/>
      <c r="B824" s="157"/>
      <c r="C824" s="155"/>
      <c r="D824" s="155"/>
      <c r="E824" s="155"/>
      <c r="F824" s="155"/>
      <c r="G824" s="86"/>
      <c r="H824" s="87"/>
      <c r="I824" s="87"/>
      <c r="J824" s="139"/>
      <c r="K824" s="86"/>
    </row>
    <row x14ac:dyDescent="0.25" r="825" customHeight="1" ht="17.25">
      <c r="A825" s="156"/>
      <c r="B825" s="157"/>
      <c r="C825" s="155"/>
      <c r="D825" s="155"/>
      <c r="E825" s="155"/>
      <c r="F825" s="155"/>
      <c r="G825" s="86"/>
      <c r="H825" s="87"/>
      <c r="I825" s="87"/>
      <c r="J825" s="139"/>
      <c r="K825" s="86"/>
    </row>
    <row x14ac:dyDescent="0.25" r="826" customHeight="1" ht="17.25">
      <c r="A826" s="156"/>
      <c r="B826" s="157"/>
      <c r="C826" s="155"/>
      <c r="D826" s="155"/>
      <c r="E826" s="155"/>
      <c r="F826" s="155"/>
      <c r="G826" s="86"/>
      <c r="H826" s="87"/>
      <c r="I826" s="87"/>
      <c r="J826" s="139"/>
      <c r="K826" s="86"/>
    </row>
    <row x14ac:dyDescent="0.25" r="827" customHeight="1" ht="17.25">
      <c r="A827" s="156"/>
      <c r="B827" s="157"/>
      <c r="C827" s="155"/>
      <c r="D827" s="155"/>
      <c r="E827" s="155"/>
      <c r="F827" s="155"/>
      <c r="G827" s="86"/>
      <c r="H827" s="87"/>
      <c r="I827" s="87"/>
      <c r="J827" s="139"/>
      <c r="K827" s="86"/>
    </row>
    <row x14ac:dyDescent="0.25" r="828" customHeight="1" ht="17.25">
      <c r="A828" s="156"/>
      <c r="B828" s="157"/>
      <c r="C828" s="155"/>
      <c r="D828" s="155"/>
      <c r="E828" s="155"/>
      <c r="F828" s="155"/>
      <c r="G828" s="86"/>
      <c r="H828" s="87"/>
      <c r="I828" s="87"/>
      <c r="J828" s="139"/>
      <c r="K828" s="86"/>
    </row>
    <row x14ac:dyDescent="0.25" r="829" customHeight="1" ht="17.25">
      <c r="A829" s="156"/>
      <c r="B829" s="157"/>
      <c r="C829" s="155"/>
      <c r="D829" s="155"/>
      <c r="E829" s="155"/>
      <c r="F829" s="155"/>
      <c r="G829" s="86"/>
      <c r="H829" s="87"/>
      <c r="I829" s="87"/>
      <c r="J829" s="139"/>
      <c r="K829" s="86"/>
    </row>
    <row x14ac:dyDescent="0.25" r="830" customHeight="1" ht="17.25">
      <c r="A830" s="156"/>
      <c r="B830" s="157"/>
      <c r="C830" s="155"/>
      <c r="D830" s="155"/>
      <c r="E830" s="155"/>
      <c r="F830" s="155"/>
      <c r="G830" s="86"/>
      <c r="H830" s="87"/>
      <c r="I830" s="87"/>
      <c r="J830" s="139"/>
      <c r="K830" s="86"/>
    </row>
    <row x14ac:dyDescent="0.25" r="831" customHeight="1" ht="17.25">
      <c r="A831" s="156"/>
      <c r="B831" s="157"/>
      <c r="C831" s="155"/>
      <c r="D831" s="155"/>
      <c r="E831" s="155"/>
      <c r="F831" s="155"/>
      <c r="G831" s="86"/>
      <c r="H831" s="87"/>
      <c r="I831" s="87"/>
      <c r="J831" s="139"/>
      <c r="K831" s="86"/>
    </row>
    <row x14ac:dyDescent="0.25" r="832" customHeight="1" ht="17.25">
      <c r="A832" s="156"/>
      <c r="B832" s="157"/>
      <c r="C832" s="155"/>
      <c r="D832" s="155"/>
      <c r="E832" s="155"/>
      <c r="F832" s="155"/>
      <c r="G832" s="86"/>
      <c r="H832" s="87"/>
      <c r="I832" s="87"/>
      <c r="J832" s="139"/>
      <c r="K832" s="86"/>
    </row>
    <row x14ac:dyDescent="0.25" r="833" customHeight="1" ht="17.25">
      <c r="A833" s="156"/>
      <c r="B833" s="157"/>
      <c r="C833" s="155"/>
      <c r="D833" s="155"/>
      <c r="E833" s="155"/>
      <c r="F833" s="155"/>
      <c r="G833" s="86"/>
      <c r="H833" s="87"/>
      <c r="I833" s="87"/>
      <c r="J833" s="139"/>
      <c r="K833" s="86"/>
    </row>
    <row x14ac:dyDescent="0.25" r="834" customHeight="1" ht="17.25">
      <c r="A834" s="156"/>
      <c r="B834" s="157"/>
      <c r="C834" s="155"/>
      <c r="D834" s="155"/>
      <c r="E834" s="155"/>
      <c r="F834" s="155"/>
      <c r="G834" s="86"/>
      <c r="H834" s="87"/>
      <c r="I834" s="87"/>
      <c r="J834" s="139"/>
      <c r="K834" s="86"/>
    </row>
    <row x14ac:dyDescent="0.25" r="835" customHeight="1" ht="17.25">
      <c r="A835" s="156"/>
      <c r="B835" s="157"/>
      <c r="C835" s="155"/>
      <c r="D835" s="155"/>
      <c r="E835" s="155"/>
      <c r="F835" s="155"/>
      <c r="G835" s="86"/>
      <c r="H835" s="87"/>
      <c r="I835" s="87"/>
      <c r="J835" s="139"/>
      <c r="K835" s="86"/>
    </row>
    <row x14ac:dyDescent="0.25" r="836" customHeight="1" ht="17.25">
      <c r="A836" s="156"/>
      <c r="B836" s="157"/>
      <c r="C836" s="155"/>
      <c r="D836" s="155"/>
      <c r="E836" s="155"/>
      <c r="F836" s="155"/>
      <c r="G836" s="86"/>
      <c r="H836" s="87"/>
      <c r="I836" s="87"/>
      <c r="J836" s="139"/>
      <c r="K836" s="86"/>
    </row>
    <row x14ac:dyDescent="0.25" r="837" customHeight="1" ht="17.25">
      <c r="A837" s="156"/>
      <c r="B837" s="157"/>
      <c r="C837" s="155"/>
      <c r="D837" s="155"/>
      <c r="E837" s="155"/>
      <c r="F837" s="155"/>
      <c r="G837" s="86"/>
      <c r="H837" s="87"/>
      <c r="I837" s="87"/>
      <c r="J837" s="139"/>
      <c r="K837" s="86"/>
    </row>
    <row x14ac:dyDescent="0.25" r="838" customHeight="1" ht="17.25">
      <c r="A838" s="156"/>
      <c r="B838" s="157"/>
      <c r="C838" s="155"/>
      <c r="D838" s="155"/>
      <c r="E838" s="155"/>
      <c r="F838" s="155"/>
      <c r="G838" s="86"/>
      <c r="H838" s="87"/>
      <c r="I838" s="87"/>
      <c r="J838" s="139"/>
      <c r="K838" s="86"/>
    </row>
    <row x14ac:dyDescent="0.25" r="839" customHeight="1" ht="17.25">
      <c r="A839" s="156"/>
      <c r="B839" s="157"/>
      <c r="C839" s="155"/>
      <c r="D839" s="155"/>
      <c r="E839" s="155"/>
      <c r="F839" s="155"/>
      <c r="G839" s="86"/>
      <c r="H839" s="87"/>
      <c r="I839" s="87"/>
      <c r="J839" s="139"/>
      <c r="K839" s="86"/>
    </row>
    <row x14ac:dyDescent="0.25" r="840" customHeight="1" ht="17.25">
      <c r="A840" s="156"/>
      <c r="B840" s="157"/>
      <c r="C840" s="155"/>
      <c r="D840" s="155"/>
      <c r="E840" s="155"/>
      <c r="F840" s="155"/>
      <c r="G840" s="86"/>
      <c r="H840" s="87"/>
      <c r="I840" s="87"/>
      <c r="J840" s="139"/>
      <c r="K840" s="86"/>
    </row>
    <row x14ac:dyDescent="0.25" r="841" customHeight="1" ht="17.25">
      <c r="A841" s="156"/>
      <c r="B841" s="157"/>
      <c r="C841" s="155"/>
      <c r="D841" s="155"/>
      <c r="E841" s="155"/>
      <c r="F841" s="155"/>
      <c r="G841" s="86"/>
      <c r="H841" s="87"/>
      <c r="I841" s="87"/>
      <c r="J841" s="139"/>
      <c r="K841" s="86"/>
    </row>
    <row x14ac:dyDescent="0.25" r="842" customHeight="1" ht="17.25">
      <c r="A842" s="156"/>
      <c r="B842" s="157"/>
      <c r="C842" s="155"/>
      <c r="D842" s="155"/>
      <c r="E842" s="155"/>
      <c r="F842" s="155"/>
      <c r="G842" s="86"/>
      <c r="H842" s="87"/>
      <c r="I842" s="87"/>
      <c r="J842" s="139"/>
      <c r="K842" s="86"/>
    </row>
    <row x14ac:dyDescent="0.25" r="843" customHeight="1" ht="17.25">
      <c r="A843" s="156"/>
      <c r="B843" s="157"/>
      <c r="C843" s="155"/>
      <c r="D843" s="155"/>
      <c r="E843" s="155"/>
      <c r="F843" s="155"/>
      <c r="G843" s="86"/>
      <c r="H843" s="87"/>
      <c r="I843" s="87"/>
      <c r="J843" s="139"/>
      <c r="K843" s="86"/>
    </row>
    <row x14ac:dyDescent="0.25" r="844" customHeight="1" ht="17.25">
      <c r="A844" s="156"/>
      <c r="B844" s="157"/>
      <c r="C844" s="155"/>
      <c r="D844" s="155"/>
      <c r="E844" s="155"/>
      <c r="F844" s="155"/>
      <c r="G844" s="86"/>
      <c r="H844" s="87"/>
      <c r="I844" s="87"/>
      <c r="J844" s="139"/>
      <c r="K844" s="86"/>
    </row>
    <row x14ac:dyDescent="0.25" r="845" customHeight="1" ht="17.25">
      <c r="A845" s="156"/>
      <c r="B845" s="157"/>
      <c r="C845" s="155"/>
      <c r="D845" s="155"/>
      <c r="E845" s="155"/>
      <c r="F845" s="155"/>
      <c r="G845" s="86"/>
      <c r="H845" s="87"/>
      <c r="I845" s="87"/>
      <c r="J845" s="139"/>
      <c r="K845" s="86"/>
    </row>
    <row x14ac:dyDescent="0.25" r="846" customHeight="1" ht="17.25">
      <c r="A846" s="156"/>
      <c r="B846" s="157"/>
      <c r="C846" s="155"/>
      <c r="D846" s="155"/>
      <c r="E846" s="155"/>
      <c r="F846" s="155"/>
      <c r="G846" s="86"/>
      <c r="H846" s="87"/>
      <c r="I846" s="87"/>
      <c r="J846" s="139"/>
      <c r="K846" s="86"/>
    </row>
    <row x14ac:dyDescent="0.25" r="847" customHeight="1" ht="17.25">
      <c r="A847" s="156"/>
      <c r="B847" s="157"/>
      <c r="C847" s="155"/>
      <c r="D847" s="155"/>
      <c r="E847" s="155"/>
      <c r="F847" s="155"/>
      <c r="G847" s="86"/>
      <c r="H847" s="87"/>
      <c r="I847" s="87"/>
      <c r="J847" s="139"/>
      <c r="K847" s="86"/>
    </row>
    <row x14ac:dyDescent="0.25" r="848" customHeight="1" ht="17.25">
      <c r="A848" s="156"/>
      <c r="B848" s="157"/>
      <c r="C848" s="155"/>
      <c r="D848" s="155"/>
      <c r="E848" s="155"/>
      <c r="F848" s="155"/>
      <c r="G848" s="86"/>
      <c r="H848" s="87"/>
      <c r="I848" s="87"/>
      <c r="J848" s="139"/>
      <c r="K848" s="86"/>
    </row>
    <row x14ac:dyDescent="0.25" r="849" customHeight="1" ht="17.25">
      <c r="A849" s="156"/>
      <c r="B849" s="157"/>
      <c r="C849" s="155"/>
      <c r="D849" s="155"/>
      <c r="E849" s="155"/>
      <c r="F849" s="155"/>
      <c r="G849" s="86"/>
      <c r="H849" s="87"/>
      <c r="I849" s="87"/>
      <c r="J849" s="139"/>
      <c r="K849" s="86"/>
    </row>
    <row x14ac:dyDescent="0.25" r="850" customHeight="1" ht="17.25">
      <c r="A850" s="156"/>
      <c r="B850" s="157"/>
      <c r="C850" s="155"/>
      <c r="D850" s="155"/>
      <c r="E850" s="155"/>
      <c r="F850" s="155"/>
      <c r="G850" s="86"/>
      <c r="H850" s="87"/>
      <c r="I850" s="87"/>
      <c r="J850" s="139"/>
      <c r="K850" s="86"/>
    </row>
    <row x14ac:dyDescent="0.25" r="851" customHeight="1" ht="17.25">
      <c r="A851" s="156"/>
      <c r="B851" s="157"/>
      <c r="C851" s="155"/>
      <c r="D851" s="155"/>
      <c r="E851" s="155"/>
      <c r="F851" s="155"/>
      <c r="G851" s="86"/>
      <c r="H851" s="87"/>
      <c r="I851" s="87"/>
      <c r="J851" s="139"/>
      <c r="K851" s="86"/>
    </row>
    <row x14ac:dyDescent="0.25" r="852" customHeight="1" ht="17.25">
      <c r="A852" s="156"/>
      <c r="B852" s="157"/>
      <c r="C852" s="155"/>
      <c r="D852" s="155"/>
      <c r="E852" s="155"/>
      <c r="F852" s="155"/>
      <c r="G852" s="86"/>
      <c r="H852" s="87"/>
      <c r="I852" s="87"/>
      <c r="J852" s="139"/>
      <c r="K852" s="86"/>
    </row>
    <row x14ac:dyDescent="0.25" r="853" customHeight="1" ht="17.25">
      <c r="A853" s="156"/>
      <c r="B853" s="157"/>
      <c r="C853" s="155"/>
      <c r="D853" s="155"/>
      <c r="E853" s="155"/>
      <c r="F853" s="155"/>
      <c r="G853" s="86"/>
      <c r="H853" s="87"/>
      <c r="I853" s="87"/>
      <c r="J853" s="139"/>
      <c r="K853" s="86"/>
    </row>
    <row x14ac:dyDescent="0.25" r="854" customHeight="1" ht="17.25">
      <c r="A854" s="156"/>
      <c r="B854" s="157"/>
      <c r="C854" s="155"/>
      <c r="D854" s="155"/>
      <c r="E854" s="155"/>
      <c r="F854" s="155"/>
      <c r="G854" s="86"/>
      <c r="H854" s="87"/>
      <c r="I854" s="87"/>
      <c r="J854" s="139"/>
      <c r="K854" s="86"/>
    </row>
    <row x14ac:dyDescent="0.25" r="855" customHeight="1" ht="17.25">
      <c r="A855" s="156"/>
      <c r="B855" s="157"/>
      <c r="C855" s="155"/>
      <c r="D855" s="155"/>
      <c r="E855" s="155"/>
      <c r="F855" s="155"/>
      <c r="G855" s="86"/>
      <c r="H855" s="87"/>
      <c r="I855" s="87"/>
      <c r="J855" s="139"/>
      <c r="K855" s="86"/>
    </row>
    <row x14ac:dyDescent="0.25" r="856" customHeight="1" ht="17.25">
      <c r="A856" s="156"/>
      <c r="B856" s="157"/>
      <c r="C856" s="155"/>
      <c r="D856" s="155"/>
      <c r="E856" s="155"/>
      <c r="F856" s="155"/>
      <c r="G856" s="86"/>
      <c r="H856" s="87"/>
      <c r="I856" s="87"/>
      <c r="J856" s="139"/>
      <c r="K856" s="86"/>
    </row>
    <row x14ac:dyDescent="0.25" r="857" customHeight="1" ht="17.25">
      <c r="A857" s="156"/>
      <c r="B857" s="157"/>
      <c r="C857" s="155"/>
      <c r="D857" s="155"/>
      <c r="E857" s="155"/>
      <c r="F857" s="155"/>
      <c r="G857" s="86"/>
      <c r="H857" s="87"/>
      <c r="I857" s="87"/>
      <c r="J857" s="139"/>
      <c r="K857" s="86"/>
    </row>
    <row x14ac:dyDescent="0.25" r="858" customHeight="1" ht="17.25">
      <c r="A858" s="156"/>
      <c r="B858" s="157"/>
      <c r="C858" s="155"/>
      <c r="D858" s="155"/>
      <c r="E858" s="155"/>
      <c r="F858" s="155"/>
      <c r="G858" s="86"/>
      <c r="H858" s="87"/>
      <c r="I858" s="87"/>
      <c r="J858" s="139"/>
      <c r="K858" s="86"/>
    </row>
    <row x14ac:dyDescent="0.25" r="859" customHeight="1" ht="17.25">
      <c r="A859" s="156"/>
      <c r="B859" s="157"/>
      <c r="C859" s="155"/>
      <c r="D859" s="155"/>
      <c r="E859" s="155"/>
      <c r="F859" s="155"/>
      <c r="G859" s="86"/>
      <c r="H859" s="87"/>
      <c r="I859" s="87"/>
      <c r="J859" s="139"/>
      <c r="K859" s="86"/>
    </row>
    <row x14ac:dyDescent="0.25" r="860" customHeight="1" ht="17.25">
      <c r="A860" s="156"/>
      <c r="B860" s="157"/>
      <c r="C860" s="155"/>
      <c r="D860" s="155"/>
      <c r="E860" s="155"/>
      <c r="F860" s="155"/>
      <c r="G860" s="86"/>
      <c r="H860" s="87"/>
      <c r="I860" s="87"/>
      <c r="J860" s="139"/>
      <c r="K860" s="86"/>
    </row>
    <row x14ac:dyDescent="0.25" r="861" customHeight="1" ht="17.25">
      <c r="A861" s="156"/>
      <c r="B861" s="157"/>
      <c r="C861" s="155"/>
      <c r="D861" s="155"/>
      <c r="E861" s="155"/>
      <c r="F861" s="155"/>
      <c r="G861" s="86"/>
      <c r="H861" s="87"/>
      <c r="I861" s="87"/>
      <c r="J861" s="139"/>
      <c r="K861" s="86"/>
    </row>
    <row x14ac:dyDescent="0.25" r="862" customHeight="1" ht="17.25">
      <c r="A862" s="156"/>
      <c r="B862" s="157"/>
      <c r="C862" s="155"/>
      <c r="D862" s="155"/>
      <c r="E862" s="155"/>
      <c r="F862" s="155"/>
      <c r="G862" s="86"/>
      <c r="H862" s="87"/>
      <c r="I862" s="87"/>
      <c r="J862" s="139"/>
      <c r="K862" s="86"/>
    </row>
    <row x14ac:dyDescent="0.25" r="863" customHeight="1" ht="17.25">
      <c r="A863" s="156"/>
      <c r="B863" s="157"/>
      <c r="C863" s="155"/>
      <c r="D863" s="155"/>
      <c r="E863" s="155"/>
      <c r="F863" s="155"/>
      <c r="G863" s="86"/>
      <c r="H863" s="87"/>
      <c r="I863" s="87"/>
      <c r="J863" s="139"/>
      <c r="K863" s="86"/>
    </row>
    <row x14ac:dyDescent="0.25" r="864" customHeight="1" ht="17.25">
      <c r="A864" s="156"/>
      <c r="B864" s="157"/>
      <c r="C864" s="155"/>
      <c r="D864" s="155"/>
      <c r="E864" s="155"/>
      <c r="F864" s="155"/>
      <c r="G864" s="86"/>
      <c r="H864" s="87"/>
      <c r="I864" s="87"/>
      <c r="J864" s="139"/>
      <c r="K864" s="86"/>
    </row>
    <row x14ac:dyDescent="0.25" r="865" customHeight="1" ht="17.25">
      <c r="A865" s="156"/>
      <c r="B865" s="157"/>
      <c r="C865" s="155"/>
      <c r="D865" s="155"/>
      <c r="E865" s="155"/>
      <c r="F865" s="155"/>
      <c r="G865" s="86"/>
      <c r="H865" s="87"/>
      <c r="I865" s="87"/>
      <c r="J865" s="139"/>
      <c r="K865" s="86"/>
    </row>
    <row x14ac:dyDescent="0.25" r="866" customHeight="1" ht="17.25">
      <c r="A866" s="156"/>
      <c r="B866" s="157"/>
      <c r="C866" s="155"/>
      <c r="D866" s="155"/>
      <c r="E866" s="155"/>
      <c r="F866" s="155"/>
      <c r="G866" s="86"/>
      <c r="H866" s="87"/>
      <c r="I866" s="87"/>
      <c r="J866" s="139"/>
      <c r="K866" s="86"/>
    </row>
    <row x14ac:dyDescent="0.25" r="867" customHeight="1" ht="17.25">
      <c r="A867" s="156"/>
      <c r="B867" s="157"/>
      <c r="C867" s="155"/>
      <c r="D867" s="155"/>
      <c r="E867" s="155"/>
      <c r="F867" s="155"/>
      <c r="G867" s="86"/>
      <c r="H867" s="87"/>
      <c r="I867" s="87"/>
      <c r="J867" s="139"/>
      <c r="K867" s="86"/>
    </row>
    <row x14ac:dyDescent="0.25" r="868" customHeight="1" ht="17.25">
      <c r="A868" s="156"/>
      <c r="B868" s="157"/>
      <c r="C868" s="155"/>
      <c r="D868" s="155"/>
      <c r="E868" s="155"/>
      <c r="F868" s="155"/>
      <c r="G868" s="86"/>
      <c r="H868" s="87"/>
      <c r="I868" s="87"/>
      <c r="J868" s="139"/>
      <c r="K868" s="86"/>
    </row>
    <row x14ac:dyDescent="0.25" r="869" customHeight="1" ht="17.25">
      <c r="A869" s="156"/>
      <c r="B869" s="157"/>
      <c r="C869" s="155"/>
      <c r="D869" s="155"/>
      <c r="E869" s="155"/>
      <c r="F869" s="155"/>
      <c r="G869" s="86"/>
      <c r="H869" s="87"/>
      <c r="I869" s="87"/>
      <c r="J869" s="139"/>
      <c r="K869" s="86"/>
    </row>
    <row x14ac:dyDescent="0.25" r="870" customHeight="1" ht="17.25">
      <c r="A870" s="156"/>
      <c r="B870" s="157"/>
      <c r="C870" s="155"/>
      <c r="D870" s="155"/>
      <c r="E870" s="155"/>
      <c r="F870" s="155"/>
      <c r="G870" s="86"/>
      <c r="H870" s="87"/>
      <c r="I870" s="87"/>
      <c r="J870" s="139"/>
      <c r="K870" s="86"/>
    </row>
    <row x14ac:dyDescent="0.25" r="871" customHeight="1" ht="17.25">
      <c r="A871" s="156"/>
      <c r="B871" s="157"/>
      <c r="C871" s="155"/>
      <c r="D871" s="155"/>
      <c r="E871" s="155"/>
      <c r="F871" s="155"/>
      <c r="G871" s="86"/>
      <c r="H871" s="87"/>
      <c r="I871" s="87"/>
      <c r="J871" s="139"/>
      <c r="K871" s="86"/>
    </row>
    <row x14ac:dyDescent="0.25" r="872" customHeight="1" ht="17.25">
      <c r="A872" s="156"/>
      <c r="B872" s="157"/>
      <c r="C872" s="155"/>
      <c r="D872" s="155"/>
      <c r="E872" s="155"/>
      <c r="F872" s="155"/>
      <c r="G872" s="86"/>
      <c r="H872" s="87"/>
      <c r="I872" s="87"/>
      <c r="J872" s="139"/>
      <c r="K872" s="86"/>
    </row>
    <row x14ac:dyDescent="0.25" r="873" customHeight="1" ht="17.25">
      <c r="A873" s="156"/>
      <c r="B873" s="157"/>
      <c r="C873" s="155"/>
      <c r="D873" s="155"/>
      <c r="E873" s="155"/>
      <c r="F873" s="155"/>
      <c r="G873" s="86"/>
      <c r="H873" s="87"/>
      <c r="I873" s="87"/>
      <c r="J873" s="139"/>
      <c r="K873" s="86"/>
    </row>
    <row x14ac:dyDescent="0.25" r="874" customHeight="1" ht="17.25">
      <c r="A874" s="156"/>
      <c r="B874" s="157"/>
      <c r="C874" s="155"/>
      <c r="D874" s="155"/>
      <c r="E874" s="155"/>
      <c r="F874" s="155"/>
      <c r="G874" s="86"/>
      <c r="H874" s="87"/>
      <c r="I874" s="87"/>
      <c r="J874" s="139"/>
      <c r="K874" s="86"/>
    </row>
    <row x14ac:dyDescent="0.25" r="875" customHeight="1" ht="17.25">
      <c r="A875" s="156"/>
      <c r="B875" s="157"/>
      <c r="C875" s="155"/>
      <c r="D875" s="155"/>
      <c r="E875" s="155"/>
      <c r="F875" s="155"/>
      <c r="G875" s="86"/>
      <c r="H875" s="87"/>
      <c r="I875" s="87"/>
      <c r="J875" s="139"/>
      <c r="K875" s="86"/>
    </row>
    <row x14ac:dyDescent="0.25" r="876" customHeight="1" ht="17.25">
      <c r="A876" s="156"/>
      <c r="B876" s="157"/>
      <c r="C876" s="155"/>
      <c r="D876" s="155"/>
      <c r="E876" s="155"/>
      <c r="F876" s="155"/>
      <c r="G876" s="86"/>
      <c r="H876" s="87"/>
      <c r="I876" s="87"/>
      <c r="J876" s="139"/>
      <c r="K876" s="86"/>
    </row>
    <row x14ac:dyDescent="0.25" r="877" customHeight="1" ht="17.25">
      <c r="A877" s="156"/>
      <c r="B877" s="157"/>
      <c r="C877" s="155"/>
      <c r="D877" s="155"/>
      <c r="E877" s="155"/>
      <c r="F877" s="155"/>
      <c r="G877" s="86"/>
      <c r="H877" s="87"/>
      <c r="I877" s="87"/>
      <c r="J877" s="139"/>
      <c r="K877" s="86"/>
    </row>
    <row x14ac:dyDescent="0.25" r="878" customHeight="1" ht="17.25">
      <c r="A878" s="156"/>
      <c r="B878" s="157"/>
      <c r="C878" s="155"/>
      <c r="D878" s="155"/>
      <c r="E878" s="155"/>
      <c r="F878" s="155"/>
      <c r="G878" s="86"/>
      <c r="H878" s="87"/>
      <c r="I878" s="87"/>
      <c r="J878" s="139"/>
      <c r="K878" s="86"/>
    </row>
    <row x14ac:dyDescent="0.25" r="879" customHeight="1" ht="17.25">
      <c r="A879" s="156"/>
      <c r="B879" s="157"/>
      <c r="C879" s="155"/>
      <c r="D879" s="155"/>
      <c r="E879" s="155"/>
      <c r="F879" s="155"/>
      <c r="G879" s="86"/>
      <c r="H879" s="87"/>
      <c r="I879" s="87"/>
      <c r="J879" s="139"/>
      <c r="K879" s="86"/>
    </row>
    <row x14ac:dyDescent="0.25" r="880" customHeight="1" ht="17.25">
      <c r="A880" s="156"/>
      <c r="B880" s="157"/>
      <c r="C880" s="155"/>
      <c r="D880" s="155"/>
      <c r="E880" s="155"/>
      <c r="F880" s="155"/>
      <c r="G880" s="86"/>
      <c r="H880" s="87"/>
      <c r="I880" s="87"/>
      <c r="J880" s="139"/>
      <c r="K880" s="86"/>
    </row>
    <row x14ac:dyDescent="0.25" r="881" customHeight="1" ht="17.25">
      <c r="A881" s="156"/>
      <c r="B881" s="157"/>
      <c r="C881" s="155"/>
      <c r="D881" s="155"/>
      <c r="E881" s="155"/>
      <c r="F881" s="155"/>
      <c r="G881" s="86"/>
      <c r="H881" s="87"/>
      <c r="I881" s="87"/>
      <c r="J881" s="139"/>
      <c r="K881" s="86"/>
    </row>
    <row x14ac:dyDescent="0.25" r="882" customHeight="1" ht="17.25">
      <c r="A882" s="156"/>
      <c r="B882" s="157"/>
      <c r="C882" s="155"/>
      <c r="D882" s="155"/>
      <c r="E882" s="155"/>
      <c r="F882" s="155"/>
      <c r="G882" s="86"/>
      <c r="H882" s="87"/>
      <c r="I882" s="87"/>
      <c r="J882" s="139"/>
      <c r="K882" s="86"/>
    </row>
    <row x14ac:dyDescent="0.25" r="883" customHeight="1" ht="17.25">
      <c r="A883" s="156"/>
      <c r="B883" s="157"/>
      <c r="C883" s="155"/>
      <c r="D883" s="155"/>
      <c r="E883" s="155"/>
      <c r="F883" s="155"/>
      <c r="G883" s="86"/>
      <c r="H883" s="87"/>
      <c r="I883" s="87"/>
      <c r="J883" s="139"/>
      <c r="K883" s="86"/>
    </row>
    <row x14ac:dyDescent="0.25" r="884" customHeight="1" ht="17.25">
      <c r="A884" s="156"/>
      <c r="B884" s="157"/>
      <c r="C884" s="155"/>
      <c r="D884" s="155"/>
      <c r="E884" s="155"/>
      <c r="F884" s="155"/>
      <c r="G884" s="86"/>
      <c r="H884" s="87"/>
      <c r="I884" s="87"/>
      <c r="J884" s="139"/>
      <c r="K884" s="86"/>
    </row>
    <row x14ac:dyDescent="0.25" r="885" customHeight="1" ht="17.25">
      <c r="A885" s="156"/>
      <c r="B885" s="157"/>
      <c r="C885" s="155"/>
      <c r="D885" s="155"/>
      <c r="E885" s="155"/>
      <c r="F885" s="155"/>
      <c r="G885" s="86"/>
      <c r="H885" s="87"/>
      <c r="I885" s="87"/>
      <c r="J885" s="139"/>
      <c r="K885" s="86"/>
    </row>
    <row x14ac:dyDescent="0.25" r="886" customHeight="1" ht="17.25">
      <c r="A886" s="156"/>
      <c r="B886" s="157"/>
      <c r="C886" s="155"/>
      <c r="D886" s="155"/>
      <c r="E886" s="155"/>
      <c r="F886" s="155"/>
      <c r="G886" s="86"/>
      <c r="H886" s="87"/>
      <c r="I886" s="87"/>
      <c r="J886" s="139"/>
      <c r="K886" s="86"/>
    </row>
    <row x14ac:dyDescent="0.25" r="887" customHeight="1" ht="17.25">
      <c r="A887" s="156"/>
      <c r="B887" s="157"/>
      <c r="C887" s="155"/>
      <c r="D887" s="155"/>
      <c r="E887" s="155"/>
      <c r="F887" s="155"/>
      <c r="G887" s="86"/>
      <c r="H887" s="87"/>
      <c r="I887" s="87"/>
      <c r="J887" s="139"/>
      <c r="K887" s="86"/>
    </row>
    <row x14ac:dyDescent="0.25" r="888" customHeight="1" ht="17.25">
      <c r="A888" s="156"/>
      <c r="B888" s="157"/>
      <c r="C888" s="155"/>
      <c r="D888" s="155"/>
      <c r="E888" s="155"/>
      <c r="F888" s="155"/>
      <c r="G888" s="86"/>
      <c r="H888" s="87"/>
      <c r="I888" s="87"/>
      <c r="J888" s="139"/>
      <c r="K888" s="86"/>
    </row>
    <row x14ac:dyDescent="0.25" r="889" customHeight="1" ht="17.25">
      <c r="A889" s="156"/>
      <c r="B889" s="157"/>
      <c r="C889" s="155"/>
      <c r="D889" s="155"/>
      <c r="E889" s="155"/>
      <c r="F889" s="155"/>
      <c r="G889" s="86"/>
      <c r="H889" s="87"/>
      <c r="I889" s="87"/>
      <c r="J889" s="139"/>
      <c r="K889" s="86"/>
    </row>
    <row x14ac:dyDescent="0.25" r="890" customHeight="1" ht="17.25">
      <c r="A890" s="156"/>
      <c r="B890" s="157"/>
      <c r="C890" s="155"/>
      <c r="D890" s="155"/>
      <c r="E890" s="155"/>
      <c r="F890" s="155"/>
      <c r="G890" s="86"/>
      <c r="H890" s="87"/>
      <c r="I890" s="87"/>
      <c r="J890" s="139"/>
      <c r="K890" s="86"/>
    </row>
    <row x14ac:dyDescent="0.25" r="891" customHeight="1" ht="17.25">
      <c r="A891" s="156"/>
      <c r="B891" s="157"/>
      <c r="C891" s="155"/>
      <c r="D891" s="155"/>
      <c r="E891" s="155"/>
      <c r="F891" s="155"/>
      <c r="G891" s="86"/>
      <c r="H891" s="87"/>
      <c r="I891" s="87"/>
      <c r="J891" s="139"/>
      <c r="K891" s="86"/>
    </row>
    <row x14ac:dyDescent="0.25" r="892" customHeight="1" ht="17.25">
      <c r="A892" s="156"/>
      <c r="B892" s="157"/>
      <c r="C892" s="155"/>
      <c r="D892" s="155"/>
      <c r="E892" s="155"/>
      <c r="F892" s="155"/>
      <c r="G892" s="86"/>
      <c r="H892" s="87"/>
      <c r="I892" s="87"/>
      <c r="J892" s="139"/>
      <c r="K892" s="86"/>
    </row>
    <row x14ac:dyDescent="0.25" r="893" customHeight="1" ht="17.25">
      <c r="A893" s="156"/>
      <c r="B893" s="157"/>
      <c r="C893" s="155"/>
      <c r="D893" s="155"/>
      <c r="E893" s="155"/>
      <c r="F893" s="155"/>
      <c r="G893" s="86"/>
      <c r="H893" s="87"/>
      <c r="I893" s="87"/>
      <c r="J893" s="139"/>
      <c r="K893" s="86"/>
    </row>
    <row x14ac:dyDescent="0.25" r="894" customHeight="1" ht="17.25">
      <c r="A894" s="156"/>
      <c r="B894" s="157"/>
      <c r="C894" s="155"/>
      <c r="D894" s="155"/>
      <c r="E894" s="155"/>
      <c r="F894" s="155"/>
      <c r="G894" s="86"/>
      <c r="H894" s="87"/>
      <c r="I894" s="87"/>
      <c r="J894" s="139"/>
      <c r="K894" s="86"/>
    </row>
    <row x14ac:dyDescent="0.25" r="895" customHeight="1" ht="17.25">
      <c r="A895" s="156"/>
      <c r="B895" s="157"/>
      <c r="C895" s="155"/>
      <c r="D895" s="155"/>
      <c r="E895" s="155"/>
      <c r="F895" s="155"/>
      <c r="G895" s="86"/>
      <c r="H895" s="87"/>
      <c r="I895" s="87"/>
      <c r="J895" s="139"/>
      <c r="K895" s="86"/>
    </row>
    <row x14ac:dyDescent="0.25" r="896" customHeight="1" ht="17.25">
      <c r="A896" s="156"/>
      <c r="B896" s="157"/>
      <c r="C896" s="155"/>
      <c r="D896" s="155"/>
      <c r="E896" s="155"/>
      <c r="F896" s="155"/>
      <c r="G896" s="86"/>
      <c r="H896" s="87"/>
      <c r="I896" s="87"/>
      <c r="J896" s="139"/>
      <c r="K896" s="86"/>
    </row>
    <row x14ac:dyDescent="0.25" r="897" customHeight="1" ht="17.25">
      <c r="A897" s="156"/>
      <c r="B897" s="157"/>
      <c r="C897" s="155"/>
      <c r="D897" s="155"/>
      <c r="E897" s="155"/>
      <c r="F897" s="155"/>
      <c r="G897" s="86"/>
      <c r="H897" s="87"/>
      <c r="I897" s="87"/>
      <c r="J897" s="139"/>
      <c r="K897" s="86"/>
    </row>
    <row x14ac:dyDescent="0.25" r="898" customHeight="1" ht="17.25">
      <c r="A898" s="156"/>
      <c r="B898" s="157"/>
      <c r="C898" s="155"/>
      <c r="D898" s="155"/>
      <c r="E898" s="155"/>
      <c r="F898" s="155"/>
      <c r="G898" s="86"/>
      <c r="H898" s="87"/>
      <c r="I898" s="87"/>
      <c r="J898" s="139"/>
      <c r="K898" s="86"/>
    </row>
    <row x14ac:dyDescent="0.25" r="899" customHeight="1" ht="17.25">
      <c r="A899" s="156"/>
      <c r="B899" s="157"/>
      <c r="C899" s="155"/>
      <c r="D899" s="155"/>
      <c r="E899" s="155"/>
      <c r="F899" s="155"/>
      <c r="G899" s="86"/>
      <c r="H899" s="87"/>
      <c r="I899" s="87"/>
      <c r="J899" s="139"/>
      <c r="K899" s="86"/>
    </row>
    <row x14ac:dyDescent="0.25" r="900" customHeight="1" ht="17.25">
      <c r="A900" s="156"/>
      <c r="B900" s="157"/>
      <c r="C900" s="155"/>
      <c r="D900" s="155"/>
      <c r="E900" s="155"/>
      <c r="F900" s="155"/>
      <c r="G900" s="86"/>
      <c r="H900" s="87"/>
      <c r="I900" s="87"/>
      <c r="J900" s="139"/>
      <c r="K900" s="86"/>
    </row>
    <row x14ac:dyDescent="0.25" r="901" customHeight="1" ht="17.25">
      <c r="A901" s="156"/>
      <c r="B901" s="157"/>
      <c r="C901" s="155"/>
      <c r="D901" s="155"/>
      <c r="E901" s="155"/>
      <c r="F901" s="155"/>
      <c r="G901" s="86"/>
      <c r="H901" s="87"/>
      <c r="I901" s="87"/>
      <c r="J901" s="139"/>
      <c r="K901" s="86"/>
    </row>
    <row x14ac:dyDescent="0.25" r="902" customHeight="1" ht="17.25">
      <c r="A902" s="156"/>
      <c r="B902" s="157"/>
      <c r="C902" s="155"/>
      <c r="D902" s="155"/>
      <c r="E902" s="155"/>
      <c r="F902" s="155"/>
      <c r="G902" s="86"/>
      <c r="H902" s="87"/>
      <c r="I902" s="87"/>
      <c r="J902" s="139"/>
      <c r="K902" s="86"/>
    </row>
    <row x14ac:dyDescent="0.25" r="903" customHeight="1" ht="17.25">
      <c r="A903" s="156"/>
      <c r="B903" s="157"/>
      <c r="C903" s="155"/>
      <c r="D903" s="155"/>
      <c r="E903" s="155"/>
      <c r="F903" s="155"/>
      <c r="G903" s="86"/>
      <c r="H903" s="87"/>
      <c r="I903" s="87"/>
      <c r="J903" s="139"/>
      <c r="K903" s="86"/>
    </row>
    <row x14ac:dyDescent="0.25" r="904" customHeight="1" ht="17.25">
      <c r="A904" s="156"/>
      <c r="B904" s="157"/>
      <c r="C904" s="155"/>
      <c r="D904" s="155"/>
      <c r="E904" s="155"/>
      <c r="F904" s="155"/>
      <c r="G904" s="86"/>
      <c r="H904" s="87"/>
      <c r="I904" s="87"/>
      <c r="J904" s="139"/>
      <c r="K904" s="86"/>
    </row>
    <row x14ac:dyDescent="0.25" r="905" customHeight="1" ht="17.25">
      <c r="A905" s="156"/>
      <c r="B905" s="157"/>
      <c r="C905" s="155"/>
      <c r="D905" s="155"/>
      <c r="E905" s="155"/>
      <c r="F905" s="155"/>
      <c r="G905" s="86"/>
      <c r="H905" s="87"/>
      <c r="I905" s="87"/>
      <c r="J905" s="139"/>
      <c r="K905" s="86"/>
    </row>
    <row x14ac:dyDescent="0.25" r="906" customHeight="1" ht="17.25">
      <c r="A906" s="156"/>
      <c r="B906" s="157"/>
      <c r="C906" s="155"/>
      <c r="D906" s="155"/>
      <c r="E906" s="155"/>
      <c r="F906" s="155"/>
      <c r="G906" s="86"/>
      <c r="H906" s="87"/>
      <c r="I906" s="87"/>
      <c r="J906" s="139"/>
      <c r="K906" s="86"/>
    </row>
    <row x14ac:dyDescent="0.25" r="907" customHeight="1" ht="17.25">
      <c r="A907" s="156"/>
      <c r="B907" s="157"/>
      <c r="C907" s="155"/>
      <c r="D907" s="155"/>
      <c r="E907" s="155"/>
      <c r="F907" s="155"/>
      <c r="G907" s="86"/>
      <c r="H907" s="87"/>
      <c r="I907" s="87"/>
      <c r="J907" s="139"/>
      <c r="K907" s="86"/>
    </row>
    <row x14ac:dyDescent="0.25" r="908" customHeight="1" ht="17.25">
      <c r="A908" s="156"/>
      <c r="B908" s="157"/>
      <c r="C908" s="155"/>
      <c r="D908" s="155"/>
      <c r="E908" s="155"/>
      <c r="F908" s="155"/>
      <c r="G908" s="86"/>
      <c r="H908" s="87"/>
      <c r="I908" s="87"/>
      <c r="J908" s="139"/>
      <c r="K908" s="86"/>
    </row>
    <row x14ac:dyDescent="0.25" r="909" customHeight="1" ht="17.25">
      <c r="A909" s="156"/>
      <c r="B909" s="157"/>
      <c r="C909" s="155"/>
      <c r="D909" s="155"/>
      <c r="E909" s="155"/>
      <c r="F909" s="155"/>
      <c r="G909" s="86"/>
      <c r="H909" s="87"/>
      <c r="I909" s="87"/>
      <c r="J909" s="139"/>
      <c r="K909" s="86"/>
    </row>
    <row x14ac:dyDescent="0.25" r="910" customHeight="1" ht="17.25">
      <c r="A910" s="156"/>
      <c r="B910" s="157"/>
      <c r="C910" s="155"/>
      <c r="D910" s="155"/>
      <c r="E910" s="155"/>
      <c r="F910" s="155"/>
      <c r="G910" s="86"/>
      <c r="H910" s="87"/>
      <c r="I910" s="87"/>
      <c r="J910" s="139"/>
      <c r="K910" s="86"/>
    </row>
    <row x14ac:dyDescent="0.25" r="911" customHeight="1" ht="17.25">
      <c r="A911" s="156"/>
      <c r="B911" s="157"/>
      <c r="C911" s="155"/>
      <c r="D911" s="155"/>
      <c r="E911" s="155"/>
      <c r="F911" s="155"/>
      <c r="G911" s="86"/>
      <c r="H911" s="87"/>
      <c r="I911" s="87"/>
      <c r="J911" s="139"/>
      <c r="K911" s="86"/>
    </row>
    <row x14ac:dyDescent="0.25" r="912" customHeight="1" ht="17.25">
      <c r="A912" s="156"/>
      <c r="B912" s="157"/>
      <c r="C912" s="155"/>
      <c r="D912" s="155"/>
      <c r="E912" s="155"/>
      <c r="F912" s="155"/>
      <c r="G912" s="86"/>
      <c r="H912" s="87"/>
      <c r="I912" s="87"/>
      <c r="J912" s="139"/>
      <c r="K912" s="86"/>
    </row>
    <row x14ac:dyDescent="0.25" r="913" customHeight="1" ht="17.25">
      <c r="A913" s="156"/>
      <c r="B913" s="157"/>
      <c r="C913" s="155"/>
      <c r="D913" s="155"/>
      <c r="E913" s="155"/>
      <c r="F913" s="155"/>
      <c r="G913" s="86"/>
      <c r="H913" s="87"/>
      <c r="I913" s="87"/>
      <c r="J913" s="139"/>
      <c r="K913" s="86"/>
    </row>
    <row x14ac:dyDescent="0.25" r="914" customHeight="1" ht="17.25">
      <c r="A914" s="156"/>
      <c r="B914" s="157"/>
      <c r="C914" s="155"/>
      <c r="D914" s="155"/>
      <c r="E914" s="155"/>
      <c r="F914" s="155"/>
      <c r="G914" s="86"/>
      <c r="H914" s="87"/>
      <c r="I914" s="87"/>
      <c r="J914" s="139"/>
      <c r="K914" s="86"/>
    </row>
    <row x14ac:dyDescent="0.25" r="915" customHeight="1" ht="17.25">
      <c r="A915" s="156"/>
      <c r="B915" s="157"/>
      <c r="C915" s="155"/>
      <c r="D915" s="155"/>
      <c r="E915" s="155"/>
      <c r="F915" s="155"/>
      <c r="G915" s="86"/>
      <c r="H915" s="87"/>
      <c r="I915" s="87"/>
      <c r="J915" s="139"/>
      <c r="K915" s="86"/>
    </row>
    <row x14ac:dyDescent="0.25" r="916" customHeight="1" ht="17.25">
      <c r="A916" s="156"/>
      <c r="B916" s="157"/>
      <c r="C916" s="155"/>
      <c r="D916" s="155"/>
      <c r="E916" s="155"/>
      <c r="F916" s="155"/>
      <c r="G916" s="86"/>
      <c r="H916" s="87"/>
      <c r="I916" s="87"/>
      <c r="J916" s="139"/>
      <c r="K916" s="86"/>
    </row>
    <row x14ac:dyDescent="0.25" r="917" customHeight="1" ht="17.25">
      <c r="A917" s="156"/>
      <c r="B917" s="157"/>
      <c r="C917" s="155"/>
      <c r="D917" s="155"/>
      <c r="E917" s="155"/>
      <c r="F917" s="155"/>
      <c r="G917" s="86"/>
      <c r="H917" s="87"/>
      <c r="I917" s="87"/>
      <c r="J917" s="139"/>
      <c r="K917" s="86"/>
    </row>
    <row x14ac:dyDescent="0.25" r="918" customHeight="1" ht="17.25">
      <c r="A918" s="156"/>
      <c r="B918" s="157"/>
      <c r="C918" s="155"/>
      <c r="D918" s="155"/>
      <c r="E918" s="155"/>
      <c r="F918" s="155"/>
      <c r="G918" s="86"/>
      <c r="H918" s="87"/>
      <c r="I918" s="87"/>
      <c r="J918" s="139"/>
      <c r="K918" s="86"/>
    </row>
    <row x14ac:dyDescent="0.25" r="919" customHeight="1" ht="17.25">
      <c r="A919" s="156"/>
      <c r="B919" s="157"/>
      <c r="C919" s="155"/>
      <c r="D919" s="155"/>
      <c r="E919" s="155"/>
      <c r="F919" s="155"/>
      <c r="G919" s="86"/>
      <c r="H919" s="87"/>
      <c r="I919" s="87"/>
      <c r="J919" s="139"/>
      <c r="K919" s="86"/>
    </row>
    <row x14ac:dyDescent="0.25" r="920" customHeight="1" ht="17.25">
      <c r="A920" s="156"/>
      <c r="B920" s="157"/>
      <c r="C920" s="155"/>
      <c r="D920" s="155"/>
      <c r="E920" s="155"/>
      <c r="F920" s="155"/>
      <c r="G920" s="86"/>
      <c r="H920" s="87"/>
      <c r="I920" s="87"/>
      <c r="J920" s="139"/>
      <c r="K920" s="86"/>
    </row>
    <row x14ac:dyDescent="0.25" r="921" customHeight="1" ht="17.25">
      <c r="A921" s="156"/>
      <c r="B921" s="157"/>
      <c r="C921" s="155"/>
      <c r="D921" s="155"/>
      <c r="E921" s="155"/>
      <c r="F921" s="155"/>
      <c r="G921" s="86"/>
      <c r="H921" s="87"/>
      <c r="I921" s="87"/>
      <c r="J921" s="139"/>
      <c r="K921" s="86"/>
    </row>
    <row x14ac:dyDescent="0.25" r="922" customHeight="1" ht="17.25">
      <c r="A922" s="156"/>
      <c r="B922" s="157"/>
      <c r="C922" s="155"/>
      <c r="D922" s="155"/>
      <c r="E922" s="155"/>
      <c r="F922" s="155"/>
      <c r="G922" s="86"/>
      <c r="H922" s="87"/>
      <c r="I922" s="87"/>
      <c r="J922" s="139"/>
      <c r="K922" s="86"/>
    </row>
    <row x14ac:dyDescent="0.25" r="923" customHeight="1" ht="17.25">
      <c r="A923" s="156"/>
      <c r="B923" s="157"/>
      <c r="C923" s="155"/>
      <c r="D923" s="155"/>
      <c r="E923" s="155"/>
      <c r="F923" s="155"/>
      <c r="G923" s="86"/>
      <c r="H923" s="87"/>
      <c r="I923" s="87"/>
      <c r="J923" s="139"/>
      <c r="K923" s="86"/>
    </row>
    <row x14ac:dyDescent="0.25" r="924" customHeight="1" ht="17.25">
      <c r="A924" s="156"/>
      <c r="B924" s="157"/>
      <c r="C924" s="155"/>
      <c r="D924" s="155"/>
      <c r="E924" s="155"/>
      <c r="F924" s="155"/>
      <c r="G924" s="86"/>
      <c r="H924" s="87"/>
      <c r="I924" s="87"/>
      <c r="J924" s="139"/>
      <c r="K924" s="86"/>
    </row>
    <row x14ac:dyDescent="0.25" r="925" customHeight="1" ht="17.25">
      <c r="A925" s="156"/>
      <c r="B925" s="157"/>
      <c r="C925" s="155"/>
      <c r="D925" s="155"/>
      <c r="E925" s="155"/>
      <c r="F925" s="155"/>
      <c r="G925" s="86"/>
      <c r="H925" s="87"/>
      <c r="I925" s="87"/>
      <c r="J925" s="139"/>
      <c r="K925" s="86"/>
    </row>
    <row x14ac:dyDescent="0.25" r="926" customHeight="1" ht="17.25">
      <c r="A926" s="156"/>
      <c r="B926" s="157"/>
      <c r="C926" s="155"/>
      <c r="D926" s="155"/>
      <c r="E926" s="155"/>
      <c r="F926" s="155"/>
      <c r="G926" s="86"/>
      <c r="H926" s="87"/>
      <c r="I926" s="87"/>
      <c r="J926" s="139"/>
      <c r="K926" s="86"/>
    </row>
    <row x14ac:dyDescent="0.25" r="927" customHeight="1" ht="17.25">
      <c r="A927" s="156"/>
      <c r="B927" s="157"/>
      <c r="C927" s="155"/>
      <c r="D927" s="155"/>
      <c r="E927" s="155"/>
      <c r="F927" s="155"/>
      <c r="G927" s="86"/>
      <c r="H927" s="87"/>
      <c r="I927" s="87"/>
      <c r="J927" s="139"/>
      <c r="K927" s="86"/>
    </row>
    <row x14ac:dyDescent="0.25" r="928" customHeight="1" ht="17.25">
      <c r="A928" s="156"/>
      <c r="B928" s="157"/>
      <c r="C928" s="155"/>
      <c r="D928" s="155"/>
      <c r="E928" s="155"/>
      <c r="F928" s="155"/>
      <c r="G928" s="86"/>
      <c r="H928" s="87"/>
      <c r="I928" s="87"/>
      <c r="J928" s="139"/>
      <c r="K928" s="86"/>
    </row>
    <row x14ac:dyDescent="0.25" r="929" customHeight="1" ht="17.25">
      <c r="A929" s="156"/>
      <c r="B929" s="157"/>
      <c r="C929" s="155"/>
      <c r="D929" s="155"/>
      <c r="E929" s="155"/>
      <c r="F929" s="155"/>
      <c r="G929" s="86"/>
      <c r="H929" s="87"/>
      <c r="I929" s="87"/>
      <c r="J929" s="139"/>
      <c r="K929" s="86"/>
    </row>
    <row x14ac:dyDescent="0.25" r="930" customHeight="1" ht="17.25">
      <c r="A930" s="156"/>
      <c r="B930" s="157"/>
      <c r="C930" s="155"/>
      <c r="D930" s="155"/>
      <c r="E930" s="155"/>
      <c r="F930" s="155"/>
      <c r="G930" s="86"/>
      <c r="H930" s="87"/>
      <c r="I930" s="87"/>
      <c r="J930" s="139"/>
      <c r="K930" s="86"/>
    </row>
    <row x14ac:dyDescent="0.25" r="931" customHeight="1" ht="17.25">
      <c r="A931" s="156"/>
      <c r="B931" s="157"/>
      <c r="C931" s="155"/>
      <c r="D931" s="155"/>
      <c r="E931" s="155"/>
      <c r="F931" s="155"/>
      <c r="G931" s="86"/>
      <c r="H931" s="87"/>
      <c r="I931" s="87"/>
      <c r="J931" s="139"/>
      <c r="K931" s="86"/>
    </row>
    <row x14ac:dyDescent="0.25" r="932" customHeight="1" ht="17.25">
      <c r="A932" s="156"/>
      <c r="B932" s="157"/>
      <c r="C932" s="155"/>
      <c r="D932" s="155"/>
      <c r="E932" s="155"/>
      <c r="F932" s="155"/>
      <c r="G932" s="86"/>
      <c r="H932" s="87"/>
      <c r="I932" s="87"/>
      <c r="J932" s="139"/>
      <c r="K932" s="86"/>
    </row>
    <row x14ac:dyDescent="0.25" r="933" customHeight="1" ht="17.25">
      <c r="A933" s="156"/>
      <c r="B933" s="157"/>
      <c r="C933" s="155"/>
      <c r="D933" s="155"/>
      <c r="E933" s="155"/>
      <c r="F933" s="155"/>
      <c r="G933" s="86"/>
      <c r="H933" s="87"/>
      <c r="I933" s="87"/>
      <c r="J933" s="139"/>
      <c r="K933" s="86"/>
    </row>
    <row x14ac:dyDescent="0.25" r="934" customHeight="1" ht="17.25">
      <c r="A934" s="156"/>
      <c r="B934" s="157"/>
      <c r="C934" s="155"/>
      <c r="D934" s="155"/>
      <c r="E934" s="155"/>
      <c r="F934" s="155"/>
      <c r="G934" s="86"/>
      <c r="H934" s="87"/>
      <c r="I934" s="87"/>
      <c r="J934" s="139"/>
      <c r="K934" s="86"/>
    </row>
    <row x14ac:dyDescent="0.25" r="935" customHeight="1" ht="17.25">
      <c r="A935" s="156"/>
      <c r="B935" s="157"/>
      <c r="C935" s="155"/>
      <c r="D935" s="155"/>
      <c r="E935" s="155"/>
      <c r="F935" s="155"/>
      <c r="G935" s="86"/>
      <c r="H935" s="87"/>
      <c r="I935" s="87"/>
      <c r="J935" s="139"/>
      <c r="K935" s="86"/>
    </row>
    <row x14ac:dyDescent="0.25" r="936" customHeight="1" ht="17.25">
      <c r="A936" s="156"/>
      <c r="B936" s="157"/>
      <c r="C936" s="155"/>
      <c r="D936" s="155"/>
      <c r="E936" s="155"/>
      <c r="F936" s="155"/>
      <c r="G936" s="86"/>
      <c r="H936" s="87"/>
      <c r="I936" s="87"/>
      <c r="J936" s="139"/>
      <c r="K936" s="86"/>
    </row>
    <row x14ac:dyDescent="0.25" r="937" customHeight="1" ht="17.25">
      <c r="A937" s="156"/>
      <c r="B937" s="157"/>
      <c r="C937" s="155"/>
      <c r="D937" s="155"/>
      <c r="E937" s="155"/>
      <c r="F937" s="155"/>
      <c r="G937" s="86"/>
      <c r="H937" s="87"/>
      <c r="I937" s="87"/>
      <c r="J937" s="139"/>
      <c r="K937" s="86"/>
    </row>
    <row x14ac:dyDescent="0.25" r="938" customHeight="1" ht="17.25">
      <c r="A938" s="156"/>
      <c r="B938" s="157"/>
      <c r="C938" s="155"/>
      <c r="D938" s="155"/>
      <c r="E938" s="155"/>
      <c r="F938" s="155"/>
      <c r="G938" s="86"/>
      <c r="H938" s="87"/>
      <c r="I938" s="87"/>
      <c r="J938" s="139"/>
      <c r="K938" s="86"/>
    </row>
    <row x14ac:dyDescent="0.25" r="939" customHeight="1" ht="17.25">
      <c r="A939" s="156"/>
      <c r="B939" s="157"/>
      <c r="C939" s="155"/>
      <c r="D939" s="155"/>
      <c r="E939" s="155"/>
      <c r="F939" s="155"/>
      <c r="G939" s="86"/>
      <c r="H939" s="87"/>
      <c r="I939" s="87"/>
      <c r="J939" s="139"/>
      <c r="K939" s="86"/>
    </row>
    <row x14ac:dyDescent="0.25" r="940" customHeight="1" ht="17.25">
      <c r="A940" s="156"/>
      <c r="B940" s="157"/>
      <c r="C940" s="155"/>
      <c r="D940" s="155"/>
      <c r="E940" s="155"/>
      <c r="F940" s="155"/>
      <c r="G940" s="86"/>
      <c r="H940" s="87"/>
      <c r="I940" s="87"/>
      <c r="J940" s="139"/>
      <c r="K940" s="86"/>
    </row>
    <row x14ac:dyDescent="0.25" r="941" customHeight="1" ht="17.25">
      <c r="A941" s="156"/>
      <c r="B941" s="157"/>
      <c r="C941" s="155"/>
      <c r="D941" s="155"/>
      <c r="E941" s="155"/>
      <c r="F941" s="155"/>
      <c r="G941" s="86"/>
      <c r="H941" s="87"/>
      <c r="I941" s="87"/>
      <c r="J941" s="139"/>
      <c r="K941" s="86"/>
    </row>
    <row x14ac:dyDescent="0.25" r="942" customHeight="1" ht="17.25">
      <c r="A942" s="156"/>
      <c r="B942" s="157"/>
      <c r="C942" s="155"/>
      <c r="D942" s="155"/>
      <c r="E942" s="155"/>
      <c r="F942" s="155"/>
      <c r="G942" s="86"/>
      <c r="H942" s="87"/>
      <c r="I942" s="87"/>
      <c r="J942" s="139"/>
      <c r="K942" s="86"/>
    </row>
    <row x14ac:dyDescent="0.25" r="943" customHeight="1" ht="17.25">
      <c r="A943" s="156"/>
      <c r="B943" s="157"/>
      <c r="C943" s="155"/>
      <c r="D943" s="155"/>
      <c r="E943" s="155"/>
      <c r="F943" s="155"/>
      <c r="G943" s="86"/>
      <c r="H943" s="87"/>
      <c r="I943" s="87"/>
      <c r="J943" s="139"/>
      <c r="K943" s="86"/>
    </row>
    <row x14ac:dyDescent="0.25" r="944" customHeight="1" ht="17.25">
      <c r="A944" s="156"/>
      <c r="B944" s="157"/>
      <c r="C944" s="155"/>
      <c r="D944" s="155"/>
      <c r="E944" s="155"/>
      <c r="F944" s="155"/>
      <c r="G944" s="86"/>
      <c r="H944" s="87"/>
      <c r="I944" s="87"/>
      <c r="J944" s="139"/>
      <c r="K944" s="86"/>
    </row>
    <row x14ac:dyDescent="0.25" r="945" customHeight="1" ht="17.25">
      <c r="A945" s="156"/>
      <c r="B945" s="157"/>
      <c r="C945" s="155"/>
      <c r="D945" s="155"/>
      <c r="E945" s="155"/>
      <c r="F945" s="155"/>
      <c r="G945" s="86"/>
      <c r="H945" s="87"/>
      <c r="I945" s="87"/>
      <c r="J945" s="139"/>
      <c r="K945" s="86"/>
    </row>
    <row x14ac:dyDescent="0.25" r="946" customHeight="1" ht="17.25">
      <c r="A946" s="156"/>
      <c r="B946" s="157"/>
      <c r="C946" s="155"/>
      <c r="D946" s="155"/>
      <c r="E946" s="155"/>
      <c r="F946" s="155"/>
      <c r="G946" s="86"/>
      <c r="H946" s="87"/>
      <c r="I946" s="87"/>
      <c r="J946" s="139"/>
      <c r="K946" s="86"/>
    </row>
    <row x14ac:dyDescent="0.25" r="947" customHeight="1" ht="17.25">
      <c r="A947" s="156"/>
      <c r="B947" s="157"/>
      <c r="C947" s="155"/>
      <c r="D947" s="155"/>
      <c r="E947" s="155"/>
      <c r="F947" s="155"/>
      <c r="G947" s="86"/>
      <c r="H947" s="87"/>
      <c r="I947" s="87"/>
      <c r="J947" s="139"/>
      <c r="K947" s="86"/>
    </row>
    <row x14ac:dyDescent="0.25" r="948" customHeight="1" ht="17.25">
      <c r="A948" s="156"/>
      <c r="B948" s="157"/>
      <c r="C948" s="155"/>
      <c r="D948" s="155"/>
      <c r="E948" s="155"/>
      <c r="F948" s="155"/>
      <c r="G948" s="86"/>
      <c r="H948" s="87"/>
      <c r="I948" s="87"/>
      <c r="J948" s="139"/>
      <c r="K948" s="86"/>
    </row>
    <row x14ac:dyDescent="0.25" r="949" customHeight="1" ht="17.25">
      <c r="A949" s="156"/>
      <c r="B949" s="157"/>
      <c r="C949" s="155"/>
      <c r="D949" s="155"/>
      <c r="E949" s="155"/>
      <c r="F949" s="155"/>
      <c r="G949" s="86"/>
      <c r="H949" s="87"/>
      <c r="I949" s="87"/>
      <c r="J949" s="139"/>
      <c r="K949" s="86"/>
    </row>
    <row x14ac:dyDescent="0.25" r="950" customHeight="1" ht="17.25">
      <c r="A950" s="156"/>
      <c r="B950" s="157"/>
      <c r="C950" s="155"/>
      <c r="D950" s="155"/>
      <c r="E950" s="155"/>
      <c r="F950" s="155"/>
      <c r="G950" s="86"/>
      <c r="H950" s="87"/>
      <c r="I950" s="87"/>
      <c r="J950" s="139"/>
      <c r="K950" s="86"/>
    </row>
    <row x14ac:dyDescent="0.25" r="951" customHeight="1" ht="17.25">
      <c r="A951" s="156"/>
      <c r="B951" s="157"/>
      <c r="C951" s="155"/>
      <c r="D951" s="155"/>
      <c r="E951" s="155"/>
      <c r="F951" s="155"/>
      <c r="G951" s="86"/>
      <c r="H951" s="87"/>
      <c r="I951" s="87"/>
      <c r="J951" s="139"/>
      <c r="K951" s="86"/>
    </row>
    <row x14ac:dyDescent="0.25" r="952" customHeight="1" ht="17.25">
      <c r="A952" s="156"/>
      <c r="B952" s="157"/>
      <c r="C952" s="155"/>
      <c r="D952" s="155"/>
      <c r="E952" s="155"/>
      <c r="F952" s="155"/>
      <c r="G952" s="86"/>
      <c r="H952" s="87"/>
      <c r="I952" s="87"/>
      <c r="J952" s="139"/>
      <c r="K952" s="86"/>
    </row>
    <row x14ac:dyDescent="0.25" r="953" customHeight="1" ht="17.25">
      <c r="A953" s="156"/>
      <c r="B953" s="157"/>
      <c r="C953" s="155"/>
      <c r="D953" s="155"/>
      <c r="E953" s="155"/>
      <c r="F953" s="155"/>
      <c r="G953" s="86"/>
      <c r="H953" s="87"/>
      <c r="I953" s="87"/>
      <c r="J953" s="139"/>
      <c r="K953" s="86"/>
    </row>
    <row x14ac:dyDescent="0.25" r="954" customHeight="1" ht="17.25">
      <c r="A954" s="156"/>
      <c r="B954" s="157"/>
      <c r="C954" s="155"/>
      <c r="D954" s="155"/>
      <c r="E954" s="155"/>
      <c r="F954" s="155"/>
      <c r="G954" s="86"/>
      <c r="H954" s="87"/>
      <c r="I954" s="87"/>
      <c r="J954" s="139"/>
      <c r="K954" s="86"/>
    </row>
    <row x14ac:dyDescent="0.25" r="955" customHeight="1" ht="17.25">
      <c r="A955" s="156"/>
      <c r="B955" s="157"/>
      <c r="C955" s="155"/>
      <c r="D955" s="155"/>
      <c r="E955" s="155"/>
      <c r="F955" s="155"/>
      <c r="G955" s="86"/>
      <c r="H955" s="87"/>
      <c r="I955" s="87"/>
      <c r="J955" s="139"/>
      <c r="K955" s="86"/>
    </row>
    <row x14ac:dyDescent="0.25" r="956" customHeight="1" ht="17.25">
      <c r="A956" s="156"/>
      <c r="B956" s="157"/>
      <c r="C956" s="155"/>
      <c r="D956" s="155"/>
      <c r="E956" s="155"/>
      <c r="F956" s="155"/>
      <c r="G956" s="86"/>
      <c r="H956" s="87"/>
      <c r="I956" s="87"/>
      <c r="J956" s="139"/>
      <c r="K956" s="86"/>
    </row>
    <row x14ac:dyDescent="0.25" r="957" customHeight="1" ht="17.25">
      <c r="A957" s="156"/>
      <c r="B957" s="157"/>
      <c r="C957" s="155"/>
      <c r="D957" s="155"/>
      <c r="E957" s="155"/>
      <c r="F957" s="155"/>
      <c r="G957" s="86"/>
      <c r="H957" s="87"/>
      <c r="I957" s="87"/>
      <c r="J957" s="139"/>
      <c r="K957" s="86"/>
    </row>
    <row x14ac:dyDescent="0.25" r="958" customHeight="1" ht="17.25">
      <c r="A958" s="156"/>
      <c r="B958" s="157"/>
      <c r="C958" s="155"/>
      <c r="D958" s="155"/>
      <c r="E958" s="155"/>
      <c r="F958" s="155"/>
      <c r="G958" s="86"/>
      <c r="H958" s="87"/>
      <c r="I958" s="87"/>
      <c r="J958" s="139"/>
      <c r="K958" s="86"/>
    </row>
    <row x14ac:dyDescent="0.25" r="959" customHeight="1" ht="17.25">
      <c r="A959" s="156"/>
      <c r="B959" s="157"/>
      <c r="C959" s="155"/>
      <c r="D959" s="155"/>
      <c r="E959" s="155"/>
      <c r="F959" s="155"/>
      <c r="G959" s="86"/>
      <c r="H959" s="87"/>
      <c r="I959" s="87"/>
      <c r="J959" s="139"/>
      <c r="K959" s="86"/>
    </row>
    <row x14ac:dyDescent="0.25" r="960" customHeight="1" ht="17.25">
      <c r="A960" s="156"/>
      <c r="B960" s="157"/>
      <c r="C960" s="155"/>
      <c r="D960" s="155"/>
      <c r="E960" s="155"/>
      <c r="F960" s="155"/>
      <c r="G960" s="86"/>
      <c r="H960" s="87"/>
      <c r="I960" s="87"/>
      <c r="J960" s="139"/>
      <c r="K960" s="86"/>
    </row>
    <row x14ac:dyDescent="0.25" r="961" customHeight="1" ht="17.25">
      <c r="A961" s="156"/>
      <c r="B961" s="157"/>
      <c r="C961" s="155"/>
      <c r="D961" s="155"/>
      <c r="E961" s="155"/>
      <c r="F961" s="155"/>
      <c r="G961" s="86"/>
      <c r="H961" s="87"/>
      <c r="I961" s="87"/>
      <c r="J961" s="139"/>
      <c r="K961" s="86"/>
    </row>
    <row x14ac:dyDescent="0.25" r="962" customHeight="1" ht="17.25">
      <c r="A962" s="156"/>
      <c r="B962" s="157"/>
      <c r="C962" s="155"/>
      <c r="D962" s="155"/>
      <c r="E962" s="155"/>
      <c r="F962" s="155"/>
      <c r="G962" s="86"/>
      <c r="H962" s="87"/>
      <c r="I962" s="87"/>
      <c r="J962" s="139"/>
      <c r="K962" s="86"/>
    </row>
    <row x14ac:dyDescent="0.25" r="963" customHeight="1" ht="17.25">
      <c r="A963" s="156"/>
      <c r="B963" s="157"/>
      <c r="C963" s="155"/>
      <c r="D963" s="155"/>
      <c r="E963" s="155"/>
      <c r="F963" s="155"/>
      <c r="G963" s="86"/>
      <c r="H963" s="87"/>
      <c r="I963" s="87"/>
      <c r="J963" s="139"/>
      <c r="K963" s="86"/>
    </row>
    <row x14ac:dyDescent="0.25" r="964" customHeight="1" ht="17.25">
      <c r="A964" s="156"/>
      <c r="B964" s="157"/>
      <c r="C964" s="155"/>
      <c r="D964" s="155"/>
      <c r="E964" s="155"/>
      <c r="F964" s="155"/>
      <c r="G964" s="86"/>
      <c r="H964" s="87"/>
      <c r="I964" s="87"/>
      <c r="J964" s="139"/>
      <c r="K964" s="86"/>
    </row>
    <row x14ac:dyDescent="0.25" r="965" customHeight="1" ht="17.25">
      <c r="A965" s="156"/>
      <c r="B965" s="157"/>
      <c r="C965" s="155"/>
      <c r="D965" s="155"/>
      <c r="E965" s="155"/>
      <c r="F965" s="155"/>
      <c r="G965" s="86"/>
      <c r="H965" s="87"/>
      <c r="I965" s="87"/>
      <c r="J965" s="139"/>
      <c r="K965" s="86"/>
    </row>
    <row x14ac:dyDescent="0.25" r="966" customHeight="1" ht="17.25">
      <c r="A966" s="156"/>
      <c r="B966" s="157"/>
      <c r="C966" s="155"/>
      <c r="D966" s="155"/>
      <c r="E966" s="155"/>
      <c r="F966" s="155"/>
      <c r="G966" s="86"/>
      <c r="H966" s="87"/>
      <c r="I966" s="87"/>
      <c r="J966" s="139"/>
      <c r="K966" s="86"/>
    </row>
    <row x14ac:dyDescent="0.25" r="967" customHeight="1" ht="17.25">
      <c r="A967" s="156"/>
      <c r="B967" s="157"/>
      <c r="C967" s="155"/>
      <c r="D967" s="155"/>
      <c r="E967" s="155"/>
      <c r="F967" s="155"/>
      <c r="G967" s="86"/>
      <c r="H967" s="87"/>
      <c r="I967" s="87"/>
      <c r="J967" s="139"/>
      <c r="K967" s="86"/>
    </row>
    <row x14ac:dyDescent="0.25" r="968" customHeight="1" ht="17.25">
      <c r="A968" s="156"/>
      <c r="B968" s="157"/>
      <c r="C968" s="155"/>
      <c r="D968" s="155"/>
      <c r="E968" s="155"/>
      <c r="F968" s="155"/>
      <c r="G968" s="86"/>
      <c r="H968" s="87"/>
      <c r="I968" s="87"/>
      <c r="J968" s="139"/>
      <c r="K968" s="86"/>
    </row>
    <row x14ac:dyDescent="0.25" r="969" customHeight="1" ht="17.25">
      <c r="A969" s="156"/>
      <c r="B969" s="157"/>
      <c r="C969" s="155"/>
      <c r="D969" s="155"/>
      <c r="E969" s="155"/>
      <c r="F969" s="155"/>
      <c r="G969" s="86"/>
      <c r="H969" s="87"/>
      <c r="I969" s="87"/>
      <c r="J969" s="139"/>
      <c r="K969" s="86"/>
    </row>
    <row x14ac:dyDescent="0.25" r="970" customHeight="1" ht="17.25">
      <c r="A970" s="156"/>
      <c r="B970" s="157"/>
      <c r="C970" s="155"/>
      <c r="D970" s="155"/>
      <c r="E970" s="155"/>
      <c r="F970" s="155"/>
      <c r="G970" s="86"/>
      <c r="H970" s="87"/>
      <c r="I970" s="87"/>
      <c r="J970" s="139"/>
      <c r="K970" s="86"/>
    </row>
    <row x14ac:dyDescent="0.25" r="971" customHeight="1" ht="17.25">
      <c r="A971" s="156"/>
      <c r="B971" s="157"/>
      <c r="C971" s="155"/>
      <c r="D971" s="155"/>
      <c r="E971" s="155"/>
      <c r="F971" s="155"/>
      <c r="G971" s="86"/>
      <c r="H971" s="87"/>
      <c r="I971" s="87"/>
      <c r="J971" s="139"/>
      <c r="K971" s="86"/>
    </row>
    <row x14ac:dyDescent="0.25" r="972" customHeight="1" ht="17.25">
      <c r="A972" s="156"/>
      <c r="B972" s="157"/>
      <c r="C972" s="155"/>
      <c r="D972" s="155"/>
      <c r="E972" s="155"/>
      <c r="F972" s="155"/>
      <c r="G972" s="86"/>
      <c r="H972" s="87"/>
      <c r="I972" s="87"/>
      <c r="J972" s="139"/>
      <c r="K972" s="86"/>
    </row>
    <row x14ac:dyDescent="0.25" r="973" customHeight="1" ht="17.25">
      <c r="A973" s="156"/>
      <c r="B973" s="157"/>
      <c r="C973" s="155"/>
      <c r="D973" s="155"/>
      <c r="E973" s="155"/>
      <c r="F973" s="155"/>
      <c r="G973" s="86"/>
      <c r="H973" s="87"/>
      <c r="I973" s="87"/>
      <c r="J973" s="139"/>
      <c r="K973" s="86"/>
    </row>
    <row x14ac:dyDescent="0.25" r="974" customHeight="1" ht="17.25">
      <c r="A974" s="156"/>
      <c r="B974" s="157"/>
      <c r="C974" s="155"/>
      <c r="D974" s="155"/>
      <c r="E974" s="155"/>
      <c r="F974" s="155"/>
      <c r="G974" s="86"/>
      <c r="H974" s="87"/>
      <c r="I974" s="87"/>
      <c r="J974" s="139"/>
      <c r="K974" s="86"/>
    </row>
    <row x14ac:dyDescent="0.25" r="975" customHeight="1" ht="17.25">
      <c r="A975" s="156"/>
      <c r="B975" s="157"/>
      <c r="C975" s="155"/>
      <c r="D975" s="155"/>
      <c r="E975" s="155"/>
      <c r="F975" s="155"/>
      <c r="G975" s="86"/>
      <c r="H975" s="87"/>
      <c r="I975" s="87"/>
      <c r="J975" s="139"/>
      <c r="K975" s="86"/>
    </row>
    <row x14ac:dyDescent="0.25" r="976" customHeight="1" ht="17.25">
      <c r="A976" s="156"/>
      <c r="B976" s="157"/>
      <c r="C976" s="155"/>
      <c r="D976" s="155"/>
      <c r="E976" s="155"/>
      <c r="F976" s="155"/>
      <c r="G976" s="86"/>
      <c r="H976" s="87"/>
      <c r="I976" s="87"/>
      <c r="J976" s="139"/>
      <c r="K976" s="86"/>
    </row>
    <row x14ac:dyDescent="0.25" r="977" customHeight="1" ht="17.25">
      <c r="A977" s="156"/>
      <c r="B977" s="157"/>
      <c r="C977" s="155"/>
      <c r="D977" s="155"/>
      <c r="E977" s="155"/>
      <c r="F977" s="155"/>
      <c r="G977" s="86"/>
      <c r="H977" s="87"/>
      <c r="I977" s="87"/>
      <c r="J977" s="139"/>
      <c r="K977" s="86"/>
    </row>
    <row x14ac:dyDescent="0.25" r="978" customHeight="1" ht="17.25">
      <c r="A978" s="156"/>
      <c r="B978" s="157"/>
      <c r="C978" s="155"/>
      <c r="D978" s="155"/>
      <c r="E978" s="155"/>
      <c r="F978" s="155"/>
      <c r="G978" s="86"/>
      <c r="H978" s="87"/>
      <c r="I978" s="87"/>
      <c r="J978" s="139"/>
      <c r="K978" s="86"/>
    </row>
    <row x14ac:dyDescent="0.25" r="979" customHeight="1" ht="17.25">
      <c r="A979" s="156"/>
      <c r="B979" s="157"/>
      <c r="C979" s="155"/>
      <c r="D979" s="155"/>
      <c r="E979" s="155"/>
      <c r="F979" s="155"/>
      <c r="G979" s="86"/>
      <c r="H979" s="87"/>
      <c r="I979" s="87"/>
      <c r="J979" s="139"/>
      <c r="K979" s="86"/>
    </row>
    <row x14ac:dyDescent="0.25" r="980" customHeight="1" ht="17.25">
      <c r="A980" s="156"/>
      <c r="B980" s="157"/>
      <c r="C980" s="155"/>
      <c r="D980" s="155"/>
      <c r="E980" s="155"/>
      <c r="F980" s="155"/>
      <c r="G980" s="86"/>
      <c r="H980" s="87"/>
      <c r="I980" s="87"/>
      <c r="J980" s="139"/>
      <c r="K980" s="86"/>
    </row>
    <row x14ac:dyDescent="0.25" r="981" customHeight="1" ht="17.25">
      <c r="A981" s="156"/>
      <c r="B981" s="157"/>
      <c r="C981" s="155"/>
      <c r="D981" s="155"/>
      <c r="E981" s="155"/>
      <c r="F981" s="155"/>
      <c r="G981" s="86"/>
      <c r="H981" s="87"/>
      <c r="I981" s="87"/>
      <c r="J981" s="139"/>
      <c r="K981" s="86"/>
    </row>
    <row x14ac:dyDescent="0.25" r="982" customHeight="1" ht="17.25">
      <c r="A982" s="156"/>
      <c r="B982" s="157"/>
      <c r="C982" s="155"/>
      <c r="D982" s="155"/>
      <c r="E982" s="155"/>
      <c r="F982" s="155"/>
      <c r="G982" s="86"/>
      <c r="H982" s="87"/>
      <c r="I982" s="87"/>
      <c r="J982" s="139"/>
      <c r="K982" s="86"/>
    </row>
    <row x14ac:dyDescent="0.25" r="983" customHeight="1" ht="17.25">
      <c r="A983" s="156"/>
      <c r="B983" s="157"/>
      <c r="C983" s="155"/>
      <c r="D983" s="155"/>
      <c r="E983" s="155"/>
      <c r="F983" s="155"/>
      <c r="G983" s="86"/>
      <c r="H983" s="87"/>
      <c r="I983" s="87"/>
      <c r="J983" s="139"/>
      <c r="K983" s="86"/>
    </row>
    <row x14ac:dyDescent="0.25" r="984" customHeight="1" ht="17.25">
      <c r="A984" s="156"/>
      <c r="B984" s="157"/>
      <c r="C984" s="155"/>
      <c r="D984" s="155"/>
      <c r="E984" s="155"/>
      <c r="F984" s="155"/>
      <c r="G984" s="86"/>
      <c r="H984" s="87"/>
      <c r="I984" s="87"/>
      <c r="J984" s="139"/>
      <c r="K984" s="86"/>
    </row>
    <row x14ac:dyDescent="0.25" r="985" customHeight="1" ht="17.25">
      <c r="A985" s="156"/>
      <c r="B985" s="157"/>
      <c r="C985" s="155"/>
      <c r="D985" s="155"/>
      <c r="E985" s="155"/>
      <c r="F985" s="155"/>
      <c r="G985" s="86"/>
      <c r="H985" s="87"/>
      <c r="I985" s="87"/>
      <c r="J985" s="139"/>
      <c r="K985" s="86"/>
    </row>
    <row x14ac:dyDescent="0.25" r="986" customHeight="1" ht="17.25">
      <c r="A986" s="156"/>
      <c r="B986" s="157"/>
      <c r="C986" s="155"/>
      <c r="D986" s="155"/>
      <c r="E986" s="155"/>
      <c r="F986" s="155"/>
      <c r="G986" s="86"/>
      <c r="H986" s="87"/>
      <c r="I986" s="87"/>
      <c r="J986" s="139"/>
      <c r="K986" s="86"/>
    </row>
    <row x14ac:dyDescent="0.25" r="987" customHeight="1" ht="17.25">
      <c r="A987" s="156"/>
      <c r="B987" s="157"/>
      <c r="C987" s="155"/>
      <c r="D987" s="155"/>
      <c r="E987" s="155"/>
      <c r="F987" s="155"/>
      <c r="G987" s="86"/>
      <c r="H987" s="87"/>
      <c r="I987" s="87"/>
      <c r="J987" s="139"/>
      <c r="K987" s="86"/>
    </row>
    <row x14ac:dyDescent="0.25" r="988" customHeight="1" ht="17.25">
      <c r="A988" s="156"/>
      <c r="B988" s="157"/>
      <c r="C988" s="155"/>
      <c r="D988" s="155"/>
      <c r="E988" s="155"/>
      <c r="F988" s="155"/>
      <c r="G988" s="86"/>
      <c r="H988" s="87"/>
      <c r="I988" s="87"/>
      <c r="J988" s="139"/>
      <c r="K988" s="86"/>
    </row>
    <row x14ac:dyDescent="0.25" r="989" customHeight="1" ht="17.25">
      <c r="A989" s="156"/>
      <c r="B989" s="157"/>
      <c r="C989" s="155"/>
      <c r="D989" s="155"/>
      <c r="E989" s="155"/>
      <c r="F989" s="155"/>
      <c r="G989" s="86"/>
      <c r="H989" s="87"/>
      <c r="I989" s="87"/>
      <c r="J989" s="139"/>
      <c r="K989" s="86"/>
    </row>
    <row x14ac:dyDescent="0.25" r="990" customHeight="1" ht="17.25">
      <c r="A990" s="156"/>
      <c r="B990" s="157"/>
      <c r="C990" s="155"/>
      <c r="D990" s="155"/>
      <c r="E990" s="155"/>
      <c r="F990" s="155"/>
      <c r="G990" s="86"/>
      <c r="H990" s="87"/>
      <c r="I990" s="87"/>
      <c r="J990" s="139"/>
      <c r="K990" s="86"/>
    </row>
    <row x14ac:dyDescent="0.25" r="991" customHeight="1" ht="17.25">
      <c r="A991" s="156"/>
      <c r="B991" s="157"/>
      <c r="C991" s="155"/>
      <c r="D991" s="155"/>
      <c r="E991" s="155"/>
      <c r="F991" s="155"/>
      <c r="G991" s="86"/>
      <c r="H991" s="87"/>
      <c r="I991" s="87"/>
      <c r="J991" s="139"/>
      <c r="K991" s="86"/>
    </row>
    <row x14ac:dyDescent="0.25" r="992" customHeight="1" ht="17.25">
      <c r="A992" s="156"/>
      <c r="B992" s="157"/>
      <c r="C992" s="155"/>
      <c r="D992" s="155"/>
      <c r="E992" s="155"/>
      <c r="F992" s="155"/>
      <c r="G992" s="86"/>
      <c r="H992" s="87"/>
      <c r="I992" s="87"/>
      <c r="J992" s="139"/>
      <c r="K992" s="86"/>
    </row>
    <row x14ac:dyDescent="0.25" r="993" customHeight="1" ht="17.25">
      <c r="A993" s="156"/>
      <c r="B993" s="157"/>
      <c r="C993" s="155"/>
      <c r="D993" s="155"/>
      <c r="E993" s="155"/>
      <c r="F993" s="155"/>
      <c r="G993" s="86"/>
      <c r="H993" s="87"/>
      <c r="I993" s="87"/>
      <c r="J993" s="139"/>
      <c r="K993" s="86"/>
    </row>
    <row x14ac:dyDescent="0.25" r="994" customHeight="1" ht="17.25">
      <c r="A994" s="156"/>
      <c r="B994" s="157"/>
      <c r="C994" s="155"/>
      <c r="D994" s="155"/>
      <c r="E994" s="155"/>
      <c r="F994" s="155"/>
      <c r="G994" s="86"/>
      <c r="H994" s="87"/>
      <c r="I994" s="87"/>
      <c r="J994" s="139"/>
      <c r="K994" s="86"/>
    </row>
    <row x14ac:dyDescent="0.25" r="995" customHeight="1" ht="17.25">
      <c r="A995" s="156"/>
      <c r="B995" s="157"/>
      <c r="C995" s="155"/>
      <c r="D995" s="155"/>
      <c r="E995" s="155"/>
      <c r="F995" s="155"/>
      <c r="G995" s="86"/>
      <c r="H995" s="87"/>
      <c r="I995" s="87"/>
      <c r="J995" s="139"/>
      <c r="K995" s="86"/>
    </row>
    <row x14ac:dyDescent="0.25" r="996" customHeight="1" ht="17.25">
      <c r="A996" s="156"/>
      <c r="B996" s="157"/>
      <c r="C996" s="155"/>
      <c r="D996" s="155"/>
      <c r="E996" s="155"/>
      <c r="F996" s="155"/>
      <c r="G996" s="86"/>
      <c r="H996" s="87"/>
      <c r="I996" s="87"/>
      <c r="J996" s="139"/>
      <c r="K996" s="86"/>
    </row>
    <row x14ac:dyDescent="0.25" r="997" customHeight="1" ht="17.25">
      <c r="A997" s="156"/>
      <c r="B997" s="157"/>
      <c r="C997" s="155"/>
      <c r="D997" s="155"/>
      <c r="E997" s="155"/>
      <c r="F997" s="155"/>
      <c r="G997" s="86"/>
      <c r="H997" s="87"/>
      <c r="I997" s="87"/>
      <c r="J997" s="139"/>
      <c r="K997" s="86"/>
    </row>
    <row x14ac:dyDescent="0.25" r="998" customHeight="1" ht="17.25">
      <c r="A998" s="156"/>
      <c r="B998" s="157"/>
      <c r="C998" s="155"/>
      <c r="D998" s="155"/>
      <c r="E998" s="155"/>
      <c r="F998" s="155"/>
      <c r="G998" s="86"/>
      <c r="H998" s="87"/>
      <c r="I998" s="87"/>
      <c r="J998" s="139"/>
      <c r="K998" s="86"/>
    </row>
    <row x14ac:dyDescent="0.25" r="999" customHeight="1" ht="17.25">
      <c r="A999" s="156"/>
      <c r="B999" s="157"/>
      <c r="C999" s="155"/>
      <c r="D999" s="155"/>
      <c r="E999" s="155"/>
      <c r="F999" s="155"/>
      <c r="G999" s="86"/>
      <c r="H999" s="87"/>
      <c r="I999" s="87"/>
      <c r="J999" s="139"/>
      <c r="K999" s="86"/>
    </row>
    <row x14ac:dyDescent="0.25" r="1000" customHeight="1" ht="17.25">
      <c r="A1000" s="156"/>
      <c r="B1000" s="157"/>
      <c r="C1000" s="155"/>
      <c r="D1000" s="155"/>
      <c r="E1000" s="155"/>
      <c r="F1000" s="155"/>
      <c r="G1000" s="86"/>
      <c r="H1000" s="87"/>
      <c r="I1000" s="87"/>
      <c r="J1000" s="139"/>
      <c r="K1000" s="8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1717"/>
  <sheetViews>
    <sheetView workbookViewId="0">
      <pane state="frozen" activePane="bottomLeft" topLeftCell="A3" ySplit="2" xSplit="0"/>
    </sheetView>
  </sheetViews>
  <sheetFormatPr defaultRowHeight="15" x14ac:dyDescent="0.25"/>
  <cols>
    <col min="1" max="1" style="207" width="12.43357142857143" customWidth="1" bestFit="1"/>
    <col min="2" max="2" style="98" width="13.147857142857141" customWidth="1" bestFit="1"/>
    <col min="3" max="3" style="99" width="12.43357142857143" customWidth="1" bestFit="1"/>
    <col min="4" max="4" style="99" width="12.43357142857143" customWidth="1" bestFit="1"/>
    <col min="5" max="5" style="99" width="12.43357142857143" customWidth="1" bestFit="1"/>
    <col min="6" max="6" style="99" width="12.43357142857143" customWidth="1" bestFit="1"/>
    <col min="7" max="7" style="96" width="12.43357142857143" customWidth="1" bestFit="1"/>
    <col min="8" max="8" style="99" width="12.43357142857143" customWidth="1" bestFit="1"/>
    <col min="9" max="9" style="99" width="10.862142857142858" customWidth="1" bestFit="1"/>
    <col min="10" max="10" style="99" width="12.43357142857143" customWidth="1" bestFit="1"/>
    <col min="11" max="11" style="99" width="10.862142857142858" customWidth="1" bestFit="1"/>
    <col min="12" max="12" style="196" width="11.147857142857141" customWidth="1" bestFit="1"/>
    <col min="13" max="13" style="99" width="15.005" customWidth="1" bestFit="1"/>
    <col min="14" max="14" style="99" width="9.43357142857143" customWidth="1" bestFit="1"/>
    <col min="15" max="15" style="99" width="8.290714285714287" customWidth="1" bestFit="1"/>
    <col min="16" max="16" style="99" width="8.290714285714287" customWidth="1" bestFit="1"/>
    <col min="17" max="17" style="99" width="9.43357142857143" customWidth="1" bestFit="1"/>
    <col min="18" max="18" style="99" width="14.862142857142858" customWidth="1" bestFit="1"/>
    <col min="19" max="19" style="99" width="13.576428571428572" customWidth="1" bestFit="1"/>
    <col min="20" max="20" style="99" width="14.862142857142858" customWidth="1" bestFit="1"/>
  </cols>
  <sheetData>
    <row x14ac:dyDescent="0.25" r="1" customHeight="1" ht="17.25">
      <c r="A1" s="164" t="s">
        <v>162</v>
      </c>
      <c r="B1" s="165"/>
      <c r="C1" s="166"/>
      <c r="D1" s="166"/>
      <c r="E1" s="166"/>
      <c r="F1" s="166"/>
      <c r="G1" s="166"/>
      <c r="H1" s="166"/>
      <c r="I1" s="166"/>
      <c r="J1" s="166"/>
      <c r="K1" s="167"/>
      <c r="L1" s="168" t="s">
        <v>2</v>
      </c>
      <c r="M1" s="169" t="s">
        <v>126</v>
      </c>
      <c r="N1" s="87"/>
      <c r="O1" s="87"/>
      <c r="P1" s="87"/>
      <c r="Q1" s="87"/>
      <c r="R1" s="170" t="s">
        <v>163</v>
      </c>
      <c r="S1" s="171">
        <f>'6월원가율'!F2</f>
      </c>
      <c r="T1" s="171"/>
    </row>
    <row x14ac:dyDescent="0.25" r="2" customHeight="1" ht="17.25">
      <c r="A2" s="172" t="s">
        <v>128</v>
      </c>
      <c r="B2" s="173" t="s">
        <v>2</v>
      </c>
      <c r="C2" s="174" t="s">
        <v>129</v>
      </c>
      <c r="D2" s="174" t="s">
        <v>130</v>
      </c>
      <c r="E2" s="174" t="s">
        <v>131</v>
      </c>
      <c r="F2" s="174" t="s">
        <v>132</v>
      </c>
      <c r="G2" s="174" t="s">
        <v>133</v>
      </c>
      <c r="H2" s="174" t="s">
        <v>7</v>
      </c>
      <c r="I2" s="174" t="s">
        <v>134</v>
      </c>
      <c r="J2" s="174" t="s">
        <v>90</v>
      </c>
      <c r="K2" s="174" t="s">
        <v>135</v>
      </c>
      <c r="L2" s="175"/>
      <c r="M2" s="87"/>
      <c r="N2" s="87"/>
      <c r="O2" s="87"/>
      <c r="P2" s="87"/>
      <c r="Q2" s="87"/>
      <c r="R2" s="176" t="s">
        <v>164</v>
      </c>
      <c r="S2" s="177">
        <f>'6월원가율'!C33</f>
      </c>
      <c r="T2" s="177"/>
    </row>
    <row x14ac:dyDescent="0.25" r="3" customHeight="1" ht="17.25">
      <c r="A3" s="178">
        <v>45444</v>
      </c>
      <c r="B3" s="179" t="s">
        <v>137</v>
      </c>
      <c r="C3" s="180"/>
      <c r="D3" s="181"/>
      <c r="E3" s="180"/>
      <c r="F3" s="180"/>
      <c r="G3" s="180">
        <f>SUM(C3:F3)</f>
      </c>
      <c r="H3" s="182">
        <v>4500</v>
      </c>
      <c r="I3" s="125">
        <f>G3*H3</f>
      </c>
      <c r="J3" s="125">
        <f>I3*0.1</f>
      </c>
      <c r="K3" s="125">
        <f>SUM(I3:J3)</f>
      </c>
      <c r="L3" s="168" t="s">
        <v>138</v>
      </c>
      <c r="M3" s="169" t="s">
        <v>139</v>
      </c>
      <c r="N3" s="169" t="s">
        <v>140</v>
      </c>
      <c r="O3" s="169" t="s">
        <v>141</v>
      </c>
      <c r="P3" s="169" t="s">
        <v>142</v>
      </c>
      <c r="Q3" s="169" t="s">
        <v>143</v>
      </c>
      <c r="R3" s="169" t="s">
        <v>144</v>
      </c>
      <c r="S3" s="169" t="s">
        <v>145</v>
      </c>
      <c r="T3" s="169" t="s">
        <v>146</v>
      </c>
    </row>
    <row x14ac:dyDescent="0.25" r="4" customHeight="1" ht="17.25">
      <c r="A4" s="178">
        <f>A3</f>
        <v>25569.375</v>
      </c>
      <c r="B4" s="179" t="s">
        <v>13</v>
      </c>
      <c r="C4" s="180"/>
      <c r="D4" s="180"/>
      <c r="E4" s="180"/>
      <c r="F4" s="180"/>
      <c r="G4" s="180">
        <f>SUM(C4:F4)</f>
      </c>
      <c r="H4" s="182">
        <v>6000</v>
      </c>
      <c r="I4" s="125">
        <f>G4*H4</f>
      </c>
      <c r="J4" s="125">
        <f>I4*0.1</f>
      </c>
      <c r="K4" s="125">
        <f>SUM(I4:J4)</f>
      </c>
      <c r="L4" s="168">
        <v>45444</v>
      </c>
      <c r="M4" s="169">
        <v>45</v>
      </c>
      <c r="N4" s="169">
        <v>275</v>
      </c>
      <c r="O4" s="169">
        <v>33</v>
      </c>
      <c r="P4" s="169"/>
      <c r="Q4" s="169">
        <v>353</v>
      </c>
      <c r="R4" s="169">
        <v>2065900</v>
      </c>
      <c r="S4" s="169">
        <v>164600</v>
      </c>
      <c r="T4" s="169">
        <v>2230500</v>
      </c>
    </row>
    <row x14ac:dyDescent="0.25" r="5" customHeight="1" ht="17.25">
      <c r="A5" s="178">
        <f>A4</f>
        <v>25569.375</v>
      </c>
      <c r="B5" s="179" t="s">
        <v>58</v>
      </c>
      <c r="C5" s="183">
        <v>5</v>
      </c>
      <c r="D5" s="180">
        <v>8</v>
      </c>
      <c r="E5" s="180">
        <v>5</v>
      </c>
      <c r="F5" s="180"/>
      <c r="G5" s="180">
        <f>SUM(C5:F5)</f>
      </c>
      <c r="H5" s="182">
        <v>5500</v>
      </c>
      <c r="I5" s="125">
        <f>G5*H5</f>
      </c>
      <c r="J5" s="125">
        <f>I5*0.1</f>
      </c>
      <c r="K5" s="125">
        <f>SUM(I5:J5)</f>
      </c>
      <c r="L5" s="168">
        <v>45445</v>
      </c>
      <c r="M5" s="169"/>
      <c r="N5" s="169">
        <v>70</v>
      </c>
      <c r="O5" s="169"/>
      <c r="P5" s="169"/>
      <c r="Q5" s="169">
        <v>70</v>
      </c>
      <c r="R5" s="169">
        <v>420000</v>
      </c>
      <c r="S5" s="169">
        <v>42000</v>
      </c>
      <c r="T5" s="169">
        <v>462000</v>
      </c>
    </row>
    <row x14ac:dyDescent="0.25" r="6" customHeight="1" ht="17.25">
      <c r="A6" s="178">
        <f>A5</f>
        <v>25569.375</v>
      </c>
      <c r="B6" s="179" t="s">
        <v>147</v>
      </c>
      <c r="C6" s="183">
        <v>20</v>
      </c>
      <c r="D6" s="180">
        <v>1</v>
      </c>
      <c r="E6" s="180"/>
      <c r="F6" s="180"/>
      <c r="G6" s="180">
        <f>SUM(C6:F6)</f>
      </c>
      <c r="H6" s="182">
        <v>5000</v>
      </c>
      <c r="I6" s="125">
        <f>G6*H6</f>
      </c>
      <c r="J6" s="125">
        <f>I6*0.1</f>
      </c>
      <c r="K6" s="125">
        <f>SUM(I6:J6)</f>
      </c>
      <c r="L6" s="168">
        <v>45446</v>
      </c>
      <c r="M6" s="169">
        <v>38</v>
      </c>
      <c r="N6" s="169">
        <v>1156</v>
      </c>
      <c r="O6" s="169">
        <v>281</v>
      </c>
      <c r="P6" s="169">
        <v>63</v>
      </c>
      <c r="Q6" s="169">
        <v>1538</v>
      </c>
      <c r="R6" s="169">
        <v>8756400</v>
      </c>
      <c r="S6" s="169">
        <v>755250</v>
      </c>
      <c r="T6" s="169">
        <v>9511650</v>
      </c>
    </row>
    <row x14ac:dyDescent="0.25" r="7" customHeight="1" ht="17.25">
      <c r="A7" s="178">
        <f>A6</f>
        <v>25569.375</v>
      </c>
      <c r="B7" s="179" t="s">
        <v>27</v>
      </c>
      <c r="C7" s="180"/>
      <c r="D7" s="180"/>
      <c r="E7" s="180"/>
      <c r="F7" s="180"/>
      <c r="G7" s="180">
        <f>SUM(C7:F7)</f>
      </c>
      <c r="H7" s="182">
        <v>5500</v>
      </c>
      <c r="I7" s="125">
        <f>G7*H7</f>
      </c>
      <c r="J7" s="125">
        <f>I7*0.1</f>
      </c>
      <c r="K7" s="125">
        <f>SUM(I7:J7)</f>
      </c>
      <c r="L7" s="168">
        <v>45447</v>
      </c>
      <c r="M7" s="169">
        <v>63</v>
      </c>
      <c r="N7" s="169">
        <v>1151</v>
      </c>
      <c r="O7" s="169">
        <v>310</v>
      </c>
      <c r="P7" s="169">
        <v>63</v>
      </c>
      <c r="Q7" s="169">
        <v>1587</v>
      </c>
      <c r="R7" s="169">
        <v>9044300</v>
      </c>
      <c r="S7" s="169">
        <v>785310</v>
      </c>
      <c r="T7" s="169">
        <v>9829610</v>
      </c>
    </row>
    <row x14ac:dyDescent="0.25" r="8" customHeight="1" ht="17.25">
      <c r="A8" s="178">
        <f>A7</f>
        <v>25569.375</v>
      </c>
      <c r="B8" s="179" t="s">
        <v>20</v>
      </c>
      <c r="C8" s="180"/>
      <c r="D8" s="180"/>
      <c r="E8" s="180"/>
      <c r="F8" s="180"/>
      <c r="G8" s="180">
        <f>SUM(C8:F8)</f>
      </c>
      <c r="H8" s="182">
        <v>5500</v>
      </c>
      <c r="I8" s="125">
        <f>G8*H8</f>
      </c>
      <c r="J8" s="125">
        <f>I8*0.1</f>
      </c>
      <c r="K8" s="125">
        <f>SUM(I8:J8)</f>
      </c>
      <c r="L8" s="168">
        <v>45448</v>
      </c>
      <c r="M8" s="169">
        <v>63</v>
      </c>
      <c r="N8" s="169">
        <v>1105</v>
      </c>
      <c r="O8" s="169">
        <v>302</v>
      </c>
      <c r="P8" s="169">
        <v>62</v>
      </c>
      <c r="Q8" s="169">
        <v>1532</v>
      </c>
      <c r="R8" s="169">
        <v>8641800</v>
      </c>
      <c r="S8" s="169">
        <v>769020</v>
      </c>
      <c r="T8" s="169">
        <v>9410820</v>
      </c>
    </row>
    <row x14ac:dyDescent="0.25" r="9" customHeight="1" ht="17.25">
      <c r="A9" s="178">
        <f>A8</f>
        <v>25569.375</v>
      </c>
      <c r="B9" s="179" t="s">
        <v>31</v>
      </c>
      <c r="C9" s="180"/>
      <c r="D9" s="180"/>
      <c r="E9" s="180"/>
      <c r="F9" s="180"/>
      <c r="G9" s="180">
        <f>SUM(C9:F9)</f>
      </c>
      <c r="H9" s="182">
        <v>6000</v>
      </c>
      <c r="I9" s="125">
        <f>G9*H9</f>
      </c>
      <c r="J9" s="125">
        <f>I9*0.1</f>
      </c>
      <c r="K9" s="125">
        <f>SUM(I9:J9)</f>
      </c>
      <c r="L9" s="168">
        <v>45449</v>
      </c>
      <c r="M9" s="169">
        <v>50</v>
      </c>
      <c r="N9" s="169">
        <v>464</v>
      </c>
      <c r="O9" s="169">
        <v>126</v>
      </c>
      <c r="P9" s="169">
        <v>35</v>
      </c>
      <c r="Q9" s="169">
        <v>675</v>
      </c>
      <c r="R9" s="169">
        <v>3848900</v>
      </c>
      <c r="S9" s="169">
        <v>371090</v>
      </c>
      <c r="T9" s="169">
        <v>4219990</v>
      </c>
    </row>
    <row x14ac:dyDescent="0.25" r="10" customHeight="1" ht="17.25">
      <c r="A10" s="178">
        <f>A9</f>
        <v>25569.375</v>
      </c>
      <c r="B10" s="179" t="s">
        <v>71</v>
      </c>
      <c r="C10" s="180"/>
      <c r="D10" s="180"/>
      <c r="E10" s="180"/>
      <c r="F10" s="180"/>
      <c r="G10" s="180">
        <f>SUM(C10:F10)</f>
      </c>
      <c r="H10" s="182">
        <v>6000</v>
      </c>
      <c r="I10" s="125">
        <f>G10*H10</f>
      </c>
      <c r="J10" s="125">
        <f>I10*0.1</f>
      </c>
      <c r="K10" s="125">
        <f>SUM(I10:J10)</f>
      </c>
      <c r="L10" s="168">
        <v>45450</v>
      </c>
      <c r="M10" s="169">
        <v>57</v>
      </c>
      <c r="N10" s="169">
        <v>958</v>
      </c>
      <c r="O10" s="169">
        <v>259</v>
      </c>
      <c r="P10" s="169">
        <v>60</v>
      </c>
      <c r="Q10" s="169">
        <v>1334</v>
      </c>
      <c r="R10" s="169">
        <v>7539700</v>
      </c>
      <c r="S10" s="169">
        <v>670670</v>
      </c>
      <c r="T10" s="169">
        <v>8210370</v>
      </c>
    </row>
    <row x14ac:dyDescent="0.25" r="11" customHeight="1" ht="17.25">
      <c r="A11" s="178">
        <f>A10</f>
        <v>25569.375</v>
      </c>
      <c r="B11" s="184" t="s">
        <v>49</v>
      </c>
      <c r="C11" s="180"/>
      <c r="D11" s="180">
        <v>8</v>
      </c>
      <c r="E11" s="180"/>
      <c r="F11" s="180"/>
      <c r="G11" s="180">
        <f>SUM(C11:F11)</f>
      </c>
      <c r="H11" s="182">
        <v>6000</v>
      </c>
      <c r="I11" s="125">
        <f>G11*H11</f>
      </c>
      <c r="J11" s="125">
        <f>I11*0.1</f>
      </c>
      <c r="K11" s="125">
        <f>SUM(I11:J11)</f>
      </c>
      <c r="L11" s="168">
        <v>45451</v>
      </c>
      <c r="M11" s="169">
        <v>40</v>
      </c>
      <c r="N11" s="169">
        <v>335</v>
      </c>
      <c r="O11" s="169">
        <v>59</v>
      </c>
      <c r="P11" s="169">
        <v>19</v>
      </c>
      <c r="Q11" s="169">
        <v>453</v>
      </c>
      <c r="R11" s="169">
        <v>2623300</v>
      </c>
      <c r="S11" s="169">
        <v>215750</v>
      </c>
      <c r="T11" s="169">
        <v>2839050</v>
      </c>
    </row>
    <row x14ac:dyDescent="0.25" r="12" customHeight="1" ht="17.25">
      <c r="A12" s="178">
        <f>A11</f>
        <v>25569.375</v>
      </c>
      <c r="B12" s="179" t="s">
        <v>9</v>
      </c>
      <c r="C12" s="180"/>
      <c r="D12" s="180">
        <v>10</v>
      </c>
      <c r="E12" s="180"/>
      <c r="F12" s="180"/>
      <c r="G12" s="180">
        <f>SUM(C12:F12)</f>
      </c>
      <c r="H12" s="182">
        <v>6000</v>
      </c>
      <c r="I12" s="125">
        <f>G12*H12</f>
      </c>
      <c r="J12" s="125">
        <f>I12*0.1</f>
      </c>
      <c r="K12" s="125">
        <f>SUM(I12:J12)</f>
      </c>
      <c r="L12" s="168">
        <v>45452</v>
      </c>
      <c r="M12" s="169"/>
      <c r="N12" s="169">
        <v>60</v>
      </c>
      <c r="O12" s="169"/>
      <c r="P12" s="169"/>
      <c r="Q12" s="169">
        <v>60</v>
      </c>
      <c r="R12" s="169">
        <v>360000</v>
      </c>
      <c r="S12" s="169">
        <v>36000</v>
      </c>
      <c r="T12" s="169">
        <v>396000</v>
      </c>
    </row>
    <row x14ac:dyDescent="0.25" r="13" customHeight="1" ht="17.25">
      <c r="A13" s="178">
        <f>A12</f>
        <v>25569.375</v>
      </c>
      <c r="B13" s="179" t="s">
        <v>78</v>
      </c>
      <c r="C13" s="180"/>
      <c r="D13" s="180"/>
      <c r="E13" s="180"/>
      <c r="F13" s="180"/>
      <c r="G13" s="180">
        <f>SUM(C13:F13)</f>
      </c>
      <c r="H13" s="182">
        <v>6500</v>
      </c>
      <c r="I13" s="125">
        <f>G13*H13</f>
      </c>
      <c r="J13" s="125">
        <f>I13*0.1</f>
      </c>
      <c r="K13" s="125">
        <f>SUM(I13:J13)</f>
      </c>
      <c r="L13" s="168">
        <v>45453</v>
      </c>
      <c r="M13" s="169">
        <v>41</v>
      </c>
      <c r="N13" s="169">
        <v>1125</v>
      </c>
      <c r="O13" s="169">
        <v>296</v>
      </c>
      <c r="P13" s="169">
        <v>63</v>
      </c>
      <c r="Q13" s="169">
        <v>1525</v>
      </c>
      <c r="R13" s="169">
        <v>8645400</v>
      </c>
      <c r="S13" s="169">
        <v>754500</v>
      </c>
      <c r="T13" s="169">
        <v>9399900</v>
      </c>
    </row>
    <row x14ac:dyDescent="0.25" r="14" customHeight="1" ht="17.25">
      <c r="A14" s="178">
        <f>A13</f>
        <v>25569.375</v>
      </c>
      <c r="B14" s="179" t="s">
        <v>55</v>
      </c>
      <c r="C14" s="180"/>
      <c r="D14" s="180"/>
      <c r="E14" s="180"/>
      <c r="F14" s="180"/>
      <c r="G14" s="180">
        <f>SUM(C14:F14)</f>
      </c>
      <c r="H14" s="182">
        <v>6500</v>
      </c>
      <c r="I14" s="125">
        <f>G14*H14</f>
      </c>
      <c r="J14" s="125">
        <f>I14*0.1</f>
      </c>
      <c r="K14" s="125">
        <f>SUM(I14:J14)</f>
      </c>
      <c r="L14" s="168">
        <v>45454</v>
      </c>
      <c r="M14" s="169">
        <v>74</v>
      </c>
      <c r="N14" s="169">
        <v>1092</v>
      </c>
      <c r="O14" s="169">
        <v>332</v>
      </c>
      <c r="P14" s="169">
        <v>61</v>
      </c>
      <c r="Q14" s="169">
        <v>1559</v>
      </c>
      <c r="R14" s="169">
        <v>8803700</v>
      </c>
      <c r="S14" s="169">
        <v>765580</v>
      </c>
      <c r="T14" s="169">
        <v>9569280</v>
      </c>
    </row>
    <row x14ac:dyDescent="0.25" r="15" customHeight="1" ht="17.25">
      <c r="A15" s="178">
        <f>A14</f>
        <v>25569.375</v>
      </c>
      <c r="B15" s="179" t="s">
        <v>80</v>
      </c>
      <c r="C15" s="180"/>
      <c r="D15" s="180">
        <v>23</v>
      </c>
      <c r="E15" s="180"/>
      <c r="F15" s="180"/>
      <c r="G15" s="180">
        <f>SUM(C15:F15)</f>
      </c>
      <c r="H15" s="182">
        <v>6000</v>
      </c>
      <c r="I15" s="125">
        <f>G15*H15</f>
      </c>
      <c r="J15" s="185"/>
      <c r="K15" s="125">
        <f>SUM(I15:J15)</f>
      </c>
      <c r="L15" s="168">
        <v>45455</v>
      </c>
      <c r="M15" s="169">
        <v>74</v>
      </c>
      <c r="N15" s="169">
        <v>1116</v>
      </c>
      <c r="O15" s="169">
        <v>308</v>
      </c>
      <c r="P15" s="169">
        <v>62</v>
      </c>
      <c r="Q15" s="169">
        <v>1560</v>
      </c>
      <c r="R15" s="169">
        <v>8819400</v>
      </c>
      <c r="S15" s="169">
        <v>772650</v>
      </c>
      <c r="T15" s="169">
        <v>9592050</v>
      </c>
    </row>
    <row x14ac:dyDescent="0.25" r="16" customHeight="1" ht="17.25">
      <c r="A16" s="178">
        <f>A15</f>
        <v>25569.375</v>
      </c>
      <c r="B16" s="179" t="s">
        <v>67</v>
      </c>
      <c r="C16" s="180"/>
      <c r="D16" s="180">
        <v>7</v>
      </c>
      <c r="E16" s="180"/>
      <c r="F16" s="180"/>
      <c r="G16" s="180">
        <f>SUM(C16:F16)</f>
      </c>
      <c r="H16" s="182">
        <v>5500</v>
      </c>
      <c r="I16" s="125">
        <f>G16*H16</f>
      </c>
      <c r="J16" s="125">
        <f>I16*0.1</f>
      </c>
      <c r="K16" s="125">
        <f>SUM(I16:J16)</f>
      </c>
      <c r="L16" s="168">
        <v>45456</v>
      </c>
      <c r="M16" s="169">
        <v>74</v>
      </c>
      <c r="N16" s="169">
        <v>1118</v>
      </c>
      <c r="O16" s="169">
        <v>315</v>
      </c>
      <c r="P16" s="169">
        <v>61</v>
      </c>
      <c r="Q16" s="169">
        <v>1568</v>
      </c>
      <c r="R16" s="169">
        <v>8933600</v>
      </c>
      <c r="S16" s="169">
        <v>777000</v>
      </c>
      <c r="T16" s="169">
        <v>9710600</v>
      </c>
    </row>
    <row x14ac:dyDescent="0.25" r="17" customHeight="1" ht="17.25">
      <c r="A17" s="178">
        <f>A16</f>
        <v>25569.375</v>
      </c>
      <c r="B17" s="186" t="s">
        <v>74</v>
      </c>
      <c r="C17" s="180"/>
      <c r="D17" s="180">
        <v>0</v>
      </c>
      <c r="E17" s="180"/>
      <c r="F17" s="180"/>
      <c r="G17" s="180">
        <f>SUM(C17:F17)</f>
      </c>
      <c r="H17" s="187">
        <v>5000</v>
      </c>
      <c r="I17" s="125">
        <f>G17*H17</f>
      </c>
      <c r="J17" s="125">
        <f>I17*0.1</f>
      </c>
      <c r="K17" s="125">
        <f>SUM(I17:J17)</f>
      </c>
      <c r="L17" s="168">
        <v>45457</v>
      </c>
      <c r="M17" s="169">
        <v>74</v>
      </c>
      <c r="N17" s="169">
        <v>1057</v>
      </c>
      <c r="O17" s="169">
        <v>278</v>
      </c>
      <c r="P17" s="169">
        <v>62</v>
      </c>
      <c r="Q17" s="169">
        <v>1471</v>
      </c>
      <c r="R17" s="169">
        <v>8264600</v>
      </c>
      <c r="S17" s="169">
        <v>741370</v>
      </c>
      <c r="T17" s="169">
        <v>9005970</v>
      </c>
    </row>
    <row x14ac:dyDescent="0.25" r="18" customHeight="1" ht="17.25">
      <c r="A18" s="178">
        <f>A17</f>
        <v>25569.375</v>
      </c>
      <c r="B18" s="179" t="s">
        <v>11</v>
      </c>
      <c r="C18" s="180"/>
      <c r="D18" s="180"/>
      <c r="E18" s="180"/>
      <c r="F18" s="180"/>
      <c r="G18" s="180">
        <f>SUM(C18:F18)</f>
      </c>
      <c r="H18" s="182">
        <v>6000</v>
      </c>
      <c r="I18" s="125">
        <f>G18*H18</f>
      </c>
      <c r="J18" s="125">
        <f>I18*0.1</f>
      </c>
      <c r="K18" s="125">
        <f>SUM(I18:J18)</f>
      </c>
      <c r="L18" s="168">
        <v>45458</v>
      </c>
      <c r="M18" s="169">
        <v>44</v>
      </c>
      <c r="N18" s="169">
        <v>279</v>
      </c>
      <c r="O18" s="169">
        <v>41</v>
      </c>
      <c r="P18" s="169">
        <v>5</v>
      </c>
      <c r="Q18" s="169">
        <v>369</v>
      </c>
      <c r="R18" s="169">
        <v>2124000</v>
      </c>
      <c r="S18" s="169">
        <v>166550</v>
      </c>
      <c r="T18" s="169">
        <v>2290550</v>
      </c>
    </row>
    <row x14ac:dyDescent="0.25" r="19" customHeight="1" ht="17.25">
      <c r="A19" s="178">
        <f>A18</f>
        <v>25569.375</v>
      </c>
      <c r="B19" s="179" t="s">
        <v>22</v>
      </c>
      <c r="C19" s="180"/>
      <c r="D19" s="180"/>
      <c r="E19" s="180"/>
      <c r="F19" s="180"/>
      <c r="G19" s="180">
        <f>SUM(C19:F19)</f>
      </c>
      <c r="H19" s="182">
        <v>4800</v>
      </c>
      <c r="I19" s="125">
        <f>G19*H19</f>
      </c>
      <c r="J19" s="125">
        <f>I19*0.1</f>
      </c>
      <c r="K19" s="125">
        <f>SUM(I19:J19)</f>
      </c>
      <c r="L19" s="168">
        <v>45459</v>
      </c>
      <c r="M19" s="169"/>
      <c r="N19" s="169">
        <v>40</v>
      </c>
      <c r="O19" s="169"/>
      <c r="P19" s="169"/>
      <c r="Q19" s="169">
        <v>40</v>
      </c>
      <c r="R19" s="169">
        <v>240000</v>
      </c>
      <c r="S19" s="169">
        <v>24000</v>
      </c>
      <c r="T19" s="169">
        <v>264000</v>
      </c>
    </row>
    <row x14ac:dyDescent="0.25" r="20" customHeight="1" ht="17.25">
      <c r="A20" s="178">
        <f>A19</f>
        <v>25569.375</v>
      </c>
      <c r="B20" s="186" t="s">
        <v>84</v>
      </c>
      <c r="C20" s="180"/>
      <c r="D20" s="180"/>
      <c r="E20" s="180"/>
      <c r="F20" s="180"/>
      <c r="G20" s="180">
        <f>SUM(C20:F20)</f>
      </c>
      <c r="H20" s="182">
        <v>4800</v>
      </c>
      <c r="I20" s="125">
        <f>G20*H20</f>
      </c>
      <c r="J20" s="125">
        <f>I20*0.1</f>
      </c>
      <c r="K20" s="125">
        <f>SUM(I20:J20)</f>
      </c>
      <c r="L20" s="168">
        <v>45460</v>
      </c>
      <c r="M20" s="169">
        <v>54</v>
      </c>
      <c r="N20" s="169">
        <v>1047</v>
      </c>
      <c r="O20" s="169">
        <v>286</v>
      </c>
      <c r="P20" s="169">
        <v>61</v>
      </c>
      <c r="Q20" s="169">
        <v>1448</v>
      </c>
      <c r="R20" s="169">
        <v>8147100</v>
      </c>
      <c r="S20" s="169">
        <v>732950</v>
      </c>
      <c r="T20" s="169">
        <v>8880050</v>
      </c>
    </row>
    <row x14ac:dyDescent="0.25" r="21" customHeight="1" ht="17.25">
      <c r="A21" s="178">
        <f>A20</f>
        <v>25569.375</v>
      </c>
      <c r="B21" s="179" t="s">
        <v>17</v>
      </c>
      <c r="C21" s="180"/>
      <c r="D21" s="180"/>
      <c r="E21" s="180"/>
      <c r="F21" s="180"/>
      <c r="G21" s="180">
        <f>SUM(C21:F21)</f>
      </c>
      <c r="H21" s="182">
        <v>6500</v>
      </c>
      <c r="I21" s="125">
        <f>G21*H21</f>
      </c>
      <c r="J21" s="125">
        <f>I21*0.1</f>
      </c>
      <c r="K21" s="125">
        <f>SUM(I21:J21)</f>
      </c>
      <c r="L21" s="168">
        <v>45461</v>
      </c>
      <c r="M21" s="169">
        <v>69</v>
      </c>
      <c r="N21" s="169">
        <v>1053</v>
      </c>
      <c r="O21" s="169">
        <v>318</v>
      </c>
      <c r="P21" s="169">
        <v>64</v>
      </c>
      <c r="Q21" s="169">
        <v>1504</v>
      </c>
      <c r="R21" s="169">
        <v>8446700</v>
      </c>
      <c r="S21" s="169">
        <v>757060</v>
      </c>
      <c r="T21" s="169">
        <v>9203760</v>
      </c>
    </row>
    <row x14ac:dyDescent="0.25" r="22" customHeight="1" ht="17.25">
      <c r="A22" s="178">
        <f>A21</f>
        <v>25569.375</v>
      </c>
      <c r="B22" s="186" t="s">
        <v>148</v>
      </c>
      <c r="C22" s="180"/>
      <c r="D22" s="180"/>
      <c r="E22" s="180"/>
      <c r="F22" s="180"/>
      <c r="G22" s="180">
        <f>SUM(C22:F22)</f>
      </c>
      <c r="H22" s="182">
        <v>6000</v>
      </c>
      <c r="I22" s="125">
        <f>G22*H22</f>
      </c>
      <c r="J22" s="125">
        <f>I22*0.1</f>
      </c>
      <c r="K22" s="125">
        <f>SUM(I22:J22)</f>
      </c>
      <c r="L22" s="168">
        <v>45462</v>
      </c>
      <c r="M22" s="169">
        <v>79</v>
      </c>
      <c r="N22" s="169">
        <v>1032</v>
      </c>
      <c r="O22" s="169">
        <v>311</v>
      </c>
      <c r="P22" s="169">
        <v>63</v>
      </c>
      <c r="Q22" s="169">
        <v>1485</v>
      </c>
      <c r="R22" s="169">
        <v>8306400</v>
      </c>
      <c r="S22" s="169">
        <v>747620</v>
      </c>
      <c r="T22" s="169">
        <v>9054020</v>
      </c>
    </row>
    <row x14ac:dyDescent="0.25" r="23" customHeight="1" ht="17.25">
      <c r="A23" s="178">
        <f>A22</f>
        <v>25569.375</v>
      </c>
      <c r="B23" s="179" t="s">
        <v>29</v>
      </c>
      <c r="C23" s="188">
        <v>13</v>
      </c>
      <c r="D23" s="180">
        <v>14</v>
      </c>
      <c r="E23" s="180">
        <v>14</v>
      </c>
      <c r="F23" s="180"/>
      <c r="G23" s="180">
        <f>SUM(C23:F23)</f>
      </c>
      <c r="H23" s="182">
        <v>5500</v>
      </c>
      <c r="I23" s="125">
        <f>G23*H23</f>
      </c>
      <c r="J23" s="125">
        <f>I23*0.1</f>
      </c>
      <c r="K23" s="125">
        <f>SUM(I23:J23)</f>
      </c>
      <c r="L23" s="168">
        <v>45463</v>
      </c>
      <c r="M23" s="169">
        <v>74</v>
      </c>
      <c r="N23" s="169">
        <v>933</v>
      </c>
      <c r="O23" s="169">
        <v>300</v>
      </c>
      <c r="P23" s="169">
        <v>64</v>
      </c>
      <c r="Q23" s="169">
        <v>1371</v>
      </c>
      <c r="R23" s="169">
        <v>7760600</v>
      </c>
      <c r="S23" s="169">
        <v>690970</v>
      </c>
      <c r="T23" s="169">
        <v>8451570</v>
      </c>
    </row>
    <row x14ac:dyDescent="0.25" r="24" customHeight="1" ht="17.25">
      <c r="A24" s="178">
        <f>A23</f>
        <v>25569.375</v>
      </c>
      <c r="B24" s="179" t="s">
        <v>15</v>
      </c>
      <c r="C24" s="180"/>
      <c r="D24" s="180"/>
      <c r="E24" s="180"/>
      <c r="F24" s="180"/>
      <c r="G24" s="180">
        <f>SUM(C24:F24)</f>
      </c>
      <c r="H24" s="182">
        <v>4800</v>
      </c>
      <c r="I24" s="125">
        <f>G24*H24</f>
      </c>
      <c r="J24" s="125">
        <f>I24*0.1</f>
      </c>
      <c r="K24" s="125">
        <f>SUM(I24:J24)</f>
      </c>
      <c r="L24" s="168">
        <v>45464</v>
      </c>
      <c r="M24" s="169">
        <v>79</v>
      </c>
      <c r="N24" s="169">
        <v>871</v>
      </c>
      <c r="O24" s="169">
        <v>235</v>
      </c>
      <c r="P24" s="169">
        <v>63</v>
      </c>
      <c r="Q24" s="169">
        <v>1248</v>
      </c>
      <c r="R24" s="169">
        <v>6980900</v>
      </c>
      <c r="S24" s="169">
        <v>616900</v>
      </c>
      <c r="T24" s="169">
        <v>7597800</v>
      </c>
    </row>
    <row x14ac:dyDescent="0.25" r="25" customHeight="1" ht="17.25">
      <c r="A25" s="178">
        <f>A24</f>
        <v>25569.375</v>
      </c>
      <c r="B25" s="179" t="s">
        <v>21</v>
      </c>
      <c r="C25" s="188">
        <v>7</v>
      </c>
      <c r="D25" s="180">
        <v>17</v>
      </c>
      <c r="E25" s="180"/>
      <c r="F25" s="180"/>
      <c r="G25" s="180">
        <f>SUM(C25:F25)</f>
      </c>
      <c r="H25" s="182">
        <v>5500</v>
      </c>
      <c r="I25" s="125">
        <f>G25*H25</f>
      </c>
      <c r="J25" s="125">
        <f>I25*0.1</f>
      </c>
      <c r="K25" s="125">
        <f>SUM(I25:J25)</f>
      </c>
      <c r="L25" s="168">
        <v>45465</v>
      </c>
      <c r="M25" s="169">
        <v>46</v>
      </c>
      <c r="N25" s="169">
        <v>301</v>
      </c>
      <c r="O25" s="169">
        <v>69</v>
      </c>
      <c r="P25" s="169">
        <v>6</v>
      </c>
      <c r="Q25" s="169">
        <v>422</v>
      </c>
      <c r="R25" s="169">
        <v>2452700</v>
      </c>
      <c r="S25" s="169">
        <v>199500</v>
      </c>
      <c r="T25" s="169">
        <v>2652200</v>
      </c>
    </row>
    <row x14ac:dyDescent="0.25" r="26" customHeight="1" ht="17.25">
      <c r="A26" s="178">
        <f>A25</f>
        <v>25569.375</v>
      </c>
      <c r="B26" s="179" t="s">
        <v>52</v>
      </c>
      <c r="C26" s="180"/>
      <c r="D26" s="180">
        <v>14</v>
      </c>
      <c r="E26" s="180">
        <v>11</v>
      </c>
      <c r="F26" s="180"/>
      <c r="G26" s="180">
        <f>SUM(C26:F26)</f>
      </c>
      <c r="H26" s="182">
        <v>5500</v>
      </c>
      <c r="I26" s="125">
        <f>G26*H26</f>
      </c>
      <c r="J26" s="125">
        <f>I26*0.1</f>
      </c>
      <c r="K26" s="125">
        <f>SUM(I26:J26)</f>
      </c>
      <c r="L26" s="168">
        <v>45466</v>
      </c>
      <c r="M26" s="169"/>
      <c r="N26" s="169">
        <v>30</v>
      </c>
      <c r="O26" s="169"/>
      <c r="P26" s="169"/>
      <c r="Q26" s="169">
        <v>30</v>
      </c>
      <c r="R26" s="169">
        <v>180000</v>
      </c>
      <c r="S26" s="169">
        <v>18000</v>
      </c>
      <c r="T26" s="169">
        <v>198000</v>
      </c>
    </row>
    <row x14ac:dyDescent="0.25" r="27" customHeight="1" ht="17.25">
      <c r="A27" s="178">
        <f>A26</f>
        <v>25569.375</v>
      </c>
      <c r="B27" s="186" t="s">
        <v>61</v>
      </c>
      <c r="C27" s="180"/>
      <c r="D27" s="180"/>
      <c r="E27" s="180"/>
      <c r="F27" s="180"/>
      <c r="G27" s="180">
        <f>SUM(C27:F27)</f>
      </c>
      <c r="H27" s="182">
        <v>5500</v>
      </c>
      <c r="I27" s="125">
        <f>G27*H27</f>
      </c>
      <c r="J27" s="125">
        <f>I27*0.1</f>
      </c>
      <c r="K27" s="125">
        <f>SUM(I27:J27)</f>
      </c>
      <c r="L27" s="168">
        <v>45467</v>
      </c>
      <c r="M27" s="169">
        <v>54</v>
      </c>
      <c r="N27" s="169">
        <v>1079</v>
      </c>
      <c r="O27" s="169">
        <v>296</v>
      </c>
      <c r="P27" s="169">
        <v>49</v>
      </c>
      <c r="Q27" s="169">
        <v>1478</v>
      </c>
      <c r="R27" s="169">
        <v>8313500</v>
      </c>
      <c r="S27" s="169">
        <v>750970</v>
      </c>
      <c r="T27" s="169">
        <v>9064470</v>
      </c>
    </row>
    <row x14ac:dyDescent="0.25" r="28" customHeight="1" ht="17.25">
      <c r="A28" s="178">
        <f>A27</f>
        <v>25569.375</v>
      </c>
      <c r="B28" s="179" t="s">
        <v>33</v>
      </c>
      <c r="C28" s="180"/>
      <c r="D28" s="180"/>
      <c r="E28" s="180"/>
      <c r="F28" s="180"/>
      <c r="G28" s="180">
        <f>SUM(C28:F28)</f>
      </c>
      <c r="H28" s="182">
        <v>5500</v>
      </c>
      <c r="I28" s="125">
        <f>G28*H28</f>
      </c>
      <c r="J28" s="125">
        <f>I28*0.1</f>
      </c>
      <c r="K28" s="125">
        <f>SUM(I28:J28)</f>
      </c>
      <c r="L28" s="168">
        <v>45468</v>
      </c>
      <c r="M28" s="169">
        <v>74</v>
      </c>
      <c r="N28" s="169">
        <v>1066</v>
      </c>
      <c r="O28" s="169">
        <v>332</v>
      </c>
      <c r="P28" s="169">
        <v>48</v>
      </c>
      <c r="Q28" s="169">
        <v>1520</v>
      </c>
      <c r="R28" s="169">
        <v>8528900</v>
      </c>
      <c r="S28" s="169">
        <v>763330</v>
      </c>
      <c r="T28" s="169">
        <v>9292230</v>
      </c>
    </row>
    <row x14ac:dyDescent="0.25" r="29" customHeight="1" ht="17.25">
      <c r="A29" s="178">
        <f>A28</f>
        <v>25569.375</v>
      </c>
      <c r="B29" s="179" t="s">
        <v>12</v>
      </c>
      <c r="C29" s="180"/>
      <c r="D29" s="180">
        <v>8</v>
      </c>
      <c r="E29" s="180"/>
      <c r="F29" s="180"/>
      <c r="G29" s="180">
        <f>SUM(C29:F29)</f>
      </c>
      <c r="H29" s="182">
        <v>6000</v>
      </c>
      <c r="I29" s="125">
        <f>G29*H29</f>
      </c>
      <c r="J29" s="125">
        <f>I29*0.1</f>
      </c>
      <c r="K29" s="125">
        <f>SUM(I29:J29)</f>
      </c>
      <c r="L29" s="168">
        <v>45469</v>
      </c>
      <c r="M29" s="169">
        <v>79</v>
      </c>
      <c r="N29" s="169">
        <v>1057</v>
      </c>
      <c r="O29" s="169">
        <v>293</v>
      </c>
      <c r="P29" s="169">
        <v>49</v>
      </c>
      <c r="Q29" s="169">
        <v>1478</v>
      </c>
      <c r="R29" s="169">
        <v>8310300</v>
      </c>
      <c r="S29" s="169">
        <v>737450</v>
      </c>
      <c r="T29" s="169">
        <v>9047750</v>
      </c>
    </row>
    <row x14ac:dyDescent="0.25" r="30" customHeight="1" ht="17.25">
      <c r="A30" s="178">
        <f>A29</f>
        <v>25569.375</v>
      </c>
      <c r="B30" s="186" t="s">
        <v>37</v>
      </c>
      <c r="C30" s="180"/>
      <c r="D30" s="180">
        <v>5</v>
      </c>
      <c r="E30" s="180"/>
      <c r="F30" s="180"/>
      <c r="G30" s="180">
        <f>SUM(C30:F30)</f>
      </c>
      <c r="H30" s="182">
        <v>6500</v>
      </c>
      <c r="I30" s="125">
        <f>G30*H30</f>
      </c>
      <c r="J30" s="125">
        <f>I30*0.1</f>
      </c>
      <c r="K30" s="125">
        <f>SUM(I30:J30)</f>
      </c>
      <c r="L30" s="168">
        <v>45470</v>
      </c>
      <c r="M30" s="169">
        <v>74</v>
      </c>
      <c r="N30" s="169">
        <v>1045</v>
      </c>
      <c r="O30" s="169">
        <v>322</v>
      </c>
      <c r="P30" s="169">
        <v>48</v>
      </c>
      <c r="Q30" s="169">
        <v>1489</v>
      </c>
      <c r="R30" s="169">
        <v>8530400</v>
      </c>
      <c r="S30" s="169">
        <v>757550</v>
      </c>
      <c r="T30" s="169">
        <v>9287950</v>
      </c>
    </row>
    <row x14ac:dyDescent="0.25" r="31" customHeight="1" ht="17.25">
      <c r="A31" s="178">
        <f>A30</f>
        <v>25569.375</v>
      </c>
      <c r="B31" s="186" t="s">
        <v>64</v>
      </c>
      <c r="C31" s="180"/>
      <c r="D31" s="180"/>
      <c r="E31" s="180"/>
      <c r="F31" s="180"/>
      <c r="G31" s="180">
        <f>SUM(C31:F31)</f>
      </c>
      <c r="H31" s="182">
        <v>5500</v>
      </c>
      <c r="I31" s="125">
        <f>G31*H31</f>
      </c>
      <c r="J31" s="125">
        <f>I31*0.1</f>
      </c>
      <c r="K31" s="125">
        <f>SUM(I31:J31)</f>
      </c>
      <c r="L31" s="168">
        <v>45471</v>
      </c>
      <c r="M31" s="169">
        <v>79</v>
      </c>
      <c r="N31" s="169">
        <v>996</v>
      </c>
      <c r="O31" s="169">
        <v>264</v>
      </c>
      <c r="P31" s="169">
        <v>49</v>
      </c>
      <c r="Q31" s="169">
        <v>1388</v>
      </c>
      <c r="R31" s="169">
        <v>7792900</v>
      </c>
      <c r="S31" s="169">
        <v>689650</v>
      </c>
      <c r="T31" s="169">
        <v>8482550</v>
      </c>
    </row>
    <row x14ac:dyDescent="0.25" r="32" customHeight="1" ht="17.25">
      <c r="A32" s="178">
        <f>A31</f>
        <v>25569.375</v>
      </c>
      <c r="B32" s="179" t="s">
        <v>25</v>
      </c>
      <c r="C32" s="180"/>
      <c r="D32" s="180"/>
      <c r="E32" s="180"/>
      <c r="F32" s="180"/>
      <c r="G32" s="180">
        <f>SUM(C32:F32)</f>
      </c>
      <c r="H32" s="182">
        <v>6000</v>
      </c>
      <c r="I32" s="125">
        <f>G32*H32</f>
      </c>
      <c r="J32" s="125">
        <f>I32*0.1</f>
      </c>
      <c r="K32" s="125">
        <f>SUM(I32:J32)</f>
      </c>
      <c r="L32" s="168">
        <v>45472</v>
      </c>
      <c r="M32" s="169">
        <v>40</v>
      </c>
      <c r="N32" s="169">
        <v>246</v>
      </c>
      <c r="O32" s="169">
        <v>51</v>
      </c>
      <c r="P32" s="169">
        <v>6</v>
      </c>
      <c r="Q32" s="169">
        <v>343</v>
      </c>
      <c r="R32" s="169">
        <v>1998800</v>
      </c>
      <c r="S32" s="169">
        <v>153500</v>
      </c>
      <c r="T32" s="169">
        <v>2152300</v>
      </c>
    </row>
    <row x14ac:dyDescent="0.25" r="33" customHeight="1" ht="17.25">
      <c r="A33" s="178">
        <f>A32</f>
        <v>25569.375</v>
      </c>
      <c r="B33" s="186" t="s">
        <v>76</v>
      </c>
      <c r="C33" s="188"/>
      <c r="D33" s="180"/>
      <c r="E33" s="180"/>
      <c r="F33" s="180"/>
      <c r="G33" s="180">
        <f>SUM(C33:F33)</f>
      </c>
      <c r="H33" s="125">
        <v>6000</v>
      </c>
      <c r="I33" s="125">
        <f>G33*H33</f>
      </c>
      <c r="J33" s="125">
        <f>I33*0.1</f>
      </c>
      <c r="K33" s="125">
        <f>SUM(I33:J33)</f>
      </c>
      <c r="L33" s="168">
        <v>45473</v>
      </c>
      <c r="M33" s="169"/>
      <c r="N33" s="169"/>
      <c r="O33" s="169"/>
      <c r="P33" s="169"/>
      <c r="Q33" s="169">
        <v>0</v>
      </c>
      <c r="R33" s="169">
        <v>0</v>
      </c>
      <c r="S33" s="169">
        <v>0</v>
      </c>
      <c r="T33" s="169">
        <v>0</v>
      </c>
    </row>
    <row x14ac:dyDescent="0.25" r="34" customHeight="1" ht="17.25">
      <c r="A34" s="178">
        <f>A33</f>
        <v>25569.375</v>
      </c>
      <c r="B34" s="186" t="s">
        <v>149</v>
      </c>
      <c r="C34" s="180"/>
      <c r="D34" s="180">
        <v>36</v>
      </c>
      <c r="E34" s="180"/>
      <c r="F34" s="180"/>
      <c r="G34" s="180">
        <f>SUM(C34:F34)</f>
      </c>
      <c r="H34" s="125">
        <v>6000</v>
      </c>
      <c r="I34" s="125">
        <f>G34*H34</f>
      </c>
      <c r="J34" s="125">
        <f>I34*0.1</f>
      </c>
      <c r="K34" s="125">
        <f>SUM(I34:J34)</f>
      </c>
      <c r="L34" s="168" t="s">
        <v>150</v>
      </c>
      <c r="M34" s="169">
        <v>1538</v>
      </c>
      <c r="N34" s="169">
        <v>22157</v>
      </c>
      <c r="O34" s="169">
        <v>6017</v>
      </c>
      <c r="P34" s="169">
        <v>1186</v>
      </c>
      <c r="Q34" s="169">
        <v>30898</v>
      </c>
      <c r="R34" s="169">
        <v>174880200</v>
      </c>
      <c r="S34" s="169">
        <v>15426790</v>
      </c>
      <c r="T34" s="169">
        <v>190306990</v>
      </c>
    </row>
    <row x14ac:dyDescent="0.25" r="35" customHeight="1" ht="17.25">
      <c r="A35" s="178">
        <f>A34</f>
        <v>25569.375</v>
      </c>
      <c r="B35" s="186" t="s">
        <v>43</v>
      </c>
      <c r="C35" s="180"/>
      <c r="D35" s="180"/>
      <c r="E35" s="180"/>
      <c r="F35" s="180"/>
      <c r="G35" s="180">
        <f>SUM(C35:F35)</f>
      </c>
      <c r="H35" s="125">
        <v>6000</v>
      </c>
      <c r="I35" s="125">
        <f>G35*H35</f>
      </c>
      <c r="J35" s="125">
        <f>I35*0.1</f>
      </c>
      <c r="K35" s="125">
        <f>SUM(I35:J35)</f>
      </c>
      <c r="L35" s="197" t="s">
        <v>2</v>
      </c>
      <c r="M35" s="198" t="s">
        <v>143</v>
      </c>
      <c r="N35" s="198" t="s">
        <v>165</v>
      </c>
      <c r="O35" s="198" t="s">
        <v>144</v>
      </c>
      <c r="P35" s="198" t="s">
        <v>145</v>
      </c>
      <c r="Q35" s="198" t="s">
        <v>146</v>
      </c>
      <c r="R35" s="87"/>
      <c r="S35" s="87"/>
      <c r="T35" s="87"/>
    </row>
    <row x14ac:dyDescent="0.25" r="36" customHeight="1" ht="17.25">
      <c r="A36" s="178">
        <f>A35</f>
        <v>25569.375</v>
      </c>
      <c r="B36" s="186" t="s">
        <v>18</v>
      </c>
      <c r="C36" s="180"/>
      <c r="D36" s="180">
        <v>3</v>
      </c>
      <c r="E36" s="180">
        <v>3</v>
      </c>
      <c r="F36" s="180"/>
      <c r="G36" s="180">
        <f>SUM(C36:F36)</f>
      </c>
      <c r="H36" s="125">
        <v>6000</v>
      </c>
      <c r="I36" s="125">
        <f>G36*H36</f>
      </c>
      <c r="J36" s="125">
        <f>I36*0.1</f>
      </c>
      <c r="K36" s="125">
        <f>SUM(I36:J36)</f>
      </c>
      <c r="L36" s="199" t="s">
        <v>11</v>
      </c>
      <c r="M36" s="200">
        <v>340</v>
      </c>
      <c r="N36" s="200">
        <v>6000</v>
      </c>
      <c r="O36" s="200">
        <v>2040000</v>
      </c>
      <c r="P36" s="200">
        <v>204000</v>
      </c>
      <c r="Q36" s="200">
        <v>2244000</v>
      </c>
      <c r="R36" s="87"/>
      <c r="S36" s="87"/>
      <c r="T36" s="87"/>
    </row>
    <row x14ac:dyDescent="0.25" r="37" customHeight="1" ht="17.25">
      <c r="A37" s="178">
        <f>A36</f>
        <v>25569.375</v>
      </c>
      <c r="B37" s="186" t="s">
        <v>82</v>
      </c>
      <c r="C37" s="188"/>
      <c r="D37" s="180"/>
      <c r="E37" s="180"/>
      <c r="F37" s="180"/>
      <c r="G37" s="180">
        <f>SUM(C37:F37)</f>
      </c>
      <c r="H37" s="125">
        <v>5000</v>
      </c>
      <c r="I37" s="125">
        <f>G37*H37</f>
      </c>
      <c r="J37" s="125">
        <f>I37*0.1</f>
      </c>
      <c r="K37" s="125">
        <f>SUM(I37:J37)</f>
      </c>
      <c r="L37" s="199" t="s">
        <v>13</v>
      </c>
      <c r="M37" s="200">
        <v>257</v>
      </c>
      <c r="N37" s="200">
        <v>6000</v>
      </c>
      <c r="O37" s="200">
        <v>1542000</v>
      </c>
      <c r="P37" s="200">
        <v>154200</v>
      </c>
      <c r="Q37" s="200">
        <v>1696200</v>
      </c>
      <c r="R37" s="87"/>
      <c r="S37" s="87"/>
      <c r="T37" s="87"/>
    </row>
    <row x14ac:dyDescent="0.25" r="38" customHeight="1" ht="17.25">
      <c r="A38" s="178">
        <f>A37</f>
        <v>25569.375</v>
      </c>
      <c r="B38" s="186" t="s">
        <v>151</v>
      </c>
      <c r="C38" s="180"/>
      <c r="D38" s="180"/>
      <c r="E38" s="180"/>
      <c r="F38" s="180"/>
      <c r="G38" s="180">
        <f>SUM(C38:F38)</f>
      </c>
      <c r="H38" s="125">
        <v>5000</v>
      </c>
      <c r="I38" s="125">
        <f>G38*H38</f>
      </c>
      <c r="J38" s="125">
        <f>I38*0.1</f>
      </c>
      <c r="K38" s="125">
        <f>SUM(I38:J38)</f>
      </c>
      <c r="L38" s="199" t="s">
        <v>17</v>
      </c>
      <c r="M38" s="200">
        <v>1093</v>
      </c>
      <c r="N38" s="200">
        <v>6500</v>
      </c>
      <c r="O38" s="200">
        <v>7104500</v>
      </c>
      <c r="P38" s="200">
        <v>710450</v>
      </c>
      <c r="Q38" s="200">
        <v>7814950</v>
      </c>
      <c r="R38" s="87"/>
      <c r="S38" s="87"/>
      <c r="T38" s="87"/>
    </row>
    <row x14ac:dyDescent="0.25" r="39" customHeight="1" ht="17.25">
      <c r="A39" s="178">
        <f>A38</f>
        <v>25569.375</v>
      </c>
      <c r="B39" s="186" t="s">
        <v>105</v>
      </c>
      <c r="C39" s="180"/>
      <c r="D39" s="180"/>
      <c r="E39" s="180"/>
      <c r="F39" s="180"/>
      <c r="G39" s="180">
        <f>SUM(C39:F39)</f>
      </c>
      <c r="H39" s="125">
        <v>7000</v>
      </c>
      <c r="I39" s="125">
        <f>G39*H39</f>
      </c>
      <c r="J39" s="185"/>
      <c r="K39" s="125">
        <f>SUM(I39:J39)</f>
      </c>
      <c r="L39" s="199" t="s">
        <v>148</v>
      </c>
      <c r="M39" s="200">
        <v>34</v>
      </c>
      <c r="N39" s="200">
        <v>6000</v>
      </c>
      <c r="O39" s="200">
        <v>204000</v>
      </c>
      <c r="P39" s="200">
        <v>20400</v>
      </c>
      <c r="Q39" s="200">
        <v>224400</v>
      </c>
      <c r="R39" s="87"/>
      <c r="S39" s="87"/>
      <c r="T39" s="87"/>
    </row>
    <row x14ac:dyDescent="0.25" r="40" customHeight="1" ht="17.25">
      <c r="A40" s="178">
        <f>A39</f>
        <v>25569.375</v>
      </c>
      <c r="B40" s="186" t="s">
        <v>23</v>
      </c>
      <c r="C40" s="180"/>
      <c r="D40" s="180">
        <v>3</v>
      </c>
      <c r="E40" s="180"/>
      <c r="F40" s="180"/>
      <c r="G40" s="180">
        <f>SUM(C40:F40)</f>
      </c>
      <c r="H40" s="125">
        <v>6000</v>
      </c>
      <c r="I40" s="125">
        <f>G40*H40</f>
      </c>
      <c r="J40" s="125">
        <f>I40*0.1</f>
      </c>
      <c r="K40" s="125">
        <f>SUM(I40:J40)</f>
      </c>
      <c r="L40" s="199" t="s">
        <v>149</v>
      </c>
      <c r="M40" s="200">
        <v>2714</v>
      </c>
      <c r="N40" s="200">
        <v>6000</v>
      </c>
      <c r="O40" s="200">
        <v>16284000</v>
      </c>
      <c r="P40" s="200">
        <v>1628400</v>
      </c>
      <c r="Q40" s="200">
        <v>17912400</v>
      </c>
      <c r="R40" s="87"/>
      <c r="S40" s="87"/>
      <c r="T40" s="87"/>
    </row>
    <row x14ac:dyDescent="0.25" r="41" customHeight="1" ht="17.25">
      <c r="A41" s="178">
        <f>A40</f>
        <v>25569.375</v>
      </c>
      <c r="B41" s="186" t="s">
        <v>40</v>
      </c>
      <c r="C41" s="180"/>
      <c r="D41" s="180"/>
      <c r="E41" s="180"/>
      <c r="F41" s="180"/>
      <c r="G41" s="180">
        <f>SUM(C41:F41)</f>
      </c>
      <c r="H41" s="125">
        <v>6500</v>
      </c>
      <c r="I41" s="125">
        <f>G41*H41</f>
      </c>
      <c r="J41" s="125">
        <f>I41*0.1</f>
      </c>
      <c r="K41" s="125">
        <f>SUM(I41:J41)</f>
      </c>
      <c r="L41" s="199" t="s">
        <v>20</v>
      </c>
      <c r="M41" s="200">
        <v>1264</v>
      </c>
      <c r="N41" s="200">
        <v>5500</v>
      </c>
      <c r="O41" s="200">
        <v>6952000</v>
      </c>
      <c r="P41" s="200">
        <v>695200</v>
      </c>
      <c r="Q41" s="200">
        <v>7647200</v>
      </c>
      <c r="R41" s="87"/>
      <c r="S41" s="87"/>
      <c r="T41" s="87"/>
    </row>
    <row x14ac:dyDescent="0.25" r="42" customHeight="1" ht="17.25">
      <c r="A42" s="178">
        <f>A41</f>
        <v>25569.375</v>
      </c>
      <c r="B42" s="186" t="s">
        <v>86</v>
      </c>
      <c r="C42" s="180"/>
      <c r="D42" s="180">
        <v>5</v>
      </c>
      <c r="E42" s="180"/>
      <c r="F42" s="180"/>
      <c r="G42" s="180">
        <f>SUM(C42:F42)</f>
      </c>
      <c r="H42" s="125">
        <v>6000</v>
      </c>
      <c r="I42" s="125">
        <f>G42*H42</f>
      </c>
      <c r="J42" s="125">
        <f>I42*0.1</f>
      </c>
      <c r="K42" s="125">
        <f>SUM(I42:J42)</f>
      </c>
      <c r="L42" s="199" t="s">
        <v>22</v>
      </c>
      <c r="M42" s="200">
        <v>621</v>
      </c>
      <c r="N42" s="200">
        <v>4800</v>
      </c>
      <c r="O42" s="200">
        <v>2980800</v>
      </c>
      <c r="P42" s="200">
        <v>298080</v>
      </c>
      <c r="Q42" s="200">
        <v>3278880</v>
      </c>
      <c r="R42" s="87"/>
      <c r="S42" s="87"/>
      <c r="T42" s="87"/>
    </row>
    <row x14ac:dyDescent="0.25" r="43" customHeight="1" ht="17.25">
      <c r="A43" s="178">
        <f>A42</f>
        <v>25569.375</v>
      </c>
      <c r="B43" s="186" t="s">
        <v>152</v>
      </c>
      <c r="C43" s="180"/>
      <c r="D43" s="180">
        <v>70</v>
      </c>
      <c r="E43" s="180"/>
      <c r="F43" s="180"/>
      <c r="G43" s="180">
        <f>SUM(C43:F43)</f>
      </c>
      <c r="H43" s="125">
        <v>6000</v>
      </c>
      <c r="I43" s="125">
        <f>G43*H43</f>
      </c>
      <c r="J43" s="125">
        <f>I43*0.1</f>
      </c>
      <c r="K43" s="125">
        <f>SUM(I43:J43)</f>
      </c>
      <c r="L43" s="199" t="s">
        <v>151</v>
      </c>
      <c r="M43" s="200">
        <v>204</v>
      </c>
      <c r="N43" s="200">
        <v>5000</v>
      </c>
      <c r="O43" s="200">
        <v>1020000</v>
      </c>
      <c r="P43" s="200">
        <v>102000</v>
      </c>
      <c r="Q43" s="200">
        <v>1122000</v>
      </c>
      <c r="R43" s="87"/>
      <c r="S43" s="87"/>
      <c r="T43" s="87"/>
    </row>
    <row x14ac:dyDescent="0.25" r="44" customHeight="1" ht="17.25">
      <c r="A44" s="178">
        <f>A40</f>
        <v>25569.375</v>
      </c>
      <c r="B44" s="186" t="s">
        <v>153</v>
      </c>
      <c r="C44" s="180"/>
      <c r="D44" s="180"/>
      <c r="E44" s="180"/>
      <c r="F44" s="180"/>
      <c r="G44" s="180">
        <f>SUM(C44:F44)</f>
      </c>
      <c r="H44" s="125">
        <v>6000</v>
      </c>
      <c r="I44" s="125">
        <f>G44*H44</f>
      </c>
      <c r="J44" s="125">
        <f>I44*0.1</f>
      </c>
      <c r="K44" s="125">
        <f>SUM(I44:J44)</f>
      </c>
      <c r="L44" s="199" t="s">
        <v>27</v>
      </c>
      <c r="M44" s="200">
        <v>340</v>
      </c>
      <c r="N44" s="200">
        <v>5500</v>
      </c>
      <c r="O44" s="200">
        <v>1870000</v>
      </c>
      <c r="P44" s="200">
        <v>187000</v>
      </c>
      <c r="Q44" s="200">
        <v>2057000</v>
      </c>
      <c r="R44" s="87"/>
      <c r="S44" s="87"/>
      <c r="T44" s="87"/>
    </row>
    <row x14ac:dyDescent="0.25" r="45" customHeight="1" ht="17.25">
      <c r="A45" s="178">
        <f>A41</f>
        <v>25569.375</v>
      </c>
      <c r="B45" s="186"/>
      <c r="C45" s="180"/>
      <c r="D45" s="180"/>
      <c r="E45" s="180"/>
      <c r="F45" s="180"/>
      <c r="G45" s="180">
        <f>SUM(C45:F45)</f>
      </c>
      <c r="H45" s="125"/>
      <c r="I45" s="125">
        <f>G45*H45</f>
      </c>
      <c r="J45" s="125">
        <f>I45*0.1</f>
      </c>
      <c r="K45" s="125">
        <f>SUM(I45:J45)</f>
      </c>
      <c r="L45" s="199" t="s">
        <v>29</v>
      </c>
      <c r="M45" s="200">
        <v>1044</v>
      </c>
      <c r="N45" s="200">
        <v>5500</v>
      </c>
      <c r="O45" s="200">
        <v>5742000</v>
      </c>
      <c r="P45" s="200">
        <v>574200</v>
      </c>
      <c r="Q45" s="200">
        <v>6316200</v>
      </c>
      <c r="R45" s="87"/>
      <c r="S45" s="87"/>
      <c r="T45" s="87"/>
    </row>
    <row x14ac:dyDescent="0.25" r="46" customHeight="1" ht="17.25">
      <c r="A46" s="178">
        <f>A40</f>
        <v>25569.375</v>
      </c>
      <c r="B46" s="186"/>
      <c r="C46" s="180"/>
      <c r="D46" s="180"/>
      <c r="E46" s="180"/>
      <c r="F46" s="180"/>
      <c r="G46" s="180">
        <f>SUM(C46:F46)</f>
      </c>
      <c r="H46" s="125"/>
      <c r="I46" s="125">
        <f>G46*H46</f>
      </c>
      <c r="J46" s="125">
        <f>I46*0.1</f>
      </c>
      <c r="K46" s="125">
        <f>SUM(I46:J46)</f>
      </c>
      <c r="L46" s="199" t="s">
        <v>31</v>
      </c>
      <c r="M46" s="200">
        <v>475</v>
      </c>
      <c r="N46" s="200">
        <v>6000</v>
      </c>
      <c r="O46" s="200">
        <v>2850000</v>
      </c>
      <c r="P46" s="200">
        <v>285000</v>
      </c>
      <c r="Q46" s="200">
        <v>3135000</v>
      </c>
      <c r="R46" s="87"/>
      <c r="S46" s="87"/>
      <c r="T46" s="87"/>
    </row>
    <row x14ac:dyDescent="0.25" r="47" customHeight="1" ht="17.25">
      <c r="A47" s="178">
        <f>A41</f>
        <v>25569.375</v>
      </c>
      <c r="B47" s="186"/>
      <c r="C47" s="180"/>
      <c r="D47" s="180"/>
      <c r="E47" s="180"/>
      <c r="F47" s="180"/>
      <c r="G47" s="180">
        <f>SUM(C47:F47)</f>
      </c>
      <c r="H47" s="125"/>
      <c r="I47" s="125">
        <f>G47*H47</f>
      </c>
      <c r="J47" s="125">
        <f>I47*0.1</f>
      </c>
      <c r="K47" s="125">
        <f>SUM(I47:J47)</f>
      </c>
      <c r="L47" s="199" t="s">
        <v>33</v>
      </c>
      <c r="M47" s="200">
        <v>150</v>
      </c>
      <c r="N47" s="200">
        <v>5500</v>
      </c>
      <c r="O47" s="200">
        <v>825000</v>
      </c>
      <c r="P47" s="200">
        <v>82500</v>
      </c>
      <c r="Q47" s="200">
        <v>907500</v>
      </c>
      <c r="R47" s="87"/>
      <c r="S47" s="87"/>
      <c r="T47" s="87"/>
    </row>
    <row x14ac:dyDescent="0.25" r="48" customHeight="1" ht="17.25">
      <c r="A48" s="178">
        <f>A46</f>
        <v>25569.375</v>
      </c>
      <c r="B48" s="179"/>
      <c r="C48" s="180"/>
      <c r="D48" s="180"/>
      <c r="E48" s="180"/>
      <c r="F48" s="180"/>
      <c r="G48" s="180">
        <f>SUM(C48:F48)</f>
      </c>
      <c r="H48" s="125"/>
      <c r="I48" s="125">
        <f>G48*H48</f>
      </c>
      <c r="J48" s="125">
        <v>0</v>
      </c>
      <c r="K48" s="125">
        <f>SUM(I48:J48)</f>
      </c>
      <c r="L48" s="199" t="s">
        <v>37</v>
      </c>
      <c r="M48" s="200">
        <v>145</v>
      </c>
      <c r="N48" s="200">
        <v>6500</v>
      </c>
      <c r="O48" s="200">
        <v>942500</v>
      </c>
      <c r="P48" s="200">
        <v>94250</v>
      </c>
      <c r="Q48" s="200">
        <v>1036750</v>
      </c>
      <c r="R48" s="87"/>
      <c r="S48" s="87"/>
      <c r="T48" s="87"/>
    </row>
    <row x14ac:dyDescent="0.25" r="49" customHeight="1" ht="17.25">
      <c r="A49" s="189">
        <f>A48</f>
        <v>25569.375</v>
      </c>
      <c r="B49" s="190" t="s">
        <v>155</v>
      </c>
      <c r="C49" s="191">
        <f>SUM(C3:C48)</f>
      </c>
      <c r="D49" s="191">
        <f>SUM(D3:D48)</f>
      </c>
      <c r="E49" s="191">
        <f>SUM(E3:E48)</f>
      </c>
      <c r="F49" s="191">
        <f>SUM(F3:F48)</f>
      </c>
      <c r="G49" s="191">
        <f>SUM(G3:G48)</f>
      </c>
      <c r="H49" s="191"/>
      <c r="I49" s="191">
        <f>SUM(I3:I48)</f>
      </c>
      <c r="J49" s="191">
        <f>SUM(J3:J48)</f>
      </c>
      <c r="K49" s="191">
        <f>SUM(K3:K48)</f>
      </c>
      <c r="L49" s="199" t="s">
        <v>152</v>
      </c>
      <c r="M49" s="200">
        <v>1254</v>
      </c>
      <c r="N49" s="200">
        <v>6000</v>
      </c>
      <c r="O49" s="200">
        <v>7524000</v>
      </c>
      <c r="P49" s="200">
        <v>752400</v>
      </c>
      <c r="Q49" s="200">
        <v>8276400</v>
      </c>
      <c r="R49" s="87"/>
      <c r="S49" s="87"/>
      <c r="T49" s="87"/>
    </row>
    <row x14ac:dyDescent="0.25" r="50" customHeight="1" ht="17.25">
      <c r="A50" s="178">
        <f>A49</f>
        <v>25569.375</v>
      </c>
      <c r="B50" s="186" t="s">
        <v>113</v>
      </c>
      <c r="C50" s="180"/>
      <c r="D50" s="180">
        <v>30</v>
      </c>
      <c r="E50" s="180"/>
      <c r="F50" s="180"/>
      <c r="G50" s="180">
        <f>SUM(C50:F50)</f>
      </c>
      <c r="H50" s="125">
        <v>6500</v>
      </c>
      <c r="I50" s="125">
        <f>G50*H50</f>
      </c>
      <c r="J50" s="185"/>
      <c r="K50" s="125">
        <f>SUM(I50:J50)</f>
      </c>
      <c r="L50" s="199" t="s">
        <v>40</v>
      </c>
      <c r="M50" s="200">
        <v>266</v>
      </c>
      <c r="N50" s="200">
        <v>6500</v>
      </c>
      <c r="O50" s="200">
        <v>1729000</v>
      </c>
      <c r="P50" s="200">
        <v>172900</v>
      </c>
      <c r="Q50" s="200">
        <v>1901900</v>
      </c>
      <c r="R50" s="87"/>
      <c r="S50" s="87"/>
      <c r="T50" s="87"/>
    </row>
    <row x14ac:dyDescent="0.25" r="51" customHeight="1" ht="17.25">
      <c r="A51" s="178">
        <f>A50</f>
        <v>25569.375</v>
      </c>
      <c r="B51" s="186" t="s">
        <v>156</v>
      </c>
      <c r="C51" s="180"/>
      <c r="D51" s="180">
        <v>7</v>
      </c>
      <c r="E51" s="180"/>
      <c r="F51" s="180"/>
      <c r="G51" s="180">
        <f>SUM(C51:F51)</f>
      </c>
      <c r="H51" s="125">
        <v>6500</v>
      </c>
      <c r="I51" s="125">
        <f>G51*H51</f>
      </c>
      <c r="J51" s="185"/>
      <c r="K51" s="125">
        <f>SUM(I51:J51)</f>
      </c>
      <c r="L51" s="199" t="s">
        <v>43</v>
      </c>
      <c r="M51" s="200">
        <v>801</v>
      </c>
      <c r="N51" s="200">
        <v>6000</v>
      </c>
      <c r="O51" s="200">
        <v>4806000</v>
      </c>
      <c r="P51" s="200">
        <v>480600</v>
      </c>
      <c r="Q51" s="200">
        <v>5286600</v>
      </c>
      <c r="R51" s="87"/>
      <c r="S51" s="87"/>
      <c r="T51" s="87"/>
    </row>
    <row x14ac:dyDescent="0.25" r="52" customHeight="1" ht="17.25">
      <c r="A52" s="178">
        <f>A51</f>
        <v>25569.375</v>
      </c>
      <c r="B52" s="186" t="s">
        <v>112</v>
      </c>
      <c r="C52" s="180"/>
      <c r="D52" s="180">
        <v>6</v>
      </c>
      <c r="E52" s="180"/>
      <c r="F52" s="180"/>
      <c r="G52" s="180">
        <f>SUM(C52:F52)</f>
      </c>
      <c r="H52" s="125">
        <v>6900</v>
      </c>
      <c r="I52" s="125">
        <f>G52*H52</f>
      </c>
      <c r="J52" s="185"/>
      <c r="K52" s="125">
        <f>SUM(I52:J52)</f>
      </c>
      <c r="L52" s="199" t="s">
        <v>49</v>
      </c>
      <c r="M52" s="200">
        <v>828</v>
      </c>
      <c r="N52" s="200">
        <v>6000</v>
      </c>
      <c r="O52" s="200">
        <v>4968000</v>
      </c>
      <c r="P52" s="200">
        <v>496800</v>
      </c>
      <c r="Q52" s="200">
        <v>5464800</v>
      </c>
      <c r="R52" s="87"/>
      <c r="S52" s="87"/>
      <c r="T52" s="87"/>
    </row>
    <row x14ac:dyDescent="0.25" r="53" customHeight="1" ht="17.25">
      <c r="A53" s="178">
        <f>A52</f>
        <v>25569.375</v>
      </c>
      <c r="B53" s="179"/>
      <c r="C53" s="180"/>
      <c r="D53" s="180"/>
      <c r="E53" s="180"/>
      <c r="F53" s="180"/>
      <c r="G53" s="180">
        <f>SUM(C53:F53)</f>
      </c>
      <c r="H53" s="125"/>
      <c r="I53" s="125">
        <f>G53*H53</f>
      </c>
      <c r="J53" s="185"/>
      <c r="K53" s="125">
        <f>SUM(I53:J53)</f>
      </c>
      <c r="L53" s="199" t="s">
        <v>153</v>
      </c>
      <c r="M53" s="200">
        <v>190</v>
      </c>
      <c r="N53" s="200">
        <v>6000</v>
      </c>
      <c r="O53" s="200">
        <v>1140000</v>
      </c>
      <c r="P53" s="200">
        <v>114000</v>
      </c>
      <c r="Q53" s="200">
        <v>1254000</v>
      </c>
      <c r="R53" s="87"/>
      <c r="S53" s="87"/>
      <c r="T53" s="87"/>
    </row>
    <row x14ac:dyDescent="0.25" r="54" customHeight="1" ht="17.25">
      <c r="A54" s="178">
        <f>A53</f>
        <v>25569.375</v>
      </c>
      <c r="B54" s="179"/>
      <c r="C54" s="180"/>
      <c r="D54" s="180"/>
      <c r="E54" s="180"/>
      <c r="F54" s="180"/>
      <c r="G54" s="180">
        <f>SUM(C54:F54)</f>
      </c>
      <c r="H54" s="125"/>
      <c r="I54" s="125">
        <f>G54*H54</f>
      </c>
      <c r="J54" s="185"/>
      <c r="K54" s="125">
        <f>SUM(I54:J54)</f>
      </c>
      <c r="L54" s="199" t="s">
        <v>52</v>
      </c>
      <c r="M54" s="200">
        <v>631</v>
      </c>
      <c r="N54" s="200">
        <v>5500</v>
      </c>
      <c r="O54" s="200">
        <v>3470500</v>
      </c>
      <c r="P54" s="200">
        <v>347050</v>
      </c>
      <c r="Q54" s="200">
        <v>3817550</v>
      </c>
      <c r="R54" s="87"/>
      <c r="S54" s="87"/>
      <c r="T54" s="87"/>
    </row>
    <row x14ac:dyDescent="0.25" r="55" customHeight="1" ht="17.25">
      <c r="A55" s="178">
        <f>A54</f>
        <v>25569.375</v>
      </c>
      <c r="B55" s="179"/>
      <c r="C55" s="180"/>
      <c r="D55" s="180"/>
      <c r="E55" s="180"/>
      <c r="F55" s="180"/>
      <c r="G55" s="180">
        <f>SUM(C55:F55)</f>
      </c>
      <c r="H55" s="125"/>
      <c r="I55" s="125">
        <f>G55*H55</f>
      </c>
      <c r="J55" s="185"/>
      <c r="K55" s="125">
        <f>SUM(I55:J55)</f>
      </c>
      <c r="L55" s="199" t="s">
        <v>113</v>
      </c>
      <c r="M55" s="200">
        <v>1784</v>
      </c>
      <c r="N55" s="200">
        <v>6500</v>
      </c>
      <c r="O55" s="200">
        <v>11596000</v>
      </c>
      <c r="P55" s="200"/>
      <c r="Q55" s="200">
        <v>11596000</v>
      </c>
      <c r="R55" s="87"/>
      <c r="S55" s="87"/>
      <c r="T55" s="87"/>
    </row>
    <row x14ac:dyDescent="0.25" r="56" customHeight="1" ht="17.25">
      <c r="A56" s="178">
        <f>A55</f>
        <v>25569.375</v>
      </c>
      <c r="B56" s="179"/>
      <c r="C56" s="180"/>
      <c r="D56" s="180"/>
      <c r="E56" s="180"/>
      <c r="F56" s="180"/>
      <c r="G56" s="180">
        <f>SUM(C56:F56)</f>
      </c>
      <c r="H56" s="125"/>
      <c r="I56" s="125">
        <f>G56*H56</f>
      </c>
      <c r="J56" s="185"/>
      <c r="K56" s="125">
        <f>SUM(I56:J56)</f>
      </c>
      <c r="L56" s="199" t="s">
        <v>156</v>
      </c>
      <c r="M56" s="200">
        <v>302</v>
      </c>
      <c r="N56" s="200">
        <v>6500</v>
      </c>
      <c r="O56" s="200">
        <v>1963000</v>
      </c>
      <c r="P56" s="200"/>
      <c r="Q56" s="200">
        <v>1963000</v>
      </c>
      <c r="R56" s="87"/>
      <c r="S56" s="87"/>
      <c r="T56" s="87"/>
    </row>
    <row x14ac:dyDescent="0.25" r="57" customHeight="1" ht="17.25">
      <c r="A57" s="178">
        <f>A56</f>
        <v>25569.375</v>
      </c>
      <c r="B57" s="179"/>
      <c r="C57" s="180"/>
      <c r="D57" s="180"/>
      <c r="E57" s="180"/>
      <c r="F57" s="180"/>
      <c r="G57" s="180">
        <f>SUM(C57:F57)</f>
      </c>
      <c r="H57" s="125"/>
      <c r="I57" s="125">
        <f>G57*H57</f>
      </c>
      <c r="J57" s="185"/>
      <c r="K57" s="125">
        <f>SUM(I57:J57)</f>
      </c>
      <c r="L57" s="199" t="s">
        <v>112</v>
      </c>
      <c r="M57" s="200">
        <v>227</v>
      </c>
      <c r="N57" s="200">
        <v>6900</v>
      </c>
      <c r="O57" s="200">
        <v>1566300</v>
      </c>
      <c r="P57" s="200"/>
      <c r="Q57" s="200">
        <v>1566300</v>
      </c>
      <c r="R57" s="87"/>
      <c r="S57" s="87"/>
      <c r="T57" s="87"/>
    </row>
    <row x14ac:dyDescent="0.25" r="58" customHeight="1" ht="17.25">
      <c r="A58" s="189">
        <f>A57</f>
        <v>25569.375</v>
      </c>
      <c r="B58" s="190" t="s">
        <v>157</v>
      </c>
      <c r="C58" s="191">
        <f>SUM(C50:C57)</f>
      </c>
      <c r="D58" s="191">
        <f>SUM(D50:D57)</f>
      </c>
      <c r="E58" s="191">
        <f>SUM(E50:E57)</f>
      </c>
      <c r="F58" s="191">
        <f>SUM(F50:F57)</f>
      </c>
      <c r="G58" s="191">
        <f>SUM(G50:G57)</f>
      </c>
      <c r="H58" s="201"/>
      <c r="I58" s="201">
        <f>SUM(I50:I57)</f>
      </c>
      <c r="J58" s="201"/>
      <c r="K58" s="202">
        <f>SUM(K50:K57)</f>
      </c>
      <c r="L58" s="199" t="s">
        <v>137</v>
      </c>
      <c r="M58" s="200">
        <v>2543</v>
      </c>
      <c r="N58" s="200">
        <v>4500</v>
      </c>
      <c r="O58" s="200">
        <v>11443500</v>
      </c>
      <c r="P58" s="200">
        <v>1144350</v>
      </c>
      <c r="Q58" s="200">
        <v>12587850</v>
      </c>
      <c r="R58" s="87"/>
      <c r="S58" s="87"/>
      <c r="T58" s="87"/>
    </row>
    <row x14ac:dyDescent="0.25" r="59" customHeight="1" ht="17.25" hidden="1">
      <c r="A59" s="172" t="s">
        <v>128</v>
      </c>
      <c r="B59" s="173" t="s">
        <v>2</v>
      </c>
      <c r="C59" s="174" t="s">
        <v>129</v>
      </c>
      <c r="D59" s="174" t="s">
        <v>130</v>
      </c>
      <c r="E59" s="174" t="s">
        <v>131</v>
      </c>
      <c r="F59" s="174" t="s">
        <v>132</v>
      </c>
      <c r="G59" s="174" t="s">
        <v>133</v>
      </c>
      <c r="H59" s="174" t="s">
        <v>7</v>
      </c>
      <c r="I59" s="174" t="s">
        <v>134</v>
      </c>
      <c r="J59" s="174" t="s">
        <v>90</v>
      </c>
      <c r="K59" s="174" t="s">
        <v>135</v>
      </c>
      <c r="L59" s="199" t="s">
        <v>55</v>
      </c>
      <c r="M59" s="203">
        <v>190</v>
      </c>
      <c r="N59" s="203">
        <v>6500</v>
      </c>
      <c r="O59" s="203">
        <v>1235000</v>
      </c>
      <c r="P59" s="203">
        <v>123500</v>
      </c>
      <c r="Q59" s="203">
        <v>1358500</v>
      </c>
      <c r="R59" s="87"/>
      <c r="S59" s="87"/>
      <c r="T59" s="87"/>
    </row>
    <row x14ac:dyDescent="0.25" r="60" customHeight="1" ht="17.25">
      <c r="A60" s="178">
        <f>A58+1</f>
        <v>25569.375</v>
      </c>
      <c r="B60" s="179" t="s">
        <v>137</v>
      </c>
      <c r="C60" s="180"/>
      <c r="D60" s="181"/>
      <c r="E60" s="180"/>
      <c r="F60" s="180"/>
      <c r="G60" s="180">
        <f>SUM(C60:F60)</f>
      </c>
      <c r="H60" s="182">
        <v>4500</v>
      </c>
      <c r="I60" s="125">
        <f>G60*H60</f>
      </c>
      <c r="J60" s="125">
        <f>I60*0.1</f>
      </c>
      <c r="K60" s="125">
        <f>SUM(I60:J60)</f>
      </c>
      <c r="L60" s="199" t="s">
        <v>58</v>
      </c>
      <c r="M60" s="200">
        <v>630</v>
      </c>
      <c r="N60" s="200">
        <v>5500</v>
      </c>
      <c r="O60" s="200">
        <v>3465000</v>
      </c>
      <c r="P60" s="200">
        <v>346500</v>
      </c>
      <c r="Q60" s="200">
        <v>3811500</v>
      </c>
      <c r="R60" s="87"/>
      <c r="S60" s="87"/>
      <c r="T60" s="87"/>
    </row>
    <row x14ac:dyDescent="0.25" r="61" customHeight="1" ht="17.25">
      <c r="A61" s="178">
        <f>A60</f>
        <v>25569.375</v>
      </c>
      <c r="B61" s="179" t="s">
        <v>13</v>
      </c>
      <c r="C61" s="180"/>
      <c r="D61" s="180"/>
      <c r="E61" s="180"/>
      <c r="F61" s="180"/>
      <c r="G61" s="180">
        <f>SUM(C61:F61)</f>
      </c>
      <c r="H61" s="182">
        <v>6000</v>
      </c>
      <c r="I61" s="125">
        <f>G61*H61</f>
      </c>
      <c r="J61" s="125">
        <f>I61*0.1</f>
      </c>
      <c r="K61" s="125">
        <f>SUM(I61:J61)</f>
      </c>
      <c r="L61" s="199" t="s">
        <v>61</v>
      </c>
      <c r="M61" s="200">
        <v>142</v>
      </c>
      <c r="N61" s="200">
        <v>5500</v>
      </c>
      <c r="O61" s="200">
        <v>781000</v>
      </c>
      <c r="P61" s="200">
        <v>78100</v>
      </c>
      <c r="Q61" s="200">
        <v>859100</v>
      </c>
      <c r="R61" s="87"/>
      <c r="S61" s="87"/>
      <c r="T61" s="87"/>
    </row>
    <row x14ac:dyDescent="0.25" r="62" customHeight="1" ht="17.25">
      <c r="A62" s="178">
        <f>A61</f>
        <v>25569.375</v>
      </c>
      <c r="B62" s="179" t="s">
        <v>58</v>
      </c>
      <c r="C62" s="183"/>
      <c r="D62" s="180"/>
      <c r="E62" s="180"/>
      <c r="F62" s="180"/>
      <c r="G62" s="180">
        <f>SUM(C62:F62)</f>
      </c>
      <c r="H62" s="182">
        <v>5500</v>
      </c>
      <c r="I62" s="125">
        <f>G62*H62</f>
      </c>
      <c r="J62" s="125">
        <f>I62*0.1</f>
      </c>
      <c r="K62" s="125">
        <f>SUM(I62:J62)</f>
      </c>
      <c r="L62" s="199" t="s">
        <v>64</v>
      </c>
      <c r="M62" s="200">
        <v>1161</v>
      </c>
      <c r="N62" s="200">
        <v>5500</v>
      </c>
      <c r="O62" s="200">
        <v>6385500</v>
      </c>
      <c r="P62" s="200">
        <v>638550</v>
      </c>
      <c r="Q62" s="200">
        <v>7024050</v>
      </c>
      <c r="R62" s="87"/>
      <c r="S62" s="87"/>
      <c r="T62" s="87"/>
    </row>
    <row x14ac:dyDescent="0.25" r="63" customHeight="1" ht="17.25">
      <c r="A63" s="178">
        <f>A62</f>
        <v>25569.375</v>
      </c>
      <c r="B63" s="179" t="s">
        <v>147</v>
      </c>
      <c r="C63" s="183"/>
      <c r="D63" s="180"/>
      <c r="E63" s="180"/>
      <c r="F63" s="180"/>
      <c r="G63" s="180">
        <f>SUM(C63:F63)</f>
      </c>
      <c r="H63" s="182">
        <v>5000</v>
      </c>
      <c r="I63" s="125">
        <f>G63*H63</f>
      </c>
      <c r="J63" s="125">
        <f>I63*0.1</f>
      </c>
      <c r="K63" s="125">
        <f>SUM(I63:J63)</f>
      </c>
      <c r="L63" s="199" t="s">
        <v>67</v>
      </c>
      <c r="M63" s="200">
        <v>175</v>
      </c>
      <c r="N63" s="200">
        <v>5500</v>
      </c>
      <c r="O63" s="200">
        <v>962500</v>
      </c>
      <c r="P63" s="200">
        <v>96250</v>
      </c>
      <c r="Q63" s="200">
        <v>1058750</v>
      </c>
      <c r="R63" s="87"/>
      <c r="S63" s="87"/>
      <c r="T63" s="87"/>
    </row>
    <row x14ac:dyDescent="0.25" r="64" customHeight="1" ht="17.25">
      <c r="A64" s="178">
        <f>A63</f>
        <v>25569.375</v>
      </c>
      <c r="B64" s="179" t="s">
        <v>27</v>
      </c>
      <c r="C64" s="180"/>
      <c r="D64" s="180"/>
      <c r="E64" s="180"/>
      <c r="F64" s="180"/>
      <c r="G64" s="180">
        <f>SUM(C64:F64)</f>
      </c>
      <c r="H64" s="182">
        <v>5500</v>
      </c>
      <c r="I64" s="125">
        <f>G64*H64</f>
      </c>
      <c r="J64" s="125">
        <f>I64*0.1</f>
      </c>
      <c r="K64" s="125">
        <f>SUM(I64:J64)</f>
      </c>
      <c r="L64" s="199" t="s">
        <v>71</v>
      </c>
      <c r="M64" s="200">
        <v>475</v>
      </c>
      <c r="N64" s="200">
        <v>6000</v>
      </c>
      <c r="O64" s="200">
        <v>2850000</v>
      </c>
      <c r="P64" s="200">
        <v>285000</v>
      </c>
      <c r="Q64" s="200">
        <v>3135000</v>
      </c>
      <c r="R64" s="87"/>
      <c r="S64" s="87"/>
      <c r="T64" s="87"/>
    </row>
    <row x14ac:dyDescent="0.25" r="65" customHeight="1" ht="17.25">
      <c r="A65" s="178">
        <f>A64</f>
        <v>25569.375</v>
      </c>
      <c r="B65" s="179" t="s">
        <v>20</v>
      </c>
      <c r="C65" s="180"/>
      <c r="D65" s="180"/>
      <c r="E65" s="180"/>
      <c r="F65" s="180"/>
      <c r="G65" s="180">
        <f>SUM(C65:F65)</f>
      </c>
      <c r="H65" s="182">
        <v>5500</v>
      </c>
      <c r="I65" s="125">
        <f>G65*H65</f>
      </c>
      <c r="J65" s="125">
        <f>I65*0.1</f>
      </c>
      <c r="K65" s="125">
        <f>SUM(I65:J65)</f>
      </c>
      <c r="L65" s="199" t="s">
        <v>74</v>
      </c>
      <c r="M65" s="200">
        <v>882</v>
      </c>
      <c r="N65" s="200">
        <v>5000</v>
      </c>
      <c r="O65" s="200">
        <v>4410000</v>
      </c>
      <c r="P65" s="200">
        <v>441000</v>
      </c>
      <c r="Q65" s="200">
        <v>4851000</v>
      </c>
      <c r="R65" s="87"/>
      <c r="S65" s="87"/>
      <c r="T65" s="87"/>
    </row>
    <row x14ac:dyDescent="0.25" r="66" customHeight="1" ht="17.25">
      <c r="A66" s="178">
        <f>A65</f>
        <v>25569.375</v>
      </c>
      <c r="B66" s="179" t="s">
        <v>31</v>
      </c>
      <c r="C66" s="180"/>
      <c r="D66" s="180"/>
      <c r="E66" s="180"/>
      <c r="F66" s="180"/>
      <c r="G66" s="180">
        <f>SUM(C66:F66)</f>
      </c>
      <c r="H66" s="182">
        <v>6000</v>
      </c>
      <c r="I66" s="125">
        <f>G66*H66</f>
      </c>
      <c r="J66" s="125">
        <f>I66*0.1</f>
      </c>
      <c r="K66" s="125">
        <f>SUM(I66:J66)</f>
      </c>
      <c r="L66" s="199" t="s">
        <v>76</v>
      </c>
      <c r="M66" s="200">
        <v>796</v>
      </c>
      <c r="N66" s="200">
        <v>6000</v>
      </c>
      <c r="O66" s="200">
        <v>4776000</v>
      </c>
      <c r="P66" s="200">
        <v>477600</v>
      </c>
      <c r="Q66" s="200">
        <v>5253600</v>
      </c>
      <c r="R66" s="87"/>
      <c r="S66" s="87"/>
      <c r="T66" s="87"/>
    </row>
    <row x14ac:dyDescent="0.25" r="67" customHeight="1" ht="17.25">
      <c r="A67" s="178">
        <f>A66</f>
        <v>25569.375</v>
      </c>
      <c r="B67" s="179" t="s">
        <v>71</v>
      </c>
      <c r="C67" s="180"/>
      <c r="D67" s="180"/>
      <c r="E67" s="180"/>
      <c r="F67" s="180"/>
      <c r="G67" s="180">
        <f>SUM(C67:F67)</f>
      </c>
      <c r="H67" s="182">
        <v>6000</v>
      </c>
      <c r="I67" s="125">
        <f>G67*H67</f>
      </c>
      <c r="J67" s="125">
        <f>I67*0.1</f>
      </c>
      <c r="K67" s="125">
        <f>SUM(I67:J67)</f>
      </c>
      <c r="L67" s="199" t="s">
        <v>78</v>
      </c>
      <c r="M67" s="200">
        <v>0</v>
      </c>
      <c r="N67" s="200">
        <v>6500</v>
      </c>
      <c r="O67" s="200">
        <v>0</v>
      </c>
      <c r="P67" s="200">
        <v>0</v>
      </c>
      <c r="Q67" s="200">
        <v>0</v>
      </c>
      <c r="R67" s="87"/>
      <c r="S67" s="87"/>
      <c r="T67" s="87"/>
    </row>
    <row x14ac:dyDescent="0.25" r="68" customHeight="1" ht="17.25">
      <c r="A68" s="178">
        <f>A67</f>
        <v>25569.375</v>
      </c>
      <c r="B68" s="184" t="s">
        <v>49</v>
      </c>
      <c r="C68" s="180"/>
      <c r="D68" s="180"/>
      <c r="E68" s="180"/>
      <c r="F68" s="180"/>
      <c r="G68" s="180">
        <f>SUM(C68:F68)</f>
      </c>
      <c r="H68" s="182">
        <v>6000</v>
      </c>
      <c r="I68" s="125">
        <f>G68*H68</f>
      </c>
      <c r="J68" s="125">
        <f>I68*0.1</f>
      </c>
      <c r="K68" s="125">
        <f>SUM(I68:J68)</f>
      </c>
      <c r="L68" s="199" t="s">
        <v>80</v>
      </c>
      <c r="M68" s="200">
        <v>575</v>
      </c>
      <c r="N68" s="200">
        <v>6000</v>
      </c>
      <c r="O68" s="200">
        <v>3450000</v>
      </c>
      <c r="P68" s="200"/>
      <c r="Q68" s="200">
        <v>3450000</v>
      </c>
      <c r="R68" s="87"/>
      <c r="S68" s="87"/>
      <c r="T68" s="87"/>
    </row>
    <row x14ac:dyDescent="0.25" r="69" customHeight="1" ht="17.25">
      <c r="A69" s="178">
        <f>A68</f>
        <v>25569.375</v>
      </c>
      <c r="B69" s="179" t="s">
        <v>9</v>
      </c>
      <c r="C69" s="180"/>
      <c r="D69" s="180"/>
      <c r="E69" s="180"/>
      <c r="F69" s="180"/>
      <c r="G69" s="180">
        <f>SUM(C69:F69)</f>
      </c>
      <c r="H69" s="182">
        <v>6000</v>
      </c>
      <c r="I69" s="125">
        <f>G69*H69</f>
      </c>
      <c r="J69" s="125">
        <f>I69*0.1</f>
      </c>
      <c r="K69" s="125">
        <f>SUM(I69:J69)</f>
      </c>
      <c r="L69" s="199" t="s">
        <v>147</v>
      </c>
      <c r="M69" s="200">
        <v>2298</v>
      </c>
      <c r="N69" s="200">
        <v>5000</v>
      </c>
      <c r="O69" s="200">
        <v>11490000</v>
      </c>
      <c r="P69" s="200">
        <v>1149000</v>
      </c>
      <c r="Q69" s="200">
        <v>12639000</v>
      </c>
      <c r="R69" s="87"/>
      <c r="S69" s="87"/>
      <c r="T69" s="87"/>
    </row>
    <row x14ac:dyDescent="0.25" r="70" customHeight="1" ht="17.25">
      <c r="A70" s="178">
        <f>A69</f>
        <v>25569.375</v>
      </c>
      <c r="B70" s="179" t="s">
        <v>78</v>
      </c>
      <c r="C70" s="180"/>
      <c r="D70" s="180"/>
      <c r="E70" s="180"/>
      <c r="F70" s="180"/>
      <c r="G70" s="180">
        <f>SUM(C70:F70)</f>
      </c>
      <c r="H70" s="182">
        <v>6500</v>
      </c>
      <c r="I70" s="125">
        <f>G70*H70</f>
      </c>
      <c r="J70" s="125">
        <f>I70*0.1</f>
      </c>
      <c r="K70" s="125">
        <f>SUM(I70:J70)</f>
      </c>
      <c r="L70" s="199" t="s">
        <v>82</v>
      </c>
      <c r="M70" s="200">
        <v>1009</v>
      </c>
      <c r="N70" s="200">
        <v>5000</v>
      </c>
      <c r="O70" s="200">
        <v>5045000</v>
      </c>
      <c r="P70" s="200">
        <v>504500</v>
      </c>
      <c r="Q70" s="200">
        <v>5549500</v>
      </c>
      <c r="R70" s="87"/>
      <c r="S70" s="87"/>
      <c r="T70" s="87"/>
    </row>
    <row x14ac:dyDescent="0.25" r="71" customHeight="1" ht="17.25">
      <c r="A71" s="178">
        <f>A70</f>
        <v>25569.375</v>
      </c>
      <c r="B71" s="179" t="s">
        <v>55</v>
      </c>
      <c r="C71" s="180"/>
      <c r="D71" s="180"/>
      <c r="E71" s="180"/>
      <c r="F71" s="180"/>
      <c r="G71" s="180">
        <f>SUM(C71:F71)</f>
      </c>
      <c r="H71" s="182">
        <v>6500</v>
      </c>
      <c r="I71" s="125">
        <f>G71*H71</f>
      </c>
      <c r="J71" s="125">
        <f>I71*0.1</f>
      </c>
      <c r="K71" s="125">
        <f>SUM(I71:J71)</f>
      </c>
      <c r="L71" s="199" t="s">
        <v>84</v>
      </c>
      <c r="M71" s="200">
        <v>486</v>
      </c>
      <c r="N71" s="200">
        <v>4800</v>
      </c>
      <c r="O71" s="200">
        <v>2332800</v>
      </c>
      <c r="P71" s="200">
        <v>233280</v>
      </c>
      <c r="Q71" s="200">
        <v>2566080</v>
      </c>
      <c r="R71" s="87"/>
      <c r="S71" s="87"/>
      <c r="T71" s="87"/>
    </row>
    <row x14ac:dyDescent="0.25" r="72" customHeight="1" ht="17.25">
      <c r="A72" s="178">
        <f>A71</f>
        <v>25569.375</v>
      </c>
      <c r="B72" s="179" t="s">
        <v>80</v>
      </c>
      <c r="C72" s="180"/>
      <c r="D72" s="180"/>
      <c r="E72" s="180"/>
      <c r="F72" s="180"/>
      <c r="G72" s="180">
        <f>SUM(C72:F72)</f>
      </c>
      <c r="H72" s="182">
        <v>6000</v>
      </c>
      <c r="I72" s="125">
        <f>G72*H72</f>
      </c>
      <c r="J72" s="185"/>
      <c r="K72" s="125">
        <f>SUM(I72:J72)</f>
      </c>
      <c r="L72" s="199" t="s">
        <v>9</v>
      </c>
      <c r="M72" s="200">
        <v>872</v>
      </c>
      <c r="N72" s="200">
        <v>6516.129032258064</v>
      </c>
      <c r="O72" s="200">
        <v>5368000</v>
      </c>
      <c r="P72" s="200">
        <v>536800</v>
      </c>
      <c r="Q72" s="200">
        <v>5904800</v>
      </c>
      <c r="R72" s="87"/>
      <c r="S72" s="87"/>
      <c r="T72" s="87"/>
    </row>
    <row x14ac:dyDescent="0.25" r="73" customHeight="1" ht="17.25">
      <c r="A73" s="178">
        <f>A72</f>
        <v>25569.375</v>
      </c>
      <c r="B73" s="179" t="s">
        <v>67</v>
      </c>
      <c r="C73" s="180"/>
      <c r="D73" s="180"/>
      <c r="E73" s="180"/>
      <c r="F73" s="180"/>
      <c r="G73" s="180">
        <f>SUM(C73:F73)</f>
      </c>
      <c r="H73" s="182">
        <v>5500</v>
      </c>
      <c r="I73" s="125">
        <f>G73*H73</f>
      </c>
      <c r="J73" s="125">
        <f>I73*0.1</f>
      </c>
      <c r="K73" s="125">
        <f>SUM(I73:J73)</f>
      </c>
      <c r="L73" s="199" t="s">
        <v>12</v>
      </c>
      <c r="M73" s="200">
        <v>240</v>
      </c>
      <c r="N73" s="200">
        <v>6000</v>
      </c>
      <c r="O73" s="200">
        <v>1440000</v>
      </c>
      <c r="P73" s="200">
        <v>144000</v>
      </c>
      <c r="Q73" s="200">
        <v>1584000</v>
      </c>
      <c r="R73" s="87"/>
      <c r="S73" s="87"/>
      <c r="T73" s="87"/>
    </row>
    <row x14ac:dyDescent="0.25" r="74" customHeight="1" ht="17.25">
      <c r="A74" s="178">
        <f>A73</f>
        <v>25569.375</v>
      </c>
      <c r="B74" s="186" t="s">
        <v>74</v>
      </c>
      <c r="C74" s="180"/>
      <c r="D74" s="180"/>
      <c r="E74" s="180"/>
      <c r="F74" s="180"/>
      <c r="G74" s="180">
        <f>SUM(C74:F74)</f>
      </c>
      <c r="H74" s="187">
        <v>5000</v>
      </c>
      <c r="I74" s="125">
        <f>G74*H74</f>
      </c>
      <c r="J74" s="125">
        <f>I74*0.1</f>
      </c>
      <c r="K74" s="125">
        <f>SUM(I74:J74)</f>
      </c>
      <c r="L74" s="199" t="s">
        <v>15</v>
      </c>
      <c r="M74" s="200">
        <v>406</v>
      </c>
      <c r="N74" s="200">
        <v>4800</v>
      </c>
      <c r="O74" s="200">
        <v>1948800</v>
      </c>
      <c r="P74" s="200">
        <v>194880</v>
      </c>
      <c r="Q74" s="200">
        <v>2143680</v>
      </c>
      <c r="R74" s="87"/>
      <c r="S74" s="87"/>
      <c r="T74" s="87"/>
    </row>
    <row x14ac:dyDescent="0.25" r="75" customHeight="1" ht="17.25">
      <c r="A75" s="178">
        <f>A74</f>
        <v>25569.375</v>
      </c>
      <c r="B75" s="179" t="s">
        <v>11</v>
      </c>
      <c r="C75" s="180"/>
      <c r="D75" s="180"/>
      <c r="E75" s="180"/>
      <c r="F75" s="180"/>
      <c r="G75" s="180">
        <f>SUM(C75:F75)</f>
      </c>
      <c r="H75" s="182">
        <v>6000</v>
      </c>
      <c r="I75" s="125">
        <f>G75*H75</f>
      </c>
      <c r="J75" s="125">
        <f>I75*0.1</f>
      </c>
      <c r="K75" s="125">
        <f>SUM(I75:J75)</f>
      </c>
      <c r="L75" s="199" t="s">
        <v>86</v>
      </c>
      <c r="M75" s="200">
        <v>614</v>
      </c>
      <c r="N75" s="200">
        <v>6352.941176470588</v>
      </c>
      <c r="O75" s="200">
        <v>3957000</v>
      </c>
      <c r="P75" s="200">
        <v>395700</v>
      </c>
      <c r="Q75" s="200">
        <v>4352700</v>
      </c>
      <c r="R75" s="87"/>
      <c r="S75" s="87"/>
      <c r="T75" s="87"/>
    </row>
    <row x14ac:dyDescent="0.25" r="76" customHeight="1" ht="17.25">
      <c r="A76" s="178">
        <f>A75</f>
        <v>25569.375</v>
      </c>
      <c r="B76" s="179" t="s">
        <v>22</v>
      </c>
      <c r="C76" s="180"/>
      <c r="D76" s="180"/>
      <c r="E76" s="180"/>
      <c r="F76" s="180"/>
      <c r="G76" s="180">
        <f>SUM(C76:F76)</f>
      </c>
      <c r="H76" s="182">
        <v>4800</v>
      </c>
      <c r="I76" s="125">
        <f>G76*H76</f>
      </c>
      <c r="J76" s="125">
        <f>I76*0.1</f>
      </c>
      <c r="K76" s="125">
        <f>SUM(I76:J76)</f>
      </c>
      <c r="L76" s="199" t="s">
        <v>18</v>
      </c>
      <c r="M76" s="200">
        <v>508</v>
      </c>
      <c r="N76" s="200">
        <v>6000</v>
      </c>
      <c r="O76" s="200">
        <v>3048000</v>
      </c>
      <c r="P76" s="200">
        <v>304800</v>
      </c>
      <c r="Q76" s="200">
        <v>3352800</v>
      </c>
      <c r="R76" s="87"/>
      <c r="S76" s="87"/>
      <c r="T76" s="87"/>
    </row>
    <row x14ac:dyDescent="0.25" r="77" customHeight="1" ht="17.25">
      <c r="A77" s="178">
        <f>A76</f>
        <v>25569.375</v>
      </c>
      <c r="B77" s="186" t="s">
        <v>84</v>
      </c>
      <c r="C77" s="180"/>
      <c r="D77" s="180"/>
      <c r="E77" s="180"/>
      <c r="F77" s="180"/>
      <c r="G77" s="180">
        <f>SUM(C77:F77)</f>
      </c>
      <c r="H77" s="182">
        <v>4800</v>
      </c>
      <c r="I77" s="125">
        <f>G77*H77</f>
      </c>
      <c r="J77" s="125">
        <f>I77*0.1</f>
      </c>
      <c r="K77" s="125">
        <f>SUM(I77:J77)</f>
      </c>
      <c r="L77" s="199" t="s">
        <v>21</v>
      </c>
      <c r="M77" s="200">
        <v>588</v>
      </c>
      <c r="N77" s="200">
        <v>5500</v>
      </c>
      <c r="O77" s="200">
        <v>3234000</v>
      </c>
      <c r="P77" s="200">
        <v>323400</v>
      </c>
      <c r="Q77" s="200">
        <v>3557400</v>
      </c>
      <c r="R77" s="87"/>
      <c r="S77" s="87"/>
      <c r="T77" s="87"/>
    </row>
    <row x14ac:dyDescent="0.25" r="78" customHeight="1" ht="17.25">
      <c r="A78" s="178">
        <f>A77</f>
        <v>25569.375</v>
      </c>
      <c r="B78" s="179" t="s">
        <v>17</v>
      </c>
      <c r="C78" s="180"/>
      <c r="D78" s="180"/>
      <c r="E78" s="180"/>
      <c r="F78" s="180"/>
      <c r="G78" s="180">
        <f>SUM(C78:F78)</f>
      </c>
      <c r="H78" s="182">
        <v>6500</v>
      </c>
      <c r="I78" s="125">
        <f>G78*H78</f>
      </c>
      <c r="J78" s="125">
        <f>I78*0.1</f>
      </c>
      <c r="K78" s="125">
        <f>SUM(I78:J78)</f>
      </c>
      <c r="L78" s="199" t="s">
        <v>23</v>
      </c>
      <c r="M78" s="200">
        <v>320</v>
      </c>
      <c r="N78" s="200">
        <v>6000</v>
      </c>
      <c r="O78" s="200">
        <v>1920000</v>
      </c>
      <c r="P78" s="200">
        <v>192000</v>
      </c>
      <c r="Q78" s="200">
        <v>2112000</v>
      </c>
      <c r="R78" s="87"/>
      <c r="S78" s="87"/>
      <c r="T78" s="87"/>
    </row>
    <row x14ac:dyDescent="0.25" r="79" customHeight="1" ht="17.25">
      <c r="A79" s="178">
        <f>A78</f>
        <v>25569.375</v>
      </c>
      <c r="B79" s="186" t="s">
        <v>148</v>
      </c>
      <c r="C79" s="180"/>
      <c r="D79" s="180"/>
      <c r="E79" s="180"/>
      <c r="F79" s="180"/>
      <c r="G79" s="180">
        <f>SUM(C79:F79)</f>
      </c>
      <c r="H79" s="182">
        <v>6000</v>
      </c>
      <c r="I79" s="125">
        <f>G79*H79</f>
      </c>
      <c r="J79" s="125">
        <f>I79*0.1</f>
      </c>
      <c r="K79" s="125">
        <f>SUM(I79:J79)</f>
      </c>
      <c r="L79" s="199" t="s">
        <v>25</v>
      </c>
      <c r="M79" s="200">
        <v>300</v>
      </c>
      <c r="N79" s="200">
        <v>6000</v>
      </c>
      <c r="O79" s="200">
        <v>1800000</v>
      </c>
      <c r="P79" s="200">
        <v>180000</v>
      </c>
      <c r="Q79" s="200">
        <v>1980000</v>
      </c>
      <c r="R79" s="87"/>
      <c r="S79" s="87"/>
      <c r="T79" s="87"/>
    </row>
    <row x14ac:dyDescent="0.25" r="80" customHeight="1" ht="17.25">
      <c r="A80" s="178">
        <f>A79</f>
        <v>25569.375</v>
      </c>
      <c r="B80" s="179" t="s">
        <v>29</v>
      </c>
      <c r="C80" s="188"/>
      <c r="D80" s="180"/>
      <c r="E80" s="180"/>
      <c r="F80" s="180"/>
      <c r="G80" s="180">
        <f>SUM(C80:F80)</f>
      </c>
      <c r="H80" s="182">
        <v>5500</v>
      </c>
      <c r="I80" s="125">
        <f>G80*H80</f>
      </c>
      <c r="J80" s="125">
        <f>I80*0.1</f>
      </c>
      <c r="K80" s="125">
        <f>SUM(I80:J80)</f>
      </c>
      <c r="L80" s="199" t="s">
        <v>105</v>
      </c>
      <c r="M80" s="200">
        <v>291</v>
      </c>
      <c r="N80" s="200">
        <v>7000</v>
      </c>
      <c r="O80" s="200">
        <v>2037000</v>
      </c>
      <c r="P80" s="200"/>
      <c r="Q80" s="200">
        <v>2037000</v>
      </c>
      <c r="R80" s="87"/>
      <c r="S80" s="87"/>
      <c r="T80" s="87"/>
    </row>
    <row x14ac:dyDescent="0.25" r="81" customHeight="1" ht="17.25">
      <c r="A81" s="178">
        <f>A80</f>
        <v>25569.375</v>
      </c>
      <c r="B81" s="179" t="s">
        <v>15</v>
      </c>
      <c r="C81" s="180"/>
      <c r="D81" s="180"/>
      <c r="E81" s="180"/>
      <c r="F81" s="180"/>
      <c r="G81" s="180">
        <f>SUM(C81:F81)</f>
      </c>
      <c r="H81" s="182">
        <v>4800</v>
      </c>
      <c r="I81" s="125">
        <f>G81*H81</f>
      </c>
      <c r="J81" s="125">
        <f>I81*0.1</f>
      </c>
      <c r="K81" s="125">
        <f>SUM(I81:J81)</f>
      </c>
      <c r="L81" s="199" t="s">
        <v>46</v>
      </c>
      <c r="M81" s="200">
        <v>433</v>
      </c>
      <c r="N81" s="200">
        <v>5500</v>
      </c>
      <c r="O81" s="200">
        <v>2381500</v>
      </c>
      <c r="P81" s="200">
        <v>238150</v>
      </c>
      <c r="Q81" s="200">
        <v>2619650</v>
      </c>
      <c r="R81" s="87"/>
      <c r="S81" s="87"/>
      <c r="T81" s="87"/>
    </row>
    <row x14ac:dyDescent="0.25" r="82" customHeight="1" ht="17.25">
      <c r="A82" s="178">
        <f>A81</f>
        <v>25569.375</v>
      </c>
      <c r="B82" s="179" t="s">
        <v>21</v>
      </c>
      <c r="C82" s="188"/>
      <c r="D82" s="180"/>
      <c r="E82" s="180"/>
      <c r="F82" s="180"/>
      <c r="G82" s="180">
        <f>SUM(C82:F82)</f>
      </c>
      <c r="H82" s="182">
        <v>5500</v>
      </c>
      <c r="I82" s="125">
        <f>G82*H82</f>
      </c>
      <c r="J82" s="125">
        <f>I82*0.1</f>
      </c>
      <c r="K82" s="125">
        <f>SUM(I82:J82)</f>
      </c>
      <c r="L82" s="199" t="s">
        <v>150</v>
      </c>
      <c r="M82" s="200">
        <v>30898</v>
      </c>
      <c r="N82" s="200">
        <v>5823.037790697675</v>
      </c>
      <c r="O82" s="200">
        <v>174880200</v>
      </c>
      <c r="P82" s="200">
        <v>15426790</v>
      </c>
      <c r="Q82" s="200">
        <v>190306990</v>
      </c>
      <c r="R82" s="87"/>
      <c r="S82" s="87"/>
      <c r="T82" s="87"/>
    </row>
    <row x14ac:dyDescent="0.25" r="83" customHeight="1" ht="17.25">
      <c r="A83" s="178">
        <f>A82</f>
        <v>25569.375</v>
      </c>
      <c r="B83" s="179" t="s">
        <v>52</v>
      </c>
      <c r="C83" s="180"/>
      <c r="D83" s="180"/>
      <c r="E83" s="180"/>
      <c r="F83" s="180"/>
      <c r="G83" s="180">
        <f>SUM(C83:F83)</f>
      </c>
      <c r="H83" s="182">
        <v>5500</v>
      </c>
      <c r="I83" s="125">
        <f>G83*H83</f>
      </c>
      <c r="J83" s="125">
        <f>I83*0.1</f>
      </c>
      <c r="K83" s="125">
        <f>SUM(I83:J83)</f>
      </c>
      <c r="L83" s="175"/>
      <c r="M83" s="87"/>
      <c r="N83" s="87"/>
      <c r="O83" s="87"/>
      <c r="P83" s="87"/>
      <c r="Q83" s="87"/>
      <c r="R83" s="87"/>
      <c r="S83" s="87"/>
      <c r="T83" s="87"/>
    </row>
    <row x14ac:dyDescent="0.25" r="84" customHeight="1" ht="17.25">
      <c r="A84" s="178">
        <f>A83</f>
        <v>25569.375</v>
      </c>
      <c r="B84" s="186" t="s">
        <v>61</v>
      </c>
      <c r="C84" s="180"/>
      <c r="D84" s="180"/>
      <c r="E84" s="180"/>
      <c r="F84" s="180"/>
      <c r="G84" s="180">
        <f>SUM(C84:F84)</f>
      </c>
      <c r="H84" s="182">
        <v>5500</v>
      </c>
      <c r="I84" s="125">
        <f>G84*H84</f>
      </c>
      <c r="J84" s="125">
        <f>I84*0.1</f>
      </c>
      <c r="K84" s="125">
        <f>SUM(I84:J84)</f>
      </c>
      <c r="L84" s="175"/>
      <c r="M84" s="87"/>
      <c r="N84" s="87"/>
      <c r="O84" s="87"/>
      <c r="P84" s="87"/>
      <c r="Q84" s="87"/>
      <c r="R84" s="87"/>
      <c r="S84" s="87"/>
      <c r="T84" s="87"/>
    </row>
    <row x14ac:dyDescent="0.25" r="85" customHeight="1" ht="17.25">
      <c r="A85" s="178">
        <f>A84</f>
        <v>25569.375</v>
      </c>
      <c r="B85" s="179" t="s">
        <v>33</v>
      </c>
      <c r="C85" s="180"/>
      <c r="D85" s="180"/>
      <c r="E85" s="180"/>
      <c r="F85" s="180"/>
      <c r="G85" s="180">
        <f>SUM(C85:F85)</f>
      </c>
      <c r="H85" s="182">
        <v>5500</v>
      </c>
      <c r="I85" s="125">
        <f>G85*H85</f>
      </c>
      <c r="J85" s="125">
        <f>I85*0.1</f>
      </c>
      <c r="K85" s="125">
        <f>SUM(I85:J85)</f>
      </c>
      <c r="L85" s="175"/>
      <c r="M85" s="87"/>
      <c r="N85" s="87"/>
      <c r="O85" s="87"/>
      <c r="P85" s="87"/>
      <c r="Q85" s="87"/>
      <c r="R85" s="87"/>
      <c r="S85" s="87"/>
      <c r="T85" s="87"/>
    </row>
    <row x14ac:dyDescent="0.25" r="86" customHeight="1" ht="17.25">
      <c r="A86" s="178">
        <f>A85</f>
        <v>25569.375</v>
      </c>
      <c r="B86" s="179" t="s">
        <v>12</v>
      </c>
      <c r="C86" s="180"/>
      <c r="D86" s="180"/>
      <c r="E86" s="180"/>
      <c r="F86" s="180"/>
      <c r="G86" s="180">
        <f>SUM(C86:F86)</f>
      </c>
      <c r="H86" s="182">
        <v>6000</v>
      </c>
      <c r="I86" s="125">
        <f>G86*H86</f>
      </c>
      <c r="J86" s="125">
        <f>I86*0.1</f>
      </c>
      <c r="K86" s="125">
        <f>SUM(I86:J86)</f>
      </c>
      <c r="L86" s="175"/>
      <c r="M86" s="87"/>
      <c r="N86" s="87"/>
      <c r="O86" s="87"/>
      <c r="P86" s="87"/>
      <c r="Q86" s="87"/>
      <c r="R86" s="87"/>
      <c r="S86" s="87"/>
      <c r="T86" s="87"/>
    </row>
    <row x14ac:dyDescent="0.25" r="87" customHeight="1" ht="17.25">
      <c r="A87" s="178">
        <f>A86</f>
        <v>25569.375</v>
      </c>
      <c r="B87" s="186" t="s">
        <v>37</v>
      </c>
      <c r="C87" s="180"/>
      <c r="D87" s="180"/>
      <c r="E87" s="180"/>
      <c r="F87" s="180"/>
      <c r="G87" s="180">
        <f>SUM(C87:F87)</f>
      </c>
      <c r="H87" s="182">
        <v>6500</v>
      </c>
      <c r="I87" s="125">
        <f>G87*H87</f>
      </c>
      <c r="J87" s="125">
        <f>I87*0.1</f>
      </c>
      <c r="K87" s="125">
        <f>SUM(I87:J87)</f>
      </c>
      <c r="L87" s="175"/>
      <c r="M87" s="87"/>
      <c r="N87" s="87"/>
      <c r="O87" s="87"/>
      <c r="P87" s="87"/>
      <c r="Q87" s="87"/>
      <c r="R87" s="87"/>
      <c r="S87" s="87"/>
      <c r="T87" s="87"/>
    </row>
    <row x14ac:dyDescent="0.25" r="88" customHeight="1" ht="17.25">
      <c r="A88" s="178">
        <f>A87</f>
        <v>25569.375</v>
      </c>
      <c r="B88" s="186" t="s">
        <v>64</v>
      </c>
      <c r="C88" s="180"/>
      <c r="D88" s="180"/>
      <c r="E88" s="180"/>
      <c r="F88" s="180"/>
      <c r="G88" s="180">
        <f>SUM(C88:F88)</f>
      </c>
      <c r="H88" s="182">
        <v>5500</v>
      </c>
      <c r="I88" s="125">
        <f>G88*H88</f>
      </c>
      <c r="J88" s="125">
        <f>I88*0.1</f>
      </c>
      <c r="K88" s="125">
        <f>SUM(I88:J88)</f>
      </c>
      <c r="L88" s="175"/>
      <c r="M88" s="87"/>
      <c r="N88" s="87"/>
      <c r="O88" s="87"/>
      <c r="P88" s="87"/>
      <c r="Q88" s="87"/>
      <c r="R88" s="87"/>
      <c r="S88" s="87"/>
      <c r="T88" s="87"/>
    </row>
    <row x14ac:dyDescent="0.25" r="89" customHeight="1" ht="17.25">
      <c r="A89" s="178">
        <f>A88</f>
        <v>25569.375</v>
      </c>
      <c r="B89" s="179" t="s">
        <v>25</v>
      </c>
      <c r="C89" s="180"/>
      <c r="D89" s="180"/>
      <c r="E89" s="180"/>
      <c r="F89" s="180"/>
      <c r="G89" s="180">
        <f>SUM(C89:F89)</f>
      </c>
      <c r="H89" s="182">
        <v>6000</v>
      </c>
      <c r="I89" s="125">
        <f>G89*H89</f>
      </c>
      <c r="J89" s="125">
        <f>I89*0.1</f>
      </c>
      <c r="K89" s="125">
        <f>SUM(I89:J89)</f>
      </c>
      <c r="L89" s="175"/>
      <c r="M89" s="87"/>
      <c r="N89" s="87"/>
      <c r="O89" s="87"/>
      <c r="P89" s="87"/>
      <c r="Q89" s="87"/>
      <c r="R89" s="87"/>
      <c r="S89" s="87"/>
      <c r="T89" s="87"/>
    </row>
    <row x14ac:dyDescent="0.25" r="90" customHeight="1" ht="17.25">
      <c r="A90" s="178">
        <f>A89</f>
        <v>25569.375</v>
      </c>
      <c r="B90" s="186" t="s">
        <v>76</v>
      </c>
      <c r="C90" s="188"/>
      <c r="D90" s="180"/>
      <c r="E90" s="180"/>
      <c r="F90" s="180"/>
      <c r="G90" s="180">
        <f>SUM(C90:F90)</f>
      </c>
      <c r="H90" s="125">
        <v>6000</v>
      </c>
      <c r="I90" s="125">
        <f>G90*H90</f>
      </c>
      <c r="J90" s="125">
        <f>I90*0.1</f>
      </c>
      <c r="K90" s="125">
        <f>SUM(I90:J90)</f>
      </c>
      <c r="L90" s="175"/>
      <c r="M90" s="87"/>
      <c r="N90" s="87"/>
      <c r="O90" s="87"/>
      <c r="P90" s="87"/>
      <c r="Q90" s="87"/>
      <c r="R90" s="87"/>
      <c r="S90" s="87"/>
      <c r="T90" s="87"/>
    </row>
    <row x14ac:dyDescent="0.25" r="91" customHeight="1" ht="17.25">
      <c r="A91" s="178">
        <f>A90</f>
        <v>25569.375</v>
      </c>
      <c r="B91" s="186" t="s">
        <v>149</v>
      </c>
      <c r="C91" s="180"/>
      <c r="D91" s="180"/>
      <c r="E91" s="180"/>
      <c r="F91" s="180"/>
      <c r="G91" s="180">
        <f>SUM(C91:F91)</f>
      </c>
      <c r="H91" s="125">
        <v>6000</v>
      </c>
      <c r="I91" s="125">
        <f>G91*H91</f>
      </c>
      <c r="J91" s="125">
        <f>I91*0.1</f>
      </c>
      <c r="K91" s="125">
        <f>SUM(I91:J91)</f>
      </c>
      <c r="L91" s="175"/>
      <c r="M91" s="87"/>
      <c r="N91" s="87"/>
      <c r="O91" s="87"/>
      <c r="P91" s="87"/>
      <c r="Q91" s="87"/>
      <c r="R91" s="87"/>
      <c r="S91" s="87"/>
      <c r="T91" s="87"/>
    </row>
    <row x14ac:dyDescent="0.25" r="92" customHeight="1" ht="17.25">
      <c r="A92" s="178">
        <f>A91</f>
        <v>25569.375</v>
      </c>
      <c r="B92" s="186" t="s">
        <v>43</v>
      </c>
      <c r="C92" s="180"/>
      <c r="D92" s="180"/>
      <c r="E92" s="180"/>
      <c r="F92" s="180"/>
      <c r="G92" s="180">
        <f>SUM(C92:F92)</f>
      </c>
      <c r="H92" s="125">
        <v>6000</v>
      </c>
      <c r="I92" s="125">
        <f>G92*H92</f>
      </c>
      <c r="J92" s="125">
        <f>I92*0.1</f>
      </c>
      <c r="K92" s="125">
        <f>SUM(I92:J92)</f>
      </c>
      <c r="L92" s="175"/>
      <c r="M92" s="87"/>
      <c r="N92" s="87"/>
      <c r="O92" s="87"/>
      <c r="P92" s="87"/>
      <c r="Q92" s="87"/>
      <c r="R92" s="87"/>
      <c r="S92" s="87"/>
      <c r="T92" s="87"/>
    </row>
    <row x14ac:dyDescent="0.25" r="93" customHeight="1" ht="17.25">
      <c r="A93" s="178">
        <f>A92</f>
        <v>25569.375</v>
      </c>
      <c r="B93" s="186" t="s">
        <v>18</v>
      </c>
      <c r="C93" s="180"/>
      <c r="D93" s="180"/>
      <c r="E93" s="180"/>
      <c r="F93" s="180"/>
      <c r="G93" s="180">
        <f>SUM(C93:F93)</f>
      </c>
      <c r="H93" s="125">
        <v>6000</v>
      </c>
      <c r="I93" s="125">
        <f>G93*H93</f>
      </c>
      <c r="J93" s="125">
        <f>I93*0.1</f>
      </c>
      <c r="K93" s="125">
        <f>SUM(I93:J93)</f>
      </c>
      <c r="L93" s="175"/>
      <c r="M93" s="87"/>
      <c r="N93" s="87"/>
      <c r="O93" s="87"/>
      <c r="P93" s="87"/>
      <c r="Q93" s="87"/>
      <c r="R93" s="87"/>
      <c r="S93" s="87"/>
      <c r="T93" s="87"/>
    </row>
    <row x14ac:dyDescent="0.25" r="94" customHeight="1" ht="17.25">
      <c r="A94" s="178">
        <f>A93</f>
        <v>25569.375</v>
      </c>
      <c r="B94" s="186" t="s">
        <v>82</v>
      </c>
      <c r="C94" s="188"/>
      <c r="D94" s="180"/>
      <c r="E94" s="180"/>
      <c r="F94" s="180"/>
      <c r="G94" s="180">
        <f>SUM(C94:F94)</f>
      </c>
      <c r="H94" s="125">
        <v>5000</v>
      </c>
      <c r="I94" s="125">
        <f>G94*H94</f>
      </c>
      <c r="J94" s="125">
        <f>I94*0.1</f>
      </c>
      <c r="K94" s="125">
        <f>SUM(I94:J94)</f>
      </c>
      <c r="L94" s="175"/>
      <c r="M94" s="87"/>
      <c r="N94" s="87"/>
      <c r="O94" s="87"/>
      <c r="P94" s="87"/>
      <c r="Q94" s="87"/>
      <c r="R94" s="87"/>
      <c r="S94" s="87"/>
      <c r="T94" s="87"/>
    </row>
    <row x14ac:dyDescent="0.25" r="95" customHeight="1" ht="17.25">
      <c r="A95" s="178">
        <f>A94</f>
        <v>25569.375</v>
      </c>
      <c r="B95" s="186" t="s">
        <v>151</v>
      </c>
      <c r="C95" s="180"/>
      <c r="D95" s="180"/>
      <c r="E95" s="180"/>
      <c r="F95" s="180"/>
      <c r="G95" s="180">
        <f>SUM(C95:F95)</f>
      </c>
      <c r="H95" s="125">
        <v>5000</v>
      </c>
      <c r="I95" s="125">
        <f>G95*H95</f>
      </c>
      <c r="J95" s="125">
        <f>I95*0.1</f>
      </c>
      <c r="K95" s="125">
        <f>SUM(I95:J95)</f>
      </c>
      <c r="L95" s="175"/>
      <c r="M95" s="87"/>
      <c r="N95" s="87"/>
      <c r="O95" s="87"/>
      <c r="P95" s="87"/>
      <c r="Q95" s="87"/>
      <c r="R95" s="87"/>
      <c r="S95" s="87"/>
      <c r="T95" s="87"/>
    </row>
    <row x14ac:dyDescent="0.25" r="96" customHeight="1" ht="17.25">
      <c r="A96" s="178">
        <f>A95</f>
        <v>25569.375</v>
      </c>
      <c r="B96" s="186" t="s">
        <v>105</v>
      </c>
      <c r="C96" s="180"/>
      <c r="D96" s="180"/>
      <c r="E96" s="180"/>
      <c r="F96" s="180"/>
      <c r="G96" s="180">
        <f>SUM(C96:F96)</f>
      </c>
      <c r="H96" s="125">
        <v>7000</v>
      </c>
      <c r="I96" s="125">
        <f>G96*H96</f>
      </c>
      <c r="J96" s="185"/>
      <c r="K96" s="125">
        <f>SUM(I96:J96)</f>
      </c>
      <c r="L96" s="175"/>
      <c r="M96" s="87"/>
      <c r="N96" s="87"/>
      <c r="O96" s="87"/>
      <c r="P96" s="87"/>
      <c r="Q96" s="87"/>
      <c r="R96" s="87"/>
      <c r="S96" s="87"/>
      <c r="T96" s="87"/>
    </row>
    <row x14ac:dyDescent="0.25" r="97" customHeight="1" ht="17.25">
      <c r="A97" s="178">
        <f>A96</f>
        <v>25569.375</v>
      </c>
      <c r="B97" s="186" t="s">
        <v>23</v>
      </c>
      <c r="C97" s="180"/>
      <c r="D97" s="180"/>
      <c r="E97" s="180"/>
      <c r="F97" s="180"/>
      <c r="G97" s="180">
        <f>SUM(C97:F97)</f>
      </c>
      <c r="H97" s="125">
        <v>6000</v>
      </c>
      <c r="I97" s="125">
        <f>G97*H97</f>
      </c>
      <c r="J97" s="125">
        <f>I97*0.1</f>
      </c>
      <c r="K97" s="125">
        <f>SUM(I97:J97)</f>
      </c>
      <c r="L97" s="175"/>
      <c r="M97" s="87"/>
      <c r="N97" s="87"/>
      <c r="O97" s="87"/>
      <c r="P97" s="87"/>
      <c r="Q97" s="87"/>
      <c r="R97" s="87"/>
      <c r="S97" s="87"/>
      <c r="T97" s="87"/>
    </row>
    <row x14ac:dyDescent="0.25" r="98" customHeight="1" ht="17.25">
      <c r="A98" s="178">
        <f>A97</f>
        <v>25569.375</v>
      </c>
      <c r="B98" s="186" t="s">
        <v>40</v>
      </c>
      <c r="C98" s="180"/>
      <c r="D98" s="180"/>
      <c r="E98" s="180"/>
      <c r="F98" s="180"/>
      <c r="G98" s="180">
        <f>SUM(C98:F98)</f>
      </c>
      <c r="H98" s="125">
        <v>6500</v>
      </c>
      <c r="I98" s="125">
        <f>G98*H98</f>
      </c>
      <c r="J98" s="125">
        <f>I98*0.1</f>
      </c>
      <c r="K98" s="125">
        <f>SUM(I98:J98)</f>
      </c>
      <c r="L98" s="175"/>
      <c r="M98" s="87"/>
      <c r="N98" s="87"/>
      <c r="O98" s="87"/>
      <c r="P98" s="87"/>
      <c r="Q98" s="87"/>
      <c r="R98" s="87"/>
      <c r="S98" s="87"/>
      <c r="T98" s="87"/>
    </row>
    <row x14ac:dyDescent="0.25" r="99" customHeight="1" ht="17.25">
      <c r="A99" s="178">
        <f>A98</f>
        <v>25569.375</v>
      </c>
      <c r="B99" s="186" t="s">
        <v>86</v>
      </c>
      <c r="C99" s="180"/>
      <c r="D99" s="180"/>
      <c r="E99" s="180"/>
      <c r="F99" s="180"/>
      <c r="G99" s="180">
        <f>SUM(C99:F99)</f>
      </c>
      <c r="H99" s="125">
        <v>6000</v>
      </c>
      <c r="I99" s="125">
        <f>G99*H99</f>
      </c>
      <c r="J99" s="125">
        <f>I99*0.1</f>
      </c>
      <c r="K99" s="125">
        <f>SUM(I99:J99)</f>
      </c>
      <c r="L99" s="175"/>
      <c r="M99" s="87"/>
      <c r="N99" s="87"/>
      <c r="O99" s="87"/>
      <c r="P99" s="87"/>
      <c r="Q99" s="87"/>
      <c r="R99" s="87"/>
      <c r="S99" s="87"/>
      <c r="T99" s="87"/>
    </row>
    <row x14ac:dyDescent="0.25" r="100" customHeight="1" ht="17.25">
      <c r="A100" s="178">
        <f>A99</f>
        <v>25569.375</v>
      </c>
      <c r="B100" s="186" t="s">
        <v>152</v>
      </c>
      <c r="C100" s="180"/>
      <c r="D100" s="180">
        <v>70</v>
      </c>
      <c r="E100" s="180"/>
      <c r="F100" s="180"/>
      <c r="G100" s="180">
        <f>SUM(C100:F100)</f>
      </c>
      <c r="H100" s="125">
        <v>6000</v>
      </c>
      <c r="I100" s="125">
        <f>G100*H100</f>
      </c>
      <c r="J100" s="125">
        <f>I100*0.1</f>
      </c>
      <c r="K100" s="125">
        <f>SUM(I100:J100)</f>
      </c>
      <c r="L100" s="175"/>
      <c r="M100" s="87"/>
      <c r="N100" s="87"/>
      <c r="O100" s="87"/>
      <c r="P100" s="87"/>
      <c r="Q100" s="87"/>
      <c r="R100" s="87"/>
      <c r="S100" s="87"/>
      <c r="T100" s="87"/>
    </row>
    <row x14ac:dyDescent="0.25" r="101" customHeight="1" ht="17.25">
      <c r="A101" s="178">
        <f>A97</f>
        <v>25569.375</v>
      </c>
      <c r="B101" s="186" t="s">
        <v>153</v>
      </c>
      <c r="C101" s="180"/>
      <c r="D101" s="180"/>
      <c r="E101" s="180"/>
      <c r="F101" s="180"/>
      <c r="G101" s="180">
        <f>SUM(C101:F101)</f>
      </c>
      <c r="H101" s="125">
        <v>6000</v>
      </c>
      <c r="I101" s="125">
        <f>G101*H101</f>
      </c>
      <c r="J101" s="125">
        <f>I101*0.1</f>
      </c>
      <c r="K101" s="125">
        <f>SUM(I101:J101)</f>
      </c>
      <c r="L101" s="175"/>
      <c r="M101" s="87"/>
      <c r="N101" s="87"/>
      <c r="O101" s="87"/>
      <c r="P101" s="87"/>
      <c r="Q101" s="87"/>
      <c r="R101" s="87"/>
      <c r="S101" s="87"/>
      <c r="T101" s="87"/>
    </row>
    <row x14ac:dyDescent="0.25" r="102" customHeight="1" ht="17.25">
      <c r="A102" s="178">
        <f>A98</f>
        <v>25569.375</v>
      </c>
      <c r="B102" s="186"/>
      <c r="C102" s="180"/>
      <c r="D102" s="180"/>
      <c r="E102" s="180"/>
      <c r="F102" s="180"/>
      <c r="G102" s="180">
        <f>SUM(C102:F102)</f>
      </c>
      <c r="H102" s="125"/>
      <c r="I102" s="125">
        <f>G102*H102</f>
      </c>
      <c r="J102" s="125">
        <f>I102*0.1</f>
      </c>
      <c r="K102" s="125">
        <f>SUM(I102:J102)</f>
      </c>
      <c r="L102" s="175"/>
      <c r="M102" s="87"/>
      <c r="N102" s="87"/>
      <c r="O102" s="87"/>
      <c r="P102" s="87"/>
      <c r="Q102" s="87"/>
      <c r="R102" s="87"/>
      <c r="S102" s="87"/>
      <c r="T102" s="87"/>
    </row>
    <row x14ac:dyDescent="0.25" r="103" customHeight="1" ht="17.25">
      <c r="A103" s="178">
        <f>A97</f>
        <v>25569.375</v>
      </c>
      <c r="B103" s="186"/>
      <c r="C103" s="180"/>
      <c r="D103" s="180"/>
      <c r="E103" s="180"/>
      <c r="F103" s="180"/>
      <c r="G103" s="180">
        <f>SUM(C103:F103)</f>
      </c>
      <c r="H103" s="125"/>
      <c r="I103" s="125">
        <f>G103*H103</f>
      </c>
      <c r="J103" s="125">
        <f>I103*0.1</f>
      </c>
      <c r="K103" s="125">
        <f>SUM(I103:J103)</f>
      </c>
      <c r="L103" s="175"/>
      <c r="M103" s="87"/>
      <c r="N103" s="87"/>
      <c r="O103" s="87"/>
      <c r="P103" s="87"/>
      <c r="Q103" s="87"/>
      <c r="R103" s="87"/>
      <c r="S103" s="87"/>
      <c r="T103" s="87"/>
    </row>
    <row x14ac:dyDescent="0.25" r="104" customHeight="1" ht="17.25">
      <c r="A104" s="178">
        <f>A98</f>
        <v>25569.375</v>
      </c>
      <c r="B104" s="186"/>
      <c r="C104" s="180"/>
      <c r="D104" s="180"/>
      <c r="E104" s="180"/>
      <c r="F104" s="180"/>
      <c r="G104" s="180">
        <f>SUM(C104:F104)</f>
      </c>
      <c r="H104" s="125"/>
      <c r="I104" s="125">
        <f>G104*H104</f>
      </c>
      <c r="J104" s="125">
        <f>I104*0.1</f>
      </c>
      <c r="K104" s="125">
        <f>SUM(I104:J104)</f>
      </c>
      <c r="L104" s="175"/>
      <c r="M104" s="87"/>
      <c r="N104" s="87"/>
      <c r="O104" s="87"/>
      <c r="P104" s="87"/>
      <c r="Q104" s="87"/>
      <c r="R104" s="87"/>
      <c r="S104" s="87"/>
      <c r="T104" s="87"/>
    </row>
    <row x14ac:dyDescent="0.25" r="105" customHeight="1" ht="17.25">
      <c r="A105" s="178">
        <f>A103</f>
        <v>25569.375</v>
      </c>
      <c r="B105" s="179"/>
      <c r="C105" s="180"/>
      <c r="D105" s="180"/>
      <c r="E105" s="180"/>
      <c r="F105" s="180"/>
      <c r="G105" s="180">
        <f>SUM(C105:F105)</f>
      </c>
      <c r="H105" s="125"/>
      <c r="I105" s="125">
        <f>G105*H105</f>
      </c>
      <c r="J105" s="125">
        <v>0</v>
      </c>
      <c r="K105" s="125">
        <f>SUM(I105:J105)</f>
      </c>
      <c r="L105" s="175"/>
      <c r="M105" s="87"/>
      <c r="N105" s="87"/>
      <c r="O105" s="87"/>
      <c r="P105" s="87"/>
      <c r="Q105" s="87"/>
      <c r="R105" s="87"/>
      <c r="S105" s="87"/>
      <c r="T105" s="87"/>
    </row>
    <row x14ac:dyDescent="0.25" r="106" customHeight="1" ht="17.25">
      <c r="A106" s="189">
        <f>A105</f>
        <v>25569.375</v>
      </c>
      <c r="B106" s="190" t="s">
        <v>155</v>
      </c>
      <c r="C106" s="191">
        <f>SUM(C60:C105)</f>
      </c>
      <c r="D106" s="191">
        <f>SUM(D60:D105)</f>
      </c>
      <c r="E106" s="191">
        <f>SUM(E60:E105)</f>
      </c>
      <c r="F106" s="191">
        <f>SUM(F60:F105)</f>
      </c>
      <c r="G106" s="191">
        <f>SUM(G60:G105)</f>
      </c>
      <c r="H106" s="191"/>
      <c r="I106" s="191">
        <f>SUM(I60:I105)</f>
      </c>
      <c r="J106" s="191">
        <f>SUM(J60:J105)</f>
      </c>
      <c r="K106" s="191">
        <f>SUM(K60:K105)</f>
      </c>
      <c r="L106" s="175"/>
      <c r="M106" s="87"/>
      <c r="N106" s="87"/>
      <c r="O106" s="87"/>
      <c r="P106" s="87"/>
      <c r="Q106" s="87"/>
      <c r="R106" s="87"/>
      <c r="S106" s="87"/>
      <c r="T106" s="87"/>
    </row>
    <row x14ac:dyDescent="0.25" r="107" customHeight="1" ht="17.25">
      <c r="A107" s="178">
        <f>A106</f>
        <v>25569.375</v>
      </c>
      <c r="B107" s="186" t="s">
        <v>113</v>
      </c>
      <c r="C107" s="180"/>
      <c r="D107" s="180"/>
      <c r="E107" s="180"/>
      <c r="F107" s="180"/>
      <c r="G107" s="180">
        <f>SUM(C107:F107)</f>
      </c>
      <c r="H107" s="125">
        <v>6500</v>
      </c>
      <c r="I107" s="125">
        <f>G107*H107</f>
      </c>
      <c r="J107" s="185"/>
      <c r="K107" s="125">
        <f>SUM(I107:J107)</f>
      </c>
      <c r="L107" s="175"/>
      <c r="M107" s="87"/>
      <c r="N107" s="87"/>
      <c r="O107" s="87"/>
      <c r="P107" s="87"/>
      <c r="Q107" s="87"/>
      <c r="R107" s="87"/>
      <c r="S107" s="87"/>
      <c r="T107" s="87"/>
    </row>
    <row x14ac:dyDescent="0.25" r="108" customHeight="1" ht="17.25">
      <c r="A108" s="178">
        <f>A107</f>
        <v>25569.375</v>
      </c>
      <c r="B108" s="186" t="s">
        <v>156</v>
      </c>
      <c r="C108" s="180"/>
      <c r="D108" s="180"/>
      <c r="E108" s="180"/>
      <c r="F108" s="180"/>
      <c r="G108" s="180">
        <f>SUM(C108:F108)</f>
      </c>
      <c r="H108" s="125">
        <v>6500</v>
      </c>
      <c r="I108" s="125">
        <f>G108*H108</f>
      </c>
      <c r="J108" s="185"/>
      <c r="K108" s="125">
        <f>SUM(I108:J108)</f>
      </c>
      <c r="L108" s="175"/>
      <c r="M108" s="87"/>
      <c r="N108" s="87"/>
      <c r="O108" s="87"/>
      <c r="P108" s="87"/>
      <c r="Q108" s="87"/>
      <c r="R108" s="87"/>
      <c r="S108" s="87"/>
      <c r="T108" s="87"/>
    </row>
    <row x14ac:dyDescent="0.25" r="109" customHeight="1" ht="17.25">
      <c r="A109" s="178">
        <f>A108</f>
        <v>25569.375</v>
      </c>
      <c r="B109" s="186" t="s">
        <v>112</v>
      </c>
      <c r="C109" s="180"/>
      <c r="D109" s="180"/>
      <c r="E109" s="180"/>
      <c r="F109" s="180"/>
      <c r="G109" s="180">
        <f>SUM(C109:F109)</f>
      </c>
      <c r="H109" s="125">
        <v>6900</v>
      </c>
      <c r="I109" s="125">
        <f>G109*H109</f>
      </c>
      <c r="J109" s="185"/>
      <c r="K109" s="125">
        <f>SUM(I109:J109)</f>
      </c>
      <c r="L109" s="175"/>
      <c r="M109" s="87"/>
      <c r="N109" s="87"/>
      <c r="O109" s="87"/>
      <c r="P109" s="87"/>
      <c r="Q109" s="87"/>
      <c r="R109" s="87"/>
      <c r="S109" s="87"/>
      <c r="T109" s="87"/>
    </row>
    <row x14ac:dyDescent="0.25" r="110" customHeight="1" ht="17.25">
      <c r="A110" s="178">
        <f>A109</f>
        <v>25569.375</v>
      </c>
      <c r="B110" s="179"/>
      <c r="C110" s="180"/>
      <c r="D110" s="180"/>
      <c r="E110" s="180"/>
      <c r="F110" s="180"/>
      <c r="G110" s="180">
        <f>SUM(C110:F110)</f>
      </c>
      <c r="H110" s="125"/>
      <c r="I110" s="125">
        <f>G110*H110</f>
      </c>
      <c r="J110" s="185"/>
      <c r="K110" s="125">
        <f>SUM(I110:J110)</f>
      </c>
      <c r="L110" s="175"/>
      <c r="M110" s="87"/>
      <c r="N110" s="87"/>
      <c r="O110" s="87"/>
      <c r="P110" s="87"/>
      <c r="Q110" s="87"/>
      <c r="R110" s="87"/>
      <c r="S110" s="87"/>
      <c r="T110" s="87"/>
    </row>
    <row x14ac:dyDescent="0.25" r="111" customHeight="1" ht="17.25">
      <c r="A111" s="178">
        <f>A110</f>
        <v>25569.375</v>
      </c>
      <c r="B111" s="179"/>
      <c r="C111" s="180"/>
      <c r="D111" s="180"/>
      <c r="E111" s="180"/>
      <c r="F111" s="180"/>
      <c r="G111" s="180">
        <f>SUM(C111:F111)</f>
      </c>
      <c r="H111" s="125"/>
      <c r="I111" s="125">
        <f>G111*H111</f>
      </c>
      <c r="J111" s="185"/>
      <c r="K111" s="125">
        <f>SUM(I111:J111)</f>
      </c>
      <c r="L111" s="175"/>
      <c r="M111" s="87"/>
      <c r="N111" s="87"/>
      <c r="O111" s="87"/>
      <c r="P111" s="87"/>
      <c r="Q111" s="87"/>
      <c r="R111" s="87"/>
      <c r="S111" s="87"/>
      <c r="T111" s="87"/>
    </row>
    <row x14ac:dyDescent="0.25" r="112" customHeight="1" ht="17.25">
      <c r="A112" s="178">
        <f>A111</f>
        <v>25569.375</v>
      </c>
      <c r="B112" s="179"/>
      <c r="C112" s="180"/>
      <c r="D112" s="180"/>
      <c r="E112" s="180"/>
      <c r="F112" s="180"/>
      <c r="G112" s="180">
        <f>SUM(C112:F112)</f>
      </c>
      <c r="H112" s="125"/>
      <c r="I112" s="125">
        <f>G112*H112</f>
      </c>
      <c r="J112" s="185"/>
      <c r="K112" s="125">
        <f>SUM(I112:J112)</f>
      </c>
      <c r="L112" s="175"/>
      <c r="M112" s="87"/>
      <c r="N112" s="87"/>
      <c r="O112" s="87"/>
      <c r="P112" s="87"/>
      <c r="Q112" s="87"/>
      <c r="R112" s="87"/>
      <c r="S112" s="87"/>
      <c r="T112" s="87"/>
    </row>
    <row x14ac:dyDescent="0.25" r="113" customHeight="1" ht="17.25">
      <c r="A113" s="178">
        <f>A112</f>
        <v>25569.375</v>
      </c>
      <c r="B113" s="179"/>
      <c r="C113" s="180"/>
      <c r="D113" s="180"/>
      <c r="E113" s="180"/>
      <c r="F113" s="180"/>
      <c r="G113" s="180">
        <f>SUM(C113:F113)</f>
      </c>
      <c r="H113" s="125"/>
      <c r="I113" s="125">
        <f>G113*H113</f>
      </c>
      <c r="J113" s="185"/>
      <c r="K113" s="125">
        <f>SUM(I113:J113)</f>
      </c>
      <c r="L113" s="175"/>
      <c r="M113" s="87"/>
      <c r="N113" s="87"/>
      <c r="O113" s="87"/>
      <c r="P113" s="87"/>
      <c r="Q113" s="87"/>
      <c r="R113" s="87"/>
      <c r="S113" s="87"/>
      <c r="T113" s="87"/>
    </row>
    <row x14ac:dyDescent="0.25" r="114" customHeight="1" ht="17.25">
      <c r="A114" s="178">
        <f>A113</f>
        <v>25569.375</v>
      </c>
      <c r="B114" s="179"/>
      <c r="C114" s="180"/>
      <c r="D114" s="180"/>
      <c r="E114" s="180"/>
      <c r="F114" s="180"/>
      <c r="G114" s="180">
        <f>SUM(C114:F114)</f>
      </c>
      <c r="H114" s="125"/>
      <c r="I114" s="125">
        <f>G114*H114</f>
      </c>
      <c r="J114" s="185"/>
      <c r="K114" s="125">
        <f>SUM(I114:J114)</f>
      </c>
      <c r="L114" s="175"/>
      <c r="M114" s="87"/>
      <c r="N114" s="87"/>
      <c r="O114" s="87"/>
      <c r="P114" s="87"/>
      <c r="Q114" s="87"/>
      <c r="R114" s="87"/>
      <c r="S114" s="87"/>
      <c r="T114" s="87"/>
    </row>
    <row x14ac:dyDescent="0.25" r="115" customHeight="1" ht="17.25">
      <c r="A115" s="189">
        <f>A114</f>
        <v>25569.375</v>
      </c>
      <c r="B115" s="190" t="s">
        <v>157</v>
      </c>
      <c r="C115" s="191">
        <f>SUM(C107:C114)</f>
      </c>
      <c r="D115" s="191">
        <f>SUM(D107:D114)</f>
      </c>
      <c r="E115" s="191">
        <f>SUM(E107:E114)</f>
      </c>
      <c r="F115" s="191">
        <f>SUM(F107:F114)</f>
      </c>
      <c r="G115" s="191">
        <f>SUM(G107:G114)</f>
      </c>
      <c r="H115" s="201"/>
      <c r="I115" s="201">
        <f>SUM(I107:I114)</f>
      </c>
      <c r="J115" s="201"/>
      <c r="K115" s="202">
        <f>SUM(K107:K114)</f>
      </c>
      <c r="L115" s="175"/>
      <c r="M115" s="87"/>
      <c r="N115" s="87"/>
      <c r="O115" s="87"/>
      <c r="P115" s="87"/>
      <c r="Q115" s="87"/>
      <c r="R115" s="87"/>
      <c r="S115" s="87"/>
      <c r="T115" s="87"/>
    </row>
    <row x14ac:dyDescent="0.25" r="116" customHeight="1" ht="17.25" hidden="1">
      <c r="A116" s="172" t="s">
        <v>128</v>
      </c>
      <c r="B116" s="173" t="s">
        <v>2</v>
      </c>
      <c r="C116" s="174" t="s">
        <v>129</v>
      </c>
      <c r="D116" s="174" t="s">
        <v>130</v>
      </c>
      <c r="E116" s="174" t="s">
        <v>131</v>
      </c>
      <c r="F116" s="174" t="s">
        <v>132</v>
      </c>
      <c r="G116" s="174" t="s">
        <v>133</v>
      </c>
      <c r="H116" s="174" t="s">
        <v>7</v>
      </c>
      <c r="I116" s="174" t="s">
        <v>134</v>
      </c>
      <c r="J116" s="174" t="s">
        <v>90</v>
      </c>
      <c r="K116" s="174" t="s">
        <v>135</v>
      </c>
      <c r="L116" s="175"/>
      <c r="M116" s="87"/>
      <c r="N116" s="87"/>
      <c r="O116" s="87"/>
      <c r="P116" s="87"/>
      <c r="Q116" s="87"/>
      <c r="R116" s="87"/>
      <c r="S116" s="87"/>
      <c r="T116" s="87"/>
    </row>
    <row x14ac:dyDescent="0.25" r="117" customHeight="1" ht="17.25">
      <c r="A117" s="178">
        <f>A115+1</f>
        <v>25569.375</v>
      </c>
      <c r="B117" s="179" t="s">
        <v>137</v>
      </c>
      <c r="C117" s="180"/>
      <c r="D117" s="181">
        <v>105</v>
      </c>
      <c r="E117" s="180"/>
      <c r="F117" s="180">
        <v>16</v>
      </c>
      <c r="G117" s="180">
        <f>SUM(C117:F117)</f>
      </c>
      <c r="H117" s="182">
        <v>4500</v>
      </c>
      <c r="I117" s="125">
        <f>G117*H117</f>
      </c>
      <c r="J117" s="125">
        <f>I117*0.1</f>
      </c>
      <c r="K117" s="125">
        <f>SUM(I117:J117)</f>
      </c>
      <c r="L117" s="175"/>
      <c r="M117" s="87"/>
      <c r="N117" s="87"/>
      <c r="O117" s="87"/>
      <c r="P117" s="87"/>
      <c r="Q117" s="87"/>
      <c r="R117" s="87"/>
      <c r="S117" s="87"/>
      <c r="T117" s="87"/>
    </row>
    <row x14ac:dyDescent="0.25" r="118" customHeight="1" ht="17.25">
      <c r="A118" s="178">
        <f>A117</f>
        <v>25569.375</v>
      </c>
      <c r="B118" s="179" t="s">
        <v>13</v>
      </c>
      <c r="C118" s="180"/>
      <c r="D118" s="180">
        <v>14</v>
      </c>
      <c r="E118" s="180">
        <v>4</v>
      </c>
      <c r="F118" s="180"/>
      <c r="G118" s="180">
        <f>SUM(C118:F118)</f>
      </c>
      <c r="H118" s="182">
        <v>6000</v>
      </c>
      <c r="I118" s="125">
        <f>G118*H118</f>
      </c>
      <c r="J118" s="125">
        <f>I118*0.1</f>
      </c>
      <c r="K118" s="125">
        <f>SUM(I118:J118)</f>
      </c>
      <c r="L118" s="175"/>
      <c r="M118" s="87"/>
      <c r="N118" s="87"/>
      <c r="O118" s="87"/>
      <c r="P118" s="87"/>
      <c r="Q118" s="87"/>
      <c r="R118" s="87"/>
      <c r="S118" s="87"/>
      <c r="T118" s="87"/>
    </row>
    <row x14ac:dyDescent="0.25" r="119" customHeight="1" ht="17.25">
      <c r="A119" s="178">
        <f>A118</f>
        <v>25569.375</v>
      </c>
      <c r="B119" s="179" t="s">
        <v>58</v>
      </c>
      <c r="C119" s="183">
        <v>6</v>
      </c>
      <c r="D119" s="180">
        <v>13</v>
      </c>
      <c r="E119" s="180">
        <v>8</v>
      </c>
      <c r="F119" s="180"/>
      <c r="G119" s="180">
        <f>SUM(C119:F119)</f>
      </c>
      <c r="H119" s="182">
        <v>5500</v>
      </c>
      <c r="I119" s="125">
        <f>G119*H119</f>
      </c>
      <c r="J119" s="125">
        <f>I119*0.1</f>
      </c>
      <c r="K119" s="125">
        <f>SUM(I119:J119)</f>
      </c>
      <c r="L119" s="175"/>
      <c r="M119" s="87"/>
      <c r="N119" s="87"/>
      <c r="O119" s="87"/>
      <c r="P119" s="87"/>
      <c r="Q119" s="87"/>
      <c r="R119" s="87"/>
      <c r="S119" s="87"/>
      <c r="T119" s="87"/>
    </row>
    <row x14ac:dyDescent="0.25" r="120" customHeight="1" ht="17.25">
      <c r="A120" s="178">
        <f>A119</f>
        <v>25569.375</v>
      </c>
      <c r="B120" s="179" t="s">
        <v>147</v>
      </c>
      <c r="C120" s="183">
        <v>0</v>
      </c>
      <c r="D120" s="180">
        <v>40</v>
      </c>
      <c r="E120" s="180">
        <v>25</v>
      </c>
      <c r="F120" s="180">
        <v>20</v>
      </c>
      <c r="G120" s="180">
        <f>SUM(C120:F120)</f>
      </c>
      <c r="H120" s="182">
        <v>5000</v>
      </c>
      <c r="I120" s="125">
        <f>G120*H120</f>
      </c>
      <c r="J120" s="125">
        <f>I120*0.1</f>
      </c>
      <c r="K120" s="125">
        <f>SUM(I120:J120)</f>
      </c>
      <c r="L120" s="175"/>
      <c r="M120" s="87"/>
      <c r="N120" s="87"/>
      <c r="O120" s="87"/>
      <c r="P120" s="87"/>
      <c r="Q120" s="87"/>
      <c r="R120" s="87"/>
      <c r="S120" s="87"/>
      <c r="T120" s="87"/>
    </row>
    <row x14ac:dyDescent="0.25" r="121" customHeight="1" ht="17.25">
      <c r="A121" s="178">
        <f>A120</f>
        <v>25569.375</v>
      </c>
      <c r="B121" s="179" t="s">
        <v>27</v>
      </c>
      <c r="C121" s="180"/>
      <c r="D121" s="180">
        <v>10</v>
      </c>
      <c r="E121" s="180">
        <v>10</v>
      </c>
      <c r="F121" s="180"/>
      <c r="G121" s="180">
        <f>SUM(C121:F121)</f>
      </c>
      <c r="H121" s="182">
        <v>5500</v>
      </c>
      <c r="I121" s="125">
        <f>G121*H121</f>
      </c>
      <c r="J121" s="125">
        <f>I121*0.1</f>
      </c>
      <c r="K121" s="125">
        <f>SUM(I121:J121)</f>
      </c>
      <c r="L121" s="175"/>
      <c r="M121" s="87"/>
      <c r="N121" s="87"/>
      <c r="O121" s="87"/>
      <c r="P121" s="87"/>
      <c r="Q121" s="87"/>
      <c r="R121" s="87"/>
      <c r="S121" s="87"/>
      <c r="T121" s="87"/>
    </row>
    <row x14ac:dyDescent="0.25" r="122" customHeight="1" ht="17.25">
      <c r="A122" s="178">
        <f>A121</f>
        <v>25569.375</v>
      </c>
      <c r="B122" s="179" t="s">
        <v>20</v>
      </c>
      <c r="C122" s="180"/>
      <c r="D122" s="180">
        <v>61</v>
      </c>
      <c r="E122" s="180"/>
      <c r="F122" s="180"/>
      <c r="G122" s="180">
        <f>SUM(C122:F122)</f>
      </c>
      <c r="H122" s="182">
        <v>5500</v>
      </c>
      <c r="I122" s="125">
        <f>G122*H122</f>
      </c>
      <c r="J122" s="125">
        <f>I122*0.1</f>
      </c>
      <c r="K122" s="125">
        <f>SUM(I122:J122)</f>
      </c>
      <c r="L122" s="175"/>
      <c r="M122" s="87"/>
      <c r="N122" s="87"/>
      <c r="O122" s="87"/>
      <c r="P122" s="87"/>
      <c r="Q122" s="87"/>
      <c r="R122" s="87"/>
      <c r="S122" s="87"/>
      <c r="T122" s="87"/>
    </row>
    <row x14ac:dyDescent="0.25" r="123" customHeight="1" ht="17.25">
      <c r="A123" s="178">
        <f>A122</f>
        <v>25569.375</v>
      </c>
      <c r="B123" s="179" t="s">
        <v>31</v>
      </c>
      <c r="C123" s="180"/>
      <c r="D123" s="180">
        <v>25</v>
      </c>
      <c r="E123" s="180"/>
      <c r="F123" s="180"/>
      <c r="G123" s="180">
        <f>SUM(C123:F123)</f>
      </c>
      <c r="H123" s="182">
        <v>6000</v>
      </c>
      <c r="I123" s="125">
        <f>G123*H123</f>
      </c>
      <c r="J123" s="125">
        <f>I123*0.1</f>
      </c>
      <c r="K123" s="125">
        <f>SUM(I123:J123)</f>
      </c>
      <c r="L123" s="175"/>
      <c r="M123" s="87"/>
      <c r="N123" s="87"/>
      <c r="O123" s="87"/>
      <c r="P123" s="87"/>
      <c r="Q123" s="87"/>
      <c r="R123" s="87"/>
      <c r="S123" s="87"/>
      <c r="T123" s="87"/>
    </row>
    <row x14ac:dyDescent="0.25" r="124" customHeight="1" ht="17.25">
      <c r="A124" s="178">
        <f>A123</f>
        <v>25569.375</v>
      </c>
      <c r="B124" s="179" t="s">
        <v>71</v>
      </c>
      <c r="C124" s="180"/>
      <c r="D124" s="180">
        <v>25</v>
      </c>
      <c r="E124" s="180"/>
      <c r="F124" s="180"/>
      <c r="G124" s="180">
        <f>SUM(C124:F124)</f>
      </c>
      <c r="H124" s="182">
        <v>6000</v>
      </c>
      <c r="I124" s="125">
        <f>G124*H124</f>
      </c>
      <c r="J124" s="125">
        <f>I124*0.1</f>
      </c>
      <c r="K124" s="125">
        <f>SUM(I124:J124)</f>
      </c>
      <c r="L124" s="175"/>
      <c r="M124" s="87"/>
      <c r="N124" s="87"/>
      <c r="O124" s="87"/>
      <c r="P124" s="87"/>
      <c r="Q124" s="87"/>
      <c r="R124" s="87"/>
      <c r="S124" s="87"/>
      <c r="T124" s="87"/>
    </row>
    <row x14ac:dyDescent="0.25" r="125" customHeight="1" ht="17.25">
      <c r="A125" s="178">
        <f>A124</f>
        <v>25569.375</v>
      </c>
      <c r="B125" s="184" t="s">
        <v>49</v>
      </c>
      <c r="C125" s="180"/>
      <c r="D125" s="180">
        <v>14</v>
      </c>
      <c r="E125" s="180">
        <v>9</v>
      </c>
      <c r="F125" s="180">
        <v>6</v>
      </c>
      <c r="G125" s="180">
        <f>SUM(C125:F125)</f>
      </c>
      <c r="H125" s="182">
        <v>6000</v>
      </c>
      <c r="I125" s="125">
        <f>G125*H125</f>
      </c>
      <c r="J125" s="125">
        <f>I125*0.1</f>
      </c>
      <c r="K125" s="125">
        <f>SUM(I125:J125)</f>
      </c>
      <c r="L125" s="175"/>
      <c r="M125" s="87"/>
      <c r="N125" s="87"/>
      <c r="O125" s="87"/>
      <c r="P125" s="87"/>
      <c r="Q125" s="87"/>
      <c r="R125" s="87"/>
      <c r="S125" s="87"/>
      <c r="T125" s="87"/>
    </row>
    <row x14ac:dyDescent="0.25" r="126" customHeight="1" ht="17.25">
      <c r="A126" s="178">
        <f>A125</f>
        <v>25569.375</v>
      </c>
      <c r="B126" s="179" t="s">
        <v>9</v>
      </c>
      <c r="C126" s="180"/>
      <c r="D126" s="180">
        <v>48</v>
      </c>
      <c r="E126" s="180"/>
      <c r="F126" s="180"/>
      <c r="G126" s="180">
        <f>SUM(C126:F126)</f>
      </c>
      <c r="H126" s="182">
        <v>6000</v>
      </c>
      <c r="I126" s="125">
        <f>G126*H126</f>
      </c>
      <c r="J126" s="125">
        <f>I126*0.1</f>
      </c>
      <c r="K126" s="125">
        <f>SUM(I126:J126)</f>
      </c>
      <c r="L126" s="175"/>
      <c r="M126" s="87"/>
      <c r="N126" s="87"/>
      <c r="O126" s="87"/>
      <c r="P126" s="87"/>
      <c r="Q126" s="87"/>
      <c r="R126" s="87"/>
      <c r="S126" s="87"/>
      <c r="T126" s="87"/>
    </row>
    <row x14ac:dyDescent="0.25" r="127" customHeight="1" ht="17.25">
      <c r="A127" s="178">
        <f>A126</f>
        <v>25569.375</v>
      </c>
      <c r="B127" s="179" t="s">
        <v>78</v>
      </c>
      <c r="C127" s="180"/>
      <c r="D127" s="180"/>
      <c r="E127" s="180"/>
      <c r="F127" s="180"/>
      <c r="G127" s="180">
        <f>SUM(C127:F127)</f>
      </c>
      <c r="H127" s="182">
        <v>6500</v>
      </c>
      <c r="I127" s="125">
        <f>G127*H127</f>
      </c>
      <c r="J127" s="125">
        <f>I127*0.1</f>
      </c>
      <c r="K127" s="125">
        <f>SUM(I127:J127)</f>
      </c>
      <c r="L127" s="175"/>
      <c r="M127" s="87"/>
      <c r="N127" s="87"/>
      <c r="O127" s="87"/>
      <c r="P127" s="87"/>
      <c r="Q127" s="87"/>
      <c r="R127" s="87"/>
      <c r="S127" s="87"/>
      <c r="T127" s="87"/>
    </row>
    <row x14ac:dyDescent="0.25" r="128" customHeight="1" ht="17.25">
      <c r="A128" s="178">
        <f>A127</f>
        <v>25569.375</v>
      </c>
      <c r="B128" s="179" t="s">
        <v>55</v>
      </c>
      <c r="C128" s="180"/>
      <c r="D128" s="180">
        <v>10</v>
      </c>
      <c r="E128" s="180"/>
      <c r="F128" s="180"/>
      <c r="G128" s="180">
        <f>SUM(C128:F128)</f>
      </c>
      <c r="H128" s="182">
        <v>6500</v>
      </c>
      <c r="I128" s="125">
        <f>G128*H128</f>
      </c>
      <c r="J128" s="125">
        <f>I128*0.1</f>
      </c>
      <c r="K128" s="125">
        <f>SUM(I128:J128)</f>
      </c>
      <c r="L128" s="175"/>
      <c r="M128" s="87"/>
      <c r="N128" s="87"/>
      <c r="O128" s="87"/>
      <c r="P128" s="87"/>
      <c r="Q128" s="87"/>
      <c r="R128" s="87"/>
      <c r="S128" s="87"/>
      <c r="T128" s="87"/>
    </row>
    <row x14ac:dyDescent="0.25" r="129" customHeight="1" ht="17.25">
      <c r="A129" s="178">
        <f>A128</f>
        <v>25569.375</v>
      </c>
      <c r="B129" s="179" t="s">
        <v>80</v>
      </c>
      <c r="C129" s="180"/>
      <c r="D129" s="180">
        <v>23</v>
      </c>
      <c r="E129" s="180"/>
      <c r="F129" s="180"/>
      <c r="G129" s="180">
        <f>SUM(C129:F129)</f>
      </c>
      <c r="H129" s="182">
        <v>6000</v>
      </c>
      <c r="I129" s="125">
        <f>G129*H129</f>
      </c>
      <c r="J129" s="185"/>
      <c r="K129" s="125">
        <f>SUM(I129:J129)</f>
      </c>
      <c r="L129" s="175"/>
      <c r="M129" s="87"/>
      <c r="N129" s="87"/>
      <c r="O129" s="87"/>
      <c r="P129" s="87"/>
      <c r="Q129" s="87"/>
      <c r="R129" s="87"/>
      <c r="S129" s="87"/>
      <c r="T129" s="87"/>
    </row>
    <row x14ac:dyDescent="0.25" r="130" customHeight="1" ht="17.25">
      <c r="A130" s="178">
        <f>A129</f>
        <v>25569.375</v>
      </c>
      <c r="B130" s="179" t="s">
        <v>67</v>
      </c>
      <c r="C130" s="180"/>
      <c r="D130" s="180">
        <v>7</v>
      </c>
      <c r="E130" s="180"/>
      <c r="F130" s="180"/>
      <c r="G130" s="180">
        <f>SUM(C130:F130)</f>
      </c>
      <c r="H130" s="182">
        <v>5500</v>
      </c>
      <c r="I130" s="125">
        <f>G130*H130</f>
      </c>
      <c r="J130" s="125">
        <f>I130*0.1</f>
      </c>
      <c r="K130" s="125">
        <f>SUM(I130:J130)</f>
      </c>
      <c r="L130" s="175"/>
      <c r="M130" s="87"/>
      <c r="N130" s="87"/>
      <c r="O130" s="87"/>
      <c r="P130" s="87"/>
      <c r="Q130" s="87"/>
      <c r="R130" s="87"/>
      <c r="S130" s="87"/>
      <c r="T130" s="87"/>
    </row>
    <row x14ac:dyDescent="0.25" r="131" customHeight="1" ht="17.25">
      <c r="A131" s="178">
        <f>A130</f>
        <v>25569.375</v>
      </c>
      <c r="B131" s="186" t="s">
        <v>74</v>
      </c>
      <c r="C131" s="180"/>
      <c r="D131" s="180">
        <v>31</v>
      </c>
      <c r="E131" s="180">
        <v>25</v>
      </c>
      <c r="F131" s="180"/>
      <c r="G131" s="180">
        <f>SUM(C131:F131)</f>
      </c>
      <c r="H131" s="187">
        <v>5000</v>
      </c>
      <c r="I131" s="125">
        <f>G131*H131</f>
      </c>
      <c r="J131" s="125">
        <f>I131*0.1</f>
      </c>
      <c r="K131" s="125">
        <f>SUM(I131:J131)</f>
      </c>
      <c r="L131" s="175"/>
      <c r="M131" s="87"/>
      <c r="N131" s="87"/>
      <c r="O131" s="87"/>
      <c r="P131" s="87"/>
      <c r="Q131" s="87"/>
      <c r="R131" s="87"/>
      <c r="S131" s="87"/>
      <c r="T131" s="87"/>
    </row>
    <row x14ac:dyDescent="0.25" r="132" customHeight="1" ht="17.25">
      <c r="A132" s="178">
        <f>A131</f>
        <v>25569.375</v>
      </c>
      <c r="B132" s="179" t="s">
        <v>11</v>
      </c>
      <c r="C132" s="180"/>
      <c r="D132" s="180">
        <v>13</v>
      </c>
      <c r="E132" s="180">
        <v>7</v>
      </c>
      <c r="F132" s="180"/>
      <c r="G132" s="180">
        <f>SUM(C132:F132)</f>
      </c>
      <c r="H132" s="182">
        <v>6000</v>
      </c>
      <c r="I132" s="125">
        <f>G132*H132</f>
      </c>
      <c r="J132" s="125">
        <f>I132*0.1</f>
      </c>
      <c r="K132" s="125">
        <f>SUM(I132:J132)</f>
      </c>
      <c r="L132" s="175"/>
      <c r="M132" s="87"/>
      <c r="N132" s="87"/>
      <c r="O132" s="87"/>
      <c r="P132" s="87"/>
      <c r="Q132" s="87"/>
      <c r="R132" s="87"/>
      <c r="S132" s="87"/>
      <c r="T132" s="87"/>
    </row>
    <row x14ac:dyDescent="0.25" r="133" customHeight="1" ht="17.25">
      <c r="A133" s="178">
        <f>A132</f>
        <v>25569.375</v>
      </c>
      <c r="B133" s="179" t="s">
        <v>22</v>
      </c>
      <c r="C133" s="180"/>
      <c r="D133" s="180">
        <v>38</v>
      </c>
      <c r="E133" s="180"/>
      <c r="F133" s="180"/>
      <c r="G133" s="180">
        <f>SUM(C133:F133)</f>
      </c>
      <c r="H133" s="182">
        <v>4800</v>
      </c>
      <c r="I133" s="125">
        <f>G133*H133</f>
      </c>
      <c r="J133" s="125">
        <f>I133*0.1</f>
      </c>
      <c r="K133" s="125">
        <f>SUM(I133:J133)</f>
      </c>
      <c r="L133" s="175"/>
      <c r="M133" s="87"/>
      <c r="N133" s="87"/>
      <c r="O133" s="87"/>
      <c r="P133" s="87"/>
      <c r="Q133" s="87"/>
      <c r="R133" s="87"/>
      <c r="S133" s="87"/>
      <c r="T133" s="87"/>
    </row>
    <row x14ac:dyDescent="0.25" r="134" customHeight="1" ht="17.25">
      <c r="A134" s="178">
        <f>A133</f>
        <v>25569.375</v>
      </c>
      <c r="B134" s="186" t="s">
        <v>84</v>
      </c>
      <c r="C134" s="180"/>
      <c r="D134" s="180">
        <v>16</v>
      </c>
      <c r="E134" s="180">
        <v>9</v>
      </c>
      <c r="F134" s="180"/>
      <c r="G134" s="180">
        <f>SUM(C134:F134)</f>
      </c>
      <c r="H134" s="182">
        <v>4800</v>
      </c>
      <c r="I134" s="125">
        <f>G134*H134</f>
      </c>
      <c r="J134" s="125">
        <f>I134*0.1</f>
      </c>
      <c r="K134" s="125">
        <f>SUM(I134:J134)</f>
      </c>
      <c r="L134" s="175"/>
      <c r="M134" s="87"/>
      <c r="N134" s="87"/>
      <c r="O134" s="87"/>
      <c r="P134" s="87"/>
      <c r="Q134" s="87"/>
      <c r="R134" s="87"/>
      <c r="S134" s="87"/>
      <c r="T134" s="87"/>
    </row>
    <row x14ac:dyDescent="0.25" r="135" customHeight="1" ht="17.25">
      <c r="A135" s="178">
        <f>A134</f>
        <v>25569.375</v>
      </c>
      <c r="B135" s="179" t="s">
        <v>17</v>
      </c>
      <c r="C135" s="180"/>
      <c r="D135" s="180">
        <v>37</v>
      </c>
      <c r="E135" s="180">
        <v>15</v>
      </c>
      <c r="F135" s="180"/>
      <c r="G135" s="180">
        <f>SUM(C135:F135)</f>
      </c>
      <c r="H135" s="182">
        <v>6500</v>
      </c>
      <c r="I135" s="125">
        <f>G135*H135</f>
      </c>
      <c r="J135" s="125">
        <f>I135*0.1</f>
      </c>
      <c r="K135" s="125">
        <f>SUM(I135:J135)</f>
      </c>
      <c r="L135" s="175"/>
      <c r="M135" s="87"/>
      <c r="N135" s="87"/>
      <c r="O135" s="87"/>
      <c r="P135" s="87"/>
      <c r="Q135" s="87"/>
      <c r="R135" s="87"/>
      <c r="S135" s="87"/>
      <c r="T135" s="87"/>
    </row>
    <row x14ac:dyDescent="0.25" r="136" customHeight="1" ht="17.25">
      <c r="A136" s="178">
        <f>A135</f>
        <v>25569.375</v>
      </c>
      <c r="B136" s="186" t="s">
        <v>148</v>
      </c>
      <c r="C136" s="180"/>
      <c r="D136" s="180">
        <v>3</v>
      </c>
      <c r="E136" s="180"/>
      <c r="F136" s="180"/>
      <c r="G136" s="180">
        <f>SUM(C136:F136)</f>
      </c>
      <c r="H136" s="182">
        <v>6000</v>
      </c>
      <c r="I136" s="125">
        <f>G136*H136</f>
      </c>
      <c r="J136" s="125">
        <f>I136*0.1</f>
      </c>
      <c r="K136" s="125">
        <f>SUM(I136:J136)</f>
      </c>
      <c r="L136" s="175"/>
      <c r="M136" s="87"/>
      <c r="N136" s="87"/>
      <c r="O136" s="87"/>
      <c r="P136" s="87"/>
      <c r="Q136" s="87"/>
      <c r="R136" s="87"/>
      <c r="S136" s="87"/>
      <c r="T136" s="87"/>
    </row>
    <row x14ac:dyDescent="0.25" r="137" customHeight="1" ht="17.25">
      <c r="A137" s="178">
        <f>A136</f>
        <v>25569.375</v>
      </c>
      <c r="B137" s="179" t="s">
        <v>29</v>
      </c>
      <c r="C137" s="188">
        <v>13</v>
      </c>
      <c r="D137" s="180">
        <v>15</v>
      </c>
      <c r="E137" s="180">
        <v>14</v>
      </c>
      <c r="F137" s="180"/>
      <c r="G137" s="180">
        <f>SUM(C137:F137)</f>
      </c>
      <c r="H137" s="182">
        <v>5500</v>
      </c>
      <c r="I137" s="125">
        <f>G137*H137</f>
      </c>
      <c r="J137" s="125">
        <f>I137*0.1</f>
      </c>
      <c r="K137" s="125">
        <f>SUM(I137:J137)</f>
      </c>
      <c r="L137" s="175"/>
      <c r="M137" s="87"/>
      <c r="N137" s="87"/>
      <c r="O137" s="87"/>
      <c r="P137" s="87"/>
      <c r="Q137" s="87"/>
      <c r="R137" s="87"/>
      <c r="S137" s="87"/>
      <c r="T137" s="87"/>
    </row>
    <row x14ac:dyDescent="0.25" r="138" customHeight="1" ht="17.25">
      <c r="A138" s="178">
        <f>A137</f>
        <v>25569.375</v>
      </c>
      <c r="B138" s="179" t="s">
        <v>15</v>
      </c>
      <c r="C138" s="180"/>
      <c r="D138" s="180">
        <v>17</v>
      </c>
      <c r="E138" s="180">
        <v>5</v>
      </c>
      <c r="F138" s="180"/>
      <c r="G138" s="180">
        <f>SUM(C138:F138)</f>
      </c>
      <c r="H138" s="182">
        <v>4800</v>
      </c>
      <c r="I138" s="125">
        <f>G138*H138</f>
      </c>
      <c r="J138" s="125">
        <f>I138*0.1</f>
      </c>
      <c r="K138" s="125">
        <f>SUM(I138:J138)</f>
      </c>
      <c r="L138" s="175"/>
      <c r="M138" s="87"/>
      <c r="N138" s="87"/>
      <c r="O138" s="87"/>
      <c r="P138" s="87"/>
      <c r="Q138" s="87"/>
      <c r="R138" s="87"/>
      <c r="S138" s="87"/>
      <c r="T138" s="87"/>
    </row>
    <row x14ac:dyDescent="0.25" r="139" customHeight="1" ht="17.25">
      <c r="A139" s="178">
        <f>A138</f>
        <v>25569.375</v>
      </c>
      <c r="B139" s="179" t="s">
        <v>21</v>
      </c>
      <c r="C139" s="188">
        <v>7</v>
      </c>
      <c r="D139" s="180">
        <v>17</v>
      </c>
      <c r="E139" s="180"/>
      <c r="F139" s="180"/>
      <c r="G139" s="180">
        <f>SUM(C139:F139)</f>
      </c>
      <c r="H139" s="182">
        <v>5500</v>
      </c>
      <c r="I139" s="125">
        <f>G139*H139</f>
      </c>
      <c r="J139" s="125">
        <f>I139*0.1</f>
      </c>
      <c r="K139" s="125">
        <f>SUM(I139:J139)</f>
      </c>
      <c r="L139" s="175"/>
      <c r="M139" s="87"/>
      <c r="N139" s="87"/>
      <c r="O139" s="87"/>
      <c r="P139" s="87"/>
      <c r="Q139" s="87"/>
      <c r="R139" s="87"/>
      <c r="S139" s="87"/>
      <c r="T139" s="87"/>
    </row>
    <row x14ac:dyDescent="0.25" r="140" customHeight="1" ht="17.25">
      <c r="A140" s="178">
        <f>A139</f>
        <v>25569.375</v>
      </c>
      <c r="B140" s="179" t="s">
        <v>52</v>
      </c>
      <c r="C140" s="180"/>
      <c r="D140" s="180">
        <v>17</v>
      </c>
      <c r="E140" s="180">
        <v>11</v>
      </c>
      <c r="F140" s="180"/>
      <c r="G140" s="180">
        <f>SUM(C140:F140)</f>
      </c>
      <c r="H140" s="182">
        <v>5500</v>
      </c>
      <c r="I140" s="125">
        <f>G140*H140</f>
      </c>
      <c r="J140" s="125">
        <f>I140*0.1</f>
      </c>
      <c r="K140" s="125">
        <f>SUM(I140:J140)</f>
      </c>
      <c r="L140" s="175"/>
      <c r="M140" s="87"/>
      <c r="N140" s="87"/>
      <c r="O140" s="87"/>
      <c r="P140" s="87"/>
      <c r="Q140" s="87"/>
      <c r="R140" s="87"/>
      <c r="S140" s="87"/>
      <c r="T140" s="87"/>
    </row>
    <row x14ac:dyDescent="0.25" r="141" customHeight="1" ht="17.25">
      <c r="A141" s="178">
        <f>A140</f>
        <v>25569.375</v>
      </c>
      <c r="B141" s="186" t="s">
        <v>61</v>
      </c>
      <c r="C141" s="180"/>
      <c r="D141" s="180">
        <v>7</v>
      </c>
      <c r="E141" s="180"/>
      <c r="F141" s="180"/>
      <c r="G141" s="180">
        <f>SUM(C141:F141)</f>
      </c>
      <c r="H141" s="182">
        <v>5500</v>
      </c>
      <c r="I141" s="125">
        <f>G141*H141</f>
      </c>
      <c r="J141" s="125">
        <f>I141*0.1</f>
      </c>
      <c r="K141" s="125">
        <f>SUM(I141:J141)</f>
      </c>
      <c r="L141" s="175"/>
      <c r="M141" s="87"/>
      <c r="N141" s="87"/>
      <c r="O141" s="87"/>
      <c r="P141" s="87"/>
      <c r="Q141" s="87"/>
      <c r="R141" s="87"/>
      <c r="S141" s="87"/>
      <c r="T141" s="87"/>
    </row>
    <row x14ac:dyDescent="0.25" r="142" customHeight="1" ht="17.25">
      <c r="A142" s="178">
        <f>A141</f>
        <v>25569.375</v>
      </c>
      <c r="B142" s="179" t="s">
        <v>33</v>
      </c>
      <c r="C142" s="180"/>
      <c r="D142" s="180">
        <v>8</v>
      </c>
      <c r="E142" s="180"/>
      <c r="F142" s="180"/>
      <c r="G142" s="180">
        <f>SUM(C142:F142)</f>
      </c>
      <c r="H142" s="182">
        <v>5500</v>
      </c>
      <c r="I142" s="125">
        <f>G142*H142</f>
      </c>
      <c r="J142" s="125">
        <f>I142*0.1</f>
      </c>
      <c r="K142" s="125">
        <f>SUM(I142:J142)</f>
      </c>
      <c r="L142" s="175"/>
      <c r="M142" s="87"/>
      <c r="N142" s="87"/>
      <c r="O142" s="87"/>
      <c r="P142" s="87"/>
      <c r="Q142" s="87"/>
      <c r="R142" s="87"/>
      <c r="S142" s="87"/>
      <c r="T142" s="87"/>
    </row>
    <row x14ac:dyDescent="0.25" r="143" customHeight="1" ht="17.25">
      <c r="A143" s="178">
        <f>A142</f>
        <v>25569.375</v>
      </c>
      <c r="B143" s="179" t="s">
        <v>12</v>
      </c>
      <c r="C143" s="180"/>
      <c r="D143" s="180">
        <v>17</v>
      </c>
      <c r="E143" s="180">
        <v>8</v>
      </c>
      <c r="F143" s="180"/>
      <c r="G143" s="180">
        <f>SUM(C143:F143)</f>
      </c>
      <c r="H143" s="182">
        <v>6000</v>
      </c>
      <c r="I143" s="125">
        <f>G143*H143</f>
      </c>
      <c r="J143" s="125">
        <f>I143*0.1</f>
      </c>
      <c r="K143" s="125">
        <f>SUM(I143:J143)</f>
      </c>
      <c r="L143" s="175"/>
      <c r="M143" s="87"/>
      <c r="N143" s="87"/>
      <c r="O143" s="87"/>
      <c r="P143" s="87"/>
      <c r="Q143" s="87"/>
      <c r="R143" s="87"/>
      <c r="S143" s="87"/>
      <c r="T143" s="87"/>
    </row>
    <row x14ac:dyDescent="0.25" r="144" customHeight="1" ht="17.25">
      <c r="A144" s="178">
        <f>A143</f>
        <v>25569.375</v>
      </c>
      <c r="B144" s="186" t="s">
        <v>37</v>
      </c>
      <c r="C144" s="180"/>
      <c r="D144" s="180">
        <v>6</v>
      </c>
      <c r="E144" s="180"/>
      <c r="F144" s="180"/>
      <c r="G144" s="180">
        <f>SUM(C144:F144)</f>
      </c>
      <c r="H144" s="182">
        <v>6500</v>
      </c>
      <c r="I144" s="125">
        <f>G144*H144</f>
      </c>
      <c r="J144" s="125">
        <f>I144*0.1</f>
      </c>
      <c r="K144" s="125">
        <f>SUM(I144:J144)</f>
      </c>
      <c r="L144" s="175"/>
      <c r="M144" s="87"/>
      <c r="N144" s="87"/>
      <c r="O144" s="87"/>
      <c r="P144" s="87"/>
      <c r="Q144" s="87"/>
      <c r="R144" s="87"/>
      <c r="S144" s="87"/>
      <c r="T144" s="87"/>
    </row>
    <row x14ac:dyDescent="0.25" r="145" customHeight="1" ht="17.25">
      <c r="A145" s="178">
        <f>A144</f>
        <v>25569.375</v>
      </c>
      <c r="B145" s="186" t="s">
        <v>64</v>
      </c>
      <c r="C145" s="180"/>
      <c r="D145" s="180">
        <v>51</v>
      </c>
      <c r="E145" s="180">
        <v>8</v>
      </c>
      <c r="F145" s="180"/>
      <c r="G145" s="180">
        <f>SUM(C145:F145)</f>
      </c>
      <c r="H145" s="182">
        <v>5500</v>
      </c>
      <c r="I145" s="125">
        <f>G145*H145</f>
      </c>
      <c r="J145" s="125">
        <f>I145*0.1</f>
      </c>
      <c r="K145" s="125">
        <f>SUM(I145:J145)</f>
      </c>
      <c r="L145" s="175"/>
      <c r="M145" s="87"/>
      <c r="N145" s="87"/>
      <c r="O145" s="87"/>
      <c r="P145" s="87"/>
      <c r="Q145" s="87"/>
      <c r="R145" s="87"/>
      <c r="S145" s="87"/>
      <c r="T145" s="87"/>
    </row>
    <row x14ac:dyDescent="0.25" r="146" customHeight="1" ht="17.25">
      <c r="A146" s="178">
        <f>A145</f>
        <v>25569.375</v>
      </c>
      <c r="B146" s="179" t="s">
        <v>25</v>
      </c>
      <c r="C146" s="180"/>
      <c r="D146" s="180">
        <v>20</v>
      </c>
      <c r="E146" s="180"/>
      <c r="F146" s="180"/>
      <c r="G146" s="180">
        <f>SUM(C146:F146)</f>
      </c>
      <c r="H146" s="182">
        <v>6000</v>
      </c>
      <c r="I146" s="125">
        <f>G146*H146</f>
      </c>
      <c r="J146" s="125">
        <f>I146*0.1</f>
      </c>
      <c r="K146" s="125">
        <f>SUM(I146:J146)</f>
      </c>
      <c r="L146" s="175"/>
      <c r="M146" s="87"/>
      <c r="N146" s="87"/>
      <c r="O146" s="87"/>
      <c r="P146" s="87"/>
      <c r="Q146" s="87"/>
      <c r="R146" s="87"/>
      <c r="S146" s="87"/>
      <c r="T146" s="87"/>
    </row>
    <row x14ac:dyDescent="0.25" r="147" customHeight="1" ht="17.25">
      <c r="A147" s="178">
        <f>A146</f>
        <v>25569.375</v>
      </c>
      <c r="B147" s="186" t="s">
        <v>76</v>
      </c>
      <c r="C147" s="188">
        <v>0</v>
      </c>
      <c r="D147" s="180">
        <v>25</v>
      </c>
      <c r="E147" s="180">
        <v>15</v>
      </c>
      <c r="F147" s="180"/>
      <c r="G147" s="180">
        <f>SUM(C147:F147)</f>
      </c>
      <c r="H147" s="125">
        <v>6000</v>
      </c>
      <c r="I147" s="125">
        <f>G147*H147</f>
      </c>
      <c r="J147" s="125">
        <f>I147*0.1</f>
      </c>
      <c r="K147" s="125">
        <f>SUM(I147:J147)</f>
      </c>
      <c r="L147" s="175"/>
      <c r="M147" s="87"/>
      <c r="N147" s="87"/>
      <c r="O147" s="87"/>
      <c r="P147" s="87"/>
      <c r="Q147" s="87"/>
      <c r="R147" s="87"/>
      <c r="S147" s="87"/>
      <c r="T147" s="87"/>
    </row>
    <row x14ac:dyDescent="0.25" r="148" customHeight="1" ht="17.25">
      <c r="A148" s="178">
        <f>A147</f>
        <v>25569.375</v>
      </c>
      <c r="B148" s="186" t="s">
        <v>149</v>
      </c>
      <c r="C148" s="180"/>
      <c r="D148" s="180">
        <v>90</v>
      </c>
      <c r="E148" s="180">
        <v>28</v>
      </c>
      <c r="F148" s="180">
        <v>3</v>
      </c>
      <c r="G148" s="180">
        <f>SUM(C148:F148)</f>
      </c>
      <c r="H148" s="125">
        <v>6000</v>
      </c>
      <c r="I148" s="125">
        <f>G148*H148</f>
      </c>
      <c r="J148" s="125">
        <f>I148*0.1</f>
      </c>
      <c r="K148" s="125">
        <f>SUM(I148:J148)</f>
      </c>
      <c r="L148" s="175"/>
      <c r="M148" s="87"/>
      <c r="N148" s="87"/>
      <c r="O148" s="87"/>
      <c r="P148" s="87"/>
      <c r="Q148" s="87"/>
      <c r="R148" s="87"/>
      <c r="S148" s="87"/>
      <c r="T148" s="87"/>
    </row>
    <row x14ac:dyDescent="0.25" r="149" customHeight="1" ht="17.25">
      <c r="A149" s="178">
        <f>A148</f>
        <v>25569.375</v>
      </c>
      <c r="B149" s="186" t="s">
        <v>43</v>
      </c>
      <c r="C149" s="180"/>
      <c r="D149" s="180">
        <v>45</v>
      </c>
      <c r="E149" s="180">
        <v>14</v>
      </c>
      <c r="F149" s="180"/>
      <c r="G149" s="180">
        <f>SUM(C149:F149)</f>
      </c>
      <c r="H149" s="125">
        <v>6000</v>
      </c>
      <c r="I149" s="125">
        <f>G149*H149</f>
      </c>
      <c r="J149" s="125">
        <f>I149*0.1</f>
      </c>
      <c r="K149" s="125">
        <f>SUM(I149:J149)</f>
      </c>
      <c r="L149" s="175"/>
      <c r="M149" s="87"/>
      <c r="N149" s="87"/>
      <c r="O149" s="87"/>
      <c r="P149" s="87"/>
      <c r="Q149" s="87"/>
      <c r="R149" s="87"/>
      <c r="S149" s="87"/>
      <c r="T149" s="87"/>
    </row>
    <row x14ac:dyDescent="0.25" r="150" customHeight="1" ht="17.25">
      <c r="A150" s="178">
        <f>A149</f>
        <v>25569.375</v>
      </c>
      <c r="B150" s="186" t="s">
        <v>18</v>
      </c>
      <c r="C150" s="180"/>
      <c r="D150" s="180">
        <v>9</v>
      </c>
      <c r="E150" s="180">
        <v>7</v>
      </c>
      <c r="F150" s="180">
        <v>6</v>
      </c>
      <c r="G150" s="180">
        <f>SUM(C150:F150)</f>
      </c>
      <c r="H150" s="125">
        <v>6000</v>
      </c>
      <c r="I150" s="125">
        <f>G150*H150</f>
      </c>
      <c r="J150" s="125">
        <f>I150*0.1</f>
      </c>
      <c r="K150" s="125">
        <f>SUM(I150:J150)</f>
      </c>
      <c r="L150" s="175"/>
      <c r="M150" s="87"/>
      <c r="N150" s="87"/>
      <c r="O150" s="87"/>
      <c r="P150" s="87"/>
      <c r="Q150" s="87"/>
      <c r="R150" s="87"/>
      <c r="S150" s="87"/>
      <c r="T150" s="87"/>
    </row>
    <row x14ac:dyDescent="0.25" r="151" customHeight="1" ht="17.25">
      <c r="A151" s="178">
        <f>A150</f>
        <v>25569.375</v>
      </c>
      <c r="B151" s="186" t="s">
        <v>82</v>
      </c>
      <c r="C151" s="188">
        <v>12</v>
      </c>
      <c r="D151" s="180">
        <v>25</v>
      </c>
      <c r="E151" s="180">
        <v>9</v>
      </c>
      <c r="F151" s="180">
        <v>7</v>
      </c>
      <c r="G151" s="180">
        <f>SUM(C151:F151)</f>
      </c>
      <c r="H151" s="125">
        <v>5000</v>
      </c>
      <c r="I151" s="125">
        <f>G151*H151</f>
      </c>
      <c r="J151" s="125">
        <f>I151*0.1</f>
      </c>
      <c r="K151" s="125">
        <f>SUM(I151:J151)</f>
      </c>
      <c r="L151" s="175"/>
      <c r="M151" s="87"/>
      <c r="N151" s="87"/>
      <c r="O151" s="87"/>
      <c r="P151" s="87"/>
      <c r="Q151" s="87"/>
      <c r="R151" s="87"/>
      <c r="S151" s="87"/>
      <c r="T151" s="87"/>
    </row>
    <row x14ac:dyDescent="0.25" r="152" customHeight="1" ht="17.25">
      <c r="A152" s="178">
        <f>A151</f>
        <v>25569.375</v>
      </c>
      <c r="B152" s="186" t="s">
        <v>151</v>
      </c>
      <c r="C152" s="180"/>
      <c r="D152" s="180">
        <v>12</v>
      </c>
      <c r="E152" s="180"/>
      <c r="F152" s="180"/>
      <c r="G152" s="180">
        <f>SUM(C152:F152)</f>
      </c>
      <c r="H152" s="125">
        <v>5000</v>
      </c>
      <c r="I152" s="125">
        <f>G152*H152</f>
      </c>
      <c r="J152" s="125">
        <f>I152*0.1</f>
      </c>
      <c r="K152" s="125">
        <f>SUM(I152:J152)</f>
      </c>
      <c r="L152" s="175"/>
      <c r="M152" s="87"/>
      <c r="N152" s="87"/>
      <c r="O152" s="87"/>
      <c r="P152" s="87"/>
      <c r="Q152" s="87"/>
      <c r="R152" s="87"/>
      <c r="S152" s="87"/>
      <c r="T152" s="87"/>
    </row>
    <row x14ac:dyDescent="0.25" r="153" customHeight="1" ht="17.25">
      <c r="A153" s="178">
        <f>A152</f>
        <v>25569.375</v>
      </c>
      <c r="B153" s="186" t="s">
        <v>105</v>
      </c>
      <c r="C153" s="180"/>
      <c r="D153" s="180">
        <v>69</v>
      </c>
      <c r="E153" s="180"/>
      <c r="F153" s="180"/>
      <c r="G153" s="180">
        <f>SUM(C153:F153)</f>
      </c>
      <c r="H153" s="125">
        <v>7000</v>
      </c>
      <c r="I153" s="125">
        <f>G153*H153</f>
      </c>
      <c r="J153" s="185"/>
      <c r="K153" s="125">
        <f>SUM(I153:J153)</f>
      </c>
      <c r="L153" s="175"/>
      <c r="M153" s="87"/>
      <c r="N153" s="87"/>
      <c r="O153" s="87"/>
      <c r="P153" s="87"/>
      <c r="Q153" s="87"/>
      <c r="R153" s="87"/>
      <c r="S153" s="87"/>
      <c r="T153" s="87"/>
    </row>
    <row x14ac:dyDescent="0.25" r="154" customHeight="1" ht="17.25">
      <c r="A154" s="178">
        <f>A153</f>
        <v>25569.375</v>
      </c>
      <c r="B154" s="186" t="s">
        <v>23</v>
      </c>
      <c r="C154" s="180"/>
      <c r="D154" s="180">
        <v>15</v>
      </c>
      <c r="E154" s="180"/>
      <c r="F154" s="180"/>
      <c r="G154" s="180">
        <f>SUM(C154:F154)</f>
      </c>
      <c r="H154" s="125">
        <v>6000</v>
      </c>
      <c r="I154" s="125">
        <f>G154*H154</f>
      </c>
      <c r="J154" s="125">
        <f>I154*0.1</f>
      </c>
      <c r="K154" s="125">
        <f>SUM(I154:J154)</f>
      </c>
      <c r="L154" s="175"/>
      <c r="M154" s="87"/>
      <c r="N154" s="87"/>
      <c r="O154" s="87"/>
      <c r="P154" s="87"/>
      <c r="Q154" s="87"/>
      <c r="R154" s="87"/>
      <c r="S154" s="87"/>
      <c r="T154" s="87"/>
    </row>
    <row x14ac:dyDescent="0.25" r="155" customHeight="1" ht="17.25">
      <c r="A155" s="178">
        <f>A154</f>
        <v>25569.375</v>
      </c>
      <c r="B155" s="186" t="s">
        <v>40</v>
      </c>
      <c r="C155" s="180"/>
      <c r="D155" s="180">
        <v>15</v>
      </c>
      <c r="E155" s="180"/>
      <c r="F155" s="180"/>
      <c r="G155" s="180">
        <f>SUM(C155:F155)</f>
      </c>
      <c r="H155" s="125">
        <v>6500</v>
      </c>
      <c r="I155" s="125">
        <f>G155*H155</f>
      </c>
      <c r="J155" s="125">
        <f>I155*0.1</f>
      </c>
      <c r="K155" s="125">
        <f>SUM(I155:J155)</f>
      </c>
      <c r="L155" s="175"/>
      <c r="M155" s="87"/>
      <c r="N155" s="87"/>
      <c r="O155" s="87"/>
      <c r="P155" s="87"/>
      <c r="Q155" s="87"/>
      <c r="R155" s="87"/>
      <c r="S155" s="87"/>
      <c r="T155" s="87"/>
    </row>
    <row x14ac:dyDescent="0.25" r="156" customHeight="1" ht="17.25">
      <c r="A156" s="178">
        <f>A155</f>
        <v>25569.375</v>
      </c>
      <c r="B156" s="186" t="s">
        <v>86</v>
      </c>
      <c r="C156" s="180"/>
      <c r="D156" s="180">
        <v>17</v>
      </c>
      <c r="E156" s="180">
        <v>8</v>
      </c>
      <c r="F156" s="180">
        <v>5</v>
      </c>
      <c r="G156" s="180">
        <f>SUM(C156:F156)</f>
      </c>
      <c r="H156" s="125">
        <v>6000</v>
      </c>
      <c r="I156" s="125">
        <f>G156*H156</f>
      </c>
      <c r="J156" s="125">
        <f>I156*0.1</f>
      </c>
      <c r="K156" s="125">
        <f>SUM(I156:J156)</f>
      </c>
      <c r="L156" s="175"/>
      <c r="M156" s="87"/>
      <c r="N156" s="87"/>
      <c r="O156" s="87"/>
      <c r="P156" s="87"/>
      <c r="Q156" s="87"/>
      <c r="R156" s="87"/>
      <c r="S156" s="87"/>
      <c r="T156" s="87"/>
    </row>
    <row x14ac:dyDescent="0.25" r="157" customHeight="1" ht="17.25">
      <c r="A157" s="178">
        <f>A156</f>
        <v>25569.375</v>
      </c>
      <c r="B157" s="186" t="s">
        <v>152</v>
      </c>
      <c r="C157" s="180"/>
      <c r="D157" s="180">
        <v>69</v>
      </c>
      <c r="E157" s="180"/>
      <c r="F157" s="180"/>
      <c r="G157" s="180">
        <f>SUM(C157:F157)</f>
      </c>
      <c r="H157" s="125">
        <v>6000</v>
      </c>
      <c r="I157" s="125">
        <f>G157*H157</f>
      </c>
      <c r="J157" s="125">
        <f>I157*0.1</f>
      </c>
      <c r="K157" s="125">
        <f>SUM(I157:J157)</f>
      </c>
      <c r="L157" s="175"/>
      <c r="M157" s="87"/>
      <c r="N157" s="87"/>
      <c r="O157" s="87"/>
      <c r="P157" s="87"/>
      <c r="Q157" s="87"/>
      <c r="R157" s="87"/>
      <c r="S157" s="87"/>
      <c r="T157" s="87"/>
    </row>
    <row x14ac:dyDescent="0.25" r="158" customHeight="1" ht="17.25">
      <c r="A158" s="178">
        <f>A154</f>
        <v>25569.375</v>
      </c>
      <c r="B158" s="186" t="s">
        <v>153</v>
      </c>
      <c r="C158" s="180"/>
      <c r="D158" s="180">
        <v>10</v>
      </c>
      <c r="E158" s="180"/>
      <c r="F158" s="180"/>
      <c r="G158" s="180">
        <f>SUM(C158:F158)</f>
      </c>
      <c r="H158" s="125">
        <v>6000</v>
      </c>
      <c r="I158" s="125">
        <f>G158*H158</f>
      </c>
      <c r="J158" s="125">
        <f>I158*0.1</f>
      </c>
      <c r="K158" s="125">
        <f>SUM(I158:J158)</f>
      </c>
      <c r="L158" s="175"/>
      <c r="M158" s="87"/>
      <c r="N158" s="87"/>
      <c r="O158" s="87"/>
      <c r="P158" s="87"/>
      <c r="Q158" s="87"/>
      <c r="R158" s="87"/>
      <c r="S158" s="87"/>
      <c r="T158" s="87"/>
    </row>
    <row x14ac:dyDescent="0.25" r="159" customHeight="1" ht="17.25">
      <c r="A159" s="178">
        <f>A155</f>
        <v>25569.375</v>
      </c>
      <c r="B159" s="186"/>
      <c r="C159" s="180"/>
      <c r="D159" s="180"/>
      <c r="E159" s="180"/>
      <c r="F159" s="180"/>
      <c r="G159" s="180">
        <f>SUM(C159:F159)</f>
      </c>
      <c r="H159" s="125"/>
      <c r="I159" s="125">
        <f>G159*H159</f>
      </c>
      <c r="J159" s="125">
        <f>I159*0.1</f>
      </c>
      <c r="K159" s="125">
        <f>SUM(I159:J159)</f>
      </c>
      <c r="L159" s="175"/>
      <c r="M159" s="87"/>
      <c r="N159" s="87"/>
      <c r="O159" s="87"/>
      <c r="P159" s="87"/>
      <c r="Q159" s="87"/>
      <c r="R159" s="87"/>
      <c r="S159" s="87"/>
      <c r="T159" s="87"/>
    </row>
    <row x14ac:dyDescent="0.25" r="160" customHeight="1" ht="17.25">
      <c r="A160" s="178">
        <f>A154</f>
        <v>25569.375</v>
      </c>
      <c r="B160" s="186"/>
      <c r="C160" s="180"/>
      <c r="D160" s="180"/>
      <c r="E160" s="180"/>
      <c r="F160" s="180"/>
      <c r="G160" s="180">
        <f>SUM(C160:F160)</f>
      </c>
      <c r="H160" s="125"/>
      <c r="I160" s="125">
        <f>G160*H160</f>
      </c>
      <c r="J160" s="125">
        <f>I160*0.1</f>
      </c>
      <c r="K160" s="125">
        <f>SUM(I160:J160)</f>
      </c>
      <c r="L160" s="175"/>
      <c r="M160" s="87"/>
      <c r="N160" s="87"/>
      <c r="O160" s="87"/>
      <c r="P160" s="87"/>
      <c r="Q160" s="87"/>
      <c r="R160" s="87"/>
      <c r="S160" s="87"/>
      <c r="T160" s="87"/>
    </row>
    <row x14ac:dyDescent="0.25" r="161" customHeight="1" ht="17.25">
      <c r="A161" s="178">
        <f>A155</f>
        <v>25569.375</v>
      </c>
      <c r="B161" s="186"/>
      <c r="C161" s="180"/>
      <c r="D161" s="180"/>
      <c r="E161" s="180"/>
      <c r="F161" s="180"/>
      <c r="G161" s="180">
        <f>SUM(C161:F161)</f>
      </c>
      <c r="H161" s="125"/>
      <c r="I161" s="125">
        <f>G161*H161</f>
      </c>
      <c r="J161" s="125">
        <f>I161*0.1</f>
      </c>
      <c r="K161" s="125">
        <f>SUM(I161:J161)</f>
      </c>
      <c r="L161" s="175"/>
      <c r="M161" s="87"/>
      <c r="N161" s="87"/>
      <c r="O161" s="87"/>
      <c r="P161" s="87"/>
      <c r="Q161" s="87"/>
      <c r="R161" s="87"/>
      <c r="S161" s="87"/>
      <c r="T161" s="87"/>
    </row>
    <row x14ac:dyDescent="0.25" r="162" customHeight="1" ht="17.25">
      <c r="A162" s="178">
        <f>A160</f>
        <v>25569.375</v>
      </c>
      <c r="B162" s="179"/>
      <c r="C162" s="180"/>
      <c r="D162" s="180"/>
      <c r="E162" s="180"/>
      <c r="F162" s="180"/>
      <c r="G162" s="180">
        <f>SUM(C162:F162)</f>
      </c>
      <c r="H162" s="125"/>
      <c r="I162" s="125">
        <f>G162*H162</f>
      </c>
      <c r="J162" s="125">
        <v>0</v>
      </c>
      <c r="K162" s="125">
        <f>SUM(I162:J162)</f>
      </c>
      <c r="L162" s="175"/>
      <c r="M162" s="87"/>
      <c r="N162" s="87"/>
      <c r="O162" s="87"/>
      <c r="P162" s="87"/>
      <c r="Q162" s="87"/>
      <c r="R162" s="87"/>
      <c r="S162" s="87"/>
      <c r="T162" s="87"/>
    </row>
    <row x14ac:dyDescent="0.25" r="163" customHeight="1" ht="17.25">
      <c r="A163" s="189">
        <f>A162</f>
        <v>25569.375</v>
      </c>
      <c r="B163" s="190" t="s">
        <v>155</v>
      </c>
      <c r="C163" s="191">
        <f>SUM(C117:C162)</f>
      </c>
      <c r="D163" s="191">
        <f>SUM(D117:D162)</f>
      </c>
      <c r="E163" s="191">
        <f>SUM(E117:E162)</f>
      </c>
      <c r="F163" s="191">
        <f>SUM(F117:F162)</f>
      </c>
      <c r="G163" s="191">
        <f>SUM(G117:G162)</f>
      </c>
      <c r="H163" s="191"/>
      <c r="I163" s="191">
        <f>SUM(I117:I162)</f>
      </c>
      <c r="J163" s="191">
        <f>SUM(J117:J162)</f>
      </c>
      <c r="K163" s="191">
        <f>SUM(K117:K162)</f>
      </c>
      <c r="L163" s="175"/>
      <c r="M163" s="87"/>
      <c r="N163" s="87"/>
      <c r="O163" s="87"/>
      <c r="P163" s="87"/>
      <c r="Q163" s="87"/>
      <c r="R163" s="87"/>
      <c r="S163" s="87"/>
      <c r="T163" s="87"/>
    </row>
    <row x14ac:dyDescent="0.25" r="164" customHeight="1" ht="17.25">
      <c r="A164" s="178">
        <f>A163</f>
        <v>25569.375</v>
      </c>
      <c r="B164" s="186" t="s">
        <v>113</v>
      </c>
      <c r="C164" s="180"/>
      <c r="D164" s="180">
        <v>33</v>
      </c>
      <c r="E164" s="180">
        <v>35</v>
      </c>
      <c r="F164" s="180"/>
      <c r="G164" s="180">
        <f>SUM(C164:F164)</f>
      </c>
      <c r="H164" s="125">
        <v>6500</v>
      </c>
      <c r="I164" s="125">
        <f>G164*H164</f>
      </c>
      <c r="J164" s="185"/>
      <c r="K164" s="125">
        <f>SUM(I164:J164)</f>
      </c>
      <c r="L164" s="175"/>
      <c r="M164" s="87"/>
      <c r="N164" s="87"/>
      <c r="O164" s="87"/>
      <c r="P164" s="87"/>
      <c r="Q164" s="87"/>
      <c r="R164" s="87"/>
      <c r="S164" s="87"/>
      <c r="T164" s="87"/>
    </row>
    <row x14ac:dyDescent="0.25" r="165" customHeight="1" ht="17.25">
      <c r="A165" s="178">
        <f>A164</f>
        <v>25569.375</v>
      </c>
      <c r="B165" s="186" t="s">
        <v>156</v>
      </c>
      <c r="C165" s="180"/>
      <c r="D165" s="180">
        <v>6</v>
      </c>
      <c r="E165" s="180">
        <v>4</v>
      </c>
      <c r="F165" s="180"/>
      <c r="G165" s="180">
        <f>SUM(C165:F165)</f>
      </c>
      <c r="H165" s="125">
        <v>6500</v>
      </c>
      <c r="I165" s="125">
        <f>G165*H165</f>
      </c>
      <c r="J165" s="185"/>
      <c r="K165" s="125">
        <f>SUM(I165:J165)</f>
      </c>
      <c r="L165" s="175"/>
      <c r="M165" s="87"/>
      <c r="N165" s="87"/>
      <c r="O165" s="87"/>
      <c r="P165" s="87"/>
      <c r="Q165" s="87"/>
      <c r="R165" s="87"/>
      <c r="S165" s="87"/>
      <c r="T165" s="87"/>
    </row>
    <row x14ac:dyDescent="0.25" r="166" customHeight="1" ht="17.25">
      <c r="A166" s="178">
        <f>A165</f>
        <v>25569.375</v>
      </c>
      <c r="B166" s="186" t="s">
        <v>112</v>
      </c>
      <c r="C166" s="180"/>
      <c r="D166" s="180">
        <v>8</v>
      </c>
      <c r="E166" s="180">
        <v>3</v>
      </c>
      <c r="F166" s="180"/>
      <c r="G166" s="180">
        <f>SUM(C166:F166)</f>
      </c>
      <c r="H166" s="125">
        <v>6900</v>
      </c>
      <c r="I166" s="125">
        <f>G166*H166</f>
      </c>
      <c r="J166" s="185"/>
      <c r="K166" s="125">
        <f>SUM(I166:J166)</f>
      </c>
      <c r="L166" s="175"/>
      <c r="M166" s="87"/>
      <c r="N166" s="87"/>
      <c r="O166" s="87"/>
      <c r="P166" s="87"/>
      <c r="Q166" s="87"/>
      <c r="R166" s="87"/>
      <c r="S166" s="87"/>
      <c r="T166" s="87"/>
    </row>
    <row x14ac:dyDescent="0.25" r="167" customHeight="1" ht="17.25">
      <c r="A167" s="178">
        <f>A166</f>
        <v>25569.375</v>
      </c>
      <c r="B167" s="179"/>
      <c r="C167" s="180"/>
      <c r="D167" s="180"/>
      <c r="E167" s="180"/>
      <c r="F167" s="180"/>
      <c r="G167" s="180">
        <f>SUM(C167:F167)</f>
      </c>
      <c r="H167" s="125"/>
      <c r="I167" s="125">
        <f>G167*H167</f>
      </c>
      <c r="J167" s="185"/>
      <c r="K167" s="125">
        <f>SUM(I167:J167)</f>
      </c>
      <c r="L167" s="175"/>
      <c r="M167" s="87"/>
      <c r="N167" s="87"/>
      <c r="O167" s="87"/>
      <c r="P167" s="87"/>
      <c r="Q167" s="87"/>
      <c r="R167" s="87"/>
      <c r="S167" s="87"/>
      <c r="T167" s="87"/>
    </row>
    <row x14ac:dyDescent="0.25" r="168" customHeight="1" ht="17.25">
      <c r="A168" s="178">
        <f>A167</f>
        <v>25569.375</v>
      </c>
      <c r="B168" s="179"/>
      <c r="C168" s="180"/>
      <c r="D168" s="180"/>
      <c r="E168" s="180"/>
      <c r="F168" s="180"/>
      <c r="G168" s="180">
        <f>SUM(C168:F168)</f>
      </c>
      <c r="H168" s="125"/>
      <c r="I168" s="125">
        <f>G168*H168</f>
      </c>
      <c r="J168" s="185"/>
      <c r="K168" s="125">
        <f>SUM(I168:J168)</f>
      </c>
      <c r="L168" s="175"/>
      <c r="M168" s="87"/>
      <c r="N168" s="87"/>
      <c r="O168" s="87"/>
      <c r="P168" s="87"/>
      <c r="Q168" s="87"/>
      <c r="R168" s="87"/>
      <c r="S168" s="87"/>
      <c r="T168" s="87"/>
    </row>
    <row x14ac:dyDescent="0.25" r="169" customHeight="1" ht="17.25">
      <c r="A169" s="178">
        <f>A168</f>
        <v>25569.375</v>
      </c>
      <c r="B169" s="179"/>
      <c r="C169" s="180"/>
      <c r="D169" s="180"/>
      <c r="E169" s="180"/>
      <c r="F169" s="180"/>
      <c r="G169" s="180">
        <f>SUM(C169:F169)</f>
      </c>
      <c r="H169" s="125"/>
      <c r="I169" s="125">
        <f>G169*H169</f>
      </c>
      <c r="J169" s="185"/>
      <c r="K169" s="125">
        <f>SUM(I169:J169)</f>
      </c>
      <c r="L169" s="175"/>
      <c r="M169" s="87"/>
      <c r="N169" s="87"/>
      <c r="O169" s="87"/>
      <c r="P169" s="87"/>
      <c r="Q169" s="87"/>
      <c r="R169" s="87"/>
      <c r="S169" s="87"/>
      <c r="T169" s="87"/>
    </row>
    <row x14ac:dyDescent="0.25" r="170" customHeight="1" ht="17.25">
      <c r="A170" s="178">
        <f>A169</f>
        <v>25569.375</v>
      </c>
      <c r="B170" s="179"/>
      <c r="C170" s="180"/>
      <c r="D170" s="180"/>
      <c r="E170" s="180"/>
      <c r="F170" s="180"/>
      <c r="G170" s="180">
        <f>SUM(C170:F170)</f>
      </c>
      <c r="H170" s="125"/>
      <c r="I170" s="125">
        <f>G170*H170</f>
      </c>
      <c r="J170" s="185"/>
      <c r="K170" s="125">
        <f>SUM(I170:J170)</f>
      </c>
      <c r="L170" s="175"/>
      <c r="M170" s="87"/>
      <c r="N170" s="87"/>
      <c r="O170" s="87"/>
      <c r="P170" s="87"/>
      <c r="Q170" s="87"/>
      <c r="R170" s="87"/>
      <c r="S170" s="87"/>
      <c r="T170" s="87"/>
    </row>
    <row x14ac:dyDescent="0.25" r="171" customHeight="1" ht="17.25">
      <c r="A171" s="178">
        <f>A170</f>
        <v>25569.375</v>
      </c>
      <c r="B171" s="179"/>
      <c r="C171" s="180"/>
      <c r="D171" s="180"/>
      <c r="E171" s="180"/>
      <c r="F171" s="180"/>
      <c r="G171" s="180">
        <f>SUM(C171:F171)</f>
      </c>
      <c r="H171" s="125"/>
      <c r="I171" s="125">
        <f>G171*H171</f>
      </c>
      <c r="J171" s="185"/>
      <c r="K171" s="125">
        <f>SUM(I171:J171)</f>
      </c>
      <c r="L171" s="175"/>
      <c r="M171" s="87"/>
      <c r="N171" s="87"/>
      <c r="O171" s="87"/>
      <c r="P171" s="87"/>
      <c r="Q171" s="87"/>
      <c r="R171" s="87"/>
      <c r="S171" s="87"/>
      <c r="T171" s="87"/>
    </row>
    <row x14ac:dyDescent="0.25" r="172" customHeight="1" ht="17.25">
      <c r="A172" s="189">
        <f>A171</f>
        <v>25569.375</v>
      </c>
      <c r="B172" s="190" t="s">
        <v>157</v>
      </c>
      <c r="C172" s="191">
        <f>SUM(C164:C171)</f>
      </c>
      <c r="D172" s="191">
        <f>SUM(D164:D171)</f>
      </c>
      <c r="E172" s="191">
        <f>SUM(E164:E171)</f>
      </c>
      <c r="F172" s="191">
        <f>SUM(F164:F171)</f>
      </c>
      <c r="G172" s="191">
        <f>SUM(G164:G171)</f>
      </c>
      <c r="H172" s="201"/>
      <c r="I172" s="201">
        <f>SUM(I164:I171)</f>
      </c>
      <c r="J172" s="201"/>
      <c r="K172" s="202">
        <f>SUM(K164:K171)</f>
      </c>
      <c r="L172" s="175"/>
      <c r="M172" s="87"/>
      <c r="N172" s="87"/>
      <c r="O172" s="87"/>
      <c r="P172" s="87"/>
      <c r="Q172" s="87"/>
      <c r="R172" s="87"/>
      <c r="S172" s="87"/>
      <c r="T172" s="87"/>
    </row>
    <row x14ac:dyDescent="0.25" r="173" customHeight="1" ht="17.25" hidden="1">
      <c r="A173" s="172" t="s">
        <v>128</v>
      </c>
      <c r="B173" s="173" t="s">
        <v>2</v>
      </c>
      <c r="C173" s="174" t="s">
        <v>129</v>
      </c>
      <c r="D173" s="174" t="s">
        <v>130</v>
      </c>
      <c r="E173" s="174" t="s">
        <v>131</v>
      </c>
      <c r="F173" s="174" t="s">
        <v>132</v>
      </c>
      <c r="G173" s="174" t="s">
        <v>133</v>
      </c>
      <c r="H173" s="174" t="s">
        <v>7</v>
      </c>
      <c r="I173" s="174" t="s">
        <v>134</v>
      </c>
      <c r="J173" s="174" t="s">
        <v>90</v>
      </c>
      <c r="K173" s="174" t="s">
        <v>135</v>
      </c>
      <c r="L173" s="175"/>
      <c r="M173" s="87"/>
      <c r="N173" s="87"/>
      <c r="O173" s="87"/>
      <c r="P173" s="87"/>
      <c r="Q173" s="87"/>
      <c r="R173" s="87"/>
      <c r="S173" s="87"/>
      <c r="T173" s="87"/>
    </row>
    <row x14ac:dyDescent="0.25" r="174" customHeight="1" ht="17.25">
      <c r="A174" s="178">
        <f>A172+1</f>
        <v>25569.375</v>
      </c>
      <c r="B174" s="179" t="s">
        <v>137</v>
      </c>
      <c r="C174" s="180"/>
      <c r="D174" s="181">
        <v>103</v>
      </c>
      <c r="E174" s="180">
        <v>12</v>
      </c>
      <c r="F174" s="180">
        <v>15</v>
      </c>
      <c r="G174" s="180">
        <f>SUM(C174:F174)</f>
      </c>
      <c r="H174" s="182">
        <v>4500</v>
      </c>
      <c r="I174" s="125">
        <f>G174*H174</f>
      </c>
      <c r="J174" s="125">
        <f>I174*0.1</f>
      </c>
      <c r="K174" s="125">
        <f>SUM(I174:J174)</f>
      </c>
      <c r="L174" s="175"/>
      <c r="M174" s="87"/>
      <c r="N174" s="87"/>
      <c r="O174" s="87"/>
      <c r="P174" s="87"/>
      <c r="Q174" s="87"/>
      <c r="R174" s="87"/>
      <c r="S174" s="87"/>
      <c r="T174" s="87"/>
    </row>
    <row x14ac:dyDescent="0.25" r="175" customHeight="1" ht="17.25">
      <c r="A175" s="178">
        <f>A174</f>
        <v>25569.375</v>
      </c>
      <c r="B175" s="179" t="s">
        <v>13</v>
      </c>
      <c r="C175" s="180"/>
      <c r="D175" s="180">
        <v>14</v>
      </c>
      <c r="E175" s="180"/>
      <c r="F175" s="180"/>
      <c r="G175" s="180">
        <f>SUM(C175:F175)</f>
      </c>
      <c r="H175" s="182">
        <v>6000</v>
      </c>
      <c r="I175" s="125">
        <f>G175*H175</f>
      </c>
      <c r="J175" s="125">
        <f>I175*0.1</f>
      </c>
      <c r="K175" s="125">
        <f>SUM(I175:J175)</f>
      </c>
      <c r="L175" s="175"/>
      <c r="M175" s="87"/>
      <c r="N175" s="87"/>
      <c r="O175" s="87"/>
      <c r="P175" s="87"/>
      <c r="Q175" s="87"/>
      <c r="R175" s="87"/>
      <c r="S175" s="87"/>
      <c r="T175" s="87"/>
    </row>
    <row x14ac:dyDescent="0.25" r="176" customHeight="1" ht="17.25">
      <c r="A176" s="178">
        <f>A175</f>
        <v>25569.375</v>
      </c>
      <c r="B176" s="179" t="s">
        <v>58</v>
      </c>
      <c r="C176" s="183">
        <v>6</v>
      </c>
      <c r="D176" s="180">
        <v>13</v>
      </c>
      <c r="E176" s="180">
        <v>8</v>
      </c>
      <c r="F176" s="180"/>
      <c r="G176" s="180">
        <f>SUM(C176:F176)</f>
      </c>
      <c r="H176" s="182">
        <v>5500</v>
      </c>
      <c r="I176" s="125">
        <f>G176*H176</f>
      </c>
      <c r="J176" s="125">
        <f>I176*0.1</f>
      </c>
      <c r="K176" s="125">
        <f>SUM(I176:J176)</f>
      </c>
      <c r="L176" s="175"/>
      <c r="M176" s="87"/>
      <c r="N176" s="87"/>
      <c r="O176" s="87"/>
      <c r="P176" s="87"/>
      <c r="Q176" s="87"/>
      <c r="R176" s="87"/>
      <c r="S176" s="87"/>
      <c r="T176" s="87"/>
    </row>
    <row x14ac:dyDescent="0.25" r="177" customHeight="1" ht="17.25">
      <c r="A177" s="178">
        <f>A176</f>
        <v>25569.375</v>
      </c>
      <c r="B177" s="179" t="s">
        <v>147</v>
      </c>
      <c r="C177" s="183">
        <v>25</v>
      </c>
      <c r="D177" s="180">
        <v>40</v>
      </c>
      <c r="E177" s="180">
        <v>25</v>
      </c>
      <c r="F177" s="180">
        <v>20</v>
      </c>
      <c r="G177" s="180">
        <f>SUM(C177:F177)</f>
      </c>
      <c r="H177" s="182">
        <v>5000</v>
      </c>
      <c r="I177" s="125">
        <f>G177*H177</f>
      </c>
      <c r="J177" s="125">
        <f>I177*0.1</f>
      </c>
      <c r="K177" s="125">
        <f>SUM(I177:J177)</f>
      </c>
      <c r="L177" s="175"/>
      <c r="M177" s="87"/>
      <c r="N177" s="87"/>
      <c r="O177" s="87"/>
      <c r="P177" s="87"/>
      <c r="Q177" s="87"/>
      <c r="R177" s="87"/>
      <c r="S177" s="87"/>
      <c r="T177" s="87"/>
    </row>
    <row x14ac:dyDescent="0.25" r="178" customHeight="1" ht="17.25">
      <c r="A178" s="178">
        <f>A177</f>
        <v>25569.375</v>
      </c>
      <c r="B178" s="179" t="s">
        <v>27</v>
      </c>
      <c r="C178" s="180"/>
      <c r="D178" s="180">
        <v>10</v>
      </c>
      <c r="E178" s="180">
        <v>10</v>
      </c>
      <c r="F178" s="180"/>
      <c r="G178" s="180">
        <f>SUM(C178:F178)</f>
      </c>
      <c r="H178" s="182">
        <v>5500</v>
      </c>
      <c r="I178" s="125">
        <f>G178*H178</f>
      </c>
      <c r="J178" s="125">
        <f>I178*0.1</f>
      </c>
      <c r="K178" s="125">
        <f>SUM(I178:J178)</f>
      </c>
      <c r="L178" s="175"/>
      <c r="M178" s="87"/>
      <c r="N178" s="87"/>
      <c r="O178" s="87"/>
      <c r="P178" s="87"/>
      <c r="Q178" s="87"/>
      <c r="R178" s="87"/>
      <c r="S178" s="87"/>
      <c r="T178" s="87"/>
    </row>
    <row x14ac:dyDescent="0.25" r="179" customHeight="1" ht="17.25">
      <c r="A179" s="178">
        <f>A178</f>
        <v>25569.375</v>
      </c>
      <c r="B179" s="179" t="s">
        <v>20</v>
      </c>
      <c r="C179" s="180"/>
      <c r="D179" s="180">
        <v>61</v>
      </c>
      <c r="E179" s="180">
        <v>13</v>
      </c>
      <c r="F179" s="180"/>
      <c r="G179" s="180">
        <f>SUM(C179:F179)</f>
      </c>
      <c r="H179" s="182">
        <v>5500</v>
      </c>
      <c r="I179" s="125">
        <f>G179*H179</f>
      </c>
      <c r="J179" s="125">
        <f>I179*0.1</f>
      </c>
      <c r="K179" s="125">
        <f>SUM(I179:J179)</f>
      </c>
      <c r="L179" s="175"/>
      <c r="M179" s="87"/>
      <c r="N179" s="87"/>
      <c r="O179" s="87"/>
      <c r="P179" s="87"/>
      <c r="Q179" s="87"/>
      <c r="R179" s="87"/>
      <c r="S179" s="87"/>
      <c r="T179" s="87"/>
    </row>
    <row x14ac:dyDescent="0.25" r="180" customHeight="1" ht="17.25">
      <c r="A180" s="178">
        <f>A179</f>
        <v>25569.375</v>
      </c>
      <c r="B180" s="179" t="s">
        <v>31</v>
      </c>
      <c r="C180" s="180"/>
      <c r="D180" s="180">
        <v>25</v>
      </c>
      <c r="E180" s="180"/>
      <c r="F180" s="180"/>
      <c r="G180" s="180">
        <f>SUM(C180:F180)</f>
      </c>
      <c r="H180" s="182">
        <v>6000</v>
      </c>
      <c r="I180" s="125">
        <f>G180*H180</f>
      </c>
      <c r="J180" s="125">
        <f>I180*0.1</f>
      </c>
      <c r="K180" s="125">
        <f>SUM(I180:J180)</f>
      </c>
      <c r="L180" s="175"/>
      <c r="M180" s="87"/>
      <c r="N180" s="87"/>
      <c r="O180" s="87"/>
      <c r="P180" s="87"/>
      <c r="Q180" s="87"/>
      <c r="R180" s="87"/>
      <c r="S180" s="87"/>
      <c r="T180" s="87"/>
    </row>
    <row x14ac:dyDescent="0.25" r="181" customHeight="1" ht="17.25">
      <c r="A181" s="178">
        <f>A180</f>
        <v>25569.375</v>
      </c>
      <c r="B181" s="179" t="s">
        <v>71</v>
      </c>
      <c r="C181" s="180"/>
      <c r="D181" s="180">
        <v>25</v>
      </c>
      <c r="E181" s="180"/>
      <c r="F181" s="180"/>
      <c r="G181" s="180">
        <f>SUM(C181:F181)</f>
      </c>
      <c r="H181" s="182">
        <v>6000</v>
      </c>
      <c r="I181" s="125">
        <f>G181*H181</f>
      </c>
      <c r="J181" s="125">
        <f>I181*0.1</f>
      </c>
      <c r="K181" s="125">
        <f>SUM(I181:J181)</f>
      </c>
      <c r="L181" s="175"/>
      <c r="M181" s="87"/>
      <c r="N181" s="87"/>
      <c r="O181" s="87"/>
      <c r="P181" s="87"/>
      <c r="Q181" s="87"/>
      <c r="R181" s="87"/>
      <c r="S181" s="87"/>
      <c r="T181" s="87"/>
    </row>
    <row x14ac:dyDescent="0.25" r="182" customHeight="1" ht="17.25">
      <c r="A182" s="178">
        <f>A181</f>
        <v>25569.375</v>
      </c>
      <c r="B182" s="184" t="s">
        <v>49</v>
      </c>
      <c r="C182" s="180"/>
      <c r="D182" s="180">
        <v>14</v>
      </c>
      <c r="E182" s="180">
        <v>9</v>
      </c>
      <c r="F182" s="180">
        <v>6</v>
      </c>
      <c r="G182" s="180">
        <f>SUM(C182:F182)</f>
      </c>
      <c r="H182" s="182">
        <v>6000</v>
      </c>
      <c r="I182" s="125">
        <f>G182*H182</f>
      </c>
      <c r="J182" s="125">
        <f>I182*0.1</f>
      </c>
      <c r="K182" s="125">
        <f>SUM(I182:J182)</f>
      </c>
      <c r="L182" s="175"/>
      <c r="M182" s="87"/>
      <c r="N182" s="87"/>
      <c r="O182" s="87"/>
      <c r="P182" s="87"/>
      <c r="Q182" s="87"/>
      <c r="R182" s="87"/>
      <c r="S182" s="87"/>
      <c r="T182" s="87"/>
    </row>
    <row x14ac:dyDescent="0.25" r="183" customHeight="1" ht="17.25">
      <c r="A183" s="178">
        <f>A182</f>
        <v>25569.375</v>
      </c>
      <c r="B183" s="179" t="s">
        <v>9</v>
      </c>
      <c r="C183" s="180"/>
      <c r="D183" s="180">
        <v>48</v>
      </c>
      <c r="E183" s="180"/>
      <c r="F183" s="180"/>
      <c r="G183" s="180">
        <f>SUM(C183:F183)</f>
      </c>
      <c r="H183" s="182">
        <v>6000</v>
      </c>
      <c r="I183" s="125">
        <f>G183*H183</f>
      </c>
      <c r="J183" s="125">
        <f>I183*0.1</f>
      </c>
      <c r="K183" s="125">
        <f>SUM(I183:J183)</f>
      </c>
      <c r="L183" s="175"/>
      <c r="M183" s="87"/>
      <c r="N183" s="87"/>
      <c r="O183" s="87"/>
      <c r="P183" s="87"/>
      <c r="Q183" s="87"/>
      <c r="R183" s="87"/>
      <c r="S183" s="87"/>
      <c r="T183" s="87"/>
    </row>
    <row x14ac:dyDescent="0.25" r="184" customHeight="1" ht="17.25">
      <c r="A184" s="178">
        <f>A183</f>
        <v>25569.375</v>
      </c>
      <c r="B184" s="179" t="s">
        <v>9</v>
      </c>
      <c r="C184" s="180"/>
      <c r="D184" s="180">
        <v>3</v>
      </c>
      <c r="E184" s="180"/>
      <c r="F184" s="180"/>
      <c r="G184" s="180">
        <f>SUM(C184:F184)</f>
      </c>
      <c r="H184" s="182">
        <v>20000</v>
      </c>
      <c r="I184" s="125">
        <f>G184*H184</f>
      </c>
      <c r="J184" s="125">
        <f>I184*0.1</f>
      </c>
      <c r="K184" s="125">
        <f>SUM(I184:J184)</f>
      </c>
      <c r="L184" s="175"/>
      <c r="M184" s="87"/>
      <c r="N184" s="87"/>
      <c r="O184" s="87"/>
      <c r="P184" s="87"/>
      <c r="Q184" s="87"/>
      <c r="R184" s="87"/>
      <c r="S184" s="87"/>
      <c r="T184" s="87"/>
    </row>
    <row x14ac:dyDescent="0.25" r="185" customHeight="1" ht="17.25">
      <c r="A185" s="178">
        <f>A183</f>
        <v>25569.375</v>
      </c>
      <c r="B185" s="179" t="s">
        <v>78</v>
      </c>
      <c r="C185" s="180"/>
      <c r="D185" s="180">
        <v>0</v>
      </c>
      <c r="E185" s="180"/>
      <c r="F185" s="180"/>
      <c r="G185" s="180">
        <f>SUM(C185:F185)</f>
      </c>
      <c r="H185" s="182">
        <v>6500</v>
      </c>
      <c r="I185" s="125">
        <f>G185*H185</f>
      </c>
      <c r="J185" s="125">
        <f>I185*0.1</f>
      </c>
      <c r="K185" s="125">
        <f>SUM(I185:J185)</f>
      </c>
      <c r="L185" s="175"/>
      <c r="M185" s="87"/>
      <c r="N185" s="87"/>
      <c r="O185" s="87"/>
      <c r="P185" s="87"/>
      <c r="Q185" s="87"/>
      <c r="R185" s="87"/>
      <c r="S185" s="87"/>
      <c r="T185" s="87"/>
    </row>
    <row x14ac:dyDescent="0.25" r="186" customHeight="1" ht="17.25">
      <c r="A186" s="178">
        <f>A185</f>
        <v>25569.375</v>
      </c>
      <c r="B186" s="179" t="s">
        <v>55</v>
      </c>
      <c r="C186" s="180"/>
      <c r="D186" s="180">
        <v>10</v>
      </c>
      <c r="E186" s="180"/>
      <c r="F186" s="180"/>
      <c r="G186" s="180">
        <f>SUM(C186:F186)</f>
      </c>
      <c r="H186" s="182">
        <v>6500</v>
      </c>
      <c r="I186" s="125">
        <f>G186*H186</f>
      </c>
      <c r="J186" s="125">
        <f>I186*0.1</f>
      </c>
      <c r="K186" s="125">
        <f>SUM(I186:J186)</f>
      </c>
      <c r="L186" s="175"/>
      <c r="M186" s="87"/>
      <c r="N186" s="87"/>
      <c r="O186" s="87"/>
      <c r="P186" s="87"/>
      <c r="Q186" s="87"/>
      <c r="R186" s="87"/>
      <c r="S186" s="87"/>
      <c r="T186" s="87"/>
    </row>
    <row x14ac:dyDescent="0.25" r="187" customHeight="1" ht="17.25">
      <c r="A187" s="178">
        <f>A186</f>
        <v>25569.375</v>
      </c>
      <c r="B187" s="179" t="s">
        <v>80</v>
      </c>
      <c r="C187" s="180"/>
      <c r="D187" s="180">
        <v>23</v>
      </c>
      <c r="E187" s="180"/>
      <c r="F187" s="180"/>
      <c r="G187" s="180">
        <f>SUM(C187:F187)</f>
      </c>
      <c r="H187" s="182">
        <v>6000</v>
      </c>
      <c r="I187" s="125">
        <f>G187*H187</f>
      </c>
      <c r="J187" s="185"/>
      <c r="K187" s="125">
        <f>SUM(I187:J187)</f>
      </c>
      <c r="L187" s="175"/>
      <c r="M187" s="87"/>
      <c r="N187" s="87"/>
      <c r="O187" s="87"/>
      <c r="P187" s="87"/>
      <c r="Q187" s="87"/>
      <c r="R187" s="87"/>
      <c r="S187" s="87"/>
      <c r="T187" s="87"/>
    </row>
    <row x14ac:dyDescent="0.25" r="188" customHeight="1" ht="17.25">
      <c r="A188" s="178">
        <f>A187</f>
        <v>25569.375</v>
      </c>
      <c r="B188" s="179" t="s">
        <v>67</v>
      </c>
      <c r="C188" s="180"/>
      <c r="D188" s="180">
        <v>7</v>
      </c>
      <c r="E188" s="180"/>
      <c r="F188" s="180"/>
      <c r="G188" s="180">
        <f>SUM(C188:F188)</f>
      </c>
      <c r="H188" s="182">
        <v>5500</v>
      </c>
      <c r="I188" s="125">
        <f>G188*H188</f>
      </c>
      <c r="J188" s="125">
        <f>I188*0.1</f>
      </c>
      <c r="K188" s="125">
        <f>SUM(I188:J188)</f>
      </c>
      <c r="L188" s="175"/>
      <c r="M188" s="87"/>
      <c r="N188" s="87"/>
      <c r="O188" s="87"/>
      <c r="P188" s="87"/>
      <c r="Q188" s="87"/>
      <c r="R188" s="87"/>
      <c r="S188" s="87"/>
      <c r="T188" s="87"/>
    </row>
    <row x14ac:dyDescent="0.25" r="189" customHeight="1" ht="17.25">
      <c r="A189" s="178">
        <f>A188</f>
        <v>25569.375</v>
      </c>
      <c r="B189" s="186" t="s">
        <v>74</v>
      </c>
      <c r="C189" s="180"/>
      <c r="D189" s="180">
        <v>31</v>
      </c>
      <c r="E189" s="180">
        <v>25</v>
      </c>
      <c r="F189" s="180"/>
      <c r="G189" s="180">
        <f>SUM(C189:F189)</f>
      </c>
      <c r="H189" s="187">
        <v>5000</v>
      </c>
      <c r="I189" s="125">
        <f>G189*H189</f>
      </c>
      <c r="J189" s="125">
        <f>I189*0.1</f>
      </c>
      <c r="K189" s="125">
        <f>SUM(I189:J189)</f>
      </c>
      <c r="L189" s="175"/>
      <c r="M189" s="87"/>
      <c r="N189" s="87"/>
      <c r="O189" s="87"/>
      <c r="P189" s="87"/>
      <c r="Q189" s="87"/>
      <c r="R189" s="87"/>
      <c r="S189" s="87"/>
      <c r="T189" s="87"/>
    </row>
    <row x14ac:dyDescent="0.25" r="190" customHeight="1" ht="17.25">
      <c r="A190" s="178">
        <f>A189</f>
        <v>25569.375</v>
      </c>
      <c r="B190" s="179" t="s">
        <v>11</v>
      </c>
      <c r="C190" s="180"/>
      <c r="D190" s="180">
        <v>13</v>
      </c>
      <c r="E190" s="180">
        <v>7</v>
      </c>
      <c r="F190" s="180"/>
      <c r="G190" s="180">
        <f>SUM(C190:F190)</f>
      </c>
      <c r="H190" s="182">
        <v>6000</v>
      </c>
      <c r="I190" s="125">
        <f>G190*H190</f>
      </c>
      <c r="J190" s="125">
        <f>I190*0.1</f>
      </c>
      <c r="K190" s="125">
        <f>SUM(I190:J190)</f>
      </c>
      <c r="L190" s="175"/>
      <c r="M190" s="87"/>
      <c r="N190" s="87"/>
      <c r="O190" s="87"/>
      <c r="P190" s="87"/>
      <c r="Q190" s="87"/>
      <c r="R190" s="87"/>
      <c r="S190" s="87"/>
      <c r="T190" s="87"/>
    </row>
    <row x14ac:dyDescent="0.25" r="191" customHeight="1" ht="17.25">
      <c r="A191" s="178">
        <f>A190</f>
        <v>25569.375</v>
      </c>
      <c r="B191" s="179" t="s">
        <v>22</v>
      </c>
      <c r="C191" s="180"/>
      <c r="D191" s="180">
        <v>35</v>
      </c>
      <c r="E191" s="180"/>
      <c r="F191" s="180"/>
      <c r="G191" s="180">
        <f>SUM(C191:F191)</f>
      </c>
      <c r="H191" s="182">
        <v>4800</v>
      </c>
      <c r="I191" s="125">
        <f>G191*H191</f>
      </c>
      <c r="J191" s="125">
        <f>I191*0.1</f>
      </c>
      <c r="K191" s="125">
        <f>SUM(I191:J191)</f>
      </c>
      <c r="L191" s="175"/>
      <c r="M191" s="87"/>
      <c r="N191" s="87"/>
      <c r="O191" s="87"/>
      <c r="P191" s="87"/>
      <c r="Q191" s="87"/>
      <c r="R191" s="87"/>
      <c r="S191" s="87"/>
      <c r="T191" s="87"/>
    </row>
    <row x14ac:dyDescent="0.25" r="192" customHeight="1" ht="17.25">
      <c r="A192" s="178">
        <f>A191</f>
        <v>25569.375</v>
      </c>
      <c r="B192" s="186" t="s">
        <v>84</v>
      </c>
      <c r="C192" s="180"/>
      <c r="D192" s="180">
        <v>16</v>
      </c>
      <c r="E192" s="180">
        <v>9</v>
      </c>
      <c r="F192" s="180"/>
      <c r="G192" s="180">
        <f>SUM(C192:F192)</f>
      </c>
      <c r="H192" s="182">
        <v>4800</v>
      </c>
      <c r="I192" s="125">
        <f>G192*H192</f>
      </c>
      <c r="J192" s="125">
        <f>I192*0.1</f>
      </c>
      <c r="K192" s="125">
        <f>SUM(I192:J192)</f>
      </c>
      <c r="L192" s="175"/>
      <c r="M192" s="87"/>
      <c r="N192" s="87"/>
      <c r="O192" s="87"/>
      <c r="P192" s="87"/>
      <c r="Q192" s="87"/>
      <c r="R192" s="87"/>
      <c r="S192" s="87"/>
      <c r="T192" s="87"/>
    </row>
    <row x14ac:dyDescent="0.25" r="193" customHeight="1" ht="17.25">
      <c r="A193" s="178">
        <f>A192</f>
        <v>25569.375</v>
      </c>
      <c r="B193" s="179" t="s">
        <v>17</v>
      </c>
      <c r="C193" s="180"/>
      <c r="D193" s="180">
        <v>37</v>
      </c>
      <c r="E193" s="180">
        <v>15</v>
      </c>
      <c r="F193" s="180"/>
      <c r="G193" s="180">
        <f>SUM(C193:F193)</f>
      </c>
      <c r="H193" s="182">
        <v>6500</v>
      </c>
      <c r="I193" s="125">
        <f>G193*H193</f>
      </c>
      <c r="J193" s="125">
        <f>I193*0.1</f>
      </c>
      <c r="K193" s="125">
        <f>SUM(I193:J193)</f>
      </c>
      <c r="L193" s="175"/>
      <c r="M193" s="87"/>
      <c r="N193" s="87"/>
      <c r="O193" s="87"/>
      <c r="P193" s="87"/>
      <c r="Q193" s="87"/>
      <c r="R193" s="87"/>
      <c r="S193" s="87"/>
      <c r="T193" s="87"/>
    </row>
    <row x14ac:dyDescent="0.25" r="194" customHeight="1" ht="17.25">
      <c r="A194" s="178">
        <f>A193</f>
        <v>25569.375</v>
      </c>
      <c r="B194" s="186" t="s">
        <v>148</v>
      </c>
      <c r="C194" s="180"/>
      <c r="D194" s="180">
        <v>0</v>
      </c>
      <c r="E194" s="180"/>
      <c r="F194" s="180"/>
      <c r="G194" s="180">
        <f>SUM(C194:F194)</f>
      </c>
      <c r="H194" s="182">
        <v>6000</v>
      </c>
      <c r="I194" s="125">
        <f>G194*H194</f>
      </c>
      <c r="J194" s="125">
        <f>I194*0.1</f>
      </c>
      <c r="K194" s="125">
        <f>SUM(I194:J194)</f>
      </c>
      <c r="L194" s="175"/>
      <c r="M194" s="87"/>
      <c r="N194" s="87"/>
      <c r="O194" s="87"/>
      <c r="P194" s="87"/>
      <c r="Q194" s="87"/>
      <c r="R194" s="87"/>
      <c r="S194" s="87"/>
      <c r="T194" s="87"/>
    </row>
    <row x14ac:dyDescent="0.25" r="195" customHeight="1" ht="17.25">
      <c r="A195" s="178">
        <f>A194</f>
        <v>25569.375</v>
      </c>
      <c r="B195" s="179" t="s">
        <v>29</v>
      </c>
      <c r="C195" s="188">
        <v>13</v>
      </c>
      <c r="D195" s="180">
        <v>15</v>
      </c>
      <c r="E195" s="180">
        <v>14</v>
      </c>
      <c r="F195" s="180"/>
      <c r="G195" s="180">
        <f>SUM(C195:F195)</f>
      </c>
      <c r="H195" s="182">
        <v>5500</v>
      </c>
      <c r="I195" s="125">
        <f>G195*H195</f>
      </c>
      <c r="J195" s="125">
        <f>I195*0.1</f>
      </c>
      <c r="K195" s="125">
        <f>SUM(I195:J195)</f>
      </c>
      <c r="L195" s="175"/>
      <c r="M195" s="87"/>
      <c r="N195" s="87"/>
      <c r="O195" s="87"/>
      <c r="P195" s="87"/>
      <c r="Q195" s="87"/>
      <c r="R195" s="87"/>
      <c r="S195" s="87"/>
      <c r="T195" s="87"/>
    </row>
    <row x14ac:dyDescent="0.25" r="196" customHeight="1" ht="17.25">
      <c r="A196" s="178">
        <f>A195</f>
        <v>25569.375</v>
      </c>
      <c r="B196" s="179" t="s">
        <v>15</v>
      </c>
      <c r="C196" s="180"/>
      <c r="D196" s="180">
        <v>17</v>
      </c>
      <c r="E196" s="180">
        <v>5</v>
      </c>
      <c r="F196" s="180"/>
      <c r="G196" s="180">
        <f>SUM(C196:F196)</f>
      </c>
      <c r="H196" s="182">
        <v>4800</v>
      </c>
      <c r="I196" s="125">
        <f>G196*H196</f>
      </c>
      <c r="J196" s="125">
        <f>I196*0.1</f>
      </c>
      <c r="K196" s="125">
        <f>SUM(I196:J196)</f>
      </c>
      <c r="L196" s="175"/>
      <c r="M196" s="87"/>
      <c r="N196" s="87"/>
      <c r="O196" s="87"/>
      <c r="P196" s="87"/>
      <c r="Q196" s="87"/>
      <c r="R196" s="87"/>
      <c r="S196" s="87"/>
      <c r="T196" s="87"/>
    </row>
    <row x14ac:dyDescent="0.25" r="197" customHeight="1" ht="17.25">
      <c r="A197" s="178">
        <f>A196</f>
        <v>25569.375</v>
      </c>
      <c r="B197" s="179" t="s">
        <v>21</v>
      </c>
      <c r="C197" s="188">
        <v>7</v>
      </c>
      <c r="D197" s="180">
        <v>17</v>
      </c>
      <c r="E197" s="180"/>
      <c r="F197" s="180"/>
      <c r="G197" s="180">
        <f>SUM(C197:F197)</f>
      </c>
      <c r="H197" s="182">
        <v>5500</v>
      </c>
      <c r="I197" s="125">
        <f>G197*H197</f>
      </c>
      <c r="J197" s="125">
        <f>I197*0.1</f>
      </c>
      <c r="K197" s="125">
        <f>SUM(I197:J197)</f>
      </c>
      <c r="L197" s="175"/>
      <c r="M197" s="87"/>
      <c r="N197" s="87"/>
      <c r="O197" s="87"/>
      <c r="P197" s="87"/>
      <c r="Q197" s="87"/>
      <c r="R197" s="87"/>
      <c r="S197" s="87"/>
      <c r="T197" s="87"/>
    </row>
    <row x14ac:dyDescent="0.25" r="198" customHeight="1" ht="17.25">
      <c r="A198" s="178">
        <f>A197</f>
        <v>25569.375</v>
      </c>
      <c r="B198" s="179" t="s">
        <v>52</v>
      </c>
      <c r="C198" s="180"/>
      <c r="D198" s="180">
        <v>15</v>
      </c>
      <c r="E198" s="180">
        <v>10</v>
      </c>
      <c r="F198" s="180"/>
      <c r="G198" s="180">
        <f>SUM(C198:F198)</f>
      </c>
      <c r="H198" s="182">
        <v>5500</v>
      </c>
      <c r="I198" s="125">
        <f>G198*H198</f>
      </c>
      <c r="J198" s="125">
        <f>I198*0.1</f>
      </c>
      <c r="K198" s="125">
        <f>SUM(I198:J198)</f>
      </c>
      <c r="L198" s="175"/>
      <c r="M198" s="87"/>
      <c r="N198" s="87"/>
      <c r="O198" s="87"/>
      <c r="P198" s="87"/>
      <c r="Q198" s="87"/>
      <c r="R198" s="87"/>
      <c r="S198" s="87"/>
      <c r="T198" s="87"/>
    </row>
    <row x14ac:dyDescent="0.25" r="199" customHeight="1" ht="17.25">
      <c r="A199" s="178">
        <f>A198</f>
        <v>25569.375</v>
      </c>
      <c r="B199" s="186" t="s">
        <v>61</v>
      </c>
      <c r="C199" s="180"/>
      <c r="D199" s="180">
        <v>7</v>
      </c>
      <c r="E199" s="180"/>
      <c r="F199" s="180"/>
      <c r="G199" s="180">
        <f>SUM(C199:F199)</f>
      </c>
      <c r="H199" s="182">
        <v>5500</v>
      </c>
      <c r="I199" s="125">
        <f>G199*H199</f>
      </c>
      <c r="J199" s="125">
        <f>I199*0.1</f>
      </c>
      <c r="K199" s="125">
        <f>SUM(I199:J199)</f>
      </c>
      <c r="L199" s="175"/>
      <c r="M199" s="87"/>
      <c r="N199" s="87"/>
      <c r="O199" s="87"/>
      <c r="P199" s="87"/>
      <c r="Q199" s="87"/>
      <c r="R199" s="87"/>
      <c r="S199" s="87"/>
      <c r="T199" s="87"/>
    </row>
    <row x14ac:dyDescent="0.25" r="200" customHeight="1" ht="17.25">
      <c r="A200" s="178">
        <f>A199</f>
        <v>25569.375</v>
      </c>
      <c r="B200" s="179" t="s">
        <v>33</v>
      </c>
      <c r="C200" s="180"/>
      <c r="D200" s="180">
        <v>8</v>
      </c>
      <c r="E200" s="180"/>
      <c r="F200" s="180"/>
      <c r="G200" s="180">
        <f>SUM(C200:F200)</f>
      </c>
      <c r="H200" s="182">
        <v>5500</v>
      </c>
      <c r="I200" s="125">
        <f>G200*H200</f>
      </c>
      <c r="J200" s="125">
        <f>I200*0.1</f>
      </c>
      <c r="K200" s="125">
        <f>SUM(I200:J200)</f>
      </c>
      <c r="L200" s="175"/>
      <c r="M200" s="87"/>
      <c r="N200" s="87"/>
      <c r="O200" s="87"/>
      <c r="P200" s="87"/>
      <c r="Q200" s="87"/>
      <c r="R200" s="87"/>
      <c r="S200" s="87"/>
      <c r="T200" s="87"/>
    </row>
    <row x14ac:dyDescent="0.25" r="201" customHeight="1" ht="17.25">
      <c r="A201" s="178">
        <f>A200</f>
        <v>25569.375</v>
      </c>
      <c r="B201" s="179" t="s">
        <v>12</v>
      </c>
      <c r="C201" s="180"/>
      <c r="D201" s="180">
        <v>17</v>
      </c>
      <c r="E201" s="180">
        <v>8</v>
      </c>
      <c r="F201" s="180"/>
      <c r="G201" s="180">
        <f>SUM(C201:F201)</f>
      </c>
      <c r="H201" s="182">
        <v>6000</v>
      </c>
      <c r="I201" s="125">
        <f>G201*H201</f>
      </c>
      <c r="J201" s="125">
        <f>I201*0.1</f>
      </c>
      <c r="K201" s="125">
        <f>SUM(I201:J201)</f>
      </c>
      <c r="L201" s="175"/>
      <c r="M201" s="87"/>
      <c r="N201" s="87"/>
      <c r="O201" s="87"/>
      <c r="P201" s="87"/>
      <c r="Q201" s="87"/>
      <c r="R201" s="87"/>
      <c r="S201" s="87"/>
      <c r="T201" s="87"/>
    </row>
    <row x14ac:dyDescent="0.25" r="202" customHeight="1" ht="17.25">
      <c r="A202" s="178">
        <f>A201</f>
        <v>25569.375</v>
      </c>
      <c r="B202" s="186" t="s">
        <v>37</v>
      </c>
      <c r="C202" s="180"/>
      <c r="D202" s="180">
        <v>6</v>
      </c>
      <c r="E202" s="180"/>
      <c r="F202" s="180"/>
      <c r="G202" s="180">
        <f>SUM(C202:F202)</f>
      </c>
      <c r="H202" s="182">
        <v>6500</v>
      </c>
      <c r="I202" s="125">
        <f>G202*H202</f>
      </c>
      <c r="J202" s="125">
        <f>I202*0.1</f>
      </c>
      <c r="K202" s="125">
        <f>SUM(I202:J202)</f>
      </c>
      <c r="L202" s="175"/>
      <c r="M202" s="87"/>
      <c r="N202" s="87"/>
      <c r="O202" s="87"/>
      <c r="P202" s="87"/>
      <c r="Q202" s="87"/>
      <c r="R202" s="87"/>
      <c r="S202" s="87"/>
      <c r="T202" s="87"/>
    </row>
    <row x14ac:dyDescent="0.25" r="203" customHeight="1" ht="17.25">
      <c r="A203" s="178">
        <f>A202</f>
        <v>25569.375</v>
      </c>
      <c r="B203" s="186" t="s">
        <v>64</v>
      </c>
      <c r="C203" s="180"/>
      <c r="D203" s="180">
        <v>52</v>
      </c>
      <c r="E203" s="180">
        <v>18</v>
      </c>
      <c r="F203" s="180"/>
      <c r="G203" s="180">
        <f>SUM(C203:F203)</f>
      </c>
      <c r="H203" s="182">
        <v>5500</v>
      </c>
      <c r="I203" s="125">
        <f>G203*H203</f>
      </c>
      <c r="J203" s="125">
        <f>I203*0.1</f>
      </c>
      <c r="K203" s="125">
        <f>SUM(I203:J203)</f>
      </c>
      <c r="L203" s="175"/>
      <c r="M203" s="87"/>
      <c r="N203" s="87"/>
      <c r="O203" s="87"/>
      <c r="P203" s="87"/>
      <c r="Q203" s="87"/>
      <c r="R203" s="87"/>
      <c r="S203" s="87"/>
      <c r="T203" s="87"/>
    </row>
    <row x14ac:dyDescent="0.25" r="204" customHeight="1" ht="17.25">
      <c r="A204" s="178">
        <f>A203</f>
        <v>25569.375</v>
      </c>
      <c r="B204" s="179" t="s">
        <v>25</v>
      </c>
      <c r="C204" s="180"/>
      <c r="D204" s="180">
        <v>20</v>
      </c>
      <c r="E204" s="180"/>
      <c r="F204" s="180"/>
      <c r="G204" s="180">
        <f>SUM(C204:F204)</f>
      </c>
      <c r="H204" s="182">
        <v>6000</v>
      </c>
      <c r="I204" s="125">
        <f>G204*H204</f>
      </c>
      <c r="J204" s="125">
        <f>I204*0.1</f>
      </c>
      <c r="K204" s="125">
        <f>SUM(I204:J204)</f>
      </c>
      <c r="L204" s="175"/>
      <c r="M204" s="87"/>
      <c r="N204" s="87"/>
      <c r="O204" s="87"/>
      <c r="P204" s="87"/>
      <c r="Q204" s="87"/>
      <c r="R204" s="87"/>
      <c r="S204" s="87"/>
      <c r="T204" s="87"/>
    </row>
    <row x14ac:dyDescent="0.25" r="205" customHeight="1" ht="17.25">
      <c r="A205" s="178">
        <f>A204</f>
        <v>25569.375</v>
      </c>
      <c r="B205" s="186" t="s">
        <v>76</v>
      </c>
      <c r="C205" s="188"/>
      <c r="D205" s="180">
        <v>20</v>
      </c>
      <c r="E205" s="180">
        <v>15</v>
      </c>
      <c r="F205" s="180"/>
      <c r="G205" s="180">
        <f>SUM(C205:F205)</f>
      </c>
      <c r="H205" s="125">
        <v>6000</v>
      </c>
      <c r="I205" s="125">
        <f>G205*H205</f>
      </c>
      <c r="J205" s="125">
        <f>I205*0.1</f>
      </c>
      <c r="K205" s="125">
        <f>SUM(I205:J205)</f>
      </c>
      <c r="L205" s="175"/>
      <c r="M205" s="87"/>
      <c r="N205" s="87"/>
      <c r="O205" s="87"/>
      <c r="P205" s="87"/>
      <c r="Q205" s="87"/>
      <c r="R205" s="87"/>
      <c r="S205" s="87"/>
      <c r="T205" s="87"/>
    </row>
    <row x14ac:dyDescent="0.25" r="206" customHeight="1" ht="17.25">
      <c r="A206" s="178">
        <f>A205</f>
        <v>25569.375</v>
      </c>
      <c r="B206" s="186" t="s">
        <v>149</v>
      </c>
      <c r="C206" s="180"/>
      <c r="D206" s="180">
        <v>94</v>
      </c>
      <c r="E206" s="180">
        <v>35</v>
      </c>
      <c r="F206" s="180">
        <v>4</v>
      </c>
      <c r="G206" s="180">
        <f>SUM(C206:F206)</f>
      </c>
      <c r="H206" s="125">
        <v>6000</v>
      </c>
      <c r="I206" s="125">
        <f>G206*H206</f>
      </c>
      <c r="J206" s="125">
        <f>I206*0.1</f>
      </c>
      <c r="K206" s="125">
        <f>SUM(I206:J206)</f>
      </c>
      <c r="L206" s="175"/>
      <c r="M206" s="87"/>
      <c r="N206" s="87"/>
      <c r="O206" s="87"/>
      <c r="P206" s="87"/>
      <c r="Q206" s="87"/>
      <c r="R206" s="87"/>
      <c r="S206" s="87"/>
      <c r="T206" s="87"/>
    </row>
    <row x14ac:dyDescent="0.25" r="207" customHeight="1" ht="17.25">
      <c r="A207" s="178">
        <f>A206</f>
        <v>25569.375</v>
      </c>
      <c r="B207" s="186" t="s">
        <v>43</v>
      </c>
      <c r="C207" s="180"/>
      <c r="D207" s="180">
        <v>45</v>
      </c>
      <c r="E207" s="180">
        <v>10</v>
      </c>
      <c r="F207" s="180"/>
      <c r="G207" s="180">
        <f>SUM(C207:F207)</f>
      </c>
      <c r="H207" s="125">
        <v>6000</v>
      </c>
      <c r="I207" s="125">
        <f>G207*H207</f>
      </c>
      <c r="J207" s="125">
        <f>I207*0.1</f>
      </c>
      <c r="K207" s="125">
        <f>SUM(I207:J207)</f>
      </c>
      <c r="L207" s="175"/>
      <c r="M207" s="87"/>
      <c r="N207" s="87"/>
      <c r="O207" s="87"/>
      <c r="P207" s="87"/>
      <c r="Q207" s="87"/>
      <c r="R207" s="87"/>
      <c r="S207" s="87"/>
      <c r="T207" s="87"/>
    </row>
    <row x14ac:dyDescent="0.25" r="208" customHeight="1" ht="17.25">
      <c r="A208" s="178">
        <f>A207</f>
        <v>25569.375</v>
      </c>
      <c r="B208" s="186" t="s">
        <v>18</v>
      </c>
      <c r="C208" s="180"/>
      <c r="D208" s="180">
        <v>9</v>
      </c>
      <c r="E208" s="180">
        <v>7</v>
      </c>
      <c r="F208" s="180">
        <v>6</v>
      </c>
      <c r="G208" s="180">
        <f>SUM(C208:F208)</f>
      </c>
      <c r="H208" s="125">
        <v>6000</v>
      </c>
      <c r="I208" s="125">
        <f>G208*H208</f>
      </c>
      <c r="J208" s="125">
        <f>I208*0.1</f>
      </c>
      <c r="K208" s="125">
        <f>SUM(I208:J208)</f>
      </c>
      <c r="L208" s="175"/>
      <c r="M208" s="87"/>
      <c r="N208" s="87"/>
      <c r="O208" s="87"/>
      <c r="P208" s="87"/>
      <c r="Q208" s="87"/>
      <c r="R208" s="87"/>
      <c r="S208" s="87"/>
      <c r="T208" s="87"/>
    </row>
    <row x14ac:dyDescent="0.25" r="209" customHeight="1" ht="17.25">
      <c r="A209" s="178">
        <f>A208</f>
        <v>25569.375</v>
      </c>
      <c r="B209" s="186" t="s">
        <v>82</v>
      </c>
      <c r="C209" s="188">
        <v>12</v>
      </c>
      <c r="D209" s="180">
        <v>25</v>
      </c>
      <c r="E209" s="180">
        <v>9</v>
      </c>
      <c r="F209" s="180">
        <v>7</v>
      </c>
      <c r="G209" s="180">
        <f>SUM(C209:F209)</f>
      </c>
      <c r="H209" s="125">
        <v>5000</v>
      </c>
      <c r="I209" s="125">
        <f>G209*H209</f>
      </c>
      <c r="J209" s="125">
        <f>I209*0.1</f>
      </c>
      <c r="K209" s="125">
        <f>SUM(I209:J209)</f>
      </c>
      <c r="L209" s="175"/>
      <c r="M209" s="87"/>
      <c r="N209" s="87"/>
      <c r="O209" s="87"/>
      <c r="P209" s="87"/>
      <c r="Q209" s="87"/>
      <c r="R209" s="87"/>
      <c r="S209" s="87"/>
      <c r="T209" s="87"/>
    </row>
    <row x14ac:dyDescent="0.25" r="210" customHeight="1" ht="17.25">
      <c r="A210" s="178">
        <f>A209</f>
        <v>25569.375</v>
      </c>
      <c r="B210" s="186" t="s">
        <v>151</v>
      </c>
      <c r="C210" s="180"/>
      <c r="D210" s="180">
        <v>12</v>
      </c>
      <c r="E210" s="180"/>
      <c r="F210" s="180"/>
      <c r="G210" s="180">
        <f>SUM(C210:F210)</f>
      </c>
      <c r="H210" s="125">
        <v>5000</v>
      </c>
      <c r="I210" s="125">
        <f>G210*H210</f>
      </c>
      <c r="J210" s="125">
        <f>I210*0.1</f>
      </c>
      <c r="K210" s="125">
        <f>SUM(I210:J210)</f>
      </c>
      <c r="L210" s="175"/>
      <c r="M210" s="87"/>
      <c r="N210" s="87"/>
      <c r="O210" s="87"/>
      <c r="P210" s="87"/>
      <c r="Q210" s="87"/>
      <c r="R210" s="87"/>
      <c r="S210" s="87"/>
      <c r="T210" s="87"/>
    </row>
    <row x14ac:dyDescent="0.25" r="211" customHeight="1" ht="17.25">
      <c r="A211" s="178">
        <f>A210</f>
        <v>25569.375</v>
      </c>
      <c r="B211" s="186" t="s">
        <v>105</v>
      </c>
      <c r="C211" s="180"/>
      <c r="D211" s="180">
        <v>76</v>
      </c>
      <c r="E211" s="180"/>
      <c r="F211" s="180"/>
      <c r="G211" s="180">
        <f>SUM(C211:F211)</f>
      </c>
      <c r="H211" s="125">
        <v>7000</v>
      </c>
      <c r="I211" s="125">
        <f>G211*H211</f>
      </c>
      <c r="J211" s="185"/>
      <c r="K211" s="125">
        <f>SUM(I211:J211)</f>
      </c>
      <c r="L211" s="175"/>
      <c r="M211" s="87"/>
      <c r="N211" s="87"/>
      <c r="O211" s="87"/>
      <c r="P211" s="87"/>
      <c r="Q211" s="87"/>
      <c r="R211" s="87"/>
      <c r="S211" s="87"/>
      <c r="T211" s="87"/>
    </row>
    <row x14ac:dyDescent="0.25" r="212" customHeight="1" ht="17.25">
      <c r="A212" s="178">
        <f>A211</f>
        <v>25569.375</v>
      </c>
      <c r="B212" s="186" t="s">
        <v>23</v>
      </c>
      <c r="C212" s="180"/>
      <c r="D212" s="180">
        <v>15</v>
      </c>
      <c r="E212" s="180"/>
      <c r="F212" s="180"/>
      <c r="G212" s="180">
        <f>SUM(C212:F212)</f>
      </c>
      <c r="H212" s="125">
        <v>6000</v>
      </c>
      <c r="I212" s="125">
        <f>G212*H212</f>
      </c>
      <c r="J212" s="125">
        <f>I212*0.1</f>
      </c>
      <c r="K212" s="125">
        <f>SUM(I212:J212)</f>
      </c>
      <c r="L212" s="175"/>
      <c r="M212" s="87"/>
      <c r="N212" s="87"/>
      <c r="O212" s="87"/>
      <c r="P212" s="87"/>
      <c r="Q212" s="87"/>
      <c r="R212" s="87"/>
      <c r="S212" s="87"/>
      <c r="T212" s="87"/>
    </row>
    <row x14ac:dyDescent="0.25" r="213" customHeight="1" ht="17.25">
      <c r="A213" s="178">
        <f>A212</f>
        <v>25569.375</v>
      </c>
      <c r="B213" s="186" t="s">
        <v>40</v>
      </c>
      <c r="C213" s="180"/>
      <c r="D213" s="180">
        <v>11</v>
      </c>
      <c r="E213" s="180"/>
      <c r="F213" s="180"/>
      <c r="G213" s="180">
        <f>SUM(C213:F213)</f>
      </c>
      <c r="H213" s="125">
        <v>6500</v>
      </c>
      <c r="I213" s="125">
        <f>G213*H213</f>
      </c>
      <c r="J213" s="125">
        <f>I213*0.1</f>
      </c>
      <c r="K213" s="125">
        <f>SUM(I213:J213)</f>
      </c>
      <c r="L213" s="175"/>
      <c r="M213" s="87"/>
      <c r="N213" s="87"/>
      <c r="O213" s="87"/>
      <c r="P213" s="87"/>
      <c r="Q213" s="87"/>
      <c r="R213" s="87"/>
      <c r="S213" s="87"/>
      <c r="T213" s="87"/>
    </row>
    <row x14ac:dyDescent="0.25" r="214" customHeight="1" ht="17.25">
      <c r="A214" s="178">
        <f>A213</f>
        <v>25569.375</v>
      </c>
      <c r="B214" s="186" t="s">
        <v>86</v>
      </c>
      <c r="C214" s="180"/>
      <c r="D214" s="180">
        <v>17</v>
      </c>
      <c r="E214" s="180">
        <v>8</v>
      </c>
      <c r="F214" s="180">
        <v>5</v>
      </c>
      <c r="G214" s="180">
        <f>SUM(C214:F214)</f>
      </c>
      <c r="H214" s="125">
        <v>6000</v>
      </c>
      <c r="I214" s="125">
        <f>G214*H214</f>
      </c>
      <c r="J214" s="125">
        <f>I214*0.1</f>
      </c>
      <c r="K214" s="125">
        <f>SUM(I214:J214)</f>
      </c>
      <c r="L214" s="175"/>
      <c r="M214" s="87"/>
      <c r="N214" s="87"/>
      <c r="O214" s="87"/>
      <c r="P214" s="87"/>
      <c r="Q214" s="87"/>
      <c r="R214" s="87"/>
      <c r="S214" s="87"/>
      <c r="T214" s="87"/>
    </row>
    <row x14ac:dyDescent="0.25" r="215" customHeight="1" ht="17.25">
      <c r="A215" s="178">
        <f>A214</f>
        <v>25569.375</v>
      </c>
      <c r="B215" s="186" t="s">
        <v>152</v>
      </c>
      <c r="C215" s="180"/>
      <c r="D215" s="180">
        <v>73</v>
      </c>
      <c r="E215" s="180"/>
      <c r="F215" s="180"/>
      <c r="G215" s="180">
        <f>SUM(C215:F215)</f>
      </c>
      <c r="H215" s="125">
        <v>6000</v>
      </c>
      <c r="I215" s="125">
        <f>G215*H215</f>
      </c>
      <c r="J215" s="125">
        <f>I215*0.1</f>
      </c>
      <c r="K215" s="125">
        <f>SUM(I215:J215)</f>
      </c>
      <c r="L215" s="175"/>
      <c r="M215" s="87"/>
      <c r="N215" s="87"/>
      <c r="O215" s="87"/>
      <c r="P215" s="87"/>
      <c r="Q215" s="87"/>
      <c r="R215" s="87"/>
      <c r="S215" s="87"/>
      <c r="T215" s="87"/>
    </row>
    <row x14ac:dyDescent="0.25" r="216" customHeight="1" ht="17.25">
      <c r="A216" s="178">
        <f>A212</f>
        <v>25569.375</v>
      </c>
      <c r="B216" s="186" t="s">
        <v>153</v>
      </c>
      <c r="C216" s="180"/>
      <c r="D216" s="180">
        <v>10</v>
      </c>
      <c r="E216" s="180"/>
      <c r="F216" s="180"/>
      <c r="G216" s="180">
        <f>SUM(C216:F216)</f>
      </c>
      <c r="H216" s="125">
        <v>6000</v>
      </c>
      <c r="I216" s="125">
        <f>G216*H216</f>
      </c>
      <c r="J216" s="125">
        <f>I216*0.1</f>
      </c>
      <c r="K216" s="125">
        <f>SUM(I216:J216)</f>
      </c>
      <c r="L216" s="175"/>
      <c r="M216" s="87"/>
      <c r="N216" s="87"/>
      <c r="O216" s="87"/>
      <c r="P216" s="87"/>
      <c r="Q216" s="87"/>
      <c r="R216" s="87"/>
      <c r="S216" s="87"/>
      <c r="T216" s="87"/>
    </row>
    <row x14ac:dyDescent="0.25" r="217" customHeight="1" ht="17.25">
      <c r="A217" s="178">
        <f>A213</f>
        <v>25569.375</v>
      </c>
      <c r="B217" s="186"/>
      <c r="C217" s="180"/>
      <c r="D217" s="180"/>
      <c r="E217" s="180"/>
      <c r="F217" s="180"/>
      <c r="G217" s="180">
        <f>SUM(C217:F217)</f>
      </c>
      <c r="H217" s="125"/>
      <c r="I217" s="125">
        <f>G217*H217</f>
      </c>
      <c r="J217" s="125">
        <f>I217*0.1</f>
      </c>
      <c r="K217" s="125">
        <f>SUM(I217:J217)</f>
      </c>
      <c r="L217" s="175"/>
      <c r="M217" s="87"/>
      <c r="N217" s="87"/>
      <c r="O217" s="87"/>
      <c r="P217" s="87"/>
      <c r="Q217" s="87"/>
      <c r="R217" s="87"/>
      <c r="S217" s="87"/>
      <c r="T217" s="87"/>
    </row>
    <row x14ac:dyDescent="0.25" r="218" customHeight="1" ht="17.25">
      <c r="A218" s="178">
        <f>A212</f>
        <v>25569.375</v>
      </c>
      <c r="B218" s="186"/>
      <c r="C218" s="180"/>
      <c r="D218" s="180"/>
      <c r="E218" s="180"/>
      <c r="F218" s="180"/>
      <c r="G218" s="180">
        <f>SUM(C218:F218)</f>
      </c>
      <c r="H218" s="125"/>
      <c r="I218" s="125">
        <f>G218*H218</f>
      </c>
      <c r="J218" s="125">
        <f>I218*0.1</f>
      </c>
      <c r="K218" s="125">
        <f>SUM(I218:J218)</f>
      </c>
      <c r="L218" s="175"/>
      <c r="M218" s="87"/>
      <c r="N218" s="87"/>
      <c r="O218" s="87"/>
      <c r="P218" s="87"/>
      <c r="Q218" s="87"/>
      <c r="R218" s="87"/>
      <c r="S218" s="87"/>
      <c r="T218" s="87"/>
    </row>
    <row x14ac:dyDescent="0.25" r="219" customHeight="1" ht="17.25">
      <c r="A219" s="178">
        <f>A213</f>
        <v>25569.375</v>
      </c>
      <c r="B219" s="186"/>
      <c r="C219" s="180"/>
      <c r="D219" s="180"/>
      <c r="E219" s="180"/>
      <c r="F219" s="180"/>
      <c r="G219" s="180">
        <f>SUM(C219:F219)</f>
      </c>
      <c r="H219" s="125"/>
      <c r="I219" s="125">
        <f>G219*H219</f>
      </c>
      <c r="J219" s="125">
        <f>I219*0.1</f>
      </c>
      <c r="K219" s="125">
        <f>SUM(I219:J219)</f>
      </c>
      <c r="L219" s="175"/>
      <c r="M219" s="87"/>
      <c r="N219" s="87"/>
      <c r="O219" s="87"/>
      <c r="P219" s="87"/>
      <c r="Q219" s="87"/>
      <c r="R219" s="87"/>
      <c r="S219" s="87"/>
      <c r="T219" s="87"/>
    </row>
    <row x14ac:dyDescent="0.25" r="220" customHeight="1" ht="17.25">
      <c r="A220" s="178">
        <f>A218</f>
        <v>25569.375</v>
      </c>
      <c r="B220" s="179"/>
      <c r="C220" s="180"/>
      <c r="D220" s="180"/>
      <c r="E220" s="180"/>
      <c r="F220" s="180"/>
      <c r="G220" s="180">
        <f>SUM(C220:F220)</f>
      </c>
      <c r="H220" s="125"/>
      <c r="I220" s="125">
        <f>G220*H220</f>
      </c>
      <c r="J220" s="125">
        <v>0</v>
      </c>
      <c r="K220" s="125">
        <f>SUM(I220:J220)</f>
      </c>
      <c r="L220" s="175"/>
      <c r="M220" s="87"/>
      <c r="N220" s="87"/>
      <c r="O220" s="87"/>
      <c r="P220" s="87"/>
      <c r="Q220" s="87"/>
      <c r="R220" s="87"/>
      <c r="S220" s="87"/>
      <c r="T220" s="87"/>
    </row>
    <row x14ac:dyDescent="0.25" r="221" customHeight="1" ht="17.25">
      <c r="A221" s="189">
        <f>A220</f>
        <v>25569.375</v>
      </c>
      <c r="B221" s="190" t="s">
        <v>155</v>
      </c>
      <c r="C221" s="191">
        <f>SUM(C174:C220)</f>
      </c>
      <c r="D221" s="191">
        <f>SUM(D174:D220)</f>
      </c>
      <c r="E221" s="191">
        <f>SUM(E174:E220)</f>
      </c>
      <c r="F221" s="191">
        <f>SUM(F174:F220)</f>
      </c>
      <c r="G221" s="191">
        <f>SUM(G174:G220)</f>
      </c>
      <c r="H221" s="191"/>
      <c r="I221" s="191">
        <f>SUM(I174:I220)</f>
      </c>
      <c r="J221" s="191">
        <f>SUM(J174:J220)</f>
      </c>
      <c r="K221" s="191">
        <f>SUM(K174:K220)</f>
      </c>
      <c r="L221" s="175"/>
      <c r="M221" s="87"/>
      <c r="N221" s="87"/>
      <c r="O221" s="87"/>
      <c r="P221" s="87"/>
      <c r="Q221" s="87"/>
      <c r="R221" s="87"/>
      <c r="S221" s="87"/>
      <c r="T221" s="87"/>
    </row>
    <row x14ac:dyDescent="0.25" r="222" customHeight="1" ht="17.25">
      <c r="A222" s="178">
        <f>A221</f>
        <v>25569.375</v>
      </c>
      <c r="B222" s="186" t="s">
        <v>113</v>
      </c>
      <c r="C222" s="180"/>
      <c r="D222" s="180">
        <v>31</v>
      </c>
      <c r="E222" s="180">
        <v>33</v>
      </c>
      <c r="F222" s="180"/>
      <c r="G222" s="180">
        <f>SUM(C222:F222)</f>
      </c>
      <c r="H222" s="125">
        <v>6500</v>
      </c>
      <c r="I222" s="125">
        <f>G222*H222</f>
      </c>
      <c r="J222" s="185"/>
      <c r="K222" s="125">
        <f>SUM(I222:J222)</f>
      </c>
      <c r="L222" s="175"/>
      <c r="M222" s="87"/>
      <c r="N222" s="87"/>
      <c r="O222" s="87"/>
      <c r="P222" s="87"/>
      <c r="Q222" s="87"/>
      <c r="R222" s="87"/>
      <c r="S222" s="87"/>
      <c r="T222" s="87"/>
    </row>
    <row x14ac:dyDescent="0.25" r="223" customHeight="1" ht="17.25">
      <c r="A223" s="178">
        <f>A222</f>
        <v>25569.375</v>
      </c>
      <c r="B223" s="186" t="s">
        <v>156</v>
      </c>
      <c r="C223" s="180"/>
      <c r="D223" s="180">
        <v>9</v>
      </c>
      <c r="E223" s="180">
        <v>4</v>
      </c>
      <c r="F223" s="180"/>
      <c r="G223" s="180">
        <f>SUM(C223:F223)</f>
      </c>
      <c r="H223" s="125">
        <v>6500</v>
      </c>
      <c r="I223" s="125">
        <f>G223*H223</f>
      </c>
      <c r="J223" s="185"/>
      <c r="K223" s="125">
        <f>SUM(I223:J223)</f>
      </c>
      <c r="L223" s="175"/>
      <c r="M223" s="87"/>
      <c r="N223" s="87"/>
      <c r="O223" s="87"/>
      <c r="P223" s="87"/>
      <c r="Q223" s="87"/>
      <c r="R223" s="87"/>
      <c r="S223" s="87"/>
      <c r="T223" s="87"/>
    </row>
    <row x14ac:dyDescent="0.25" r="224" customHeight="1" ht="17.25">
      <c r="A224" s="178">
        <f>A223</f>
        <v>25569.375</v>
      </c>
      <c r="B224" s="186" t="s">
        <v>112</v>
      </c>
      <c r="C224" s="180"/>
      <c r="D224" s="180">
        <v>2</v>
      </c>
      <c r="E224" s="180">
        <v>1</v>
      </c>
      <c r="F224" s="180"/>
      <c r="G224" s="180">
        <f>SUM(C224:F224)</f>
      </c>
      <c r="H224" s="125">
        <v>6900</v>
      </c>
      <c r="I224" s="125">
        <f>G224*H224</f>
      </c>
      <c r="J224" s="185"/>
      <c r="K224" s="125">
        <f>SUM(I224:J224)</f>
      </c>
      <c r="L224" s="175"/>
      <c r="M224" s="87"/>
      <c r="N224" s="87"/>
      <c r="O224" s="87"/>
      <c r="P224" s="87"/>
      <c r="Q224" s="87"/>
      <c r="R224" s="87"/>
      <c r="S224" s="87"/>
      <c r="T224" s="87"/>
    </row>
    <row x14ac:dyDescent="0.25" r="225" customHeight="1" ht="17.25">
      <c r="A225" s="178">
        <f>A224</f>
        <v>25569.375</v>
      </c>
      <c r="B225" s="179"/>
      <c r="C225" s="180"/>
      <c r="D225" s="180"/>
      <c r="E225" s="180"/>
      <c r="F225" s="180"/>
      <c r="G225" s="180">
        <f>SUM(C225:F225)</f>
      </c>
      <c r="H225" s="125"/>
      <c r="I225" s="125">
        <f>G225*H225</f>
      </c>
      <c r="J225" s="185"/>
      <c r="K225" s="125">
        <f>SUM(I225:J225)</f>
      </c>
      <c r="L225" s="175"/>
      <c r="M225" s="87"/>
      <c r="N225" s="87"/>
      <c r="O225" s="87"/>
      <c r="P225" s="87"/>
      <c r="Q225" s="87"/>
      <c r="R225" s="87"/>
      <c r="S225" s="87"/>
      <c r="T225" s="87"/>
    </row>
    <row x14ac:dyDescent="0.25" r="226" customHeight="1" ht="17.25">
      <c r="A226" s="178">
        <f>A225</f>
        <v>25569.375</v>
      </c>
      <c r="B226" s="179"/>
      <c r="C226" s="180"/>
      <c r="D226" s="180"/>
      <c r="E226" s="180"/>
      <c r="F226" s="180"/>
      <c r="G226" s="180">
        <f>SUM(C226:F226)</f>
      </c>
      <c r="H226" s="125"/>
      <c r="I226" s="125">
        <f>G226*H226</f>
      </c>
      <c r="J226" s="185"/>
      <c r="K226" s="125">
        <f>SUM(I226:J226)</f>
      </c>
      <c r="L226" s="175"/>
      <c r="M226" s="87"/>
      <c r="N226" s="87"/>
      <c r="O226" s="87"/>
      <c r="P226" s="87"/>
      <c r="Q226" s="87"/>
      <c r="R226" s="87"/>
      <c r="S226" s="87"/>
      <c r="T226" s="87"/>
    </row>
    <row x14ac:dyDescent="0.25" r="227" customHeight="1" ht="17.25">
      <c r="A227" s="178">
        <f>A226</f>
        <v>25569.375</v>
      </c>
      <c r="B227" s="179"/>
      <c r="C227" s="180"/>
      <c r="D227" s="180"/>
      <c r="E227" s="180"/>
      <c r="F227" s="180"/>
      <c r="G227" s="180">
        <f>SUM(C227:F227)</f>
      </c>
      <c r="H227" s="125"/>
      <c r="I227" s="125">
        <f>G227*H227</f>
      </c>
      <c r="J227" s="185"/>
      <c r="K227" s="125">
        <f>SUM(I227:J227)</f>
      </c>
      <c r="L227" s="175"/>
      <c r="M227" s="87"/>
      <c r="N227" s="87"/>
      <c r="O227" s="87"/>
      <c r="P227" s="87"/>
      <c r="Q227" s="87"/>
      <c r="R227" s="87"/>
      <c r="S227" s="87"/>
      <c r="T227" s="87"/>
    </row>
    <row x14ac:dyDescent="0.25" r="228" customHeight="1" ht="17.25">
      <c r="A228" s="178">
        <f>A227</f>
        <v>25569.375</v>
      </c>
      <c r="B228" s="179"/>
      <c r="C228" s="180"/>
      <c r="D228" s="180"/>
      <c r="E228" s="180"/>
      <c r="F228" s="180"/>
      <c r="G228" s="180">
        <f>SUM(C228:F228)</f>
      </c>
      <c r="H228" s="125"/>
      <c r="I228" s="125">
        <f>G228*H228</f>
      </c>
      <c r="J228" s="185"/>
      <c r="K228" s="125">
        <f>SUM(I228:J228)</f>
      </c>
      <c r="L228" s="175"/>
      <c r="M228" s="87"/>
      <c r="N228" s="87"/>
      <c r="O228" s="87"/>
      <c r="P228" s="87"/>
      <c r="Q228" s="87"/>
      <c r="R228" s="87"/>
      <c r="S228" s="87"/>
      <c r="T228" s="87"/>
    </row>
    <row x14ac:dyDescent="0.25" r="229" customHeight="1" ht="17.25">
      <c r="A229" s="178">
        <f>A228</f>
        <v>25569.375</v>
      </c>
      <c r="B229" s="179"/>
      <c r="C229" s="180"/>
      <c r="D229" s="180"/>
      <c r="E229" s="180"/>
      <c r="F229" s="180"/>
      <c r="G229" s="180">
        <f>SUM(C229:F229)</f>
      </c>
      <c r="H229" s="125"/>
      <c r="I229" s="125">
        <f>G229*H229</f>
      </c>
      <c r="J229" s="185"/>
      <c r="K229" s="125">
        <f>SUM(I229:J229)</f>
      </c>
      <c r="L229" s="175"/>
      <c r="M229" s="87"/>
      <c r="N229" s="87"/>
      <c r="O229" s="87"/>
      <c r="P229" s="87"/>
      <c r="Q229" s="87"/>
      <c r="R229" s="87"/>
      <c r="S229" s="87"/>
      <c r="T229" s="87"/>
    </row>
    <row x14ac:dyDescent="0.25" r="230" customHeight="1" ht="17.25">
      <c r="A230" s="189">
        <f>A229</f>
        <v>25569.375</v>
      </c>
      <c r="B230" s="190" t="s">
        <v>157</v>
      </c>
      <c r="C230" s="191">
        <f>SUM(C222:C229)</f>
      </c>
      <c r="D230" s="191">
        <f>SUM(D222:D229)</f>
      </c>
      <c r="E230" s="191">
        <f>SUM(E222:E229)</f>
      </c>
      <c r="F230" s="191">
        <f>SUM(F222:F229)</f>
      </c>
      <c r="G230" s="191">
        <f>SUM(G222:G229)</f>
      </c>
      <c r="H230" s="201"/>
      <c r="I230" s="201">
        <f>SUM(I222:I229)</f>
      </c>
      <c r="J230" s="201"/>
      <c r="K230" s="202">
        <f>SUM(K222:K229)</f>
      </c>
      <c r="L230" s="175"/>
      <c r="M230" s="87"/>
      <c r="N230" s="87"/>
      <c r="O230" s="87"/>
      <c r="P230" s="87"/>
      <c r="Q230" s="87"/>
      <c r="R230" s="87"/>
      <c r="S230" s="87"/>
      <c r="T230" s="87"/>
    </row>
    <row x14ac:dyDescent="0.25" r="231" customHeight="1" ht="17.25" hidden="1">
      <c r="A231" s="172" t="s">
        <v>128</v>
      </c>
      <c r="B231" s="173" t="s">
        <v>2</v>
      </c>
      <c r="C231" s="174" t="s">
        <v>129</v>
      </c>
      <c r="D231" s="174" t="s">
        <v>130</v>
      </c>
      <c r="E231" s="174" t="s">
        <v>131</v>
      </c>
      <c r="F231" s="174" t="s">
        <v>132</v>
      </c>
      <c r="G231" s="174" t="s">
        <v>133</v>
      </c>
      <c r="H231" s="174" t="s">
        <v>7</v>
      </c>
      <c r="I231" s="174" t="s">
        <v>134</v>
      </c>
      <c r="J231" s="174" t="s">
        <v>90</v>
      </c>
      <c r="K231" s="174" t="s">
        <v>135</v>
      </c>
      <c r="L231" s="175"/>
      <c r="M231" s="87"/>
      <c r="N231" s="87"/>
      <c r="O231" s="87"/>
      <c r="P231" s="87"/>
      <c r="Q231" s="87"/>
      <c r="R231" s="87"/>
      <c r="S231" s="87"/>
      <c r="T231" s="87"/>
    </row>
    <row x14ac:dyDescent="0.25" r="232" customHeight="1" ht="17.25">
      <c r="A232" s="178">
        <f>A230+1</f>
        <v>25569.375</v>
      </c>
      <c r="B232" s="179" t="s">
        <v>137</v>
      </c>
      <c r="C232" s="180"/>
      <c r="D232" s="181">
        <v>102</v>
      </c>
      <c r="E232" s="180">
        <v>20</v>
      </c>
      <c r="F232" s="180">
        <v>15</v>
      </c>
      <c r="G232" s="180">
        <f>SUM(C232:F232)</f>
      </c>
      <c r="H232" s="182">
        <v>4500</v>
      </c>
      <c r="I232" s="125">
        <f>G232*H232</f>
      </c>
      <c r="J232" s="125">
        <f>I232*0.1</f>
      </c>
      <c r="K232" s="125">
        <f>SUM(I232:J232)</f>
      </c>
      <c r="L232" s="175"/>
      <c r="M232" s="87"/>
      <c r="N232" s="87"/>
      <c r="O232" s="87"/>
      <c r="P232" s="87"/>
      <c r="Q232" s="87"/>
      <c r="R232" s="87"/>
      <c r="S232" s="87"/>
      <c r="T232" s="87"/>
    </row>
    <row x14ac:dyDescent="0.25" r="233" customHeight="1" ht="17.25">
      <c r="A233" s="178">
        <f>A232</f>
        <v>25569.375</v>
      </c>
      <c r="B233" s="179" t="s">
        <v>13</v>
      </c>
      <c r="C233" s="180"/>
      <c r="D233" s="180">
        <v>14</v>
      </c>
      <c r="E233" s="180"/>
      <c r="F233" s="180"/>
      <c r="G233" s="180">
        <f>SUM(C233:F233)</f>
      </c>
      <c r="H233" s="182">
        <v>6000</v>
      </c>
      <c r="I233" s="125">
        <f>G233*H233</f>
      </c>
      <c r="J233" s="125">
        <f>I233*0.1</f>
      </c>
      <c r="K233" s="125">
        <f>SUM(I233:J233)</f>
      </c>
      <c r="L233" s="175"/>
      <c r="M233" s="87"/>
      <c r="N233" s="87"/>
      <c r="O233" s="87"/>
      <c r="P233" s="87"/>
      <c r="Q233" s="87"/>
      <c r="R233" s="87"/>
      <c r="S233" s="87"/>
      <c r="T233" s="87"/>
    </row>
    <row x14ac:dyDescent="0.25" r="234" customHeight="1" ht="17.25">
      <c r="A234" s="178">
        <f>A233</f>
        <v>25569.375</v>
      </c>
      <c r="B234" s="179" t="s">
        <v>58</v>
      </c>
      <c r="C234" s="183">
        <v>6</v>
      </c>
      <c r="D234" s="180">
        <v>13</v>
      </c>
      <c r="E234" s="180">
        <v>8</v>
      </c>
      <c r="F234" s="180"/>
      <c r="G234" s="180">
        <f>SUM(C234:F234)</f>
      </c>
      <c r="H234" s="182">
        <v>5500</v>
      </c>
      <c r="I234" s="125">
        <f>G234*H234</f>
      </c>
      <c r="J234" s="125">
        <f>I234*0.1</f>
      </c>
      <c r="K234" s="125">
        <f>SUM(I234:J234)</f>
      </c>
      <c r="L234" s="175"/>
      <c r="M234" s="87"/>
      <c r="N234" s="87"/>
      <c r="O234" s="87"/>
      <c r="P234" s="87"/>
      <c r="Q234" s="87"/>
      <c r="R234" s="87"/>
      <c r="S234" s="87"/>
      <c r="T234" s="87"/>
    </row>
    <row x14ac:dyDescent="0.25" r="235" customHeight="1" ht="17.25">
      <c r="A235" s="178">
        <f>A234</f>
        <v>25569.375</v>
      </c>
      <c r="B235" s="179" t="s">
        <v>147</v>
      </c>
      <c r="C235" s="183">
        <v>25</v>
      </c>
      <c r="D235" s="180">
        <v>40</v>
      </c>
      <c r="E235" s="180">
        <v>25</v>
      </c>
      <c r="F235" s="180">
        <v>20</v>
      </c>
      <c r="G235" s="180">
        <f>SUM(C235:F235)</f>
      </c>
      <c r="H235" s="182">
        <v>5000</v>
      </c>
      <c r="I235" s="125">
        <f>G235*H235</f>
      </c>
      <c r="J235" s="125">
        <f>I235*0.1</f>
      </c>
      <c r="K235" s="125">
        <f>SUM(I235:J235)</f>
      </c>
      <c r="L235" s="175"/>
      <c r="M235" s="87"/>
      <c r="N235" s="87"/>
      <c r="O235" s="87"/>
      <c r="P235" s="87"/>
      <c r="Q235" s="87"/>
      <c r="R235" s="87"/>
      <c r="S235" s="87"/>
      <c r="T235" s="87"/>
    </row>
    <row x14ac:dyDescent="0.25" r="236" customHeight="1" ht="17.25">
      <c r="A236" s="178">
        <f>A235</f>
        <v>25569.375</v>
      </c>
      <c r="B236" s="179" t="s">
        <v>27</v>
      </c>
      <c r="C236" s="180"/>
      <c r="D236" s="180">
        <v>10</v>
      </c>
      <c r="E236" s="180"/>
      <c r="F236" s="180"/>
      <c r="G236" s="180">
        <f>SUM(C236:F236)</f>
      </c>
      <c r="H236" s="182">
        <v>5500</v>
      </c>
      <c r="I236" s="125">
        <f>G236*H236</f>
      </c>
      <c r="J236" s="125">
        <f>I236*0.1</f>
      </c>
      <c r="K236" s="125">
        <f>SUM(I236:J236)</f>
      </c>
      <c r="L236" s="175"/>
      <c r="M236" s="87"/>
      <c r="N236" s="87"/>
      <c r="O236" s="87"/>
      <c r="P236" s="87"/>
      <c r="Q236" s="87"/>
      <c r="R236" s="87"/>
      <c r="S236" s="87"/>
      <c r="T236" s="87"/>
    </row>
    <row x14ac:dyDescent="0.25" r="237" customHeight="1" ht="17.25">
      <c r="A237" s="178">
        <f>A236</f>
        <v>25569.375</v>
      </c>
      <c r="B237" s="179" t="s">
        <v>20</v>
      </c>
      <c r="C237" s="180"/>
      <c r="D237" s="180">
        <v>61</v>
      </c>
      <c r="E237" s="180">
        <v>12</v>
      </c>
      <c r="F237" s="180"/>
      <c r="G237" s="180">
        <f>SUM(C237:F237)</f>
      </c>
      <c r="H237" s="182">
        <v>5500</v>
      </c>
      <c r="I237" s="125">
        <f>G237*H237</f>
      </c>
      <c r="J237" s="125">
        <f>I237*0.1</f>
      </c>
      <c r="K237" s="125">
        <f>SUM(I237:J237)</f>
      </c>
      <c r="L237" s="175"/>
      <c r="M237" s="87"/>
      <c r="N237" s="87"/>
      <c r="O237" s="87"/>
      <c r="P237" s="87"/>
      <c r="Q237" s="87"/>
      <c r="R237" s="87"/>
      <c r="S237" s="87"/>
      <c r="T237" s="87"/>
    </row>
    <row x14ac:dyDescent="0.25" r="238" customHeight="1" ht="17.25">
      <c r="A238" s="178">
        <f>A237</f>
        <v>25569.375</v>
      </c>
      <c r="B238" s="179" t="s">
        <v>31</v>
      </c>
      <c r="C238" s="180"/>
      <c r="D238" s="180">
        <v>25</v>
      </c>
      <c r="E238" s="180"/>
      <c r="F238" s="180"/>
      <c r="G238" s="180">
        <f>SUM(C238:F238)</f>
      </c>
      <c r="H238" s="182">
        <v>6000</v>
      </c>
      <c r="I238" s="125">
        <f>G238*H238</f>
      </c>
      <c r="J238" s="125">
        <f>I238*0.1</f>
      </c>
      <c r="K238" s="125">
        <f>SUM(I238:J238)</f>
      </c>
      <c r="L238" s="175"/>
      <c r="M238" s="87"/>
      <c r="N238" s="87"/>
      <c r="O238" s="87"/>
      <c r="P238" s="87"/>
      <c r="Q238" s="87"/>
      <c r="R238" s="87"/>
      <c r="S238" s="87"/>
      <c r="T238" s="87"/>
    </row>
    <row x14ac:dyDescent="0.25" r="239" customHeight="1" ht="17.25">
      <c r="A239" s="178">
        <f>A238</f>
        <v>25569.375</v>
      </c>
      <c r="B239" s="179" t="s">
        <v>71</v>
      </c>
      <c r="C239" s="180"/>
      <c r="D239" s="180">
        <v>25</v>
      </c>
      <c r="E239" s="180"/>
      <c r="F239" s="180"/>
      <c r="G239" s="180">
        <f>SUM(C239:F239)</f>
      </c>
      <c r="H239" s="182">
        <v>6000</v>
      </c>
      <c r="I239" s="125">
        <f>G239*H239</f>
      </c>
      <c r="J239" s="125">
        <f>I239*0.1</f>
      </c>
      <c r="K239" s="125">
        <f>SUM(I239:J239)</f>
      </c>
      <c r="L239" s="175"/>
      <c r="M239" s="87"/>
      <c r="N239" s="87"/>
      <c r="O239" s="87"/>
      <c r="P239" s="87"/>
      <c r="Q239" s="87"/>
      <c r="R239" s="87"/>
      <c r="S239" s="87"/>
      <c r="T239" s="87"/>
    </row>
    <row x14ac:dyDescent="0.25" r="240" customHeight="1" ht="17.25">
      <c r="A240" s="178">
        <f>A239</f>
        <v>25569.375</v>
      </c>
      <c r="B240" s="184" t="s">
        <v>49</v>
      </c>
      <c r="C240" s="180"/>
      <c r="D240" s="180">
        <v>14</v>
      </c>
      <c r="E240" s="180">
        <v>9</v>
      </c>
      <c r="F240" s="180">
        <v>6</v>
      </c>
      <c r="G240" s="180">
        <f>SUM(C240:F240)</f>
      </c>
      <c r="H240" s="182">
        <v>6000</v>
      </c>
      <c r="I240" s="125">
        <f>G240*H240</f>
      </c>
      <c r="J240" s="125">
        <f>I240*0.1</f>
      </c>
      <c r="K240" s="125">
        <f>SUM(I240:J240)</f>
      </c>
      <c r="L240" s="175"/>
      <c r="M240" s="87"/>
      <c r="N240" s="87"/>
      <c r="O240" s="87"/>
      <c r="P240" s="87"/>
      <c r="Q240" s="87"/>
      <c r="R240" s="87"/>
      <c r="S240" s="87"/>
      <c r="T240" s="87"/>
    </row>
    <row x14ac:dyDescent="0.25" r="241" customHeight="1" ht="17.25">
      <c r="A241" s="178">
        <f>A240</f>
        <v>25569.375</v>
      </c>
      <c r="B241" s="179" t="s">
        <v>9</v>
      </c>
      <c r="C241" s="180"/>
      <c r="D241" s="180">
        <v>48</v>
      </c>
      <c r="E241" s="180"/>
      <c r="F241" s="180"/>
      <c r="G241" s="180">
        <f>SUM(C241:F241)</f>
      </c>
      <c r="H241" s="182">
        <v>6000</v>
      </c>
      <c r="I241" s="125">
        <f>G241*H241</f>
      </c>
      <c r="J241" s="125">
        <f>I241*0.1</f>
      </c>
      <c r="K241" s="125">
        <f>SUM(I241:J241)</f>
      </c>
      <c r="L241" s="175"/>
      <c r="M241" s="87"/>
      <c r="N241" s="87"/>
      <c r="O241" s="87"/>
      <c r="P241" s="87"/>
      <c r="Q241" s="87"/>
      <c r="R241" s="87"/>
      <c r="S241" s="87"/>
      <c r="T241" s="87"/>
    </row>
    <row x14ac:dyDescent="0.25" r="242" customHeight="1" ht="17.25">
      <c r="A242" s="178">
        <f>A241</f>
        <v>25569.375</v>
      </c>
      <c r="B242" s="179" t="s">
        <v>78</v>
      </c>
      <c r="C242" s="180"/>
      <c r="D242" s="180">
        <v>0</v>
      </c>
      <c r="E242" s="180"/>
      <c r="F242" s="180"/>
      <c r="G242" s="180">
        <f>SUM(C242:F242)</f>
      </c>
      <c r="H242" s="182">
        <v>6500</v>
      </c>
      <c r="I242" s="125">
        <f>G242*H242</f>
      </c>
      <c r="J242" s="125">
        <f>I242*0.1</f>
      </c>
      <c r="K242" s="125">
        <f>SUM(I242:J242)</f>
      </c>
      <c r="L242" s="175"/>
      <c r="M242" s="87"/>
      <c r="N242" s="87"/>
      <c r="O242" s="87"/>
      <c r="P242" s="87"/>
      <c r="Q242" s="87"/>
      <c r="R242" s="87"/>
      <c r="S242" s="87"/>
      <c r="T242" s="87"/>
    </row>
    <row x14ac:dyDescent="0.25" r="243" customHeight="1" ht="17.25">
      <c r="A243" s="178">
        <f>A242</f>
        <v>25569.375</v>
      </c>
      <c r="B243" s="179" t="s">
        <v>55</v>
      </c>
      <c r="C243" s="180"/>
      <c r="D243" s="180">
        <v>10</v>
      </c>
      <c r="E243" s="180"/>
      <c r="F243" s="180"/>
      <c r="G243" s="180">
        <f>SUM(C243:F243)</f>
      </c>
      <c r="H243" s="182">
        <v>6500</v>
      </c>
      <c r="I243" s="125">
        <f>G243*H243</f>
      </c>
      <c r="J243" s="125">
        <f>I243*0.1</f>
      </c>
      <c r="K243" s="125">
        <f>SUM(I243:J243)</f>
      </c>
      <c r="L243" s="175"/>
      <c r="M243" s="87"/>
      <c r="N243" s="87"/>
      <c r="O243" s="87"/>
      <c r="P243" s="87"/>
      <c r="Q243" s="87"/>
      <c r="R243" s="87"/>
      <c r="S243" s="87"/>
      <c r="T243" s="87"/>
    </row>
    <row x14ac:dyDescent="0.25" r="244" customHeight="1" ht="17.25">
      <c r="A244" s="178">
        <f>A243</f>
        <v>25569.375</v>
      </c>
      <c r="B244" s="179" t="s">
        <v>80</v>
      </c>
      <c r="C244" s="180"/>
      <c r="D244" s="180">
        <v>23</v>
      </c>
      <c r="E244" s="180"/>
      <c r="F244" s="180"/>
      <c r="G244" s="180">
        <f>SUM(C244:F244)</f>
      </c>
      <c r="H244" s="182">
        <v>6000</v>
      </c>
      <c r="I244" s="125">
        <f>G244*H244</f>
      </c>
      <c r="J244" s="185"/>
      <c r="K244" s="125">
        <f>SUM(I244:J244)</f>
      </c>
      <c r="L244" s="175"/>
      <c r="M244" s="87"/>
      <c r="N244" s="87"/>
      <c r="O244" s="87"/>
      <c r="P244" s="87"/>
      <c r="Q244" s="87"/>
      <c r="R244" s="87"/>
      <c r="S244" s="87"/>
      <c r="T244" s="87"/>
    </row>
    <row x14ac:dyDescent="0.25" r="245" customHeight="1" ht="17.25">
      <c r="A245" s="178">
        <f>A244</f>
        <v>25569.375</v>
      </c>
      <c r="B245" s="179" t="s">
        <v>67</v>
      </c>
      <c r="C245" s="180"/>
      <c r="D245" s="180">
        <v>7</v>
      </c>
      <c r="E245" s="180"/>
      <c r="F245" s="180"/>
      <c r="G245" s="180">
        <f>SUM(C245:F245)</f>
      </c>
      <c r="H245" s="182">
        <v>5500</v>
      </c>
      <c r="I245" s="125">
        <f>G245*H245</f>
      </c>
      <c r="J245" s="125">
        <f>I245*0.1</f>
      </c>
      <c r="K245" s="125">
        <f>SUM(I245:J245)</f>
      </c>
      <c r="L245" s="175"/>
      <c r="M245" s="87"/>
      <c r="N245" s="87"/>
      <c r="O245" s="87"/>
      <c r="P245" s="87"/>
      <c r="Q245" s="87"/>
      <c r="R245" s="87"/>
      <c r="S245" s="87"/>
      <c r="T245" s="87"/>
    </row>
    <row x14ac:dyDescent="0.25" r="246" customHeight="1" ht="17.25">
      <c r="A246" s="178">
        <f>A245</f>
        <v>25569.375</v>
      </c>
      <c r="B246" s="186" t="s">
        <v>74</v>
      </c>
      <c r="C246" s="180"/>
      <c r="D246" s="180">
        <v>30</v>
      </c>
      <c r="E246" s="180">
        <v>24</v>
      </c>
      <c r="F246" s="180"/>
      <c r="G246" s="180">
        <f>SUM(C246:F246)</f>
      </c>
      <c r="H246" s="187">
        <v>5000</v>
      </c>
      <c r="I246" s="125">
        <f>G246*H246</f>
      </c>
      <c r="J246" s="125">
        <f>I246*0.1</f>
      </c>
      <c r="K246" s="125">
        <f>SUM(I246:J246)</f>
      </c>
      <c r="L246" s="175"/>
      <c r="M246" s="87"/>
      <c r="N246" s="87"/>
      <c r="O246" s="87"/>
      <c r="P246" s="87"/>
      <c r="Q246" s="87"/>
      <c r="R246" s="87"/>
      <c r="S246" s="87"/>
      <c r="T246" s="87"/>
    </row>
    <row x14ac:dyDescent="0.25" r="247" customHeight="1" ht="17.25">
      <c r="A247" s="178">
        <f>A246</f>
        <v>25569.375</v>
      </c>
      <c r="B247" s="179" t="s">
        <v>11</v>
      </c>
      <c r="C247" s="180"/>
      <c r="D247" s="180">
        <v>13</v>
      </c>
      <c r="E247" s="180">
        <v>7</v>
      </c>
      <c r="F247" s="180"/>
      <c r="G247" s="180">
        <f>SUM(C247:F247)</f>
      </c>
      <c r="H247" s="182">
        <v>6000</v>
      </c>
      <c r="I247" s="125">
        <f>G247*H247</f>
      </c>
      <c r="J247" s="125">
        <f>I247*0.1</f>
      </c>
      <c r="K247" s="125">
        <f>SUM(I247:J247)</f>
      </c>
      <c r="L247" s="175"/>
      <c r="M247" s="87"/>
      <c r="N247" s="87"/>
      <c r="O247" s="87"/>
      <c r="P247" s="87"/>
      <c r="Q247" s="87"/>
      <c r="R247" s="87"/>
      <c r="S247" s="87"/>
      <c r="T247" s="87"/>
    </row>
    <row x14ac:dyDescent="0.25" r="248" customHeight="1" ht="17.25">
      <c r="A248" s="178">
        <f>A247</f>
        <v>25569.375</v>
      </c>
      <c r="B248" s="179" t="s">
        <v>22</v>
      </c>
      <c r="C248" s="180"/>
      <c r="D248" s="180">
        <v>32</v>
      </c>
      <c r="E248" s="180"/>
      <c r="F248" s="180"/>
      <c r="G248" s="180">
        <f>SUM(C248:F248)</f>
      </c>
      <c r="H248" s="182">
        <v>4800</v>
      </c>
      <c r="I248" s="125">
        <f>G248*H248</f>
      </c>
      <c r="J248" s="125">
        <f>I248*0.1</f>
      </c>
      <c r="K248" s="125">
        <f>SUM(I248:J248)</f>
      </c>
      <c r="L248" s="175"/>
      <c r="M248" s="87"/>
      <c r="N248" s="87"/>
      <c r="O248" s="87"/>
      <c r="P248" s="87"/>
      <c r="Q248" s="87"/>
      <c r="R248" s="87"/>
      <c r="S248" s="87"/>
      <c r="T248" s="87"/>
    </row>
    <row x14ac:dyDescent="0.25" r="249" customHeight="1" ht="17.25">
      <c r="A249" s="178">
        <f>A248</f>
        <v>25569.375</v>
      </c>
      <c r="B249" s="186" t="s">
        <v>84</v>
      </c>
      <c r="C249" s="180"/>
      <c r="D249" s="180">
        <v>16</v>
      </c>
      <c r="E249" s="180">
        <v>9</v>
      </c>
      <c r="F249" s="180"/>
      <c r="G249" s="180">
        <f>SUM(C249:F249)</f>
      </c>
      <c r="H249" s="182">
        <v>4800</v>
      </c>
      <c r="I249" s="125">
        <f>G249*H249</f>
      </c>
      <c r="J249" s="125">
        <f>I249*0.1</f>
      </c>
      <c r="K249" s="125">
        <f>SUM(I249:J249)</f>
      </c>
      <c r="L249" s="175"/>
      <c r="M249" s="87"/>
      <c r="N249" s="87"/>
      <c r="O249" s="87"/>
      <c r="P249" s="87"/>
      <c r="Q249" s="87"/>
      <c r="R249" s="87"/>
      <c r="S249" s="87"/>
      <c r="T249" s="87"/>
    </row>
    <row x14ac:dyDescent="0.25" r="250" customHeight="1" ht="17.25">
      <c r="A250" s="178">
        <f>A249</f>
        <v>25569.375</v>
      </c>
      <c r="B250" s="179" t="s">
        <v>17</v>
      </c>
      <c r="C250" s="180"/>
      <c r="D250" s="180">
        <v>37</v>
      </c>
      <c r="E250" s="180">
        <v>15</v>
      </c>
      <c r="F250" s="180"/>
      <c r="G250" s="180">
        <f>SUM(C250:F250)</f>
      </c>
      <c r="H250" s="182">
        <v>6500</v>
      </c>
      <c r="I250" s="125">
        <f>G250*H250</f>
      </c>
      <c r="J250" s="125">
        <f>I250*0.1</f>
      </c>
      <c r="K250" s="125">
        <f>SUM(I250:J250)</f>
      </c>
      <c r="L250" s="175"/>
      <c r="M250" s="87"/>
      <c r="N250" s="87"/>
      <c r="O250" s="87"/>
      <c r="P250" s="87"/>
      <c r="Q250" s="87"/>
      <c r="R250" s="87"/>
      <c r="S250" s="87"/>
      <c r="T250" s="87"/>
    </row>
    <row x14ac:dyDescent="0.25" r="251" customHeight="1" ht="17.25">
      <c r="A251" s="178">
        <f>A250</f>
        <v>25569.375</v>
      </c>
      <c r="B251" s="186" t="s">
        <v>148</v>
      </c>
      <c r="C251" s="180"/>
      <c r="D251" s="180">
        <v>3</v>
      </c>
      <c r="E251" s="180"/>
      <c r="F251" s="180"/>
      <c r="G251" s="180">
        <f>SUM(C251:F251)</f>
      </c>
      <c r="H251" s="182">
        <v>6000</v>
      </c>
      <c r="I251" s="125">
        <f>G251*H251</f>
      </c>
      <c r="J251" s="125">
        <f>I251*0.1</f>
      </c>
      <c r="K251" s="125">
        <f>SUM(I251:J251)</f>
      </c>
      <c r="L251" s="175"/>
      <c r="M251" s="87"/>
      <c r="N251" s="87"/>
      <c r="O251" s="87"/>
      <c r="P251" s="87"/>
      <c r="Q251" s="87"/>
      <c r="R251" s="87"/>
      <c r="S251" s="87"/>
      <c r="T251" s="87"/>
    </row>
    <row x14ac:dyDescent="0.25" r="252" customHeight="1" ht="17.25">
      <c r="A252" s="178">
        <f>A251</f>
        <v>25569.375</v>
      </c>
      <c r="B252" s="179" t="s">
        <v>29</v>
      </c>
      <c r="C252" s="188">
        <v>13</v>
      </c>
      <c r="D252" s="180">
        <v>15</v>
      </c>
      <c r="E252" s="180">
        <v>14</v>
      </c>
      <c r="F252" s="180"/>
      <c r="G252" s="180">
        <f>SUM(C252:F252)</f>
      </c>
      <c r="H252" s="182">
        <v>5500</v>
      </c>
      <c r="I252" s="125">
        <f>G252*H252</f>
      </c>
      <c r="J252" s="125">
        <f>I252*0.1</f>
      </c>
      <c r="K252" s="125">
        <f>SUM(I252:J252)</f>
      </c>
      <c r="L252" s="175"/>
      <c r="M252" s="87"/>
      <c r="N252" s="87"/>
      <c r="O252" s="87"/>
      <c r="P252" s="87"/>
      <c r="Q252" s="87"/>
      <c r="R252" s="87"/>
      <c r="S252" s="87"/>
      <c r="T252" s="87"/>
    </row>
    <row x14ac:dyDescent="0.25" r="253" customHeight="1" ht="17.25">
      <c r="A253" s="178">
        <f>A252</f>
        <v>25569.375</v>
      </c>
      <c r="B253" s="179" t="s">
        <v>15</v>
      </c>
      <c r="C253" s="180"/>
      <c r="D253" s="180">
        <v>17</v>
      </c>
      <c r="E253" s="180">
        <v>5</v>
      </c>
      <c r="F253" s="180"/>
      <c r="G253" s="180">
        <f>SUM(C253:F253)</f>
      </c>
      <c r="H253" s="182">
        <v>4800</v>
      </c>
      <c r="I253" s="125">
        <f>G253*H253</f>
      </c>
      <c r="J253" s="125">
        <f>I253*0.1</f>
      </c>
      <c r="K253" s="125">
        <f>SUM(I253:J253)</f>
      </c>
      <c r="L253" s="175"/>
      <c r="M253" s="87"/>
      <c r="N253" s="87"/>
      <c r="O253" s="87"/>
      <c r="P253" s="87"/>
      <c r="Q253" s="87"/>
      <c r="R253" s="87"/>
      <c r="S253" s="87"/>
      <c r="T253" s="87"/>
    </row>
    <row x14ac:dyDescent="0.25" r="254" customHeight="1" ht="17.25">
      <c r="A254" s="178">
        <f>A253</f>
        <v>25569.375</v>
      </c>
      <c r="B254" s="179" t="s">
        <v>21</v>
      </c>
      <c r="C254" s="188">
        <v>7</v>
      </c>
      <c r="D254" s="180">
        <v>17</v>
      </c>
      <c r="E254" s="180"/>
      <c r="F254" s="180"/>
      <c r="G254" s="180">
        <f>SUM(C254:F254)</f>
      </c>
      <c r="H254" s="182">
        <v>5500</v>
      </c>
      <c r="I254" s="125">
        <f>G254*H254</f>
      </c>
      <c r="J254" s="125">
        <f>I254*0.1</f>
      </c>
      <c r="K254" s="125">
        <f>SUM(I254:J254)</f>
      </c>
      <c r="L254" s="175"/>
      <c r="M254" s="87"/>
      <c r="N254" s="87"/>
      <c r="O254" s="87"/>
      <c r="P254" s="87"/>
      <c r="Q254" s="87"/>
      <c r="R254" s="87"/>
      <c r="S254" s="87"/>
      <c r="T254" s="87"/>
    </row>
    <row x14ac:dyDescent="0.25" r="255" customHeight="1" ht="17.25">
      <c r="A255" s="178">
        <f>A254</f>
        <v>25569.375</v>
      </c>
      <c r="B255" s="179" t="s">
        <v>52</v>
      </c>
      <c r="C255" s="180"/>
      <c r="D255" s="180">
        <v>15</v>
      </c>
      <c r="E255" s="180">
        <v>9</v>
      </c>
      <c r="F255" s="180"/>
      <c r="G255" s="180">
        <f>SUM(C255:F255)</f>
      </c>
      <c r="H255" s="182">
        <v>5500</v>
      </c>
      <c r="I255" s="125">
        <f>G255*H255</f>
      </c>
      <c r="J255" s="125">
        <f>I255*0.1</f>
      </c>
      <c r="K255" s="125">
        <f>SUM(I255:J255)</f>
      </c>
      <c r="L255" s="175"/>
      <c r="M255" s="87"/>
      <c r="N255" s="87"/>
      <c r="O255" s="87"/>
      <c r="P255" s="87"/>
      <c r="Q255" s="87"/>
      <c r="R255" s="87"/>
      <c r="S255" s="87"/>
      <c r="T255" s="87"/>
    </row>
    <row x14ac:dyDescent="0.25" r="256" customHeight="1" ht="17.25">
      <c r="A256" s="178">
        <f>A255</f>
        <v>25569.375</v>
      </c>
      <c r="B256" s="186" t="s">
        <v>61</v>
      </c>
      <c r="C256" s="180"/>
      <c r="D256" s="180">
        <v>6</v>
      </c>
      <c r="E256" s="180"/>
      <c r="F256" s="180"/>
      <c r="G256" s="180">
        <f>SUM(C256:F256)</f>
      </c>
      <c r="H256" s="182">
        <v>5500</v>
      </c>
      <c r="I256" s="125">
        <f>G256*H256</f>
      </c>
      <c r="J256" s="125">
        <f>I256*0.1</f>
      </c>
      <c r="K256" s="125">
        <f>SUM(I256:J256)</f>
      </c>
      <c r="L256" s="175"/>
      <c r="M256" s="87"/>
      <c r="N256" s="87"/>
      <c r="O256" s="87"/>
      <c r="P256" s="87"/>
      <c r="Q256" s="87"/>
      <c r="R256" s="87"/>
      <c r="S256" s="87"/>
      <c r="T256" s="87"/>
    </row>
    <row x14ac:dyDescent="0.25" r="257" customHeight="1" ht="17.25">
      <c r="A257" s="178">
        <f>A256</f>
        <v>25569.375</v>
      </c>
      <c r="B257" s="179" t="s">
        <v>33</v>
      </c>
      <c r="C257" s="180"/>
      <c r="D257" s="180">
        <v>8</v>
      </c>
      <c r="E257" s="180"/>
      <c r="F257" s="180"/>
      <c r="G257" s="180">
        <f>SUM(C257:F257)</f>
      </c>
      <c r="H257" s="182">
        <v>5500</v>
      </c>
      <c r="I257" s="125">
        <f>G257*H257</f>
      </c>
      <c r="J257" s="125">
        <f>I257*0.1</f>
      </c>
      <c r="K257" s="125">
        <f>SUM(I257:J257)</f>
      </c>
      <c r="L257" s="175"/>
      <c r="M257" s="87"/>
      <c r="N257" s="87"/>
      <c r="O257" s="87"/>
      <c r="P257" s="87"/>
      <c r="Q257" s="87"/>
      <c r="R257" s="87"/>
      <c r="S257" s="87"/>
      <c r="T257" s="87"/>
    </row>
    <row x14ac:dyDescent="0.25" r="258" customHeight="1" ht="17.25">
      <c r="A258" s="178">
        <f>A257</f>
        <v>25569.375</v>
      </c>
      <c r="B258" s="179" t="s">
        <v>12</v>
      </c>
      <c r="C258" s="180"/>
      <c r="D258" s="180">
        <v>17</v>
      </c>
      <c r="E258" s="180">
        <v>8</v>
      </c>
      <c r="F258" s="180"/>
      <c r="G258" s="180">
        <f>SUM(C258:F258)</f>
      </c>
      <c r="H258" s="182">
        <v>6000</v>
      </c>
      <c r="I258" s="125">
        <f>G258*H258</f>
      </c>
      <c r="J258" s="125">
        <f>I258*0.1</f>
      </c>
      <c r="K258" s="125">
        <f>SUM(I258:J258)</f>
      </c>
      <c r="L258" s="175"/>
      <c r="M258" s="87"/>
      <c r="N258" s="87"/>
      <c r="O258" s="87"/>
      <c r="P258" s="87"/>
      <c r="Q258" s="87"/>
      <c r="R258" s="87"/>
      <c r="S258" s="87"/>
      <c r="T258" s="87"/>
    </row>
    <row x14ac:dyDescent="0.25" r="259" customHeight="1" ht="17.25">
      <c r="A259" s="178">
        <f>A258</f>
        <v>25569.375</v>
      </c>
      <c r="B259" s="186" t="s">
        <v>37</v>
      </c>
      <c r="C259" s="180"/>
      <c r="D259" s="180">
        <v>6</v>
      </c>
      <c r="E259" s="180"/>
      <c r="F259" s="180"/>
      <c r="G259" s="180">
        <f>SUM(C259:F259)</f>
      </c>
      <c r="H259" s="182">
        <v>6500</v>
      </c>
      <c r="I259" s="125">
        <f>G259*H259</f>
      </c>
      <c r="J259" s="125">
        <f>I259*0.1</f>
      </c>
      <c r="K259" s="125">
        <f>SUM(I259:J259)</f>
      </c>
      <c r="L259" s="175"/>
      <c r="M259" s="87"/>
      <c r="N259" s="87"/>
      <c r="O259" s="87"/>
      <c r="P259" s="87"/>
      <c r="Q259" s="87"/>
      <c r="R259" s="87"/>
      <c r="S259" s="87"/>
      <c r="T259" s="87"/>
    </row>
    <row x14ac:dyDescent="0.25" r="260" customHeight="1" ht="17.25">
      <c r="A260" s="178">
        <f>A259</f>
        <v>25569.375</v>
      </c>
      <c r="B260" s="186" t="s">
        <v>64</v>
      </c>
      <c r="C260" s="180"/>
      <c r="D260" s="180">
        <v>52</v>
      </c>
      <c r="E260" s="180">
        <v>3</v>
      </c>
      <c r="F260" s="180"/>
      <c r="G260" s="180">
        <f>SUM(C260:F260)</f>
      </c>
      <c r="H260" s="182">
        <v>5500</v>
      </c>
      <c r="I260" s="125">
        <f>G260*H260</f>
      </c>
      <c r="J260" s="125">
        <f>I260*0.1</f>
      </c>
      <c r="K260" s="125">
        <f>SUM(I260:J260)</f>
      </c>
      <c r="L260" s="175"/>
      <c r="M260" s="87"/>
      <c r="N260" s="87"/>
      <c r="O260" s="87"/>
      <c r="P260" s="87"/>
      <c r="Q260" s="87"/>
      <c r="R260" s="87"/>
      <c r="S260" s="87"/>
      <c r="T260" s="87"/>
    </row>
    <row x14ac:dyDescent="0.25" r="261" customHeight="1" ht="17.25">
      <c r="A261" s="178">
        <f>A260</f>
        <v>25569.375</v>
      </c>
      <c r="B261" s="179" t="s">
        <v>25</v>
      </c>
      <c r="C261" s="180"/>
      <c r="D261" s="180">
        <v>20</v>
      </c>
      <c r="E261" s="180"/>
      <c r="F261" s="180"/>
      <c r="G261" s="180">
        <f>SUM(C261:F261)</f>
      </c>
      <c r="H261" s="182">
        <v>6000</v>
      </c>
      <c r="I261" s="125">
        <f>G261*H261</f>
      </c>
      <c r="J261" s="125">
        <f>I261*0.1</f>
      </c>
      <c r="K261" s="125">
        <f>SUM(I261:J261)</f>
      </c>
      <c r="L261" s="175"/>
      <c r="M261" s="87"/>
      <c r="N261" s="87"/>
      <c r="O261" s="87"/>
      <c r="P261" s="87"/>
      <c r="Q261" s="87"/>
      <c r="R261" s="87"/>
      <c r="S261" s="87"/>
      <c r="T261" s="87"/>
    </row>
    <row x14ac:dyDescent="0.25" r="262" customHeight="1" ht="17.25">
      <c r="A262" s="178">
        <f>A261</f>
        <v>25569.375</v>
      </c>
      <c r="B262" s="186" t="s">
        <v>76</v>
      </c>
      <c r="C262" s="188"/>
      <c r="D262" s="180">
        <v>28</v>
      </c>
      <c r="E262" s="180">
        <v>15</v>
      </c>
      <c r="F262" s="180"/>
      <c r="G262" s="180">
        <f>SUM(C262:F262)</f>
      </c>
      <c r="H262" s="125">
        <v>6000</v>
      </c>
      <c r="I262" s="125">
        <f>G262*H262</f>
      </c>
      <c r="J262" s="125">
        <f>I262*0.1</f>
      </c>
      <c r="K262" s="125">
        <f>SUM(I262:J262)</f>
      </c>
      <c r="L262" s="175"/>
      <c r="M262" s="87"/>
      <c r="N262" s="87"/>
      <c r="O262" s="87"/>
      <c r="P262" s="87"/>
      <c r="Q262" s="87"/>
      <c r="R262" s="87"/>
      <c r="S262" s="87"/>
      <c r="T262" s="87"/>
    </row>
    <row x14ac:dyDescent="0.25" r="263" customHeight="1" ht="17.25">
      <c r="A263" s="178">
        <f>A262</f>
        <v>25569.375</v>
      </c>
      <c r="B263" s="186" t="s">
        <v>149</v>
      </c>
      <c r="C263" s="180"/>
      <c r="D263" s="180">
        <v>92</v>
      </c>
      <c r="E263" s="180">
        <v>34</v>
      </c>
      <c r="F263" s="180">
        <v>3</v>
      </c>
      <c r="G263" s="180">
        <f>SUM(C263:F263)</f>
      </c>
      <c r="H263" s="125">
        <v>6000</v>
      </c>
      <c r="I263" s="125">
        <f>G263*H263</f>
      </c>
      <c r="J263" s="125">
        <f>I263*0.1</f>
      </c>
      <c r="K263" s="125">
        <f>SUM(I263:J263)</f>
      </c>
      <c r="L263" s="175"/>
      <c r="M263" s="87"/>
      <c r="N263" s="87"/>
      <c r="O263" s="87"/>
      <c r="P263" s="87"/>
      <c r="Q263" s="87"/>
      <c r="R263" s="87"/>
      <c r="S263" s="87"/>
      <c r="T263" s="87"/>
    </row>
    <row x14ac:dyDescent="0.25" r="264" customHeight="1" ht="17.25">
      <c r="A264" s="178">
        <f>A263</f>
        <v>25569.375</v>
      </c>
      <c r="B264" s="186" t="s">
        <v>43</v>
      </c>
      <c r="C264" s="180"/>
      <c r="D264" s="180">
        <v>47</v>
      </c>
      <c r="E264" s="180">
        <v>9</v>
      </c>
      <c r="F264" s="180"/>
      <c r="G264" s="180">
        <f>SUM(C264:F264)</f>
      </c>
      <c r="H264" s="125">
        <v>6000</v>
      </c>
      <c r="I264" s="125">
        <f>G264*H264</f>
      </c>
      <c r="J264" s="125">
        <f>I264*0.1</f>
      </c>
      <c r="K264" s="125">
        <f>SUM(I264:J264)</f>
      </c>
      <c r="L264" s="175"/>
      <c r="M264" s="87"/>
      <c r="N264" s="87"/>
      <c r="O264" s="87"/>
      <c r="P264" s="87"/>
      <c r="Q264" s="87"/>
      <c r="R264" s="87"/>
      <c r="S264" s="87"/>
      <c r="T264" s="87"/>
    </row>
    <row x14ac:dyDescent="0.25" r="265" customHeight="1" ht="17.25">
      <c r="A265" s="178">
        <f>A264</f>
        <v>25569.375</v>
      </c>
      <c r="B265" s="186" t="s">
        <v>18</v>
      </c>
      <c r="C265" s="180"/>
      <c r="D265" s="180">
        <v>9</v>
      </c>
      <c r="E265" s="180">
        <v>7</v>
      </c>
      <c r="F265" s="180">
        <v>6</v>
      </c>
      <c r="G265" s="180">
        <f>SUM(C265:F265)</f>
      </c>
      <c r="H265" s="125">
        <v>6000</v>
      </c>
      <c r="I265" s="125">
        <f>G265*H265</f>
      </c>
      <c r="J265" s="125">
        <f>I265*0.1</f>
      </c>
      <c r="K265" s="125">
        <f>SUM(I265:J265)</f>
      </c>
      <c r="L265" s="175"/>
      <c r="M265" s="87"/>
      <c r="N265" s="87"/>
      <c r="O265" s="87"/>
      <c r="P265" s="87"/>
      <c r="Q265" s="87"/>
      <c r="R265" s="87"/>
      <c r="S265" s="87"/>
      <c r="T265" s="87"/>
    </row>
    <row x14ac:dyDescent="0.25" r="266" customHeight="1" ht="17.25">
      <c r="A266" s="178">
        <f>A265</f>
        <v>25569.375</v>
      </c>
      <c r="B266" s="186" t="s">
        <v>82</v>
      </c>
      <c r="C266" s="188">
        <v>12</v>
      </c>
      <c r="D266" s="180">
        <v>25</v>
      </c>
      <c r="E266" s="180">
        <v>10</v>
      </c>
      <c r="F266" s="180">
        <v>7</v>
      </c>
      <c r="G266" s="180">
        <f>SUM(C266:F266)</f>
      </c>
      <c r="H266" s="125">
        <v>5000</v>
      </c>
      <c r="I266" s="125">
        <f>G266*H266</f>
      </c>
      <c r="J266" s="125">
        <f>I266*0.1</f>
      </c>
      <c r="K266" s="125">
        <f>SUM(I266:J266)</f>
      </c>
      <c r="L266" s="175"/>
      <c r="M266" s="87"/>
      <c r="N266" s="87"/>
      <c r="O266" s="87"/>
      <c r="P266" s="87"/>
      <c r="Q266" s="87"/>
      <c r="R266" s="87"/>
      <c r="S266" s="87"/>
      <c r="T266" s="87"/>
    </row>
    <row x14ac:dyDescent="0.25" r="267" customHeight="1" ht="17.25">
      <c r="A267" s="178">
        <f>A266</f>
        <v>25569.375</v>
      </c>
      <c r="B267" s="186" t="s">
        <v>151</v>
      </c>
      <c r="C267" s="180"/>
      <c r="D267" s="180">
        <v>12</v>
      </c>
      <c r="E267" s="180"/>
      <c r="F267" s="180"/>
      <c r="G267" s="180">
        <f>SUM(C267:F267)</f>
      </c>
      <c r="H267" s="125">
        <v>5000</v>
      </c>
      <c r="I267" s="125">
        <f>G267*H267</f>
      </c>
      <c r="J267" s="125">
        <f>I267*0.1</f>
      </c>
      <c r="K267" s="125">
        <f>SUM(I267:J267)</f>
      </c>
      <c r="L267" s="175"/>
      <c r="M267" s="87"/>
      <c r="N267" s="87"/>
      <c r="O267" s="87"/>
      <c r="P267" s="87"/>
      <c r="Q267" s="87"/>
      <c r="R267" s="87"/>
      <c r="S267" s="87"/>
      <c r="T267" s="87"/>
    </row>
    <row x14ac:dyDescent="0.25" r="268" customHeight="1" ht="17.25">
      <c r="A268" s="178">
        <f>A267</f>
        <v>25569.375</v>
      </c>
      <c r="B268" s="186" t="s">
        <v>105</v>
      </c>
      <c r="C268" s="180"/>
      <c r="D268" s="180">
        <v>17</v>
      </c>
      <c r="E268" s="180"/>
      <c r="F268" s="180"/>
      <c r="G268" s="180">
        <f>SUM(C268:F268)</f>
      </c>
      <c r="H268" s="125">
        <v>7000</v>
      </c>
      <c r="I268" s="125">
        <f>G268*H268</f>
      </c>
      <c r="J268" s="185"/>
      <c r="K268" s="125">
        <f>SUM(I268:J268)</f>
      </c>
      <c r="L268" s="175"/>
      <c r="M268" s="87"/>
      <c r="N268" s="87"/>
      <c r="O268" s="87"/>
      <c r="P268" s="87"/>
      <c r="Q268" s="87"/>
      <c r="R268" s="87"/>
      <c r="S268" s="87"/>
      <c r="T268" s="87"/>
    </row>
    <row x14ac:dyDescent="0.25" r="269" customHeight="1" ht="17.25">
      <c r="A269" s="178">
        <f>A268</f>
        <v>25569.375</v>
      </c>
      <c r="B269" s="186" t="s">
        <v>23</v>
      </c>
      <c r="C269" s="180"/>
      <c r="D269" s="180">
        <v>15</v>
      </c>
      <c r="E269" s="180"/>
      <c r="F269" s="180"/>
      <c r="G269" s="180">
        <f>SUM(C269:F269)</f>
      </c>
      <c r="H269" s="125">
        <v>6000</v>
      </c>
      <c r="I269" s="125">
        <f>G269*H269</f>
      </c>
      <c r="J269" s="125">
        <f>I269*0.1</f>
      </c>
      <c r="K269" s="125">
        <f>SUM(I269:J269)</f>
      </c>
      <c r="L269" s="175"/>
      <c r="M269" s="87"/>
      <c r="N269" s="87"/>
      <c r="O269" s="87"/>
      <c r="P269" s="87"/>
      <c r="Q269" s="87"/>
      <c r="R269" s="87"/>
      <c r="S269" s="87"/>
      <c r="T269" s="87"/>
    </row>
    <row x14ac:dyDescent="0.25" r="270" customHeight="1" ht="17.25">
      <c r="A270" s="178">
        <f>A269</f>
        <v>25569.375</v>
      </c>
      <c r="B270" s="186" t="s">
        <v>40</v>
      </c>
      <c r="C270" s="180"/>
      <c r="D270" s="180">
        <v>17</v>
      </c>
      <c r="E270" s="180"/>
      <c r="F270" s="180"/>
      <c r="G270" s="180">
        <f>SUM(C270:F270)</f>
      </c>
      <c r="H270" s="125">
        <v>6500</v>
      </c>
      <c r="I270" s="125">
        <f>G270*H270</f>
      </c>
      <c r="J270" s="125">
        <f>I270*0.1</f>
      </c>
      <c r="K270" s="125">
        <f>SUM(I270:J270)</f>
      </c>
      <c r="L270" s="175"/>
      <c r="M270" s="87"/>
      <c r="N270" s="87"/>
      <c r="O270" s="87"/>
      <c r="P270" s="87"/>
      <c r="Q270" s="87"/>
      <c r="R270" s="87"/>
      <c r="S270" s="87"/>
      <c r="T270" s="87"/>
    </row>
    <row x14ac:dyDescent="0.25" r="271" customHeight="1" ht="17.25">
      <c r="A271" s="178">
        <f>A270</f>
        <v>25569.375</v>
      </c>
      <c r="B271" s="186" t="s">
        <v>86</v>
      </c>
      <c r="C271" s="180"/>
      <c r="D271" s="180">
        <v>14</v>
      </c>
      <c r="E271" s="180">
        <v>6</v>
      </c>
      <c r="F271" s="180">
        <v>5</v>
      </c>
      <c r="G271" s="180">
        <f>SUM(C271:F271)</f>
      </c>
      <c r="H271" s="125">
        <v>6000</v>
      </c>
      <c r="I271" s="125">
        <f>G271*H271</f>
      </c>
      <c r="J271" s="125">
        <f>I271*0.1</f>
      </c>
      <c r="K271" s="125">
        <f>SUM(I271:J271)</f>
      </c>
      <c r="L271" s="175"/>
      <c r="M271" s="87"/>
      <c r="N271" s="87"/>
      <c r="O271" s="87"/>
      <c r="P271" s="87"/>
      <c r="Q271" s="87"/>
      <c r="R271" s="87"/>
      <c r="S271" s="87"/>
      <c r="T271" s="87"/>
    </row>
    <row x14ac:dyDescent="0.25" r="272" customHeight="1" ht="17.25">
      <c r="A272" s="178">
        <f>A271</f>
        <v>25569.375</v>
      </c>
      <c r="B272" s="186" t="s">
        <v>152</v>
      </c>
      <c r="C272" s="180"/>
      <c r="D272" s="180">
        <v>70</v>
      </c>
      <c r="E272" s="180"/>
      <c r="F272" s="180"/>
      <c r="G272" s="180">
        <f>SUM(C272:F272)</f>
      </c>
      <c r="H272" s="125">
        <v>6000</v>
      </c>
      <c r="I272" s="125">
        <f>G272*H272</f>
      </c>
      <c r="J272" s="125">
        <f>I272*0.1</f>
      </c>
      <c r="K272" s="125">
        <f>SUM(I272:J272)</f>
      </c>
      <c r="L272" s="175"/>
      <c r="M272" s="87"/>
      <c r="N272" s="87"/>
      <c r="O272" s="87"/>
      <c r="P272" s="87"/>
      <c r="Q272" s="87"/>
      <c r="R272" s="87"/>
      <c r="S272" s="87"/>
      <c r="T272" s="87"/>
    </row>
    <row x14ac:dyDescent="0.25" r="273" customHeight="1" ht="17.25">
      <c r="A273" s="178">
        <f>A269</f>
        <v>25569.375</v>
      </c>
      <c r="B273" s="186" t="s">
        <v>153</v>
      </c>
      <c r="C273" s="180"/>
      <c r="D273" s="180">
        <v>10</v>
      </c>
      <c r="E273" s="180"/>
      <c r="F273" s="180"/>
      <c r="G273" s="180">
        <f>SUM(C273:F273)</f>
      </c>
      <c r="H273" s="125">
        <v>6000</v>
      </c>
      <c r="I273" s="125">
        <f>G273*H273</f>
      </c>
      <c r="J273" s="125">
        <f>I273*0.1</f>
      </c>
      <c r="K273" s="125">
        <f>SUM(I273:J273)</f>
      </c>
      <c r="L273" s="175"/>
      <c r="M273" s="87"/>
      <c r="N273" s="87"/>
      <c r="O273" s="87"/>
      <c r="P273" s="87"/>
      <c r="Q273" s="87"/>
      <c r="R273" s="87"/>
      <c r="S273" s="87"/>
      <c r="T273" s="87"/>
    </row>
    <row x14ac:dyDescent="0.25" r="274" customHeight="1" ht="17.25">
      <c r="A274" s="178">
        <f>A270</f>
        <v>25569.375</v>
      </c>
      <c r="B274" s="186"/>
      <c r="C274" s="180"/>
      <c r="D274" s="180"/>
      <c r="E274" s="180"/>
      <c r="F274" s="180"/>
      <c r="G274" s="180">
        <f>SUM(C274:F274)</f>
      </c>
      <c r="H274" s="125"/>
      <c r="I274" s="125">
        <f>G274*H274</f>
      </c>
      <c r="J274" s="125">
        <f>I274*0.1</f>
      </c>
      <c r="K274" s="125">
        <f>SUM(I274:J274)</f>
      </c>
      <c r="L274" s="175"/>
      <c r="M274" s="87"/>
      <c r="N274" s="87"/>
      <c r="O274" s="87"/>
      <c r="P274" s="87"/>
      <c r="Q274" s="87"/>
      <c r="R274" s="87"/>
      <c r="S274" s="87"/>
      <c r="T274" s="87"/>
    </row>
    <row x14ac:dyDescent="0.25" r="275" customHeight="1" ht="17.25">
      <c r="A275" s="178">
        <f>A269</f>
        <v>25569.375</v>
      </c>
      <c r="B275" s="186"/>
      <c r="C275" s="180"/>
      <c r="D275" s="180"/>
      <c r="E275" s="180"/>
      <c r="F275" s="180"/>
      <c r="G275" s="180">
        <f>SUM(C275:F275)</f>
      </c>
      <c r="H275" s="125"/>
      <c r="I275" s="125">
        <f>G275*H275</f>
      </c>
      <c r="J275" s="125">
        <f>I275*0.1</f>
      </c>
      <c r="K275" s="125">
        <f>SUM(I275:J275)</f>
      </c>
      <c r="L275" s="175"/>
      <c r="M275" s="87"/>
      <c r="N275" s="87"/>
      <c r="O275" s="87"/>
      <c r="P275" s="87"/>
      <c r="Q275" s="87"/>
      <c r="R275" s="87"/>
      <c r="S275" s="87"/>
      <c r="T275" s="87"/>
    </row>
    <row x14ac:dyDescent="0.25" r="276" customHeight="1" ht="17.25">
      <c r="A276" s="178">
        <f>A270</f>
        <v>25569.375</v>
      </c>
      <c r="B276" s="186"/>
      <c r="C276" s="180"/>
      <c r="D276" s="180"/>
      <c r="E276" s="180"/>
      <c r="F276" s="180"/>
      <c r="G276" s="180">
        <f>SUM(C276:F276)</f>
      </c>
      <c r="H276" s="125"/>
      <c r="I276" s="125">
        <f>G276*H276</f>
      </c>
      <c r="J276" s="125">
        <f>I276*0.1</f>
      </c>
      <c r="K276" s="125">
        <f>SUM(I276:J276)</f>
      </c>
      <c r="L276" s="175"/>
      <c r="M276" s="87"/>
      <c r="N276" s="87"/>
      <c r="O276" s="87"/>
      <c r="P276" s="87"/>
      <c r="Q276" s="87"/>
      <c r="R276" s="87"/>
      <c r="S276" s="87"/>
      <c r="T276" s="87"/>
    </row>
    <row x14ac:dyDescent="0.25" r="277" customHeight="1" ht="17.25">
      <c r="A277" s="178">
        <f>A275</f>
        <v>25569.375</v>
      </c>
      <c r="B277" s="179"/>
      <c r="C277" s="180"/>
      <c r="D277" s="180"/>
      <c r="E277" s="180"/>
      <c r="F277" s="180"/>
      <c r="G277" s="180">
        <f>SUM(C277:F277)</f>
      </c>
      <c r="H277" s="125"/>
      <c r="I277" s="125">
        <f>G277*H277</f>
      </c>
      <c r="J277" s="125">
        <v>0</v>
      </c>
      <c r="K277" s="125">
        <f>SUM(I277:J277)</f>
      </c>
      <c r="L277" s="175"/>
      <c r="M277" s="87"/>
      <c r="N277" s="87"/>
      <c r="O277" s="87"/>
      <c r="P277" s="87"/>
      <c r="Q277" s="87"/>
      <c r="R277" s="87"/>
      <c r="S277" s="87"/>
      <c r="T277" s="87"/>
    </row>
    <row x14ac:dyDescent="0.25" r="278" customHeight="1" ht="17.25">
      <c r="A278" s="189">
        <f>A277</f>
        <v>25569.375</v>
      </c>
      <c r="B278" s="190" t="s">
        <v>155</v>
      </c>
      <c r="C278" s="191">
        <f>SUM(C232:C277)</f>
      </c>
      <c r="D278" s="191">
        <f>SUM(D232:D277)</f>
      </c>
      <c r="E278" s="191">
        <f>SUM(E232:E277)</f>
      </c>
      <c r="F278" s="191">
        <f>SUM(F232:F277)</f>
      </c>
      <c r="G278" s="191">
        <f>SUM(G232:G277)</f>
      </c>
      <c r="H278" s="191"/>
      <c r="I278" s="191">
        <f>SUM(I232:I277)</f>
      </c>
      <c r="J278" s="191">
        <f>SUM(J232:J277)</f>
      </c>
      <c r="K278" s="191">
        <f>SUM(K232:K277)</f>
      </c>
      <c r="L278" s="175"/>
      <c r="M278" s="87"/>
      <c r="N278" s="87"/>
      <c r="O278" s="87"/>
      <c r="P278" s="87"/>
      <c r="Q278" s="87"/>
      <c r="R278" s="87"/>
      <c r="S278" s="87"/>
      <c r="T278" s="87"/>
    </row>
    <row x14ac:dyDescent="0.25" r="279" customHeight="1" ht="17.25">
      <c r="A279" s="178">
        <f>A278</f>
        <v>25569.375</v>
      </c>
      <c r="B279" s="186" t="s">
        <v>113</v>
      </c>
      <c r="C279" s="180"/>
      <c r="D279" s="180">
        <v>37</v>
      </c>
      <c r="E279" s="180">
        <v>42</v>
      </c>
      <c r="F279" s="180"/>
      <c r="G279" s="180">
        <f>SUM(C279:F279)</f>
      </c>
      <c r="H279" s="125">
        <v>6500</v>
      </c>
      <c r="I279" s="125">
        <f>G279*H279</f>
      </c>
      <c r="J279" s="185"/>
      <c r="K279" s="125">
        <f>SUM(I279:J279)</f>
      </c>
      <c r="L279" s="175"/>
      <c r="M279" s="87"/>
      <c r="N279" s="87"/>
      <c r="O279" s="87"/>
      <c r="P279" s="87"/>
      <c r="Q279" s="87"/>
      <c r="R279" s="87"/>
      <c r="S279" s="87"/>
      <c r="T279" s="87"/>
    </row>
    <row x14ac:dyDescent="0.25" r="280" customHeight="1" ht="17.25">
      <c r="A280" s="178">
        <f>A279</f>
        <v>25569.375</v>
      </c>
      <c r="B280" s="186" t="s">
        <v>156</v>
      </c>
      <c r="C280" s="180"/>
      <c r="D280" s="180">
        <v>8</v>
      </c>
      <c r="E280" s="180">
        <v>5</v>
      </c>
      <c r="F280" s="180"/>
      <c r="G280" s="180">
        <f>SUM(C280:F280)</f>
      </c>
      <c r="H280" s="125">
        <v>6500</v>
      </c>
      <c r="I280" s="125">
        <f>G280*H280</f>
      </c>
      <c r="J280" s="185"/>
      <c r="K280" s="125">
        <f>SUM(I280:J280)</f>
      </c>
      <c r="L280" s="175"/>
      <c r="M280" s="87"/>
      <c r="N280" s="87"/>
      <c r="O280" s="87"/>
      <c r="P280" s="87"/>
      <c r="Q280" s="87"/>
      <c r="R280" s="87"/>
      <c r="S280" s="87"/>
      <c r="T280" s="87"/>
    </row>
    <row x14ac:dyDescent="0.25" r="281" customHeight="1" ht="17.25">
      <c r="A281" s="178">
        <f>A280</f>
        <v>25569.375</v>
      </c>
      <c r="B281" s="186" t="s">
        <v>112</v>
      </c>
      <c r="C281" s="180"/>
      <c r="D281" s="180">
        <v>8</v>
      </c>
      <c r="E281" s="180">
        <v>6</v>
      </c>
      <c r="F281" s="180"/>
      <c r="G281" s="180">
        <f>SUM(C281:F281)</f>
      </c>
      <c r="H281" s="125">
        <v>6900</v>
      </c>
      <c r="I281" s="125">
        <f>G281*H281</f>
      </c>
      <c r="J281" s="185"/>
      <c r="K281" s="125">
        <f>SUM(I281:J281)</f>
      </c>
      <c r="L281" s="175"/>
      <c r="M281" s="87"/>
      <c r="N281" s="87"/>
      <c r="O281" s="87"/>
      <c r="P281" s="87"/>
      <c r="Q281" s="87"/>
      <c r="R281" s="87"/>
      <c r="S281" s="87"/>
      <c r="T281" s="87"/>
    </row>
    <row x14ac:dyDescent="0.25" r="282" customHeight="1" ht="17.25">
      <c r="A282" s="178">
        <f>A281</f>
        <v>25569.375</v>
      </c>
      <c r="B282" s="179"/>
      <c r="C282" s="180"/>
      <c r="D282" s="180"/>
      <c r="E282" s="180"/>
      <c r="F282" s="180"/>
      <c r="G282" s="180">
        <f>SUM(C282:F282)</f>
      </c>
      <c r="H282" s="125"/>
      <c r="I282" s="125">
        <f>G282*H282</f>
      </c>
      <c r="J282" s="185"/>
      <c r="K282" s="125">
        <f>SUM(I282:J282)</f>
      </c>
      <c r="L282" s="175"/>
      <c r="M282" s="87"/>
      <c r="N282" s="87"/>
      <c r="O282" s="87"/>
      <c r="P282" s="87"/>
      <c r="Q282" s="87"/>
      <c r="R282" s="87"/>
      <c r="S282" s="87"/>
      <c r="T282" s="87"/>
    </row>
    <row x14ac:dyDescent="0.25" r="283" customHeight="1" ht="17.25">
      <c r="A283" s="178">
        <f>A282</f>
        <v>25569.375</v>
      </c>
      <c r="B283" s="179"/>
      <c r="C283" s="180"/>
      <c r="D283" s="180"/>
      <c r="E283" s="180"/>
      <c r="F283" s="180"/>
      <c r="G283" s="180">
        <f>SUM(C283:F283)</f>
      </c>
      <c r="H283" s="125"/>
      <c r="I283" s="125">
        <f>G283*H283</f>
      </c>
      <c r="J283" s="185"/>
      <c r="K283" s="125">
        <f>SUM(I283:J283)</f>
      </c>
      <c r="L283" s="175"/>
      <c r="M283" s="87"/>
      <c r="N283" s="87"/>
      <c r="O283" s="87"/>
      <c r="P283" s="87"/>
      <c r="Q283" s="87"/>
      <c r="R283" s="87"/>
      <c r="S283" s="87"/>
      <c r="T283" s="87"/>
    </row>
    <row x14ac:dyDescent="0.25" r="284" customHeight="1" ht="17.25">
      <c r="A284" s="178">
        <f>A283</f>
        <v>25569.375</v>
      </c>
      <c r="B284" s="179"/>
      <c r="C284" s="180"/>
      <c r="D284" s="180"/>
      <c r="E284" s="180"/>
      <c r="F284" s="180"/>
      <c r="G284" s="180">
        <f>SUM(C284:F284)</f>
      </c>
      <c r="H284" s="125"/>
      <c r="I284" s="125">
        <f>G284*H284</f>
      </c>
      <c r="J284" s="185"/>
      <c r="K284" s="125">
        <f>SUM(I284:J284)</f>
      </c>
      <c r="L284" s="175"/>
      <c r="M284" s="87"/>
      <c r="N284" s="87"/>
      <c r="O284" s="87"/>
      <c r="P284" s="87"/>
      <c r="Q284" s="87"/>
      <c r="R284" s="87"/>
      <c r="S284" s="87"/>
      <c r="T284" s="87"/>
    </row>
    <row x14ac:dyDescent="0.25" r="285" customHeight="1" ht="17.25">
      <c r="A285" s="178">
        <f>A284</f>
        <v>25569.375</v>
      </c>
      <c r="B285" s="179"/>
      <c r="C285" s="180"/>
      <c r="D285" s="180"/>
      <c r="E285" s="180"/>
      <c r="F285" s="180"/>
      <c r="G285" s="180">
        <f>SUM(C285:F285)</f>
      </c>
      <c r="H285" s="125"/>
      <c r="I285" s="125">
        <f>G285*H285</f>
      </c>
      <c r="J285" s="185"/>
      <c r="K285" s="125">
        <f>SUM(I285:J285)</f>
      </c>
      <c r="L285" s="175"/>
      <c r="M285" s="87"/>
      <c r="N285" s="87"/>
      <c r="O285" s="87"/>
      <c r="P285" s="87"/>
      <c r="Q285" s="87"/>
      <c r="R285" s="87"/>
      <c r="S285" s="87"/>
      <c r="T285" s="87"/>
    </row>
    <row x14ac:dyDescent="0.25" r="286" customHeight="1" ht="17.25">
      <c r="A286" s="178">
        <f>A285</f>
        <v>25569.375</v>
      </c>
      <c r="B286" s="179"/>
      <c r="C286" s="180"/>
      <c r="D286" s="180"/>
      <c r="E286" s="180"/>
      <c r="F286" s="180"/>
      <c r="G286" s="180">
        <f>SUM(C286:F286)</f>
      </c>
      <c r="H286" s="125"/>
      <c r="I286" s="125">
        <f>G286*H286</f>
      </c>
      <c r="J286" s="185"/>
      <c r="K286" s="125">
        <f>SUM(I286:J286)</f>
      </c>
      <c r="L286" s="175"/>
      <c r="M286" s="87"/>
      <c r="N286" s="87"/>
      <c r="O286" s="87"/>
      <c r="P286" s="87"/>
      <c r="Q286" s="87"/>
      <c r="R286" s="87"/>
      <c r="S286" s="87"/>
      <c r="T286" s="87"/>
    </row>
    <row x14ac:dyDescent="0.25" r="287" customHeight="1" ht="17.25">
      <c r="A287" s="189">
        <f>A286</f>
        <v>25569.375</v>
      </c>
      <c r="B287" s="190" t="s">
        <v>157</v>
      </c>
      <c r="C287" s="191">
        <f>SUM(C279:C286)</f>
      </c>
      <c r="D287" s="191">
        <f>SUM(D279:D286)</f>
      </c>
      <c r="E287" s="191">
        <f>SUM(E279:E286)</f>
      </c>
      <c r="F287" s="191">
        <f>SUM(F279:F286)</f>
      </c>
      <c r="G287" s="191">
        <f>SUM(G279:G286)</f>
      </c>
      <c r="H287" s="201"/>
      <c r="I287" s="201">
        <f>SUM(I279:I286)</f>
      </c>
      <c r="J287" s="201"/>
      <c r="K287" s="202">
        <f>SUM(K279:K286)</f>
      </c>
      <c r="L287" s="175"/>
      <c r="M287" s="87"/>
      <c r="N287" s="87"/>
      <c r="O287" s="87"/>
      <c r="P287" s="87"/>
      <c r="Q287" s="87"/>
      <c r="R287" s="87"/>
      <c r="S287" s="87"/>
      <c r="T287" s="87"/>
    </row>
    <row x14ac:dyDescent="0.25" r="288" customHeight="1" ht="17.25" hidden="1">
      <c r="A288" s="172" t="s">
        <v>128</v>
      </c>
      <c r="B288" s="173" t="s">
        <v>2</v>
      </c>
      <c r="C288" s="174" t="s">
        <v>129</v>
      </c>
      <c r="D288" s="174" t="s">
        <v>130</v>
      </c>
      <c r="E288" s="174" t="s">
        <v>131</v>
      </c>
      <c r="F288" s="174" t="s">
        <v>132</v>
      </c>
      <c r="G288" s="174" t="s">
        <v>133</v>
      </c>
      <c r="H288" s="174" t="s">
        <v>7</v>
      </c>
      <c r="I288" s="174" t="s">
        <v>134</v>
      </c>
      <c r="J288" s="174" t="s">
        <v>90</v>
      </c>
      <c r="K288" s="174" t="s">
        <v>135</v>
      </c>
      <c r="L288" s="175"/>
      <c r="M288" s="87"/>
      <c r="N288" s="87"/>
      <c r="O288" s="87"/>
      <c r="P288" s="87"/>
      <c r="Q288" s="87"/>
      <c r="R288" s="87"/>
      <c r="S288" s="87"/>
      <c r="T288" s="87"/>
    </row>
    <row x14ac:dyDescent="0.25" r="289" customHeight="1" ht="17.25">
      <c r="A289" s="178">
        <f>A287+1</f>
        <v>25569.375</v>
      </c>
      <c r="B289" s="179" t="s">
        <v>137</v>
      </c>
      <c r="C289" s="180"/>
      <c r="D289" s="181">
        <v>22</v>
      </c>
      <c r="E289" s="180"/>
      <c r="F289" s="180"/>
      <c r="G289" s="180">
        <f>SUM(C289:F289)</f>
      </c>
      <c r="H289" s="182">
        <v>4500</v>
      </c>
      <c r="I289" s="125">
        <f>G289*H289</f>
      </c>
      <c r="J289" s="125">
        <f>I289*0.1</f>
      </c>
      <c r="K289" s="125">
        <f>SUM(I289:J289)</f>
      </c>
      <c r="L289" s="175"/>
      <c r="M289" s="87"/>
      <c r="N289" s="87"/>
      <c r="O289" s="87"/>
      <c r="P289" s="87"/>
      <c r="Q289" s="87"/>
      <c r="R289" s="87"/>
      <c r="S289" s="87"/>
      <c r="T289" s="87"/>
    </row>
    <row x14ac:dyDescent="0.25" r="290" customHeight="1" ht="17.25">
      <c r="A290" s="178">
        <f>A289</f>
        <v>25569.375</v>
      </c>
      <c r="B290" s="179" t="s">
        <v>13</v>
      </c>
      <c r="C290" s="180"/>
      <c r="D290" s="180"/>
      <c r="E290" s="180"/>
      <c r="F290" s="180"/>
      <c r="G290" s="180">
        <f>SUM(C290:F290)</f>
      </c>
      <c r="H290" s="182">
        <v>6000</v>
      </c>
      <c r="I290" s="125">
        <f>G290*H290</f>
      </c>
      <c r="J290" s="125">
        <f>I290*0.1</f>
      </c>
      <c r="K290" s="125">
        <f>SUM(I290:J290)</f>
      </c>
      <c r="L290" s="175"/>
      <c r="M290" s="87"/>
      <c r="N290" s="87"/>
      <c r="O290" s="87"/>
      <c r="P290" s="87"/>
      <c r="Q290" s="87"/>
      <c r="R290" s="87"/>
      <c r="S290" s="87"/>
      <c r="T290" s="87"/>
    </row>
    <row x14ac:dyDescent="0.25" r="291" customHeight="1" ht="17.25">
      <c r="A291" s="178">
        <f>A290</f>
        <v>25569.375</v>
      </c>
      <c r="B291" s="179" t="s">
        <v>58</v>
      </c>
      <c r="C291" s="183">
        <v>5</v>
      </c>
      <c r="D291" s="180">
        <v>10</v>
      </c>
      <c r="E291" s="180">
        <v>8</v>
      </c>
      <c r="F291" s="180"/>
      <c r="G291" s="180">
        <f>SUM(C291:F291)</f>
      </c>
      <c r="H291" s="182">
        <v>5500</v>
      </c>
      <c r="I291" s="125">
        <f>G291*H291</f>
      </c>
      <c r="J291" s="125">
        <f>I291*0.1</f>
      </c>
      <c r="K291" s="125">
        <f>SUM(I291:J291)</f>
      </c>
      <c r="L291" s="175"/>
      <c r="M291" s="87"/>
      <c r="N291" s="87"/>
      <c r="O291" s="87"/>
      <c r="P291" s="87"/>
      <c r="Q291" s="87"/>
      <c r="R291" s="87"/>
      <c r="S291" s="87"/>
      <c r="T291" s="87"/>
    </row>
    <row x14ac:dyDescent="0.25" r="292" customHeight="1" ht="17.25">
      <c r="A292" s="178">
        <f>A291</f>
        <v>25569.375</v>
      </c>
      <c r="B292" s="179" t="s">
        <v>147</v>
      </c>
      <c r="C292" s="183">
        <v>25</v>
      </c>
      <c r="D292" s="180">
        <v>40</v>
      </c>
      <c r="E292" s="180">
        <v>25</v>
      </c>
      <c r="F292" s="180">
        <v>20</v>
      </c>
      <c r="G292" s="180">
        <f>SUM(C292:F292)</f>
      </c>
      <c r="H292" s="182">
        <v>5000</v>
      </c>
      <c r="I292" s="125">
        <f>G292*H292</f>
      </c>
      <c r="J292" s="125">
        <f>I292*0.1</f>
      </c>
      <c r="K292" s="125">
        <f>SUM(I292:J292)</f>
      </c>
      <c r="L292" s="175"/>
      <c r="M292" s="87"/>
      <c r="N292" s="87"/>
      <c r="O292" s="87"/>
      <c r="P292" s="87"/>
      <c r="Q292" s="87"/>
      <c r="R292" s="87"/>
      <c r="S292" s="87"/>
      <c r="T292" s="87"/>
    </row>
    <row x14ac:dyDescent="0.25" r="293" customHeight="1" ht="17.25">
      <c r="A293" s="178">
        <f>A292</f>
        <v>25569.375</v>
      </c>
      <c r="B293" s="179" t="s">
        <v>27</v>
      </c>
      <c r="C293" s="180"/>
      <c r="D293" s="180">
        <v>0</v>
      </c>
      <c r="E293" s="180"/>
      <c r="F293" s="180"/>
      <c r="G293" s="180">
        <f>SUM(C293:F293)</f>
      </c>
      <c r="H293" s="182">
        <v>5500</v>
      </c>
      <c r="I293" s="125">
        <f>G293*H293</f>
      </c>
      <c r="J293" s="125">
        <f>I293*0.1</f>
      </c>
      <c r="K293" s="125">
        <f>SUM(I293:J293)</f>
      </c>
      <c r="L293" s="175"/>
      <c r="M293" s="87"/>
      <c r="N293" s="87"/>
      <c r="O293" s="87"/>
      <c r="P293" s="87"/>
      <c r="Q293" s="87"/>
      <c r="R293" s="87"/>
      <c r="S293" s="87"/>
      <c r="T293" s="87"/>
    </row>
    <row x14ac:dyDescent="0.25" r="294" customHeight="1" ht="17.25">
      <c r="A294" s="178">
        <f>A293</f>
        <v>25569.375</v>
      </c>
      <c r="B294" s="179" t="s">
        <v>20</v>
      </c>
      <c r="C294" s="180"/>
      <c r="D294" s="180"/>
      <c r="E294" s="180"/>
      <c r="F294" s="180"/>
      <c r="G294" s="180">
        <f>SUM(C294:F294)</f>
      </c>
      <c r="H294" s="182">
        <v>5500</v>
      </c>
      <c r="I294" s="125">
        <f>G294*H294</f>
      </c>
      <c r="J294" s="125">
        <f>I294*0.1</f>
      </c>
      <c r="K294" s="125">
        <f>SUM(I294:J294)</f>
      </c>
      <c r="L294" s="175"/>
      <c r="M294" s="87"/>
      <c r="N294" s="87"/>
      <c r="O294" s="87"/>
      <c r="P294" s="87"/>
      <c r="Q294" s="87"/>
      <c r="R294" s="87"/>
      <c r="S294" s="87"/>
      <c r="T294" s="87"/>
    </row>
    <row x14ac:dyDescent="0.25" r="295" customHeight="1" ht="17.25">
      <c r="A295" s="178">
        <f>A294</f>
        <v>25569.375</v>
      </c>
      <c r="B295" s="179" t="s">
        <v>31</v>
      </c>
      <c r="C295" s="180"/>
      <c r="D295" s="180"/>
      <c r="E295" s="180"/>
      <c r="F295" s="180"/>
      <c r="G295" s="180">
        <f>SUM(C295:F295)</f>
      </c>
      <c r="H295" s="182">
        <v>6000</v>
      </c>
      <c r="I295" s="125">
        <f>G295*H295</f>
      </c>
      <c r="J295" s="125">
        <f>I295*0.1</f>
      </c>
      <c r="K295" s="125">
        <f>SUM(I295:J295)</f>
      </c>
      <c r="L295" s="175"/>
      <c r="M295" s="87"/>
      <c r="N295" s="87"/>
      <c r="O295" s="87"/>
      <c r="P295" s="87"/>
      <c r="Q295" s="87"/>
      <c r="R295" s="87"/>
      <c r="S295" s="87"/>
      <c r="T295" s="87"/>
    </row>
    <row x14ac:dyDescent="0.25" r="296" customHeight="1" ht="17.25">
      <c r="A296" s="178">
        <f>A295</f>
        <v>25569.375</v>
      </c>
      <c r="B296" s="179" t="s">
        <v>71</v>
      </c>
      <c r="C296" s="180"/>
      <c r="D296" s="180"/>
      <c r="E296" s="180"/>
      <c r="F296" s="180"/>
      <c r="G296" s="180">
        <f>SUM(C296:F296)</f>
      </c>
      <c r="H296" s="182">
        <v>6000</v>
      </c>
      <c r="I296" s="125">
        <f>G296*H296</f>
      </c>
      <c r="J296" s="125">
        <f>I296*0.1</f>
      </c>
      <c r="K296" s="125">
        <f>SUM(I296:J296)</f>
      </c>
      <c r="L296" s="175"/>
      <c r="M296" s="87"/>
      <c r="N296" s="87"/>
      <c r="O296" s="87"/>
      <c r="P296" s="87"/>
      <c r="Q296" s="87"/>
      <c r="R296" s="87"/>
      <c r="S296" s="87"/>
      <c r="T296" s="87"/>
    </row>
    <row x14ac:dyDescent="0.25" r="297" customHeight="1" ht="17.25">
      <c r="A297" s="178">
        <f>A296</f>
        <v>25569.375</v>
      </c>
      <c r="B297" s="184" t="s">
        <v>49</v>
      </c>
      <c r="C297" s="180"/>
      <c r="D297" s="180">
        <v>13</v>
      </c>
      <c r="E297" s="180">
        <v>9</v>
      </c>
      <c r="F297" s="180">
        <v>6</v>
      </c>
      <c r="G297" s="180">
        <f>SUM(C297:F297)</f>
      </c>
      <c r="H297" s="182">
        <v>6000</v>
      </c>
      <c r="I297" s="125">
        <f>G297*H297</f>
      </c>
      <c r="J297" s="125">
        <f>I297*0.1</f>
      </c>
      <c r="K297" s="125">
        <f>SUM(I297:J297)</f>
      </c>
      <c r="L297" s="175"/>
      <c r="M297" s="87"/>
      <c r="N297" s="87"/>
      <c r="O297" s="87"/>
      <c r="P297" s="87"/>
      <c r="Q297" s="87"/>
      <c r="R297" s="87"/>
      <c r="S297" s="87"/>
      <c r="T297" s="87"/>
    </row>
    <row x14ac:dyDescent="0.25" r="298" customHeight="1" ht="17.25">
      <c r="A298" s="178">
        <f>A297</f>
        <v>25569.375</v>
      </c>
      <c r="B298" s="179" t="s">
        <v>9</v>
      </c>
      <c r="C298" s="180"/>
      <c r="D298" s="180">
        <v>45</v>
      </c>
      <c r="E298" s="180"/>
      <c r="F298" s="180"/>
      <c r="G298" s="180">
        <f>SUM(C298:F298)</f>
      </c>
      <c r="H298" s="182">
        <v>6000</v>
      </c>
      <c r="I298" s="125">
        <f>G298*H298</f>
      </c>
      <c r="J298" s="125">
        <f>I298*0.1</f>
      </c>
      <c r="K298" s="125">
        <f>SUM(I298:J298)</f>
      </c>
      <c r="L298" s="175"/>
      <c r="M298" s="87"/>
      <c r="N298" s="87"/>
      <c r="O298" s="87"/>
      <c r="P298" s="87"/>
      <c r="Q298" s="87"/>
      <c r="R298" s="87"/>
      <c r="S298" s="87"/>
      <c r="T298" s="87"/>
    </row>
    <row x14ac:dyDescent="0.25" r="299" customHeight="1" ht="17.25">
      <c r="A299" s="178">
        <f>A298</f>
        <v>25569.375</v>
      </c>
      <c r="B299" s="179" t="s">
        <v>78</v>
      </c>
      <c r="C299" s="180"/>
      <c r="D299" s="180"/>
      <c r="E299" s="180"/>
      <c r="F299" s="180"/>
      <c r="G299" s="180">
        <f>SUM(C299:F299)</f>
      </c>
      <c r="H299" s="182">
        <v>6500</v>
      </c>
      <c r="I299" s="125">
        <f>G299*H299</f>
      </c>
      <c r="J299" s="125">
        <f>I299*0.1</f>
      </c>
      <c r="K299" s="125">
        <f>SUM(I299:J299)</f>
      </c>
      <c r="L299" s="175"/>
      <c r="M299" s="87"/>
      <c r="N299" s="87"/>
      <c r="O299" s="87"/>
      <c r="P299" s="87"/>
      <c r="Q299" s="87"/>
      <c r="R299" s="87"/>
      <c r="S299" s="87"/>
      <c r="T299" s="87"/>
    </row>
    <row x14ac:dyDescent="0.25" r="300" customHeight="1" ht="17.25">
      <c r="A300" s="178">
        <f>A299</f>
        <v>25569.375</v>
      </c>
      <c r="B300" s="179" t="s">
        <v>55</v>
      </c>
      <c r="C300" s="180"/>
      <c r="D300" s="180"/>
      <c r="E300" s="180"/>
      <c r="F300" s="180"/>
      <c r="G300" s="180">
        <f>SUM(C300:F300)</f>
      </c>
      <c r="H300" s="182">
        <v>6500</v>
      </c>
      <c r="I300" s="125">
        <f>G300*H300</f>
      </c>
      <c r="J300" s="125">
        <f>I300*0.1</f>
      </c>
      <c r="K300" s="125">
        <f>SUM(I300:J300)</f>
      </c>
      <c r="L300" s="175"/>
      <c r="M300" s="87"/>
      <c r="N300" s="87"/>
      <c r="O300" s="87"/>
      <c r="P300" s="87"/>
      <c r="Q300" s="87"/>
      <c r="R300" s="87"/>
      <c r="S300" s="87"/>
      <c r="T300" s="87"/>
    </row>
    <row x14ac:dyDescent="0.25" r="301" customHeight="1" ht="17.25">
      <c r="A301" s="178">
        <f>A300</f>
        <v>25569.375</v>
      </c>
      <c r="B301" s="179" t="s">
        <v>80</v>
      </c>
      <c r="C301" s="180"/>
      <c r="D301" s="180">
        <v>23</v>
      </c>
      <c r="E301" s="180"/>
      <c r="F301" s="180"/>
      <c r="G301" s="180">
        <f>SUM(C301:F301)</f>
      </c>
      <c r="H301" s="182">
        <v>6000</v>
      </c>
      <c r="I301" s="125">
        <f>G301*H301</f>
      </c>
      <c r="J301" s="185"/>
      <c r="K301" s="125">
        <f>SUM(I301:J301)</f>
      </c>
      <c r="L301" s="175"/>
      <c r="M301" s="87"/>
      <c r="N301" s="87"/>
      <c r="O301" s="87"/>
      <c r="P301" s="87"/>
      <c r="Q301" s="87"/>
      <c r="R301" s="87"/>
      <c r="S301" s="87"/>
      <c r="T301" s="87"/>
    </row>
    <row x14ac:dyDescent="0.25" r="302" customHeight="1" ht="17.25">
      <c r="A302" s="178">
        <f>A301</f>
        <v>25569.375</v>
      </c>
      <c r="B302" s="179" t="s">
        <v>67</v>
      </c>
      <c r="C302" s="180"/>
      <c r="D302" s="180">
        <v>7</v>
      </c>
      <c r="E302" s="180"/>
      <c r="F302" s="180"/>
      <c r="G302" s="180">
        <f>SUM(C302:F302)</f>
      </c>
      <c r="H302" s="182">
        <v>5500</v>
      </c>
      <c r="I302" s="125">
        <f>G302*H302</f>
      </c>
      <c r="J302" s="125">
        <f>I302*0.1</f>
      </c>
      <c r="K302" s="125">
        <f>SUM(I302:J302)</f>
      </c>
      <c r="L302" s="175"/>
      <c r="M302" s="87"/>
      <c r="N302" s="87"/>
      <c r="O302" s="87"/>
      <c r="P302" s="87"/>
      <c r="Q302" s="87"/>
      <c r="R302" s="87"/>
      <c r="S302" s="87"/>
      <c r="T302" s="87"/>
    </row>
    <row x14ac:dyDescent="0.25" r="303" customHeight="1" ht="17.25">
      <c r="A303" s="178">
        <f>A302</f>
        <v>25569.375</v>
      </c>
      <c r="B303" s="186" t="s">
        <v>74</v>
      </c>
      <c r="C303" s="180"/>
      <c r="D303" s="180"/>
      <c r="E303" s="180"/>
      <c r="F303" s="180"/>
      <c r="G303" s="180">
        <f>SUM(C303:F303)</f>
      </c>
      <c r="H303" s="187">
        <v>5000</v>
      </c>
      <c r="I303" s="125">
        <f>G303*H303</f>
      </c>
      <c r="J303" s="125">
        <f>I303*0.1</f>
      </c>
      <c r="K303" s="125">
        <f>SUM(I303:J303)</f>
      </c>
      <c r="L303" s="175"/>
      <c r="M303" s="87"/>
      <c r="N303" s="87"/>
      <c r="O303" s="87"/>
      <c r="P303" s="87"/>
      <c r="Q303" s="87"/>
      <c r="R303" s="87"/>
      <c r="S303" s="87"/>
      <c r="T303" s="87"/>
    </row>
    <row x14ac:dyDescent="0.25" r="304" customHeight="1" ht="17.25">
      <c r="A304" s="178">
        <f>A303</f>
        <v>25569.375</v>
      </c>
      <c r="B304" s="179" t="s">
        <v>11</v>
      </c>
      <c r="C304" s="180"/>
      <c r="D304" s="180">
        <v>13</v>
      </c>
      <c r="E304" s="180">
        <v>7</v>
      </c>
      <c r="F304" s="180"/>
      <c r="G304" s="180">
        <f>SUM(C304:F304)</f>
      </c>
      <c r="H304" s="182">
        <v>6000</v>
      </c>
      <c r="I304" s="125">
        <f>G304*H304</f>
      </c>
      <c r="J304" s="125">
        <f>I304*0.1</f>
      </c>
      <c r="K304" s="125">
        <f>SUM(I304:J304)</f>
      </c>
      <c r="L304" s="175"/>
      <c r="M304" s="87"/>
      <c r="N304" s="87"/>
      <c r="O304" s="87"/>
      <c r="P304" s="87"/>
      <c r="Q304" s="87"/>
      <c r="R304" s="87"/>
      <c r="S304" s="87"/>
      <c r="T304" s="87"/>
    </row>
    <row x14ac:dyDescent="0.25" r="305" customHeight="1" ht="17.25">
      <c r="A305" s="178">
        <f>A304</f>
        <v>25569.375</v>
      </c>
      <c r="B305" s="179" t="s">
        <v>22</v>
      </c>
      <c r="C305" s="180"/>
      <c r="D305" s="180"/>
      <c r="E305" s="180"/>
      <c r="F305" s="180"/>
      <c r="G305" s="180">
        <f>SUM(C305:F305)</f>
      </c>
      <c r="H305" s="182">
        <v>4800</v>
      </c>
      <c r="I305" s="125">
        <f>G305*H305</f>
      </c>
      <c r="J305" s="125">
        <f>I305*0.1</f>
      </c>
      <c r="K305" s="125">
        <f>SUM(I305:J305)</f>
      </c>
      <c r="L305" s="175"/>
      <c r="M305" s="87"/>
      <c r="N305" s="87"/>
      <c r="O305" s="87"/>
      <c r="P305" s="87"/>
      <c r="Q305" s="87"/>
      <c r="R305" s="87"/>
      <c r="S305" s="87"/>
      <c r="T305" s="87"/>
    </row>
    <row x14ac:dyDescent="0.25" r="306" customHeight="1" ht="17.25">
      <c r="A306" s="178">
        <f>A305</f>
        <v>25569.375</v>
      </c>
      <c r="B306" s="186" t="s">
        <v>84</v>
      </c>
      <c r="C306" s="180"/>
      <c r="D306" s="180">
        <v>9</v>
      </c>
      <c r="E306" s="180">
        <v>9</v>
      </c>
      <c r="F306" s="180"/>
      <c r="G306" s="180">
        <f>SUM(C306:F306)</f>
      </c>
      <c r="H306" s="182">
        <v>4800</v>
      </c>
      <c r="I306" s="125">
        <f>G306*H306</f>
      </c>
      <c r="J306" s="125">
        <f>I306*0.1</f>
      </c>
      <c r="K306" s="125">
        <f>SUM(I306:J306)</f>
      </c>
      <c r="L306" s="175"/>
      <c r="M306" s="87"/>
      <c r="N306" s="87"/>
      <c r="O306" s="87"/>
      <c r="P306" s="87"/>
      <c r="Q306" s="87"/>
      <c r="R306" s="87"/>
      <c r="S306" s="87"/>
      <c r="T306" s="87"/>
    </row>
    <row x14ac:dyDescent="0.25" r="307" customHeight="1" ht="17.25">
      <c r="A307" s="178">
        <f>A306</f>
        <v>25569.375</v>
      </c>
      <c r="B307" s="179" t="s">
        <v>17</v>
      </c>
      <c r="C307" s="180"/>
      <c r="D307" s="180">
        <v>25</v>
      </c>
      <c r="E307" s="180">
        <v>15</v>
      </c>
      <c r="F307" s="180"/>
      <c r="G307" s="180">
        <f>SUM(C307:F307)</f>
      </c>
      <c r="H307" s="182">
        <v>6500</v>
      </c>
      <c r="I307" s="125">
        <f>G307*H307</f>
      </c>
      <c r="J307" s="125">
        <f>I307*0.1</f>
      </c>
      <c r="K307" s="125">
        <f>SUM(I307:J307)</f>
      </c>
      <c r="L307" s="175"/>
      <c r="M307" s="87"/>
      <c r="N307" s="87"/>
      <c r="O307" s="87"/>
      <c r="P307" s="87"/>
      <c r="Q307" s="87"/>
      <c r="R307" s="87"/>
      <c r="S307" s="87"/>
      <c r="T307" s="87"/>
    </row>
    <row x14ac:dyDescent="0.25" r="308" customHeight="1" ht="17.25">
      <c r="A308" s="178">
        <f>A307</f>
        <v>25569.375</v>
      </c>
      <c r="B308" s="186" t="s">
        <v>148</v>
      </c>
      <c r="C308" s="180"/>
      <c r="D308" s="180"/>
      <c r="E308" s="180"/>
      <c r="F308" s="180"/>
      <c r="G308" s="180">
        <f>SUM(C308:F308)</f>
      </c>
      <c r="H308" s="182">
        <v>6000</v>
      </c>
      <c r="I308" s="125">
        <f>G308*H308</f>
      </c>
      <c r="J308" s="125">
        <f>I308*0.1</f>
      </c>
      <c r="K308" s="125">
        <f>SUM(I308:J308)</f>
      </c>
      <c r="L308" s="175"/>
      <c r="M308" s="87"/>
      <c r="N308" s="87"/>
      <c r="O308" s="87"/>
      <c r="P308" s="87"/>
      <c r="Q308" s="87"/>
      <c r="R308" s="87"/>
      <c r="S308" s="87"/>
      <c r="T308" s="87"/>
    </row>
    <row x14ac:dyDescent="0.25" r="309" customHeight="1" ht="17.25">
      <c r="A309" s="178">
        <f>A308</f>
        <v>25569.375</v>
      </c>
      <c r="B309" s="179" t="s">
        <v>29</v>
      </c>
      <c r="C309" s="188">
        <v>13</v>
      </c>
      <c r="D309" s="180">
        <v>14</v>
      </c>
      <c r="E309" s="180">
        <v>14</v>
      </c>
      <c r="F309" s="180"/>
      <c r="G309" s="180">
        <f>SUM(C309:F309)</f>
      </c>
      <c r="H309" s="182">
        <v>5500</v>
      </c>
      <c r="I309" s="125">
        <f>G309*H309</f>
      </c>
      <c r="J309" s="125">
        <f>I309*0.1</f>
      </c>
      <c r="K309" s="125">
        <f>SUM(I309:J309)</f>
      </c>
      <c r="L309" s="175"/>
      <c r="M309" s="87"/>
      <c r="N309" s="87"/>
      <c r="O309" s="87"/>
      <c r="P309" s="87"/>
      <c r="Q309" s="87"/>
      <c r="R309" s="87"/>
      <c r="S309" s="87"/>
      <c r="T309" s="87"/>
    </row>
    <row x14ac:dyDescent="0.25" r="310" customHeight="1" ht="17.25">
      <c r="A310" s="178">
        <f>A309</f>
        <v>25569.375</v>
      </c>
      <c r="B310" s="179" t="s">
        <v>15</v>
      </c>
      <c r="C310" s="180"/>
      <c r="D310" s="180"/>
      <c r="E310" s="180"/>
      <c r="F310" s="180"/>
      <c r="G310" s="180">
        <f>SUM(C310:F310)</f>
      </c>
      <c r="H310" s="182">
        <v>4800</v>
      </c>
      <c r="I310" s="125">
        <f>G310*H310</f>
      </c>
      <c r="J310" s="125">
        <f>I310*0.1</f>
      </c>
      <c r="K310" s="125">
        <f>SUM(I310:J310)</f>
      </c>
      <c r="L310" s="175"/>
      <c r="M310" s="87"/>
      <c r="N310" s="87"/>
      <c r="O310" s="87"/>
      <c r="P310" s="87"/>
      <c r="Q310" s="87"/>
      <c r="R310" s="87"/>
      <c r="S310" s="87"/>
      <c r="T310" s="87"/>
    </row>
    <row x14ac:dyDescent="0.25" r="311" customHeight="1" ht="17.25">
      <c r="A311" s="178">
        <f>A310</f>
        <v>25569.375</v>
      </c>
      <c r="B311" s="179" t="s">
        <v>21</v>
      </c>
      <c r="C311" s="188">
        <v>7</v>
      </c>
      <c r="D311" s="180">
        <v>17</v>
      </c>
      <c r="E311" s="180"/>
      <c r="F311" s="180"/>
      <c r="G311" s="180">
        <f>SUM(C311:F311)</f>
      </c>
      <c r="H311" s="182">
        <v>5500</v>
      </c>
      <c r="I311" s="125">
        <f>G311*H311</f>
      </c>
      <c r="J311" s="125">
        <f>I311*0.1</f>
      </c>
      <c r="K311" s="125">
        <f>SUM(I311:J311)</f>
      </c>
      <c r="L311" s="175"/>
      <c r="M311" s="87"/>
      <c r="N311" s="87"/>
      <c r="O311" s="87"/>
      <c r="P311" s="87"/>
      <c r="Q311" s="87"/>
      <c r="R311" s="87"/>
      <c r="S311" s="87"/>
      <c r="T311" s="87"/>
    </row>
    <row x14ac:dyDescent="0.25" r="312" customHeight="1" ht="17.25">
      <c r="A312" s="178">
        <f>A311</f>
        <v>25569.375</v>
      </c>
      <c r="B312" s="179" t="s">
        <v>52</v>
      </c>
      <c r="C312" s="180"/>
      <c r="D312" s="180">
        <v>15</v>
      </c>
      <c r="E312" s="180">
        <v>9</v>
      </c>
      <c r="F312" s="180"/>
      <c r="G312" s="180">
        <f>SUM(C312:F312)</f>
      </c>
      <c r="H312" s="182">
        <v>5500</v>
      </c>
      <c r="I312" s="125">
        <f>G312*H312</f>
      </c>
      <c r="J312" s="125">
        <f>I312*0.1</f>
      </c>
      <c r="K312" s="125">
        <f>SUM(I312:J312)</f>
      </c>
      <c r="L312" s="175"/>
      <c r="M312" s="87"/>
      <c r="N312" s="87"/>
      <c r="O312" s="87"/>
      <c r="P312" s="87"/>
      <c r="Q312" s="87"/>
      <c r="R312" s="87"/>
      <c r="S312" s="87"/>
      <c r="T312" s="87"/>
    </row>
    <row x14ac:dyDescent="0.25" r="313" customHeight="1" ht="17.25">
      <c r="A313" s="178">
        <f>A312</f>
        <v>25569.375</v>
      </c>
      <c r="B313" s="186" t="s">
        <v>61</v>
      </c>
      <c r="C313" s="180"/>
      <c r="D313" s="180"/>
      <c r="E313" s="180"/>
      <c r="F313" s="180"/>
      <c r="G313" s="180">
        <f>SUM(C313:F313)</f>
      </c>
      <c r="H313" s="182">
        <v>5500</v>
      </c>
      <c r="I313" s="125">
        <f>G313*H313</f>
      </c>
      <c r="J313" s="125">
        <f>I313*0.1</f>
      </c>
      <c r="K313" s="125">
        <f>SUM(I313:J313)</f>
      </c>
      <c r="L313" s="175"/>
      <c r="M313" s="87"/>
      <c r="N313" s="87"/>
      <c r="O313" s="87"/>
      <c r="P313" s="87"/>
      <c r="Q313" s="87"/>
      <c r="R313" s="87"/>
      <c r="S313" s="87"/>
      <c r="T313" s="87"/>
    </row>
    <row x14ac:dyDescent="0.25" r="314" customHeight="1" ht="17.25">
      <c r="A314" s="178">
        <f>A313</f>
        <v>25569.375</v>
      </c>
      <c r="B314" s="179" t="s">
        <v>33</v>
      </c>
      <c r="C314" s="180"/>
      <c r="D314" s="180"/>
      <c r="E314" s="180"/>
      <c r="F314" s="180"/>
      <c r="G314" s="180">
        <f>SUM(C314:F314)</f>
      </c>
      <c r="H314" s="182">
        <v>5500</v>
      </c>
      <c r="I314" s="125">
        <f>G314*H314</f>
      </c>
      <c r="J314" s="125">
        <f>I314*0.1</f>
      </c>
      <c r="K314" s="125">
        <f>SUM(I314:J314)</f>
      </c>
      <c r="L314" s="175"/>
      <c r="M314" s="87"/>
      <c r="N314" s="87"/>
      <c r="O314" s="87"/>
      <c r="P314" s="87"/>
      <c r="Q314" s="87"/>
      <c r="R314" s="87"/>
      <c r="S314" s="87"/>
      <c r="T314" s="87"/>
    </row>
    <row x14ac:dyDescent="0.25" r="315" customHeight="1" ht="17.25">
      <c r="A315" s="178">
        <f>A314</f>
        <v>25569.375</v>
      </c>
      <c r="B315" s="179" t="s">
        <v>12</v>
      </c>
      <c r="C315" s="180"/>
      <c r="D315" s="180">
        <v>17</v>
      </c>
      <c r="E315" s="180">
        <v>8</v>
      </c>
      <c r="F315" s="180"/>
      <c r="G315" s="180">
        <f>SUM(C315:F315)</f>
      </c>
      <c r="H315" s="182">
        <v>6000</v>
      </c>
      <c r="I315" s="125">
        <f>G315*H315</f>
      </c>
      <c r="J315" s="125">
        <f>I315*0.1</f>
      </c>
      <c r="K315" s="125">
        <f>SUM(I315:J315)</f>
      </c>
      <c r="L315" s="175"/>
      <c r="M315" s="87"/>
      <c r="N315" s="87"/>
      <c r="O315" s="87"/>
      <c r="P315" s="87"/>
      <c r="Q315" s="87"/>
      <c r="R315" s="87"/>
      <c r="S315" s="87"/>
      <c r="T315" s="87"/>
    </row>
    <row x14ac:dyDescent="0.25" r="316" customHeight="1" ht="17.25">
      <c r="A316" s="178">
        <f>A315</f>
        <v>25569.375</v>
      </c>
      <c r="B316" s="186" t="s">
        <v>37</v>
      </c>
      <c r="C316" s="180"/>
      <c r="D316" s="180">
        <v>6</v>
      </c>
      <c r="E316" s="180"/>
      <c r="F316" s="180"/>
      <c r="G316" s="180">
        <f>SUM(C316:F316)</f>
      </c>
      <c r="H316" s="182">
        <v>6500</v>
      </c>
      <c r="I316" s="125">
        <f>G316*H316</f>
      </c>
      <c r="J316" s="125">
        <f>I316*0.1</f>
      </c>
      <c r="K316" s="125">
        <f>SUM(I316:J316)</f>
      </c>
      <c r="L316" s="175"/>
      <c r="M316" s="87"/>
      <c r="N316" s="87"/>
      <c r="O316" s="87"/>
      <c r="P316" s="87"/>
      <c r="Q316" s="87"/>
      <c r="R316" s="87"/>
      <c r="S316" s="87"/>
      <c r="T316" s="87"/>
    </row>
    <row x14ac:dyDescent="0.25" r="317" customHeight="1" ht="17.25">
      <c r="A317" s="178">
        <f>A316</f>
        <v>25569.375</v>
      </c>
      <c r="B317" s="186" t="s">
        <v>64</v>
      </c>
      <c r="C317" s="180"/>
      <c r="D317" s="180"/>
      <c r="E317" s="180"/>
      <c r="F317" s="180"/>
      <c r="G317" s="180">
        <f>SUM(C317:F317)</f>
      </c>
      <c r="H317" s="182">
        <v>5500</v>
      </c>
      <c r="I317" s="125">
        <f>G317*H317</f>
      </c>
      <c r="J317" s="125">
        <f>I317*0.1</f>
      </c>
      <c r="K317" s="125">
        <f>SUM(I317:J317)</f>
      </c>
      <c r="L317" s="175"/>
      <c r="M317" s="87"/>
      <c r="N317" s="87"/>
      <c r="O317" s="87"/>
      <c r="P317" s="87"/>
      <c r="Q317" s="87"/>
      <c r="R317" s="87"/>
      <c r="S317" s="87"/>
      <c r="T317" s="87"/>
    </row>
    <row x14ac:dyDescent="0.25" r="318" customHeight="1" ht="17.25">
      <c r="A318" s="178">
        <f>A317</f>
        <v>25569.375</v>
      </c>
      <c r="B318" s="179" t="s">
        <v>25</v>
      </c>
      <c r="C318" s="180"/>
      <c r="D318" s="180"/>
      <c r="E318" s="180"/>
      <c r="F318" s="180"/>
      <c r="G318" s="180">
        <f>SUM(C318:F318)</f>
      </c>
      <c r="H318" s="182">
        <v>6000</v>
      </c>
      <c r="I318" s="125">
        <f>G318*H318</f>
      </c>
      <c r="J318" s="125">
        <f>I318*0.1</f>
      </c>
      <c r="K318" s="125">
        <f>SUM(I318:J318)</f>
      </c>
      <c r="L318" s="175"/>
      <c r="M318" s="87"/>
      <c r="N318" s="87"/>
      <c r="O318" s="87"/>
      <c r="P318" s="87"/>
      <c r="Q318" s="87"/>
      <c r="R318" s="87"/>
      <c r="S318" s="87"/>
      <c r="T318" s="87"/>
    </row>
    <row x14ac:dyDescent="0.25" r="319" customHeight="1" ht="17.25">
      <c r="A319" s="178">
        <f>A318</f>
        <v>25569.375</v>
      </c>
      <c r="B319" s="186" t="s">
        <v>76</v>
      </c>
      <c r="C319" s="188"/>
      <c r="D319" s="180">
        <v>28</v>
      </c>
      <c r="E319" s="180">
        <v>15</v>
      </c>
      <c r="F319" s="180"/>
      <c r="G319" s="180">
        <f>SUM(C319:F319)</f>
      </c>
      <c r="H319" s="125">
        <v>6000</v>
      </c>
      <c r="I319" s="125">
        <f>G319*H319</f>
      </c>
      <c r="J319" s="125">
        <f>I319*0.1</f>
      </c>
      <c r="K319" s="125">
        <f>SUM(I319:J319)</f>
      </c>
      <c r="L319" s="175"/>
      <c r="M319" s="87"/>
      <c r="N319" s="87"/>
      <c r="O319" s="87"/>
      <c r="P319" s="87"/>
      <c r="Q319" s="87"/>
      <c r="R319" s="87"/>
      <c r="S319" s="87"/>
      <c r="T319" s="87"/>
    </row>
    <row x14ac:dyDescent="0.25" r="320" customHeight="1" ht="17.25">
      <c r="A320" s="178">
        <f>A319</f>
        <v>25569.375</v>
      </c>
      <c r="B320" s="186" t="s">
        <v>149</v>
      </c>
      <c r="C320" s="180"/>
      <c r="D320" s="180">
        <v>71</v>
      </c>
      <c r="E320" s="180"/>
      <c r="F320" s="180"/>
      <c r="G320" s="180">
        <f>SUM(C320:F320)</f>
      </c>
      <c r="H320" s="125">
        <v>6000</v>
      </c>
      <c r="I320" s="125">
        <f>G320*H320</f>
      </c>
      <c r="J320" s="125">
        <f>I320*0.1</f>
      </c>
      <c r="K320" s="125">
        <f>SUM(I320:J320)</f>
      </c>
      <c r="L320" s="175"/>
      <c r="M320" s="87"/>
      <c r="N320" s="87"/>
      <c r="O320" s="87"/>
      <c r="P320" s="87"/>
      <c r="Q320" s="87"/>
      <c r="R320" s="87"/>
      <c r="S320" s="87"/>
      <c r="T320" s="87"/>
    </row>
    <row x14ac:dyDescent="0.25" r="321" customHeight="1" ht="17.25">
      <c r="A321" s="178">
        <f>A320</f>
        <v>25569.375</v>
      </c>
      <c r="B321" s="186" t="s">
        <v>43</v>
      </c>
      <c r="C321" s="180"/>
      <c r="D321" s="180"/>
      <c r="E321" s="180"/>
      <c r="F321" s="180"/>
      <c r="G321" s="180">
        <f>SUM(C321:F321)</f>
      </c>
      <c r="H321" s="125">
        <v>6000</v>
      </c>
      <c r="I321" s="125">
        <f>G321*H321</f>
      </c>
      <c r="J321" s="125">
        <f>I321*0.1</f>
      </c>
      <c r="K321" s="125">
        <f>SUM(I321:J321)</f>
      </c>
      <c r="L321" s="175"/>
      <c r="M321" s="87"/>
      <c r="N321" s="87"/>
      <c r="O321" s="87"/>
      <c r="P321" s="87"/>
      <c r="Q321" s="87"/>
      <c r="R321" s="87"/>
      <c r="S321" s="87"/>
      <c r="T321" s="87"/>
    </row>
    <row x14ac:dyDescent="0.25" r="322" customHeight="1" ht="17.25">
      <c r="A322" s="178">
        <f>A321</f>
        <v>25569.375</v>
      </c>
      <c r="B322" s="186" t="s">
        <v>18</v>
      </c>
      <c r="C322" s="180"/>
      <c r="D322" s="180">
        <v>7</v>
      </c>
      <c r="E322" s="180">
        <v>7</v>
      </c>
      <c r="F322" s="180">
        <v>6</v>
      </c>
      <c r="G322" s="180">
        <f>SUM(C322:F322)</f>
      </c>
      <c r="H322" s="125">
        <v>6000</v>
      </c>
      <c r="I322" s="125">
        <f>G322*H322</f>
      </c>
      <c r="J322" s="125">
        <f>I322*0.1</f>
      </c>
      <c r="K322" s="125">
        <f>SUM(I322:J322)</f>
      </c>
      <c r="L322" s="175"/>
      <c r="M322" s="87"/>
      <c r="N322" s="87"/>
      <c r="O322" s="87"/>
      <c r="P322" s="87"/>
      <c r="Q322" s="87"/>
      <c r="R322" s="87"/>
      <c r="S322" s="87"/>
      <c r="T322" s="87"/>
    </row>
    <row x14ac:dyDescent="0.25" r="323" customHeight="1" ht="17.25">
      <c r="A323" s="178">
        <f>A322</f>
        <v>25569.375</v>
      </c>
      <c r="B323" s="186" t="s">
        <v>82</v>
      </c>
      <c r="C323" s="188"/>
      <c r="D323" s="180"/>
      <c r="E323" s="180"/>
      <c r="F323" s="180"/>
      <c r="G323" s="180">
        <f>SUM(C323:F323)</f>
      </c>
      <c r="H323" s="125">
        <v>5000</v>
      </c>
      <c r="I323" s="125">
        <f>G323*H323</f>
      </c>
      <c r="J323" s="125">
        <f>I323*0.1</f>
      </c>
      <c r="K323" s="125">
        <f>SUM(I323:J323)</f>
      </c>
      <c r="L323" s="175"/>
      <c r="M323" s="87"/>
      <c r="N323" s="87"/>
      <c r="O323" s="87"/>
      <c r="P323" s="87"/>
      <c r="Q323" s="87"/>
      <c r="R323" s="87"/>
      <c r="S323" s="87"/>
      <c r="T323" s="87"/>
    </row>
    <row x14ac:dyDescent="0.25" r="324" customHeight="1" ht="17.25">
      <c r="A324" s="178">
        <f>A323</f>
        <v>25569.375</v>
      </c>
      <c r="B324" s="186" t="s">
        <v>151</v>
      </c>
      <c r="C324" s="180"/>
      <c r="D324" s="180"/>
      <c r="E324" s="180"/>
      <c r="F324" s="180"/>
      <c r="G324" s="180">
        <f>SUM(C324:F324)</f>
      </c>
      <c r="H324" s="125">
        <v>5000</v>
      </c>
      <c r="I324" s="125">
        <f>G324*H324</f>
      </c>
      <c r="J324" s="125">
        <f>I324*0.1</f>
      </c>
      <c r="K324" s="125">
        <f>SUM(I324:J324)</f>
      </c>
      <c r="L324" s="175"/>
      <c r="M324" s="87"/>
      <c r="N324" s="87"/>
      <c r="O324" s="87"/>
      <c r="P324" s="87"/>
      <c r="Q324" s="87"/>
      <c r="R324" s="87"/>
      <c r="S324" s="87"/>
      <c r="T324" s="87"/>
    </row>
    <row x14ac:dyDescent="0.25" r="325" customHeight="1" ht="17.25">
      <c r="A325" s="178">
        <f>A324</f>
        <v>25569.375</v>
      </c>
      <c r="B325" s="186" t="s">
        <v>105</v>
      </c>
      <c r="C325" s="180"/>
      <c r="D325" s="180"/>
      <c r="E325" s="180"/>
      <c r="F325" s="180"/>
      <c r="G325" s="180">
        <f>SUM(C325:F325)</f>
      </c>
      <c r="H325" s="125">
        <v>7000</v>
      </c>
      <c r="I325" s="125">
        <f>G325*H325</f>
      </c>
      <c r="J325" s="185"/>
      <c r="K325" s="125">
        <f>SUM(I325:J325)</f>
      </c>
      <c r="L325" s="175"/>
      <c r="M325" s="87"/>
      <c r="N325" s="87"/>
      <c r="O325" s="87"/>
      <c r="P325" s="87"/>
      <c r="Q325" s="87"/>
      <c r="R325" s="87"/>
      <c r="S325" s="87"/>
      <c r="T325" s="87"/>
    </row>
    <row x14ac:dyDescent="0.25" r="326" customHeight="1" ht="17.25">
      <c r="A326" s="178">
        <f>A325</f>
        <v>25569.375</v>
      </c>
      <c r="B326" s="186" t="s">
        <v>23</v>
      </c>
      <c r="C326" s="180"/>
      <c r="D326" s="180">
        <v>6</v>
      </c>
      <c r="E326" s="180"/>
      <c r="F326" s="180"/>
      <c r="G326" s="180">
        <f>SUM(C326:F326)</f>
      </c>
      <c r="H326" s="125">
        <v>6000</v>
      </c>
      <c r="I326" s="125">
        <f>G326*H326</f>
      </c>
      <c r="J326" s="125">
        <f>I326*0.1</f>
      </c>
      <c r="K326" s="125">
        <f>SUM(I326:J326)</f>
      </c>
      <c r="L326" s="175"/>
      <c r="M326" s="87"/>
      <c r="N326" s="87"/>
      <c r="O326" s="87"/>
      <c r="P326" s="87"/>
      <c r="Q326" s="87"/>
      <c r="R326" s="87"/>
      <c r="S326" s="87"/>
      <c r="T326" s="87"/>
    </row>
    <row x14ac:dyDescent="0.25" r="327" customHeight="1" ht="17.25">
      <c r="A327" s="178">
        <f>A326</f>
        <v>25569.375</v>
      </c>
      <c r="B327" s="186" t="s">
        <v>40</v>
      </c>
      <c r="C327" s="180"/>
      <c r="D327" s="180"/>
      <c r="E327" s="180"/>
      <c r="F327" s="180"/>
      <c r="G327" s="180">
        <f>SUM(C327:F327)</f>
      </c>
      <c r="H327" s="125">
        <v>6500</v>
      </c>
      <c r="I327" s="125">
        <f>G327*H327</f>
      </c>
      <c r="J327" s="125">
        <f>I327*0.1</f>
      </c>
      <c r="K327" s="125">
        <f>SUM(I327:J327)</f>
      </c>
      <c r="L327" s="175"/>
      <c r="M327" s="87"/>
      <c r="N327" s="87"/>
      <c r="O327" s="87"/>
      <c r="P327" s="87"/>
      <c r="Q327" s="87"/>
      <c r="R327" s="87"/>
      <c r="S327" s="87"/>
      <c r="T327" s="87"/>
    </row>
    <row x14ac:dyDescent="0.25" r="328" customHeight="1" ht="17.25">
      <c r="A328" s="178">
        <f>A327</f>
        <v>25569.375</v>
      </c>
      <c r="B328" s="186" t="s">
        <v>86</v>
      </c>
      <c r="C328" s="180"/>
      <c r="D328" s="180">
        <v>6</v>
      </c>
      <c r="E328" s="180"/>
      <c r="F328" s="180">
        <v>3</v>
      </c>
      <c r="G328" s="180">
        <f>SUM(C328:F328)</f>
      </c>
      <c r="H328" s="125">
        <v>6000</v>
      </c>
      <c r="I328" s="125">
        <f>G328*H328</f>
      </c>
      <c r="J328" s="125">
        <f>I328*0.1</f>
      </c>
      <c r="K328" s="125">
        <f>SUM(I328:J328)</f>
      </c>
      <c r="L328" s="175"/>
      <c r="M328" s="87"/>
      <c r="N328" s="87"/>
      <c r="O328" s="87"/>
      <c r="P328" s="87"/>
      <c r="Q328" s="87"/>
      <c r="R328" s="87"/>
      <c r="S328" s="87"/>
      <c r="T328" s="87"/>
    </row>
    <row x14ac:dyDescent="0.25" r="329" customHeight="1" ht="17.25">
      <c r="A329" s="178">
        <f>A328</f>
        <v>25569.375</v>
      </c>
      <c r="B329" s="186" t="s">
        <v>152</v>
      </c>
      <c r="C329" s="180"/>
      <c r="D329" s="180">
        <v>70</v>
      </c>
      <c r="E329" s="180"/>
      <c r="F329" s="180"/>
      <c r="G329" s="180">
        <f>SUM(C329:F329)</f>
      </c>
      <c r="H329" s="125">
        <v>6000</v>
      </c>
      <c r="I329" s="125">
        <f>G329*H329</f>
      </c>
      <c r="J329" s="125">
        <f>I329*0.1</f>
      </c>
      <c r="K329" s="125">
        <f>SUM(I329:J329)</f>
      </c>
      <c r="L329" s="175"/>
      <c r="M329" s="87"/>
      <c r="N329" s="87"/>
      <c r="O329" s="87"/>
      <c r="P329" s="87"/>
      <c r="Q329" s="87"/>
      <c r="R329" s="87"/>
      <c r="S329" s="87"/>
      <c r="T329" s="87"/>
    </row>
    <row x14ac:dyDescent="0.25" r="330" customHeight="1" ht="17.25">
      <c r="A330" s="178">
        <f>A326</f>
        <v>25569.375</v>
      </c>
      <c r="B330" s="186" t="s">
        <v>153</v>
      </c>
      <c r="C330" s="180"/>
      <c r="D330" s="180"/>
      <c r="E330" s="180"/>
      <c r="F330" s="180"/>
      <c r="G330" s="180">
        <f>SUM(C330:F330)</f>
      </c>
      <c r="H330" s="125">
        <v>6000</v>
      </c>
      <c r="I330" s="125">
        <f>G330*H330</f>
      </c>
      <c r="J330" s="125">
        <f>I330*0.1</f>
      </c>
      <c r="K330" s="125">
        <f>SUM(I330:J330)</f>
      </c>
      <c r="L330" s="175"/>
      <c r="M330" s="87"/>
      <c r="N330" s="87"/>
      <c r="O330" s="87"/>
      <c r="P330" s="87"/>
      <c r="Q330" s="87"/>
      <c r="R330" s="87"/>
      <c r="S330" s="87"/>
      <c r="T330" s="87"/>
    </row>
    <row x14ac:dyDescent="0.25" r="331" customHeight="1" ht="17.25">
      <c r="A331" s="178">
        <f>A327</f>
        <v>25569.375</v>
      </c>
      <c r="B331" s="186"/>
      <c r="C331" s="180"/>
      <c r="D331" s="180"/>
      <c r="E331" s="180"/>
      <c r="F331" s="180"/>
      <c r="G331" s="180">
        <f>SUM(C331:F331)</f>
      </c>
      <c r="H331" s="125"/>
      <c r="I331" s="125">
        <f>G331*H331</f>
      </c>
      <c r="J331" s="125">
        <f>I331*0.1</f>
      </c>
      <c r="K331" s="125">
        <f>SUM(I331:J331)</f>
      </c>
      <c r="L331" s="175"/>
      <c r="M331" s="87"/>
      <c r="N331" s="87"/>
      <c r="O331" s="87"/>
      <c r="P331" s="87"/>
      <c r="Q331" s="87"/>
      <c r="R331" s="87"/>
      <c r="S331" s="87"/>
      <c r="T331" s="87"/>
    </row>
    <row x14ac:dyDescent="0.25" r="332" customHeight="1" ht="17.25">
      <c r="A332" s="178">
        <f>A326</f>
        <v>25569.375</v>
      </c>
      <c r="B332" s="186"/>
      <c r="C332" s="180"/>
      <c r="D332" s="180"/>
      <c r="E332" s="180"/>
      <c r="F332" s="180"/>
      <c r="G332" s="180">
        <f>SUM(C332:F332)</f>
      </c>
      <c r="H332" s="125"/>
      <c r="I332" s="125">
        <f>G332*H332</f>
      </c>
      <c r="J332" s="125">
        <f>I332*0.1</f>
      </c>
      <c r="K332" s="125">
        <f>SUM(I332:J332)</f>
      </c>
      <c r="L332" s="175"/>
      <c r="M332" s="87"/>
      <c r="N332" s="87"/>
      <c r="O332" s="87"/>
      <c r="P332" s="87"/>
      <c r="Q332" s="87"/>
      <c r="R332" s="87"/>
      <c r="S332" s="87"/>
      <c r="T332" s="87"/>
    </row>
    <row x14ac:dyDescent="0.25" r="333" customHeight="1" ht="17.25">
      <c r="A333" s="178">
        <f>A327</f>
        <v>25569.375</v>
      </c>
      <c r="B333" s="186"/>
      <c r="C333" s="180"/>
      <c r="D333" s="180"/>
      <c r="E333" s="180"/>
      <c r="F333" s="180"/>
      <c r="G333" s="180">
        <f>SUM(C333:F333)</f>
      </c>
      <c r="H333" s="125"/>
      <c r="I333" s="125">
        <f>G333*H333</f>
      </c>
      <c r="J333" s="125">
        <f>I333*0.1</f>
      </c>
      <c r="K333" s="125">
        <f>SUM(I333:J333)</f>
      </c>
      <c r="L333" s="175"/>
      <c r="M333" s="87"/>
      <c r="N333" s="87"/>
      <c r="O333" s="87"/>
      <c r="P333" s="87"/>
      <c r="Q333" s="87"/>
      <c r="R333" s="87"/>
      <c r="S333" s="87"/>
      <c r="T333" s="87"/>
    </row>
    <row x14ac:dyDescent="0.25" r="334" customHeight="1" ht="17.25">
      <c r="A334" s="178">
        <f>A332</f>
        <v>25569.375</v>
      </c>
      <c r="B334" s="179"/>
      <c r="C334" s="180"/>
      <c r="D334" s="180"/>
      <c r="E334" s="180"/>
      <c r="F334" s="180"/>
      <c r="G334" s="180">
        <f>SUM(C334:F334)</f>
      </c>
      <c r="H334" s="125"/>
      <c r="I334" s="125">
        <f>G334*H334</f>
      </c>
      <c r="J334" s="125">
        <v>0</v>
      </c>
      <c r="K334" s="125">
        <f>SUM(I334:J334)</f>
      </c>
      <c r="L334" s="175"/>
      <c r="M334" s="87"/>
      <c r="N334" s="87"/>
      <c r="O334" s="87"/>
      <c r="P334" s="87"/>
      <c r="Q334" s="87"/>
      <c r="R334" s="87"/>
      <c r="S334" s="87"/>
      <c r="T334" s="87"/>
    </row>
    <row x14ac:dyDescent="0.25" r="335" customHeight="1" ht="17.25">
      <c r="A335" s="189">
        <f>A334</f>
        <v>25569.375</v>
      </c>
      <c r="B335" s="190" t="s">
        <v>155</v>
      </c>
      <c r="C335" s="191">
        <f>SUM(C289:C334)</f>
      </c>
      <c r="D335" s="191">
        <f>SUM(D289:D334)</f>
      </c>
      <c r="E335" s="191">
        <f>SUM(E289:E334)</f>
      </c>
      <c r="F335" s="191">
        <f>SUM(F289:F334)</f>
      </c>
      <c r="G335" s="191">
        <f>SUM(G289:G334)</f>
      </c>
      <c r="H335" s="191"/>
      <c r="I335" s="191">
        <f>SUM(I289:I334)</f>
      </c>
      <c r="J335" s="191">
        <f>SUM(J289:J334)</f>
      </c>
      <c r="K335" s="191">
        <f>SUM(K289:K334)</f>
      </c>
      <c r="L335" s="175"/>
      <c r="M335" s="87"/>
      <c r="N335" s="87"/>
      <c r="O335" s="87"/>
      <c r="P335" s="87"/>
      <c r="Q335" s="87"/>
      <c r="R335" s="87"/>
      <c r="S335" s="87"/>
      <c r="T335" s="87"/>
    </row>
    <row x14ac:dyDescent="0.25" r="336" customHeight="1" ht="17.25">
      <c r="A336" s="178">
        <f>A335</f>
        <v>25569.375</v>
      </c>
      <c r="B336" s="186" t="s">
        <v>113</v>
      </c>
      <c r="C336" s="180"/>
      <c r="D336" s="180"/>
      <c r="E336" s="180"/>
      <c r="F336" s="180"/>
      <c r="G336" s="180">
        <f>SUM(C336:F336)</f>
      </c>
      <c r="H336" s="125">
        <v>6500</v>
      </c>
      <c r="I336" s="125">
        <f>G336*H336</f>
      </c>
      <c r="J336" s="185"/>
      <c r="K336" s="125">
        <f>SUM(I336:J336)</f>
      </c>
      <c r="L336" s="175"/>
      <c r="M336" s="87"/>
      <c r="N336" s="87"/>
      <c r="O336" s="87"/>
      <c r="P336" s="87"/>
      <c r="Q336" s="87"/>
      <c r="R336" s="87"/>
      <c r="S336" s="87"/>
      <c r="T336" s="87"/>
    </row>
    <row x14ac:dyDescent="0.25" r="337" customHeight="1" ht="17.25">
      <c r="A337" s="178">
        <f>A336</f>
        <v>25569.375</v>
      </c>
      <c r="B337" s="186" t="s">
        <v>156</v>
      </c>
      <c r="C337" s="180"/>
      <c r="D337" s="180"/>
      <c r="E337" s="180"/>
      <c r="F337" s="180"/>
      <c r="G337" s="180">
        <f>SUM(C337:F337)</f>
      </c>
      <c r="H337" s="125">
        <v>6500</v>
      </c>
      <c r="I337" s="125">
        <f>G337*H337</f>
      </c>
      <c r="J337" s="185"/>
      <c r="K337" s="125">
        <f>SUM(I337:J337)</f>
      </c>
      <c r="L337" s="175"/>
      <c r="M337" s="87"/>
      <c r="N337" s="87"/>
      <c r="O337" s="87"/>
      <c r="P337" s="87"/>
      <c r="Q337" s="87"/>
      <c r="R337" s="87"/>
      <c r="S337" s="87"/>
      <c r="T337" s="87"/>
    </row>
    <row x14ac:dyDescent="0.25" r="338" customHeight="1" ht="17.25">
      <c r="A338" s="178">
        <f>A337</f>
        <v>25569.375</v>
      </c>
      <c r="B338" s="186" t="s">
        <v>112</v>
      </c>
      <c r="C338" s="180"/>
      <c r="D338" s="180"/>
      <c r="E338" s="180"/>
      <c r="F338" s="180"/>
      <c r="G338" s="180">
        <f>SUM(C338:F338)</f>
      </c>
      <c r="H338" s="125">
        <v>6900</v>
      </c>
      <c r="I338" s="125">
        <f>G338*H338</f>
      </c>
      <c r="J338" s="185"/>
      <c r="K338" s="125">
        <f>SUM(I338:J338)</f>
      </c>
      <c r="L338" s="175"/>
      <c r="M338" s="87"/>
      <c r="N338" s="87"/>
      <c r="O338" s="87"/>
      <c r="P338" s="87"/>
      <c r="Q338" s="87"/>
      <c r="R338" s="87"/>
      <c r="S338" s="87"/>
      <c r="T338" s="87"/>
    </row>
    <row x14ac:dyDescent="0.25" r="339" customHeight="1" ht="17.25">
      <c r="A339" s="178">
        <f>A338</f>
        <v>25569.375</v>
      </c>
      <c r="B339" s="179"/>
      <c r="C339" s="180"/>
      <c r="D339" s="180"/>
      <c r="E339" s="180"/>
      <c r="F339" s="180"/>
      <c r="G339" s="180">
        <f>SUM(C339:F339)</f>
      </c>
      <c r="H339" s="125"/>
      <c r="I339" s="125">
        <f>G339*H339</f>
      </c>
      <c r="J339" s="185"/>
      <c r="K339" s="125">
        <f>SUM(I339:J339)</f>
      </c>
      <c r="L339" s="175"/>
      <c r="M339" s="87"/>
      <c r="N339" s="87"/>
      <c r="O339" s="87"/>
      <c r="P339" s="87"/>
      <c r="Q339" s="87"/>
      <c r="R339" s="87"/>
      <c r="S339" s="87"/>
      <c r="T339" s="87"/>
    </row>
    <row x14ac:dyDescent="0.25" r="340" customHeight="1" ht="17.25">
      <c r="A340" s="178">
        <f>A339</f>
        <v>25569.375</v>
      </c>
      <c r="B340" s="179"/>
      <c r="C340" s="180"/>
      <c r="D340" s="180"/>
      <c r="E340" s="180"/>
      <c r="F340" s="180"/>
      <c r="G340" s="180">
        <f>SUM(C340:F340)</f>
      </c>
      <c r="H340" s="125"/>
      <c r="I340" s="125">
        <f>G340*H340</f>
      </c>
      <c r="J340" s="185"/>
      <c r="K340" s="125">
        <f>SUM(I340:J340)</f>
      </c>
      <c r="L340" s="175"/>
      <c r="M340" s="87"/>
      <c r="N340" s="87"/>
      <c r="O340" s="87"/>
      <c r="P340" s="87"/>
      <c r="Q340" s="87"/>
      <c r="R340" s="87"/>
      <c r="S340" s="87"/>
      <c r="T340" s="87"/>
    </row>
    <row x14ac:dyDescent="0.25" r="341" customHeight="1" ht="17.25">
      <c r="A341" s="178">
        <f>A340</f>
        <v>25569.375</v>
      </c>
      <c r="B341" s="179"/>
      <c r="C341" s="180"/>
      <c r="D341" s="180"/>
      <c r="E341" s="180"/>
      <c r="F341" s="180"/>
      <c r="G341" s="180">
        <f>SUM(C341:F341)</f>
      </c>
      <c r="H341" s="125"/>
      <c r="I341" s="125">
        <f>G341*H341</f>
      </c>
      <c r="J341" s="185"/>
      <c r="K341" s="125">
        <f>SUM(I341:J341)</f>
      </c>
      <c r="L341" s="175"/>
      <c r="M341" s="87"/>
      <c r="N341" s="87"/>
      <c r="O341" s="87"/>
      <c r="P341" s="87"/>
      <c r="Q341" s="87"/>
      <c r="R341" s="87"/>
      <c r="S341" s="87"/>
      <c r="T341" s="87"/>
    </row>
    <row x14ac:dyDescent="0.25" r="342" customHeight="1" ht="17.25">
      <c r="A342" s="178">
        <f>A341</f>
        <v>25569.375</v>
      </c>
      <c r="B342" s="179"/>
      <c r="C342" s="180"/>
      <c r="D342" s="180"/>
      <c r="E342" s="180"/>
      <c r="F342" s="180"/>
      <c r="G342" s="180">
        <f>SUM(C342:F342)</f>
      </c>
      <c r="H342" s="125"/>
      <c r="I342" s="125">
        <f>G342*H342</f>
      </c>
      <c r="J342" s="185"/>
      <c r="K342" s="125">
        <f>SUM(I342:J342)</f>
      </c>
      <c r="L342" s="175"/>
      <c r="M342" s="87"/>
      <c r="N342" s="87"/>
      <c r="O342" s="87"/>
      <c r="P342" s="87"/>
      <c r="Q342" s="87"/>
      <c r="R342" s="87"/>
      <c r="S342" s="87"/>
      <c r="T342" s="87"/>
    </row>
    <row x14ac:dyDescent="0.25" r="343" customHeight="1" ht="17.25">
      <c r="A343" s="178">
        <f>A342</f>
        <v>25569.375</v>
      </c>
      <c r="B343" s="179"/>
      <c r="C343" s="180"/>
      <c r="D343" s="180"/>
      <c r="E343" s="180"/>
      <c r="F343" s="180"/>
      <c r="G343" s="180">
        <f>SUM(C343:F343)</f>
      </c>
      <c r="H343" s="125"/>
      <c r="I343" s="125">
        <f>G343*H343</f>
      </c>
      <c r="J343" s="185"/>
      <c r="K343" s="125">
        <f>SUM(I343:J343)</f>
      </c>
      <c r="L343" s="175"/>
      <c r="M343" s="87"/>
      <c r="N343" s="87"/>
      <c r="O343" s="87"/>
      <c r="P343" s="87"/>
      <c r="Q343" s="87"/>
      <c r="R343" s="87"/>
      <c r="S343" s="87"/>
      <c r="T343" s="87"/>
    </row>
    <row x14ac:dyDescent="0.25" r="344" customHeight="1" ht="17.25">
      <c r="A344" s="189">
        <f>A343</f>
        <v>25569.375</v>
      </c>
      <c r="B344" s="190" t="s">
        <v>157</v>
      </c>
      <c r="C344" s="191">
        <f>SUM(C336:C343)</f>
      </c>
      <c r="D344" s="191">
        <f>SUM(D336:D343)</f>
      </c>
      <c r="E344" s="191">
        <f>SUM(E336:E343)</f>
      </c>
      <c r="F344" s="191">
        <f>SUM(F336:F343)</f>
      </c>
      <c r="G344" s="191">
        <f>SUM(G336:G343)</f>
      </c>
      <c r="H344" s="201"/>
      <c r="I344" s="201">
        <f>SUM(I336:I343)</f>
      </c>
      <c r="J344" s="201"/>
      <c r="K344" s="202">
        <f>SUM(K336:K343)</f>
      </c>
      <c r="L344" s="175"/>
      <c r="M344" s="87"/>
      <c r="N344" s="87"/>
      <c r="O344" s="87"/>
      <c r="P344" s="87"/>
      <c r="Q344" s="87"/>
      <c r="R344" s="87"/>
      <c r="S344" s="87"/>
      <c r="T344" s="87"/>
    </row>
    <row x14ac:dyDescent="0.25" r="345" customHeight="1" ht="17.25" hidden="1">
      <c r="A345" s="172" t="s">
        <v>128</v>
      </c>
      <c r="B345" s="173" t="s">
        <v>2</v>
      </c>
      <c r="C345" s="174" t="s">
        <v>129</v>
      </c>
      <c r="D345" s="174" t="s">
        <v>130</v>
      </c>
      <c r="E345" s="174" t="s">
        <v>131</v>
      </c>
      <c r="F345" s="174" t="s">
        <v>132</v>
      </c>
      <c r="G345" s="174" t="s">
        <v>133</v>
      </c>
      <c r="H345" s="174" t="s">
        <v>7</v>
      </c>
      <c r="I345" s="174" t="s">
        <v>134</v>
      </c>
      <c r="J345" s="174" t="s">
        <v>90</v>
      </c>
      <c r="K345" s="174" t="s">
        <v>135</v>
      </c>
      <c r="L345" s="175"/>
      <c r="M345" s="87"/>
      <c r="N345" s="87"/>
      <c r="O345" s="87"/>
      <c r="P345" s="87"/>
      <c r="Q345" s="87"/>
      <c r="R345" s="87"/>
      <c r="S345" s="87"/>
      <c r="T345" s="87"/>
    </row>
    <row x14ac:dyDescent="0.25" r="346" customHeight="1" ht="17.25">
      <c r="A346" s="178">
        <f>A344+1</f>
        <v>25569.375</v>
      </c>
      <c r="B346" s="179" t="s">
        <v>137</v>
      </c>
      <c r="C346" s="180"/>
      <c r="D346" s="181">
        <v>102</v>
      </c>
      <c r="E346" s="180">
        <v>13</v>
      </c>
      <c r="F346" s="180">
        <v>15</v>
      </c>
      <c r="G346" s="180">
        <f>SUM(C346:F346)</f>
      </c>
      <c r="H346" s="182">
        <v>4500</v>
      </c>
      <c r="I346" s="125">
        <f>G346*H346</f>
      </c>
      <c r="J346" s="125">
        <f>I346*0.1</f>
      </c>
      <c r="K346" s="125">
        <f>SUM(I346:J346)</f>
      </c>
      <c r="L346" s="175"/>
      <c r="M346" s="87"/>
      <c r="N346" s="87"/>
      <c r="O346" s="87"/>
      <c r="P346" s="87"/>
      <c r="Q346" s="87"/>
      <c r="R346" s="87"/>
      <c r="S346" s="87"/>
      <c r="T346" s="87"/>
    </row>
    <row x14ac:dyDescent="0.25" r="347" customHeight="1" ht="17.25">
      <c r="A347" s="178">
        <f>A346</f>
        <v>25569.375</v>
      </c>
      <c r="B347" s="179" t="s">
        <v>13</v>
      </c>
      <c r="C347" s="180"/>
      <c r="D347" s="180">
        <v>13</v>
      </c>
      <c r="E347" s="180">
        <v>0</v>
      </c>
      <c r="F347" s="180"/>
      <c r="G347" s="180">
        <f>SUM(C347:F347)</f>
      </c>
      <c r="H347" s="182">
        <v>6000</v>
      </c>
      <c r="I347" s="125">
        <f>G347*H347</f>
      </c>
      <c r="J347" s="125">
        <f>I347*0.1</f>
      </c>
      <c r="K347" s="125">
        <f>SUM(I347:J347)</f>
      </c>
      <c r="L347" s="175"/>
      <c r="M347" s="87"/>
      <c r="N347" s="87"/>
      <c r="O347" s="87"/>
      <c r="P347" s="87"/>
      <c r="Q347" s="87"/>
      <c r="R347" s="87"/>
      <c r="S347" s="87"/>
      <c r="T347" s="87"/>
    </row>
    <row x14ac:dyDescent="0.25" r="348" customHeight="1" ht="17.25">
      <c r="A348" s="178">
        <f>A347</f>
        <v>25569.375</v>
      </c>
      <c r="B348" s="179" t="s">
        <v>58</v>
      </c>
      <c r="C348" s="183"/>
      <c r="D348" s="180"/>
      <c r="E348" s="180"/>
      <c r="F348" s="180"/>
      <c r="G348" s="180">
        <f>SUM(C348:F348)</f>
      </c>
      <c r="H348" s="182">
        <v>5500</v>
      </c>
      <c r="I348" s="125">
        <f>G348*H348</f>
      </c>
      <c r="J348" s="125">
        <f>I348*0.1</f>
      </c>
      <c r="K348" s="125">
        <f>SUM(I348:J348)</f>
      </c>
      <c r="L348" s="175"/>
      <c r="M348" s="87"/>
      <c r="N348" s="87"/>
      <c r="O348" s="87"/>
      <c r="P348" s="87"/>
      <c r="Q348" s="87"/>
      <c r="R348" s="87"/>
      <c r="S348" s="87"/>
      <c r="T348" s="87"/>
    </row>
    <row x14ac:dyDescent="0.25" r="349" customHeight="1" ht="17.25">
      <c r="A349" s="178">
        <f>A348</f>
        <v>25569.375</v>
      </c>
      <c r="B349" s="179" t="s">
        <v>147</v>
      </c>
      <c r="C349" s="183">
        <v>25</v>
      </c>
      <c r="D349" s="180">
        <v>40</v>
      </c>
      <c r="E349" s="180">
        <v>25</v>
      </c>
      <c r="F349" s="180">
        <v>20</v>
      </c>
      <c r="G349" s="180">
        <f>SUM(C349:F349)</f>
      </c>
      <c r="H349" s="182">
        <v>5000</v>
      </c>
      <c r="I349" s="125">
        <f>G349*H349</f>
      </c>
      <c r="J349" s="125">
        <f>I349*0.1</f>
      </c>
      <c r="K349" s="125">
        <f>SUM(I349:J349)</f>
      </c>
      <c r="L349" s="175"/>
      <c r="M349" s="87"/>
      <c r="N349" s="87"/>
      <c r="O349" s="87"/>
      <c r="P349" s="87"/>
      <c r="Q349" s="87"/>
      <c r="R349" s="87"/>
      <c r="S349" s="87"/>
      <c r="T349" s="87"/>
    </row>
    <row x14ac:dyDescent="0.25" r="350" customHeight="1" ht="17.25">
      <c r="A350" s="178">
        <f>A349</f>
        <v>25569.375</v>
      </c>
      <c r="B350" s="179" t="s">
        <v>27</v>
      </c>
      <c r="C350" s="180"/>
      <c r="D350" s="180">
        <v>10</v>
      </c>
      <c r="E350" s="180">
        <v>10</v>
      </c>
      <c r="F350" s="180"/>
      <c r="G350" s="180">
        <f>SUM(C350:F350)</f>
      </c>
      <c r="H350" s="182">
        <v>5500</v>
      </c>
      <c r="I350" s="125">
        <f>G350*H350</f>
      </c>
      <c r="J350" s="125">
        <f>I350*0.1</f>
      </c>
      <c r="K350" s="125">
        <f>SUM(I350:J350)</f>
      </c>
      <c r="L350" s="175"/>
      <c r="M350" s="87"/>
      <c r="N350" s="87"/>
      <c r="O350" s="87"/>
      <c r="P350" s="87"/>
      <c r="Q350" s="87"/>
      <c r="R350" s="87"/>
      <c r="S350" s="87"/>
      <c r="T350" s="87"/>
    </row>
    <row x14ac:dyDescent="0.25" r="351" customHeight="1" ht="17.25">
      <c r="A351" s="178">
        <f>A350</f>
        <v>25569.375</v>
      </c>
      <c r="B351" s="179" t="s">
        <v>20</v>
      </c>
      <c r="C351" s="180"/>
      <c r="D351" s="180">
        <v>61</v>
      </c>
      <c r="E351" s="180">
        <v>4</v>
      </c>
      <c r="F351" s="180"/>
      <c r="G351" s="180">
        <f>SUM(C351:F351)</f>
      </c>
      <c r="H351" s="182">
        <v>5500</v>
      </c>
      <c r="I351" s="125">
        <f>G351*H351</f>
      </c>
      <c r="J351" s="125">
        <f>I351*0.1</f>
      </c>
      <c r="K351" s="125">
        <f>SUM(I351:J351)</f>
      </c>
      <c r="L351" s="175"/>
      <c r="M351" s="87"/>
      <c r="N351" s="87"/>
      <c r="O351" s="87"/>
      <c r="P351" s="87"/>
      <c r="Q351" s="87"/>
      <c r="R351" s="87"/>
      <c r="S351" s="87"/>
      <c r="T351" s="87"/>
    </row>
    <row x14ac:dyDescent="0.25" r="352" customHeight="1" ht="17.25">
      <c r="A352" s="178">
        <f>A351</f>
        <v>25569.375</v>
      </c>
      <c r="B352" s="179" t="s">
        <v>31</v>
      </c>
      <c r="C352" s="180"/>
      <c r="D352" s="180">
        <v>25</v>
      </c>
      <c r="E352" s="180"/>
      <c r="F352" s="180"/>
      <c r="G352" s="180">
        <f>SUM(C352:F352)</f>
      </c>
      <c r="H352" s="182">
        <v>6000</v>
      </c>
      <c r="I352" s="125">
        <f>G352*H352</f>
      </c>
      <c r="J352" s="125">
        <f>I352*0.1</f>
      </c>
      <c r="K352" s="125">
        <f>SUM(I352:J352)</f>
      </c>
      <c r="L352" s="175"/>
      <c r="M352" s="87"/>
      <c r="N352" s="87"/>
      <c r="O352" s="87"/>
      <c r="P352" s="87"/>
      <c r="Q352" s="87"/>
      <c r="R352" s="87"/>
      <c r="S352" s="87"/>
      <c r="T352" s="87"/>
    </row>
    <row x14ac:dyDescent="0.25" r="353" customHeight="1" ht="17.25">
      <c r="A353" s="178">
        <f>A352</f>
        <v>25569.375</v>
      </c>
      <c r="B353" s="179" t="s">
        <v>71</v>
      </c>
      <c r="C353" s="180"/>
      <c r="D353" s="180">
        <v>25</v>
      </c>
      <c r="E353" s="180"/>
      <c r="F353" s="180"/>
      <c r="G353" s="180">
        <f>SUM(C353:F353)</f>
      </c>
      <c r="H353" s="182">
        <v>6000</v>
      </c>
      <c r="I353" s="125">
        <f>G353*H353</f>
      </c>
      <c r="J353" s="125">
        <f>I353*0.1</f>
      </c>
      <c r="K353" s="125">
        <f>SUM(I353:J353)</f>
      </c>
      <c r="L353" s="175"/>
      <c r="M353" s="87"/>
      <c r="N353" s="87"/>
      <c r="O353" s="87"/>
      <c r="P353" s="87"/>
      <c r="Q353" s="87"/>
      <c r="R353" s="87"/>
      <c r="S353" s="87"/>
      <c r="T353" s="87"/>
    </row>
    <row x14ac:dyDescent="0.25" r="354" customHeight="1" ht="17.25">
      <c r="A354" s="178">
        <f>A353</f>
        <v>25569.375</v>
      </c>
      <c r="B354" s="184" t="s">
        <v>49</v>
      </c>
      <c r="C354" s="180"/>
      <c r="D354" s="180">
        <v>14</v>
      </c>
      <c r="E354" s="180">
        <v>9</v>
      </c>
      <c r="F354" s="180">
        <v>6</v>
      </c>
      <c r="G354" s="180">
        <f>SUM(C354:F354)</f>
      </c>
      <c r="H354" s="182">
        <v>6000</v>
      </c>
      <c r="I354" s="125">
        <f>G354*H354</f>
      </c>
      <c r="J354" s="125">
        <f>I354*0.1</f>
      </c>
      <c r="K354" s="125">
        <f>SUM(I354:J354)</f>
      </c>
      <c r="L354" s="175"/>
      <c r="M354" s="87"/>
      <c r="N354" s="87"/>
      <c r="O354" s="87"/>
      <c r="P354" s="87"/>
      <c r="Q354" s="87"/>
      <c r="R354" s="87"/>
      <c r="S354" s="87"/>
      <c r="T354" s="87"/>
    </row>
    <row x14ac:dyDescent="0.25" r="355" customHeight="1" ht="17.25">
      <c r="A355" s="178">
        <f>A354</f>
        <v>25569.375</v>
      </c>
      <c r="B355" s="179" t="s">
        <v>9</v>
      </c>
      <c r="C355" s="180"/>
      <c r="D355" s="180">
        <v>39</v>
      </c>
      <c r="E355" s="180"/>
      <c r="F355" s="180"/>
      <c r="G355" s="180">
        <f>SUM(C355:F355)</f>
      </c>
      <c r="H355" s="182">
        <v>6000</v>
      </c>
      <c r="I355" s="125">
        <f>G355*H355</f>
      </c>
      <c r="J355" s="125">
        <f>I355*0.1</f>
      </c>
      <c r="K355" s="125">
        <f>SUM(I355:J355)</f>
      </c>
      <c r="L355" s="175"/>
      <c r="M355" s="87"/>
      <c r="N355" s="87"/>
      <c r="O355" s="87"/>
      <c r="P355" s="87"/>
      <c r="Q355" s="87"/>
      <c r="R355" s="87"/>
      <c r="S355" s="87"/>
      <c r="T355" s="87"/>
    </row>
    <row x14ac:dyDescent="0.25" r="356" customHeight="1" ht="17.25">
      <c r="A356" s="178">
        <f>A355</f>
        <v>25569.375</v>
      </c>
      <c r="B356" s="179" t="s">
        <v>78</v>
      </c>
      <c r="C356" s="180"/>
      <c r="D356" s="180">
        <v>0</v>
      </c>
      <c r="E356" s="180"/>
      <c r="F356" s="180"/>
      <c r="G356" s="180">
        <f>SUM(C356:F356)</f>
      </c>
      <c r="H356" s="182">
        <v>6500</v>
      </c>
      <c r="I356" s="125">
        <f>G356*H356</f>
      </c>
      <c r="J356" s="125">
        <f>I356*0.1</f>
      </c>
      <c r="K356" s="125">
        <f>SUM(I356:J356)</f>
      </c>
      <c r="L356" s="175"/>
      <c r="M356" s="87"/>
      <c r="N356" s="87"/>
      <c r="O356" s="87"/>
      <c r="P356" s="87"/>
      <c r="Q356" s="87"/>
      <c r="R356" s="87"/>
      <c r="S356" s="87"/>
      <c r="T356" s="87"/>
    </row>
    <row x14ac:dyDescent="0.25" r="357" customHeight="1" ht="17.25">
      <c r="A357" s="178">
        <f>A356</f>
        <v>25569.375</v>
      </c>
      <c r="B357" s="179" t="s">
        <v>55</v>
      </c>
      <c r="C357" s="180"/>
      <c r="D357" s="180">
        <v>10</v>
      </c>
      <c r="E357" s="180"/>
      <c r="F357" s="180"/>
      <c r="G357" s="180">
        <f>SUM(C357:F357)</f>
      </c>
      <c r="H357" s="182">
        <v>6500</v>
      </c>
      <c r="I357" s="125">
        <f>G357*H357</f>
      </c>
      <c r="J357" s="125">
        <f>I357*0.1</f>
      </c>
      <c r="K357" s="125">
        <f>SUM(I357:J357)</f>
      </c>
      <c r="L357" s="175"/>
      <c r="M357" s="87"/>
      <c r="N357" s="87"/>
      <c r="O357" s="87"/>
      <c r="P357" s="87"/>
      <c r="Q357" s="87"/>
      <c r="R357" s="87"/>
      <c r="S357" s="87"/>
      <c r="T357" s="87"/>
    </row>
    <row x14ac:dyDescent="0.25" r="358" customHeight="1" ht="17.25">
      <c r="A358" s="178">
        <f>A357</f>
        <v>25569.375</v>
      </c>
      <c r="B358" s="179" t="s">
        <v>80</v>
      </c>
      <c r="C358" s="180"/>
      <c r="D358" s="180">
        <v>23</v>
      </c>
      <c r="E358" s="180"/>
      <c r="F358" s="180"/>
      <c r="G358" s="180">
        <f>SUM(C358:F358)</f>
      </c>
      <c r="H358" s="182">
        <v>6000</v>
      </c>
      <c r="I358" s="125">
        <f>G358*H358</f>
      </c>
      <c r="J358" s="185"/>
      <c r="K358" s="125">
        <f>SUM(I358:J358)</f>
      </c>
      <c r="L358" s="175"/>
      <c r="M358" s="87"/>
      <c r="N358" s="87"/>
      <c r="O358" s="87"/>
      <c r="P358" s="87"/>
      <c r="Q358" s="87"/>
      <c r="R358" s="87"/>
      <c r="S358" s="87"/>
      <c r="T358" s="87"/>
    </row>
    <row x14ac:dyDescent="0.25" r="359" customHeight="1" ht="17.25">
      <c r="A359" s="178">
        <f>A358</f>
        <v>25569.375</v>
      </c>
      <c r="B359" s="179" t="s">
        <v>67</v>
      </c>
      <c r="C359" s="180"/>
      <c r="D359" s="180">
        <v>7</v>
      </c>
      <c r="E359" s="180"/>
      <c r="F359" s="180"/>
      <c r="G359" s="180">
        <f>SUM(C359:F359)</f>
      </c>
      <c r="H359" s="182">
        <v>5500</v>
      </c>
      <c r="I359" s="125">
        <f>G359*H359</f>
      </c>
      <c r="J359" s="125">
        <f>I359*0.1</f>
      </c>
      <c r="K359" s="125">
        <f>SUM(I359:J359)</f>
      </c>
      <c r="L359" s="175"/>
      <c r="M359" s="87"/>
      <c r="N359" s="87"/>
      <c r="O359" s="87"/>
      <c r="P359" s="87"/>
      <c r="Q359" s="87"/>
      <c r="R359" s="87"/>
      <c r="S359" s="87"/>
      <c r="T359" s="87"/>
    </row>
    <row x14ac:dyDescent="0.25" r="360" customHeight="1" ht="17.25">
      <c r="A360" s="178">
        <f>A359</f>
        <v>25569.375</v>
      </c>
      <c r="B360" s="186" t="s">
        <v>74</v>
      </c>
      <c r="C360" s="180"/>
      <c r="D360" s="180">
        <v>25</v>
      </c>
      <c r="E360" s="180">
        <v>17</v>
      </c>
      <c r="F360" s="180"/>
      <c r="G360" s="180">
        <f>SUM(C360:F360)</f>
      </c>
      <c r="H360" s="187">
        <v>5000</v>
      </c>
      <c r="I360" s="125">
        <f>G360*H360</f>
      </c>
      <c r="J360" s="125">
        <f>I360*0.1</f>
      </c>
      <c r="K360" s="125">
        <f>SUM(I360:J360)</f>
      </c>
      <c r="L360" s="175"/>
      <c r="M360" s="87"/>
      <c r="N360" s="87"/>
      <c r="O360" s="87"/>
      <c r="P360" s="87"/>
      <c r="Q360" s="87"/>
      <c r="R360" s="87"/>
      <c r="S360" s="87"/>
      <c r="T360" s="87"/>
    </row>
    <row x14ac:dyDescent="0.25" r="361" customHeight="1" ht="17.25">
      <c r="A361" s="178">
        <f>A360</f>
        <v>25569.375</v>
      </c>
      <c r="B361" s="179" t="s">
        <v>11</v>
      </c>
      <c r="C361" s="180"/>
      <c r="D361" s="180">
        <v>0</v>
      </c>
      <c r="E361" s="180"/>
      <c r="F361" s="180"/>
      <c r="G361" s="180">
        <f>SUM(C361:F361)</f>
      </c>
      <c r="H361" s="182">
        <v>6000</v>
      </c>
      <c r="I361" s="125">
        <f>G361*H361</f>
      </c>
      <c r="J361" s="125">
        <f>I361*0.1</f>
      </c>
      <c r="K361" s="125">
        <f>SUM(I361:J361)</f>
      </c>
      <c r="L361" s="175"/>
      <c r="M361" s="87"/>
      <c r="N361" s="87"/>
      <c r="O361" s="87"/>
      <c r="P361" s="87"/>
      <c r="Q361" s="87"/>
      <c r="R361" s="87"/>
      <c r="S361" s="87"/>
      <c r="T361" s="87"/>
    </row>
    <row x14ac:dyDescent="0.25" r="362" customHeight="1" ht="17.25">
      <c r="A362" s="178">
        <f>A361</f>
        <v>25569.375</v>
      </c>
      <c r="B362" s="179" t="s">
        <v>22</v>
      </c>
      <c r="C362" s="180"/>
      <c r="D362" s="180">
        <v>23</v>
      </c>
      <c r="E362" s="180"/>
      <c r="F362" s="180"/>
      <c r="G362" s="180">
        <f>SUM(C362:F362)</f>
      </c>
      <c r="H362" s="182">
        <v>4800</v>
      </c>
      <c r="I362" s="125">
        <f>G362*H362</f>
      </c>
      <c r="J362" s="125">
        <f>I362*0.1</f>
      </c>
      <c r="K362" s="125">
        <f>SUM(I362:J362)</f>
      </c>
      <c r="L362" s="175"/>
      <c r="M362" s="87"/>
      <c r="N362" s="87"/>
      <c r="O362" s="87"/>
      <c r="P362" s="87"/>
      <c r="Q362" s="87"/>
      <c r="R362" s="87"/>
      <c r="S362" s="87"/>
      <c r="T362" s="87"/>
    </row>
    <row x14ac:dyDescent="0.25" r="363" customHeight="1" ht="17.25">
      <c r="A363" s="178">
        <f>A362</f>
        <v>25569.375</v>
      </c>
      <c r="B363" s="186" t="s">
        <v>84</v>
      </c>
      <c r="C363" s="180"/>
      <c r="D363" s="180">
        <v>9</v>
      </c>
      <c r="E363" s="180">
        <v>9</v>
      </c>
      <c r="F363" s="180"/>
      <c r="G363" s="180">
        <f>SUM(C363:F363)</f>
      </c>
      <c r="H363" s="182">
        <v>4800</v>
      </c>
      <c r="I363" s="125">
        <f>G363*H363</f>
      </c>
      <c r="J363" s="125">
        <f>I363*0.1</f>
      </c>
      <c r="K363" s="125">
        <f>SUM(I363:J363)</f>
      </c>
      <c r="L363" s="175"/>
      <c r="M363" s="87"/>
      <c r="N363" s="87"/>
      <c r="O363" s="87"/>
      <c r="P363" s="87"/>
      <c r="Q363" s="87"/>
      <c r="R363" s="87"/>
      <c r="S363" s="87"/>
      <c r="T363" s="87"/>
    </row>
    <row x14ac:dyDescent="0.25" r="364" customHeight="1" ht="17.25">
      <c r="A364" s="178">
        <f>A363</f>
        <v>25569.375</v>
      </c>
      <c r="B364" s="179" t="s">
        <v>17</v>
      </c>
      <c r="C364" s="180"/>
      <c r="D364" s="180">
        <v>37</v>
      </c>
      <c r="E364" s="180">
        <v>15</v>
      </c>
      <c r="F364" s="180"/>
      <c r="G364" s="180">
        <f>SUM(C364:F364)</f>
      </c>
      <c r="H364" s="182">
        <v>6500</v>
      </c>
      <c r="I364" s="125">
        <f>G364*H364</f>
      </c>
      <c r="J364" s="125">
        <f>I364*0.1</f>
      </c>
      <c r="K364" s="125">
        <f>SUM(I364:J364)</f>
      </c>
      <c r="L364" s="175"/>
      <c r="M364" s="87"/>
      <c r="N364" s="87"/>
      <c r="O364" s="87"/>
      <c r="P364" s="87"/>
      <c r="Q364" s="87"/>
      <c r="R364" s="87"/>
      <c r="S364" s="87"/>
      <c r="T364" s="87"/>
    </row>
    <row x14ac:dyDescent="0.25" r="365" customHeight="1" ht="17.25">
      <c r="A365" s="178">
        <f>A364</f>
        <v>25569.375</v>
      </c>
      <c r="B365" s="186" t="s">
        <v>148</v>
      </c>
      <c r="C365" s="180"/>
      <c r="D365" s="180">
        <v>3</v>
      </c>
      <c r="E365" s="180"/>
      <c r="F365" s="180"/>
      <c r="G365" s="180">
        <f>SUM(C365:F365)</f>
      </c>
      <c r="H365" s="182">
        <v>6000</v>
      </c>
      <c r="I365" s="125">
        <f>G365*H365</f>
      </c>
      <c r="J365" s="125">
        <f>I365*0.1</f>
      </c>
      <c r="K365" s="125">
        <f>SUM(I365:J365)</f>
      </c>
      <c r="L365" s="175"/>
      <c r="M365" s="87"/>
      <c r="N365" s="87"/>
      <c r="O365" s="87"/>
      <c r="P365" s="87"/>
      <c r="Q365" s="87"/>
      <c r="R365" s="87"/>
      <c r="S365" s="87"/>
      <c r="T365" s="87"/>
    </row>
    <row x14ac:dyDescent="0.25" r="366" customHeight="1" ht="17.25">
      <c r="A366" s="178">
        <f>A365</f>
        <v>25569.375</v>
      </c>
      <c r="B366" s="179" t="s">
        <v>29</v>
      </c>
      <c r="C366" s="188">
        <v>13</v>
      </c>
      <c r="D366" s="180">
        <v>15</v>
      </c>
      <c r="E366" s="180">
        <v>14</v>
      </c>
      <c r="F366" s="180"/>
      <c r="G366" s="180">
        <f>SUM(C366:F366)</f>
      </c>
      <c r="H366" s="182">
        <v>5500</v>
      </c>
      <c r="I366" s="125">
        <f>G366*H366</f>
      </c>
      <c r="J366" s="125">
        <f>I366*0.1</f>
      </c>
      <c r="K366" s="125">
        <f>SUM(I366:J366)</f>
      </c>
      <c r="L366" s="175"/>
      <c r="M366" s="87"/>
      <c r="N366" s="87"/>
      <c r="O366" s="87"/>
      <c r="P366" s="87"/>
      <c r="Q366" s="87"/>
      <c r="R366" s="87"/>
      <c r="S366" s="87"/>
      <c r="T366" s="87"/>
    </row>
    <row x14ac:dyDescent="0.25" r="367" customHeight="1" ht="17.25">
      <c r="A367" s="178">
        <f>A366</f>
        <v>25569.375</v>
      </c>
      <c r="B367" s="179" t="s">
        <v>15</v>
      </c>
      <c r="C367" s="180"/>
      <c r="D367" s="180">
        <v>13</v>
      </c>
      <c r="E367" s="180">
        <v>5</v>
      </c>
      <c r="F367" s="180"/>
      <c r="G367" s="180">
        <f>SUM(C367:F367)</f>
      </c>
      <c r="H367" s="182">
        <v>4800</v>
      </c>
      <c r="I367" s="125">
        <f>G367*H367</f>
      </c>
      <c r="J367" s="125">
        <f>I367*0.1</f>
      </c>
      <c r="K367" s="125">
        <f>SUM(I367:J367)</f>
      </c>
      <c r="L367" s="175"/>
      <c r="M367" s="87"/>
      <c r="N367" s="87"/>
      <c r="O367" s="87"/>
      <c r="P367" s="87"/>
      <c r="Q367" s="87"/>
      <c r="R367" s="87"/>
      <c r="S367" s="87"/>
      <c r="T367" s="87"/>
    </row>
    <row x14ac:dyDescent="0.25" r="368" customHeight="1" ht="17.25">
      <c r="A368" s="178">
        <f>A367</f>
        <v>25569.375</v>
      </c>
      <c r="B368" s="179" t="s">
        <v>21</v>
      </c>
      <c r="C368" s="188">
        <v>7</v>
      </c>
      <c r="D368" s="180">
        <v>17</v>
      </c>
      <c r="E368" s="180"/>
      <c r="F368" s="180"/>
      <c r="G368" s="180">
        <f>SUM(C368:F368)</f>
      </c>
      <c r="H368" s="182">
        <v>5500</v>
      </c>
      <c r="I368" s="125">
        <f>G368*H368</f>
      </c>
      <c r="J368" s="125">
        <f>I368*0.1</f>
      </c>
      <c r="K368" s="125">
        <f>SUM(I368:J368)</f>
      </c>
      <c r="L368" s="175"/>
      <c r="M368" s="87"/>
      <c r="N368" s="87"/>
      <c r="O368" s="87"/>
      <c r="P368" s="87"/>
      <c r="Q368" s="87"/>
      <c r="R368" s="87"/>
      <c r="S368" s="87"/>
      <c r="T368" s="87"/>
    </row>
    <row x14ac:dyDescent="0.25" r="369" customHeight="1" ht="17.25">
      <c r="A369" s="178">
        <f>A368</f>
        <v>25569.375</v>
      </c>
      <c r="B369" s="179" t="s">
        <v>52</v>
      </c>
      <c r="C369" s="180"/>
      <c r="D369" s="180">
        <v>16</v>
      </c>
      <c r="E369" s="180">
        <v>11</v>
      </c>
      <c r="F369" s="180"/>
      <c r="G369" s="180">
        <f>SUM(C369:F369)</f>
      </c>
      <c r="H369" s="182">
        <v>5500</v>
      </c>
      <c r="I369" s="125">
        <f>G369*H369</f>
      </c>
      <c r="J369" s="125">
        <f>I369*0.1</f>
      </c>
      <c r="K369" s="125">
        <f>SUM(I369:J369)</f>
      </c>
      <c r="L369" s="175"/>
      <c r="M369" s="87"/>
      <c r="N369" s="87"/>
      <c r="O369" s="87"/>
      <c r="P369" s="87"/>
      <c r="Q369" s="87"/>
      <c r="R369" s="87"/>
      <c r="S369" s="87"/>
      <c r="T369" s="87"/>
    </row>
    <row x14ac:dyDescent="0.25" r="370" customHeight="1" ht="17.25">
      <c r="A370" s="178">
        <f>A369</f>
        <v>25569.375</v>
      </c>
      <c r="B370" s="186" t="s">
        <v>61</v>
      </c>
      <c r="C370" s="180"/>
      <c r="D370" s="180">
        <v>6</v>
      </c>
      <c r="E370" s="180"/>
      <c r="F370" s="180"/>
      <c r="G370" s="180">
        <f>SUM(C370:F370)</f>
      </c>
      <c r="H370" s="182">
        <v>5500</v>
      </c>
      <c r="I370" s="125">
        <f>G370*H370</f>
      </c>
      <c r="J370" s="125">
        <f>I370*0.1</f>
      </c>
      <c r="K370" s="125">
        <f>SUM(I370:J370)</f>
      </c>
      <c r="L370" s="175"/>
      <c r="M370" s="87"/>
      <c r="N370" s="87"/>
      <c r="O370" s="87"/>
      <c r="P370" s="87"/>
      <c r="Q370" s="87"/>
      <c r="R370" s="87"/>
      <c r="S370" s="87"/>
      <c r="T370" s="87"/>
    </row>
    <row x14ac:dyDescent="0.25" r="371" customHeight="1" ht="17.25">
      <c r="A371" s="178">
        <f>A370</f>
        <v>25569.375</v>
      </c>
      <c r="B371" s="179" t="s">
        <v>33</v>
      </c>
      <c r="C371" s="180"/>
      <c r="D371" s="180">
        <v>8</v>
      </c>
      <c r="E371" s="180"/>
      <c r="F371" s="180"/>
      <c r="G371" s="180">
        <f>SUM(C371:F371)</f>
      </c>
      <c r="H371" s="182">
        <v>5500</v>
      </c>
      <c r="I371" s="125">
        <f>G371*H371</f>
      </c>
      <c r="J371" s="125">
        <f>I371*0.1</f>
      </c>
      <c r="K371" s="125">
        <f>SUM(I371:J371)</f>
      </c>
      <c r="L371" s="175"/>
      <c r="M371" s="87"/>
      <c r="N371" s="87"/>
      <c r="O371" s="87"/>
      <c r="P371" s="87"/>
      <c r="Q371" s="87"/>
      <c r="R371" s="87"/>
      <c r="S371" s="87"/>
      <c r="T371" s="87"/>
    </row>
    <row x14ac:dyDescent="0.25" r="372" customHeight="1" ht="17.25">
      <c r="A372" s="178">
        <f>A371</f>
        <v>25569.375</v>
      </c>
      <c r="B372" s="179" t="s">
        <v>12</v>
      </c>
      <c r="C372" s="180"/>
      <c r="D372" s="180">
        <v>17</v>
      </c>
      <c r="E372" s="180">
        <v>8</v>
      </c>
      <c r="F372" s="180"/>
      <c r="G372" s="180">
        <f>SUM(C372:F372)</f>
      </c>
      <c r="H372" s="182">
        <v>6000</v>
      </c>
      <c r="I372" s="125">
        <f>G372*H372</f>
      </c>
      <c r="J372" s="125">
        <f>I372*0.1</f>
      </c>
      <c r="K372" s="125">
        <f>SUM(I372:J372)</f>
      </c>
      <c r="L372" s="175"/>
      <c r="M372" s="87"/>
      <c r="N372" s="87"/>
      <c r="O372" s="87"/>
      <c r="P372" s="87"/>
      <c r="Q372" s="87"/>
      <c r="R372" s="87"/>
      <c r="S372" s="87"/>
      <c r="T372" s="87"/>
    </row>
    <row x14ac:dyDescent="0.25" r="373" customHeight="1" ht="17.25">
      <c r="A373" s="178">
        <f>A372</f>
        <v>25569.375</v>
      </c>
      <c r="B373" s="186" t="s">
        <v>37</v>
      </c>
      <c r="C373" s="180"/>
      <c r="D373" s="180">
        <v>6</v>
      </c>
      <c r="E373" s="180"/>
      <c r="F373" s="180"/>
      <c r="G373" s="180">
        <f>SUM(C373:F373)</f>
      </c>
      <c r="H373" s="182">
        <v>6500</v>
      </c>
      <c r="I373" s="125">
        <f>G373*H373</f>
      </c>
      <c r="J373" s="125">
        <f>I373*0.1</f>
      </c>
      <c r="K373" s="125">
        <f>SUM(I373:J373)</f>
      </c>
      <c r="L373" s="175"/>
      <c r="M373" s="87"/>
      <c r="N373" s="87"/>
      <c r="O373" s="87"/>
      <c r="P373" s="87"/>
      <c r="Q373" s="87"/>
      <c r="R373" s="87"/>
      <c r="S373" s="87"/>
      <c r="T373" s="87"/>
    </row>
    <row x14ac:dyDescent="0.25" r="374" customHeight="1" ht="17.25">
      <c r="A374" s="178">
        <f>A373</f>
        <v>25569.375</v>
      </c>
      <c r="B374" s="186" t="s">
        <v>64</v>
      </c>
      <c r="C374" s="180"/>
      <c r="D374" s="180">
        <v>48</v>
      </c>
      <c r="E374" s="180">
        <v>4</v>
      </c>
      <c r="F374" s="180"/>
      <c r="G374" s="180">
        <f>SUM(C374:F374)</f>
      </c>
      <c r="H374" s="182">
        <v>5500</v>
      </c>
      <c r="I374" s="125">
        <f>G374*H374</f>
      </c>
      <c r="J374" s="125">
        <f>I374*0.1</f>
      </c>
      <c r="K374" s="125">
        <f>SUM(I374:J374)</f>
      </c>
      <c r="L374" s="175"/>
      <c r="M374" s="87"/>
      <c r="N374" s="87"/>
      <c r="O374" s="87"/>
      <c r="P374" s="87"/>
      <c r="Q374" s="87"/>
      <c r="R374" s="87"/>
      <c r="S374" s="87"/>
      <c r="T374" s="87"/>
    </row>
    <row x14ac:dyDescent="0.25" r="375" customHeight="1" ht="17.25">
      <c r="A375" s="178">
        <f>A374</f>
        <v>25569.375</v>
      </c>
      <c r="B375" s="179" t="s">
        <v>25</v>
      </c>
      <c r="C375" s="180"/>
      <c r="D375" s="180">
        <v>0</v>
      </c>
      <c r="E375" s="180"/>
      <c r="F375" s="180"/>
      <c r="G375" s="180">
        <f>SUM(C375:F375)</f>
      </c>
      <c r="H375" s="182">
        <v>6000</v>
      </c>
      <c r="I375" s="125">
        <f>G375*H375</f>
      </c>
      <c r="J375" s="125">
        <f>I375*0.1</f>
      </c>
      <c r="K375" s="125">
        <f>SUM(I375:J375)</f>
      </c>
      <c r="L375" s="175"/>
      <c r="M375" s="87"/>
      <c r="N375" s="87"/>
      <c r="O375" s="87"/>
      <c r="P375" s="87"/>
      <c r="Q375" s="87"/>
      <c r="R375" s="87"/>
      <c r="S375" s="87"/>
      <c r="T375" s="87"/>
    </row>
    <row x14ac:dyDescent="0.25" r="376" customHeight="1" ht="17.25">
      <c r="A376" s="178">
        <f>A375</f>
        <v>25569.375</v>
      </c>
      <c r="B376" s="186" t="s">
        <v>76</v>
      </c>
      <c r="C376" s="188"/>
      <c r="D376" s="180">
        <v>0</v>
      </c>
      <c r="E376" s="180"/>
      <c r="F376" s="180"/>
      <c r="G376" s="180">
        <f>SUM(C376:F376)</f>
      </c>
      <c r="H376" s="125">
        <v>6000</v>
      </c>
      <c r="I376" s="125">
        <f>G376*H376</f>
      </c>
      <c r="J376" s="125">
        <f>I376*0.1</f>
      </c>
      <c r="K376" s="125">
        <f>SUM(I376:J376)</f>
      </c>
      <c r="L376" s="175"/>
      <c r="M376" s="87"/>
      <c r="N376" s="87"/>
      <c r="O376" s="87"/>
      <c r="P376" s="87"/>
      <c r="Q376" s="87"/>
      <c r="R376" s="87"/>
      <c r="S376" s="87"/>
      <c r="T376" s="87"/>
    </row>
    <row x14ac:dyDescent="0.25" r="377" customHeight="1" ht="17.25">
      <c r="A377" s="178">
        <f>A376</f>
        <v>25569.375</v>
      </c>
      <c r="B377" s="186" t="s">
        <v>149</v>
      </c>
      <c r="C377" s="180"/>
      <c r="D377" s="180">
        <v>91</v>
      </c>
      <c r="E377" s="180">
        <v>32</v>
      </c>
      <c r="F377" s="180">
        <v>3</v>
      </c>
      <c r="G377" s="180">
        <f>SUM(C377:F377)</f>
      </c>
      <c r="H377" s="125">
        <v>6000</v>
      </c>
      <c r="I377" s="125">
        <f>G377*H377</f>
      </c>
      <c r="J377" s="125">
        <f>I377*0.1</f>
      </c>
      <c r="K377" s="125">
        <f>SUM(I377:J377)</f>
      </c>
      <c r="L377" s="175"/>
      <c r="M377" s="87"/>
      <c r="N377" s="87"/>
      <c r="O377" s="87"/>
      <c r="P377" s="87"/>
      <c r="Q377" s="87"/>
      <c r="R377" s="87"/>
      <c r="S377" s="87"/>
      <c r="T377" s="87"/>
    </row>
    <row x14ac:dyDescent="0.25" r="378" customHeight="1" ht="17.25">
      <c r="A378" s="178">
        <f>A377</f>
        <v>25569.375</v>
      </c>
      <c r="B378" s="186" t="s">
        <v>43</v>
      </c>
      <c r="C378" s="180"/>
      <c r="D378" s="180">
        <v>45</v>
      </c>
      <c r="E378" s="180">
        <v>10</v>
      </c>
      <c r="F378" s="180"/>
      <c r="G378" s="180">
        <f>SUM(C378:F378)</f>
      </c>
      <c r="H378" s="125">
        <v>6000</v>
      </c>
      <c r="I378" s="125">
        <f>G378*H378</f>
      </c>
      <c r="J378" s="125">
        <f>I378*0.1</f>
      </c>
      <c r="K378" s="125">
        <f>SUM(I378:J378)</f>
      </c>
      <c r="L378" s="175"/>
      <c r="M378" s="87"/>
      <c r="N378" s="87"/>
      <c r="O378" s="87"/>
      <c r="P378" s="87"/>
      <c r="Q378" s="87"/>
      <c r="R378" s="87"/>
      <c r="S378" s="87"/>
      <c r="T378" s="87"/>
    </row>
    <row x14ac:dyDescent="0.25" r="379" customHeight="1" ht="17.25">
      <c r="A379" s="178">
        <f>A378</f>
        <v>25569.375</v>
      </c>
      <c r="B379" s="186" t="s">
        <v>18</v>
      </c>
      <c r="C379" s="180"/>
      <c r="D379" s="180">
        <v>9</v>
      </c>
      <c r="E379" s="180">
        <v>7</v>
      </c>
      <c r="F379" s="180">
        <v>6</v>
      </c>
      <c r="G379" s="180">
        <f>SUM(C379:F379)</f>
      </c>
      <c r="H379" s="125">
        <v>6000</v>
      </c>
      <c r="I379" s="125">
        <f>G379*H379</f>
      </c>
      <c r="J379" s="125">
        <f>I379*0.1</f>
      </c>
      <c r="K379" s="125">
        <f>SUM(I379:J379)</f>
      </c>
      <c r="L379" s="175"/>
      <c r="M379" s="87"/>
      <c r="N379" s="87"/>
      <c r="O379" s="87"/>
      <c r="P379" s="87"/>
      <c r="Q379" s="87"/>
      <c r="R379" s="87"/>
      <c r="S379" s="87"/>
      <c r="T379" s="87"/>
    </row>
    <row x14ac:dyDescent="0.25" r="380" customHeight="1" ht="17.25">
      <c r="A380" s="178">
        <f>A379</f>
        <v>25569.375</v>
      </c>
      <c r="B380" s="186" t="s">
        <v>82</v>
      </c>
      <c r="C380" s="188">
        <v>12</v>
      </c>
      <c r="D380" s="180">
        <v>25</v>
      </c>
      <c r="E380" s="180">
        <v>9</v>
      </c>
      <c r="F380" s="180">
        <v>7</v>
      </c>
      <c r="G380" s="180">
        <f>SUM(C380:F380)</f>
      </c>
      <c r="H380" s="125">
        <v>5000</v>
      </c>
      <c r="I380" s="125">
        <f>G380*H380</f>
      </c>
      <c r="J380" s="125">
        <f>I380*0.1</f>
      </c>
      <c r="K380" s="125">
        <f>SUM(I380:J380)</f>
      </c>
      <c r="L380" s="175"/>
      <c r="M380" s="87"/>
      <c r="N380" s="87"/>
      <c r="O380" s="87"/>
      <c r="P380" s="87"/>
      <c r="Q380" s="87"/>
      <c r="R380" s="87"/>
      <c r="S380" s="87"/>
      <c r="T380" s="87"/>
    </row>
    <row x14ac:dyDescent="0.25" r="381" customHeight="1" ht="17.25">
      <c r="A381" s="178">
        <f>A380</f>
        <v>25569.375</v>
      </c>
      <c r="B381" s="186" t="s">
        <v>151</v>
      </c>
      <c r="C381" s="180"/>
      <c r="D381" s="180">
        <v>12</v>
      </c>
      <c r="E381" s="180"/>
      <c r="F381" s="180"/>
      <c r="G381" s="180">
        <f>SUM(C381:F381)</f>
      </c>
      <c r="H381" s="125">
        <v>5000</v>
      </c>
      <c r="I381" s="125">
        <f>G381*H381</f>
      </c>
      <c r="J381" s="125">
        <f>I381*0.1</f>
      </c>
      <c r="K381" s="125">
        <f>SUM(I381:J381)</f>
      </c>
      <c r="L381" s="175"/>
      <c r="M381" s="87"/>
      <c r="N381" s="87"/>
      <c r="O381" s="87"/>
      <c r="P381" s="87"/>
      <c r="Q381" s="87"/>
      <c r="R381" s="87"/>
      <c r="S381" s="87"/>
      <c r="T381" s="87"/>
    </row>
    <row x14ac:dyDescent="0.25" r="382" customHeight="1" ht="17.25">
      <c r="A382" s="178">
        <f>A381</f>
        <v>25569.375</v>
      </c>
      <c r="B382" s="186" t="s">
        <v>105</v>
      </c>
      <c r="C382" s="180"/>
      <c r="D382" s="180">
        <v>0</v>
      </c>
      <c r="E382" s="180"/>
      <c r="F382" s="180"/>
      <c r="G382" s="180">
        <f>SUM(C382:F382)</f>
      </c>
      <c r="H382" s="125">
        <v>7000</v>
      </c>
      <c r="I382" s="125">
        <f>G382*H382</f>
      </c>
      <c r="J382" s="185"/>
      <c r="K382" s="125">
        <f>SUM(I382:J382)</f>
      </c>
      <c r="L382" s="175"/>
      <c r="M382" s="87"/>
      <c r="N382" s="87"/>
      <c r="O382" s="87"/>
      <c r="P382" s="87"/>
      <c r="Q382" s="87"/>
      <c r="R382" s="87"/>
      <c r="S382" s="87"/>
      <c r="T382" s="87"/>
    </row>
    <row x14ac:dyDescent="0.25" r="383" customHeight="1" ht="17.25">
      <c r="A383" s="178">
        <f>A382</f>
        <v>25569.375</v>
      </c>
      <c r="B383" s="186" t="s">
        <v>23</v>
      </c>
      <c r="C383" s="180"/>
      <c r="D383" s="180">
        <v>15</v>
      </c>
      <c r="E383" s="180"/>
      <c r="F383" s="180"/>
      <c r="G383" s="180">
        <f>SUM(C383:F383)</f>
      </c>
      <c r="H383" s="125">
        <v>6000</v>
      </c>
      <c r="I383" s="125">
        <f>G383*H383</f>
      </c>
      <c r="J383" s="125">
        <f>I383*0.1</f>
      </c>
      <c r="K383" s="125">
        <f>SUM(I383:J383)</f>
      </c>
      <c r="L383" s="175"/>
      <c r="M383" s="87"/>
      <c r="N383" s="87"/>
      <c r="O383" s="87"/>
      <c r="P383" s="87"/>
      <c r="Q383" s="87"/>
      <c r="R383" s="87"/>
      <c r="S383" s="87"/>
      <c r="T383" s="87"/>
    </row>
    <row x14ac:dyDescent="0.25" r="384" customHeight="1" ht="17.25">
      <c r="A384" s="178">
        <f>A383</f>
        <v>25569.375</v>
      </c>
      <c r="B384" s="186" t="s">
        <v>40</v>
      </c>
      <c r="C384" s="180"/>
      <c r="D384" s="180">
        <v>0</v>
      </c>
      <c r="E384" s="180"/>
      <c r="F384" s="180"/>
      <c r="G384" s="180">
        <f>SUM(C384:F384)</f>
      </c>
      <c r="H384" s="125">
        <v>6500</v>
      </c>
      <c r="I384" s="125">
        <f>G384*H384</f>
      </c>
      <c r="J384" s="125">
        <f>I384*0.1</f>
      </c>
      <c r="K384" s="125">
        <f>SUM(I384:J384)</f>
      </c>
      <c r="L384" s="175"/>
      <c r="M384" s="87"/>
      <c r="N384" s="87"/>
      <c r="O384" s="87"/>
      <c r="P384" s="87"/>
      <c r="Q384" s="87"/>
      <c r="R384" s="87"/>
      <c r="S384" s="87"/>
      <c r="T384" s="87"/>
    </row>
    <row x14ac:dyDescent="0.25" r="385" customHeight="1" ht="17.25">
      <c r="A385" s="178">
        <f>A384</f>
        <v>25569.375</v>
      </c>
      <c r="B385" s="186" t="s">
        <v>86</v>
      </c>
      <c r="C385" s="180"/>
      <c r="D385" s="180"/>
      <c r="E385" s="180">
        <v>6</v>
      </c>
      <c r="F385" s="180"/>
      <c r="G385" s="180">
        <f>SUM(C385:F385)</f>
      </c>
      <c r="H385" s="125">
        <v>6000</v>
      </c>
      <c r="I385" s="125">
        <f>G385*H385</f>
      </c>
      <c r="J385" s="125">
        <f>I385*0.1</f>
      </c>
      <c r="K385" s="125">
        <f>SUM(I385:J385)</f>
      </c>
      <c r="L385" s="175"/>
      <c r="M385" s="87"/>
      <c r="N385" s="87"/>
      <c r="O385" s="87"/>
      <c r="P385" s="87"/>
      <c r="Q385" s="87"/>
      <c r="R385" s="87"/>
      <c r="S385" s="87"/>
      <c r="T385" s="87"/>
    </row>
    <row x14ac:dyDescent="0.25" r="386" customHeight="1" ht="17.25">
      <c r="A386" s="178">
        <f>A385</f>
        <v>25569.375</v>
      </c>
      <c r="B386" s="186" t="s">
        <v>86</v>
      </c>
      <c r="C386" s="180"/>
      <c r="D386" s="192">
        <v>14</v>
      </c>
      <c r="E386" s="180"/>
      <c r="F386" s="192">
        <v>3</v>
      </c>
      <c r="G386" s="180">
        <f>SUM(C386:F386)</f>
      </c>
      <c r="H386" s="193">
        <v>9000</v>
      </c>
      <c r="I386" s="125">
        <f>G386*H386</f>
      </c>
      <c r="J386" s="125">
        <f>I386*0.1</f>
      </c>
      <c r="K386" s="125">
        <f>SUM(I386:J386)</f>
      </c>
      <c r="L386" s="175"/>
      <c r="M386" s="87"/>
      <c r="N386" s="87"/>
      <c r="O386" s="87"/>
      <c r="P386" s="87"/>
      <c r="Q386" s="87"/>
      <c r="R386" s="87"/>
      <c r="S386" s="87"/>
      <c r="T386" s="87"/>
    </row>
    <row x14ac:dyDescent="0.25" r="387" customHeight="1" ht="17.25">
      <c r="A387" s="178">
        <f>A385</f>
        <v>25569.375</v>
      </c>
      <c r="B387" s="186" t="s">
        <v>152</v>
      </c>
      <c r="C387" s="180"/>
      <c r="D387" s="180">
        <v>70</v>
      </c>
      <c r="E387" s="180"/>
      <c r="F387" s="180"/>
      <c r="G387" s="180">
        <f>SUM(C387:F387)</f>
      </c>
      <c r="H387" s="125">
        <v>6000</v>
      </c>
      <c r="I387" s="125">
        <f>G387*H387</f>
      </c>
      <c r="J387" s="125">
        <f>I387*0.1</f>
      </c>
      <c r="K387" s="125">
        <f>SUM(I387:J387)</f>
      </c>
      <c r="L387" s="175"/>
      <c r="M387" s="87"/>
      <c r="N387" s="87"/>
      <c r="O387" s="87"/>
      <c r="P387" s="87"/>
      <c r="Q387" s="87"/>
      <c r="R387" s="87"/>
      <c r="S387" s="87"/>
      <c r="T387" s="87"/>
    </row>
    <row x14ac:dyDescent="0.25" r="388" customHeight="1" ht="17.25">
      <c r="A388" s="178">
        <f>A383</f>
        <v>25569.375</v>
      </c>
      <c r="B388" s="186" t="s">
        <v>153</v>
      </c>
      <c r="C388" s="180"/>
      <c r="D388" s="180">
        <v>10</v>
      </c>
      <c r="E388" s="180"/>
      <c r="F388" s="180"/>
      <c r="G388" s="180">
        <f>SUM(C388:F388)</f>
      </c>
      <c r="H388" s="125">
        <v>6000</v>
      </c>
      <c r="I388" s="125">
        <f>G388*H388</f>
      </c>
      <c r="J388" s="125">
        <f>I388*0.1</f>
      </c>
      <c r="K388" s="125">
        <f>SUM(I388:J388)</f>
      </c>
      <c r="L388" s="175"/>
      <c r="M388" s="87"/>
      <c r="N388" s="87"/>
      <c r="O388" s="87"/>
      <c r="P388" s="87"/>
      <c r="Q388" s="87"/>
      <c r="R388" s="87"/>
      <c r="S388" s="87"/>
      <c r="T388" s="87"/>
    </row>
    <row x14ac:dyDescent="0.25" r="389" customHeight="1" ht="17.25">
      <c r="A389" s="178">
        <f>A384</f>
        <v>25569.375</v>
      </c>
      <c r="B389" s="186"/>
      <c r="C389" s="180"/>
      <c r="D389" s="180"/>
      <c r="E389" s="180"/>
      <c r="F389" s="180"/>
      <c r="G389" s="180">
        <f>SUM(C389:F389)</f>
      </c>
      <c r="H389" s="125"/>
      <c r="I389" s="125">
        <f>G389*H389</f>
      </c>
      <c r="J389" s="125">
        <f>I389*0.1</f>
      </c>
      <c r="K389" s="125">
        <f>SUM(I389:J389)</f>
      </c>
      <c r="L389" s="175"/>
      <c r="M389" s="87"/>
      <c r="N389" s="87"/>
      <c r="O389" s="87"/>
      <c r="P389" s="87"/>
      <c r="Q389" s="87"/>
      <c r="R389" s="87"/>
      <c r="S389" s="87"/>
      <c r="T389" s="87"/>
    </row>
    <row x14ac:dyDescent="0.25" r="390" customHeight="1" ht="17.25">
      <c r="A390" s="178">
        <f>A383</f>
        <v>25569.375</v>
      </c>
      <c r="B390" s="186"/>
      <c r="C390" s="180"/>
      <c r="D390" s="180"/>
      <c r="E390" s="180"/>
      <c r="F390" s="180"/>
      <c r="G390" s="180">
        <f>SUM(C390:F390)</f>
      </c>
      <c r="H390" s="125"/>
      <c r="I390" s="125">
        <f>G390*H390</f>
      </c>
      <c r="J390" s="125">
        <f>I390*0.1</f>
      </c>
      <c r="K390" s="125">
        <f>SUM(I390:J390)</f>
      </c>
      <c r="L390" s="175"/>
      <c r="M390" s="87"/>
      <c r="N390" s="87"/>
      <c r="O390" s="87"/>
      <c r="P390" s="87"/>
      <c r="Q390" s="87"/>
      <c r="R390" s="87"/>
      <c r="S390" s="87"/>
      <c r="T390" s="87"/>
    </row>
    <row x14ac:dyDescent="0.25" r="391" customHeight="1" ht="17.25">
      <c r="A391" s="178">
        <f>A384</f>
        <v>25569.375</v>
      </c>
      <c r="B391" s="186"/>
      <c r="C391" s="180"/>
      <c r="D391" s="180"/>
      <c r="E391" s="180"/>
      <c r="F391" s="180"/>
      <c r="G391" s="180">
        <f>SUM(C391:F391)</f>
      </c>
      <c r="H391" s="125"/>
      <c r="I391" s="125">
        <f>G391*H391</f>
      </c>
      <c r="J391" s="125">
        <f>I391*0.1</f>
      </c>
      <c r="K391" s="125">
        <f>SUM(I391:J391)</f>
      </c>
      <c r="L391" s="175"/>
      <c r="M391" s="87"/>
      <c r="N391" s="87"/>
      <c r="O391" s="87"/>
      <c r="P391" s="87"/>
      <c r="Q391" s="87"/>
      <c r="R391" s="87"/>
      <c r="S391" s="87"/>
      <c r="T391" s="87"/>
    </row>
    <row x14ac:dyDescent="0.25" r="392" customHeight="1" ht="17.25">
      <c r="A392" s="178">
        <f>A390</f>
        <v>25569.375</v>
      </c>
      <c r="B392" s="179"/>
      <c r="C392" s="180"/>
      <c r="D392" s="180"/>
      <c r="E392" s="180"/>
      <c r="F392" s="180"/>
      <c r="G392" s="180">
        <f>SUM(C392:F392)</f>
      </c>
      <c r="H392" s="125"/>
      <c r="I392" s="125">
        <f>G392*H392</f>
      </c>
      <c r="J392" s="125">
        <v>0</v>
      </c>
      <c r="K392" s="125">
        <f>SUM(I392:J392)</f>
      </c>
      <c r="L392" s="175"/>
      <c r="M392" s="87"/>
      <c r="N392" s="87"/>
      <c r="O392" s="87"/>
      <c r="P392" s="87"/>
      <c r="Q392" s="87"/>
      <c r="R392" s="87"/>
      <c r="S392" s="87"/>
      <c r="T392" s="87"/>
    </row>
    <row x14ac:dyDescent="0.25" r="393" customHeight="1" ht="17.25">
      <c r="A393" s="189">
        <f>A392</f>
        <v>25569.375</v>
      </c>
      <c r="B393" s="190" t="s">
        <v>155</v>
      </c>
      <c r="C393" s="191">
        <f>SUM(C346:C392)</f>
      </c>
      <c r="D393" s="191">
        <f>SUM(D346:D392)</f>
      </c>
      <c r="E393" s="191">
        <f>SUM(E346:E392)</f>
      </c>
      <c r="F393" s="191">
        <f>SUM(F346:F392)</f>
      </c>
      <c r="G393" s="191">
        <f>SUM(G346:G392)</f>
      </c>
      <c r="H393" s="191"/>
      <c r="I393" s="191">
        <f>SUM(I346:I392)</f>
      </c>
      <c r="J393" s="191">
        <f>SUM(J346:J392)</f>
      </c>
      <c r="K393" s="191">
        <f>SUM(K346:K392)</f>
      </c>
      <c r="L393" s="175"/>
      <c r="M393" s="87"/>
      <c r="N393" s="87"/>
      <c r="O393" s="87"/>
      <c r="P393" s="87"/>
      <c r="Q393" s="87"/>
      <c r="R393" s="87"/>
      <c r="S393" s="87"/>
      <c r="T393" s="87"/>
    </row>
    <row x14ac:dyDescent="0.25" r="394" customHeight="1" ht="17.25">
      <c r="A394" s="178">
        <f>A393</f>
        <v>25569.375</v>
      </c>
      <c r="B394" s="186" t="s">
        <v>113</v>
      </c>
      <c r="C394" s="180"/>
      <c r="D394" s="180">
        <v>38</v>
      </c>
      <c r="E394" s="180">
        <v>40</v>
      </c>
      <c r="F394" s="180"/>
      <c r="G394" s="180">
        <f>SUM(C394:F394)</f>
      </c>
      <c r="H394" s="125">
        <v>6500</v>
      </c>
      <c r="I394" s="125">
        <f>G394*H394</f>
      </c>
      <c r="J394" s="185"/>
      <c r="K394" s="125">
        <f>SUM(I394:J394)</f>
      </c>
      <c r="L394" s="175"/>
      <c r="M394" s="87"/>
      <c r="N394" s="87"/>
      <c r="O394" s="87"/>
      <c r="P394" s="87"/>
      <c r="Q394" s="87"/>
      <c r="R394" s="87"/>
      <c r="S394" s="87"/>
      <c r="T394" s="87"/>
    </row>
    <row x14ac:dyDescent="0.25" r="395" customHeight="1" ht="17.25">
      <c r="A395" s="178">
        <f>A394</f>
        <v>25569.375</v>
      </c>
      <c r="B395" s="186" t="s">
        <v>156</v>
      </c>
      <c r="C395" s="180"/>
      <c r="D395" s="180">
        <v>8</v>
      </c>
      <c r="E395" s="180">
        <v>5</v>
      </c>
      <c r="F395" s="180"/>
      <c r="G395" s="180">
        <f>SUM(C395:F395)</f>
      </c>
      <c r="H395" s="125">
        <v>6500</v>
      </c>
      <c r="I395" s="125">
        <f>G395*H395</f>
      </c>
      <c r="J395" s="185"/>
      <c r="K395" s="125">
        <f>SUM(I395:J395)</f>
      </c>
      <c r="L395" s="175"/>
      <c r="M395" s="87"/>
      <c r="N395" s="87"/>
      <c r="O395" s="87"/>
      <c r="P395" s="87"/>
      <c r="Q395" s="87"/>
      <c r="R395" s="87"/>
      <c r="S395" s="87"/>
      <c r="T395" s="87"/>
    </row>
    <row x14ac:dyDescent="0.25" r="396" customHeight="1" ht="17.25">
      <c r="A396" s="178">
        <f>A395</f>
        <v>25569.375</v>
      </c>
      <c r="B396" s="186" t="s">
        <v>112</v>
      </c>
      <c r="C396" s="180"/>
      <c r="D396" s="180">
        <v>9</v>
      </c>
      <c r="E396" s="180">
        <v>6</v>
      </c>
      <c r="F396" s="180"/>
      <c r="G396" s="180">
        <f>SUM(C396:F396)</f>
      </c>
      <c r="H396" s="125">
        <v>6900</v>
      </c>
      <c r="I396" s="125">
        <f>G396*H396</f>
      </c>
      <c r="J396" s="185"/>
      <c r="K396" s="125">
        <f>SUM(I396:J396)</f>
      </c>
      <c r="L396" s="175"/>
      <c r="M396" s="87"/>
      <c r="N396" s="87"/>
      <c r="O396" s="87"/>
      <c r="P396" s="87"/>
      <c r="Q396" s="87"/>
      <c r="R396" s="87"/>
      <c r="S396" s="87"/>
      <c r="T396" s="87"/>
    </row>
    <row x14ac:dyDescent="0.25" r="397" customHeight="1" ht="17.25">
      <c r="A397" s="178">
        <f>A396</f>
        <v>25569.375</v>
      </c>
      <c r="B397" s="179"/>
      <c r="C397" s="180"/>
      <c r="D397" s="180"/>
      <c r="E397" s="180"/>
      <c r="F397" s="180"/>
      <c r="G397" s="180">
        <f>SUM(C397:F397)</f>
      </c>
      <c r="H397" s="125"/>
      <c r="I397" s="125">
        <f>G397*H397</f>
      </c>
      <c r="J397" s="185"/>
      <c r="K397" s="125">
        <f>SUM(I397:J397)</f>
      </c>
      <c r="L397" s="175"/>
      <c r="M397" s="87"/>
      <c r="N397" s="87"/>
      <c r="O397" s="87"/>
      <c r="P397" s="87"/>
      <c r="Q397" s="87"/>
      <c r="R397" s="87"/>
      <c r="S397" s="87"/>
      <c r="T397" s="87"/>
    </row>
    <row x14ac:dyDescent="0.25" r="398" customHeight="1" ht="17.25">
      <c r="A398" s="178">
        <f>A397</f>
        <v>25569.375</v>
      </c>
      <c r="B398" s="179"/>
      <c r="C398" s="180"/>
      <c r="D398" s="180"/>
      <c r="E398" s="180"/>
      <c r="F398" s="180"/>
      <c r="G398" s="180">
        <f>SUM(C398:F398)</f>
      </c>
      <c r="H398" s="125"/>
      <c r="I398" s="125">
        <f>G398*H398</f>
      </c>
      <c r="J398" s="185"/>
      <c r="K398" s="125">
        <f>SUM(I398:J398)</f>
      </c>
      <c r="L398" s="175"/>
      <c r="M398" s="87"/>
      <c r="N398" s="87"/>
      <c r="O398" s="87"/>
      <c r="P398" s="87"/>
      <c r="Q398" s="87"/>
      <c r="R398" s="87"/>
      <c r="S398" s="87"/>
      <c r="T398" s="87"/>
    </row>
    <row x14ac:dyDescent="0.25" r="399" customHeight="1" ht="17.25">
      <c r="A399" s="178">
        <f>A398</f>
        <v>25569.375</v>
      </c>
      <c r="B399" s="179"/>
      <c r="C399" s="180"/>
      <c r="D399" s="180"/>
      <c r="E399" s="180"/>
      <c r="F399" s="180"/>
      <c r="G399" s="180">
        <f>SUM(C399:F399)</f>
      </c>
      <c r="H399" s="125"/>
      <c r="I399" s="125">
        <f>G399*H399</f>
      </c>
      <c r="J399" s="185"/>
      <c r="K399" s="125">
        <f>SUM(I399:J399)</f>
      </c>
      <c r="L399" s="175"/>
      <c r="M399" s="87"/>
      <c r="N399" s="87"/>
      <c r="O399" s="87"/>
      <c r="P399" s="87"/>
      <c r="Q399" s="87"/>
      <c r="R399" s="87"/>
      <c r="S399" s="87"/>
      <c r="T399" s="87"/>
    </row>
    <row x14ac:dyDescent="0.25" r="400" customHeight="1" ht="17.25">
      <c r="A400" s="178">
        <f>A399</f>
        <v>25569.375</v>
      </c>
      <c r="B400" s="179"/>
      <c r="C400" s="180"/>
      <c r="D400" s="180"/>
      <c r="E400" s="180"/>
      <c r="F400" s="180"/>
      <c r="G400" s="180">
        <f>SUM(C400:F400)</f>
      </c>
      <c r="H400" s="125"/>
      <c r="I400" s="125">
        <f>G400*H400</f>
      </c>
      <c r="J400" s="185"/>
      <c r="K400" s="125">
        <f>SUM(I400:J400)</f>
      </c>
      <c r="L400" s="175"/>
      <c r="M400" s="87"/>
      <c r="N400" s="87"/>
      <c r="O400" s="87"/>
      <c r="P400" s="87"/>
      <c r="Q400" s="87"/>
      <c r="R400" s="87"/>
      <c r="S400" s="87"/>
      <c r="T400" s="87"/>
    </row>
    <row x14ac:dyDescent="0.25" r="401" customHeight="1" ht="17.25">
      <c r="A401" s="178">
        <f>A400</f>
        <v>25569.375</v>
      </c>
      <c r="B401" s="179"/>
      <c r="C401" s="180"/>
      <c r="D401" s="180"/>
      <c r="E401" s="180"/>
      <c r="F401" s="180"/>
      <c r="G401" s="180">
        <f>SUM(C401:F401)</f>
      </c>
      <c r="H401" s="125"/>
      <c r="I401" s="125">
        <f>G401*H401</f>
      </c>
      <c r="J401" s="185"/>
      <c r="K401" s="125">
        <f>SUM(I401:J401)</f>
      </c>
      <c r="L401" s="175"/>
      <c r="M401" s="87"/>
      <c r="N401" s="87"/>
      <c r="O401" s="87"/>
      <c r="P401" s="87"/>
      <c r="Q401" s="87"/>
      <c r="R401" s="87"/>
      <c r="S401" s="87"/>
      <c r="T401" s="87"/>
    </row>
    <row x14ac:dyDescent="0.25" r="402" customHeight="1" ht="17.25">
      <c r="A402" s="189">
        <f>A401</f>
        <v>25569.375</v>
      </c>
      <c r="B402" s="190" t="s">
        <v>157</v>
      </c>
      <c r="C402" s="191">
        <f>SUM(C394:C401)</f>
      </c>
      <c r="D402" s="191">
        <f>SUM(D394:D401)</f>
      </c>
      <c r="E402" s="191">
        <f>SUM(E394:E401)</f>
      </c>
      <c r="F402" s="191">
        <f>SUM(F394:F401)</f>
      </c>
      <c r="G402" s="191">
        <f>SUM(G394:G401)</f>
      </c>
      <c r="H402" s="201"/>
      <c r="I402" s="201">
        <f>SUM(I394:I401)</f>
      </c>
      <c r="J402" s="201"/>
      <c r="K402" s="202">
        <f>SUM(K394:K401)</f>
      </c>
      <c r="L402" s="175"/>
      <c r="M402" s="87"/>
      <c r="N402" s="87"/>
      <c r="O402" s="87"/>
      <c r="P402" s="87"/>
      <c r="Q402" s="87"/>
      <c r="R402" s="87"/>
      <c r="S402" s="87"/>
      <c r="T402" s="87"/>
    </row>
    <row x14ac:dyDescent="0.25" r="403" customHeight="1" ht="17.25" hidden="1">
      <c r="A403" s="172" t="s">
        <v>128</v>
      </c>
      <c r="B403" s="173" t="s">
        <v>2</v>
      </c>
      <c r="C403" s="174" t="s">
        <v>129</v>
      </c>
      <c r="D403" s="174" t="s">
        <v>130</v>
      </c>
      <c r="E403" s="174" t="s">
        <v>131</v>
      </c>
      <c r="F403" s="174" t="s">
        <v>132</v>
      </c>
      <c r="G403" s="174" t="s">
        <v>133</v>
      </c>
      <c r="H403" s="174" t="s">
        <v>7</v>
      </c>
      <c r="I403" s="174" t="s">
        <v>134</v>
      </c>
      <c r="J403" s="174" t="s">
        <v>90</v>
      </c>
      <c r="K403" s="174" t="s">
        <v>135</v>
      </c>
      <c r="L403" s="175"/>
      <c r="M403" s="87"/>
      <c r="N403" s="87"/>
      <c r="O403" s="87"/>
      <c r="P403" s="87"/>
      <c r="Q403" s="87"/>
      <c r="R403" s="87"/>
      <c r="S403" s="87"/>
      <c r="T403" s="87"/>
    </row>
    <row x14ac:dyDescent="0.25" r="404" customHeight="1" ht="17.25">
      <c r="A404" s="178">
        <f>A402+1</f>
        <v>25569.375</v>
      </c>
      <c r="B404" s="179" t="s">
        <v>137</v>
      </c>
      <c r="C404" s="180"/>
      <c r="D404" s="181">
        <v>16</v>
      </c>
      <c r="E404" s="180"/>
      <c r="F404" s="180"/>
      <c r="G404" s="180">
        <f>SUM(C404:F404)</f>
      </c>
      <c r="H404" s="182">
        <v>4500</v>
      </c>
      <c r="I404" s="125">
        <f>G404*H404</f>
      </c>
      <c r="J404" s="125">
        <f>I404*0.1</f>
      </c>
      <c r="K404" s="125">
        <f>SUM(I404:J404)</f>
      </c>
      <c r="L404" s="175"/>
      <c r="M404" s="87"/>
      <c r="N404" s="87"/>
      <c r="O404" s="87"/>
      <c r="P404" s="87"/>
      <c r="Q404" s="87"/>
      <c r="R404" s="87"/>
      <c r="S404" s="87"/>
      <c r="T404" s="87"/>
    </row>
    <row x14ac:dyDescent="0.25" r="405" customHeight="1" ht="17.25">
      <c r="A405" s="178">
        <f>A404</f>
        <v>25569.375</v>
      </c>
      <c r="B405" s="179" t="s">
        <v>13</v>
      </c>
      <c r="C405" s="180"/>
      <c r="D405" s="180"/>
      <c r="E405" s="180"/>
      <c r="F405" s="180"/>
      <c r="G405" s="180">
        <f>SUM(C405:F405)</f>
      </c>
      <c r="H405" s="182">
        <v>6000</v>
      </c>
      <c r="I405" s="125">
        <f>G405*H405</f>
      </c>
      <c r="J405" s="125">
        <f>I405*0.1</f>
      </c>
      <c r="K405" s="125">
        <f>SUM(I405:J405)</f>
      </c>
      <c r="L405" s="175"/>
      <c r="M405" s="87"/>
      <c r="N405" s="87"/>
      <c r="O405" s="87"/>
      <c r="P405" s="87"/>
      <c r="Q405" s="87"/>
      <c r="R405" s="87"/>
      <c r="S405" s="87"/>
      <c r="T405" s="87"/>
    </row>
    <row x14ac:dyDescent="0.25" r="406" customHeight="1" ht="17.25">
      <c r="A406" s="178">
        <f>A405</f>
        <v>25569.375</v>
      </c>
      <c r="B406" s="179" t="s">
        <v>58</v>
      </c>
      <c r="C406" s="183"/>
      <c r="D406" s="180"/>
      <c r="E406" s="180"/>
      <c r="F406" s="180"/>
      <c r="G406" s="180">
        <f>SUM(C406:F406)</f>
      </c>
      <c r="H406" s="182">
        <v>5500</v>
      </c>
      <c r="I406" s="125">
        <f>G406*H406</f>
      </c>
      <c r="J406" s="125">
        <f>I406*0.1</f>
      </c>
      <c r="K406" s="125">
        <f>SUM(I406:J406)</f>
      </c>
      <c r="L406" s="175"/>
      <c r="M406" s="87"/>
      <c r="N406" s="87"/>
      <c r="O406" s="87"/>
      <c r="P406" s="87"/>
      <c r="Q406" s="87"/>
      <c r="R406" s="87"/>
      <c r="S406" s="87"/>
      <c r="T406" s="87"/>
    </row>
    <row x14ac:dyDescent="0.25" r="407" customHeight="1" ht="17.25">
      <c r="A407" s="178">
        <f>A406</f>
        <v>25569.375</v>
      </c>
      <c r="B407" s="179" t="s">
        <v>147</v>
      </c>
      <c r="C407" s="183">
        <v>20</v>
      </c>
      <c r="D407" s="180">
        <v>15</v>
      </c>
      <c r="E407" s="180">
        <v>15</v>
      </c>
      <c r="F407" s="180">
        <v>15</v>
      </c>
      <c r="G407" s="180">
        <f>SUM(C407:F407)</f>
      </c>
      <c r="H407" s="182">
        <v>5000</v>
      </c>
      <c r="I407" s="125">
        <f>G407*H407</f>
      </c>
      <c r="J407" s="125">
        <f>I407*0.1</f>
      </c>
      <c r="K407" s="125">
        <f>SUM(I407:J407)</f>
      </c>
      <c r="L407" s="175"/>
      <c r="M407" s="87"/>
      <c r="N407" s="87"/>
      <c r="O407" s="87"/>
      <c r="P407" s="87"/>
      <c r="Q407" s="87"/>
      <c r="R407" s="87"/>
      <c r="S407" s="87"/>
      <c r="T407" s="87"/>
    </row>
    <row x14ac:dyDescent="0.25" r="408" customHeight="1" ht="17.25">
      <c r="A408" s="178">
        <f>A407</f>
        <v>25569.375</v>
      </c>
      <c r="B408" s="179" t="s">
        <v>27</v>
      </c>
      <c r="C408" s="180"/>
      <c r="D408" s="180">
        <v>0</v>
      </c>
      <c r="E408" s="180"/>
      <c r="F408" s="180"/>
      <c r="G408" s="180">
        <f>SUM(C408:F408)</f>
      </c>
      <c r="H408" s="182">
        <v>5500</v>
      </c>
      <c r="I408" s="125">
        <f>G408*H408</f>
      </c>
      <c r="J408" s="125">
        <f>I408*0.1</f>
      </c>
      <c r="K408" s="125">
        <f>SUM(I408:J408)</f>
      </c>
      <c r="L408" s="175"/>
      <c r="M408" s="87"/>
      <c r="N408" s="87"/>
      <c r="O408" s="87"/>
      <c r="P408" s="87"/>
      <c r="Q408" s="87"/>
      <c r="R408" s="87"/>
      <c r="S408" s="87"/>
      <c r="T408" s="87"/>
    </row>
    <row x14ac:dyDescent="0.25" r="409" customHeight="1" ht="17.25">
      <c r="A409" s="178">
        <f>A408</f>
        <v>25569.375</v>
      </c>
      <c r="B409" s="179" t="s">
        <v>20</v>
      </c>
      <c r="C409" s="180"/>
      <c r="D409" s="180">
        <v>0</v>
      </c>
      <c r="E409" s="180"/>
      <c r="F409" s="180"/>
      <c r="G409" s="180">
        <f>SUM(C409:F409)</f>
      </c>
      <c r="H409" s="182">
        <v>5500</v>
      </c>
      <c r="I409" s="125">
        <f>G409*H409</f>
      </c>
      <c r="J409" s="125">
        <f>I409*0.1</f>
      </c>
      <c r="K409" s="125">
        <f>SUM(I409:J409)</f>
      </c>
      <c r="L409" s="175"/>
      <c r="M409" s="87"/>
      <c r="N409" s="87"/>
      <c r="O409" s="87"/>
      <c r="P409" s="87"/>
      <c r="Q409" s="87"/>
      <c r="R409" s="87"/>
      <c r="S409" s="87"/>
      <c r="T409" s="87"/>
    </row>
    <row x14ac:dyDescent="0.25" r="410" customHeight="1" ht="17.25">
      <c r="A410" s="178">
        <f>A409</f>
        <v>25569.375</v>
      </c>
      <c r="B410" s="179" t="s">
        <v>31</v>
      </c>
      <c r="C410" s="180"/>
      <c r="D410" s="180"/>
      <c r="E410" s="180"/>
      <c r="F410" s="180"/>
      <c r="G410" s="180">
        <f>SUM(C410:F410)</f>
      </c>
      <c r="H410" s="182">
        <v>6000</v>
      </c>
      <c r="I410" s="125">
        <f>G410*H410</f>
      </c>
      <c r="J410" s="125">
        <f>I410*0.1</f>
      </c>
      <c r="K410" s="125">
        <f>SUM(I410:J410)</f>
      </c>
      <c r="L410" s="175"/>
      <c r="M410" s="87"/>
      <c r="N410" s="87"/>
      <c r="O410" s="87"/>
      <c r="P410" s="87"/>
      <c r="Q410" s="87"/>
      <c r="R410" s="87"/>
      <c r="S410" s="87"/>
      <c r="T410" s="87"/>
    </row>
    <row x14ac:dyDescent="0.25" r="411" customHeight="1" ht="17.25">
      <c r="A411" s="178">
        <f>A410</f>
        <v>25569.375</v>
      </c>
      <c r="B411" s="179" t="s">
        <v>71</v>
      </c>
      <c r="C411" s="180"/>
      <c r="D411" s="180"/>
      <c r="E411" s="180"/>
      <c r="F411" s="180"/>
      <c r="G411" s="180">
        <f>SUM(C411:F411)</f>
      </c>
      <c r="H411" s="182">
        <v>6000</v>
      </c>
      <c r="I411" s="125">
        <f>G411*H411</f>
      </c>
      <c r="J411" s="125">
        <f>I411*0.1</f>
      </c>
      <c r="K411" s="125">
        <f>SUM(I411:J411)</f>
      </c>
      <c r="L411" s="175"/>
      <c r="M411" s="87"/>
      <c r="N411" s="87"/>
      <c r="O411" s="87"/>
      <c r="P411" s="87"/>
      <c r="Q411" s="87"/>
      <c r="R411" s="87"/>
      <c r="S411" s="87"/>
      <c r="T411" s="87"/>
    </row>
    <row x14ac:dyDescent="0.25" r="412" customHeight="1" ht="17.25">
      <c r="A412" s="178">
        <f>A411</f>
        <v>25569.375</v>
      </c>
      <c r="B412" s="184" t="s">
        <v>49</v>
      </c>
      <c r="C412" s="180"/>
      <c r="D412" s="180">
        <v>8</v>
      </c>
      <c r="E412" s="180"/>
      <c r="F412" s="180"/>
      <c r="G412" s="180">
        <f>SUM(C412:F412)</f>
      </c>
      <c r="H412" s="182">
        <v>6000</v>
      </c>
      <c r="I412" s="125">
        <f>G412*H412</f>
      </c>
      <c r="J412" s="125">
        <f>I412*0.1</f>
      </c>
      <c r="K412" s="125">
        <f>SUM(I412:J412)</f>
      </c>
      <c r="L412" s="175"/>
      <c r="M412" s="87"/>
      <c r="N412" s="87"/>
      <c r="O412" s="87"/>
      <c r="P412" s="87"/>
      <c r="Q412" s="87"/>
      <c r="R412" s="87"/>
      <c r="S412" s="87"/>
      <c r="T412" s="87"/>
    </row>
    <row x14ac:dyDescent="0.25" r="413" customHeight="1" ht="17.25">
      <c r="A413" s="178">
        <f>A412</f>
        <v>25569.375</v>
      </c>
      <c r="B413" s="179" t="s">
        <v>9</v>
      </c>
      <c r="C413" s="180"/>
      <c r="D413" s="180">
        <v>10</v>
      </c>
      <c r="E413" s="180"/>
      <c r="F413" s="180"/>
      <c r="G413" s="180">
        <f>SUM(C413:F413)</f>
      </c>
      <c r="H413" s="182">
        <v>6000</v>
      </c>
      <c r="I413" s="125">
        <f>G413*H413</f>
      </c>
      <c r="J413" s="125">
        <f>I413*0.1</f>
      </c>
      <c r="K413" s="125">
        <f>SUM(I413:J413)</f>
      </c>
      <c r="L413" s="175"/>
      <c r="M413" s="87"/>
      <c r="N413" s="87"/>
      <c r="O413" s="87"/>
      <c r="P413" s="87"/>
      <c r="Q413" s="87"/>
      <c r="R413" s="87"/>
      <c r="S413" s="87"/>
      <c r="T413" s="87"/>
    </row>
    <row x14ac:dyDescent="0.25" r="414" customHeight="1" ht="17.25">
      <c r="A414" s="178">
        <f>A413</f>
        <v>25569.375</v>
      </c>
      <c r="B414" s="179" t="s">
        <v>78</v>
      </c>
      <c r="C414" s="180"/>
      <c r="D414" s="180">
        <v>0</v>
      </c>
      <c r="E414" s="180"/>
      <c r="F414" s="180"/>
      <c r="G414" s="180">
        <f>SUM(C414:F414)</f>
      </c>
      <c r="H414" s="182">
        <v>6500</v>
      </c>
      <c r="I414" s="125">
        <f>G414*H414</f>
      </c>
      <c r="J414" s="125">
        <f>I414*0.1</f>
      </c>
      <c r="K414" s="125">
        <f>SUM(I414:J414)</f>
      </c>
      <c r="L414" s="175"/>
      <c r="M414" s="87"/>
      <c r="N414" s="87"/>
      <c r="O414" s="87"/>
      <c r="P414" s="87"/>
      <c r="Q414" s="87"/>
      <c r="R414" s="87"/>
      <c r="S414" s="87"/>
      <c r="T414" s="87"/>
    </row>
    <row x14ac:dyDescent="0.25" r="415" customHeight="1" ht="17.25">
      <c r="A415" s="178">
        <f>A414</f>
        <v>25569.375</v>
      </c>
      <c r="B415" s="179" t="s">
        <v>55</v>
      </c>
      <c r="C415" s="180"/>
      <c r="D415" s="180"/>
      <c r="E415" s="180"/>
      <c r="F415" s="180"/>
      <c r="G415" s="180">
        <f>SUM(C415:F415)</f>
      </c>
      <c r="H415" s="182">
        <v>6500</v>
      </c>
      <c r="I415" s="125">
        <f>G415*H415</f>
      </c>
      <c r="J415" s="125">
        <f>I415*0.1</f>
      </c>
      <c r="K415" s="125">
        <f>SUM(I415:J415)</f>
      </c>
      <c r="L415" s="175"/>
      <c r="M415" s="87"/>
      <c r="N415" s="87"/>
      <c r="O415" s="87"/>
      <c r="P415" s="87"/>
      <c r="Q415" s="87"/>
      <c r="R415" s="87"/>
      <c r="S415" s="87"/>
      <c r="T415" s="87"/>
    </row>
    <row x14ac:dyDescent="0.25" r="416" customHeight="1" ht="17.25">
      <c r="A416" s="178">
        <f>A415</f>
        <v>25569.375</v>
      </c>
      <c r="B416" s="179" t="s">
        <v>80</v>
      </c>
      <c r="C416" s="180"/>
      <c r="D416" s="180">
        <v>23</v>
      </c>
      <c r="E416" s="180"/>
      <c r="F416" s="180"/>
      <c r="G416" s="180">
        <f>SUM(C416:F416)</f>
      </c>
      <c r="H416" s="182">
        <v>6000</v>
      </c>
      <c r="I416" s="125">
        <f>G416*H416</f>
      </c>
      <c r="J416" s="185"/>
      <c r="K416" s="125">
        <f>SUM(I416:J416)</f>
      </c>
      <c r="L416" s="175"/>
      <c r="M416" s="87"/>
      <c r="N416" s="87"/>
      <c r="O416" s="87"/>
      <c r="P416" s="87"/>
      <c r="Q416" s="87"/>
      <c r="R416" s="87"/>
      <c r="S416" s="87"/>
      <c r="T416" s="87"/>
    </row>
    <row x14ac:dyDescent="0.25" r="417" customHeight="1" ht="17.25">
      <c r="A417" s="178">
        <f>A416</f>
        <v>25569.375</v>
      </c>
      <c r="B417" s="179" t="s">
        <v>67</v>
      </c>
      <c r="C417" s="180"/>
      <c r="D417" s="180">
        <v>7</v>
      </c>
      <c r="E417" s="180"/>
      <c r="F417" s="180"/>
      <c r="G417" s="180">
        <f>SUM(C417:F417)</f>
      </c>
      <c r="H417" s="182">
        <v>5500</v>
      </c>
      <c r="I417" s="125">
        <f>G417*H417</f>
      </c>
      <c r="J417" s="125">
        <f>I417*0.1</f>
      </c>
      <c r="K417" s="125">
        <f>SUM(I417:J417)</f>
      </c>
      <c r="L417" s="175"/>
      <c r="M417" s="87"/>
      <c r="N417" s="87"/>
      <c r="O417" s="87"/>
      <c r="P417" s="87"/>
      <c r="Q417" s="87"/>
      <c r="R417" s="87"/>
      <c r="S417" s="87"/>
      <c r="T417" s="87"/>
    </row>
    <row x14ac:dyDescent="0.25" r="418" customHeight="1" ht="17.25">
      <c r="A418" s="178">
        <f>A417</f>
        <v>25569.375</v>
      </c>
      <c r="B418" s="186" t="s">
        <v>74</v>
      </c>
      <c r="C418" s="180"/>
      <c r="D418" s="180"/>
      <c r="E418" s="180"/>
      <c r="F418" s="180"/>
      <c r="G418" s="180">
        <f>SUM(C418:F418)</f>
      </c>
      <c r="H418" s="187">
        <v>5000</v>
      </c>
      <c r="I418" s="125">
        <f>G418*H418</f>
      </c>
      <c r="J418" s="125">
        <f>I418*0.1</f>
      </c>
      <c r="K418" s="125">
        <f>SUM(I418:J418)</f>
      </c>
      <c r="L418" s="175"/>
      <c r="M418" s="87"/>
      <c r="N418" s="87"/>
      <c r="O418" s="87"/>
      <c r="P418" s="87"/>
      <c r="Q418" s="87"/>
      <c r="R418" s="87"/>
      <c r="S418" s="87"/>
      <c r="T418" s="87"/>
    </row>
    <row x14ac:dyDescent="0.25" r="419" customHeight="1" ht="17.25">
      <c r="A419" s="178">
        <f>A418</f>
        <v>25569.375</v>
      </c>
      <c r="B419" s="179" t="s">
        <v>11</v>
      </c>
      <c r="C419" s="180"/>
      <c r="D419" s="180"/>
      <c r="E419" s="180"/>
      <c r="F419" s="180"/>
      <c r="G419" s="180">
        <f>SUM(C419:F419)</f>
      </c>
      <c r="H419" s="182">
        <v>6000</v>
      </c>
      <c r="I419" s="125">
        <f>G419*H419</f>
      </c>
      <c r="J419" s="125">
        <f>I419*0.1</f>
      </c>
      <c r="K419" s="125">
        <f>SUM(I419:J419)</f>
      </c>
      <c r="L419" s="175"/>
      <c r="M419" s="87"/>
      <c r="N419" s="87"/>
      <c r="O419" s="87"/>
      <c r="P419" s="87"/>
      <c r="Q419" s="87"/>
      <c r="R419" s="87"/>
      <c r="S419" s="87"/>
      <c r="T419" s="87"/>
    </row>
    <row x14ac:dyDescent="0.25" r="420" customHeight="1" ht="17.25">
      <c r="A420" s="178">
        <f>A419</f>
        <v>25569.375</v>
      </c>
      <c r="B420" s="179" t="s">
        <v>22</v>
      </c>
      <c r="C420" s="180"/>
      <c r="D420" s="180"/>
      <c r="E420" s="180"/>
      <c r="F420" s="180"/>
      <c r="G420" s="180">
        <f>SUM(C420:F420)</f>
      </c>
      <c r="H420" s="182">
        <v>4800</v>
      </c>
      <c r="I420" s="125">
        <f>G420*H420</f>
      </c>
      <c r="J420" s="125">
        <f>I420*0.1</f>
      </c>
      <c r="K420" s="125">
        <f>SUM(I420:J420)</f>
      </c>
      <c r="L420" s="175"/>
      <c r="M420" s="87"/>
      <c r="N420" s="87"/>
      <c r="O420" s="87"/>
      <c r="P420" s="87"/>
      <c r="Q420" s="87"/>
      <c r="R420" s="87"/>
      <c r="S420" s="87"/>
      <c r="T420" s="87"/>
    </row>
    <row x14ac:dyDescent="0.25" r="421" customHeight="1" ht="17.25">
      <c r="A421" s="178">
        <f>A420</f>
        <v>25569.375</v>
      </c>
      <c r="B421" s="186" t="s">
        <v>84</v>
      </c>
      <c r="C421" s="180"/>
      <c r="D421" s="180"/>
      <c r="E421" s="180"/>
      <c r="F421" s="180"/>
      <c r="G421" s="180">
        <f>SUM(C421:F421)</f>
      </c>
      <c r="H421" s="182">
        <v>4800</v>
      </c>
      <c r="I421" s="125">
        <f>G421*H421</f>
      </c>
      <c r="J421" s="125">
        <f>I421*0.1</f>
      </c>
      <c r="K421" s="125">
        <f>SUM(I421:J421)</f>
      </c>
      <c r="L421" s="175"/>
      <c r="M421" s="87"/>
      <c r="N421" s="87"/>
      <c r="O421" s="87"/>
      <c r="P421" s="87"/>
      <c r="Q421" s="87"/>
      <c r="R421" s="87"/>
      <c r="S421" s="87"/>
      <c r="T421" s="87"/>
    </row>
    <row x14ac:dyDescent="0.25" r="422" customHeight="1" ht="17.25">
      <c r="A422" s="178">
        <f>A421</f>
        <v>25569.375</v>
      </c>
      <c r="B422" s="179" t="s">
        <v>17</v>
      </c>
      <c r="C422" s="180"/>
      <c r="D422" s="180">
        <v>15</v>
      </c>
      <c r="E422" s="180">
        <v>15</v>
      </c>
      <c r="F422" s="180"/>
      <c r="G422" s="180">
        <f>SUM(C422:F422)</f>
      </c>
      <c r="H422" s="182">
        <v>6500</v>
      </c>
      <c r="I422" s="125">
        <f>G422*H422</f>
      </c>
      <c r="J422" s="125">
        <f>I422*0.1</f>
      </c>
      <c r="K422" s="125">
        <f>SUM(I422:J422)</f>
      </c>
      <c r="L422" s="175"/>
      <c r="M422" s="87"/>
      <c r="N422" s="87"/>
      <c r="O422" s="87"/>
      <c r="P422" s="87"/>
      <c r="Q422" s="87"/>
      <c r="R422" s="87"/>
      <c r="S422" s="87"/>
      <c r="T422" s="87"/>
    </row>
    <row x14ac:dyDescent="0.25" r="423" customHeight="1" ht="17.25">
      <c r="A423" s="178">
        <f>A422</f>
        <v>25569.375</v>
      </c>
      <c r="B423" s="186" t="s">
        <v>148</v>
      </c>
      <c r="C423" s="180"/>
      <c r="D423" s="180"/>
      <c r="E423" s="180"/>
      <c r="F423" s="180"/>
      <c r="G423" s="180">
        <f>SUM(C423:F423)</f>
      </c>
      <c r="H423" s="182">
        <v>6000</v>
      </c>
      <c r="I423" s="125">
        <f>G423*H423</f>
      </c>
      <c r="J423" s="125">
        <f>I423*0.1</f>
      </c>
      <c r="K423" s="125">
        <f>SUM(I423:J423)</f>
      </c>
      <c r="L423" s="175"/>
      <c r="M423" s="87"/>
      <c r="N423" s="87"/>
      <c r="O423" s="87"/>
      <c r="P423" s="87"/>
      <c r="Q423" s="87"/>
      <c r="R423" s="87"/>
      <c r="S423" s="87"/>
      <c r="T423" s="87"/>
    </row>
    <row x14ac:dyDescent="0.25" r="424" customHeight="1" ht="17.25">
      <c r="A424" s="178">
        <f>A423</f>
        <v>25569.375</v>
      </c>
      <c r="B424" s="179" t="s">
        <v>29</v>
      </c>
      <c r="C424" s="188">
        <v>13</v>
      </c>
      <c r="D424" s="180">
        <v>14</v>
      </c>
      <c r="E424" s="180">
        <v>14</v>
      </c>
      <c r="F424" s="180"/>
      <c r="G424" s="180">
        <f>SUM(C424:F424)</f>
      </c>
      <c r="H424" s="182">
        <v>5500</v>
      </c>
      <c r="I424" s="125">
        <f>G424*H424</f>
      </c>
      <c r="J424" s="125">
        <f>I424*0.1</f>
      </c>
      <c r="K424" s="125">
        <f>SUM(I424:J424)</f>
      </c>
      <c r="L424" s="175"/>
      <c r="M424" s="87"/>
      <c r="N424" s="87"/>
      <c r="O424" s="87"/>
      <c r="P424" s="87"/>
      <c r="Q424" s="87"/>
      <c r="R424" s="87"/>
      <c r="S424" s="87"/>
      <c r="T424" s="87"/>
    </row>
    <row x14ac:dyDescent="0.25" r="425" customHeight="1" ht="17.25">
      <c r="A425" s="178">
        <f>A424</f>
        <v>25569.375</v>
      </c>
      <c r="B425" s="179" t="s">
        <v>15</v>
      </c>
      <c r="C425" s="180"/>
      <c r="D425" s="180"/>
      <c r="E425" s="180"/>
      <c r="F425" s="180"/>
      <c r="G425" s="180">
        <f>SUM(C425:F425)</f>
      </c>
      <c r="H425" s="182">
        <v>4800</v>
      </c>
      <c r="I425" s="125">
        <f>G425*H425</f>
      </c>
      <c r="J425" s="125">
        <f>I425*0.1</f>
      </c>
      <c r="K425" s="125">
        <f>SUM(I425:J425)</f>
      </c>
      <c r="L425" s="175"/>
      <c r="M425" s="87"/>
      <c r="N425" s="87"/>
      <c r="O425" s="87"/>
      <c r="P425" s="87"/>
      <c r="Q425" s="87"/>
      <c r="R425" s="87"/>
      <c r="S425" s="87"/>
      <c r="T425" s="87"/>
    </row>
    <row x14ac:dyDescent="0.25" r="426" customHeight="1" ht="17.25">
      <c r="A426" s="178">
        <f>A425</f>
        <v>25569.375</v>
      </c>
      <c r="B426" s="179" t="s">
        <v>21</v>
      </c>
      <c r="C426" s="188">
        <v>7</v>
      </c>
      <c r="D426" s="180">
        <v>17</v>
      </c>
      <c r="E426" s="180"/>
      <c r="F426" s="180"/>
      <c r="G426" s="180">
        <f>SUM(C426:F426)</f>
      </c>
      <c r="H426" s="182">
        <v>5500</v>
      </c>
      <c r="I426" s="125">
        <f>G426*H426</f>
      </c>
      <c r="J426" s="125">
        <f>I426*0.1</f>
      </c>
      <c r="K426" s="125">
        <f>SUM(I426:J426)</f>
      </c>
      <c r="L426" s="175"/>
      <c r="M426" s="87"/>
      <c r="N426" s="87"/>
      <c r="O426" s="87"/>
      <c r="P426" s="87"/>
      <c r="Q426" s="87"/>
      <c r="R426" s="87"/>
      <c r="S426" s="87"/>
      <c r="T426" s="87"/>
    </row>
    <row x14ac:dyDescent="0.25" r="427" customHeight="1" ht="17.25">
      <c r="A427" s="178">
        <f>A426</f>
        <v>25569.375</v>
      </c>
      <c r="B427" s="179" t="s">
        <v>52</v>
      </c>
      <c r="C427" s="180"/>
      <c r="D427" s="180">
        <v>14</v>
      </c>
      <c r="E427" s="180">
        <v>10</v>
      </c>
      <c r="F427" s="180"/>
      <c r="G427" s="180">
        <f>SUM(C427:F427)</f>
      </c>
      <c r="H427" s="182">
        <v>5500</v>
      </c>
      <c r="I427" s="125">
        <f>G427*H427</f>
      </c>
      <c r="J427" s="125">
        <f>I427*0.1</f>
      </c>
      <c r="K427" s="125">
        <f>SUM(I427:J427)</f>
      </c>
      <c r="L427" s="175"/>
      <c r="M427" s="87"/>
      <c r="N427" s="87"/>
      <c r="O427" s="87"/>
      <c r="P427" s="87"/>
      <c r="Q427" s="87"/>
      <c r="R427" s="87"/>
      <c r="S427" s="87"/>
      <c r="T427" s="87"/>
    </row>
    <row x14ac:dyDescent="0.25" r="428" customHeight="1" ht="17.25">
      <c r="A428" s="178">
        <f>A427</f>
        <v>25569.375</v>
      </c>
      <c r="B428" s="186" t="s">
        <v>61</v>
      </c>
      <c r="C428" s="180"/>
      <c r="D428" s="180">
        <v>6</v>
      </c>
      <c r="E428" s="180"/>
      <c r="F428" s="180"/>
      <c r="G428" s="180">
        <f>SUM(C428:F428)</f>
      </c>
      <c r="H428" s="182">
        <v>5500</v>
      </c>
      <c r="I428" s="125">
        <f>G428*H428</f>
      </c>
      <c r="J428" s="125">
        <f>I428*0.1</f>
      </c>
      <c r="K428" s="125">
        <f>SUM(I428:J428)</f>
      </c>
      <c r="L428" s="175"/>
      <c r="M428" s="87"/>
      <c r="N428" s="87"/>
      <c r="O428" s="87"/>
      <c r="P428" s="87"/>
      <c r="Q428" s="87"/>
      <c r="R428" s="87"/>
      <c r="S428" s="87"/>
      <c r="T428" s="87"/>
    </row>
    <row x14ac:dyDescent="0.25" r="429" customHeight="1" ht="17.25">
      <c r="A429" s="178">
        <f>A428</f>
        <v>25569.375</v>
      </c>
      <c r="B429" s="179" t="s">
        <v>33</v>
      </c>
      <c r="C429" s="180"/>
      <c r="D429" s="180"/>
      <c r="E429" s="180"/>
      <c r="F429" s="180"/>
      <c r="G429" s="180">
        <f>SUM(C429:F429)</f>
      </c>
      <c r="H429" s="182">
        <v>5500</v>
      </c>
      <c r="I429" s="125">
        <f>G429*H429</f>
      </c>
      <c r="J429" s="125">
        <f>I429*0.1</f>
      </c>
      <c r="K429" s="125">
        <f>SUM(I429:J429)</f>
      </c>
      <c r="L429" s="175"/>
      <c r="M429" s="87"/>
      <c r="N429" s="87"/>
      <c r="O429" s="87"/>
      <c r="P429" s="87"/>
      <c r="Q429" s="87"/>
      <c r="R429" s="87"/>
      <c r="S429" s="87"/>
      <c r="T429" s="87"/>
    </row>
    <row x14ac:dyDescent="0.25" r="430" customHeight="1" ht="17.25">
      <c r="A430" s="178">
        <f>A429</f>
        <v>25569.375</v>
      </c>
      <c r="B430" s="179" t="s">
        <v>12</v>
      </c>
      <c r="C430" s="180"/>
      <c r="D430" s="180">
        <v>8</v>
      </c>
      <c r="E430" s="180"/>
      <c r="F430" s="180"/>
      <c r="G430" s="180">
        <f>SUM(C430:F430)</f>
      </c>
      <c r="H430" s="182">
        <v>6000</v>
      </c>
      <c r="I430" s="125">
        <f>G430*H430</f>
      </c>
      <c r="J430" s="125">
        <f>I430*0.1</f>
      </c>
      <c r="K430" s="125">
        <f>SUM(I430:J430)</f>
      </c>
      <c r="L430" s="175"/>
      <c r="M430" s="87"/>
      <c r="N430" s="87"/>
      <c r="O430" s="87"/>
      <c r="P430" s="87"/>
      <c r="Q430" s="87"/>
      <c r="R430" s="87"/>
      <c r="S430" s="87"/>
      <c r="T430" s="87"/>
    </row>
    <row x14ac:dyDescent="0.25" r="431" customHeight="1" ht="17.25">
      <c r="A431" s="178">
        <f>A430</f>
        <v>25569.375</v>
      </c>
      <c r="B431" s="186" t="s">
        <v>37</v>
      </c>
      <c r="C431" s="180"/>
      <c r="D431" s="180">
        <v>5</v>
      </c>
      <c r="E431" s="180"/>
      <c r="F431" s="180"/>
      <c r="G431" s="180">
        <f>SUM(C431:F431)</f>
      </c>
      <c r="H431" s="182">
        <v>6500</v>
      </c>
      <c r="I431" s="125">
        <f>G431*H431</f>
      </c>
      <c r="J431" s="125">
        <f>I431*0.1</f>
      </c>
      <c r="K431" s="125">
        <f>SUM(I431:J431)</f>
      </c>
      <c r="L431" s="175"/>
      <c r="M431" s="87"/>
      <c r="N431" s="87"/>
      <c r="O431" s="87"/>
      <c r="P431" s="87"/>
      <c r="Q431" s="87"/>
      <c r="R431" s="87"/>
      <c r="S431" s="87"/>
      <c r="T431" s="87"/>
    </row>
    <row x14ac:dyDescent="0.25" r="432" customHeight="1" ht="17.25">
      <c r="A432" s="178">
        <f>A431</f>
        <v>25569.375</v>
      </c>
      <c r="B432" s="186" t="s">
        <v>64</v>
      </c>
      <c r="C432" s="180"/>
      <c r="D432" s="180"/>
      <c r="E432" s="180"/>
      <c r="F432" s="180"/>
      <c r="G432" s="180">
        <f>SUM(C432:F432)</f>
      </c>
      <c r="H432" s="182">
        <v>5500</v>
      </c>
      <c r="I432" s="125">
        <f>G432*H432</f>
      </c>
      <c r="J432" s="125">
        <f>I432*0.1</f>
      </c>
      <c r="K432" s="125">
        <f>SUM(I432:J432)</f>
      </c>
      <c r="L432" s="175"/>
      <c r="M432" s="87"/>
      <c r="N432" s="87"/>
      <c r="O432" s="87"/>
      <c r="P432" s="87"/>
      <c r="Q432" s="87"/>
      <c r="R432" s="87"/>
      <c r="S432" s="87"/>
      <c r="T432" s="87"/>
    </row>
    <row x14ac:dyDescent="0.25" r="433" customHeight="1" ht="17.25">
      <c r="A433" s="178">
        <f>A432</f>
        <v>25569.375</v>
      </c>
      <c r="B433" s="179" t="s">
        <v>25</v>
      </c>
      <c r="C433" s="180"/>
      <c r="D433" s="180"/>
      <c r="E433" s="180"/>
      <c r="F433" s="180"/>
      <c r="G433" s="180">
        <f>SUM(C433:F433)</f>
      </c>
      <c r="H433" s="182">
        <v>6000</v>
      </c>
      <c r="I433" s="125">
        <f>G433*H433</f>
      </c>
      <c r="J433" s="125">
        <f>I433*0.1</f>
      </c>
      <c r="K433" s="125">
        <f>SUM(I433:J433)</f>
      </c>
      <c r="L433" s="175"/>
      <c r="M433" s="87"/>
      <c r="N433" s="87"/>
      <c r="O433" s="87"/>
      <c r="P433" s="87"/>
      <c r="Q433" s="87"/>
      <c r="R433" s="87"/>
      <c r="S433" s="87"/>
      <c r="T433" s="87"/>
    </row>
    <row x14ac:dyDescent="0.25" r="434" customHeight="1" ht="17.25">
      <c r="A434" s="178">
        <f>A433</f>
        <v>25569.375</v>
      </c>
      <c r="B434" s="186" t="s">
        <v>76</v>
      </c>
      <c r="C434" s="188"/>
      <c r="D434" s="180"/>
      <c r="E434" s="180"/>
      <c r="F434" s="180"/>
      <c r="G434" s="180">
        <f>SUM(C434:F434)</f>
      </c>
      <c r="H434" s="125">
        <v>6000</v>
      </c>
      <c r="I434" s="125">
        <f>G434*H434</f>
      </c>
      <c r="J434" s="125">
        <f>I434*0.1</f>
      </c>
      <c r="K434" s="125">
        <f>SUM(I434:J434)</f>
      </c>
      <c r="L434" s="175"/>
      <c r="M434" s="87"/>
      <c r="N434" s="87"/>
      <c r="O434" s="87"/>
      <c r="P434" s="87"/>
      <c r="Q434" s="87"/>
      <c r="R434" s="87"/>
      <c r="S434" s="87"/>
      <c r="T434" s="87"/>
    </row>
    <row x14ac:dyDescent="0.25" r="435" customHeight="1" ht="17.25">
      <c r="A435" s="178">
        <f>A434</f>
        <v>25569.375</v>
      </c>
      <c r="B435" s="186" t="s">
        <v>149</v>
      </c>
      <c r="C435" s="180"/>
      <c r="D435" s="180">
        <v>48</v>
      </c>
      <c r="E435" s="180"/>
      <c r="F435" s="180"/>
      <c r="G435" s="180">
        <f>SUM(C435:F435)</f>
      </c>
      <c r="H435" s="125">
        <v>6000</v>
      </c>
      <c r="I435" s="125">
        <f>G435*H435</f>
      </c>
      <c r="J435" s="125">
        <f>I435*0.1</f>
      </c>
      <c r="K435" s="125">
        <f>SUM(I435:J435)</f>
      </c>
      <c r="L435" s="175"/>
      <c r="M435" s="87"/>
      <c r="N435" s="87"/>
      <c r="O435" s="87"/>
      <c r="P435" s="87"/>
      <c r="Q435" s="87"/>
      <c r="R435" s="87"/>
      <c r="S435" s="87"/>
      <c r="T435" s="87"/>
    </row>
    <row x14ac:dyDescent="0.25" r="436" customHeight="1" ht="17.25">
      <c r="A436" s="178">
        <f>A435</f>
        <v>25569.375</v>
      </c>
      <c r="B436" s="186" t="s">
        <v>43</v>
      </c>
      <c r="C436" s="180"/>
      <c r="D436" s="180"/>
      <c r="E436" s="180"/>
      <c r="F436" s="180"/>
      <c r="G436" s="180">
        <f>SUM(C436:F436)</f>
      </c>
      <c r="H436" s="125">
        <v>6000</v>
      </c>
      <c r="I436" s="125">
        <f>G436*H436</f>
      </c>
      <c r="J436" s="125">
        <f>I436*0.1</f>
      </c>
      <c r="K436" s="125">
        <f>SUM(I436:J436)</f>
      </c>
      <c r="L436" s="175"/>
      <c r="M436" s="87"/>
      <c r="N436" s="87"/>
      <c r="O436" s="87"/>
      <c r="P436" s="87"/>
      <c r="Q436" s="87"/>
      <c r="R436" s="87"/>
      <c r="S436" s="87"/>
      <c r="T436" s="87"/>
    </row>
    <row x14ac:dyDescent="0.25" r="437" customHeight="1" ht="17.25">
      <c r="A437" s="178">
        <f>A436</f>
        <v>25569.375</v>
      </c>
      <c r="B437" s="186" t="s">
        <v>18</v>
      </c>
      <c r="C437" s="180"/>
      <c r="D437" s="180">
        <v>5</v>
      </c>
      <c r="E437" s="180">
        <v>5</v>
      </c>
      <c r="F437" s="180">
        <v>4</v>
      </c>
      <c r="G437" s="180">
        <f>SUM(C437:F437)</f>
      </c>
      <c r="H437" s="125">
        <v>6000</v>
      </c>
      <c r="I437" s="125">
        <f>G437*H437</f>
      </c>
      <c r="J437" s="125">
        <f>I437*0.1</f>
      </c>
      <c r="K437" s="125">
        <f>SUM(I437:J437)</f>
      </c>
      <c r="L437" s="175"/>
      <c r="M437" s="87"/>
      <c r="N437" s="87"/>
      <c r="O437" s="87"/>
      <c r="P437" s="87"/>
      <c r="Q437" s="87"/>
      <c r="R437" s="87"/>
      <c r="S437" s="87"/>
      <c r="T437" s="87"/>
    </row>
    <row x14ac:dyDescent="0.25" r="438" customHeight="1" ht="17.25">
      <c r="A438" s="178">
        <f>A437</f>
        <v>25569.375</v>
      </c>
      <c r="B438" s="186" t="s">
        <v>82</v>
      </c>
      <c r="C438" s="188"/>
      <c r="D438" s="180"/>
      <c r="E438" s="180"/>
      <c r="F438" s="180"/>
      <c r="G438" s="180">
        <f>SUM(C438:F438)</f>
      </c>
      <c r="H438" s="125">
        <v>5000</v>
      </c>
      <c r="I438" s="125">
        <f>G438*H438</f>
      </c>
      <c r="J438" s="125">
        <f>I438*0.1</f>
      </c>
      <c r="K438" s="125">
        <f>SUM(I438:J438)</f>
      </c>
      <c r="L438" s="175"/>
      <c r="M438" s="87"/>
      <c r="N438" s="87"/>
      <c r="O438" s="87"/>
      <c r="P438" s="87"/>
      <c r="Q438" s="87"/>
      <c r="R438" s="87"/>
      <c r="S438" s="87"/>
      <c r="T438" s="87"/>
    </row>
    <row x14ac:dyDescent="0.25" r="439" customHeight="1" ht="17.25">
      <c r="A439" s="178">
        <f>A438</f>
        <v>25569.375</v>
      </c>
      <c r="B439" s="186" t="s">
        <v>151</v>
      </c>
      <c r="C439" s="180"/>
      <c r="D439" s="180"/>
      <c r="E439" s="180"/>
      <c r="F439" s="180"/>
      <c r="G439" s="180">
        <f>SUM(C439:F439)</f>
      </c>
      <c r="H439" s="125">
        <v>5000</v>
      </c>
      <c r="I439" s="125">
        <f>G439*H439</f>
      </c>
      <c r="J439" s="125">
        <f>I439*0.1</f>
      </c>
      <c r="K439" s="125">
        <f>SUM(I439:J439)</f>
      </c>
      <c r="L439" s="175"/>
      <c r="M439" s="87"/>
      <c r="N439" s="87"/>
      <c r="O439" s="87"/>
      <c r="P439" s="87"/>
      <c r="Q439" s="87"/>
      <c r="R439" s="87"/>
      <c r="S439" s="87"/>
      <c r="T439" s="87"/>
    </row>
    <row x14ac:dyDescent="0.25" r="440" customHeight="1" ht="17.25">
      <c r="A440" s="178">
        <f>A439</f>
        <v>25569.375</v>
      </c>
      <c r="B440" s="186" t="s">
        <v>105</v>
      </c>
      <c r="C440" s="180"/>
      <c r="D440" s="180"/>
      <c r="E440" s="180"/>
      <c r="F440" s="180"/>
      <c r="G440" s="180">
        <f>SUM(C440:F440)</f>
      </c>
      <c r="H440" s="125">
        <v>7000</v>
      </c>
      <c r="I440" s="125">
        <f>G440*H440</f>
      </c>
      <c r="J440" s="185"/>
      <c r="K440" s="125">
        <f>SUM(I440:J440)</f>
      </c>
      <c r="L440" s="175"/>
      <c r="M440" s="87"/>
      <c r="N440" s="87"/>
      <c r="O440" s="87"/>
      <c r="P440" s="87"/>
      <c r="Q440" s="87"/>
      <c r="R440" s="87"/>
      <c r="S440" s="87"/>
      <c r="T440" s="87"/>
    </row>
    <row x14ac:dyDescent="0.25" r="441" customHeight="1" ht="17.25">
      <c r="A441" s="178">
        <f>A440</f>
        <v>25569.375</v>
      </c>
      <c r="B441" s="186" t="s">
        <v>23</v>
      </c>
      <c r="C441" s="180"/>
      <c r="D441" s="180">
        <v>4</v>
      </c>
      <c r="E441" s="180"/>
      <c r="F441" s="180"/>
      <c r="G441" s="180">
        <f>SUM(C441:F441)</f>
      </c>
      <c r="H441" s="125">
        <v>6000</v>
      </c>
      <c r="I441" s="125">
        <f>G441*H441</f>
      </c>
      <c r="J441" s="125">
        <f>I441*0.1</f>
      </c>
      <c r="K441" s="125">
        <f>SUM(I441:J441)</f>
      </c>
      <c r="L441" s="175"/>
      <c r="M441" s="87"/>
      <c r="N441" s="87"/>
      <c r="O441" s="87"/>
      <c r="P441" s="87"/>
      <c r="Q441" s="87"/>
      <c r="R441" s="87"/>
      <c r="S441" s="87"/>
      <c r="T441" s="87"/>
    </row>
    <row x14ac:dyDescent="0.25" r="442" customHeight="1" ht="17.25">
      <c r="A442" s="178">
        <f>A441</f>
        <v>25569.375</v>
      </c>
      <c r="B442" s="186" t="s">
        <v>40</v>
      </c>
      <c r="C442" s="180"/>
      <c r="D442" s="180"/>
      <c r="E442" s="180"/>
      <c r="F442" s="180"/>
      <c r="G442" s="180">
        <f>SUM(C442:F442)</f>
      </c>
      <c r="H442" s="125">
        <v>6500</v>
      </c>
      <c r="I442" s="125">
        <f>G442*H442</f>
      </c>
      <c r="J442" s="125">
        <f>I442*0.1</f>
      </c>
      <c r="K442" s="125">
        <f>SUM(I442:J442)</f>
      </c>
      <c r="L442" s="175"/>
      <c r="M442" s="87"/>
      <c r="N442" s="87"/>
      <c r="O442" s="87"/>
      <c r="P442" s="87"/>
      <c r="Q442" s="87"/>
      <c r="R442" s="87"/>
      <c r="S442" s="87"/>
      <c r="T442" s="87"/>
    </row>
    <row x14ac:dyDescent="0.25" r="443" customHeight="1" ht="17.25">
      <c r="A443" s="178">
        <f>A442</f>
        <v>25569.375</v>
      </c>
      <c r="B443" s="186" t="s">
        <v>86</v>
      </c>
      <c r="C443" s="180"/>
      <c r="D443" s="180"/>
      <c r="E443" s="180"/>
      <c r="F443" s="180"/>
      <c r="G443" s="180">
        <f>SUM(C443:F443)</f>
      </c>
      <c r="H443" s="125">
        <v>6000</v>
      </c>
      <c r="I443" s="125">
        <f>G443*H443</f>
      </c>
      <c r="J443" s="125">
        <f>I443*0.1</f>
      </c>
      <c r="K443" s="125">
        <f>SUM(I443:J443)</f>
      </c>
      <c r="L443" s="175"/>
      <c r="M443" s="87"/>
      <c r="N443" s="87"/>
      <c r="O443" s="87"/>
      <c r="P443" s="87"/>
      <c r="Q443" s="87"/>
      <c r="R443" s="87"/>
      <c r="S443" s="87"/>
      <c r="T443" s="87"/>
    </row>
    <row x14ac:dyDescent="0.25" r="444" customHeight="1" ht="17.25">
      <c r="A444" s="178">
        <f>A443</f>
        <v>25569.375</v>
      </c>
      <c r="B444" s="186" t="s">
        <v>152</v>
      </c>
      <c r="C444" s="180"/>
      <c r="D444" s="180">
        <v>70</v>
      </c>
      <c r="E444" s="180"/>
      <c r="F444" s="180"/>
      <c r="G444" s="180">
        <f>SUM(C444:F444)</f>
      </c>
      <c r="H444" s="125">
        <v>6000</v>
      </c>
      <c r="I444" s="125">
        <f>G444*H444</f>
      </c>
      <c r="J444" s="125">
        <f>I444*0.1</f>
      </c>
      <c r="K444" s="125">
        <f>SUM(I444:J444)</f>
      </c>
      <c r="L444" s="175"/>
      <c r="M444" s="87"/>
      <c r="N444" s="87"/>
      <c r="O444" s="87"/>
      <c r="P444" s="87"/>
      <c r="Q444" s="87"/>
      <c r="R444" s="87"/>
      <c r="S444" s="87"/>
      <c r="T444" s="87"/>
    </row>
    <row x14ac:dyDescent="0.25" r="445" customHeight="1" ht="17.25">
      <c r="A445" s="178">
        <f>A441</f>
        <v>25569.375</v>
      </c>
      <c r="B445" s="186" t="s">
        <v>153</v>
      </c>
      <c r="C445" s="180"/>
      <c r="D445" s="180"/>
      <c r="E445" s="180"/>
      <c r="F445" s="180"/>
      <c r="G445" s="180">
        <f>SUM(C445:F445)</f>
      </c>
      <c r="H445" s="125">
        <v>6000</v>
      </c>
      <c r="I445" s="125">
        <f>G445*H445</f>
      </c>
      <c r="J445" s="125">
        <f>I445*0.1</f>
      </c>
      <c r="K445" s="125">
        <f>SUM(I445:J445)</f>
      </c>
      <c r="L445" s="175"/>
      <c r="M445" s="87"/>
      <c r="N445" s="87"/>
      <c r="O445" s="87"/>
      <c r="P445" s="87"/>
      <c r="Q445" s="87"/>
      <c r="R445" s="87"/>
      <c r="S445" s="87"/>
      <c r="T445" s="87"/>
    </row>
    <row x14ac:dyDescent="0.25" r="446" customHeight="1" ht="17.25">
      <c r="A446" s="178">
        <f>A442</f>
        <v>25569.375</v>
      </c>
      <c r="B446" s="186"/>
      <c r="C446" s="180"/>
      <c r="D446" s="180"/>
      <c r="E446" s="180"/>
      <c r="F446" s="180"/>
      <c r="G446" s="180">
        <f>SUM(C446:F446)</f>
      </c>
      <c r="H446" s="125"/>
      <c r="I446" s="125">
        <f>G446*H446</f>
      </c>
      <c r="J446" s="125">
        <f>I446*0.1</f>
      </c>
      <c r="K446" s="125">
        <f>SUM(I446:J446)</f>
      </c>
      <c r="L446" s="175"/>
      <c r="M446" s="87"/>
      <c r="N446" s="87"/>
      <c r="O446" s="87"/>
      <c r="P446" s="87"/>
      <c r="Q446" s="87"/>
      <c r="R446" s="87"/>
      <c r="S446" s="87"/>
      <c r="T446" s="87"/>
    </row>
    <row x14ac:dyDescent="0.25" r="447" customHeight="1" ht="17.25">
      <c r="A447" s="178">
        <f>A441</f>
        <v>25569.375</v>
      </c>
      <c r="B447" s="186"/>
      <c r="C447" s="180"/>
      <c r="D447" s="180"/>
      <c r="E447" s="180"/>
      <c r="F447" s="180"/>
      <c r="G447" s="180">
        <f>SUM(C447:F447)</f>
      </c>
      <c r="H447" s="125"/>
      <c r="I447" s="125">
        <f>G447*H447</f>
      </c>
      <c r="J447" s="125">
        <f>I447*0.1</f>
      </c>
      <c r="K447" s="125">
        <f>SUM(I447:J447)</f>
      </c>
      <c r="L447" s="175"/>
      <c r="M447" s="87"/>
      <c r="N447" s="87"/>
      <c r="O447" s="87"/>
      <c r="P447" s="87"/>
      <c r="Q447" s="87"/>
      <c r="R447" s="87"/>
      <c r="S447" s="87"/>
      <c r="T447" s="87"/>
    </row>
    <row x14ac:dyDescent="0.25" r="448" customHeight="1" ht="17.25">
      <c r="A448" s="178">
        <f>A442</f>
        <v>25569.375</v>
      </c>
      <c r="B448" s="186"/>
      <c r="C448" s="180"/>
      <c r="D448" s="180"/>
      <c r="E448" s="180"/>
      <c r="F448" s="180"/>
      <c r="G448" s="180">
        <f>SUM(C448:F448)</f>
      </c>
      <c r="H448" s="125"/>
      <c r="I448" s="125">
        <f>G448*H448</f>
      </c>
      <c r="J448" s="125">
        <f>I448*0.1</f>
      </c>
      <c r="K448" s="125">
        <f>SUM(I448:J448)</f>
      </c>
      <c r="L448" s="175"/>
      <c r="M448" s="87"/>
      <c r="N448" s="87"/>
      <c r="O448" s="87"/>
      <c r="P448" s="87"/>
      <c r="Q448" s="87"/>
      <c r="R448" s="87"/>
      <c r="S448" s="87"/>
      <c r="T448" s="87"/>
    </row>
    <row x14ac:dyDescent="0.25" r="449" customHeight="1" ht="17.25">
      <c r="A449" s="178">
        <f>A447</f>
        <v>25569.375</v>
      </c>
      <c r="B449" s="179"/>
      <c r="C449" s="180"/>
      <c r="D449" s="180"/>
      <c r="E449" s="180"/>
      <c r="F449" s="180"/>
      <c r="G449" s="180">
        <f>SUM(C449:F449)</f>
      </c>
      <c r="H449" s="125"/>
      <c r="I449" s="125">
        <f>G449*H449</f>
      </c>
      <c r="J449" s="125">
        <v>0</v>
      </c>
      <c r="K449" s="125">
        <f>SUM(I449:J449)</f>
      </c>
      <c r="L449" s="175"/>
      <c r="M449" s="87"/>
      <c r="N449" s="87"/>
      <c r="O449" s="87"/>
      <c r="P449" s="87"/>
      <c r="Q449" s="87"/>
      <c r="R449" s="87"/>
      <c r="S449" s="87"/>
      <c r="T449" s="87"/>
    </row>
    <row x14ac:dyDescent="0.25" r="450" customHeight="1" ht="17.25">
      <c r="A450" s="189">
        <f>A449</f>
        <v>25569.375</v>
      </c>
      <c r="B450" s="190" t="s">
        <v>155</v>
      </c>
      <c r="C450" s="191">
        <f>SUM(C404:C449)</f>
      </c>
      <c r="D450" s="191">
        <f>SUM(D404:D449)</f>
      </c>
      <c r="E450" s="191">
        <f>SUM(E404:E449)</f>
      </c>
      <c r="F450" s="191">
        <f>SUM(F404:F449)</f>
      </c>
      <c r="G450" s="191">
        <f>SUM(G404:G449)</f>
      </c>
      <c r="H450" s="191"/>
      <c r="I450" s="191">
        <f>SUM(I404:I449)</f>
      </c>
      <c r="J450" s="191">
        <f>SUM(J404:J449)</f>
      </c>
      <c r="K450" s="191">
        <f>SUM(K404:K449)</f>
      </c>
      <c r="L450" s="175"/>
      <c r="M450" s="87"/>
      <c r="N450" s="87"/>
      <c r="O450" s="87"/>
      <c r="P450" s="87"/>
      <c r="Q450" s="87"/>
      <c r="R450" s="87"/>
      <c r="S450" s="87"/>
      <c r="T450" s="87"/>
    </row>
    <row x14ac:dyDescent="0.25" r="451" customHeight="1" ht="17.25">
      <c r="A451" s="178">
        <f>A450</f>
        <v>25569.375</v>
      </c>
      <c r="B451" s="186" t="s">
        <v>113</v>
      </c>
      <c r="C451" s="180"/>
      <c r="D451" s="180">
        <v>36</v>
      </c>
      <c r="E451" s="180"/>
      <c r="F451" s="180"/>
      <c r="G451" s="180">
        <f>SUM(C451:F451)</f>
      </c>
      <c r="H451" s="125">
        <v>6500</v>
      </c>
      <c r="I451" s="125">
        <f>G451*H451</f>
      </c>
      <c r="J451" s="185"/>
      <c r="K451" s="125">
        <f>SUM(I451:J451)</f>
      </c>
      <c r="L451" s="175"/>
      <c r="M451" s="87"/>
      <c r="N451" s="87"/>
      <c r="O451" s="87"/>
      <c r="P451" s="87"/>
      <c r="Q451" s="87"/>
      <c r="R451" s="87"/>
      <c r="S451" s="87"/>
      <c r="T451" s="87"/>
    </row>
    <row x14ac:dyDescent="0.25" r="452" customHeight="1" ht="17.25">
      <c r="A452" s="178">
        <f>A451</f>
        <v>25569.375</v>
      </c>
      <c r="B452" s="186" t="s">
        <v>156</v>
      </c>
      <c r="C452" s="180"/>
      <c r="D452" s="180">
        <v>7</v>
      </c>
      <c r="E452" s="180"/>
      <c r="F452" s="180"/>
      <c r="G452" s="180">
        <f>SUM(C452:F452)</f>
      </c>
      <c r="H452" s="125">
        <v>6500</v>
      </c>
      <c r="I452" s="125">
        <f>G452*H452</f>
      </c>
      <c r="J452" s="185"/>
      <c r="K452" s="125">
        <f>SUM(I452:J452)</f>
      </c>
      <c r="L452" s="175"/>
      <c r="M452" s="87"/>
      <c r="N452" s="87"/>
      <c r="O452" s="87"/>
      <c r="P452" s="87"/>
      <c r="Q452" s="87"/>
      <c r="R452" s="87"/>
      <c r="S452" s="87"/>
      <c r="T452" s="87"/>
    </row>
    <row x14ac:dyDescent="0.25" r="453" customHeight="1" ht="17.25">
      <c r="A453" s="178">
        <f>A452</f>
        <v>25569.375</v>
      </c>
      <c r="B453" s="186" t="s">
        <v>112</v>
      </c>
      <c r="C453" s="180"/>
      <c r="D453" s="180">
        <v>7</v>
      </c>
      <c r="E453" s="180"/>
      <c r="F453" s="180"/>
      <c r="G453" s="180">
        <f>SUM(C453:F453)</f>
      </c>
      <c r="H453" s="125">
        <v>6900</v>
      </c>
      <c r="I453" s="125">
        <f>G453*H453</f>
      </c>
      <c r="J453" s="185"/>
      <c r="K453" s="125">
        <f>SUM(I453:J453)</f>
      </c>
      <c r="L453" s="175"/>
      <c r="M453" s="87"/>
      <c r="N453" s="87"/>
      <c r="O453" s="87"/>
      <c r="P453" s="87"/>
      <c r="Q453" s="87"/>
      <c r="R453" s="87"/>
      <c r="S453" s="87"/>
      <c r="T453" s="87"/>
    </row>
    <row x14ac:dyDescent="0.25" r="454" customHeight="1" ht="17.25">
      <c r="A454" s="178">
        <f>A453</f>
        <v>25569.375</v>
      </c>
      <c r="B454" s="179"/>
      <c r="C454" s="180"/>
      <c r="D454" s="180"/>
      <c r="E454" s="180"/>
      <c r="F454" s="180"/>
      <c r="G454" s="180">
        <f>SUM(C454:F454)</f>
      </c>
      <c r="H454" s="125"/>
      <c r="I454" s="125">
        <f>G454*H454</f>
      </c>
      <c r="J454" s="185"/>
      <c r="K454" s="125">
        <f>SUM(I454:J454)</f>
      </c>
      <c r="L454" s="175"/>
      <c r="M454" s="87"/>
      <c r="N454" s="87"/>
      <c r="O454" s="87"/>
      <c r="P454" s="87"/>
      <c r="Q454" s="87"/>
      <c r="R454" s="87"/>
      <c r="S454" s="87"/>
      <c r="T454" s="87"/>
    </row>
    <row x14ac:dyDescent="0.25" r="455" customHeight="1" ht="17.25">
      <c r="A455" s="178">
        <f>A454</f>
        <v>25569.375</v>
      </c>
      <c r="B455" s="179"/>
      <c r="C455" s="180"/>
      <c r="D455" s="180"/>
      <c r="E455" s="180"/>
      <c r="F455" s="180"/>
      <c r="G455" s="180">
        <f>SUM(C455:F455)</f>
      </c>
      <c r="H455" s="125"/>
      <c r="I455" s="125">
        <f>G455*H455</f>
      </c>
      <c r="J455" s="185"/>
      <c r="K455" s="125">
        <f>SUM(I455:J455)</f>
      </c>
      <c r="L455" s="175"/>
      <c r="M455" s="87"/>
      <c r="N455" s="87"/>
      <c r="O455" s="87"/>
      <c r="P455" s="87"/>
      <c r="Q455" s="87"/>
      <c r="R455" s="87"/>
      <c r="S455" s="87"/>
      <c r="T455" s="87"/>
    </row>
    <row x14ac:dyDescent="0.25" r="456" customHeight="1" ht="17.25">
      <c r="A456" s="178">
        <f>A455</f>
        <v>25569.375</v>
      </c>
      <c r="B456" s="179"/>
      <c r="C456" s="180"/>
      <c r="D456" s="180"/>
      <c r="E456" s="180"/>
      <c r="F456" s="180"/>
      <c r="G456" s="180">
        <f>SUM(C456:F456)</f>
      </c>
      <c r="H456" s="125"/>
      <c r="I456" s="125">
        <f>G456*H456</f>
      </c>
      <c r="J456" s="185"/>
      <c r="K456" s="125">
        <f>SUM(I456:J456)</f>
      </c>
      <c r="L456" s="175"/>
      <c r="M456" s="87"/>
      <c r="N456" s="87"/>
      <c r="O456" s="87"/>
      <c r="P456" s="87"/>
      <c r="Q456" s="87"/>
      <c r="R456" s="87"/>
      <c r="S456" s="87"/>
      <c r="T456" s="87"/>
    </row>
    <row x14ac:dyDescent="0.25" r="457" customHeight="1" ht="17.25">
      <c r="A457" s="178">
        <f>A456</f>
        <v>25569.375</v>
      </c>
      <c r="B457" s="179"/>
      <c r="C457" s="180"/>
      <c r="D457" s="180"/>
      <c r="E457" s="180"/>
      <c r="F457" s="180"/>
      <c r="G457" s="180">
        <f>SUM(C457:F457)</f>
      </c>
      <c r="H457" s="125"/>
      <c r="I457" s="125">
        <f>G457*H457</f>
      </c>
      <c r="J457" s="185"/>
      <c r="K457" s="125">
        <f>SUM(I457:J457)</f>
      </c>
      <c r="L457" s="175"/>
      <c r="M457" s="87"/>
      <c r="N457" s="87"/>
      <c r="O457" s="87"/>
      <c r="P457" s="87"/>
      <c r="Q457" s="87"/>
      <c r="R457" s="87"/>
      <c r="S457" s="87"/>
      <c r="T457" s="87"/>
    </row>
    <row x14ac:dyDescent="0.25" r="458" customHeight="1" ht="17.25">
      <c r="A458" s="178">
        <f>A457</f>
        <v>25569.375</v>
      </c>
      <c r="B458" s="179"/>
      <c r="C458" s="180"/>
      <c r="D458" s="180"/>
      <c r="E458" s="180"/>
      <c r="F458" s="180"/>
      <c r="G458" s="180">
        <f>SUM(C458:F458)</f>
      </c>
      <c r="H458" s="125"/>
      <c r="I458" s="125">
        <f>G458*H458</f>
      </c>
      <c r="J458" s="185"/>
      <c r="K458" s="125">
        <f>SUM(I458:J458)</f>
      </c>
      <c r="L458" s="175"/>
      <c r="M458" s="87"/>
      <c r="N458" s="87"/>
      <c r="O458" s="87"/>
      <c r="P458" s="87"/>
      <c r="Q458" s="87"/>
      <c r="R458" s="87"/>
      <c r="S458" s="87"/>
      <c r="T458" s="87"/>
    </row>
    <row x14ac:dyDescent="0.25" r="459" customHeight="1" ht="17.25">
      <c r="A459" s="189">
        <f>A458</f>
        <v>25569.375</v>
      </c>
      <c r="B459" s="190" t="s">
        <v>157</v>
      </c>
      <c r="C459" s="191">
        <f>SUM(C451:C458)</f>
      </c>
      <c r="D459" s="191">
        <f>SUM(D451:D458)</f>
      </c>
      <c r="E459" s="191">
        <f>SUM(E451:E458)</f>
      </c>
      <c r="F459" s="191">
        <f>SUM(F451:F458)</f>
      </c>
      <c r="G459" s="191">
        <f>SUM(G451:G458)</f>
      </c>
      <c r="H459" s="201"/>
      <c r="I459" s="201">
        <f>SUM(I451:I458)</f>
      </c>
      <c r="J459" s="201"/>
      <c r="K459" s="202">
        <f>SUM(K451:K458)</f>
      </c>
      <c r="L459" s="175"/>
      <c r="M459" s="87"/>
      <c r="N459" s="87"/>
      <c r="O459" s="87"/>
      <c r="P459" s="87"/>
      <c r="Q459" s="87"/>
      <c r="R459" s="87"/>
      <c r="S459" s="87"/>
      <c r="T459" s="87"/>
    </row>
    <row x14ac:dyDescent="0.25" r="460" customHeight="1" ht="17.25" hidden="1">
      <c r="A460" s="172" t="s">
        <v>128</v>
      </c>
      <c r="B460" s="173" t="s">
        <v>2</v>
      </c>
      <c r="C460" s="174" t="s">
        <v>129</v>
      </c>
      <c r="D460" s="174" t="s">
        <v>130</v>
      </c>
      <c r="E460" s="174" t="s">
        <v>131</v>
      </c>
      <c r="F460" s="174" t="s">
        <v>132</v>
      </c>
      <c r="G460" s="174" t="s">
        <v>133</v>
      </c>
      <c r="H460" s="174" t="s">
        <v>7</v>
      </c>
      <c r="I460" s="174" t="s">
        <v>134</v>
      </c>
      <c r="J460" s="174" t="s">
        <v>90</v>
      </c>
      <c r="K460" s="174" t="s">
        <v>135</v>
      </c>
      <c r="L460" s="175"/>
      <c r="M460" s="87"/>
      <c r="N460" s="87"/>
      <c r="O460" s="87"/>
      <c r="P460" s="87"/>
      <c r="Q460" s="87"/>
      <c r="R460" s="87"/>
      <c r="S460" s="87"/>
      <c r="T460" s="87"/>
    </row>
    <row x14ac:dyDescent="0.25" r="461" customHeight="1" ht="17.25">
      <c r="A461" s="178">
        <f>A459+1</f>
        <v>25569.375</v>
      </c>
      <c r="B461" s="179" t="s">
        <v>137</v>
      </c>
      <c r="C461" s="180"/>
      <c r="D461" s="181"/>
      <c r="E461" s="180"/>
      <c r="F461" s="180"/>
      <c r="G461" s="180">
        <f>SUM(C461:F461)</f>
      </c>
      <c r="H461" s="182">
        <v>4500</v>
      </c>
      <c r="I461" s="125">
        <f>G461*H461</f>
      </c>
      <c r="J461" s="125">
        <f>I461*0.1</f>
      </c>
      <c r="K461" s="125">
        <f>SUM(I461:J461)</f>
      </c>
      <c r="L461" s="175"/>
      <c r="M461" s="87"/>
      <c r="N461" s="87"/>
      <c r="O461" s="87"/>
      <c r="P461" s="87"/>
      <c r="Q461" s="87"/>
      <c r="R461" s="87"/>
      <c r="S461" s="87"/>
      <c r="T461" s="87"/>
    </row>
    <row x14ac:dyDescent="0.25" r="462" customHeight="1" ht="17.25">
      <c r="A462" s="178">
        <f>A461</f>
        <v>25569.375</v>
      </c>
      <c r="B462" s="179" t="s">
        <v>13</v>
      </c>
      <c r="C462" s="180"/>
      <c r="D462" s="180"/>
      <c r="E462" s="180"/>
      <c r="F462" s="180"/>
      <c r="G462" s="180">
        <f>SUM(C462:F462)</f>
      </c>
      <c r="H462" s="182">
        <v>6000</v>
      </c>
      <c r="I462" s="125">
        <f>G462*H462</f>
      </c>
      <c r="J462" s="125">
        <f>I462*0.1</f>
      </c>
      <c r="K462" s="125">
        <f>SUM(I462:J462)</f>
      </c>
      <c r="L462" s="175"/>
      <c r="M462" s="87"/>
      <c r="N462" s="87"/>
      <c r="O462" s="87"/>
      <c r="P462" s="87"/>
      <c r="Q462" s="87"/>
      <c r="R462" s="87"/>
      <c r="S462" s="87"/>
      <c r="T462" s="87"/>
    </row>
    <row x14ac:dyDescent="0.25" r="463" customHeight="1" ht="17.25">
      <c r="A463" s="178">
        <f>A462</f>
        <v>25569.375</v>
      </c>
      <c r="B463" s="179" t="s">
        <v>58</v>
      </c>
      <c r="C463" s="183"/>
      <c r="D463" s="180"/>
      <c r="E463" s="180"/>
      <c r="F463" s="180"/>
      <c r="G463" s="180">
        <f>SUM(C463:F463)</f>
      </c>
      <c r="H463" s="182">
        <v>5500</v>
      </c>
      <c r="I463" s="125">
        <f>G463*H463</f>
      </c>
      <c r="J463" s="125">
        <f>I463*0.1</f>
      </c>
      <c r="K463" s="125">
        <f>SUM(I463:J463)</f>
      </c>
      <c r="L463" s="175"/>
      <c r="M463" s="87"/>
      <c r="N463" s="87"/>
      <c r="O463" s="87"/>
      <c r="P463" s="87"/>
      <c r="Q463" s="87"/>
      <c r="R463" s="87"/>
      <c r="S463" s="87"/>
      <c r="T463" s="87"/>
    </row>
    <row x14ac:dyDescent="0.25" r="464" customHeight="1" ht="17.25">
      <c r="A464" s="178">
        <f>A463</f>
        <v>25569.375</v>
      </c>
      <c r="B464" s="179" t="s">
        <v>147</v>
      </c>
      <c r="C464" s="183"/>
      <c r="D464" s="180"/>
      <c r="E464" s="180"/>
      <c r="F464" s="180"/>
      <c r="G464" s="180">
        <f>SUM(C464:F464)</f>
      </c>
      <c r="H464" s="182">
        <v>5000</v>
      </c>
      <c r="I464" s="125">
        <f>G464*H464</f>
      </c>
      <c r="J464" s="125">
        <f>I464*0.1</f>
      </c>
      <c r="K464" s="125">
        <f>SUM(I464:J464)</f>
      </c>
      <c r="L464" s="175"/>
      <c r="M464" s="87"/>
      <c r="N464" s="87"/>
      <c r="O464" s="87"/>
      <c r="P464" s="87"/>
      <c r="Q464" s="87"/>
      <c r="R464" s="87"/>
      <c r="S464" s="87"/>
      <c r="T464" s="87"/>
    </row>
    <row x14ac:dyDescent="0.25" r="465" customHeight="1" ht="17.25">
      <c r="A465" s="178">
        <f>A464</f>
        <v>25569.375</v>
      </c>
      <c r="B465" s="179" t="s">
        <v>27</v>
      </c>
      <c r="C465" s="180"/>
      <c r="D465" s="180"/>
      <c r="E465" s="180"/>
      <c r="F465" s="180"/>
      <c r="G465" s="180">
        <f>SUM(C465:F465)</f>
      </c>
      <c r="H465" s="182">
        <v>5500</v>
      </c>
      <c r="I465" s="125">
        <f>G465*H465</f>
      </c>
      <c r="J465" s="125">
        <f>I465*0.1</f>
      </c>
      <c r="K465" s="125">
        <f>SUM(I465:J465)</f>
      </c>
      <c r="L465" s="175"/>
      <c r="M465" s="87"/>
      <c r="N465" s="87"/>
      <c r="O465" s="87"/>
      <c r="P465" s="87"/>
      <c r="Q465" s="87"/>
      <c r="R465" s="87"/>
      <c r="S465" s="87"/>
      <c r="T465" s="87"/>
    </row>
    <row x14ac:dyDescent="0.25" r="466" customHeight="1" ht="17.25">
      <c r="A466" s="178">
        <f>A465</f>
        <v>25569.375</v>
      </c>
      <c r="B466" s="179" t="s">
        <v>20</v>
      </c>
      <c r="C466" s="180"/>
      <c r="D466" s="180"/>
      <c r="E466" s="180"/>
      <c r="F466" s="180"/>
      <c r="G466" s="180">
        <f>SUM(C466:F466)</f>
      </c>
      <c r="H466" s="182">
        <v>5500</v>
      </c>
      <c r="I466" s="125">
        <f>G466*H466</f>
      </c>
      <c r="J466" s="125">
        <f>I466*0.1</f>
      </c>
      <c r="K466" s="125">
        <f>SUM(I466:J466)</f>
      </c>
      <c r="L466" s="175"/>
      <c r="M466" s="87"/>
      <c r="N466" s="87"/>
      <c r="O466" s="87"/>
      <c r="P466" s="87"/>
      <c r="Q466" s="87"/>
      <c r="R466" s="87"/>
      <c r="S466" s="87"/>
      <c r="T466" s="87"/>
    </row>
    <row x14ac:dyDescent="0.25" r="467" customHeight="1" ht="17.25">
      <c r="A467" s="178">
        <f>A466</f>
        <v>25569.375</v>
      </c>
      <c r="B467" s="179" t="s">
        <v>31</v>
      </c>
      <c r="C467" s="180"/>
      <c r="D467" s="180"/>
      <c r="E467" s="180"/>
      <c r="F467" s="180"/>
      <c r="G467" s="180">
        <f>SUM(C467:F467)</f>
      </c>
      <c r="H467" s="182">
        <v>6000</v>
      </c>
      <c r="I467" s="125">
        <f>G467*H467</f>
      </c>
      <c r="J467" s="125">
        <f>I467*0.1</f>
      </c>
      <c r="K467" s="125">
        <f>SUM(I467:J467)</f>
      </c>
      <c r="L467" s="175"/>
      <c r="M467" s="87"/>
      <c r="N467" s="87"/>
      <c r="O467" s="87"/>
      <c r="P467" s="87"/>
      <c r="Q467" s="87"/>
      <c r="R467" s="87"/>
      <c r="S467" s="87"/>
      <c r="T467" s="87"/>
    </row>
    <row x14ac:dyDescent="0.25" r="468" customHeight="1" ht="17.25">
      <c r="A468" s="178">
        <f>A467</f>
        <v>25569.375</v>
      </c>
      <c r="B468" s="179" t="s">
        <v>71</v>
      </c>
      <c r="C468" s="180"/>
      <c r="D468" s="180"/>
      <c r="E468" s="180"/>
      <c r="F468" s="180"/>
      <c r="G468" s="180">
        <f>SUM(C468:F468)</f>
      </c>
      <c r="H468" s="182">
        <v>6000</v>
      </c>
      <c r="I468" s="125">
        <f>G468*H468</f>
      </c>
      <c r="J468" s="125">
        <f>I468*0.1</f>
      </c>
      <c r="K468" s="125">
        <f>SUM(I468:J468)</f>
      </c>
      <c r="L468" s="175"/>
      <c r="M468" s="87"/>
      <c r="N468" s="87"/>
      <c r="O468" s="87"/>
      <c r="P468" s="87"/>
      <c r="Q468" s="87"/>
      <c r="R468" s="87"/>
      <c r="S468" s="87"/>
      <c r="T468" s="87"/>
    </row>
    <row x14ac:dyDescent="0.25" r="469" customHeight="1" ht="17.25">
      <c r="A469" s="178">
        <f>A468</f>
        <v>25569.375</v>
      </c>
      <c r="B469" s="184" t="s">
        <v>49</v>
      </c>
      <c r="C469" s="180"/>
      <c r="D469" s="180"/>
      <c r="E469" s="180"/>
      <c r="F469" s="180"/>
      <c r="G469" s="180">
        <f>SUM(C469:F469)</f>
      </c>
      <c r="H469" s="182">
        <v>6000</v>
      </c>
      <c r="I469" s="125">
        <f>G469*H469</f>
      </c>
      <c r="J469" s="125">
        <f>I469*0.1</f>
      </c>
      <c r="K469" s="125">
        <f>SUM(I469:J469)</f>
      </c>
      <c r="L469" s="175"/>
      <c r="M469" s="87"/>
      <c r="N469" s="87"/>
      <c r="O469" s="87"/>
      <c r="P469" s="87"/>
      <c r="Q469" s="87"/>
      <c r="R469" s="87"/>
      <c r="S469" s="87"/>
      <c r="T469" s="87"/>
    </row>
    <row x14ac:dyDescent="0.25" r="470" customHeight="1" ht="17.25">
      <c r="A470" s="178">
        <f>A469</f>
        <v>25569.375</v>
      </c>
      <c r="B470" s="179" t="s">
        <v>9</v>
      </c>
      <c r="C470" s="180"/>
      <c r="D470" s="180"/>
      <c r="E470" s="180"/>
      <c r="F470" s="180"/>
      <c r="G470" s="180">
        <f>SUM(C470:F470)</f>
      </c>
      <c r="H470" s="182">
        <v>6000</v>
      </c>
      <c r="I470" s="125">
        <f>G470*H470</f>
      </c>
      <c r="J470" s="125">
        <f>I470*0.1</f>
      </c>
      <c r="K470" s="125">
        <f>SUM(I470:J470)</f>
      </c>
      <c r="L470" s="175"/>
      <c r="M470" s="87"/>
      <c r="N470" s="87"/>
      <c r="O470" s="87"/>
      <c r="P470" s="87"/>
      <c r="Q470" s="87"/>
      <c r="R470" s="87"/>
      <c r="S470" s="87"/>
      <c r="T470" s="87"/>
    </row>
    <row x14ac:dyDescent="0.25" r="471" customHeight="1" ht="17.25">
      <c r="A471" s="178">
        <f>A470</f>
        <v>25569.375</v>
      </c>
      <c r="B471" s="179" t="s">
        <v>78</v>
      </c>
      <c r="C471" s="180"/>
      <c r="D471" s="180"/>
      <c r="E471" s="180"/>
      <c r="F471" s="180"/>
      <c r="G471" s="180">
        <f>SUM(C471:F471)</f>
      </c>
      <c r="H471" s="182">
        <v>6500</v>
      </c>
      <c r="I471" s="125">
        <f>G471*H471</f>
      </c>
      <c r="J471" s="125">
        <f>I471*0.1</f>
      </c>
      <c r="K471" s="125">
        <f>SUM(I471:J471)</f>
      </c>
      <c r="L471" s="175"/>
      <c r="M471" s="87"/>
      <c r="N471" s="87"/>
      <c r="O471" s="87"/>
      <c r="P471" s="87"/>
      <c r="Q471" s="87"/>
      <c r="R471" s="87"/>
      <c r="S471" s="87"/>
      <c r="T471" s="87"/>
    </row>
    <row x14ac:dyDescent="0.25" r="472" customHeight="1" ht="17.25">
      <c r="A472" s="178">
        <f>A471</f>
        <v>25569.375</v>
      </c>
      <c r="B472" s="179" t="s">
        <v>55</v>
      </c>
      <c r="C472" s="180"/>
      <c r="D472" s="180"/>
      <c r="E472" s="180"/>
      <c r="F472" s="180"/>
      <c r="G472" s="180">
        <f>SUM(C472:F472)</f>
      </c>
      <c r="H472" s="182">
        <v>6500</v>
      </c>
      <c r="I472" s="125">
        <f>G472*H472</f>
      </c>
      <c r="J472" s="125">
        <f>I472*0.1</f>
      </c>
      <c r="K472" s="125">
        <f>SUM(I472:J472)</f>
      </c>
      <c r="L472" s="175"/>
      <c r="M472" s="87"/>
      <c r="N472" s="87"/>
      <c r="O472" s="87"/>
      <c r="P472" s="87"/>
      <c r="Q472" s="87"/>
      <c r="R472" s="87"/>
      <c r="S472" s="87"/>
      <c r="T472" s="87"/>
    </row>
    <row x14ac:dyDescent="0.25" r="473" customHeight="1" ht="17.25">
      <c r="A473" s="178">
        <f>A472</f>
        <v>25569.375</v>
      </c>
      <c r="B473" s="179" t="s">
        <v>80</v>
      </c>
      <c r="C473" s="180"/>
      <c r="D473" s="180"/>
      <c r="E473" s="180"/>
      <c r="F473" s="180"/>
      <c r="G473" s="180">
        <f>SUM(C473:F473)</f>
      </c>
      <c r="H473" s="182">
        <v>6000</v>
      </c>
      <c r="I473" s="125">
        <f>G473*H473</f>
      </c>
      <c r="J473" s="185"/>
      <c r="K473" s="125">
        <f>SUM(I473:J473)</f>
      </c>
      <c r="L473" s="175"/>
      <c r="M473" s="87"/>
      <c r="N473" s="87"/>
      <c r="O473" s="87"/>
      <c r="P473" s="87"/>
      <c r="Q473" s="87"/>
      <c r="R473" s="87"/>
      <c r="S473" s="87"/>
      <c r="T473" s="87"/>
    </row>
    <row x14ac:dyDescent="0.25" r="474" customHeight="1" ht="17.25">
      <c r="A474" s="178">
        <f>A473</f>
        <v>25569.375</v>
      </c>
      <c r="B474" s="179" t="s">
        <v>67</v>
      </c>
      <c r="C474" s="180"/>
      <c r="D474" s="180"/>
      <c r="E474" s="180"/>
      <c r="F474" s="180"/>
      <c r="G474" s="180">
        <f>SUM(C474:F474)</f>
      </c>
      <c r="H474" s="182">
        <v>5500</v>
      </c>
      <c r="I474" s="125">
        <f>G474*H474</f>
      </c>
      <c r="J474" s="125">
        <f>I474*0.1</f>
      </c>
      <c r="K474" s="125">
        <f>SUM(I474:J474)</f>
      </c>
      <c r="L474" s="175"/>
      <c r="M474" s="87"/>
      <c r="N474" s="87"/>
      <c r="O474" s="87"/>
      <c r="P474" s="87"/>
      <c r="Q474" s="87"/>
      <c r="R474" s="87"/>
      <c r="S474" s="87"/>
      <c r="T474" s="87"/>
    </row>
    <row x14ac:dyDescent="0.25" r="475" customHeight="1" ht="17.25">
      <c r="A475" s="178">
        <f>A474</f>
        <v>25569.375</v>
      </c>
      <c r="B475" s="186" t="s">
        <v>74</v>
      </c>
      <c r="C475" s="180"/>
      <c r="D475" s="180"/>
      <c r="E475" s="180"/>
      <c r="F475" s="180"/>
      <c r="G475" s="180">
        <f>SUM(C475:F475)</f>
      </c>
      <c r="H475" s="187">
        <v>5000</v>
      </c>
      <c r="I475" s="125">
        <f>G475*H475</f>
      </c>
      <c r="J475" s="125">
        <f>I475*0.1</f>
      </c>
      <c r="K475" s="125">
        <f>SUM(I475:J475)</f>
      </c>
      <c r="L475" s="175"/>
      <c r="M475" s="87"/>
      <c r="N475" s="87"/>
      <c r="O475" s="87"/>
      <c r="P475" s="87"/>
      <c r="Q475" s="87"/>
      <c r="R475" s="87"/>
      <c r="S475" s="87"/>
      <c r="T475" s="87"/>
    </row>
    <row x14ac:dyDescent="0.25" r="476" customHeight="1" ht="17.25">
      <c r="A476" s="178">
        <f>A475</f>
        <v>25569.375</v>
      </c>
      <c r="B476" s="179" t="s">
        <v>11</v>
      </c>
      <c r="C476" s="180"/>
      <c r="D476" s="180"/>
      <c r="E476" s="180"/>
      <c r="F476" s="180"/>
      <c r="G476" s="180">
        <f>SUM(C476:F476)</f>
      </c>
      <c r="H476" s="182">
        <v>6000</v>
      </c>
      <c r="I476" s="125">
        <f>G476*H476</f>
      </c>
      <c r="J476" s="125">
        <f>I476*0.1</f>
      </c>
      <c r="K476" s="125">
        <f>SUM(I476:J476)</f>
      </c>
      <c r="L476" s="175"/>
      <c r="M476" s="87"/>
      <c r="N476" s="87"/>
      <c r="O476" s="87"/>
      <c r="P476" s="87"/>
      <c r="Q476" s="87"/>
      <c r="R476" s="87"/>
      <c r="S476" s="87"/>
      <c r="T476" s="87"/>
    </row>
    <row x14ac:dyDescent="0.25" r="477" customHeight="1" ht="17.25">
      <c r="A477" s="178">
        <f>A476</f>
        <v>25569.375</v>
      </c>
      <c r="B477" s="179" t="s">
        <v>22</v>
      </c>
      <c r="C477" s="180"/>
      <c r="D477" s="180"/>
      <c r="E477" s="180"/>
      <c r="F477" s="180"/>
      <c r="G477" s="180">
        <f>SUM(C477:F477)</f>
      </c>
      <c r="H477" s="182">
        <v>4800</v>
      </c>
      <c r="I477" s="125">
        <f>G477*H477</f>
      </c>
      <c r="J477" s="125">
        <f>I477*0.1</f>
      </c>
      <c r="K477" s="125">
        <f>SUM(I477:J477)</f>
      </c>
      <c r="L477" s="175"/>
      <c r="M477" s="87"/>
      <c r="N477" s="87"/>
      <c r="O477" s="87"/>
      <c r="P477" s="87"/>
      <c r="Q477" s="87"/>
      <c r="R477" s="87"/>
      <c r="S477" s="87"/>
      <c r="T477" s="87"/>
    </row>
    <row x14ac:dyDescent="0.25" r="478" customHeight="1" ht="17.25">
      <c r="A478" s="178">
        <f>A477</f>
        <v>25569.375</v>
      </c>
      <c r="B478" s="186" t="s">
        <v>84</v>
      </c>
      <c r="C478" s="180"/>
      <c r="D478" s="180"/>
      <c r="E478" s="180"/>
      <c r="F478" s="180"/>
      <c r="G478" s="180">
        <f>SUM(C478:F478)</f>
      </c>
      <c r="H478" s="182">
        <v>4800</v>
      </c>
      <c r="I478" s="125">
        <f>G478*H478</f>
      </c>
      <c r="J478" s="125">
        <f>I478*0.1</f>
      </c>
      <c r="K478" s="125">
        <f>SUM(I478:J478)</f>
      </c>
      <c r="L478" s="175"/>
      <c r="M478" s="87"/>
      <c r="N478" s="87"/>
      <c r="O478" s="87"/>
      <c r="P478" s="87"/>
      <c r="Q478" s="87"/>
      <c r="R478" s="87"/>
      <c r="S478" s="87"/>
      <c r="T478" s="87"/>
    </row>
    <row x14ac:dyDescent="0.25" r="479" customHeight="1" ht="17.25">
      <c r="A479" s="178">
        <f>A478</f>
        <v>25569.375</v>
      </c>
      <c r="B479" s="179" t="s">
        <v>17</v>
      </c>
      <c r="C479" s="180"/>
      <c r="D479" s="180"/>
      <c r="E479" s="180"/>
      <c r="F479" s="180"/>
      <c r="G479" s="180">
        <f>SUM(C479:F479)</f>
      </c>
      <c r="H479" s="182">
        <v>6500</v>
      </c>
      <c r="I479" s="125">
        <f>G479*H479</f>
      </c>
      <c r="J479" s="125">
        <f>I479*0.1</f>
      </c>
      <c r="K479" s="125">
        <f>SUM(I479:J479)</f>
      </c>
      <c r="L479" s="175"/>
      <c r="M479" s="87"/>
      <c r="N479" s="87"/>
      <c r="O479" s="87"/>
      <c r="P479" s="87"/>
      <c r="Q479" s="87"/>
      <c r="R479" s="87"/>
      <c r="S479" s="87"/>
      <c r="T479" s="87"/>
    </row>
    <row x14ac:dyDescent="0.25" r="480" customHeight="1" ht="17.25">
      <c r="A480" s="178">
        <f>A479</f>
        <v>25569.375</v>
      </c>
      <c r="B480" s="186" t="s">
        <v>148</v>
      </c>
      <c r="C480" s="180"/>
      <c r="D480" s="180"/>
      <c r="E480" s="180"/>
      <c r="F480" s="180"/>
      <c r="G480" s="180">
        <f>SUM(C480:F480)</f>
      </c>
      <c r="H480" s="182">
        <v>6000</v>
      </c>
      <c r="I480" s="125">
        <f>G480*H480</f>
      </c>
      <c r="J480" s="125">
        <f>I480*0.1</f>
      </c>
      <c r="K480" s="125">
        <f>SUM(I480:J480)</f>
      </c>
      <c r="L480" s="175"/>
      <c r="M480" s="87"/>
      <c r="N480" s="87"/>
      <c r="O480" s="87"/>
      <c r="P480" s="87"/>
      <c r="Q480" s="87"/>
      <c r="R480" s="87"/>
      <c r="S480" s="87"/>
      <c r="T480" s="87"/>
    </row>
    <row x14ac:dyDescent="0.25" r="481" customHeight="1" ht="17.25">
      <c r="A481" s="178">
        <f>A480</f>
        <v>25569.375</v>
      </c>
      <c r="B481" s="179" t="s">
        <v>29</v>
      </c>
      <c r="C481" s="188"/>
      <c r="D481" s="180"/>
      <c r="E481" s="180"/>
      <c r="F481" s="180"/>
      <c r="G481" s="180">
        <f>SUM(C481:F481)</f>
      </c>
      <c r="H481" s="182">
        <v>5500</v>
      </c>
      <c r="I481" s="125">
        <f>G481*H481</f>
      </c>
      <c r="J481" s="125">
        <f>I481*0.1</f>
      </c>
      <c r="K481" s="125">
        <f>SUM(I481:J481)</f>
      </c>
      <c r="L481" s="175"/>
      <c r="M481" s="87"/>
      <c r="N481" s="87"/>
      <c r="O481" s="87"/>
      <c r="P481" s="87"/>
      <c r="Q481" s="87"/>
      <c r="R481" s="87"/>
      <c r="S481" s="87"/>
      <c r="T481" s="87"/>
    </row>
    <row x14ac:dyDescent="0.25" r="482" customHeight="1" ht="17.25">
      <c r="A482" s="178">
        <f>A481</f>
        <v>25569.375</v>
      </c>
      <c r="B482" s="179" t="s">
        <v>15</v>
      </c>
      <c r="C482" s="180"/>
      <c r="D482" s="180"/>
      <c r="E482" s="180"/>
      <c r="F482" s="180"/>
      <c r="G482" s="180">
        <f>SUM(C482:F482)</f>
      </c>
      <c r="H482" s="182">
        <v>4800</v>
      </c>
      <c r="I482" s="125">
        <f>G482*H482</f>
      </c>
      <c r="J482" s="125">
        <f>I482*0.1</f>
      </c>
      <c r="K482" s="125">
        <f>SUM(I482:J482)</f>
      </c>
      <c r="L482" s="175"/>
      <c r="M482" s="87"/>
      <c r="N482" s="87"/>
      <c r="O482" s="87"/>
      <c r="P482" s="87"/>
      <c r="Q482" s="87"/>
      <c r="R482" s="87"/>
      <c r="S482" s="87"/>
      <c r="T482" s="87"/>
    </row>
    <row x14ac:dyDescent="0.25" r="483" customHeight="1" ht="17.25">
      <c r="A483" s="178">
        <f>A482</f>
        <v>25569.375</v>
      </c>
      <c r="B483" s="179" t="s">
        <v>21</v>
      </c>
      <c r="C483" s="188"/>
      <c r="D483" s="180"/>
      <c r="E483" s="180"/>
      <c r="F483" s="180"/>
      <c r="G483" s="180">
        <f>SUM(C483:F483)</f>
      </c>
      <c r="H483" s="182">
        <v>5500</v>
      </c>
      <c r="I483" s="125">
        <f>G483*H483</f>
      </c>
      <c r="J483" s="125">
        <f>I483*0.1</f>
      </c>
      <c r="K483" s="125">
        <f>SUM(I483:J483)</f>
      </c>
      <c r="L483" s="175"/>
      <c r="M483" s="87"/>
      <c r="N483" s="87"/>
      <c r="O483" s="87"/>
      <c r="P483" s="87"/>
      <c r="Q483" s="87"/>
      <c r="R483" s="87"/>
      <c r="S483" s="87"/>
      <c r="T483" s="87"/>
    </row>
    <row x14ac:dyDescent="0.25" r="484" customHeight="1" ht="17.25">
      <c r="A484" s="178">
        <f>A483</f>
        <v>25569.375</v>
      </c>
      <c r="B484" s="179" t="s">
        <v>52</v>
      </c>
      <c r="C484" s="180"/>
      <c r="D484" s="180"/>
      <c r="E484" s="180"/>
      <c r="F484" s="180"/>
      <c r="G484" s="180">
        <f>SUM(C484:F484)</f>
      </c>
      <c r="H484" s="182">
        <v>5500</v>
      </c>
      <c r="I484" s="125">
        <f>G484*H484</f>
      </c>
      <c r="J484" s="125">
        <f>I484*0.1</f>
      </c>
      <c r="K484" s="125">
        <f>SUM(I484:J484)</f>
      </c>
      <c r="L484" s="175"/>
      <c r="M484" s="87"/>
      <c r="N484" s="87"/>
      <c r="O484" s="87"/>
      <c r="P484" s="87"/>
      <c r="Q484" s="87"/>
      <c r="R484" s="87"/>
      <c r="S484" s="87"/>
      <c r="T484" s="87"/>
    </row>
    <row x14ac:dyDescent="0.25" r="485" customHeight="1" ht="17.25">
      <c r="A485" s="178">
        <f>A484</f>
        <v>25569.375</v>
      </c>
      <c r="B485" s="186" t="s">
        <v>61</v>
      </c>
      <c r="C485" s="180"/>
      <c r="D485" s="180"/>
      <c r="E485" s="180"/>
      <c r="F485" s="180"/>
      <c r="G485" s="180">
        <f>SUM(C485:F485)</f>
      </c>
      <c r="H485" s="182">
        <v>5500</v>
      </c>
      <c r="I485" s="125">
        <f>G485*H485</f>
      </c>
      <c r="J485" s="125">
        <f>I485*0.1</f>
      </c>
      <c r="K485" s="125">
        <f>SUM(I485:J485)</f>
      </c>
      <c r="L485" s="175"/>
      <c r="M485" s="87"/>
      <c r="N485" s="87"/>
      <c r="O485" s="87"/>
      <c r="P485" s="87"/>
      <c r="Q485" s="87"/>
      <c r="R485" s="87"/>
      <c r="S485" s="87"/>
      <c r="T485" s="87"/>
    </row>
    <row x14ac:dyDescent="0.25" r="486" customHeight="1" ht="17.25">
      <c r="A486" s="178">
        <f>A485</f>
        <v>25569.375</v>
      </c>
      <c r="B486" s="179" t="s">
        <v>33</v>
      </c>
      <c r="C486" s="180"/>
      <c r="D486" s="180"/>
      <c r="E486" s="180"/>
      <c r="F486" s="180"/>
      <c r="G486" s="180">
        <f>SUM(C486:F486)</f>
      </c>
      <c r="H486" s="182">
        <v>5500</v>
      </c>
      <c r="I486" s="125">
        <f>G486*H486</f>
      </c>
      <c r="J486" s="125">
        <f>I486*0.1</f>
      </c>
      <c r="K486" s="125">
        <f>SUM(I486:J486)</f>
      </c>
      <c r="L486" s="175"/>
      <c r="M486" s="87"/>
      <c r="N486" s="87"/>
      <c r="O486" s="87"/>
      <c r="P486" s="87"/>
      <c r="Q486" s="87"/>
      <c r="R486" s="87"/>
      <c r="S486" s="87"/>
      <c r="T486" s="87"/>
    </row>
    <row x14ac:dyDescent="0.25" r="487" customHeight="1" ht="17.25">
      <c r="A487" s="178">
        <f>A486</f>
        <v>25569.375</v>
      </c>
      <c r="B487" s="179" t="s">
        <v>12</v>
      </c>
      <c r="C487" s="180"/>
      <c r="D487" s="180"/>
      <c r="E487" s="180"/>
      <c r="F487" s="180"/>
      <c r="G487" s="180">
        <f>SUM(C487:F487)</f>
      </c>
      <c r="H487" s="182">
        <v>6000</v>
      </c>
      <c r="I487" s="125">
        <f>G487*H487</f>
      </c>
      <c r="J487" s="125">
        <f>I487*0.1</f>
      </c>
      <c r="K487" s="125">
        <f>SUM(I487:J487)</f>
      </c>
      <c r="L487" s="175"/>
      <c r="M487" s="87"/>
      <c r="N487" s="87"/>
      <c r="O487" s="87"/>
      <c r="P487" s="87"/>
      <c r="Q487" s="87"/>
      <c r="R487" s="87"/>
      <c r="S487" s="87"/>
      <c r="T487" s="87"/>
    </row>
    <row x14ac:dyDescent="0.25" r="488" customHeight="1" ht="17.25">
      <c r="A488" s="178">
        <f>A487</f>
        <v>25569.375</v>
      </c>
      <c r="B488" s="186" t="s">
        <v>37</v>
      </c>
      <c r="C488" s="180"/>
      <c r="D488" s="180"/>
      <c r="E488" s="180"/>
      <c r="F488" s="180"/>
      <c r="G488" s="180">
        <f>SUM(C488:F488)</f>
      </c>
      <c r="H488" s="182">
        <v>6500</v>
      </c>
      <c r="I488" s="125">
        <f>G488*H488</f>
      </c>
      <c r="J488" s="125">
        <f>I488*0.1</f>
      </c>
      <c r="K488" s="125">
        <f>SUM(I488:J488)</f>
      </c>
      <c r="L488" s="175"/>
      <c r="M488" s="87"/>
      <c r="N488" s="87"/>
      <c r="O488" s="87"/>
      <c r="P488" s="87"/>
      <c r="Q488" s="87"/>
      <c r="R488" s="87"/>
      <c r="S488" s="87"/>
      <c r="T488" s="87"/>
    </row>
    <row x14ac:dyDescent="0.25" r="489" customHeight="1" ht="17.25">
      <c r="A489" s="178">
        <f>A488</f>
        <v>25569.375</v>
      </c>
      <c r="B489" s="186" t="s">
        <v>64</v>
      </c>
      <c r="C489" s="180"/>
      <c r="D489" s="180"/>
      <c r="E489" s="180"/>
      <c r="F489" s="180"/>
      <c r="G489" s="180">
        <f>SUM(C489:F489)</f>
      </c>
      <c r="H489" s="182">
        <v>5500</v>
      </c>
      <c r="I489" s="125">
        <f>G489*H489</f>
      </c>
      <c r="J489" s="125">
        <f>I489*0.1</f>
      </c>
      <c r="K489" s="125">
        <f>SUM(I489:J489)</f>
      </c>
      <c r="L489" s="175"/>
      <c r="M489" s="87"/>
      <c r="N489" s="87"/>
      <c r="O489" s="87"/>
      <c r="P489" s="87"/>
      <c r="Q489" s="87"/>
      <c r="R489" s="87"/>
      <c r="S489" s="87"/>
      <c r="T489" s="87"/>
    </row>
    <row x14ac:dyDescent="0.25" r="490" customHeight="1" ht="17.25">
      <c r="A490" s="178">
        <f>A489</f>
        <v>25569.375</v>
      </c>
      <c r="B490" s="179" t="s">
        <v>25</v>
      </c>
      <c r="C490" s="180"/>
      <c r="D490" s="180"/>
      <c r="E490" s="180"/>
      <c r="F490" s="180"/>
      <c r="G490" s="180">
        <f>SUM(C490:F490)</f>
      </c>
      <c r="H490" s="182">
        <v>6000</v>
      </c>
      <c r="I490" s="125">
        <f>G490*H490</f>
      </c>
      <c r="J490" s="125">
        <f>I490*0.1</f>
      </c>
      <c r="K490" s="125">
        <f>SUM(I490:J490)</f>
      </c>
      <c r="L490" s="175"/>
      <c r="M490" s="87"/>
      <c r="N490" s="87"/>
      <c r="O490" s="87"/>
      <c r="P490" s="87"/>
      <c r="Q490" s="87"/>
      <c r="R490" s="87"/>
      <c r="S490" s="87"/>
      <c r="T490" s="87"/>
    </row>
    <row x14ac:dyDescent="0.25" r="491" customHeight="1" ht="17.25">
      <c r="A491" s="178">
        <f>A490</f>
        <v>25569.375</v>
      </c>
      <c r="B491" s="186" t="s">
        <v>76</v>
      </c>
      <c r="C491" s="188"/>
      <c r="D491" s="180"/>
      <c r="E491" s="180"/>
      <c r="F491" s="180"/>
      <c r="G491" s="180">
        <f>SUM(C491:F491)</f>
      </c>
      <c r="H491" s="125">
        <v>6000</v>
      </c>
      <c r="I491" s="125">
        <f>G491*H491</f>
      </c>
      <c r="J491" s="125">
        <f>I491*0.1</f>
      </c>
      <c r="K491" s="125">
        <f>SUM(I491:J491)</f>
      </c>
      <c r="L491" s="175"/>
      <c r="M491" s="87"/>
      <c r="N491" s="87"/>
      <c r="O491" s="87"/>
      <c r="P491" s="87"/>
      <c r="Q491" s="87"/>
      <c r="R491" s="87"/>
      <c r="S491" s="87"/>
      <c r="T491" s="87"/>
    </row>
    <row x14ac:dyDescent="0.25" r="492" customHeight="1" ht="17.25">
      <c r="A492" s="178">
        <f>A491</f>
        <v>25569.375</v>
      </c>
      <c r="B492" s="186" t="s">
        <v>149</v>
      </c>
      <c r="C492" s="180"/>
      <c r="D492" s="180"/>
      <c r="E492" s="180"/>
      <c r="F492" s="180"/>
      <c r="G492" s="180">
        <f>SUM(C492:F492)</f>
      </c>
      <c r="H492" s="125">
        <v>6000</v>
      </c>
      <c r="I492" s="125">
        <f>G492*H492</f>
      </c>
      <c r="J492" s="125">
        <f>I492*0.1</f>
      </c>
      <c r="K492" s="125">
        <f>SUM(I492:J492)</f>
      </c>
      <c r="L492" s="175"/>
      <c r="M492" s="87"/>
      <c r="N492" s="87"/>
      <c r="O492" s="87"/>
      <c r="P492" s="87"/>
      <c r="Q492" s="87"/>
      <c r="R492" s="87"/>
      <c r="S492" s="87"/>
      <c r="T492" s="87"/>
    </row>
    <row x14ac:dyDescent="0.25" r="493" customHeight="1" ht="17.25">
      <c r="A493" s="178">
        <f>A492</f>
        <v>25569.375</v>
      </c>
      <c r="B493" s="186" t="s">
        <v>43</v>
      </c>
      <c r="C493" s="180"/>
      <c r="D493" s="180"/>
      <c r="E493" s="180"/>
      <c r="F493" s="180"/>
      <c r="G493" s="180">
        <f>SUM(C493:F493)</f>
      </c>
      <c r="H493" s="125">
        <v>6000</v>
      </c>
      <c r="I493" s="125">
        <f>G493*H493</f>
      </c>
      <c r="J493" s="125">
        <f>I493*0.1</f>
      </c>
      <c r="K493" s="125">
        <f>SUM(I493:J493)</f>
      </c>
      <c r="L493" s="175"/>
      <c r="M493" s="87"/>
      <c r="N493" s="87"/>
      <c r="O493" s="87"/>
      <c r="P493" s="87"/>
      <c r="Q493" s="87"/>
      <c r="R493" s="87"/>
      <c r="S493" s="87"/>
      <c r="T493" s="87"/>
    </row>
    <row x14ac:dyDescent="0.25" r="494" customHeight="1" ht="17.25">
      <c r="A494" s="178">
        <f>A493</f>
        <v>25569.375</v>
      </c>
      <c r="B494" s="186" t="s">
        <v>18</v>
      </c>
      <c r="C494" s="180"/>
      <c r="D494" s="180"/>
      <c r="E494" s="180"/>
      <c r="F494" s="180"/>
      <c r="G494" s="180">
        <f>SUM(C494:F494)</f>
      </c>
      <c r="H494" s="125">
        <v>6000</v>
      </c>
      <c r="I494" s="125">
        <f>G494*H494</f>
      </c>
      <c r="J494" s="125">
        <f>I494*0.1</f>
      </c>
      <c r="K494" s="125">
        <f>SUM(I494:J494)</f>
      </c>
      <c r="L494" s="175"/>
      <c r="M494" s="87"/>
      <c r="N494" s="87"/>
      <c r="O494" s="87"/>
      <c r="P494" s="87"/>
      <c r="Q494" s="87"/>
      <c r="R494" s="87"/>
      <c r="S494" s="87"/>
      <c r="T494" s="87"/>
    </row>
    <row x14ac:dyDescent="0.25" r="495" customHeight="1" ht="17.25">
      <c r="A495" s="178">
        <f>A494</f>
        <v>25569.375</v>
      </c>
      <c r="B495" s="186" t="s">
        <v>82</v>
      </c>
      <c r="C495" s="188"/>
      <c r="D495" s="180"/>
      <c r="E495" s="180"/>
      <c r="F495" s="180"/>
      <c r="G495" s="180">
        <f>SUM(C495:F495)</f>
      </c>
      <c r="H495" s="125">
        <v>5000</v>
      </c>
      <c r="I495" s="125">
        <f>G495*H495</f>
      </c>
      <c r="J495" s="125">
        <f>I495*0.1</f>
      </c>
      <c r="K495" s="125">
        <f>SUM(I495:J495)</f>
      </c>
      <c r="L495" s="175"/>
      <c r="M495" s="87"/>
      <c r="N495" s="87"/>
      <c r="O495" s="87"/>
      <c r="P495" s="87"/>
      <c r="Q495" s="87"/>
      <c r="R495" s="87"/>
      <c r="S495" s="87"/>
      <c r="T495" s="87"/>
    </row>
    <row x14ac:dyDescent="0.25" r="496" customHeight="1" ht="17.25">
      <c r="A496" s="178">
        <f>A495</f>
        <v>25569.375</v>
      </c>
      <c r="B496" s="186" t="s">
        <v>151</v>
      </c>
      <c r="C496" s="180"/>
      <c r="D496" s="180"/>
      <c r="E496" s="180"/>
      <c r="F496" s="180"/>
      <c r="G496" s="180">
        <f>SUM(C496:F496)</f>
      </c>
      <c r="H496" s="125">
        <v>5000</v>
      </c>
      <c r="I496" s="125">
        <f>G496*H496</f>
      </c>
      <c r="J496" s="125">
        <f>I496*0.1</f>
      </c>
      <c r="K496" s="125">
        <f>SUM(I496:J496)</f>
      </c>
      <c r="L496" s="175"/>
      <c r="M496" s="87"/>
      <c r="N496" s="87"/>
      <c r="O496" s="87"/>
      <c r="P496" s="87"/>
      <c r="Q496" s="87"/>
      <c r="R496" s="87"/>
      <c r="S496" s="87"/>
      <c r="T496" s="87"/>
    </row>
    <row x14ac:dyDescent="0.25" r="497" customHeight="1" ht="17.25">
      <c r="A497" s="178">
        <f>A496</f>
        <v>25569.375</v>
      </c>
      <c r="B497" s="186" t="s">
        <v>105</v>
      </c>
      <c r="C497" s="180"/>
      <c r="D497" s="180"/>
      <c r="E497" s="180"/>
      <c r="F497" s="180"/>
      <c r="G497" s="180">
        <f>SUM(C497:F497)</f>
      </c>
      <c r="H497" s="125">
        <v>7000</v>
      </c>
      <c r="I497" s="125">
        <f>G497*H497</f>
      </c>
      <c r="J497" s="185"/>
      <c r="K497" s="125">
        <f>SUM(I497:J497)</f>
      </c>
      <c r="L497" s="175"/>
      <c r="M497" s="87"/>
      <c r="N497" s="87"/>
      <c r="O497" s="87"/>
      <c r="P497" s="87"/>
      <c r="Q497" s="87"/>
      <c r="R497" s="87"/>
      <c r="S497" s="87"/>
      <c r="T497" s="87"/>
    </row>
    <row x14ac:dyDescent="0.25" r="498" customHeight="1" ht="17.25">
      <c r="A498" s="178">
        <f>A497</f>
        <v>25569.375</v>
      </c>
      <c r="B498" s="186" t="s">
        <v>23</v>
      </c>
      <c r="C498" s="180"/>
      <c r="D498" s="180"/>
      <c r="E498" s="180"/>
      <c r="F498" s="180"/>
      <c r="G498" s="180">
        <f>SUM(C498:F498)</f>
      </c>
      <c r="H498" s="125">
        <v>6000</v>
      </c>
      <c r="I498" s="125">
        <f>G498*H498</f>
      </c>
      <c r="J498" s="125">
        <f>I498*0.1</f>
      </c>
      <c r="K498" s="125">
        <f>SUM(I498:J498)</f>
      </c>
      <c r="L498" s="175"/>
      <c r="M498" s="87"/>
      <c r="N498" s="87"/>
      <c r="O498" s="87"/>
      <c r="P498" s="87"/>
      <c r="Q498" s="87"/>
      <c r="R498" s="87"/>
      <c r="S498" s="87"/>
      <c r="T498" s="87"/>
    </row>
    <row x14ac:dyDescent="0.25" r="499" customHeight="1" ht="17.25">
      <c r="A499" s="178">
        <f>A498</f>
        <v>25569.375</v>
      </c>
      <c r="B499" s="186" t="s">
        <v>40</v>
      </c>
      <c r="C499" s="180"/>
      <c r="D499" s="180"/>
      <c r="E499" s="180"/>
      <c r="F499" s="180"/>
      <c r="G499" s="180">
        <f>SUM(C499:F499)</f>
      </c>
      <c r="H499" s="125">
        <v>6500</v>
      </c>
      <c r="I499" s="125">
        <f>G499*H499</f>
      </c>
      <c r="J499" s="125">
        <f>I499*0.1</f>
      </c>
      <c r="K499" s="125">
        <f>SUM(I499:J499)</f>
      </c>
      <c r="L499" s="175"/>
      <c r="M499" s="87"/>
      <c r="N499" s="87"/>
      <c r="O499" s="87"/>
      <c r="P499" s="87"/>
      <c r="Q499" s="87"/>
      <c r="R499" s="87"/>
      <c r="S499" s="87"/>
      <c r="T499" s="87"/>
    </row>
    <row x14ac:dyDescent="0.25" r="500" customHeight="1" ht="17.25">
      <c r="A500" s="178">
        <f>A499</f>
        <v>25569.375</v>
      </c>
      <c r="B500" s="186" t="s">
        <v>86</v>
      </c>
      <c r="C500" s="180"/>
      <c r="D500" s="180"/>
      <c r="E500" s="180"/>
      <c r="F500" s="180"/>
      <c r="G500" s="180">
        <f>SUM(C500:F500)</f>
      </c>
      <c r="H500" s="125">
        <v>6000</v>
      </c>
      <c r="I500" s="125">
        <f>G500*H500</f>
      </c>
      <c r="J500" s="125">
        <f>I500*0.1</f>
      </c>
      <c r="K500" s="125">
        <f>SUM(I500:J500)</f>
      </c>
      <c r="L500" s="175"/>
      <c r="M500" s="87"/>
      <c r="N500" s="87"/>
      <c r="O500" s="87"/>
      <c r="P500" s="87"/>
      <c r="Q500" s="87"/>
      <c r="R500" s="87"/>
      <c r="S500" s="87"/>
      <c r="T500" s="87"/>
    </row>
    <row x14ac:dyDescent="0.25" r="501" customHeight="1" ht="17.25">
      <c r="A501" s="178">
        <f>A500</f>
        <v>25569.375</v>
      </c>
      <c r="B501" s="186" t="s">
        <v>152</v>
      </c>
      <c r="C501" s="180"/>
      <c r="D501" s="180">
        <v>60</v>
      </c>
      <c r="E501" s="180"/>
      <c r="F501" s="180"/>
      <c r="G501" s="180">
        <f>SUM(C501:F501)</f>
      </c>
      <c r="H501" s="125">
        <v>6000</v>
      </c>
      <c r="I501" s="125">
        <f>G501*H501</f>
      </c>
      <c r="J501" s="125">
        <f>I501*0.1</f>
      </c>
      <c r="K501" s="125">
        <f>SUM(I501:J501)</f>
      </c>
      <c r="L501" s="175"/>
      <c r="M501" s="87"/>
      <c r="N501" s="87"/>
      <c r="O501" s="87"/>
      <c r="P501" s="87"/>
      <c r="Q501" s="87"/>
      <c r="R501" s="87"/>
      <c r="S501" s="87"/>
      <c r="T501" s="87"/>
    </row>
    <row x14ac:dyDescent="0.25" r="502" customHeight="1" ht="17.25">
      <c r="A502" s="178">
        <f>A498</f>
        <v>25569.375</v>
      </c>
      <c r="B502" s="186" t="s">
        <v>153</v>
      </c>
      <c r="C502" s="180"/>
      <c r="D502" s="180"/>
      <c r="E502" s="180"/>
      <c r="F502" s="180"/>
      <c r="G502" s="180">
        <f>SUM(C502:F502)</f>
      </c>
      <c r="H502" s="125">
        <v>6000</v>
      </c>
      <c r="I502" s="125">
        <f>G502*H502</f>
      </c>
      <c r="J502" s="125">
        <f>I502*0.1</f>
      </c>
      <c r="K502" s="125">
        <f>SUM(I502:J502)</f>
      </c>
      <c r="L502" s="175"/>
      <c r="M502" s="87"/>
      <c r="N502" s="87"/>
      <c r="O502" s="87"/>
      <c r="P502" s="87"/>
      <c r="Q502" s="87"/>
      <c r="R502" s="87"/>
      <c r="S502" s="87"/>
      <c r="T502" s="87"/>
    </row>
    <row x14ac:dyDescent="0.25" r="503" customHeight="1" ht="17.25">
      <c r="A503" s="178">
        <f>A499</f>
        <v>25569.375</v>
      </c>
      <c r="B503" s="186"/>
      <c r="C503" s="180"/>
      <c r="D503" s="180"/>
      <c r="E503" s="180"/>
      <c r="F503" s="180"/>
      <c r="G503" s="180">
        <f>SUM(C503:F503)</f>
      </c>
      <c r="H503" s="125"/>
      <c r="I503" s="125">
        <f>G503*H503</f>
      </c>
      <c r="J503" s="125">
        <f>I503*0.1</f>
      </c>
      <c r="K503" s="125">
        <f>SUM(I503:J503)</f>
      </c>
      <c r="L503" s="175"/>
      <c r="M503" s="87"/>
      <c r="N503" s="87"/>
      <c r="O503" s="87"/>
      <c r="P503" s="87"/>
      <c r="Q503" s="87"/>
      <c r="R503" s="87"/>
      <c r="S503" s="87"/>
      <c r="T503" s="87"/>
    </row>
    <row x14ac:dyDescent="0.25" r="504" customHeight="1" ht="17.25">
      <c r="A504" s="178">
        <f>A498</f>
        <v>25569.375</v>
      </c>
      <c r="B504" s="186"/>
      <c r="C504" s="180"/>
      <c r="D504" s="180"/>
      <c r="E504" s="180"/>
      <c r="F504" s="180"/>
      <c r="G504" s="180">
        <f>SUM(C504:F504)</f>
      </c>
      <c r="H504" s="125"/>
      <c r="I504" s="125">
        <f>G504*H504</f>
      </c>
      <c r="J504" s="125">
        <f>I504*0.1</f>
      </c>
      <c r="K504" s="125">
        <f>SUM(I504:J504)</f>
      </c>
      <c r="L504" s="175"/>
      <c r="M504" s="87"/>
      <c r="N504" s="87"/>
      <c r="O504" s="87"/>
      <c r="P504" s="87"/>
      <c r="Q504" s="87"/>
      <c r="R504" s="87"/>
      <c r="S504" s="87"/>
      <c r="T504" s="87"/>
    </row>
    <row x14ac:dyDescent="0.25" r="505" customHeight="1" ht="17.25">
      <c r="A505" s="178">
        <f>A499</f>
        <v>25569.375</v>
      </c>
      <c r="B505" s="186"/>
      <c r="C505" s="180"/>
      <c r="D505" s="180"/>
      <c r="E505" s="180"/>
      <c r="F505" s="180"/>
      <c r="G505" s="180">
        <f>SUM(C505:F505)</f>
      </c>
      <c r="H505" s="125"/>
      <c r="I505" s="125">
        <f>G505*H505</f>
      </c>
      <c r="J505" s="125">
        <f>I505*0.1</f>
      </c>
      <c r="K505" s="125">
        <f>SUM(I505:J505)</f>
      </c>
      <c r="L505" s="175"/>
      <c r="M505" s="87"/>
      <c r="N505" s="87"/>
      <c r="O505" s="87"/>
      <c r="P505" s="87"/>
      <c r="Q505" s="87"/>
      <c r="R505" s="87"/>
      <c r="S505" s="87"/>
      <c r="T505" s="87"/>
    </row>
    <row x14ac:dyDescent="0.25" r="506" customHeight="1" ht="17.25">
      <c r="A506" s="178">
        <f>A504</f>
        <v>25569.375</v>
      </c>
      <c r="B506" s="179"/>
      <c r="C506" s="180"/>
      <c r="D506" s="180"/>
      <c r="E506" s="180"/>
      <c r="F506" s="180"/>
      <c r="G506" s="180">
        <f>SUM(C506:F506)</f>
      </c>
      <c r="H506" s="125"/>
      <c r="I506" s="125">
        <f>G506*H506</f>
      </c>
      <c r="J506" s="125">
        <v>0</v>
      </c>
      <c r="K506" s="125">
        <f>SUM(I506:J506)</f>
      </c>
      <c r="L506" s="175"/>
      <c r="M506" s="87"/>
      <c r="N506" s="87"/>
      <c r="O506" s="87"/>
      <c r="P506" s="87"/>
      <c r="Q506" s="87"/>
      <c r="R506" s="87"/>
      <c r="S506" s="87"/>
      <c r="T506" s="87"/>
    </row>
    <row x14ac:dyDescent="0.25" r="507" customHeight="1" ht="17.25">
      <c r="A507" s="189">
        <f>A506</f>
        <v>25569.375</v>
      </c>
      <c r="B507" s="190" t="s">
        <v>155</v>
      </c>
      <c r="C507" s="191">
        <f>SUM(C461:C506)</f>
      </c>
      <c r="D507" s="191">
        <f>SUM(D461:D506)</f>
      </c>
      <c r="E507" s="191">
        <f>SUM(E461:E506)</f>
      </c>
      <c r="F507" s="191">
        <f>SUM(F461:F506)</f>
      </c>
      <c r="G507" s="191">
        <f>SUM(G461:G506)</f>
      </c>
      <c r="H507" s="191"/>
      <c r="I507" s="191">
        <f>SUM(I461:I506)</f>
      </c>
      <c r="J507" s="191">
        <f>SUM(J461:J506)</f>
      </c>
      <c r="K507" s="191">
        <f>SUM(K461:K506)</f>
      </c>
      <c r="L507" s="175"/>
      <c r="M507" s="87"/>
      <c r="N507" s="87"/>
      <c r="O507" s="87"/>
      <c r="P507" s="87"/>
      <c r="Q507" s="87"/>
      <c r="R507" s="87"/>
      <c r="S507" s="87"/>
      <c r="T507" s="87"/>
    </row>
    <row x14ac:dyDescent="0.25" r="508" customHeight="1" ht="17.25">
      <c r="A508" s="178">
        <f>A507</f>
        <v>25569.375</v>
      </c>
      <c r="B508" s="186" t="s">
        <v>113</v>
      </c>
      <c r="C508" s="180"/>
      <c r="D508" s="180"/>
      <c r="E508" s="180"/>
      <c r="F508" s="180"/>
      <c r="G508" s="180">
        <f>SUM(C508:F508)</f>
      </c>
      <c r="H508" s="125">
        <v>6500</v>
      </c>
      <c r="I508" s="125">
        <f>G508*H508</f>
      </c>
      <c r="J508" s="185"/>
      <c r="K508" s="125">
        <f>SUM(I508:J508)</f>
      </c>
      <c r="L508" s="175"/>
      <c r="M508" s="87"/>
      <c r="N508" s="87"/>
      <c r="O508" s="87"/>
      <c r="P508" s="87"/>
      <c r="Q508" s="87"/>
      <c r="R508" s="87"/>
      <c r="S508" s="87"/>
      <c r="T508" s="87"/>
    </row>
    <row x14ac:dyDescent="0.25" r="509" customHeight="1" ht="17.25">
      <c r="A509" s="178">
        <f>A508</f>
        <v>25569.375</v>
      </c>
      <c r="B509" s="186" t="s">
        <v>156</v>
      </c>
      <c r="C509" s="180"/>
      <c r="D509" s="180"/>
      <c r="E509" s="180"/>
      <c r="F509" s="180"/>
      <c r="G509" s="180">
        <f>SUM(C509:F509)</f>
      </c>
      <c r="H509" s="125">
        <v>6500</v>
      </c>
      <c r="I509" s="125">
        <f>G509*H509</f>
      </c>
      <c r="J509" s="185"/>
      <c r="K509" s="125">
        <f>SUM(I509:J509)</f>
      </c>
      <c r="L509" s="175"/>
      <c r="M509" s="87"/>
      <c r="N509" s="87"/>
      <c r="O509" s="87"/>
      <c r="P509" s="87"/>
      <c r="Q509" s="87"/>
      <c r="R509" s="87"/>
      <c r="S509" s="87"/>
      <c r="T509" s="87"/>
    </row>
    <row x14ac:dyDescent="0.25" r="510" customHeight="1" ht="17.25">
      <c r="A510" s="178">
        <f>A509</f>
        <v>25569.375</v>
      </c>
      <c r="B510" s="186" t="s">
        <v>112</v>
      </c>
      <c r="C510" s="180"/>
      <c r="D510" s="180"/>
      <c r="E510" s="180"/>
      <c r="F510" s="180"/>
      <c r="G510" s="180">
        <f>SUM(C510:F510)</f>
      </c>
      <c r="H510" s="125">
        <v>6900</v>
      </c>
      <c r="I510" s="125">
        <f>G510*H510</f>
      </c>
      <c r="J510" s="185"/>
      <c r="K510" s="125">
        <f>SUM(I510:J510)</f>
      </c>
      <c r="L510" s="175"/>
      <c r="M510" s="87"/>
      <c r="N510" s="87"/>
      <c r="O510" s="87"/>
      <c r="P510" s="87"/>
      <c r="Q510" s="87"/>
      <c r="R510" s="87"/>
      <c r="S510" s="87"/>
      <c r="T510" s="87"/>
    </row>
    <row x14ac:dyDescent="0.25" r="511" customHeight="1" ht="17.25">
      <c r="A511" s="178">
        <f>A510</f>
        <v>25569.375</v>
      </c>
      <c r="B511" s="179"/>
      <c r="C511" s="180"/>
      <c r="D511" s="180"/>
      <c r="E511" s="180"/>
      <c r="F511" s="180"/>
      <c r="G511" s="180">
        <f>SUM(C511:F511)</f>
      </c>
      <c r="H511" s="125"/>
      <c r="I511" s="125">
        <f>G511*H511</f>
      </c>
      <c r="J511" s="185"/>
      <c r="K511" s="125">
        <f>SUM(I511:J511)</f>
      </c>
      <c r="L511" s="175"/>
      <c r="M511" s="87"/>
      <c r="N511" s="87"/>
      <c r="O511" s="87"/>
      <c r="P511" s="87"/>
      <c r="Q511" s="87"/>
      <c r="R511" s="87"/>
      <c r="S511" s="87"/>
      <c r="T511" s="87"/>
    </row>
    <row x14ac:dyDescent="0.25" r="512" customHeight="1" ht="17.25">
      <c r="A512" s="178">
        <f>A511</f>
        <v>25569.375</v>
      </c>
      <c r="B512" s="179"/>
      <c r="C512" s="180"/>
      <c r="D512" s="180"/>
      <c r="E512" s="180"/>
      <c r="F512" s="180"/>
      <c r="G512" s="180">
        <f>SUM(C512:F512)</f>
      </c>
      <c r="H512" s="125"/>
      <c r="I512" s="125">
        <f>G512*H512</f>
      </c>
      <c r="J512" s="185"/>
      <c r="K512" s="125">
        <f>SUM(I512:J512)</f>
      </c>
      <c r="L512" s="175"/>
      <c r="M512" s="87"/>
      <c r="N512" s="87"/>
      <c r="O512" s="87"/>
      <c r="P512" s="87"/>
      <c r="Q512" s="87"/>
      <c r="R512" s="87"/>
      <c r="S512" s="87"/>
      <c r="T512" s="87"/>
    </row>
    <row x14ac:dyDescent="0.25" r="513" customHeight="1" ht="17.25">
      <c r="A513" s="178">
        <f>A512</f>
        <v>25569.375</v>
      </c>
      <c r="B513" s="179"/>
      <c r="C513" s="180"/>
      <c r="D513" s="180"/>
      <c r="E513" s="180"/>
      <c r="F513" s="180"/>
      <c r="G513" s="180">
        <f>SUM(C513:F513)</f>
      </c>
      <c r="H513" s="125"/>
      <c r="I513" s="125">
        <f>G513*H513</f>
      </c>
      <c r="J513" s="185"/>
      <c r="K513" s="125">
        <f>SUM(I513:J513)</f>
      </c>
      <c r="L513" s="175"/>
      <c r="M513" s="87"/>
      <c r="N513" s="87"/>
      <c r="O513" s="87"/>
      <c r="P513" s="87"/>
      <c r="Q513" s="87"/>
      <c r="R513" s="87"/>
      <c r="S513" s="87"/>
      <c r="T513" s="87"/>
    </row>
    <row x14ac:dyDescent="0.25" r="514" customHeight="1" ht="17.25">
      <c r="A514" s="178">
        <f>A513</f>
        <v>25569.375</v>
      </c>
      <c r="B514" s="179"/>
      <c r="C514" s="180"/>
      <c r="D514" s="180"/>
      <c r="E514" s="180"/>
      <c r="F514" s="180"/>
      <c r="G514" s="180">
        <f>SUM(C514:F514)</f>
      </c>
      <c r="H514" s="125"/>
      <c r="I514" s="125">
        <f>G514*H514</f>
      </c>
      <c r="J514" s="185"/>
      <c r="K514" s="125">
        <f>SUM(I514:J514)</f>
      </c>
      <c r="L514" s="175"/>
      <c r="M514" s="87"/>
      <c r="N514" s="87"/>
      <c r="O514" s="87"/>
      <c r="P514" s="87"/>
      <c r="Q514" s="87"/>
      <c r="R514" s="87"/>
      <c r="S514" s="87"/>
      <c r="T514" s="87"/>
    </row>
    <row x14ac:dyDescent="0.25" r="515" customHeight="1" ht="17.25">
      <c r="A515" s="178">
        <f>A514</f>
        <v>25569.375</v>
      </c>
      <c r="B515" s="179"/>
      <c r="C515" s="180"/>
      <c r="D515" s="180"/>
      <c r="E515" s="180"/>
      <c r="F515" s="180"/>
      <c r="G515" s="180">
        <f>SUM(C515:F515)</f>
      </c>
      <c r="H515" s="125"/>
      <c r="I515" s="125">
        <f>G515*H515</f>
      </c>
      <c r="J515" s="185"/>
      <c r="K515" s="125">
        <f>SUM(I515:J515)</f>
      </c>
      <c r="L515" s="175"/>
      <c r="M515" s="87"/>
      <c r="N515" s="87"/>
      <c r="O515" s="87"/>
      <c r="P515" s="87"/>
      <c r="Q515" s="87"/>
      <c r="R515" s="87"/>
      <c r="S515" s="87"/>
      <c r="T515" s="87"/>
    </row>
    <row x14ac:dyDescent="0.25" r="516" customHeight="1" ht="17.25">
      <c r="A516" s="189">
        <f>A515</f>
        <v>25569.375</v>
      </c>
      <c r="B516" s="190" t="s">
        <v>157</v>
      </c>
      <c r="C516" s="191">
        <f>SUM(C508:C515)</f>
      </c>
      <c r="D516" s="191">
        <f>SUM(D508:D515)</f>
      </c>
      <c r="E516" s="191">
        <f>SUM(E508:E515)</f>
      </c>
      <c r="F516" s="191">
        <f>SUM(F508:F515)</f>
      </c>
      <c r="G516" s="191">
        <f>SUM(G508:G515)</f>
      </c>
      <c r="H516" s="201"/>
      <c r="I516" s="201">
        <f>SUM(I508:I515)</f>
      </c>
      <c r="J516" s="201"/>
      <c r="K516" s="202">
        <f>SUM(K508:K515)</f>
      </c>
      <c r="L516" s="175"/>
      <c r="M516" s="87"/>
      <c r="N516" s="87"/>
      <c r="O516" s="87"/>
      <c r="P516" s="87"/>
      <c r="Q516" s="87"/>
      <c r="R516" s="87"/>
      <c r="S516" s="87"/>
      <c r="T516" s="87"/>
    </row>
    <row x14ac:dyDescent="0.25" r="517" customHeight="1" ht="17.25" hidden="1">
      <c r="A517" s="172" t="s">
        <v>128</v>
      </c>
      <c r="B517" s="173" t="s">
        <v>2</v>
      </c>
      <c r="C517" s="174" t="s">
        <v>129</v>
      </c>
      <c r="D517" s="174" t="s">
        <v>130</v>
      </c>
      <c r="E517" s="174" t="s">
        <v>131</v>
      </c>
      <c r="F517" s="174" t="s">
        <v>132</v>
      </c>
      <c r="G517" s="174" t="s">
        <v>133</v>
      </c>
      <c r="H517" s="174" t="s">
        <v>7</v>
      </c>
      <c r="I517" s="174" t="s">
        <v>134</v>
      </c>
      <c r="J517" s="174" t="s">
        <v>90</v>
      </c>
      <c r="K517" s="174" t="s">
        <v>135</v>
      </c>
      <c r="L517" s="175"/>
      <c r="M517" s="87"/>
      <c r="N517" s="87"/>
      <c r="O517" s="87"/>
      <c r="P517" s="87"/>
      <c r="Q517" s="87"/>
      <c r="R517" s="87"/>
      <c r="S517" s="87"/>
      <c r="T517" s="87"/>
    </row>
    <row x14ac:dyDescent="0.25" r="518" customHeight="1" ht="17.25">
      <c r="A518" s="178">
        <f>A516+1</f>
        <v>25569.375</v>
      </c>
      <c r="B518" s="179" t="s">
        <v>137</v>
      </c>
      <c r="C518" s="180"/>
      <c r="D518" s="181">
        <v>102</v>
      </c>
      <c r="E518" s="180">
        <v>15</v>
      </c>
      <c r="F518" s="180">
        <v>15</v>
      </c>
      <c r="G518" s="180">
        <f>SUM(C518:F518)</f>
      </c>
      <c r="H518" s="182">
        <v>4500</v>
      </c>
      <c r="I518" s="125">
        <f>G518*H518</f>
      </c>
      <c r="J518" s="125">
        <f>I518*0.1</f>
      </c>
      <c r="K518" s="125">
        <f>SUM(I518:J518)</f>
      </c>
      <c r="L518" s="175"/>
      <c r="M518" s="87"/>
      <c r="N518" s="87"/>
      <c r="O518" s="87"/>
      <c r="P518" s="87"/>
      <c r="Q518" s="87"/>
      <c r="R518" s="87"/>
      <c r="S518" s="87"/>
      <c r="T518" s="87"/>
    </row>
    <row x14ac:dyDescent="0.25" r="519" customHeight="1" ht="17.25">
      <c r="A519" s="178">
        <f>A518</f>
        <v>25569.375</v>
      </c>
      <c r="B519" s="179" t="s">
        <v>13</v>
      </c>
      <c r="C519" s="180"/>
      <c r="D519" s="180">
        <v>14</v>
      </c>
      <c r="E519" s="180">
        <v>4</v>
      </c>
      <c r="F519" s="180"/>
      <c r="G519" s="180">
        <f>SUM(C519:F519)</f>
      </c>
      <c r="H519" s="182">
        <v>6000</v>
      </c>
      <c r="I519" s="125">
        <f>G519*H519</f>
      </c>
      <c r="J519" s="125">
        <f>I519*0.1</f>
      </c>
      <c r="K519" s="125">
        <f>SUM(I519:J519)</f>
      </c>
      <c r="L519" s="175"/>
      <c r="M519" s="87"/>
      <c r="N519" s="87"/>
      <c r="O519" s="87"/>
      <c r="P519" s="87"/>
      <c r="Q519" s="87"/>
      <c r="R519" s="87"/>
      <c r="S519" s="87"/>
      <c r="T519" s="87"/>
    </row>
    <row x14ac:dyDescent="0.25" r="520" customHeight="1" ht="17.25">
      <c r="A520" s="178">
        <f>A519</f>
        <v>25569.375</v>
      </c>
      <c r="B520" s="179" t="s">
        <v>58</v>
      </c>
      <c r="C520" s="183">
        <v>9</v>
      </c>
      <c r="D520" s="180">
        <v>13</v>
      </c>
      <c r="E520" s="180"/>
      <c r="F520" s="180"/>
      <c r="G520" s="180">
        <f>SUM(C520:F520)</f>
      </c>
      <c r="H520" s="182">
        <v>5500</v>
      </c>
      <c r="I520" s="125">
        <f>G520*H520</f>
      </c>
      <c r="J520" s="125">
        <f>I520*0.1</f>
      </c>
      <c r="K520" s="125">
        <f>SUM(I520:J520)</f>
      </c>
      <c r="L520" s="175"/>
      <c r="M520" s="87"/>
      <c r="N520" s="87"/>
      <c r="O520" s="87"/>
      <c r="P520" s="87"/>
      <c r="Q520" s="87"/>
      <c r="R520" s="87"/>
      <c r="S520" s="87"/>
      <c r="T520" s="87"/>
    </row>
    <row x14ac:dyDescent="0.25" r="521" customHeight="1" ht="17.25">
      <c r="A521" s="178">
        <f>A520</f>
        <v>25569.375</v>
      </c>
      <c r="B521" s="179" t="s">
        <v>147</v>
      </c>
      <c r="C521" s="183">
        <v>0</v>
      </c>
      <c r="D521" s="180">
        <v>40</v>
      </c>
      <c r="E521" s="180">
        <v>25</v>
      </c>
      <c r="F521" s="180">
        <v>20</v>
      </c>
      <c r="G521" s="180">
        <f>SUM(C521:F521)</f>
      </c>
      <c r="H521" s="182">
        <v>5000</v>
      </c>
      <c r="I521" s="125">
        <f>G521*H521</f>
      </c>
      <c r="J521" s="125">
        <f>I521*0.1</f>
      </c>
      <c r="K521" s="125">
        <f>SUM(I521:J521)</f>
      </c>
      <c r="L521" s="175"/>
      <c r="M521" s="87"/>
      <c r="N521" s="87"/>
      <c r="O521" s="87"/>
      <c r="P521" s="87"/>
      <c r="Q521" s="87"/>
      <c r="R521" s="87"/>
      <c r="S521" s="87"/>
      <c r="T521" s="87"/>
    </row>
    <row x14ac:dyDescent="0.25" r="522" customHeight="1" ht="17.25">
      <c r="A522" s="178">
        <f>A521</f>
        <v>25569.375</v>
      </c>
      <c r="B522" s="179" t="s">
        <v>27</v>
      </c>
      <c r="C522" s="180"/>
      <c r="D522" s="180">
        <v>10</v>
      </c>
      <c r="E522" s="180">
        <v>10</v>
      </c>
      <c r="F522" s="180"/>
      <c r="G522" s="180">
        <f>SUM(C522:F522)</f>
      </c>
      <c r="H522" s="182">
        <v>5500</v>
      </c>
      <c r="I522" s="125">
        <f>G522*H522</f>
      </c>
      <c r="J522" s="125">
        <f>I522*0.1</f>
      </c>
      <c r="K522" s="125">
        <f>SUM(I522:J522)</f>
      </c>
      <c r="L522" s="175"/>
      <c r="M522" s="87"/>
      <c r="N522" s="87"/>
      <c r="O522" s="87"/>
      <c r="P522" s="87"/>
      <c r="Q522" s="87"/>
      <c r="R522" s="87"/>
      <c r="S522" s="87"/>
      <c r="T522" s="87"/>
    </row>
    <row x14ac:dyDescent="0.25" r="523" customHeight="1" ht="17.25">
      <c r="A523" s="178">
        <f>A522</f>
        <v>25569.375</v>
      </c>
      <c r="B523" s="179" t="s">
        <v>20</v>
      </c>
      <c r="C523" s="180"/>
      <c r="D523" s="180">
        <v>61</v>
      </c>
      <c r="E523" s="180">
        <v>11</v>
      </c>
      <c r="F523" s="180"/>
      <c r="G523" s="180">
        <f>SUM(C523:F523)</f>
      </c>
      <c r="H523" s="182">
        <v>5500</v>
      </c>
      <c r="I523" s="125">
        <f>G523*H523</f>
      </c>
      <c r="J523" s="125">
        <f>I523*0.1</f>
      </c>
      <c r="K523" s="125">
        <f>SUM(I523:J523)</f>
      </c>
      <c r="L523" s="175"/>
      <c r="M523" s="87"/>
      <c r="N523" s="87"/>
      <c r="O523" s="87"/>
      <c r="P523" s="87"/>
      <c r="Q523" s="87"/>
      <c r="R523" s="87"/>
      <c r="S523" s="87"/>
      <c r="T523" s="87"/>
    </row>
    <row x14ac:dyDescent="0.25" r="524" customHeight="1" ht="17.25">
      <c r="A524" s="178">
        <f>A523</f>
        <v>25569.375</v>
      </c>
      <c r="B524" s="179" t="s">
        <v>31</v>
      </c>
      <c r="C524" s="180"/>
      <c r="D524" s="180">
        <v>25</v>
      </c>
      <c r="E524" s="180"/>
      <c r="F524" s="180"/>
      <c r="G524" s="180">
        <f>SUM(C524:F524)</f>
      </c>
      <c r="H524" s="182">
        <v>6000</v>
      </c>
      <c r="I524" s="125">
        <f>G524*H524</f>
      </c>
      <c r="J524" s="125">
        <f>I524*0.1</f>
      </c>
      <c r="K524" s="125">
        <f>SUM(I524:J524)</f>
      </c>
      <c r="L524" s="175"/>
      <c r="M524" s="87"/>
      <c r="N524" s="87"/>
      <c r="O524" s="87"/>
      <c r="P524" s="87"/>
      <c r="Q524" s="87"/>
      <c r="R524" s="87"/>
      <c r="S524" s="87"/>
      <c r="T524" s="87"/>
    </row>
    <row x14ac:dyDescent="0.25" r="525" customHeight="1" ht="17.25">
      <c r="A525" s="178">
        <f>A524</f>
        <v>25569.375</v>
      </c>
      <c r="B525" s="179" t="s">
        <v>71</v>
      </c>
      <c r="C525" s="180"/>
      <c r="D525" s="180">
        <v>25</v>
      </c>
      <c r="E525" s="180"/>
      <c r="F525" s="180"/>
      <c r="G525" s="180">
        <f>SUM(C525:F525)</f>
      </c>
      <c r="H525" s="182">
        <v>6000</v>
      </c>
      <c r="I525" s="125">
        <f>G525*H525</f>
      </c>
      <c r="J525" s="125">
        <f>I525*0.1</f>
      </c>
      <c r="K525" s="125">
        <f>SUM(I525:J525)</f>
      </c>
      <c r="L525" s="175"/>
      <c r="M525" s="87"/>
      <c r="N525" s="87"/>
      <c r="O525" s="87"/>
      <c r="P525" s="87"/>
      <c r="Q525" s="87"/>
      <c r="R525" s="87"/>
      <c r="S525" s="87"/>
      <c r="T525" s="87"/>
    </row>
    <row x14ac:dyDescent="0.25" r="526" customHeight="1" ht="17.25">
      <c r="A526" s="178">
        <f>A525</f>
        <v>25569.375</v>
      </c>
      <c r="B526" s="184" t="s">
        <v>49</v>
      </c>
      <c r="C526" s="180"/>
      <c r="D526" s="180">
        <v>14</v>
      </c>
      <c r="E526" s="180">
        <v>9</v>
      </c>
      <c r="F526" s="180">
        <v>6</v>
      </c>
      <c r="G526" s="180">
        <f>SUM(C526:F526)</f>
      </c>
      <c r="H526" s="182">
        <v>6000</v>
      </c>
      <c r="I526" s="125">
        <f>G526*H526</f>
      </c>
      <c r="J526" s="125">
        <f>I526*0.1</f>
      </c>
      <c r="K526" s="125">
        <f>SUM(I526:J526)</f>
      </c>
      <c r="L526" s="175"/>
      <c r="M526" s="87"/>
      <c r="N526" s="87"/>
      <c r="O526" s="87"/>
      <c r="P526" s="87"/>
      <c r="Q526" s="87"/>
      <c r="R526" s="87"/>
      <c r="S526" s="87"/>
      <c r="T526" s="87"/>
    </row>
    <row x14ac:dyDescent="0.25" r="527" customHeight="1" ht="17.25">
      <c r="A527" s="178">
        <f>A526</f>
        <v>25569.375</v>
      </c>
      <c r="B527" s="179" t="s">
        <v>9</v>
      </c>
      <c r="C527" s="180"/>
      <c r="D527" s="180">
        <v>47</v>
      </c>
      <c r="E527" s="180"/>
      <c r="F527" s="180"/>
      <c r="G527" s="180">
        <f>SUM(C527:F527)</f>
      </c>
      <c r="H527" s="182">
        <v>6000</v>
      </c>
      <c r="I527" s="125">
        <f>G527*H527</f>
      </c>
      <c r="J527" s="125">
        <f>I527*0.1</f>
      </c>
      <c r="K527" s="125">
        <f>SUM(I527:J527)</f>
      </c>
      <c r="L527" s="175"/>
      <c r="M527" s="87"/>
      <c r="N527" s="87"/>
      <c r="O527" s="87"/>
      <c r="P527" s="87"/>
      <c r="Q527" s="87"/>
      <c r="R527" s="87"/>
      <c r="S527" s="87"/>
      <c r="T527" s="87"/>
    </row>
    <row x14ac:dyDescent="0.25" r="528" customHeight="1" ht="17.25">
      <c r="A528" s="178">
        <f>A527</f>
        <v>25569.375</v>
      </c>
      <c r="B528" s="179" t="s">
        <v>78</v>
      </c>
      <c r="C528" s="180"/>
      <c r="D528" s="180">
        <v>0</v>
      </c>
      <c r="E528" s="180"/>
      <c r="F528" s="180"/>
      <c r="G528" s="180">
        <f>SUM(C528:F528)</f>
      </c>
      <c r="H528" s="182">
        <v>6500</v>
      </c>
      <c r="I528" s="125">
        <f>G528*H528</f>
      </c>
      <c r="J528" s="125">
        <f>I528*0.1</f>
      </c>
      <c r="K528" s="125">
        <f>SUM(I528:J528)</f>
      </c>
      <c r="L528" s="175"/>
      <c r="M528" s="87"/>
      <c r="N528" s="87"/>
      <c r="O528" s="87"/>
      <c r="P528" s="87"/>
      <c r="Q528" s="87"/>
      <c r="R528" s="87"/>
      <c r="S528" s="87"/>
      <c r="T528" s="87"/>
    </row>
    <row x14ac:dyDescent="0.25" r="529" customHeight="1" ht="17.25">
      <c r="A529" s="178">
        <f>A528</f>
        <v>25569.375</v>
      </c>
      <c r="B529" s="179" t="s">
        <v>55</v>
      </c>
      <c r="C529" s="180"/>
      <c r="D529" s="180">
        <v>10</v>
      </c>
      <c r="E529" s="180"/>
      <c r="F529" s="180"/>
      <c r="G529" s="180">
        <f>SUM(C529:F529)</f>
      </c>
      <c r="H529" s="182">
        <v>6500</v>
      </c>
      <c r="I529" s="125">
        <f>G529*H529</f>
      </c>
      <c r="J529" s="125">
        <f>I529*0.1</f>
      </c>
      <c r="K529" s="125">
        <f>SUM(I529:J529)</f>
      </c>
      <c r="L529" s="175"/>
      <c r="M529" s="87"/>
      <c r="N529" s="87"/>
      <c r="O529" s="87"/>
      <c r="P529" s="87"/>
      <c r="Q529" s="87"/>
      <c r="R529" s="87"/>
      <c r="S529" s="87"/>
      <c r="T529" s="87"/>
    </row>
    <row x14ac:dyDescent="0.25" r="530" customHeight="1" ht="17.25">
      <c r="A530" s="178">
        <f>A529</f>
        <v>25569.375</v>
      </c>
      <c r="B530" s="179" t="s">
        <v>80</v>
      </c>
      <c r="C530" s="180"/>
      <c r="D530" s="180">
        <v>23</v>
      </c>
      <c r="E530" s="180"/>
      <c r="F530" s="180"/>
      <c r="G530" s="180">
        <f>SUM(C530:F530)</f>
      </c>
      <c r="H530" s="182">
        <v>6000</v>
      </c>
      <c r="I530" s="125">
        <f>G530*H530</f>
      </c>
      <c r="J530" s="185"/>
      <c r="K530" s="125">
        <f>SUM(I530:J530)</f>
      </c>
      <c r="L530" s="175"/>
      <c r="M530" s="87"/>
      <c r="N530" s="87"/>
      <c r="O530" s="87"/>
      <c r="P530" s="87"/>
      <c r="Q530" s="87"/>
      <c r="R530" s="87"/>
      <c r="S530" s="87"/>
      <c r="T530" s="87"/>
    </row>
    <row x14ac:dyDescent="0.25" r="531" customHeight="1" ht="17.25">
      <c r="A531" s="178">
        <f>A530</f>
        <v>25569.375</v>
      </c>
      <c r="B531" s="179" t="s">
        <v>67</v>
      </c>
      <c r="C531" s="180"/>
      <c r="D531" s="180">
        <v>7</v>
      </c>
      <c r="E531" s="180"/>
      <c r="F531" s="180"/>
      <c r="G531" s="180">
        <f>SUM(C531:F531)</f>
      </c>
      <c r="H531" s="182">
        <v>5500</v>
      </c>
      <c r="I531" s="125">
        <f>G531*H531</f>
      </c>
      <c r="J531" s="125">
        <f>I531*0.1</f>
      </c>
      <c r="K531" s="125">
        <f>SUM(I531:J531)</f>
      </c>
      <c r="L531" s="175"/>
      <c r="M531" s="87"/>
      <c r="N531" s="87"/>
      <c r="O531" s="87"/>
      <c r="P531" s="87"/>
      <c r="Q531" s="87"/>
      <c r="R531" s="87"/>
      <c r="S531" s="87"/>
      <c r="T531" s="87"/>
    </row>
    <row x14ac:dyDescent="0.25" r="532" customHeight="1" ht="17.25">
      <c r="A532" s="178">
        <f>A531</f>
        <v>25569.375</v>
      </c>
      <c r="B532" s="186" t="s">
        <v>74</v>
      </c>
      <c r="C532" s="180"/>
      <c r="D532" s="180">
        <v>29</v>
      </c>
      <c r="E532" s="180">
        <v>13</v>
      </c>
      <c r="F532" s="180"/>
      <c r="G532" s="180">
        <f>SUM(C532:F532)</f>
      </c>
      <c r="H532" s="187">
        <v>5000</v>
      </c>
      <c r="I532" s="125">
        <f>G532*H532</f>
      </c>
      <c r="J532" s="125">
        <f>I532*0.1</f>
      </c>
      <c r="K532" s="125">
        <f>SUM(I532:J532)</f>
      </c>
      <c r="L532" s="175"/>
      <c r="M532" s="87"/>
      <c r="N532" s="87"/>
      <c r="O532" s="87"/>
      <c r="P532" s="87"/>
      <c r="Q532" s="87"/>
      <c r="R532" s="87"/>
      <c r="S532" s="87"/>
      <c r="T532" s="87"/>
    </row>
    <row x14ac:dyDescent="0.25" r="533" customHeight="1" ht="17.25">
      <c r="A533" s="178">
        <f>A532</f>
        <v>25569.375</v>
      </c>
      <c r="B533" s="179" t="s">
        <v>11</v>
      </c>
      <c r="C533" s="180"/>
      <c r="D533" s="180">
        <v>13</v>
      </c>
      <c r="E533" s="180">
        <v>7</v>
      </c>
      <c r="F533" s="180"/>
      <c r="G533" s="180">
        <f>SUM(C533:F533)</f>
      </c>
      <c r="H533" s="182">
        <v>6000</v>
      </c>
      <c r="I533" s="125">
        <f>G533*H533</f>
      </c>
      <c r="J533" s="125">
        <f>I533*0.1</f>
      </c>
      <c r="K533" s="125">
        <f>SUM(I533:J533)</f>
      </c>
      <c r="L533" s="175"/>
      <c r="M533" s="87"/>
      <c r="N533" s="87"/>
      <c r="O533" s="87"/>
      <c r="P533" s="87"/>
      <c r="Q533" s="87"/>
      <c r="R533" s="87"/>
      <c r="S533" s="87"/>
      <c r="T533" s="87"/>
    </row>
    <row x14ac:dyDescent="0.25" r="534" customHeight="1" ht="17.25">
      <c r="A534" s="178">
        <f>A533</f>
        <v>25569.375</v>
      </c>
      <c r="B534" s="179" t="s">
        <v>22</v>
      </c>
      <c r="C534" s="180"/>
      <c r="D534" s="180">
        <v>38</v>
      </c>
      <c r="E534" s="180"/>
      <c r="F534" s="180"/>
      <c r="G534" s="180">
        <f>SUM(C534:F534)</f>
      </c>
      <c r="H534" s="182">
        <v>4800</v>
      </c>
      <c r="I534" s="125">
        <f>G534*H534</f>
      </c>
      <c r="J534" s="125">
        <f>I534*0.1</f>
      </c>
      <c r="K534" s="125">
        <f>SUM(I534:J534)</f>
      </c>
      <c r="L534" s="175"/>
      <c r="M534" s="87"/>
      <c r="N534" s="87"/>
      <c r="O534" s="87"/>
      <c r="P534" s="87"/>
      <c r="Q534" s="87"/>
      <c r="R534" s="87"/>
      <c r="S534" s="87"/>
      <c r="T534" s="87"/>
    </row>
    <row x14ac:dyDescent="0.25" r="535" customHeight="1" ht="17.25">
      <c r="A535" s="178">
        <f>A534</f>
        <v>25569.375</v>
      </c>
      <c r="B535" s="186" t="s">
        <v>84</v>
      </c>
      <c r="C535" s="180"/>
      <c r="D535" s="180">
        <v>16</v>
      </c>
      <c r="E535" s="180">
        <v>9</v>
      </c>
      <c r="F535" s="180"/>
      <c r="G535" s="180">
        <f>SUM(C535:F535)</f>
      </c>
      <c r="H535" s="182">
        <v>4800</v>
      </c>
      <c r="I535" s="125">
        <f>G535*H535</f>
      </c>
      <c r="J535" s="125">
        <f>I535*0.1</f>
      </c>
      <c r="K535" s="125">
        <f>SUM(I535:J535)</f>
      </c>
      <c r="L535" s="175"/>
      <c r="M535" s="87"/>
      <c r="N535" s="87"/>
      <c r="O535" s="87"/>
      <c r="P535" s="87"/>
      <c r="Q535" s="87"/>
      <c r="R535" s="87"/>
      <c r="S535" s="87"/>
      <c r="T535" s="87"/>
    </row>
    <row x14ac:dyDescent="0.25" r="536" customHeight="1" ht="17.25">
      <c r="A536" s="178">
        <f>A535</f>
        <v>25569.375</v>
      </c>
      <c r="B536" s="179" t="s">
        <v>17</v>
      </c>
      <c r="C536" s="180"/>
      <c r="D536" s="180">
        <v>37</v>
      </c>
      <c r="E536" s="180">
        <v>15</v>
      </c>
      <c r="F536" s="180"/>
      <c r="G536" s="180">
        <f>SUM(C536:F536)</f>
      </c>
      <c r="H536" s="182">
        <v>6500</v>
      </c>
      <c r="I536" s="125">
        <f>G536*H536</f>
      </c>
      <c r="J536" s="125">
        <f>I536*0.1</f>
      </c>
      <c r="K536" s="125">
        <f>SUM(I536:J536)</f>
      </c>
      <c r="L536" s="175"/>
      <c r="M536" s="87"/>
      <c r="N536" s="87"/>
      <c r="O536" s="87"/>
      <c r="P536" s="87"/>
      <c r="Q536" s="87"/>
      <c r="R536" s="87"/>
      <c r="S536" s="87"/>
      <c r="T536" s="87"/>
    </row>
    <row x14ac:dyDescent="0.25" r="537" customHeight="1" ht="17.25">
      <c r="A537" s="178">
        <f>A536</f>
        <v>25569.375</v>
      </c>
      <c r="B537" s="186" t="s">
        <v>148</v>
      </c>
      <c r="C537" s="180"/>
      <c r="D537" s="180">
        <v>3</v>
      </c>
      <c r="E537" s="180"/>
      <c r="F537" s="180"/>
      <c r="G537" s="180">
        <f>SUM(C537:F537)</f>
      </c>
      <c r="H537" s="182">
        <v>6000</v>
      </c>
      <c r="I537" s="125">
        <f>G537*H537</f>
      </c>
      <c r="J537" s="125">
        <f>I537*0.1</f>
      </c>
      <c r="K537" s="125">
        <f>SUM(I537:J537)</f>
      </c>
      <c r="L537" s="175"/>
      <c r="M537" s="87"/>
      <c r="N537" s="87"/>
      <c r="O537" s="87"/>
      <c r="P537" s="87"/>
      <c r="Q537" s="87"/>
      <c r="R537" s="87"/>
      <c r="S537" s="87"/>
      <c r="T537" s="87"/>
    </row>
    <row x14ac:dyDescent="0.25" r="538" customHeight="1" ht="17.25">
      <c r="A538" s="178">
        <f>A537</f>
        <v>25569.375</v>
      </c>
      <c r="B538" s="179" t="s">
        <v>29</v>
      </c>
      <c r="C538" s="188">
        <v>13</v>
      </c>
      <c r="D538" s="180">
        <v>15</v>
      </c>
      <c r="E538" s="180">
        <v>14</v>
      </c>
      <c r="F538" s="180"/>
      <c r="G538" s="180">
        <f>SUM(C538:F538)</f>
      </c>
      <c r="H538" s="182">
        <v>5500</v>
      </c>
      <c r="I538" s="125">
        <f>G538*H538</f>
      </c>
      <c r="J538" s="125">
        <f>I538*0.1</f>
      </c>
      <c r="K538" s="125">
        <f>SUM(I538:J538)</f>
      </c>
      <c r="L538" s="175"/>
      <c r="M538" s="87"/>
      <c r="N538" s="87"/>
      <c r="O538" s="87"/>
      <c r="P538" s="87"/>
      <c r="Q538" s="87"/>
      <c r="R538" s="87"/>
      <c r="S538" s="87"/>
      <c r="T538" s="87"/>
    </row>
    <row x14ac:dyDescent="0.25" r="539" customHeight="1" ht="17.25">
      <c r="A539" s="178">
        <f>A538</f>
        <v>25569.375</v>
      </c>
      <c r="B539" s="179" t="s">
        <v>15</v>
      </c>
      <c r="C539" s="180"/>
      <c r="D539" s="180">
        <v>17</v>
      </c>
      <c r="E539" s="180">
        <v>5</v>
      </c>
      <c r="F539" s="180"/>
      <c r="G539" s="180">
        <f>SUM(C539:F539)</f>
      </c>
      <c r="H539" s="182">
        <v>4800</v>
      </c>
      <c r="I539" s="125">
        <f>G539*H539</f>
      </c>
      <c r="J539" s="125">
        <f>I539*0.1</f>
      </c>
      <c r="K539" s="125">
        <f>SUM(I539:J539)</f>
      </c>
      <c r="L539" s="175"/>
      <c r="M539" s="87"/>
      <c r="N539" s="87"/>
      <c r="O539" s="87"/>
      <c r="P539" s="87"/>
      <c r="Q539" s="87"/>
      <c r="R539" s="87"/>
      <c r="S539" s="87"/>
      <c r="T539" s="87"/>
    </row>
    <row x14ac:dyDescent="0.25" r="540" customHeight="1" ht="17.25">
      <c r="A540" s="178">
        <f>A539</f>
        <v>25569.375</v>
      </c>
      <c r="B540" s="179" t="s">
        <v>21</v>
      </c>
      <c r="C540" s="188">
        <v>7</v>
      </c>
      <c r="D540" s="180">
        <v>17</v>
      </c>
      <c r="E540" s="180"/>
      <c r="F540" s="180"/>
      <c r="G540" s="180">
        <f>SUM(C540:F540)</f>
      </c>
      <c r="H540" s="182">
        <v>5500</v>
      </c>
      <c r="I540" s="125">
        <f>G540*H540</f>
      </c>
      <c r="J540" s="125">
        <f>I540*0.1</f>
      </c>
      <c r="K540" s="125">
        <f>SUM(I540:J540)</f>
      </c>
      <c r="L540" s="175"/>
      <c r="M540" s="87"/>
      <c r="N540" s="87"/>
      <c r="O540" s="87"/>
      <c r="P540" s="87"/>
      <c r="Q540" s="87"/>
      <c r="R540" s="87"/>
      <c r="S540" s="87"/>
      <c r="T540" s="87"/>
    </row>
    <row x14ac:dyDescent="0.25" r="541" customHeight="1" ht="17.25">
      <c r="A541" s="178">
        <f>A540</f>
        <v>25569.375</v>
      </c>
      <c r="B541" s="179" t="s">
        <v>52</v>
      </c>
      <c r="C541" s="180"/>
      <c r="D541" s="180">
        <v>16</v>
      </c>
      <c r="E541" s="180">
        <v>9</v>
      </c>
      <c r="F541" s="180"/>
      <c r="G541" s="180">
        <f>SUM(C541:F541)</f>
      </c>
      <c r="H541" s="182">
        <v>5500</v>
      </c>
      <c r="I541" s="125">
        <f>G541*H541</f>
      </c>
      <c r="J541" s="125">
        <f>I541*0.1</f>
      </c>
      <c r="K541" s="125">
        <f>SUM(I541:J541)</f>
      </c>
      <c r="L541" s="175"/>
      <c r="M541" s="87"/>
      <c r="N541" s="87"/>
      <c r="O541" s="87"/>
      <c r="P541" s="87"/>
      <c r="Q541" s="87"/>
      <c r="R541" s="87"/>
      <c r="S541" s="87"/>
      <c r="T541" s="87"/>
    </row>
    <row x14ac:dyDescent="0.25" r="542" customHeight="1" ht="17.25">
      <c r="A542" s="178">
        <f>A541</f>
        <v>25569.375</v>
      </c>
      <c r="B542" s="186" t="s">
        <v>61</v>
      </c>
      <c r="C542" s="180"/>
      <c r="D542" s="180">
        <v>7</v>
      </c>
      <c r="E542" s="180"/>
      <c r="F542" s="180"/>
      <c r="G542" s="180">
        <f>SUM(C542:F542)</f>
      </c>
      <c r="H542" s="182">
        <v>5500</v>
      </c>
      <c r="I542" s="125">
        <f>G542*H542</f>
      </c>
      <c r="J542" s="125">
        <f>I542*0.1</f>
      </c>
      <c r="K542" s="125">
        <f>SUM(I542:J542)</f>
      </c>
      <c r="L542" s="175"/>
      <c r="M542" s="87"/>
      <c r="N542" s="87"/>
      <c r="O542" s="87"/>
      <c r="P542" s="87"/>
      <c r="Q542" s="87"/>
      <c r="R542" s="87"/>
      <c r="S542" s="87"/>
      <c r="T542" s="87"/>
    </row>
    <row x14ac:dyDescent="0.25" r="543" customHeight="1" ht="17.25">
      <c r="A543" s="178">
        <f>A542</f>
        <v>25569.375</v>
      </c>
      <c r="B543" s="179" t="s">
        <v>33</v>
      </c>
      <c r="C543" s="180"/>
      <c r="D543" s="180">
        <v>8</v>
      </c>
      <c r="E543" s="180"/>
      <c r="F543" s="180"/>
      <c r="G543" s="180">
        <f>SUM(C543:F543)</f>
      </c>
      <c r="H543" s="182">
        <v>5500</v>
      </c>
      <c r="I543" s="125">
        <f>G543*H543</f>
      </c>
      <c r="J543" s="125">
        <f>I543*0.1</f>
      </c>
      <c r="K543" s="125">
        <f>SUM(I543:J543)</f>
      </c>
      <c r="L543" s="175"/>
      <c r="M543" s="87"/>
      <c r="N543" s="87"/>
      <c r="O543" s="87"/>
      <c r="P543" s="87"/>
      <c r="Q543" s="87"/>
      <c r="R543" s="87"/>
      <c r="S543" s="87"/>
      <c r="T543" s="87"/>
    </row>
    <row x14ac:dyDescent="0.25" r="544" customHeight="1" ht="17.25">
      <c r="A544" s="178">
        <f>A543</f>
        <v>25569.375</v>
      </c>
      <c r="B544" s="179" t="s">
        <v>12</v>
      </c>
      <c r="C544" s="180"/>
      <c r="D544" s="180">
        <v>0</v>
      </c>
      <c r="E544" s="180">
        <v>8</v>
      </c>
      <c r="F544" s="180"/>
      <c r="G544" s="180">
        <f>SUM(C544:F544)</f>
      </c>
      <c r="H544" s="182">
        <v>6000</v>
      </c>
      <c r="I544" s="125">
        <f>G544*H544</f>
      </c>
      <c r="J544" s="125">
        <f>I544*0.1</f>
      </c>
      <c r="K544" s="125">
        <f>SUM(I544:J544)</f>
      </c>
      <c r="L544" s="175"/>
      <c r="M544" s="87"/>
      <c r="N544" s="87"/>
      <c r="O544" s="87"/>
      <c r="P544" s="87"/>
      <c r="Q544" s="87"/>
      <c r="R544" s="87"/>
      <c r="S544" s="87"/>
      <c r="T544" s="87"/>
    </row>
    <row x14ac:dyDescent="0.25" r="545" customHeight="1" ht="17.25">
      <c r="A545" s="178">
        <f>A544</f>
        <v>25569.375</v>
      </c>
      <c r="B545" s="186" t="s">
        <v>37</v>
      </c>
      <c r="C545" s="180"/>
      <c r="D545" s="180">
        <v>6</v>
      </c>
      <c r="E545" s="180"/>
      <c r="F545" s="180"/>
      <c r="G545" s="180">
        <f>SUM(C545:F545)</f>
      </c>
      <c r="H545" s="182">
        <v>6500</v>
      </c>
      <c r="I545" s="125">
        <f>G545*H545</f>
      </c>
      <c r="J545" s="125">
        <f>I545*0.1</f>
      </c>
      <c r="K545" s="125">
        <f>SUM(I545:J545)</f>
      </c>
      <c r="L545" s="175"/>
      <c r="M545" s="87"/>
      <c r="N545" s="87"/>
      <c r="O545" s="87"/>
      <c r="P545" s="87"/>
      <c r="Q545" s="87"/>
      <c r="R545" s="87"/>
      <c r="S545" s="87"/>
      <c r="T545" s="87"/>
    </row>
    <row x14ac:dyDescent="0.25" r="546" customHeight="1" ht="17.25">
      <c r="A546" s="178">
        <f>A545</f>
        <v>25569.375</v>
      </c>
      <c r="B546" s="186" t="s">
        <v>64</v>
      </c>
      <c r="C546" s="180"/>
      <c r="D546" s="180">
        <v>52</v>
      </c>
      <c r="E546" s="180"/>
      <c r="F546" s="180"/>
      <c r="G546" s="180">
        <f>SUM(C546:F546)</f>
      </c>
      <c r="H546" s="182">
        <v>5500</v>
      </c>
      <c r="I546" s="125">
        <f>G546*H546</f>
      </c>
      <c r="J546" s="125">
        <f>I546*0.1</f>
      </c>
      <c r="K546" s="125">
        <f>SUM(I546:J546)</f>
      </c>
      <c r="L546" s="175"/>
      <c r="M546" s="87"/>
      <c r="N546" s="87"/>
      <c r="O546" s="87"/>
      <c r="P546" s="87"/>
      <c r="Q546" s="87"/>
      <c r="R546" s="87"/>
      <c r="S546" s="87"/>
      <c r="T546" s="87"/>
    </row>
    <row x14ac:dyDescent="0.25" r="547" customHeight="1" ht="17.25">
      <c r="A547" s="178">
        <f>A546</f>
        <v>25569.375</v>
      </c>
      <c r="B547" s="179" t="s">
        <v>25</v>
      </c>
      <c r="C547" s="180"/>
      <c r="D547" s="180">
        <v>20</v>
      </c>
      <c r="E547" s="180"/>
      <c r="F547" s="180"/>
      <c r="G547" s="180">
        <f>SUM(C547:F547)</f>
      </c>
      <c r="H547" s="182">
        <v>6000</v>
      </c>
      <c r="I547" s="125">
        <f>G547*H547</f>
      </c>
      <c r="J547" s="125">
        <f>I547*0.1</f>
      </c>
      <c r="K547" s="125">
        <f>SUM(I547:J547)</f>
      </c>
      <c r="L547" s="175"/>
      <c r="M547" s="87"/>
      <c r="N547" s="87"/>
      <c r="O547" s="87"/>
      <c r="P547" s="87"/>
      <c r="Q547" s="87"/>
      <c r="R547" s="87"/>
      <c r="S547" s="87"/>
      <c r="T547" s="87"/>
    </row>
    <row x14ac:dyDescent="0.25" r="548" customHeight="1" ht="17.25">
      <c r="A548" s="178">
        <f>A547</f>
        <v>25569.375</v>
      </c>
      <c r="B548" s="186" t="s">
        <v>76</v>
      </c>
      <c r="C548" s="188"/>
      <c r="D548" s="180">
        <v>25</v>
      </c>
      <c r="E548" s="180">
        <v>15</v>
      </c>
      <c r="F548" s="180"/>
      <c r="G548" s="180">
        <f>SUM(C548:F548)</f>
      </c>
      <c r="H548" s="125">
        <v>6000</v>
      </c>
      <c r="I548" s="125">
        <f>G548*H548</f>
      </c>
      <c r="J548" s="125">
        <f>I548*0.1</f>
      </c>
      <c r="K548" s="125">
        <f>SUM(I548:J548)</f>
      </c>
      <c r="L548" s="175"/>
      <c r="M548" s="87"/>
      <c r="N548" s="87"/>
      <c r="O548" s="87"/>
      <c r="P548" s="87"/>
      <c r="Q548" s="87"/>
      <c r="R548" s="87"/>
      <c r="S548" s="87"/>
      <c r="T548" s="87"/>
    </row>
    <row x14ac:dyDescent="0.25" r="549" customHeight="1" ht="17.25">
      <c r="A549" s="178">
        <f>A548</f>
        <v>25569.375</v>
      </c>
      <c r="B549" s="186" t="s">
        <v>149</v>
      </c>
      <c r="C549" s="180"/>
      <c r="D549" s="180">
        <v>103</v>
      </c>
      <c r="E549" s="180">
        <v>30</v>
      </c>
      <c r="F549" s="180">
        <v>4</v>
      </c>
      <c r="G549" s="180">
        <f>SUM(C549:F549)</f>
      </c>
      <c r="H549" s="125">
        <v>6000</v>
      </c>
      <c r="I549" s="125">
        <f>G549*H549</f>
      </c>
      <c r="J549" s="125">
        <f>I549*0.1</f>
      </c>
      <c r="K549" s="125">
        <f>SUM(I549:J549)</f>
      </c>
      <c r="L549" s="175"/>
      <c r="M549" s="87"/>
      <c r="N549" s="87"/>
      <c r="O549" s="87"/>
      <c r="P549" s="87"/>
      <c r="Q549" s="87"/>
      <c r="R549" s="87"/>
      <c r="S549" s="87"/>
      <c r="T549" s="87"/>
    </row>
    <row x14ac:dyDescent="0.25" r="550" customHeight="1" ht="17.25">
      <c r="A550" s="178">
        <f>A549</f>
        <v>25569.375</v>
      </c>
      <c r="B550" s="186" t="s">
        <v>43</v>
      </c>
      <c r="C550" s="180"/>
      <c r="D550" s="180">
        <v>39</v>
      </c>
      <c r="E550" s="180">
        <v>13</v>
      </c>
      <c r="F550" s="180"/>
      <c r="G550" s="180">
        <f>SUM(C550:F550)</f>
      </c>
      <c r="H550" s="125">
        <v>6000</v>
      </c>
      <c r="I550" s="125">
        <f>G550*H550</f>
      </c>
      <c r="J550" s="125">
        <f>I550*0.1</f>
      </c>
      <c r="K550" s="125">
        <f>SUM(I550:J550)</f>
      </c>
      <c r="L550" s="175"/>
      <c r="M550" s="87"/>
      <c r="N550" s="87"/>
      <c r="O550" s="87"/>
      <c r="P550" s="87"/>
      <c r="Q550" s="87"/>
      <c r="R550" s="87"/>
      <c r="S550" s="87"/>
      <c r="T550" s="87"/>
    </row>
    <row x14ac:dyDescent="0.25" r="551" customHeight="1" ht="17.25">
      <c r="A551" s="178">
        <f>A550</f>
        <v>25569.375</v>
      </c>
      <c r="B551" s="186" t="s">
        <v>18</v>
      </c>
      <c r="C551" s="180"/>
      <c r="D551" s="180">
        <v>9</v>
      </c>
      <c r="E551" s="180">
        <v>7</v>
      </c>
      <c r="F551" s="180">
        <v>6</v>
      </c>
      <c r="G551" s="180">
        <f>SUM(C551:F551)</f>
      </c>
      <c r="H551" s="125">
        <v>6000</v>
      </c>
      <c r="I551" s="125">
        <f>G551*H551</f>
      </c>
      <c r="J551" s="125">
        <f>I551*0.1</f>
      </c>
      <c r="K551" s="125">
        <f>SUM(I551:J551)</f>
      </c>
      <c r="L551" s="175"/>
      <c r="M551" s="87"/>
      <c r="N551" s="87"/>
      <c r="O551" s="87"/>
      <c r="P551" s="87"/>
      <c r="Q551" s="87"/>
      <c r="R551" s="87"/>
      <c r="S551" s="87"/>
      <c r="T551" s="87"/>
    </row>
    <row x14ac:dyDescent="0.25" r="552" customHeight="1" ht="17.25">
      <c r="A552" s="178">
        <f>A551</f>
        <v>25569.375</v>
      </c>
      <c r="B552" s="186" t="s">
        <v>82</v>
      </c>
      <c r="C552" s="188">
        <v>12</v>
      </c>
      <c r="D552" s="180">
        <v>25</v>
      </c>
      <c r="E552" s="180">
        <v>10</v>
      </c>
      <c r="F552" s="180">
        <v>7</v>
      </c>
      <c r="G552" s="180">
        <f>SUM(C552:F552)</f>
      </c>
      <c r="H552" s="125">
        <v>5000</v>
      </c>
      <c r="I552" s="125">
        <f>G552*H552</f>
      </c>
      <c r="J552" s="125">
        <f>I552*0.1</f>
      </c>
      <c r="K552" s="125">
        <f>SUM(I552:J552)</f>
      </c>
      <c r="L552" s="175"/>
      <c r="M552" s="87"/>
      <c r="N552" s="87"/>
      <c r="O552" s="87"/>
      <c r="P552" s="87"/>
      <c r="Q552" s="87"/>
      <c r="R552" s="87"/>
      <c r="S552" s="87"/>
      <c r="T552" s="87"/>
    </row>
    <row x14ac:dyDescent="0.25" r="553" customHeight="1" ht="17.25">
      <c r="A553" s="178">
        <f>A552</f>
        <v>25569.375</v>
      </c>
      <c r="B553" s="186" t="s">
        <v>151</v>
      </c>
      <c r="C553" s="180"/>
      <c r="D553" s="180">
        <v>12</v>
      </c>
      <c r="E553" s="180"/>
      <c r="F553" s="180"/>
      <c r="G553" s="180">
        <f>SUM(C553:F553)</f>
      </c>
      <c r="H553" s="125">
        <v>5000</v>
      </c>
      <c r="I553" s="125">
        <f>G553*H553</f>
      </c>
      <c r="J553" s="125">
        <f>I553*0.1</f>
      </c>
      <c r="K553" s="125">
        <f>SUM(I553:J553)</f>
      </c>
      <c r="L553" s="175"/>
      <c r="M553" s="87"/>
      <c r="N553" s="87"/>
      <c r="O553" s="87"/>
      <c r="P553" s="87"/>
      <c r="Q553" s="87"/>
      <c r="R553" s="87"/>
      <c r="S553" s="87"/>
      <c r="T553" s="87"/>
    </row>
    <row x14ac:dyDescent="0.25" r="554" customHeight="1" ht="17.25">
      <c r="A554" s="178">
        <f>A553</f>
        <v>25569.375</v>
      </c>
      <c r="B554" s="186" t="s">
        <v>105</v>
      </c>
      <c r="C554" s="180"/>
      <c r="D554" s="180">
        <v>44</v>
      </c>
      <c r="E554" s="180"/>
      <c r="F554" s="180"/>
      <c r="G554" s="180">
        <f>SUM(C554:F554)</f>
      </c>
      <c r="H554" s="125">
        <v>7000</v>
      </c>
      <c r="I554" s="125">
        <f>G554*H554</f>
      </c>
      <c r="J554" s="185"/>
      <c r="K554" s="125">
        <f>SUM(I554:J554)</f>
      </c>
      <c r="L554" s="175"/>
      <c r="M554" s="87"/>
      <c r="N554" s="87"/>
      <c r="O554" s="87"/>
      <c r="P554" s="87"/>
      <c r="Q554" s="87"/>
      <c r="R554" s="87"/>
      <c r="S554" s="87"/>
      <c r="T554" s="87"/>
    </row>
    <row x14ac:dyDescent="0.25" r="555" customHeight="1" ht="17.25">
      <c r="A555" s="178">
        <f>A554</f>
        <v>25569.375</v>
      </c>
      <c r="B555" s="186" t="s">
        <v>23</v>
      </c>
      <c r="C555" s="180"/>
      <c r="D555" s="180">
        <v>15</v>
      </c>
      <c r="E555" s="180"/>
      <c r="F555" s="180"/>
      <c r="G555" s="180">
        <f>SUM(C555:F555)</f>
      </c>
      <c r="H555" s="125">
        <v>6000</v>
      </c>
      <c r="I555" s="125">
        <f>G555*H555</f>
      </c>
      <c r="J555" s="125">
        <f>I555*0.1</f>
      </c>
      <c r="K555" s="125">
        <f>SUM(I555:J555)</f>
      </c>
      <c r="L555" s="175"/>
      <c r="M555" s="87"/>
      <c r="N555" s="87"/>
      <c r="O555" s="87"/>
      <c r="P555" s="87"/>
      <c r="Q555" s="87"/>
      <c r="R555" s="87"/>
      <c r="S555" s="87"/>
      <c r="T555" s="87"/>
    </row>
    <row x14ac:dyDescent="0.25" r="556" customHeight="1" ht="17.25">
      <c r="A556" s="178">
        <f>A555</f>
        <v>25569.375</v>
      </c>
      <c r="B556" s="186" t="s">
        <v>40</v>
      </c>
      <c r="C556" s="180"/>
      <c r="D556" s="180">
        <v>14</v>
      </c>
      <c r="E556" s="180"/>
      <c r="F556" s="180"/>
      <c r="G556" s="180">
        <f>SUM(C556:F556)</f>
      </c>
      <c r="H556" s="125">
        <v>6500</v>
      </c>
      <c r="I556" s="125">
        <f>G556*H556</f>
      </c>
      <c r="J556" s="125">
        <f>I556*0.1</f>
      </c>
      <c r="K556" s="125">
        <f>SUM(I556:J556)</f>
      </c>
      <c r="L556" s="175"/>
      <c r="M556" s="87"/>
      <c r="N556" s="87"/>
      <c r="O556" s="87"/>
      <c r="P556" s="87"/>
      <c r="Q556" s="87"/>
      <c r="R556" s="87"/>
      <c r="S556" s="87"/>
      <c r="T556" s="87"/>
    </row>
    <row x14ac:dyDescent="0.25" r="557" customHeight="1" ht="17.25">
      <c r="A557" s="178">
        <f>A556</f>
        <v>25569.375</v>
      </c>
      <c r="B557" s="186" t="s">
        <v>86</v>
      </c>
      <c r="C557" s="180"/>
      <c r="D557" s="180">
        <v>20</v>
      </c>
      <c r="E557" s="180">
        <v>8</v>
      </c>
      <c r="F557" s="180">
        <v>5</v>
      </c>
      <c r="G557" s="180">
        <f>SUM(C557:F557)</f>
      </c>
      <c r="H557" s="125">
        <v>6000</v>
      </c>
      <c r="I557" s="125">
        <f>G557*H557</f>
      </c>
      <c r="J557" s="125">
        <f>I557*0.1</f>
      </c>
      <c r="K557" s="125">
        <f>SUM(I557:J557)</f>
      </c>
      <c r="L557" s="175"/>
      <c r="M557" s="87"/>
      <c r="N557" s="87"/>
      <c r="O557" s="87"/>
      <c r="P557" s="87"/>
      <c r="Q557" s="87"/>
      <c r="R557" s="87"/>
      <c r="S557" s="87"/>
      <c r="T557" s="87"/>
    </row>
    <row x14ac:dyDescent="0.25" r="558" customHeight="1" ht="17.25">
      <c r="A558" s="178">
        <f>A557</f>
        <v>25569.375</v>
      </c>
      <c r="B558" s="186" t="s">
        <v>152</v>
      </c>
      <c r="C558" s="180"/>
      <c r="D558" s="180">
        <v>60</v>
      </c>
      <c r="E558" s="180"/>
      <c r="F558" s="180"/>
      <c r="G558" s="180">
        <f>SUM(C558:F558)</f>
      </c>
      <c r="H558" s="125">
        <v>6000</v>
      </c>
      <c r="I558" s="125">
        <f>G558*H558</f>
      </c>
      <c r="J558" s="125">
        <f>I558*0.1</f>
      </c>
      <c r="K558" s="125">
        <f>SUM(I558:J558)</f>
      </c>
      <c r="L558" s="175"/>
      <c r="M558" s="87"/>
      <c r="N558" s="87"/>
      <c r="O558" s="87"/>
      <c r="P558" s="87"/>
      <c r="Q558" s="87"/>
      <c r="R558" s="87"/>
      <c r="S558" s="87"/>
      <c r="T558" s="87"/>
    </row>
    <row x14ac:dyDescent="0.25" r="559" customHeight="1" ht="17.25">
      <c r="A559" s="178">
        <f>A555</f>
        <v>25569.375</v>
      </c>
      <c r="B559" s="186" t="s">
        <v>153</v>
      </c>
      <c r="C559" s="180"/>
      <c r="D559" s="180">
        <v>10</v>
      </c>
      <c r="E559" s="180"/>
      <c r="F559" s="180"/>
      <c r="G559" s="180">
        <f>SUM(C559:F559)</f>
      </c>
      <c r="H559" s="125">
        <v>6000</v>
      </c>
      <c r="I559" s="125">
        <f>G559*H559</f>
      </c>
      <c r="J559" s="125">
        <f>I559*0.1</f>
      </c>
      <c r="K559" s="125">
        <f>SUM(I559:J559)</f>
      </c>
      <c r="L559" s="175"/>
      <c r="M559" s="87"/>
      <c r="N559" s="87"/>
      <c r="O559" s="87"/>
      <c r="P559" s="87"/>
      <c r="Q559" s="87"/>
      <c r="R559" s="87"/>
      <c r="S559" s="87"/>
      <c r="T559" s="87"/>
    </row>
    <row x14ac:dyDescent="0.25" r="560" customHeight="1" ht="17.25">
      <c r="A560" s="178">
        <f>A556</f>
        <v>25569.375</v>
      </c>
      <c r="B560" s="186" t="s">
        <v>46</v>
      </c>
      <c r="C560" s="180"/>
      <c r="D560" s="180">
        <v>15</v>
      </c>
      <c r="E560" s="180">
        <v>8</v>
      </c>
      <c r="F560" s="180"/>
      <c r="G560" s="180">
        <f>SUM(C560:F560)</f>
      </c>
      <c r="H560" s="125">
        <v>5500</v>
      </c>
      <c r="I560" s="125">
        <f>G560*H560</f>
      </c>
      <c r="J560" s="125">
        <f>I560*0.1</f>
      </c>
      <c r="K560" s="125">
        <f>SUM(I560:J560)</f>
      </c>
      <c r="L560" s="175"/>
      <c r="M560" s="87"/>
      <c r="N560" s="87"/>
      <c r="O560" s="87"/>
      <c r="P560" s="87"/>
      <c r="Q560" s="87"/>
      <c r="R560" s="87"/>
      <c r="S560" s="87"/>
      <c r="T560" s="87"/>
    </row>
    <row x14ac:dyDescent="0.25" r="561" customHeight="1" ht="17.25">
      <c r="A561" s="178">
        <f>A555</f>
        <v>25569.375</v>
      </c>
      <c r="B561" s="186"/>
      <c r="C561" s="180"/>
      <c r="D561" s="180"/>
      <c r="E561" s="180"/>
      <c r="F561" s="180"/>
      <c r="G561" s="180">
        <f>SUM(C561:F561)</f>
      </c>
      <c r="H561" s="125"/>
      <c r="I561" s="125">
        <f>G561*H561</f>
      </c>
      <c r="J561" s="125">
        <f>I561*0.1</f>
      </c>
      <c r="K561" s="125">
        <f>SUM(I561:J561)</f>
      </c>
      <c r="L561" s="175"/>
      <c r="M561" s="87"/>
      <c r="N561" s="87"/>
      <c r="O561" s="87"/>
      <c r="P561" s="87"/>
      <c r="Q561" s="87"/>
      <c r="R561" s="87"/>
      <c r="S561" s="87"/>
      <c r="T561" s="87"/>
    </row>
    <row x14ac:dyDescent="0.25" r="562" customHeight="1" ht="17.25">
      <c r="A562" s="178">
        <f>A556</f>
        <v>25569.375</v>
      </c>
      <c r="B562" s="186"/>
      <c r="C562" s="180"/>
      <c r="D562" s="180"/>
      <c r="E562" s="180"/>
      <c r="F562" s="180"/>
      <c r="G562" s="180">
        <f>SUM(C562:F562)</f>
      </c>
      <c r="H562" s="125"/>
      <c r="I562" s="125">
        <f>G562*H562</f>
      </c>
      <c r="J562" s="125">
        <f>I562*0.1</f>
      </c>
      <c r="K562" s="125">
        <f>SUM(I562:J562)</f>
      </c>
      <c r="L562" s="175"/>
      <c r="M562" s="87"/>
      <c r="N562" s="87"/>
      <c r="O562" s="87"/>
      <c r="P562" s="87"/>
      <c r="Q562" s="87"/>
      <c r="R562" s="87"/>
      <c r="S562" s="87"/>
      <c r="T562" s="87"/>
    </row>
    <row x14ac:dyDescent="0.25" r="563" customHeight="1" ht="17.25">
      <c r="A563" s="178">
        <f>A561</f>
        <v>25569.375</v>
      </c>
      <c r="B563" s="179"/>
      <c r="C563" s="180"/>
      <c r="D563" s="180"/>
      <c r="E563" s="180"/>
      <c r="F563" s="180"/>
      <c r="G563" s="180">
        <f>SUM(C563:F563)</f>
      </c>
      <c r="H563" s="125"/>
      <c r="I563" s="125">
        <f>G563*H563</f>
      </c>
      <c r="J563" s="125">
        <v>0</v>
      </c>
      <c r="K563" s="125">
        <f>SUM(I563:J563)</f>
      </c>
      <c r="L563" s="175"/>
      <c r="M563" s="87"/>
      <c r="N563" s="87"/>
      <c r="O563" s="87"/>
      <c r="P563" s="87"/>
      <c r="Q563" s="87"/>
      <c r="R563" s="87"/>
      <c r="S563" s="87"/>
      <c r="T563" s="87"/>
    </row>
    <row x14ac:dyDescent="0.25" r="564" customHeight="1" ht="17.25">
      <c r="A564" s="189">
        <f>A563</f>
        <v>25569.375</v>
      </c>
      <c r="B564" s="190" t="s">
        <v>155</v>
      </c>
      <c r="C564" s="191">
        <f>SUM(C518:C563)</f>
      </c>
      <c r="D564" s="191">
        <f>SUM(D518:D563)</f>
      </c>
      <c r="E564" s="191">
        <f>SUM(E518:E563)</f>
      </c>
      <c r="F564" s="191">
        <f>SUM(F518:F563)</f>
      </c>
      <c r="G564" s="191">
        <f>SUM(G518:G563)</f>
      </c>
      <c r="H564" s="191"/>
      <c r="I564" s="191">
        <f>SUM(I518:I563)</f>
      </c>
      <c r="J564" s="191">
        <f>SUM(J518:J563)</f>
      </c>
      <c r="K564" s="191">
        <f>SUM(K518:K563)</f>
      </c>
      <c r="L564" s="175"/>
      <c r="M564" s="87"/>
      <c r="N564" s="87"/>
      <c r="O564" s="87"/>
      <c r="P564" s="87"/>
      <c r="Q564" s="87"/>
      <c r="R564" s="87"/>
      <c r="S564" s="87"/>
      <c r="T564" s="87"/>
    </row>
    <row x14ac:dyDescent="0.25" r="565" customHeight="1" ht="17.25">
      <c r="A565" s="178">
        <f>A564</f>
        <v>25569.375</v>
      </c>
      <c r="B565" s="186" t="s">
        <v>113</v>
      </c>
      <c r="C565" s="180"/>
      <c r="D565" s="180">
        <v>34</v>
      </c>
      <c r="E565" s="180">
        <v>42</v>
      </c>
      <c r="F565" s="180"/>
      <c r="G565" s="180">
        <f>SUM(C565:F565)</f>
      </c>
      <c r="H565" s="125">
        <v>6500</v>
      </c>
      <c r="I565" s="125">
        <f>G565*H565</f>
      </c>
      <c r="J565" s="185"/>
      <c r="K565" s="125">
        <f>SUM(I565:J565)</f>
      </c>
      <c r="L565" s="175"/>
      <c r="M565" s="87"/>
      <c r="N565" s="87"/>
      <c r="O565" s="87"/>
      <c r="P565" s="87"/>
      <c r="Q565" s="87"/>
      <c r="R565" s="87"/>
      <c r="S565" s="87"/>
      <c r="T565" s="87"/>
    </row>
    <row x14ac:dyDescent="0.25" r="566" customHeight="1" ht="17.25">
      <c r="A566" s="178">
        <f>A565</f>
        <v>25569.375</v>
      </c>
      <c r="B566" s="186" t="s">
        <v>156</v>
      </c>
      <c r="C566" s="180"/>
      <c r="D566" s="180">
        <v>8</v>
      </c>
      <c r="E566" s="180">
        <v>5</v>
      </c>
      <c r="F566" s="180"/>
      <c r="G566" s="180">
        <f>SUM(C566:F566)</f>
      </c>
      <c r="H566" s="125">
        <v>6500</v>
      </c>
      <c r="I566" s="125">
        <f>G566*H566</f>
      </c>
      <c r="J566" s="185"/>
      <c r="K566" s="125">
        <f>SUM(I566:J566)</f>
      </c>
      <c r="L566" s="175"/>
      <c r="M566" s="87"/>
      <c r="N566" s="87"/>
      <c r="O566" s="87"/>
      <c r="P566" s="87"/>
      <c r="Q566" s="87"/>
      <c r="R566" s="87"/>
      <c r="S566" s="87"/>
      <c r="T566" s="87"/>
    </row>
    <row x14ac:dyDescent="0.25" r="567" customHeight="1" ht="17.25">
      <c r="A567" s="178">
        <f>A566</f>
        <v>25569.375</v>
      </c>
      <c r="B567" s="186" t="s">
        <v>112</v>
      </c>
      <c r="C567" s="180"/>
      <c r="D567" s="180">
        <v>7</v>
      </c>
      <c r="E567" s="180">
        <v>4</v>
      </c>
      <c r="F567" s="180"/>
      <c r="G567" s="180">
        <f>SUM(C567:F567)</f>
      </c>
      <c r="H567" s="125">
        <v>6900</v>
      </c>
      <c r="I567" s="125">
        <f>G567*H567</f>
      </c>
      <c r="J567" s="185"/>
      <c r="K567" s="125">
        <f>SUM(I567:J567)</f>
      </c>
      <c r="L567" s="175"/>
      <c r="M567" s="87"/>
      <c r="N567" s="87"/>
      <c r="O567" s="87"/>
      <c r="P567" s="87"/>
      <c r="Q567" s="87"/>
      <c r="R567" s="87"/>
      <c r="S567" s="87"/>
      <c r="T567" s="87"/>
    </row>
    <row x14ac:dyDescent="0.25" r="568" customHeight="1" ht="17.25">
      <c r="A568" s="178">
        <f>A567</f>
        <v>25569.375</v>
      </c>
      <c r="B568" s="179"/>
      <c r="C568" s="180"/>
      <c r="D568" s="180"/>
      <c r="E568" s="180"/>
      <c r="F568" s="180"/>
      <c r="G568" s="180">
        <f>SUM(C568:F568)</f>
      </c>
      <c r="H568" s="125"/>
      <c r="I568" s="125">
        <f>G568*H568</f>
      </c>
      <c r="J568" s="185"/>
      <c r="K568" s="125">
        <f>SUM(I568:J568)</f>
      </c>
      <c r="L568" s="175"/>
      <c r="M568" s="87"/>
      <c r="N568" s="87"/>
      <c r="O568" s="87"/>
      <c r="P568" s="87"/>
      <c r="Q568" s="87"/>
      <c r="R568" s="87"/>
      <c r="S568" s="87"/>
      <c r="T568" s="87"/>
    </row>
    <row x14ac:dyDescent="0.25" r="569" customHeight="1" ht="17.25">
      <c r="A569" s="178">
        <f>A568</f>
        <v>25569.375</v>
      </c>
      <c r="B569" s="179"/>
      <c r="C569" s="180"/>
      <c r="D569" s="180"/>
      <c r="E569" s="180"/>
      <c r="F569" s="180"/>
      <c r="G569" s="180">
        <f>SUM(C569:F569)</f>
      </c>
      <c r="H569" s="125"/>
      <c r="I569" s="125">
        <f>G569*H569</f>
      </c>
      <c r="J569" s="185"/>
      <c r="K569" s="125">
        <f>SUM(I569:J569)</f>
      </c>
      <c r="L569" s="175"/>
      <c r="M569" s="87"/>
      <c r="N569" s="87"/>
      <c r="O569" s="87"/>
      <c r="P569" s="87"/>
      <c r="Q569" s="87"/>
      <c r="R569" s="87"/>
      <c r="S569" s="87"/>
      <c r="T569" s="87"/>
    </row>
    <row x14ac:dyDescent="0.25" r="570" customHeight="1" ht="17.25">
      <c r="A570" s="178">
        <f>A569</f>
        <v>25569.375</v>
      </c>
      <c r="B570" s="179"/>
      <c r="C570" s="180"/>
      <c r="D570" s="180"/>
      <c r="E570" s="180"/>
      <c r="F570" s="180"/>
      <c r="G570" s="180">
        <f>SUM(C570:F570)</f>
      </c>
      <c r="H570" s="125"/>
      <c r="I570" s="125">
        <f>G570*H570</f>
      </c>
      <c r="J570" s="185"/>
      <c r="K570" s="125">
        <f>SUM(I570:J570)</f>
      </c>
      <c r="L570" s="175"/>
      <c r="M570" s="87"/>
      <c r="N570" s="87"/>
      <c r="O570" s="87"/>
      <c r="P570" s="87"/>
      <c r="Q570" s="87"/>
      <c r="R570" s="87"/>
      <c r="S570" s="87"/>
      <c r="T570" s="87"/>
    </row>
    <row x14ac:dyDescent="0.25" r="571" customHeight="1" ht="17.25">
      <c r="A571" s="178">
        <f>A570</f>
        <v>25569.375</v>
      </c>
      <c r="B571" s="179"/>
      <c r="C571" s="180"/>
      <c r="D571" s="180"/>
      <c r="E571" s="180"/>
      <c r="F571" s="180"/>
      <c r="G571" s="180">
        <f>SUM(C571:F571)</f>
      </c>
      <c r="H571" s="125"/>
      <c r="I571" s="125">
        <f>G571*H571</f>
      </c>
      <c r="J571" s="185"/>
      <c r="K571" s="125">
        <f>SUM(I571:J571)</f>
      </c>
      <c r="L571" s="175"/>
      <c r="M571" s="87"/>
      <c r="N571" s="87"/>
      <c r="O571" s="87"/>
      <c r="P571" s="87"/>
      <c r="Q571" s="87"/>
      <c r="R571" s="87"/>
      <c r="S571" s="87"/>
      <c r="T571" s="87"/>
    </row>
    <row x14ac:dyDescent="0.25" r="572" customHeight="1" ht="17.25">
      <c r="A572" s="178">
        <f>A571</f>
        <v>25569.375</v>
      </c>
      <c r="B572" s="179"/>
      <c r="C572" s="180"/>
      <c r="D572" s="180"/>
      <c r="E572" s="180"/>
      <c r="F572" s="180"/>
      <c r="G572" s="180">
        <f>SUM(C572:F572)</f>
      </c>
      <c r="H572" s="125"/>
      <c r="I572" s="125">
        <f>G572*H572</f>
      </c>
      <c r="J572" s="185"/>
      <c r="K572" s="125">
        <f>SUM(I572:J572)</f>
      </c>
      <c r="L572" s="175"/>
      <c r="M572" s="87"/>
      <c r="N572" s="87"/>
      <c r="O572" s="87"/>
      <c r="P572" s="87"/>
      <c r="Q572" s="87"/>
      <c r="R572" s="87"/>
      <c r="S572" s="87"/>
      <c r="T572" s="87"/>
    </row>
    <row x14ac:dyDescent="0.25" r="573" customHeight="1" ht="17.25">
      <c r="A573" s="189">
        <f>A572</f>
        <v>25569.375</v>
      </c>
      <c r="B573" s="190" t="s">
        <v>157</v>
      </c>
      <c r="C573" s="191">
        <f>SUM(C565:C572)</f>
      </c>
      <c r="D573" s="191">
        <f>SUM(D565:D572)</f>
      </c>
      <c r="E573" s="191">
        <f>SUM(E565:E572)</f>
      </c>
      <c r="F573" s="191">
        <f>SUM(F565:F572)</f>
      </c>
      <c r="G573" s="191">
        <f>SUM(G565:G572)</f>
      </c>
      <c r="H573" s="201"/>
      <c r="I573" s="201">
        <f>SUM(I565:I572)</f>
      </c>
      <c r="J573" s="201"/>
      <c r="K573" s="202">
        <f>SUM(K565:K572)</f>
      </c>
      <c r="L573" s="175"/>
      <c r="M573" s="87"/>
      <c r="N573" s="87"/>
      <c r="O573" s="87"/>
      <c r="P573" s="87"/>
      <c r="Q573" s="87"/>
      <c r="R573" s="87"/>
      <c r="S573" s="87"/>
      <c r="T573" s="87"/>
    </row>
    <row x14ac:dyDescent="0.25" r="574" customHeight="1" ht="17.25" hidden="1">
      <c r="A574" s="172" t="s">
        <v>128</v>
      </c>
      <c r="B574" s="173" t="s">
        <v>2</v>
      </c>
      <c r="C574" s="174" t="s">
        <v>129</v>
      </c>
      <c r="D574" s="174" t="s">
        <v>130</v>
      </c>
      <c r="E574" s="174" t="s">
        <v>131</v>
      </c>
      <c r="F574" s="174" t="s">
        <v>132</v>
      </c>
      <c r="G574" s="174" t="s">
        <v>133</v>
      </c>
      <c r="H574" s="174" t="s">
        <v>7</v>
      </c>
      <c r="I574" s="174" t="s">
        <v>134</v>
      </c>
      <c r="J574" s="174" t="s">
        <v>90</v>
      </c>
      <c r="K574" s="174" t="s">
        <v>135</v>
      </c>
      <c r="L574" s="175"/>
      <c r="M574" s="87"/>
      <c r="N574" s="87"/>
      <c r="O574" s="87"/>
      <c r="P574" s="87"/>
      <c r="Q574" s="87"/>
      <c r="R574" s="87"/>
      <c r="S574" s="87"/>
      <c r="T574" s="87"/>
    </row>
    <row x14ac:dyDescent="0.25" r="575" customHeight="1" ht="17.25">
      <c r="A575" s="178">
        <f>A573+1</f>
        <v>25569.375</v>
      </c>
      <c r="B575" s="179" t="s">
        <v>137</v>
      </c>
      <c r="C575" s="180"/>
      <c r="D575" s="181">
        <v>105</v>
      </c>
      <c r="E575" s="180">
        <v>15</v>
      </c>
      <c r="F575" s="180">
        <v>15</v>
      </c>
      <c r="G575" s="180">
        <f>SUM(C575:F575)</f>
      </c>
      <c r="H575" s="182">
        <v>4500</v>
      </c>
      <c r="I575" s="125">
        <f>G575*H575</f>
      </c>
      <c r="J575" s="125">
        <f>I575*0.1</f>
      </c>
      <c r="K575" s="125">
        <f>SUM(I575:J575)</f>
      </c>
      <c r="L575" s="175"/>
      <c r="M575" s="87"/>
      <c r="N575" s="87"/>
      <c r="O575" s="87"/>
      <c r="P575" s="87"/>
      <c r="Q575" s="87"/>
      <c r="R575" s="87"/>
      <c r="S575" s="87"/>
      <c r="T575" s="87"/>
    </row>
    <row x14ac:dyDescent="0.25" r="576" customHeight="1" ht="17.25">
      <c r="A576" s="178">
        <f>A575</f>
        <v>25569.375</v>
      </c>
      <c r="B576" s="179" t="s">
        <v>13</v>
      </c>
      <c r="C576" s="180"/>
      <c r="D576" s="180">
        <v>13</v>
      </c>
      <c r="E576" s="180"/>
      <c r="F576" s="180"/>
      <c r="G576" s="180">
        <f>SUM(C576:F576)</f>
      </c>
      <c r="H576" s="182">
        <v>6000</v>
      </c>
      <c r="I576" s="125">
        <f>G576*H576</f>
      </c>
      <c r="J576" s="125">
        <f>I576*0.1</f>
      </c>
      <c r="K576" s="125">
        <f>SUM(I576:J576)</f>
      </c>
      <c r="L576" s="175"/>
      <c r="M576" s="87"/>
      <c r="N576" s="87"/>
      <c r="O576" s="87"/>
      <c r="P576" s="87"/>
      <c r="Q576" s="87"/>
      <c r="R576" s="87"/>
      <c r="S576" s="87"/>
      <c r="T576" s="87"/>
    </row>
    <row x14ac:dyDescent="0.25" r="577" customHeight="1" ht="17.25">
      <c r="A577" s="178">
        <f>A576</f>
        <v>25569.375</v>
      </c>
      <c r="B577" s="179" t="s">
        <v>58</v>
      </c>
      <c r="C577" s="183">
        <v>9</v>
      </c>
      <c r="D577" s="180">
        <v>13</v>
      </c>
      <c r="E577" s="180">
        <v>9</v>
      </c>
      <c r="F577" s="180"/>
      <c r="G577" s="180">
        <f>SUM(C577:F577)</f>
      </c>
      <c r="H577" s="182">
        <v>5500</v>
      </c>
      <c r="I577" s="125">
        <f>G577*H577</f>
      </c>
      <c r="J577" s="125">
        <f>I577*0.1</f>
      </c>
      <c r="K577" s="125">
        <f>SUM(I577:J577)</f>
      </c>
      <c r="L577" s="175"/>
      <c r="M577" s="87"/>
      <c r="N577" s="87"/>
      <c r="O577" s="87"/>
      <c r="P577" s="87"/>
      <c r="Q577" s="87"/>
      <c r="R577" s="87"/>
      <c r="S577" s="87"/>
      <c r="T577" s="87"/>
    </row>
    <row x14ac:dyDescent="0.25" r="578" customHeight="1" ht="17.25">
      <c r="A578" s="178">
        <f>A577</f>
        <v>25569.375</v>
      </c>
      <c r="B578" s="179" t="s">
        <v>147</v>
      </c>
      <c r="C578" s="183">
        <v>25</v>
      </c>
      <c r="D578" s="180">
        <v>40</v>
      </c>
      <c r="E578" s="180">
        <v>25</v>
      </c>
      <c r="F578" s="180">
        <v>20</v>
      </c>
      <c r="G578" s="180">
        <f>SUM(C578:F578)</f>
      </c>
      <c r="H578" s="182">
        <v>5000</v>
      </c>
      <c r="I578" s="125">
        <f>G578*H578</f>
      </c>
      <c r="J578" s="125">
        <f>I578*0.1</f>
      </c>
      <c r="K578" s="125">
        <f>SUM(I578:J578)</f>
      </c>
      <c r="L578" s="175"/>
      <c r="M578" s="87"/>
      <c r="N578" s="87"/>
      <c r="O578" s="87"/>
      <c r="P578" s="87"/>
      <c r="Q578" s="87"/>
      <c r="R578" s="87"/>
      <c r="S578" s="87"/>
      <c r="T578" s="87"/>
    </row>
    <row x14ac:dyDescent="0.25" r="579" customHeight="1" ht="17.25">
      <c r="A579" s="178">
        <f>A578</f>
        <v>25569.375</v>
      </c>
      <c r="B579" s="179" t="s">
        <v>27</v>
      </c>
      <c r="C579" s="180"/>
      <c r="D579" s="180">
        <v>10</v>
      </c>
      <c r="E579" s="180">
        <v>10</v>
      </c>
      <c r="F579" s="180"/>
      <c r="G579" s="180">
        <f>SUM(C579:F579)</f>
      </c>
      <c r="H579" s="182">
        <v>5500</v>
      </c>
      <c r="I579" s="125">
        <f>G579*H579</f>
      </c>
      <c r="J579" s="125">
        <f>I579*0.1</f>
      </c>
      <c r="K579" s="125">
        <f>SUM(I579:J579)</f>
      </c>
      <c r="L579" s="175"/>
      <c r="M579" s="87"/>
      <c r="N579" s="87"/>
      <c r="O579" s="87"/>
      <c r="P579" s="87"/>
      <c r="Q579" s="87"/>
      <c r="R579" s="87"/>
      <c r="S579" s="87"/>
      <c r="T579" s="87"/>
    </row>
    <row x14ac:dyDescent="0.25" r="580" customHeight="1" ht="17.25">
      <c r="A580" s="178">
        <f>A579</f>
        <v>25569.375</v>
      </c>
      <c r="B580" s="179" t="s">
        <v>20</v>
      </c>
      <c r="C580" s="180"/>
      <c r="D580" s="180">
        <v>61</v>
      </c>
      <c r="E580" s="180">
        <v>11</v>
      </c>
      <c r="F580" s="180"/>
      <c r="G580" s="180">
        <f>SUM(C580:F580)</f>
      </c>
      <c r="H580" s="182">
        <v>5500</v>
      </c>
      <c r="I580" s="125">
        <f>G580*H580</f>
      </c>
      <c r="J580" s="125">
        <f>I580*0.1</f>
      </c>
      <c r="K580" s="125">
        <f>SUM(I580:J580)</f>
      </c>
      <c r="L580" s="175"/>
      <c r="M580" s="87"/>
      <c r="N580" s="87"/>
      <c r="O580" s="87"/>
      <c r="P580" s="87"/>
      <c r="Q580" s="87"/>
      <c r="R580" s="87"/>
      <c r="S580" s="87"/>
      <c r="T580" s="87"/>
    </row>
    <row x14ac:dyDescent="0.25" r="581" customHeight="1" ht="17.25">
      <c r="A581" s="178">
        <f>A580</f>
        <v>25569.375</v>
      </c>
      <c r="B581" s="179" t="s">
        <v>31</v>
      </c>
      <c r="C581" s="180"/>
      <c r="D581" s="180">
        <v>25</v>
      </c>
      <c r="E581" s="180"/>
      <c r="F581" s="180"/>
      <c r="G581" s="180">
        <f>SUM(C581:F581)</f>
      </c>
      <c r="H581" s="182">
        <v>6000</v>
      </c>
      <c r="I581" s="125">
        <f>G581*H581</f>
      </c>
      <c r="J581" s="125">
        <f>I581*0.1</f>
      </c>
      <c r="K581" s="125">
        <f>SUM(I581:J581)</f>
      </c>
      <c r="L581" s="175"/>
      <c r="M581" s="87"/>
      <c r="N581" s="87"/>
      <c r="O581" s="87"/>
      <c r="P581" s="87"/>
      <c r="Q581" s="87"/>
      <c r="R581" s="87"/>
      <c r="S581" s="87"/>
      <c r="T581" s="87"/>
    </row>
    <row x14ac:dyDescent="0.25" r="582" customHeight="1" ht="17.25">
      <c r="A582" s="178">
        <f>A581</f>
        <v>25569.375</v>
      </c>
      <c r="B582" s="179" t="s">
        <v>71</v>
      </c>
      <c r="C582" s="180"/>
      <c r="D582" s="180">
        <v>25</v>
      </c>
      <c r="E582" s="180"/>
      <c r="F582" s="180"/>
      <c r="G582" s="180">
        <f>SUM(C582:F582)</f>
      </c>
      <c r="H582" s="182">
        <v>6000</v>
      </c>
      <c r="I582" s="125">
        <f>G582*H582</f>
      </c>
      <c r="J582" s="125">
        <f>I582*0.1</f>
      </c>
      <c r="K582" s="125">
        <f>SUM(I582:J582)</f>
      </c>
      <c r="L582" s="175"/>
      <c r="M582" s="87"/>
      <c r="N582" s="87"/>
      <c r="O582" s="87"/>
      <c r="P582" s="87"/>
      <c r="Q582" s="87"/>
      <c r="R582" s="87"/>
      <c r="S582" s="87"/>
      <c r="T582" s="87"/>
    </row>
    <row x14ac:dyDescent="0.25" r="583" customHeight="1" ht="17.25">
      <c r="A583" s="178">
        <f>A582</f>
        <v>25569.375</v>
      </c>
      <c r="B583" s="184" t="s">
        <v>49</v>
      </c>
      <c r="C583" s="180"/>
      <c r="D583" s="180">
        <v>14</v>
      </c>
      <c r="E583" s="180">
        <v>9</v>
      </c>
      <c r="F583" s="180">
        <v>6</v>
      </c>
      <c r="G583" s="180">
        <f>SUM(C583:F583)</f>
      </c>
      <c r="H583" s="182">
        <v>6000</v>
      </c>
      <c r="I583" s="125">
        <f>G583*H583</f>
      </c>
      <c r="J583" s="125">
        <f>I583*0.1</f>
      </c>
      <c r="K583" s="125">
        <f>SUM(I583:J583)</f>
      </c>
      <c r="L583" s="175"/>
      <c r="M583" s="87"/>
      <c r="N583" s="87"/>
      <c r="O583" s="87"/>
      <c r="P583" s="87"/>
      <c r="Q583" s="87"/>
      <c r="R583" s="87"/>
      <c r="S583" s="87"/>
      <c r="T583" s="87"/>
    </row>
    <row x14ac:dyDescent="0.25" r="584" customHeight="1" ht="17.25">
      <c r="A584" s="178">
        <f>A583</f>
        <v>25569.375</v>
      </c>
      <c r="B584" s="179" t="s">
        <v>9</v>
      </c>
      <c r="C584" s="180"/>
      <c r="D584" s="180">
        <v>47</v>
      </c>
      <c r="E584" s="180"/>
      <c r="F584" s="180"/>
      <c r="G584" s="180">
        <f>SUM(C584:F584)</f>
      </c>
      <c r="H584" s="182">
        <v>6000</v>
      </c>
      <c r="I584" s="125">
        <f>G584*H584</f>
      </c>
      <c r="J584" s="125">
        <f>I584*0.1</f>
      </c>
      <c r="K584" s="125">
        <f>SUM(I584:J584)</f>
      </c>
      <c r="L584" s="175"/>
      <c r="M584" s="87"/>
      <c r="N584" s="87"/>
      <c r="O584" s="87"/>
      <c r="P584" s="87"/>
      <c r="Q584" s="87"/>
      <c r="R584" s="87"/>
      <c r="S584" s="87"/>
      <c r="T584" s="87"/>
    </row>
    <row x14ac:dyDescent="0.25" r="585" customHeight="1" ht="17.25">
      <c r="A585" s="178">
        <f>A584</f>
        <v>25569.375</v>
      </c>
      <c r="B585" s="179" t="s">
        <v>78</v>
      </c>
      <c r="C585" s="180"/>
      <c r="D585" s="180">
        <v>0</v>
      </c>
      <c r="E585" s="180"/>
      <c r="F585" s="180"/>
      <c r="G585" s="180">
        <f>SUM(C585:F585)</f>
      </c>
      <c r="H585" s="182">
        <v>6500</v>
      </c>
      <c r="I585" s="125">
        <f>G585*H585</f>
      </c>
      <c r="J585" s="125">
        <f>I585*0.1</f>
      </c>
      <c r="K585" s="125">
        <f>SUM(I585:J585)</f>
      </c>
      <c r="L585" s="175"/>
      <c r="M585" s="87"/>
      <c r="N585" s="87"/>
      <c r="O585" s="87"/>
      <c r="P585" s="87"/>
      <c r="Q585" s="87"/>
      <c r="R585" s="87"/>
      <c r="S585" s="87"/>
      <c r="T585" s="87"/>
    </row>
    <row x14ac:dyDescent="0.25" r="586" customHeight="1" ht="17.25">
      <c r="A586" s="178">
        <f>A585</f>
        <v>25569.375</v>
      </c>
      <c r="B586" s="179" t="s">
        <v>55</v>
      </c>
      <c r="C586" s="180"/>
      <c r="D586" s="180">
        <v>10</v>
      </c>
      <c r="E586" s="180"/>
      <c r="F586" s="180"/>
      <c r="G586" s="180">
        <f>SUM(C586:F586)</f>
      </c>
      <c r="H586" s="182">
        <v>6500</v>
      </c>
      <c r="I586" s="125">
        <f>G586*H586</f>
      </c>
      <c r="J586" s="125">
        <f>I586*0.1</f>
      </c>
      <c r="K586" s="125">
        <f>SUM(I586:J586)</f>
      </c>
      <c r="L586" s="175"/>
      <c r="M586" s="87"/>
      <c r="N586" s="87"/>
      <c r="O586" s="87"/>
      <c r="P586" s="87"/>
      <c r="Q586" s="87"/>
      <c r="R586" s="87"/>
      <c r="S586" s="87"/>
      <c r="T586" s="87"/>
    </row>
    <row x14ac:dyDescent="0.25" r="587" customHeight="1" ht="17.25">
      <c r="A587" s="178">
        <f>A586</f>
        <v>25569.375</v>
      </c>
      <c r="B587" s="179" t="s">
        <v>80</v>
      </c>
      <c r="C587" s="180"/>
      <c r="D587" s="180">
        <v>23</v>
      </c>
      <c r="E587" s="180"/>
      <c r="F587" s="180"/>
      <c r="G587" s="180">
        <f>SUM(C587:F587)</f>
      </c>
      <c r="H587" s="182">
        <v>6000</v>
      </c>
      <c r="I587" s="125">
        <f>G587*H587</f>
      </c>
      <c r="J587" s="185"/>
      <c r="K587" s="125">
        <f>SUM(I587:J587)</f>
      </c>
      <c r="L587" s="175"/>
      <c r="M587" s="87"/>
      <c r="N587" s="87"/>
      <c r="O587" s="87"/>
      <c r="P587" s="87"/>
      <c r="Q587" s="87"/>
      <c r="R587" s="87"/>
      <c r="S587" s="87"/>
      <c r="T587" s="87"/>
    </row>
    <row x14ac:dyDescent="0.25" r="588" customHeight="1" ht="17.25">
      <c r="A588" s="178">
        <f>A587</f>
        <v>25569.375</v>
      </c>
      <c r="B588" s="179" t="s">
        <v>67</v>
      </c>
      <c r="C588" s="180"/>
      <c r="D588" s="180">
        <v>7</v>
      </c>
      <c r="E588" s="180"/>
      <c r="F588" s="180"/>
      <c r="G588" s="180">
        <f>SUM(C588:F588)</f>
      </c>
      <c r="H588" s="182">
        <v>5500</v>
      </c>
      <c r="I588" s="125">
        <f>G588*H588</f>
      </c>
      <c r="J588" s="125">
        <f>I588*0.1</f>
      </c>
      <c r="K588" s="125">
        <f>SUM(I588:J588)</f>
      </c>
      <c r="L588" s="175"/>
      <c r="M588" s="87"/>
      <c r="N588" s="87"/>
      <c r="O588" s="87"/>
      <c r="P588" s="87"/>
      <c r="Q588" s="87"/>
      <c r="R588" s="87"/>
      <c r="S588" s="87"/>
      <c r="T588" s="87"/>
    </row>
    <row x14ac:dyDescent="0.25" r="589" customHeight="1" ht="17.25">
      <c r="A589" s="178">
        <f>A588</f>
        <v>25569.375</v>
      </c>
      <c r="B589" s="186" t="s">
        <v>74</v>
      </c>
      <c r="C589" s="180"/>
      <c r="D589" s="180">
        <v>29</v>
      </c>
      <c r="E589" s="180">
        <v>13</v>
      </c>
      <c r="F589" s="180"/>
      <c r="G589" s="180">
        <f>SUM(C589:F589)</f>
      </c>
      <c r="H589" s="187">
        <v>5000</v>
      </c>
      <c r="I589" s="125">
        <f>G589*H589</f>
      </c>
      <c r="J589" s="125">
        <f>I589*0.1</f>
      </c>
      <c r="K589" s="125">
        <f>SUM(I589:J589)</f>
      </c>
      <c r="L589" s="175"/>
      <c r="M589" s="87"/>
      <c r="N589" s="87"/>
      <c r="O589" s="87"/>
      <c r="P589" s="87"/>
      <c r="Q589" s="87"/>
      <c r="R589" s="87"/>
      <c r="S589" s="87"/>
      <c r="T589" s="87"/>
    </row>
    <row x14ac:dyDescent="0.25" r="590" customHeight="1" ht="17.25">
      <c r="A590" s="178">
        <f>A589</f>
        <v>25569.375</v>
      </c>
      <c r="B590" s="179" t="s">
        <v>11</v>
      </c>
      <c r="C590" s="180"/>
      <c r="D590" s="180">
        <v>13</v>
      </c>
      <c r="E590" s="180">
        <v>7</v>
      </c>
      <c r="F590" s="180"/>
      <c r="G590" s="180">
        <f>SUM(C590:F590)</f>
      </c>
      <c r="H590" s="182">
        <v>6000</v>
      </c>
      <c r="I590" s="125">
        <f>G590*H590</f>
      </c>
      <c r="J590" s="125">
        <f>I590*0.1</f>
      </c>
      <c r="K590" s="125">
        <f>SUM(I590:J590)</f>
      </c>
      <c r="L590" s="175"/>
      <c r="M590" s="87"/>
      <c r="N590" s="87"/>
      <c r="O590" s="87"/>
      <c r="P590" s="87"/>
      <c r="Q590" s="87"/>
      <c r="R590" s="87"/>
      <c r="S590" s="87"/>
      <c r="T590" s="87"/>
    </row>
    <row x14ac:dyDescent="0.25" r="591" customHeight="1" ht="17.25">
      <c r="A591" s="178">
        <f>A590</f>
        <v>25569.375</v>
      </c>
      <c r="B591" s="179" t="s">
        <v>22</v>
      </c>
      <c r="C591" s="180"/>
      <c r="D591" s="180">
        <v>35</v>
      </c>
      <c r="E591" s="180"/>
      <c r="F591" s="180"/>
      <c r="G591" s="180">
        <f>SUM(C591:F591)</f>
      </c>
      <c r="H591" s="182">
        <v>4800</v>
      </c>
      <c r="I591" s="125">
        <f>G591*H591</f>
      </c>
      <c r="J591" s="125">
        <f>I591*0.1</f>
      </c>
      <c r="K591" s="125">
        <f>SUM(I591:J591)</f>
      </c>
      <c r="L591" s="175"/>
      <c r="M591" s="87"/>
      <c r="N591" s="87"/>
      <c r="O591" s="87"/>
      <c r="P591" s="87"/>
      <c r="Q591" s="87"/>
      <c r="R591" s="87"/>
      <c r="S591" s="87"/>
      <c r="T591" s="87"/>
    </row>
    <row x14ac:dyDescent="0.25" r="592" customHeight="1" ht="17.25">
      <c r="A592" s="178">
        <f>A591</f>
        <v>25569.375</v>
      </c>
      <c r="B592" s="186" t="s">
        <v>84</v>
      </c>
      <c r="C592" s="180"/>
      <c r="D592" s="180">
        <v>16</v>
      </c>
      <c r="E592" s="180">
        <v>9</v>
      </c>
      <c r="F592" s="180"/>
      <c r="G592" s="180">
        <f>SUM(C592:F592)</f>
      </c>
      <c r="H592" s="182">
        <v>4800</v>
      </c>
      <c r="I592" s="125">
        <f>G592*H592</f>
      </c>
      <c r="J592" s="125">
        <f>I592*0.1</f>
      </c>
      <c r="K592" s="125">
        <f>SUM(I592:J592)</f>
      </c>
      <c r="L592" s="175"/>
      <c r="M592" s="87"/>
      <c r="N592" s="87"/>
      <c r="O592" s="87"/>
      <c r="P592" s="87"/>
      <c r="Q592" s="87"/>
      <c r="R592" s="87"/>
      <c r="S592" s="87"/>
      <c r="T592" s="87"/>
    </row>
    <row x14ac:dyDescent="0.25" r="593" customHeight="1" ht="17.25">
      <c r="A593" s="178">
        <f>A592</f>
        <v>25569.375</v>
      </c>
      <c r="B593" s="179" t="s">
        <v>17</v>
      </c>
      <c r="C593" s="180"/>
      <c r="D593" s="180">
        <v>37</v>
      </c>
      <c r="E593" s="180">
        <v>15</v>
      </c>
      <c r="F593" s="180"/>
      <c r="G593" s="180">
        <f>SUM(C593:F593)</f>
      </c>
      <c r="H593" s="182">
        <v>6500</v>
      </c>
      <c r="I593" s="125">
        <f>G593*H593</f>
      </c>
      <c r="J593" s="125">
        <f>I593*0.1</f>
      </c>
      <c r="K593" s="125">
        <f>SUM(I593:J593)</f>
      </c>
      <c r="L593" s="175"/>
      <c r="M593" s="87"/>
      <c r="N593" s="87"/>
      <c r="O593" s="87"/>
      <c r="P593" s="87"/>
      <c r="Q593" s="87"/>
      <c r="R593" s="87"/>
      <c r="S593" s="87"/>
      <c r="T593" s="87"/>
    </row>
    <row x14ac:dyDescent="0.25" r="594" customHeight="1" ht="17.25">
      <c r="A594" s="178">
        <f>A593</f>
        <v>25569.375</v>
      </c>
      <c r="B594" s="186" t="s">
        <v>148</v>
      </c>
      <c r="C594" s="180"/>
      <c r="D594" s="180">
        <v>0</v>
      </c>
      <c r="E594" s="180"/>
      <c r="F594" s="180"/>
      <c r="G594" s="180">
        <f>SUM(C594:F594)</f>
      </c>
      <c r="H594" s="182">
        <v>6000</v>
      </c>
      <c r="I594" s="125">
        <f>G594*H594</f>
      </c>
      <c r="J594" s="125">
        <f>I594*0.1</f>
      </c>
      <c r="K594" s="125">
        <f>SUM(I594:J594)</f>
      </c>
      <c r="L594" s="175"/>
      <c r="M594" s="87"/>
      <c r="N594" s="87"/>
      <c r="O594" s="87"/>
      <c r="P594" s="87"/>
      <c r="Q594" s="87"/>
      <c r="R594" s="87"/>
      <c r="S594" s="87"/>
      <c r="T594" s="87"/>
    </row>
    <row x14ac:dyDescent="0.25" r="595" customHeight="1" ht="17.25">
      <c r="A595" s="178">
        <f>A594</f>
        <v>25569.375</v>
      </c>
      <c r="B595" s="179" t="s">
        <v>29</v>
      </c>
      <c r="C595" s="188">
        <v>13</v>
      </c>
      <c r="D595" s="180">
        <v>15</v>
      </c>
      <c r="E595" s="180">
        <v>14</v>
      </c>
      <c r="F595" s="180"/>
      <c r="G595" s="180">
        <f>SUM(C595:F595)</f>
      </c>
      <c r="H595" s="182">
        <v>5500</v>
      </c>
      <c r="I595" s="125">
        <f>G595*H595</f>
      </c>
      <c r="J595" s="125">
        <f>I595*0.1</f>
      </c>
      <c r="K595" s="125">
        <f>SUM(I595:J595)</f>
      </c>
      <c r="L595" s="175"/>
      <c r="M595" s="87"/>
      <c r="N595" s="87"/>
      <c r="O595" s="87"/>
      <c r="P595" s="87"/>
      <c r="Q595" s="87"/>
      <c r="R595" s="87"/>
      <c r="S595" s="87"/>
      <c r="T595" s="87"/>
    </row>
    <row x14ac:dyDescent="0.25" r="596" customHeight="1" ht="17.25">
      <c r="A596" s="178">
        <f>A595</f>
        <v>25569.375</v>
      </c>
      <c r="B596" s="179" t="s">
        <v>15</v>
      </c>
      <c r="C596" s="180"/>
      <c r="D596" s="180">
        <v>16</v>
      </c>
      <c r="E596" s="180">
        <v>5</v>
      </c>
      <c r="F596" s="180"/>
      <c r="G596" s="180">
        <f>SUM(C596:F596)</f>
      </c>
      <c r="H596" s="182">
        <v>4800</v>
      </c>
      <c r="I596" s="125">
        <f>G596*H596</f>
      </c>
      <c r="J596" s="125">
        <f>I596*0.1</f>
      </c>
      <c r="K596" s="125">
        <f>SUM(I596:J596)</f>
      </c>
      <c r="L596" s="175"/>
      <c r="M596" s="87"/>
      <c r="N596" s="87"/>
      <c r="O596" s="87"/>
      <c r="P596" s="87"/>
      <c r="Q596" s="87"/>
      <c r="R596" s="87"/>
      <c r="S596" s="87"/>
      <c r="T596" s="87"/>
    </row>
    <row x14ac:dyDescent="0.25" r="597" customHeight="1" ht="17.25">
      <c r="A597" s="178">
        <f>A596</f>
        <v>25569.375</v>
      </c>
      <c r="B597" s="179" t="s">
        <v>21</v>
      </c>
      <c r="C597" s="188">
        <v>7</v>
      </c>
      <c r="D597" s="180">
        <v>17</v>
      </c>
      <c r="E597" s="180"/>
      <c r="F597" s="180"/>
      <c r="G597" s="180">
        <f>SUM(C597:F597)</f>
      </c>
      <c r="H597" s="182">
        <v>5500</v>
      </c>
      <c r="I597" s="125">
        <f>G597*H597</f>
      </c>
      <c r="J597" s="125">
        <f>I597*0.1</f>
      </c>
      <c r="K597" s="125">
        <f>SUM(I597:J597)</f>
      </c>
      <c r="L597" s="175"/>
      <c r="M597" s="87"/>
      <c r="N597" s="87"/>
      <c r="O597" s="87"/>
      <c r="P597" s="87"/>
      <c r="Q597" s="87"/>
      <c r="R597" s="87"/>
      <c r="S597" s="87"/>
      <c r="T597" s="87"/>
    </row>
    <row x14ac:dyDescent="0.25" r="598" customHeight="1" ht="17.25">
      <c r="A598" s="178">
        <f>A597</f>
        <v>25569.375</v>
      </c>
      <c r="B598" s="179" t="s">
        <v>52</v>
      </c>
      <c r="C598" s="180"/>
      <c r="D598" s="180">
        <v>16</v>
      </c>
      <c r="E598" s="180">
        <v>11</v>
      </c>
      <c r="F598" s="180"/>
      <c r="G598" s="180">
        <f>SUM(C598:F598)</f>
      </c>
      <c r="H598" s="182">
        <v>5500</v>
      </c>
      <c r="I598" s="125">
        <f>G598*H598</f>
      </c>
      <c r="J598" s="125">
        <f>I598*0.1</f>
      </c>
      <c r="K598" s="125">
        <f>SUM(I598:J598)</f>
      </c>
      <c r="L598" s="175"/>
      <c r="M598" s="87"/>
      <c r="N598" s="87"/>
      <c r="O598" s="87"/>
      <c r="P598" s="87"/>
      <c r="Q598" s="87"/>
      <c r="R598" s="87"/>
      <c r="S598" s="87"/>
      <c r="T598" s="87"/>
    </row>
    <row x14ac:dyDescent="0.25" r="599" customHeight="1" ht="17.25">
      <c r="A599" s="178">
        <f>A598</f>
        <v>25569.375</v>
      </c>
      <c r="B599" s="186" t="s">
        <v>61</v>
      </c>
      <c r="C599" s="180"/>
      <c r="D599" s="180">
        <v>7</v>
      </c>
      <c r="E599" s="180"/>
      <c r="F599" s="180"/>
      <c r="G599" s="180">
        <f>SUM(C599:F599)</f>
      </c>
      <c r="H599" s="182">
        <v>5500</v>
      </c>
      <c r="I599" s="125">
        <f>G599*H599</f>
      </c>
      <c r="J599" s="125">
        <f>I599*0.1</f>
      </c>
      <c r="K599" s="125">
        <f>SUM(I599:J599)</f>
      </c>
      <c r="L599" s="175"/>
      <c r="M599" s="87"/>
      <c r="N599" s="87"/>
      <c r="O599" s="87"/>
      <c r="P599" s="87"/>
      <c r="Q599" s="87"/>
      <c r="R599" s="87"/>
      <c r="S599" s="87"/>
      <c r="T599" s="87"/>
    </row>
    <row x14ac:dyDescent="0.25" r="600" customHeight="1" ht="17.25">
      <c r="A600" s="178">
        <f>A599</f>
        <v>25569.375</v>
      </c>
      <c r="B600" s="179" t="s">
        <v>33</v>
      </c>
      <c r="C600" s="180"/>
      <c r="D600" s="180">
        <v>8</v>
      </c>
      <c r="E600" s="180"/>
      <c r="F600" s="180"/>
      <c r="G600" s="180">
        <f>SUM(C600:F600)</f>
      </c>
      <c r="H600" s="182">
        <v>5500</v>
      </c>
      <c r="I600" s="125">
        <f>G600*H600</f>
      </c>
      <c r="J600" s="125">
        <f>I600*0.1</f>
      </c>
      <c r="K600" s="125">
        <f>SUM(I600:J600)</f>
      </c>
      <c r="L600" s="175"/>
      <c r="M600" s="87"/>
      <c r="N600" s="87"/>
      <c r="O600" s="87"/>
      <c r="P600" s="87"/>
      <c r="Q600" s="87"/>
      <c r="R600" s="87"/>
      <c r="S600" s="87"/>
      <c r="T600" s="87"/>
    </row>
    <row x14ac:dyDescent="0.25" r="601" customHeight="1" ht="17.25">
      <c r="A601" s="178">
        <f>A600</f>
        <v>25569.375</v>
      </c>
      <c r="B601" s="179" t="s">
        <v>12</v>
      </c>
      <c r="C601" s="180"/>
      <c r="D601" s="180">
        <v>0</v>
      </c>
      <c r="E601" s="180">
        <v>8</v>
      </c>
      <c r="F601" s="180"/>
      <c r="G601" s="180">
        <f>SUM(C601:F601)</f>
      </c>
      <c r="H601" s="182">
        <v>6000</v>
      </c>
      <c r="I601" s="125">
        <f>G601*H601</f>
      </c>
      <c r="J601" s="125">
        <f>I601*0.1</f>
      </c>
      <c r="K601" s="125">
        <f>SUM(I601:J601)</f>
      </c>
      <c r="L601" s="175"/>
      <c r="M601" s="87"/>
      <c r="N601" s="87"/>
      <c r="O601" s="87"/>
      <c r="P601" s="87"/>
      <c r="Q601" s="87"/>
      <c r="R601" s="87"/>
      <c r="S601" s="87"/>
      <c r="T601" s="87"/>
    </row>
    <row x14ac:dyDescent="0.25" r="602" customHeight="1" ht="17.25">
      <c r="A602" s="178">
        <f>A601</f>
        <v>25569.375</v>
      </c>
      <c r="B602" s="186" t="s">
        <v>37</v>
      </c>
      <c r="C602" s="180"/>
      <c r="D602" s="180">
        <v>6</v>
      </c>
      <c r="E602" s="180"/>
      <c r="F602" s="180"/>
      <c r="G602" s="180">
        <f>SUM(C602:F602)</f>
      </c>
      <c r="H602" s="182">
        <v>6500</v>
      </c>
      <c r="I602" s="125">
        <f>G602*H602</f>
      </c>
      <c r="J602" s="125">
        <f>I602*0.1</f>
      </c>
      <c r="K602" s="125">
        <f>SUM(I602:J602)</f>
      </c>
      <c r="L602" s="175"/>
      <c r="M602" s="87"/>
      <c r="N602" s="87"/>
      <c r="O602" s="87"/>
      <c r="P602" s="87"/>
      <c r="Q602" s="87"/>
      <c r="R602" s="87"/>
      <c r="S602" s="87"/>
      <c r="T602" s="87"/>
    </row>
    <row x14ac:dyDescent="0.25" r="603" customHeight="1" ht="17.25">
      <c r="A603" s="178">
        <f>A602</f>
        <v>25569.375</v>
      </c>
      <c r="B603" s="186" t="s">
        <v>64</v>
      </c>
      <c r="C603" s="180"/>
      <c r="D603" s="180">
        <v>56</v>
      </c>
      <c r="E603" s="180">
        <v>20</v>
      </c>
      <c r="F603" s="180"/>
      <c r="G603" s="180">
        <f>SUM(C603:F603)</f>
      </c>
      <c r="H603" s="182">
        <v>5500</v>
      </c>
      <c r="I603" s="125">
        <f>G603*H603</f>
      </c>
      <c r="J603" s="125">
        <f>I603*0.1</f>
      </c>
      <c r="K603" s="125">
        <f>SUM(I603:J603)</f>
      </c>
      <c r="L603" s="175"/>
      <c r="M603" s="87"/>
      <c r="N603" s="87"/>
      <c r="O603" s="87"/>
      <c r="P603" s="87"/>
      <c r="Q603" s="87"/>
      <c r="R603" s="87"/>
      <c r="S603" s="87"/>
      <c r="T603" s="87"/>
    </row>
    <row x14ac:dyDescent="0.25" r="604" customHeight="1" ht="17.25">
      <c r="A604" s="178">
        <f>A603</f>
        <v>25569.375</v>
      </c>
      <c r="B604" s="179" t="s">
        <v>25</v>
      </c>
      <c r="C604" s="180"/>
      <c r="D604" s="180">
        <v>20</v>
      </c>
      <c r="E604" s="180"/>
      <c r="F604" s="180"/>
      <c r="G604" s="180">
        <f>SUM(C604:F604)</f>
      </c>
      <c r="H604" s="182">
        <v>6000</v>
      </c>
      <c r="I604" s="125">
        <f>G604*H604</f>
      </c>
      <c r="J604" s="125">
        <f>I604*0.1</f>
      </c>
      <c r="K604" s="125">
        <f>SUM(I604:J604)</f>
      </c>
      <c r="L604" s="175"/>
      <c r="M604" s="87"/>
      <c r="N604" s="87"/>
      <c r="O604" s="87"/>
      <c r="P604" s="87"/>
      <c r="Q604" s="87"/>
      <c r="R604" s="87"/>
      <c r="S604" s="87"/>
      <c r="T604" s="87"/>
    </row>
    <row x14ac:dyDescent="0.25" r="605" customHeight="1" ht="17.25">
      <c r="A605" s="178">
        <f>A604</f>
        <v>25569.375</v>
      </c>
      <c r="B605" s="186" t="s">
        <v>76</v>
      </c>
      <c r="C605" s="188"/>
      <c r="D605" s="180">
        <v>25</v>
      </c>
      <c r="E605" s="180">
        <v>15</v>
      </c>
      <c r="F605" s="180"/>
      <c r="G605" s="180">
        <f>SUM(C605:F605)</f>
      </c>
      <c r="H605" s="125">
        <v>6000</v>
      </c>
      <c r="I605" s="125">
        <f>G605*H605</f>
      </c>
      <c r="J605" s="125">
        <f>I605*0.1</f>
      </c>
      <c r="K605" s="125">
        <f>SUM(I605:J605)</f>
      </c>
      <c r="L605" s="175"/>
      <c r="M605" s="87"/>
      <c r="N605" s="87"/>
      <c r="O605" s="87"/>
      <c r="P605" s="87"/>
      <c r="Q605" s="87"/>
      <c r="R605" s="87"/>
      <c r="S605" s="87"/>
      <c r="T605" s="87"/>
    </row>
    <row x14ac:dyDescent="0.25" r="606" customHeight="1" ht="17.25">
      <c r="A606" s="178">
        <f>A605</f>
        <v>25569.375</v>
      </c>
      <c r="B606" s="186" t="s">
        <v>149</v>
      </c>
      <c r="C606" s="180"/>
      <c r="D606" s="180">
        <v>94</v>
      </c>
      <c r="E606" s="180">
        <v>35</v>
      </c>
      <c r="F606" s="180">
        <v>3</v>
      </c>
      <c r="G606" s="180">
        <f>SUM(C606:F606)</f>
      </c>
      <c r="H606" s="125">
        <v>6000</v>
      </c>
      <c r="I606" s="125">
        <f>G606*H606</f>
      </c>
      <c r="J606" s="125">
        <f>I606*0.1</f>
      </c>
      <c r="K606" s="125">
        <f>SUM(I606:J606)</f>
      </c>
      <c r="L606" s="175"/>
      <c r="M606" s="87"/>
      <c r="N606" s="87"/>
      <c r="O606" s="87"/>
      <c r="P606" s="87"/>
      <c r="Q606" s="87"/>
      <c r="R606" s="87"/>
      <c r="S606" s="87"/>
      <c r="T606" s="87"/>
    </row>
    <row x14ac:dyDescent="0.25" r="607" customHeight="1" ht="17.25">
      <c r="A607" s="178">
        <f>A606</f>
        <v>25569.375</v>
      </c>
      <c r="B607" s="186" t="s">
        <v>43</v>
      </c>
      <c r="C607" s="180"/>
      <c r="D607" s="180">
        <v>35</v>
      </c>
      <c r="E607" s="180">
        <v>9</v>
      </c>
      <c r="F607" s="180"/>
      <c r="G607" s="180">
        <f>SUM(C607:F607)</f>
      </c>
      <c r="H607" s="125">
        <v>6000</v>
      </c>
      <c r="I607" s="125">
        <f>G607*H607</f>
      </c>
      <c r="J607" s="125">
        <f>I607*0.1</f>
      </c>
      <c r="K607" s="125">
        <f>SUM(I607:J607)</f>
      </c>
      <c r="L607" s="175"/>
      <c r="M607" s="87"/>
      <c r="N607" s="87"/>
      <c r="O607" s="87"/>
      <c r="P607" s="87"/>
      <c r="Q607" s="87"/>
      <c r="R607" s="87"/>
      <c r="S607" s="87"/>
      <c r="T607" s="87"/>
    </row>
    <row x14ac:dyDescent="0.25" r="608" customHeight="1" ht="17.25">
      <c r="A608" s="178">
        <f>A607</f>
        <v>25569.375</v>
      </c>
      <c r="B608" s="186" t="s">
        <v>18</v>
      </c>
      <c r="C608" s="180"/>
      <c r="D608" s="180">
        <v>9</v>
      </c>
      <c r="E608" s="180">
        <v>7</v>
      </c>
      <c r="F608" s="180">
        <v>6</v>
      </c>
      <c r="G608" s="180">
        <f>SUM(C608:F608)</f>
      </c>
      <c r="H608" s="125">
        <v>6000</v>
      </c>
      <c r="I608" s="125">
        <f>G608*H608</f>
      </c>
      <c r="J608" s="125">
        <f>I608*0.1</f>
      </c>
      <c r="K608" s="125">
        <f>SUM(I608:J608)</f>
      </c>
      <c r="L608" s="175"/>
      <c r="M608" s="87"/>
      <c r="N608" s="87"/>
      <c r="O608" s="87"/>
      <c r="P608" s="87"/>
      <c r="Q608" s="87"/>
      <c r="R608" s="87"/>
      <c r="S608" s="87"/>
      <c r="T608" s="87"/>
    </row>
    <row x14ac:dyDescent="0.25" r="609" customHeight="1" ht="17.25">
      <c r="A609" s="178">
        <f>A608</f>
        <v>25569.375</v>
      </c>
      <c r="B609" s="186" t="s">
        <v>82</v>
      </c>
      <c r="C609" s="188">
        <v>12</v>
      </c>
      <c r="D609" s="180">
        <v>25</v>
      </c>
      <c r="E609" s="180">
        <v>9</v>
      </c>
      <c r="F609" s="180">
        <v>7</v>
      </c>
      <c r="G609" s="180">
        <f>SUM(C609:F609)</f>
      </c>
      <c r="H609" s="125">
        <v>5000</v>
      </c>
      <c r="I609" s="125">
        <f>G609*H609</f>
      </c>
      <c r="J609" s="125">
        <f>I609*0.1</f>
      </c>
      <c r="K609" s="125">
        <f>SUM(I609:J609)</f>
      </c>
      <c r="L609" s="175"/>
      <c r="M609" s="87"/>
      <c r="N609" s="87"/>
      <c r="O609" s="87"/>
      <c r="P609" s="87"/>
      <c r="Q609" s="87"/>
      <c r="R609" s="87"/>
      <c r="S609" s="87"/>
      <c r="T609" s="87"/>
    </row>
    <row x14ac:dyDescent="0.25" r="610" customHeight="1" ht="17.25">
      <c r="A610" s="178">
        <f>A609</f>
        <v>25569.375</v>
      </c>
      <c r="B610" s="186" t="s">
        <v>151</v>
      </c>
      <c r="C610" s="180"/>
      <c r="D610" s="180">
        <v>12</v>
      </c>
      <c r="E610" s="180"/>
      <c r="F610" s="180"/>
      <c r="G610" s="180">
        <f>SUM(C610:F610)</f>
      </c>
      <c r="H610" s="125">
        <v>5000</v>
      </c>
      <c r="I610" s="125">
        <f>G610*H610</f>
      </c>
      <c r="J610" s="125">
        <f>I610*0.1</f>
      </c>
      <c r="K610" s="125">
        <f>SUM(I610:J610)</f>
      </c>
      <c r="L610" s="175"/>
      <c r="M610" s="87"/>
      <c r="N610" s="87"/>
      <c r="O610" s="87"/>
      <c r="P610" s="87"/>
      <c r="Q610" s="87"/>
      <c r="R610" s="87"/>
      <c r="S610" s="87"/>
      <c r="T610" s="87"/>
    </row>
    <row x14ac:dyDescent="0.25" r="611" customHeight="1" ht="17.25">
      <c r="A611" s="178">
        <f>A610</f>
        <v>25569.375</v>
      </c>
      <c r="B611" s="186" t="s">
        <v>105</v>
      </c>
      <c r="C611" s="180"/>
      <c r="D611" s="180">
        <v>31</v>
      </c>
      <c r="E611" s="180"/>
      <c r="F611" s="180"/>
      <c r="G611" s="180">
        <f>SUM(C611:F611)</f>
      </c>
      <c r="H611" s="125">
        <v>7000</v>
      </c>
      <c r="I611" s="125">
        <f>G611*H611</f>
      </c>
      <c r="J611" s="185"/>
      <c r="K611" s="125">
        <f>SUM(I611:J611)</f>
      </c>
      <c r="L611" s="175"/>
      <c r="M611" s="87"/>
      <c r="N611" s="87"/>
      <c r="O611" s="87"/>
      <c r="P611" s="87"/>
      <c r="Q611" s="87"/>
      <c r="R611" s="87"/>
      <c r="S611" s="87"/>
      <c r="T611" s="87"/>
    </row>
    <row x14ac:dyDescent="0.25" r="612" customHeight="1" ht="17.25">
      <c r="A612" s="178">
        <f>A611</f>
        <v>25569.375</v>
      </c>
      <c r="B612" s="186" t="s">
        <v>23</v>
      </c>
      <c r="C612" s="180"/>
      <c r="D612" s="180">
        <v>15</v>
      </c>
      <c r="E612" s="180"/>
      <c r="F612" s="180"/>
      <c r="G612" s="180">
        <f>SUM(C612:F612)</f>
      </c>
      <c r="H612" s="125">
        <v>6000</v>
      </c>
      <c r="I612" s="125">
        <f>G612*H612</f>
      </c>
      <c r="J612" s="125">
        <f>I612*0.1</f>
      </c>
      <c r="K612" s="125">
        <f>SUM(I612:J612)</f>
      </c>
      <c r="L612" s="175"/>
      <c r="M612" s="87"/>
      <c r="N612" s="87"/>
      <c r="O612" s="87"/>
      <c r="P612" s="87"/>
      <c r="Q612" s="87"/>
      <c r="R612" s="87"/>
      <c r="S612" s="87"/>
      <c r="T612" s="87"/>
    </row>
    <row x14ac:dyDescent="0.25" r="613" customHeight="1" ht="17.25">
      <c r="A613" s="178">
        <f>A612</f>
        <v>25569.375</v>
      </c>
      <c r="B613" s="186" t="s">
        <v>40</v>
      </c>
      <c r="C613" s="180"/>
      <c r="D613" s="180">
        <v>14</v>
      </c>
      <c r="E613" s="180"/>
      <c r="F613" s="180"/>
      <c r="G613" s="180">
        <f>SUM(C613:F613)</f>
      </c>
      <c r="H613" s="125">
        <v>6500</v>
      </c>
      <c r="I613" s="125">
        <f>G613*H613</f>
      </c>
      <c r="J613" s="125">
        <f>I613*0.1</f>
      </c>
      <c r="K613" s="125">
        <f>SUM(I613:J613)</f>
      </c>
      <c r="L613" s="175"/>
      <c r="M613" s="87"/>
      <c r="N613" s="87"/>
      <c r="O613" s="87"/>
      <c r="P613" s="87"/>
      <c r="Q613" s="87"/>
      <c r="R613" s="87"/>
      <c r="S613" s="87"/>
      <c r="T613" s="87"/>
    </row>
    <row x14ac:dyDescent="0.25" r="614" customHeight="1" ht="17.25">
      <c r="A614" s="178">
        <f>A613</f>
        <v>25569.375</v>
      </c>
      <c r="B614" s="186" t="s">
        <v>86</v>
      </c>
      <c r="C614" s="180"/>
      <c r="D614" s="180">
        <v>20</v>
      </c>
      <c r="E614" s="180">
        <v>8</v>
      </c>
      <c r="F614" s="180">
        <v>4</v>
      </c>
      <c r="G614" s="180">
        <f>SUM(C614:F614)</f>
      </c>
      <c r="H614" s="125">
        <v>6000</v>
      </c>
      <c r="I614" s="125">
        <f>G614*H614</f>
      </c>
      <c r="J614" s="125">
        <f>I614*0.1</f>
      </c>
      <c r="K614" s="125">
        <f>SUM(I614:J614)</f>
      </c>
      <c r="L614" s="175"/>
      <c r="M614" s="87"/>
      <c r="N614" s="87"/>
      <c r="O614" s="87"/>
      <c r="P614" s="87"/>
      <c r="Q614" s="87"/>
      <c r="R614" s="87"/>
      <c r="S614" s="87"/>
      <c r="T614" s="87"/>
    </row>
    <row x14ac:dyDescent="0.25" r="615" customHeight="1" ht="17.25">
      <c r="A615" s="178">
        <f>A614</f>
        <v>25569.375</v>
      </c>
      <c r="B615" s="186" t="s">
        <v>152</v>
      </c>
      <c r="C615" s="180"/>
      <c r="D615" s="180">
        <v>42</v>
      </c>
      <c r="E615" s="180"/>
      <c r="F615" s="180"/>
      <c r="G615" s="180">
        <f>SUM(C615:F615)</f>
      </c>
      <c r="H615" s="125">
        <v>6000</v>
      </c>
      <c r="I615" s="125">
        <f>G615*H615</f>
      </c>
      <c r="J615" s="125">
        <f>I615*0.1</f>
      </c>
      <c r="K615" s="125">
        <f>SUM(I615:J615)</f>
      </c>
      <c r="L615" s="175"/>
      <c r="M615" s="87"/>
      <c r="N615" s="87"/>
      <c r="O615" s="87"/>
      <c r="P615" s="87"/>
      <c r="Q615" s="87"/>
      <c r="R615" s="87"/>
      <c r="S615" s="87"/>
      <c r="T615" s="87"/>
    </row>
    <row x14ac:dyDescent="0.25" r="616" customHeight="1" ht="17.25">
      <c r="A616" s="178">
        <f>A612</f>
        <v>25569.375</v>
      </c>
      <c r="B616" s="186" t="s">
        <v>153</v>
      </c>
      <c r="C616" s="180"/>
      <c r="D616" s="180">
        <v>10</v>
      </c>
      <c r="E616" s="180"/>
      <c r="F616" s="180"/>
      <c r="G616" s="180">
        <f>SUM(C616:F616)</f>
      </c>
      <c r="H616" s="125">
        <v>6000</v>
      </c>
      <c r="I616" s="125">
        <f>G616*H616</f>
      </c>
      <c r="J616" s="125">
        <f>I616*0.1</f>
      </c>
      <c r="K616" s="125">
        <f>SUM(I616:J616)</f>
      </c>
      <c r="L616" s="175"/>
      <c r="M616" s="87"/>
      <c r="N616" s="87"/>
      <c r="O616" s="87"/>
      <c r="P616" s="87"/>
      <c r="Q616" s="87"/>
      <c r="R616" s="87"/>
      <c r="S616" s="87"/>
      <c r="T616" s="87"/>
    </row>
    <row x14ac:dyDescent="0.25" r="617" customHeight="1" ht="17.25">
      <c r="A617" s="178">
        <f>A613</f>
        <v>25569.375</v>
      </c>
      <c r="B617" s="186" t="s">
        <v>46</v>
      </c>
      <c r="C617" s="188">
        <v>8</v>
      </c>
      <c r="D617" s="180">
        <v>15</v>
      </c>
      <c r="E617" s="180">
        <v>8</v>
      </c>
      <c r="F617" s="180"/>
      <c r="G617" s="180">
        <f>SUM(C617:F617)</f>
      </c>
      <c r="H617" s="125">
        <v>5500</v>
      </c>
      <c r="I617" s="125">
        <f>G617*H617</f>
      </c>
      <c r="J617" s="125">
        <f>I617*0.1</f>
      </c>
      <c r="K617" s="125">
        <f>SUM(I617:J617)</f>
      </c>
      <c r="L617" s="175"/>
      <c r="M617" s="87"/>
      <c r="N617" s="87"/>
      <c r="O617" s="87"/>
      <c r="P617" s="87"/>
      <c r="Q617" s="87"/>
      <c r="R617" s="87"/>
      <c r="S617" s="87"/>
      <c r="T617" s="87"/>
    </row>
    <row x14ac:dyDescent="0.25" r="618" customHeight="1" ht="17.25">
      <c r="A618" s="178">
        <f>A612</f>
        <v>25569.375</v>
      </c>
      <c r="B618" s="186"/>
      <c r="C618" s="180"/>
      <c r="D618" s="180"/>
      <c r="E618" s="180"/>
      <c r="F618" s="180"/>
      <c r="G618" s="180">
        <f>SUM(C618:F618)</f>
      </c>
      <c r="H618" s="125"/>
      <c r="I618" s="125">
        <f>G618*H618</f>
      </c>
      <c r="J618" s="125">
        <f>I618*0.1</f>
      </c>
      <c r="K618" s="125">
        <f>SUM(I618:J618)</f>
      </c>
      <c r="L618" s="175"/>
      <c r="M618" s="87"/>
      <c r="N618" s="87"/>
      <c r="O618" s="87"/>
      <c r="P618" s="87"/>
      <c r="Q618" s="87"/>
      <c r="R618" s="87"/>
      <c r="S618" s="87"/>
      <c r="T618" s="87"/>
    </row>
    <row x14ac:dyDescent="0.25" r="619" customHeight="1" ht="17.25">
      <c r="A619" s="178">
        <f>A613</f>
        <v>25569.375</v>
      </c>
      <c r="B619" s="186"/>
      <c r="C619" s="180"/>
      <c r="D619" s="180"/>
      <c r="E619" s="180"/>
      <c r="F619" s="180"/>
      <c r="G619" s="180">
        <f>SUM(C619:F619)</f>
      </c>
      <c r="H619" s="125"/>
      <c r="I619" s="125">
        <f>G619*H619</f>
      </c>
      <c r="J619" s="125">
        <f>I619*0.1</f>
      </c>
      <c r="K619" s="125">
        <f>SUM(I619:J619)</f>
      </c>
      <c r="L619" s="175"/>
      <c r="M619" s="87"/>
      <c r="N619" s="87"/>
      <c r="O619" s="87"/>
      <c r="P619" s="87"/>
      <c r="Q619" s="87"/>
      <c r="R619" s="87"/>
      <c r="S619" s="87"/>
      <c r="T619" s="87"/>
    </row>
    <row x14ac:dyDescent="0.25" r="620" customHeight="1" ht="17.25">
      <c r="A620" s="178">
        <f>A618</f>
        <v>25569.375</v>
      </c>
      <c r="B620" s="179"/>
      <c r="C620" s="180"/>
      <c r="D620" s="180"/>
      <c r="E620" s="180"/>
      <c r="F620" s="180"/>
      <c r="G620" s="180">
        <f>SUM(C620:F620)</f>
      </c>
      <c r="H620" s="125"/>
      <c r="I620" s="125">
        <f>G620*H620</f>
      </c>
      <c r="J620" s="125">
        <v>0</v>
      </c>
      <c r="K620" s="125">
        <f>SUM(I620:J620)</f>
      </c>
      <c r="L620" s="175"/>
      <c r="M620" s="87"/>
      <c r="N620" s="87"/>
      <c r="O620" s="87"/>
      <c r="P620" s="87"/>
      <c r="Q620" s="87"/>
      <c r="R620" s="87"/>
      <c r="S620" s="87"/>
      <c r="T620" s="87"/>
    </row>
    <row x14ac:dyDescent="0.25" r="621" customHeight="1" ht="17.25">
      <c r="A621" s="189">
        <f>A620</f>
        <v>25569.375</v>
      </c>
      <c r="B621" s="190" t="s">
        <v>155</v>
      </c>
      <c r="C621" s="191">
        <f>SUM(C575:C620)</f>
      </c>
      <c r="D621" s="191">
        <f>SUM(D575:D620)</f>
      </c>
      <c r="E621" s="191">
        <f>SUM(E575:E620)</f>
      </c>
      <c r="F621" s="191">
        <f>SUM(F575:F620)</f>
      </c>
      <c r="G621" s="191">
        <f>SUM(G575:G620)</f>
      </c>
      <c r="H621" s="191"/>
      <c r="I621" s="191">
        <f>SUM(I575:I620)</f>
      </c>
      <c r="J621" s="191">
        <f>SUM(J575:J620)</f>
      </c>
      <c r="K621" s="191">
        <f>SUM(K575:K620)</f>
      </c>
      <c r="L621" s="175"/>
      <c r="M621" s="87"/>
      <c r="N621" s="87"/>
      <c r="O621" s="87"/>
      <c r="P621" s="87"/>
      <c r="Q621" s="87"/>
      <c r="R621" s="87"/>
      <c r="S621" s="87"/>
      <c r="T621" s="87"/>
    </row>
    <row x14ac:dyDescent="0.25" r="622" customHeight="1" ht="17.25">
      <c r="A622" s="178">
        <f>A621</f>
        <v>25569.375</v>
      </c>
      <c r="B622" s="186" t="s">
        <v>113</v>
      </c>
      <c r="C622" s="180"/>
      <c r="D622" s="180">
        <v>42</v>
      </c>
      <c r="E622" s="180">
        <v>48</v>
      </c>
      <c r="F622" s="180"/>
      <c r="G622" s="180">
        <f>SUM(C622:F622)</f>
      </c>
      <c r="H622" s="125">
        <v>6500</v>
      </c>
      <c r="I622" s="125">
        <f>G622*H622</f>
      </c>
      <c r="J622" s="185"/>
      <c r="K622" s="125">
        <f>SUM(I622:J622)</f>
      </c>
      <c r="L622" s="175"/>
      <c r="M622" s="87"/>
      <c r="N622" s="87"/>
      <c r="O622" s="87"/>
      <c r="P622" s="87"/>
      <c r="Q622" s="87"/>
      <c r="R622" s="87"/>
      <c r="S622" s="87"/>
      <c r="T622" s="87"/>
    </row>
    <row x14ac:dyDescent="0.25" r="623" customHeight="1" ht="17.25">
      <c r="A623" s="178">
        <f>A622</f>
        <v>25569.375</v>
      </c>
      <c r="B623" s="186" t="s">
        <v>156</v>
      </c>
      <c r="C623" s="180"/>
      <c r="D623" s="180">
        <v>9</v>
      </c>
      <c r="E623" s="180">
        <v>6</v>
      </c>
      <c r="F623" s="180"/>
      <c r="G623" s="180">
        <f>SUM(C623:F623)</f>
      </c>
      <c r="H623" s="125">
        <v>6500</v>
      </c>
      <c r="I623" s="125">
        <f>G623*H623</f>
      </c>
      <c r="J623" s="185"/>
      <c r="K623" s="125">
        <f>SUM(I623:J623)</f>
      </c>
      <c r="L623" s="175"/>
      <c r="M623" s="87"/>
      <c r="N623" s="87"/>
      <c r="O623" s="87"/>
      <c r="P623" s="87"/>
      <c r="Q623" s="87"/>
      <c r="R623" s="87"/>
      <c r="S623" s="87"/>
      <c r="T623" s="87"/>
    </row>
    <row x14ac:dyDescent="0.25" r="624" customHeight="1" ht="17.25">
      <c r="A624" s="178">
        <f>A623</f>
        <v>25569.375</v>
      </c>
      <c r="B624" s="186" t="s">
        <v>112</v>
      </c>
      <c r="C624" s="180"/>
      <c r="D624" s="180">
        <v>10</v>
      </c>
      <c r="E624" s="180">
        <v>6</v>
      </c>
      <c r="F624" s="180"/>
      <c r="G624" s="180">
        <f>SUM(C624:F624)</f>
      </c>
      <c r="H624" s="125">
        <v>6900</v>
      </c>
      <c r="I624" s="125">
        <f>G624*H624</f>
      </c>
      <c r="J624" s="185"/>
      <c r="K624" s="125">
        <f>SUM(I624:J624)</f>
      </c>
      <c r="L624" s="175"/>
      <c r="M624" s="87"/>
      <c r="N624" s="87"/>
      <c r="O624" s="87"/>
      <c r="P624" s="87"/>
      <c r="Q624" s="87"/>
      <c r="R624" s="87"/>
      <c r="S624" s="87"/>
      <c r="T624" s="87"/>
    </row>
    <row x14ac:dyDescent="0.25" r="625" customHeight="1" ht="17.25">
      <c r="A625" s="178">
        <f>A624</f>
        <v>25569.375</v>
      </c>
      <c r="B625" s="179"/>
      <c r="C625" s="180"/>
      <c r="D625" s="180"/>
      <c r="E625" s="180"/>
      <c r="F625" s="180"/>
      <c r="G625" s="180">
        <f>SUM(C625:F625)</f>
      </c>
      <c r="H625" s="125"/>
      <c r="I625" s="125">
        <f>G625*H625</f>
      </c>
      <c r="J625" s="185"/>
      <c r="K625" s="125">
        <f>SUM(I625:J625)</f>
      </c>
      <c r="L625" s="175"/>
      <c r="M625" s="87"/>
      <c r="N625" s="87"/>
      <c r="O625" s="87"/>
      <c r="P625" s="87"/>
      <c r="Q625" s="87"/>
      <c r="R625" s="87"/>
      <c r="S625" s="87"/>
      <c r="T625" s="87"/>
    </row>
    <row x14ac:dyDescent="0.25" r="626" customHeight="1" ht="17.25">
      <c r="A626" s="178">
        <f>A625</f>
        <v>25569.375</v>
      </c>
      <c r="B626" s="179"/>
      <c r="C626" s="180"/>
      <c r="D626" s="180"/>
      <c r="E626" s="180"/>
      <c r="F626" s="180"/>
      <c r="G626" s="180">
        <f>SUM(C626:F626)</f>
      </c>
      <c r="H626" s="125"/>
      <c r="I626" s="125">
        <f>G626*H626</f>
      </c>
      <c r="J626" s="185"/>
      <c r="K626" s="125">
        <f>SUM(I626:J626)</f>
      </c>
      <c r="L626" s="175"/>
      <c r="M626" s="87"/>
      <c r="N626" s="87"/>
      <c r="O626" s="87"/>
      <c r="P626" s="87"/>
      <c r="Q626" s="87"/>
      <c r="R626" s="87"/>
      <c r="S626" s="87"/>
      <c r="T626" s="87"/>
    </row>
    <row x14ac:dyDescent="0.25" r="627" customHeight="1" ht="17.25">
      <c r="A627" s="178">
        <f>A626</f>
        <v>25569.375</v>
      </c>
      <c r="B627" s="179"/>
      <c r="C627" s="180"/>
      <c r="D627" s="180"/>
      <c r="E627" s="180"/>
      <c r="F627" s="180"/>
      <c r="G627" s="180">
        <f>SUM(C627:F627)</f>
      </c>
      <c r="H627" s="125"/>
      <c r="I627" s="125">
        <f>G627*H627</f>
      </c>
      <c r="J627" s="185"/>
      <c r="K627" s="125">
        <f>SUM(I627:J627)</f>
      </c>
      <c r="L627" s="175"/>
      <c r="M627" s="87"/>
      <c r="N627" s="87"/>
      <c r="O627" s="87"/>
      <c r="P627" s="87"/>
      <c r="Q627" s="87"/>
      <c r="R627" s="87"/>
      <c r="S627" s="87"/>
      <c r="T627" s="87"/>
    </row>
    <row x14ac:dyDescent="0.25" r="628" customHeight="1" ht="17.25">
      <c r="A628" s="178">
        <f>A627</f>
        <v>25569.375</v>
      </c>
      <c r="B628" s="179"/>
      <c r="C628" s="180"/>
      <c r="D628" s="180"/>
      <c r="E628" s="180"/>
      <c r="F628" s="180"/>
      <c r="G628" s="180">
        <f>SUM(C628:F628)</f>
      </c>
      <c r="H628" s="125"/>
      <c r="I628" s="125">
        <f>G628*H628</f>
      </c>
      <c r="J628" s="185"/>
      <c r="K628" s="125">
        <f>SUM(I628:J628)</f>
      </c>
      <c r="L628" s="175"/>
      <c r="M628" s="87"/>
      <c r="N628" s="87"/>
      <c r="O628" s="87"/>
      <c r="P628" s="87"/>
      <c r="Q628" s="87"/>
      <c r="R628" s="87"/>
      <c r="S628" s="87"/>
      <c r="T628" s="87"/>
    </row>
    <row x14ac:dyDescent="0.25" r="629" customHeight="1" ht="17.25">
      <c r="A629" s="178">
        <f>A628</f>
        <v>25569.375</v>
      </c>
      <c r="B629" s="179"/>
      <c r="C629" s="180"/>
      <c r="D629" s="180"/>
      <c r="E629" s="180"/>
      <c r="F629" s="180"/>
      <c r="G629" s="180">
        <f>SUM(C629:F629)</f>
      </c>
      <c r="H629" s="125"/>
      <c r="I629" s="125">
        <f>G629*H629</f>
      </c>
      <c r="J629" s="185"/>
      <c r="K629" s="125">
        <f>SUM(I629:J629)</f>
      </c>
      <c r="L629" s="175"/>
      <c r="M629" s="87"/>
      <c r="N629" s="87"/>
      <c r="O629" s="87"/>
      <c r="P629" s="87"/>
      <c r="Q629" s="87"/>
      <c r="R629" s="87"/>
      <c r="S629" s="87"/>
      <c r="T629" s="87"/>
    </row>
    <row x14ac:dyDescent="0.25" r="630" customHeight="1" ht="17.25">
      <c r="A630" s="189">
        <f>A629</f>
        <v>25569.375</v>
      </c>
      <c r="B630" s="190" t="s">
        <v>157</v>
      </c>
      <c r="C630" s="191">
        <f>SUM(C622:C629)</f>
      </c>
      <c r="D630" s="191">
        <f>SUM(D622:D629)</f>
      </c>
      <c r="E630" s="191">
        <f>SUM(E622:E629)</f>
      </c>
      <c r="F630" s="191">
        <f>SUM(F622:F629)</f>
      </c>
      <c r="G630" s="191">
        <f>SUM(G622:G629)</f>
      </c>
      <c r="H630" s="201"/>
      <c r="I630" s="201">
        <f>SUM(I622:I629)</f>
      </c>
      <c r="J630" s="201"/>
      <c r="K630" s="202">
        <f>SUM(K622:K629)</f>
      </c>
      <c r="L630" s="175"/>
      <c r="M630" s="87"/>
      <c r="N630" s="87"/>
      <c r="O630" s="87"/>
      <c r="P630" s="87"/>
      <c r="Q630" s="87"/>
      <c r="R630" s="87"/>
      <c r="S630" s="87"/>
      <c r="T630" s="87"/>
    </row>
    <row x14ac:dyDescent="0.25" r="631" customHeight="1" ht="17.25" hidden="1">
      <c r="A631" s="172" t="s">
        <v>128</v>
      </c>
      <c r="B631" s="173" t="s">
        <v>2</v>
      </c>
      <c r="C631" s="174" t="s">
        <v>129</v>
      </c>
      <c r="D631" s="174" t="s">
        <v>130</v>
      </c>
      <c r="E631" s="174" t="s">
        <v>131</v>
      </c>
      <c r="F631" s="174" t="s">
        <v>132</v>
      </c>
      <c r="G631" s="174" t="s">
        <v>133</v>
      </c>
      <c r="H631" s="174" t="s">
        <v>7</v>
      </c>
      <c r="I631" s="174" t="s">
        <v>134</v>
      </c>
      <c r="J631" s="174" t="s">
        <v>90</v>
      </c>
      <c r="K631" s="174" t="s">
        <v>135</v>
      </c>
      <c r="L631" s="175"/>
      <c r="M631" s="87"/>
      <c r="N631" s="87"/>
      <c r="O631" s="87"/>
      <c r="P631" s="87"/>
      <c r="Q631" s="87"/>
      <c r="R631" s="87"/>
      <c r="S631" s="87"/>
      <c r="T631" s="87"/>
    </row>
    <row x14ac:dyDescent="0.25" r="632" customHeight="1" ht="17.25">
      <c r="A632" s="178">
        <f>A630+1</f>
        <v>25569.375</v>
      </c>
      <c r="B632" s="179" t="s">
        <v>137</v>
      </c>
      <c r="C632" s="180"/>
      <c r="D632" s="181">
        <v>103</v>
      </c>
      <c r="E632" s="180">
        <v>13</v>
      </c>
      <c r="F632" s="180">
        <v>15</v>
      </c>
      <c r="G632" s="180">
        <f>SUM(C632:F632)</f>
      </c>
      <c r="H632" s="182">
        <v>4500</v>
      </c>
      <c r="I632" s="125">
        <f>G632*H632</f>
      </c>
      <c r="J632" s="125">
        <f>I632*0.1</f>
      </c>
      <c r="K632" s="125">
        <f>SUM(I632:J632)</f>
      </c>
      <c r="L632" s="175"/>
      <c r="M632" s="87"/>
      <c r="N632" s="87"/>
      <c r="O632" s="87"/>
      <c r="P632" s="87"/>
      <c r="Q632" s="87"/>
      <c r="R632" s="87"/>
      <c r="S632" s="87"/>
      <c r="T632" s="87"/>
    </row>
    <row x14ac:dyDescent="0.25" r="633" customHeight="1" ht="17.25">
      <c r="A633" s="178">
        <f>A632</f>
        <v>25569.375</v>
      </c>
      <c r="B633" s="179" t="s">
        <v>13</v>
      </c>
      <c r="C633" s="180"/>
      <c r="D633" s="180">
        <v>13</v>
      </c>
      <c r="E633" s="180"/>
      <c r="F633" s="180"/>
      <c r="G633" s="180">
        <f>SUM(C633:F633)</f>
      </c>
      <c r="H633" s="182">
        <v>6000</v>
      </c>
      <c r="I633" s="125">
        <f>G633*H633</f>
      </c>
      <c r="J633" s="125">
        <f>I633*0.1</f>
      </c>
      <c r="K633" s="125">
        <f>SUM(I633:J633)</f>
      </c>
      <c r="L633" s="175"/>
      <c r="M633" s="87"/>
      <c r="N633" s="87"/>
      <c r="O633" s="87"/>
      <c r="P633" s="87"/>
      <c r="Q633" s="87"/>
      <c r="R633" s="87"/>
      <c r="S633" s="87"/>
      <c r="T633" s="87"/>
    </row>
    <row x14ac:dyDescent="0.25" r="634" customHeight="1" ht="17.25">
      <c r="A634" s="178">
        <f>A633</f>
        <v>25569.375</v>
      </c>
      <c r="B634" s="179" t="s">
        <v>58</v>
      </c>
      <c r="C634" s="183">
        <v>9</v>
      </c>
      <c r="D634" s="180">
        <v>13</v>
      </c>
      <c r="E634" s="180">
        <v>9</v>
      </c>
      <c r="F634" s="180"/>
      <c r="G634" s="180">
        <f>SUM(C634:F634)</f>
      </c>
      <c r="H634" s="182">
        <v>5500</v>
      </c>
      <c r="I634" s="125">
        <f>G634*H634</f>
      </c>
      <c r="J634" s="125">
        <f>I634*0.1</f>
      </c>
      <c r="K634" s="125">
        <f>SUM(I634:J634)</f>
      </c>
      <c r="L634" s="175"/>
      <c r="M634" s="87"/>
      <c r="N634" s="87"/>
      <c r="O634" s="87"/>
      <c r="P634" s="87"/>
      <c r="Q634" s="87"/>
      <c r="R634" s="87"/>
      <c r="S634" s="87"/>
      <c r="T634" s="87"/>
    </row>
    <row x14ac:dyDescent="0.25" r="635" customHeight="1" ht="17.25">
      <c r="A635" s="178">
        <f>A634</f>
        <v>25569.375</v>
      </c>
      <c r="B635" s="179" t="s">
        <v>147</v>
      </c>
      <c r="C635" s="183">
        <v>25</v>
      </c>
      <c r="D635" s="180">
        <v>40</v>
      </c>
      <c r="E635" s="180">
        <v>25</v>
      </c>
      <c r="F635" s="180">
        <v>20</v>
      </c>
      <c r="G635" s="180">
        <f>SUM(C635:F635)</f>
      </c>
      <c r="H635" s="182">
        <v>5000</v>
      </c>
      <c r="I635" s="125">
        <f>G635*H635</f>
      </c>
      <c r="J635" s="125">
        <f>I635*0.1</f>
      </c>
      <c r="K635" s="125">
        <f>SUM(I635:J635)</f>
      </c>
      <c r="L635" s="175"/>
      <c r="M635" s="87"/>
      <c r="N635" s="87"/>
      <c r="O635" s="87"/>
      <c r="P635" s="87"/>
      <c r="Q635" s="87"/>
      <c r="R635" s="87"/>
      <c r="S635" s="87"/>
      <c r="T635" s="87"/>
    </row>
    <row x14ac:dyDescent="0.25" r="636" customHeight="1" ht="17.25">
      <c r="A636" s="178">
        <f>A635</f>
        <v>25569.375</v>
      </c>
      <c r="B636" s="179" t="s">
        <v>27</v>
      </c>
      <c r="C636" s="180"/>
      <c r="D636" s="180">
        <v>10</v>
      </c>
      <c r="E636" s="180"/>
      <c r="F636" s="180"/>
      <c r="G636" s="180">
        <f>SUM(C636:F636)</f>
      </c>
      <c r="H636" s="182">
        <v>5500</v>
      </c>
      <c r="I636" s="125">
        <f>G636*H636</f>
      </c>
      <c r="J636" s="125">
        <f>I636*0.1</f>
      </c>
      <c r="K636" s="125">
        <f>SUM(I636:J636)</f>
      </c>
      <c r="L636" s="175"/>
      <c r="M636" s="87"/>
      <c r="N636" s="87"/>
      <c r="O636" s="87"/>
      <c r="P636" s="87"/>
      <c r="Q636" s="87"/>
      <c r="R636" s="87"/>
      <c r="S636" s="87"/>
      <c r="T636" s="87"/>
    </row>
    <row x14ac:dyDescent="0.25" r="637" customHeight="1" ht="17.25">
      <c r="A637" s="178">
        <f>A636</f>
        <v>25569.375</v>
      </c>
      <c r="B637" s="179" t="s">
        <v>20</v>
      </c>
      <c r="C637" s="180"/>
      <c r="D637" s="180">
        <v>61</v>
      </c>
      <c r="E637" s="180">
        <v>5</v>
      </c>
      <c r="F637" s="180"/>
      <c r="G637" s="180">
        <f>SUM(C637:F637)</f>
      </c>
      <c r="H637" s="182">
        <v>5500</v>
      </c>
      <c r="I637" s="125">
        <f>G637*H637</f>
      </c>
      <c r="J637" s="125">
        <f>I637*0.1</f>
      </c>
      <c r="K637" s="125">
        <f>SUM(I637:J637)</f>
      </c>
      <c r="L637" s="175"/>
      <c r="M637" s="87"/>
      <c r="N637" s="87"/>
      <c r="O637" s="87"/>
      <c r="P637" s="87"/>
      <c r="Q637" s="87"/>
      <c r="R637" s="87"/>
      <c r="S637" s="87"/>
      <c r="T637" s="87"/>
    </row>
    <row x14ac:dyDescent="0.25" r="638" customHeight="1" ht="17.25">
      <c r="A638" s="178">
        <f>A637</f>
        <v>25569.375</v>
      </c>
      <c r="B638" s="179" t="s">
        <v>31</v>
      </c>
      <c r="C638" s="180"/>
      <c r="D638" s="180">
        <v>25</v>
      </c>
      <c r="E638" s="180"/>
      <c r="F638" s="180"/>
      <c r="G638" s="180">
        <f>SUM(C638:F638)</f>
      </c>
      <c r="H638" s="182">
        <v>6000</v>
      </c>
      <c r="I638" s="125">
        <f>G638*H638</f>
      </c>
      <c r="J638" s="125">
        <f>I638*0.1</f>
      </c>
      <c r="K638" s="125">
        <f>SUM(I638:J638)</f>
      </c>
      <c r="L638" s="175"/>
      <c r="M638" s="87"/>
      <c r="N638" s="87"/>
      <c r="O638" s="87"/>
      <c r="P638" s="87"/>
      <c r="Q638" s="87"/>
      <c r="R638" s="87"/>
      <c r="S638" s="87"/>
      <c r="T638" s="87"/>
    </row>
    <row x14ac:dyDescent="0.25" r="639" customHeight="1" ht="17.25">
      <c r="A639" s="178">
        <f>A638</f>
        <v>25569.375</v>
      </c>
      <c r="B639" s="179" t="s">
        <v>71</v>
      </c>
      <c r="C639" s="180"/>
      <c r="D639" s="180">
        <v>25</v>
      </c>
      <c r="E639" s="180"/>
      <c r="F639" s="180"/>
      <c r="G639" s="180">
        <f>SUM(C639:F639)</f>
      </c>
      <c r="H639" s="182">
        <v>6000</v>
      </c>
      <c r="I639" s="125">
        <f>G639*H639</f>
      </c>
      <c r="J639" s="125">
        <f>I639*0.1</f>
      </c>
      <c r="K639" s="125">
        <f>SUM(I639:J639)</f>
      </c>
      <c r="L639" s="175"/>
      <c r="M639" s="87"/>
      <c r="N639" s="87"/>
      <c r="O639" s="87"/>
      <c r="P639" s="87"/>
      <c r="Q639" s="87"/>
      <c r="R639" s="87"/>
      <c r="S639" s="87"/>
      <c r="T639" s="87"/>
    </row>
    <row x14ac:dyDescent="0.25" r="640" customHeight="1" ht="17.25">
      <c r="A640" s="178">
        <f>A639</f>
        <v>25569.375</v>
      </c>
      <c r="B640" s="184" t="s">
        <v>49</v>
      </c>
      <c r="C640" s="180"/>
      <c r="D640" s="180">
        <v>20</v>
      </c>
      <c r="E640" s="180">
        <v>9</v>
      </c>
      <c r="F640" s="180">
        <v>6</v>
      </c>
      <c r="G640" s="180">
        <f>SUM(C640:F640)</f>
      </c>
      <c r="H640" s="182">
        <v>6000</v>
      </c>
      <c r="I640" s="125">
        <f>G640*H640</f>
      </c>
      <c r="J640" s="125">
        <f>I640*0.1</f>
      </c>
      <c r="K640" s="125">
        <f>SUM(I640:J640)</f>
      </c>
      <c r="L640" s="175"/>
      <c r="M640" s="87"/>
      <c r="N640" s="87"/>
      <c r="O640" s="87"/>
      <c r="P640" s="87"/>
      <c r="Q640" s="87"/>
      <c r="R640" s="87"/>
      <c r="S640" s="87"/>
      <c r="T640" s="87"/>
    </row>
    <row x14ac:dyDescent="0.25" r="641" customHeight="1" ht="17.25">
      <c r="A641" s="178">
        <f>A640</f>
        <v>25569.375</v>
      </c>
      <c r="B641" s="179" t="s">
        <v>9</v>
      </c>
      <c r="C641" s="180"/>
      <c r="D641" s="180">
        <v>46</v>
      </c>
      <c r="E641" s="180"/>
      <c r="F641" s="180"/>
      <c r="G641" s="180">
        <f>SUM(C641:F641)</f>
      </c>
      <c r="H641" s="182">
        <v>6000</v>
      </c>
      <c r="I641" s="125">
        <f>G641*H641</f>
      </c>
      <c r="J641" s="125">
        <f>I641*0.1</f>
      </c>
      <c r="K641" s="125">
        <f>SUM(I641:J641)</f>
      </c>
      <c r="L641" s="175"/>
      <c r="M641" s="87"/>
      <c r="N641" s="87"/>
      <c r="O641" s="87"/>
      <c r="P641" s="87"/>
      <c r="Q641" s="87"/>
      <c r="R641" s="87"/>
      <c r="S641" s="87"/>
      <c r="T641" s="87"/>
    </row>
    <row x14ac:dyDescent="0.25" r="642" customHeight="1" ht="17.25">
      <c r="A642" s="178">
        <f>A641</f>
        <v>25569.375</v>
      </c>
      <c r="B642" s="179" t="s">
        <v>78</v>
      </c>
      <c r="C642" s="180"/>
      <c r="D642" s="180">
        <v>0</v>
      </c>
      <c r="E642" s="180"/>
      <c r="F642" s="180"/>
      <c r="G642" s="180">
        <f>SUM(C642:F642)</f>
      </c>
      <c r="H642" s="182">
        <v>6500</v>
      </c>
      <c r="I642" s="125">
        <f>G642*H642</f>
      </c>
      <c r="J642" s="125">
        <f>I642*0.1</f>
      </c>
      <c r="K642" s="125">
        <f>SUM(I642:J642)</f>
      </c>
      <c r="L642" s="175"/>
      <c r="M642" s="87"/>
      <c r="N642" s="87"/>
      <c r="O642" s="87"/>
      <c r="P642" s="87"/>
      <c r="Q642" s="87"/>
      <c r="R642" s="87"/>
      <c r="S642" s="87"/>
      <c r="T642" s="87"/>
    </row>
    <row x14ac:dyDescent="0.25" r="643" customHeight="1" ht="17.25">
      <c r="A643" s="178">
        <f>A642</f>
        <v>25569.375</v>
      </c>
      <c r="B643" s="179" t="s">
        <v>55</v>
      </c>
      <c r="C643" s="180"/>
      <c r="D643" s="180">
        <v>10</v>
      </c>
      <c r="E643" s="180"/>
      <c r="F643" s="180"/>
      <c r="G643" s="180">
        <f>SUM(C643:F643)</f>
      </c>
      <c r="H643" s="182">
        <v>6500</v>
      </c>
      <c r="I643" s="125">
        <f>G643*H643</f>
      </c>
      <c r="J643" s="125">
        <f>I643*0.1</f>
      </c>
      <c r="K643" s="125">
        <f>SUM(I643:J643)</f>
      </c>
      <c r="L643" s="175"/>
      <c r="M643" s="87"/>
      <c r="N643" s="87"/>
      <c r="O643" s="87"/>
      <c r="P643" s="87"/>
      <c r="Q643" s="87"/>
      <c r="R643" s="87"/>
      <c r="S643" s="87"/>
      <c r="T643" s="87"/>
    </row>
    <row x14ac:dyDescent="0.25" r="644" customHeight="1" ht="17.25">
      <c r="A644" s="178">
        <f>A643</f>
        <v>25569.375</v>
      </c>
      <c r="B644" s="179" t="s">
        <v>80</v>
      </c>
      <c r="C644" s="180"/>
      <c r="D644" s="180">
        <v>23</v>
      </c>
      <c r="E644" s="180"/>
      <c r="F644" s="180"/>
      <c r="G644" s="180">
        <f>SUM(C644:F644)</f>
      </c>
      <c r="H644" s="182">
        <v>6000</v>
      </c>
      <c r="I644" s="125">
        <f>G644*H644</f>
      </c>
      <c r="J644" s="185"/>
      <c r="K644" s="125">
        <f>SUM(I644:J644)</f>
      </c>
      <c r="L644" s="175"/>
      <c r="M644" s="87"/>
      <c r="N644" s="87"/>
      <c r="O644" s="87"/>
      <c r="P644" s="87"/>
      <c r="Q644" s="87"/>
      <c r="R644" s="87"/>
      <c r="S644" s="87"/>
      <c r="T644" s="87"/>
    </row>
    <row x14ac:dyDescent="0.25" r="645" customHeight="1" ht="17.25">
      <c r="A645" s="178">
        <f>A644</f>
        <v>25569.375</v>
      </c>
      <c r="B645" s="179" t="s">
        <v>67</v>
      </c>
      <c r="C645" s="180"/>
      <c r="D645" s="180">
        <v>7</v>
      </c>
      <c r="E645" s="180"/>
      <c r="F645" s="180"/>
      <c r="G645" s="180">
        <f>SUM(C645:F645)</f>
      </c>
      <c r="H645" s="182">
        <v>5500</v>
      </c>
      <c r="I645" s="125">
        <f>G645*H645</f>
      </c>
      <c r="J645" s="125">
        <f>I645*0.1</f>
      </c>
      <c r="K645" s="125">
        <f>SUM(I645:J645)</f>
      </c>
      <c r="L645" s="175"/>
      <c r="M645" s="87"/>
      <c r="N645" s="87"/>
      <c r="O645" s="87"/>
      <c r="P645" s="87"/>
      <c r="Q645" s="87"/>
      <c r="R645" s="87"/>
      <c r="S645" s="87"/>
      <c r="T645" s="87"/>
    </row>
    <row x14ac:dyDescent="0.25" r="646" customHeight="1" ht="17.25">
      <c r="A646" s="178">
        <f>A645</f>
        <v>25569.375</v>
      </c>
      <c r="B646" s="186" t="s">
        <v>74</v>
      </c>
      <c r="C646" s="180"/>
      <c r="D646" s="180">
        <v>29</v>
      </c>
      <c r="E646" s="180">
        <v>13</v>
      </c>
      <c r="F646" s="180"/>
      <c r="G646" s="180">
        <f>SUM(C646:F646)</f>
      </c>
      <c r="H646" s="187">
        <v>5000</v>
      </c>
      <c r="I646" s="125">
        <f>G646*H646</f>
      </c>
      <c r="J646" s="125">
        <f>I646*0.1</f>
      </c>
      <c r="K646" s="125">
        <f>SUM(I646:J646)</f>
      </c>
      <c r="L646" s="175"/>
      <c r="M646" s="87"/>
      <c r="N646" s="87"/>
      <c r="O646" s="87"/>
      <c r="P646" s="87"/>
      <c r="Q646" s="87"/>
      <c r="R646" s="87"/>
      <c r="S646" s="87"/>
      <c r="T646" s="87"/>
    </row>
    <row x14ac:dyDescent="0.25" r="647" customHeight="1" ht="17.25">
      <c r="A647" s="178">
        <f>A646</f>
        <v>25569.375</v>
      </c>
      <c r="B647" s="179" t="s">
        <v>11</v>
      </c>
      <c r="C647" s="180"/>
      <c r="D647" s="180">
        <v>13</v>
      </c>
      <c r="E647" s="180">
        <v>7</v>
      </c>
      <c r="F647" s="180"/>
      <c r="G647" s="180">
        <f>SUM(C647:F647)</f>
      </c>
      <c r="H647" s="182">
        <v>6000</v>
      </c>
      <c r="I647" s="125">
        <f>G647*H647</f>
      </c>
      <c r="J647" s="125">
        <f>I647*0.1</f>
      </c>
      <c r="K647" s="125">
        <f>SUM(I647:J647)</f>
      </c>
      <c r="L647" s="175"/>
      <c r="M647" s="87"/>
      <c r="N647" s="87"/>
      <c r="O647" s="87"/>
      <c r="P647" s="87"/>
      <c r="Q647" s="87"/>
      <c r="R647" s="87"/>
      <c r="S647" s="87"/>
      <c r="T647" s="87"/>
    </row>
    <row x14ac:dyDescent="0.25" r="648" customHeight="1" ht="17.25">
      <c r="A648" s="178">
        <f>A647</f>
        <v>25569.375</v>
      </c>
      <c r="B648" s="179" t="s">
        <v>22</v>
      </c>
      <c r="C648" s="180"/>
      <c r="D648" s="180">
        <v>33</v>
      </c>
      <c r="E648" s="180"/>
      <c r="F648" s="180"/>
      <c r="G648" s="180">
        <f>SUM(C648:F648)</f>
      </c>
      <c r="H648" s="182">
        <v>4800</v>
      </c>
      <c r="I648" s="125">
        <f>G648*H648</f>
      </c>
      <c r="J648" s="125">
        <f>I648*0.1</f>
      </c>
      <c r="K648" s="125">
        <f>SUM(I648:J648)</f>
      </c>
      <c r="L648" s="175"/>
      <c r="M648" s="87"/>
      <c r="N648" s="87"/>
      <c r="O648" s="87"/>
      <c r="P648" s="87"/>
      <c r="Q648" s="87"/>
      <c r="R648" s="87"/>
      <c r="S648" s="87"/>
      <c r="T648" s="87"/>
    </row>
    <row x14ac:dyDescent="0.25" r="649" customHeight="1" ht="17.25">
      <c r="A649" s="178">
        <f>A648</f>
        <v>25569.375</v>
      </c>
      <c r="B649" s="186" t="s">
        <v>84</v>
      </c>
      <c r="C649" s="180"/>
      <c r="D649" s="180">
        <v>16</v>
      </c>
      <c r="E649" s="180">
        <v>9</v>
      </c>
      <c r="F649" s="180"/>
      <c r="G649" s="180">
        <f>SUM(C649:F649)</f>
      </c>
      <c r="H649" s="182">
        <v>4800</v>
      </c>
      <c r="I649" s="125">
        <f>G649*H649</f>
      </c>
      <c r="J649" s="125">
        <f>I649*0.1</f>
      </c>
      <c r="K649" s="125">
        <f>SUM(I649:J649)</f>
      </c>
      <c r="L649" s="175"/>
      <c r="M649" s="87"/>
      <c r="N649" s="87"/>
      <c r="O649" s="87"/>
      <c r="P649" s="87"/>
      <c r="Q649" s="87"/>
      <c r="R649" s="87"/>
      <c r="S649" s="87"/>
      <c r="T649" s="87"/>
    </row>
    <row x14ac:dyDescent="0.25" r="650" customHeight="1" ht="17.25">
      <c r="A650" s="178">
        <f>A649</f>
        <v>25569.375</v>
      </c>
      <c r="B650" s="179" t="s">
        <v>17</v>
      </c>
      <c r="C650" s="180"/>
      <c r="D650" s="180">
        <v>37</v>
      </c>
      <c r="E650" s="180">
        <v>15</v>
      </c>
      <c r="F650" s="180"/>
      <c r="G650" s="180">
        <f>SUM(C650:F650)</f>
      </c>
      <c r="H650" s="182">
        <v>6500</v>
      </c>
      <c r="I650" s="125">
        <f>G650*H650</f>
      </c>
      <c r="J650" s="125">
        <f>I650*0.1</f>
      </c>
      <c r="K650" s="125">
        <f>SUM(I650:J650)</f>
      </c>
      <c r="L650" s="175"/>
      <c r="M650" s="87"/>
      <c r="N650" s="87"/>
      <c r="O650" s="87"/>
      <c r="P650" s="87"/>
      <c r="Q650" s="87"/>
      <c r="R650" s="87"/>
      <c r="S650" s="87"/>
      <c r="T650" s="87"/>
    </row>
    <row x14ac:dyDescent="0.25" r="651" customHeight="1" ht="17.25">
      <c r="A651" s="178">
        <f>A650</f>
        <v>25569.375</v>
      </c>
      <c r="B651" s="186" t="s">
        <v>148</v>
      </c>
      <c r="C651" s="180"/>
      <c r="D651" s="180">
        <v>3</v>
      </c>
      <c r="E651" s="180"/>
      <c r="F651" s="180"/>
      <c r="G651" s="180">
        <f>SUM(C651:F651)</f>
      </c>
      <c r="H651" s="182">
        <v>6000</v>
      </c>
      <c r="I651" s="125">
        <f>G651*H651</f>
      </c>
      <c r="J651" s="125">
        <f>I651*0.1</f>
      </c>
      <c r="K651" s="125">
        <f>SUM(I651:J651)</f>
      </c>
      <c r="L651" s="175"/>
      <c r="M651" s="87"/>
      <c r="N651" s="87"/>
      <c r="O651" s="87"/>
      <c r="P651" s="87"/>
      <c r="Q651" s="87"/>
      <c r="R651" s="87"/>
      <c r="S651" s="87"/>
      <c r="T651" s="87"/>
    </row>
    <row x14ac:dyDescent="0.25" r="652" customHeight="1" ht="17.25">
      <c r="A652" s="178">
        <f>A651</f>
        <v>25569.375</v>
      </c>
      <c r="B652" s="179" t="s">
        <v>29</v>
      </c>
      <c r="C652" s="188">
        <v>13</v>
      </c>
      <c r="D652" s="180">
        <v>15</v>
      </c>
      <c r="E652" s="180">
        <v>14</v>
      </c>
      <c r="F652" s="180"/>
      <c r="G652" s="180">
        <f>SUM(C652:F652)</f>
      </c>
      <c r="H652" s="182">
        <v>5500</v>
      </c>
      <c r="I652" s="125">
        <f>G652*H652</f>
      </c>
      <c r="J652" s="125">
        <f>I652*0.1</f>
      </c>
      <c r="K652" s="125">
        <f>SUM(I652:J652)</f>
      </c>
      <c r="L652" s="175"/>
      <c r="M652" s="87"/>
      <c r="N652" s="87"/>
      <c r="O652" s="87"/>
      <c r="P652" s="87"/>
      <c r="Q652" s="87"/>
      <c r="R652" s="87"/>
      <c r="S652" s="87"/>
      <c r="T652" s="87"/>
    </row>
    <row x14ac:dyDescent="0.25" r="653" customHeight="1" ht="17.25">
      <c r="A653" s="178">
        <f>A652</f>
        <v>25569.375</v>
      </c>
      <c r="B653" s="179" t="s">
        <v>15</v>
      </c>
      <c r="C653" s="180"/>
      <c r="D653" s="180">
        <v>17</v>
      </c>
      <c r="E653" s="180">
        <v>5</v>
      </c>
      <c r="F653" s="180"/>
      <c r="G653" s="180">
        <f>SUM(C653:F653)</f>
      </c>
      <c r="H653" s="182">
        <v>4800</v>
      </c>
      <c r="I653" s="125">
        <f>G653*H653</f>
      </c>
      <c r="J653" s="125">
        <f>I653*0.1</f>
      </c>
      <c r="K653" s="125">
        <f>SUM(I653:J653)</f>
      </c>
      <c r="L653" s="175"/>
      <c r="M653" s="87"/>
      <c r="N653" s="87"/>
      <c r="O653" s="87"/>
      <c r="P653" s="87"/>
      <c r="Q653" s="87"/>
      <c r="R653" s="87"/>
      <c r="S653" s="87"/>
      <c r="T653" s="87"/>
    </row>
    <row x14ac:dyDescent="0.25" r="654" customHeight="1" ht="17.25">
      <c r="A654" s="178">
        <f>A653</f>
        <v>25569.375</v>
      </c>
      <c r="B654" s="179" t="s">
        <v>21</v>
      </c>
      <c r="C654" s="188">
        <v>7</v>
      </c>
      <c r="D654" s="180">
        <v>17</v>
      </c>
      <c r="E654" s="180"/>
      <c r="F654" s="180"/>
      <c r="G654" s="180">
        <f>SUM(C654:F654)</f>
      </c>
      <c r="H654" s="182">
        <v>5500</v>
      </c>
      <c r="I654" s="125">
        <f>G654*H654</f>
      </c>
      <c r="J654" s="125">
        <f>I654*0.1</f>
      </c>
      <c r="K654" s="125">
        <f>SUM(I654:J654)</f>
      </c>
      <c r="L654" s="175"/>
      <c r="M654" s="87"/>
      <c r="N654" s="87"/>
      <c r="O654" s="87"/>
      <c r="P654" s="87"/>
      <c r="Q654" s="87"/>
      <c r="R654" s="87"/>
      <c r="S654" s="87"/>
      <c r="T654" s="87"/>
    </row>
    <row x14ac:dyDescent="0.25" r="655" customHeight="1" ht="17.25">
      <c r="A655" s="178">
        <f>A654</f>
        <v>25569.375</v>
      </c>
      <c r="B655" s="179" t="s">
        <v>52</v>
      </c>
      <c r="C655" s="180"/>
      <c r="D655" s="180">
        <v>14</v>
      </c>
      <c r="E655" s="180">
        <v>9</v>
      </c>
      <c r="F655" s="180"/>
      <c r="G655" s="180">
        <f>SUM(C655:F655)</f>
      </c>
      <c r="H655" s="182">
        <v>5500</v>
      </c>
      <c r="I655" s="125">
        <f>G655*H655</f>
      </c>
      <c r="J655" s="125">
        <f>I655*0.1</f>
      </c>
      <c r="K655" s="125">
        <f>SUM(I655:J655)</f>
      </c>
      <c r="L655" s="175"/>
      <c r="M655" s="87"/>
      <c r="N655" s="87"/>
      <c r="O655" s="87"/>
      <c r="P655" s="87"/>
      <c r="Q655" s="87"/>
      <c r="R655" s="87"/>
      <c r="S655" s="87"/>
      <c r="T655" s="87"/>
    </row>
    <row x14ac:dyDescent="0.25" r="656" customHeight="1" ht="17.25">
      <c r="A656" s="178">
        <f>A655</f>
        <v>25569.375</v>
      </c>
      <c r="B656" s="186" t="s">
        <v>61</v>
      </c>
      <c r="C656" s="180"/>
      <c r="D656" s="180">
        <v>7</v>
      </c>
      <c r="E656" s="180"/>
      <c r="F656" s="180"/>
      <c r="G656" s="180">
        <f>SUM(C656:F656)</f>
      </c>
      <c r="H656" s="182">
        <v>5500</v>
      </c>
      <c r="I656" s="125">
        <f>G656*H656</f>
      </c>
      <c r="J656" s="125">
        <f>I656*0.1</f>
      </c>
      <c r="K656" s="125">
        <f>SUM(I656:J656)</f>
      </c>
      <c r="L656" s="175"/>
      <c r="M656" s="87"/>
      <c r="N656" s="87"/>
      <c r="O656" s="87"/>
      <c r="P656" s="87"/>
      <c r="Q656" s="87"/>
      <c r="R656" s="87"/>
      <c r="S656" s="87"/>
      <c r="T656" s="87"/>
    </row>
    <row x14ac:dyDescent="0.25" r="657" customHeight="1" ht="17.25">
      <c r="A657" s="178">
        <f>A656</f>
        <v>25569.375</v>
      </c>
      <c r="B657" s="179" t="s">
        <v>33</v>
      </c>
      <c r="C657" s="180"/>
      <c r="D657" s="180">
        <v>8</v>
      </c>
      <c r="E657" s="180"/>
      <c r="F657" s="180"/>
      <c r="G657" s="180">
        <f>SUM(C657:F657)</f>
      </c>
      <c r="H657" s="182">
        <v>5500</v>
      </c>
      <c r="I657" s="125">
        <f>G657*H657</f>
      </c>
      <c r="J657" s="125">
        <f>I657*0.1</f>
      </c>
      <c r="K657" s="125">
        <f>SUM(I657:J657)</f>
      </c>
      <c r="L657" s="175"/>
      <c r="M657" s="87"/>
      <c r="N657" s="87"/>
      <c r="O657" s="87"/>
      <c r="P657" s="87"/>
      <c r="Q657" s="87"/>
      <c r="R657" s="87"/>
      <c r="S657" s="87"/>
      <c r="T657" s="87"/>
    </row>
    <row x14ac:dyDescent="0.25" r="658" customHeight="1" ht="17.25">
      <c r="A658" s="178">
        <f>A657</f>
        <v>25569.375</v>
      </c>
      <c r="B658" s="179" t="s">
        <v>12</v>
      </c>
      <c r="C658" s="180"/>
      <c r="D658" s="180">
        <v>17</v>
      </c>
      <c r="E658" s="180">
        <v>8</v>
      </c>
      <c r="F658" s="180"/>
      <c r="G658" s="180">
        <f>SUM(C658:F658)</f>
      </c>
      <c r="H658" s="182">
        <v>6000</v>
      </c>
      <c r="I658" s="125">
        <f>G658*H658</f>
      </c>
      <c r="J658" s="125">
        <f>I658*0.1</f>
      </c>
      <c r="K658" s="125">
        <f>SUM(I658:J658)</f>
      </c>
      <c r="L658" s="175"/>
      <c r="M658" s="87"/>
      <c r="N658" s="87"/>
      <c r="O658" s="87"/>
      <c r="P658" s="87"/>
      <c r="Q658" s="87"/>
      <c r="R658" s="87"/>
      <c r="S658" s="87"/>
      <c r="T658" s="87"/>
    </row>
    <row x14ac:dyDescent="0.25" r="659" customHeight="1" ht="17.25">
      <c r="A659" s="178">
        <f>A658</f>
        <v>25569.375</v>
      </c>
      <c r="B659" s="186" t="s">
        <v>37</v>
      </c>
      <c r="C659" s="180"/>
      <c r="D659" s="180">
        <v>6</v>
      </c>
      <c r="E659" s="180"/>
      <c r="F659" s="180"/>
      <c r="G659" s="180">
        <f>SUM(C659:F659)</f>
      </c>
      <c r="H659" s="182">
        <v>6500</v>
      </c>
      <c r="I659" s="125">
        <f>G659*H659</f>
      </c>
      <c r="J659" s="125">
        <f>I659*0.1</f>
      </c>
      <c r="K659" s="125">
        <f>SUM(I659:J659)</f>
      </c>
      <c r="L659" s="175"/>
      <c r="M659" s="87"/>
      <c r="N659" s="87"/>
      <c r="O659" s="87"/>
      <c r="P659" s="87"/>
      <c r="Q659" s="87"/>
      <c r="R659" s="87"/>
      <c r="S659" s="87"/>
      <c r="T659" s="87"/>
    </row>
    <row x14ac:dyDescent="0.25" r="660" customHeight="1" ht="17.25">
      <c r="A660" s="178">
        <f>A659</f>
        <v>25569.375</v>
      </c>
      <c r="B660" s="186" t="s">
        <v>64</v>
      </c>
      <c r="C660" s="180"/>
      <c r="D660" s="180">
        <v>59</v>
      </c>
      <c r="E660" s="180">
        <v>20</v>
      </c>
      <c r="F660" s="180"/>
      <c r="G660" s="180">
        <f>SUM(C660:F660)</f>
      </c>
      <c r="H660" s="182">
        <v>5500</v>
      </c>
      <c r="I660" s="125">
        <f>G660*H660</f>
      </c>
      <c r="J660" s="125">
        <f>I660*0.1</f>
      </c>
      <c r="K660" s="125">
        <f>SUM(I660:J660)</f>
      </c>
      <c r="L660" s="175"/>
      <c r="M660" s="87"/>
      <c r="N660" s="87"/>
      <c r="O660" s="87"/>
      <c r="P660" s="87"/>
      <c r="Q660" s="87"/>
      <c r="R660" s="87"/>
      <c r="S660" s="87"/>
      <c r="T660" s="87"/>
    </row>
    <row x14ac:dyDescent="0.25" r="661" customHeight="1" ht="17.25">
      <c r="A661" s="178">
        <f>A660</f>
        <v>25569.375</v>
      </c>
      <c r="B661" s="179" t="s">
        <v>25</v>
      </c>
      <c r="C661" s="180"/>
      <c r="D661" s="180">
        <v>20</v>
      </c>
      <c r="E661" s="180"/>
      <c r="F661" s="180"/>
      <c r="G661" s="180">
        <f>SUM(C661:F661)</f>
      </c>
      <c r="H661" s="182">
        <v>6000</v>
      </c>
      <c r="I661" s="125">
        <f>G661*H661</f>
      </c>
      <c r="J661" s="125">
        <f>I661*0.1</f>
      </c>
      <c r="K661" s="125">
        <f>SUM(I661:J661)</f>
      </c>
      <c r="L661" s="175"/>
      <c r="M661" s="87"/>
      <c r="N661" s="87"/>
      <c r="O661" s="87"/>
      <c r="P661" s="87"/>
      <c r="Q661" s="87"/>
      <c r="R661" s="87"/>
      <c r="S661" s="87"/>
      <c r="T661" s="87"/>
    </row>
    <row x14ac:dyDescent="0.25" r="662" customHeight="1" ht="17.25">
      <c r="A662" s="178">
        <f>A661</f>
        <v>25569.375</v>
      </c>
      <c r="B662" s="186" t="s">
        <v>76</v>
      </c>
      <c r="C662" s="188"/>
      <c r="D662" s="180">
        <v>25</v>
      </c>
      <c r="E662" s="180">
        <v>15</v>
      </c>
      <c r="F662" s="180"/>
      <c r="G662" s="180">
        <f>SUM(C662:F662)</f>
      </c>
      <c r="H662" s="125">
        <v>6000</v>
      </c>
      <c r="I662" s="125">
        <f>G662*H662</f>
      </c>
      <c r="J662" s="125">
        <f>I662*0.1</f>
      </c>
      <c r="K662" s="125">
        <f>SUM(I662:J662)</f>
      </c>
      <c r="L662" s="175"/>
      <c r="M662" s="87"/>
      <c r="N662" s="87"/>
      <c r="O662" s="87"/>
      <c r="P662" s="87"/>
      <c r="Q662" s="87"/>
      <c r="R662" s="87"/>
      <c r="S662" s="87"/>
      <c r="T662" s="87"/>
    </row>
    <row x14ac:dyDescent="0.25" r="663" customHeight="1" ht="17.25">
      <c r="A663" s="178">
        <f>A662</f>
        <v>25569.375</v>
      </c>
      <c r="B663" s="186" t="s">
        <v>149</v>
      </c>
      <c r="C663" s="180"/>
      <c r="D663" s="180">
        <v>101</v>
      </c>
      <c r="E663" s="180">
        <v>31</v>
      </c>
      <c r="F663" s="180">
        <v>4</v>
      </c>
      <c r="G663" s="180">
        <f>SUM(C663:F663)</f>
      </c>
      <c r="H663" s="125">
        <v>6000</v>
      </c>
      <c r="I663" s="125">
        <f>G663*H663</f>
      </c>
      <c r="J663" s="125">
        <f>I663*0.1</f>
      </c>
      <c r="K663" s="125">
        <f>SUM(I663:J663)</f>
      </c>
      <c r="L663" s="175"/>
      <c r="M663" s="87"/>
      <c r="N663" s="87"/>
      <c r="O663" s="87"/>
      <c r="P663" s="87"/>
      <c r="Q663" s="87"/>
      <c r="R663" s="87"/>
      <c r="S663" s="87"/>
      <c r="T663" s="87"/>
    </row>
    <row x14ac:dyDescent="0.25" r="664" customHeight="1" ht="17.25">
      <c r="A664" s="178">
        <f>A663</f>
        <v>25569.375</v>
      </c>
      <c r="B664" s="186" t="s">
        <v>43</v>
      </c>
      <c r="C664" s="180"/>
      <c r="D664" s="180">
        <v>38</v>
      </c>
      <c r="E664" s="180">
        <v>8</v>
      </c>
      <c r="F664" s="180"/>
      <c r="G664" s="180">
        <f>SUM(C664:F664)</f>
      </c>
      <c r="H664" s="125">
        <v>6000</v>
      </c>
      <c r="I664" s="125">
        <f>G664*H664</f>
      </c>
      <c r="J664" s="125">
        <f>I664*0.1</f>
      </c>
      <c r="K664" s="125">
        <f>SUM(I664:J664)</f>
      </c>
      <c r="L664" s="175"/>
      <c r="M664" s="87"/>
      <c r="N664" s="87"/>
      <c r="O664" s="87"/>
      <c r="P664" s="87"/>
      <c r="Q664" s="87"/>
      <c r="R664" s="87"/>
      <c r="S664" s="87"/>
      <c r="T664" s="87"/>
    </row>
    <row x14ac:dyDescent="0.25" r="665" customHeight="1" ht="17.25">
      <c r="A665" s="178">
        <f>A664</f>
        <v>25569.375</v>
      </c>
      <c r="B665" s="186" t="s">
        <v>18</v>
      </c>
      <c r="C665" s="180"/>
      <c r="D665" s="180">
        <v>9</v>
      </c>
      <c r="E665" s="180">
        <v>7</v>
      </c>
      <c r="F665" s="180">
        <v>6</v>
      </c>
      <c r="G665" s="180">
        <f>SUM(C665:F665)</f>
      </c>
      <c r="H665" s="125">
        <v>6000</v>
      </c>
      <c r="I665" s="125">
        <f>G665*H665</f>
      </c>
      <c r="J665" s="125">
        <f>I665*0.1</f>
      </c>
      <c r="K665" s="125">
        <f>SUM(I665:J665)</f>
      </c>
      <c r="L665" s="175"/>
      <c r="M665" s="87"/>
      <c r="N665" s="87"/>
      <c r="O665" s="87"/>
      <c r="P665" s="87"/>
      <c r="Q665" s="87"/>
      <c r="R665" s="87"/>
      <c r="S665" s="87"/>
      <c r="T665" s="87"/>
    </row>
    <row x14ac:dyDescent="0.25" r="666" customHeight="1" ht="17.25">
      <c r="A666" s="178">
        <f>A665</f>
        <v>25569.375</v>
      </c>
      <c r="B666" s="186" t="s">
        <v>82</v>
      </c>
      <c r="C666" s="188">
        <v>12</v>
      </c>
      <c r="D666" s="180">
        <v>25</v>
      </c>
      <c r="E666" s="180">
        <v>9</v>
      </c>
      <c r="F666" s="180">
        <v>7</v>
      </c>
      <c r="G666" s="180">
        <f>SUM(C666:F666)</f>
      </c>
      <c r="H666" s="125">
        <v>5000</v>
      </c>
      <c r="I666" s="125">
        <f>G666*H666</f>
      </c>
      <c r="J666" s="125">
        <f>I666*0.1</f>
      </c>
      <c r="K666" s="125">
        <f>SUM(I666:J666)</f>
      </c>
      <c r="L666" s="175"/>
      <c r="M666" s="87"/>
      <c r="N666" s="87"/>
      <c r="O666" s="87"/>
      <c r="P666" s="87"/>
      <c r="Q666" s="87"/>
      <c r="R666" s="87"/>
      <c r="S666" s="87"/>
      <c r="T666" s="87"/>
    </row>
    <row x14ac:dyDescent="0.25" r="667" customHeight="1" ht="17.25">
      <c r="A667" s="178">
        <f>A666</f>
        <v>25569.375</v>
      </c>
      <c r="B667" s="186" t="s">
        <v>151</v>
      </c>
      <c r="C667" s="180"/>
      <c r="D667" s="180">
        <v>12</v>
      </c>
      <c r="E667" s="180"/>
      <c r="F667" s="180"/>
      <c r="G667" s="180">
        <f>SUM(C667:F667)</f>
      </c>
      <c r="H667" s="125">
        <v>5000</v>
      </c>
      <c r="I667" s="125">
        <f>G667*H667</f>
      </c>
      <c r="J667" s="125">
        <f>I667*0.1</f>
      </c>
      <c r="K667" s="125">
        <f>SUM(I667:J667)</f>
      </c>
      <c r="L667" s="175"/>
      <c r="M667" s="87"/>
      <c r="N667" s="87"/>
      <c r="O667" s="87"/>
      <c r="P667" s="87"/>
      <c r="Q667" s="87"/>
      <c r="R667" s="87"/>
      <c r="S667" s="87"/>
      <c r="T667" s="87"/>
    </row>
    <row x14ac:dyDescent="0.25" r="668" customHeight="1" ht="17.25">
      <c r="A668" s="178">
        <f>A667</f>
        <v>25569.375</v>
      </c>
      <c r="B668" s="186" t="s">
        <v>105</v>
      </c>
      <c r="C668" s="180"/>
      <c r="D668" s="180">
        <v>25</v>
      </c>
      <c r="E668" s="180"/>
      <c r="F668" s="180"/>
      <c r="G668" s="180">
        <f>SUM(C668:F668)</f>
      </c>
      <c r="H668" s="125">
        <v>7000</v>
      </c>
      <c r="I668" s="125">
        <f>G668*H668</f>
      </c>
      <c r="J668" s="185"/>
      <c r="K668" s="125">
        <f>SUM(I668:J668)</f>
      </c>
      <c r="L668" s="175"/>
      <c r="M668" s="87"/>
      <c r="N668" s="87"/>
      <c r="O668" s="87"/>
      <c r="P668" s="87"/>
      <c r="Q668" s="87"/>
      <c r="R668" s="87"/>
      <c r="S668" s="87"/>
      <c r="T668" s="87"/>
    </row>
    <row x14ac:dyDescent="0.25" r="669" customHeight="1" ht="17.25">
      <c r="A669" s="178">
        <f>A668</f>
        <v>25569.375</v>
      </c>
      <c r="B669" s="186" t="s">
        <v>23</v>
      </c>
      <c r="C669" s="180"/>
      <c r="D669" s="180">
        <v>15</v>
      </c>
      <c r="E669" s="180"/>
      <c r="F669" s="180"/>
      <c r="G669" s="180">
        <f>SUM(C669:F669)</f>
      </c>
      <c r="H669" s="125">
        <v>6000</v>
      </c>
      <c r="I669" s="125">
        <f>G669*H669</f>
      </c>
      <c r="J669" s="125">
        <f>I669*0.1</f>
      </c>
      <c r="K669" s="125">
        <f>SUM(I669:J669)</f>
      </c>
      <c r="L669" s="175"/>
      <c r="M669" s="87"/>
      <c r="N669" s="87"/>
      <c r="O669" s="87"/>
      <c r="P669" s="87"/>
      <c r="Q669" s="87"/>
      <c r="R669" s="87"/>
      <c r="S669" s="87"/>
      <c r="T669" s="87"/>
    </row>
    <row x14ac:dyDescent="0.25" r="670" customHeight="1" ht="17.25">
      <c r="A670" s="178">
        <f>A669</f>
        <v>25569.375</v>
      </c>
      <c r="B670" s="186" t="s">
        <v>40</v>
      </c>
      <c r="C670" s="180"/>
      <c r="D670" s="180">
        <v>16</v>
      </c>
      <c r="E670" s="180"/>
      <c r="F670" s="180"/>
      <c r="G670" s="180">
        <f>SUM(C670:F670)</f>
      </c>
      <c r="H670" s="125">
        <v>6500</v>
      </c>
      <c r="I670" s="125">
        <f>G670*H670</f>
      </c>
      <c r="J670" s="125">
        <f>I670*0.1</f>
      </c>
      <c r="K670" s="125">
        <f>SUM(I670:J670)</f>
      </c>
      <c r="L670" s="175"/>
      <c r="M670" s="87"/>
      <c r="N670" s="87"/>
      <c r="O670" s="87"/>
      <c r="P670" s="87"/>
      <c r="Q670" s="87"/>
      <c r="R670" s="87"/>
      <c r="S670" s="87"/>
      <c r="T670" s="87"/>
    </row>
    <row x14ac:dyDescent="0.25" r="671" customHeight="1" ht="17.25">
      <c r="A671" s="178">
        <f>A670</f>
        <v>25569.375</v>
      </c>
      <c r="B671" s="186" t="s">
        <v>86</v>
      </c>
      <c r="C671" s="180"/>
      <c r="D671" s="180">
        <v>20</v>
      </c>
      <c r="E671" s="180">
        <v>8</v>
      </c>
      <c r="F671" s="180">
        <v>4</v>
      </c>
      <c r="G671" s="180">
        <f>SUM(C671:F671)</f>
      </c>
      <c r="H671" s="125">
        <v>6000</v>
      </c>
      <c r="I671" s="125">
        <f>G671*H671</f>
      </c>
      <c r="J671" s="125">
        <f>I671*0.1</f>
      </c>
      <c r="K671" s="125">
        <f>SUM(I671:J671)</f>
      </c>
      <c r="L671" s="175"/>
      <c r="M671" s="87"/>
      <c r="N671" s="87"/>
      <c r="O671" s="87"/>
      <c r="P671" s="87"/>
      <c r="Q671" s="87"/>
      <c r="R671" s="87"/>
      <c r="S671" s="87"/>
      <c r="T671" s="87"/>
    </row>
    <row x14ac:dyDescent="0.25" r="672" customHeight="1" ht="17.25">
      <c r="A672" s="178">
        <f>A671</f>
        <v>25569.375</v>
      </c>
      <c r="B672" s="186" t="s">
        <v>152</v>
      </c>
      <c r="C672" s="180"/>
      <c r="D672" s="180">
        <v>40</v>
      </c>
      <c r="E672" s="180"/>
      <c r="F672" s="180"/>
      <c r="G672" s="180">
        <f>SUM(C672:F672)</f>
      </c>
      <c r="H672" s="125">
        <v>6000</v>
      </c>
      <c r="I672" s="125">
        <f>G672*H672</f>
      </c>
      <c r="J672" s="125">
        <f>I672*0.1</f>
      </c>
      <c r="K672" s="125">
        <f>SUM(I672:J672)</f>
      </c>
      <c r="L672" s="175"/>
      <c r="M672" s="87"/>
      <c r="N672" s="87"/>
      <c r="O672" s="87"/>
      <c r="P672" s="87"/>
      <c r="Q672" s="87"/>
      <c r="R672" s="87"/>
      <c r="S672" s="87"/>
      <c r="T672" s="87"/>
    </row>
    <row x14ac:dyDescent="0.25" r="673" customHeight="1" ht="17.25">
      <c r="A673" s="178">
        <f>A669</f>
        <v>25569.375</v>
      </c>
      <c r="B673" s="186" t="s">
        <v>153</v>
      </c>
      <c r="C673" s="180"/>
      <c r="D673" s="180">
        <v>10</v>
      </c>
      <c r="E673" s="180"/>
      <c r="F673" s="180"/>
      <c r="G673" s="180">
        <f>SUM(C673:F673)</f>
      </c>
      <c r="H673" s="125">
        <v>6000</v>
      </c>
      <c r="I673" s="125">
        <f>G673*H673</f>
      </c>
      <c r="J673" s="125">
        <f>I673*0.1</f>
      </c>
      <c r="K673" s="125">
        <f>SUM(I673:J673)</f>
      </c>
      <c r="L673" s="175"/>
      <c r="M673" s="87"/>
      <c r="N673" s="87"/>
      <c r="O673" s="87"/>
      <c r="P673" s="87"/>
      <c r="Q673" s="87"/>
      <c r="R673" s="87"/>
      <c r="S673" s="87"/>
      <c r="T673" s="87"/>
    </row>
    <row x14ac:dyDescent="0.25" r="674" customHeight="1" ht="17.25">
      <c r="A674" s="178">
        <f>A670</f>
        <v>25569.375</v>
      </c>
      <c r="B674" s="186" t="s">
        <v>46</v>
      </c>
      <c r="C674" s="204">
        <v>8</v>
      </c>
      <c r="D674" s="180">
        <v>15</v>
      </c>
      <c r="E674" s="180">
        <v>8</v>
      </c>
      <c r="F674" s="180"/>
      <c r="G674" s="180">
        <f>SUM(C674:F674)</f>
      </c>
      <c r="H674" s="125">
        <v>5500</v>
      </c>
      <c r="I674" s="125">
        <f>G674*H674</f>
      </c>
      <c r="J674" s="125">
        <f>I674*0.1</f>
      </c>
      <c r="K674" s="125">
        <f>SUM(I674:J674)</f>
      </c>
      <c r="L674" s="175"/>
      <c r="M674" s="87"/>
      <c r="N674" s="87"/>
      <c r="O674" s="87"/>
      <c r="P674" s="87"/>
      <c r="Q674" s="87"/>
      <c r="R674" s="87"/>
      <c r="S674" s="87"/>
      <c r="T674" s="87"/>
    </row>
    <row x14ac:dyDescent="0.25" r="675" customHeight="1" ht="17.25">
      <c r="A675" s="178">
        <f>A669</f>
        <v>25569.375</v>
      </c>
      <c r="B675" s="186"/>
      <c r="C675" s="180"/>
      <c r="D675" s="180"/>
      <c r="E675" s="180"/>
      <c r="F675" s="180"/>
      <c r="G675" s="180">
        <f>SUM(C675:F675)</f>
      </c>
      <c r="H675" s="125"/>
      <c r="I675" s="125">
        <f>G675*H675</f>
      </c>
      <c r="J675" s="125">
        <f>I675*0.1</f>
      </c>
      <c r="K675" s="125">
        <f>SUM(I675:J675)</f>
      </c>
      <c r="L675" s="175"/>
      <c r="M675" s="87"/>
      <c r="N675" s="87"/>
      <c r="O675" s="87"/>
      <c r="P675" s="87"/>
      <c r="Q675" s="87"/>
      <c r="R675" s="87"/>
      <c r="S675" s="87"/>
      <c r="T675" s="87"/>
    </row>
    <row x14ac:dyDescent="0.25" r="676" customHeight="1" ht="17.25">
      <c r="A676" s="178">
        <f>A670</f>
        <v>25569.375</v>
      </c>
      <c r="B676" s="186"/>
      <c r="C676" s="180"/>
      <c r="D676" s="180"/>
      <c r="E676" s="180"/>
      <c r="F676" s="180"/>
      <c r="G676" s="180">
        <f>SUM(C676:F676)</f>
      </c>
      <c r="H676" s="125"/>
      <c r="I676" s="125">
        <f>G676*H676</f>
      </c>
      <c r="J676" s="125">
        <f>I676*0.1</f>
      </c>
      <c r="K676" s="125">
        <f>SUM(I676:J676)</f>
      </c>
      <c r="L676" s="175"/>
      <c r="M676" s="87"/>
      <c r="N676" s="87"/>
      <c r="O676" s="87"/>
      <c r="P676" s="87"/>
      <c r="Q676" s="87"/>
      <c r="R676" s="87"/>
      <c r="S676" s="87"/>
      <c r="T676" s="87"/>
    </row>
    <row x14ac:dyDescent="0.25" r="677" customHeight="1" ht="17.25">
      <c r="A677" s="178">
        <f>A675</f>
        <v>25569.375</v>
      </c>
      <c r="B677" s="179"/>
      <c r="C677" s="180"/>
      <c r="D677" s="180"/>
      <c r="E677" s="180"/>
      <c r="F677" s="180"/>
      <c r="G677" s="180">
        <f>SUM(C677:F677)</f>
      </c>
      <c r="H677" s="125"/>
      <c r="I677" s="125">
        <f>G677*H677</f>
      </c>
      <c r="J677" s="125">
        <v>0</v>
      </c>
      <c r="K677" s="125">
        <f>SUM(I677:J677)</f>
      </c>
      <c r="L677" s="175"/>
      <c r="M677" s="87"/>
      <c r="N677" s="87"/>
      <c r="O677" s="87"/>
      <c r="P677" s="87"/>
      <c r="Q677" s="87"/>
      <c r="R677" s="87"/>
      <c r="S677" s="87"/>
      <c r="T677" s="87"/>
    </row>
    <row x14ac:dyDescent="0.25" r="678" customHeight="1" ht="17.25">
      <c r="A678" s="189">
        <f>A677</f>
        <v>25569.375</v>
      </c>
      <c r="B678" s="190" t="s">
        <v>155</v>
      </c>
      <c r="C678" s="191">
        <f>SUM(C632:C677)</f>
      </c>
      <c r="D678" s="191">
        <f>SUM(D632:D677)</f>
      </c>
      <c r="E678" s="191">
        <f>SUM(E632:E677)</f>
      </c>
      <c r="F678" s="191">
        <f>SUM(F632:F677)</f>
      </c>
      <c r="G678" s="191">
        <f>SUM(G632:G677)</f>
      </c>
      <c r="H678" s="191"/>
      <c r="I678" s="191">
        <f>SUM(I632:I677)</f>
      </c>
      <c r="J678" s="191">
        <f>SUM(J632:J677)</f>
      </c>
      <c r="K678" s="191">
        <f>SUM(K632:K677)</f>
      </c>
      <c r="L678" s="175"/>
      <c r="M678" s="87"/>
      <c r="N678" s="87"/>
      <c r="O678" s="87"/>
      <c r="P678" s="87"/>
      <c r="Q678" s="87"/>
      <c r="R678" s="87"/>
      <c r="S678" s="87"/>
      <c r="T678" s="87"/>
    </row>
    <row x14ac:dyDescent="0.25" r="679" customHeight="1" ht="17.25">
      <c r="A679" s="178">
        <f>A678</f>
        <v>25569.375</v>
      </c>
      <c r="B679" s="186" t="s">
        <v>113</v>
      </c>
      <c r="C679" s="180"/>
      <c r="D679" s="180">
        <v>40</v>
      </c>
      <c r="E679" s="180">
        <v>48</v>
      </c>
      <c r="F679" s="180"/>
      <c r="G679" s="180">
        <f>SUM(C679:F679)</f>
      </c>
      <c r="H679" s="125">
        <v>6500</v>
      </c>
      <c r="I679" s="125">
        <f>G679*H679</f>
      </c>
      <c r="J679" s="185"/>
      <c r="K679" s="125">
        <f>SUM(I679:J679)</f>
      </c>
      <c r="L679" s="175"/>
      <c r="M679" s="87"/>
      <c r="N679" s="87"/>
      <c r="O679" s="87"/>
      <c r="P679" s="87"/>
      <c r="Q679" s="87"/>
      <c r="R679" s="87"/>
      <c r="S679" s="87"/>
      <c r="T679" s="87"/>
    </row>
    <row x14ac:dyDescent="0.25" r="680" customHeight="1" ht="17.25">
      <c r="A680" s="178">
        <f>A679</f>
        <v>25569.375</v>
      </c>
      <c r="B680" s="186" t="s">
        <v>156</v>
      </c>
      <c r="C680" s="180"/>
      <c r="D680" s="180">
        <v>9</v>
      </c>
      <c r="E680" s="180">
        <v>6</v>
      </c>
      <c r="F680" s="180"/>
      <c r="G680" s="180">
        <f>SUM(C680:F680)</f>
      </c>
      <c r="H680" s="125">
        <v>6500</v>
      </c>
      <c r="I680" s="125">
        <f>G680*H680</f>
      </c>
      <c r="J680" s="185"/>
      <c r="K680" s="125">
        <f>SUM(I680:J680)</f>
      </c>
      <c r="L680" s="175"/>
      <c r="M680" s="87"/>
      <c r="N680" s="87"/>
      <c r="O680" s="87"/>
      <c r="P680" s="87"/>
      <c r="Q680" s="87"/>
      <c r="R680" s="87"/>
      <c r="S680" s="87"/>
      <c r="T680" s="87"/>
    </row>
    <row x14ac:dyDescent="0.25" r="681" customHeight="1" ht="17.25">
      <c r="A681" s="178">
        <f>A680</f>
        <v>25569.375</v>
      </c>
      <c r="B681" s="186" t="s">
        <v>112</v>
      </c>
      <c r="C681" s="180"/>
      <c r="D681" s="180">
        <v>9</v>
      </c>
      <c r="E681" s="180">
        <v>7</v>
      </c>
      <c r="F681" s="180"/>
      <c r="G681" s="180">
        <f>SUM(C681:F681)</f>
      </c>
      <c r="H681" s="125">
        <v>6900</v>
      </c>
      <c r="I681" s="125">
        <f>G681*H681</f>
      </c>
      <c r="J681" s="185"/>
      <c r="K681" s="125">
        <f>SUM(I681:J681)</f>
      </c>
      <c r="L681" s="175"/>
      <c r="M681" s="87"/>
      <c r="N681" s="87"/>
      <c r="O681" s="87"/>
      <c r="P681" s="87"/>
      <c r="Q681" s="87"/>
      <c r="R681" s="87"/>
      <c r="S681" s="87"/>
      <c r="T681" s="87"/>
    </row>
    <row x14ac:dyDescent="0.25" r="682" customHeight="1" ht="17.25">
      <c r="A682" s="178">
        <f>A681</f>
        <v>25569.375</v>
      </c>
      <c r="B682" s="179"/>
      <c r="C682" s="180"/>
      <c r="D682" s="180"/>
      <c r="E682" s="180"/>
      <c r="F682" s="180"/>
      <c r="G682" s="180">
        <f>SUM(C682:F682)</f>
      </c>
      <c r="H682" s="125"/>
      <c r="I682" s="125">
        <f>G682*H682</f>
      </c>
      <c r="J682" s="185"/>
      <c r="K682" s="125">
        <f>SUM(I682:J682)</f>
      </c>
      <c r="L682" s="175"/>
      <c r="M682" s="87"/>
      <c r="N682" s="87"/>
      <c r="O682" s="87"/>
      <c r="P682" s="87"/>
      <c r="Q682" s="87"/>
      <c r="R682" s="87"/>
      <c r="S682" s="87"/>
      <c r="T682" s="87"/>
    </row>
    <row x14ac:dyDescent="0.25" r="683" customHeight="1" ht="17.25">
      <c r="A683" s="178">
        <f>A682</f>
        <v>25569.375</v>
      </c>
      <c r="B683" s="179"/>
      <c r="C683" s="180"/>
      <c r="D683" s="180"/>
      <c r="E683" s="180"/>
      <c r="F683" s="180"/>
      <c r="G683" s="180">
        <f>SUM(C683:F683)</f>
      </c>
      <c r="H683" s="125"/>
      <c r="I683" s="125">
        <f>G683*H683</f>
      </c>
      <c r="J683" s="185"/>
      <c r="K683" s="125">
        <f>SUM(I683:J683)</f>
      </c>
      <c r="L683" s="175"/>
      <c r="M683" s="87"/>
      <c r="N683" s="87"/>
      <c r="O683" s="87"/>
      <c r="P683" s="87"/>
      <c r="Q683" s="87"/>
      <c r="R683" s="87"/>
      <c r="S683" s="87"/>
      <c r="T683" s="87"/>
    </row>
    <row x14ac:dyDescent="0.25" r="684" customHeight="1" ht="17.25">
      <c r="A684" s="178">
        <f>A683</f>
        <v>25569.375</v>
      </c>
      <c r="B684" s="179"/>
      <c r="C684" s="180"/>
      <c r="D684" s="180"/>
      <c r="E684" s="180"/>
      <c r="F684" s="180"/>
      <c r="G684" s="180">
        <f>SUM(C684:F684)</f>
      </c>
      <c r="H684" s="125"/>
      <c r="I684" s="125">
        <f>G684*H684</f>
      </c>
      <c r="J684" s="185"/>
      <c r="K684" s="125">
        <f>SUM(I684:J684)</f>
      </c>
      <c r="L684" s="175"/>
      <c r="M684" s="87"/>
      <c r="N684" s="87"/>
      <c r="O684" s="87"/>
      <c r="P684" s="87"/>
      <c r="Q684" s="87"/>
      <c r="R684" s="87"/>
      <c r="S684" s="87"/>
      <c r="T684" s="87"/>
    </row>
    <row x14ac:dyDescent="0.25" r="685" customHeight="1" ht="17.25">
      <c r="A685" s="178">
        <f>A684</f>
        <v>25569.375</v>
      </c>
      <c r="B685" s="179"/>
      <c r="C685" s="180"/>
      <c r="D685" s="180"/>
      <c r="E685" s="180"/>
      <c r="F685" s="180"/>
      <c r="G685" s="180">
        <f>SUM(C685:F685)</f>
      </c>
      <c r="H685" s="125"/>
      <c r="I685" s="125">
        <f>G685*H685</f>
      </c>
      <c r="J685" s="185"/>
      <c r="K685" s="125">
        <f>SUM(I685:J685)</f>
      </c>
      <c r="L685" s="175"/>
      <c r="M685" s="87"/>
      <c r="N685" s="87"/>
      <c r="O685" s="87"/>
      <c r="P685" s="87"/>
      <c r="Q685" s="87"/>
      <c r="R685" s="87"/>
      <c r="S685" s="87"/>
      <c r="T685" s="87"/>
    </row>
    <row x14ac:dyDescent="0.25" r="686" customHeight="1" ht="17.25">
      <c r="A686" s="178">
        <f>A685</f>
        <v>25569.375</v>
      </c>
      <c r="B686" s="179"/>
      <c r="C686" s="180"/>
      <c r="D686" s="180"/>
      <c r="E686" s="180"/>
      <c r="F686" s="180"/>
      <c r="G686" s="180">
        <f>SUM(C686:F686)</f>
      </c>
      <c r="H686" s="125"/>
      <c r="I686" s="125">
        <f>G686*H686</f>
      </c>
      <c r="J686" s="185"/>
      <c r="K686" s="125">
        <f>SUM(I686:J686)</f>
      </c>
      <c r="L686" s="175"/>
      <c r="M686" s="87"/>
      <c r="N686" s="87"/>
      <c r="O686" s="87"/>
      <c r="P686" s="87"/>
      <c r="Q686" s="87"/>
      <c r="R686" s="87"/>
      <c r="S686" s="87"/>
      <c r="T686" s="87"/>
    </row>
    <row x14ac:dyDescent="0.25" r="687" customHeight="1" ht="17.25">
      <c r="A687" s="189">
        <f>A686</f>
        <v>25569.375</v>
      </c>
      <c r="B687" s="190" t="s">
        <v>157</v>
      </c>
      <c r="C687" s="191">
        <f>SUM(C679:C686)</f>
      </c>
      <c r="D687" s="191">
        <f>SUM(D679:D686)</f>
      </c>
      <c r="E687" s="191">
        <f>SUM(E679:E686)</f>
      </c>
      <c r="F687" s="191">
        <f>SUM(F679:F686)</f>
      </c>
      <c r="G687" s="191">
        <f>SUM(G679:G686)</f>
      </c>
      <c r="H687" s="201"/>
      <c r="I687" s="201">
        <f>SUM(I679:I686)</f>
      </c>
      <c r="J687" s="201"/>
      <c r="K687" s="202">
        <f>SUM(K679:K686)</f>
      </c>
      <c r="L687" s="175"/>
      <c r="M687" s="87"/>
      <c r="N687" s="87"/>
      <c r="O687" s="87"/>
      <c r="P687" s="87"/>
      <c r="Q687" s="87"/>
      <c r="R687" s="87"/>
      <c r="S687" s="87"/>
      <c r="T687" s="87"/>
    </row>
    <row x14ac:dyDescent="0.25" r="688" customHeight="1" ht="17.25" hidden="1">
      <c r="A688" s="172" t="s">
        <v>128</v>
      </c>
      <c r="B688" s="173" t="s">
        <v>2</v>
      </c>
      <c r="C688" s="174" t="s">
        <v>129</v>
      </c>
      <c r="D688" s="174" t="s">
        <v>130</v>
      </c>
      <c r="E688" s="174" t="s">
        <v>131</v>
      </c>
      <c r="F688" s="174" t="s">
        <v>132</v>
      </c>
      <c r="G688" s="174" t="s">
        <v>133</v>
      </c>
      <c r="H688" s="174" t="s">
        <v>7</v>
      </c>
      <c r="I688" s="174" t="s">
        <v>134</v>
      </c>
      <c r="J688" s="174" t="s">
        <v>90</v>
      </c>
      <c r="K688" s="174" t="s">
        <v>135</v>
      </c>
      <c r="L688" s="175"/>
      <c r="M688" s="87"/>
      <c r="N688" s="87"/>
      <c r="O688" s="87"/>
      <c r="P688" s="87"/>
      <c r="Q688" s="87"/>
      <c r="R688" s="87"/>
      <c r="S688" s="87"/>
      <c r="T688" s="87"/>
    </row>
    <row x14ac:dyDescent="0.25" r="689" customHeight="1" ht="17.25">
      <c r="A689" s="178">
        <f>A687+1</f>
        <v>25569.375</v>
      </c>
      <c r="B689" s="179" t="s">
        <v>137</v>
      </c>
      <c r="C689" s="180"/>
      <c r="D689" s="181">
        <v>103</v>
      </c>
      <c r="E689" s="180">
        <v>13</v>
      </c>
      <c r="F689" s="180">
        <v>15</v>
      </c>
      <c r="G689" s="180">
        <f>SUM(C689:F689)</f>
      </c>
      <c r="H689" s="182">
        <v>4500</v>
      </c>
      <c r="I689" s="125">
        <f>G689*H689</f>
      </c>
      <c r="J689" s="125">
        <f>I689*0.1</f>
      </c>
      <c r="K689" s="125">
        <f>SUM(I689:J689)</f>
      </c>
      <c r="L689" s="175"/>
      <c r="M689" s="87"/>
      <c r="N689" s="87"/>
      <c r="O689" s="87"/>
      <c r="P689" s="87"/>
      <c r="Q689" s="87"/>
      <c r="R689" s="87"/>
      <c r="S689" s="87"/>
      <c r="T689" s="87"/>
    </row>
    <row x14ac:dyDescent="0.25" r="690" customHeight="1" ht="17.25">
      <c r="A690" s="178">
        <f>A689</f>
        <v>25569.375</v>
      </c>
      <c r="B690" s="179" t="s">
        <v>13</v>
      </c>
      <c r="C690" s="180"/>
      <c r="D690" s="180">
        <v>13</v>
      </c>
      <c r="E690" s="180"/>
      <c r="F690" s="180"/>
      <c r="G690" s="180">
        <f>SUM(C690:F690)</f>
      </c>
      <c r="H690" s="182">
        <v>6000</v>
      </c>
      <c r="I690" s="125">
        <f>G690*H690</f>
      </c>
      <c r="J690" s="125">
        <f>I690*0.1</f>
      </c>
      <c r="K690" s="125">
        <f>SUM(I690:J690)</f>
      </c>
      <c r="L690" s="175"/>
      <c r="M690" s="87"/>
      <c r="N690" s="87"/>
      <c r="O690" s="87"/>
      <c r="P690" s="87"/>
      <c r="Q690" s="87"/>
      <c r="R690" s="87"/>
      <c r="S690" s="87"/>
      <c r="T690" s="87"/>
    </row>
    <row x14ac:dyDescent="0.25" r="691" customHeight="1" ht="17.25">
      <c r="A691" s="178">
        <f>A690</f>
        <v>25569.375</v>
      </c>
      <c r="B691" s="179" t="s">
        <v>58</v>
      </c>
      <c r="C691" s="183">
        <v>9</v>
      </c>
      <c r="D691" s="180">
        <v>13</v>
      </c>
      <c r="E691" s="180">
        <v>9</v>
      </c>
      <c r="F691" s="180"/>
      <c r="G691" s="180">
        <f>SUM(C691:F691)</f>
      </c>
      <c r="H691" s="182">
        <v>5500</v>
      </c>
      <c r="I691" s="125">
        <f>G691*H691</f>
      </c>
      <c r="J691" s="125">
        <f>I691*0.1</f>
      </c>
      <c r="K691" s="125">
        <f>SUM(I691:J691)</f>
      </c>
      <c r="L691" s="175"/>
      <c r="M691" s="87"/>
      <c r="N691" s="87"/>
      <c r="O691" s="87"/>
      <c r="P691" s="87"/>
      <c r="Q691" s="87"/>
      <c r="R691" s="87"/>
      <c r="S691" s="87"/>
      <c r="T691" s="87"/>
    </row>
    <row x14ac:dyDescent="0.25" r="692" customHeight="1" ht="17.25">
      <c r="A692" s="178">
        <f>A691</f>
        <v>25569.375</v>
      </c>
      <c r="B692" s="179" t="s">
        <v>147</v>
      </c>
      <c r="C692" s="183">
        <v>25</v>
      </c>
      <c r="D692" s="180">
        <v>40</v>
      </c>
      <c r="E692" s="180">
        <v>25</v>
      </c>
      <c r="F692" s="180">
        <v>20</v>
      </c>
      <c r="G692" s="180">
        <f>SUM(C692:F692)</f>
      </c>
      <c r="H692" s="182">
        <v>5000</v>
      </c>
      <c r="I692" s="125">
        <f>G692*H692</f>
      </c>
      <c r="J692" s="125">
        <f>I692*0.1</f>
      </c>
      <c r="K692" s="125">
        <f>SUM(I692:J692)</f>
      </c>
      <c r="L692" s="175"/>
      <c r="M692" s="87"/>
      <c r="N692" s="87"/>
      <c r="O692" s="87"/>
      <c r="P692" s="87"/>
      <c r="Q692" s="87"/>
      <c r="R692" s="87"/>
      <c r="S692" s="87"/>
      <c r="T692" s="87"/>
    </row>
    <row x14ac:dyDescent="0.25" r="693" customHeight="1" ht="17.25">
      <c r="A693" s="178">
        <f>A692</f>
        <v>25569.375</v>
      </c>
      <c r="B693" s="179" t="s">
        <v>27</v>
      </c>
      <c r="C693" s="180"/>
      <c r="D693" s="180">
        <v>10</v>
      </c>
      <c r="E693" s="180">
        <v>10</v>
      </c>
      <c r="F693" s="180"/>
      <c r="G693" s="180">
        <f>SUM(C693:F693)</f>
      </c>
      <c r="H693" s="182">
        <v>5500</v>
      </c>
      <c r="I693" s="125">
        <f>G693*H693</f>
      </c>
      <c r="J693" s="125">
        <f>I693*0.1</f>
      </c>
      <c r="K693" s="125">
        <f>SUM(I693:J693)</f>
      </c>
      <c r="L693" s="175"/>
      <c r="M693" s="87"/>
      <c r="N693" s="87"/>
      <c r="O693" s="87"/>
      <c r="P693" s="87"/>
      <c r="Q693" s="87"/>
      <c r="R693" s="87"/>
      <c r="S693" s="87"/>
      <c r="T693" s="87"/>
    </row>
    <row x14ac:dyDescent="0.25" r="694" customHeight="1" ht="17.25">
      <c r="A694" s="178">
        <f>A693</f>
        <v>25569.375</v>
      </c>
      <c r="B694" s="179" t="s">
        <v>20</v>
      </c>
      <c r="C694" s="180"/>
      <c r="D694" s="180">
        <v>61</v>
      </c>
      <c r="E694" s="180">
        <v>4</v>
      </c>
      <c r="F694" s="180"/>
      <c r="G694" s="180">
        <f>SUM(C694:F694)</f>
      </c>
      <c r="H694" s="182">
        <v>5500</v>
      </c>
      <c r="I694" s="125">
        <f>G694*H694</f>
      </c>
      <c r="J694" s="125">
        <f>I694*0.1</f>
      </c>
      <c r="K694" s="125">
        <f>SUM(I694:J694)</f>
      </c>
      <c r="L694" s="175"/>
      <c r="M694" s="87"/>
      <c r="N694" s="87"/>
      <c r="O694" s="87"/>
      <c r="P694" s="87"/>
      <c r="Q694" s="87"/>
      <c r="R694" s="87"/>
      <c r="S694" s="87"/>
      <c r="T694" s="87"/>
    </row>
    <row x14ac:dyDescent="0.25" r="695" customHeight="1" ht="17.25">
      <c r="A695" s="178">
        <f>A694</f>
        <v>25569.375</v>
      </c>
      <c r="B695" s="179" t="s">
        <v>31</v>
      </c>
      <c r="C695" s="180"/>
      <c r="D695" s="180">
        <v>25</v>
      </c>
      <c r="E695" s="180"/>
      <c r="F695" s="180"/>
      <c r="G695" s="180">
        <f>SUM(C695:F695)</f>
      </c>
      <c r="H695" s="182">
        <v>6000</v>
      </c>
      <c r="I695" s="125">
        <f>G695*H695</f>
      </c>
      <c r="J695" s="125">
        <f>I695*0.1</f>
      </c>
      <c r="K695" s="125">
        <f>SUM(I695:J695)</f>
      </c>
      <c r="L695" s="175"/>
      <c r="M695" s="87"/>
      <c r="N695" s="87"/>
      <c r="O695" s="87"/>
      <c r="P695" s="87"/>
      <c r="Q695" s="87"/>
      <c r="R695" s="87"/>
      <c r="S695" s="87"/>
      <c r="T695" s="87"/>
    </row>
    <row x14ac:dyDescent="0.25" r="696" customHeight="1" ht="17.25">
      <c r="A696" s="178">
        <f>A695</f>
        <v>25569.375</v>
      </c>
      <c r="B696" s="179" t="s">
        <v>71</v>
      </c>
      <c r="C696" s="180"/>
      <c r="D696" s="180">
        <v>25</v>
      </c>
      <c r="E696" s="180"/>
      <c r="F696" s="180"/>
      <c r="G696" s="180">
        <f>SUM(C696:F696)</f>
      </c>
      <c r="H696" s="182">
        <v>6000</v>
      </c>
      <c r="I696" s="125">
        <f>G696*H696</f>
      </c>
      <c r="J696" s="125">
        <f>I696*0.1</f>
      </c>
      <c r="K696" s="125">
        <f>SUM(I696:J696)</f>
      </c>
      <c r="L696" s="175"/>
      <c r="M696" s="87"/>
      <c r="N696" s="87"/>
      <c r="O696" s="87"/>
      <c r="P696" s="87"/>
      <c r="Q696" s="87"/>
      <c r="R696" s="87"/>
      <c r="S696" s="87"/>
      <c r="T696" s="87"/>
    </row>
    <row x14ac:dyDescent="0.25" r="697" customHeight="1" ht="17.25">
      <c r="A697" s="178">
        <f>A696</f>
        <v>25569.375</v>
      </c>
      <c r="B697" s="184" t="s">
        <v>49</v>
      </c>
      <c r="C697" s="180"/>
      <c r="D697" s="180">
        <v>20</v>
      </c>
      <c r="E697" s="180">
        <v>9</v>
      </c>
      <c r="F697" s="180">
        <v>6</v>
      </c>
      <c r="G697" s="180">
        <f>SUM(C697:F697)</f>
      </c>
      <c r="H697" s="182">
        <v>6000</v>
      </c>
      <c r="I697" s="125">
        <f>G697*H697</f>
      </c>
      <c r="J697" s="125">
        <f>I697*0.1</f>
      </c>
      <c r="K697" s="125">
        <f>SUM(I697:J697)</f>
      </c>
      <c r="L697" s="175"/>
      <c r="M697" s="87"/>
      <c r="N697" s="87"/>
      <c r="O697" s="87"/>
      <c r="P697" s="87"/>
      <c r="Q697" s="87"/>
      <c r="R697" s="87"/>
      <c r="S697" s="87"/>
      <c r="T697" s="87"/>
    </row>
    <row x14ac:dyDescent="0.25" r="698" customHeight="1" ht="17.25">
      <c r="A698" s="178">
        <f>A697</f>
        <v>25569.375</v>
      </c>
      <c r="B698" s="179" t="s">
        <v>9</v>
      </c>
      <c r="C698" s="180"/>
      <c r="D698" s="180">
        <v>47</v>
      </c>
      <c r="E698" s="180"/>
      <c r="F698" s="180"/>
      <c r="G698" s="180">
        <f>SUM(C698:F698)</f>
      </c>
      <c r="H698" s="182">
        <v>6000</v>
      </c>
      <c r="I698" s="125">
        <f>G698*H698</f>
      </c>
      <c r="J698" s="125">
        <f>I698*0.1</f>
      </c>
      <c r="K698" s="125">
        <f>SUM(I698:J698)</f>
      </c>
      <c r="L698" s="175"/>
      <c r="M698" s="87"/>
      <c r="N698" s="87"/>
      <c r="O698" s="87"/>
      <c r="P698" s="87"/>
      <c r="Q698" s="87"/>
      <c r="R698" s="87"/>
      <c r="S698" s="87"/>
      <c r="T698" s="87"/>
    </row>
    <row x14ac:dyDescent="0.25" r="699" customHeight="1" ht="17.25">
      <c r="A699" s="178">
        <f>A698</f>
        <v>25569.375</v>
      </c>
      <c r="B699" s="179" t="s">
        <v>78</v>
      </c>
      <c r="C699" s="180"/>
      <c r="D699" s="180"/>
      <c r="E699" s="180"/>
      <c r="F699" s="180"/>
      <c r="G699" s="180">
        <f>SUM(C699:F699)</f>
      </c>
      <c r="H699" s="182">
        <v>6500</v>
      </c>
      <c r="I699" s="125">
        <f>G699*H699</f>
      </c>
      <c r="J699" s="125">
        <f>I699*0.1</f>
      </c>
      <c r="K699" s="125">
        <f>SUM(I699:J699)</f>
      </c>
      <c r="L699" s="175"/>
      <c r="M699" s="87"/>
      <c r="N699" s="87"/>
      <c r="O699" s="87"/>
      <c r="P699" s="87"/>
      <c r="Q699" s="87"/>
      <c r="R699" s="87"/>
      <c r="S699" s="87"/>
      <c r="T699" s="87"/>
    </row>
    <row x14ac:dyDescent="0.25" r="700" customHeight="1" ht="17.25">
      <c r="A700" s="178">
        <f>A699</f>
        <v>25569.375</v>
      </c>
      <c r="B700" s="179" t="s">
        <v>55</v>
      </c>
      <c r="C700" s="180"/>
      <c r="D700" s="180">
        <v>10</v>
      </c>
      <c r="E700" s="180"/>
      <c r="F700" s="180"/>
      <c r="G700" s="180">
        <f>SUM(C700:F700)</f>
      </c>
      <c r="H700" s="182">
        <v>6500</v>
      </c>
      <c r="I700" s="125">
        <f>G700*H700</f>
      </c>
      <c r="J700" s="125">
        <f>I700*0.1</f>
      </c>
      <c r="K700" s="125">
        <f>SUM(I700:J700)</f>
      </c>
      <c r="L700" s="175"/>
      <c r="M700" s="87"/>
      <c r="N700" s="87"/>
      <c r="O700" s="87"/>
      <c r="P700" s="87"/>
      <c r="Q700" s="87"/>
      <c r="R700" s="87"/>
      <c r="S700" s="87"/>
      <c r="T700" s="87"/>
    </row>
    <row x14ac:dyDescent="0.25" r="701" customHeight="1" ht="17.25">
      <c r="A701" s="178">
        <f>A700</f>
        <v>25569.375</v>
      </c>
      <c r="B701" s="179" t="s">
        <v>80</v>
      </c>
      <c r="C701" s="180"/>
      <c r="D701" s="180">
        <v>23</v>
      </c>
      <c r="E701" s="180"/>
      <c r="F701" s="180"/>
      <c r="G701" s="180">
        <f>SUM(C701:F701)</f>
      </c>
      <c r="H701" s="182">
        <v>6000</v>
      </c>
      <c r="I701" s="125">
        <f>G701*H701</f>
      </c>
      <c r="J701" s="185"/>
      <c r="K701" s="125">
        <f>SUM(I701:J701)</f>
      </c>
      <c r="L701" s="175"/>
      <c r="M701" s="87"/>
      <c r="N701" s="87"/>
      <c r="O701" s="87"/>
      <c r="P701" s="87"/>
      <c r="Q701" s="87"/>
      <c r="R701" s="87"/>
      <c r="S701" s="87"/>
      <c r="T701" s="87"/>
    </row>
    <row x14ac:dyDescent="0.25" r="702" customHeight="1" ht="17.25">
      <c r="A702" s="178">
        <f>A701</f>
        <v>25569.375</v>
      </c>
      <c r="B702" s="179" t="s">
        <v>67</v>
      </c>
      <c r="C702" s="180"/>
      <c r="D702" s="180">
        <v>7</v>
      </c>
      <c r="E702" s="180"/>
      <c r="F702" s="180"/>
      <c r="G702" s="180">
        <f>SUM(C702:F702)</f>
      </c>
      <c r="H702" s="182">
        <v>5500</v>
      </c>
      <c r="I702" s="125">
        <f>G702*H702</f>
      </c>
      <c r="J702" s="125">
        <f>I702*0.1</f>
      </c>
      <c r="K702" s="125">
        <f>SUM(I702:J702)</f>
      </c>
      <c r="L702" s="175"/>
      <c r="M702" s="87"/>
      <c r="N702" s="87"/>
      <c r="O702" s="87"/>
      <c r="P702" s="87"/>
      <c r="Q702" s="87"/>
      <c r="R702" s="87"/>
      <c r="S702" s="87"/>
      <c r="T702" s="87"/>
    </row>
    <row x14ac:dyDescent="0.25" r="703" customHeight="1" ht="17.25">
      <c r="A703" s="178">
        <f>A702</f>
        <v>25569.375</v>
      </c>
      <c r="B703" s="186" t="s">
        <v>74</v>
      </c>
      <c r="C703" s="180"/>
      <c r="D703" s="180">
        <v>29</v>
      </c>
      <c r="E703" s="180">
        <v>13</v>
      </c>
      <c r="F703" s="180"/>
      <c r="G703" s="180">
        <f>SUM(C703:F703)</f>
      </c>
      <c r="H703" s="187">
        <v>5000</v>
      </c>
      <c r="I703" s="125">
        <f>G703*H703</f>
      </c>
      <c r="J703" s="125">
        <f>I703*0.1</f>
      </c>
      <c r="K703" s="125">
        <f>SUM(I703:J703)</f>
      </c>
      <c r="L703" s="175"/>
      <c r="M703" s="87"/>
      <c r="N703" s="87"/>
      <c r="O703" s="87"/>
      <c r="P703" s="87"/>
      <c r="Q703" s="87"/>
      <c r="R703" s="87"/>
      <c r="S703" s="87"/>
      <c r="T703" s="87"/>
    </row>
    <row x14ac:dyDescent="0.25" r="704" customHeight="1" ht="17.25">
      <c r="A704" s="178">
        <f>A703</f>
        <v>25569.375</v>
      </c>
      <c r="B704" s="179" t="s">
        <v>11</v>
      </c>
      <c r="C704" s="180"/>
      <c r="D704" s="180">
        <v>13</v>
      </c>
      <c r="E704" s="180">
        <v>7</v>
      </c>
      <c r="F704" s="180"/>
      <c r="G704" s="180">
        <f>SUM(C704:F704)</f>
      </c>
      <c r="H704" s="182">
        <v>6000</v>
      </c>
      <c r="I704" s="125">
        <f>G704*H704</f>
      </c>
      <c r="J704" s="125">
        <f>I704*0.1</f>
      </c>
      <c r="K704" s="125">
        <f>SUM(I704:J704)</f>
      </c>
      <c r="L704" s="175"/>
      <c r="M704" s="87"/>
      <c r="N704" s="87"/>
      <c r="O704" s="87"/>
      <c r="P704" s="87"/>
      <c r="Q704" s="87"/>
      <c r="R704" s="87"/>
      <c r="S704" s="87"/>
      <c r="T704" s="87"/>
    </row>
    <row x14ac:dyDescent="0.25" r="705" customHeight="1" ht="17.25">
      <c r="A705" s="178">
        <f>A704</f>
        <v>25569.375</v>
      </c>
      <c r="B705" s="179" t="s">
        <v>22</v>
      </c>
      <c r="C705" s="180"/>
      <c r="D705" s="180">
        <v>33</v>
      </c>
      <c r="E705" s="180"/>
      <c r="F705" s="180"/>
      <c r="G705" s="180">
        <f>SUM(C705:F705)</f>
      </c>
      <c r="H705" s="182">
        <v>4800</v>
      </c>
      <c r="I705" s="125">
        <f>G705*H705</f>
      </c>
      <c r="J705" s="125">
        <f>I705*0.1</f>
      </c>
      <c r="K705" s="125">
        <f>SUM(I705:J705)</f>
      </c>
      <c r="L705" s="175"/>
      <c r="M705" s="87"/>
      <c r="N705" s="87"/>
      <c r="O705" s="87"/>
      <c r="P705" s="87"/>
      <c r="Q705" s="87"/>
      <c r="R705" s="87"/>
      <c r="S705" s="87"/>
      <c r="T705" s="87"/>
    </row>
    <row x14ac:dyDescent="0.25" r="706" customHeight="1" ht="17.25">
      <c r="A706" s="178">
        <f>A705</f>
        <v>25569.375</v>
      </c>
      <c r="B706" s="186" t="s">
        <v>84</v>
      </c>
      <c r="C706" s="180"/>
      <c r="D706" s="180">
        <v>16</v>
      </c>
      <c r="E706" s="180">
        <v>9</v>
      </c>
      <c r="F706" s="180"/>
      <c r="G706" s="180">
        <f>SUM(C706:F706)</f>
      </c>
      <c r="H706" s="182">
        <v>4800</v>
      </c>
      <c r="I706" s="125">
        <f>G706*H706</f>
      </c>
      <c r="J706" s="125">
        <f>I706*0.1</f>
      </c>
      <c r="K706" s="125">
        <f>SUM(I706:J706)</f>
      </c>
      <c r="L706" s="175"/>
      <c r="M706" s="87"/>
      <c r="N706" s="87"/>
      <c r="O706" s="87"/>
      <c r="P706" s="87"/>
      <c r="Q706" s="87"/>
      <c r="R706" s="87"/>
      <c r="S706" s="87"/>
      <c r="T706" s="87"/>
    </row>
    <row x14ac:dyDescent="0.25" r="707" customHeight="1" ht="17.25">
      <c r="A707" s="178">
        <f>A706</f>
        <v>25569.375</v>
      </c>
      <c r="B707" s="179" t="s">
        <v>17</v>
      </c>
      <c r="C707" s="180"/>
      <c r="D707" s="180">
        <v>37</v>
      </c>
      <c r="E707" s="180">
        <v>15</v>
      </c>
      <c r="F707" s="180"/>
      <c r="G707" s="180">
        <f>SUM(C707:F707)</f>
      </c>
      <c r="H707" s="182">
        <v>6500</v>
      </c>
      <c r="I707" s="125">
        <f>G707*H707</f>
      </c>
      <c r="J707" s="125">
        <f>I707*0.1</f>
      </c>
      <c r="K707" s="125">
        <f>SUM(I707:J707)</f>
      </c>
      <c r="L707" s="175"/>
      <c r="M707" s="87"/>
      <c r="N707" s="87"/>
      <c r="O707" s="87"/>
      <c r="P707" s="87"/>
      <c r="Q707" s="87"/>
      <c r="R707" s="87"/>
      <c r="S707" s="87"/>
      <c r="T707" s="87"/>
    </row>
    <row x14ac:dyDescent="0.25" r="708" customHeight="1" ht="17.25">
      <c r="A708" s="178">
        <f>A707</f>
        <v>25569.375</v>
      </c>
      <c r="B708" s="186" t="s">
        <v>148</v>
      </c>
      <c r="C708" s="180"/>
      <c r="D708" s="180">
        <v>0</v>
      </c>
      <c r="E708" s="180"/>
      <c r="F708" s="180"/>
      <c r="G708" s="180">
        <f>SUM(C708:F708)</f>
      </c>
      <c r="H708" s="182">
        <v>6000</v>
      </c>
      <c r="I708" s="125">
        <f>G708*H708</f>
      </c>
      <c r="J708" s="125">
        <f>I708*0.1</f>
      </c>
      <c r="K708" s="125">
        <f>SUM(I708:J708)</f>
      </c>
      <c r="L708" s="175"/>
      <c r="M708" s="87"/>
      <c r="N708" s="87"/>
      <c r="O708" s="87"/>
      <c r="P708" s="87"/>
      <c r="Q708" s="87"/>
      <c r="R708" s="87"/>
      <c r="S708" s="87"/>
      <c r="T708" s="87"/>
    </row>
    <row x14ac:dyDescent="0.25" r="709" customHeight="1" ht="17.25">
      <c r="A709" s="178">
        <f>A708</f>
        <v>25569.375</v>
      </c>
      <c r="B709" s="179" t="s">
        <v>29</v>
      </c>
      <c r="C709" s="188">
        <v>13</v>
      </c>
      <c r="D709" s="180">
        <v>15</v>
      </c>
      <c r="E709" s="180">
        <v>14</v>
      </c>
      <c r="F709" s="180"/>
      <c r="G709" s="180">
        <f>SUM(C709:F709)</f>
      </c>
      <c r="H709" s="182">
        <v>5500</v>
      </c>
      <c r="I709" s="125">
        <f>G709*H709</f>
      </c>
      <c r="J709" s="125">
        <f>I709*0.1</f>
      </c>
      <c r="K709" s="125">
        <f>SUM(I709:J709)</f>
      </c>
      <c r="L709" s="175"/>
      <c r="M709" s="87"/>
      <c r="N709" s="87"/>
      <c r="O709" s="87"/>
      <c r="P709" s="87"/>
      <c r="Q709" s="87"/>
      <c r="R709" s="87"/>
      <c r="S709" s="87"/>
      <c r="T709" s="87"/>
    </row>
    <row x14ac:dyDescent="0.25" r="710" customHeight="1" ht="17.25">
      <c r="A710" s="178">
        <f>A709</f>
        <v>25569.375</v>
      </c>
      <c r="B710" s="179" t="s">
        <v>15</v>
      </c>
      <c r="C710" s="180"/>
      <c r="D710" s="180">
        <v>17</v>
      </c>
      <c r="E710" s="180">
        <v>5</v>
      </c>
      <c r="F710" s="180"/>
      <c r="G710" s="180">
        <f>SUM(C710:F710)</f>
      </c>
      <c r="H710" s="182">
        <v>4800</v>
      </c>
      <c r="I710" s="125">
        <f>G710*H710</f>
      </c>
      <c r="J710" s="125">
        <f>I710*0.1</f>
      </c>
      <c r="K710" s="125">
        <f>SUM(I710:J710)</f>
      </c>
      <c r="L710" s="175"/>
      <c r="M710" s="87"/>
      <c r="N710" s="87"/>
      <c r="O710" s="87"/>
      <c r="P710" s="87"/>
      <c r="Q710" s="87"/>
      <c r="R710" s="87"/>
      <c r="S710" s="87"/>
      <c r="T710" s="87"/>
    </row>
    <row x14ac:dyDescent="0.25" r="711" customHeight="1" ht="17.25">
      <c r="A711" s="178">
        <f>A710</f>
        <v>25569.375</v>
      </c>
      <c r="B711" s="179" t="s">
        <v>21</v>
      </c>
      <c r="C711" s="188">
        <v>7</v>
      </c>
      <c r="D711" s="180">
        <v>17</v>
      </c>
      <c r="E711" s="180"/>
      <c r="F711" s="180"/>
      <c r="G711" s="180">
        <f>SUM(C711:F711)</f>
      </c>
      <c r="H711" s="182">
        <v>5500</v>
      </c>
      <c r="I711" s="125">
        <f>G711*H711</f>
      </c>
      <c r="J711" s="125">
        <f>I711*0.1</f>
      </c>
      <c r="K711" s="125">
        <f>SUM(I711:J711)</f>
      </c>
      <c r="L711" s="175"/>
      <c r="M711" s="87"/>
      <c r="N711" s="87"/>
      <c r="O711" s="87"/>
      <c r="P711" s="87"/>
      <c r="Q711" s="87"/>
      <c r="R711" s="87"/>
      <c r="S711" s="87"/>
      <c r="T711" s="87"/>
    </row>
    <row x14ac:dyDescent="0.25" r="712" customHeight="1" ht="17.25">
      <c r="A712" s="178">
        <f>A711</f>
        <v>25569.375</v>
      </c>
      <c r="B712" s="179" t="s">
        <v>52</v>
      </c>
      <c r="C712" s="180"/>
      <c r="D712" s="180">
        <v>15</v>
      </c>
      <c r="E712" s="180">
        <v>9</v>
      </c>
      <c r="F712" s="180"/>
      <c r="G712" s="180">
        <f>SUM(C712:F712)</f>
      </c>
      <c r="H712" s="182">
        <v>5500</v>
      </c>
      <c r="I712" s="125">
        <f>G712*H712</f>
      </c>
      <c r="J712" s="125">
        <f>I712*0.1</f>
      </c>
      <c r="K712" s="125">
        <f>SUM(I712:J712)</f>
      </c>
      <c r="L712" s="175"/>
      <c r="M712" s="87"/>
      <c r="N712" s="87"/>
      <c r="O712" s="87"/>
      <c r="P712" s="87"/>
      <c r="Q712" s="87"/>
      <c r="R712" s="87"/>
      <c r="S712" s="87"/>
      <c r="T712" s="87"/>
    </row>
    <row x14ac:dyDescent="0.25" r="713" customHeight="1" ht="17.25">
      <c r="A713" s="178">
        <f>A712</f>
        <v>25569.375</v>
      </c>
      <c r="B713" s="186" t="s">
        <v>61</v>
      </c>
      <c r="C713" s="180"/>
      <c r="D713" s="180">
        <v>7</v>
      </c>
      <c r="E713" s="180"/>
      <c r="F713" s="180"/>
      <c r="G713" s="180">
        <f>SUM(C713:F713)</f>
      </c>
      <c r="H713" s="182">
        <v>5500</v>
      </c>
      <c r="I713" s="125">
        <f>G713*H713</f>
      </c>
      <c r="J713" s="125">
        <f>I713*0.1</f>
      </c>
      <c r="K713" s="125">
        <f>SUM(I713:J713)</f>
      </c>
      <c r="L713" s="175"/>
      <c r="M713" s="87"/>
      <c r="N713" s="87"/>
      <c r="O713" s="87"/>
      <c r="P713" s="87"/>
      <c r="Q713" s="87"/>
      <c r="R713" s="87"/>
      <c r="S713" s="87"/>
      <c r="T713" s="87"/>
    </row>
    <row x14ac:dyDescent="0.25" r="714" customHeight="1" ht="17.25">
      <c r="A714" s="178">
        <f>A713</f>
        <v>25569.375</v>
      </c>
      <c r="B714" s="179" t="s">
        <v>33</v>
      </c>
      <c r="C714" s="180"/>
      <c r="D714" s="180">
        <v>8</v>
      </c>
      <c r="E714" s="180"/>
      <c r="F714" s="180"/>
      <c r="G714" s="180">
        <f>SUM(C714:F714)</f>
      </c>
      <c r="H714" s="182">
        <v>5500</v>
      </c>
      <c r="I714" s="125">
        <f>G714*H714</f>
      </c>
      <c r="J714" s="125">
        <f>I714*0.1</f>
      </c>
      <c r="K714" s="125">
        <f>SUM(I714:J714)</f>
      </c>
      <c r="L714" s="175"/>
      <c r="M714" s="87"/>
      <c r="N714" s="87"/>
      <c r="O714" s="87"/>
      <c r="P714" s="87"/>
      <c r="Q714" s="87"/>
      <c r="R714" s="87"/>
      <c r="S714" s="87"/>
      <c r="T714" s="87"/>
    </row>
    <row x14ac:dyDescent="0.25" r="715" customHeight="1" ht="17.25">
      <c r="A715" s="178">
        <f>A714</f>
        <v>25569.375</v>
      </c>
      <c r="B715" s="179" t="s">
        <v>12</v>
      </c>
      <c r="C715" s="180"/>
      <c r="D715" s="180">
        <v>17</v>
      </c>
      <c r="E715" s="180">
        <v>8</v>
      </c>
      <c r="F715" s="180"/>
      <c r="G715" s="180">
        <f>SUM(C715:F715)</f>
      </c>
      <c r="H715" s="182">
        <v>6000</v>
      </c>
      <c r="I715" s="125">
        <f>G715*H715</f>
      </c>
      <c r="J715" s="125">
        <f>I715*0.1</f>
      </c>
      <c r="K715" s="125">
        <f>SUM(I715:J715)</f>
      </c>
      <c r="L715" s="175"/>
      <c r="M715" s="87"/>
      <c r="N715" s="87"/>
      <c r="O715" s="87"/>
      <c r="P715" s="87"/>
      <c r="Q715" s="87"/>
      <c r="R715" s="87"/>
      <c r="S715" s="87"/>
      <c r="T715" s="87"/>
    </row>
    <row x14ac:dyDescent="0.25" r="716" customHeight="1" ht="17.25">
      <c r="A716" s="178">
        <f>A715</f>
        <v>25569.375</v>
      </c>
      <c r="B716" s="186" t="s">
        <v>37</v>
      </c>
      <c r="C716" s="180"/>
      <c r="D716" s="180">
        <v>6</v>
      </c>
      <c r="E716" s="180"/>
      <c r="F716" s="180"/>
      <c r="G716" s="180">
        <f>SUM(C716:F716)</f>
      </c>
      <c r="H716" s="182">
        <v>6500</v>
      </c>
      <c r="I716" s="125">
        <f>G716*H716</f>
      </c>
      <c r="J716" s="125">
        <f>I716*0.1</f>
      </c>
      <c r="K716" s="125">
        <f>SUM(I716:J716)</f>
      </c>
      <c r="L716" s="175"/>
      <c r="M716" s="87"/>
      <c r="N716" s="87"/>
      <c r="O716" s="87"/>
      <c r="P716" s="87"/>
      <c r="Q716" s="87"/>
      <c r="R716" s="87"/>
      <c r="S716" s="87"/>
      <c r="T716" s="87"/>
    </row>
    <row x14ac:dyDescent="0.25" r="717" customHeight="1" ht="17.25">
      <c r="A717" s="178">
        <f>A716</f>
        <v>25569.375</v>
      </c>
      <c r="B717" s="186" t="s">
        <v>64</v>
      </c>
      <c r="C717" s="180"/>
      <c r="D717" s="180">
        <v>58</v>
      </c>
      <c r="E717" s="180">
        <v>28</v>
      </c>
      <c r="F717" s="180"/>
      <c r="G717" s="180">
        <f>SUM(C717:F717)</f>
      </c>
      <c r="H717" s="182">
        <v>5500</v>
      </c>
      <c r="I717" s="125">
        <f>G717*H717</f>
      </c>
      <c r="J717" s="125">
        <f>I717*0.1</f>
      </c>
      <c r="K717" s="125">
        <f>SUM(I717:J717)</f>
      </c>
      <c r="L717" s="175"/>
      <c r="M717" s="87"/>
      <c r="N717" s="87"/>
      <c r="O717" s="87"/>
      <c r="P717" s="87"/>
      <c r="Q717" s="87"/>
      <c r="R717" s="87"/>
      <c r="S717" s="87"/>
      <c r="T717" s="87"/>
    </row>
    <row x14ac:dyDescent="0.25" r="718" customHeight="1" ht="17.25">
      <c r="A718" s="178">
        <f>A717</f>
        <v>25569.375</v>
      </c>
      <c r="B718" s="179" t="s">
        <v>25</v>
      </c>
      <c r="C718" s="180"/>
      <c r="D718" s="180">
        <v>20</v>
      </c>
      <c r="E718" s="180"/>
      <c r="F718" s="180"/>
      <c r="G718" s="180">
        <f>SUM(C718:F718)</f>
      </c>
      <c r="H718" s="182">
        <v>6000</v>
      </c>
      <c r="I718" s="125">
        <f>G718*H718</f>
      </c>
      <c r="J718" s="125">
        <f>I718*0.1</f>
      </c>
      <c r="K718" s="125">
        <f>SUM(I718:J718)</f>
      </c>
      <c r="L718" s="175"/>
      <c r="M718" s="87"/>
      <c r="N718" s="87"/>
      <c r="O718" s="87"/>
      <c r="P718" s="87"/>
      <c r="Q718" s="87"/>
      <c r="R718" s="87"/>
      <c r="S718" s="87"/>
      <c r="T718" s="87"/>
    </row>
    <row x14ac:dyDescent="0.25" r="719" customHeight="1" ht="17.25">
      <c r="A719" s="178">
        <f>A718</f>
        <v>25569.375</v>
      </c>
      <c r="B719" s="186" t="s">
        <v>76</v>
      </c>
      <c r="C719" s="188"/>
      <c r="D719" s="180">
        <v>25</v>
      </c>
      <c r="E719" s="180">
        <v>15</v>
      </c>
      <c r="F719" s="180"/>
      <c r="G719" s="180">
        <f>SUM(C719:F719)</f>
      </c>
      <c r="H719" s="125">
        <v>6000</v>
      </c>
      <c r="I719" s="125">
        <f>G719*H719</f>
      </c>
      <c r="J719" s="125">
        <f>I719*0.1</f>
      </c>
      <c r="K719" s="125">
        <f>SUM(I719:J719)</f>
      </c>
      <c r="L719" s="175"/>
      <c r="M719" s="87"/>
      <c r="N719" s="87"/>
      <c r="O719" s="87"/>
      <c r="P719" s="87"/>
      <c r="Q719" s="87"/>
      <c r="R719" s="87"/>
      <c r="S719" s="87"/>
      <c r="T719" s="87"/>
    </row>
    <row x14ac:dyDescent="0.25" r="720" customHeight="1" ht="17.25">
      <c r="A720" s="178">
        <f>A719</f>
        <v>25569.375</v>
      </c>
      <c r="B720" s="186" t="s">
        <v>149</v>
      </c>
      <c r="C720" s="180"/>
      <c r="D720" s="180">
        <v>98</v>
      </c>
      <c r="E720" s="180">
        <v>23</v>
      </c>
      <c r="F720" s="180">
        <v>3</v>
      </c>
      <c r="G720" s="180">
        <f>SUM(C720:F720)</f>
      </c>
      <c r="H720" s="125">
        <v>6000</v>
      </c>
      <c r="I720" s="125">
        <f>G720*H720</f>
      </c>
      <c r="J720" s="125">
        <f>I720*0.1</f>
      </c>
      <c r="K720" s="125">
        <f>SUM(I720:J720)</f>
      </c>
      <c r="L720" s="175"/>
      <c r="M720" s="87"/>
      <c r="N720" s="87"/>
      <c r="O720" s="87"/>
      <c r="P720" s="87"/>
      <c r="Q720" s="87"/>
      <c r="R720" s="87"/>
      <c r="S720" s="87"/>
      <c r="T720" s="87"/>
    </row>
    <row x14ac:dyDescent="0.25" r="721" customHeight="1" ht="17.25">
      <c r="A721" s="178">
        <f>A720</f>
        <v>25569.375</v>
      </c>
      <c r="B721" s="186" t="s">
        <v>43</v>
      </c>
      <c r="C721" s="180"/>
      <c r="D721" s="180">
        <v>34</v>
      </c>
      <c r="E721" s="180"/>
      <c r="F721" s="180"/>
      <c r="G721" s="180">
        <f>SUM(C721:F721)</f>
      </c>
      <c r="H721" s="125">
        <v>6000</v>
      </c>
      <c r="I721" s="125">
        <f>G721*H721</f>
      </c>
      <c r="J721" s="125">
        <f>I721*0.1</f>
      </c>
      <c r="K721" s="125">
        <f>SUM(I721:J721)</f>
      </c>
      <c r="L721" s="175"/>
      <c r="M721" s="87"/>
      <c r="N721" s="87"/>
      <c r="O721" s="87"/>
      <c r="P721" s="87"/>
      <c r="Q721" s="87"/>
      <c r="R721" s="87"/>
      <c r="S721" s="87"/>
      <c r="T721" s="87"/>
    </row>
    <row x14ac:dyDescent="0.25" r="722" customHeight="1" ht="17.25">
      <c r="A722" s="178">
        <f>A721</f>
        <v>25569.375</v>
      </c>
      <c r="B722" s="186" t="s">
        <v>18</v>
      </c>
      <c r="C722" s="180"/>
      <c r="D722" s="180">
        <v>9</v>
      </c>
      <c r="E722" s="180">
        <v>7</v>
      </c>
      <c r="F722" s="180">
        <v>6</v>
      </c>
      <c r="G722" s="180">
        <f>SUM(C722:F722)</f>
      </c>
      <c r="H722" s="125">
        <v>6000</v>
      </c>
      <c r="I722" s="125">
        <f>G722*H722</f>
      </c>
      <c r="J722" s="125">
        <f>I722*0.1</f>
      </c>
      <c r="K722" s="125">
        <f>SUM(I722:J722)</f>
      </c>
      <c r="L722" s="175"/>
      <c r="M722" s="87"/>
      <c r="N722" s="87"/>
      <c r="O722" s="87"/>
      <c r="P722" s="87"/>
      <c r="Q722" s="87"/>
      <c r="R722" s="87"/>
      <c r="S722" s="87"/>
      <c r="T722" s="87"/>
    </row>
    <row x14ac:dyDescent="0.25" r="723" customHeight="1" ht="17.25">
      <c r="A723" s="178">
        <f>A722</f>
        <v>25569.375</v>
      </c>
      <c r="B723" s="186" t="s">
        <v>82</v>
      </c>
      <c r="C723" s="188">
        <v>12</v>
      </c>
      <c r="D723" s="180">
        <v>25</v>
      </c>
      <c r="E723" s="180">
        <v>9</v>
      </c>
      <c r="F723" s="180">
        <v>7</v>
      </c>
      <c r="G723" s="180">
        <f>SUM(C723:F723)</f>
      </c>
      <c r="H723" s="125">
        <v>5000</v>
      </c>
      <c r="I723" s="125">
        <f>G723*H723</f>
      </c>
      <c r="J723" s="125">
        <f>I723*0.1</f>
      </c>
      <c r="K723" s="125">
        <f>SUM(I723:J723)</f>
      </c>
      <c r="L723" s="175"/>
      <c r="M723" s="87"/>
      <c r="N723" s="87"/>
      <c r="O723" s="87"/>
      <c r="P723" s="87"/>
      <c r="Q723" s="87"/>
      <c r="R723" s="87"/>
      <c r="S723" s="87"/>
      <c r="T723" s="87"/>
    </row>
    <row x14ac:dyDescent="0.25" r="724" customHeight="1" ht="17.25">
      <c r="A724" s="178">
        <f>A723</f>
        <v>25569.375</v>
      </c>
      <c r="B724" s="186" t="s">
        <v>151</v>
      </c>
      <c r="C724" s="180"/>
      <c r="D724" s="180">
        <v>12</v>
      </c>
      <c r="E724" s="180"/>
      <c r="F724" s="180"/>
      <c r="G724" s="180">
        <f>SUM(C724:F724)</f>
      </c>
      <c r="H724" s="125">
        <v>5000</v>
      </c>
      <c r="I724" s="125">
        <f>G724*H724</f>
      </c>
      <c r="J724" s="125">
        <f>I724*0.1</f>
      </c>
      <c r="K724" s="125">
        <f>SUM(I724:J724)</f>
      </c>
      <c r="L724" s="175"/>
      <c r="M724" s="87"/>
      <c r="N724" s="87"/>
      <c r="O724" s="87"/>
      <c r="P724" s="87"/>
      <c r="Q724" s="87"/>
      <c r="R724" s="87"/>
      <c r="S724" s="87"/>
      <c r="T724" s="87"/>
    </row>
    <row x14ac:dyDescent="0.25" r="725" customHeight="1" ht="17.25">
      <c r="A725" s="178">
        <f>A724</f>
        <v>25569.375</v>
      </c>
      <c r="B725" s="186" t="s">
        <v>105</v>
      </c>
      <c r="C725" s="180"/>
      <c r="D725" s="180">
        <v>29</v>
      </c>
      <c r="E725" s="180"/>
      <c r="F725" s="180"/>
      <c r="G725" s="180">
        <f>SUM(C725:F725)</f>
      </c>
      <c r="H725" s="125">
        <v>7000</v>
      </c>
      <c r="I725" s="125">
        <f>G725*H725</f>
      </c>
      <c r="J725" s="185"/>
      <c r="K725" s="125">
        <f>SUM(I725:J725)</f>
      </c>
      <c r="L725" s="175"/>
      <c r="M725" s="87"/>
      <c r="N725" s="87"/>
      <c r="O725" s="87"/>
      <c r="P725" s="87"/>
      <c r="Q725" s="87"/>
      <c r="R725" s="87"/>
      <c r="S725" s="87"/>
      <c r="T725" s="87"/>
    </row>
    <row x14ac:dyDescent="0.25" r="726" customHeight="1" ht="17.25">
      <c r="A726" s="178">
        <f>A725</f>
        <v>25569.375</v>
      </c>
      <c r="B726" s="186" t="s">
        <v>23</v>
      </c>
      <c r="C726" s="180"/>
      <c r="D726" s="180">
        <v>15</v>
      </c>
      <c r="E726" s="180"/>
      <c r="F726" s="180"/>
      <c r="G726" s="180">
        <f>SUM(C726:F726)</f>
      </c>
      <c r="H726" s="125">
        <v>6000</v>
      </c>
      <c r="I726" s="125">
        <f>G726*H726</f>
      </c>
      <c r="J726" s="125">
        <f>I726*0.1</f>
      </c>
      <c r="K726" s="125">
        <f>SUM(I726:J726)</f>
      </c>
      <c r="L726" s="175"/>
      <c r="M726" s="87"/>
      <c r="N726" s="87"/>
      <c r="O726" s="87"/>
      <c r="P726" s="87"/>
      <c r="Q726" s="87"/>
      <c r="R726" s="87"/>
      <c r="S726" s="87"/>
      <c r="T726" s="87"/>
    </row>
    <row x14ac:dyDescent="0.25" r="727" customHeight="1" ht="17.25">
      <c r="A727" s="178">
        <f>A726</f>
        <v>25569.375</v>
      </c>
      <c r="B727" s="186" t="s">
        <v>40</v>
      </c>
      <c r="C727" s="180"/>
      <c r="D727" s="180">
        <v>12</v>
      </c>
      <c r="E727" s="180"/>
      <c r="F727" s="180"/>
      <c r="G727" s="180">
        <f>SUM(C727:F727)</f>
      </c>
      <c r="H727" s="125">
        <v>6500</v>
      </c>
      <c r="I727" s="125">
        <f>G727*H727</f>
      </c>
      <c r="J727" s="125">
        <f>I727*0.1</f>
      </c>
      <c r="K727" s="125">
        <f>SUM(I727:J727)</f>
      </c>
      <c r="L727" s="175"/>
      <c r="M727" s="87"/>
      <c r="N727" s="87"/>
      <c r="O727" s="87"/>
      <c r="P727" s="87"/>
      <c r="Q727" s="87"/>
      <c r="R727" s="87"/>
      <c r="S727" s="87"/>
      <c r="T727" s="87"/>
    </row>
    <row x14ac:dyDescent="0.25" r="728" customHeight="1" ht="17.25">
      <c r="A728" s="178">
        <f>A727</f>
        <v>25569.375</v>
      </c>
      <c r="B728" s="186" t="s">
        <v>86</v>
      </c>
      <c r="C728" s="180"/>
      <c r="D728" s="180"/>
      <c r="E728" s="180">
        <v>8</v>
      </c>
      <c r="F728" s="180"/>
      <c r="G728" s="180">
        <f>SUM(C728:F728)</f>
      </c>
      <c r="H728" s="125">
        <v>6000</v>
      </c>
      <c r="I728" s="125">
        <f>G728*H728</f>
      </c>
      <c r="J728" s="125">
        <f>I728*0.1</f>
      </c>
      <c r="K728" s="125">
        <f>SUM(I728:J728)</f>
      </c>
      <c r="L728" s="175"/>
      <c r="M728" s="87"/>
      <c r="N728" s="87"/>
      <c r="O728" s="87"/>
      <c r="P728" s="87"/>
      <c r="Q728" s="87"/>
      <c r="R728" s="87"/>
      <c r="S728" s="87"/>
      <c r="T728" s="87"/>
    </row>
    <row x14ac:dyDescent="0.25" r="729" customHeight="1" ht="17.25">
      <c r="A729" s="178">
        <f>A728</f>
        <v>25569.375</v>
      </c>
      <c r="B729" s="186" t="s">
        <v>86</v>
      </c>
      <c r="C729" s="180"/>
      <c r="D729" s="192">
        <v>20</v>
      </c>
      <c r="E729" s="180"/>
      <c r="F729" s="192">
        <v>4</v>
      </c>
      <c r="G729" s="180">
        <f>SUM(C729:F729)</f>
      </c>
      <c r="H729" s="193">
        <v>9000</v>
      </c>
      <c r="I729" s="125">
        <f>G729*H729</f>
      </c>
      <c r="J729" s="125">
        <f>I729*0.1</f>
      </c>
      <c r="K729" s="125">
        <f>SUM(I729:J729)</f>
      </c>
      <c r="L729" s="175"/>
      <c r="M729" s="87"/>
      <c r="N729" s="87"/>
      <c r="O729" s="87"/>
      <c r="P729" s="87"/>
      <c r="Q729" s="87"/>
      <c r="R729" s="87"/>
      <c r="S729" s="87"/>
      <c r="T729" s="87"/>
    </row>
    <row x14ac:dyDescent="0.25" r="730" customHeight="1" ht="17.25">
      <c r="A730" s="178">
        <f>A728</f>
        <v>25569.375</v>
      </c>
      <c r="B730" s="186" t="s">
        <v>152</v>
      </c>
      <c r="C730" s="180"/>
      <c r="D730" s="180">
        <v>50</v>
      </c>
      <c r="E730" s="180"/>
      <c r="F730" s="180"/>
      <c r="G730" s="180">
        <f>SUM(C730:F730)</f>
      </c>
      <c r="H730" s="125">
        <v>6000</v>
      </c>
      <c r="I730" s="125">
        <f>G730*H730</f>
      </c>
      <c r="J730" s="125">
        <f>I730*0.1</f>
      </c>
      <c r="K730" s="125">
        <f>SUM(I730:J730)</f>
      </c>
      <c r="L730" s="175"/>
      <c r="M730" s="87"/>
      <c r="N730" s="87"/>
      <c r="O730" s="87"/>
      <c r="P730" s="87"/>
      <c r="Q730" s="87"/>
      <c r="R730" s="87"/>
      <c r="S730" s="87"/>
      <c r="T730" s="87"/>
    </row>
    <row x14ac:dyDescent="0.25" r="731" customHeight="1" ht="17.25">
      <c r="A731" s="178">
        <f>A726</f>
        <v>25569.375</v>
      </c>
      <c r="B731" s="186" t="s">
        <v>153</v>
      </c>
      <c r="C731" s="180"/>
      <c r="D731" s="180">
        <v>10</v>
      </c>
      <c r="E731" s="180"/>
      <c r="F731" s="180"/>
      <c r="G731" s="180">
        <f>SUM(C731:F731)</f>
      </c>
      <c r="H731" s="125">
        <v>6000</v>
      </c>
      <c r="I731" s="125">
        <f>G731*H731</f>
      </c>
      <c r="J731" s="125">
        <f>I731*0.1</f>
      </c>
      <c r="K731" s="125">
        <f>SUM(I731:J731)</f>
      </c>
      <c r="L731" s="175"/>
      <c r="M731" s="87"/>
      <c r="N731" s="87"/>
      <c r="O731" s="87"/>
      <c r="P731" s="87"/>
      <c r="Q731" s="87"/>
      <c r="R731" s="87"/>
      <c r="S731" s="87"/>
      <c r="T731" s="87"/>
    </row>
    <row x14ac:dyDescent="0.25" r="732" customHeight="1" ht="17.25">
      <c r="A732" s="178">
        <f>A727</f>
        <v>25569.375</v>
      </c>
      <c r="B732" s="186" t="s">
        <v>46</v>
      </c>
      <c r="C732" s="204">
        <v>8</v>
      </c>
      <c r="D732" s="180">
        <v>15</v>
      </c>
      <c r="E732" s="180">
        <v>8</v>
      </c>
      <c r="F732" s="180"/>
      <c r="G732" s="180">
        <f>SUM(C732:F732)</f>
      </c>
      <c r="H732" s="125">
        <v>5500</v>
      </c>
      <c r="I732" s="125">
        <f>G732*H732</f>
      </c>
      <c r="J732" s="125">
        <f>I732*0.1</f>
      </c>
      <c r="K732" s="125">
        <f>SUM(I732:J732)</f>
      </c>
      <c r="L732" s="175"/>
      <c r="M732" s="87"/>
      <c r="N732" s="87"/>
      <c r="O732" s="87"/>
      <c r="P732" s="87"/>
      <c r="Q732" s="87"/>
      <c r="R732" s="87"/>
      <c r="S732" s="87"/>
      <c r="T732" s="87"/>
    </row>
    <row x14ac:dyDescent="0.25" r="733" customHeight="1" ht="17.25">
      <c r="A733" s="178">
        <f>A726</f>
        <v>25569.375</v>
      </c>
      <c r="B733" s="186"/>
      <c r="C733" s="180"/>
      <c r="D733" s="180"/>
      <c r="E733" s="180"/>
      <c r="F733" s="180"/>
      <c r="G733" s="180">
        <f>SUM(C733:F733)</f>
      </c>
      <c r="H733" s="125"/>
      <c r="I733" s="125">
        <f>G733*H733</f>
      </c>
      <c r="J733" s="125">
        <f>I733*0.1</f>
      </c>
      <c r="K733" s="125">
        <f>SUM(I733:J733)</f>
      </c>
      <c r="L733" s="175"/>
      <c r="M733" s="87"/>
      <c r="N733" s="87"/>
      <c r="O733" s="87"/>
      <c r="P733" s="87"/>
      <c r="Q733" s="87"/>
      <c r="R733" s="87"/>
      <c r="S733" s="87"/>
      <c r="T733" s="87"/>
    </row>
    <row x14ac:dyDescent="0.25" r="734" customHeight="1" ht="17.25">
      <c r="A734" s="178">
        <f>A727</f>
        <v>25569.375</v>
      </c>
      <c r="B734" s="186"/>
      <c r="C734" s="180"/>
      <c r="D734" s="180"/>
      <c r="E734" s="180"/>
      <c r="F734" s="180"/>
      <c r="G734" s="180">
        <f>SUM(C734:F734)</f>
      </c>
      <c r="H734" s="125"/>
      <c r="I734" s="125">
        <f>G734*H734</f>
      </c>
      <c r="J734" s="125">
        <f>I734*0.1</f>
      </c>
      <c r="K734" s="125">
        <f>SUM(I734:J734)</f>
      </c>
      <c r="L734" s="175"/>
      <c r="M734" s="87"/>
      <c r="N734" s="87"/>
      <c r="O734" s="87"/>
      <c r="P734" s="87"/>
      <c r="Q734" s="87"/>
      <c r="R734" s="87"/>
      <c r="S734" s="87"/>
      <c r="T734" s="87"/>
    </row>
    <row x14ac:dyDescent="0.25" r="735" customHeight="1" ht="17.25">
      <c r="A735" s="178">
        <f>A733</f>
        <v>25569.375</v>
      </c>
      <c r="B735" s="179"/>
      <c r="C735" s="180"/>
      <c r="D735" s="180"/>
      <c r="E735" s="180"/>
      <c r="F735" s="180"/>
      <c r="G735" s="180">
        <f>SUM(C735:F735)</f>
      </c>
      <c r="H735" s="125"/>
      <c r="I735" s="125">
        <f>G735*H735</f>
      </c>
      <c r="J735" s="125">
        <v>0</v>
      </c>
      <c r="K735" s="125">
        <f>SUM(I735:J735)</f>
      </c>
      <c r="L735" s="175"/>
      <c r="M735" s="87"/>
      <c r="N735" s="87"/>
      <c r="O735" s="87"/>
      <c r="P735" s="87"/>
      <c r="Q735" s="87"/>
      <c r="R735" s="87"/>
      <c r="S735" s="87"/>
      <c r="T735" s="87"/>
    </row>
    <row x14ac:dyDescent="0.25" r="736" customHeight="1" ht="17.25">
      <c r="A736" s="189">
        <f>A735</f>
        <v>25569.375</v>
      </c>
      <c r="B736" s="190" t="s">
        <v>155</v>
      </c>
      <c r="C736" s="191">
        <f>SUM(C689:C735)</f>
      </c>
      <c r="D736" s="191">
        <f>SUM(D689:D735)</f>
      </c>
      <c r="E736" s="191">
        <f>SUM(E689:E735)</f>
      </c>
      <c r="F736" s="191">
        <f>SUM(F689:F735)</f>
      </c>
      <c r="G736" s="191">
        <f>SUM(G689:G735)</f>
      </c>
      <c r="H736" s="191"/>
      <c r="I736" s="191">
        <f>SUM(I689:I735)</f>
      </c>
      <c r="J736" s="191">
        <f>SUM(J689:J735)</f>
      </c>
      <c r="K736" s="191">
        <f>SUM(K689:K735)</f>
      </c>
      <c r="L736" s="175"/>
      <c r="M736" s="87"/>
      <c r="N736" s="87"/>
      <c r="O736" s="87"/>
      <c r="P736" s="87"/>
      <c r="Q736" s="87"/>
      <c r="R736" s="87"/>
      <c r="S736" s="87"/>
      <c r="T736" s="87"/>
    </row>
    <row x14ac:dyDescent="0.25" r="737" customHeight="1" ht="17.25">
      <c r="A737" s="178">
        <f>A736</f>
        <v>25569.375</v>
      </c>
      <c r="B737" s="186" t="s">
        <v>113</v>
      </c>
      <c r="C737" s="180"/>
      <c r="D737" s="180">
        <v>42</v>
      </c>
      <c r="E737" s="180">
        <v>60</v>
      </c>
      <c r="F737" s="180"/>
      <c r="G737" s="180">
        <f>SUM(C737:F737)</f>
      </c>
      <c r="H737" s="125">
        <v>6500</v>
      </c>
      <c r="I737" s="125">
        <f>G737*H737</f>
      </c>
      <c r="J737" s="185"/>
      <c r="K737" s="125">
        <f>SUM(I737:J737)</f>
      </c>
      <c r="L737" s="175"/>
      <c r="M737" s="87"/>
      <c r="N737" s="87"/>
      <c r="O737" s="87"/>
      <c r="P737" s="87"/>
      <c r="Q737" s="87"/>
      <c r="R737" s="87"/>
      <c r="S737" s="87"/>
      <c r="T737" s="87"/>
    </row>
    <row x14ac:dyDescent="0.25" r="738" customHeight="1" ht="17.25">
      <c r="A738" s="178">
        <f>A737</f>
        <v>25569.375</v>
      </c>
      <c r="B738" s="186" t="s">
        <v>156</v>
      </c>
      <c r="C738" s="180"/>
      <c r="D738" s="180">
        <v>9</v>
      </c>
      <c r="E738" s="180">
        <v>6</v>
      </c>
      <c r="F738" s="180"/>
      <c r="G738" s="180">
        <f>SUM(C738:F738)</f>
      </c>
      <c r="H738" s="125">
        <v>6500</v>
      </c>
      <c r="I738" s="125">
        <f>G738*H738</f>
      </c>
      <c r="J738" s="185"/>
      <c r="K738" s="125">
        <f>SUM(I738:J738)</f>
      </c>
      <c r="L738" s="175"/>
      <c r="M738" s="87"/>
      <c r="N738" s="87"/>
      <c r="O738" s="87"/>
      <c r="P738" s="87"/>
      <c r="Q738" s="87"/>
      <c r="R738" s="87"/>
      <c r="S738" s="87"/>
      <c r="T738" s="87"/>
    </row>
    <row x14ac:dyDescent="0.25" r="739" customHeight="1" ht="17.25">
      <c r="A739" s="178">
        <f>A738</f>
        <v>25569.375</v>
      </c>
      <c r="B739" s="186" t="s">
        <v>112</v>
      </c>
      <c r="C739" s="180"/>
      <c r="D739" s="180">
        <v>8</v>
      </c>
      <c r="E739" s="180">
        <v>1</v>
      </c>
      <c r="F739" s="180"/>
      <c r="G739" s="180">
        <f>SUM(C739:F739)</f>
      </c>
      <c r="H739" s="125">
        <v>6900</v>
      </c>
      <c r="I739" s="125">
        <f>G739*H739</f>
      </c>
      <c r="J739" s="185"/>
      <c r="K739" s="125">
        <f>SUM(I739:J739)</f>
      </c>
      <c r="L739" s="175"/>
      <c r="M739" s="87"/>
      <c r="N739" s="87"/>
      <c r="O739" s="87"/>
      <c r="P739" s="87"/>
      <c r="Q739" s="87"/>
      <c r="R739" s="87"/>
      <c r="S739" s="87"/>
      <c r="T739" s="87"/>
    </row>
    <row x14ac:dyDescent="0.25" r="740" customHeight="1" ht="17.25">
      <c r="A740" s="178">
        <f>A739</f>
        <v>25569.375</v>
      </c>
      <c r="B740" s="179"/>
      <c r="C740" s="180"/>
      <c r="D740" s="180"/>
      <c r="E740" s="180"/>
      <c r="F740" s="180"/>
      <c r="G740" s="180">
        <f>SUM(C740:F740)</f>
      </c>
      <c r="H740" s="125"/>
      <c r="I740" s="125">
        <f>G740*H740</f>
      </c>
      <c r="J740" s="185"/>
      <c r="K740" s="125">
        <f>SUM(I740:J740)</f>
      </c>
      <c r="L740" s="175"/>
      <c r="M740" s="87"/>
      <c r="N740" s="87"/>
      <c r="O740" s="87"/>
      <c r="P740" s="87"/>
      <c r="Q740" s="87"/>
      <c r="R740" s="87"/>
      <c r="S740" s="87"/>
      <c r="T740" s="87"/>
    </row>
    <row x14ac:dyDescent="0.25" r="741" customHeight="1" ht="17.25">
      <c r="A741" s="178">
        <f>A740</f>
        <v>25569.375</v>
      </c>
      <c r="B741" s="179"/>
      <c r="C741" s="180"/>
      <c r="D741" s="180"/>
      <c r="E741" s="180"/>
      <c r="F741" s="180"/>
      <c r="G741" s="180">
        <f>SUM(C741:F741)</f>
      </c>
      <c r="H741" s="125"/>
      <c r="I741" s="125">
        <f>G741*H741</f>
      </c>
      <c r="J741" s="185"/>
      <c r="K741" s="125">
        <f>SUM(I741:J741)</f>
      </c>
      <c r="L741" s="175"/>
      <c r="M741" s="87"/>
      <c r="N741" s="87"/>
      <c r="O741" s="87"/>
      <c r="P741" s="87"/>
      <c r="Q741" s="87"/>
      <c r="R741" s="87"/>
      <c r="S741" s="87"/>
      <c r="T741" s="87"/>
    </row>
    <row x14ac:dyDescent="0.25" r="742" customHeight="1" ht="17.25">
      <c r="A742" s="178">
        <f>A741</f>
        <v>25569.375</v>
      </c>
      <c r="B742" s="179"/>
      <c r="C742" s="180"/>
      <c r="D742" s="180"/>
      <c r="E742" s="180"/>
      <c r="F742" s="180"/>
      <c r="G742" s="180">
        <f>SUM(C742:F742)</f>
      </c>
      <c r="H742" s="125"/>
      <c r="I742" s="125">
        <f>G742*H742</f>
      </c>
      <c r="J742" s="185"/>
      <c r="K742" s="125">
        <f>SUM(I742:J742)</f>
      </c>
      <c r="L742" s="175"/>
      <c r="M742" s="87"/>
      <c r="N742" s="87"/>
      <c r="O742" s="87"/>
      <c r="P742" s="87"/>
      <c r="Q742" s="87"/>
      <c r="R742" s="87"/>
      <c r="S742" s="87"/>
      <c r="T742" s="87"/>
    </row>
    <row x14ac:dyDescent="0.25" r="743" customHeight="1" ht="17.25">
      <c r="A743" s="178">
        <f>A742</f>
        <v>25569.375</v>
      </c>
      <c r="B743" s="179"/>
      <c r="C743" s="180"/>
      <c r="D743" s="180"/>
      <c r="E743" s="180"/>
      <c r="F743" s="180"/>
      <c r="G743" s="180">
        <f>SUM(C743:F743)</f>
      </c>
      <c r="H743" s="125"/>
      <c r="I743" s="125">
        <f>G743*H743</f>
      </c>
      <c r="J743" s="185"/>
      <c r="K743" s="125">
        <f>SUM(I743:J743)</f>
      </c>
      <c r="L743" s="175"/>
      <c r="M743" s="87"/>
      <c r="N743" s="87"/>
      <c r="O743" s="87"/>
      <c r="P743" s="87"/>
      <c r="Q743" s="87"/>
      <c r="R743" s="87"/>
      <c r="S743" s="87"/>
      <c r="T743" s="87"/>
    </row>
    <row x14ac:dyDescent="0.25" r="744" customHeight="1" ht="17.25">
      <c r="A744" s="178">
        <f>A743</f>
        <v>25569.375</v>
      </c>
      <c r="B744" s="179"/>
      <c r="C744" s="180"/>
      <c r="D744" s="180"/>
      <c r="E744" s="180"/>
      <c r="F744" s="180"/>
      <c r="G744" s="180">
        <f>SUM(C744:F744)</f>
      </c>
      <c r="H744" s="125"/>
      <c r="I744" s="125">
        <f>G744*H744</f>
      </c>
      <c r="J744" s="185"/>
      <c r="K744" s="125">
        <f>SUM(I744:J744)</f>
      </c>
      <c r="L744" s="175"/>
      <c r="M744" s="87"/>
      <c r="N744" s="87"/>
      <c r="O744" s="87"/>
      <c r="P744" s="87"/>
      <c r="Q744" s="87"/>
      <c r="R744" s="87"/>
      <c r="S744" s="87"/>
      <c r="T744" s="87"/>
    </row>
    <row x14ac:dyDescent="0.25" r="745" customHeight="1" ht="17.25">
      <c r="A745" s="189">
        <f>A744</f>
        <v>25569.375</v>
      </c>
      <c r="B745" s="190" t="s">
        <v>157</v>
      </c>
      <c r="C745" s="191">
        <f>SUM(C737:C744)</f>
      </c>
      <c r="D745" s="191">
        <f>SUM(D737:D744)</f>
      </c>
      <c r="E745" s="191">
        <f>SUM(E737:E744)</f>
      </c>
      <c r="F745" s="191">
        <f>SUM(F737:F744)</f>
      </c>
      <c r="G745" s="191">
        <f>SUM(G737:G744)</f>
      </c>
      <c r="H745" s="201"/>
      <c r="I745" s="201">
        <f>SUM(I737:I744)</f>
      </c>
      <c r="J745" s="201"/>
      <c r="K745" s="202">
        <f>SUM(K737:K744)</f>
      </c>
      <c r="L745" s="175"/>
      <c r="M745" s="87"/>
      <c r="N745" s="87"/>
      <c r="O745" s="87"/>
      <c r="P745" s="87"/>
      <c r="Q745" s="87"/>
      <c r="R745" s="87"/>
      <c r="S745" s="87"/>
      <c r="T745" s="87"/>
    </row>
    <row x14ac:dyDescent="0.25" r="746" customHeight="1" ht="17.25" hidden="1">
      <c r="A746" s="172" t="s">
        <v>128</v>
      </c>
      <c r="B746" s="173" t="s">
        <v>2</v>
      </c>
      <c r="C746" s="174" t="s">
        <v>129</v>
      </c>
      <c r="D746" s="174" t="s">
        <v>130</v>
      </c>
      <c r="E746" s="174" t="s">
        <v>131</v>
      </c>
      <c r="F746" s="174" t="s">
        <v>132</v>
      </c>
      <c r="G746" s="174" t="s">
        <v>133</v>
      </c>
      <c r="H746" s="174" t="s">
        <v>7</v>
      </c>
      <c r="I746" s="174" t="s">
        <v>134</v>
      </c>
      <c r="J746" s="174" t="s">
        <v>90</v>
      </c>
      <c r="K746" s="174" t="s">
        <v>135</v>
      </c>
      <c r="L746" s="175"/>
      <c r="M746" s="87"/>
      <c r="N746" s="87"/>
      <c r="O746" s="87"/>
      <c r="P746" s="87"/>
      <c r="Q746" s="87"/>
      <c r="R746" s="87"/>
      <c r="S746" s="87"/>
      <c r="T746" s="87"/>
    </row>
    <row x14ac:dyDescent="0.25" r="747" customHeight="1" ht="17.25">
      <c r="A747" s="178">
        <f>A745+1</f>
        <v>25569.375</v>
      </c>
      <c r="B747" s="179" t="s">
        <v>137</v>
      </c>
      <c r="C747" s="180"/>
      <c r="D747" s="181">
        <v>103</v>
      </c>
      <c r="E747" s="180">
        <v>13</v>
      </c>
      <c r="F747" s="180">
        <v>15</v>
      </c>
      <c r="G747" s="180">
        <f>SUM(C747:F747)</f>
      </c>
      <c r="H747" s="182">
        <v>4500</v>
      </c>
      <c r="I747" s="125">
        <f>G747*H747</f>
      </c>
      <c r="J747" s="125">
        <f>I747*0.1</f>
      </c>
      <c r="K747" s="125">
        <f>SUM(I747:J747)</f>
      </c>
      <c r="L747" s="175"/>
      <c r="M747" s="87"/>
      <c r="N747" s="87"/>
      <c r="O747" s="87"/>
      <c r="P747" s="87"/>
      <c r="Q747" s="87"/>
      <c r="R747" s="87"/>
      <c r="S747" s="87"/>
      <c r="T747" s="87"/>
    </row>
    <row x14ac:dyDescent="0.25" r="748" customHeight="1" ht="17.25">
      <c r="A748" s="178">
        <f>A747</f>
        <v>25569.375</v>
      </c>
      <c r="B748" s="179" t="s">
        <v>13</v>
      </c>
      <c r="C748" s="180"/>
      <c r="D748" s="180">
        <v>12</v>
      </c>
      <c r="E748" s="180"/>
      <c r="F748" s="180"/>
      <c r="G748" s="180">
        <f>SUM(C748:F748)</f>
      </c>
      <c r="H748" s="182">
        <v>6000</v>
      </c>
      <c r="I748" s="125">
        <f>G748*H748</f>
      </c>
      <c r="J748" s="125">
        <f>I748*0.1</f>
      </c>
      <c r="K748" s="125">
        <f>SUM(I748:J748)</f>
      </c>
      <c r="L748" s="175"/>
      <c r="M748" s="87"/>
      <c r="N748" s="87"/>
      <c r="O748" s="87"/>
      <c r="P748" s="87"/>
      <c r="Q748" s="87"/>
      <c r="R748" s="87"/>
      <c r="S748" s="87"/>
      <c r="T748" s="87"/>
    </row>
    <row x14ac:dyDescent="0.25" r="749" customHeight="1" ht="17.25">
      <c r="A749" s="178">
        <f>A748</f>
        <v>25569.375</v>
      </c>
      <c r="B749" s="179" t="s">
        <v>58</v>
      </c>
      <c r="C749" s="183">
        <v>9</v>
      </c>
      <c r="D749" s="180">
        <v>13</v>
      </c>
      <c r="E749" s="180">
        <v>9</v>
      </c>
      <c r="F749" s="180"/>
      <c r="G749" s="180">
        <f>SUM(C749:F749)</f>
      </c>
      <c r="H749" s="182">
        <v>5500</v>
      </c>
      <c r="I749" s="125">
        <f>G749*H749</f>
      </c>
      <c r="J749" s="125">
        <f>I749*0.1</f>
      </c>
      <c r="K749" s="125">
        <f>SUM(I749:J749)</f>
      </c>
      <c r="L749" s="175"/>
      <c r="M749" s="87"/>
      <c r="N749" s="87"/>
      <c r="O749" s="87"/>
      <c r="P749" s="87"/>
      <c r="Q749" s="87"/>
      <c r="R749" s="87"/>
      <c r="S749" s="87"/>
      <c r="T749" s="87"/>
    </row>
    <row x14ac:dyDescent="0.25" r="750" customHeight="1" ht="17.25">
      <c r="A750" s="178">
        <f>A749</f>
        <v>25569.375</v>
      </c>
      <c r="B750" s="179" t="s">
        <v>147</v>
      </c>
      <c r="C750" s="183">
        <v>25</v>
      </c>
      <c r="D750" s="180">
        <v>40</v>
      </c>
      <c r="E750" s="180">
        <v>25</v>
      </c>
      <c r="F750" s="180">
        <v>20</v>
      </c>
      <c r="G750" s="180">
        <f>SUM(C750:F750)</f>
      </c>
      <c r="H750" s="182">
        <v>5000</v>
      </c>
      <c r="I750" s="125">
        <f>G750*H750</f>
      </c>
      <c r="J750" s="125">
        <f>I750*0.1</f>
      </c>
      <c r="K750" s="125">
        <f>SUM(I750:J750)</f>
      </c>
      <c r="L750" s="175"/>
      <c r="M750" s="87"/>
      <c r="N750" s="87"/>
      <c r="O750" s="87"/>
      <c r="P750" s="87"/>
      <c r="Q750" s="87"/>
      <c r="R750" s="87"/>
      <c r="S750" s="87"/>
      <c r="T750" s="87"/>
    </row>
    <row x14ac:dyDescent="0.25" r="751" customHeight="1" ht="17.25">
      <c r="A751" s="178">
        <f>A750</f>
        <v>25569.375</v>
      </c>
      <c r="B751" s="179" t="s">
        <v>27</v>
      </c>
      <c r="C751" s="180"/>
      <c r="D751" s="180">
        <v>10</v>
      </c>
      <c r="E751" s="180">
        <v>10</v>
      </c>
      <c r="F751" s="180"/>
      <c r="G751" s="180">
        <f>SUM(C751:F751)</f>
      </c>
      <c r="H751" s="182">
        <v>5500</v>
      </c>
      <c r="I751" s="125">
        <f>G751*H751</f>
      </c>
      <c r="J751" s="125">
        <f>I751*0.1</f>
      </c>
      <c r="K751" s="125">
        <f>SUM(I751:J751)</f>
      </c>
      <c r="L751" s="175"/>
      <c r="M751" s="87"/>
      <c r="N751" s="87"/>
      <c r="O751" s="87"/>
      <c r="P751" s="87"/>
      <c r="Q751" s="87"/>
      <c r="R751" s="87"/>
      <c r="S751" s="87"/>
      <c r="T751" s="87"/>
    </row>
    <row x14ac:dyDescent="0.25" r="752" customHeight="1" ht="17.25">
      <c r="A752" s="178">
        <f>A751</f>
        <v>25569.375</v>
      </c>
      <c r="B752" s="179" t="s">
        <v>20</v>
      </c>
      <c r="C752" s="180"/>
      <c r="D752" s="180">
        <v>61</v>
      </c>
      <c r="E752" s="180"/>
      <c r="F752" s="180"/>
      <c r="G752" s="180">
        <f>SUM(C752:F752)</f>
      </c>
      <c r="H752" s="182">
        <v>5500</v>
      </c>
      <c r="I752" s="125">
        <f>G752*H752</f>
      </c>
      <c r="J752" s="125">
        <f>I752*0.1</f>
      </c>
      <c r="K752" s="125">
        <f>SUM(I752:J752)</f>
      </c>
      <c r="L752" s="175"/>
      <c r="M752" s="87"/>
      <c r="N752" s="87"/>
      <c r="O752" s="87"/>
      <c r="P752" s="87"/>
      <c r="Q752" s="87"/>
      <c r="R752" s="87"/>
      <c r="S752" s="87"/>
      <c r="T752" s="87"/>
    </row>
    <row x14ac:dyDescent="0.25" r="753" customHeight="1" ht="17.25">
      <c r="A753" s="178">
        <f>A752</f>
        <v>25569.375</v>
      </c>
      <c r="B753" s="179" t="s">
        <v>31</v>
      </c>
      <c r="C753" s="180"/>
      <c r="D753" s="180">
        <v>25</v>
      </c>
      <c r="E753" s="180"/>
      <c r="F753" s="180"/>
      <c r="G753" s="180">
        <f>SUM(C753:F753)</f>
      </c>
      <c r="H753" s="182">
        <v>6000</v>
      </c>
      <c r="I753" s="125">
        <f>G753*H753</f>
      </c>
      <c r="J753" s="125">
        <f>I753*0.1</f>
      </c>
      <c r="K753" s="125">
        <f>SUM(I753:J753)</f>
      </c>
      <c r="L753" s="175"/>
      <c r="M753" s="87"/>
      <c r="N753" s="87"/>
      <c r="O753" s="87"/>
      <c r="P753" s="87"/>
      <c r="Q753" s="87"/>
      <c r="R753" s="87"/>
      <c r="S753" s="87"/>
      <c r="T753" s="87"/>
    </row>
    <row x14ac:dyDescent="0.25" r="754" customHeight="1" ht="17.25">
      <c r="A754" s="178">
        <f>A753</f>
        <v>25569.375</v>
      </c>
      <c r="B754" s="179" t="s">
        <v>71</v>
      </c>
      <c r="C754" s="180"/>
      <c r="D754" s="180">
        <v>25</v>
      </c>
      <c r="E754" s="180"/>
      <c r="F754" s="180"/>
      <c r="G754" s="180">
        <f>SUM(C754:F754)</f>
      </c>
      <c r="H754" s="182">
        <v>6000</v>
      </c>
      <c r="I754" s="125">
        <f>G754*H754</f>
      </c>
      <c r="J754" s="125">
        <f>I754*0.1</f>
      </c>
      <c r="K754" s="125">
        <f>SUM(I754:J754)</f>
      </c>
      <c r="L754" s="175"/>
      <c r="M754" s="87"/>
      <c r="N754" s="87"/>
      <c r="O754" s="87"/>
      <c r="P754" s="87"/>
      <c r="Q754" s="87"/>
      <c r="R754" s="87"/>
      <c r="S754" s="87"/>
      <c r="T754" s="87"/>
    </row>
    <row x14ac:dyDescent="0.25" r="755" customHeight="1" ht="17.25">
      <c r="A755" s="178">
        <f>A754</f>
        <v>25569.375</v>
      </c>
      <c r="B755" s="184" t="s">
        <v>49</v>
      </c>
      <c r="C755" s="180"/>
      <c r="D755" s="180">
        <v>20</v>
      </c>
      <c r="E755" s="180">
        <v>9</v>
      </c>
      <c r="F755" s="180">
        <v>6</v>
      </c>
      <c r="G755" s="180">
        <f>SUM(C755:F755)</f>
      </c>
      <c r="H755" s="182">
        <v>6000</v>
      </c>
      <c r="I755" s="125">
        <f>G755*H755</f>
      </c>
      <c r="J755" s="125">
        <f>I755*0.1</f>
      </c>
      <c r="K755" s="125">
        <f>SUM(I755:J755)</f>
      </c>
      <c r="L755" s="175"/>
      <c r="M755" s="87"/>
      <c r="N755" s="87"/>
      <c r="O755" s="87"/>
      <c r="P755" s="87"/>
      <c r="Q755" s="87"/>
      <c r="R755" s="87"/>
      <c r="S755" s="87"/>
      <c r="T755" s="87"/>
    </row>
    <row x14ac:dyDescent="0.25" r="756" customHeight="1" ht="17.25">
      <c r="A756" s="178">
        <f>A755</f>
        <v>25569.375</v>
      </c>
      <c r="B756" s="179" t="s">
        <v>9</v>
      </c>
      <c r="C756" s="180"/>
      <c r="D756" s="180">
        <v>41</v>
      </c>
      <c r="E756" s="180"/>
      <c r="F756" s="180"/>
      <c r="G756" s="180">
        <f>SUM(C756:F756)</f>
      </c>
      <c r="H756" s="182">
        <v>6000</v>
      </c>
      <c r="I756" s="125">
        <f>G756*H756</f>
      </c>
      <c r="J756" s="125">
        <f>I756*0.1</f>
      </c>
      <c r="K756" s="125">
        <f>SUM(I756:J756)</f>
      </c>
      <c r="L756" s="175"/>
      <c r="M756" s="87"/>
      <c r="N756" s="87"/>
      <c r="O756" s="87"/>
      <c r="P756" s="87"/>
      <c r="Q756" s="87"/>
      <c r="R756" s="87"/>
      <c r="S756" s="87"/>
      <c r="T756" s="87"/>
    </row>
    <row x14ac:dyDescent="0.25" r="757" customHeight="1" ht="17.25">
      <c r="A757" s="178">
        <f>A756</f>
        <v>25569.375</v>
      </c>
      <c r="B757" s="179" t="s">
        <v>78</v>
      </c>
      <c r="C757" s="180"/>
      <c r="D757" s="180">
        <v>0</v>
      </c>
      <c r="E757" s="180"/>
      <c r="F757" s="180"/>
      <c r="G757" s="180">
        <f>SUM(C757:F757)</f>
      </c>
      <c r="H757" s="182">
        <v>6500</v>
      </c>
      <c r="I757" s="125">
        <f>G757*H757</f>
      </c>
      <c r="J757" s="125">
        <f>I757*0.1</f>
      </c>
      <c r="K757" s="125">
        <f>SUM(I757:J757)</f>
      </c>
      <c r="L757" s="175"/>
      <c r="M757" s="87"/>
      <c r="N757" s="87"/>
      <c r="O757" s="87"/>
      <c r="P757" s="87"/>
      <c r="Q757" s="87"/>
      <c r="R757" s="87"/>
      <c r="S757" s="87"/>
      <c r="T757" s="87"/>
    </row>
    <row x14ac:dyDescent="0.25" r="758" customHeight="1" ht="17.25">
      <c r="A758" s="178">
        <f>A757</f>
        <v>25569.375</v>
      </c>
      <c r="B758" s="179" t="s">
        <v>55</v>
      </c>
      <c r="C758" s="180"/>
      <c r="D758" s="180">
        <v>10</v>
      </c>
      <c r="E758" s="180"/>
      <c r="F758" s="180"/>
      <c r="G758" s="180">
        <f>SUM(C758:F758)</f>
      </c>
      <c r="H758" s="182">
        <v>6500</v>
      </c>
      <c r="I758" s="125">
        <f>G758*H758</f>
      </c>
      <c r="J758" s="125">
        <f>I758*0.1</f>
      </c>
      <c r="K758" s="125">
        <f>SUM(I758:J758)</f>
      </c>
      <c r="L758" s="175"/>
      <c r="M758" s="87"/>
      <c r="N758" s="87"/>
      <c r="O758" s="87"/>
      <c r="P758" s="87"/>
      <c r="Q758" s="87"/>
      <c r="R758" s="87"/>
      <c r="S758" s="87"/>
      <c r="T758" s="87"/>
    </row>
    <row x14ac:dyDescent="0.25" r="759" customHeight="1" ht="17.25">
      <c r="A759" s="178">
        <f>A758</f>
        <v>25569.375</v>
      </c>
      <c r="B759" s="179" t="s">
        <v>80</v>
      </c>
      <c r="C759" s="180"/>
      <c r="D759" s="180">
        <v>23</v>
      </c>
      <c r="E759" s="180"/>
      <c r="F759" s="180"/>
      <c r="G759" s="180">
        <f>SUM(C759:F759)</f>
      </c>
      <c r="H759" s="182">
        <v>6000</v>
      </c>
      <c r="I759" s="125">
        <f>G759*H759</f>
      </c>
      <c r="J759" s="185"/>
      <c r="K759" s="125">
        <f>SUM(I759:J759)</f>
      </c>
      <c r="L759" s="175"/>
      <c r="M759" s="87"/>
      <c r="N759" s="87"/>
      <c r="O759" s="87"/>
      <c r="P759" s="87"/>
      <c r="Q759" s="87"/>
      <c r="R759" s="87"/>
      <c r="S759" s="87"/>
      <c r="T759" s="87"/>
    </row>
    <row x14ac:dyDescent="0.25" r="760" customHeight="1" ht="17.25">
      <c r="A760" s="178">
        <f>A759</f>
        <v>25569.375</v>
      </c>
      <c r="B760" s="179" t="s">
        <v>67</v>
      </c>
      <c r="C760" s="180"/>
      <c r="D760" s="180">
        <v>7</v>
      </c>
      <c r="E760" s="180"/>
      <c r="F760" s="180"/>
      <c r="G760" s="180">
        <f>SUM(C760:F760)</f>
      </c>
      <c r="H760" s="182">
        <v>5500</v>
      </c>
      <c r="I760" s="125">
        <f>G760*H760</f>
      </c>
      <c r="J760" s="125">
        <f>I760*0.1</f>
      </c>
      <c r="K760" s="125">
        <f>SUM(I760:J760)</f>
      </c>
      <c r="L760" s="175"/>
      <c r="M760" s="87"/>
      <c r="N760" s="87"/>
      <c r="O760" s="87"/>
      <c r="P760" s="87"/>
      <c r="Q760" s="87"/>
      <c r="R760" s="87"/>
      <c r="S760" s="87"/>
      <c r="T760" s="87"/>
    </row>
    <row x14ac:dyDescent="0.25" r="761" customHeight="1" ht="17.25">
      <c r="A761" s="178">
        <f>A760</f>
        <v>25569.375</v>
      </c>
      <c r="B761" s="186" t="s">
        <v>74</v>
      </c>
      <c r="C761" s="180"/>
      <c r="D761" s="180">
        <v>29</v>
      </c>
      <c r="E761" s="180">
        <v>10</v>
      </c>
      <c r="F761" s="180"/>
      <c r="G761" s="180">
        <f>SUM(C761:F761)</f>
      </c>
      <c r="H761" s="187">
        <v>5000</v>
      </c>
      <c r="I761" s="125">
        <f>G761*H761</f>
      </c>
      <c r="J761" s="125">
        <f>I761*0.1</f>
      </c>
      <c r="K761" s="125">
        <f>SUM(I761:J761)</f>
      </c>
      <c r="L761" s="175"/>
      <c r="M761" s="87"/>
      <c r="N761" s="87"/>
      <c r="O761" s="87"/>
      <c r="P761" s="87"/>
      <c r="Q761" s="87"/>
      <c r="R761" s="87"/>
      <c r="S761" s="87"/>
      <c r="T761" s="87"/>
    </row>
    <row x14ac:dyDescent="0.25" r="762" customHeight="1" ht="17.25">
      <c r="A762" s="178">
        <f>A761</f>
        <v>25569.375</v>
      </c>
      <c r="B762" s="179" t="s">
        <v>11</v>
      </c>
      <c r="C762" s="180"/>
      <c r="D762" s="180">
        <v>0</v>
      </c>
      <c r="E762" s="180"/>
      <c r="F762" s="180"/>
      <c r="G762" s="180">
        <f>SUM(C762:F762)</f>
      </c>
      <c r="H762" s="182">
        <v>6000</v>
      </c>
      <c r="I762" s="125">
        <f>G762*H762</f>
      </c>
      <c r="J762" s="125">
        <f>I762*0.1</f>
      </c>
      <c r="K762" s="125">
        <f>SUM(I762:J762)</f>
      </c>
      <c r="L762" s="175"/>
      <c r="M762" s="87"/>
      <c r="N762" s="87"/>
      <c r="O762" s="87"/>
      <c r="P762" s="87"/>
      <c r="Q762" s="87"/>
      <c r="R762" s="87"/>
      <c r="S762" s="87"/>
      <c r="T762" s="87"/>
    </row>
    <row x14ac:dyDescent="0.25" r="763" customHeight="1" ht="17.25">
      <c r="A763" s="178">
        <f>A762</f>
        <v>25569.375</v>
      </c>
      <c r="B763" s="179" t="s">
        <v>22</v>
      </c>
      <c r="C763" s="180"/>
      <c r="D763" s="180">
        <v>28</v>
      </c>
      <c r="E763" s="180"/>
      <c r="F763" s="180"/>
      <c r="G763" s="180">
        <f>SUM(C763:F763)</f>
      </c>
      <c r="H763" s="182">
        <v>4800</v>
      </c>
      <c r="I763" s="125">
        <f>G763*H763</f>
      </c>
      <c r="J763" s="125">
        <f>I763*0.1</f>
      </c>
      <c r="K763" s="125">
        <f>SUM(I763:J763)</f>
      </c>
      <c r="L763" s="175"/>
      <c r="M763" s="87"/>
      <c r="N763" s="87"/>
      <c r="O763" s="87"/>
      <c r="P763" s="87"/>
      <c r="Q763" s="87"/>
      <c r="R763" s="87"/>
      <c r="S763" s="87"/>
      <c r="T763" s="87"/>
    </row>
    <row x14ac:dyDescent="0.25" r="764" customHeight="1" ht="17.25">
      <c r="A764" s="178">
        <f>A763</f>
        <v>25569.375</v>
      </c>
      <c r="B764" s="186" t="s">
        <v>84</v>
      </c>
      <c r="C764" s="180"/>
      <c r="D764" s="180">
        <v>16</v>
      </c>
      <c r="E764" s="180">
        <v>9</v>
      </c>
      <c r="F764" s="180"/>
      <c r="G764" s="180">
        <f>SUM(C764:F764)</f>
      </c>
      <c r="H764" s="182">
        <v>4800</v>
      </c>
      <c r="I764" s="125">
        <f>G764*H764</f>
      </c>
      <c r="J764" s="125">
        <f>I764*0.1</f>
      </c>
      <c r="K764" s="125">
        <f>SUM(I764:J764)</f>
      </c>
      <c r="L764" s="175"/>
      <c r="M764" s="87"/>
      <c r="N764" s="87"/>
      <c r="O764" s="87"/>
      <c r="P764" s="87"/>
      <c r="Q764" s="87"/>
      <c r="R764" s="87"/>
      <c r="S764" s="87"/>
      <c r="T764" s="87"/>
    </row>
    <row x14ac:dyDescent="0.25" r="765" customHeight="1" ht="17.25">
      <c r="A765" s="178">
        <f>A764</f>
        <v>25569.375</v>
      </c>
      <c r="B765" s="179" t="s">
        <v>17</v>
      </c>
      <c r="C765" s="180"/>
      <c r="D765" s="180">
        <v>37</v>
      </c>
      <c r="E765" s="180">
        <v>15</v>
      </c>
      <c r="F765" s="180"/>
      <c r="G765" s="180">
        <f>SUM(C765:F765)</f>
      </c>
      <c r="H765" s="182">
        <v>6500</v>
      </c>
      <c r="I765" s="125">
        <f>G765*H765</f>
      </c>
      <c r="J765" s="125">
        <f>I765*0.1</f>
      </c>
      <c r="K765" s="125">
        <f>SUM(I765:J765)</f>
      </c>
      <c r="L765" s="175"/>
      <c r="M765" s="87"/>
      <c r="N765" s="87"/>
      <c r="O765" s="87"/>
      <c r="P765" s="87"/>
      <c r="Q765" s="87"/>
      <c r="R765" s="87"/>
      <c r="S765" s="87"/>
      <c r="T765" s="87"/>
    </row>
    <row x14ac:dyDescent="0.25" r="766" customHeight="1" ht="17.25">
      <c r="A766" s="178">
        <f>A765</f>
        <v>25569.375</v>
      </c>
      <c r="B766" s="186" t="s">
        <v>148</v>
      </c>
      <c r="C766" s="180"/>
      <c r="D766" s="180">
        <v>3</v>
      </c>
      <c r="E766" s="180"/>
      <c r="F766" s="180"/>
      <c r="G766" s="180">
        <f>SUM(C766:F766)</f>
      </c>
      <c r="H766" s="182">
        <v>6000</v>
      </c>
      <c r="I766" s="125">
        <f>G766*H766</f>
      </c>
      <c r="J766" s="125">
        <f>I766*0.1</f>
      </c>
      <c r="K766" s="125">
        <f>SUM(I766:J766)</f>
      </c>
      <c r="L766" s="175"/>
      <c r="M766" s="87"/>
      <c r="N766" s="87"/>
      <c r="O766" s="87"/>
      <c r="P766" s="87"/>
      <c r="Q766" s="87"/>
      <c r="R766" s="87"/>
      <c r="S766" s="87"/>
      <c r="T766" s="87"/>
    </row>
    <row x14ac:dyDescent="0.25" r="767" customHeight="1" ht="17.25">
      <c r="A767" s="178">
        <f>A766</f>
        <v>25569.375</v>
      </c>
      <c r="B767" s="179" t="s">
        <v>29</v>
      </c>
      <c r="C767" s="188">
        <v>13</v>
      </c>
      <c r="D767" s="180">
        <v>15</v>
      </c>
      <c r="E767" s="180">
        <v>14</v>
      </c>
      <c r="F767" s="180"/>
      <c r="G767" s="180">
        <f>SUM(C767:F767)</f>
      </c>
      <c r="H767" s="182">
        <v>5500</v>
      </c>
      <c r="I767" s="125">
        <f>G767*H767</f>
      </c>
      <c r="J767" s="125">
        <f>I767*0.1</f>
      </c>
      <c r="K767" s="125">
        <f>SUM(I767:J767)</f>
      </c>
      <c r="L767" s="175"/>
      <c r="M767" s="87"/>
      <c r="N767" s="87"/>
      <c r="O767" s="87"/>
      <c r="P767" s="87"/>
      <c r="Q767" s="87"/>
      <c r="R767" s="87"/>
      <c r="S767" s="87"/>
      <c r="T767" s="87"/>
    </row>
    <row x14ac:dyDescent="0.25" r="768" customHeight="1" ht="17.25">
      <c r="A768" s="178">
        <f>A767</f>
        <v>25569.375</v>
      </c>
      <c r="B768" s="179" t="s">
        <v>15</v>
      </c>
      <c r="C768" s="180"/>
      <c r="D768" s="180">
        <v>16</v>
      </c>
      <c r="E768" s="180">
        <v>5</v>
      </c>
      <c r="F768" s="180"/>
      <c r="G768" s="180">
        <f>SUM(C768:F768)</f>
      </c>
      <c r="H768" s="182">
        <v>4800</v>
      </c>
      <c r="I768" s="125">
        <f>G768*H768</f>
      </c>
      <c r="J768" s="125">
        <f>I768*0.1</f>
      </c>
      <c r="K768" s="125">
        <f>SUM(I768:J768)</f>
      </c>
      <c r="L768" s="175"/>
      <c r="M768" s="87"/>
      <c r="N768" s="87"/>
      <c r="O768" s="87"/>
      <c r="P768" s="87"/>
      <c r="Q768" s="87"/>
      <c r="R768" s="87"/>
      <c r="S768" s="87"/>
      <c r="T768" s="87"/>
    </row>
    <row x14ac:dyDescent="0.25" r="769" customHeight="1" ht="17.25">
      <c r="A769" s="178">
        <f>A768</f>
        <v>25569.375</v>
      </c>
      <c r="B769" s="179" t="s">
        <v>21</v>
      </c>
      <c r="C769" s="188">
        <v>7</v>
      </c>
      <c r="D769" s="180">
        <v>17</v>
      </c>
      <c r="E769" s="180"/>
      <c r="F769" s="180"/>
      <c r="G769" s="180">
        <f>SUM(C769:F769)</f>
      </c>
      <c r="H769" s="182">
        <v>5500</v>
      </c>
      <c r="I769" s="125">
        <f>G769*H769</f>
      </c>
      <c r="J769" s="125">
        <f>I769*0.1</f>
      </c>
      <c r="K769" s="125">
        <f>SUM(I769:J769)</f>
      </c>
      <c r="L769" s="175"/>
      <c r="M769" s="87"/>
      <c r="N769" s="87"/>
      <c r="O769" s="87"/>
      <c r="P769" s="87"/>
      <c r="Q769" s="87"/>
      <c r="R769" s="87"/>
      <c r="S769" s="87"/>
      <c r="T769" s="87"/>
    </row>
    <row x14ac:dyDescent="0.25" r="770" customHeight="1" ht="17.25">
      <c r="A770" s="178">
        <f>A769</f>
        <v>25569.375</v>
      </c>
      <c r="B770" s="179" t="s">
        <v>52</v>
      </c>
      <c r="C770" s="180"/>
      <c r="D770" s="180">
        <v>16</v>
      </c>
      <c r="E770" s="180">
        <v>10</v>
      </c>
      <c r="F770" s="180"/>
      <c r="G770" s="180">
        <f>SUM(C770:F770)</f>
      </c>
      <c r="H770" s="182">
        <v>5500</v>
      </c>
      <c r="I770" s="125">
        <f>G770*H770</f>
      </c>
      <c r="J770" s="125">
        <f>I770*0.1</f>
      </c>
      <c r="K770" s="125">
        <f>SUM(I770:J770)</f>
      </c>
      <c r="L770" s="175"/>
      <c r="M770" s="87"/>
      <c r="N770" s="87"/>
      <c r="O770" s="87"/>
      <c r="P770" s="87"/>
      <c r="Q770" s="87"/>
      <c r="R770" s="87"/>
      <c r="S770" s="87"/>
      <c r="T770" s="87"/>
    </row>
    <row x14ac:dyDescent="0.25" r="771" customHeight="1" ht="17.25">
      <c r="A771" s="178">
        <f>A770</f>
        <v>25569.375</v>
      </c>
      <c r="B771" s="186" t="s">
        <v>61</v>
      </c>
      <c r="C771" s="180"/>
      <c r="D771" s="180">
        <v>7</v>
      </c>
      <c r="E771" s="180"/>
      <c r="F771" s="180"/>
      <c r="G771" s="180">
        <f>SUM(C771:F771)</f>
      </c>
      <c r="H771" s="182">
        <v>5500</v>
      </c>
      <c r="I771" s="125">
        <f>G771*H771</f>
      </c>
      <c r="J771" s="125">
        <f>I771*0.1</f>
      </c>
      <c r="K771" s="125">
        <f>SUM(I771:J771)</f>
      </c>
      <c r="L771" s="175"/>
      <c r="M771" s="87"/>
      <c r="N771" s="87"/>
      <c r="O771" s="87"/>
      <c r="P771" s="87"/>
      <c r="Q771" s="87"/>
      <c r="R771" s="87"/>
      <c r="S771" s="87"/>
      <c r="T771" s="87"/>
    </row>
    <row x14ac:dyDescent="0.25" r="772" customHeight="1" ht="17.25">
      <c r="A772" s="178">
        <f>A771</f>
        <v>25569.375</v>
      </c>
      <c r="B772" s="179" t="s">
        <v>33</v>
      </c>
      <c r="C772" s="180"/>
      <c r="D772" s="180">
        <v>8</v>
      </c>
      <c r="E772" s="180"/>
      <c r="F772" s="180"/>
      <c r="G772" s="180">
        <f>SUM(C772:F772)</f>
      </c>
      <c r="H772" s="182">
        <v>5500</v>
      </c>
      <c r="I772" s="125">
        <f>G772*H772</f>
      </c>
      <c r="J772" s="125">
        <f>I772*0.1</f>
      </c>
      <c r="K772" s="125">
        <f>SUM(I772:J772)</f>
      </c>
      <c r="L772" s="175"/>
      <c r="M772" s="87"/>
      <c r="N772" s="87"/>
      <c r="O772" s="87"/>
      <c r="P772" s="87"/>
      <c r="Q772" s="87"/>
      <c r="R772" s="87"/>
      <c r="S772" s="87"/>
      <c r="T772" s="87"/>
    </row>
    <row x14ac:dyDescent="0.25" r="773" customHeight="1" ht="17.25">
      <c r="A773" s="178">
        <f>A772</f>
        <v>25569.375</v>
      </c>
      <c r="B773" s="179" t="s">
        <v>12</v>
      </c>
      <c r="C773" s="180"/>
      <c r="D773" s="180">
        <v>17</v>
      </c>
      <c r="E773" s="180">
        <v>8</v>
      </c>
      <c r="F773" s="180"/>
      <c r="G773" s="180">
        <f>SUM(C773:F773)</f>
      </c>
      <c r="H773" s="182">
        <v>6000</v>
      </c>
      <c r="I773" s="125">
        <f>G773*H773</f>
      </c>
      <c r="J773" s="125">
        <f>I773*0.1</f>
      </c>
      <c r="K773" s="125">
        <f>SUM(I773:J773)</f>
      </c>
      <c r="L773" s="175"/>
      <c r="M773" s="87"/>
      <c r="N773" s="87"/>
      <c r="O773" s="87"/>
      <c r="P773" s="87"/>
      <c r="Q773" s="87"/>
      <c r="R773" s="87"/>
      <c r="S773" s="87"/>
      <c r="T773" s="87"/>
    </row>
    <row x14ac:dyDescent="0.25" r="774" customHeight="1" ht="17.25">
      <c r="A774" s="178">
        <f>A773</f>
        <v>25569.375</v>
      </c>
      <c r="B774" s="186" t="s">
        <v>37</v>
      </c>
      <c r="C774" s="180"/>
      <c r="D774" s="180">
        <v>6</v>
      </c>
      <c r="E774" s="180"/>
      <c r="F774" s="180"/>
      <c r="G774" s="180">
        <f>SUM(C774:F774)</f>
      </c>
      <c r="H774" s="182">
        <v>6500</v>
      </c>
      <c r="I774" s="125">
        <f>G774*H774</f>
      </c>
      <c r="J774" s="125">
        <f>I774*0.1</f>
      </c>
      <c r="K774" s="125">
        <f>SUM(I774:J774)</f>
      </c>
      <c r="L774" s="175"/>
      <c r="M774" s="87"/>
      <c r="N774" s="87"/>
      <c r="O774" s="87"/>
      <c r="P774" s="87"/>
      <c r="Q774" s="87"/>
      <c r="R774" s="87"/>
      <c r="S774" s="87"/>
      <c r="T774" s="87"/>
    </row>
    <row x14ac:dyDescent="0.25" r="775" customHeight="1" ht="17.25">
      <c r="A775" s="178">
        <f>A774</f>
        <v>25569.375</v>
      </c>
      <c r="B775" s="186" t="s">
        <v>64</v>
      </c>
      <c r="C775" s="180"/>
      <c r="D775" s="180">
        <v>53</v>
      </c>
      <c r="E775" s="180">
        <v>23</v>
      </c>
      <c r="F775" s="180"/>
      <c r="G775" s="180">
        <f>SUM(C775:F775)</f>
      </c>
      <c r="H775" s="182">
        <v>5500</v>
      </c>
      <c r="I775" s="125">
        <f>G775*H775</f>
      </c>
      <c r="J775" s="125">
        <f>I775*0.1</f>
      </c>
      <c r="K775" s="125">
        <f>SUM(I775:J775)</f>
      </c>
      <c r="L775" s="175"/>
      <c r="M775" s="87"/>
      <c r="N775" s="87"/>
      <c r="O775" s="87"/>
      <c r="P775" s="87"/>
      <c r="Q775" s="87"/>
      <c r="R775" s="87"/>
      <c r="S775" s="87"/>
      <c r="T775" s="87"/>
    </row>
    <row x14ac:dyDescent="0.25" r="776" customHeight="1" ht="17.25">
      <c r="A776" s="178">
        <f>A775</f>
        <v>25569.375</v>
      </c>
      <c r="B776" s="179" t="s">
        <v>25</v>
      </c>
      <c r="C776" s="180"/>
      <c r="D776" s="180">
        <v>20</v>
      </c>
      <c r="E776" s="180"/>
      <c r="F776" s="180"/>
      <c r="G776" s="180">
        <f>SUM(C776:F776)</f>
      </c>
      <c r="H776" s="182">
        <v>6000</v>
      </c>
      <c r="I776" s="125">
        <f>G776*H776</f>
      </c>
      <c r="J776" s="125">
        <f>I776*0.1</f>
      </c>
      <c r="K776" s="125">
        <f>SUM(I776:J776)</f>
      </c>
      <c r="L776" s="175"/>
      <c r="M776" s="87"/>
      <c r="N776" s="87"/>
      <c r="O776" s="87"/>
      <c r="P776" s="87"/>
      <c r="Q776" s="87"/>
      <c r="R776" s="87"/>
      <c r="S776" s="87"/>
      <c r="T776" s="87"/>
    </row>
    <row x14ac:dyDescent="0.25" r="777" customHeight="1" ht="17.25">
      <c r="A777" s="178">
        <f>A776</f>
        <v>25569.375</v>
      </c>
      <c r="B777" s="186" t="s">
        <v>76</v>
      </c>
      <c r="C777" s="188"/>
      <c r="D777" s="180">
        <v>25</v>
      </c>
      <c r="E777" s="180"/>
      <c r="F777" s="180"/>
      <c r="G777" s="180">
        <f>SUM(C777:F777)</f>
      </c>
      <c r="H777" s="125">
        <v>6000</v>
      </c>
      <c r="I777" s="125">
        <f>G777*H777</f>
      </c>
      <c r="J777" s="125">
        <f>I777*0.1</f>
      </c>
      <c r="K777" s="125">
        <f>SUM(I777:J777)</f>
      </c>
      <c r="L777" s="175"/>
      <c r="M777" s="87"/>
      <c r="N777" s="87"/>
      <c r="O777" s="87"/>
      <c r="P777" s="87"/>
      <c r="Q777" s="87"/>
      <c r="R777" s="87"/>
      <c r="S777" s="87"/>
      <c r="T777" s="87"/>
    </row>
    <row x14ac:dyDescent="0.25" r="778" customHeight="1" ht="17.25">
      <c r="A778" s="178">
        <f>A777</f>
        <v>25569.375</v>
      </c>
      <c r="B778" s="186" t="s">
        <v>149</v>
      </c>
      <c r="C778" s="180"/>
      <c r="D778" s="180">
        <v>97</v>
      </c>
      <c r="E778" s="180">
        <v>33</v>
      </c>
      <c r="F778" s="180">
        <v>4</v>
      </c>
      <c r="G778" s="180">
        <f>SUM(C778:F778)</f>
      </c>
      <c r="H778" s="125">
        <v>6000</v>
      </c>
      <c r="I778" s="125">
        <f>G778*H778</f>
      </c>
      <c r="J778" s="125">
        <f>I778*0.1</f>
      </c>
      <c r="K778" s="125">
        <f>SUM(I778:J778)</f>
      </c>
      <c r="L778" s="175"/>
      <c r="M778" s="87"/>
      <c r="N778" s="87"/>
      <c r="O778" s="87"/>
      <c r="P778" s="87"/>
      <c r="Q778" s="87"/>
      <c r="R778" s="87"/>
      <c r="S778" s="87"/>
      <c r="T778" s="87"/>
    </row>
    <row x14ac:dyDescent="0.25" r="779" customHeight="1" ht="17.25">
      <c r="A779" s="178">
        <f>A778</f>
        <v>25569.375</v>
      </c>
      <c r="B779" s="186" t="s">
        <v>43</v>
      </c>
      <c r="C779" s="180"/>
      <c r="D779" s="180">
        <v>40</v>
      </c>
      <c r="E779" s="180">
        <v>9</v>
      </c>
      <c r="F779" s="180"/>
      <c r="G779" s="180">
        <f>SUM(C779:F779)</f>
      </c>
      <c r="H779" s="125">
        <v>6000</v>
      </c>
      <c r="I779" s="125">
        <f>G779*H779</f>
      </c>
      <c r="J779" s="125">
        <f>I779*0.1</f>
      </c>
      <c r="K779" s="125">
        <f>SUM(I779:J779)</f>
      </c>
      <c r="L779" s="175"/>
      <c r="M779" s="87"/>
      <c r="N779" s="87"/>
      <c r="O779" s="87"/>
      <c r="P779" s="87"/>
      <c r="Q779" s="87"/>
      <c r="R779" s="87"/>
      <c r="S779" s="87"/>
      <c r="T779" s="87"/>
    </row>
    <row x14ac:dyDescent="0.25" r="780" customHeight="1" ht="17.25">
      <c r="A780" s="178">
        <f>A779</f>
        <v>25569.375</v>
      </c>
      <c r="B780" s="186" t="s">
        <v>18</v>
      </c>
      <c r="C780" s="180"/>
      <c r="D780" s="180">
        <v>9</v>
      </c>
      <c r="E780" s="180">
        <v>7</v>
      </c>
      <c r="F780" s="180">
        <v>6</v>
      </c>
      <c r="G780" s="180">
        <f>SUM(C780:F780)</f>
      </c>
      <c r="H780" s="125">
        <v>6000</v>
      </c>
      <c r="I780" s="125">
        <f>G780*H780</f>
      </c>
      <c r="J780" s="125">
        <f>I780*0.1</f>
      </c>
      <c r="K780" s="125">
        <f>SUM(I780:J780)</f>
      </c>
      <c r="L780" s="175"/>
      <c r="M780" s="87"/>
      <c r="N780" s="87"/>
      <c r="O780" s="87"/>
      <c r="P780" s="87"/>
      <c r="Q780" s="87"/>
      <c r="R780" s="87"/>
      <c r="S780" s="87"/>
      <c r="T780" s="87"/>
    </row>
    <row x14ac:dyDescent="0.25" r="781" customHeight="1" ht="17.25">
      <c r="A781" s="178">
        <f>A780</f>
        <v>25569.375</v>
      </c>
      <c r="B781" s="186" t="s">
        <v>82</v>
      </c>
      <c r="C781" s="188">
        <v>12</v>
      </c>
      <c r="D781" s="180">
        <v>25</v>
      </c>
      <c r="E781" s="180">
        <v>9</v>
      </c>
      <c r="F781" s="180">
        <v>7</v>
      </c>
      <c r="G781" s="180">
        <f>SUM(C781:F781)</f>
      </c>
      <c r="H781" s="125">
        <v>5000</v>
      </c>
      <c r="I781" s="125">
        <f>G781*H781</f>
      </c>
      <c r="J781" s="125">
        <f>I781*0.1</f>
      </c>
      <c r="K781" s="125">
        <f>SUM(I781:J781)</f>
      </c>
      <c r="L781" s="175"/>
      <c r="M781" s="87"/>
      <c r="N781" s="87"/>
      <c r="O781" s="87"/>
      <c r="P781" s="87"/>
      <c r="Q781" s="87"/>
      <c r="R781" s="87"/>
      <c r="S781" s="87"/>
      <c r="T781" s="87"/>
    </row>
    <row x14ac:dyDescent="0.25" r="782" customHeight="1" ht="17.25">
      <c r="A782" s="178">
        <f>A781</f>
        <v>25569.375</v>
      </c>
      <c r="B782" s="186" t="s">
        <v>151</v>
      </c>
      <c r="C782" s="180"/>
      <c r="D782" s="180">
        <v>12</v>
      </c>
      <c r="E782" s="180"/>
      <c r="F782" s="180"/>
      <c r="G782" s="180">
        <f>SUM(C782:F782)</f>
      </c>
      <c r="H782" s="125">
        <v>5000</v>
      </c>
      <c r="I782" s="125">
        <f>G782*H782</f>
      </c>
      <c r="J782" s="125">
        <f>I782*0.1</f>
      </c>
      <c r="K782" s="125">
        <f>SUM(I782:J782)</f>
      </c>
      <c r="L782" s="175"/>
      <c r="M782" s="87"/>
      <c r="N782" s="87"/>
      <c r="O782" s="87"/>
      <c r="P782" s="87"/>
      <c r="Q782" s="87"/>
      <c r="R782" s="87"/>
      <c r="S782" s="87"/>
      <c r="T782" s="87"/>
    </row>
    <row x14ac:dyDescent="0.25" r="783" customHeight="1" ht="17.25">
      <c r="A783" s="178">
        <f>A782</f>
        <v>25569.375</v>
      </c>
      <c r="B783" s="186" t="s">
        <v>105</v>
      </c>
      <c r="C783" s="180"/>
      <c r="D783" s="180">
        <v>0</v>
      </c>
      <c r="E783" s="180"/>
      <c r="F783" s="180"/>
      <c r="G783" s="180">
        <f>SUM(C783:F783)</f>
      </c>
      <c r="H783" s="125">
        <v>7000</v>
      </c>
      <c r="I783" s="125">
        <f>G783*H783</f>
      </c>
      <c r="J783" s="185"/>
      <c r="K783" s="125">
        <f>SUM(I783:J783)</f>
      </c>
      <c r="L783" s="175"/>
      <c r="M783" s="87"/>
      <c r="N783" s="87"/>
      <c r="O783" s="87"/>
      <c r="P783" s="87"/>
      <c r="Q783" s="87"/>
      <c r="R783" s="87"/>
      <c r="S783" s="87"/>
      <c r="T783" s="87"/>
    </row>
    <row x14ac:dyDescent="0.25" r="784" customHeight="1" ht="17.25">
      <c r="A784" s="178">
        <f>A783</f>
        <v>25569.375</v>
      </c>
      <c r="B784" s="186" t="s">
        <v>23</v>
      </c>
      <c r="C784" s="180"/>
      <c r="D784" s="180">
        <v>15</v>
      </c>
      <c r="E784" s="180"/>
      <c r="F784" s="180"/>
      <c r="G784" s="180">
        <f>SUM(C784:F784)</f>
      </c>
      <c r="H784" s="125">
        <v>6000</v>
      </c>
      <c r="I784" s="125">
        <f>G784*H784</f>
      </c>
      <c r="J784" s="125">
        <f>I784*0.1</f>
      </c>
      <c r="K784" s="125">
        <f>SUM(I784:J784)</f>
      </c>
      <c r="L784" s="175"/>
      <c r="M784" s="87"/>
      <c r="N784" s="87"/>
      <c r="O784" s="87"/>
      <c r="P784" s="87"/>
      <c r="Q784" s="87"/>
      <c r="R784" s="87"/>
      <c r="S784" s="87"/>
      <c r="T784" s="87"/>
    </row>
    <row x14ac:dyDescent="0.25" r="785" customHeight="1" ht="17.25">
      <c r="A785" s="178">
        <f>A784</f>
        <v>25569.375</v>
      </c>
      <c r="B785" s="186" t="s">
        <v>40</v>
      </c>
      <c r="C785" s="180"/>
      <c r="D785" s="180">
        <v>15</v>
      </c>
      <c r="E785" s="180"/>
      <c r="F785" s="180"/>
      <c r="G785" s="180">
        <f>SUM(C785:F785)</f>
      </c>
      <c r="H785" s="125">
        <v>6500</v>
      </c>
      <c r="I785" s="125">
        <f>G785*H785</f>
      </c>
      <c r="J785" s="125">
        <f>I785*0.1</f>
      </c>
      <c r="K785" s="125">
        <f>SUM(I785:J785)</f>
      </c>
      <c r="L785" s="175"/>
      <c r="M785" s="87"/>
      <c r="N785" s="87"/>
      <c r="O785" s="87"/>
      <c r="P785" s="87"/>
      <c r="Q785" s="87"/>
      <c r="R785" s="87"/>
      <c r="S785" s="87"/>
      <c r="T785" s="87"/>
    </row>
    <row x14ac:dyDescent="0.25" r="786" customHeight="1" ht="17.25">
      <c r="A786" s="178">
        <f>A785</f>
        <v>25569.375</v>
      </c>
      <c r="B786" s="186" t="s">
        <v>86</v>
      </c>
      <c r="C786" s="180"/>
      <c r="D786" s="180">
        <v>19</v>
      </c>
      <c r="E786" s="180">
        <v>8</v>
      </c>
      <c r="F786" s="180">
        <v>4</v>
      </c>
      <c r="G786" s="180">
        <f>SUM(C786:F786)</f>
      </c>
      <c r="H786" s="125">
        <v>6000</v>
      </c>
      <c r="I786" s="125">
        <f>G786*H786</f>
      </c>
      <c r="J786" s="125">
        <f>I786*0.1</f>
      </c>
      <c r="K786" s="125">
        <f>SUM(I786:J786)</f>
      </c>
      <c r="L786" s="175"/>
      <c r="M786" s="87"/>
      <c r="N786" s="87"/>
      <c r="O786" s="87"/>
      <c r="P786" s="87"/>
      <c r="Q786" s="87"/>
      <c r="R786" s="87"/>
      <c r="S786" s="87"/>
      <c r="T786" s="87"/>
    </row>
    <row x14ac:dyDescent="0.25" r="787" customHeight="1" ht="17.25">
      <c r="A787" s="178">
        <f>A786</f>
        <v>25569.375</v>
      </c>
      <c r="B787" s="186" t="s">
        <v>152</v>
      </c>
      <c r="C787" s="180"/>
      <c r="D787" s="180">
        <v>40</v>
      </c>
      <c r="E787" s="180"/>
      <c r="F787" s="180"/>
      <c r="G787" s="180">
        <f>SUM(C787:F787)</f>
      </c>
      <c r="H787" s="125">
        <v>6000</v>
      </c>
      <c r="I787" s="125">
        <f>G787*H787</f>
      </c>
      <c r="J787" s="125">
        <f>I787*0.1</f>
      </c>
      <c r="K787" s="125">
        <f>SUM(I787:J787)</f>
      </c>
      <c r="L787" s="175"/>
      <c r="M787" s="87"/>
      <c r="N787" s="87"/>
      <c r="O787" s="87"/>
      <c r="P787" s="87"/>
      <c r="Q787" s="87"/>
      <c r="R787" s="87"/>
      <c r="S787" s="87"/>
      <c r="T787" s="87"/>
    </row>
    <row x14ac:dyDescent="0.25" r="788" customHeight="1" ht="17.25">
      <c r="A788" s="178">
        <f>A784</f>
        <v>25569.375</v>
      </c>
      <c r="B788" s="186" t="s">
        <v>153</v>
      </c>
      <c r="C788" s="180"/>
      <c r="D788" s="180">
        <v>10</v>
      </c>
      <c r="E788" s="180"/>
      <c r="F788" s="180"/>
      <c r="G788" s="180">
        <f>SUM(C788:F788)</f>
      </c>
      <c r="H788" s="125">
        <v>6000</v>
      </c>
      <c r="I788" s="125">
        <f>G788*H788</f>
      </c>
      <c r="J788" s="125">
        <f>I788*0.1</f>
      </c>
      <c r="K788" s="125">
        <f>SUM(I788:J788)</f>
      </c>
      <c r="L788" s="175"/>
      <c r="M788" s="87"/>
      <c r="N788" s="87"/>
      <c r="O788" s="87"/>
      <c r="P788" s="87"/>
      <c r="Q788" s="87"/>
      <c r="R788" s="87"/>
      <c r="S788" s="87"/>
      <c r="T788" s="87"/>
    </row>
    <row x14ac:dyDescent="0.25" r="789" customHeight="1" ht="17.25">
      <c r="A789" s="178">
        <f>A785</f>
        <v>25569.375</v>
      </c>
      <c r="B789" s="186" t="s">
        <v>46</v>
      </c>
      <c r="C789" s="204">
        <v>8</v>
      </c>
      <c r="D789" s="180">
        <v>15</v>
      </c>
      <c r="E789" s="180"/>
      <c r="F789" s="180"/>
      <c r="G789" s="180">
        <f>SUM(C789:F789)</f>
      </c>
      <c r="H789" s="125">
        <v>5500</v>
      </c>
      <c r="I789" s="125">
        <f>G789*H789</f>
      </c>
      <c r="J789" s="125">
        <f>I789*0.1</f>
      </c>
      <c r="K789" s="125">
        <f>SUM(I789:J789)</f>
      </c>
      <c r="L789" s="175"/>
      <c r="M789" s="87"/>
      <c r="N789" s="87"/>
      <c r="O789" s="87"/>
      <c r="P789" s="87"/>
      <c r="Q789" s="87"/>
      <c r="R789" s="87"/>
      <c r="S789" s="87"/>
      <c r="T789" s="87"/>
    </row>
    <row x14ac:dyDescent="0.25" r="790" customHeight="1" ht="17.25">
      <c r="A790" s="178">
        <f>A784</f>
        <v>25569.375</v>
      </c>
      <c r="B790" s="186"/>
      <c r="C790" s="180"/>
      <c r="D790" s="180"/>
      <c r="E790" s="180"/>
      <c r="F790" s="180"/>
      <c r="G790" s="180">
        <f>SUM(C790:F790)</f>
      </c>
      <c r="H790" s="125"/>
      <c r="I790" s="125">
        <f>G790*H790</f>
      </c>
      <c r="J790" s="125">
        <f>I790*0.1</f>
      </c>
      <c r="K790" s="125">
        <f>SUM(I790:J790)</f>
      </c>
      <c r="L790" s="175"/>
      <c r="M790" s="87"/>
      <c r="N790" s="87"/>
      <c r="O790" s="87"/>
      <c r="P790" s="87"/>
      <c r="Q790" s="87"/>
      <c r="R790" s="87"/>
      <c r="S790" s="87"/>
      <c r="T790" s="87"/>
    </row>
    <row x14ac:dyDescent="0.25" r="791" customHeight="1" ht="17.25">
      <c r="A791" s="178">
        <f>A785</f>
        <v>25569.375</v>
      </c>
      <c r="B791" s="186"/>
      <c r="C791" s="180"/>
      <c r="D791" s="180"/>
      <c r="E791" s="180"/>
      <c r="F791" s="180"/>
      <c r="G791" s="180">
        <f>SUM(C791:F791)</f>
      </c>
      <c r="H791" s="125"/>
      <c r="I791" s="125">
        <f>G791*H791</f>
      </c>
      <c r="J791" s="125">
        <f>I791*0.1</f>
      </c>
      <c r="K791" s="125">
        <f>SUM(I791:J791)</f>
      </c>
      <c r="L791" s="175"/>
      <c r="M791" s="87"/>
      <c r="N791" s="87"/>
      <c r="O791" s="87"/>
      <c r="P791" s="87"/>
      <c r="Q791" s="87"/>
      <c r="R791" s="87"/>
      <c r="S791" s="87"/>
      <c r="T791" s="87"/>
    </row>
    <row x14ac:dyDescent="0.25" r="792" customHeight="1" ht="17.25">
      <c r="A792" s="178">
        <f>A790</f>
        <v>25569.375</v>
      </c>
      <c r="B792" s="179"/>
      <c r="C792" s="180"/>
      <c r="D792" s="180"/>
      <c r="E792" s="180"/>
      <c r="F792" s="180"/>
      <c r="G792" s="180">
        <f>SUM(C792:F792)</f>
      </c>
      <c r="H792" s="125"/>
      <c r="I792" s="125">
        <f>G792*H792</f>
      </c>
      <c r="J792" s="125">
        <v>0</v>
      </c>
      <c r="K792" s="125">
        <f>SUM(I792:J792)</f>
      </c>
      <c r="L792" s="175"/>
      <c r="M792" s="87"/>
      <c r="N792" s="87"/>
      <c r="O792" s="87"/>
      <c r="P792" s="87"/>
      <c r="Q792" s="87"/>
      <c r="R792" s="87"/>
      <c r="S792" s="87"/>
      <c r="T792" s="87"/>
    </row>
    <row x14ac:dyDescent="0.25" r="793" customHeight="1" ht="17.25">
      <c r="A793" s="189">
        <f>A792</f>
        <v>25569.375</v>
      </c>
      <c r="B793" s="190" t="s">
        <v>155</v>
      </c>
      <c r="C793" s="191">
        <f>SUM(C747:C792)</f>
      </c>
      <c r="D793" s="191">
        <f>SUM(D747:D792)</f>
      </c>
      <c r="E793" s="191">
        <f>SUM(E747:E792)</f>
      </c>
      <c r="F793" s="191">
        <f>SUM(F747:F792)</f>
      </c>
      <c r="G793" s="191">
        <f>SUM(G747:G792)</f>
      </c>
      <c r="H793" s="191"/>
      <c r="I793" s="191">
        <f>SUM(I747:I792)</f>
      </c>
      <c r="J793" s="191">
        <f>SUM(J747:J792)</f>
      </c>
      <c r="K793" s="191">
        <f>SUM(K747:K792)</f>
      </c>
      <c r="L793" s="175"/>
      <c r="M793" s="87"/>
      <c r="N793" s="87"/>
      <c r="O793" s="87"/>
      <c r="P793" s="87"/>
      <c r="Q793" s="87"/>
      <c r="R793" s="87"/>
      <c r="S793" s="87"/>
      <c r="T793" s="87"/>
    </row>
    <row x14ac:dyDescent="0.25" r="794" customHeight="1" ht="17.25">
      <c r="A794" s="178">
        <f>A793</f>
        <v>25569.375</v>
      </c>
      <c r="B794" s="186" t="s">
        <v>113</v>
      </c>
      <c r="C794" s="180"/>
      <c r="D794" s="180">
        <v>41</v>
      </c>
      <c r="E794" s="180">
        <v>43</v>
      </c>
      <c r="F794" s="180"/>
      <c r="G794" s="180">
        <f>SUM(C794:F794)</f>
      </c>
      <c r="H794" s="125">
        <v>6500</v>
      </c>
      <c r="I794" s="125">
        <f>G794*H794</f>
      </c>
      <c r="J794" s="185"/>
      <c r="K794" s="125">
        <f>SUM(I794:J794)</f>
      </c>
      <c r="L794" s="175"/>
      <c r="M794" s="87"/>
      <c r="N794" s="87"/>
      <c r="O794" s="87"/>
      <c r="P794" s="87"/>
      <c r="Q794" s="87"/>
      <c r="R794" s="87"/>
      <c r="S794" s="87"/>
      <c r="T794" s="87"/>
    </row>
    <row x14ac:dyDescent="0.25" r="795" customHeight="1" ht="17.25">
      <c r="A795" s="178">
        <f>A794</f>
        <v>25569.375</v>
      </c>
      <c r="B795" s="186" t="s">
        <v>156</v>
      </c>
      <c r="C795" s="180"/>
      <c r="D795" s="180">
        <v>9</v>
      </c>
      <c r="E795" s="180">
        <v>5</v>
      </c>
      <c r="F795" s="180"/>
      <c r="G795" s="180">
        <f>SUM(C795:F795)</f>
      </c>
      <c r="H795" s="125">
        <v>6500</v>
      </c>
      <c r="I795" s="125">
        <f>G795*H795</f>
      </c>
      <c r="J795" s="185"/>
      <c r="K795" s="125">
        <f>SUM(I795:J795)</f>
      </c>
      <c r="L795" s="175"/>
      <c r="M795" s="87"/>
      <c r="N795" s="87"/>
      <c r="O795" s="87"/>
      <c r="P795" s="87"/>
      <c r="Q795" s="87"/>
      <c r="R795" s="87"/>
      <c r="S795" s="87"/>
      <c r="T795" s="87"/>
    </row>
    <row x14ac:dyDescent="0.25" r="796" customHeight="1" ht="17.25">
      <c r="A796" s="178">
        <f>A795</f>
        <v>25569.375</v>
      </c>
      <c r="B796" s="186" t="s">
        <v>112</v>
      </c>
      <c r="C796" s="180"/>
      <c r="D796" s="180">
        <v>7</v>
      </c>
      <c r="E796" s="180">
        <v>4</v>
      </c>
      <c r="F796" s="180"/>
      <c r="G796" s="180">
        <f>SUM(C796:F796)</f>
      </c>
      <c r="H796" s="125">
        <v>6900</v>
      </c>
      <c r="I796" s="125">
        <f>G796*H796</f>
      </c>
      <c r="J796" s="185"/>
      <c r="K796" s="125">
        <f>SUM(I796:J796)</f>
      </c>
      <c r="L796" s="175"/>
      <c r="M796" s="87"/>
      <c r="N796" s="87"/>
      <c r="O796" s="87"/>
      <c r="P796" s="87"/>
      <c r="Q796" s="87"/>
      <c r="R796" s="87"/>
      <c r="S796" s="87"/>
      <c r="T796" s="87"/>
    </row>
    <row x14ac:dyDescent="0.25" r="797" customHeight="1" ht="17.25">
      <c r="A797" s="178">
        <f>A796</f>
        <v>25569.375</v>
      </c>
      <c r="B797" s="179"/>
      <c r="C797" s="180"/>
      <c r="D797" s="180"/>
      <c r="E797" s="180"/>
      <c r="F797" s="180"/>
      <c r="G797" s="180">
        <f>SUM(C797:F797)</f>
      </c>
      <c r="H797" s="125"/>
      <c r="I797" s="125">
        <f>G797*H797</f>
      </c>
      <c r="J797" s="185"/>
      <c r="K797" s="125">
        <f>SUM(I797:J797)</f>
      </c>
      <c r="L797" s="175"/>
      <c r="M797" s="87"/>
      <c r="N797" s="87"/>
      <c r="O797" s="87"/>
      <c r="P797" s="87"/>
      <c r="Q797" s="87"/>
      <c r="R797" s="87"/>
      <c r="S797" s="87"/>
      <c r="T797" s="87"/>
    </row>
    <row x14ac:dyDescent="0.25" r="798" customHeight="1" ht="17.25">
      <c r="A798" s="178">
        <f>A797</f>
        <v>25569.375</v>
      </c>
      <c r="B798" s="179"/>
      <c r="C798" s="180"/>
      <c r="D798" s="180"/>
      <c r="E798" s="180"/>
      <c r="F798" s="180"/>
      <c r="G798" s="180">
        <f>SUM(C798:F798)</f>
      </c>
      <c r="H798" s="125"/>
      <c r="I798" s="125">
        <f>G798*H798</f>
      </c>
      <c r="J798" s="185"/>
      <c r="K798" s="125">
        <f>SUM(I798:J798)</f>
      </c>
      <c r="L798" s="175"/>
      <c r="M798" s="87"/>
      <c r="N798" s="87"/>
      <c r="O798" s="87"/>
      <c r="P798" s="87"/>
      <c r="Q798" s="87"/>
      <c r="R798" s="87"/>
      <c r="S798" s="87"/>
      <c r="T798" s="87"/>
    </row>
    <row x14ac:dyDescent="0.25" r="799" customHeight="1" ht="17.25">
      <c r="A799" s="178">
        <f>A798</f>
        <v>25569.375</v>
      </c>
      <c r="B799" s="179"/>
      <c r="C799" s="180"/>
      <c r="D799" s="180"/>
      <c r="E799" s="180"/>
      <c r="F799" s="180"/>
      <c r="G799" s="180">
        <f>SUM(C799:F799)</f>
      </c>
      <c r="H799" s="125"/>
      <c r="I799" s="125">
        <f>G799*H799</f>
      </c>
      <c r="J799" s="185"/>
      <c r="K799" s="125">
        <f>SUM(I799:J799)</f>
      </c>
      <c r="L799" s="175"/>
      <c r="M799" s="87"/>
      <c r="N799" s="87"/>
      <c r="O799" s="87"/>
      <c r="P799" s="87"/>
      <c r="Q799" s="87"/>
      <c r="R799" s="87"/>
      <c r="S799" s="87"/>
      <c r="T799" s="87"/>
    </row>
    <row x14ac:dyDescent="0.25" r="800" customHeight="1" ht="17.25">
      <c r="A800" s="178">
        <f>A799</f>
        <v>25569.375</v>
      </c>
      <c r="B800" s="179"/>
      <c r="C800" s="180"/>
      <c r="D800" s="180"/>
      <c r="E800" s="180"/>
      <c r="F800" s="180"/>
      <c r="G800" s="180">
        <f>SUM(C800:F800)</f>
      </c>
      <c r="H800" s="125"/>
      <c r="I800" s="125">
        <f>G800*H800</f>
      </c>
      <c r="J800" s="185"/>
      <c r="K800" s="125">
        <f>SUM(I800:J800)</f>
      </c>
      <c r="L800" s="175"/>
      <c r="M800" s="87"/>
      <c r="N800" s="87"/>
      <c r="O800" s="87"/>
      <c r="P800" s="87"/>
      <c r="Q800" s="87"/>
      <c r="R800" s="87"/>
      <c r="S800" s="87"/>
      <c r="T800" s="87"/>
    </row>
    <row x14ac:dyDescent="0.25" r="801" customHeight="1" ht="17.25">
      <c r="A801" s="178">
        <f>A800</f>
        <v>25569.375</v>
      </c>
      <c r="B801" s="179"/>
      <c r="C801" s="180"/>
      <c r="D801" s="180"/>
      <c r="E801" s="180"/>
      <c r="F801" s="180"/>
      <c r="G801" s="180">
        <f>SUM(C801:F801)</f>
      </c>
      <c r="H801" s="125"/>
      <c r="I801" s="125">
        <f>G801*H801</f>
      </c>
      <c r="J801" s="185"/>
      <c r="K801" s="125">
        <f>SUM(I801:J801)</f>
      </c>
      <c r="L801" s="175"/>
      <c r="M801" s="87"/>
      <c r="N801" s="87"/>
      <c r="O801" s="87"/>
      <c r="P801" s="87"/>
      <c r="Q801" s="87"/>
      <c r="R801" s="87"/>
      <c r="S801" s="87"/>
      <c r="T801" s="87"/>
    </row>
    <row x14ac:dyDescent="0.25" r="802" customHeight="1" ht="17.25">
      <c r="A802" s="189">
        <f>A801</f>
        <v>25569.375</v>
      </c>
      <c r="B802" s="190" t="s">
        <v>157</v>
      </c>
      <c r="C802" s="191">
        <f>SUM(C794:C801)</f>
      </c>
      <c r="D802" s="191">
        <f>SUM(D794:D801)</f>
      </c>
      <c r="E802" s="191">
        <f>SUM(E794:E801)</f>
      </c>
      <c r="F802" s="191">
        <f>SUM(F794:F801)</f>
      </c>
      <c r="G802" s="191">
        <f>SUM(G794:G801)</f>
      </c>
      <c r="H802" s="201"/>
      <c r="I802" s="201">
        <f>SUM(I794:I801)</f>
      </c>
      <c r="J802" s="201"/>
      <c r="K802" s="202">
        <f>SUM(K794:K801)</f>
      </c>
      <c r="L802" s="175"/>
      <c r="M802" s="87"/>
      <c r="N802" s="87"/>
      <c r="O802" s="87"/>
      <c r="P802" s="87"/>
      <c r="Q802" s="87"/>
      <c r="R802" s="87"/>
      <c r="S802" s="87"/>
      <c r="T802" s="87"/>
    </row>
    <row x14ac:dyDescent="0.25" r="803" customHeight="1" ht="17.25" hidden="1">
      <c r="A803" s="172" t="s">
        <v>128</v>
      </c>
      <c r="B803" s="173" t="s">
        <v>2</v>
      </c>
      <c r="C803" s="174" t="s">
        <v>129</v>
      </c>
      <c r="D803" s="174" t="s">
        <v>130</v>
      </c>
      <c r="E803" s="174" t="s">
        <v>131</v>
      </c>
      <c r="F803" s="174" t="s">
        <v>132</v>
      </c>
      <c r="G803" s="174" t="s">
        <v>133</v>
      </c>
      <c r="H803" s="174" t="s">
        <v>7</v>
      </c>
      <c r="I803" s="174" t="s">
        <v>134</v>
      </c>
      <c r="J803" s="174" t="s">
        <v>90</v>
      </c>
      <c r="K803" s="174" t="s">
        <v>135</v>
      </c>
      <c r="L803" s="175"/>
      <c r="M803" s="87"/>
      <c r="N803" s="87"/>
      <c r="O803" s="87"/>
      <c r="P803" s="87"/>
      <c r="Q803" s="87"/>
      <c r="R803" s="87"/>
      <c r="S803" s="87"/>
      <c r="T803" s="87"/>
    </row>
    <row x14ac:dyDescent="0.25" r="804" customHeight="1" ht="17.25">
      <c r="A804" s="178">
        <f>A802+1</f>
        <v>25569.375</v>
      </c>
      <c r="B804" s="179" t="s">
        <v>137</v>
      </c>
      <c r="C804" s="180"/>
      <c r="D804" s="181">
        <v>15</v>
      </c>
      <c r="E804" s="180"/>
      <c r="F804" s="180"/>
      <c r="G804" s="180">
        <f>SUM(C804:F804)</f>
      </c>
      <c r="H804" s="182">
        <v>4500</v>
      </c>
      <c r="I804" s="125">
        <f>G804*H804</f>
      </c>
      <c r="J804" s="125">
        <f>I804*0.1</f>
      </c>
      <c r="K804" s="125">
        <f>SUM(I804:J804)</f>
      </c>
      <c r="L804" s="175"/>
      <c r="M804" s="87"/>
      <c r="N804" s="87"/>
      <c r="O804" s="87"/>
      <c r="P804" s="87"/>
      <c r="Q804" s="87"/>
      <c r="R804" s="87"/>
      <c r="S804" s="87"/>
      <c r="T804" s="87"/>
    </row>
    <row x14ac:dyDescent="0.25" r="805" customHeight="1" ht="17.25">
      <c r="A805" s="178">
        <f>A804</f>
        <v>25569.375</v>
      </c>
      <c r="B805" s="179" t="s">
        <v>13</v>
      </c>
      <c r="C805" s="180"/>
      <c r="D805" s="180"/>
      <c r="E805" s="180"/>
      <c r="F805" s="180"/>
      <c r="G805" s="180">
        <f>SUM(C805:F805)</f>
      </c>
      <c r="H805" s="182">
        <v>6000</v>
      </c>
      <c r="I805" s="125">
        <f>G805*H805</f>
      </c>
      <c r="J805" s="125">
        <f>I805*0.1</f>
      </c>
      <c r="K805" s="125">
        <f>SUM(I805:J805)</f>
      </c>
      <c r="L805" s="175"/>
      <c r="M805" s="87"/>
      <c r="N805" s="87"/>
      <c r="O805" s="87"/>
      <c r="P805" s="87"/>
      <c r="Q805" s="87"/>
      <c r="R805" s="87"/>
      <c r="S805" s="87"/>
      <c r="T805" s="87"/>
    </row>
    <row x14ac:dyDescent="0.25" r="806" customHeight="1" ht="17.25">
      <c r="A806" s="178">
        <f>A805</f>
        <v>25569.375</v>
      </c>
      <c r="B806" s="179" t="s">
        <v>58</v>
      </c>
      <c r="C806" s="183">
        <v>4</v>
      </c>
      <c r="D806" s="180">
        <v>5</v>
      </c>
      <c r="E806" s="180"/>
      <c r="F806" s="180"/>
      <c r="G806" s="180">
        <f>SUM(C806:F806)</f>
      </c>
      <c r="H806" s="182">
        <v>5500</v>
      </c>
      <c r="I806" s="125">
        <f>G806*H806</f>
      </c>
      <c r="J806" s="125">
        <f>I806*0.1</f>
      </c>
      <c r="K806" s="125">
        <f>SUM(I806:J806)</f>
      </c>
      <c r="L806" s="175"/>
      <c r="M806" s="87"/>
      <c r="N806" s="87"/>
      <c r="O806" s="87"/>
      <c r="P806" s="87"/>
      <c r="Q806" s="87"/>
      <c r="R806" s="87"/>
      <c r="S806" s="87"/>
      <c r="T806" s="87"/>
    </row>
    <row x14ac:dyDescent="0.25" r="807" customHeight="1" ht="17.25">
      <c r="A807" s="178">
        <f>A806</f>
        <v>25569.375</v>
      </c>
      <c r="B807" s="179" t="s">
        <v>147</v>
      </c>
      <c r="C807" s="183">
        <v>20</v>
      </c>
      <c r="D807" s="180">
        <v>11</v>
      </c>
      <c r="E807" s="180">
        <v>11</v>
      </c>
      <c r="F807" s="180"/>
      <c r="G807" s="180">
        <f>SUM(C807:F807)</f>
      </c>
      <c r="H807" s="182">
        <v>5000</v>
      </c>
      <c r="I807" s="125">
        <f>G807*H807</f>
      </c>
      <c r="J807" s="125">
        <f>I807*0.1</f>
      </c>
      <c r="K807" s="125">
        <f>SUM(I807:J807)</f>
      </c>
      <c r="L807" s="175"/>
      <c r="M807" s="87"/>
      <c r="N807" s="87"/>
      <c r="O807" s="87"/>
      <c r="P807" s="87"/>
      <c r="Q807" s="87"/>
      <c r="R807" s="87"/>
      <c r="S807" s="87"/>
      <c r="T807" s="87"/>
    </row>
    <row x14ac:dyDescent="0.25" r="808" customHeight="1" ht="17.25">
      <c r="A808" s="178">
        <f>A807</f>
        <v>25569.375</v>
      </c>
      <c r="B808" s="179" t="s">
        <v>27</v>
      </c>
      <c r="C808" s="180"/>
      <c r="D808" s="180"/>
      <c r="E808" s="180"/>
      <c r="F808" s="180"/>
      <c r="G808" s="180">
        <f>SUM(C808:F808)</f>
      </c>
      <c r="H808" s="182">
        <v>5500</v>
      </c>
      <c r="I808" s="125">
        <f>G808*H808</f>
      </c>
      <c r="J808" s="125">
        <f>I808*0.1</f>
      </c>
      <c r="K808" s="125">
        <f>SUM(I808:J808)</f>
      </c>
      <c r="L808" s="175"/>
      <c r="M808" s="87"/>
      <c r="N808" s="87"/>
      <c r="O808" s="87"/>
      <c r="P808" s="87"/>
      <c r="Q808" s="87"/>
      <c r="R808" s="87"/>
      <c r="S808" s="87"/>
      <c r="T808" s="87"/>
    </row>
    <row x14ac:dyDescent="0.25" r="809" customHeight="1" ht="17.25">
      <c r="A809" s="178">
        <f>A808</f>
        <v>25569.375</v>
      </c>
      <c r="B809" s="179" t="s">
        <v>20</v>
      </c>
      <c r="C809" s="180"/>
      <c r="D809" s="180"/>
      <c r="E809" s="180"/>
      <c r="F809" s="180"/>
      <c r="G809" s="180">
        <f>SUM(C809:F809)</f>
      </c>
      <c r="H809" s="182">
        <v>5500</v>
      </c>
      <c r="I809" s="125">
        <f>G809*H809</f>
      </c>
      <c r="J809" s="125">
        <f>I809*0.1</f>
      </c>
      <c r="K809" s="125">
        <f>SUM(I809:J809)</f>
      </c>
      <c r="L809" s="175"/>
      <c r="M809" s="87"/>
      <c r="N809" s="87"/>
      <c r="O809" s="87"/>
      <c r="P809" s="87"/>
      <c r="Q809" s="87"/>
      <c r="R809" s="87"/>
      <c r="S809" s="87"/>
      <c r="T809" s="87"/>
    </row>
    <row x14ac:dyDescent="0.25" r="810" customHeight="1" ht="17.25">
      <c r="A810" s="178">
        <f>A809</f>
        <v>25569.375</v>
      </c>
      <c r="B810" s="179" t="s">
        <v>31</v>
      </c>
      <c r="C810" s="180"/>
      <c r="D810" s="180"/>
      <c r="E810" s="180"/>
      <c r="F810" s="180"/>
      <c r="G810" s="180">
        <f>SUM(C810:F810)</f>
      </c>
      <c r="H810" s="182">
        <v>6000</v>
      </c>
      <c r="I810" s="125">
        <f>G810*H810</f>
      </c>
      <c r="J810" s="125">
        <f>I810*0.1</f>
      </c>
      <c r="K810" s="125">
        <f>SUM(I810:J810)</f>
      </c>
      <c r="L810" s="175"/>
      <c r="M810" s="87"/>
      <c r="N810" s="87"/>
      <c r="O810" s="87"/>
      <c r="P810" s="87"/>
      <c r="Q810" s="87"/>
      <c r="R810" s="87"/>
      <c r="S810" s="87"/>
      <c r="T810" s="87"/>
    </row>
    <row x14ac:dyDescent="0.25" r="811" customHeight="1" ht="17.25">
      <c r="A811" s="178">
        <f>A810</f>
        <v>25569.375</v>
      </c>
      <c r="B811" s="179" t="s">
        <v>71</v>
      </c>
      <c r="C811" s="180"/>
      <c r="D811" s="180"/>
      <c r="E811" s="180"/>
      <c r="F811" s="180"/>
      <c r="G811" s="180">
        <f>SUM(C811:F811)</f>
      </c>
      <c r="H811" s="182">
        <v>6000</v>
      </c>
      <c r="I811" s="125">
        <f>G811*H811</f>
      </c>
      <c r="J811" s="125">
        <f>I811*0.1</f>
      </c>
      <c r="K811" s="125">
        <f>SUM(I811:J811)</f>
      </c>
      <c r="L811" s="175"/>
      <c r="M811" s="87"/>
      <c r="N811" s="87"/>
      <c r="O811" s="87"/>
      <c r="P811" s="87"/>
      <c r="Q811" s="87"/>
      <c r="R811" s="87"/>
      <c r="S811" s="87"/>
      <c r="T811" s="87"/>
    </row>
    <row x14ac:dyDescent="0.25" r="812" customHeight="1" ht="17.25">
      <c r="A812" s="178">
        <f>A811</f>
        <v>25569.375</v>
      </c>
      <c r="B812" s="184" t="s">
        <v>49</v>
      </c>
      <c r="C812" s="180"/>
      <c r="D812" s="180">
        <v>9</v>
      </c>
      <c r="E812" s="180"/>
      <c r="F812" s="180"/>
      <c r="G812" s="180">
        <f>SUM(C812:F812)</f>
      </c>
      <c r="H812" s="182">
        <v>6000</v>
      </c>
      <c r="I812" s="125">
        <f>G812*H812</f>
      </c>
      <c r="J812" s="125">
        <f>I812*0.1</f>
      </c>
      <c r="K812" s="125">
        <f>SUM(I812:J812)</f>
      </c>
      <c r="L812" s="175"/>
      <c r="M812" s="87"/>
      <c r="N812" s="87"/>
      <c r="O812" s="87"/>
      <c r="P812" s="87"/>
      <c r="Q812" s="87"/>
      <c r="R812" s="87"/>
      <c r="S812" s="87"/>
      <c r="T812" s="87"/>
    </row>
    <row x14ac:dyDescent="0.25" r="813" customHeight="1" ht="17.25">
      <c r="A813" s="178">
        <f>A812</f>
        <v>25569.375</v>
      </c>
      <c r="B813" s="179" t="s">
        <v>9</v>
      </c>
      <c r="C813" s="180"/>
      <c r="D813" s="180">
        <v>10</v>
      </c>
      <c r="E813" s="180"/>
      <c r="F813" s="180"/>
      <c r="G813" s="180">
        <f>SUM(C813:F813)</f>
      </c>
      <c r="H813" s="182">
        <v>6000</v>
      </c>
      <c r="I813" s="125">
        <f>G813*H813</f>
      </c>
      <c r="J813" s="125">
        <f>I813*0.1</f>
      </c>
      <c r="K813" s="125">
        <f>SUM(I813:J813)</f>
      </c>
      <c r="L813" s="175"/>
      <c r="M813" s="87"/>
      <c r="N813" s="87"/>
      <c r="O813" s="87"/>
      <c r="P813" s="87"/>
      <c r="Q813" s="87"/>
      <c r="R813" s="87"/>
      <c r="S813" s="87"/>
      <c r="T813" s="87"/>
    </row>
    <row x14ac:dyDescent="0.25" r="814" customHeight="1" ht="17.25">
      <c r="A814" s="178">
        <f>A813</f>
        <v>25569.375</v>
      </c>
      <c r="B814" s="179" t="s">
        <v>78</v>
      </c>
      <c r="C814" s="180"/>
      <c r="D814" s="180">
        <v>0</v>
      </c>
      <c r="E814" s="180"/>
      <c r="F814" s="180"/>
      <c r="G814" s="180">
        <f>SUM(C814:F814)</f>
      </c>
      <c r="H814" s="182">
        <v>6500</v>
      </c>
      <c r="I814" s="125">
        <f>G814*H814</f>
      </c>
      <c r="J814" s="125">
        <f>I814*0.1</f>
      </c>
      <c r="K814" s="125">
        <f>SUM(I814:J814)</f>
      </c>
      <c r="L814" s="175"/>
      <c r="M814" s="87"/>
      <c r="N814" s="87"/>
      <c r="O814" s="87"/>
      <c r="P814" s="87"/>
      <c r="Q814" s="87"/>
      <c r="R814" s="87"/>
      <c r="S814" s="87"/>
      <c r="T814" s="87"/>
    </row>
    <row x14ac:dyDescent="0.25" r="815" customHeight="1" ht="17.25">
      <c r="A815" s="178">
        <f>A814</f>
        <v>25569.375</v>
      </c>
      <c r="B815" s="179" t="s">
        <v>55</v>
      </c>
      <c r="C815" s="180"/>
      <c r="D815" s="180"/>
      <c r="E815" s="180"/>
      <c r="F815" s="180"/>
      <c r="G815" s="180">
        <f>SUM(C815:F815)</f>
      </c>
      <c r="H815" s="182">
        <v>6500</v>
      </c>
      <c r="I815" s="125">
        <f>G815*H815</f>
      </c>
      <c r="J815" s="125">
        <f>I815*0.1</f>
      </c>
      <c r="K815" s="125">
        <f>SUM(I815:J815)</f>
      </c>
      <c r="L815" s="175"/>
      <c r="M815" s="87"/>
      <c r="N815" s="87"/>
      <c r="O815" s="87"/>
      <c r="P815" s="87"/>
      <c r="Q815" s="87"/>
      <c r="R815" s="87"/>
      <c r="S815" s="87"/>
      <c r="T815" s="87"/>
    </row>
    <row x14ac:dyDescent="0.25" r="816" customHeight="1" ht="17.25">
      <c r="A816" s="178">
        <f>A815</f>
        <v>25569.375</v>
      </c>
      <c r="B816" s="179" t="s">
        <v>80</v>
      </c>
      <c r="C816" s="180"/>
      <c r="D816" s="180">
        <v>23</v>
      </c>
      <c r="E816" s="180"/>
      <c r="F816" s="180"/>
      <c r="G816" s="180">
        <f>SUM(C816:F816)</f>
      </c>
      <c r="H816" s="182">
        <v>6000</v>
      </c>
      <c r="I816" s="125">
        <f>G816*H816</f>
      </c>
      <c r="J816" s="185"/>
      <c r="K816" s="125">
        <f>SUM(I816:J816)</f>
      </c>
      <c r="L816" s="175"/>
      <c r="M816" s="87"/>
      <c r="N816" s="87"/>
      <c r="O816" s="87"/>
      <c r="P816" s="87"/>
      <c r="Q816" s="87"/>
      <c r="R816" s="87"/>
      <c r="S816" s="87"/>
      <c r="T816" s="87"/>
    </row>
    <row x14ac:dyDescent="0.25" r="817" customHeight="1" ht="17.25">
      <c r="A817" s="178">
        <f>A816</f>
        <v>25569.375</v>
      </c>
      <c r="B817" s="179" t="s">
        <v>67</v>
      </c>
      <c r="C817" s="180"/>
      <c r="D817" s="180">
        <v>7</v>
      </c>
      <c r="E817" s="180"/>
      <c r="F817" s="180"/>
      <c r="G817" s="180">
        <f>SUM(C817:F817)</f>
      </c>
      <c r="H817" s="182">
        <v>5500</v>
      </c>
      <c r="I817" s="125">
        <f>G817*H817</f>
      </c>
      <c r="J817" s="125">
        <f>I817*0.1</f>
      </c>
      <c r="K817" s="125">
        <f>SUM(I817:J817)</f>
      </c>
      <c r="L817" s="175"/>
      <c r="M817" s="87"/>
      <c r="N817" s="87"/>
      <c r="O817" s="87"/>
      <c r="P817" s="87"/>
      <c r="Q817" s="87"/>
      <c r="R817" s="87"/>
      <c r="S817" s="87"/>
      <c r="T817" s="87"/>
    </row>
    <row x14ac:dyDescent="0.25" r="818" customHeight="1" ht="17.25">
      <c r="A818" s="178">
        <f>A817</f>
        <v>25569.375</v>
      </c>
      <c r="B818" s="186" t="s">
        <v>74</v>
      </c>
      <c r="C818" s="180"/>
      <c r="D818" s="180">
        <v>0</v>
      </c>
      <c r="E818" s="180"/>
      <c r="F818" s="180"/>
      <c r="G818" s="180">
        <f>SUM(C818:F818)</f>
      </c>
      <c r="H818" s="187">
        <v>5000</v>
      </c>
      <c r="I818" s="125">
        <f>G818*H818</f>
      </c>
      <c r="J818" s="125">
        <f>I818*0.1</f>
      </c>
      <c r="K818" s="125">
        <f>SUM(I818:J818)</f>
      </c>
      <c r="L818" s="175"/>
      <c r="M818" s="87"/>
      <c r="N818" s="87"/>
      <c r="O818" s="87"/>
      <c r="P818" s="87"/>
      <c r="Q818" s="87"/>
      <c r="R818" s="87"/>
      <c r="S818" s="87"/>
      <c r="T818" s="87"/>
    </row>
    <row x14ac:dyDescent="0.25" r="819" customHeight="1" ht="17.25">
      <c r="A819" s="178">
        <f>A818</f>
        <v>25569.375</v>
      </c>
      <c r="B819" s="179" t="s">
        <v>11</v>
      </c>
      <c r="C819" s="180"/>
      <c r="D819" s="180">
        <v>0</v>
      </c>
      <c r="E819" s="180"/>
      <c r="F819" s="180"/>
      <c r="G819" s="180">
        <f>SUM(C819:F819)</f>
      </c>
      <c r="H819" s="182">
        <v>6000</v>
      </c>
      <c r="I819" s="125">
        <f>G819*H819</f>
      </c>
      <c r="J819" s="125">
        <f>I819*0.1</f>
      </c>
      <c r="K819" s="125">
        <f>SUM(I819:J819)</f>
      </c>
      <c r="L819" s="175"/>
      <c r="M819" s="87"/>
      <c r="N819" s="87"/>
      <c r="O819" s="87"/>
      <c r="P819" s="87"/>
      <c r="Q819" s="87"/>
      <c r="R819" s="87"/>
      <c r="S819" s="87"/>
      <c r="T819" s="87"/>
    </row>
    <row x14ac:dyDescent="0.25" r="820" customHeight="1" ht="17.25">
      <c r="A820" s="178">
        <f>A819</f>
        <v>25569.375</v>
      </c>
      <c r="B820" s="179" t="s">
        <v>22</v>
      </c>
      <c r="C820" s="180"/>
      <c r="D820" s="180">
        <v>0</v>
      </c>
      <c r="E820" s="180"/>
      <c r="F820" s="180"/>
      <c r="G820" s="180">
        <f>SUM(C820:F820)</f>
      </c>
      <c r="H820" s="182">
        <v>4800</v>
      </c>
      <c r="I820" s="125">
        <f>G820*H820</f>
      </c>
      <c r="J820" s="125">
        <f>I820*0.1</f>
      </c>
      <c r="K820" s="125">
        <f>SUM(I820:J820)</f>
      </c>
      <c r="L820" s="175"/>
      <c r="M820" s="87"/>
      <c r="N820" s="87"/>
      <c r="O820" s="87"/>
      <c r="P820" s="87"/>
      <c r="Q820" s="87"/>
      <c r="R820" s="87"/>
      <c r="S820" s="87"/>
      <c r="T820" s="87"/>
    </row>
    <row x14ac:dyDescent="0.25" r="821" customHeight="1" ht="17.25">
      <c r="A821" s="178">
        <f>A820</f>
        <v>25569.375</v>
      </c>
      <c r="B821" s="186" t="s">
        <v>84</v>
      </c>
      <c r="C821" s="180"/>
      <c r="D821" s="180">
        <v>0</v>
      </c>
      <c r="E821" s="180"/>
      <c r="F821" s="180"/>
      <c r="G821" s="180">
        <f>SUM(C821:F821)</f>
      </c>
      <c r="H821" s="182">
        <v>4800</v>
      </c>
      <c r="I821" s="125">
        <f>G821*H821</f>
      </c>
      <c r="J821" s="125">
        <f>I821*0.1</f>
      </c>
      <c r="K821" s="125">
        <f>SUM(I821:J821)</f>
      </c>
      <c r="L821" s="175"/>
      <c r="M821" s="87"/>
      <c r="N821" s="87"/>
      <c r="O821" s="87"/>
      <c r="P821" s="87"/>
      <c r="Q821" s="87"/>
      <c r="R821" s="87"/>
      <c r="S821" s="87"/>
      <c r="T821" s="87"/>
    </row>
    <row x14ac:dyDescent="0.25" r="822" customHeight="1" ht="17.25">
      <c r="A822" s="178">
        <f>A821</f>
        <v>25569.375</v>
      </c>
      <c r="B822" s="179" t="s">
        <v>17</v>
      </c>
      <c r="C822" s="180"/>
      <c r="D822" s="180">
        <v>0</v>
      </c>
      <c r="E822" s="180"/>
      <c r="F822" s="180"/>
      <c r="G822" s="180">
        <f>SUM(C822:F822)</f>
      </c>
      <c r="H822" s="182">
        <v>6500</v>
      </c>
      <c r="I822" s="125">
        <f>G822*H822</f>
      </c>
      <c r="J822" s="125">
        <f>I822*0.1</f>
      </c>
      <c r="K822" s="125">
        <f>SUM(I822:J822)</f>
      </c>
      <c r="L822" s="175"/>
      <c r="M822" s="87"/>
      <c r="N822" s="87"/>
      <c r="O822" s="87"/>
      <c r="P822" s="87"/>
      <c r="Q822" s="87"/>
      <c r="R822" s="87"/>
      <c r="S822" s="87"/>
      <c r="T822" s="87"/>
    </row>
    <row x14ac:dyDescent="0.25" r="823" customHeight="1" ht="17.25">
      <c r="A823" s="178">
        <f>A822</f>
        <v>25569.375</v>
      </c>
      <c r="B823" s="186" t="s">
        <v>148</v>
      </c>
      <c r="C823" s="180"/>
      <c r="D823" s="180">
        <v>0</v>
      </c>
      <c r="E823" s="180"/>
      <c r="F823" s="180"/>
      <c r="G823" s="180">
        <f>SUM(C823:F823)</f>
      </c>
      <c r="H823" s="182">
        <v>6000</v>
      </c>
      <c r="I823" s="125">
        <f>G823*H823</f>
      </c>
      <c r="J823" s="125">
        <f>I823*0.1</f>
      </c>
      <c r="K823" s="125">
        <f>SUM(I823:J823)</f>
      </c>
      <c r="L823" s="175"/>
      <c r="M823" s="87"/>
      <c r="N823" s="87"/>
      <c r="O823" s="87"/>
      <c r="P823" s="87"/>
      <c r="Q823" s="87"/>
      <c r="R823" s="87"/>
      <c r="S823" s="87"/>
      <c r="T823" s="87"/>
    </row>
    <row x14ac:dyDescent="0.25" r="824" customHeight="1" ht="17.25">
      <c r="A824" s="178">
        <f>A823</f>
        <v>25569.375</v>
      </c>
      <c r="B824" s="179" t="s">
        <v>29</v>
      </c>
      <c r="C824" s="188">
        <v>13</v>
      </c>
      <c r="D824" s="180">
        <v>14</v>
      </c>
      <c r="E824" s="180">
        <v>14</v>
      </c>
      <c r="F824" s="180"/>
      <c r="G824" s="180">
        <f>SUM(C824:F824)</f>
      </c>
      <c r="H824" s="182">
        <v>5500</v>
      </c>
      <c r="I824" s="125">
        <f>G824*H824</f>
      </c>
      <c r="J824" s="125">
        <f>I824*0.1</f>
      </c>
      <c r="K824" s="125">
        <f>SUM(I824:J824)</f>
      </c>
      <c r="L824" s="175"/>
      <c r="M824" s="87"/>
      <c r="N824" s="87"/>
      <c r="O824" s="87"/>
      <c r="P824" s="87"/>
      <c r="Q824" s="87"/>
      <c r="R824" s="87"/>
      <c r="S824" s="87"/>
      <c r="T824" s="87"/>
    </row>
    <row x14ac:dyDescent="0.25" r="825" customHeight="1" ht="17.25">
      <c r="A825" s="178">
        <f>A824</f>
        <v>25569.375</v>
      </c>
      <c r="B825" s="179" t="s">
        <v>15</v>
      </c>
      <c r="C825" s="180"/>
      <c r="D825" s="180">
        <v>0</v>
      </c>
      <c r="E825" s="180"/>
      <c r="F825" s="180"/>
      <c r="G825" s="180">
        <f>SUM(C825:F825)</f>
      </c>
      <c r="H825" s="182">
        <v>4800</v>
      </c>
      <c r="I825" s="125">
        <f>G825*H825</f>
      </c>
      <c r="J825" s="125">
        <f>I825*0.1</f>
      </c>
      <c r="K825" s="125">
        <f>SUM(I825:J825)</f>
      </c>
      <c r="L825" s="175"/>
      <c r="M825" s="87"/>
      <c r="N825" s="87"/>
      <c r="O825" s="87"/>
      <c r="P825" s="87"/>
      <c r="Q825" s="87"/>
      <c r="R825" s="87"/>
      <c r="S825" s="87"/>
      <c r="T825" s="87"/>
    </row>
    <row x14ac:dyDescent="0.25" r="826" customHeight="1" ht="17.25">
      <c r="A826" s="178">
        <f>A825</f>
        <v>25569.375</v>
      </c>
      <c r="B826" s="179" t="s">
        <v>21</v>
      </c>
      <c r="C826" s="188">
        <v>7</v>
      </c>
      <c r="D826" s="180">
        <v>17</v>
      </c>
      <c r="E826" s="180"/>
      <c r="F826" s="180"/>
      <c r="G826" s="180">
        <f>SUM(C826:F826)</f>
      </c>
      <c r="H826" s="182">
        <v>5500</v>
      </c>
      <c r="I826" s="125">
        <f>G826*H826</f>
      </c>
      <c r="J826" s="125">
        <f>I826*0.1</f>
      </c>
      <c r="K826" s="125">
        <f>SUM(I826:J826)</f>
      </c>
      <c r="L826" s="175"/>
      <c r="M826" s="87"/>
      <c r="N826" s="87"/>
      <c r="O826" s="87"/>
      <c r="P826" s="87"/>
      <c r="Q826" s="87"/>
      <c r="R826" s="87"/>
      <c r="S826" s="87"/>
      <c r="T826" s="87"/>
    </row>
    <row x14ac:dyDescent="0.25" r="827" customHeight="1" ht="17.25">
      <c r="A827" s="178">
        <f>A826</f>
        <v>25569.375</v>
      </c>
      <c r="B827" s="179" t="s">
        <v>52</v>
      </c>
      <c r="C827" s="180"/>
      <c r="D827" s="180">
        <v>13</v>
      </c>
      <c r="E827" s="180">
        <v>10</v>
      </c>
      <c r="F827" s="180"/>
      <c r="G827" s="180">
        <f>SUM(C827:F827)</f>
      </c>
      <c r="H827" s="182">
        <v>5500</v>
      </c>
      <c r="I827" s="125">
        <f>G827*H827</f>
      </c>
      <c r="J827" s="125">
        <f>I827*0.1</f>
      </c>
      <c r="K827" s="125">
        <f>SUM(I827:J827)</f>
      </c>
      <c r="L827" s="175"/>
      <c r="M827" s="87"/>
      <c r="N827" s="87"/>
      <c r="O827" s="87"/>
      <c r="P827" s="87"/>
      <c r="Q827" s="87"/>
      <c r="R827" s="87"/>
      <c r="S827" s="87"/>
      <c r="T827" s="87"/>
    </row>
    <row x14ac:dyDescent="0.25" r="828" customHeight="1" ht="17.25">
      <c r="A828" s="178">
        <f>A827</f>
        <v>25569.375</v>
      </c>
      <c r="B828" s="186" t="s">
        <v>61</v>
      </c>
      <c r="C828" s="180"/>
      <c r="D828" s="180">
        <v>5</v>
      </c>
      <c r="E828" s="180"/>
      <c r="F828" s="180"/>
      <c r="G828" s="180">
        <f>SUM(C828:F828)</f>
      </c>
      <c r="H828" s="182">
        <v>5500</v>
      </c>
      <c r="I828" s="125">
        <f>G828*H828</f>
      </c>
      <c r="J828" s="125">
        <f>I828*0.1</f>
      </c>
      <c r="K828" s="125">
        <f>SUM(I828:J828)</f>
      </c>
      <c r="L828" s="175"/>
      <c r="M828" s="87"/>
      <c r="N828" s="87"/>
      <c r="O828" s="87"/>
      <c r="P828" s="87"/>
      <c r="Q828" s="87"/>
      <c r="R828" s="87"/>
      <c r="S828" s="87"/>
      <c r="T828" s="87"/>
    </row>
    <row x14ac:dyDescent="0.25" r="829" customHeight="1" ht="17.25">
      <c r="A829" s="178">
        <f>A828</f>
        <v>25569.375</v>
      </c>
      <c r="B829" s="179" t="s">
        <v>33</v>
      </c>
      <c r="C829" s="180"/>
      <c r="D829" s="180"/>
      <c r="E829" s="180"/>
      <c r="F829" s="180"/>
      <c r="G829" s="180">
        <f>SUM(C829:F829)</f>
      </c>
      <c r="H829" s="182">
        <v>5500</v>
      </c>
      <c r="I829" s="125">
        <f>G829*H829</f>
      </c>
      <c r="J829" s="125">
        <f>I829*0.1</f>
      </c>
      <c r="K829" s="125">
        <f>SUM(I829:J829)</f>
      </c>
      <c r="L829" s="175"/>
      <c r="M829" s="87"/>
      <c r="N829" s="87"/>
      <c r="O829" s="87"/>
      <c r="P829" s="87"/>
      <c r="Q829" s="87"/>
      <c r="R829" s="87"/>
      <c r="S829" s="87"/>
      <c r="T829" s="87"/>
    </row>
    <row x14ac:dyDescent="0.25" r="830" customHeight="1" ht="17.25">
      <c r="A830" s="178">
        <f>A829</f>
        <v>25569.375</v>
      </c>
      <c r="B830" s="179" t="s">
        <v>12</v>
      </c>
      <c r="C830" s="180"/>
      <c r="D830" s="180">
        <v>8</v>
      </c>
      <c r="E830" s="180"/>
      <c r="F830" s="180"/>
      <c r="G830" s="180">
        <f>SUM(C830:F830)</f>
      </c>
      <c r="H830" s="182">
        <v>6000</v>
      </c>
      <c r="I830" s="125">
        <f>G830*H830</f>
      </c>
      <c r="J830" s="125">
        <f>I830*0.1</f>
      </c>
      <c r="K830" s="125">
        <f>SUM(I830:J830)</f>
      </c>
      <c r="L830" s="175"/>
      <c r="M830" s="87"/>
      <c r="N830" s="87"/>
      <c r="O830" s="87"/>
      <c r="P830" s="87"/>
      <c r="Q830" s="87"/>
      <c r="R830" s="87"/>
      <c r="S830" s="87"/>
      <c r="T830" s="87"/>
    </row>
    <row x14ac:dyDescent="0.25" r="831" customHeight="1" ht="17.25">
      <c r="A831" s="178">
        <f>A830</f>
        <v>25569.375</v>
      </c>
      <c r="B831" s="186" t="s">
        <v>37</v>
      </c>
      <c r="C831" s="180"/>
      <c r="D831" s="180">
        <v>5</v>
      </c>
      <c r="E831" s="180"/>
      <c r="F831" s="180"/>
      <c r="G831" s="180">
        <f>SUM(C831:F831)</f>
      </c>
      <c r="H831" s="182">
        <v>6500</v>
      </c>
      <c r="I831" s="125">
        <f>G831*H831</f>
      </c>
      <c r="J831" s="125">
        <f>I831*0.1</f>
      </c>
      <c r="K831" s="125">
        <f>SUM(I831:J831)</f>
      </c>
      <c r="L831" s="175"/>
      <c r="M831" s="87"/>
      <c r="N831" s="87"/>
      <c r="O831" s="87"/>
      <c r="P831" s="87"/>
      <c r="Q831" s="87"/>
      <c r="R831" s="87"/>
      <c r="S831" s="87"/>
      <c r="T831" s="87"/>
    </row>
    <row x14ac:dyDescent="0.25" r="832" customHeight="1" ht="17.25">
      <c r="A832" s="178">
        <f>A831</f>
        <v>25569.375</v>
      </c>
      <c r="B832" s="186" t="s">
        <v>64</v>
      </c>
      <c r="C832" s="180"/>
      <c r="D832" s="180"/>
      <c r="E832" s="180"/>
      <c r="F832" s="180"/>
      <c r="G832" s="180">
        <f>SUM(C832:F832)</f>
      </c>
      <c r="H832" s="182">
        <v>5500</v>
      </c>
      <c r="I832" s="125">
        <f>G832*H832</f>
      </c>
      <c r="J832" s="125">
        <f>I832*0.1</f>
      </c>
      <c r="K832" s="125">
        <f>SUM(I832:J832)</f>
      </c>
      <c r="L832" s="175"/>
      <c r="M832" s="87"/>
      <c r="N832" s="87"/>
      <c r="O832" s="87"/>
      <c r="P832" s="87"/>
      <c r="Q832" s="87"/>
      <c r="R832" s="87"/>
      <c r="S832" s="87"/>
      <c r="T832" s="87"/>
    </row>
    <row x14ac:dyDescent="0.25" r="833" customHeight="1" ht="17.25">
      <c r="A833" s="178">
        <f>A832</f>
        <v>25569.375</v>
      </c>
      <c r="B833" s="179" t="s">
        <v>25</v>
      </c>
      <c r="C833" s="180"/>
      <c r="D833" s="180"/>
      <c r="E833" s="180"/>
      <c r="F833" s="180"/>
      <c r="G833" s="180">
        <f>SUM(C833:F833)</f>
      </c>
      <c r="H833" s="182">
        <v>6000</v>
      </c>
      <c r="I833" s="125">
        <f>G833*H833</f>
      </c>
      <c r="J833" s="125">
        <f>I833*0.1</f>
      </c>
      <c r="K833" s="125">
        <f>SUM(I833:J833)</f>
      </c>
      <c r="L833" s="175"/>
      <c r="M833" s="87"/>
      <c r="N833" s="87"/>
      <c r="O833" s="87"/>
      <c r="P833" s="87"/>
      <c r="Q833" s="87"/>
      <c r="R833" s="87"/>
      <c r="S833" s="87"/>
      <c r="T833" s="87"/>
    </row>
    <row x14ac:dyDescent="0.25" r="834" customHeight="1" ht="17.25">
      <c r="A834" s="178">
        <f>A833</f>
        <v>25569.375</v>
      </c>
      <c r="B834" s="186" t="s">
        <v>76</v>
      </c>
      <c r="C834" s="188"/>
      <c r="D834" s="180"/>
      <c r="E834" s="180"/>
      <c r="F834" s="180"/>
      <c r="G834" s="180">
        <f>SUM(C834:F834)</f>
      </c>
      <c r="H834" s="125">
        <v>6000</v>
      </c>
      <c r="I834" s="125">
        <f>G834*H834</f>
      </c>
      <c r="J834" s="125">
        <f>I834*0.1</f>
      </c>
      <c r="K834" s="125">
        <f>SUM(I834:J834)</f>
      </c>
      <c r="L834" s="175"/>
      <c r="M834" s="87"/>
      <c r="N834" s="87"/>
      <c r="O834" s="87"/>
      <c r="P834" s="87"/>
      <c r="Q834" s="87"/>
      <c r="R834" s="87"/>
      <c r="S834" s="87"/>
      <c r="T834" s="87"/>
    </row>
    <row x14ac:dyDescent="0.25" r="835" customHeight="1" ht="17.25">
      <c r="A835" s="178">
        <f>A834</f>
        <v>25569.375</v>
      </c>
      <c r="B835" s="186" t="s">
        <v>149</v>
      </c>
      <c r="C835" s="180"/>
      <c r="D835" s="180">
        <v>26</v>
      </c>
      <c r="E835" s="180"/>
      <c r="F835" s="180"/>
      <c r="G835" s="180">
        <f>SUM(C835:F835)</f>
      </c>
      <c r="H835" s="125">
        <v>6000</v>
      </c>
      <c r="I835" s="125">
        <f>G835*H835</f>
      </c>
      <c r="J835" s="125">
        <f>I835*0.1</f>
      </c>
      <c r="K835" s="125">
        <f>SUM(I835:J835)</f>
      </c>
      <c r="L835" s="175"/>
      <c r="M835" s="87"/>
      <c r="N835" s="87"/>
      <c r="O835" s="87"/>
      <c r="P835" s="87"/>
      <c r="Q835" s="87"/>
      <c r="R835" s="87"/>
      <c r="S835" s="87"/>
      <c r="T835" s="87"/>
    </row>
    <row x14ac:dyDescent="0.25" r="836" customHeight="1" ht="17.25">
      <c r="A836" s="178">
        <f>A835</f>
        <v>25569.375</v>
      </c>
      <c r="B836" s="186" t="s">
        <v>43</v>
      </c>
      <c r="C836" s="180"/>
      <c r="D836" s="180"/>
      <c r="E836" s="180"/>
      <c r="F836" s="180"/>
      <c r="G836" s="180">
        <f>SUM(C836:F836)</f>
      </c>
      <c r="H836" s="125">
        <v>6000</v>
      </c>
      <c r="I836" s="125">
        <f>G836*H836</f>
      </c>
      <c r="J836" s="125">
        <f>I836*0.1</f>
      </c>
      <c r="K836" s="125">
        <f>SUM(I836:J836)</f>
      </c>
      <c r="L836" s="175"/>
      <c r="M836" s="87"/>
      <c r="N836" s="87"/>
      <c r="O836" s="87"/>
      <c r="P836" s="87"/>
      <c r="Q836" s="87"/>
      <c r="R836" s="87"/>
      <c r="S836" s="87"/>
      <c r="T836" s="87"/>
    </row>
    <row x14ac:dyDescent="0.25" r="837" customHeight="1" ht="17.25">
      <c r="A837" s="178">
        <f>A836</f>
        <v>25569.375</v>
      </c>
      <c r="B837" s="186" t="s">
        <v>18</v>
      </c>
      <c r="C837" s="180"/>
      <c r="D837" s="180">
        <v>6</v>
      </c>
      <c r="E837" s="180">
        <v>6</v>
      </c>
      <c r="F837" s="180">
        <v>5</v>
      </c>
      <c r="G837" s="180">
        <f>SUM(C837:F837)</f>
      </c>
      <c r="H837" s="125">
        <v>6000</v>
      </c>
      <c r="I837" s="125">
        <f>G837*H837</f>
      </c>
      <c r="J837" s="125">
        <f>I837*0.1</f>
      </c>
      <c r="K837" s="125">
        <f>SUM(I837:J837)</f>
      </c>
      <c r="L837" s="175"/>
      <c r="M837" s="87"/>
      <c r="N837" s="87"/>
      <c r="O837" s="87"/>
      <c r="P837" s="87"/>
      <c r="Q837" s="87"/>
      <c r="R837" s="87"/>
      <c r="S837" s="87"/>
      <c r="T837" s="87"/>
    </row>
    <row x14ac:dyDescent="0.25" r="838" customHeight="1" ht="17.25">
      <c r="A838" s="178">
        <f>A837</f>
        <v>25569.375</v>
      </c>
      <c r="B838" s="186" t="s">
        <v>82</v>
      </c>
      <c r="C838" s="188"/>
      <c r="D838" s="180"/>
      <c r="E838" s="180"/>
      <c r="F838" s="180"/>
      <c r="G838" s="180">
        <f>SUM(C838:F838)</f>
      </c>
      <c r="H838" s="125">
        <v>5000</v>
      </c>
      <c r="I838" s="125">
        <f>G838*H838</f>
      </c>
      <c r="J838" s="125">
        <f>I838*0.1</f>
      </c>
      <c r="K838" s="125">
        <f>SUM(I838:J838)</f>
      </c>
      <c r="L838" s="175"/>
      <c r="M838" s="87"/>
      <c r="N838" s="87"/>
      <c r="O838" s="87"/>
      <c r="P838" s="87"/>
      <c r="Q838" s="87"/>
      <c r="R838" s="87"/>
      <c r="S838" s="87"/>
      <c r="T838" s="87"/>
    </row>
    <row x14ac:dyDescent="0.25" r="839" customHeight="1" ht="17.25">
      <c r="A839" s="178">
        <f>A838</f>
        <v>25569.375</v>
      </c>
      <c r="B839" s="186" t="s">
        <v>151</v>
      </c>
      <c r="C839" s="180"/>
      <c r="D839" s="180"/>
      <c r="E839" s="180"/>
      <c r="F839" s="180"/>
      <c r="G839" s="180">
        <f>SUM(C839:F839)</f>
      </c>
      <c r="H839" s="125">
        <v>5000</v>
      </c>
      <c r="I839" s="125">
        <f>G839*H839</f>
      </c>
      <c r="J839" s="125">
        <f>I839*0.1</f>
      </c>
      <c r="K839" s="125">
        <f>SUM(I839:J839)</f>
      </c>
      <c r="L839" s="175"/>
      <c r="M839" s="87"/>
      <c r="N839" s="87"/>
      <c r="O839" s="87"/>
      <c r="P839" s="87"/>
      <c r="Q839" s="87"/>
      <c r="R839" s="87"/>
      <c r="S839" s="87"/>
      <c r="T839" s="87"/>
    </row>
    <row x14ac:dyDescent="0.25" r="840" customHeight="1" ht="17.25">
      <c r="A840" s="178">
        <f>A839</f>
        <v>25569.375</v>
      </c>
      <c r="B840" s="186" t="s">
        <v>105</v>
      </c>
      <c r="C840" s="180"/>
      <c r="D840" s="180"/>
      <c r="E840" s="180"/>
      <c r="F840" s="180"/>
      <c r="G840" s="180">
        <f>SUM(C840:F840)</f>
      </c>
      <c r="H840" s="125">
        <v>7000</v>
      </c>
      <c r="I840" s="125">
        <f>G840*H840</f>
      </c>
      <c r="J840" s="185"/>
      <c r="K840" s="125">
        <f>SUM(I840:J840)</f>
      </c>
      <c r="L840" s="175"/>
      <c r="M840" s="87"/>
      <c r="N840" s="87"/>
      <c r="O840" s="87"/>
      <c r="P840" s="87"/>
      <c r="Q840" s="87"/>
      <c r="R840" s="87"/>
      <c r="S840" s="87"/>
      <c r="T840" s="87"/>
    </row>
    <row x14ac:dyDescent="0.25" r="841" customHeight="1" ht="17.25">
      <c r="A841" s="178">
        <f>A840</f>
        <v>25569.375</v>
      </c>
      <c r="B841" s="186" t="s">
        <v>23</v>
      </c>
      <c r="C841" s="180"/>
      <c r="D841" s="180">
        <v>7</v>
      </c>
      <c r="E841" s="180"/>
      <c r="F841" s="180"/>
      <c r="G841" s="180">
        <f>SUM(C841:F841)</f>
      </c>
      <c r="H841" s="125">
        <v>6000</v>
      </c>
      <c r="I841" s="125">
        <f>G841*H841</f>
      </c>
      <c r="J841" s="125">
        <f>I841*0.1</f>
      </c>
      <c r="K841" s="125">
        <f>SUM(I841:J841)</f>
      </c>
      <c r="L841" s="175"/>
      <c r="M841" s="87"/>
      <c r="N841" s="87"/>
      <c r="O841" s="87"/>
      <c r="P841" s="87"/>
      <c r="Q841" s="87"/>
      <c r="R841" s="87"/>
      <c r="S841" s="87"/>
      <c r="T841" s="87"/>
    </row>
    <row x14ac:dyDescent="0.25" r="842" customHeight="1" ht="17.25">
      <c r="A842" s="178">
        <f>A841</f>
        <v>25569.375</v>
      </c>
      <c r="B842" s="186" t="s">
        <v>40</v>
      </c>
      <c r="C842" s="180"/>
      <c r="D842" s="180">
        <v>0</v>
      </c>
      <c r="E842" s="180"/>
      <c r="F842" s="180"/>
      <c r="G842" s="180">
        <f>SUM(C842:F842)</f>
      </c>
      <c r="H842" s="125">
        <v>6500</v>
      </c>
      <c r="I842" s="125">
        <f>G842*H842</f>
      </c>
      <c r="J842" s="125">
        <f>I842*0.1</f>
      </c>
      <c r="K842" s="125">
        <f>SUM(I842:J842)</f>
      </c>
      <c r="L842" s="175"/>
      <c r="M842" s="87"/>
      <c r="N842" s="87"/>
      <c r="O842" s="87"/>
      <c r="P842" s="87"/>
      <c r="Q842" s="87"/>
      <c r="R842" s="87"/>
      <c r="S842" s="87"/>
      <c r="T842" s="87"/>
    </row>
    <row x14ac:dyDescent="0.25" r="843" customHeight="1" ht="17.25">
      <c r="A843" s="178">
        <f>A842</f>
        <v>25569.375</v>
      </c>
      <c r="B843" s="186" t="s">
        <v>86</v>
      </c>
      <c r="C843" s="180"/>
      <c r="D843" s="180">
        <v>9</v>
      </c>
      <c r="E843" s="180"/>
      <c r="F843" s="180"/>
      <c r="G843" s="180">
        <f>SUM(C843:F843)</f>
      </c>
      <c r="H843" s="125">
        <v>6000</v>
      </c>
      <c r="I843" s="125">
        <f>G843*H843</f>
      </c>
      <c r="J843" s="125">
        <f>I843*0.1</f>
      </c>
      <c r="K843" s="125">
        <f>SUM(I843:J843)</f>
      </c>
      <c r="L843" s="175"/>
      <c r="M843" s="87"/>
      <c r="N843" s="87"/>
      <c r="O843" s="87"/>
      <c r="P843" s="87"/>
      <c r="Q843" s="87"/>
      <c r="R843" s="87"/>
      <c r="S843" s="87"/>
      <c r="T843" s="87"/>
    </row>
    <row x14ac:dyDescent="0.25" r="844" customHeight="1" ht="17.25">
      <c r="A844" s="178">
        <f>A843</f>
        <v>25569.375</v>
      </c>
      <c r="B844" s="186" t="s">
        <v>152</v>
      </c>
      <c r="C844" s="180"/>
      <c r="D844" s="180">
        <v>40</v>
      </c>
      <c r="E844" s="180"/>
      <c r="F844" s="180"/>
      <c r="G844" s="180">
        <f>SUM(C844:F844)</f>
      </c>
      <c r="H844" s="125">
        <v>6000</v>
      </c>
      <c r="I844" s="125">
        <f>G844*H844</f>
      </c>
      <c r="J844" s="125">
        <f>I844*0.1</f>
      </c>
      <c r="K844" s="125">
        <f>SUM(I844:J844)</f>
      </c>
      <c r="L844" s="175"/>
      <c r="M844" s="87"/>
      <c r="N844" s="87"/>
      <c r="O844" s="87"/>
      <c r="P844" s="87"/>
      <c r="Q844" s="87"/>
      <c r="R844" s="87"/>
      <c r="S844" s="87"/>
      <c r="T844" s="87"/>
    </row>
    <row x14ac:dyDescent="0.25" r="845" customHeight="1" ht="17.25">
      <c r="A845" s="178">
        <f>A841</f>
        <v>25569.375</v>
      </c>
      <c r="B845" s="186" t="s">
        <v>153</v>
      </c>
      <c r="C845" s="180"/>
      <c r="D845" s="180"/>
      <c r="E845" s="180"/>
      <c r="F845" s="180"/>
      <c r="G845" s="180">
        <f>SUM(C845:F845)</f>
      </c>
      <c r="H845" s="125">
        <v>6000</v>
      </c>
      <c r="I845" s="125">
        <f>G845*H845</f>
      </c>
      <c r="J845" s="125">
        <f>I845*0.1</f>
      </c>
      <c r="K845" s="125">
        <f>SUM(I845:J845)</f>
      </c>
      <c r="L845" s="175"/>
      <c r="M845" s="87"/>
      <c r="N845" s="87"/>
      <c r="O845" s="87"/>
      <c r="P845" s="87"/>
      <c r="Q845" s="87"/>
      <c r="R845" s="87"/>
      <c r="S845" s="87"/>
      <c r="T845" s="87"/>
    </row>
    <row x14ac:dyDescent="0.25" r="846" customHeight="1" ht="17.25">
      <c r="A846" s="178">
        <f>A842</f>
        <v>25569.375</v>
      </c>
      <c r="B846" s="186" t="s">
        <v>46</v>
      </c>
      <c r="C846" s="204"/>
      <c r="D846" s="180"/>
      <c r="E846" s="180"/>
      <c r="F846" s="180"/>
      <c r="G846" s="180">
        <f>SUM(C846:F846)</f>
      </c>
      <c r="H846" s="125">
        <v>5500</v>
      </c>
      <c r="I846" s="125">
        <f>G846*H846</f>
      </c>
      <c r="J846" s="125">
        <f>I846*0.1</f>
      </c>
      <c r="K846" s="125">
        <f>SUM(I846:J846)</f>
      </c>
      <c r="L846" s="175"/>
      <c r="M846" s="87"/>
      <c r="N846" s="87"/>
      <c r="O846" s="87"/>
      <c r="P846" s="87"/>
      <c r="Q846" s="87"/>
      <c r="R846" s="87"/>
      <c r="S846" s="87"/>
      <c r="T846" s="87"/>
    </row>
    <row x14ac:dyDescent="0.25" r="847" customHeight="1" ht="17.25">
      <c r="A847" s="178">
        <f>A841</f>
        <v>25569.375</v>
      </c>
      <c r="B847" s="186"/>
      <c r="C847" s="180"/>
      <c r="D847" s="180"/>
      <c r="E847" s="180"/>
      <c r="F847" s="180"/>
      <c r="G847" s="180">
        <f>SUM(C847:F847)</f>
      </c>
      <c r="H847" s="125"/>
      <c r="I847" s="125">
        <f>G847*H847</f>
      </c>
      <c r="J847" s="125">
        <f>I847*0.1</f>
      </c>
      <c r="K847" s="125">
        <f>SUM(I847:J847)</f>
      </c>
      <c r="L847" s="175"/>
      <c r="M847" s="87"/>
      <c r="N847" s="87"/>
      <c r="O847" s="87"/>
      <c r="P847" s="87"/>
      <c r="Q847" s="87"/>
      <c r="R847" s="87"/>
      <c r="S847" s="87"/>
      <c r="T847" s="87"/>
    </row>
    <row x14ac:dyDescent="0.25" r="848" customHeight="1" ht="17.25">
      <c r="A848" s="178">
        <f>A842</f>
        <v>25569.375</v>
      </c>
      <c r="B848" s="186"/>
      <c r="C848" s="180"/>
      <c r="D848" s="180"/>
      <c r="E848" s="180"/>
      <c r="F848" s="180"/>
      <c r="G848" s="180">
        <f>SUM(C848:F848)</f>
      </c>
      <c r="H848" s="125"/>
      <c r="I848" s="125">
        <f>G848*H848</f>
      </c>
      <c r="J848" s="125">
        <f>I848*0.1</f>
      </c>
      <c r="K848" s="125">
        <f>SUM(I848:J848)</f>
      </c>
      <c r="L848" s="175"/>
      <c r="M848" s="87"/>
      <c r="N848" s="87"/>
      <c r="O848" s="87"/>
      <c r="P848" s="87"/>
      <c r="Q848" s="87"/>
      <c r="R848" s="87"/>
      <c r="S848" s="87"/>
      <c r="T848" s="87"/>
    </row>
    <row x14ac:dyDescent="0.25" r="849" customHeight="1" ht="17.25">
      <c r="A849" s="178">
        <f>A847</f>
        <v>25569.375</v>
      </c>
      <c r="B849" s="179"/>
      <c r="C849" s="180"/>
      <c r="D849" s="180"/>
      <c r="E849" s="180"/>
      <c r="F849" s="180"/>
      <c r="G849" s="180">
        <f>SUM(C849:F849)</f>
      </c>
      <c r="H849" s="125"/>
      <c r="I849" s="125">
        <f>G849*H849</f>
      </c>
      <c r="J849" s="125">
        <v>0</v>
      </c>
      <c r="K849" s="125">
        <f>SUM(I849:J849)</f>
      </c>
      <c r="L849" s="175"/>
      <c r="M849" s="87"/>
      <c r="N849" s="87"/>
      <c r="O849" s="87"/>
      <c r="P849" s="87"/>
      <c r="Q849" s="87"/>
      <c r="R849" s="87"/>
      <c r="S849" s="87"/>
      <c r="T849" s="87"/>
    </row>
    <row x14ac:dyDescent="0.25" r="850" customHeight="1" ht="17.25">
      <c r="A850" s="189">
        <f>A849</f>
        <v>25569.375</v>
      </c>
      <c r="B850" s="190" t="s">
        <v>155</v>
      </c>
      <c r="C850" s="191">
        <f>SUM(C804:C849)</f>
      </c>
      <c r="D850" s="191">
        <f>SUM(D804:D849)</f>
      </c>
      <c r="E850" s="191">
        <f>SUM(E804:E849)</f>
      </c>
      <c r="F850" s="191">
        <f>SUM(F804:F849)</f>
      </c>
      <c r="G850" s="191">
        <f>SUM(G804:G849)</f>
      </c>
      <c r="H850" s="191"/>
      <c r="I850" s="191">
        <f>SUM(I804:I849)</f>
      </c>
      <c r="J850" s="191">
        <f>SUM(J804:J849)</f>
      </c>
      <c r="K850" s="191">
        <f>SUM(K804:K849)</f>
      </c>
      <c r="L850" s="175"/>
      <c r="M850" s="87"/>
      <c r="N850" s="87"/>
      <c r="O850" s="87"/>
      <c r="P850" s="87"/>
      <c r="Q850" s="87"/>
      <c r="R850" s="87"/>
      <c r="S850" s="87"/>
      <c r="T850" s="87"/>
    </row>
    <row x14ac:dyDescent="0.25" r="851" customHeight="1" ht="17.25">
      <c r="A851" s="178">
        <f>A850</f>
        <v>25569.375</v>
      </c>
      <c r="B851" s="186" t="s">
        <v>113</v>
      </c>
      <c r="C851" s="180"/>
      <c r="D851" s="180">
        <v>38</v>
      </c>
      <c r="E851" s="180"/>
      <c r="F851" s="180"/>
      <c r="G851" s="180">
        <f>SUM(C851:F851)</f>
      </c>
      <c r="H851" s="125">
        <v>6500</v>
      </c>
      <c r="I851" s="125">
        <f>G851*H851</f>
      </c>
      <c r="J851" s="185"/>
      <c r="K851" s="125">
        <f>SUM(I851:J851)</f>
      </c>
      <c r="L851" s="175"/>
      <c r="M851" s="87"/>
      <c r="N851" s="87"/>
      <c r="O851" s="87"/>
      <c r="P851" s="87"/>
      <c r="Q851" s="87"/>
      <c r="R851" s="87"/>
      <c r="S851" s="87"/>
      <c r="T851" s="87"/>
    </row>
    <row x14ac:dyDescent="0.25" r="852" customHeight="1" ht="17.25">
      <c r="A852" s="178">
        <f>A851</f>
        <v>25569.375</v>
      </c>
      <c r="B852" s="186" t="s">
        <v>156</v>
      </c>
      <c r="C852" s="180"/>
      <c r="D852" s="180">
        <v>6</v>
      </c>
      <c r="E852" s="180"/>
      <c r="F852" s="180"/>
      <c r="G852" s="180">
        <f>SUM(C852:F852)</f>
      </c>
      <c r="H852" s="125">
        <v>6500</v>
      </c>
      <c r="I852" s="125">
        <f>G852*H852</f>
      </c>
      <c r="J852" s="185"/>
      <c r="K852" s="125">
        <f>SUM(I852:J852)</f>
      </c>
      <c r="L852" s="175"/>
      <c r="M852" s="87"/>
      <c r="N852" s="87"/>
      <c r="O852" s="87"/>
      <c r="P852" s="87"/>
      <c r="Q852" s="87"/>
      <c r="R852" s="87"/>
      <c r="S852" s="87"/>
      <c r="T852" s="87"/>
    </row>
    <row x14ac:dyDescent="0.25" r="853" customHeight="1" ht="17.25">
      <c r="A853" s="178">
        <f>A852</f>
        <v>25569.375</v>
      </c>
      <c r="B853" s="186" t="s">
        <v>112</v>
      </c>
      <c r="C853" s="180"/>
      <c r="D853" s="180">
        <v>5</v>
      </c>
      <c r="E853" s="180"/>
      <c r="F853" s="180"/>
      <c r="G853" s="180">
        <f>SUM(C853:F853)</f>
      </c>
      <c r="H853" s="125">
        <v>6900</v>
      </c>
      <c r="I853" s="125">
        <f>G853*H853</f>
      </c>
      <c r="J853" s="185"/>
      <c r="K853" s="125">
        <f>SUM(I853:J853)</f>
      </c>
      <c r="L853" s="175"/>
      <c r="M853" s="87"/>
      <c r="N853" s="87"/>
      <c r="O853" s="87"/>
      <c r="P853" s="87"/>
      <c r="Q853" s="87"/>
      <c r="R853" s="87"/>
      <c r="S853" s="87"/>
      <c r="T853" s="87"/>
    </row>
    <row x14ac:dyDescent="0.25" r="854" customHeight="1" ht="17.25">
      <c r="A854" s="178">
        <f>A853</f>
        <v>25569.375</v>
      </c>
      <c r="B854" s="179"/>
      <c r="C854" s="180"/>
      <c r="D854" s="180"/>
      <c r="E854" s="180"/>
      <c r="F854" s="180"/>
      <c r="G854" s="180">
        <f>SUM(C854:F854)</f>
      </c>
      <c r="H854" s="125"/>
      <c r="I854" s="125">
        <f>G854*H854</f>
      </c>
      <c r="J854" s="185"/>
      <c r="K854" s="125">
        <f>SUM(I854:J854)</f>
      </c>
      <c r="L854" s="175"/>
      <c r="M854" s="87"/>
      <c r="N854" s="87"/>
      <c r="O854" s="87"/>
      <c r="P854" s="87"/>
      <c r="Q854" s="87"/>
      <c r="R854" s="87"/>
      <c r="S854" s="87"/>
      <c r="T854" s="87"/>
    </row>
    <row x14ac:dyDescent="0.25" r="855" customHeight="1" ht="17.25">
      <c r="A855" s="178">
        <f>A854</f>
        <v>25569.375</v>
      </c>
      <c r="B855" s="179"/>
      <c r="C855" s="180"/>
      <c r="D855" s="180"/>
      <c r="E855" s="180"/>
      <c r="F855" s="180"/>
      <c r="G855" s="180">
        <f>SUM(C855:F855)</f>
      </c>
      <c r="H855" s="125"/>
      <c r="I855" s="125">
        <f>G855*H855</f>
      </c>
      <c r="J855" s="185"/>
      <c r="K855" s="125">
        <f>SUM(I855:J855)</f>
      </c>
      <c r="L855" s="175"/>
      <c r="M855" s="87"/>
      <c r="N855" s="87"/>
      <c r="O855" s="87"/>
      <c r="P855" s="87"/>
      <c r="Q855" s="87"/>
      <c r="R855" s="87"/>
      <c r="S855" s="87"/>
      <c r="T855" s="87"/>
    </row>
    <row x14ac:dyDescent="0.25" r="856" customHeight="1" ht="17.25">
      <c r="A856" s="178">
        <f>A855</f>
        <v>25569.375</v>
      </c>
      <c r="B856" s="179"/>
      <c r="C856" s="180"/>
      <c r="D856" s="180"/>
      <c r="E856" s="180"/>
      <c r="F856" s="180"/>
      <c r="G856" s="180">
        <f>SUM(C856:F856)</f>
      </c>
      <c r="H856" s="125"/>
      <c r="I856" s="125">
        <f>G856*H856</f>
      </c>
      <c r="J856" s="185"/>
      <c r="K856" s="125">
        <f>SUM(I856:J856)</f>
      </c>
      <c r="L856" s="175"/>
      <c r="M856" s="87"/>
      <c r="N856" s="87"/>
      <c r="O856" s="87"/>
      <c r="P856" s="87"/>
      <c r="Q856" s="87"/>
      <c r="R856" s="87"/>
      <c r="S856" s="87"/>
      <c r="T856" s="87"/>
    </row>
    <row x14ac:dyDescent="0.25" r="857" customHeight="1" ht="17.25">
      <c r="A857" s="178">
        <f>A856</f>
        <v>25569.375</v>
      </c>
      <c r="B857" s="179"/>
      <c r="C857" s="180"/>
      <c r="D857" s="180"/>
      <c r="E857" s="180"/>
      <c r="F857" s="180"/>
      <c r="G857" s="180">
        <f>SUM(C857:F857)</f>
      </c>
      <c r="H857" s="125"/>
      <c r="I857" s="125">
        <f>G857*H857</f>
      </c>
      <c r="J857" s="185"/>
      <c r="K857" s="125">
        <f>SUM(I857:J857)</f>
      </c>
      <c r="L857" s="175"/>
      <c r="M857" s="87"/>
      <c r="N857" s="87"/>
      <c r="O857" s="87"/>
      <c r="P857" s="87"/>
      <c r="Q857" s="87"/>
      <c r="R857" s="87"/>
      <c r="S857" s="87"/>
      <c r="T857" s="87"/>
    </row>
    <row x14ac:dyDescent="0.25" r="858" customHeight="1" ht="17.25">
      <c r="A858" s="178">
        <f>A857</f>
        <v>25569.375</v>
      </c>
      <c r="B858" s="179"/>
      <c r="C858" s="180"/>
      <c r="D858" s="180"/>
      <c r="E858" s="180"/>
      <c r="F858" s="180"/>
      <c r="G858" s="180">
        <f>SUM(C858:F858)</f>
      </c>
      <c r="H858" s="125"/>
      <c r="I858" s="125">
        <f>G858*H858</f>
      </c>
      <c r="J858" s="185"/>
      <c r="K858" s="125">
        <f>SUM(I858:J858)</f>
      </c>
      <c r="L858" s="175"/>
      <c r="M858" s="87"/>
      <c r="N858" s="87"/>
      <c r="O858" s="87"/>
      <c r="P858" s="87"/>
      <c r="Q858" s="87"/>
      <c r="R858" s="87"/>
      <c r="S858" s="87"/>
      <c r="T858" s="87"/>
    </row>
    <row x14ac:dyDescent="0.25" r="859" customHeight="1" ht="17.25">
      <c r="A859" s="189">
        <f>A858</f>
        <v>25569.375</v>
      </c>
      <c r="B859" s="190" t="s">
        <v>157</v>
      </c>
      <c r="C859" s="191">
        <f>SUM(C851:C858)</f>
      </c>
      <c r="D859" s="191">
        <f>SUM(D851:D858)</f>
      </c>
      <c r="E859" s="191">
        <f>SUM(E851:E858)</f>
      </c>
      <c r="F859" s="191">
        <f>SUM(F851:F858)</f>
      </c>
      <c r="G859" s="191">
        <f>SUM(G851:G858)</f>
      </c>
      <c r="H859" s="201"/>
      <c r="I859" s="201">
        <f>SUM(I851:I858)</f>
      </c>
      <c r="J859" s="201"/>
      <c r="K859" s="202">
        <f>SUM(K851:K858)</f>
      </c>
      <c r="L859" s="175"/>
      <c r="M859" s="87"/>
      <c r="N859" s="87"/>
      <c r="O859" s="87"/>
      <c r="P859" s="87"/>
      <c r="Q859" s="87"/>
      <c r="R859" s="87"/>
      <c r="S859" s="87"/>
      <c r="T859" s="87"/>
    </row>
    <row x14ac:dyDescent="0.25" r="860" customHeight="1" ht="17.25" hidden="1">
      <c r="A860" s="172" t="s">
        <v>128</v>
      </c>
      <c r="B860" s="173" t="s">
        <v>2</v>
      </c>
      <c r="C860" s="174" t="s">
        <v>129</v>
      </c>
      <c r="D860" s="174" t="s">
        <v>130</v>
      </c>
      <c r="E860" s="174" t="s">
        <v>131</v>
      </c>
      <c r="F860" s="174" t="s">
        <v>132</v>
      </c>
      <c r="G860" s="174" t="s">
        <v>133</v>
      </c>
      <c r="H860" s="174" t="s">
        <v>7</v>
      </c>
      <c r="I860" s="174" t="s">
        <v>134</v>
      </c>
      <c r="J860" s="174" t="s">
        <v>90</v>
      </c>
      <c r="K860" s="174" t="s">
        <v>135</v>
      </c>
      <c r="L860" s="175"/>
      <c r="M860" s="87"/>
      <c r="N860" s="87"/>
      <c r="O860" s="87"/>
      <c r="P860" s="87"/>
      <c r="Q860" s="87"/>
      <c r="R860" s="87"/>
      <c r="S860" s="87"/>
      <c r="T860" s="87"/>
    </row>
    <row x14ac:dyDescent="0.25" r="861" customHeight="1" ht="17.25">
      <c r="A861" s="178">
        <f>A859+1</f>
        <v>25569.375</v>
      </c>
      <c r="B861" s="179" t="s">
        <v>137</v>
      </c>
      <c r="C861" s="180"/>
      <c r="D861" s="181"/>
      <c r="E861" s="180"/>
      <c r="F861" s="180"/>
      <c r="G861" s="180">
        <f>SUM(C861:F861)</f>
      </c>
      <c r="H861" s="182">
        <v>4500</v>
      </c>
      <c r="I861" s="125">
        <f>G861*H861</f>
      </c>
      <c r="J861" s="125">
        <f>I861*0.1</f>
      </c>
      <c r="K861" s="125">
        <f>SUM(I861:J861)</f>
      </c>
      <c r="L861" s="175"/>
      <c r="M861" s="87"/>
      <c r="N861" s="87"/>
      <c r="O861" s="87"/>
      <c r="P861" s="87"/>
      <c r="Q861" s="87"/>
      <c r="R861" s="87"/>
      <c r="S861" s="87"/>
      <c r="T861" s="87"/>
    </row>
    <row x14ac:dyDescent="0.25" r="862" customHeight="1" ht="17.25">
      <c r="A862" s="178">
        <f>A861</f>
        <v>25569.375</v>
      </c>
      <c r="B862" s="179" t="s">
        <v>13</v>
      </c>
      <c r="C862" s="180"/>
      <c r="D862" s="180"/>
      <c r="E862" s="180"/>
      <c r="F862" s="180"/>
      <c r="G862" s="180">
        <f>SUM(C862:F862)</f>
      </c>
      <c r="H862" s="182">
        <v>6000</v>
      </c>
      <c r="I862" s="125">
        <f>G862*H862</f>
      </c>
      <c r="J862" s="125">
        <f>I862*0.1</f>
      </c>
      <c r="K862" s="125">
        <f>SUM(I862:J862)</f>
      </c>
      <c r="L862" s="175"/>
      <c r="M862" s="87"/>
      <c r="N862" s="87"/>
      <c r="O862" s="87"/>
      <c r="P862" s="87"/>
      <c r="Q862" s="87"/>
      <c r="R862" s="87"/>
      <c r="S862" s="87"/>
      <c r="T862" s="87"/>
    </row>
    <row x14ac:dyDescent="0.25" r="863" customHeight="1" ht="17.25">
      <c r="A863" s="178">
        <f>A862</f>
        <v>25569.375</v>
      </c>
      <c r="B863" s="179" t="s">
        <v>58</v>
      </c>
      <c r="C863" s="183"/>
      <c r="D863" s="180"/>
      <c r="E863" s="180"/>
      <c r="F863" s="180"/>
      <c r="G863" s="180">
        <f>SUM(C863:F863)</f>
      </c>
      <c r="H863" s="182">
        <v>5500</v>
      </c>
      <c r="I863" s="125">
        <f>G863*H863</f>
      </c>
      <c r="J863" s="125">
        <f>I863*0.1</f>
      </c>
      <c r="K863" s="125">
        <f>SUM(I863:J863)</f>
      </c>
      <c r="L863" s="175"/>
      <c r="M863" s="87"/>
      <c r="N863" s="87"/>
      <c r="O863" s="87"/>
      <c r="P863" s="87"/>
      <c r="Q863" s="87"/>
      <c r="R863" s="87"/>
      <c r="S863" s="87"/>
      <c r="T863" s="87"/>
    </row>
    <row x14ac:dyDescent="0.25" r="864" customHeight="1" ht="17.25">
      <c r="A864" s="178">
        <f>A863</f>
        <v>25569.375</v>
      </c>
      <c r="B864" s="179" t="s">
        <v>147</v>
      </c>
      <c r="C864" s="183"/>
      <c r="D864" s="180"/>
      <c r="E864" s="180"/>
      <c r="F864" s="180"/>
      <c r="G864" s="180">
        <f>SUM(C864:F864)</f>
      </c>
      <c r="H864" s="182">
        <v>5000</v>
      </c>
      <c r="I864" s="125">
        <f>G864*H864</f>
      </c>
      <c r="J864" s="125">
        <f>I864*0.1</f>
      </c>
      <c r="K864" s="125">
        <f>SUM(I864:J864)</f>
      </c>
      <c r="L864" s="175"/>
      <c r="M864" s="87"/>
      <c r="N864" s="87"/>
      <c r="O864" s="87"/>
      <c r="P864" s="87"/>
      <c r="Q864" s="87"/>
      <c r="R864" s="87"/>
      <c r="S864" s="87"/>
      <c r="T864" s="87"/>
    </row>
    <row x14ac:dyDescent="0.25" r="865" customHeight="1" ht="17.25">
      <c r="A865" s="178">
        <f>A864</f>
        <v>25569.375</v>
      </c>
      <c r="B865" s="179" t="s">
        <v>27</v>
      </c>
      <c r="C865" s="180"/>
      <c r="D865" s="180"/>
      <c r="E865" s="180"/>
      <c r="F865" s="180"/>
      <c r="G865" s="180">
        <f>SUM(C865:F865)</f>
      </c>
      <c r="H865" s="182">
        <v>5500</v>
      </c>
      <c r="I865" s="125">
        <f>G865*H865</f>
      </c>
      <c r="J865" s="125">
        <f>I865*0.1</f>
      </c>
      <c r="K865" s="125">
        <f>SUM(I865:J865)</f>
      </c>
      <c r="L865" s="175"/>
      <c r="M865" s="87"/>
      <c r="N865" s="87"/>
      <c r="O865" s="87"/>
      <c r="P865" s="87"/>
      <c r="Q865" s="87"/>
      <c r="R865" s="87"/>
      <c r="S865" s="87"/>
      <c r="T865" s="87"/>
    </row>
    <row x14ac:dyDescent="0.25" r="866" customHeight="1" ht="17.25">
      <c r="A866" s="178">
        <f>A865</f>
        <v>25569.375</v>
      </c>
      <c r="B866" s="179" t="s">
        <v>20</v>
      </c>
      <c r="C866" s="180"/>
      <c r="D866" s="180"/>
      <c r="E866" s="180"/>
      <c r="F866" s="180"/>
      <c r="G866" s="180">
        <f>SUM(C866:F866)</f>
      </c>
      <c r="H866" s="182">
        <v>5500</v>
      </c>
      <c r="I866" s="125">
        <f>G866*H866</f>
      </c>
      <c r="J866" s="125">
        <f>I866*0.1</f>
      </c>
      <c r="K866" s="125">
        <f>SUM(I866:J866)</f>
      </c>
      <c r="L866" s="175"/>
      <c r="M866" s="87"/>
      <c r="N866" s="87"/>
      <c r="O866" s="87"/>
      <c r="P866" s="87"/>
      <c r="Q866" s="87"/>
      <c r="R866" s="87"/>
      <c r="S866" s="87"/>
      <c r="T866" s="87"/>
    </row>
    <row x14ac:dyDescent="0.25" r="867" customHeight="1" ht="17.25">
      <c r="A867" s="178">
        <f>A866</f>
        <v>25569.375</v>
      </c>
      <c r="B867" s="179" t="s">
        <v>31</v>
      </c>
      <c r="C867" s="180"/>
      <c r="D867" s="180"/>
      <c r="E867" s="180"/>
      <c r="F867" s="180"/>
      <c r="G867" s="180">
        <f>SUM(C867:F867)</f>
      </c>
      <c r="H867" s="182">
        <v>6000</v>
      </c>
      <c r="I867" s="125">
        <f>G867*H867</f>
      </c>
      <c r="J867" s="125">
        <f>I867*0.1</f>
      </c>
      <c r="K867" s="125">
        <f>SUM(I867:J867)</f>
      </c>
      <c r="L867" s="175"/>
      <c r="M867" s="87"/>
      <c r="N867" s="87"/>
      <c r="O867" s="87"/>
      <c r="P867" s="87"/>
      <c r="Q867" s="87"/>
      <c r="R867" s="87"/>
      <c r="S867" s="87"/>
      <c r="T867" s="87"/>
    </row>
    <row x14ac:dyDescent="0.25" r="868" customHeight="1" ht="17.25">
      <c r="A868" s="178">
        <f>A867</f>
        <v>25569.375</v>
      </c>
      <c r="B868" s="179" t="s">
        <v>71</v>
      </c>
      <c r="C868" s="180"/>
      <c r="D868" s="180"/>
      <c r="E868" s="180"/>
      <c r="F868" s="180"/>
      <c r="G868" s="180">
        <f>SUM(C868:F868)</f>
      </c>
      <c r="H868" s="182">
        <v>6000</v>
      </c>
      <c r="I868" s="125">
        <f>G868*H868</f>
      </c>
      <c r="J868" s="125">
        <f>I868*0.1</f>
      </c>
      <c r="K868" s="125">
        <f>SUM(I868:J868)</f>
      </c>
      <c r="L868" s="175"/>
      <c r="M868" s="87"/>
      <c r="N868" s="87"/>
      <c r="O868" s="87"/>
      <c r="P868" s="87"/>
      <c r="Q868" s="87"/>
      <c r="R868" s="87"/>
      <c r="S868" s="87"/>
      <c r="T868" s="87"/>
    </row>
    <row x14ac:dyDescent="0.25" r="869" customHeight="1" ht="17.25">
      <c r="A869" s="178">
        <f>A868</f>
        <v>25569.375</v>
      </c>
      <c r="B869" s="184" t="s">
        <v>49</v>
      </c>
      <c r="C869" s="180"/>
      <c r="D869" s="180"/>
      <c r="E869" s="180"/>
      <c r="F869" s="180"/>
      <c r="G869" s="180">
        <f>SUM(C869:F869)</f>
      </c>
      <c r="H869" s="182">
        <v>6000</v>
      </c>
      <c r="I869" s="125">
        <f>G869*H869</f>
      </c>
      <c r="J869" s="125">
        <f>I869*0.1</f>
      </c>
      <c r="K869" s="125">
        <f>SUM(I869:J869)</f>
      </c>
      <c r="L869" s="175"/>
      <c r="M869" s="87"/>
      <c r="N869" s="87"/>
      <c r="O869" s="87"/>
      <c r="P869" s="87"/>
      <c r="Q869" s="87"/>
      <c r="R869" s="87"/>
      <c r="S869" s="87"/>
      <c r="T869" s="87"/>
    </row>
    <row x14ac:dyDescent="0.25" r="870" customHeight="1" ht="17.25">
      <c r="A870" s="178">
        <f>A869</f>
        <v>25569.375</v>
      </c>
      <c r="B870" s="179" t="s">
        <v>9</v>
      </c>
      <c r="C870" s="180"/>
      <c r="D870" s="180"/>
      <c r="E870" s="180"/>
      <c r="F870" s="180"/>
      <c r="G870" s="180">
        <f>SUM(C870:F870)</f>
      </c>
      <c r="H870" s="182">
        <v>6000</v>
      </c>
      <c r="I870" s="125">
        <f>G870*H870</f>
      </c>
      <c r="J870" s="125">
        <f>I870*0.1</f>
      </c>
      <c r="K870" s="125">
        <f>SUM(I870:J870)</f>
      </c>
      <c r="L870" s="175"/>
      <c r="M870" s="87"/>
      <c r="N870" s="87"/>
      <c r="O870" s="87"/>
      <c r="P870" s="87"/>
      <c r="Q870" s="87"/>
      <c r="R870" s="87"/>
      <c r="S870" s="87"/>
      <c r="T870" s="87"/>
    </row>
    <row x14ac:dyDescent="0.25" r="871" customHeight="1" ht="17.25">
      <c r="A871" s="178">
        <f>A870</f>
        <v>25569.375</v>
      </c>
      <c r="B871" s="179" t="s">
        <v>78</v>
      </c>
      <c r="C871" s="180"/>
      <c r="D871" s="180"/>
      <c r="E871" s="180"/>
      <c r="F871" s="180"/>
      <c r="G871" s="180">
        <f>SUM(C871:F871)</f>
      </c>
      <c r="H871" s="182">
        <v>6500</v>
      </c>
      <c r="I871" s="125">
        <f>G871*H871</f>
      </c>
      <c r="J871" s="125">
        <f>I871*0.1</f>
      </c>
      <c r="K871" s="125">
        <f>SUM(I871:J871)</f>
      </c>
      <c r="L871" s="175"/>
      <c r="M871" s="87"/>
      <c r="N871" s="87"/>
      <c r="O871" s="87"/>
      <c r="P871" s="87"/>
      <c r="Q871" s="87"/>
      <c r="R871" s="87"/>
      <c r="S871" s="87"/>
      <c r="T871" s="87"/>
    </row>
    <row x14ac:dyDescent="0.25" r="872" customHeight="1" ht="17.25">
      <c r="A872" s="178">
        <f>A871</f>
        <v>25569.375</v>
      </c>
      <c r="B872" s="179" t="s">
        <v>55</v>
      </c>
      <c r="C872" s="180"/>
      <c r="D872" s="180"/>
      <c r="E872" s="180"/>
      <c r="F872" s="180"/>
      <c r="G872" s="180">
        <f>SUM(C872:F872)</f>
      </c>
      <c r="H872" s="182">
        <v>6500</v>
      </c>
      <c r="I872" s="125">
        <f>G872*H872</f>
      </c>
      <c r="J872" s="125">
        <f>I872*0.1</f>
      </c>
      <c r="K872" s="125">
        <f>SUM(I872:J872)</f>
      </c>
      <c r="L872" s="175"/>
      <c r="M872" s="87"/>
      <c r="N872" s="87"/>
      <c r="O872" s="87"/>
      <c r="P872" s="87"/>
      <c r="Q872" s="87"/>
      <c r="R872" s="87"/>
      <c r="S872" s="87"/>
      <c r="T872" s="87"/>
    </row>
    <row x14ac:dyDescent="0.25" r="873" customHeight="1" ht="17.25">
      <c r="A873" s="178">
        <f>A872</f>
        <v>25569.375</v>
      </c>
      <c r="B873" s="179" t="s">
        <v>80</v>
      </c>
      <c r="C873" s="180"/>
      <c r="D873" s="180"/>
      <c r="E873" s="180"/>
      <c r="F873" s="180"/>
      <c r="G873" s="180">
        <f>SUM(C873:F873)</f>
      </c>
      <c r="H873" s="182">
        <v>6000</v>
      </c>
      <c r="I873" s="125">
        <f>G873*H873</f>
      </c>
      <c r="J873" s="185"/>
      <c r="K873" s="125">
        <f>SUM(I873:J873)</f>
      </c>
      <c r="L873" s="175"/>
      <c r="M873" s="87"/>
      <c r="N873" s="87"/>
      <c r="O873" s="87"/>
      <c r="P873" s="87"/>
      <c r="Q873" s="87"/>
      <c r="R873" s="87"/>
      <c r="S873" s="87"/>
      <c r="T873" s="87"/>
    </row>
    <row x14ac:dyDescent="0.25" r="874" customHeight="1" ht="17.25">
      <c r="A874" s="178">
        <f>A873</f>
        <v>25569.375</v>
      </c>
      <c r="B874" s="179" t="s">
        <v>67</v>
      </c>
      <c r="C874" s="180"/>
      <c r="D874" s="180"/>
      <c r="E874" s="180"/>
      <c r="F874" s="180"/>
      <c r="G874" s="180">
        <f>SUM(C874:F874)</f>
      </c>
      <c r="H874" s="182">
        <v>5500</v>
      </c>
      <c r="I874" s="125">
        <f>G874*H874</f>
      </c>
      <c r="J874" s="125">
        <f>I874*0.1</f>
      </c>
      <c r="K874" s="125">
        <f>SUM(I874:J874)</f>
      </c>
      <c r="L874" s="175"/>
      <c r="M874" s="87"/>
      <c r="N874" s="87"/>
      <c r="O874" s="87"/>
      <c r="P874" s="87"/>
      <c r="Q874" s="87"/>
      <c r="R874" s="87"/>
      <c r="S874" s="87"/>
      <c r="T874" s="87"/>
    </row>
    <row x14ac:dyDescent="0.25" r="875" customHeight="1" ht="17.25">
      <c r="A875" s="178">
        <f>A874</f>
        <v>25569.375</v>
      </c>
      <c r="B875" s="186" t="s">
        <v>74</v>
      </c>
      <c r="C875" s="180"/>
      <c r="D875" s="180"/>
      <c r="E875" s="180"/>
      <c r="F875" s="180"/>
      <c r="G875" s="180">
        <f>SUM(C875:F875)</f>
      </c>
      <c r="H875" s="187">
        <v>5000</v>
      </c>
      <c r="I875" s="125">
        <f>G875*H875</f>
      </c>
      <c r="J875" s="125">
        <f>I875*0.1</f>
      </c>
      <c r="K875" s="125">
        <f>SUM(I875:J875)</f>
      </c>
      <c r="L875" s="175"/>
      <c r="M875" s="87"/>
      <c r="N875" s="87"/>
      <c r="O875" s="87"/>
      <c r="P875" s="87"/>
      <c r="Q875" s="87"/>
      <c r="R875" s="87"/>
      <c r="S875" s="87"/>
      <c r="T875" s="87"/>
    </row>
    <row x14ac:dyDescent="0.25" r="876" customHeight="1" ht="17.25">
      <c r="A876" s="178">
        <f>A875</f>
        <v>25569.375</v>
      </c>
      <c r="B876" s="179" t="s">
        <v>11</v>
      </c>
      <c r="C876" s="180"/>
      <c r="D876" s="180"/>
      <c r="E876" s="180"/>
      <c r="F876" s="180"/>
      <c r="G876" s="180">
        <f>SUM(C876:F876)</f>
      </c>
      <c r="H876" s="182">
        <v>6000</v>
      </c>
      <c r="I876" s="125">
        <f>G876*H876</f>
      </c>
      <c r="J876" s="125">
        <f>I876*0.1</f>
      </c>
      <c r="K876" s="125">
        <f>SUM(I876:J876)</f>
      </c>
      <c r="L876" s="175"/>
      <c r="M876" s="87"/>
      <c r="N876" s="87"/>
      <c r="O876" s="87"/>
      <c r="P876" s="87"/>
      <c r="Q876" s="87"/>
      <c r="R876" s="87"/>
      <c r="S876" s="87"/>
      <c r="T876" s="87"/>
    </row>
    <row x14ac:dyDescent="0.25" r="877" customHeight="1" ht="17.25">
      <c r="A877" s="178">
        <f>A876</f>
        <v>25569.375</v>
      </c>
      <c r="B877" s="179" t="s">
        <v>22</v>
      </c>
      <c r="C877" s="180"/>
      <c r="D877" s="180"/>
      <c r="E877" s="180"/>
      <c r="F877" s="180"/>
      <c r="G877" s="180">
        <f>SUM(C877:F877)</f>
      </c>
      <c r="H877" s="182">
        <v>4800</v>
      </c>
      <c r="I877" s="125">
        <f>G877*H877</f>
      </c>
      <c r="J877" s="125">
        <f>I877*0.1</f>
      </c>
      <c r="K877" s="125">
        <f>SUM(I877:J877)</f>
      </c>
      <c r="L877" s="175"/>
      <c r="M877" s="87"/>
      <c r="N877" s="87"/>
      <c r="O877" s="87"/>
      <c r="P877" s="87"/>
      <c r="Q877" s="87"/>
      <c r="R877" s="87"/>
      <c r="S877" s="87"/>
      <c r="T877" s="87"/>
    </row>
    <row x14ac:dyDescent="0.25" r="878" customHeight="1" ht="17.25">
      <c r="A878" s="178">
        <f>A877</f>
        <v>25569.375</v>
      </c>
      <c r="B878" s="186" t="s">
        <v>84</v>
      </c>
      <c r="C878" s="180"/>
      <c r="D878" s="180"/>
      <c r="E878" s="180"/>
      <c r="F878" s="180"/>
      <c r="G878" s="180">
        <f>SUM(C878:F878)</f>
      </c>
      <c r="H878" s="182">
        <v>4800</v>
      </c>
      <c r="I878" s="125">
        <f>G878*H878</f>
      </c>
      <c r="J878" s="125">
        <f>I878*0.1</f>
      </c>
      <c r="K878" s="125">
        <f>SUM(I878:J878)</f>
      </c>
      <c r="L878" s="175"/>
      <c r="M878" s="87"/>
      <c r="N878" s="87"/>
      <c r="O878" s="87"/>
      <c r="P878" s="87"/>
      <c r="Q878" s="87"/>
      <c r="R878" s="87"/>
      <c r="S878" s="87"/>
      <c r="T878" s="87"/>
    </row>
    <row x14ac:dyDescent="0.25" r="879" customHeight="1" ht="17.25">
      <c r="A879" s="178">
        <f>A878</f>
        <v>25569.375</v>
      </c>
      <c r="B879" s="179" t="s">
        <v>17</v>
      </c>
      <c r="C879" s="180"/>
      <c r="D879" s="180"/>
      <c r="E879" s="180"/>
      <c r="F879" s="180"/>
      <c r="G879" s="180">
        <f>SUM(C879:F879)</f>
      </c>
      <c r="H879" s="182">
        <v>6500</v>
      </c>
      <c r="I879" s="125">
        <f>G879*H879</f>
      </c>
      <c r="J879" s="125">
        <f>I879*0.1</f>
      </c>
      <c r="K879" s="125">
        <f>SUM(I879:J879)</f>
      </c>
      <c r="L879" s="175"/>
      <c r="M879" s="87"/>
      <c r="N879" s="87"/>
      <c r="O879" s="87"/>
      <c r="P879" s="87"/>
      <c r="Q879" s="87"/>
      <c r="R879" s="87"/>
      <c r="S879" s="87"/>
      <c r="T879" s="87"/>
    </row>
    <row x14ac:dyDescent="0.25" r="880" customHeight="1" ht="17.25">
      <c r="A880" s="178">
        <f>A879</f>
        <v>25569.375</v>
      </c>
      <c r="B880" s="186" t="s">
        <v>148</v>
      </c>
      <c r="C880" s="180"/>
      <c r="D880" s="180"/>
      <c r="E880" s="180"/>
      <c r="F880" s="180"/>
      <c r="G880" s="180">
        <f>SUM(C880:F880)</f>
      </c>
      <c r="H880" s="182">
        <v>6000</v>
      </c>
      <c r="I880" s="125">
        <f>G880*H880</f>
      </c>
      <c r="J880" s="125">
        <f>I880*0.1</f>
      </c>
      <c r="K880" s="125">
        <f>SUM(I880:J880)</f>
      </c>
      <c r="L880" s="175"/>
      <c r="M880" s="87"/>
      <c r="N880" s="87"/>
      <c r="O880" s="87"/>
      <c r="P880" s="87"/>
      <c r="Q880" s="87"/>
      <c r="R880" s="87"/>
      <c r="S880" s="87"/>
      <c r="T880" s="87"/>
    </row>
    <row x14ac:dyDescent="0.25" r="881" customHeight="1" ht="17.25">
      <c r="A881" s="178">
        <f>A880</f>
        <v>25569.375</v>
      </c>
      <c r="B881" s="179" t="s">
        <v>29</v>
      </c>
      <c r="C881" s="188"/>
      <c r="D881" s="180"/>
      <c r="E881" s="180"/>
      <c r="F881" s="180"/>
      <c r="G881" s="180">
        <f>SUM(C881:F881)</f>
      </c>
      <c r="H881" s="182">
        <v>5500</v>
      </c>
      <c r="I881" s="125">
        <f>G881*H881</f>
      </c>
      <c r="J881" s="125">
        <f>I881*0.1</f>
      </c>
      <c r="K881" s="125">
        <f>SUM(I881:J881)</f>
      </c>
      <c r="L881" s="175"/>
      <c r="M881" s="87"/>
      <c r="N881" s="87"/>
      <c r="O881" s="87"/>
      <c r="P881" s="87"/>
      <c r="Q881" s="87"/>
      <c r="R881" s="87"/>
      <c r="S881" s="87"/>
      <c r="T881" s="87"/>
    </row>
    <row x14ac:dyDescent="0.25" r="882" customHeight="1" ht="17.25">
      <c r="A882" s="178">
        <f>A881</f>
        <v>25569.375</v>
      </c>
      <c r="B882" s="179" t="s">
        <v>15</v>
      </c>
      <c r="C882" s="180"/>
      <c r="D882" s="180"/>
      <c r="E882" s="180"/>
      <c r="F882" s="180"/>
      <c r="G882" s="180">
        <f>SUM(C882:F882)</f>
      </c>
      <c r="H882" s="182">
        <v>4800</v>
      </c>
      <c r="I882" s="125">
        <f>G882*H882</f>
      </c>
      <c r="J882" s="125">
        <f>I882*0.1</f>
      </c>
      <c r="K882" s="125">
        <f>SUM(I882:J882)</f>
      </c>
      <c r="L882" s="175"/>
      <c r="M882" s="87"/>
      <c r="N882" s="87"/>
      <c r="O882" s="87"/>
      <c r="P882" s="87"/>
      <c r="Q882" s="87"/>
      <c r="R882" s="87"/>
      <c r="S882" s="87"/>
      <c r="T882" s="87"/>
    </row>
    <row x14ac:dyDescent="0.25" r="883" customHeight="1" ht="17.25">
      <c r="A883" s="178">
        <f>A882</f>
        <v>25569.375</v>
      </c>
      <c r="B883" s="179" t="s">
        <v>21</v>
      </c>
      <c r="C883" s="188"/>
      <c r="D883" s="180"/>
      <c r="E883" s="180"/>
      <c r="F883" s="180"/>
      <c r="G883" s="180">
        <f>SUM(C883:F883)</f>
      </c>
      <c r="H883" s="182">
        <v>5500</v>
      </c>
      <c r="I883" s="125">
        <f>G883*H883</f>
      </c>
      <c r="J883" s="125">
        <f>I883*0.1</f>
      </c>
      <c r="K883" s="125">
        <f>SUM(I883:J883)</f>
      </c>
      <c r="L883" s="175"/>
      <c r="M883" s="87"/>
      <c r="N883" s="87"/>
      <c r="O883" s="87"/>
      <c r="P883" s="87"/>
      <c r="Q883" s="87"/>
      <c r="R883" s="87"/>
      <c r="S883" s="87"/>
      <c r="T883" s="87"/>
    </row>
    <row x14ac:dyDescent="0.25" r="884" customHeight="1" ht="17.25">
      <c r="A884" s="178">
        <f>A883</f>
        <v>25569.375</v>
      </c>
      <c r="B884" s="179" t="s">
        <v>52</v>
      </c>
      <c r="C884" s="180"/>
      <c r="D884" s="180"/>
      <c r="E884" s="180"/>
      <c r="F884" s="180"/>
      <c r="G884" s="180">
        <f>SUM(C884:F884)</f>
      </c>
      <c r="H884" s="182">
        <v>5500</v>
      </c>
      <c r="I884" s="125">
        <f>G884*H884</f>
      </c>
      <c r="J884" s="125">
        <f>I884*0.1</f>
      </c>
      <c r="K884" s="125">
        <f>SUM(I884:J884)</f>
      </c>
      <c r="L884" s="175"/>
      <c r="M884" s="87"/>
      <c r="N884" s="87"/>
      <c r="O884" s="87"/>
      <c r="P884" s="87"/>
      <c r="Q884" s="87"/>
      <c r="R884" s="87"/>
      <c r="S884" s="87"/>
      <c r="T884" s="87"/>
    </row>
    <row x14ac:dyDescent="0.25" r="885" customHeight="1" ht="17.25">
      <c r="A885" s="178">
        <f>A884</f>
        <v>25569.375</v>
      </c>
      <c r="B885" s="186" t="s">
        <v>61</v>
      </c>
      <c r="C885" s="180"/>
      <c r="D885" s="180"/>
      <c r="E885" s="180"/>
      <c r="F885" s="180"/>
      <c r="G885" s="180">
        <f>SUM(C885:F885)</f>
      </c>
      <c r="H885" s="182">
        <v>5500</v>
      </c>
      <c r="I885" s="125">
        <f>G885*H885</f>
      </c>
      <c r="J885" s="125">
        <f>I885*0.1</f>
      </c>
      <c r="K885" s="125">
        <f>SUM(I885:J885)</f>
      </c>
      <c r="L885" s="175"/>
      <c r="M885" s="87"/>
      <c r="N885" s="87"/>
      <c r="O885" s="87"/>
      <c r="P885" s="87"/>
      <c r="Q885" s="87"/>
      <c r="R885" s="87"/>
      <c r="S885" s="87"/>
      <c r="T885" s="87"/>
    </row>
    <row x14ac:dyDescent="0.25" r="886" customHeight="1" ht="17.25">
      <c r="A886" s="178">
        <f>A885</f>
        <v>25569.375</v>
      </c>
      <c r="B886" s="179" t="s">
        <v>33</v>
      </c>
      <c r="C886" s="180"/>
      <c r="D886" s="180"/>
      <c r="E886" s="180"/>
      <c r="F886" s="180"/>
      <c r="G886" s="180">
        <f>SUM(C886:F886)</f>
      </c>
      <c r="H886" s="182">
        <v>5500</v>
      </c>
      <c r="I886" s="125">
        <f>G886*H886</f>
      </c>
      <c r="J886" s="125">
        <f>I886*0.1</f>
      </c>
      <c r="K886" s="125">
        <f>SUM(I886:J886)</f>
      </c>
      <c r="L886" s="175"/>
      <c r="M886" s="87"/>
      <c r="N886" s="87"/>
      <c r="O886" s="87"/>
      <c r="P886" s="87"/>
      <c r="Q886" s="87"/>
      <c r="R886" s="87"/>
      <c r="S886" s="87"/>
      <c r="T886" s="87"/>
    </row>
    <row x14ac:dyDescent="0.25" r="887" customHeight="1" ht="17.25">
      <c r="A887" s="178">
        <f>A886</f>
        <v>25569.375</v>
      </c>
      <c r="B887" s="179" t="s">
        <v>12</v>
      </c>
      <c r="C887" s="180"/>
      <c r="D887" s="180"/>
      <c r="E887" s="180"/>
      <c r="F887" s="180"/>
      <c r="G887" s="180">
        <f>SUM(C887:F887)</f>
      </c>
      <c r="H887" s="182">
        <v>6000</v>
      </c>
      <c r="I887" s="125">
        <f>G887*H887</f>
      </c>
      <c r="J887" s="125">
        <f>I887*0.1</f>
      </c>
      <c r="K887" s="125">
        <f>SUM(I887:J887)</f>
      </c>
      <c r="L887" s="175"/>
      <c r="M887" s="87"/>
      <c r="N887" s="87"/>
      <c r="O887" s="87"/>
      <c r="P887" s="87"/>
      <c r="Q887" s="87"/>
      <c r="R887" s="87"/>
      <c r="S887" s="87"/>
      <c r="T887" s="87"/>
    </row>
    <row x14ac:dyDescent="0.25" r="888" customHeight="1" ht="17.25">
      <c r="A888" s="178">
        <f>A887</f>
        <v>25569.375</v>
      </c>
      <c r="B888" s="186" t="s">
        <v>37</v>
      </c>
      <c r="C888" s="180"/>
      <c r="D888" s="180"/>
      <c r="E888" s="180"/>
      <c r="F888" s="180"/>
      <c r="G888" s="180">
        <f>SUM(C888:F888)</f>
      </c>
      <c r="H888" s="182">
        <v>6500</v>
      </c>
      <c r="I888" s="125">
        <f>G888*H888</f>
      </c>
      <c r="J888" s="125">
        <f>I888*0.1</f>
      </c>
      <c r="K888" s="125">
        <f>SUM(I888:J888)</f>
      </c>
      <c r="L888" s="175"/>
      <c r="M888" s="87"/>
      <c r="N888" s="87"/>
      <c r="O888" s="87"/>
      <c r="P888" s="87"/>
      <c r="Q888" s="87"/>
      <c r="R888" s="87"/>
      <c r="S888" s="87"/>
      <c r="T888" s="87"/>
    </row>
    <row x14ac:dyDescent="0.25" r="889" customHeight="1" ht="17.25">
      <c r="A889" s="178">
        <f>A888</f>
        <v>25569.375</v>
      </c>
      <c r="B889" s="186" t="s">
        <v>64</v>
      </c>
      <c r="C889" s="180"/>
      <c r="D889" s="180"/>
      <c r="E889" s="180"/>
      <c r="F889" s="180"/>
      <c r="G889" s="180">
        <f>SUM(C889:F889)</f>
      </c>
      <c r="H889" s="182">
        <v>5500</v>
      </c>
      <c r="I889" s="125">
        <f>G889*H889</f>
      </c>
      <c r="J889" s="125">
        <f>I889*0.1</f>
      </c>
      <c r="K889" s="125">
        <f>SUM(I889:J889)</f>
      </c>
      <c r="L889" s="175"/>
      <c r="M889" s="87"/>
      <c r="N889" s="87"/>
      <c r="O889" s="87"/>
      <c r="P889" s="87"/>
      <c r="Q889" s="87"/>
      <c r="R889" s="87"/>
      <c r="S889" s="87"/>
      <c r="T889" s="87"/>
    </row>
    <row x14ac:dyDescent="0.25" r="890" customHeight="1" ht="17.25">
      <c r="A890" s="178">
        <f>A889</f>
        <v>25569.375</v>
      </c>
      <c r="B890" s="179" t="s">
        <v>25</v>
      </c>
      <c r="C890" s="180"/>
      <c r="D890" s="180"/>
      <c r="E890" s="180"/>
      <c r="F890" s="180"/>
      <c r="G890" s="180">
        <f>SUM(C890:F890)</f>
      </c>
      <c r="H890" s="182">
        <v>6000</v>
      </c>
      <c r="I890" s="125">
        <f>G890*H890</f>
      </c>
      <c r="J890" s="125">
        <f>I890*0.1</f>
      </c>
      <c r="K890" s="125">
        <f>SUM(I890:J890)</f>
      </c>
      <c r="L890" s="175"/>
      <c r="M890" s="87"/>
      <c r="N890" s="87"/>
      <c r="O890" s="87"/>
      <c r="P890" s="87"/>
      <c r="Q890" s="87"/>
      <c r="R890" s="87"/>
      <c r="S890" s="87"/>
      <c r="T890" s="87"/>
    </row>
    <row x14ac:dyDescent="0.25" r="891" customHeight="1" ht="17.25">
      <c r="A891" s="178">
        <f>A890</f>
        <v>25569.375</v>
      </c>
      <c r="B891" s="186" t="s">
        <v>76</v>
      </c>
      <c r="C891" s="188"/>
      <c r="D891" s="180"/>
      <c r="E891" s="180"/>
      <c r="F891" s="180"/>
      <c r="G891" s="180">
        <f>SUM(C891:F891)</f>
      </c>
      <c r="H891" s="125">
        <v>6000</v>
      </c>
      <c r="I891" s="125">
        <f>G891*H891</f>
      </c>
      <c r="J891" s="125">
        <f>I891*0.1</f>
      </c>
      <c r="K891" s="125">
        <f>SUM(I891:J891)</f>
      </c>
      <c r="L891" s="175"/>
      <c r="M891" s="87"/>
      <c r="N891" s="87"/>
      <c r="O891" s="87"/>
      <c r="P891" s="87"/>
      <c r="Q891" s="87"/>
      <c r="R891" s="87"/>
      <c r="S891" s="87"/>
      <c r="T891" s="87"/>
    </row>
    <row x14ac:dyDescent="0.25" r="892" customHeight="1" ht="17.25">
      <c r="A892" s="178">
        <f>A891</f>
        <v>25569.375</v>
      </c>
      <c r="B892" s="186" t="s">
        <v>149</v>
      </c>
      <c r="C892" s="180"/>
      <c r="D892" s="180"/>
      <c r="E892" s="180"/>
      <c r="F892" s="180"/>
      <c r="G892" s="180">
        <f>SUM(C892:F892)</f>
      </c>
      <c r="H892" s="125">
        <v>6000</v>
      </c>
      <c r="I892" s="125">
        <f>G892*H892</f>
      </c>
      <c r="J892" s="125">
        <f>I892*0.1</f>
      </c>
      <c r="K892" s="125">
        <f>SUM(I892:J892)</f>
      </c>
      <c r="L892" s="175"/>
      <c r="M892" s="87"/>
      <c r="N892" s="87"/>
      <c r="O892" s="87"/>
      <c r="P892" s="87"/>
      <c r="Q892" s="87"/>
      <c r="R892" s="87"/>
      <c r="S892" s="87"/>
      <c r="T892" s="87"/>
    </row>
    <row x14ac:dyDescent="0.25" r="893" customHeight="1" ht="17.25">
      <c r="A893" s="178">
        <f>A892</f>
        <v>25569.375</v>
      </c>
      <c r="B893" s="186" t="s">
        <v>43</v>
      </c>
      <c r="C893" s="180"/>
      <c r="D893" s="180"/>
      <c r="E893" s="180"/>
      <c r="F893" s="180"/>
      <c r="G893" s="180">
        <f>SUM(C893:F893)</f>
      </c>
      <c r="H893" s="125">
        <v>6000</v>
      </c>
      <c r="I893" s="125">
        <f>G893*H893</f>
      </c>
      <c r="J893" s="125">
        <f>I893*0.1</f>
      </c>
      <c r="K893" s="125">
        <f>SUM(I893:J893)</f>
      </c>
      <c r="L893" s="175"/>
      <c r="M893" s="87"/>
      <c r="N893" s="87"/>
      <c r="O893" s="87"/>
      <c r="P893" s="87"/>
      <c r="Q893" s="87"/>
      <c r="R893" s="87"/>
      <c r="S893" s="87"/>
      <c r="T893" s="87"/>
    </row>
    <row x14ac:dyDescent="0.25" r="894" customHeight="1" ht="17.25">
      <c r="A894" s="178">
        <f>A893</f>
        <v>25569.375</v>
      </c>
      <c r="B894" s="186" t="s">
        <v>18</v>
      </c>
      <c r="C894" s="180"/>
      <c r="D894" s="180"/>
      <c r="E894" s="180"/>
      <c r="F894" s="180"/>
      <c r="G894" s="180">
        <f>SUM(C894:F894)</f>
      </c>
      <c r="H894" s="125">
        <v>6000</v>
      </c>
      <c r="I894" s="125">
        <f>G894*H894</f>
      </c>
      <c r="J894" s="125">
        <f>I894*0.1</f>
      </c>
      <c r="K894" s="125">
        <f>SUM(I894:J894)</f>
      </c>
      <c r="L894" s="175"/>
      <c r="M894" s="87"/>
      <c r="N894" s="87"/>
      <c r="O894" s="87"/>
      <c r="P894" s="87"/>
      <c r="Q894" s="87"/>
      <c r="R894" s="87"/>
      <c r="S894" s="87"/>
      <c r="T894" s="87"/>
    </row>
    <row x14ac:dyDescent="0.25" r="895" customHeight="1" ht="17.25">
      <c r="A895" s="178">
        <f>A894</f>
        <v>25569.375</v>
      </c>
      <c r="B895" s="186" t="s">
        <v>82</v>
      </c>
      <c r="C895" s="188"/>
      <c r="D895" s="180"/>
      <c r="E895" s="180"/>
      <c r="F895" s="180"/>
      <c r="G895" s="180">
        <f>SUM(C895:F895)</f>
      </c>
      <c r="H895" s="125">
        <v>5000</v>
      </c>
      <c r="I895" s="125">
        <f>G895*H895</f>
      </c>
      <c r="J895" s="125">
        <f>I895*0.1</f>
      </c>
      <c r="K895" s="125">
        <f>SUM(I895:J895)</f>
      </c>
      <c r="L895" s="175"/>
      <c r="M895" s="87"/>
      <c r="N895" s="87"/>
      <c r="O895" s="87"/>
      <c r="P895" s="87"/>
      <c r="Q895" s="87"/>
      <c r="R895" s="87"/>
      <c r="S895" s="87"/>
      <c r="T895" s="87"/>
    </row>
    <row x14ac:dyDescent="0.25" r="896" customHeight="1" ht="17.25">
      <c r="A896" s="178">
        <f>A895</f>
        <v>25569.375</v>
      </c>
      <c r="B896" s="186" t="s">
        <v>151</v>
      </c>
      <c r="C896" s="180"/>
      <c r="D896" s="180"/>
      <c r="E896" s="180"/>
      <c r="F896" s="180"/>
      <c r="G896" s="180">
        <f>SUM(C896:F896)</f>
      </c>
      <c r="H896" s="125">
        <v>5000</v>
      </c>
      <c r="I896" s="125">
        <f>G896*H896</f>
      </c>
      <c r="J896" s="125">
        <f>I896*0.1</f>
      </c>
      <c r="K896" s="125">
        <f>SUM(I896:J896)</f>
      </c>
      <c r="L896" s="175"/>
      <c r="M896" s="87"/>
      <c r="N896" s="87"/>
      <c r="O896" s="87"/>
      <c r="P896" s="87"/>
      <c r="Q896" s="87"/>
      <c r="R896" s="87"/>
      <c r="S896" s="87"/>
      <c r="T896" s="87"/>
    </row>
    <row x14ac:dyDescent="0.25" r="897" customHeight="1" ht="17.25">
      <c r="A897" s="178">
        <f>A896</f>
        <v>25569.375</v>
      </c>
      <c r="B897" s="186" t="s">
        <v>105</v>
      </c>
      <c r="C897" s="180"/>
      <c r="D897" s="180"/>
      <c r="E897" s="180"/>
      <c r="F897" s="180"/>
      <c r="G897" s="180">
        <f>SUM(C897:F897)</f>
      </c>
      <c r="H897" s="125">
        <v>7000</v>
      </c>
      <c r="I897" s="125">
        <f>G897*H897</f>
      </c>
      <c r="J897" s="185"/>
      <c r="K897" s="125">
        <f>SUM(I897:J897)</f>
      </c>
      <c r="L897" s="175"/>
      <c r="M897" s="87"/>
      <c r="N897" s="87"/>
      <c r="O897" s="87"/>
      <c r="P897" s="87"/>
      <c r="Q897" s="87"/>
      <c r="R897" s="87"/>
      <c r="S897" s="87"/>
      <c r="T897" s="87"/>
    </row>
    <row x14ac:dyDescent="0.25" r="898" customHeight="1" ht="17.25">
      <c r="A898" s="178">
        <f>A897</f>
        <v>25569.375</v>
      </c>
      <c r="B898" s="186" t="s">
        <v>23</v>
      </c>
      <c r="C898" s="180"/>
      <c r="D898" s="180"/>
      <c r="E898" s="180"/>
      <c r="F898" s="180"/>
      <c r="G898" s="180">
        <f>SUM(C898:F898)</f>
      </c>
      <c r="H898" s="125">
        <v>6000</v>
      </c>
      <c r="I898" s="125">
        <f>G898*H898</f>
      </c>
      <c r="J898" s="125">
        <f>I898*0.1</f>
      </c>
      <c r="K898" s="125">
        <f>SUM(I898:J898)</f>
      </c>
      <c r="L898" s="175"/>
      <c r="M898" s="87"/>
      <c r="N898" s="87"/>
      <c r="O898" s="87"/>
      <c r="P898" s="87"/>
      <c r="Q898" s="87"/>
      <c r="R898" s="87"/>
      <c r="S898" s="87"/>
      <c r="T898" s="87"/>
    </row>
    <row x14ac:dyDescent="0.25" r="899" customHeight="1" ht="17.25">
      <c r="A899" s="178">
        <f>A898</f>
        <v>25569.375</v>
      </c>
      <c r="B899" s="186" t="s">
        <v>40</v>
      </c>
      <c r="C899" s="180"/>
      <c r="D899" s="180"/>
      <c r="E899" s="180"/>
      <c r="F899" s="180"/>
      <c r="G899" s="180">
        <f>SUM(C899:F899)</f>
      </c>
      <c r="H899" s="125">
        <v>6500</v>
      </c>
      <c r="I899" s="125">
        <f>G899*H899</f>
      </c>
      <c r="J899" s="125">
        <f>I899*0.1</f>
      </c>
      <c r="K899" s="125">
        <f>SUM(I899:J899)</f>
      </c>
      <c r="L899" s="175"/>
      <c r="M899" s="87"/>
      <c r="N899" s="87"/>
      <c r="O899" s="87"/>
      <c r="P899" s="87"/>
      <c r="Q899" s="87"/>
      <c r="R899" s="87"/>
      <c r="S899" s="87"/>
      <c r="T899" s="87"/>
    </row>
    <row x14ac:dyDescent="0.25" r="900" customHeight="1" ht="17.25">
      <c r="A900" s="178">
        <f>A899</f>
        <v>25569.375</v>
      </c>
      <c r="B900" s="186" t="s">
        <v>86</v>
      </c>
      <c r="C900" s="180"/>
      <c r="D900" s="180"/>
      <c r="E900" s="180"/>
      <c r="F900" s="180"/>
      <c r="G900" s="180">
        <f>SUM(C900:F900)</f>
      </c>
      <c r="H900" s="125">
        <v>6000</v>
      </c>
      <c r="I900" s="125">
        <f>G900*H900</f>
      </c>
      <c r="J900" s="125">
        <f>I900*0.1</f>
      </c>
      <c r="K900" s="125">
        <f>SUM(I900:J900)</f>
      </c>
      <c r="L900" s="175"/>
      <c r="M900" s="87"/>
      <c r="N900" s="87"/>
      <c r="O900" s="87"/>
      <c r="P900" s="87"/>
      <c r="Q900" s="87"/>
      <c r="R900" s="87"/>
      <c r="S900" s="87"/>
      <c r="T900" s="87"/>
    </row>
    <row x14ac:dyDescent="0.25" r="901" customHeight="1" ht="17.25">
      <c r="A901" s="178">
        <f>A900</f>
        <v>25569.375</v>
      </c>
      <c r="B901" s="186" t="s">
        <v>152</v>
      </c>
      <c r="C901" s="180"/>
      <c r="D901" s="180">
        <v>40</v>
      </c>
      <c r="E901" s="180"/>
      <c r="F901" s="180"/>
      <c r="G901" s="180">
        <f>SUM(C901:F901)</f>
      </c>
      <c r="H901" s="125">
        <v>6000</v>
      </c>
      <c r="I901" s="125">
        <f>G901*H901</f>
      </c>
      <c r="J901" s="125">
        <f>I901*0.1</f>
      </c>
      <c r="K901" s="125">
        <f>SUM(I901:J901)</f>
      </c>
      <c r="L901" s="175"/>
      <c r="M901" s="87"/>
      <c r="N901" s="87"/>
      <c r="O901" s="87"/>
      <c r="P901" s="87"/>
      <c r="Q901" s="87"/>
      <c r="R901" s="87"/>
      <c r="S901" s="87"/>
      <c r="T901" s="87"/>
    </row>
    <row x14ac:dyDescent="0.25" r="902" customHeight="1" ht="17.25">
      <c r="A902" s="178">
        <f>A898</f>
        <v>25569.375</v>
      </c>
      <c r="B902" s="186" t="s">
        <v>153</v>
      </c>
      <c r="C902" s="180"/>
      <c r="D902" s="180"/>
      <c r="E902" s="180"/>
      <c r="F902" s="180"/>
      <c r="G902" s="180">
        <f>SUM(C902:F902)</f>
      </c>
      <c r="H902" s="125">
        <v>6000</v>
      </c>
      <c r="I902" s="125">
        <f>G902*H902</f>
      </c>
      <c r="J902" s="125">
        <f>I902*0.1</f>
      </c>
      <c r="K902" s="125">
        <f>SUM(I902:J902)</f>
      </c>
      <c r="L902" s="175"/>
      <c r="M902" s="87"/>
      <c r="N902" s="87"/>
      <c r="O902" s="87"/>
      <c r="P902" s="87"/>
      <c r="Q902" s="87"/>
      <c r="R902" s="87"/>
      <c r="S902" s="87"/>
      <c r="T902" s="87"/>
    </row>
    <row x14ac:dyDescent="0.25" r="903" customHeight="1" ht="17.25">
      <c r="A903" s="178">
        <f>A899</f>
        <v>25569.375</v>
      </c>
      <c r="B903" s="186" t="s">
        <v>46</v>
      </c>
      <c r="C903" s="204"/>
      <c r="D903" s="180"/>
      <c r="E903" s="180"/>
      <c r="F903" s="180"/>
      <c r="G903" s="180">
        <f>SUM(C903:F903)</f>
      </c>
      <c r="H903" s="125">
        <v>5500</v>
      </c>
      <c r="I903" s="125">
        <f>G903*H903</f>
      </c>
      <c r="J903" s="125">
        <f>I903*0.1</f>
      </c>
      <c r="K903" s="125">
        <f>SUM(I903:J903)</f>
      </c>
      <c r="L903" s="175"/>
      <c r="M903" s="87"/>
      <c r="N903" s="87"/>
      <c r="O903" s="87"/>
      <c r="P903" s="87"/>
      <c r="Q903" s="87"/>
      <c r="R903" s="87"/>
      <c r="S903" s="87"/>
      <c r="T903" s="87"/>
    </row>
    <row x14ac:dyDescent="0.25" r="904" customHeight="1" ht="17.25">
      <c r="A904" s="178">
        <f>A898</f>
        <v>25569.375</v>
      </c>
      <c r="B904" s="186"/>
      <c r="C904" s="180"/>
      <c r="D904" s="180"/>
      <c r="E904" s="180"/>
      <c r="F904" s="180"/>
      <c r="G904" s="180">
        <f>SUM(C904:F904)</f>
      </c>
      <c r="H904" s="125"/>
      <c r="I904" s="125">
        <f>G904*H904</f>
      </c>
      <c r="J904" s="125">
        <f>I904*0.1</f>
      </c>
      <c r="K904" s="125">
        <f>SUM(I904:J904)</f>
      </c>
      <c r="L904" s="175"/>
      <c r="M904" s="87"/>
      <c r="N904" s="87"/>
      <c r="O904" s="87"/>
      <c r="P904" s="87"/>
      <c r="Q904" s="87"/>
      <c r="R904" s="87"/>
      <c r="S904" s="87"/>
      <c r="T904" s="87"/>
    </row>
    <row x14ac:dyDescent="0.25" r="905" customHeight="1" ht="17.25">
      <c r="A905" s="178">
        <f>A899</f>
        <v>25569.375</v>
      </c>
      <c r="B905" s="186"/>
      <c r="C905" s="180"/>
      <c r="D905" s="180"/>
      <c r="E905" s="180"/>
      <c r="F905" s="180"/>
      <c r="G905" s="180">
        <f>SUM(C905:F905)</f>
      </c>
      <c r="H905" s="125"/>
      <c r="I905" s="125">
        <f>G905*H905</f>
      </c>
      <c r="J905" s="125">
        <f>I905*0.1</f>
      </c>
      <c r="K905" s="125">
        <f>SUM(I905:J905)</f>
      </c>
      <c r="L905" s="175"/>
      <c r="M905" s="87"/>
      <c r="N905" s="87"/>
      <c r="O905" s="87"/>
      <c r="P905" s="87"/>
      <c r="Q905" s="87"/>
      <c r="R905" s="87"/>
      <c r="S905" s="87"/>
      <c r="T905" s="87"/>
    </row>
    <row x14ac:dyDescent="0.25" r="906" customHeight="1" ht="17.25">
      <c r="A906" s="178">
        <f>A904</f>
        <v>25569.375</v>
      </c>
      <c r="B906" s="179"/>
      <c r="C906" s="180"/>
      <c r="D906" s="180"/>
      <c r="E906" s="180"/>
      <c r="F906" s="180"/>
      <c r="G906" s="180">
        <f>SUM(C906:F906)</f>
      </c>
      <c r="H906" s="125"/>
      <c r="I906" s="125">
        <f>G906*H906</f>
      </c>
      <c r="J906" s="125">
        <v>0</v>
      </c>
      <c r="K906" s="125">
        <f>SUM(I906:J906)</f>
      </c>
      <c r="L906" s="175"/>
      <c r="M906" s="87"/>
      <c r="N906" s="87"/>
      <c r="O906" s="87"/>
      <c r="P906" s="87"/>
      <c r="Q906" s="87"/>
      <c r="R906" s="87"/>
      <c r="S906" s="87"/>
      <c r="T906" s="87"/>
    </row>
    <row x14ac:dyDescent="0.25" r="907" customHeight="1" ht="17.25">
      <c r="A907" s="189">
        <f>A906</f>
        <v>25569.375</v>
      </c>
      <c r="B907" s="190" t="s">
        <v>155</v>
      </c>
      <c r="C907" s="191">
        <f>SUM(C861:C906)</f>
      </c>
      <c r="D907" s="191">
        <f>SUM(D861:D906)</f>
      </c>
      <c r="E907" s="191">
        <f>SUM(E861:E906)</f>
      </c>
      <c r="F907" s="191">
        <f>SUM(F861:F906)</f>
      </c>
      <c r="G907" s="191">
        <f>SUM(G861:G906)</f>
      </c>
      <c r="H907" s="191"/>
      <c r="I907" s="191">
        <f>SUM(I861:I906)</f>
      </c>
      <c r="J907" s="191">
        <f>SUM(J861:J906)</f>
      </c>
      <c r="K907" s="191">
        <f>SUM(K861:K906)</f>
      </c>
      <c r="L907" s="175"/>
      <c r="M907" s="87"/>
      <c r="N907" s="87"/>
      <c r="O907" s="87"/>
      <c r="P907" s="87"/>
      <c r="Q907" s="87"/>
      <c r="R907" s="87"/>
      <c r="S907" s="87"/>
      <c r="T907" s="87"/>
    </row>
    <row x14ac:dyDescent="0.25" r="908" customHeight="1" ht="17.25">
      <c r="A908" s="178">
        <f>A907</f>
        <v>25569.375</v>
      </c>
      <c r="B908" s="186" t="s">
        <v>113</v>
      </c>
      <c r="C908" s="180"/>
      <c r="D908" s="180"/>
      <c r="E908" s="180"/>
      <c r="F908" s="180"/>
      <c r="G908" s="180">
        <f>SUM(C908:F908)</f>
      </c>
      <c r="H908" s="125">
        <v>6500</v>
      </c>
      <c r="I908" s="125">
        <f>G908*H908</f>
      </c>
      <c r="J908" s="185"/>
      <c r="K908" s="125">
        <f>SUM(I908:J908)</f>
      </c>
      <c r="L908" s="175"/>
      <c r="M908" s="87"/>
      <c r="N908" s="87"/>
      <c r="O908" s="87"/>
      <c r="P908" s="87"/>
      <c r="Q908" s="87"/>
      <c r="R908" s="87"/>
      <c r="S908" s="87"/>
      <c r="T908" s="87"/>
    </row>
    <row x14ac:dyDescent="0.25" r="909" customHeight="1" ht="17.25">
      <c r="A909" s="178">
        <f>A908</f>
        <v>25569.375</v>
      </c>
      <c r="B909" s="186" t="s">
        <v>156</v>
      </c>
      <c r="C909" s="180"/>
      <c r="D909" s="180"/>
      <c r="E909" s="180"/>
      <c r="F909" s="180"/>
      <c r="G909" s="180">
        <f>SUM(C909:F909)</f>
      </c>
      <c r="H909" s="125">
        <v>6500</v>
      </c>
      <c r="I909" s="125">
        <f>G909*H909</f>
      </c>
      <c r="J909" s="185"/>
      <c r="K909" s="125">
        <f>SUM(I909:J909)</f>
      </c>
      <c r="L909" s="175"/>
      <c r="M909" s="87"/>
      <c r="N909" s="87"/>
      <c r="O909" s="87"/>
      <c r="P909" s="87"/>
      <c r="Q909" s="87"/>
      <c r="R909" s="87"/>
      <c r="S909" s="87"/>
      <c r="T909" s="87"/>
    </row>
    <row x14ac:dyDescent="0.25" r="910" customHeight="1" ht="17.25">
      <c r="A910" s="178">
        <f>A909</f>
        <v>25569.375</v>
      </c>
      <c r="B910" s="186" t="s">
        <v>112</v>
      </c>
      <c r="C910" s="180"/>
      <c r="D910" s="180"/>
      <c r="E910" s="180"/>
      <c r="F910" s="180"/>
      <c r="G910" s="180">
        <f>SUM(C910:F910)</f>
      </c>
      <c r="H910" s="125">
        <v>6900</v>
      </c>
      <c r="I910" s="125">
        <f>G910*H910</f>
      </c>
      <c r="J910" s="185"/>
      <c r="K910" s="125">
        <f>SUM(I910:J910)</f>
      </c>
      <c r="L910" s="175"/>
      <c r="M910" s="87"/>
      <c r="N910" s="87"/>
      <c r="O910" s="87"/>
      <c r="P910" s="87"/>
      <c r="Q910" s="87"/>
      <c r="R910" s="87"/>
      <c r="S910" s="87"/>
      <c r="T910" s="87"/>
    </row>
    <row x14ac:dyDescent="0.25" r="911" customHeight="1" ht="17.25">
      <c r="A911" s="178">
        <f>A910</f>
        <v>25569.375</v>
      </c>
      <c r="B911" s="179"/>
      <c r="C911" s="180"/>
      <c r="D911" s="180"/>
      <c r="E911" s="180"/>
      <c r="F911" s="180"/>
      <c r="G911" s="180">
        <f>SUM(C911:F911)</f>
      </c>
      <c r="H911" s="125"/>
      <c r="I911" s="125">
        <f>G911*H911</f>
      </c>
      <c r="J911" s="185"/>
      <c r="K911" s="125">
        <f>SUM(I911:J911)</f>
      </c>
      <c r="L911" s="175"/>
      <c r="M911" s="87"/>
      <c r="N911" s="87"/>
      <c r="O911" s="87"/>
      <c r="P911" s="87"/>
      <c r="Q911" s="87"/>
      <c r="R911" s="87"/>
      <c r="S911" s="87"/>
      <c r="T911" s="87"/>
    </row>
    <row x14ac:dyDescent="0.25" r="912" customHeight="1" ht="17.25">
      <c r="A912" s="178">
        <f>A911</f>
        <v>25569.375</v>
      </c>
      <c r="B912" s="179"/>
      <c r="C912" s="180"/>
      <c r="D912" s="180"/>
      <c r="E912" s="180"/>
      <c r="F912" s="180"/>
      <c r="G912" s="180">
        <f>SUM(C912:F912)</f>
      </c>
      <c r="H912" s="125"/>
      <c r="I912" s="125">
        <f>G912*H912</f>
      </c>
      <c r="J912" s="185"/>
      <c r="K912" s="125">
        <f>SUM(I912:J912)</f>
      </c>
      <c r="L912" s="175"/>
      <c r="M912" s="87"/>
      <c r="N912" s="87"/>
      <c r="O912" s="87"/>
      <c r="P912" s="87"/>
      <c r="Q912" s="87"/>
      <c r="R912" s="87"/>
      <c r="S912" s="87"/>
      <c r="T912" s="87"/>
    </row>
    <row x14ac:dyDescent="0.25" r="913" customHeight="1" ht="17.25">
      <c r="A913" s="178">
        <f>A912</f>
        <v>25569.375</v>
      </c>
      <c r="B913" s="179"/>
      <c r="C913" s="180"/>
      <c r="D913" s="180"/>
      <c r="E913" s="180"/>
      <c r="F913" s="180"/>
      <c r="G913" s="180">
        <f>SUM(C913:F913)</f>
      </c>
      <c r="H913" s="125"/>
      <c r="I913" s="125">
        <f>G913*H913</f>
      </c>
      <c r="J913" s="185"/>
      <c r="K913" s="125">
        <f>SUM(I913:J913)</f>
      </c>
      <c r="L913" s="175"/>
      <c r="M913" s="87"/>
      <c r="N913" s="87"/>
      <c r="O913" s="87"/>
      <c r="P913" s="87"/>
      <c r="Q913" s="87"/>
      <c r="R913" s="87"/>
      <c r="S913" s="87"/>
      <c r="T913" s="87"/>
    </row>
    <row x14ac:dyDescent="0.25" r="914" customHeight="1" ht="17.25">
      <c r="A914" s="178">
        <f>A913</f>
        <v>25569.375</v>
      </c>
      <c r="B914" s="179"/>
      <c r="C914" s="180"/>
      <c r="D914" s="180"/>
      <c r="E914" s="180"/>
      <c r="F914" s="180"/>
      <c r="G914" s="180">
        <f>SUM(C914:F914)</f>
      </c>
      <c r="H914" s="125"/>
      <c r="I914" s="125">
        <f>G914*H914</f>
      </c>
      <c r="J914" s="185"/>
      <c r="K914" s="125">
        <f>SUM(I914:J914)</f>
      </c>
      <c r="L914" s="175"/>
      <c r="M914" s="87"/>
      <c r="N914" s="87"/>
      <c r="O914" s="87"/>
      <c r="P914" s="87"/>
      <c r="Q914" s="87"/>
      <c r="R914" s="87"/>
      <c r="S914" s="87"/>
      <c r="T914" s="87"/>
    </row>
    <row x14ac:dyDescent="0.25" r="915" customHeight="1" ht="17.25">
      <c r="A915" s="178">
        <f>A914</f>
        <v>25569.375</v>
      </c>
      <c r="B915" s="179"/>
      <c r="C915" s="180"/>
      <c r="D915" s="180"/>
      <c r="E915" s="180"/>
      <c r="F915" s="180"/>
      <c r="G915" s="180">
        <f>SUM(C915:F915)</f>
      </c>
      <c r="H915" s="125"/>
      <c r="I915" s="125">
        <f>G915*H915</f>
      </c>
      <c r="J915" s="185"/>
      <c r="K915" s="125">
        <f>SUM(I915:J915)</f>
      </c>
      <c r="L915" s="175"/>
      <c r="M915" s="87"/>
      <c r="N915" s="87"/>
      <c r="O915" s="87"/>
      <c r="P915" s="87"/>
      <c r="Q915" s="87"/>
      <c r="R915" s="87"/>
      <c r="S915" s="87"/>
      <c r="T915" s="87"/>
    </row>
    <row x14ac:dyDescent="0.25" r="916" customHeight="1" ht="17.25">
      <c r="A916" s="189">
        <f>A915</f>
        <v>25569.375</v>
      </c>
      <c r="B916" s="190" t="s">
        <v>157</v>
      </c>
      <c r="C916" s="191">
        <f>SUM(C908:C915)</f>
      </c>
      <c r="D916" s="191">
        <f>SUM(D908:D915)</f>
      </c>
      <c r="E916" s="191">
        <f>SUM(E908:E915)</f>
      </c>
      <c r="F916" s="191">
        <f>SUM(F908:F915)</f>
      </c>
      <c r="G916" s="191">
        <f>SUM(G908:G915)</f>
      </c>
      <c r="H916" s="201"/>
      <c r="I916" s="201">
        <f>SUM(I908:I915)</f>
      </c>
      <c r="J916" s="201"/>
      <c r="K916" s="202">
        <f>SUM(K908:K915)</f>
      </c>
      <c r="L916" s="175"/>
      <c r="M916" s="87"/>
      <c r="N916" s="87"/>
      <c r="O916" s="87"/>
      <c r="P916" s="87"/>
      <c r="Q916" s="87"/>
      <c r="R916" s="87"/>
      <c r="S916" s="87"/>
      <c r="T916" s="87"/>
    </row>
    <row x14ac:dyDescent="0.25" r="917" customHeight="1" ht="17.25" hidden="1">
      <c r="A917" s="172" t="s">
        <v>128</v>
      </c>
      <c r="B917" s="173" t="s">
        <v>2</v>
      </c>
      <c r="C917" s="174" t="s">
        <v>129</v>
      </c>
      <c r="D917" s="174" t="s">
        <v>130</v>
      </c>
      <c r="E917" s="174" t="s">
        <v>131</v>
      </c>
      <c r="F917" s="174" t="s">
        <v>132</v>
      </c>
      <c r="G917" s="174" t="s">
        <v>133</v>
      </c>
      <c r="H917" s="174" t="s">
        <v>7</v>
      </c>
      <c r="I917" s="174" t="s">
        <v>134</v>
      </c>
      <c r="J917" s="174" t="s">
        <v>90</v>
      </c>
      <c r="K917" s="174" t="s">
        <v>135</v>
      </c>
      <c r="L917" s="175"/>
      <c r="M917" s="87"/>
      <c r="N917" s="87"/>
      <c r="O917" s="87"/>
      <c r="P917" s="87"/>
      <c r="Q917" s="87"/>
      <c r="R917" s="87"/>
      <c r="S917" s="87"/>
      <c r="T917" s="87"/>
    </row>
    <row x14ac:dyDescent="0.25" r="918" customHeight="1" ht="17.25">
      <c r="A918" s="178">
        <f>A916+1</f>
        <v>25569.375</v>
      </c>
      <c r="B918" s="179" t="s">
        <v>137</v>
      </c>
      <c r="C918" s="180"/>
      <c r="D918" s="181">
        <v>103</v>
      </c>
      <c r="E918" s="180">
        <v>0</v>
      </c>
      <c r="F918" s="180">
        <v>15</v>
      </c>
      <c r="G918" s="180">
        <f>SUM(C918:F918)</f>
      </c>
      <c r="H918" s="182">
        <v>4500</v>
      </c>
      <c r="I918" s="125">
        <f>G918*H918</f>
      </c>
      <c r="J918" s="125">
        <f>I918*0.1</f>
      </c>
      <c r="K918" s="125">
        <f>SUM(I918:J918)</f>
      </c>
      <c r="L918" s="175"/>
      <c r="M918" s="87"/>
      <c r="N918" s="87"/>
      <c r="O918" s="87"/>
      <c r="P918" s="87"/>
      <c r="Q918" s="87"/>
      <c r="R918" s="87"/>
      <c r="S918" s="87"/>
      <c r="T918" s="87"/>
    </row>
    <row x14ac:dyDescent="0.25" r="919" customHeight="1" ht="17.25">
      <c r="A919" s="178">
        <f>A918</f>
        <v>25569.375</v>
      </c>
      <c r="B919" s="179" t="s">
        <v>13</v>
      </c>
      <c r="C919" s="180"/>
      <c r="D919" s="180">
        <v>13</v>
      </c>
      <c r="E919" s="180">
        <v>4</v>
      </c>
      <c r="F919" s="180"/>
      <c r="G919" s="180">
        <f>SUM(C919:F919)</f>
      </c>
      <c r="H919" s="182">
        <v>6000</v>
      </c>
      <c r="I919" s="125">
        <f>G919*H919</f>
      </c>
      <c r="J919" s="125">
        <f>I919*0.1</f>
      </c>
      <c r="K919" s="125">
        <f>SUM(I919:J919)</f>
      </c>
      <c r="L919" s="175"/>
      <c r="M919" s="87"/>
      <c r="N919" s="87"/>
      <c r="O919" s="87"/>
      <c r="P919" s="87"/>
      <c r="Q919" s="87"/>
      <c r="R919" s="87"/>
      <c r="S919" s="87"/>
      <c r="T919" s="87"/>
    </row>
    <row x14ac:dyDescent="0.25" r="920" customHeight="1" ht="17.25">
      <c r="A920" s="178">
        <f>A919</f>
        <v>25569.375</v>
      </c>
      <c r="B920" s="179" t="s">
        <v>58</v>
      </c>
      <c r="C920" s="183">
        <v>14</v>
      </c>
      <c r="D920" s="180">
        <v>13</v>
      </c>
      <c r="E920" s="180">
        <v>9</v>
      </c>
      <c r="F920" s="180"/>
      <c r="G920" s="180">
        <f>SUM(C920:F920)</f>
      </c>
      <c r="H920" s="182">
        <v>5500</v>
      </c>
      <c r="I920" s="125">
        <f>G920*H920</f>
      </c>
      <c r="J920" s="125">
        <f>I920*0.1</f>
      </c>
      <c r="K920" s="125">
        <f>SUM(I920:J920)</f>
      </c>
      <c r="L920" s="175"/>
      <c r="M920" s="87"/>
      <c r="N920" s="87"/>
      <c r="O920" s="87"/>
      <c r="P920" s="87"/>
      <c r="Q920" s="87"/>
      <c r="R920" s="87"/>
      <c r="S920" s="87"/>
      <c r="T920" s="87"/>
    </row>
    <row x14ac:dyDescent="0.25" r="921" customHeight="1" ht="17.25">
      <c r="A921" s="178">
        <f>A920</f>
        <v>25569.375</v>
      </c>
      <c r="B921" s="179" t="s">
        <v>147</v>
      </c>
      <c r="C921" s="183">
        <v>0</v>
      </c>
      <c r="D921" s="180">
        <v>40</v>
      </c>
      <c r="E921" s="180">
        <v>25</v>
      </c>
      <c r="F921" s="180">
        <v>20</v>
      </c>
      <c r="G921" s="180">
        <f>SUM(C921:F921)</f>
      </c>
      <c r="H921" s="182">
        <v>5000</v>
      </c>
      <c r="I921" s="125">
        <f>G921*H921</f>
      </c>
      <c r="J921" s="125">
        <f>I921*0.1</f>
      </c>
      <c r="K921" s="125">
        <f>SUM(I921:J921)</f>
      </c>
      <c r="L921" s="175"/>
      <c r="M921" s="87"/>
      <c r="N921" s="87"/>
      <c r="O921" s="87"/>
      <c r="P921" s="87"/>
      <c r="Q921" s="87"/>
      <c r="R921" s="87"/>
      <c r="S921" s="87"/>
      <c r="T921" s="87"/>
    </row>
    <row x14ac:dyDescent="0.25" r="922" customHeight="1" ht="17.25">
      <c r="A922" s="178">
        <f>A921</f>
        <v>25569.375</v>
      </c>
      <c r="B922" s="179" t="s">
        <v>27</v>
      </c>
      <c r="C922" s="180"/>
      <c r="D922" s="180">
        <v>10</v>
      </c>
      <c r="E922" s="180">
        <v>10</v>
      </c>
      <c r="F922" s="180"/>
      <c r="G922" s="180">
        <f>SUM(C922:F922)</f>
      </c>
      <c r="H922" s="182">
        <v>5500</v>
      </c>
      <c r="I922" s="125">
        <f>G922*H922</f>
      </c>
      <c r="J922" s="125">
        <f>I922*0.1</f>
      </c>
      <c r="K922" s="125">
        <f>SUM(I922:J922)</f>
      </c>
      <c r="L922" s="175"/>
      <c r="M922" s="87"/>
      <c r="N922" s="87"/>
      <c r="O922" s="87"/>
      <c r="P922" s="87"/>
      <c r="Q922" s="87"/>
      <c r="R922" s="87"/>
      <c r="S922" s="87"/>
      <c r="T922" s="87"/>
    </row>
    <row x14ac:dyDescent="0.25" r="923" customHeight="1" ht="17.25">
      <c r="A923" s="178">
        <f>A922</f>
        <v>25569.375</v>
      </c>
      <c r="B923" s="179" t="s">
        <v>20</v>
      </c>
      <c r="C923" s="180"/>
      <c r="D923" s="180">
        <v>61</v>
      </c>
      <c r="E923" s="180"/>
      <c r="F923" s="180"/>
      <c r="G923" s="180">
        <f>SUM(C923:F923)</f>
      </c>
      <c r="H923" s="182">
        <v>5500</v>
      </c>
      <c r="I923" s="125">
        <f>G923*H923</f>
      </c>
      <c r="J923" s="125">
        <f>I923*0.1</f>
      </c>
      <c r="K923" s="125">
        <f>SUM(I923:J923)</f>
      </c>
      <c r="L923" s="175"/>
      <c r="M923" s="87"/>
      <c r="N923" s="87"/>
      <c r="O923" s="87"/>
      <c r="P923" s="87"/>
      <c r="Q923" s="87"/>
      <c r="R923" s="87"/>
      <c r="S923" s="87"/>
      <c r="T923" s="87"/>
    </row>
    <row x14ac:dyDescent="0.25" r="924" customHeight="1" ht="17.25">
      <c r="A924" s="178">
        <f>A923</f>
        <v>25569.375</v>
      </c>
      <c r="B924" s="179" t="s">
        <v>31</v>
      </c>
      <c r="C924" s="180"/>
      <c r="D924" s="180">
        <v>25</v>
      </c>
      <c r="E924" s="180"/>
      <c r="F924" s="180"/>
      <c r="G924" s="180">
        <f>SUM(C924:F924)</f>
      </c>
      <c r="H924" s="182">
        <v>6000</v>
      </c>
      <c r="I924" s="125">
        <f>G924*H924</f>
      </c>
      <c r="J924" s="125">
        <f>I924*0.1</f>
      </c>
      <c r="K924" s="125">
        <f>SUM(I924:J924)</f>
      </c>
      <c r="L924" s="175"/>
      <c r="M924" s="87"/>
      <c r="N924" s="87"/>
      <c r="O924" s="87"/>
      <c r="P924" s="87"/>
      <c r="Q924" s="87"/>
      <c r="R924" s="87"/>
      <c r="S924" s="87"/>
      <c r="T924" s="87"/>
    </row>
    <row x14ac:dyDescent="0.25" r="925" customHeight="1" ht="17.25">
      <c r="A925" s="178">
        <f>A924</f>
        <v>25569.375</v>
      </c>
      <c r="B925" s="179" t="s">
        <v>71</v>
      </c>
      <c r="C925" s="180"/>
      <c r="D925" s="180">
        <v>25</v>
      </c>
      <c r="E925" s="180"/>
      <c r="F925" s="180"/>
      <c r="G925" s="180">
        <f>SUM(C925:F925)</f>
      </c>
      <c r="H925" s="182">
        <v>6000</v>
      </c>
      <c r="I925" s="125">
        <f>G925*H925</f>
      </c>
      <c r="J925" s="125">
        <f>I925*0.1</f>
      </c>
      <c r="K925" s="125">
        <f>SUM(I925:J925)</f>
      </c>
      <c r="L925" s="175"/>
      <c r="M925" s="87"/>
      <c r="N925" s="87"/>
      <c r="O925" s="87"/>
      <c r="P925" s="87"/>
      <c r="Q925" s="87"/>
      <c r="R925" s="87"/>
      <c r="S925" s="87"/>
      <c r="T925" s="87"/>
    </row>
    <row x14ac:dyDescent="0.25" r="926" customHeight="1" ht="17.25">
      <c r="A926" s="178">
        <f>A925</f>
        <v>25569.375</v>
      </c>
      <c r="B926" s="184" t="s">
        <v>49</v>
      </c>
      <c r="C926" s="180"/>
      <c r="D926" s="180">
        <v>20</v>
      </c>
      <c r="E926" s="180">
        <v>9</v>
      </c>
      <c r="F926" s="180">
        <v>6</v>
      </c>
      <c r="G926" s="180">
        <f>SUM(C926:F926)</f>
      </c>
      <c r="H926" s="182">
        <v>6000</v>
      </c>
      <c r="I926" s="125">
        <f>G926*H926</f>
      </c>
      <c r="J926" s="125">
        <f>I926*0.1</f>
      </c>
      <c r="K926" s="125">
        <f>SUM(I926:J926)</f>
      </c>
      <c r="L926" s="175"/>
      <c r="M926" s="87"/>
      <c r="N926" s="87"/>
      <c r="O926" s="87"/>
      <c r="P926" s="87"/>
      <c r="Q926" s="87"/>
      <c r="R926" s="87"/>
      <c r="S926" s="87"/>
      <c r="T926" s="87"/>
    </row>
    <row x14ac:dyDescent="0.25" r="927" customHeight="1" ht="17.25">
      <c r="A927" s="178">
        <f>A926</f>
        <v>25569.375</v>
      </c>
      <c r="B927" s="179" t="s">
        <v>9</v>
      </c>
      <c r="C927" s="180"/>
      <c r="D927" s="180">
        <v>39</v>
      </c>
      <c r="E927" s="180"/>
      <c r="F927" s="180"/>
      <c r="G927" s="180">
        <f>SUM(C927:F927)</f>
      </c>
      <c r="H927" s="182">
        <v>6000</v>
      </c>
      <c r="I927" s="125">
        <f>G927*H927</f>
      </c>
      <c r="J927" s="125">
        <f>I927*0.1</f>
      </c>
      <c r="K927" s="125">
        <f>SUM(I927:J927)</f>
      </c>
      <c r="L927" s="175"/>
      <c r="M927" s="87"/>
      <c r="N927" s="87"/>
      <c r="O927" s="87"/>
      <c r="P927" s="87"/>
      <c r="Q927" s="87"/>
      <c r="R927" s="87"/>
      <c r="S927" s="87"/>
      <c r="T927" s="87"/>
    </row>
    <row x14ac:dyDescent="0.25" r="928" customHeight="1" ht="17.25">
      <c r="A928" s="178">
        <f>A927</f>
        <v>25569.375</v>
      </c>
      <c r="B928" s="179" t="s">
        <v>78</v>
      </c>
      <c r="C928" s="180"/>
      <c r="D928" s="180">
        <v>0</v>
      </c>
      <c r="E928" s="180"/>
      <c r="F928" s="180"/>
      <c r="G928" s="180">
        <f>SUM(C928:F928)</f>
      </c>
      <c r="H928" s="182">
        <v>6500</v>
      </c>
      <c r="I928" s="125">
        <f>G928*H928</f>
      </c>
      <c r="J928" s="125">
        <f>I928*0.1</f>
      </c>
      <c r="K928" s="125">
        <f>SUM(I928:J928)</f>
      </c>
      <c r="L928" s="175"/>
      <c r="M928" s="87"/>
      <c r="N928" s="87"/>
      <c r="O928" s="87"/>
      <c r="P928" s="87"/>
      <c r="Q928" s="87"/>
      <c r="R928" s="87"/>
      <c r="S928" s="87"/>
      <c r="T928" s="87"/>
    </row>
    <row x14ac:dyDescent="0.25" r="929" customHeight="1" ht="17.25">
      <c r="A929" s="178">
        <f>A928</f>
        <v>25569.375</v>
      </c>
      <c r="B929" s="179" t="s">
        <v>55</v>
      </c>
      <c r="C929" s="180"/>
      <c r="D929" s="180">
        <v>10</v>
      </c>
      <c r="E929" s="180"/>
      <c r="F929" s="180"/>
      <c r="G929" s="180">
        <f>SUM(C929:F929)</f>
      </c>
      <c r="H929" s="182">
        <v>6500</v>
      </c>
      <c r="I929" s="125">
        <f>G929*H929</f>
      </c>
      <c r="J929" s="125">
        <f>I929*0.1</f>
      </c>
      <c r="K929" s="125">
        <f>SUM(I929:J929)</f>
      </c>
      <c r="L929" s="175"/>
      <c r="M929" s="87"/>
      <c r="N929" s="87"/>
      <c r="O929" s="87"/>
      <c r="P929" s="87"/>
      <c r="Q929" s="87"/>
      <c r="R929" s="87"/>
      <c r="S929" s="87"/>
      <c r="T929" s="87"/>
    </row>
    <row x14ac:dyDescent="0.25" r="930" customHeight="1" ht="17.25">
      <c r="A930" s="178">
        <f>A929</f>
        <v>25569.375</v>
      </c>
      <c r="B930" s="179" t="s">
        <v>80</v>
      </c>
      <c r="C930" s="180"/>
      <c r="D930" s="180">
        <v>23</v>
      </c>
      <c r="E930" s="180"/>
      <c r="F930" s="180"/>
      <c r="G930" s="180">
        <f>SUM(C930:F930)</f>
      </c>
      <c r="H930" s="182">
        <v>6000</v>
      </c>
      <c r="I930" s="125">
        <f>G930*H930</f>
      </c>
      <c r="J930" s="185"/>
      <c r="K930" s="125">
        <f>SUM(I930:J930)</f>
      </c>
      <c r="L930" s="175"/>
      <c r="M930" s="87"/>
      <c r="N930" s="87"/>
      <c r="O930" s="87"/>
      <c r="P930" s="87"/>
      <c r="Q930" s="87"/>
      <c r="R930" s="87"/>
      <c r="S930" s="87"/>
      <c r="T930" s="87"/>
    </row>
    <row x14ac:dyDescent="0.25" r="931" customHeight="1" ht="17.25">
      <c r="A931" s="178">
        <f>A930</f>
        <v>25569.375</v>
      </c>
      <c r="B931" s="179" t="s">
        <v>67</v>
      </c>
      <c r="C931" s="180"/>
      <c r="D931" s="180">
        <v>7</v>
      </c>
      <c r="E931" s="180"/>
      <c r="F931" s="180"/>
      <c r="G931" s="180">
        <f>SUM(C931:F931)</f>
      </c>
      <c r="H931" s="182">
        <v>5500</v>
      </c>
      <c r="I931" s="125">
        <f>G931*H931</f>
      </c>
      <c r="J931" s="125">
        <f>I931*0.1</f>
      </c>
      <c r="K931" s="125">
        <f>SUM(I931:J931)</f>
      </c>
      <c r="L931" s="175"/>
      <c r="M931" s="87"/>
      <c r="N931" s="87"/>
      <c r="O931" s="87"/>
      <c r="P931" s="87"/>
      <c r="Q931" s="87"/>
      <c r="R931" s="87"/>
      <c r="S931" s="87"/>
      <c r="T931" s="87"/>
    </row>
    <row x14ac:dyDescent="0.25" r="932" customHeight="1" ht="17.25">
      <c r="A932" s="178">
        <f>A931</f>
        <v>25569.375</v>
      </c>
      <c r="B932" s="186" t="s">
        <v>74</v>
      </c>
      <c r="C932" s="180"/>
      <c r="D932" s="180">
        <v>30</v>
      </c>
      <c r="E932" s="180">
        <v>14</v>
      </c>
      <c r="F932" s="180"/>
      <c r="G932" s="180">
        <f>SUM(C932:F932)</f>
      </c>
      <c r="H932" s="187">
        <v>5000</v>
      </c>
      <c r="I932" s="125">
        <f>G932*H932</f>
      </c>
      <c r="J932" s="125">
        <f>I932*0.1</f>
      </c>
      <c r="K932" s="125">
        <f>SUM(I932:J932)</f>
      </c>
      <c r="L932" s="175"/>
      <c r="M932" s="87"/>
      <c r="N932" s="87"/>
      <c r="O932" s="87"/>
      <c r="P932" s="87"/>
      <c r="Q932" s="87"/>
      <c r="R932" s="87"/>
      <c r="S932" s="87"/>
      <c r="T932" s="87"/>
    </row>
    <row x14ac:dyDescent="0.25" r="933" customHeight="1" ht="17.25">
      <c r="A933" s="178">
        <f>A932</f>
        <v>25569.375</v>
      </c>
      <c r="B933" s="179" t="s">
        <v>11</v>
      </c>
      <c r="C933" s="180"/>
      <c r="D933" s="180">
        <v>13</v>
      </c>
      <c r="E933" s="180">
        <v>7</v>
      </c>
      <c r="F933" s="180"/>
      <c r="G933" s="180">
        <f>SUM(C933:F933)</f>
      </c>
      <c r="H933" s="182">
        <v>6000</v>
      </c>
      <c r="I933" s="125">
        <f>G933*H933</f>
      </c>
      <c r="J933" s="125">
        <f>I933*0.1</f>
      </c>
      <c r="K933" s="125">
        <f>SUM(I933:J933)</f>
      </c>
      <c r="L933" s="175"/>
      <c r="M933" s="87"/>
      <c r="N933" s="87"/>
      <c r="O933" s="87"/>
      <c r="P933" s="87"/>
      <c r="Q933" s="87"/>
      <c r="R933" s="87"/>
      <c r="S933" s="87"/>
      <c r="T933" s="87"/>
    </row>
    <row x14ac:dyDescent="0.25" r="934" customHeight="1" ht="17.25">
      <c r="A934" s="178">
        <f>A933</f>
        <v>25569.375</v>
      </c>
      <c r="B934" s="179" t="s">
        <v>22</v>
      </c>
      <c r="C934" s="180"/>
      <c r="D934" s="180">
        <v>38</v>
      </c>
      <c r="E934" s="180"/>
      <c r="F934" s="180"/>
      <c r="G934" s="180">
        <f>SUM(C934:F934)</f>
      </c>
      <c r="H934" s="182">
        <v>4800</v>
      </c>
      <c r="I934" s="125">
        <f>G934*H934</f>
      </c>
      <c r="J934" s="125">
        <f>I934*0.1</f>
      </c>
      <c r="K934" s="125">
        <f>SUM(I934:J934)</f>
      </c>
      <c r="L934" s="175"/>
      <c r="M934" s="87"/>
      <c r="N934" s="87"/>
      <c r="O934" s="87"/>
      <c r="P934" s="87"/>
      <c r="Q934" s="87"/>
      <c r="R934" s="87"/>
      <c r="S934" s="87"/>
      <c r="T934" s="87"/>
    </row>
    <row x14ac:dyDescent="0.25" r="935" customHeight="1" ht="17.25">
      <c r="A935" s="178">
        <f>A934</f>
        <v>25569.375</v>
      </c>
      <c r="B935" s="186" t="s">
        <v>84</v>
      </c>
      <c r="C935" s="180"/>
      <c r="D935" s="180">
        <v>16</v>
      </c>
      <c r="E935" s="180">
        <v>9</v>
      </c>
      <c r="F935" s="180"/>
      <c r="G935" s="180">
        <f>SUM(C935:F935)</f>
      </c>
      <c r="H935" s="182">
        <v>4800</v>
      </c>
      <c r="I935" s="125">
        <f>G935*H935</f>
      </c>
      <c r="J935" s="125">
        <f>I935*0.1</f>
      </c>
      <c r="K935" s="125">
        <f>SUM(I935:J935)</f>
      </c>
      <c r="L935" s="175"/>
      <c r="M935" s="87"/>
      <c r="N935" s="87"/>
      <c r="O935" s="87"/>
      <c r="P935" s="87"/>
      <c r="Q935" s="87"/>
      <c r="R935" s="87"/>
      <c r="S935" s="87"/>
      <c r="T935" s="87"/>
    </row>
    <row x14ac:dyDescent="0.25" r="936" customHeight="1" ht="17.25">
      <c r="A936" s="178">
        <f>A935</f>
        <v>25569.375</v>
      </c>
      <c r="B936" s="179" t="s">
        <v>17</v>
      </c>
      <c r="C936" s="180"/>
      <c r="D936" s="180">
        <v>37</v>
      </c>
      <c r="E936" s="180">
        <v>15</v>
      </c>
      <c r="F936" s="180"/>
      <c r="G936" s="180">
        <f>SUM(C936:F936)</f>
      </c>
      <c r="H936" s="182">
        <v>6500</v>
      </c>
      <c r="I936" s="125">
        <f>G936*H936</f>
      </c>
      <c r="J936" s="125">
        <f>I936*0.1</f>
      </c>
      <c r="K936" s="125">
        <f>SUM(I936:J936)</f>
      </c>
      <c r="L936" s="175"/>
      <c r="M936" s="87"/>
      <c r="N936" s="87"/>
      <c r="O936" s="87"/>
      <c r="P936" s="87"/>
      <c r="Q936" s="87"/>
      <c r="R936" s="87"/>
      <c r="S936" s="87"/>
      <c r="T936" s="87"/>
    </row>
    <row x14ac:dyDescent="0.25" r="937" customHeight="1" ht="17.25">
      <c r="A937" s="178">
        <f>A936</f>
        <v>25569.375</v>
      </c>
      <c r="B937" s="186" t="s">
        <v>148</v>
      </c>
      <c r="C937" s="180"/>
      <c r="D937" s="180">
        <v>3</v>
      </c>
      <c r="E937" s="180"/>
      <c r="F937" s="180"/>
      <c r="G937" s="180">
        <f>SUM(C937:F937)</f>
      </c>
      <c r="H937" s="182">
        <v>6000</v>
      </c>
      <c r="I937" s="125">
        <f>G937*H937</f>
      </c>
      <c r="J937" s="125">
        <f>I937*0.1</f>
      </c>
      <c r="K937" s="125">
        <f>SUM(I937:J937)</f>
      </c>
      <c r="L937" s="175"/>
      <c r="M937" s="87"/>
      <c r="N937" s="87"/>
      <c r="O937" s="87"/>
      <c r="P937" s="87"/>
      <c r="Q937" s="87"/>
      <c r="R937" s="87"/>
      <c r="S937" s="87"/>
      <c r="T937" s="87"/>
    </row>
    <row x14ac:dyDescent="0.25" r="938" customHeight="1" ht="17.25">
      <c r="A938" s="178">
        <f>A937</f>
        <v>25569.375</v>
      </c>
      <c r="B938" s="179" t="s">
        <v>29</v>
      </c>
      <c r="C938" s="188">
        <v>13</v>
      </c>
      <c r="D938" s="180">
        <v>15</v>
      </c>
      <c r="E938" s="180">
        <v>14</v>
      </c>
      <c r="F938" s="180"/>
      <c r="G938" s="180">
        <f>SUM(C938:F938)</f>
      </c>
      <c r="H938" s="182">
        <v>5500</v>
      </c>
      <c r="I938" s="125">
        <f>G938*H938</f>
      </c>
      <c r="J938" s="125">
        <f>I938*0.1</f>
      </c>
      <c r="K938" s="125">
        <f>SUM(I938:J938)</f>
      </c>
      <c r="L938" s="175"/>
      <c r="M938" s="87"/>
      <c r="N938" s="87"/>
      <c r="O938" s="87"/>
      <c r="P938" s="87"/>
      <c r="Q938" s="87"/>
      <c r="R938" s="87"/>
      <c r="S938" s="87"/>
      <c r="T938" s="87"/>
    </row>
    <row x14ac:dyDescent="0.25" r="939" customHeight="1" ht="17.25">
      <c r="A939" s="178">
        <f>A938</f>
        <v>25569.375</v>
      </c>
      <c r="B939" s="179" t="s">
        <v>15</v>
      </c>
      <c r="C939" s="180"/>
      <c r="D939" s="180">
        <v>17</v>
      </c>
      <c r="E939" s="180">
        <v>5</v>
      </c>
      <c r="F939" s="180"/>
      <c r="G939" s="180">
        <f>SUM(C939:F939)</f>
      </c>
      <c r="H939" s="182">
        <v>4800</v>
      </c>
      <c r="I939" s="125">
        <f>G939*H939</f>
      </c>
      <c r="J939" s="125">
        <f>I939*0.1</f>
      </c>
      <c r="K939" s="125">
        <f>SUM(I939:J939)</f>
      </c>
      <c r="L939" s="175"/>
      <c r="M939" s="87"/>
      <c r="N939" s="87"/>
      <c r="O939" s="87"/>
      <c r="P939" s="87"/>
      <c r="Q939" s="87"/>
      <c r="R939" s="87"/>
      <c r="S939" s="87"/>
      <c r="T939" s="87"/>
    </row>
    <row x14ac:dyDescent="0.25" r="940" customHeight="1" ht="17.25">
      <c r="A940" s="178">
        <f>A939</f>
        <v>25569.375</v>
      </c>
      <c r="B940" s="179" t="s">
        <v>21</v>
      </c>
      <c r="C940" s="188">
        <v>7</v>
      </c>
      <c r="D940" s="180">
        <v>17</v>
      </c>
      <c r="E940" s="180"/>
      <c r="F940" s="180"/>
      <c r="G940" s="180">
        <f>SUM(C940:F940)</f>
      </c>
      <c r="H940" s="182">
        <v>5500</v>
      </c>
      <c r="I940" s="125">
        <f>G940*H940</f>
      </c>
      <c r="J940" s="125">
        <f>I940*0.1</f>
      </c>
      <c r="K940" s="125">
        <f>SUM(I940:J940)</f>
      </c>
      <c r="L940" s="175"/>
      <c r="M940" s="87"/>
      <c r="N940" s="87"/>
      <c r="O940" s="87"/>
      <c r="P940" s="87"/>
      <c r="Q940" s="87"/>
      <c r="R940" s="87"/>
      <c r="S940" s="87"/>
      <c r="T940" s="87"/>
    </row>
    <row x14ac:dyDescent="0.25" r="941" customHeight="1" ht="17.25">
      <c r="A941" s="178">
        <f>A940</f>
        <v>25569.375</v>
      </c>
      <c r="B941" s="179" t="s">
        <v>52</v>
      </c>
      <c r="C941" s="180"/>
      <c r="D941" s="180">
        <v>18</v>
      </c>
      <c r="E941" s="180">
        <v>10</v>
      </c>
      <c r="F941" s="180"/>
      <c r="G941" s="180">
        <f>SUM(C941:F941)</f>
      </c>
      <c r="H941" s="182">
        <v>5500</v>
      </c>
      <c r="I941" s="125">
        <f>G941*H941</f>
      </c>
      <c r="J941" s="125">
        <f>I941*0.1</f>
      </c>
      <c r="K941" s="125">
        <f>SUM(I941:J941)</f>
      </c>
      <c r="L941" s="175"/>
      <c r="M941" s="87"/>
      <c r="N941" s="87"/>
      <c r="O941" s="87"/>
      <c r="P941" s="87"/>
      <c r="Q941" s="87"/>
      <c r="R941" s="87"/>
      <c r="S941" s="87"/>
      <c r="T941" s="87"/>
    </row>
    <row x14ac:dyDescent="0.25" r="942" customHeight="1" ht="17.25">
      <c r="A942" s="178">
        <f>A941</f>
        <v>25569.375</v>
      </c>
      <c r="B942" s="186" t="s">
        <v>61</v>
      </c>
      <c r="C942" s="180"/>
      <c r="D942" s="180">
        <v>7</v>
      </c>
      <c r="E942" s="180"/>
      <c r="F942" s="180"/>
      <c r="G942" s="180">
        <f>SUM(C942:F942)</f>
      </c>
      <c r="H942" s="182">
        <v>5500</v>
      </c>
      <c r="I942" s="125">
        <f>G942*H942</f>
      </c>
      <c r="J942" s="125">
        <f>I942*0.1</f>
      </c>
      <c r="K942" s="125">
        <f>SUM(I942:J942)</f>
      </c>
      <c r="L942" s="175"/>
      <c r="M942" s="87"/>
      <c r="N942" s="87"/>
      <c r="O942" s="87"/>
      <c r="P942" s="87"/>
      <c r="Q942" s="87"/>
      <c r="R942" s="87"/>
      <c r="S942" s="87"/>
      <c r="T942" s="87"/>
    </row>
    <row x14ac:dyDescent="0.25" r="943" customHeight="1" ht="17.25">
      <c r="A943" s="178">
        <f>A942</f>
        <v>25569.375</v>
      </c>
      <c r="B943" s="179" t="s">
        <v>33</v>
      </c>
      <c r="C943" s="180"/>
      <c r="D943" s="180">
        <v>8</v>
      </c>
      <c r="E943" s="180"/>
      <c r="F943" s="180"/>
      <c r="G943" s="180">
        <f>SUM(C943:F943)</f>
      </c>
      <c r="H943" s="182">
        <v>5500</v>
      </c>
      <c r="I943" s="125">
        <f>G943*H943</f>
      </c>
      <c r="J943" s="125">
        <f>I943*0.1</f>
      </c>
      <c r="K943" s="125">
        <f>SUM(I943:J943)</f>
      </c>
      <c r="L943" s="175"/>
      <c r="M943" s="87"/>
      <c r="N943" s="87"/>
      <c r="O943" s="87"/>
      <c r="P943" s="87"/>
      <c r="Q943" s="87"/>
      <c r="R943" s="87"/>
      <c r="S943" s="87"/>
      <c r="T943" s="87"/>
    </row>
    <row x14ac:dyDescent="0.25" r="944" customHeight="1" ht="17.25">
      <c r="A944" s="178">
        <f>A943</f>
        <v>25569.375</v>
      </c>
      <c r="B944" s="179" t="s">
        <v>12</v>
      </c>
      <c r="C944" s="180"/>
      <c r="D944" s="180"/>
      <c r="E944" s="180"/>
      <c r="F944" s="180"/>
      <c r="G944" s="180">
        <f>SUM(C944:F944)</f>
      </c>
      <c r="H944" s="182">
        <v>6000</v>
      </c>
      <c r="I944" s="125">
        <f>G944*H944</f>
      </c>
      <c r="J944" s="125">
        <f>I944*0.1</f>
      </c>
      <c r="K944" s="125">
        <f>SUM(I944:J944)</f>
      </c>
      <c r="L944" s="175"/>
      <c r="M944" s="87"/>
      <c r="N944" s="87"/>
      <c r="O944" s="87"/>
      <c r="P944" s="87"/>
      <c r="Q944" s="87"/>
      <c r="R944" s="87"/>
      <c r="S944" s="87"/>
      <c r="T944" s="87"/>
    </row>
    <row x14ac:dyDescent="0.25" r="945" customHeight="1" ht="17.25">
      <c r="A945" s="178">
        <f>A944</f>
        <v>25569.375</v>
      </c>
      <c r="B945" s="186" t="s">
        <v>37</v>
      </c>
      <c r="C945" s="180"/>
      <c r="D945" s="180">
        <v>6</v>
      </c>
      <c r="E945" s="180"/>
      <c r="F945" s="180"/>
      <c r="G945" s="180">
        <f>SUM(C945:F945)</f>
      </c>
      <c r="H945" s="182">
        <v>6500</v>
      </c>
      <c r="I945" s="125">
        <f>G945*H945</f>
      </c>
      <c r="J945" s="125">
        <f>I945*0.1</f>
      </c>
      <c r="K945" s="125">
        <f>SUM(I945:J945)</f>
      </c>
      <c r="L945" s="175"/>
      <c r="M945" s="87"/>
      <c r="N945" s="87"/>
      <c r="O945" s="87"/>
      <c r="P945" s="87"/>
      <c r="Q945" s="87"/>
      <c r="R945" s="87"/>
      <c r="S945" s="87"/>
      <c r="T945" s="87"/>
    </row>
    <row x14ac:dyDescent="0.25" r="946" customHeight="1" ht="17.25">
      <c r="A946" s="178">
        <f>A945</f>
        <v>25569.375</v>
      </c>
      <c r="B946" s="186" t="s">
        <v>64</v>
      </c>
      <c r="C946" s="180"/>
      <c r="D946" s="180">
        <v>58</v>
      </c>
      <c r="E946" s="180">
        <v>8</v>
      </c>
      <c r="F946" s="180"/>
      <c r="G946" s="180">
        <f>SUM(C946:F946)</f>
      </c>
      <c r="H946" s="182">
        <v>5500</v>
      </c>
      <c r="I946" s="125">
        <f>G946*H946</f>
      </c>
      <c r="J946" s="125">
        <f>I946*0.1</f>
      </c>
      <c r="K946" s="125">
        <f>SUM(I946:J946)</f>
      </c>
      <c r="L946" s="175"/>
      <c r="M946" s="87"/>
      <c r="N946" s="87"/>
      <c r="O946" s="87"/>
      <c r="P946" s="87"/>
      <c r="Q946" s="87"/>
      <c r="R946" s="87"/>
      <c r="S946" s="87"/>
      <c r="T946" s="87"/>
    </row>
    <row x14ac:dyDescent="0.25" r="947" customHeight="1" ht="17.25">
      <c r="A947" s="178">
        <f>A946</f>
        <v>25569.375</v>
      </c>
      <c r="B947" s="179" t="s">
        <v>25</v>
      </c>
      <c r="C947" s="180"/>
      <c r="D947" s="180">
        <v>0</v>
      </c>
      <c r="E947" s="180"/>
      <c r="F947" s="180"/>
      <c r="G947" s="180">
        <f>SUM(C947:F947)</f>
      </c>
      <c r="H947" s="182">
        <v>6000</v>
      </c>
      <c r="I947" s="125">
        <f>G947*H947</f>
      </c>
      <c r="J947" s="125">
        <f>I947*0.1</f>
      </c>
      <c r="K947" s="125">
        <f>SUM(I947:J947)</f>
      </c>
      <c r="L947" s="175"/>
      <c r="M947" s="87"/>
      <c r="N947" s="87"/>
      <c r="O947" s="87"/>
      <c r="P947" s="87"/>
      <c r="Q947" s="87"/>
      <c r="R947" s="87"/>
      <c r="S947" s="87"/>
      <c r="T947" s="87"/>
    </row>
    <row x14ac:dyDescent="0.25" r="948" customHeight="1" ht="17.25">
      <c r="A948" s="178">
        <f>A947</f>
        <v>25569.375</v>
      </c>
      <c r="B948" s="186" t="s">
        <v>76</v>
      </c>
      <c r="C948" s="188"/>
      <c r="D948" s="180">
        <v>25</v>
      </c>
      <c r="E948" s="180">
        <v>15</v>
      </c>
      <c r="F948" s="180"/>
      <c r="G948" s="180">
        <f>SUM(C948:F948)</f>
      </c>
      <c r="H948" s="125">
        <v>6000</v>
      </c>
      <c r="I948" s="125">
        <f>G948*H948</f>
      </c>
      <c r="J948" s="125">
        <f>I948*0.1</f>
      </c>
      <c r="K948" s="125">
        <f>SUM(I948:J948)</f>
      </c>
      <c r="L948" s="175"/>
      <c r="M948" s="87"/>
      <c r="N948" s="87"/>
      <c r="O948" s="87"/>
      <c r="P948" s="87"/>
      <c r="Q948" s="87"/>
      <c r="R948" s="87"/>
      <c r="S948" s="87"/>
      <c r="T948" s="87"/>
    </row>
    <row x14ac:dyDescent="0.25" r="949" customHeight="1" ht="17.25">
      <c r="A949" s="178">
        <f>A948</f>
        <v>25569.375</v>
      </c>
      <c r="B949" s="186" t="s">
        <v>149</v>
      </c>
      <c r="C949" s="180"/>
      <c r="D949" s="180">
        <v>97</v>
      </c>
      <c r="E949" s="180">
        <v>33</v>
      </c>
      <c r="F949" s="180">
        <v>2</v>
      </c>
      <c r="G949" s="180">
        <f>SUM(C949:F949)</f>
      </c>
      <c r="H949" s="125">
        <v>6000</v>
      </c>
      <c r="I949" s="125">
        <f>G949*H949</f>
      </c>
      <c r="J949" s="125">
        <f>I949*0.1</f>
      </c>
      <c r="K949" s="125">
        <f>SUM(I949:J949)</f>
      </c>
      <c r="L949" s="175"/>
      <c r="M949" s="87"/>
      <c r="N949" s="87"/>
      <c r="O949" s="87"/>
      <c r="P949" s="87"/>
      <c r="Q949" s="87"/>
      <c r="R949" s="87"/>
      <c r="S949" s="87"/>
      <c r="T949" s="87"/>
    </row>
    <row x14ac:dyDescent="0.25" r="950" customHeight="1" ht="17.25">
      <c r="A950" s="178">
        <f>A949</f>
        <v>25569.375</v>
      </c>
      <c r="B950" s="186" t="s">
        <v>43</v>
      </c>
      <c r="C950" s="180"/>
      <c r="D950" s="180">
        <v>40</v>
      </c>
      <c r="E950" s="180">
        <v>13</v>
      </c>
      <c r="F950" s="180"/>
      <c r="G950" s="180">
        <f>SUM(C950:F950)</f>
      </c>
      <c r="H950" s="125">
        <v>6000</v>
      </c>
      <c r="I950" s="125">
        <f>G950*H950</f>
      </c>
      <c r="J950" s="125">
        <f>I950*0.1</f>
      </c>
      <c r="K950" s="125">
        <f>SUM(I950:J950)</f>
      </c>
      <c r="L950" s="175"/>
      <c r="M950" s="87"/>
      <c r="N950" s="87"/>
      <c r="O950" s="87"/>
      <c r="P950" s="87"/>
      <c r="Q950" s="87"/>
      <c r="R950" s="87"/>
      <c r="S950" s="87"/>
      <c r="T950" s="87"/>
    </row>
    <row x14ac:dyDescent="0.25" r="951" customHeight="1" ht="17.25">
      <c r="A951" s="178">
        <f>A950</f>
        <v>25569.375</v>
      </c>
      <c r="B951" s="186" t="s">
        <v>18</v>
      </c>
      <c r="C951" s="180"/>
      <c r="D951" s="180">
        <v>9</v>
      </c>
      <c r="E951" s="180">
        <v>7</v>
      </c>
      <c r="F951" s="180">
        <v>6</v>
      </c>
      <c r="G951" s="180">
        <f>SUM(C951:F951)</f>
      </c>
      <c r="H951" s="125">
        <v>6000</v>
      </c>
      <c r="I951" s="125">
        <f>G951*H951</f>
      </c>
      <c r="J951" s="125">
        <f>I951*0.1</f>
      </c>
      <c r="K951" s="125">
        <f>SUM(I951:J951)</f>
      </c>
      <c r="L951" s="175"/>
      <c r="M951" s="87"/>
      <c r="N951" s="87"/>
      <c r="O951" s="87"/>
      <c r="P951" s="87"/>
      <c r="Q951" s="87"/>
      <c r="R951" s="87"/>
      <c r="S951" s="87"/>
      <c r="T951" s="87"/>
    </row>
    <row x14ac:dyDescent="0.25" r="952" customHeight="1" ht="17.25">
      <c r="A952" s="178">
        <f>A951</f>
        <v>25569.375</v>
      </c>
      <c r="B952" s="186" t="s">
        <v>82</v>
      </c>
      <c r="C952" s="188">
        <v>12</v>
      </c>
      <c r="D952" s="180">
        <v>25</v>
      </c>
      <c r="E952" s="180">
        <v>9</v>
      </c>
      <c r="F952" s="180">
        <v>7</v>
      </c>
      <c r="G952" s="180">
        <f>SUM(C952:F952)</f>
      </c>
      <c r="H952" s="125">
        <v>5000</v>
      </c>
      <c r="I952" s="125">
        <f>G952*H952</f>
      </c>
      <c r="J952" s="125">
        <f>I952*0.1</f>
      </c>
      <c r="K952" s="125">
        <f>SUM(I952:J952)</f>
      </c>
      <c r="L952" s="175"/>
      <c r="M952" s="87"/>
      <c r="N952" s="87"/>
      <c r="O952" s="87"/>
      <c r="P952" s="87"/>
      <c r="Q952" s="87"/>
      <c r="R952" s="87"/>
      <c r="S952" s="87"/>
      <c r="T952" s="87"/>
    </row>
    <row x14ac:dyDescent="0.25" r="953" customHeight="1" ht="17.25">
      <c r="A953" s="178">
        <f>A952</f>
        <v>25569.375</v>
      </c>
      <c r="B953" s="186" t="s">
        <v>151</v>
      </c>
      <c r="C953" s="180"/>
      <c r="D953" s="180">
        <v>12</v>
      </c>
      <c r="E953" s="180"/>
      <c r="F953" s="180"/>
      <c r="G953" s="180">
        <f>SUM(C953:F953)</f>
      </c>
      <c r="H953" s="125">
        <v>5000</v>
      </c>
      <c r="I953" s="125">
        <f>G953*H953</f>
      </c>
      <c r="J953" s="125">
        <f>I953*0.1</f>
      </c>
      <c r="K953" s="125">
        <f>SUM(I953:J953)</f>
      </c>
      <c r="L953" s="175"/>
      <c r="M953" s="87"/>
      <c r="N953" s="87"/>
      <c r="O953" s="87"/>
      <c r="P953" s="87"/>
      <c r="Q953" s="87"/>
      <c r="R953" s="87"/>
      <c r="S953" s="87"/>
      <c r="T953" s="87"/>
    </row>
    <row x14ac:dyDescent="0.25" r="954" customHeight="1" ht="17.25">
      <c r="A954" s="178">
        <f>A953</f>
        <v>25569.375</v>
      </c>
      <c r="B954" s="186" t="s">
        <v>105</v>
      </c>
      <c r="C954" s="180"/>
      <c r="D954" s="180">
        <v>0</v>
      </c>
      <c r="E954" s="180"/>
      <c r="F954" s="180"/>
      <c r="G954" s="180">
        <f>SUM(C954:F954)</f>
      </c>
      <c r="H954" s="125">
        <v>7000</v>
      </c>
      <c r="I954" s="125">
        <f>G954*H954</f>
      </c>
      <c r="J954" s="185"/>
      <c r="K954" s="125">
        <f>SUM(I954:J954)</f>
      </c>
      <c r="L954" s="175"/>
      <c r="M954" s="87"/>
      <c r="N954" s="87"/>
      <c r="O954" s="87"/>
      <c r="P954" s="87"/>
      <c r="Q954" s="87"/>
      <c r="R954" s="87"/>
      <c r="S954" s="87"/>
      <c r="T954" s="87"/>
    </row>
    <row x14ac:dyDescent="0.25" r="955" customHeight="1" ht="17.25">
      <c r="A955" s="178">
        <f>A954</f>
        <v>25569.375</v>
      </c>
      <c r="B955" s="186" t="s">
        <v>23</v>
      </c>
      <c r="C955" s="180"/>
      <c r="D955" s="180">
        <v>15</v>
      </c>
      <c r="E955" s="180"/>
      <c r="F955" s="180"/>
      <c r="G955" s="180">
        <f>SUM(C955:F955)</f>
      </c>
      <c r="H955" s="125">
        <v>6000</v>
      </c>
      <c r="I955" s="125">
        <f>G955*H955</f>
      </c>
      <c r="J955" s="125">
        <f>I955*0.1</f>
      </c>
      <c r="K955" s="125">
        <f>SUM(I955:J955)</f>
      </c>
      <c r="L955" s="175"/>
      <c r="M955" s="87"/>
      <c r="N955" s="87"/>
      <c r="O955" s="87"/>
      <c r="P955" s="87"/>
      <c r="Q955" s="87"/>
      <c r="R955" s="87"/>
      <c r="S955" s="87"/>
      <c r="T955" s="87"/>
    </row>
    <row x14ac:dyDescent="0.25" r="956" customHeight="1" ht="17.25">
      <c r="A956" s="178">
        <f>A955</f>
        <v>25569.375</v>
      </c>
      <c r="B956" s="186" t="s">
        <v>40</v>
      </c>
      <c r="C956" s="180"/>
      <c r="D956" s="180">
        <v>15</v>
      </c>
      <c r="E956" s="180"/>
      <c r="F956" s="180"/>
      <c r="G956" s="180">
        <f>SUM(C956:F956)</f>
      </c>
      <c r="H956" s="125">
        <v>6500</v>
      </c>
      <c r="I956" s="125">
        <f>G956*H956</f>
      </c>
      <c r="J956" s="125">
        <f>I956*0.1</f>
      </c>
      <c r="K956" s="125">
        <f>SUM(I956:J956)</f>
      </c>
      <c r="L956" s="175"/>
      <c r="M956" s="87"/>
      <c r="N956" s="87"/>
      <c r="O956" s="87"/>
      <c r="P956" s="87"/>
      <c r="Q956" s="87"/>
      <c r="R956" s="87"/>
      <c r="S956" s="87"/>
      <c r="T956" s="87"/>
    </row>
    <row x14ac:dyDescent="0.25" r="957" customHeight="1" ht="17.25">
      <c r="A957" s="178">
        <f>A956</f>
        <v>25569.375</v>
      </c>
      <c r="B957" s="186" t="s">
        <v>86</v>
      </c>
      <c r="C957" s="180"/>
      <c r="D957" s="180">
        <v>22</v>
      </c>
      <c r="E957" s="180">
        <v>8</v>
      </c>
      <c r="F957" s="180">
        <v>5</v>
      </c>
      <c r="G957" s="180">
        <f>SUM(C957:F957)</f>
      </c>
      <c r="H957" s="125">
        <v>6000</v>
      </c>
      <c r="I957" s="125">
        <f>G957*H957</f>
      </c>
      <c r="J957" s="125">
        <f>I957*0.1</f>
      </c>
      <c r="K957" s="125">
        <f>SUM(I957:J957)</f>
      </c>
      <c r="L957" s="175"/>
      <c r="M957" s="87"/>
      <c r="N957" s="87"/>
      <c r="O957" s="87"/>
      <c r="P957" s="87"/>
      <c r="Q957" s="87"/>
      <c r="R957" s="87"/>
      <c r="S957" s="87"/>
      <c r="T957" s="87"/>
    </row>
    <row x14ac:dyDescent="0.25" r="958" customHeight="1" ht="17.25">
      <c r="A958" s="178">
        <f>A957</f>
        <v>25569.375</v>
      </c>
      <c r="B958" s="186" t="s">
        <v>152</v>
      </c>
      <c r="C958" s="180"/>
      <c r="D958" s="180">
        <v>40</v>
      </c>
      <c r="E958" s="180"/>
      <c r="F958" s="180"/>
      <c r="G958" s="180">
        <f>SUM(C958:F958)</f>
      </c>
      <c r="H958" s="125">
        <v>6000</v>
      </c>
      <c r="I958" s="125">
        <f>G958*H958</f>
      </c>
      <c r="J958" s="125">
        <f>I958*0.1</f>
      </c>
      <c r="K958" s="125">
        <f>SUM(I958:J958)</f>
      </c>
      <c r="L958" s="175"/>
      <c r="M958" s="87"/>
      <c r="N958" s="87"/>
      <c r="O958" s="87"/>
      <c r="P958" s="87"/>
      <c r="Q958" s="87"/>
      <c r="R958" s="87"/>
      <c r="S958" s="87"/>
      <c r="T958" s="87"/>
    </row>
    <row x14ac:dyDescent="0.25" r="959" customHeight="1" ht="17.25">
      <c r="A959" s="178">
        <f>A955</f>
        <v>25569.375</v>
      </c>
      <c r="B959" s="186" t="s">
        <v>153</v>
      </c>
      <c r="C959" s="180"/>
      <c r="D959" s="180">
        <v>10</v>
      </c>
      <c r="E959" s="180"/>
      <c r="F959" s="180"/>
      <c r="G959" s="180">
        <f>SUM(C959:F959)</f>
      </c>
      <c r="H959" s="125">
        <v>6000</v>
      </c>
      <c r="I959" s="125">
        <f>G959*H959</f>
      </c>
      <c r="J959" s="125">
        <f>I959*0.1</f>
      </c>
      <c r="K959" s="125">
        <f>SUM(I959:J959)</f>
      </c>
      <c r="L959" s="175"/>
      <c r="M959" s="87"/>
      <c r="N959" s="87"/>
      <c r="O959" s="87"/>
      <c r="P959" s="87"/>
      <c r="Q959" s="87"/>
      <c r="R959" s="87"/>
      <c r="S959" s="87"/>
      <c r="T959" s="87"/>
    </row>
    <row x14ac:dyDescent="0.25" r="960" customHeight="1" ht="17.25">
      <c r="A960" s="178">
        <f>A956</f>
        <v>25569.375</v>
      </c>
      <c r="B960" s="186" t="s">
        <v>46</v>
      </c>
      <c r="C960" s="204">
        <v>8</v>
      </c>
      <c r="D960" s="180">
        <v>15</v>
      </c>
      <c r="E960" s="180">
        <v>8</v>
      </c>
      <c r="F960" s="180"/>
      <c r="G960" s="180">
        <f>SUM(C960:F960)</f>
      </c>
      <c r="H960" s="125">
        <v>5500</v>
      </c>
      <c r="I960" s="125">
        <f>G960*H960</f>
      </c>
      <c r="J960" s="125">
        <f>I960*0.1</f>
      </c>
      <c r="K960" s="125">
        <f>SUM(I960:J960)</f>
      </c>
      <c r="L960" s="175"/>
      <c r="M960" s="87"/>
      <c r="N960" s="87"/>
      <c r="O960" s="87"/>
      <c r="P960" s="87"/>
      <c r="Q960" s="87"/>
      <c r="R960" s="87"/>
      <c r="S960" s="87"/>
      <c r="T960" s="87"/>
    </row>
    <row x14ac:dyDescent="0.25" r="961" customHeight="1" ht="17.25">
      <c r="A961" s="178">
        <f>A955</f>
        <v>25569.375</v>
      </c>
      <c r="B961" s="186"/>
      <c r="C961" s="180"/>
      <c r="D961" s="180"/>
      <c r="E961" s="180"/>
      <c r="F961" s="180"/>
      <c r="G961" s="180">
        <f>SUM(C961:F961)</f>
      </c>
      <c r="H961" s="125"/>
      <c r="I961" s="125">
        <f>G961*H961</f>
      </c>
      <c r="J961" s="125">
        <f>I961*0.1</f>
      </c>
      <c r="K961" s="125">
        <f>SUM(I961:J961)</f>
      </c>
      <c r="L961" s="175"/>
      <c r="M961" s="87"/>
      <c r="N961" s="87"/>
      <c r="O961" s="87"/>
      <c r="P961" s="87"/>
      <c r="Q961" s="87"/>
      <c r="R961" s="87"/>
      <c r="S961" s="87"/>
      <c r="T961" s="87"/>
    </row>
    <row x14ac:dyDescent="0.25" r="962" customHeight="1" ht="17.25">
      <c r="A962" s="178">
        <f>A956</f>
        <v>25569.375</v>
      </c>
      <c r="B962" s="186"/>
      <c r="C962" s="180"/>
      <c r="D962" s="180"/>
      <c r="E962" s="180"/>
      <c r="F962" s="180"/>
      <c r="G962" s="180">
        <f>SUM(C962:F962)</f>
      </c>
      <c r="H962" s="125"/>
      <c r="I962" s="125">
        <f>G962*H962</f>
      </c>
      <c r="J962" s="125">
        <f>I962*0.1</f>
      </c>
      <c r="K962" s="125">
        <f>SUM(I962:J962)</f>
      </c>
      <c r="L962" s="175"/>
      <c r="M962" s="87"/>
      <c r="N962" s="87"/>
      <c r="O962" s="87"/>
      <c r="P962" s="87"/>
      <c r="Q962" s="87"/>
      <c r="R962" s="87"/>
      <c r="S962" s="87"/>
      <c r="T962" s="87"/>
    </row>
    <row x14ac:dyDescent="0.25" r="963" customHeight="1" ht="17.25">
      <c r="A963" s="178">
        <f>A961</f>
        <v>25569.375</v>
      </c>
      <c r="B963" s="179"/>
      <c r="C963" s="180"/>
      <c r="D963" s="180"/>
      <c r="E963" s="180"/>
      <c r="F963" s="180"/>
      <c r="G963" s="180">
        <f>SUM(C963:F963)</f>
      </c>
      <c r="H963" s="125"/>
      <c r="I963" s="125">
        <f>G963*H963</f>
      </c>
      <c r="J963" s="125">
        <v>0</v>
      </c>
      <c r="K963" s="125">
        <f>SUM(I963:J963)</f>
      </c>
      <c r="L963" s="175"/>
      <c r="M963" s="87"/>
      <c r="N963" s="87"/>
      <c r="O963" s="87"/>
      <c r="P963" s="87"/>
      <c r="Q963" s="87"/>
      <c r="R963" s="87"/>
      <c r="S963" s="87"/>
      <c r="T963" s="87"/>
    </row>
    <row x14ac:dyDescent="0.25" r="964" customHeight="1" ht="17.25">
      <c r="A964" s="189">
        <f>A963</f>
        <v>25569.375</v>
      </c>
      <c r="B964" s="190" t="s">
        <v>155</v>
      </c>
      <c r="C964" s="191">
        <f>SUM(C918:C963)</f>
      </c>
      <c r="D964" s="191">
        <f>SUM(D918:D963)</f>
      </c>
      <c r="E964" s="191">
        <f>SUM(E918:E963)</f>
      </c>
      <c r="F964" s="191">
        <f>SUM(F918:F963)</f>
      </c>
      <c r="G964" s="191">
        <f>SUM(G918:G963)</f>
      </c>
      <c r="H964" s="191"/>
      <c r="I964" s="191">
        <f>SUM(I918:I963)</f>
      </c>
      <c r="J964" s="191">
        <f>SUM(J918:J963)</f>
      </c>
      <c r="K964" s="191">
        <f>SUM(K918:K963)</f>
      </c>
      <c r="L964" s="175"/>
      <c r="M964" s="87"/>
      <c r="N964" s="87"/>
      <c r="O964" s="87"/>
      <c r="P964" s="87"/>
      <c r="Q964" s="87"/>
      <c r="R964" s="87"/>
      <c r="S964" s="87"/>
      <c r="T964" s="87"/>
    </row>
    <row x14ac:dyDescent="0.25" r="965" customHeight="1" ht="17.25">
      <c r="A965" s="178">
        <f>A964</f>
        <v>25569.375</v>
      </c>
      <c r="B965" s="186" t="s">
        <v>113</v>
      </c>
      <c r="C965" s="180"/>
      <c r="D965" s="180">
        <v>36</v>
      </c>
      <c r="E965" s="180">
        <v>46</v>
      </c>
      <c r="F965" s="180"/>
      <c r="G965" s="180">
        <f>SUM(C965:F965)</f>
      </c>
      <c r="H965" s="125">
        <v>6500</v>
      </c>
      <c r="I965" s="125">
        <f>G965*H965</f>
      </c>
      <c r="J965" s="185"/>
      <c r="K965" s="125">
        <f>SUM(I965:J965)</f>
      </c>
      <c r="L965" s="175"/>
      <c r="M965" s="87"/>
      <c r="N965" s="87"/>
      <c r="O965" s="87"/>
      <c r="P965" s="87"/>
      <c r="Q965" s="87"/>
      <c r="R965" s="87"/>
      <c r="S965" s="87"/>
      <c r="T965" s="87"/>
    </row>
    <row x14ac:dyDescent="0.25" r="966" customHeight="1" ht="17.25">
      <c r="A966" s="178">
        <f>A965</f>
        <v>25569.375</v>
      </c>
      <c r="B966" s="186" t="s">
        <v>156</v>
      </c>
      <c r="C966" s="180"/>
      <c r="D966" s="180">
        <v>8</v>
      </c>
      <c r="E966" s="180">
        <v>5</v>
      </c>
      <c r="F966" s="180"/>
      <c r="G966" s="180">
        <f>SUM(C966:F966)</f>
      </c>
      <c r="H966" s="125">
        <v>6500</v>
      </c>
      <c r="I966" s="125">
        <f>G966*H966</f>
      </c>
      <c r="J966" s="185"/>
      <c r="K966" s="125">
        <f>SUM(I966:J966)</f>
      </c>
      <c r="L966" s="175"/>
      <c r="M966" s="87"/>
      <c r="N966" s="87"/>
      <c r="O966" s="87"/>
      <c r="P966" s="87"/>
      <c r="Q966" s="87"/>
      <c r="R966" s="87"/>
      <c r="S966" s="87"/>
      <c r="T966" s="87"/>
    </row>
    <row x14ac:dyDescent="0.25" r="967" customHeight="1" ht="17.25">
      <c r="A967" s="178">
        <f>A966</f>
        <v>25569.375</v>
      </c>
      <c r="B967" s="186" t="s">
        <v>112</v>
      </c>
      <c r="C967" s="180"/>
      <c r="D967" s="180">
        <v>6</v>
      </c>
      <c r="E967" s="180">
        <v>3</v>
      </c>
      <c r="F967" s="180"/>
      <c r="G967" s="180">
        <f>SUM(C967:F967)</f>
      </c>
      <c r="H967" s="125">
        <v>6900</v>
      </c>
      <c r="I967" s="125">
        <f>G967*H967</f>
      </c>
      <c r="J967" s="185"/>
      <c r="K967" s="125">
        <f>SUM(I967:J967)</f>
      </c>
      <c r="L967" s="175"/>
      <c r="M967" s="87"/>
      <c r="N967" s="87"/>
      <c r="O967" s="87"/>
      <c r="P967" s="87"/>
      <c r="Q967" s="87"/>
      <c r="R967" s="87"/>
      <c r="S967" s="87"/>
      <c r="T967" s="87"/>
    </row>
    <row x14ac:dyDescent="0.25" r="968" customHeight="1" ht="17.25">
      <c r="A968" s="178">
        <f>A967</f>
        <v>25569.375</v>
      </c>
      <c r="B968" s="179"/>
      <c r="C968" s="180"/>
      <c r="D968" s="180"/>
      <c r="E968" s="180"/>
      <c r="F968" s="180"/>
      <c r="G968" s="180">
        <f>SUM(C968:F968)</f>
      </c>
      <c r="H968" s="125"/>
      <c r="I968" s="125">
        <f>G968*H968</f>
      </c>
      <c r="J968" s="185"/>
      <c r="K968" s="125">
        <f>SUM(I968:J968)</f>
      </c>
      <c r="L968" s="175"/>
      <c r="M968" s="87"/>
      <c r="N968" s="87"/>
      <c r="O968" s="87"/>
      <c r="P968" s="87"/>
      <c r="Q968" s="87"/>
      <c r="R968" s="87"/>
      <c r="S968" s="87"/>
      <c r="T968" s="87"/>
    </row>
    <row x14ac:dyDescent="0.25" r="969" customHeight="1" ht="17.25">
      <c r="A969" s="178">
        <f>A968</f>
        <v>25569.375</v>
      </c>
      <c r="B969" s="179"/>
      <c r="C969" s="180"/>
      <c r="D969" s="180"/>
      <c r="E969" s="180"/>
      <c r="F969" s="180"/>
      <c r="G969" s="180">
        <f>SUM(C969:F969)</f>
      </c>
      <c r="H969" s="125"/>
      <c r="I969" s="125">
        <f>G969*H969</f>
      </c>
      <c r="J969" s="185"/>
      <c r="K969" s="125">
        <f>SUM(I969:J969)</f>
      </c>
      <c r="L969" s="175"/>
      <c r="M969" s="87"/>
      <c r="N969" s="87"/>
      <c r="O969" s="87"/>
      <c r="P969" s="87"/>
      <c r="Q969" s="87"/>
      <c r="R969" s="87"/>
      <c r="S969" s="87"/>
      <c r="T969" s="87"/>
    </row>
    <row x14ac:dyDescent="0.25" r="970" customHeight="1" ht="17.25">
      <c r="A970" s="178">
        <f>A969</f>
        <v>25569.375</v>
      </c>
      <c r="B970" s="179"/>
      <c r="C970" s="180"/>
      <c r="D970" s="180"/>
      <c r="E970" s="180"/>
      <c r="F970" s="180"/>
      <c r="G970" s="180">
        <f>SUM(C970:F970)</f>
      </c>
      <c r="H970" s="125"/>
      <c r="I970" s="125">
        <f>G970*H970</f>
      </c>
      <c r="J970" s="185"/>
      <c r="K970" s="125">
        <f>SUM(I970:J970)</f>
      </c>
      <c r="L970" s="175"/>
      <c r="M970" s="87"/>
      <c r="N970" s="87"/>
      <c r="O970" s="87"/>
      <c r="P970" s="87"/>
      <c r="Q970" s="87"/>
      <c r="R970" s="87"/>
      <c r="S970" s="87"/>
      <c r="T970" s="87"/>
    </row>
    <row x14ac:dyDescent="0.25" r="971" customHeight="1" ht="17.25">
      <c r="A971" s="178">
        <f>A970</f>
        <v>25569.375</v>
      </c>
      <c r="B971" s="179"/>
      <c r="C971" s="180"/>
      <c r="D971" s="180"/>
      <c r="E971" s="180"/>
      <c r="F971" s="180"/>
      <c r="G971" s="180">
        <f>SUM(C971:F971)</f>
      </c>
      <c r="H971" s="125"/>
      <c r="I971" s="125">
        <f>G971*H971</f>
      </c>
      <c r="J971" s="185"/>
      <c r="K971" s="125">
        <f>SUM(I971:J971)</f>
      </c>
      <c r="L971" s="175"/>
      <c r="M971" s="87"/>
      <c r="N971" s="87"/>
      <c r="O971" s="87"/>
      <c r="P971" s="87"/>
      <c r="Q971" s="87"/>
      <c r="R971" s="87"/>
      <c r="S971" s="87"/>
      <c r="T971" s="87"/>
    </row>
    <row x14ac:dyDescent="0.25" r="972" customHeight="1" ht="17.25">
      <c r="A972" s="178">
        <f>A971</f>
        <v>25569.375</v>
      </c>
      <c r="B972" s="179"/>
      <c r="C972" s="180"/>
      <c r="D972" s="180"/>
      <c r="E972" s="180"/>
      <c r="F972" s="180"/>
      <c r="G972" s="180">
        <f>SUM(C972:F972)</f>
      </c>
      <c r="H972" s="125"/>
      <c r="I972" s="125">
        <f>G972*H972</f>
      </c>
      <c r="J972" s="185"/>
      <c r="K972" s="125">
        <f>SUM(I972:J972)</f>
      </c>
      <c r="L972" s="175"/>
      <c r="M972" s="87"/>
      <c r="N972" s="87"/>
      <c r="O972" s="87"/>
      <c r="P972" s="87"/>
      <c r="Q972" s="87"/>
      <c r="R972" s="87"/>
      <c r="S972" s="87"/>
      <c r="T972" s="87"/>
    </row>
    <row x14ac:dyDescent="0.25" r="973" customHeight="1" ht="17.25">
      <c r="A973" s="189">
        <f>A972</f>
        <v>25569.375</v>
      </c>
      <c r="B973" s="190" t="s">
        <v>157</v>
      </c>
      <c r="C973" s="191">
        <f>SUM(C965:C972)</f>
      </c>
      <c r="D973" s="191">
        <f>SUM(D965:D972)</f>
      </c>
      <c r="E973" s="191">
        <f>SUM(E965:E972)</f>
      </c>
      <c r="F973" s="191">
        <f>SUM(F965:F972)</f>
      </c>
      <c r="G973" s="191">
        <f>SUM(G965:G972)</f>
      </c>
      <c r="H973" s="201"/>
      <c r="I973" s="201">
        <f>SUM(I965:I972)</f>
      </c>
      <c r="J973" s="201"/>
      <c r="K973" s="202">
        <f>SUM(K965:K972)</f>
      </c>
      <c r="L973" s="175"/>
      <c r="M973" s="87"/>
      <c r="N973" s="87"/>
      <c r="O973" s="87"/>
      <c r="P973" s="87"/>
      <c r="Q973" s="87"/>
      <c r="R973" s="87"/>
      <c r="S973" s="87"/>
      <c r="T973" s="87"/>
    </row>
    <row x14ac:dyDescent="0.25" r="974" customHeight="1" ht="17.25" hidden="1">
      <c r="A974" s="172" t="s">
        <v>128</v>
      </c>
      <c r="B974" s="173" t="s">
        <v>2</v>
      </c>
      <c r="C974" s="174" t="s">
        <v>129</v>
      </c>
      <c r="D974" s="174" t="s">
        <v>130</v>
      </c>
      <c r="E974" s="174" t="s">
        <v>131</v>
      </c>
      <c r="F974" s="174" t="s">
        <v>132</v>
      </c>
      <c r="G974" s="174" t="s">
        <v>133</v>
      </c>
      <c r="H974" s="174" t="s">
        <v>7</v>
      </c>
      <c r="I974" s="174" t="s">
        <v>134</v>
      </c>
      <c r="J974" s="174" t="s">
        <v>90</v>
      </c>
      <c r="K974" s="174" t="s">
        <v>135</v>
      </c>
      <c r="L974" s="175"/>
      <c r="M974" s="87"/>
      <c r="N974" s="87"/>
      <c r="O974" s="87"/>
      <c r="P974" s="87"/>
      <c r="Q974" s="87"/>
      <c r="R974" s="87"/>
      <c r="S974" s="87"/>
      <c r="T974" s="87"/>
    </row>
    <row x14ac:dyDescent="0.25" r="975" customHeight="1" ht="17.25">
      <c r="A975" s="178">
        <f>A973+1</f>
        <v>25569.375</v>
      </c>
      <c r="B975" s="179" t="s">
        <v>137</v>
      </c>
      <c r="C975" s="180"/>
      <c r="D975" s="181">
        <v>102</v>
      </c>
      <c r="E975" s="180">
        <v>10</v>
      </c>
      <c r="F975" s="180">
        <v>15</v>
      </c>
      <c r="G975" s="180">
        <f>SUM(C975:F975)</f>
      </c>
      <c r="H975" s="182">
        <v>4500</v>
      </c>
      <c r="I975" s="125">
        <f>G975*H975</f>
      </c>
      <c r="J975" s="125">
        <f>I975*0.1</f>
      </c>
      <c r="K975" s="125">
        <f>SUM(I975:J975)</f>
      </c>
      <c r="L975" s="175"/>
      <c r="M975" s="87"/>
      <c r="N975" s="87"/>
      <c r="O975" s="87"/>
      <c r="P975" s="87"/>
      <c r="Q975" s="87"/>
      <c r="R975" s="87"/>
      <c r="S975" s="87"/>
      <c r="T975" s="87"/>
    </row>
    <row x14ac:dyDescent="0.25" r="976" customHeight="1" ht="17.25">
      <c r="A976" s="178">
        <f>A975</f>
        <v>25569.375</v>
      </c>
      <c r="B976" s="179" t="s">
        <v>13</v>
      </c>
      <c r="C976" s="180"/>
      <c r="D976" s="180">
        <v>13</v>
      </c>
      <c r="E976" s="180"/>
      <c r="F976" s="180"/>
      <c r="G976" s="180">
        <f>SUM(C976:F976)</f>
      </c>
      <c r="H976" s="182">
        <v>6000</v>
      </c>
      <c r="I976" s="125">
        <f>G976*H976</f>
      </c>
      <c r="J976" s="125">
        <f>I976*0.1</f>
      </c>
      <c r="K976" s="125">
        <f>SUM(I976:J976)</f>
      </c>
      <c r="L976" s="175"/>
      <c r="M976" s="87"/>
      <c r="N976" s="87"/>
      <c r="O976" s="87"/>
      <c r="P976" s="87"/>
      <c r="Q976" s="87"/>
      <c r="R976" s="87"/>
      <c r="S976" s="87"/>
      <c r="T976" s="87"/>
    </row>
    <row x14ac:dyDescent="0.25" r="977" customHeight="1" ht="17.25">
      <c r="A977" s="178">
        <f>A976</f>
        <v>25569.375</v>
      </c>
      <c r="B977" s="179" t="s">
        <v>58</v>
      </c>
      <c r="C977" s="183">
        <v>9</v>
      </c>
      <c r="D977" s="180">
        <v>13</v>
      </c>
      <c r="E977" s="180">
        <v>9</v>
      </c>
      <c r="F977" s="180"/>
      <c r="G977" s="180">
        <f>SUM(C977:F977)</f>
      </c>
      <c r="H977" s="182">
        <v>5500</v>
      </c>
      <c r="I977" s="125">
        <f>G977*H977</f>
      </c>
      <c r="J977" s="125">
        <f>I977*0.1</f>
      </c>
      <c r="K977" s="125">
        <f>SUM(I977:J977)</f>
      </c>
      <c r="L977" s="175"/>
      <c r="M977" s="87"/>
      <c r="N977" s="87"/>
      <c r="O977" s="87"/>
      <c r="P977" s="87"/>
      <c r="Q977" s="87"/>
      <c r="R977" s="87"/>
      <c r="S977" s="87"/>
      <c r="T977" s="87"/>
    </row>
    <row x14ac:dyDescent="0.25" r="978" customHeight="1" ht="17.25">
      <c r="A978" s="178">
        <f>A977</f>
        <v>25569.375</v>
      </c>
      <c r="B978" s="179" t="s">
        <v>147</v>
      </c>
      <c r="C978" s="183">
        <v>20</v>
      </c>
      <c r="D978" s="180">
        <v>40</v>
      </c>
      <c r="E978" s="180">
        <v>25</v>
      </c>
      <c r="F978" s="180">
        <v>20</v>
      </c>
      <c r="G978" s="180">
        <f>SUM(C978:F978)</f>
      </c>
      <c r="H978" s="182">
        <v>5000</v>
      </c>
      <c r="I978" s="125">
        <f>G978*H978</f>
      </c>
      <c r="J978" s="125">
        <f>I978*0.1</f>
      </c>
      <c r="K978" s="125">
        <f>SUM(I978:J978)</f>
      </c>
      <c r="L978" s="175"/>
      <c r="M978" s="87"/>
      <c r="N978" s="87"/>
      <c r="O978" s="87"/>
      <c r="P978" s="87"/>
      <c r="Q978" s="87"/>
      <c r="R978" s="87"/>
      <c r="S978" s="87"/>
      <c r="T978" s="87"/>
    </row>
    <row x14ac:dyDescent="0.25" r="979" customHeight="1" ht="17.25">
      <c r="A979" s="178">
        <f>A978</f>
        <v>25569.375</v>
      </c>
      <c r="B979" s="179" t="s">
        <v>27</v>
      </c>
      <c r="C979" s="180"/>
      <c r="D979" s="180">
        <v>10</v>
      </c>
      <c r="E979" s="180">
        <v>10</v>
      </c>
      <c r="F979" s="180"/>
      <c r="G979" s="180">
        <f>SUM(C979:F979)</f>
      </c>
      <c r="H979" s="182">
        <v>5500</v>
      </c>
      <c r="I979" s="125">
        <f>G979*H979</f>
      </c>
      <c r="J979" s="125">
        <f>I979*0.1</f>
      </c>
      <c r="K979" s="125">
        <f>SUM(I979:J979)</f>
      </c>
      <c r="L979" s="175"/>
      <c r="M979" s="87"/>
      <c r="N979" s="87"/>
      <c r="O979" s="87"/>
      <c r="P979" s="87"/>
      <c r="Q979" s="87"/>
      <c r="R979" s="87"/>
      <c r="S979" s="87"/>
      <c r="T979" s="87"/>
    </row>
    <row x14ac:dyDescent="0.25" r="980" customHeight="1" ht="17.25">
      <c r="A980" s="178">
        <f>A979</f>
        <v>25569.375</v>
      </c>
      <c r="B980" s="179" t="s">
        <v>20</v>
      </c>
      <c r="C980" s="180"/>
      <c r="D980" s="180">
        <v>61</v>
      </c>
      <c r="E980" s="180">
        <v>13</v>
      </c>
      <c r="F980" s="180"/>
      <c r="G980" s="180">
        <f>SUM(C980:F980)</f>
      </c>
      <c r="H980" s="182">
        <v>5500</v>
      </c>
      <c r="I980" s="125">
        <f>G980*H980</f>
      </c>
      <c r="J980" s="125">
        <f>I980*0.1</f>
      </c>
      <c r="K980" s="125">
        <f>SUM(I980:J980)</f>
      </c>
      <c r="L980" s="175"/>
      <c r="M980" s="87"/>
      <c r="N980" s="87"/>
      <c r="O980" s="87"/>
      <c r="P980" s="87"/>
      <c r="Q980" s="87"/>
      <c r="R980" s="87"/>
      <c r="S980" s="87"/>
      <c r="T980" s="87"/>
    </row>
    <row x14ac:dyDescent="0.25" r="981" customHeight="1" ht="17.25">
      <c r="A981" s="178">
        <f>A980</f>
        <v>25569.375</v>
      </c>
      <c r="B981" s="179" t="s">
        <v>31</v>
      </c>
      <c r="C981" s="180"/>
      <c r="D981" s="180">
        <v>25</v>
      </c>
      <c r="E981" s="180"/>
      <c r="F981" s="180"/>
      <c r="G981" s="180">
        <f>SUM(C981:F981)</f>
      </c>
      <c r="H981" s="182">
        <v>6000</v>
      </c>
      <c r="I981" s="125">
        <f>G981*H981</f>
      </c>
      <c r="J981" s="125">
        <f>I981*0.1</f>
      </c>
      <c r="K981" s="125">
        <f>SUM(I981:J981)</f>
      </c>
      <c r="L981" s="175"/>
      <c r="M981" s="87"/>
      <c r="N981" s="87"/>
      <c r="O981" s="87"/>
      <c r="P981" s="87"/>
      <c r="Q981" s="87"/>
      <c r="R981" s="87"/>
      <c r="S981" s="87"/>
      <c r="T981" s="87"/>
    </row>
    <row x14ac:dyDescent="0.25" r="982" customHeight="1" ht="17.25">
      <c r="A982" s="178">
        <f>A981</f>
        <v>25569.375</v>
      </c>
      <c r="B982" s="179" t="s">
        <v>71</v>
      </c>
      <c r="C982" s="180"/>
      <c r="D982" s="180">
        <v>25</v>
      </c>
      <c r="E982" s="180"/>
      <c r="F982" s="180"/>
      <c r="G982" s="180">
        <f>SUM(C982:F982)</f>
      </c>
      <c r="H982" s="182">
        <v>6000</v>
      </c>
      <c r="I982" s="125">
        <f>G982*H982</f>
      </c>
      <c r="J982" s="125">
        <f>I982*0.1</f>
      </c>
      <c r="K982" s="125">
        <f>SUM(I982:J982)</f>
      </c>
      <c r="L982" s="175"/>
      <c r="M982" s="87"/>
      <c r="N982" s="87"/>
      <c r="O982" s="87"/>
      <c r="P982" s="87"/>
      <c r="Q982" s="87"/>
      <c r="R982" s="87"/>
      <c r="S982" s="87"/>
      <c r="T982" s="87"/>
    </row>
    <row x14ac:dyDescent="0.25" r="983" customHeight="1" ht="17.25">
      <c r="A983" s="178">
        <f>A982</f>
        <v>25569.375</v>
      </c>
      <c r="B983" s="184" t="s">
        <v>49</v>
      </c>
      <c r="C983" s="180"/>
      <c r="D983" s="180">
        <v>23</v>
      </c>
      <c r="E983" s="180">
        <v>18</v>
      </c>
      <c r="F983" s="180">
        <v>8</v>
      </c>
      <c r="G983" s="180">
        <f>SUM(C983:F983)</f>
      </c>
      <c r="H983" s="182">
        <v>6000</v>
      </c>
      <c r="I983" s="125">
        <f>G983*H983</f>
      </c>
      <c r="J983" s="125">
        <f>I983*0.1</f>
      </c>
      <c r="K983" s="125">
        <f>SUM(I983:J983)</f>
      </c>
      <c r="L983" s="175"/>
      <c r="M983" s="87"/>
      <c r="N983" s="87"/>
      <c r="O983" s="87"/>
      <c r="P983" s="87"/>
      <c r="Q983" s="87"/>
      <c r="R983" s="87"/>
      <c r="S983" s="87"/>
      <c r="T983" s="87"/>
    </row>
    <row x14ac:dyDescent="0.25" r="984" customHeight="1" ht="17.25">
      <c r="A984" s="178">
        <f>A983</f>
        <v>25569.375</v>
      </c>
      <c r="B984" s="179" t="s">
        <v>9</v>
      </c>
      <c r="C984" s="180"/>
      <c r="D984" s="180">
        <v>44</v>
      </c>
      <c r="E984" s="180"/>
      <c r="F984" s="180"/>
      <c r="G984" s="180">
        <f>SUM(C984:F984)</f>
      </c>
      <c r="H984" s="182">
        <v>6000</v>
      </c>
      <c r="I984" s="125">
        <f>G984*H984</f>
      </c>
      <c r="J984" s="125">
        <f>I984*0.1</f>
      </c>
      <c r="K984" s="125">
        <f>SUM(I984:J984)</f>
      </c>
      <c r="L984" s="175"/>
      <c r="M984" s="87"/>
      <c r="N984" s="87"/>
      <c r="O984" s="87"/>
      <c r="P984" s="87"/>
      <c r="Q984" s="87"/>
      <c r="R984" s="87"/>
      <c r="S984" s="87"/>
      <c r="T984" s="87"/>
    </row>
    <row x14ac:dyDescent="0.25" r="985" customHeight="1" ht="17.25">
      <c r="A985" s="178">
        <f>A984</f>
        <v>25569.375</v>
      </c>
      <c r="B985" s="179" t="s">
        <v>78</v>
      </c>
      <c r="C985" s="180"/>
      <c r="D985" s="180">
        <v>0</v>
      </c>
      <c r="E985" s="180"/>
      <c r="F985" s="180"/>
      <c r="G985" s="180">
        <f>SUM(C985:F985)</f>
      </c>
      <c r="H985" s="182">
        <v>6500</v>
      </c>
      <c r="I985" s="125">
        <f>G985*H985</f>
      </c>
      <c r="J985" s="125">
        <f>I985*0.1</f>
      </c>
      <c r="K985" s="125">
        <f>SUM(I985:J985)</f>
      </c>
      <c r="L985" s="175"/>
      <c r="M985" s="87"/>
      <c r="N985" s="87"/>
      <c r="O985" s="87"/>
      <c r="P985" s="87"/>
      <c r="Q985" s="87"/>
      <c r="R985" s="87"/>
      <c r="S985" s="87"/>
      <c r="T985" s="87"/>
    </row>
    <row x14ac:dyDescent="0.25" r="986" customHeight="1" ht="17.25">
      <c r="A986" s="178">
        <f>A985</f>
        <v>25569.375</v>
      </c>
      <c r="B986" s="179" t="s">
        <v>55</v>
      </c>
      <c r="C986" s="180"/>
      <c r="D986" s="180">
        <v>10</v>
      </c>
      <c r="E986" s="180"/>
      <c r="F986" s="180"/>
      <c r="G986" s="180">
        <f>SUM(C986:F986)</f>
      </c>
      <c r="H986" s="182">
        <v>6500</v>
      </c>
      <c r="I986" s="125">
        <f>G986*H986</f>
      </c>
      <c r="J986" s="125">
        <f>I986*0.1</f>
      </c>
      <c r="K986" s="125">
        <f>SUM(I986:J986)</f>
      </c>
      <c r="L986" s="175"/>
      <c r="M986" s="87"/>
      <c r="N986" s="87"/>
      <c r="O986" s="87"/>
      <c r="P986" s="87"/>
      <c r="Q986" s="87"/>
      <c r="R986" s="87"/>
      <c r="S986" s="87"/>
      <c r="T986" s="87"/>
    </row>
    <row x14ac:dyDescent="0.25" r="987" customHeight="1" ht="17.25">
      <c r="A987" s="178">
        <f>A986</f>
        <v>25569.375</v>
      </c>
      <c r="B987" s="179" t="s">
        <v>80</v>
      </c>
      <c r="C987" s="180"/>
      <c r="D987" s="180">
        <v>23</v>
      </c>
      <c r="E987" s="180"/>
      <c r="F987" s="180"/>
      <c r="G987" s="180">
        <f>SUM(C987:F987)</f>
      </c>
      <c r="H987" s="182">
        <v>6000</v>
      </c>
      <c r="I987" s="125">
        <f>G987*H987</f>
      </c>
      <c r="J987" s="185"/>
      <c r="K987" s="125">
        <f>SUM(I987:J987)</f>
      </c>
      <c r="L987" s="175"/>
      <c r="M987" s="87"/>
      <c r="N987" s="87"/>
      <c r="O987" s="87"/>
      <c r="P987" s="87"/>
      <c r="Q987" s="87"/>
      <c r="R987" s="87"/>
      <c r="S987" s="87"/>
      <c r="T987" s="87"/>
    </row>
    <row x14ac:dyDescent="0.25" r="988" customHeight="1" ht="17.25">
      <c r="A988" s="178">
        <f>A987</f>
        <v>25569.375</v>
      </c>
      <c r="B988" s="179" t="s">
        <v>67</v>
      </c>
      <c r="C988" s="180"/>
      <c r="D988" s="180">
        <v>7</v>
      </c>
      <c r="E988" s="180"/>
      <c r="F988" s="180"/>
      <c r="G988" s="180">
        <f>SUM(C988:F988)</f>
      </c>
      <c r="H988" s="182">
        <v>5500</v>
      </c>
      <c r="I988" s="125">
        <f>G988*H988</f>
      </c>
      <c r="J988" s="125">
        <f>I988*0.1</f>
      </c>
      <c r="K988" s="125">
        <f>SUM(I988:J988)</f>
      </c>
      <c r="L988" s="175"/>
      <c r="M988" s="87"/>
      <c r="N988" s="87"/>
      <c r="O988" s="87"/>
      <c r="P988" s="87"/>
      <c r="Q988" s="87"/>
      <c r="R988" s="87"/>
      <c r="S988" s="87"/>
      <c r="T988" s="87"/>
    </row>
    <row x14ac:dyDescent="0.25" r="989" customHeight="1" ht="17.25">
      <c r="A989" s="178">
        <f>A988</f>
        <v>25569.375</v>
      </c>
      <c r="B989" s="186" t="s">
        <v>74</v>
      </c>
      <c r="C989" s="180"/>
      <c r="D989" s="180">
        <v>29</v>
      </c>
      <c r="E989" s="180">
        <v>12</v>
      </c>
      <c r="F989" s="180"/>
      <c r="G989" s="180">
        <f>SUM(C989:F989)</f>
      </c>
      <c r="H989" s="187">
        <v>5000</v>
      </c>
      <c r="I989" s="125">
        <f>G989*H989</f>
      </c>
      <c r="J989" s="125">
        <f>I989*0.1</f>
      </c>
      <c r="K989" s="125">
        <f>SUM(I989:J989)</f>
      </c>
      <c r="L989" s="175"/>
      <c r="M989" s="87"/>
      <c r="N989" s="87"/>
      <c r="O989" s="87"/>
      <c r="P989" s="87"/>
      <c r="Q989" s="87"/>
      <c r="R989" s="87"/>
      <c r="S989" s="87"/>
      <c r="T989" s="87"/>
    </row>
    <row x14ac:dyDescent="0.25" r="990" customHeight="1" ht="17.25">
      <c r="A990" s="178">
        <f>A989</f>
        <v>25569.375</v>
      </c>
      <c r="B990" s="179" t="s">
        <v>11</v>
      </c>
      <c r="C990" s="180"/>
      <c r="D990" s="180">
        <v>13</v>
      </c>
      <c r="E990" s="180">
        <v>7</v>
      </c>
      <c r="F990" s="180"/>
      <c r="G990" s="180">
        <f>SUM(C990:F990)</f>
      </c>
      <c r="H990" s="182">
        <v>6000</v>
      </c>
      <c r="I990" s="125">
        <f>G990*H990</f>
      </c>
      <c r="J990" s="125">
        <f>I990*0.1</f>
      </c>
      <c r="K990" s="125">
        <f>SUM(I990:J990)</f>
      </c>
      <c r="L990" s="175"/>
      <c r="M990" s="87"/>
      <c r="N990" s="87"/>
      <c r="O990" s="87"/>
      <c r="P990" s="87"/>
      <c r="Q990" s="87"/>
      <c r="R990" s="87"/>
      <c r="S990" s="87"/>
      <c r="T990" s="87"/>
    </row>
    <row x14ac:dyDescent="0.25" r="991" customHeight="1" ht="17.25">
      <c r="A991" s="178">
        <f>A990</f>
        <v>25569.375</v>
      </c>
      <c r="B991" s="179" t="s">
        <v>22</v>
      </c>
      <c r="C991" s="180"/>
      <c r="D991" s="180">
        <v>35</v>
      </c>
      <c r="E991" s="180"/>
      <c r="F991" s="180"/>
      <c r="G991" s="180">
        <f>SUM(C991:F991)</f>
      </c>
      <c r="H991" s="182">
        <v>4800</v>
      </c>
      <c r="I991" s="125">
        <f>G991*H991</f>
      </c>
      <c r="J991" s="125">
        <f>I991*0.1</f>
      </c>
      <c r="K991" s="125">
        <f>SUM(I991:J991)</f>
      </c>
      <c r="L991" s="175"/>
      <c r="M991" s="87"/>
      <c r="N991" s="87"/>
      <c r="O991" s="87"/>
      <c r="P991" s="87"/>
      <c r="Q991" s="87"/>
      <c r="R991" s="87"/>
      <c r="S991" s="87"/>
      <c r="T991" s="87"/>
    </row>
    <row x14ac:dyDescent="0.25" r="992" customHeight="1" ht="17.25">
      <c r="A992" s="178">
        <f>A991</f>
        <v>25569.375</v>
      </c>
      <c r="B992" s="186" t="s">
        <v>84</v>
      </c>
      <c r="C992" s="180"/>
      <c r="D992" s="180">
        <v>16</v>
      </c>
      <c r="E992" s="180">
        <v>9</v>
      </c>
      <c r="F992" s="180"/>
      <c r="G992" s="180">
        <f>SUM(C992:F992)</f>
      </c>
      <c r="H992" s="182">
        <v>4800</v>
      </c>
      <c r="I992" s="125">
        <f>G992*H992</f>
      </c>
      <c r="J992" s="125">
        <f>I992*0.1</f>
      </c>
      <c r="K992" s="125">
        <f>SUM(I992:J992)</f>
      </c>
      <c r="L992" s="175"/>
      <c r="M992" s="87"/>
      <c r="N992" s="87"/>
      <c r="O992" s="87"/>
      <c r="P992" s="87"/>
      <c r="Q992" s="87"/>
      <c r="R992" s="87"/>
      <c r="S992" s="87"/>
      <c r="T992" s="87"/>
    </row>
    <row x14ac:dyDescent="0.25" r="993" customHeight="1" ht="17.25">
      <c r="A993" s="178">
        <f>A992</f>
        <v>25569.375</v>
      </c>
      <c r="B993" s="179" t="s">
        <v>17</v>
      </c>
      <c r="C993" s="180"/>
      <c r="D993" s="180">
        <v>24</v>
      </c>
      <c r="E993" s="180">
        <v>15</v>
      </c>
      <c r="F993" s="180"/>
      <c r="G993" s="180">
        <f>SUM(C993:F993)</f>
      </c>
      <c r="H993" s="182">
        <v>6500</v>
      </c>
      <c r="I993" s="125">
        <f>G993*H993</f>
      </c>
      <c r="J993" s="125">
        <f>I993*0.1</f>
      </c>
      <c r="K993" s="125">
        <f>SUM(I993:J993)</f>
      </c>
      <c r="L993" s="175"/>
      <c r="M993" s="87"/>
      <c r="N993" s="87"/>
      <c r="O993" s="87"/>
      <c r="P993" s="87"/>
      <c r="Q993" s="87"/>
      <c r="R993" s="87"/>
      <c r="S993" s="87"/>
      <c r="T993" s="87"/>
    </row>
    <row x14ac:dyDescent="0.25" r="994" customHeight="1" ht="17.25">
      <c r="A994" s="178">
        <f>A993</f>
        <v>25569.375</v>
      </c>
      <c r="B994" s="186" t="s">
        <v>148</v>
      </c>
      <c r="C994" s="180"/>
      <c r="D994" s="180">
        <v>0</v>
      </c>
      <c r="E994" s="180"/>
      <c r="F994" s="180"/>
      <c r="G994" s="180">
        <f>SUM(C994:F994)</f>
      </c>
      <c r="H994" s="182">
        <v>6000</v>
      </c>
      <c r="I994" s="125">
        <f>G994*H994</f>
      </c>
      <c r="J994" s="125">
        <f>I994*0.1</f>
      </c>
      <c r="K994" s="125">
        <f>SUM(I994:J994)</f>
      </c>
      <c r="L994" s="175"/>
      <c r="M994" s="87"/>
      <c r="N994" s="87"/>
      <c r="O994" s="87"/>
      <c r="P994" s="87"/>
      <c r="Q994" s="87"/>
      <c r="R994" s="87"/>
      <c r="S994" s="87"/>
      <c r="T994" s="87"/>
    </row>
    <row x14ac:dyDescent="0.25" r="995" customHeight="1" ht="17.25">
      <c r="A995" s="178">
        <f>A994</f>
        <v>25569.375</v>
      </c>
      <c r="B995" s="179" t="s">
        <v>29</v>
      </c>
      <c r="C995" s="188">
        <v>13</v>
      </c>
      <c r="D995" s="180">
        <v>15</v>
      </c>
      <c r="E995" s="180">
        <v>14</v>
      </c>
      <c r="F995" s="180"/>
      <c r="G995" s="180">
        <f>SUM(C995:F995)</f>
      </c>
      <c r="H995" s="182">
        <v>5500</v>
      </c>
      <c r="I995" s="125">
        <f>G995*H995</f>
      </c>
      <c r="J995" s="125">
        <f>I995*0.1</f>
      </c>
      <c r="K995" s="125">
        <f>SUM(I995:J995)</f>
      </c>
      <c r="L995" s="175"/>
      <c r="M995" s="87"/>
      <c r="N995" s="87"/>
      <c r="O995" s="87"/>
      <c r="P995" s="87"/>
      <c r="Q995" s="87"/>
      <c r="R995" s="87"/>
      <c r="S995" s="87"/>
      <c r="T995" s="87"/>
    </row>
    <row x14ac:dyDescent="0.25" r="996" customHeight="1" ht="17.25">
      <c r="A996" s="178">
        <f>A995</f>
        <v>25569.375</v>
      </c>
      <c r="B996" s="179" t="s">
        <v>15</v>
      </c>
      <c r="C996" s="180"/>
      <c r="D996" s="180">
        <v>17</v>
      </c>
      <c r="E996" s="180">
        <v>5</v>
      </c>
      <c r="F996" s="180"/>
      <c r="G996" s="180">
        <f>SUM(C996:F996)</f>
      </c>
      <c r="H996" s="182">
        <v>4800</v>
      </c>
      <c r="I996" s="125">
        <f>G996*H996</f>
      </c>
      <c r="J996" s="125">
        <f>I996*0.1</f>
      </c>
      <c r="K996" s="125">
        <f>SUM(I996:J996)</f>
      </c>
      <c r="L996" s="175"/>
      <c r="M996" s="87"/>
      <c r="N996" s="87"/>
      <c r="O996" s="87"/>
      <c r="P996" s="87"/>
      <c r="Q996" s="87"/>
      <c r="R996" s="87"/>
      <c r="S996" s="87"/>
      <c r="T996" s="87"/>
    </row>
    <row x14ac:dyDescent="0.25" r="997" customHeight="1" ht="17.25">
      <c r="A997" s="178">
        <f>A996</f>
        <v>25569.375</v>
      </c>
      <c r="B997" s="179" t="s">
        <v>21</v>
      </c>
      <c r="C997" s="188">
        <v>7</v>
      </c>
      <c r="D997" s="180">
        <v>17</v>
      </c>
      <c r="E997" s="180"/>
      <c r="F997" s="180"/>
      <c r="G997" s="180">
        <f>SUM(C997:F997)</f>
      </c>
      <c r="H997" s="182">
        <v>5500</v>
      </c>
      <c r="I997" s="125">
        <f>G997*H997</f>
      </c>
      <c r="J997" s="125">
        <f>I997*0.1</f>
      </c>
      <c r="K997" s="125">
        <f>SUM(I997:J997)</f>
      </c>
      <c r="L997" s="175"/>
      <c r="M997" s="87"/>
      <c r="N997" s="87"/>
      <c r="O997" s="87"/>
      <c r="P997" s="87"/>
      <c r="Q997" s="87"/>
      <c r="R997" s="87"/>
      <c r="S997" s="87"/>
      <c r="T997" s="87"/>
    </row>
    <row x14ac:dyDescent="0.25" r="998" customHeight="1" ht="17.25">
      <c r="A998" s="178">
        <f>A997</f>
        <v>25569.375</v>
      </c>
      <c r="B998" s="179" t="s">
        <v>52</v>
      </c>
      <c r="C998" s="180"/>
      <c r="D998" s="180">
        <v>16</v>
      </c>
      <c r="E998" s="180">
        <v>9</v>
      </c>
      <c r="F998" s="180"/>
      <c r="G998" s="180">
        <f>SUM(C998:F998)</f>
      </c>
      <c r="H998" s="182">
        <v>5500</v>
      </c>
      <c r="I998" s="125">
        <f>G998*H998</f>
      </c>
      <c r="J998" s="125">
        <f>I998*0.1</f>
      </c>
      <c r="K998" s="125">
        <f>SUM(I998:J998)</f>
      </c>
      <c r="L998" s="175"/>
      <c r="M998" s="87"/>
      <c r="N998" s="87"/>
      <c r="O998" s="87"/>
      <c r="P998" s="87"/>
      <c r="Q998" s="87"/>
      <c r="R998" s="87"/>
      <c r="S998" s="87"/>
      <c r="T998" s="87"/>
    </row>
    <row x14ac:dyDescent="0.25" r="999" customHeight="1" ht="17.25">
      <c r="A999" s="178">
        <f>A998</f>
        <v>25569.375</v>
      </c>
      <c r="B999" s="186" t="s">
        <v>61</v>
      </c>
      <c r="C999" s="180"/>
      <c r="D999" s="180">
        <v>7</v>
      </c>
      <c r="E999" s="180"/>
      <c r="F999" s="180"/>
      <c r="G999" s="180">
        <f>SUM(C999:F999)</f>
      </c>
      <c r="H999" s="182">
        <v>5500</v>
      </c>
      <c r="I999" s="125">
        <f>G999*H999</f>
      </c>
      <c r="J999" s="125">
        <f>I999*0.1</f>
      </c>
      <c r="K999" s="125">
        <f>SUM(I999:J999)</f>
      </c>
      <c r="L999" s="175"/>
      <c r="M999" s="87"/>
      <c r="N999" s="87"/>
      <c r="O999" s="87"/>
      <c r="P999" s="87"/>
      <c r="Q999" s="87"/>
      <c r="R999" s="87"/>
      <c r="S999" s="87"/>
      <c r="T999" s="87"/>
    </row>
    <row x14ac:dyDescent="0.25" r="1000" customHeight="1" ht="17.25">
      <c r="A1000" s="178">
        <f>A999</f>
        <v>25569.375</v>
      </c>
      <c r="B1000" s="179" t="s">
        <v>33</v>
      </c>
      <c r="C1000" s="180"/>
      <c r="D1000" s="180">
        <v>8</v>
      </c>
      <c r="E1000" s="180"/>
      <c r="F1000" s="180"/>
      <c r="G1000" s="180">
        <f>SUM(C1000:F1000)</f>
      </c>
      <c r="H1000" s="182">
        <v>5500</v>
      </c>
      <c r="I1000" s="125">
        <f>G1000*H1000</f>
      </c>
      <c r="J1000" s="125">
        <f>I1000*0.1</f>
      </c>
      <c r="K1000" s="125">
        <f>SUM(I1000:J1000)</f>
      </c>
      <c r="L1000" s="175"/>
      <c r="M1000" s="87"/>
      <c r="N1000" s="87"/>
      <c r="O1000" s="87"/>
      <c r="P1000" s="87"/>
      <c r="Q1000" s="87"/>
      <c r="R1000" s="87"/>
      <c r="S1000" s="87"/>
      <c r="T1000" s="87"/>
    </row>
    <row x14ac:dyDescent="0.25" r="1001" customHeight="1" ht="17.25">
      <c r="A1001" s="178">
        <f>A1000</f>
        <v>25569.375</v>
      </c>
      <c r="B1001" s="179" t="s">
        <v>12</v>
      </c>
      <c r="C1001" s="180"/>
      <c r="D1001" s="180"/>
      <c r="E1001" s="180"/>
      <c r="F1001" s="180"/>
      <c r="G1001" s="180">
        <f>SUM(C1001:F1001)</f>
      </c>
      <c r="H1001" s="182">
        <v>6000</v>
      </c>
      <c r="I1001" s="125">
        <f>G1001*H1001</f>
      </c>
      <c r="J1001" s="125">
        <f>I1001*0.1</f>
      </c>
      <c r="K1001" s="125">
        <f>SUM(I1001:J1001)</f>
      </c>
      <c r="L1001" s="175"/>
      <c r="M1001" s="87"/>
      <c r="N1001" s="87"/>
      <c r="O1001" s="87"/>
      <c r="P1001" s="87"/>
      <c r="Q1001" s="87"/>
      <c r="R1001" s="87"/>
      <c r="S1001" s="87"/>
      <c r="T1001" s="87"/>
    </row>
    <row x14ac:dyDescent="0.25" r="1002" customHeight="1" ht="17.25">
      <c r="A1002" s="178">
        <f>A1001</f>
        <v>25569.375</v>
      </c>
      <c r="B1002" s="186" t="s">
        <v>37</v>
      </c>
      <c r="C1002" s="180"/>
      <c r="D1002" s="180">
        <v>6</v>
      </c>
      <c r="E1002" s="180"/>
      <c r="F1002" s="180"/>
      <c r="G1002" s="180">
        <f>SUM(C1002:F1002)</f>
      </c>
      <c r="H1002" s="182">
        <v>6500</v>
      </c>
      <c r="I1002" s="125">
        <f>G1002*H1002</f>
      </c>
      <c r="J1002" s="125">
        <f>I1002*0.1</f>
      </c>
      <c r="K1002" s="125">
        <f>SUM(I1002:J1002)</f>
      </c>
      <c r="L1002" s="175"/>
      <c r="M1002" s="87"/>
      <c r="N1002" s="87"/>
      <c r="O1002" s="87"/>
      <c r="P1002" s="87"/>
      <c r="Q1002" s="87"/>
      <c r="R1002" s="87"/>
      <c r="S1002" s="87"/>
      <c r="T1002" s="87"/>
    </row>
    <row x14ac:dyDescent="0.25" r="1003" customHeight="1" ht="17.25">
      <c r="A1003" s="178">
        <f>A1002</f>
        <v>25569.375</v>
      </c>
      <c r="B1003" s="186" t="s">
        <v>64</v>
      </c>
      <c r="C1003" s="180"/>
      <c r="D1003" s="180">
        <v>61</v>
      </c>
      <c r="E1003" s="180">
        <v>15</v>
      </c>
      <c r="F1003" s="180"/>
      <c r="G1003" s="180">
        <f>SUM(C1003:F1003)</f>
      </c>
      <c r="H1003" s="182">
        <v>5500</v>
      </c>
      <c r="I1003" s="125">
        <f>G1003*H1003</f>
      </c>
      <c r="J1003" s="125">
        <f>I1003*0.1</f>
      </c>
      <c r="K1003" s="125">
        <f>SUM(I1003:J1003)</f>
      </c>
      <c r="L1003" s="175"/>
      <c r="M1003" s="87"/>
      <c r="N1003" s="87"/>
      <c r="O1003" s="87"/>
      <c r="P1003" s="87"/>
      <c r="Q1003" s="87"/>
      <c r="R1003" s="87"/>
      <c r="S1003" s="87"/>
      <c r="T1003" s="87"/>
    </row>
    <row x14ac:dyDescent="0.25" r="1004" customHeight="1" ht="17.25">
      <c r="A1004" s="178">
        <f>A1003</f>
        <v>25569.375</v>
      </c>
      <c r="B1004" s="179" t="s">
        <v>25</v>
      </c>
      <c r="C1004" s="180"/>
      <c r="D1004" s="180">
        <v>20</v>
      </c>
      <c r="E1004" s="180"/>
      <c r="F1004" s="180"/>
      <c r="G1004" s="180">
        <f>SUM(C1004:F1004)</f>
      </c>
      <c r="H1004" s="182">
        <v>6000</v>
      </c>
      <c r="I1004" s="125">
        <f>G1004*H1004</f>
      </c>
      <c r="J1004" s="125">
        <f>I1004*0.1</f>
      </c>
      <c r="K1004" s="125">
        <f>SUM(I1004:J1004)</f>
      </c>
      <c r="L1004" s="175"/>
      <c r="M1004" s="87"/>
      <c r="N1004" s="87"/>
      <c r="O1004" s="87"/>
      <c r="P1004" s="87"/>
      <c r="Q1004" s="87"/>
      <c r="R1004" s="87"/>
      <c r="S1004" s="87"/>
      <c r="T1004" s="87"/>
    </row>
    <row x14ac:dyDescent="0.25" r="1005" customHeight="1" ht="17.25">
      <c r="A1005" s="178">
        <f>A1004</f>
        <v>25569.375</v>
      </c>
      <c r="B1005" s="186" t="s">
        <v>76</v>
      </c>
      <c r="C1005" s="188"/>
      <c r="D1005" s="180">
        <v>30</v>
      </c>
      <c r="E1005" s="180">
        <v>15</v>
      </c>
      <c r="F1005" s="180"/>
      <c r="G1005" s="180">
        <f>SUM(C1005:F1005)</f>
      </c>
      <c r="H1005" s="125">
        <v>6000</v>
      </c>
      <c r="I1005" s="125">
        <f>G1005*H1005</f>
      </c>
      <c r="J1005" s="125">
        <f>I1005*0.1</f>
      </c>
      <c r="K1005" s="125">
        <f>SUM(I1005:J1005)</f>
      </c>
      <c r="L1005" s="175"/>
      <c r="M1005" s="87"/>
      <c r="N1005" s="87"/>
      <c r="O1005" s="87"/>
      <c r="P1005" s="87"/>
      <c r="Q1005" s="87"/>
      <c r="R1005" s="87"/>
      <c r="S1005" s="87"/>
      <c r="T1005" s="87"/>
    </row>
    <row x14ac:dyDescent="0.25" r="1006" customHeight="1" ht="17.25">
      <c r="A1006" s="178">
        <f>A1005</f>
        <v>25569.375</v>
      </c>
      <c r="B1006" s="186" t="s">
        <v>149</v>
      </c>
      <c r="C1006" s="180"/>
      <c r="D1006" s="180">
        <v>92</v>
      </c>
      <c r="E1006" s="180">
        <v>32</v>
      </c>
      <c r="F1006" s="180">
        <v>3</v>
      </c>
      <c r="G1006" s="180">
        <f>SUM(C1006:F1006)</f>
      </c>
      <c r="H1006" s="125">
        <v>6000</v>
      </c>
      <c r="I1006" s="125">
        <f>G1006*H1006</f>
      </c>
      <c r="J1006" s="125">
        <f>I1006*0.1</f>
      </c>
      <c r="K1006" s="125">
        <f>SUM(I1006:J1006)</f>
      </c>
      <c r="L1006" s="175"/>
      <c r="M1006" s="87"/>
      <c r="N1006" s="87"/>
      <c r="O1006" s="87"/>
      <c r="P1006" s="87"/>
      <c r="Q1006" s="87"/>
      <c r="R1006" s="87"/>
      <c r="S1006" s="87"/>
      <c r="T1006" s="87"/>
    </row>
    <row x14ac:dyDescent="0.25" r="1007" customHeight="1" ht="17.25">
      <c r="A1007" s="178">
        <f>A1006</f>
        <v>25569.375</v>
      </c>
      <c r="B1007" s="186" t="s">
        <v>43</v>
      </c>
      <c r="C1007" s="180"/>
      <c r="D1007" s="180">
        <v>35</v>
      </c>
      <c r="E1007" s="180">
        <v>10</v>
      </c>
      <c r="F1007" s="180"/>
      <c r="G1007" s="180">
        <f>SUM(C1007:F1007)</f>
      </c>
      <c r="H1007" s="125">
        <v>6000</v>
      </c>
      <c r="I1007" s="125">
        <f>G1007*H1007</f>
      </c>
      <c r="J1007" s="125">
        <f>I1007*0.1</f>
      </c>
      <c r="K1007" s="125">
        <f>SUM(I1007:J1007)</f>
      </c>
      <c r="L1007" s="175"/>
      <c r="M1007" s="87"/>
      <c r="N1007" s="87"/>
      <c r="O1007" s="87"/>
      <c r="P1007" s="87"/>
      <c r="Q1007" s="87"/>
      <c r="R1007" s="87"/>
      <c r="S1007" s="87"/>
      <c r="T1007" s="87"/>
    </row>
    <row x14ac:dyDescent="0.25" r="1008" customHeight="1" ht="17.25">
      <c r="A1008" s="178">
        <f>A1007</f>
        <v>25569.375</v>
      </c>
      <c r="B1008" s="186" t="s">
        <v>18</v>
      </c>
      <c r="C1008" s="180"/>
      <c r="D1008" s="180">
        <v>9</v>
      </c>
      <c r="E1008" s="180">
        <v>7</v>
      </c>
      <c r="F1008" s="180">
        <v>6</v>
      </c>
      <c r="G1008" s="180">
        <f>SUM(C1008:F1008)</f>
      </c>
      <c r="H1008" s="125">
        <v>6000</v>
      </c>
      <c r="I1008" s="125">
        <f>G1008*H1008</f>
      </c>
      <c r="J1008" s="125">
        <f>I1008*0.1</f>
      </c>
      <c r="K1008" s="125">
        <f>SUM(I1008:J1008)</f>
      </c>
      <c r="L1008" s="175"/>
      <c r="M1008" s="87"/>
      <c r="N1008" s="87"/>
      <c r="O1008" s="87"/>
      <c r="P1008" s="87"/>
      <c r="Q1008" s="87"/>
      <c r="R1008" s="87"/>
      <c r="S1008" s="87"/>
      <c r="T1008" s="87"/>
    </row>
    <row x14ac:dyDescent="0.25" r="1009" customHeight="1" ht="17.25">
      <c r="A1009" s="178">
        <f>A1008</f>
        <v>25569.375</v>
      </c>
      <c r="B1009" s="186" t="s">
        <v>82</v>
      </c>
      <c r="C1009" s="188">
        <v>12</v>
      </c>
      <c r="D1009" s="180">
        <v>25</v>
      </c>
      <c r="E1009" s="180">
        <v>9</v>
      </c>
      <c r="F1009" s="180">
        <v>7</v>
      </c>
      <c r="G1009" s="180">
        <f>SUM(C1009:F1009)</f>
      </c>
      <c r="H1009" s="125">
        <v>5000</v>
      </c>
      <c r="I1009" s="125">
        <f>G1009*H1009</f>
      </c>
      <c r="J1009" s="125">
        <f>I1009*0.1</f>
      </c>
      <c r="K1009" s="125">
        <f>SUM(I1009:J1009)</f>
      </c>
      <c r="L1009" s="175"/>
      <c r="M1009" s="87"/>
      <c r="N1009" s="87"/>
      <c r="O1009" s="87"/>
      <c r="P1009" s="87"/>
      <c r="Q1009" s="87"/>
      <c r="R1009" s="87"/>
      <c r="S1009" s="87"/>
      <c r="T1009" s="87"/>
    </row>
    <row x14ac:dyDescent="0.25" r="1010" customHeight="1" ht="17.25">
      <c r="A1010" s="178">
        <f>A1009</f>
        <v>25569.375</v>
      </c>
      <c r="B1010" s="186" t="s">
        <v>151</v>
      </c>
      <c r="C1010" s="180"/>
      <c r="D1010" s="180">
        <v>12</v>
      </c>
      <c r="E1010" s="180"/>
      <c r="F1010" s="180"/>
      <c r="G1010" s="180">
        <f>SUM(C1010:F1010)</f>
      </c>
      <c r="H1010" s="125">
        <v>5000</v>
      </c>
      <c r="I1010" s="125">
        <f>G1010*H1010</f>
      </c>
      <c r="J1010" s="125">
        <f>I1010*0.1</f>
      </c>
      <c r="K1010" s="125">
        <f>SUM(I1010:J1010)</f>
      </c>
      <c r="L1010" s="175"/>
      <c r="M1010" s="87"/>
      <c r="N1010" s="87"/>
      <c r="O1010" s="87"/>
      <c r="P1010" s="87"/>
      <c r="Q1010" s="87"/>
      <c r="R1010" s="87"/>
      <c r="S1010" s="87"/>
      <c r="T1010" s="87"/>
    </row>
    <row x14ac:dyDescent="0.25" r="1011" customHeight="1" ht="17.25">
      <c r="A1011" s="178">
        <f>A1010</f>
        <v>25569.375</v>
      </c>
      <c r="B1011" s="186" t="s">
        <v>105</v>
      </c>
      <c r="C1011" s="180"/>
      <c r="D1011" s="180">
        <v>0</v>
      </c>
      <c r="E1011" s="180"/>
      <c r="F1011" s="180"/>
      <c r="G1011" s="180">
        <f>SUM(C1011:F1011)</f>
      </c>
      <c r="H1011" s="125">
        <v>7000</v>
      </c>
      <c r="I1011" s="125">
        <f>G1011*H1011</f>
      </c>
      <c r="J1011" s="185"/>
      <c r="K1011" s="125">
        <f>SUM(I1011:J1011)</f>
      </c>
      <c r="L1011" s="175"/>
      <c r="M1011" s="87"/>
      <c r="N1011" s="87"/>
      <c r="O1011" s="87"/>
      <c r="P1011" s="87"/>
      <c r="Q1011" s="87"/>
      <c r="R1011" s="87"/>
      <c r="S1011" s="87"/>
      <c r="T1011" s="87"/>
    </row>
    <row x14ac:dyDescent="0.25" r="1012" customHeight="1" ht="17.25">
      <c r="A1012" s="178">
        <f>A1011</f>
        <v>25569.375</v>
      </c>
      <c r="B1012" s="186" t="s">
        <v>23</v>
      </c>
      <c r="C1012" s="180"/>
      <c r="D1012" s="180">
        <v>15</v>
      </c>
      <c r="E1012" s="180"/>
      <c r="F1012" s="180"/>
      <c r="G1012" s="180">
        <f>SUM(C1012:F1012)</f>
      </c>
      <c r="H1012" s="125">
        <v>6000</v>
      </c>
      <c r="I1012" s="125">
        <f>G1012*H1012</f>
      </c>
      <c r="J1012" s="125">
        <f>I1012*0.1</f>
      </c>
      <c r="K1012" s="125">
        <f>SUM(I1012:J1012)</f>
      </c>
      <c r="L1012" s="175"/>
      <c r="M1012" s="87"/>
      <c r="N1012" s="87"/>
      <c r="O1012" s="87"/>
      <c r="P1012" s="87"/>
      <c r="Q1012" s="87"/>
      <c r="R1012" s="87"/>
      <c r="S1012" s="87"/>
      <c r="T1012" s="87"/>
    </row>
    <row x14ac:dyDescent="0.25" r="1013" customHeight="1" ht="17.25">
      <c r="A1013" s="178">
        <f>A1012</f>
        <v>25569.375</v>
      </c>
      <c r="B1013" s="186" t="s">
        <v>40</v>
      </c>
      <c r="C1013" s="180"/>
      <c r="D1013" s="180">
        <v>15</v>
      </c>
      <c r="E1013" s="180"/>
      <c r="F1013" s="180"/>
      <c r="G1013" s="180">
        <f>SUM(C1013:F1013)</f>
      </c>
      <c r="H1013" s="125">
        <v>6500</v>
      </c>
      <c r="I1013" s="125">
        <f>G1013*H1013</f>
      </c>
      <c r="J1013" s="125">
        <f>I1013*0.1</f>
      </c>
      <c r="K1013" s="125">
        <f>SUM(I1013:J1013)</f>
      </c>
      <c r="L1013" s="175"/>
      <c r="M1013" s="87"/>
      <c r="N1013" s="87"/>
      <c r="O1013" s="87"/>
      <c r="P1013" s="87"/>
      <c r="Q1013" s="87"/>
      <c r="R1013" s="87"/>
      <c r="S1013" s="87"/>
      <c r="T1013" s="87"/>
    </row>
    <row x14ac:dyDescent="0.25" r="1014" customHeight="1" ht="17.25">
      <c r="A1014" s="178">
        <f>A1013</f>
        <v>25569.375</v>
      </c>
      <c r="B1014" s="186" t="s">
        <v>86</v>
      </c>
      <c r="C1014" s="180"/>
      <c r="D1014" s="180">
        <v>20</v>
      </c>
      <c r="E1014" s="180">
        <v>8</v>
      </c>
      <c r="F1014" s="180">
        <v>5</v>
      </c>
      <c r="G1014" s="180">
        <f>SUM(C1014:F1014)</f>
      </c>
      <c r="H1014" s="125">
        <v>6000</v>
      </c>
      <c r="I1014" s="125">
        <f>G1014*H1014</f>
      </c>
      <c r="J1014" s="125">
        <f>I1014*0.1</f>
      </c>
      <c r="K1014" s="125">
        <f>SUM(I1014:J1014)</f>
      </c>
      <c r="L1014" s="175"/>
      <c r="M1014" s="87"/>
      <c r="N1014" s="87"/>
      <c r="O1014" s="87"/>
      <c r="P1014" s="87"/>
      <c r="Q1014" s="87"/>
      <c r="R1014" s="87"/>
      <c r="S1014" s="87"/>
      <c r="T1014" s="87"/>
    </row>
    <row x14ac:dyDescent="0.25" r="1015" customHeight="1" ht="17.25">
      <c r="A1015" s="178">
        <f>A1014</f>
        <v>25569.375</v>
      </c>
      <c r="B1015" s="186" t="s">
        <v>152</v>
      </c>
      <c r="C1015" s="180"/>
      <c r="D1015" s="180">
        <v>40</v>
      </c>
      <c r="E1015" s="180"/>
      <c r="F1015" s="180"/>
      <c r="G1015" s="180">
        <f>SUM(C1015:F1015)</f>
      </c>
      <c r="H1015" s="125">
        <v>6000</v>
      </c>
      <c r="I1015" s="125">
        <f>G1015*H1015</f>
      </c>
      <c r="J1015" s="125">
        <f>I1015*0.1</f>
      </c>
      <c r="K1015" s="125">
        <f>SUM(I1015:J1015)</f>
      </c>
      <c r="L1015" s="175"/>
      <c r="M1015" s="87"/>
      <c r="N1015" s="87"/>
      <c r="O1015" s="87"/>
      <c r="P1015" s="87"/>
      <c r="Q1015" s="87"/>
      <c r="R1015" s="87"/>
      <c r="S1015" s="87"/>
      <c r="T1015" s="87"/>
    </row>
    <row x14ac:dyDescent="0.25" r="1016" customHeight="1" ht="17.25">
      <c r="A1016" s="178">
        <f>A1012</f>
        <v>25569.375</v>
      </c>
      <c r="B1016" s="186" t="s">
        <v>153</v>
      </c>
      <c r="C1016" s="180"/>
      <c r="D1016" s="180">
        <v>10</v>
      </c>
      <c r="E1016" s="180"/>
      <c r="F1016" s="180"/>
      <c r="G1016" s="180">
        <f>SUM(C1016:F1016)</f>
      </c>
      <c r="H1016" s="125">
        <v>6000</v>
      </c>
      <c r="I1016" s="125">
        <f>G1016*H1016</f>
      </c>
      <c r="J1016" s="125">
        <f>I1016*0.1</f>
      </c>
      <c r="K1016" s="125">
        <f>SUM(I1016:J1016)</f>
      </c>
      <c r="L1016" s="175"/>
      <c r="M1016" s="87"/>
      <c r="N1016" s="87"/>
      <c r="O1016" s="87"/>
      <c r="P1016" s="87"/>
      <c r="Q1016" s="87"/>
      <c r="R1016" s="87"/>
      <c r="S1016" s="87"/>
      <c r="T1016" s="87"/>
    </row>
    <row x14ac:dyDescent="0.25" r="1017" customHeight="1" ht="17.25">
      <c r="A1017" s="178">
        <f>A1013</f>
        <v>25569.375</v>
      </c>
      <c r="B1017" s="186" t="s">
        <v>46</v>
      </c>
      <c r="C1017" s="204">
        <v>8</v>
      </c>
      <c r="D1017" s="180">
        <v>15</v>
      </c>
      <c r="E1017" s="180">
        <v>8</v>
      </c>
      <c r="F1017" s="180"/>
      <c r="G1017" s="180">
        <f>SUM(C1017:F1017)</f>
      </c>
      <c r="H1017" s="125">
        <v>5500</v>
      </c>
      <c r="I1017" s="125">
        <f>G1017*H1017</f>
      </c>
      <c r="J1017" s="125">
        <f>I1017*0.1</f>
      </c>
      <c r="K1017" s="125">
        <f>SUM(I1017:J1017)</f>
      </c>
      <c r="L1017" s="175"/>
      <c r="M1017" s="87"/>
      <c r="N1017" s="87"/>
      <c r="O1017" s="87"/>
      <c r="P1017" s="87"/>
      <c r="Q1017" s="87"/>
      <c r="R1017" s="87"/>
      <c r="S1017" s="87"/>
      <c r="T1017" s="87"/>
    </row>
    <row x14ac:dyDescent="0.25" r="1018" customHeight="1" ht="17.25">
      <c r="A1018" s="178">
        <f>A1012</f>
        <v>25569.375</v>
      </c>
      <c r="B1018" s="186"/>
      <c r="C1018" s="180"/>
      <c r="D1018" s="180"/>
      <c r="E1018" s="180"/>
      <c r="F1018" s="180"/>
      <c r="G1018" s="180">
        <f>SUM(C1018:F1018)</f>
      </c>
      <c r="H1018" s="125"/>
      <c r="I1018" s="125">
        <f>G1018*H1018</f>
      </c>
      <c r="J1018" s="125">
        <f>I1018*0.1</f>
      </c>
      <c r="K1018" s="125">
        <f>SUM(I1018:J1018)</f>
      </c>
      <c r="L1018" s="175"/>
      <c r="M1018" s="87"/>
      <c r="N1018" s="87"/>
      <c r="O1018" s="87"/>
      <c r="P1018" s="87"/>
      <c r="Q1018" s="87"/>
      <c r="R1018" s="87"/>
      <c r="S1018" s="87"/>
      <c r="T1018" s="87"/>
    </row>
    <row x14ac:dyDescent="0.25" r="1019" customHeight="1" ht="17.25">
      <c r="A1019" s="178">
        <f>A1013</f>
        <v>25569.375</v>
      </c>
      <c r="B1019" s="186"/>
      <c r="C1019" s="180"/>
      <c r="D1019" s="180"/>
      <c r="E1019" s="180"/>
      <c r="F1019" s="180"/>
      <c r="G1019" s="180">
        <f>SUM(C1019:F1019)</f>
      </c>
      <c r="H1019" s="125"/>
      <c r="I1019" s="125">
        <f>G1019*H1019</f>
      </c>
      <c r="J1019" s="125">
        <f>I1019*0.1</f>
      </c>
      <c r="K1019" s="125">
        <f>SUM(I1019:J1019)</f>
      </c>
      <c r="L1019" s="175"/>
      <c r="M1019" s="87"/>
      <c r="N1019" s="87"/>
      <c r="O1019" s="87"/>
      <c r="P1019" s="87"/>
      <c r="Q1019" s="87"/>
      <c r="R1019" s="87"/>
      <c r="S1019" s="87"/>
      <c r="T1019" s="87"/>
    </row>
    <row x14ac:dyDescent="0.25" r="1020" customHeight="1" ht="17.25">
      <c r="A1020" s="178">
        <f>A1018</f>
        <v>25569.375</v>
      </c>
      <c r="B1020" s="179"/>
      <c r="C1020" s="180"/>
      <c r="D1020" s="180"/>
      <c r="E1020" s="180"/>
      <c r="F1020" s="180"/>
      <c r="G1020" s="180">
        <f>SUM(C1020:F1020)</f>
      </c>
      <c r="H1020" s="125"/>
      <c r="I1020" s="125">
        <f>G1020*H1020</f>
      </c>
      <c r="J1020" s="125">
        <v>0</v>
      </c>
      <c r="K1020" s="125">
        <f>SUM(I1020:J1020)</f>
      </c>
      <c r="L1020" s="175"/>
      <c r="M1020" s="87"/>
      <c r="N1020" s="87"/>
      <c r="O1020" s="87"/>
      <c r="P1020" s="87"/>
      <c r="Q1020" s="87"/>
      <c r="R1020" s="87"/>
      <c r="S1020" s="87"/>
      <c r="T1020" s="87"/>
    </row>
    <row x14ac:dyDescent="0.25" r="1021" customHeight="1" ht="17.25">
      <c r="A1021" s="189">
        <f>A1020</f>
        <v>25569.375</v>
      </c>
      <c r="B1021" s="190" t="s">
        <v>155</v>
      </c>
      <c r="C1021" s="191">
        <f>SUM(C975:C1020)</f>
      </c>
      <c r="D1021" s="191">
        <f>SUM(D975:D1020)</f>
      </c>
      <c r="E1021" s="191">
        <f>SUM(E975:E1020)</f>
      </c>
      <c r="F1021" s="191">
        <f>SUM(F975:F1020)</f>
      </c>
      <c r="G1021" s="191">
        <f>SUM(G975:G1020)</f>
      </c>
      <c r="H1021" s="191"/>
      <c r="I1021" s="191">
        <f>SUM(I975:I1020)</f>
      </c>
      <c r="J1021" s="191">
        <f>SUM(J975:J1020)</f>
      </c>
      <c r="K1021" s="191">
        <f>SUM(K975:K1020)</f>
      </c>
      <c r="L1021" s="175"/>
      <c r="M1021" s="87"/>
      <c r="N1021" s="87"/>
      <c r="O1021" s="87"/>
      <c r="P1021" s="87"/>
      <c r="Q1021" s="87"/>
      <c r="R1021" s="87"/>
      <c r="S1021" s="87"/>
      <c r="T1021" s="87"/>
    </row>
    <row x14ac:dyDescent="0.25" r="1022" customHeight="1" ht="17.25">
      <c r="A1022" s="178">
        <f>A1021</f>
        <v>25569.375</v>
      </c>
      <c r="B1022" s="186" t="s">
        <v>113</v>
      </c>
      <c r="C1022" s="180"/>
      <c r="D1022" s="180">
        <v>41</v>
      </c>
      <c r="E1022" s="180">
        <v>50</v>
      </c>
      <c r="F1022" s="180"/>
      <c r="G1022" s="180">
        <f>SUM(C1022:F1022)</f>
      </c>
      <c r="H1022" s="125">
        <v>6500</v>
      </c>
      <c r="I1022" s="125">
        <f>G1022*H1022</f>
      </c>
      <c r="J1022" s="185"/>
      <c r="K1022" s="125">
        <f>SUM(I1022:J1022)</f>
      </c>
      <c r="L1022" s="175"/>
      <c r="M1022" s="87"/>
      <c r="N1022" s="87"/>
      <c r="O1022" s="87"/>
      <c r="P1022" s="87"/>
      <c r="Q1022" s="87"/>
      <c r="R1022" s="87"/>
      <c r="S1022" s="87"/>
      <c r="T1022" s="87"/>
    </row>
    <row x14ac:dyDescent="0.25" r="1023" customHeight="1" ht="17.25">
      <c r="A1023" s="178">
        <f>A1022</f>
        <v>25569.375</v>
      </c>
      <c r="B1023" s="186" t="s">
        <v>156</v>
      </c>
      <c r="C1023" s="180"/>
      <c r="D1023" s="180">
        <v>8</v>
      </c>
      <c r="E1023" s="180">
        <v>5</v>
      </c>
      <c r="F1023" s="180"/>
      <c r="G1023" s="180">
        <f>SUM(C1023:F1023)</f>
      </c>
      <c r="H1023" s="125">
        <v>6500</v>
      </c>
      <c r="I1023" s="125">
        <f>G1023*H1023</f>
      </c>
      <c r="J1023" s="185"/>
      <c r="K1023" s="125">
        <f>SUM(I1023:J1023)</f>
      </c>
      <c r="L1023" s="175"/>
      <c r="M1023" s="87"/>
      <c r="N1023" s="87"/>
      <c r="O1023" s="87"/>
      <c r="P1023" s="87"/>
      <c r="Q1023" s="87"/>
      <c r="R1023" s="87"/>
      <c r="S1023" s="87"/>
      <c r="T1023" s="87"/>
    </row>
    <row x14ac:dyDescent="0.25" r="1024" customHeight="1" ht="17.25">
      <c r="A1024" s="178">
        <f>A1023</f>
        <v>25569.375</v>
      </c>
      <c r="B1024" s="186" t="s">
        <v>112</v>
      </c>
      <c r="C1024" s="180"/>
      <c r="D1024" s="180">
        <v>6</v>
      </c>
      <c r="E1024" s="180">
        <v>3</v>
      </c>
      <c r="F1024" s="180"/>
      <c r="G1024" s="180">
        <f>SUM(C1024:F1024)</f>
      </c>
      <c r="H1024" s="125">
        <v>6900</v>
      </c>
      <c r="I1024" s="125">
        <f>G1024*H1024</f>
      </c>
      <c r="J1024" s="185"/>
      <c r="K1024" s="125">
        <f>SUM(I1024:J1024)</f>
      </c>
      <c r="L1024" s="175"/>
      <c r="M1024" s="87"/>
      <c r="N1024" s="87"/>
      <c r="O1024" s="87"/>
      <c r="P1024" s="87"/>
      <c r="Q1024" s="87"/>
      <c r="R1024" s="87"/>
      <c r="S1024" s="87"/>
      <c r="T1024" s="87"/>
    </row>
    <row x14ac:dyDescent="0.25" r="1025" customHeight="1" ht="17.25">
      <c r="A1025" s="178">
        <f>A1024</f>
        <v>25569.375</v>
      </c>
      <c r="B1025" s="179"/>
      <c r="C1025" s="180"/>
      <c r="D1025" s="180"/>
      <c r="E1025" s="180"/>
      <c r="F1025" s="180"/>
      <c r="G1025" s="180">
        <f>SUM(C1025:F1025)</f>
      </c>
      <c r="H1025" s="125"/>
      <c r="I1025" s="125">
        <f>G1025*H1025</f>
      </c>
      <c r="J1025" s="185"/>
      <c r="K1025" s="125">
        <f>SUM(I1025:J1025)</f>
      </c>
      <c r="L1025" s="175"/>
      <c r="M1025" s="87"/>
      <c r="N1025" s="87"/>
      <c r="O1025" s="87"/>
      <c r="P1025" s="87"/>
      <c r="Q1025" s="87"/>
      <c r="R1025" s="87"/>
      <c r="S1025" s="87"/>
      <c r="T1025" s="87"/>
    </row>
    <row x14ac:dyDescent="0.25" r="1026" customHeight="1" ht="17.25">
      <c r="A1026" s="178">
        <f>A1025</f>
        <v>25569.375</v>
      </c>
      <c r="B1026" s="179"/>
      <c r="C1026" s="180"/>
      <c r="D1026" s="180"/>
      <c r="E1026" s="180"/>
      <c r="F1026" s="180"/>
      <c r="G1026" s="180">
        <f>SUM(C1026:F1026)</f>
      </c>
      <c r="H1026" s="125"/>
      <c r="I1026" s="125">
        <f>G1026*H1026</f>
      </c>
      <c r="J1026" s="185"/>
      <c r="K1026" s="125">
        <f>SUM(I1026:J1026)</f>
      </c>
      <c r="L1026" s="175"/>
      <c r="M1026" s="87"/>
      <c r="N1026" s="87"/>
      <c r="O1026" s="87"/>
      <c r="P1026" s="87"/>
      <c r="Q1026" s="87"/>
      <c r="R1026" s="87"/>
      <c r="S1026" s="87"/>
      <c r="T1026" s="87"/>
    </row>
    <row x14ac:dyDescent="0.25" r="1027" customHeight="1" ht="17.25">
      <c r="A1027" s="178">
        <f>A1026</f>
        <v>25569.375</v>
      </c>
      <c r="B1027" s="179"/>
      <c r="C1027" s="180"/>
      <c r="D1027" s="180"/>
      <c r="E1027" s="180"/>
      <c r="F1027" s="180"/>
      <c r="G1027" s="180">
        <f>SUM(C1027:F1027)</f>
      </c>
      <c r="H1027" s="125"/>
      <c r="I1027" s="125">
        <f>G1027*H1027</f>
      </c>
      <c r="J1027" s="185"/>
      <c r="K1027" s="125">
        <f>SUM(I1027:J1027)</f>
      </c>
      <c r="L1027" s="175"/>
      <c r="M1027" s="87"/>
      <c r="N1027" s="87"/>
      <c r="O1027" s="87"/>
      <c r="P1027" s="87"/>
      <c r="Q1027" s="87"/>
      <c r="R1027" s="87"/>
      <c r="S1027" s="87"/>
      <c r="T1027" s="87"/>
    </row>
    <row x14ac:dyDescent="0.25" r="1028" customHeight="1" ht="17.25">
      <c r="A1028" s="178">
        <f>A1027</f>
        <v>25569.375</v>
      </c>
      <c r="B1028" s="179"/>
      <c r="C1028" s="180"/>
      <c r="D1028" s="180"/>
      <c r="E1028" s="180"/>
      <c r="F1028" s="180"/>
      <c r="G1028" s="180">
        <f>SUM(C1028:F1028)</f>
      </c>
      <c r="H1028" s="125"/>
      <c r="I1028" s="125">
        <f>G1028*H1028</f>
      </c>
      <c r="J1028" s="185"/>
      <c r="K1028" s="125">
        <f>SUM(I1028:J1028)</f>
      </c>
      <c r="L1028" s="175"/>
      <c r="M1028" s="87"/>
      <c r="N1028" s="87"/>
      <c r="O1028" s="87"/>
      <c r="P1028" s="87"/>
      <c r="Q1028" s="87"/>
      <c r="R1028" s="87"/>
      <c r="S1028" s="87"/>
      <c r="T1028" s="87"/>
    </row>
    <row x14ac:dyDescent="0.25" r="1029" customHeight="1" ht="17.25">
      <c r="A1029" s="178">
        <f>A1028</f>
        <v>25569.375</v>
      </c>
      <c r="B1029" s="179"/>
      <c r="C1029" s="180"/>
      <c r="D1029" s="180"/>
      <c r="E1029" s="180"/>
      <c r="F1029" s="180"/>
      <c r="G1029" s="180">
        <f>SUM(C1029:F1029)</f>
      </c>
      <c r="H1029" s="125"/>
      <c r="I1029" s="125">
        <f>G1029*H1029</f>
      </c>
      <c r="J1029" s="185"/>
      <c r="K1029" s="125">
        <f>SUM(I1029:J1029)</f>
      </c>
      <c r="L1029" s="175"/>
      <c r="M1029" s="87"/>
      <c r="N1029" s="87"/>
      <c r="O1029" s="87"/>
      <c r="P1029" s="87"/>
      <c r="Q1029" s="87"/>
      <c r="R1029" s="87"/>
      <c r="S1029" s="87"/>
      <c r="T1029" s="87"/>
    </row>
    <row x14ac:dyDescent="0.25" r="1030" customHeight="1" ht="17.25">
      <c r="A1030" s="189">
        <f>A1029</f>
        <v>25569.375</v>
      </c>
      <c r="B1030" s="190" t="s">
        <v>157</v>
      </c>
      <c r="C1030" s="191">
        <f>SUM(C1022:C1029)</f>
      </c>
      <c r="D1030" s="191">
        <f>SUM(D1022:D1029)</f>
      </c>
      <c r="E1030" s="191">
        <f>SUM(E1022:E1029)</f>
      </c>
      <c r="F1030" s="191">
        <f>SUM(F1022:F1029)</f>
      </c>
      <c r="G1030" s="191">
        <f>SUM(G1022:G1029)</f>
      </c>
      <c r="H1030" s="201"/>
      <c r="I1030" s="201">
        <f>SUM(I1022:I1029)</f>
      </c>
      <c r="J1030" s="201"/>
      <c r="K1030" s="202">
        <f>SUM(K1022:K1029)</f>
      </c>
      <c r="L1030" s="175"/>
      <c r="M1030" s="87"/>
      <c r="N1030" s="87"/>
      <c r="O1030" s="87"/>
      <c r="P1030" s="87"/>
      <c r="Q1030" s="87"/>
      <c r="R1030" s="87"/>
      <c r="S1030" s="87"/>
      <c r="T1030" s="87"/>
    </row>
    <row x14ac:dyDescent="0.25" r="1031" customHeight="1" ht="17.25" hidden="1">
      <c r="A1031" s="172" t="s">
        <v>128</v>
      </c>
      <c r="B1031" s="173" t="s">
        <v>2</v>
      </c>
      <c r="C1031" s="174" t="s">
        <v>129</v>
      </c>
      <c r="D1031" s="174" t="s">
        <v>130</v>
      </c>
      <c r="E1031" s="174" t="s">
        <v>131</v>
      </c>
      <c r="F1031" s="174" t="s">
        <v>132</v>
      </c>
      <c r="G1031" s="174" t="s">
        <v>133</v>
      </c>
      <c r="H1031" s="174" t="s">
        <v>7</v>
      </c>
      <c r="I1031" s="174" t="s">
        <v>134</v>
      </c>
      <c r="J1031" s="174" t="s">
        <v>90</v>
      </c>
      <c r="K1031" s="174" t="s">
        <v>135</v>
      </c>
      <c r="L1031" s="175"/>
      <c r="M1031" s="87"/>
      <c r="N1031" s="87"/>
      <c r="O1031" s="87"/>
      <c r="P1031" s="87"/>
      <c r="Q1031" s="87"/>
      <c r="R1031" s="87"/>
      <c r="S1031" s="87"/>
      <c r="T1031" s="87"/>
    </row>
    <row x14ac:dyDescent="0.25" r="1032" customHeight="1" ht="17.25">
      <c r="A1032" s="178">
        <f>A1030+1</f>
        <v>25569.375</v>
      </c>
      <c r="B1032" s="179" t="s">
        <v>137</v>
      </c>
      <c r="C1032" s="180"/>
      <c r="D1032" s="181">
        <v>108</v>
      </c>
      <c r="E1032" s="180">
        <v>20</v>
      </c>
      <c r="F1032" s="180">
        <v>15</v>
      </c>
      <c r="G1032" s="180">
        <f>SUM(C1032:F1032)</f>
      </c>
      <c r="H1032" s="182">
        <v>4500</v>
      </c>
      <c r="I1032" s="125">
        <f>G1032*H1032</f>
      </c>
      <c r="J1032" s="125">
        <f>I1032*0.1</f>
      </c>
      <c r="K1032" s="125">
        <f>SUM(I1032:J1032)</f>
      </c>
      <c r="L1032" s="175"/>
      <c r="M1032" s="87"/>
      <c r="N1032" s="87"/>
      <c r="O1032" s="87"/>
      <c r="P1032" s="87"/>
      <c r="Q1032" s="87"/>
      <c r="R1032" s="87"/>
      <c r="S1032" s="87"/>
      <c r="T1032" s="87"/>
    </row>
    <row x14ac:dyDescent="0.25" r="1033" customHeight="1" ht="17.25">
      <c r="A1033" s="178">
        <f>A1032</f>
        <v>25569.375</v>
      </c>
      <c r="B1033" s="179" t="s">
        <v>13</v>
      </c>
      <c r="C1033" s="180"/>
      <c r="D1033" s="180">
        <v>13</v>
      </c>
      <c r="E1033" s="180"/>
      <c r="F1033" s="180"/>
      <c r="G1033" s="180">
        <f>SUM(C1033:F1033)</f>
      </c>
      <c r="H1033" s="182">
        <v>6000</v>
      </c>
      <c r="I1033" s="125">
        <f>G1033*H1033</f>
      </c>
      <c r="J1033" s="125">
        <f>I1033*0.1</f>
      </c>
      <c r="K1033" s="125">
        <f>SUM(I1033:J1033)</f>
      </c>
      <c r="L1033" s="175"/>
      <c r="M1033" s="87"/>
      <c r="N1033" s="87"/>
      <c r="O1033" s="87"/>
      <c r="P1033" s="87"/>
      <c r="Q1033" s="87"/>
      <c r="R1033" s="87"/>
      <c r="S1033" s="87"/>
      <c r="T1033" s="87"/>
    </row>
    <row x14ac:dyDescent="0.25" r="1034" customHeight="1" ht="17.25">
      <c r="A1034" s="178">
        <f>A1033</f>
        <v>25569.375</v>
      </c>
      <c r="B1034" s="179" t="s">
        <v>58</v>
      </c>
      <c r="C1034" s="183">
        <v>14</v>
      </c>
      <c r="D1034" s="180">
        <v>13</v>
      </c>
      <c r="E1034" s="180">
        <v>9</v>
      </c>
      <c r="F1034" s="180"/>
      <c r="G1034" s="180">
        <f>SUM(C1034:F1034)</f>
      </c>
      <c r="H1034" s="182">
        <v>5500</v>
      </c>
      <c r="I1034" s="125">
        <f>G1034*H1034</f>
      </c>
      <c r="J1034" s="125">
        <f>I1034*0.1</f>
      </c>
      <c r="K1034" s="125">
        <f>SUM(I1034:J1034)</f>
      </c>
      <c r="L1034" s="175"/>
      <c r="M1034" s="87"/>
      <c r="N1034" s="87"/>
      <c r="O1034" s="87"/>
      <c r="P1034" s="87"/>
      <c r="Q1034" s="87"/>
      <c r="R1034" s="87"/>
      <c r="S1034" s="87"/>
      <c r="T1034" s="87"/>
    </row>
    <row x14ac:dyDescent="0.25" r="1035" customHeight="1" ht="17.25">
      <c r="A1035" s="178">
        <f>A1034</f>
        <v>25569.375</v>
      </c>
      <c r="B1035" s="179" t="s">
        <v>147</v>
      </c>
      <c r="C1035" s="183">
        <v>25</v>
      </c>
      <c r="D1035" s="180">
        <v>40</v>
      </c>
      <c r="E1035" s="180">
        <v>25</v>
      </c>
      <c r="F1035" s="180">
        <v>20</v>
      </c>
      <c r="G1035" s="180">
        <f>SUM(C1035:F1035)</f>
      </c>
      <c r="H1035" s="182">
        <v>5000</v>
      </c>
      <c r="I1035" s="125">
        <f>G1035*H1035</f>
      </c>
      <c r="J1035" s="125">
        <f>I1035*0.1</f>
      </c>
      <c r="K1035" s="125">
        <f>SUM(I1035:J1035)</f>
      </c>
      <c r="L1035" s="175"/>
      <c r="M1035" s="87"/>
      <c r="N1035" s="87"/>
      <c r="O1035" s="87"/>
      <c r="P1035" s="87"/>
      <c r="Q1035" s="87"/>
      <c r="R1035" s="87"/>
      <c r="S1035" s="87"/>
      <c r="T1035" s="87"/>
    </row>
    <row x14ac:dyDescent="0.25" r="1036" customHeight="1" ht="17.25">
      <c r="A1036" s="178">
        <f>A1035</f>
        <v>25569.375</v>
      </c>
      <c r="B1036" s="179" t="s">
        <v>27</v>
      </c>
      <c r="C1036" s="180"/>
      <c r="D1036" s="180">
        <v>10</v>
      </c>
      <c r="E1036" s="180"/>
      <c r="F1036" s="180"/>
      <c r="G1036" s="180">
        <f>SUM(C1036:F1036)</f>
      </c>
      <c r="H1036" s="182">
        <v>5500</v>
      </c>
      <c r="I1036" s="125">
        <f>G1036*H1036</f>
      </c>
      <c r="J1036" s="125">
        <f>I1036*0.1</f>
      </c>
      <c r="K1036" s="125">
        <f>SUM(I1036:J1036)</f>
      </c>
      <c r="L1036" s="175"/>
      <c r="M1036" s="87"/>
      <c r="N1036" s="87"/>
      <c r="O1036" s="87"/>
      <c r="P1036" s="87"/>
      <c r="Q1036" s="87"/>
      <c r="R1036" s="87"/>
      <c r="S1036" s="87"/>
      <c r="T1036" s="87"/>
    </row>
    <row x14ac:dyDescent="0.25" r="1037" customHeight="1" ht="17.25">
      <c r="A1037" s="178">
        <f>A1036</f>
        <v>25569.375</v>
      </c>
      <c r="B1037" s="179" t="s">
        <v>20</v>
      </c>
      <c r="C1037" s="180"/>
      <c r="D1037" s="180">
        <v>61</v>
      </c>
      <c r="E1037" s="180"/>
      <c r="F1037" s="180"/>
      <c r="G1037" s="180">
        <f>SUM(C1037:F1037)</f>
      </c>
      <c r="H1037" s="182">
        <v>5500</v>
      </c>
      <c r="I1037" s="125">
        <f>G1037*H1037</f>
      </c>
      <c r="J1037" s="125">
        <f>I1037*0.1</f>
      </c>
      <c r="K1037" s="125">
        <f>SUM(I1037:J1037)</f>
      </c>
      <c r="L1037" s="175"/>
      <c r="M1037" s="87"/>
      <c r="N1037" s="87"/>
      <c r="O1037" s="87"/>
      <c r="P1037" s="87"/>
      <c r="Q1037" s="87"/>
      <c r="R1037" s="87"/>
      <c r="S1037" s="87"/>
      <c r="T1037" s="87"/>
    </row>
    <row x14ac:dyDescent="0.25" r="1038" customHeight="1" ht="17.25">
      <c r="A1038" s="178">
        <f>A1037</f>
        <v>25569.375</v>
      </c>
      <c r="B1038" s="179" t="s">
        <v>31</v>
      </c>
      <c r="C1038" s="180"/>
      <c r="D1038" s="180">
        <v>25</v>
      </c>
      <c r="E1038" s="180"/>
      <c r="F1038" s="180"/>
      <c r="G1038" s="180">
        <f>SUM(C1038:F1038)</f>
      </c>
      <c r="H1038" s="182">
        <v>6000</v>
      </c>
      <c r="I1038" s="125">
        <f>G1038*H1038</f>
      </c>
      <c r="J1038" s="125">
        <f>I1038*0.1</f>
      </c>
      <c r="K1038" s="125">
        <f>SUM(I1038:J1038)</f>
      </c>
      <c r="L1038" s="175"/>
      <c r="M1038" s="87"/>
      <c r="N1038" s="87"/>
      <c r="O1038" s="87"/>
      <c r="P1038" s="87"/>
      <c r="Q1038" s="87"/>
      <c r="R1038" s="87"/>
      <c r="S1038" s="87"/>
      <c r="T1038" s="87"/>
    </row>
    <row x14ac:dyDescent="0.25" r="1039" customHeight="1" ht="17.25">
      <c r="A1039" s="178">
        <f>A1038</f>
        <v>25569.375</v>
      </c>
      <c r="B1039" s="179" t="s">
        <v>71</v>
      </c>
      <c r="C1039" s="180"/>
      <c r="D1039" s="180">
        <v>25</v>
      </c>
      <c r="E1039" s="180"/>
      <c r="F1039" s="180"/>
      <c r="G1039" s="180">
        <f>SUM(C1039:F1039)</f>
      </c>
      <c r="H1039" s="182">
        <v>6000</v>
      </c>
      <c r="I1039" s="125">
        <f>G1039*H1039</f>
      </c>
      <c r="J1039" s="125">
        <f>I1039*0.1</f>
      </c>
      <c r="K1039" s="125">
        <f>SUM(I1039:J1039)</f>
      </c>
      <c r="L1039" s="175"/>
      <c r="M1039" s="87"/>
      <c r="N1039" s="87"/>
      <c r="O1039" s="87"/>
      <c r="P1039" s="87"/>
      <c r="Q1039" s="87"/>
      <c r="R1039" s="87"/>
      <c r="S1039" s="87"/>
      <c r="T1039" s="87"/>
    </row>
    <row x14ac:dyDescent="0.25" r="1040" customHeight="1" ht="17.25">
      <c r="A1040" s="178">
        <f>A1039</f>
        <v>25569.375</v>
      </c>
      <c r="B1040" s="184" t="s">
        <v>49</v>
      </c>
      <c r="C1040" s="180"/>
      <c r="D1040" s="180">
        <v>23</v>
      </c>
      <c r="E1040" s="180">
        <v>18</v>
      </c>
      <c r="F1040" s="180">
        <v>8</v>
      </c>
      <c r="G1040" s="180">
        <f>SUM(C1040:F1040)</f>
      </c>
      <c r="H1040" s="182">
        <v>6000</v>
      </c>
      <c r="I1040" s="125">
        <f>G1040*H1040</f>
      </c>
      <c r="J1040" s="125">
        <f>I1040*0.1</f>
      </c>
      <c r="K1040" s="125">
        <f>SUM(I1040:J1040)</f>
      </c>
      <c r="L1040" s="175"/>
      <c r="M1040" s="87"/>
      <c r="N1040" s="87"/>
      <c r="O1040" s="87"/>
      <c r="P1040" s="87"/>
      <c r="Q1040" s="87"/>
      <c r="R1040" s="87"/>
      <c r="S1040" s="87"/>
      <c r="T1040" s="87"/>
    </row>
    <row x14ac:dyDescent="0.25" r="1041" customHeight="1" ht="17.25">
      <c r="A1041" s="178">
        <f>A1040</f>
        <v>25569.375</v>
      </c>
      <c r="B1041" s="179" t="s">
        <v>9</v>
      </c>
      <c r="C1041" s="180"/>
      <c r="D1041" s="180">
        <v>33</v>
      </c>
      <c r="E1041" s="180"/>
      <c r="F1041" s="180"/>
      <c r="G1041" s="180">
        <f>SUM(C1041:F1041)</f>
      </c>
      <c r="H1041" s="182">
        <v>6000</v>
      </c>
      <c r="I1041" s="125">
        <f>G1041*H1041</f>
      </c>
      <c r="J1041" s="125">
        <f>I1041*0.1</f>
      </c>
      <c r="K1041" s="125">
        <f>SUM(I1041:J1041)</f>
      </c>
      <c r="L1041" s="175"/>
      <c r="M1041" s="87"/>
      <c r="N1041" s="87"/>
      <c r="O1041" s="87"/>
      <c r="P1041" s="87"/>
      <c r="Q1041" s="87"/>
      <c r="R1041" s="87"/>
      <c r="S1041" s="87"/>
      <c r="T1041" s="87"/>
    </row>
    <row x14ac:dyDescent="0.25" r="1042" customHeight="1" ht="17.25">
      <c r="A1042" s="178">
        <f>A1041</f>
        <v>25569.375</v>
      </c>
      <c r="B1042" s="179" t="s">
        <v>78</v>
      </c>
      <c r="C1042" s="180"/>
      <c r="D1042" s="180">
        <v>0</v>
      </c>
      <c r="E1042" s="180"/>
      <c r="F1042" s="180"/>
      <c r="G1042" s="180">
        <f>SUM(C1042:F1042)</f>
      </c>
      <c r="H1042" s="182">
        <v>6500</v>
      </c>
      <c r="I1042" s="125">
        <f>G1042*H1042</f>
      </c>
      <c r="J1042" s="125">
        <f>I1042*0.1</f>
      </c>
      <c r="K1042" s="125">
        <f>SUM(I1042:J1042)</f>
      </c>
      <c r="L1042" s="175"/>
      <c r="M1042" s="87"/>
      <c r="N1042" s="87"/>
      <c r="O1042" s="87"/>
      <c r="P1042" s="87"/>
      <c r="Q1042" s="87"/>
      <c r="R1042" s="87"/>
      <c r="S1042" s="87"/>
      <c r="T1042" s="87"/>
    </row>
    <row x14ac:dyDescent="0.25" r="1043" customHeight="1" ht="17.25">
      <c r="A1043" s="178">
        <f>A1042</f>
        <v>25569.375</v>
      </c>
      <c r="B1043" s="179" t="s">
        <v>55</v>
      </c>
      <c r="C1043" s="180"/>
      <c r="D1043" s="180">
        <v>10</v>
      </c>
      <c r="E1043" s="180"/>
      <c r="F1043" s="180"/>
      <c r="G1043" s="180">
        <f>SUM(C1043:F1043)</f>
      </c>
      <c r="H1043" s="182">
        <v>6500</v>
      </c>
      <c r="I1043" s="125">
        <f>G1043*H1043</f>
      </c>
      <c r="J1043" s="125">
        <f>I1043*0.1</f>
      </c>
      <c r="K1043" s="125">
        <f>SUM(I1043:J1043)</f>
      </c>
      <c r="L1043" s="175"/>
      <c r="M1043" s="87"/>
      <c r="N1043" s="87"/>
      <c r="O1043" s="87"/>
      <c r="P1043" s="87"/>
      <c r="Q1043" s="87"/>
      <c r="R1043" s="87"/>
      <c r="S1043" s="87"/>
      <c r="T1043" s="87"/>
    </row>
    <row x14ac:dyDescent="0.25" r="1044" customHeight="1" ht="17.25">
      <c r="A1044" s="178">
        <f>A1043</f>
        <v>25569.375</v>
      </c>
      <c r="B1044" s="179" t="s">
        <v>80</v>
      </c>
      <c r="C1044" s="180"/>
      <c r="D1044" s="180">
        <v>23</v>
      </c>
      <c r="E1044" s="180"/>
      <c r="F1044" s="180"/>
      <c r="G1044" s="180">
        <f>SUM(C1044:F1044)</f>
      </c>
      <c r="H1044" s="182">
        <v>6000</v>
      </c>
      <c r="I1044" s="125">
        <f>G1044*H1044</f>
      </c>
      <c r="J1044" s="185"/>
      <c r="K1044" s="125">
        <f>SUM(I1044:J1044)</f>
      </c>
      <c r="L1044" s="175"/>
      <c r="M1044" s="87"/>
      <c r="N1044" s="87"/>
      <c r="O1044" s="87"/>
      <c r="P1044" s="87"/>
      <c r="Q1044" s="87"/>
      <c r="R1044" s="87"/>
      <c r="S1044" s="87"/>
      <c r="T1044" s="87"/>
    </row>
    <row x14ac:dyDescent="0.25" r="1045" customHeight="1" ht="17.25">
      <c r="A1045" s="178">
        <f>A1044</f>
        <v>25569.375</v>
      </c>
      <c r="B1045" s="179" t="s">
        <v>67</v>
      </c>
      <c r="C1045" s="180"/>
      <c r="D1045" s="180">
        <v>7</v>
      </c>
      <c r="E1045" s="180"/>
      <c r="F1045" s="180"/>
      <c r="G1045" s="180">
        <f>SUM(C1045:F1045)</f>
      </c>
      <c r="H1045" s="182">
        <v>5500</v>
      </c>
      <c r="I1045" s="125">
        <f>G1045*H1045</f>
      </c>
      <c r="J1045" s="125">
        <f>I1045*0.1</f>
      </c>
      <c r="K1045" s="125">
        <f>SUM(I1045:J1045)</f>
      </c>
      <c r="L1045" s="175"/>
      <c r="M1045" s="87"/>
      <c r="N1045" s="87"/>
      <c r="O1045" s="87"/>
      <c r="P1045" s="87"/>
      <c r="Q1045" s="87"/>
      <c r="R1045" s="87"/>
      <c r="S1045" s="87"/>
      <c r="T1045" s="87"/>
    </row>
    <row x14ac:dyDescent="0.25" r="1046" customHeight="1" ht="17.25">
      <c r="A1046" s="178">
        <f>A1045</f>
        <v>25569.375</v>
      </c>
      <c r="B1046" s="186" t="s">
        <v>74</v>
      </c>
      <c r="C1046" s="180"/>
      <c r="D1046" s="180">
        <v>29</v>
      </c>
      <c r="E1046" s="180">
        <v>22</v>
      </c>
      <c r="F1046" s="180"/>
      <c r="G1046" s="180">
        <f>SUM(C1046:F1046)</f>
      </c>
      <c r="H1046" s="187">
        <v>5000</v>
      </c>
      <c r="I1046" s="125">
        <f>G1046*H1046</f>
      </c>
      <c r="J1046" s="125">
        <f>I1046*0.1</f>
      </c>
      <c r="K1046" s="125">
        <f>SUM(I1046:J1046)</f>
      </c>
      <c r="L1046" s="175"/>
      <c r="M1046" s="87"/>
      <c r="N1046" s="87"/>
      <c r="O1046" s="87"/>
      <c r="P1046" s="87"/>
      <c r="Q1046" s="87"/>
      <c r="R1046" s="87"/>
      <c r="S1046" s="87"/>
      <c r="T1046" s="87"/>
    </row>
    <row x14ac:dyDescent="0.25" r="1047" customHeight="1" ht="17.25">
      <c r="A1047" s="178">
        <f>A1046</f>
        <v>25569.375</v>
      </c>
      <c r="B1047" s="179" t="s">
        <v>11</v>
      </c>
      <c r="C1047" s="180"/>
      <c r="D1047" s="180">
        <v>13</v>
      </c>
      <c r="E1047" s="180">
        <v>7</v>
      </c>
      <c r="F1047" s="180"/>
      <c r="G1047" s="180">
        <f>SUM(C1047:F1047)</f>
      </c>
      <c r="H1047" s="182">
        <v>6000</v>
      </c>
      <c r="I1047" s="125">
        <f>G1047*H1047</f>
      </c>
      <c r="J1047" s="125">
        <f>I1047*0.1</f>
      </c>
      <c r="K1047" s="125">
        <f>SUM(I1047:J1047)</f>
      </c>
      <c r="L1047" s="175"/>
      <c r="M1047" s="87"/>
      <c r="N1047" s="87"/>
      <c r="O1047" s="87"/>
      <c r="P1047" s="87"/>
      <c r="Q1047" s="87"/>
      <c r="R1047" s="87"/>
      <c r="S1047" s="87"/>
      <c r="T1047" s="87"/>
    </row>
    <row x14ac:dyDescent="0.25" r="1048" customHeight="1" ht="17.25">
      <c r="A1048" s="178">
        <f>A1047</f>
        <v>25569.375</v>
      </c>
      <c r="B1048" s="179" t="s">
        <v>22</v>
      </c>
      <c r="C1048" s="180"/>
      <c r="D1048" s="180">
        <v>32</v>
      </c>
      <c r="E1048" s="180"/>
      <c r="F1048" s="180"/>
      <c r="G1048" s="180">
        <f>SUM(C1048:F1048)</f>
      </c>
      <c r="H1048" s="182">
        <v>4800</v>
      </c>
      <c r="I1048" s="125">
        <f>G1048*H1048</f>
      </c>
      <c r="J1048" s="125">
        <f>I1048*0.1</f>
      </c>
      <c r="K1048" s="125">
        <f>SUM(I1048:J1048)</f>
      </c>
      <c r="L1048" s="175"/>
      <c r="M1048" s="87"/>
      <c r="N1048" s="87"/>
      <c r="O1048" s="87"/>
      <c r="P1048" s="87"/>
      <c r="Q1048" s="87"/>
      <c r="R1048" s="87"/>
      <c r="S1048" s="87"/>
      <c r="T1048" s="87"/>
    </row>
    <row x14ac:dyDescent="0.25" r="1049" customHeight="1" ht="17.25">
      <c r="A1049" s="178">
        <f>A1048</f>
        <v>25569.375</v>
      </c>
      <c r="B1049" s="186" t="s">
        <v>84</v>
      </c>
      <c r="C1049" s="180"/>
      <c r="D1049" s="180">
        <v>16</v>
      </c>
      <c r="E1049" s="180">
        <v>9</v>
      </c>
      <c r="F1049" s="180"/>
      <c r="G1049" s="180">
        <f>SUM(C1049:F1049)</f>
      </c>
      <c r="H1049" s="182">
        <v>4800</v>
      </c>
      <c r="I1049" s="125">
        <f>G1049*H1049</f>
      </c>
      <c r="J1049" s="125">
        <f>I1049*0.1</f>
      </c>
      <c r="K1049" s="125">
        <f>SUM(I1049:J1049)</f>
      </c>
      <c r="L1049" s="175"/>
      <c r="M1049" s="87"/>
      <c r="N1049" s="87"/>
      <c r="O1049" s="87"/>
      <c r="P1049" s="87"/>
      <c r="Q1049" s="87"/>
      <c r="R1049" s="87"/>
      <c r="S1049" s="87"/>
      <c r="T1049" s="87"/>
    </row>
    <row x14ac:dyDescent="0.25" r="1050" customHeight="1" ht="17.25">
      <c r="A1050" s="178">
        <f>A1049</f>
        <v>25569.375</v>
      </c>
      <c r="B1050" s="179" t="s">
        <v>17</v>
      </c>
      <c r="C1050" s="180"/>
      <c r="D1050" s="180">
        <v>37</v>
      </c>
      <c r="E1050" s="180">
        <v>15</v>
      </c>
      <c r="F1050" s="180"/>
      <c r="G1050" s="180">
        <f>SUM(C1050:F1050)</f>
      </c>
      <c r="H1050" s="182">
        <v>6500</v>
      </c>
      <c r="I1050" s="125">
        <f>G1050*H1050</f>
      </c>
      <c r="J1050" s="125">
        <f>I1050*0.1</f>
      </c>
      <c r="K1050" s="125">
        <f>SUM(I1050:J1050)</f>
      </c>
      <c r="L1050" s="175"/>
      <c r="M1050" s="87"/>
      <c r="N1050" s="87"/>
      <c r="O1050" s="87"/>
      <c r="P1050" s="87"/>
      <c r="Q1050" s="87"/>
      <c r="R1050" s="87"/>
      <c r="S1050" s="87"/>
      <c r="T1050" s="87"/>
    </row>
    <row x14ac:dyDescent="0.25" r="1051" customHeight="1" ht="17.25">
      <c r="A1051" s="178">
        <f>A1050</f>
        <v>25569.375</v>
      </c>
      <c r="B1051" s="186" t="s">
        <v>148</v>
      </c>
      <c r="C1051" s="180"/>
      <c r="D1051" s="180">
        <v>3</v>
      </c>
      <c r="E1051" s="180"/>
      <c r="F1051" s="180"/>
      <c r="G1051" s="180">
        <f>SUM(C1051:F1051)</f>
      </c>
      <c r="H1051" s="182">
        <v>6000</v>
      </c>
      <c r="I1051" s="125">
        <f>G1051*H1051</f>
      </c>
      <c r="J1051" s="125">
        <f>I1051*0.1</f>
      </c>
      <c r="K1051" s="125">
        <f>SUM(I1051:J1051)</f>
      </c>
      <c r="L1051" s="175"/>
      <c r="M1051" s="87"/>
      <c r="N1051" s="87"/>
      <c r="O1051" s="87"/>
      <c r="P1051" s="87"/>
      <c r="Q1051" s="87"/>
      <c r="R1051" s="87"/>
      <c r="S1051" s="87"/>
      <c r="T1051" s="87"/>
    </row>
    <row x14ac:dyDescent="0.25" r="1052" customHeight="1" ht="17.25">
      <c r="A1052" s="178">
        <f>A1051</f>
        <v>25569.375</v>
      </c>
      <c r="B1052" s="179" t="s">
        <v>29</v>
      </c>
      <c r="C1052" s="188">
        <v>13</v>
      </c>
      <c r="D1052" s="180">
        <v>15</v>
      </c>
      <c r="E1052" s="180">
        <v>14</v>
      </c>
      <c r="F1052" s="180"/>
      <c r="G1052" s="180">
        <f>SUM(C1052:F1052)</f>
      </c>
      <c r="H1052" s="182">
        <v>5500</v>
      </c>
      <c r="I1052" s="125">
        <f>G1052*H1052</f>
      </c>
      <c r="J1052" s="125">
        <f>I1052*0.1</f>
      </c>
      <c r="K1052" s="125">
        <f>SUM(I1052:J1052)</f>
      </c>
      <c r="L1052" s="175"/>
      <c r="M1052" s="87"/>
      <c r="N1052" s="87"/>
      <c r="O1052" s="87"/>
      <c r="P1052" s="87"/>
      <c r="Q1052" s="87"/>
      <c r="R1052" s="87"/>
      <c r="S1052" s="87"/>
      <c r="T1052" s="87"/>
    </row>
    <row x14ac:dyDescent="0.25" r="1053" customHeight="1" ht="17.25">
      <c r="A1053" s="178">
        <f>A1052</f>
        <v>25569.375</v>
      </c>
      <c r="B1053" s="179" t="s">
        <v>15</v>
      </c>
      <c r="C1053" s="180"/>
      <c r="D1053" s="180">
        <v>17</v>
      </c>
      <c r="E1053" s="180">
        <v>5</v>
      </c>
      <c r="F1053" s="180"/>
      <c r="G1053" s="180">
        <f>SUM(C1053:F1053)</f>
      </c>
      <c r="H1053" s="182">
        <v>4800</v>
      </c>
      <c r="I1053" s="125">
        <f>G1053*H1053</f>
      </c>
      <c r="J1053" s="125">
        <f>I1053*0.1</f>
      </c>
      <c r="K1053" s="125">
        <f>SUM(I1053:J1053)</f>
      </c>
      <c r="L1053" s="175"/>
      <c r="M1053" s="87"/>
      <c r="N1053" s="87"/>
      <c r="O1053" s="87"/>
      <c r="P1053" s="87"/>
      <c r="Q1053" s="87"/>
      <c r="R1053" s="87"/>
      <c r="S1053" s="87"/>
      <c r="T1053" s="87"/>
    </row>
    <row x14ac:dyDescent="0.25" r="1054" customHeight="1" ht="17.25">
      <c r="A1054" s="178">
        <f>A1053</f>
        <v>25569.375</v>
      </c>
      <c r="B1054" s="179" t="s">
        <v>21</v>
      </c>
      <c r="C1054" s="188">
        <v>7</v>
      </c>
      <c r="D1054" s="180">
        <v>17</v>
      </c>
      <c r="E1054" s="180"/>
      <c r="F1054" s="180"/>
      <c r="G1054" s="180">
        <f>SUM(C1054:F1054)</f>
      </c>
      <c r="H1054" s="182">
        <v>5500</v>
      </c>
      <c r="I1054" s="125">
        <f>G1054*H1054</f>
      </c>
      <c r="J1054" s="125">
        <f>I1054*0.1</f>
      </c>
      <c r="K1054" s="125">
        <f>SUM(I1054:J1054)</f>
      </c>
      <c r="L1054" s="175"/>
      <c r="M1054" s="87"/>
      <c r="N1054" s="87"/>
      <c r="O1054" s="87"/>
      <c r="P1054" s="87"/>
      <c r="Q1054" s="87"/>
      <c r="R1054" s="87"/>
      <c r="S1054" s="87"/>
      <c r="T1054" s="87"/>
    </row>
    <row x14ac:dyDescent="0.25" r="1055" customHeight="1" ht="17.25">
      <c r="A1055" s="178">
        <f>A1054</f>
        <v>25569.375</v>
      </c>
      <c r="B1055" s="179" t="s">
        <v>52</v>
      </c>
      <c r="C1055" s="180"/>
      <c r="D1055" s="180">
        <v>16</v>
      </c>
      <c r="E1055" s="180">
        <v>8</v>
      </c>
      <c r="F1055" s="180"/>
      <c r="G1055" s="180">
        <f>SUM(C1055:F1055)</f>
      </c>
      <c r="H1055" s="182">
        <v>5500</v>
      </c>
      <c r="I1055" s="125">
        <f>G1055*H1055</f>
      </c>
      <c r="J1055" s="125">
        <f>I1055*0.1</f>
      </c>
      <c r="K1055" s="125">
        <f>SUM(I1055:J1055)</f>
      </c>
      <c r="L1055" s="175"/>
      <c r="M1055" s="87"/>
      <c r="N1055" s="87"/>
      <c r="O1055" s="87"/>
      <c r="P1055" s="87"/>
      <c r="Q1055" s="87"/>
      <c r="R1055" s="87"/>
      <c r="S1055" s="87"/>
      <c r="T1055" s="87"/>
    </row>
    <row x14ac:dyDescent="0.25" r="1056" customHeight="1" ht="17.25">
      <c r="A1056" s="178">
        <f>A1055</f>
        <v>25569.375</v>
      </c>
      <c r="B1056" s="186" t="s">
        <v>61</v>
      </c>
      <c r="C1056" s="180"/>
      <c r="D1056" s="180">
        <v>7</v>
      </c>
      <c r="E1056" s="180"/>
      <c r="F1056" s="180"/>
      <c r="G1056" s="180">
        <f>SUM(C1056:F1056)</f>
      </c>
      <c r="H1056" s="182">
        <v>5500</v>
      </c>
      <c r="I1056" s="125">
        <f>G1056*H1056</f>
      </c>
      <c r="J1056" s="125">
        <f>I1056*0.1</f>
      </c>
      <c r="K1056" s="125">
        <f>SUM(I1056:J1056)</f>
      </c>
      <c r="L1056" s="175"/>
      <c r="M1056" s="87"/>
      <c r="N1056" s="87"/>
      <c r="O1056" s="87"/>
      <c r="P1056" s="87"/>
      <c r="Q1056" s="87"/>
      <c r="R1056" s="87"/>
      <c r="S1056" s="87"/>
      <c r="T1056" s="87"/>
    </row>
    <row x14ac:dyDescent="0.25" r="1057" customHeight="1" ht="17.25">
      <c r="A1057" s="178">
        <f>A1056</f>
        <v>25569.375</v>
      </c>
      <c r="B1057" s="179" t="s">
        <v>33</v>
      </c>
      <c r="C1057" s="180"/>
      <c r="D1057" s="180">
        <v>8</v>
      </c>
      <c r="E1057" s="180"/>
      <c r="F1057" s="180"/>
      <c r="G1057" s="180">
        <f>SUM(C1057:F1057)</f>
      </c>
      <c r="H1057" s="182">
        <v>5500</v>
      </c>
      <c r="I1057" s="125">
        <f>G1057*H1057</f>
      </c>
      <c r="J1057" s="125">
        <f>I1057*0.1</f>
      </c>
      <c r="K1057" s="125">
        <f>SUM(I1057:J1057)</f>
      </c>
      <c r="L1057" s="175"/>
      <c r="M1057" s="87"/>
      <c r="N1057" s="87"/>
      <c r="O1057" s="87"/>
      <c r="P1057" s="87"/>
      <c r="Q1057" s="87"/>
      <c r="R1057" s="87"/>
      <c r="S1057" s="87"/>
      <c r="T1057" s="87"/>
    </row>
    <row x14ac:dyDescent="0.25" r="1058" customHeight="1" ht="17.25">
      <c r="A1058" s="178">
        <f>A1057</f>
        <v>25569.375</v>
      </c>
      <c r="B1058" s="179" t="s">
        <v>12</v>
      </c>
      <c r="C1058" s="180"/>
      <c r="D1058" s="180">
        <v>0</v>
      </c>
      <c r="E1058" s="180"/>
      <c r="F1058" s="180"/>
      <c r="G1058" s="180">
        <f>SUM(C1058:F1058)</f>
      </c>
      <c r="H1058" s="182">
        <v>6000</v>
      </c>
      <c r="I1058" s="125">
        <f>G1058*H1058</f>
      </c>
      <c r="J1058" s="125">
        <f>I1058*0.1</f>
      </c>
      <c r="K1058" s="125">
        <f>SUM(I1058:J1058)</f>
      </c>
      <c r="L1058" s="175"/>
      <c r="M1058" s="87"/>
      <c r="N1058" s="87"/>
      <c r="O1058" s="87"/>
      <c r="P1058" s="87"/>
      <c r="Q1058" s="87"/>
      <c r="R1058" s="87"/>
      <c r="S1058" s="87"/>
      <c r="T1058" s="87"/>
    </row>
    <row x14ac:dyDescent="0.25" r="1059" customHeight="1" ht="17.25">
      <c r="A1059" s="178">
        <f>A1058</f>
        <v>25569.375</v>
      </c>
      <c r="B1059" s="186" t="s">
        <v>37</v>
      </c>
      <c r="C1059" s="180"/>
      <c r="D1059" s="180">
        <v>6</v>
      </c>
      <c r="E1059" s="180"/>
      <c r="F1059" s="180"/>
      <c r="G1059" s="180">
        <f>SUM(C1059:F1059)</f>
      </c>
      <c r="H1059" s="182">
        <v>6500</v>
      </c>
      <c r="I1059" s="125">
        <f>G1059*H1059</f>
      </c>
      <c r="J1059" s="125">
        <f>I1059*0.1</f>
      </c>
      <c r="K1059" s="125">
        <f>SUM(I1059:J1059)</f>
      </c>
      <c r="L1059" s="175"/>
      <c r="M1059" s="87"/>
      <c r="N1059" s="87"/>
      <c r="O1059" s="87"/>
      <c r="P1059" s="87"/>
      <c r="Q1059" s="87"/>
      <c r="R1059" s="87"/>
      <c r="S1059" s="87"/>
      <c r="T1059" s="87"/>
    </row>
    <row x14ac:dyDescent="0.25" r="1060" customHeight="1" ht="17.25">
      <c r="A1060" s="178">
        <f>A1059</f>
        <v>25569.375</v>
      </c>
      <c r="B1060" s="186" t="s">
        <v>64</v>
      </c>
      <c r="C1060" s="180"/>
      <c r="D1060" s="180">
        <v>60</v>
      </c>
      <c r="E1060" s="180">
        <v>23</v>
      </c>
      <c r="F1060" s="180"/>
      <c r="G1060" s="180">
        <f>SUM(C1060:F1060)</f>
      </c>
      <c r="H1060" s="182">
        <v>5500</v>
      </c>
      <c r="I1060" s="125">
        <f>G1060*H1060</f>
      </c>
      <c r="J1060" s="125">
        <f>I1060*0.1</f>
      </c>
      <c r="K1060" s="125">
        <f>SUM(I1060:J1060)</f>
      </c>
      <c r="L1060" s="175"/>
      <c r="M1060" s="87"/>
      <c r="N1060" s="87"/>
      <c r="O1060" s="87"/>
      <c r="P1060" s="87"/>
      <c r="Q1060" s="87"/>
      <c r="R1060" s="87"/>
      <c r="S1060" s="87"/>
      <c r="T1060" s="87"/>
    </row>
    <row x14ac:dyDescent="0.25" r="1061" customHeight="1" ht="17.25">
      <c r="A1061" s="178">
        <f>A1060</f>
        <v>25569.375</v>
      </c>
      <c r="B1061" s="179" t="s">
        <v>25</v>
      </c>
      <c r="C1061" s="180"/>
      <c r="D1061" s="180">
        <v>20</v>
      </c>
      <c r="E1061" s="180"/>
      <c r="F1061" s="180"/>
      <c r="G1061" s="180">
        <f>SUM(C1061:F1061)</f>
      </c>
      <c r="H1061" s="182">
        <v>6000</v>
      </c>
      <c r="I1061" s="125">
        <f>G1061*H1061</f>
      </c>
      <c r="J1061" s="125">
        <f>I1061*0.1</f>
      </c>
      <c r="K1061" s="125">
        <f>SUM(I1061:J1061)</f>
      </c>
      <c r="L1061" s="175"/>
      <c r="M1061" s="87"/>
      <c r="N1061" s="87"/>
      <c r="O1061" s="87"/>
      <c r="P1061" s="87"/>
      <c r="Q1061" s="87"/>
      <c r="R1061" s="87"/>
      <c r="S1061" s="87"/>
      <c r="T1061" s="87"/>
    </row>
    <row x14ac:dyDescent="0.25" r="1062" customHeight="1" ht="17.25">
      <c r="A1062" s="178">
        <f>A1061</f>
        <v>25569.375</v>
      </c>
      <c r="B1062" s="186" t="s">
        <v>76</v>
      </c>
      <c r="C1062" s="188"/>
      <c r="D1062" s="181">
        <v>30</v>
      </c>
      <c r="E1062" s="181">
        <v>15</v>
      </c>
      <c r="F1062" s="180"/>
      <c r="G1062" s="180">
        <f>SUM(C1062:F1062)</f>
      </c>
      <c r="H1062" s="125">
        <v>6000</v>
      </c>
      <c r="I1062" s="125">
        <f>G1062*H1062</f>
      </c>
      <c r="J1062" s="125">
        <f>I1062*0.1</f>
      </c>
      <c r="K1062" s="125">
        <f>SUM(I1062:J1062)</f>
      </c>
      <c r="L1062" s="175"/>
      <c r="M1062" s="87"/>
      <c r="N1062" s="87"/>
      <c r="O1062" s="87"/>
      <c r="P1062" s="87"/>
      <c r="Q1062" s="87"/>
      <c r="R1062" s="87"/>
      <c r="S1062" s="87"/>
      <c r="T1062" s="87"/>
    </row>
    <row x14ac:dyDescent="0.25" r="1063" customHeight="1" ht="17.25">
      <c r="A1063" s="178">
        <f>A1062</f>
        <v>25569.375</v>
      </c>
      <c r="B1063" s="186" t="s">
        <v>149</v>
      </c>
      <c r="C1063" s="180"/>
      <c r="D1063" s="180">
        <v>85</v>
      </c>
      <c r="E1063" s="180">
        <v>26</v>
      </c>
      <c r="F1063" s="180">
        <v>2</v>
      </c>
      <c r="G1063" s="180">
        <f>SUM(C1063:F1063)</f>
      </c>
      <c r="H1063" s="125">
        <v>6000</v>
      </c>
      <c r="I1063" s="125">
        <f>G1063*H1063</f>
      </c>
      <c r="J1063" s="125">
        <f>I1063*0.1</f>
      </c>
      <c r="K1063" s="125">
        <f>SUM(I1063:J1063)</f>
      </c>
      <c r="L1063" s="175"/>
      <c r="M1063" s="87"/>
      <c r="N1063" s="87"/>
      <c r="O1063" s="87"/>
      <c r="P1063" s="87"/>
      <c r="Q1063" s="87"/>
      <c r="R1063" s="87"/>
      <c r="S1063" s="87"/>
      <c r="T1063" s="87"/>
    </row>
    <row x14ac:dyDescent="0.25" r="1064" customHeight="1" ht="17.25">
      <c r="A1064" s="178">
        <f>A1063</f>
        <v>25569.375</v>
      </c>
      <c r="B1064" s="186" t="s">
        <v>43</v>
      </c>
      <c r="C1064" s="180"/>
      <c r="D1064" s="180">
        <v>27</v>
      </c>
      <c r="E1064" s="180">
        <v>8</v>
      </c>
      <c r="F1064" s="180"/>
      <c r="G1064" s="180">
        <f>SUM(C1064:F1064)</f>
      </c>
      <c r="H1064" s="125">
        <v>6000</v>
      </c>
      <c r="I1064" s="125">
        <f>G1064*H1064</f>
      </c>
      <c r="J1064" s="125">
        <f>I1064*0.1</f>
      </c>
      <c r="K1064" s="125">
        <f>SUM(I1064:J1064)</f>
      </c>
      <c r="L1064" s="175"/>
      <c r="M1064" s="87"/>
      <c r="N1064" s="87"/>
      <c r="O1064" s="87"/>
      <c r="P1064" s="87"/>
      <c r="Q1064" s="87"/>
      <c r="R1064" s="87"/>
      <c r="S1064" s="87"/>
      <c r="T1064" s="87"/>
    </row>
    <row x14ac:dyDescent="0.25" r="1065" customHeight="1" ht="17.25">
      <c r="A1065" s="178">
        <f>A1064</f>
        <v>25569.375</v>
      </c>
      <c r="B1065" s="186" t="s">
        <v>18</v>
      </c>
      <c r="C1065" s="180"/>
      <c r="D1065" s="180">
        <v>9</v>
      </c>
      <c r="E1065" s="180">
        <v>7</v>
      </c>
      <c r="F1065" s="180">
        <v>6</v>
      </c>
      <c r="G1065" s="180">
        <f>SUM(C1065:F1065)</f>
      </c>
      <c r="H1065" s="125">
        <v>6000</v>
      </c>
      <c r="I1065" s="125">
        <f>G1065*H1065</f>
      </c>
      <c r="J1065" s="125">
        <f>I1065*0.1</f>
      </c>
      <c r="K1065" s="125">
        <f>SUM(I1065:J1065)</f>
      </c>
      <c r="L1065" s="175"/>
      <c r="M1065" s="87"/>
      <c r="N1065" s="87"/>
      <c r="O1065" s="87"/>
      <c r="P1065" s="87"/>
      <c r="Q1065" s="87"/>
      <c r="R1065" s="87"/>
      <c r="S1065" s="87"/>
      <c r="T1065" s="87"/>
    </row>
    <row x14ac:dyDescent="0.25" r="1066" customHeight="1" ht="17.25">
      <c r="A1066" s="178">
        <f>A1065</f>
        <v>25569.375</v>
      </c>
      <c r="B1066" s="186" t="s">
        <v>82</v>
      </c>
      <c r="C1066" s="188">
        <v>12</v>
      </c>
      <c r="D1066" s="180">
        <v>25</v>
      </c>
      <c r="E1066" s="180">
        <v>9</v>
      </c>
      <c r="F1066" s="180">
        <v>7</v>
      </c>
      <c r="G1066" s="180">
        <f>SUM(C1066:F1066)</f>
      </c>
      <c r="H1066" s="125">
        <v>5000</v>
      </c>
      <c r="I1066" s="125">
        <f>G1066*H1066</f>
      </c>
      <c r="J1066" s="125">
        <f>I1066*0.1</f>
      </c>
      <c r="K1066" s="125">
        <f>SUM(I1066:J1066)</f>
      </c>
      <c r="L1066" s="175"/>
      <c r="M1066" s="87"/>
      <c r="N1066" s="87"/>
      <c r="O1066" s="87"/>
      <c r="P1066" s="87"/>
      <c r="Q1066" s="87"/>
      <c r="R1066" s="87"/>
      <c r="S1066" s="87"/>
      <c r="T1066" s="87"/>
    </row>
    <row x14ac:dyDescent="0.25" r="1067" customHeight="1" ht="17.25">
      <c r="A1067" s="178">
        <f>A1066</f>
        <v>25569.375</v>
      </c>
      <c r="B1067" s="186" t="s">
        <v>151</v>
      </c>
      <c r="C1067" s="180"/>
      <c r="D1067" s="180">
        <v>12</v>
      </c>
      <c r="E1067" s="180"/>
      <c r="F1067" s="180"/>
      <c r="G1067" s="180">
        <f>SUM(C1067:F1067)</f>
      </c>
      <c r="H1067" s="125">
        <v>5000</v>
      </c>
      <c r="I1067" s="125">
        <f>G1067*H1067</f>
      </c>
      <c r="J1067" s="125">
        <f>I1067*0.1</f>
      </c>
      <c r="K1067" s="125">
        <f>SUM(I1067:J1067)</f>
      </c>
      <c r="L1067" s="175"/>
      <c r="M1067" s="87"/>
      <c r="N1067" s="87"/>
      <c r="O1067" s="87"/>
      <c r="P1067" s="87"/>
      <c r="Q1067" s="87"/>
      <c r="R1067" s="87"/>
      <c r="S1067" s="87"/>
      <c r="T1067" s="87"/>
    </row>
    <row x14ac:dyDescent="0.25" r="1068" customHeight="1" ht="17.25">
      <c r="A1068" s="178">
        <f>A1067</f>
        <v>25569.375</v>
      </c>
      <c r="B1068" s="186" t="s">
        <v>105</v>
      </c>
      <c r="C1068" s="180"/>
      <c r="D1068" s="180">
        <v>0</v>
      </c>
      <c r="E1068" s="180"/>
      <c r="F1068" s="180"/>
      <c r="G1068" s="180">
        <f>SUM(C1068:F1068)</f>
      </c>
      <c r="H1068" s="125">
        <v>7000</v>
      </c>
      <c r="I1068" s="125">
        <f>G1068*H1068</f>
      </c>
      <c r="J1068" s="185"/>
      <c r="K1068" s="125">
        <f>SUM(I1068:J1068)</f>
      </c>
      <c r="L1068" s="175"/>
      <c r="M1068" s="87"/>
      <c r="N1068" s="87"/>
      <c r="O1068" s="87"/>
      <c r="P1068" s="87"/>
      <c r="Q1068" s="87"/>
      <c r="R1068" s="87"/>
      <c r="S1068" s="87"/>
      <c r="T1068" s="87"/>
    </row>
    <row x14ac:dyDescent="0.25" r="1069" customHeight="1" ht="17.25">
      <c r="A1069" s="178">
        <f>A1068</f>
        <v>25569.375</v>
      </c>
      <c r="B1069" s="186" t="s">
        <v>23</v>
      </c>
      <c r="C1069" s="180"/>
      <c r="D1069" s="180">
        <v>15</v>
      </c>
      <c r="E1069" s="180"/>
      <c r="F1069" s="180"/>
      <c r="G1069" s="180">
        <f>SUM(C1069:F1069)</f>
      </c>
      <c r="H1069" s="125">
        <v>6000</v>
      </c>
      <c r="I1069" s="125">
        <f>G1069*H1069</f>
      </c>
      <c r="J1069" s="125">
        <f>I1069*0.1</f>
      </c>
      <c r="K1069" s="125">
        <f>SUM(I1069:J1069)</f>
      </c>
      <c r="L1069" s="175"/>
      <c r="M1069" s="87"/>
      <c r="N1069" s="87"/>
      <c r="O1069" s="87"/>
      <c r="P1069" s="87"/>
      <c r="Q1069" s="87"/>
      <c r="R1069" s="87"/>
      <c r="S1069" s="87"/>
      <c r="T1069" s="87"/>
    </row>
    <row x14ac:dyDescent="0.25" r="1070" customHeight="1" ht="17.25">
      <c r="A1070" s="178">
        <f>A1069</f>
        <v>25569.375</v>
      </c>
      <c r="B1070" s="186" t="s">
        <v>40</v>
      </c>
      <c r="C1070" s="180"/>
      <c r="D1070" s="180">
        <v>16</v>
      </c>
      <c r="E1070" s="180"/>
      <c r="F1070" s="180"/>
      <c r="G1070" s="180">
        <f>SUM(C1070:F1070)</f>
      </c>
      <c r="H1070" s="125">
        <v>6500</v>
      </c>
      <c r="I1070" s="125">
        <f>G1070*H1070</f>
      </c>
      <c r="J1070" s="125">
        <f>I1070*0.1</f>
      </c>
      <c r="K1070" s="125">
        <f>SUM(I1070:J1070)</f>
      </c>
      <c r="L1070" s="175"/>
      <c r="M1070" s="87"/>
      <c r="N1070" s="87"/>
      <c r="O1070" s="87"/>
      <c r="P1070" s="87"/>
      <c r="Q1070" s="87"/>
      <c r="R1070" s="87"/>
      <c r="S1070" s="87"/>
      <c r="T1070" s="87"/>
    </row>
    <row x14ac:dyDescent="0.25" r="1071" customHeight="1" ht="17.25">
      <c r="A1071" s="178">
        <f>A1070</f>
        <v>25569.375</v>
      </c>
      <c r="B1071" s="186" t="s">
        <v>86</v>
      </c>
      <c r="C1071" s="180"/>
      <c r="D1071" s="180">
        <v>20</v>
      </c>
      <c r="E1071" s="180">
        <v>8</v>
      </c>
      <c r="F1071" s="180">
        <v>5</v>
      </c>
      <c r="G1071" s="180">
        <f>SUM(C1071:F1071)</f>
      </c>
      <c r="H1071" s="125">
        <v>6000</v>
      </c>
      <c r="I1071" s="125">
        <f>G1071*H1071</f>
      </c>
      <c r="J1071" s="125">
        <f>I1071*0.1</f>
      </c>
      <c r="K1071" s="125">
        <f>SUM(I1071:J1071)</f>
      </c>
      <c r="L1071" s="175"/>
      <c r="M1071" s="87"/>
      <c r="N1071" s="87"/>
      <c r="O1071" s="87"/>
      <c r="P1071" s="87"/>
      <c r="Q1071" s="87"/>
      <c r="R1071" s="87"/>
      <c r="S1071" s="87"/>
      <c r="T1071" s="87"/>
    </row>
    <row x14ac:dyDescent="0.25" r="1072" customHeight="1" ht="17.25">
      <c r="A1072" s="178">
        <f>A1071</f>
        <v>25569.375</v>
      </c>
      <c r="B1072" s="186" t="s">
        <v>152</v>
      </c>
      <c r="C1072" s="180"/>
      <c r="D1072" s="180">
        <v>30</v>
      </c>
      <c r="E1072" s="180"/>
      <c r="F1072" s="180"/>
      <c r="G1072" s="180">
        <f>SUM(C1072:F1072)</f>
      </c>
      <c r="H1072" s="125">
        <v>6000</v>
      </c>
      <c r="I1072" s="125">
        <f>G1072*H1072</f>
      </c>
      <c r="J1072" s="125">
        <f>I1072*0.1</f>
      </c>
      <c r="K1072" s="125">
        <f>SUM(I1072:J1072)</f>
      </c>
      <c r="L1072" s="175"/>
      <c r="M1072" s="87"/>
      <c r="N1072" s="87"/>
      <c r="O1072" s="87"/>
      <c r="P1072" s="87"/>
      <c r="Q1072" s="87"/>
      <c r="R1072" s="87"/>
      <c r="S1072" s="87"/>
      <c r="T1072" s="87"/>
    </row>
    <row x14ac:dyDescent="0.25" r="1073" customHeight="1" ht="17.25">
      <c r="A1073" s="178">
        <f>A1069</f>
        <v>25569.375</v>
      </c>
      <c r="B1073" s="186" t="s">
        <v>153</v>
      </c>
      <c r="C1073" s="180"/>
      <c r="D1073" s="180">
        <v>10</v>
      </c>
      <c r="E1073" s="180"/>
      <c r="F1073" s="180"/>
      <c r="G1073" s="180">
        <f>SUM(C1073:F1073)</f>
      </c>
      <c r="H1073" s="125">
        <v>6000</v>
      </c>
      <c r="I1073" s="125">
        <f>G1073*H1073</f>
      </c>
      <c r="J1073" s="125">
        <f>I1073*0.1</f>
      </c>
      <c r="K1073" s="125">
        <f>SUM(I1073:J1073)</f>
      </c>
      <c r="L1073" s="175"/>
      <c r="M1073" s="87"/>
      <c r="N1073" s="87"/>
      <c r="O1073" s="87"/>
      <c r="P1073" s="87"/>
      <c r="Q1073" s="87"/>
      <c r="R1073" s="87"/>
      <c r="S1073" s="87"/>
      <c r="T1073" s="87"/>
    </row>
    <row x14ac:dyDescent="0.25" r="1074" customHeight="1" ht="17.25">
      <c r="A1074" s="178">
        <f>A1070</f>
        <v>25569.375</v>
      </c>
      <c r="B1074" s="186" t="s">
        <v>46</v>
      </c>
      <c r="C1074" s="204">
        <v>8</v>
      </c>
      <c r="D1074" s="180">
        <v>15</v>
      </c>
      <c r="E1074" s="180">
        <v>8</v>
      </c>
      <c r="F1074" s="180"/>
      <c r="G1074" s="180">
        <f>SUM(C1074:F1074)</f>
      </c>
      <c r="H1074" s="125">
        <v>5500</v>
      </c>
      <c r="I1074" s="125">
        <f>G1074*H1074</f>
      </c>
      <c r="J1074" s="125">
        <f>I1074*0.1</f>
      </c>
      <c r="K1074" s="125">
        <f>SUM(I1074:J1074)</f>
      </c>
      <c r="L1074" s="175"/>
      <c r="M1074" s="87"/>
      <c r="N1074" s="87"/>
      <c r="O1074" s="87"/>
      <c r="P1074" s="87"/>
      <c r="Q1074" s="87"/>
      <c r="R1074" s="87"/>
      <c r="S1074" s="87"/>
      <c r="T1074" s="87"/>
    </row>
    <row x14ac:dyDescent="0.25" r="1075" customHeight="1" ht="17.25">
      <c r="A1075" s="178">
        <f>A1069</f>
        <v>25569.375</v>
      </c>
      <c r="B1075" s="186"/>
      <c r="C1075" s="180"/>
      <c r="D1075" s="180"/>
      <c r="E1075" s="180"/>
      <c r="F1075" s="180"/>
      <c r="G1075" s="180">
        <f>SUM(C1075:F1075)</f>
      </c>
      <c r="H1075" s="125"/>
      <c r="I1075" s="125">
        <f>G1075*H1075</f>
      </c>
      <c r="J1075" s="125">
        <f>I1075*0.1</f>
      </c>
      <c r="K1075" s="125">
        <f>SUM(I1075:J1075)</f>
      </c>
      <c r="L1075" s="175"/>
      <c r="M1075" s="87"/>
      <c r="N1075" s="87"/>
      <c r="O1075" s="87"/>
      <c r="P1075" s="87"/>
      <c r="Q1075" s="87"/>
      <c r="R1075" s="87"/>
      <c r="S1075" s="87"/>
      <c r="T1075" s="87"/>
    </row>
    <row x14ac:dyDescent="0.25" r="1076" customHeight="1" ht="17.25">
      <c r="A1076" s="178">
        <f>A1070</f>
        <v>25569.375</v>
      </c>
      <c r="B1076" s="186"/>
      <c r="C1076" s="180"/>
      <c r="D1076" s="180"/>
      <c r="E1076" s="180"/>
      <c r="F1076" s="180"/>
      <c r="G1076" s="180">
        <f>SUM(C1076:F1076)</f>
      </c>
      <c r="H1076" s="125"/>
      <c r="I1076" s="125">
        <f>G1076*H1076</f>
      </c>
      <c r="J1076" s="125">
        <f>I1076*0.1</f>
      </c>
      <c r="K1076" s="125">
        <f>SUM(I1076:J1076)</f>
      </c>
      <c r="L1076" s="175"/>
      <c r="M1076" s="87"/>
      <c r="N1076" s="87"/>
      <c r="O1076" s="87"/>
      <c r="P1076" s="87"/>
      <c r="Q1076" s="87"/>
      <c r="R1076" s="87"/>
      <c r="S1076" s="87"/>
      <c r="T1076" s="87"/>
    </row>
    <row x14ac:dyDescent="0.25" r="1077" customHeight="1" ht="17.25">
      <c r="A1077" s="178">
        <f>A1075</f>
        <v>25569.375</v>
      </c>
      <c r="B1077" s="179"/>
      <c r="C1077" s="180"/>
      <c r="D1077" s="180"/>
      <c r="E1077" s="180"/>
      <c r="F1077" s="180"/>
      <c r="G1077" s="180">
        <f>SUM(C1077:F1077)</f>
      </c>
      <c r="H1077" s="125"/>
      <c r="I1077" s="125">
        <f>G1077*H1077</f>
      </c>
      <c r="J1077" s="125">
        <v>0</v>
      </c>
      <c r="K1077" s="125">
        <f>SUM(I1077:J1077)</f>
      </c>
      <c r="L1077" s="175"/>
      <c r="M1077" s="87"/>
      <c r="N1077" s="87"/>
      <c r="O1077" s="87"/>
      <c r="P1077" s="87"/>
      <c r="Q1077" s="87"/>
      <c r="R1077" s="87"/>
      <c r="S1077" s="87"/>
      <c r="T1077" s="87"/>
    </row>
    <row x14ac:dyDescent="0.25" r="1078" customHeight="1" ht="17.25">
      <c r="A1078" s="189">
        <f>A1077</f>
        <v>25569.375</v>
      </c>
      <c r="B1078" s="190" t="s">
        <v>155</v>
      </c>
      <c r="C1078" s="191">
        <f>SUM(C1032:C1077)</f>
      </c>
      <c r="D1078" s="191">
        <f>SUM(D1032:D1077)</f>
      </c>
      <c r="E1078" s="191">
        <f>SUM(E1032:E1077)</f>
      </c>
      <c r="F1078" s="191">
        <f>SUM(F1032:F1077)</f>
      </c>
      <c r="G1078" s="191">
        <f>SUM(G1032:G1077)</f>
      </c>
      <c r="H1078" s="191"/>
      <c r="I1078" s="191">
        <f>SUM(I1032:I1077)</f>
      </c>
      <c r="J1078" s="191">
        <f>SUM(J1032:J1077)</f>
      </c>
      <c r="K1078" s="191">
        <f>SUM(K1032:K1077)</f>
      </c>
      <c r="L1078" s="175"/>
      <c r="M1078" s="87"/>
      <c r="N1078" s="87"/>
      <c r="O1078" s="87"/>
      <c r="P1078" s="87"/>
      <c r="Q1078" s="87"/>
      <c r="R1078" s="87"/>
      <c r="S1078" s="87"/>
      <c r="T1078" s="87"/>
    </row>
    <row x14ac:dyDescent="0.25" r="1079" customHeight="1" ht="17.25">
      <c r="A1079" s="178">
        <f>A1078</f>
        <v>25569.375</v>
      </c>
      <c r="B1079" s="186" t="s">
        <v>113</v>
      </c>
      <c r="C1079" s="180"/>
      <c r="D1079" s="180">
        <v>37</v>
      </c>
      <c r="E1079" s="180">
        <v>47</v>
      </c>
      <c r="F1079" s="180"/>
      <c r="G1079" s="180">
        <f>SUM(C1079:F1079)</f>
      </c>
      <c r="H1079" s="125">
        <v>6500</v>
      </c>
      <c r="I1079" s="125">
        <f>G1079*H1079</f>
      </c>
      <c r="J1079" s="185"/>
      <c r="K1079" s="125">
        <f>SUM(I1079:J1079)</f>
      </c>
      <c r="L1079" s="175"/>
      <c r="M1079" s="87"/>
      <c r="N1079" s="87"/>
      <c r="O1079" s="87"/>
      <c r="P1079" s="87"/>
      <c r="Q1079" s="87"/>
      <c r="R1079" s="87"/>
      <c r="S1079" s="87"/>
      <c r="T1079" s="87"/>
    </row>
    <row x14ac:dyDescent="0.25" r="1080" customHeight="1" ht="17.25">
      <c r="A1080" s="178">
        <f>A1079</f>
        <v>25569.375</v>
      </c>
      <c r="B1080" s="186" t="s">
        <v>156</v>
      </c>
      <c r="C1080" s="180"/>
      <c r="D1080" s="180">
        <v>9</v>
      </c>
      <c r="E1080" s="180">
        <v>5</v>
      </c>
      <c r="F1080" s="180"/>
      <c r="G1080" s="180">
        <f>SUM(C1080:F1080)</f>
      </c>
      <c r="H1080" s="125">
        <v>6500</v>
      </c>
      <c r="I1080" s="125">
        <f>G1080*H1080</f>
      </c>
      <c r="J1080" s="185"/>
      <c r="K1080" s="125">
        <f>SUM(I1080:J1080)</f>
      </c>
      <c r="L1080" s="175"/>
      <c r="M1080" s="87"/>
      <c r="N1080" s="87"/>
      <c r="O1080" s="87"/>
      <c r="P1080" s="87"/>
      <c r="Q1080" s="87"/>
      <c r="R1080" s="87"/>
      <c r="S1080" s="87"/>
      <c r="T1080" s="87"/>
    </row>
    <row x14ac:dyDescent="0.25" r="1081" customHeight="1" ht="17.25">
      <c r="A1081" s="178">
        <f>A1080</f>
        <v>25569.375</v>
      </c>
      <c r="B1081" s="186" t="s">
        <v>112</v>
      </c>
      <c r="C1081" s="180"/>
      <c r="D1081" s="180">
        <v>5</v>
      </c>
      <c r="E1081" s="180">
        <v>3</v>
      </c>
      <c r="F1081" s="180"/>
      <c r="G1081" s="180">
        <f>SUM(C1081:F1081)</f>
      </c>
      <c r="H1081" s="125">
        <v>6900</v>
      </c>
      <c r="I1081" s="125">
        <f>G1081*H1081</f>
      </c>
      <c r="J1081" s="185"/>
      <c r="K1081" s="125">
        <f>SUM(I1081:J1081)</f>
      </c>
      <c r="L1081" s="175"/>
      <c r="M1081" s="87"/>
      <c r="N1081" s="87"/>
      <c r="O1081" s="87"/>
      <c r="P1081" s="87"/>
      <c r="Q1081" s="87"/>
      <c r="R1081" s="87"/>
      <c r="S1081" s="87"/>
      <c r="T1081" s="87"/>
    </row>
    <row x14ac:dyDescent="0.25" r="1082" customHeight="1" ht="17.25">
      <c r="A1082" s="178">
        <f>A1081</f>
        <v>25569.375</v>
      </c>
      <c r="B1082" s="179"/>
      <c r="C1082" s="180"/>
      <c r="D1082" s="180"/>
      <c r="E1082" s="180"/>
      <c r="F1082" s="180"/>
      <c r="G1082" s="180">
        <f>SUM(C1082:F1082)</f>
      </c>
      <c r="H1082" s="125"/>
      <c r="I1082" s="125">
        <f>G1082*H1082</f>
      </c>
      <c r="J1082" s="185"/>
      <c r="K1082" s="125">
        <f>SUM(I1082:J1082)</f>
      </c>
      <c r="L1082" s="175"/>
      <c r="M1082" s="87"/>
      <c r="N1082" s="87"/>
      <c r="O1082" s="87"/>
      <c r="P1082" s="87"/>
      <c r="Q1082" s="87"/>
      <c r="R1082" s="87"/>
      <c r="S1082" s="87"/>
      <c r="T1082" s="87"/>
    </row>
    <row x14ac:dyDescent="0.25" r="1083" customHeight="1" ht="17.25">
      <c r="A1083" s="178">
        <f>A1082</f>
        <v>25569.375</v>
      </c>
      <c r="B1083" s="179"/>
      <c r="C1083" s="180"/>
      <c r="D1083" s="180"/>
      <c r="E1083" s="180"/>
      <c r="F1083" s="180"/>
      <c r="G1083" s="180">
        <f>SUM(C1083:F1083)</f>
      </c>
      <c r="H1083" s="125"/>
      <c r="I1083" s="125">
        <f>G1083*H1083</f>
      </c>
      <c r="J1083" s="185"/>
      <c r="K1083" s="125">
        <f>SUM(I1083:J1083)</f>
      </c>
      <c r="L1083" s="175"/>
      <c r="M1083" s="87"/>
      <c r="N1083" s="87"/>
      <c r="O1083" s="87"/>
      <c r="P1083" s="87"/>
      <c r="Q1083" s="87"/>
      <c r="R1083" s="87"/>
      <c r="S1083" s="87"/>
      <c r="T1083" s="87"/>
    </row>
    <row x14ac:dyDescent="0.25" r="1084" customHeight="1" ht="17.25">
      <c r="A1084" s="178">
        <f>A1083</f>
        <v>25569.375</v>
      </c>
      <c r="B1084" s="179"/>
      <c r="C1084" s="180"/>
      <c r="D1084" s="180"/>
      <c r="E1084" s="180"/>
      <c r="F1084" s="180"/>
      <c r="G1084" s="180">
        <f>SUM(C1084:F1084)</f>
      </c>
      <c r="H1084" s="125"/>
      <c r="I1084" s="125">
        <f>G1084*H1084</f>
      </c>
      <c r="J1084" s="185"/>
      <c r="K1084" s="125">
        <f>SUM(I1084:J1084)</f>
      </c>
      <c r="L1084" s="175"/>
      <c r="M1084" s="87"/>
      <c r="N1084" s="87"/>
      <c r="O1084" s="87"/>
      <c r="P1084" s="87"/>
      <c r="Q1084" s="87"/>
      <c r="R1084" s="87"/>
      <c r="S1084" s="87"/>
      <c r="T1084" s="87"/>
    </row>
    <row x14ac:dyDescent="0.25" r="1085" customHeight="1" ht="17.25">
      <c r="A1085" s="178">
        <f>A1084</f>
        <v>25569.375</v>
      </c>
      <c r="B1085" s="179"/>
      <c r="C1085" s="180"/>
      <c r="D1085" s="180"/>
      <c r="E1085" s="180"/>
      <c r="F1085" s="180"/>
      <c r="G1085" s="180">
        <f>SUM(C1085:F1085)</f>
      </c>
      <c r="H1085" s="125"/>
      <c r="I1085" s="125">
        <f>G1085*H1085</f>
      </c>
      <c r="J1085" s="185"/>
      <c r="K1085" s="125">
        <f>SUM(I1085:J1085)</f>
      </c>
      <c r="L1085" s="175"/>
      <c r="M1085" s="87"/>
      <c r="N1085" s="87"/>
      <c r="O1085" s="87"/>
      <c r="P1085" s="87"/>
      <c r="Q1085" s="87"/>
      <c r="R1085" s="87"/>
      <c r="S1085" s="87"/>
      <c r="T1085" s="87"/>
    </row>
    <row x14ac:dyDescent="0.25" r="1086" customHeight="1" ht="17.25">
      <c r="A1086" s="178">
        <f>A1085</f>
        <v>25569.375</v>
      </c>
      <c r="B1086" s="179"/>
      <c r="C1086" s="180"/>
      <c r="D1086" s="180"/>
      <c r="E1086" s="180"/>
      <c r="F1086" s="180"/>
      <c r="G1086" s="180">
        <f>SUM(C1086:F1086)</f>
      </c>
      <c r="H1086" s="125"/>
      <c r="I1086" s="125">
        <f>G1086*H1086</f>
      </c>
      <c r="J1086" s="185"/>
      <c r="K1086" s="125">
        <f>SUM(I1086:J1086)</f>
      </c>
      <c r="L1086" s="175"/>
      <c r="M1086" s="87"/>
      <c r="N1086" s="87"/>
      <c r="O1086" s="87"/>
      <c r="P1086" s="87"/>
      <c r="Q1086" s="87"/>
      <c r="R1086" s="87"/>
      <c r="S1086" s="87"/>
      <c r="T1086" s="87"/>
    </row>
    <row x14ac:dyDescent="0.25" r="1087" customHeight="1" ht="17.25">
      <c r="A1087" s="189">
        <f>A1086</f>
        <v>25569.375</v>
      </c>
      <c r="B1087" s="190" t="s">
        <v>157</v>
      </c>
      <c r="C1087" s="191">
        <f>SUM(C1079:C1086)</f>
      </c>
      <c r="D1087" s="191">
        <f>SUM(D1079:D1086)</f>
      </c>
      <c r="E1087" s="191">
        <f>SUM(E1079:E1086)</f>
      </c>
      <c r="F1087" s="191">
        <f>SUM(F1079:F1086)</f>
      </c>
      <c r="G1087" s="191">
        <f>SUM(G1079:G1086)</f>
      </c>
      <c r="H1087" s="201"/>
      <c r="I1087" s="201">
        <f>SUM(I1079:I1086)</f>
      </c>
      <c r="J1087" s="201"/>
      <c r="K1087" s="202">
        <f>SUM(K1079:K1086)</f>
      </c>
      <c r="L1087" s="175"/>
      <c r="M1087" s="87"/>
      <c r="N1087" s="87"/>
      <c r="O1087" s="87"/>
      <c r="P1087" s="87"/>
      <c r="Q1087" s="87"/>
      <c r="R1087" s="87"/>
      <c r="S1087" s="87"/>
      <c r="T1087" s="87"/>
    </row>
    <row x14ac:dyDescent="0.25" r="1088" customHeight="1" ht="17.25" hidden="1">
      <c r="A1088" s="172" t="s">
        <v>128</v>
      </c>
      <c r="B1088" s="173" t="s">
        <v>2</v>
      </c>
      <c r="C1088" s="174" t="s">
        <v>129</v>
      </c>
      <c r="D1088" s="174" t="s">
        <v>130</v>
      </c>
      <c r="E1088" s="174" t="s">
        <v>131</v>
      </c>
      <c r="F1088" s="174" t="s">
        <v>132</v>
      </c>
      <c r="G1088" s="174" t="s">
        <v>133</v>
      </c>
      <c r="H1088" s="174" t="s">
        <v>7</v>
      </c>
      <c r="I1088" s="174" t="s">
        <v>134</v>
      </c>
      <c r="J1088" s="174" t="s">
        <v>90</v>
      </c>
      <c r="K1088" s="174" t="s">
        <v>135</v>
      </c>
      <c r="L1088" s="175"/>
      <c r="M1088" s="87"/>
      <c r="N1088" s="87"/>
      <c r="O1088" s="87"/>
      <c r="P1088" s="87"/>
      <c r="Q1088" s="87"/>
      <c r="R1088" s="87"/>
      <c r="S1088" s="87"/>
      <c r="T1088" s="87"/>
    </row>
    <row x14ac:dyDescent="0.25" r="1089" customHeight="1" ht="17.25">
      <c r="A1089" s="178">
        <f>A1087+1</f>
        <v>25569.375</v>
      </c>
      <c r="B1089" s="179" t="s">
        <v>137</v>
      </c>
      <c r="C1089" s="180"/>
      <c r="D1089" s="181">
        <v>106</v>
      </c>
      <c r="E1089" s="180">
        <v>12</v>
      </c>
      <c r="F1089" s="180">
        <v>15</v>
      </c>
      <c r="G1089" s="180">
        <f>SUM(C1089:F1089)</f>
      </c>
      <c r="H1089" s="182">
        <v>4500</v>
      </c>
      <c r="I1089" s="125">
        <f>G1089*H1089</f>
      </c>
      <c r="J1089" s="125">
        <f>I1089*0.1</f>
      </c>
      <c r="K1089" s="125">
        <f>SUM(I1089:J1089)</f>
      </c>
      <c r="L1089" s="175"/>
      <c r="M1089" s="87"/>
      <c r="N1089" s="87"/>
      <c r="O1089" s="87"/>
      <c r="P1089" s="87"/>
      <c r="Q1089" s="87"/>
      <c r="R1089" s="87"/>
      <c r="S1089" s="87"/>
      <c r="T1089" s="87"/>
    </row>
    <row x14ac:dyDescent="0.25" r="1090" customHeight="1" ht="17.25">
      <c r="A1090" s="178">
        <f>A1089</f>
        <v>25569.375</v>
      </c>
      <c r="B1090" s="179" t="s">
        <v>13</v>
      </c>
      <c r="C1090" s="180"/>
      <c r="D1090" s="180">
        <v>13</v>
      </c>
      <c r="E1090" s="180">
        <v>4</v>
      </c>
      <c r="F1090" s="180"/>
      <c r="G1090" s="180">
        <f>SUM(C1090:F1090)</f>
      </c>
      <c r="H1090" s="182">
        <v>6000</v>
      </c>
      <c r="I1090" s="125">
        <f>G1090*H1090</f>
      </c>
      <c r="J1090" s="125">
        <f>I1090*0.1</f>
      </c>
      <c r="K1090" s="125">
        <f>SUM(I1090:J1090)</f>
      </c>
      <c r="L1090" s="175"/>
      <c r="M1090" s="87"/>
      <c r="N1090" s="87"/>
      <c r="O1090" s="87"/>
      <c r="P1090" s="87"/>
      <c r="Q1090" s="87"/>
      <c r="R1090" s="87"/>
      <c r="S1090" s="87"/>
      <c r="T1090" s="87"/>
    </row>
    <row x14ac:dyDescent="0.25" r="1091" customHeight="1" ht="17.25">
      <c r="A1091" s="178">
        <f>A1090</f>
        <v>25569.375</v>
      </c>
      <c r="B1091" s="179" t="s">
        <v>58</v>
      </c>
      <c r="C1091" s="183">
        <v>9</v>
      </c>
      <c r="D1091" s="180">
        <v>13</v>
      </c>
      <c r="E1091" s="180">
        <v>9</v>
      </c>
      <c r="F1091" s="180"/>
      <c r="G1091" s="180">
        <f>SUM(C1091:F1091)</f>
      </c>
      <c r="H1091" s="182">
        <v>5500</v>
      </c>
      <c r="I1091" s="125">
        <f>G1091*H1091</f>
      </c>
      <c r="J1091" s="125">
        <f>I1091*0.1</f>
      </c>
      <c r="K1091" s="125">
        <f>SUM(I1091:J1091)</f>
      </c>
      <c r="L1091" s="175"/>
      <c r="M1091" s="87"/>
      <c r="N1091" s="87"/>
      <c r="O1091" s="87"/>
      <c r="P1091" s="87"/>
      <c r="Q1091" s="87"/>
      <c r="R1091" s="87"/>
      <c r="S1091" s="87"/>
      <c r="T1091" s="87"/>
    </row>
    <row x14ac:dyDescent="0.25" r="1092" customHeight="1" ht="17.25">
      <c r="A1092" s="178">
        <f>A1091</f>
        <v>25569.375</v>
      </c>
      <c r="B1092" s="179" t="s">
        <v>147</v>
      </c>
      <c r="C1092" s="183">
        <v>25</v>
      </c>
      <c r="D1092" s="180">
        <v>40</v>
      </c>
      <c r="E1092" s="180">
        <v>25</v>
      </c>
      <c r="F1092" s="180">
        <v>20</v>
      </c>
      <c r="G1092" s="180">
        <f>SUM(C1092:F1092)</f>
      </c>
      <c r="H1092" s="182">
        <v>5000</v>
      </c>
      <c r="I1092" s="125">
        <f>G1092*H1092</f>
      </c>
      <c r="J1092" s="125">
        <f>I1092*0.1</f>
      </c>
      <c r="K1092" s="125">
        <f>SUM(I1092:J1092)</f>
      </c>
      <c r="L1092" s="175"/>
      <c r="M1092" s="87"/>
      <c r="N1092" s="87"/>
      <c r="O1092" s="87"/>
      <c r="P1092" s="87"/>
      <c r="Q1092" s="87"/>
      <c r="R1092" s="87"/>
      <c r="S1092" s="87"/>
      <c r="T1092" s="87"/>
    </row>
    <row x14ac:dyDescent="0.25" r="1093" customHeight="1" ht="17.25">
      <c r="A1093" s="178">
        <f>A1092</f>
        <v>25569.375</v>
      </c>
      <c r="B1093" s="179" t="s">
        <v>27</v>
      </c>
      <c r="C1093" s="180"/>
      <c r="D1093" s="180">
        <v>10</v>
      </c>
      <c r="E1093" s="180">
        <v>10</v>
      </c>
      <c r="F1093" s="180"/>
      <c r="G1093" s="180">
        <f>SUM(C1093:F1093)</f>
      </c>
      <c r="H1093" s="182">
        <v>5500</v>
      </c>
      <c r="I1093" s="125">
        <f>G1093*H1093</f>
      </c>
      <c r="J1093" s="125">
        <f>I1093*0.1</f>
      </c>
      <c r="K1093" s="125">
        <f>SUM(I1093:J1093)</f>
      </c>
      <c r="L1093" s="175"/>
      <c r="M1093" s="87"/>
      <c r="N1093" s="87"/>
      <c r="O1093" s="87"/>
      <c r="P1093" s="87"/>
      <c r="Q1093" s="87"/>
      <c r="R1093" s="87"/>
      <c r="S1093" s="87"/>
      <c r="T1093" s="87"/>
    </row>
    <row x14ac:dyDescent="0.25" r="1094" customHeight="1" ht="17.25">
      <c r="A1094" s="178">
        <f>A1093</f>
        <v>25569.375</v>
      </c>
      <c r="B1094" s="179" t="s">
        <v>20</v>
      </c>
      <c r="C1094" s="180"/>
      <c r="D1094" s="180">
        <v>61</v>
      </c>
      <c r="E1094" s="180">
        <v>11</v>
      </c>
      <c r="F1094" s="180"/>
      <c r="G1094" s="180">
        <f>SUM(C1094:F1094)</f>
      </c>
      <c r="H1094" s="182">
        <v>5500</v>
      </c>
      <c r="I1094" s="125">
        <f>G1094*H1094</f>
      </c>
      <c r="J1094" s="125">
        <f>I1094*0.1</f>
      </c>
      <c r="K1094" s="125">
        <f>SUM(I1094:J1094)</f>
      </c>
      <c r="L1094" s="175"/>
      <c r="M1094" s="87"/>
      <c r="N1094" s="87"/>
      <c r="O1094" s="87"/>
      <c r="P1094" s="87"/>
      <c r="Q1094" s="87"/>
      <c r="R1094" s="87"/>
      <c r="S1094" s="87"/>
      <c r="T1094" s="87"/>
    </row>
    <row x14ac:dyDescent="0.25" r="1095" customHeight="1" ht="17.25">
      <c r="A1095" s="178">
        <f>A1094</f>
        <v>25569.375</v>
      </c>
      <c r="B1095" s="179" t="s">
        <v>31</v>
      </c>
      <c r="C1095" s="180"/>
      <c r="D1095" s="180">
        <v>25</v>
      </c>
      <c r="E1095" s="180"/>
      <c r="F1095" s="180"/>
      <c r="G1095" s="180">
        <f>SUM(C1095:F1095)</f>
      </c>
      <c r="H1095" s="182">
        <v>6000</v>
      </c>
      <c r="I1095" s="125">
        <f>G1095*H1095</f>
      </c>
      <c r="J1095" s="125">
        <f>I1095*0.1</f>
      </c>
      <c r="K1095" s="125">
        <f>SUM(I1095:J1095)</f>
      </c>
      <c r="L1095" s="175"/>
      <c r="M1095" s="87"/>
      <c r="N1095" s="87"/>
      <c r="O1095" s="87"/>
      <c r="P1095" s="87"/>
      <c r="Q1095" s="87"/>
      <c r="R1095" s="87"/>
      <c r="S1095" s="87"/>
      <c r="T1095" s="87"/>
    </row>
    <row x14ac:dyDescent="0.25" r="1096" customHeight="1" ht="17.25">
      <c r="A1096" s="178">
        <f>A1095</f>
        <v>25569.375</v>
      </c>
      <c r="B1096" s="179" t="s">
        <v>71</v>
      </c>
      <c r="C1096" s="180"/>
      <c r="D1096" s="180">
        <v>25</v>
      </c>
      <c r="E1096" s="180"/>
      <c r="F1096" s="180"/>
      <c r="G1096" s="180">
        <f>SUM(C1096:F1096)</f>
      </c>
      <c r="H1096" s="182">
        <v>6000</v>
      </c>
      <c r="I1096" s="125">
        <f>G1096*H1096</f>
      </c>
      <c r="J1096" s="125">
        <f>I1096*0.1</f>
      </c>
      <c r="K1096" s="125">
        <f>SUM(I1096:J1096)</f>
      </c>
      <c r="L1096" s="175"/>
      <c r="M1096" s="87"/>
      <c r="N1096" s="87"/>
      <c r="O1096" s="87"/>
      <c r="P1096" s="87"/>
      <c r="Q1096" s="87"/>
      <c r="R1096" s="87"/>
      <c r="S1096" s="87"/>
      <c r="T1096" s="87"/>
    </row>
    <row x14ac:dyDescent="0.25" r="1097" customHeight="1" ht="17.25">
      <c r="A1097" s="178">
        <f>A1096</f>
        <v>25569.375</v>
      </c>
      <c r="B1097" s="184" t="s">
        <v>49</v>
      </c>
      <c r="C1097" s="180"/>
      <c r="D1097" s="180">
        <v>23</v>
      </c>
      <c r="E1097" s="180">
        <v>18</v>
      </c>
      <c r="F1097" s="180">
        <v>8</v>
      </c>
      <c r="G1097" s="180">
        <f>SUM(C1097:F1097)</f>
      </c>
      <c r="H1097" s="182">
        <v>6000</v>
      </c>
      <c r="I1097" s="125">
        <f>G1097*H1097</f>
      </c>
      <c r="J1097" s="125">
        <f>I1097*0.1</f>
      </c>
      <c r="K1097" s="125">
        <f>SUM(I1097:J1097)</f>
      </c>
      <c r="L1097" s="175"/>
      <c r="M1097" s="87"/>
      <c r="N1097" s="87"/>
      <c r="O1097" s="87"/>
      <c r="P1097" s="87"/>
      <c r="Q1097" s="87"/>
      <c r="R1097" s="87"/>
      <c r="S1097" s="87"/>
      <c r="T1097" s="87"/>
    </row>
    <row x14ac:dyDescent="0.25" r="1098" customHeight="1" ht="17.25">
      <c r="A1098" s="178">
        <f>A1097</f>
        <v>25569.375</v>
      </c>
      <c r="B1098" s="179" t="s">
        <v>9</v>
      </c>
      <c r="C1098" s="180"/>
      <c r="D1098" s="180">
        <v>15</v>
      </c>
      <c r="E1098" s="180"/>
      <c r="F1098" s="180"/>
      <c r="G1098" s="180">
        <f>SUM(C1098:F1098)</f>
      </c>
      <c r="H1098" s="182">
        <v>6000</v>
      </c>
      <c r="I1098" s="125">
        <f>G1098*H1098</f>
      </c>
      <c r="J1098" s="125">
        <f>I1098*0.1</f>
      </c>
      <c r="K1098" s="125">
        <f>SUM(I1098:J1098)</f>
      </c>
      <c r="L1098" s="175"/>
      <c r="M1098" s="87"/>
      <c r="N1098" s="87"/>
      <c r="O1098" s="87"/>
      <c r="P1098" s="87"/>
      <c r="Q1098" s="87"/>
      <c r="R1098" s="87"/>
      <c r="S1098" s="87"/>
      <c r="T1098" s="87"/>
    </row>
    <row x14ac:dyDescent="0.25" r="1099" customHeight="1" ht="17.25">
      <c r="A1099" s="178">
        <f>A1098</f>
        <v>25569.375</v>
      </c>
      <c r="B1099" s="179" t="s">
        <v>78</v>
      </c>
      <c r="C1099" s="180"/>
      <c r="D1099" s="180">
        <v>0</v>
      </c>
      <c r="E1099" s="180"/>
      <c r="F1099" s="180"/>
      <c r="G1099" s="180">
        <f>SUM(C1099:F1099)</f>
      </c>
      <c r="H1099" s="182">
        <v>6500</v>
      </c>
      <c r="I1099" s="125">
        <f>G1099*H1099</f>
      </c>
      <c r="J1099" s="125">
        <f>I1099*0.1</f>
      </c>
      <c r="K1099" s="125">
        <f>SUM(I1099:J1099)</f>
      </c>
      <c r="L1099" s="175"/>
      <c r="M1099" s="87"/>
      <c r="N1099" s="87"/>
      <c r="O1099" s="87"/>
      <c r="P1099" s="87"/>
      <c r="Q1099" s="87"/>
      <c r="R1099" s="87"/>
      <c r="S1099" s="87"/>
      <c r="T1099" s="87"/>
    </row>
    <row x14ac:dyDescent="0.25" r="1100" customHeight="1" ht="17.25">
      <c r="A1100" s="178">
        <f>A1099</f>
        <v>25569.375</v>
      </c>
      <c r="B1100" s="179" t="s">
        <v>55</v>
      </c>
      <c r="C1100" s="180"/>
      <c r="D1100" s="180">
        <v>10</v>
      </c>
      <c r="E1100" s="180"/>
      <c r="F1100" s="180"/>
      <c r="G1100" s="180">
        <f>SUM(C1100:F1100)</f>
      </c>
      <c r="H1100" s="182">
        <v>6500</v>
      </c>
      <c r="I1100" s="125">
        <f>G1100*H1100</f>
      </c>
      <c r="J1100" s="125">
        <f>I1100*0.1</f>
      </c>
      <c r="K1100" s="125">
        <f>SUM(I1100:J1100)</f>
      </c>
      <c r="L1100" s="175"/>
      <c r="M1100" s="87"/>
      <c r="N1100" s="87"/>
      <c r="O1100" s="87"/>
      <c r="P1100" s="87"/>
      <c r="Q1100" s="87"/>
      <c r="R1100" s="87"/>
      <c r="S1100" s="87"/>
      <c r="T1100" s="87"/>
    </row>
    <row x14ac:dyDescent="0.25" r="1101" customHeight="1" ht="17.25">
      <c r="A1101" s="178">
        <f>A1100</f>
        <v>25569.375</v>
      </c>
      <c r="B1101" s="179" t="s">
        <v>80</v>
      </c>
      <c r="C1101" s="180"/>
      <c r="D1101" s="180">
        <v>23</v>
      </c>
      <c r="E1101" s="180"/>
      <c r="F1101" s="180"/>
      <c r="G1101" s="180">
        <f>SUM(C1101:F1101)</f>
      </c>
      <c r="H1101" s="182">
        <v>6000</v>
      </c>
      <c r="I1101" s="125">
        <f>G1101*H1101</f>
      </c>
      <c r="J1101" s="185"/>
      <c r="K1101" s="125">
        <f>SUM(I1101:J1101)</f>
      </c>
      <c r="L1101" s="175"/>
      <c r="M1101" s="87"/>
      <c r="N1101" s="87"/>
      <c r="O1101" s="87"/>
      <c r="P1101" s="87"/>
      <c r="Q1101" s="87"/>
      <c r="R1101" s="87"/>
      <c r="S1101" s="87"/>
      <c r="T1101" s="87"/>
    </row>
    <row x14ac:dyDescent="0.25" r="1102" customHeight="1" ht="17.25">
      <c r="A1102" s="178">
        <f>A1101</f>
        <v>25569.375</v>
      </c>
      <c r="B1102" s="179" t="s">
        <v>67</v>
      </c>
      <c r="C1102" s="180"/>
      <c r="D1102" s="180">
        <v>7</v>
      </c>
      <c r="E1102" s="180"/>
      <c r="F1102" s="180"/>
      <c r="G1102" s="180">
        <f>SUM(C1102:F1102)</f>
      </c>
      <c r="H1102" s="182">
        <v>5500</v>
      </c>
      <c r="I1102" s="125">
        <f>G1102*H1102</f>
      </c>
      <c r="J1102" s="125">
        <f>I1102*0.1</f>
      </c>
      <c r="K1102" s="125">
        <f>SUM(I1102:J1102)</f>
      </c>
      <c r="L1102" s="175"/>
      <c r="M1102" s="87"/>
      <c r="N1102" s="87"/>
      <c r="O1102" s="87"/>
      <c r="P1102" s="87"/>
      <c r="Q1102" s="87"/>
      <c r="R1102" s="87"/>
      <c r="S1102" s="87"/>
      <c r="T1102" s="87"/>
    </row>
    <row x14ac:dyDescent="0.25" r="1103" customHeight="1" ht="17.25">
      <c r="A1103" s="178">
        <f>A1102</f>
        <v>25569.375</v>
      </c>
      <c r="B1103" s="186" t="s">
        <v>74</v>
      </c>
      <c r="C1103" s="180"/>
      <c r="D1103" s="180">
        <v>30</v>
      </c>
      <c r="E1103" s="180">
        <v>24</v>
      </c>
      <c r="F1103" s="180"/>
      <c r="G1103" s="180">
        <f>SUM(C1103:F1103)</f>
      </c>
      <c r="H1103" s="187">
        <v>5000</v>
      </c>
      <c r="I1103" s="125">
        <f>G1103*H1103</f>
      </c>
      <c r="J1103" s="125">
        <f>I1103*0.1</f>
      </c>
      <c r="K1103" s="125">
        <f>SUM(I1103:J1103)</f>
      </c>
      <c r="L1103" s="175"/>
      <c r="M1103" s="87"/>
      <c r="N1103" s="87"/>
      <c r="O1103" s="87"/>
      <c r="P1103" s="87"/>
      <c r="Q1103" s="87"/>
      <c r="R1103" s="87"/>
      <c r="S1103" s="87"/>
      <c r="T1103" s="87"/>
    </row>
    <row x14ac:dyDescent="0.25" r="1104" customHeight="1" ht="17.25">
      <c r="A1104" s="178">
        <f>A1103</f>
        <v>25569.375</v>
      </c>
      <c r="B1104" s="179" t="s">
        <v>11</v>
      </c>
      <c r="C1104" s="180"/>
      <c r="D1104" s="180">
        <v>13</v>
      </c>
      <c r="E1104" s="180">
        <v>7</v>
      </c>
      <c r="F1104" s="180"/>
      <c r="G1104" s="180">
        <f>SUM(C1104:F1104)</f>
      </c>
      <c r="H1104" s="182">
        <v>6000</v>
      </c>
      <c r="I1104" s="125">
        <f>G1104*H1104</f>
      </c>
      <c r="J1104" s="125">
        <f>I1104*0.1</f>
      </c>
      <c r="K1104" s="125">
        <f>SUM(I1104:J1104)</f>
      </c>
      <c r="L1104" s="175"/>
      <c r="M1104" s="87"/>
      <c r="N1104" s="87"/>
      <c r="O1104" s="87"/>
      <c r="P1104" s="87"/>
      <c r="Q1104" s="87"/>
      <c r="R1104" s="87"/>
      <c r="S1104" s="87"/>
      <c r="T1104" s="87"/>
    </row>
    <row x14ac:dyDescent="0.25" r="1105" customHeight="1" ht="17.25">
      <c r="A1105" s="178">
        <f>A1104</f>
        <v>25569.375</v>
      </c>
      <c r="B1105" s="179" t="s">
        <v>22</v>
      </c>
      <c r="C1105" s="180"/>
      <c r="D1105" s="180">
        <v>32</v>
      </c>
      <c r="E1105" s="180"/>
      <c r="F1105" s="180"/>
      <c r="G1105" s="180">
        <f>SUM(C1105:F1105)</f>
      </c>
      <c r="H1105" s="182">
        <v>4800</v>
      </c>
      <c r="I1105" s="125">
        <f>G1105*H1105</f>
      </c>
      <c r="J1105" s="125">
        <f>I1105*0.1</f>
      </c>
      <c r="K1105" s="125">
        <f>SUM(I1105:J1105)</f>
      </c>
      <c r="L1105" s="175"/>
      <c r="M1105" s="87"/>
      <c r="N1105" s="87"/>
      <c r="O1105" s="87"/>
      <c r="P1105" s="87"/>
      <c r="Q1105" s="87"/>
      <c r="R1105" s="87"/>
      <c r="S1105" s="87"/>
      <c r="T1105" s="87"/>
    </row>
    <row x14ac:dyDescent="0.25" r="1106" customHeight="1" ht="17.25">
      <c r="A1106" s="178">
        <f>A1105</f>
        <v>25569.375</v>
      </c>
      <c r="B1106" s="186" t="s">
        <v>84</v>
      </c>
      <c r="C1106" s="180"/>
      <c r="D1106" s="180">
        <v>16</v>
      </c>
      <c r="E1106" s="180">
        <v>9</v>
      </c>
      <c r="F1106" s="180"/>
      <c r="G1106" s="180">
        <f>SUM(C1106:F1106)</f>
      </c>
      <c r="H1106" s="182">
        <v>4800</v>
      </c>
      <c r="I1106" s="125">
        <f>G1106*H1106</f>
      </c>
      <c r="J1106" s="125">
        <f>I1106*0.1</f>
      </c>
      <c r="K1106" s="125">
        <f>SUM(I1106:J1106)</f>
      </c>
      <c r="L1106" s="175"/>
      <c r="M1106" s="87"/>
      <c r="N1106" s="87"/>
      <c r="O1106" s="87"/>
      <c r="P1106" s="87"/>
      <c r="Q1106" s="87"/>
      <c r="R1106" s="87"/>
      <c r="S1106" s="87"/>
      <c r="T1106" s="87"/>
    </row>
    <row x14ac:dyDescent="0.25" r="1107" customHeight="1" ht="17.25">
      <c r="A1107" s="178">
        <f>A1106</f>
        <v>25569.375</v>
      </c>
      <c r="B1107" s="179" t="s">
        <v>17</v>
      </c>
      <c r="C1107" s="180"/>
      <c r="D1107" s="180">
        <v>37</v>
      </c>
      <c r="E1107" s="180">
        <v>15</v>
      </c>
      <c r="F1107" s="180"/>
      <c r="G1107" s="180">
        <f>SUM(C1107:F1107)</f>
      </c>
      <c r="H1107" s="182">
        <v>6500</v>
      </c>
      <c r="I1107" s="125">
        <f>G1107*H1107</f>
      </c>
      <c r="J1107" s="125">
        <f>I1107*0.1</f>
      </c>
      <c r="K1107" s="125">
        <f>SUM(I1107:J1107)</f>
      </c>
      <c r="L1107" s="175"/>
      <c r="M1107" s="87"/>
      <c r="N1107" s="87"/>
      <c r="O1107" s="87"/>
      <c r="P1107" s="87"/>
      <c r="Q1107" s="87"/>
      <c r="R1107" s="87"/>
      <c r="S1107" s="87"/>
      <c r="T1107" s="87"/>
    </row>
    <row x14ac:dyDescent="0.25" r="1108" customHeight="1" ht="17.25">
      <c r="A1108" s="178">
        <f>A1107</f>
        <v>25569.375</v>
      </c>
      <c r="B1108" s="186" t="s">
        <v>148</v>
      </c>
      <c r="C1108" s="180"/>
      <c r="D1108" s="180">
        <v>0</v>
      </c>
      <c r="E1108" s="180"/>
      <c r="F1108" s="180"/>
      <c r="G1108" s="180">
        <f>SUM(C1108:F1108)</f>
      </c>
      <c r="H1108" s="182">
        <v>6000</v>
      </c>
      <c r="I1108" s="125">
        <f>G1108*H1108</f>
      </c>
      <c r="J1108" s="125">
        <f>I1108*0.1</f>
      </c>
      <c r="K1108" s="125">
        <f>SUM(I1108:J1108)</f>
      </c>
      <c r="L1108" s="175"/>
      <c r="M1108" s="87"/>
      <c r="N1108" s="87"/>
      <c r="O1108" s="87"/>
      <c r="P1108" s="87"/>
      <c r="Q1108" s="87"/>
      <c r="R1108" s="87"/>
      <c r="S1108" s="87"/>
      <c r="T1108" s="87"/>
    </row>
    <row x14ac:dyDescent="0.25" r="1109" customHeight="1" ht="17.25">
      <c r="A1109" s="178">
        <f>A1108</f>
        <v>25569.375</v>
      </c>
      <c r="B1109" s="179" t="s">
        <v>29</v>
      </c>
      <c r="C1109" s="188">
        <v>13</v>
      </c>
      <c r="D1109" s="180">
        <v>15</v>
      </c>
      <c r="E1109" s="180">
        <v>14</v>
      </c>
      <c r="F1109" s="180"/>
      <c r="G1109" s="180">
        <f>SUM(C1109:F1109)</f>
      </c>
      <c r="H1109" s="182">
        <v>5500</v>
      </c>
      <c r="I1109" s="125">
        <f>G1109*H1109</f>
      </c>
      <c r="J1109" s="125">
        <f>I1109*0.1</f>
      </c>
      <c r="K1109" s="125">
        <f>SUM(I1109:J1109)</f>
      </c>
      <c r="L1109" s="175"/>
      <c r="M1109" s="87"/>
      <c r="N1109" s="87"/>
      <c r="O1109" s="87"/>
      <c r="P1109" s="87"/>
      <c r="Q1109" s="87"/>
      <c r="R1109" s="87"/>
      <c r="S1109" s="87"/>
      <c r="T1109" s="87"/>
    </row>
    <row x14ac:dyDescent="0.25" r="1110" customHeight="1" ht="17.25">
      <c r="A1110" s="178">
        <f>A1109</f>
        <v>25569.375</v>
      </c>
      <c r="B1110" s="179" t="s">
        <v>15</v>
      </c>
      <c r="C1110" s="180"/>
      <c r="D1110" s="180">
        <v>17</v>
      </c>
      <c r="E1110" s="180">
        <v>5</v>
      </c>
      <c r="F1110" s="180"/>
      <c r="G1110" s="180">
        <f>SUM(C1110:F1110)</f>
      </c>
      <c r="H1110" s="182">
        <v>4800</v>
      </c>
      <c r="I1110" s="125">
        <f>G1110*H1110</f>
      </c>
      <c r="J1110" s="125">
        <f>I1110*0.1</f>
      </c>
      <c r="K1110" s="125">
        <f>SUM(I1110:J1110)</f>
      </c>
      <c r="L1110" s="175"/>
      <c r="M1110" s="87"/>
      <c r="N1110" s="87"/>
      <c r="O1110" s="87"/>
      <c r="P1110" s="87"/>
      <c r="Q1110" s="87"/>
      <c r="R1110" s="87"/>
      <c r="S1110" s="87"/>
      <c r="T1110" s="87"/>
    </row>
    <row x14ac:dyDescent="0.25" r="1111" customHeight="1" ht="17.25">
      <c r="A1111" s="178">
        <f>A1110</f>
        <v>25569.375</v>
      </c>
      <c r="B1111" s="179" t="s">
        <v>21</v>
      </c>
      <c r="C1111" s="188">
        <v>7</v>
      </c>
      <c r="D1111" s="180">
        <v>17</v>
      </c>
      <c r="E1111" s="180"/>
      <c r="F1111" s="180"/>
      <c r="G1111" s="180">
        <f>SUM(C1111:F1111)</f>
      </c>
      <c r="H1111" s="182">
        <v>5500</v>
      </c>
      <c r="I1111" s="125">
        <f>G1111*H1111</f>
      </c>
      <c r="J1111" s="125">
        <f>I1111*0.1</f>
      </c>
      <c r="K1111" s="125">
        <f>SUM(I1111:J1111)</f>
      </c>
      <c r="L1111" s="175"/>
      <c r="M1111" s="87"/>
      <c r="N1111" s="87"/>
      <c r="O1111" s="87"/>
      <c r="P1111" s="87"/>
      <c r="Q1111" s="87"/>
      <c r="R1111" s="87"/>
      <c r="S1111" s="87"/>
      <c r="T1111" s="87"/>
    </row>
    <row x14ac:dyDescent="0.25" r="1112" customHeight="1" ht="17.25">
      <c r="A1112" s="178">
        <f>A1111</f>
        <v>25569.375</v>
      </c>
      <c r="B1112" s="179" t="s">
        <v>52</v>
      </c>
      <c r="C1112" s="180"/>
      <c r="D1112" s="180">
        <v>16</v>
      </c>
      <c r="E1112" s="180">
        <v>8</v>
      </c>
      <c r="F1112" s="180"/>
      <c r="G1112" s="180">
        <f>SUM(C1112:F1112)</f>
      </c>
      <c r="H1112" s="182">
        <v>5500</v>
      </c>
      <c r="I1112" s="125">
        <f>G1112*H1112</f>
      </c>
      <c r="J1112" s="125">
        <f>I1112*0.1</f>
      </c>
      <c r="K1112" s="125">
        <f>SUM(I1112:J1112)</f>
      </c>
      <c r="L1112" s="175"/>
      <c r="M1112" s="87"/>
      <c r="N1112" s="87"/>
      <c r="O1112" s="87"/>
      <c r="P1112" s="87"/>
      <c r="Q1112" s="87"/>
      <c r="R1112" s="87"/>
      <c r="S1112" s="87"/>
      <c r="T1112" s="87"/>
    </row>
    <row x14ac:dyDescent="0.25" r="1113" customHeight="1" ht="17.25">
      <c r="A1113" s="178">
        <f>A1112</f>
        <v>25569.375</v>
      </c>
      <c r="B1113" s="186" t="s">
        <v>61</v>
      </c>
      <c r="C1113" s="180"/>
      <c r="D1113" s="180">
        <v>7</v>
      </c>
      <c r="E1113" s="180"/>
      <c r="F1113" s="180"/>
      <c r="G1113" s="180">
        <f>SUM(C1113:F1113)</f>
      </c>
      <c r="H1113" s="182">
        <v>5500</v>
      </c>
      <c r="I1113" s="125">
        <f>G1113*H1113</f>
      </c>
      <c r="J1113" s="125">
        <f>I1113*0.1</f>
      </c>
      <c r="K1113" s="125">
        <f>SUM(I1113:J1113)</f>
      </c>
      <c r="L1113" s="175"/>
      <c r="M1113" s="87"/>
      <c r="N1113" s="87"/>
      <c r="O1113" s="87"/>
      <c r="P1113" s="87"/>
      <c r="Q1113" s="87"/>
      <c r="R1113" s="87"/>
      <c r="S1113" s="87"/>
      <c r="T1113" s="87"/>
    </row>
    <row x14ac:dyDescent="0.25" r="1114" customHeight="1" ht="17.25">
      <c r="A1114" s="178">
        <f>A1113</f>
        <v>25569.375</v>
      </c>
      <c r="B1114" s="179" t="s">
        <v>33</v>
      </c>
      <c r="C1114" s="180"/>
      <c r="D1114" s="180">
        <v>8</v>
      </c>
      <c r="E1114" s="180"/>
      <c r="F1114" s="180"/>
      <c r="G1114" s="180">
        <f>SUM(C1114:F1114)</f>
      </c>
      <c r="H1114" s="182">
        <v>5500</v>
      </c>
      <c r="I1114" s="125">
        <f>G1114*H1114</f>
      </c>
      <c r="J1114" s="125">
        <f>I1114*0.1</f>
      </c>
      <c r="K1114" s="125">
        <f>SUM(I1114:J1114)</f>
      </c>
      <c r="L1114" s="175"/>
      <c r="M1114" s="87"/>
      <c r="N1114" s="87"/>
      <c r="O1114" s="87"/>
      <c r="P1114" s="87"/>
      <c r="Q1114" s="87"/>
      <c r="R1114" s="87"/>
      <c r="S1114" s="87"/>
      <c r="T1114" s="87"/>
    </row>
    <row x14ac:dyDescent="0.25" r="1115" customHeight="1" ht="17.25">
      <c r="A1115" s="178">
        <f>A1114</f>
        <v>25569.375</v>
      </c>
      <c r="B1115" s="179" t="s">
        <v>12</v>
      </c>
      <c r="C1115" s="180"/>
      <c r="D1115" s="180">
        <v>0</v>
      </c>
      <c r="E1115" s="180"/>
      <c r="F1115" s="180"/>
      <c r="G1115" s="180">
        <f>SUM(C1115:F1115)</f>
      </c>
      <c r="H1115" s="182">
        <v>6000</v>
      </c>
      <c r="I1115" s="125">
        <f>G1115*H1115</f>
      </c>
      <c r="J1115" s="125">
        <f>I1115*0.1</f>
      </c>
      <c r="K1115" s="125">
        <f>SUM(I1115:J1115)</f>
      </c>
      <c r="L1115" s="175"/>
      <c r="M1115" s="87"/>
      <c r="N1115" s="87"/>
      <c r="O1115" s="87"/>
      <c r="P1115" s="87"/>
      <c r="Q1115" s="87"/>
      <c r="R1115" s="87"/>
      <c r="S1115" s="87"/>
      <c r="T1115" s="87"/>
    </row>
    <row x14ac:dyDescent="0.25" r="1116" customHeight="1" ht="17.25">
      <c r="A1116" s="178">
        <f>A1115</f>
        <v>25569.375</v>
      </c>
      <c r="B1116" s="186" t="s">
        <v>37</v>
      </c>
      <c r="C1116" s="180"/>
      <c r="D1116" s="180">
        <v>6</v>
      </c>
      <c r="E1116" s="180"/>
      <c r="F1116" s="180"/>
      <c r="G1116" s="180">
        <f>SUM(C1116:F1116)</f>
      </c>
      <c r="H1116" s="182">
        <v>6500</v>
      </c>
      <c r="I1116" s="125">
        <f>G1116*H1116</f>
      </c>
      <c r="J1116" s="125">
        <f>I1116*0.1</f>
      </c>
      <c r="K1116" s="125">
        <f>SUM(I1116:J1116)</f>
      </c>
      <c r="L1116" s="175"/>
      <c r="M1116" s="87"/>
      <c r="N1116" s="87"/>
      <c r="O1116" s="87"/>
      <c r="P1116" s="87"/>
      <c r="Q1116" s="87"/>
      <c r="R1116" s="87"/>
      <c r="S1116" s="87"/>
      <c r="T1116" s="87"/>
    </row>
    <row x14ac:dyDescent="0.25" r="1117" customHeight="1" ht="17.25">
      <c r="A1117" s="178">
        <f>A1116</f>
        <v>25569.375</v>
      </c>
      <c r="B1117" s="186" t="s">
        <v>64</v>
      </c>
      <c r="C1117" s="180"/>
      <c r="D1117" s="180">
        <v>0</v>
      </c>
      <c r="E1117" s="180"/>
      <c r="F1117" s="180"/>
      <c r="G1117" s="180">
        <f>SUM(C1117:F1117)</f>
      </c>
      <c r="H1117" s="182">
        <v>5500</v>
      </c>
      <c r="I1117" s="125">
        <f>G1117*H1117</f>
      </c>
      <c r="J1117" s="125">
        <f>I1117*0.1</f>
      </c>
      <c r="K1117" s="125">
        <f>SUM(I1117:J1117)</f>
      </c>
      <c r="L1117" s="175"/>
      <c r="M1117" s="87"/>
      <c r="N1117" s="87"/>
      <c r="O1117" s="87"/>
      <c r="P1117" s="87"/>
      <c r="Q1117" s="87"/>
      <c r="R1117" s="87"/>
      <c r="S1117" s="87"/>
      <c r="T1117" s="87"/>
    </row>
    <row x14ac:dyDescent="0.25" r="1118" customHeight="1" ht="17.25">
      <c r="A1118" s="178">
        <f>A1117</f>
        <v>25569.375</v>
      </c>
      <c r="B1118" s="179" t="s">
        <v>25</v>
      </c>
      <c r="C1118" s="180"/>
      <c r="D1118" s="180">
        <v>0</v>
      </c>
      <c r="E1118" s="180"/>
      <c r="F1118" s="180"/>
      <c r="G1118" s="180">
        <f>SUM(C1118:F1118)</f>
      </c>
      <c r="H1118" s="182">
        <v>6000</v>
      </c>
      <c r="I1118" s="125">
        <f>G1118*H1118</f>
      </c>
      <c r="J1118" s="125">
        <f>I1118*0.1</f>
      </c>
      <c r="K1118" s="125">
        <f>SUM(I1118:J1118)</f>
      </c>
      <c r="L1118" s="175"/>
      <c r="M1118" s="87"/>
      <c r="N1118" s="87"/>
      <c r="O1118" s="87"/>
      <c r="P1118" s="87"/>
      <c r="Q1118" s="87"/>
      <c r="R1118" s="87"/>
      <c r="S1118" s="87"/>
      <c r="T1118" s="87"/>
    </row>
    <row x14ac:dyDescent="0.25" r="1119" customHeight="1" ht="17.25">
      <c r="A1119" s="178">
        <f>A1118</f>
        <v>25569.375</v>
      </c>
      <c r="B1119" s="186" t="s">
        <v>76</v>
      </c>
      <c r="C1119" s="188"/>
      <c r="D1119" s="180">
        <v>25</v>
      </c>
      <c r="E1119" s="180">
        <v>15</v>
      </c>
      <c r="F1119" s="180"/>
      <c r="G1119" s="180">
        <f>SUM(C1119:F1119)</f>
      </c>
      <c r="H1119" s="125">
        <v>6000</v>
      </c>
      <c r="I1119" s="125">
        <f>G1119*H1119</f>
      </c>
      <c r="J1119" s="125">
        <f>I1119*0.1</f>
      </c>
      <c r="K1119" s="125">
        <f>SUM(I1119:J1119)</f>
      </c>
      <c r="L1119" s="175"/>
      <c r="M1119" s="87"/>
      <c r="N1119" s="87"/>
      <c r="O1119" s="87"/>
      <c r="P1119" s="87"/>
      <c r="Q1119" s="87"/>
      <c r="R1119" s="87"/>
      <c r="S1119" s="87"/>
      <c r="T1119" s="87"/>
    </row>
    <row x14ac:dyDescent="0.25" r="1120" customHeight="1" ht="17.25">
      <c r="A1120" s="178">
        <f>A1119</f>
        <v>25569.375</v>
      </c>
      <c r="B1120" s="186" t="s">
        <v>149</v>
      </c>
      <c r="C1120" s="180"/>
      <c r="D1120" s="180">
        <v>95</v>
      </c>
      <c r="E1120" s="180">
        <v>29</v>
      </c>
      <c r="F1120" s="180">
        <v>3</v>
      </c>
      <c r="G1120" s="180">
        <f>SUM(C1120:F1120)</f>
      </c>
      <c r="H1120" s="125">
        <v>6000</v>
      </c>
      <c r="I1120" s="125">
        <f>G1120*H1120</f>
      </c>
      <c r="J1120" s="125">
        <f>I1120*0.1</f>
      </c>
      <c r="K1120" s="125">
        <f>SUM(I1120:J1120)</f>
      </c>
      <c r="L1120" s="175"/>
      <c r="M1120" s="87"/>
      <c r="N1120" s="87"/>
      <c r="O1120" s="87"/>
      <c r="P1120" s="87"/>
      <c r="Q1120" s="87"/>
      <c r="R1120" s="87"/>
      <c r="S1120" s="87"/>
      <c r="T1120" s="87"/>
    </row>
    <row x14ac:dyDescent="0.25" r="1121" customHeight="1" ht="17.25">
      <c r="A1121" s="178">
        <f>A1120</f>
        <v>25569.375</v>
      </c>
      <c r="B1121" s="186" t="s">
        <v>43</v>
      </c>
      <c r="C1121" s="180"/>
      <c r="D1121" s="180">
        <v>34</v>
      </c>
      <c r="E1121" s="180"/>
      <c r="F1121" s="180"/>
      <c r="G1121" s="180">
        <f>SUM(C1121:F1121)</f>
      </c>
      <c r="H1121" s="125">
        <v>6000</v>
      </c>
      <c r="I1121" s="125">
        <f>G1121*H1121</f>
      </c>
      <c r="J1121" s="125">
        <f>I1121*0.1</f>
      </c>
      <c r="K1121" s="125">
        <f>SUM(I1121:J1121)</f>
      </c>
      <c r="L1121" s="175"/>
      <c r="M1121" s="87"/>
      <c r="N1121" s="87"/>
      <c r="O1121" s="87"/>
      <c r="P1121" s="87"/>
      <c r="Q1121" s="87"/>
      <c r="R1121" s="87"/>
      <c r="S1121" s="87"/>
      <c r="T1121" s="87"/>
    </row>
    <row x14ac:dyDescent="0.25" r="1122" customHeight="1" ht="17.25">
      <c r="A1122" s="178">
        <f>A1121</f>
        <v>25569.375</v>
      </c>
      <c r="B1122" s="186" t="s">
        <v>18</v>
      </c>
      <c r="C1122" s="180"/>
      <c r="D1122" s="180">
        <v>8</v>
      </c>
      <c r="E1122" s="180">
        <v>7</v>
      </c>
      <c r="F1122" s="180">
        <v>6</v>
      </c>
      <c r="G1122" s="180">
        <f>SUM(C1122:F1122)</f>
      </c>
      <c r="H1122" s="125">
        <v>6000</v>
      </c>
      <c r="I1122" s="125">
        <f>G1122*H1122</f>
      </c>
      <c r="J1122" s="125">
        <f>I1122*0.1</f>
      </c>
      <c r="K1122" s="125">
        <f>SUM(I1122:J1122)</f>
      </c>
      <c r="L1122" s="175"/>
      <c r="M1122" s="87"/>
      <c r="N1122" s="87"/>
      <c r="O1122" s="87"/>
      <c r="P1122" s="87"/>
      <c r="Q1122" s="87"/>
      <c r="R1122" s="87"/>
      <c r="S1122" s="87"/>
      <c r="T1122" s="87"/>
    </row>
    <row x14ac:dyDescent="0.25" r="1123" customHeight="1" ht="17.25">
      <c r="A1123" s="178">
        <f>A1122</f>
        <v>25569.375</v>
      </c>
      <c r="B1123" s="186" t="s">
        <v>82</v>
      </c>
      <c r="C1123" s="188">
        <v>12</v>
      </c>
      <c r="D1123" s="180">
        <v>25</v>
      </c>
      <c r="E1123" s="180">
        <v>9</v>
      </c>
      <c r="F1123" s="180">
        <v>7</v>
      </c>
      <c r="G1123" s="180">
        <f>SUM(C1123:F1123)</f>
      </c>
      <c r="H1123" s="125">
        <v>5000</v>
      </c>
      <c r="I1123" s="125">
        <f>G1123*H1123</f>
      </c>
      <c r="J1123" s="125">
        <f>I1123*0.1</f>
      </c>
      <c r="K1123" s="125">
        <f>SUM(I1123:J1123)</f>
      </c>
      <c r="L1123" s="175"/>
      <c r="M1123" s="87"/>
      <c r="N1123" s="87"/>
      <c r="O1123" s="87"/>
      <c r="P1123" s="87"/>
      <c r="Q1123" s="87"/>
      <c r="R1123" s="87"/>
      <c r="S1123" s="87"/>
      <c r="T1123" s="87"/>
    </row>
    <row x14ac:dyDescent="0.25" r="1124" customHeight="1" ht="17.25">
      <c r="A1124" s="178">
        <f>A1123</f>
        <v>25569.375</v>
      </c>
      <c r="B1124" s="186" t="s">
        <v>151</v>
      </c>
      <c r="C1124" s="180"/>
      <c r="D1124" s="180">
        <v>0</v>
      </c>
      <c r="E1124" s="180"/>
      <c r="F1124" s="180"/>
      <c r="G1124" s="180">
        <f>SUM(C1124:F1124)</f>
      </c>
      <c r="H1124" s="125">
        <v>5000</v>
      </c>
      <c r="I1124" s="125">
        <f>G1124*H1124</f>
      </c>
      <c r="J1124" s="125">
        <f>I1124*0.1</f>
      </c>
      <c r="K1124" s="125">
        <f>SUM(I1124:J1124)</f>
      </c>
      <c r="L1124" s="175"/>
      <c r="M1124" s="87"/>
      <c r="N1124" s="87"/>
      <c r="O1124" s="87"/>
      <c r="P1124" s="87"/>
      <c r="Q1124" s="87"/>
      <c r="R1124" s="87"/>
      <c r="S1124" s="87"/>
      <c r="T1124" s="87"/>
    </row>
    <row x14ac:dyDescent="0.25" r="1125" customHeight="1" ht="17.25">
      <c r="A1125" s="178">
        <f>A1124</f>
        <v>25569.375</v>
      </c>
      <c r="B1125" s="186" t="s">
        <v>105</v>
      </c>
      <c r="C1125" s="180"/>
      <c r="D1125" s="180">
        <v>0</v>
      </c>
      <c r="E1125" s="180"/>
      <c r="F1125" s="180"/>
      <c r="G1125" s="180">
        <f>SUM(C1125:F1125)</f>
      </c>
      <c r="H1125" s="125">
        <v>7000</v>
      </c>
      <c r="I1125" s="125">
        <f>G1125*H1125</f>
      </c>
      <c r="J1125" s="185"/>
      <c r="K1125" s="125">
        <f>SUM(I1125:J1125)</f>
      </c>
      <c r="L1125" s="175"/>
      <c r="M1125" s="87"/>
      <c r="N1125" s="87"/>
      <c r="O1125" s="87"/>
      <c r="P1125" s="87"/>
      <c r="Q1125" s="87"/>
      <c r="R1125" s="87"/>
      <c r="S1125" s="87"/>
      <c r="T1125" s="87"/>
    </row>
    <row x14ac:dyDescent="0.25" r="1126" customHeight="1" ht="17.25">
      <c r="A1126" s="178">
        <f>A1125</f>
        <v>25569.375</v>
      </c>
      <c r="B1126" s="186" t="s">
        <v>23</v>
      </c>
      <c r="C1126" s="180"/>
      <c r="D1126" s="180">
        <v>15</v>
      </c>
      <c r="E1126" s="180"/>
      <c r="F1126" s="180"/>
      <c r="G1126" s="180">
        <f>SUM(C1126:F1126)</f>
      </c>
      <c r="H1126" s="125">
        <v>6000</v>
      </c>
      <c r="I1126" s="125">
        <f>G1126*H1126</f>
      </c>
      <c r="J1126" s="125">
        <f>I1126*0.1</f>
      </c>
      <c r="K1126" s="125">
        <f>SUM(I1126:J1126)</f>
      </c>
      <c r="L1126" s="175"/>
      <c r="M1126" s="87"/>
      <c r="N1126" s="87"/>
      <c r="O1126" s="87"/>
      <c r="P1126" s="87"/>
      <c r="Q1126" s="87"/>
      <c r="R1126" s="87"/>
      <c r="S1126" s="87"/>
      <c r="T1126" s="87"/>
    </row>
    <row x14ac:dyDescent="0.25" r="1127" customHeight="1" ht="17.25">
      <c r="A1127" s="178">
        <f>A1126</f>
        <v>25569.375</v>
      </c>
      <c r="B1127" s="186" t="s">
        <v>40</v>
      </c>
      <c r="C1127" s="180"/>
      <c r="D1127" s="180">
        <v>16</v>
      </c>
      <c r="E1127" s="180"/>
      <c r="F1127" s="180"/>
      <c r="G1127" s="180">
        <f>SUM(C1127:F1127)</f>
      </c>
      <c r="H1127" s="125">
        <v>6500</v>
      </c>
      <c r="I1127" s="125">
        <f>G1127*H1127</f>
      </c>
      <c r="J1127" s="125">
        <f>I1127*0.1</f>
      </c>
      <c r="K1127" s="125">
        <f>SUM(I1127:J1127)</f>
      </c>
      <c r="L1127" s="175"/>
      <c r="M1127" s="87"/>
      <c r="N1127" s="87"/>
      <c r="O1127" s="87"/>
      <c r="P1127" s="87"/>
      <c r="Q1127" s="87"/>
      <c r="R1127" s="87"/>
      <c r="S1127" s="87"/>
      <c r="T1127" s="87"/>
    </row>
    <row x14ac:dyDescent="0.25" r="1128" customHeight="1" ht="17.25">
      <c r="A1128" s="178">
        <f>A1127</f>
        <v>25569.375</v>
      </c>
      <c r="B1128" s="186" t="s">
        <v>86</v>
      </c>
      <c r="C1128" s="180"/>
      <c r="D1128" s="180"/>
      <c r="E1128" s="180">
        <v>6</v>
      </c>
      <c r="F1128" s="180"/>
      <c r="G1128" s="180">
        <f>SUM(C1128:F1128)</f>
      </c>
      <c r="H1128" s="125">
        <v>6000</v>
      </c>
      <c r="I1128" s="125">
        <f>G1128*H1128</f>
      </c>
      <c r="J1128" s="125">
        <f>I1128*0.1</f>
      </c>
      <c r="K1128" s="125">
        <f>SUM(I1128:J1128)</f>
      </c>
      <c r="L1128" s="175"/>
      <c r="M1128" s="87"/>
      <c r="N1128" s="87"/>
      <c r="O1128" s="87"/>
      <c r="P1128" s="87"/>
      <c r="Q1128" s="87"/>
      <c r="R1128" s="87"/>
      <c r="S1128" s="87"/>
      <c r="T1128" s="87"/>
    </row>
    <row x14ac:dyDescent="0.25" r="1129" customHeight="1" ht="17.25">
      <c r="A1129" s="178">
        <f>A1127</f>
        <v>25569.375</v>
      </c>
      <c r="B1129" s="186" t="s">
        <v>86</v>
      </c>
      <c r="C1129" s="180"/>
      <c r="D1129" s="192">
        <v>21</v>
      </c>
      <c r="E1129" s="180"/>
      <c r="F1129" s="192">
        <v>5</v>
      </c>
      <c r="G1129" s="180">
        <f>SUM(C1129:F1129)</f>
      </c>
      <c r="H1129" s="193">
        <v>9000</v>
      </c>
      <c r="I1129" s="125">
        <f>G1129*H1129</f>
      </c>
      <c r="J1129" s="125">
        <f>I1129*0.1</f>
      </c>
      <c r="K1129" s="125">
        <f>SUM(I1129:J1129)</f>
      </c>
      <c r="L1129" s="175"/>
      <c r="M1129" s="87"/>
      <c r="N1129" s="87"/>
      <c r="O1129" s="87"/>
      <c r="P1129" s="87"/>
      <c r="Q1129" s="87"/>
      <c r="R1129" s="87"/>
      <c r="S1129" s="87"/>
      <c r="T1129" s="87"/>
    </row>
    <row x14ac:dyDescent="0.25" r="1130" customHeight="1" ht="17.25">
      <c r="A1130" s="178">
        <f>A1129</f>
        <v>25569.375</v>
      </c>
      <c r="B1130" s="186" t="s">
        <v>152</v>
      </c>
      <c r="C1130" s="180"/>
      <c r="D1130" s="180">
        <v>30</v>
      </c>
      <c r="E1130" s="180"/>
      <c r="F1130" s="180"/>
      <c r="G1130" s="180">
        <f>SUM(C1130:F1130)</f>
      </c>
      <c r="H1130" s="125">
        <v>6000</v>
      </c>
      <c r="I1130" s="125">
        <f>G1130*H1130</f>
      </c>
      <c r="J1130" s="125">
        <f>I1130*0.1</f>
      </c>
      <c r="K1130" s="125">
        <f>SUM(I1130:J1130)</f>
      </c>
      <c r="L1130" s="175"/>
      <c r="M1130" s="87"/>
      <c r="N1130" s="87"/>
      <c r="O1130" s="87"/>
      <c r="P1130" s="87"/>
      <c r="Q1130" s="87"/>
      <c r="R1130" s="87"/>
      <c r="S1130" s="87"/>
      <c r="T1130" s="87"/>
    </row>
    <row x14ac:dyDescent="0.25" r="1131" customHeight="1" ht="17.25">
      <c r="A1131" s="178">
        <f>A1126</f>
        <v>25569.375</v>
      </c>
      <c r="B1131" s="186" t="s">
        <v>153</v>
      </c>
      <c r="C1131" s="180"/>
      <c r="D1131" s="180">
        <v>10</v>
      </c>
      <c r="E1131" s="180"/>
      <c r="F1131" s="180"/>
      <c r="G1131" s="180">
        <f>SUM(C1131:F1131)</f>
      </c>
      <c r="H1131" s="125">
        <v>6000</v>
      </c>
      <c r="I1131" s="125">
        <f>G1131*H1131</f>
      </c>
      <c r="J1131" s="125">
        <f>I1131*0.1</f>
      </c>
      <c r="K1131" s="125">
        <f>SUM(I1131:J1131)</f>
      </c>
      <c r="L1131" s="175"/>
      <c r="M1131" s="87"/>
      <c r="N1131" s="87"/>
      <c r="O1131" s="87"/>
      <c r="P1131" s="87"/>
      <c r="Q1131" s="87"/>
      <c r="R1131" s="87"/>
      <c r="S1131" s="87"/>
      <c r="T1131" s="87"/>
    </row>
    <row x14ac:dyDescent="0.25" r="1132" customHeight="1" ht="17.25">
      <c r="A1132" s="178">
        <f>A1127</f>
        <v>25569.375</v>
      </c>
      <c r="B1132" s="186" t="s">
        <v>46</v>
      </c>
      <c r="C1132" s="204">
        <v>8</v>
      </c>
      <c r="D1132" s="180">
        <v>15</v>
      </c>
      <c r="E1132" s="180">
        <v>8</v>
      </c>
      <c r="F1132" s="180"/>
      <c r="G1132" s="180">
        <f>SUM(C1132:F1132)</f>
      </c>
      <c r="H1132" s="125">
        <v>5500</v>
      </c>
      <c r="I1132" s="125">
        <f>G1132*H1132</f>
      </c>
      <c r="J1132" s="125">
        <f>I1132*0.1</f>
      </c>
      <c r="K1132" s="125">
        <f>SUM(I1132:J1132)</f>
      </c>
      <c r="L1132" s="175"/>
      <c r="M1132" s="87"/>
      <c r="N1132" s="87"/>
      <c r="O1132" s="87"/>
      <c r="P1132" s="87"/>
      <c r="Q1132" s="87"/>
      <c r="R1132" s="87"/>
      <c r="S1132" s="87"/>
      <c r="T1132" s="87"/>
    </row>
    <row x14ac:dyDescent="0.25" r="1133" customHeight="1" ht="17.25">
      <c r="A1133" s="178">
        <f>A1126</f>
        <v>25569.375</v>
      </c>
      <c r="B1133" s="186"/>
      <c r="C1133" s="180"/>
      <c r="D1133" s="180"/>
      <c r="E1133" s="180"/>
      <c r="F1133" s="180"/>
      <c r="G1133" s="180">
        <f>SUM(C1133:F1133)</f>
      </c>
      <c r="H1133" s="125"/>
      <c r="I1133" s="125">
        <f>G1133*H1133</f>
      </c>
      <c r="J1133" s="125">
        <f>I1133*0.1</f>
      </c>
      <c r="K1133" s="125">
        <f>SUM(I1133:J1133)</f>
      </c>
      <c r="L1133" s="175"/>
      <c r="M1133" s="87"/>
      <c r="N1133" s="87"/>
      <c r="O1133" s="87"/>
      <c r="P1133" s="87"/>
      <c r="Q1133" s="87"/>
      <c r="R1133" s="87"/>
      <c r="S1133" s="87"/>
      <c r="T1133" s="87"/>
    </row>
    <row x14ac:dyDescent="0.25" r="1134" customHeight="1" ht="17.25">
      <c r="A1134" s="178">
        <f>A1127</f>
        <v>25569.375</v>
      </c>
      <c r="B1134" s="186"/>
      <c r="C1134" s="180"/>
      <c r="D1134" s="180"/>
      <c r="E1134" s="180"/>
      <c r="F1134" s="180"/>
      <c r="G1134" s="180">
        <f>SUM(C1134:F1134)</f>
      </c>
      <c r="H1134" s="125"/>
      <c r="I1134" s="125">
        <f>G1134*H1134</f>
      </c>
      <c r="J1134" s="125">
        <f>I1134*0.1</f>
      </c>
      <c r="K1134" s="125">
        <f>SUM(I1134:J1134)</f>
      </c>
      <c r="L1134" s="175"/>
      <c r="M1134" s="87"/>
      <c r="N1134" s="87"/>
      <c r="O1134" s="87"/>
      <c r="P1134" s="87"/>
      <c r="Q1134" s="87"/>
      <c r="R1134" s="87"/>
      <c r="S1134" s="87"/>
      <c r="T1134" s="87"/>
    </row>
    <row x14ac:dyDescent="0.25" r="1135" customHeight="1" ht="17.25">
      <c r="A1135" s="178">
        <f>A1133</f>
        <v>25569.375</v>
      </c>
      <c r="B1135" s="179"/>
      <c r="C1135" s="180"/>
      <c r="D1135" s="180"/>
      <c r="E1135" s="180"/>
      <c r="F1135" s="180"/>
      <c r="G1135" s="180">
        <f>SUM(C1135:F1135)</f>
      </c>
      <c r="H1135" s="125"/>
      <c r="I1135" s="125">
        <f>G1135*H1135</f>
      </c>
      <c r="J1135" s="125">
        <v>0</v>
      </c>
      <c r="K1135" s="125">
        <f>SUM(I1135:J1135)</f>
      </c>
      <c r="L1135" s="175"/>
      <c r="M1135" s="87"/>
      <c r="N1135" s="87"/>
      <c r="O1135" s="87"/>
      <c r="P1135" s="87"/>
      <c r="Q1135" s="87"/>
      <c r="R1135" s="87"/>
      <c r="S1135" s="87"/>
      <c r="T1135" s="87"/>
    </row>
    <row x14ac:dyDescent="0.25" r="1136" customHeight="1" ht="17.25">
      <c r="A1136" s="189">
        <f>A1135</f>
        <v>25569.375</v>
      </c>
      <c r="B1136" s="190" t="s">
        <v>155</v>
      </c>
      <c r="C1136" s="191">
        <f>SUM(C1089:C1135)</f>
      </c>
      <c r="D1136" s="191">
        <f>SUM(D1089:D1135)</f>
      </c>
      <c r="E1136" s="191">
        <f>SUM(E1089:E1135)</f>
      </c>
      <c r="F1136" s="191">
        <f>SUM(F1089:F1135)</f>
      </c>
      <c r="G1136" s="191">
        <f>SUM(G1089:G1135)</f>
      </c>
      <c r="H1136" s="191"/>
      <c r="I1136" s="191">
        <f>SUM(I1089:I1135)</f>
      </c>
      <c r="J1136" s="191">
        <f>SUM(J1089:J1135)</f>
      </c>
      <c r="K1136" s="191">
        <f>SUM(K1089:K1135)</f>
      </c>
      <c r="L1136" s="175"/>
      <c r="M1136" s="87"/>
      <c r="N1136" s="87"/>
      <c r="O1136" s="87"/>
      <c r="P1136" s="87"/>
      <c r="Q1136" s="87"/>
      <c r="R1136" s="87"/>
      <c r="S1136" s="87"/>
      <c r="T1136" s="87"/>
    </row>
    <row x14ac:dyDescent="0.25" r="1137" customHeight="1" ht="17.25">
      <c r="A1137" s="178">
        <f>A1136</f>
        <v>25569.375</v>
      </c>
      <c r="B1137" s="186" t="s">
        <v>113</v>
      </c>
      <c r="C1137" s="180"/>
      <c r="D1137" s="180">
        <v>39</v>
      </c>
      <c r="E1137" s="180">
        <v>46</v>
      </c>
      <c r="F1137" s="180"/>
      <c r="G1137" s="180">
        <f>SUM(C1137:F1137)</f>
      </c>
      <c r="H1137" s="125">
        <v>6500</v>
      </c>
      <c r="I1137" s="125">
        <f>G1137*H1137</f>
      </c>
      <c r="J1137" s="185"/>
      <c r="K1137" s="125">
        <f>SUM(I1137:J1137)</f>
      </c>
      <c r="L1137" s="175"/>
      <c r="M1137" s="87"/>
      <c r="N1137" s="87"/>
      <c r="O1137" s="87"/>
      <c r="P1137" s="87"/>
      <c r="Q1137" s="87"/>
      <c r="R1137" s="87"/>
      <c r="S1137" s="87"/>
      <c r="T1137" s="87"/>
    </row>
    <row x14ac:dyDescent="0.25" r="1138" customHeight="1" ht="17.25">
      <c r="A1138" s="178">
        <f>A1137</f>
        <v>25569.375</v>
      </c>
      <c r="B1138" s="186" t="s">
        <v>156</v>
      </c>
      <c r="C1138" s="180"/>
      <c r="D1138" s="180">
        <v>8</v>
      </c>
      <c r="E1138" s="180">
        <v>5</v>
      </c>
      <c r="F1138" s="180"/>
      <c r="G1138" s="180">
        <f>SUM(C1138:F1138)</f>
      </c>
      <c r="H1138" s="125">
        <v>6500</v>
      </c>
      <c r="I1138" s="125">
        <f>G1138*H1138</f>
      </c>
      <c r="J1138" s="185"/>
      <c r="K1138" s="125">
        <f>SUM(I1138:J1138)</f>
      </c>
      <c r="L1138" s="175"/>
      <c r="M1138" s="87"/>
      <c r="N1138" s="87"/>
      <c r="O1138" s="87"/>
      <c r="P1138" s="87"/>
      <c r="Q1138" s="87"/>
      <c r="R1138" s="87"/>
      <c r="S1138" s="87"/>
      <c r="T1138" s="87"/>
    </row>
    <row x14ac:dyDescent="0.25" r="1139" customHeight="1" ht="17.25">
      <c r="A1139" s="178">
        <f>A1138</f>
        <v>25569.375</v>
      </c>
      <c r="B1139" s="186" t="s">
        <v>112</v>
      </c>
      <c r="C1139" s="180"/>
      <c r="D1139" s="180">
        <v>7</v>
      </c>
      <c r="E1139" s="180">
        <v>4</v>
      </c>
      <c r="F1139" s="180"/>
      <c r="G1139" s="180">
        <f>SUM(C1139:F1139)</f>
      </c>
      <c r="H1139" s="125">
        <v>6900</v>
      </c>
      <c r="I1139" s="125">
        <f>G1139*H1139</f>
      </c>
      <c r="J1139" s="185"/>
      <c r="K1139" s="125">
        <f>SUM(I1139:J1139)</f>
      </c>
      <c r="L1139" s="175"/>
      <c r="M1139" s="87"/>
      <c r="N1139" s="87"/>
      <c r="O1139" s="87"/>
      <c r="P1139" s="87"/>
      <c r="Q1139" s="87"/>
      <c r="R1139" s="87"/>
      <c r="S1139" s="87"/>
      <c r="T1139" s="87"/>
    </row>
    <row x14ac:dyDescent="0.25" r="1140" customHeight="1" ht="17.25">
      <c r="A1140" s="178">
        <f>A1139</f>
        <v>25569.375</v>
      </c>
      <c r="B1140" s="179"/>
      <c r="C1140" s="180"/>
      <c r="D1140" s="180"/>
      <c r="E1140" s="180"/>
      <c r="F1140" s="180"/>
      <c r="G1140" s="180">
        <f>SUM(C1140:F1140)</f>
      </c>
      <c r="H1140" s="125"/>
      <c r="I1140" s="125">
        <f>G1140*H1140</f>
      </c>
      <c r="J1140" s="185"/>
      <c r="K1140" s="125">
        <f>SUM(I1140:J1140)</f>
      </c>
      <c r="L1140" s="175"/>
      <c r="M1140" s="87"/>
      <c r="N1140" s="87"/>
      <c r="O1140" s="87"/>
      <c r="P1140" s="87"/>
      <c r="Q1140" s="87"/>
      <c r="R1140" s="87"/>
      <c r="S1140" s="87"/>
      <c r="T1140" s="87"/>
    </row>
    <row x14ac:dyDescent="0.25" r="1141" customHeight="1" ht="17.25">
      <c r="A1141" s="178">
        <f>A1140</f>
        <v>25569.375</v>
      </c>
      <c r="B1141" s="179"/>
      <c r="C1141" s="180"/>
      <c r="D1141" s="180"/>
      <c r="E1141" s="180"/>
      <c r="F1141" s="180"/>
      <c r="G1141" s="180">
        <f>SUM(C1141:F1141)</f>
      </c>
      <c r="H1141" s="125"/>
      <c r="I1141" s="125">
        <f>G1141*H1141</f>
      </c>
      <c r="J1141" s="185"/>
      <c r="K1141" s="125">
        <f>SUM(I1141:J1141)</f>
      </c>
      <c r="L1141" s="175"/>
      <c r="M1141" s="87"/>
      <c r="N1141" s="87"/>
      <c r="O1141" s="87"/>
      <c r="P1141" s="87"/>
      <c r="Q1141" s="87"/>
      <c r="R1141" s="87"/>
      <c r="S1141" s="87"/>
      <c r="T1141" s="87"/>
    </row>
    <row x14ac:dyDescent="0.25" r="1142" customHeight="1" ht="17.25">
      <c r="A1142" s="178">
        <f>A1141</f>
        <v>25569.375</v>
      </c>
      <c r="B1142" s="179"/>
      <c r="C1142" s="180"/>
      <c r="D1142" s="180"/>
      <c r="E1142" s="180"/>
      <c r="F1142" s="180"/>
      <c r="G1142" s="180">
        <f>SUM(C1142:F1142)</f>
      </c>
      <c r="H1142" s="125"/>
      <c r="I1142" s="125">
        <f>G1142*H1142</f>
      </c>
      <c r="J1142" s="185"/>
      <c r="K1142" s="125">
        <f>SUM(I1142:J1142)</f>
      </c>
      <c r="L1142" s="175"/>
      <c r="M1142" s="87"/>
      <c r="N1142" s="87"/>
      <c r="O1142" s="87"/>
      <c r="P1142" s="87"/>
      <c r="Q1142" s="87"/>
      <c r="R1142" s="87"/>
      <c r="S1142" s="87"/>
      <c r="T1142" s="87"/>
    </row>
    <row x14ac:dyDescent="0.25" r="1143" customHeight="1" ht="17.25">
      <c r="A1143" s="178">
        <f>A1142</f>
        <v>25569.375</v>
      </c>
      <c r="B1143" s="179"/>
      <c r="C1143" s="180"/>
      <c r="D1143" s="180"/>
      <c r="E1143" s="180"/>
      <c r="F1143" s="180"/>
      <c r="G1143" s="180">
        <f>SUM(C1143:F1143)</f>
      </c>
      <c r="H1143" s="125"/>
      <c r="I1143" s="125">
        <f>G1143*H1143</f>
      </c>
      <c r="J1143" s="185"/>
      <c r="K1143" s="125">
        <f>SUM(I1143:J1143)</f>
      </c>
      <c r="L1143" s="175"/>
      <c r="M1143" s="87"/>
      <c r="N1143" s="87"/>
      <c r="O1143" s="87"/>
      <c r="P1143" s="87"/>
      <c r="Q1143" s="87"/>
      <c r="R1143" s="87"/>
      <c r="S1143" s="87"/>
      <c r="T1143" s="87"/>
    </row>
    <row x14ac:dyDescent="0.25" r="1144" customHeight="1" ht="17.25">
      <c r="A1144" s="178">
        <f>A1143</f>
        <v>25569.375</v>
      </c>
      <c r="B1144" s="179"/>
      <c r="C1144" s="180"/>
      <c r="D1144" s="180"/>
      <c r="E1144" s="180"/>
      <c r="F1144" s="180"/>
      <c r="G1144" s="180">
        <f>SUM(C1144:F1144)</f>
      </c>
      <c r="H1144" s="125"/>
      <c r="I1144" s="125">
        <f>G1144*H1144</f>
      </c>
      <c r="J1144" s="185"/>
      <c r="K1144" s="125">
        <f>SUM(I1144:J1144)</f>
      </c>
      <c r="L1144" s="175"/>
      <c r="M1144" s="87"/>
      <c r="N1144" s="87"/>
      <c r="O1144" s="87"/>
      <c r="P1144" s="87"/>
      <c r="Q1144" s="87"/>
      <c r="R1144" s="87"/>
      <c r="S1144" s="87"/>
      <c r="T1144" s="87"/>
    </row>
    <row x14ac:dyDescent="0.25" r="1145" customHeight="1" ht="17.25">
      <c r="A1145" s="189">
        <f>A1144</f>
        <v>25569.375</v>
      </c>
      <c r="B1145" s="190" t="s">
        <v>157</v>
      </c>
      <c r="C1145" s="191">
        <f>SUM(C1137:C1144)</f>
      </c>
      <c r="D1145" s="191">
        <f>SUM(D1137:D1144)</f>
      </c>
      <c r="E1145" s="191">
        <f>SUM(E1137:E1144)</f>
      </c>
      <c r="F1145" s="191">
        <f>SUM(F1137:F1144)</f>
      </c>
      <c r="G1145" s="191">
        <f>SUM(G1137:G1144)</f>
      </c>
      <c r="H1145" s="201"/>
      <c r="I1145" s="201">
        <f>SUM(I1137:I1144)</f>
      </c>
      <c r="J1145" s="201"/>
      <c r="K1145" s="202">
        <f>SUM(K1137:K1144)</f>
      </c>
      <c r="L1145" s="175"/>
      <c r="M1145" s="87"/>
      <c r="N1145" s="87"/>
      <c r="O1145" s="87"/>
      <c r="P1145" s="87"/>
      <c r="Q1145" s="87"/>
      <c r="R1145" s="87"/>
      <c r="S1145" s="87"/>
      <c r="T1145" s="87"/>
    </row>
    <row x14ac:dyDescent="0.25" r="1146" customHeight="1" ht="17.25" hidden="1">
      <c r="A1146" s="172" t="s">
        <v>128</v>
      </c>
      <c r="B1146" s="173" t="s">
        <v>2</v>
      </c>
      <c r="C1146" s="174" t="s">
        <v>129</v>
      </c>
      <c r="D1146" s="174" t="s">
        <v>130</v>
      </c>
      <c r="E1146" s="174" t="s">
        <v>131</v>
      </c>
      <c r="F1146" s="174" t="s">
        <v>132</v>
      </c>
      <c r="G1146" s="174" t="s">
        <v>133</v>
      </c>
      <c r="H1146" s="174" t="s">
        <v>7</v>
      </c>
      <c r="I1146" s="174" t="s">
        <v>134</v>
      </c>
      <c r="J1146" s="174" t="s">
        <v>90</v>
      </c>
      <c r="K1146" s="174" t="s">
        <v>135</v>
      </c>
      <c r="L1146" s="175"/>
      <c r="M1146" s="87"/>
      <c r="N1146" s="87"/>
      <c r="O1146" s="87"/>
      <c r="P1146" s="87"/>
      <c r="Q1146" s="87"/>
      <c r="R1146" s="87"/>
      <c r="S1146" s="87"/>
      <c r="T1146" s="87"/>
    </row>
    <row x14ac:dyDescent="0.25" r="1147" customHeight="1" ht="17.25">
      <c r="A1147" s="178">
        <f>A1145+1</f>
        <v>25569.375</v>
      </c>
      <c r="B1147" s="179" t="s">
        <v>137</v>
      </c>
      <c r="C1147" s="180"/>
      <c r="D1147" s="181">
        <v>101</v>
      </c>
      <c r="E1147" s="181">
        <v>0</v>
      </c>
      <c r="F1147" s="181">
        <v>15</v>
      </c>
      <c r="G1147" s="180">
        <f>SUM(C1147:F1147)</f>
      </c>
      <c r="H1147" s="182">
        <v>4500</v>
      </c>
      <c r="I1147" s="125">
        <f>G1147*H1147</f>
      </c>
      <c r="J1147" s="125">
        <f>I1147*0.1</f>
      </c>
      <c r="K1147" s="125">
        <f>SUM(I1147:J1147)</f>
      </c>
      <c r="L1147" s="175"/>
      <c r="M1147" s="87"/>
      <c r="N1147" s="87"/>
      <c r="O1147" s="87"/>
      <c r="P1147" s="87"/>
      <c r="Q1147" s="87"/>
      <c r="R1147" s="87"/>
      <c r="S1147" s="87"/>
      <c r="T1147" s="87"/>
    </row>
    <row x14ac:dyDescent="0.25" r="1148" customHeight="1" ht="17.25">
      <c r="A1148" s="178">
        <f>A1147</f>
        <v>25569.375</v>
      </c>
      <c r="B1148" s="179" t="s">
        <v>13</v>
      </c>
      <c r="C1148" s="180"/>
      <c r="D1148" s="180">
        <v>0</v>
      </c>
      <c r="E1148" s="180"/>
      <c r="F1148" s="180"/>
      <c r="G1148" s="180">
        <f>SUM(C1148:F1148)</f>
      </c>
      <c r="H1148" s="182">
        <v>6000</v>
      </c>
      <c r="I1148" s="125">
        <f>G1148*H1148</f>
      </c>
      <c r="J1148" s="125">
        <f>I1148*0.1</f>
      </c>
      <c r="K1148" s="125">
        <f>SUM(I1148:J1148)</f>
      </c>
      <c r="L1148" s="175"/>
      <c r="M1148" s="87"/>
      <c r="N1148" s="87"/>
      <c r="O1148" s="87"/>
      <c r="P1148" s="87"/>
      <c r="Q1148" s="87"/>
      <c r="R1148" s="87"/>
      <c r="S1148" s="87"/>
      <c r="T1148" s="87"/>
    </row>
    <row x14ac:dyDescent="0.25" r="1149" customHeight="1" ht="17.25">
      <c r="A1149" s="178">
        <f>A1148</f>
        <v>25569.375</v>
      </c>
      <c r="B1149" s="179" t="s">
        <v>58</v>
      </c>
      <c r="C1149" s="183">
        <v>14</v>
      </c>
      <c r="D1149" s="180">
        <v>13</v>
      </c>
      <c r="E1149" s="180">
        <v>9</v>
      </c>
      <c r="F1149" s="180"/>
      <c r="G1149" s="180">
        <f>SUM(C1149:F1149)</f>
      </c>
      <c r="H1149" s="182">
        <v>5500</v>
      </c>
      <c r="I1149" s="125">
        <f>G1149*H1149</f>
      </c>
      <c r="J1149" s="125">
        <f>I1149*0.1</f>
      </c>
      <c r="K1149" s="125">
        <f>SUM(I1149:J1149)</f>
      </c>
      <c r="L1149" s="175"/>
      <c r="M1149" s="87"/>
      <c r="N1149" s="87"/>
      <c r="O1149" s="87"/>
      <c r="P1149" s="87"/>
      <c r="Q1149" s="87"/>
      <c r="R1149" s="87"/>
      <c r="S1149" s="87"/>
      <c r="T1149" s="87"/>
    </row>
    <row x14ac:dyDescent="0.25" r="1150" customHeight="1" ht="17.25">
      <c r="A1150" s="178">
        <f>A1149</f>
        <v>25569.375</v>
      </c>
      <c r="B1150" s="179" t="s">
        <v>147</v>
      </c>
      <c r="C1150" s="183">
        <v>25</v>
      </c>
      <c r="D1150" s="180">
        <v>40</v>
      </c>
      <c r="E1150" s="180">
        <v>25</v>
      </c>
      <c r="F1150" s="180">
        <v>20</v>
      </c>
      <c r="G1150" s="180">
        <f>SUM(C1150:F1150)</f>
      </c>
      <c r="H1150" s="182">
        <v>5000</v>
      </c>
      <c r="I1150" s="125">
        <f>G1150*H1150</f>
      </c>
      <c r="J1150" s="125">
        <f>I1150*0.1</f>
      </c>
      <c r="K1150" s="125">
        <f>SUM(I1150:J1150)</f>
      </c>
      <c r="L1150" s="175"/>
      <c r="M1150" s="87"/>
      <c r="N1150" s="87"/>
      <c r="O1150" s="87"/>
      <c r="P1150" s="87"/>
      <c r="Q1150" s="87"/>
      <c r="R1150" s="87"/>
      <c r="S1150" s="87"/>
      <c r="T1150" s="87"/>
    </row>
    <row x14ac:dyDescent="0.25" r="1151" customHeight="1" ht="17.25">
      <c r="A1151" s="178">
        <f>A1150</f>
        <v>25569.375</v>
      </c>
      <c r="B1151" s="179" t="s">
        <v>27</v>
      </c>
      <c r="C1151" s="180"/>
      <c r="D1151" s="180">
        <v>10</v>
      </c>
      <c r="E1151" s="180">
        <v>10</v>
      </c>
      <c r="F1151" s="180"/>
      <c r="G1151" s="180">
        <f>SUM(C1151:F1151)</f>
      </c>
      <c r="H1151" s="182">
        <v>5500</v>
      </c>
      <c r="I1151" s="125">
        <f>G1151*H1151</f>
      </c>
      <c r="J1151" s="125">
        <f>I1151*0.1</f>
      </c>
      <c r="K1151" s="125">
        <f>SUM(I1151:J1151)</f>
      </c>
      <c r="L1151" s="175"/>
      <c r="M1151" s="87"/>
      <c r="N1151" s="87"/>
      <c r="O1151" s="87"/>
      <c r="P1151" s="87"/>
      <c r="Q1151" s="87"/>
      <c r="R1151" s="87"/>
      <c r="S1151" s="87"/>
      <c r="T1151" s="87"/>
    </row>
    <row x14ac:dyDescent="0.25" r="1152" customHeight="1" ht="17.25">
      <c r="A1152" s="178">
        <f>A1151</f>
        <v>25569.375</v>
      </c>
      <c r="B1152" s="179" t="s">
        <v>20</v>
      </c>
      <c r="C1152" s="180"/>
      <c r="D1152" s="180">
        <v>61</v>
      </c>
      <c r="E1152" s="180"/>
      <c r="F1152" s="180"/>
      <c r="G1152" s="180">
        <f>SUM(C1152:F1152)</f>
      </c>
      <c r="H1152" s="182">
        <v>5500</v>
      </c>
      <c r="I1152" s="125">
        <f>G1152*H1152</f>
      </c>
      <c r="J1152" s="125">
        <f>I1152*0.1</f>
      </c>
      <c r="K1152" s="125">
        <f>SUM(I1152:J1152)</f>
      </c>
      <c r="L1152" s="175"/>
      <c r="M1152" s="87"/>
      <c r="N1152" s="87"/>
      <c r="O1152" s="87"/>
      <c r="P1152" s="87"/>
      <c r="Q1152" s="87"/>
      <c r="R1152" s="87"/>
      <c r="S1152" s="87"/>
      <c r="T1152" s="87"/>
    </row>
    <row x14ac:dyDescent="0.25" r="1153" customHeight="1" ht="17.25">
      <c r="A1153" s="178">
        <f>A1152</f>
        <v>25569.375</v>
      </c>
      <c r="B1153" s="179" t="s">
        <v>31</v>
      </c>
      <c r="C1153" s="180"/>
      <c r="D1153" s="180">
        <v>25</v>
      </c>
      <c r="E1153" s="180"/>
      <c r="F1153" s="180"/>
      <c r="G1153" s="180">
        <f>SUM(C1153:F1153)</f>
      </c>
      <c r="H1153" s="182">
        <v>6000</v>
      </c>
      <c r="I1153" s="125">
        <f>G1153*H1153</f>
      </c>
      <c r="J1153" s="125">
        <f>I1153*0.1</f>
      </c>
      <c r="K1153" s="125">
        <f>SUM(I1153:J1153)</f>
      </c>
      <c r="L1153" s="175"/>
      <c r="M1153" s="87"/>
      <c r="N1153" s="87"/>
      <c r="O1153" s="87"/>
      <c r="P1153" s="87"/>
      <c r="Q1153" s="87"/>
      <c r="R1153" s="87"/>
      <c r="S1153" s="87"/>
      <c r="T1153" s="87"/>
    </row>
    <row x14ac:dyDescent="0.25" r="1154" customHeight="1" ht="17.25">
      <c r="A1154" s="178">
        <f>A1153</f>
        <v>25569.375</v>
      </c>
      <c r="B1154" s="179" t="s">
        <v>71</v>
      </c>
      <c r="C1154" s="180"/>
      <c r="D1154" s="180">
        <v>25</v>
      </c>
      <c r="E1154" s="180"/>
      <c r="F1154" s="180"/>
      <c r="G1154" s="180">
        <f>SUM(C1154:F1154)</f>
      </c>
      <c r="H1154" s="182">
        <v>6000</v>
      </c>
      <c r="I1154" s="125">
        <f>G1154*H1154</f>
      </c>
      <c r="J1154" s="125">
        <f>I1154*0.1</f>
      </c>
      <c r="K1154" s="125">
        <f>SUM(I1154:J1154)</f>
      </c>
      <c r="L1154" s="175"/>
      <c r="M1154" s="87"/>
      <c r="N1154" s="87"/>
      <c r="O1154" s="87"/>
      <c r="P1154" s="87"/>
      <c r="Q1154" s="87"/>
      <c r="R1154" s="87"/>
      <c r="S1154" s="87"/>
      <c r="T1154" s="87"/>
    </row>
    <row x14ac:dyDescent="0.25" r="1155" customHeight="1" ht="17.25">
      <c r="A1155" s="178">
        <f>A1154</f>
        <v>25569.375</v>
      </c>
      <c r="B1155" s="184" t="s">
        <v>49</v>
      </c>
      <c r="C1155" s="180"/>
      <c r="D1155" s="180">
        <v>23</v>
      </c>
      <c r="E1155" s="180">
        <v>18</v>
      </c>
      <c r="F1155" s="180">
        <v>8</v>
      </c>
      <c r="G1155" s="180">
        <f>SUM(C1155:F1155)</f>
      </c>
      <c r="H1155" s="182">
        <v>6000</v>
      </c>
      <c r="I1155" s="125">
        <f>G1155*H1155</f>
      </c>
      <c r="J1155" s="125">
        <f>I1155*0.1</f>
      </c>
      <c r="K1155" s="125">
        <f>SUM(I1155:J1155)</f>
      </c>
      <c r="L1155" s="175"/>
      <c r="M1155" s="87"/>
      <c r="N1155" s="87"/>
      <c r="O1155" s="87"/>
      <c r="P1155" s="87"/>
      <c r="Q1155" s="87"/>
      <c r="R1155" s="87"/>
      <c r="S1155" s="87"/>
      <c r="T1155" s="87"/>
    </row>
    <row x14ac:dyDescent="0.25" r="1156" customHeight="1" ht="17.25">
      <c r="A1156" s="178">
        <f>A1155</f>
        <v>25569.375</v>
      </c>
      <c r="B1156" s="179" t="s">
        <v>9</v>
      </c>
      <c r="C1156" s="180"/>
      <c r="D1156" s="180">
        <v>37</v>
      </c>
      <c r="E1156" s="180"/>
      <c r="F1156" s="180"/>
      <c r="G1156" s="180">
        <f>SUM(C1156:F1156)</f>
      </c>
      <c r="H1156" s="182">
        <v>6000</v>
      </c>
      <c r="I1156" s="125">
        <f>G1156*H1156</f>
      </c>
      <c r="J1156" s="125">
        <f>I1156*0.1</f>
      </c>
      <c r="K1156" s="125">
        <f>SUM(I1156:J1156)</f>
      </c>
      <c r="L1156" s="175"/>
      <c r="M1156" s="87"/>
      <c r="N1156" s="87"/>
      <c r="O1156" s="87"/>
      <c r="P1156" s="87"/>
      <c r="Q1156" s="87"/>
      <c r="R1156" s="87"/>
      <c r="S1156" s="87"/>
      <c r="T1156" s="87"/>
    </row>
    <row x14ac:dyDescent="0.25" r="1157" customHeight="1" ht="17.25">
      <c r="A1157" s="178">
        <f>A1156</f>
        <v>25569.375</v>
      </c>
      <c r="B1157" s="179" t="s">
        <v>78</v>
      </c>
      <c r="C1157" s="180"/>
      <c r="D1157" s="180">
        <v>0</v>
      </c>
      <c r="E1157" s="180"/>
      <c r="F1157" s="180"/>
      <c r="G1157" s="180">
        <f>SUM(C1157:F1157)</f>
      </c>
      <c r="H1157" s="182">
        <v>6500</v>
      </c>
      <c r="I1157" s="125">
        <f>G1157*H1157</f>
      </c>
      <c r="J1157" s="125">
        <f>I1157*0.1</f>
      </c>
      <c r="K1157" s="125">
        <f>SUM(I1157:J1157)</f>
      </c>
      <c r="L1157" s="175"/>
      <c r="M1157" s="87"/>
      <c r="N1157" s="87"/>
      <c r="O1157" s="87"/>
      <c r="P1157" s="87"/>
      <c r="Q1157" s="87"/>
      <c r="R1157" s="87"/>
      <c r="S1157" s="87"/>
      <c r="T1157" s="87"/>
    </row>
    <row x14ac:dyDescent="0.25" r="1158" customHeight="1" ht="17.25">
      <c r="A1158" s="178">
        <f>A1157</f>
        <v>25569.375</v>
      </c>
      <c r="B1158" s="179" t="s">
        <v>55</v>
      </c>
      <c r="C1158" s="180"/>
      <c r="D1158" s="180">
        <v>10</v>
      </c>
      <c r="E1158" s="180"/>
      <c r="F1158" s="180"/>
      <c r="G1158" s="180">
        <f>SUM(C1158:F1158)</f>
      </c>
      <c r="H1158" s="182">
        <v>6500</v>
      </c>
      <c r="I1158" s="125">
        <f>G1158*H1158</f>
      </c>
      <c r="J1158" s="125">
        <f>I1158*0.1</f>
      </c>
      <c r="K1158" s="125">
        <f>SUM(I1158:J1158)</f>
      </c>
      <c r="L1158" s="175"/>
      <c r="M1158" s="87"/>
      <c r="N1158" s="87"/>
      <c r="O1158" s="87"/>
      <c r="P1158" s="87"/>
      <c r="Q1158" s="87"/>
      <c r="R1158" s="87"/>
      <c r="S1158" s="87"/>
      <c r="T1158" s="87"/>
    </row>
    <row x14ac:dyDescent="0.25" r="1159" customHeight="1" ht="17.25">
      <c r="A1159" s="178">
        <f>A1158</f>
        <v>25569.375</v>
      </c>
      <c r="B1159" s="179" t="s">
        <v>80</v>
      </c>
      <c r="C1159" s="180"/>
      <c r="D1159" s="180">
        <v>23</v>
      </c>
      <c r="E1159" s="180"/>
      <c r="F1159" s="180"/>
      <c r="G1159" s="180">
        <f>SUM(C1159:F1159)</f>
      </c>
      <c r="H1159" s="182">
        <v>6000</v>
      </c>
      <c r="I1159" s="125">
        <f>G1159*H1159</f>
      </c>
      <c r="J1159" s="185"/>
      <c r="K1159" s="125">
        <f>SUM(I1159:J1159)</f>
      </c>
      <c r="L1159" s="175"/>
      <c r="M1159" s="87"/>
      <c r="N1159" s="87"/>
      <c r="O1159" s="87"/>
      <c r="P1159" s="87"/>
      <c r="Q1159" s="87"/>
      <c r="R1159" s="87"/>
      <c r="S1159" s="87"/>
      <c r="T1159" s="87"/>
    </row>
    <row x14ac:dyDescent="0.25" r="1160" customHeight="1" ht="17.25">
      <c r="A1160" s="178">
        <f>A1159</f>
        <v>25569.375</v>
      </c>
      <c r="B1160" s="179" t="s">
        <v>67</v>
      </c>
      <c r="C1160" s="180"/>
      <c r="D1160" s="180">
        <v>7</v>
      </c>
      <c r="E1160" s="180"/>
      <c r="F1160" s="180"/>
      <c r="G1160" s="180">
        <f>SUM(C1160:F1160)</f>
      </c>
      <c r="H1160" s="182">
        <v>5500</v>
      </c>
      <c r="I1160" s="125">
        <f>G1160*H1160</f>
      </c>
      <c r="J1160" s="125">
        <f>I1160*0.1</f>
      </c>
      <c r="K1160" s="125">
        <f>SUM(I1160:J1160)</f>
      </c>
      <c r="L1160" s="175"/>
      <c r="M1160" s="87"/>
      <c r="N1160" s="87"/>
      <c r="O1160" s="87"/>
      <c r="P1160" s="87"/>
      <c r="Q1160" s="87"/>
      <c r="R1160" s="87"/>
      <c r="S1160" s="87"/>
      <c r="T1160" s="87"/>
    </row>
    <row x14ac:dyDescent="0.25" r="1161" customHeight="1" ht="17.25">
      <c r="A1161" s="178">
        <f>A1160</f>
        <v>25569.375</v>
      </c>
      <c r="B1161" s="186" t="s">
        <v>74</v>
      </c>
      <c r="C1161" s="180"/>
      <c r="D1161" s="180">
        <v>29</v>
      </c>
      <c r="E1161" s="180">
        <v>20</v>
      </c>
      <c r="F1161" s="180"/>
      <c r="G1161" s="180">
        <f>SUM(C1161:F1161)</f>
      </c>
      <c r="H1161" s="187">
        <v>5000</v>
      </c>
      <c r="I1161" s="125">
        <f>G1161*H1161</f>
      </c>
      <c r="J1161" s="125">
        <f>I1161*0.1</f>
      </c>
      <c r="K1161" s="125">
        <f>SUM(I1161:J1161)</f>
      </c>
      <c r="L1161" s="175"/>
      <c r="M1161" s="87"/>
      <c r="N1161" s="87"/>
      <c r="O1161" s="87"/>
      <c r="P1161" s="87"/>
      <c r="Q1161" s="87"/>
      <c r="R1161" s="87"/>
      <c r="S1161" s="87"/>
      <c r="T1161" s="87"/>
    </row>
    <row x14ac:dyDescent="0.25" r="1162" customHeight="1" ht="17.25">
      <c r="A1162" s="178">
        <f>A1161</f>
        <v>25569.375</v>
      </c>
      <c r="B1162" s="179" t="s">
        <v>11</v>
      </c>
      <c r="C1162" s="180"/>
      <c r="D1162" s="180">
        <v>0</v>
      </c>
      <c r="E1162" s="180"/>
      <c r="F1162" s="180"/>
      <c r="G1162" s="180">
        <f>SUM(C1162:F1162)</f>
      </c>
      <c r="H1162" s="182">
        <v>6000</v>
      </c>
      <c r="I1162" s="125">
        <f>G1162*H1162</f>
      </c>
      <c r="J1162" s="125">
        <f>I1162*0.1</f>
      </c>
      <c r="K1162" s="125">
        <f>SUM(I1162:J1162)</f>
      </c>
      <c r="L1162" s="175"/>
      <c r="M1162" s="87"/>
      <c r="N1162" s="87"/>
      <c r="O1162" s="87"/>
      <c r="P1162" s="87"/>
      <c r="Q1162" s="87"/>
      <c r="R1162" s="87"/>
      <c r="S1162" s="87"/>
      <c r="T1162" s="87"/>
    </row>
    <row x14ac:dyDescent="0.25" r="1163" customHeight="1" ht="17.25">
      <c r="A1163" s="178">
        <f>A1162</f>
        <v>25569.375</v>
      </c>
      <c r="B1163" s="179" t="s">
        <v>22</v>
      </c>
      <c r="C1163" s="180"/>
      <c r="D1163" s="180">
        <v>28</v>
      </c>
      <c r="E1163" s="180"/>
      <c r="F1163" s="180"/>
      <c r="G1163" s="180">
        <f>SUM(C1163:F1163)</f>
      </c>
      <c r="H1163" s="182">
        <v>4800</v>
      </c>
      <c r="I1163" s="125">
        <f>G1163*H1163</f>
      </c>
      <c r="J1163" s="125">
        <f>I1163*0.1</f>
      </c>
      <c r="K1163" s="125">
        <f>SUM(I1163:J1163)</f>
      </c>
      <c r="L1163" s="175"/>
      <c r="M1163" s="87"/>
      <c r="N1163" s="87"/>
      <c r="O1163" s="87"/>
      <c r="P1163" s="87"/>
      <c r="Q1163" s="87"/>
      <c r="R1163" s="87"/>
      <c r="S1163" s="87"/>
      <c r="T1163" s="87"/>
    </row>
    <row x14ac:dyDescent="0.25" r="1164" customHeight="1" ht="17.25">
      <c r="A1164" s="178">
        <f>A1163</f>
        <v>25569.375</v>
      </c>
      <c r="B1164" s="186" t="s">
        <v>84</v>
      </c>
      <c r="C1164" s="180"/>
      <c r="D1164" s="180">
        <v>16</v>
      </c>
      <c r="E1164" s="180">
        <v>9</v>
      </c>
      <c r="F1164" s="180"/>
      <c r="G1164" s="180">
        <f>SUM(C1164:F1164)</f>
      </c>
      <c r="H1164" s="182">
        <v>4800</v>
      </c>
      <c r="I1164" s="125">
        <f>G1164*H1164</f>
      </c>
      <c r="J1164" s="125">
        <f>I1164*0.1</f>
      </c>
      <c r="K1164" s="125">
        <f>SUM(I1164:J1164)</f>
      </c>
      <c r="L1164" s="175"/>
      <c r="M1164" s="87"/>
      <c r="N1164" s="87"/>
      <c r="O1164" s="87"/>
      <c r="P1164" s="87"/>
      <c r="Q1164" s="87"/>
      <c r="R1164" s="87"/>
      <c r="S1164" s="87"/>
      <c r="T1164" s="87"/>
    </row>
    <row x14ac:dyDescent="0.25" r="1165" customHeight="1" ht="17.25">
      <c r="A1165" s="178">
        <f>A1164</f>
        <v>25569.375</v>
      </c>
      <c r="B1165" s="179" t="s">
        <v>17</v>
      </c>
      <c r="C1165" s="180"/>
      <c r="D1165" s="180">
        <v>37</v>
      </c>
      <c r="E1165" s="180">
        <v>15</v>
      </c>
      <c r="F1165" s="180"/>
      <c r="G1165" s="180">
        <f>SUM(C1165:F1165)</f>
      </c>
      <c r="H1165" s="182">
        <v>6500</v>
      </c>
      <c r="I1165" s="125">
        <f>G1165*H1165</f>
      </c>
      <c r="J1165" s="125">
        <f>I1165*0.1</f>
      </c>
      <c r="K1165" s="125">
        <f>SUM(I1165:J1165)</f>
      </c>
      <c r="L1165" s="175"/>
      <c r="M1165" s="87"/>
      <c r="N1165" s="87"/>
      <c r="O1165" s="87"/>
      <c r="P1165" s="87"/>
      <c r="Q1165" s="87"/>
      <c r="R1165" s="87"/>
      <c r="S1165" s="87"/>
      <c r="T1165" s="87"/>
    </row>
    <row x14ac:dyDescent="0.25" r="1166" customHeight="1" ht="17.25">
      <c r="A1166" s="178">
        <f>A1165</f>
        <v>25569.375</v>
      </c>
      <c r="B1166" s="186" t="s">
        <v>148</v>
      </c>
      <c r="C1166" s="180"/>
      <c r="D1166" s="180">
        <v>2</v>
      </c>
      <c r="E1166" s="180"/>
      <c r="F1166" s="180"/>
      <c r="G1166" s="180">
        <f>SUM(C1166:F1166)</f>
      </c>
      <c r="H1166" s="182">
        <v>6000</v>
      </c>
      <c r="I1166" s="125">
        <f>G1166*H1166</f>
      </c>
      <c r="J1166" s="125">
        <f>I1166*0.1</f>
      </c>
      <c r="K1166" s="125">
        <f>SUM(I1166:J1166)</f>
      </c>
      <c r="L1166" s="175"/>
      <c r="M1166" s="87"/>
      <c r="N1166" s="87"/>
      <c r="O1166" s="87"/>
      <c r="P1166" s="87"/>
      <c r="Q1166" s="87"/>
      <c r="R1166" s="87"/>
      <c r="S1166" s="87"/>
      <c r="T1166" s="87"/>
    </row>
    <row x14ac:dyDescent="0.25" r="1167" customHeight="1" ht="17.25">
      <c r="A1167" s="178">
        <f>A1166</f>
        <v>25569.375</v>
      </c>
      <c r="B1167" s="179" t="s">
        <v>29</v>
      </c>
      <c r="C1167" s="188">
        <v>13</v>
      </c>
      <c r="D1167" s="180">
        <v>15</v>
      </c>
      <c r="E1167" s="180">
        <v>14</v>
      </c>
      <c r="F1167" s="180"/>
      <c r="G1167" s="180">
        <f>SUM(C1167:F1167)</f>
      </c>
      <c r="H1167" s="182">
        <v>5500</v>
      </c>
      <c r="I1167" s="125">
        <f>G1167*H1167</f>
      </c>
      <c r="J1167" s="125">
        <f>I1167*0.1</f>
      </c>
      <c r="K1167" s="125">
        <f>SUM(I1167:J1167)</f>
      </c>
      <c r="L1167" s="175"/>
      <c r="M1167" s="87"/>
      <c r="N1167" s="87"/>
      <c r="O1167" s="87"/>
      <c r="P1167" s="87"/>
      <c r="Q1167" s="87"/>
      <c r="R1167" s="87"/>
      <c r="S1167" s="87"/>
      <c r="T1167" s="87"/>
    </row>
    <row x14ac:dyDescent="0.25" r="1168" customHeight="1" ht="17.25">
      <c r="A1168" s="178">
        <f>A1167</f>
        <v>25569.375</v>
      </c>
      <c r="B1168" s="179" t="s">
        <v>15</v>
      </c>
      <c r="C1168" s="180"/>
      <c r="D1168" s="180">
        <v>17</v>
      </c>
      <c r="E1168" s="180">
        <v>5</v>
      </c>
      <c r="F1168" s="180"/>
      <c r="G1168" s="180">
        <f>SUM(C1168:F1168)</f>
      </c>
      <c r="H1168" s="182">
        <v>4800</v>
      </c>
      <c r="I1168" s="125">
        <f>G1168*H1168</f>
      </c>
      <c r="J1168" s="125">
        <f>I1168*0.1</f>
      </c>
      <c r="K1168" s="125">
        <f>SUM(I1168:J1168)</f>
      </c>
      <c r="L1168" s="175"/>
      <c r="M1168" s="87"/>
      <c r="N1168" s="87"/>
      <c r="O1168" s="87"/>
      <c r="P1168" s="87"/>
      <c r="Q1168" s="87"/>
      <c r="R1168" s="87"/>
      <c r="S1168" s="87"/>
      <c r="T1168" s="87"/>
    </row>
    <row x14ac:dyDescent="0.25" r="1169" customHeight="1" ht="17.25">
      <c r="A1169" s="178">
        <f>A1168</f>
        <v>25569.375</v>
      </c>
      <c r="B1169" s="179" t="s">
        <v>21</v>
      </c>
      <c r="C1169" s="188">
        <v>7</v>
      </c>
      <c r="D1169" s="180">
        <v>17</v>
      </c>
      <c r="E1169" s="180"/>
      <c r="F1169" s="180"/>
      <c r="G1169" s="180">
        <f>SUM(C1169:F1169)</f>
      </c>
      <c r="H1169" s="182">
        <v>5500</v>
      </c>
      <c r="I1169" s="125">
        <f>G1169*H1169</f>
      </c>
      <c r="J1169" s="125">
        <f>I1169*0.1</f>
      </c>
      <c r="K1169" s="125">
        <f>SUM(I1169:J1169)</f>
      </c>
      <c r="L1169" s="175"/>
      <c r="M1169" s="87"/>
      <c r="N1169" s="87"/>
      <c r="O1169" s="87"/>
      <c r="P1169" s="87"/>
      <c r="Q1169" s="87"/>
      <c r="R1169" s="87"/>
      <c r="S1169" s="87"/>
      <c r="T1169" s="87"/>
    </row>
    <row x14ac:dyDescent="0.25" r="1170" customHeight="1" ht="17.25">
      <c r="A1170" s="178">
        <f>A1169</f>
        <v>25569.375</v>
      </c>
      <c r="B1170" s="179" t="s">
        <v>52</v>
      </c>
      <c r="C1170" s="180"/>
      <c r="D1170" s="180">
        <v>18</v>
      </c>
      <c r="E1170" s="180">
        <v>10</v>
      </c>
      <c r="F1170" s="180"/>
      <c r="G1170" s="180">
        <f>SUM(C1170:F1170)</f>
      </c>
      <c r="H1170" s="182">
        <v>5500</v>
      </c>
      <c r="I1170" s="125">
        <f>G1170*H1170</f>
      </c>
      <c r="J1170" s="125">
        <f>I1170*0.1</f>
      </c>
      <c r="K1170" s="125">
        <f>SUM(I1170:J1170)</f>
      </c>
      <c r="L1170" s="175"/>
      <c r="M1170" s="87"/>
      <c r="N1170" s="87"/>
      <c r="O1170" s="87"/>
      <c r="P1170" s="87"/>
      <c r="Q1170" s="87"/>
      <c r="R1170" s="87"/>
      <c r="S1170" s="87"/>
      <c r="T1170" s="87"/>
    </row>
    <row x14ac:dyDescent="0.25" r="1171" customHeight="1" ht="17.25">
      <c r="A1171" s="178">
        <f>A1170</f>
        <v>25569.375</v>
      </c>
      <c r="B1171" s="186" t="s">
        <v>61</v>
      </c>
      <c r="C1171" s="180"/>
      <c r="D1171" s="180">
        <v>7</v>
      </c>
      <c r="E1171" s="180"/>
      <c r="F1171" s="180"/>
      <c r="G1171" s="180">
        <f>SUM(C1171:F1171)</f>
      </c>
      <c r="H1171" s="182">
        <v>5500</v>
      </c>
      <c r="I1171" s="125">
        <f>G1171*H1171</f>
      </c>
      <c r="J1171" s="125">
        <f>I1171*0.1</f>
      </c>
      <c r="K1171" s="125">
        <f>SUM(I1171:J1171)</f>
      </c>
      <c r="L1171" s="175"/>
      <c r="M1171" s="87"/>
      <c r="N1171" s="87"/>
      <c r="O1171" s="87"/>
      <c r="P1171" s="87"/>
      <c r="Q1171" s="87"/>
      <c r="R1171" s="87"/>
      <c r="S1171" s="87"/>
      <c r="T1171" s="87"/>
    </row>
    <row x14ac:dyDescent="0.25" r="1172" customHeight="1" ht="17.25">
      <c r="A1172" s="178">
        <f>A1171</f>
        <v>25569.375</v>
      </c>
      <c r="B1172" s="179" t="s">
        <v>33</v>
      </c>
      <c r="C1172" s="180"/>
      <c r="D1172" s="180">
        <v>7</v>
      </c>
      <c r="E1172" s="180"/>
      <c r="F1172" s="180"/>
      <c r="G1172" s="180">
        <f>SUM(C1172:F1172)</f>
      </c>
      <c r="H1172" s="182">
        <v>5500</v>
      </c>
      <c r="I1172" s="125">
        <f>G1172*H1172</f>
      </c>
      <c r="J1172" s="125">
        <f>I1172*0.1</f>
      </c>
      <c r="K1172" s="125">
        <f>SUM(I1172:J1172)</f>
      </c>
      <c r="L1172" s="175"/>
      <c r="M1172" s="87"/>
      <c r="N1172" s="87"/>
      <c r="O1172" s="87"/>
      <c r="P1172" s="87"/>
      <c r="Q1172" s="87"/>
      <c r="R1172" s="87"/>
      <c r="S1172" s="87"/>
      <c r="T1172" s="87"/>
    </row>
    <row x14ac:dyDescent="0.25" r="1173" customHeight="1" ht="17.25">
      <c r="A1173" s="178">
        <f>A1172</f>
        <v>25569.375</v>
      </c>
      <c r="B1173" s="179" t="s">
        <v>12</v>
      </c>
      <c r="C1173" s="180"/>
      <c r="D1173" s="180">
        <v>0</v>
      </c>
      <c r="E1173" s="180"/>
      <c r="F1173" s="180"/>
      <c r="G1173" s="180">
        <f>SUM(C1173:F1173)</f>
      </c>
      <c r="H1173" s="182">
        <v>6000</v>
      </c>
      <c r="I1173" s="125">
        <f>G1173*H1173</f>
      </c>
      <c r="J1173" s="125">
        <f>I1173*0.1</f>
      </c>
      <c r="K1173" s="125">
        <f>SUM(I1173:J1173)</f>
      </c>
      <c r="L1173" s="175"/>
      <c r="M1173" s="87"/>
      <c r="N1173" s="87"/>
      <c r="O1173" s="87"/>
      <c r="P1173" s="87"/>
      <c r="Q1173" s="87"/>
      <c r="R1173" s="87"/>
      <c r="S1173" s="87"/>
      <c r="T1173" s="87"/>
    </row>
    <row x14ac:dyDescent="0.25" r="1174" customHeight="1" ht="17.25">
      <c r="A1174" s="178">
        <f>A1173</f>
        <v>25569.375</v>
      </c>
      <c r="B1174" s="186" t="s">
        <v>37</v>
      </c>
      <c r="C1174" s="180"/>
      <c r="D1174" s="180">
        <v>6</v>
      </c>
      <c r="E1174" s="180"/>
      <c r="F1174" s="180"/>
      <c r="G1174" s="180">
        <f>SUM(C1174:F1174)</f>
      </c>
      <c r="H1174" s="182">
        <v>6500</v>
      </c>
      <c r="I1174" s="125">
        <f>G1174*H1174</f>
      </c>
      <c r="J1174" s="125">
        <f>I1174*0.1</f>
      </c>
      <c r="K1174" s="125">
        <f>SUM(I1174:J1174)</f>
      </c>
      <c r="L1174" s="175"/>
      <c r="M1174" s="87"/>
      <c r="N1174" s="87"/>
      <c r="O1174" s="87"/>
      <c r="P1174" s="87"/>
      <c r="Q1174" s="87"/>
      <c r="R1174" s="87"/>
      <c r="S1174" s="87"/>
      <c r="T1174" s="87"/>
    </row>
    <row x14ac:dyDescent="0.25" r="1175" customHeight="1" ht="17.25">
      <c r="A1175" s="178">
        <f>A1174</f>
        <v>25569.375</v>
      </c>
      <c r="B1175" s="186" t="s">
        <v>64</v>
      </c>
      <c r="C1175" s="180"/>
      <c r="D1175" s="180">
        <v>0</v>
      </c>
      <c r="E1175" s="180"/>
      <c r="F1175" s="180"/>
      <c r="G1175" s="180">
        <f>SUM(C1175:F1175)</f>
      </c>
      <c r="H1175" s="182">
        <v>5500</v>
      </c>
      <c r="I1175" s="125">
        <f>G1175*H1175</f>
      </c>
      <c r="J1175" s="125">
        <f>I1175*0.1</f>
      </c>
      <c r="K1175" s="125">
        <f>SUM(I1175:J1175)</f>
      </c>
      <c r="L1175" s="175"/>
      <c r="M1175" s="87"/>
      <c r="N1175" s="87"/>
      <c r="O1175" s="87"/>
      <c r="P1175" s="87"/>
      <c r="Q1175" s="87"/>
      <c r="R1175" s="87"/>
      <c r="S1175" s="87"/>
      <c r="T1175" s="87"/>
    </row>
    <row x14ac:dyDescent="0.25" r="1176" customHeight="1" ht="17.25">
      <c r="A1176" s="178">
        <f>A1175</f>
        <v>25569.375</v>
      </c>
      <c r="B1176" s="179" t="s">
        <v>25</v>
      </c>
      <c r="C1176" s="180"/>
      <c r="D1176" s="180">
        <v>0</v>
      </c>
      <c r="E1176" s="180"/>
      <c r="F1176" s="180"/>
      <c r="G1176" s="180">
        <f>SUM(C1176:F1176)</f>
      </c>
      <c r="H1176" s="182">
        <v>6000</v>
      </c>
      <c r="I1176" s="125">
        <f>G1176*H1176</f>
      </c>
      <c r="J1176" s="125">
        <f>I1176*0.1</f>
      </c>
      <c r="K1176" s="125">
        <f>SUM(I1176:J1176)</f>
      </c>
      <c r="L1176" s="175"/>
      <c r="M1176" s="87"/>
      <c r="N1176" s="87"/>
      <c r="O1176" s="87"/>
      <c r="P1176" s="87"/>
      <c r="Q1176" s="87"/>
      <c r="R1176" s="87"/>
      <c r="S1176" s="87"/>
      <c r="T1176" s="87"/>
    </row>
    <row x14ac:dyDescent="0.25" r="1177" customHeight="1" ht="17.25">
      <c r="A1177" s="178">
        <f>A1176</f>
        <v>25569.375</v>
      </c>
      <c r="B1177" s="186" t="s">
        <v>76</v>
      </c>
      <c r="C1177" s="188"/>
      <c r="D1177" s="180">
        <v>25</v>
      </c>
      <c r="E1177" s="180">
        <v>15</v>
      </c>
      <c r="F1177" s="180"/>
      <c r="G1177" s="180">
        <f>SUM(C1177:F1177)</f>
      </c>
      <c r="H1177" s="125">
        <v>6000</v>
      </c>
      <c r="I1177" s="125">
        <f>G1177*H1177</f>
      </c>
      <c r="J1177" s="125">
        <f>I1177*0.1</f>
      </c>
      <c r="K1177" s="125">
        <f>SUM(I1177:J1177)</f>
      </c>
      <c r="L1177" s="175"/>
      <c r="M1177" s="87"/>
      <c r="N1177" s="87"/>
      <c r="O1177" s="87"/>
      <c r="P1177" s="87"/>
      <c r="Q1177" s="87"/>
      <c r="R1177" s="87"/>
      <c r="S1177" s="87"/>
      <c r="T1177" s="87"/>
    </row>
    <row x14ac:dyDescent="0.25" r="1178" customHeight="1" ht="17.25">
      <c r="A1178" s="178">
        <f>A1177</f>
        <v>25569.375</v>
      </c>
      <c r="B1178" s="186" t="s">
        <v>149</v>
      </c>
      <c r="C1178" s="180"/>
      <c r="D1178" s="180">
        <v>83</v>
      </c>
      <c r="E1178" s="180">
        <v>14</v>
      </c>
      <c r="F1178" s="181">
        <v>2</v>
      </c>
      <c r="G1178" s="180">
        <f>SUM(C1178:F1178)</f>
      </c>
      <c r="H1178" s="125">
        <v>6000</v>
      </c>
      <c r="I1178" s="125">
        <f>G1178*H1178</f>
      </c>
      <c r="J1178" s="125">
        <f>I1178*0.1</f>
      </c>
      <c r="K1178" s="125">
        <f>SUM(I1178:J1178)</f>
      </c>
      <c r="L1178" s="175"/>
      <c r="M1178" s="87"/>
      <c r="N1178" s="87"/>
      <c r="O1178" s="87"/>
      <c r="P1178" s="87"/>
      <c r="Q1178" s="87"/>
      <c r="R1178" s="87"/>
      <c r="S1178" s="87"/>
      <c r="T1178" s="87"/>
    </row>
    <row x14ac:dyDescent="0.25" r="1179" customHeight="1" ht="17.25">
      <c r="A1179" s="178">
        <f>A1178</f>
        <v>25569.375</v>
      </c>
      <c r="B1179" s="186" t="s">
        <v>43</v>
      </c>
      <c r="C1179" s="180"/>
      <c r="D1179" s="180">
        <v>0</v>
      </c>
      <c r="E1179" s="180">
        <v>0</v>
      </c>
      <c r="F1179" s="180"/>
      <c r="G1179" s="180">
        <f>SUM(C1179:F1179)</f>
      </c>
      <c r="H1179" s="125">
        <v>6000</v>
      </c>
      <c r="I1179" s="125">
        <f>G1179*H1179</f>
      </c>
      <c r="J1179" s="125">
        <f>I1179*0.1</f>
      </c>
      <c r="K1179" s="125">
        <f>SUM(I1179:J1179)</f>
      </c>
      <c r="L1179" s="175"/>
      <c r="M1179" s="87"/>
      <c r="N1179" s="87"/>
      <c r="O1179" s="87"/>
      <c r="P1179" s="87"/>
      <c r="Q1179" s="87"/>
      <c r="R1179" s="87"/>
      <c r="S1179" s="87"/>
      <c r="T1179" s="87"/>
    </row>
    <row x14ac:dyDescent="0.25" r="1180" customHeight="1" ht="17.25">
      <c r="A1180" s="178">
        <f>A1179</f>
        <v>25569.375</v>
      </c>
      <c r="B1180" s="186" t="s">
        <v>18</v>
      </c>
      <c r="C1180" s="180"/>
      <c r="D1180" s="180">
        <v>8</v>
      </c>
      <c r="E1180" s="180">
        <v>7</v>
      </c>
      <c r="F1180" s="180">
        <v>6</v>
      </c>
      <c r="G1180" s="180">
        <f>SUM(C1180:F1180)</f>
      </c>
      <c r="H1180" s="125">
        <v>6000</v>
      </c>
      <c r="I1180" s="125">
        <f>G1180*H1180</f>
      </c>
      <c r="J1180" s="125">
        <f>I1180*0.1</f>
      </c>
      <c r="K1180" s="125">
        <f>SUM(I1180:J1180)</f>
      </c>
      <c r="L1180" s="175"/>
      <c r="M1180" s="87"/>
      <c r="N1180" s="87"/>
      <c r="O1180" s="87"/>
      <c r="P1180" s="87"/>
      <c r="Q1180" s="87"/>
      <c r="R1180" s="87"/>
      <c r="S1180" s="87"/>
      <c r="T1180" s="87"/>
    </row>
    <row x14ac:dyDescent="0.25" r="1181" customHeight="1" ht="17.25">
      <c r="A1181" s="178">
        <f>A1180</f>
        <v>25569.375</v>
      </c>
      <c r="B1181" s="186" t="s">
        <v>82</v>
      </c>
      <c r="C1181" s="188">
        <v>12</v>
      </c>
      <c r="D1181" s="180">
        <v>25</v>
      </c>
      <c r="E1181" s="180">
        <v>9</v>
      </c>
      <c r="F1181" s="180">
        <v>7</v>
      </c>
      <c r="G1181" s="180">
        <f>SUM(C1181:F1181)</f>
      </c>
      <c r="H1181" s="125">
        <v>5000</v>
      </c>
      <c r="I1181" s="125">
        <f>G1181*H1181</f>
      </c>
      <c r="J1181" s="125">
        <f>I1181*0.1</f>
      </c>
      <c r="K1181" s="125">
        <f>SUM(I1181:J1181)</f>
      </c>
      <c r="L1181" s="175"/>
      <c r="M1181" s="87"/>
      <c r="N1181" s="87"/>
      <c r="O1181" s="87"/>
      <c r="P1181" s="87"/>
      <c r="Q1181" s="87"/>
      <c r="R1181" s="87"/>
      <c r="S1181" s="87"/>
      <c r="T1181" s="87"/>
    </row>
    <row x14ac:dyDescent="0.25" r="1182" customHeight="1" ht="17.25">
      <c r="A1182" s="178">
        <f>A1181</f>
        <v>25569.375</v>
      </c>
      <c r="B1182" s="186" t="s">
        <v>151</v>
      </c>
      <c r="C1182" s="180"/>
      <c r="D1182" s="180">
        <v>0</v>
      </c>
      <c r="E1182" s="180"/>
      <c r="F1182" s="180"/>
      <c r="G1182" s="180">
        <f>SUM(C1182:F1182)</f>
      </c>
      <c r="H1182" s="125">
        <v>5000</v>
      </c>
      <c r="I1182" s="125">
        <f>G1182*H1182</f>
      </c>
      <c r="J1182" s="125">
        <f>I1182*0.1</f>
      </c>
      <c r="K1182" s="125">
        <f>SUM(I1182:J1182)</f>
      </c>
      <c r="L1182" s="175"/>
      <c r="M1182" s="87"/>
      <c r="N1182" s="87"/>
      <c r="O1182" s="87"/>
      <c r="P1182" s="87"/>
      <c r="Q1182" s="87"/>
      <c r="R1182" s="87"/>
      <c r="S1182" s="87"/>
      <c r="T1182" s="87"/>
    </row>
    <row x14ac:dyDescent="0.25" r="1183" customHeight="1" ht="17.25">
      <c r="A1183" s="178">
        <f>A1182</f>
        <v>25569.375</v>
      </c>
      <c r="B1183" s="186" t="s">
        <v>105</v>
      </c>
      <c r="C1183" s="180"/>
      <c r="D1183" s="180">
        <v>0</v>
      </c>
      <c r="E1183" s="180"/>
      <c r="F1183" s="180"/>
      <c r="G1183" s="180">
        <f>SUM(C1183:F1183)</f>
      </c>
      <c r="H1183" s="125">
        <v>7000</v>
      </c>
      <c r="I1183" s="125">
        <f>G1183*H1183</f>
      </c>
      <c r="J1183" s="185"/>
      <c r="K1183" s="125">
        <f>SUM(I1183:J1183)</f>
      </c>
      <c r="L1183" s="175"/>
      <c r="M1183" s="87"/>
      <c r="N1183" s="87"/>
      <c r="O1183" s="87"/>
      <c r="P1183" s="87"/>
      <c r="Q1183" s="87"/>
      <c r="R1183" s="87"/>
      <c r="S1183" s="87"/>
      <c r="T1183" s="87"/>
    </row>
    <row x14ac:dyDescent="0.25" r="1184" customHeight="1" ht="17.25">
      <c r="A1184" s="178">
        <f>A1183</f>
        <v>25569.375</v>
      </c>
      <c r="B1184" s="186" t="s">
        <v>23</v>
      </c>
      <c r="C1184" s="180"/>
      <c r="D1184" s="181">
        <v>15</v>
      </c>
      <c r="E1184" s="180"/>
      <c r="F1184" s="180"/>
      <c r="G1184" s="180">
        <f>SUM(C1184:F1184)</f>
      </c>
      <c r="H1184" s="125">
        <v>6000</v>
      </c>
      <c r="I1184" s="125">
        <f>G1184*H1184</f>
      </c>
      <c r="J1184" s="125">
        <f>I1184*0.1</f>
      </c>
      <c r="K1184" s="125">
        <f>SUM(I1184:J1184)</f>
      </c>
      <c r="L1184" s="175"/>
      <c r="M1184" s="87"/>
      <c r="N1184" s="87"/>
      <c r="O1184" s="87"/>
      <c r="P1184" s="87"/>
      <c r="Q1184" s="87"/>
      <c r="R1184" s="87"/>
      <c r="S1184" s="87"/>
      <c r="T1184" s="87"/>
    </row>
    <row x14ac:dyDescent="0.25" r="1185" customHeight="1" ht="17.25">
      <c r="A1185" s="178">
        <f>A1184</f>
        <v>25569.375</v>
      </c>
      <c r="B1185" s="186" t="s">
        <v>40</v>
      </c>
      <c r="C1185" s="180"/>
      <c r="D1185" s="181">
        <v>13</v>
      </c>
      <c r="E1185" s="180"/>
      <c r="F1185" s="180"/>
      <c r="G1185" s="180">
        <f>SUM(C1185:F1185)</f>
      </c>
      <c r="H1185" s="125">
        <v>6500</v>
      </c>
      <c r="I1185" s="125">
        <f>G1185*H1185</f>
      </c>
      <c r="J1185" s="125">
        <f>I1185*0.1</f>
      </c>
      <c r="K1185" s="125">
        <f>SUM(I1185:J1185)</f>
      </c>
      <c r="L1185" s="175"/>
      <c r="M1185" s="87"/>
      <c r="N1185" s="87"/>
      <c r="O1185" s="87"/>
      <c r="P1185" s="87"/>
      <c r="Q1185" s="87"/>
      <c r="R1185" s="87"/>
      <c r="S1185" s="87"/>
      <c r="T1185" s="87"/>
    </row>
    <row x14ac:dyDescent="0.25" r="1186" customHeight="1" ht="17.25">
      <c r="A1186" s="178">
        <f>A1185</f>
        <v>25569.375</v>
      </c>
      <c r="B1186" s="186" t="s">
        <v>86</v>
      </c>
      <c r="C1186" s="180"/>
      <c r="D1186" s="180">
        <v>19</v>
      </c>
      <c r="E1186" s="180">
        <v>6</v>
      </c>
      <c r="F1186" s="180">
        <v>5</v>
      </c>
      <c r="G1186" s="180">
        <f>SUM(C1186:F1186)</f>
      </c>
      <c r="H1186" s="125">
        <v>6000</v>
      </c>
      <c r="I1186" s="125">
        <f>G1186*H1186</f>
      </c>
      <c r="J1186" s="125">
        <f>I1186*0.1</f>
      </c>
      <c r="K1186" s="125">
        <f>SUM(I1186:J1186)</f>
      </c>
      <c r="L1186" s="175"/>
      <c r="M1186" s="87"/>
      <c r="N1186" s="87"/>
      <c r="O1186" s="87"/>
      <c r="P1186" s="87"/>
      <c r="Q1186" s="87"/>
      <c r="R1186" s="87"/>
      <c r="S1186" s="87"/>
      <c r="T1186" s="87"/>
    </row>
    <row x14ac:dyDescent="0.25" r="1187" customHeight="1" ht="17.25">
      <c r="A1187" s="178">
        <f>A1186</f>
        <v>25569.375</v>
      </c>
      <c r="B1187" s="186" t="s">
        <v>152</v>
      </c>
      <c r="C1187" s="180"/>
      <c r="D1187" s="180">
        <v>30</v>
      </c>
      <c r="E1187" s="180"/>
      <c r="F1187" s="180"/>
      <c r="G1187" s="180">
        <f>SUM(C1187:F1187)</f>
      </c>
      <c r="H1187" s="125">
        <v>6000</v>
      </c>
      <c r="I1187" s="125">
        <f>G1187*H1187</f>
      </c>
      <c r="J1187" s="125">
        <f>I1187*0.1</f>
      </c>
      <c r="K1187" s="125">
        <f>SUM(I1187:J1187)</f>
      </c>
      <c r="L1187" s="175"/>
      <c r="M1187" s="87"/>
      <c r="N1187" s="87"/>
      <c r="O1187" s="87"/>
      <c r="P1187" s="87"/>
      <c r="Q1187" s="87"/>
      <c r="R1187" s="87"/>
      <c r="S1187" s="87"/>
      <c r="T1187" s="87"/>
    </row>
    <row x14ac:dyDescent="0.25" r="1188" customHeight="1" ht="17.25">
      <c r="A1188" s="178">
        <f>A1184</f>
        <v>25569.375</v>
      </c>
      <c r="B1188" s="186" t="s">
        <v>153</v>
      </c>
      <c r="C1188" s="180"/>
      <c r="D1188" s="180">
        <v>10</v>
      </c>
      <c r="E1188" s="180"/>
      <c r="F1188" s="180"/>
      <c r="G1188" s="180">
        <f>SUM(C1188:F1188)</f>
      </c>
      <c r="H1188" s="125">
        <v>6000</v>
      </c>
      <c r="I1188" s="125">
        <f>G1188*H1188</f>
      </c>
      <c r="J1188" s="125">
        <f>I1188*0.1</f>
      </c>
      <c r="K1188" s="125">
        <f>SUM(I1188:J1188)</f>
      </c>
      <c r="L1188" s="175"/>
      <c r="M1188" s="87"/>
      <c r="N1188" s="87"/>
      <c r="O1188" s="87"/>
      <c r="P1188" s="87"/>
      <c r="Q1188" s="87"/>
      <c r="R1188" s="87"/>
      <c r="S1188" s="87"/>
      <c r="T1188" s="87"/>
    </row>
    <row x14ac:dyDescent="0.25" r="1189" customHeight="1" ht="17.25">
      <c r="A1189" s="178">
        <f>A1185</f>
        <v>25569.375</v>
      </c>
      <c r="B1189" s="186" t="s">
        <v>46</v>
      </c>
      <c r="C1189" s="204">
        <v>8</v>
      </c>
      <c r="D1189" s="180">
        <v>15</v>
      </c>
      <c r="E1189" s="180"/>
      <c r="F1189" s="180"/>
      <c r="G1189" s="180">
        <f>SUM(C1189:F1189)</f>
      </c>
      <c r="H1189" s="125">
        <v>5500</v>
      </c>
      <c r="I1189" s="125">
        <f>G1189*H1189</f>
      </c>
      <c r="J1189" s="125">
        <f>I1189*0.1</f>
      </c>
      <c r="K1189" s="125">
        <f>SUM(I1189:J1189)</f>
      </c>
      <c r="L1189" s="175"/>
      <c r="M1189" s="87"/>
      <c r="N1189" s="87"/>
      <c r="O1189" s="87"/>
      <c r="P1189" s="87"/>
      <c r="Q1189" s="87"/>
      <c r="R1189" s="87"/>
      <c r="S1189" s="87"/>
      <c r="T1189" s="87"/>
    </row>
    <row x14ac:dyDescent="0.25" r="1190" customHeight="1" ht="17.25">
      <c r="A1190" s="178">
        <f>A1184</f>
        <v>25569.375</v>
      </c>
      <c r="B1190" s="186"/>
      <c r="C1190" s="180"/>
      <c r="D1190" s="180"/>
      <c r="E1190" s="180"/>
      <c r="F1190" s="180"/>
      <c r="G1190" s="180">
        <f>SUM(C1190:F1190)</f>
      </c>
      <c r="H1190" s="125"/>
      <c r="I1190" s="125">
        <f>G1190*H1190</f>
      </c>
      <c r="J1190" s="125">
        <f>I1190*0.1</f>
      </c>
      <c r="K1190" s="125">
        <f>SUM(I1190:J1190)</f>
      </c>
      <c r="L1190" s="175"/>
      <c r="M1190" s="87"/>
      <c r="N1190" s="87"/>
      <c r="O1190" s="87"/>
      <c r="P1190" s="87"/>
      <c r="Q1190" s="87"/>
      <c r="R1190" s="87"/>
      <c r="S1190" s="87"/>
      <c r="T1190" s="87"/>
    </row>
    <row x14ac:dyDescent="0.25" r="1191" customHeight="1" ht="17.25">
      <c r="A1191" s="178">
        <f>A1185</f>
        <v>25569.375</v>
      </c>
      <c r="B1191" s="186"/>
      <c r="C1191" s="180"/>
      <c r="D1191" s="180"/>
      <c r="E1191" s="180"/>
      <c r="F1191" s="180"/>
      <c r="G1191" s="180">
        <f>SUM(C1191:F1191)</f>
      </c>
      <c r="H1191" s="125"/>
      <c r="I1191" s="125">
        <f>G1191*H1191</f>
      </c>
      <c r="J1191" s="125">
        <f>I1191*0.1</f>
      </c>
      <c r="K1191" s="125">
        <f>SUM(I1191:J1191)</f>
      </c>
      <c r="L1191" s="175"/>
      <c r="M1191" s="87"/>
      <c r="N1191" s="87"/>
      <c r="O1191" s="87"/>
      <c r="P1191" s="87"/>
      <c r="Q1191" s="87"/>
      <c r="R1191" s="87"/>
      <c r="S1191" s="87"/>
      <c r="T1191" s="87"/>
    </row>
    <row x14ac:dyDescent="0.25" r="1192" customHeight="1" ht="17.25">
      <c r="A1192" s="178">
        <f>A1190</f>
        <v>25569.375</v>
      </c>
      <c r="B1192" s="179"/>
      <c r="C1192" s="180"/>
      <c r="D1192" s="180"/>
      <c r="E1192" s="180"/>
      <c r="F1192" s="180"/>
      <c r="G1192" s="180">
        <f>SUM(C1192:F1192)</f>
      </c>
      <c r="H1192" s="125"/>
      <c r="I1192" s="125">
        <f>G1192*H1192</f>
      </c>
      <c r="J1192" s="125">
        <v>0</v>
      </c>
      <c r="K1192" s="125">
        <f>SUM(I1192:J1192)</f>
      </c>
      <c r="L1192" s="175"/>
      <c r="M1192" s="87"/>
      <c r="N1192" s="87"/>
      <c r="O1192" s="87"/>
      <c r="P1192" s="87"/>
      <c r="Q1192" s="87"/>
      <c r="R1192" s="87"/>
      <c r="S1192" s="87"/>
      <c r="T1192" s="87"/>
    </row>
    <row x14ac:dyDescent="0.25" r="1193" customHeight="1" ht="17.25">
      <c r="A1193" s="189">
        <f>A1192</f>
        <v>25569.375</v>
      </c>
      <c r="B1193" s="190" t="s">
        <v>155</v>
      </c>
      <c r="C1193" s="191">
        <f>SUM(C1147:C1192)</f>
      </c>
      <c r="D1193" s="191">
        <f>SUM(D1147:D1192)</f>
      </c>
      <c r="E1193" s="191">
        <f>SUM(E1147:E1192)</f>
      </c>
      <c r="F1193" s="191">
        <f>SUM(F1147:F1192)</f>
      </c>
      <c r="G1193" s="191">
        <f>SUM(G1147:G1192)</f>
      </c>
      <c r="H1193" s="191"/>
      <c r="I1193" s="191">
        <f>SUM(I1147:I1192)</f>
      </c>
      <c r="J1193" s="191">
        <f>SUM(J1147:J1192)</f>
      </c>
      <c r="K1193" s="191">
        <f>SUM(K1147:K1192)</f>
      </c>
      <c r="L1193" s="175"/>
      <c r="M1193" s="87"/>
      <c r="N1193" s="87"/>
      <c r="O1193" s="87"/>
      <c r="P1193" s="87"/>
      <c r="Q1193" s="87"/>
      <c r="R1193" s="87"/>
      <c r="S1193" s="87"/>
      <c r="T1193" s="87"/>
    </row>
    <row x14ac:dyDescent="0.25" r="1194" customHeight="1" ht="17.25">
      <c r="A1194" s="178">
        <f>A1193</f>
        <v>25569.375</v>
      </c>
      <c r="B1194" s="186" t="s">
        <v>113</v>
      </c>
      <c r="C1194" s="180"/>
      <c r="D1194" s="180">
        <v>39</v>
      </c>
      <c r="E1194" s="180">
        <v>41</v>
      </c>
      <c r="F1194" s="180"/>
      <c r="G1194" s="180">
        <f>SUM(C1194:F1194)</f>
      </c>
      <c r="H1194" s="125">
        <v>6500</v>
      </c>
      <c r="I1194" s="125">
        <f>G1194*H1194</f>
      </c>
      <c r="J1194" s="185"/>
      <c r="K1194" s="125">
        <f>SUM(I1194:J1194)</f>
      </c>
      <c r="L1194" s="175"/>
      <c r="M1194" s="87"/>
      <c r="N1194" s="87"/>
      <c r="O1194" s="87"/>
      <c r="P1194" s="87"/>
      <c r="Q1194" s="87"/>
      <c r="R1194" s="87"/>
      <c r="S1194" s="87"/>
      <c r="T1194" s="87"/>
    </row>
    <row x14ac:dyDescent="0.25" r="1195" customHeight="1" ht="17.25">
      <c r="A1195" s="178">
        <f>A1194</f>
        <v>25569.375</v>
      </c>
      <c r="B1195" s="186" t="s">
        <v>156</v>
      </c>
      <c r="C1195" s="180"/>
      <c r="D1195" s="180">
        <v>8</v>
      </c>
      <c r="E1195" s="180">
        <v>4</v>
      </c>
      <c r="F1195" s="180"/>
      <c r="G1195" s="180">
        <f>SUM(C1195:F1195)</f>
      </c>
      <c r="H1195" s="125">
        <v>6500</v>
      </c>
      <c r="I1195" s="125">
        <f>G1195*H1195</f>
      </c>
      <c r="J1195" s="185"/>
      <c r="K1195" s="125">
        <f>SUM(I1195:J1195)</f>
      </c>
      <c r="L1195" s="175"/>
      <c r="M1195" s="87"/>
      <c r="N1195" s="87"/>
      <c r="O1195" s="87"/>
      <c r="P1195" s="87"/>
      <c r="Q1195" s="87"/>
      <c r="R1195" s="87"/>
      <c r="S1195" s="87"/>
      <c r="T1195" s="87"/>
    </row>
    <row x14ac:dyDescent="0.25" r="1196" customHeight="1" ht="17.25">
      <c r="A1196" s="178">
        <f>A1195</f>
        <v>25569.375</v>
      </c>
      <c r="B1196" s="186" t="s">
        <v>112</v>
      </c>
      <c r="C1196" s="180"/>
      <c r="D1196" s="180">
        <v>7</v>
      </c>
      <c r="E1196" s="180">
        <v>4</v>
      </c>
      <c r="F1196" s="180"/>
      <c r="G1196" s="180">
        <f>SUM(C1196:F1196)</f>
      </c>
      <c r="H1196" s="125">
        <v>6900</v>
      </c>
      <c r="I1196" s="125">
        <f>G1196*H1196</f>
      </c>
      <c r="J1196" s="185"/>
      <c r="K1196" s="125">
        <f>SUM(I1196:J1196)</f>
      </c>
      <c r="L1196" s="175"/>
      <c r="M1196" s="87"/>
      <c r="N1196" s="87"/>
      <c r="O1196" s="87"/>
      <c r="P1196" s="87"/>
      <c r="Q1196" s="87"/>
      <c r="R1196" s="87"/>
      <c r="S1196" s="87"/>
      <c r="T1196" s="87"/>
    </row>
    <row x14ac:dyDescent="0.25" r="1197" customHeight="1" ht="17.25">
      <c r="A1197" s="178">
        <f>A1196</f>
        <v>25569.375</v>
      </c>
      <c r="B1197" s="179"/>
      <c r="C1197" s="180"/>
      <c r="D1197" s="180"/>
      <c r="E1197" s="180"/>
      <c r="F1197" s="180"/>
      <c r="G1197" s="180">
        <f>SUM(C1197:F1197)</f>
      </c>
      <c r="H1197" s="125"/>
      <c r="I1197" s="125">
        <f>G1197*H1197</f>
      </c>
      <c r="J1197" s="185"/>
      <c r="K1197" s="125">
        <f>SUM(I1197:J1197)</f>
      </c>
      <c r="L1197" s="175"/>
      <c r="M1197" s="87"/>
      <c r="N1197" s="87"/>
      <c r="O1197" s="87"/>
      <c r="P1197" s="87"/>
      <c r="Q1197" s="87"/>
      <c r="R1197" s="87"/>
      <c r="S1197" s="87"/>
      <c r="T1197" s="87"/>
    </row>
    <row x14ac:dyDescent="0.25" r="1198" customHeight="1" ht="17.25">
      <c r="A1198" s="178">
        <f>A1197</f>
        <v>25569.375</v>
      </c>
      <c r="B1198" s="179"/>
      <c r="C1198" s="180"/>
      <c r="D1198" s="180"/>
      <c r="E1198" s="180"/>
      <c r="F1198" s="180"/>
      <c r="G1198" s="180">
        <f>SUM(C1198:F1198)</f>
      </c>
      <c r="H1198" s="125"/>
      <c r="I1198" s="125">
        <f>G1198*H1198</f>
      </c>
      <c r="J1198" s="185"/>
      <c r="K1198" s="125">
        <f>SUM(I1198:J1198)</f>
      </c>
      <c r="L1198" s="175"/>
      <c r="M1198" s="87"/>
      <c r="N1198" s="87"/>
      <c r="O1198" s="87"/>
      <c r="P1198" s="87"/>
      <c r="Q1198" s="87"/>
      <c r="R1198" s="87"/>
      <c r="S1198" s="87"/>
      <c r="T1198" s="87"/>
    </row>
    <row x14ac:dyDescent="0.25" r="1199" customHeight="1" ht="17.25">
      <c r="A1199" s="178">
        <f>A1198</f>
        <v>25569.375</v>
      </c>
      <c r="B1199" s="179"/>
      <c r="C1199" s="180"/>
      <c r="D1199" s="180"/>
      <c r="E1199" s="180"/>
      <c r="F1199" s="180"/>
      <c r="G1199" s="180">
        <f>SUM(C1199:F1199)</f>
      </c>
      <c r="H1199" s="125"/>
      <c r="I1199" s="125">
        <f>G1199*H1199</f>
      </c>
      <c r="J1199" s="185"/>
      <c r="K1199" s="125">
        <f>SUM(I1199:J1199)</f>
      </c>
      <c r="L1199" s="175"/>
      <c r="M1199" s="87"/>
      <c r="N1199" s="87"/>
      <c r="O1199" s="87"/>
      <c r="P1199" s="87"/>
      <c r="Q1199" s="87"/>
      <c r="R1199" s="87"/>
      <c r="S1199" s="87"/>
      <c r="T1199" s="87"/>
    </row>
    <row x14ac:dyDescent="0.25" r="1200" customHeight="1" ht="17.25">
      <c r="A1200" s="178">
        <f>A1199</f>
        <v>25569.375</v>
      </c>
      <c r="B1200" s="179"/>
      <c r="C1200" s="180"/>
      <c r="D1200" s="180"/>
      <c r="E1200" s="180"/>
      <c r="F1200" s="180"/>
      <c r="G1200" s="180">
        <f>SUM(C1200:F1200)</f>
      </c>
      <c r="H1200" s="125"/>
      <c r="I1200" s="125">
        <f>G1200*H1200</f>
      </c>
      <c r="J1200" s="185"/>
      <c r="K1200" s="125">
        <f>SUM(I1200:J1200)</f>
      </c>
      <c r="L1200" s="175"/>
      <c r="M1200" s="87"/>
      <c r="N1200" s="87"/>
      <c r="O1200" s="87"/>
      <c r="P1200" s="87"/>
      <c r="Q1200" s="87"/>
      <c r="R1200" s="87"/>
      <c r="S1200" s="87"/>
      <c r="T1200" s="87"/>
    </row>
    <row x14ac:dyDescent="0.25" r="1201" customHeight="1" ht="17.25">
      <c r="A1201" s="178">
        <f>A1200</f>
        <v>25569.375</v>
      </c>
      <c r="B1201" s="179"/>
      <c r="C1201" s="180"/>
      <c r="D1201" s="180"/>
      <c r="E1201" s="180"/>
      <c r="F1201" s="180"/>
      <c r="G1201" s="180">
        <f>SUM(C1201:F1201)</f>
      </c>
      <c r="H1201" s="125"/>
      <c r="I1201" s="125">
        <f>G1201*H1201</f>
      </c>
      <c r="J1201" s="185"/>
      <c r="K1201" s="125">
        <f>SUM(I1201:J1201)</f>
      </c>
      <c r="L1201" s="175"/>
      <c r="M1201" s="87"/>
      <c r="N1201" s="87"/>
      <c r="O1201" s="87"/>
      <c r="P1201" s="87"/>
      <c r="Q1201" s="87"/>
      <c r="R1201" s="87"/>
      <c r="S1201" s="87"/>
      <c r="T1201" s="87"/>
    </row>
    <row x14ac:dyDescent="0.25" r="1202" customHeight="1" ht="17.25">
      <c r="A1202" s="189">
        <f>A1201</f>
        <v>25569.375</v>
      </c>
      <c r="B1202" s="190" t="s">
        <v>157</v>
      </c>
      <c r="C1202" s="191">
        <f>SUM(C1194:C1201)</f>
      </c>
      <c r="D1202" s="191">
        <f>SUM(D1194:D1201)</f>
      </c>
      <c r="E1202" s="191">
        <f>SUM(E1194:E1201)</f>
      </c>
      <c r="F1202" s="191">
        <f>SUM(F1194:F1201)</f>
      </c>
      <c r="G1202" s="191">
        <f>SUM(G1194:G1201)</f>
      </c>
      <c r="H1202" s="201"/>
      <c r="I1202" s="201">
        <f>SUM(I1194:I1201)</f>
      </c>
      <c r="J1202" s="201"/>
      <c r="K1202" s="202">
        <f>SUM(K1194:K1201)</f>
      </c>
      <c r="L1202" s="175"/>
      <c r="M1202" s="87"/>
      <c r="N1202" s="87"/>
      <c r="O1202" s="87"/>
      <c r="P1202" s="87"/>
      <c r="Q1202" s="87"/>
      <c r="R1202" s="87"/>
      <c r="S1202" s="87"/>
      <c r="T1202" s="87"/>
    </row>
    <row x14ac:dyDescent="0.25" r="1203" customHeight="1" ht="17.25" hidden="1">
      <c r="A1203" s="172" t="s">
        <v>128</v>
      </c>
      <c r="B1203" s="173" t="s">
        <v>2</v>
      </c>
      <c r="C1203" s="174" t="s">
        <v>129</v>
      </c>
      <c r="D1203" s="174" t="s">
        <v>130</v>
      </c>
      <c r="E1203" s="174" t="s">
        <v>131</v>
      </c>
      <c r="F1203" s="174" t="s">
        <v>132</v>
      </c>
      <c r="G1203" s="174" t="s">
        <v>133</v>
      </c>
      <c r="H1203" s="174" t="s">
        <v>7</v>
      </c>
      <c r="I1203" s="174" t="s">
        <v>134</v>
      </c>
      <c r="J1203" s="174" t="s">
        <v>90</v>
      </c>
      <c r="K1203" s="174" t="s">
        <v>135</v>
      </c>
      <c r="L1203" s="175"/>
      <c r="M1203" s="87"/>
      <c r="N1203" s="87"/>
      <c r="O1203" s="87"/>
      <c r="P1203" s="87"/>
      <c r="Q1203" s="87"/>
      <c r="R1203" s="87"/>
      <c r="S1203" s="87"/>
      <c r="T1203" s="87"/>
    </row>
    <row x14ac:dyDescent="0.25" r="1204" customHeight="1" ht="17.25">
      <c r="A1204" s="178">
        <f>A1202+1</f>
        <v>25569.375</v>
      </c>
      <c r="B1204" s="179" t="s">
        <v>137</v>
      </c>
      <c r="C1204" s="180"/>
      <c r="D1204" s="181">
        <v>10</v>
      </c>
      <c r="E1204" s="180"/>
      <c r="F1204" s="180"/>
      <c r="G1204" s="180">
        <f>SUM(C1204:F1204)</f>
      </c>
      <c r="H1204" s="182">
        <v>4500</v>
      </c>
      <c r="I1204" s="125">
        <f>G1204*H1204</f>
      </c>
      <c r="J1204" s="125">
        <f>I1204*0.1</f>
      </c>
      <c r="K1204" s="125">
        <f>SUM(I1204:J1204)</f>
      </c>
      <c r="L1204" s="175"/>
      <c r="M1204" s="87"/>
      <c r="N1204" s="87"/>
      <c r="O1204" s="87"/>
      <c r="P1204" s="87"/>
      <c r="Q1204" s="87"/>
      <c r="R1204" s="87"/>
      <c r="S1204" s="87"/>
      <c r="T1204" s="87"/>
    </row>
    <row x14ac:dyDescent="0.25" r="1205" customHeight="1" ht="17.25">
      <c r="A1205" s="178">
        <f>A1204</f>
        <v>25569.375</v>
      </c>
      <c r="B1205" s="179" t="s">
        <v>13</v>
      </c>
      <c r="C1205" s="180"/>
      <c r="D1205" s="180">
        <v>0</v>
      </c>
      <c r="E1205" s="180"/>
      <c r="F1205" s="180"/>
      <c r="G1205" s="180">
        <f>SUM(C1205:F1205)</f>
      </c>
      <c r="H1205" s="182">
        <v>6000</v>
      </c>
      <c r="I1205" s="125">
        <f>G1205*H1205</f>
      </c>
      <c r="J1205" s="125">
        <f>I1205*0.1</f>
      </c>
      <c r="K1205" s="125">
        <f>SUM(I1205:J1205)</f>
      </c>
      <c r="L1205" s="175"/>
      <c r="M1205" s="87"/>
      <c r="N1205" s="87"/>
      <c r="O1205" s="87"/>
      <c r="P1205" s="87"/>
      <c r="Q1205" s="87"/>
      <c r="R1205" s="87"/>
      <c r="S1205" s="87"/>
      <c r="T1205" s="87"/>
    </row>
    <row x14ac:dyDescent="0.25" r="1206" customHeight="1" ht="17.25">
      <c r="A1206" s="178">
        <f>A1205</f>
        <v>25569.375</v>
      </c>
      <c r="B1206" s="179" t="s">
        <v>58</v>
      </c>
      <c r="C1206" s="183">
        <v>6</v>
      </c>
      <c r="D1206" s="180">
        <v>7</v>
      </c>
      <c r="E1206" s="180"/>
      <c r="F1206" s="180"/>
      <c r="G1206" s="180">
        <f>SUM(C1206:F1206)</f>
      </c>
      <c r="H1206" s="182">
        <v>5500</v>
      </c>
      <c r="I1206" s="125">
        <f>G1206*H1206</f>
      </c>
      <c r="J1206" s="125">
        <f>I1206*0.1</f>
      </c>
      <c r="K1206" s="125">
        <f>SUM(I1206:J1206)</f>
      </c>
      <c r="L1206" s="175"/>
      <c r="M1206" s="87"/>
      <c r="N1206" s="87"/>
      <c r="O1206" s="87"/>
      <c r="P1206" s="87"/>
      <c r="Q1206" s="87"/>
      <c r="R1206" s="87"/>
      <c r="S1206" s="87"/>
      <c r="T1206" s="87"/>
    </row>
    <row x14ac:dyDescent="0.25" r="1207" customHeight="1" ht="17.25">
      <c r="A1207" s="178">
        <f>A1206</f>
        <v>25569.375</v>
      </c>
      <c r="B1207" s="179" t="s">
        <v>147</v>
      </c>
      <c r="C1207" s="183">
        <v>20</v>
      </c>
      <c r="D1207" s="180">
        <v>15</v>
      </c>
      <c r="E1207" s="180">
        <v>15</v>
      </c>
      <c r="F1207" s="180"/>
      <c r="G1207" s="180">
        <f>SUM(C1207:F1207)</f>
      </c>
      <c r="H1207" s="182">
        <v>5000</v>
      </c>
      <c r="I1207" s="125">
        <f>G1207*H1207</f>
      </c>
      <c r="J1207" s="125">
        <f>I1207*0.1</f>
      </c>
      <c r="K1207" s="125">
        <f>SUM(I1207:J1207)</f>
      </c>
      <c r="L1207" s="175"/>
      <c r="M1207" s="87"/>
      <c r="N1207" s="87"/>
      <c r="O1207" s="87"/>
      <c r="P1207" s="87"/>
      <c r="Q1207" s="87"/>
      <c r="R1207" s="87"/>
      <c r="S1207" s="87"/>
      <c r="T1207" s="87"/>
    </row>
    <row x14ac:dyDescent="0.25" r="1208" customHeight="1" ht="17.25">
      <c r="A1208" s="178">
        <f>A1207</f>
        <v>25569.375</v>
      </c>
      <c r="B1208" s="179" t="s">
        <v>27</v>
      </c>
      <c r="C1208" s="180"/>
      <c r="D1208" s="180"/>
      <c r="E1208" s="180"/>
      <c r="F1208" s="180"/>
      <c r="G1208" s="180">
        <f>SUM(C1208:F1208)</f>
      </c>
      <c r="H1208" s="182">
        <v>5500</v>
      </c>
      <c r="I1208" s="125">
        <f>G1208*H1208</f>
      </c>
      <c r="J1208" s="125">
        <f>I1208*0.1</f>
      </c>
      <c r="K1208" s="125">
        <f>SUM(I1208:J1208)</f>
      </c>
      <c r="L1208" s="175"/>
      <c r="M1208" s="87"/>
      <c r="N1208" s="87"/>
      <c r="O1208" s="87"/>
      <c r="P1208" s="87"/>
      <c r="Q1208" s="87"/>
      <c r="R1208" s="87"/>
      <c r="S1208" s="87"/>
      <c r="T1208" s="87"/>
    </row>
    <row x14ac:dyDescent="0.25" r="1209" customHeight="1" ht="17.25">
      <c r="A1209" s="178">
        <f>A1208</f>
        <v>25569.375</v>
      </c>
      <c r="B1209" s="179" t="s">
        <v>20</v>
      </c>
      <c r="C1209" s="180"/>
      <c r="D1209" s="180"/>
      <c r="E1209" s="180"/>
      <c r="F1209" s="180"/>
      <c r="G1209" s="180">
        <f>SUM(C1209:F1209)</f>
      </c>
      <c r="H1209" s="182">
        <v>5500</v>
      </c>
      <c r="I1209" s="125">
        <f>G1209*H1209</f>
      </c>
      <c r="J1209" s="125">
        <f>I1209*0.1</f>
      </c>
      <c r="K1209" s="125">
        <f>SUM(I1209:J1209)</f>
      </c>
      <c r="L1209" s="175"/>
      <c r="M1209" s="87"/>
      <c r="N1209" s="87"/>
      <c r="O1209" s="87"/>
      <c r="P1209" s="87"/>
      <c r="Q1209" s="87"/>
      <c r="R1209" s="87"/>
      <c r="S1209" s="87"/>
      <c r="T1209" s="87"/>
    </row>
    <row x14ac:dyDescent="0.25" r="1210" customHeight="1" ht="17.25">
      <c r="A1210" s="178">
        <f>A1209</f>
        <v>25569.375</v>
      </c>
      <c r="B1210" s="179" t="s">
        <v>31</v>
      </c>
      <c r="C1210" s="180"/>
      <c r="D1210" s="180"/>
      <c r="E1210" s="180"/>
      <c r="F1210" s="180"/>
      <c r="G1210" s="180">
        <f>SUM(C1210:F1210)</f>
      </c>
      <c r="H1210" s="182">
        <v>6000</v>
      </c>
      <c r="I1210" s="125">
        <f>G1210*H1210</f>
      </c>
      <c r="J1210" s="125">
        <f>I1210*0.1</f>
      </c>
      <c r="K1210" s="125">
        <f>SUM(I1210:J1210)</f>
      </c>
      <c r="L1210" s="175"/>
      <c r="M1210" s="87"/>
      <c r="N1210" s="87"/>
      <c r="O1210" s="87"/>
      <c r="P1210" s="87"/>
      <c r="Q1210" s="87"/>
      <c r="R1210" s="87"/>
      <c r="S1210" s="87"/>
      <c r="T1210" s="87"/>
    </row>
    <row x14ac:dyDescent="0.25" r="1211" customHeight="1" ht="17.25">
      <c r="A1211" s="178">
        <f>A1210</f>
        <v>25569.375</v>
      </c>
      <c r="B1211" s="179" t="s">
        <v>71</v>
      </c>
      <c r="C1211" s="180"/>
      <c r="D1211" s="180"/>
      <c r="E1211" s="180"/>
      <c r="F1211" s="180"/>
      <c r="G1211" s="180">
        <f>SUM(C1211:F1211)</f>
      </c>
      <c r="H1211" s="182">
        <v>6000</v>
      </c>
      <c r="I1211" s="125">
        <f>G1211*H1211</f>
      </c>
      <c r="J1211" s="125">
        <f>I1211*0.1</f>
      </c>
      <c r="K1211" s="125">
        <f>SUM(I1211:J1211)</f>
      </c>
      <c r="L1211" s="175"/>
      <c r="M1211" s="87"/>
      <c r="N1211" s="87"/>
      <c r="O1211" s="87"/>
      <c r="P1211" s="87"/>
      <c r="Q1211" s="87"/>
      <c r="R1211" s="87"/>
      <c r="S1211" s="87"/>
      <c r="T1211" s="87"/>
    </row>
    <row x14ac:dyDescent="0.25" r="1212" customHeight="1" ht="17.25">
      <c r="A1212" s="178">
        <f>A1211</f>
        <v>25569.375</v>
      </c>
      <c r="B1212" s="184" t="s">
        <v>49</v>
      </c>
      <c r="C1212" s="180"/>
      <c r="D1212" s="180">
        <v>19</v>
      </c>
      <c r="E1212" s="180"/>
      <c r="F1212" s="180"/>
      <c r="G1212" s="180">
        <f>SUM(C1212:F1212)</f>
      </c>
      <c r="H1212" s="182">
        <v>6000</v>
      </c>
      <c r="I1212" s="125">
        <f>G1212*H1212</f>
      </c>
      <c r="J1212" s="125">
        <f>I1212*0.1</f>
      </c>
      <c r="K1212" s="125">
        <f>SUM(I1212:J1212)</f>
      </c>
      <c r="L1212" s="175"/>
      <c r="M1212" s="87"/>
      <c r="N1212" s="87"/>
      <c r="O1212" s="87"/>
      <c r="P1212" s="87"/>
      <c r="Q1212" s="87"/>
      <c r="R1212" s="87"/>
      <c r="S1212" s="87"/>
      <c r="T1212" s="87"/>
    </row>
    <row x14ac:dyDescent="0.25" r="1213" customHeight="1" ht="17.25">
      <c r="A1213" s="178">
        <f>A1212</f>
        <v>25569.375</v>
      </c>
      <c r="B1213" s="179" t="s">
        <v>9</v>
      </c>
      <c r="C1213" s="180"/>
      <c r="D1213" s="180">
        <v>10</v>
      </c>
      <c r="E1213" s="180"/>
      <c r="F1213" s="180"/>
      <c r="G1213" s="180">
        <f>SUM(C1213:F1213)</f>
      </c>
      <c r="H1213" s="182">
        <v>6000</v>
      </c>
      <c r="I1213" s="125">
        <f>G1213*H1213</f>
      </c>
      <c r="J1213" s="125">
        <f>I1213*0.1</f>
      </c>
      <c r="K1213" s="125">
        <f>SUM(I1213:J1213)</f>
      </c>
      <c r="L1213" s="175"/>
      <c r="M1213" s="87"/>
      <c r="N1213" s="87"/>
      <c r="O1213" s="87"/>
      <c r="P1213" s="87"/>
      <c r="Q1213" s="87"/>
      <c r="R1213" s="87"/>
      <c r="S1213" s="87"/>
      <c r="T1213" s="87"/>
    </row>
    <row x14ac:dyDescent="0.25" r="1214" customHeight="1" ht="17.25">
      <c r="A1214" s="178">
        <f>A1213</f>
        <v>25569.375</v>
      </c>
      <c r="B1214" s="179" t="s">
        <v>78</v>
      </c>
      <c r="C1214" s="180"/>
      <c r="D1214" s="180"/>
      <c r="E1214" s="180"/>
      <c r="F1214" s="180"/>
      <c r="G1214" s="180">
        <f>SUM(C1214:F1214)</f>
      </c>
      <c r="H1214" s="182">
        <v>6500</v>
      </c>
      <c r="I1214" s="125">
        <f>G1214*H1214</f>
      </c>
      <c r="J1214" s="125">
        <f>I1214*0.1</f>
      </c>
      <c r="K1214" s="125">
        <f>SUM(I1214:J1214)</f>
      </c>
      <c r="L1214" s="175"/>
      <c r="M1214" s="87"/>
      <c r="N1214" s="87"/>
      <c r="O1214" s="87"/>
      <c r="P1214" s="87"/>
      <c r="Q1214" s="87"/>
      <c r="R1214" s="87"/>
      <c r="S1214" s="87"/>
      <c r="T1214" s="87"/>
    </row>
    <row x14ac:dyDescent="0.25" r="1215" customHeight="1" ht="17.25">
      <c r="A1215" s="178">
        <f>A1214</f>
        <v>25569.375</v>
      </c>
      <c r="B1215" s="179" t="s">
        <v>55</v>
      </c>
      <c r="C1215" s="180"/>
      <c r="D1215" s="180"/>
      <c r="E1215" s="180"/>
      <c r="F1215" s="180"/>
      <c r="G1215" s="180">
        <f>SUM(C1215:F1215)</f>
      </c>
      <c r="H1215" s="182">
        <v>6500</v>
      </c>
      <c r="I1215" s="125">
        <f>G1215*H1215</f>
      </c>
      <c r="J1215" s="125">
        <f>I1215*0.1</f>
      </c>
      <c r="K1215" s="125">
        <f>SUM(I1215:J1215)</f>
      </c>
      <c r="L1215" s="175"/>
      <c r="M1215" s="87"/>
      <c r="N1215" s="87"/>
      <c r="O1215" s="87"/>
      <c r="P1215" s="87"/>
      <c r="Q1215" s="87"/>
      <c r="R1215" s="87"/>
      <c r="S1215" s="87"/>
      <c r="T1215" s="87"/>
    </row>
    <row x14ac:dyDescent="0.25" r="1216" customHeight="1" ht="17.25">
      <c r="A1216" s="178">
        <f>A1215</f>
        <v>25569.375</v>
      </c>
      <c r="B1216" s="179" t="s">
        <v>80</v>
      </c>
      <c r="C1216" s="180"/>
      <c r="D1216" s="180">
        <v>23</v>
      </c>
      <c r="E1216" s="180"/>
      <c r="F1216" s="180"/>
      <c r="G1216" s="180">
        <f>SUM(C1216:F1216)</f>
      </c>
      <c r="H1216" s="182">
        <v>6000</v>
      </c>
      <c r="I1216" s="125">
        <f>G1216*H1216</f>
      </c>
      <c r="J1216" s="185"/>
      <c r="K1216" s="125">
        <f>SUM(I1216:J1216)</f>
      </c>
      <c r="L1216" s="175"/>
      <c r="M1216" s="87"/>
      <c r="N1216" s="87"/>
      <c r="O1216" s="87"/>
      <c r="P1216" s="87"/>
      <c r="Q1216" s="87"/>
      <c r="R1216" s="87"/>
      <c r="S1216" s="87"/>
      <c r="T1216" s="87"/>
    </row>
    <row x14ac:dyDescent="0.25" r="1217" customHeight="1" ht="17.25">
      <c r="A1217" s="178">
        <f>A1216</f>
        <v>25569.375</v>
      </c>
      <c r="B1217" s="179" t="s">
        <v>67</v>
      </c>
      <c r="C1217" s="180"/>
      <c r="D1217" s="180">
        <v>7</v>
      </c>
      <c r="E1217" s="180"/>
      <c r="F1217" s="180"/>
      <c r="G1217" s="180">
        <f>SUM(C1217:F1217)</f>
      </c>
      <c r="H1217" s="182">
        <v>5500</v>
      </c>
      <c r="I1217" s="125">
        <f>G1217*H1217</f>
      </c>
      <c r="J1217" s="125">
        <f>I1217*0.1</f>
      </c>
      <c r="K1217" s="125">
        <f>SUM(I1217:J1217)</f>
      </c>
      <c r="L1217" s="175"/>
      <c r="M1217" s="87"/>
      <c r="N1217" s="87"/>
      <c r="O1217" s="87"/>
      <c r="P1217" s="87"/>
      <c r="Q1217" s="87"/>
      <c r="R1217" s="87"/>
      <c r="S1217" s="87"/>
      <c r="T1217" s="87"/>
    </row>
    <row x14ac:dyDescent="0.25" r="1218" customHeight="1" ht="17.25">
      <c r="A1218" s="178">
        <f>A1217</f>
        <v>25569.375</v>
      </c>
      <c r="B1218" s="186" t="s">
        <v>74</v>
      </c>
      <c r="C1218" s="180"/>
      <c r="D1218" s="180">
        <v>0</v>
      </c>
      <c r="E1218" s="180"/>
      <c r="F1218" s="180"/>
      <c r="G1218" s="180">
        <f>SUM(C1218:F1218)</f>
      </c>
      <c r="H1218" s="187">
        <v>5000</v>
      </c>
      <c r="I1218" s="125">
        <f>G1218*H1218</f>
      </c>
      <c r="J1218" s="125">
        <f>I1218*0.1</f>
      </c>
      <c r="K1218" s="125">
        <f>SUM(I1218:J1218)</f>
      </c>
      <c r="L1218" s="175"/>
      <c r="M1218" s="87"/>
      <c r="N1218" s="87"/>
      <c r="O1218" s="87"/>
      <c r="P1218" s="87"/>
      <c r="Q1218" s="87"/>
      <c r="R1218" s="87"/>
      <c r="S1218" s="87"/>
      <c r="T1218" s="87"/>
    </row>
    <row x14ac:dyDescent="0.25" r="1219" customHeight="1" ht="17.25">
      <c r="A1219" s="178">
        <f>A1218</f>
        <v>25569.375</v>
      </c>
      <c r="B1219" s="179" t="s">
        <v>11</v>
      </c>
      <c r="C1219" s="180"/>
      <c r="D1219" s="180"/>
      <c r="E1219" s="180"/>
      <c r="F1219" s="180"/>
      <c r="G1219" s="180">
        <f>SUM(C1219:F1219)</f>
      </c>
      <c r="H1219" s="182">
        <v>6000</v>
      </c>
      <c r="I1219" s="125">
        <f>G1219*H1219</f>
      </c>
      <c r="J1219" s="125">
        <f>I1219*0.1</f>
      </c>
      <c r="K1219" s="125">
        <f>SUM(I1219:J1219)</f>
      </c>
      <c r="L1219" s="175"/>
      <c r="M1219" s="87"/>
      <c r="N1219" s="87"/>
      <c r="O1219" s="87"/>
      <c r="P1219" s="87"/>
      <c r="Q1219" s="87"/>
      <c r="R1219" s="87"/>
      <c r="S1219" s="87"/>
      <c r="T1219" s="87"/>
    </row>
    <row x14ac:dyDescent="0.25" r="1220" customHeight="1" ht="17.25">
      <c r="A1220" s="178">
        <f>A1219</f>
        <v>25569.375</v>
      </c>
      <c r="B1220" s="179" t="s">
        <v>22</v>
      </c>
      <c r="C1220" s="180"/>
      <c r="D1220" s="180"/>
      <c r="E1220" s="180"/>
      <c r="F1220" s="180"/>
      <c r="G1220" s="180">
        <f>SUM(C1220:F1220)</f>
      </c>
      <c r="H1220" s="182">
        <v>4800</v>
      </c>
      <c r="I1220" s="125">
        <f>G1220*H1220</f>
      </c>
      <c r="J1220" s="125">
        <f>I1220*0.1</f>
      </c>
      <c r="K1220" s="125">
        <f>SUM(I1220:J1220)</f>
      </c>
      <c r="L1220" s="175"/>
      <c r="M1220" s="87"/>
      <c r="N1220" s="87"/>
      <c r="O1220" s="87"/>
      <c r="P1220" s="87"/>
      <c r="Q1220" s="87"/>
      <c r="R1220" s="87"/>
      <c r="S1220" s="87"/>
      <c r="T1220" s="87"/>
    </row>
    <row x14ac:dyDescent="0.25" r="1221" customHeight="1" ht="17.25">
      <c r="A1221" s="178">
        <f>A1220</f>
        <v>25569.375</v>
      </c>
      <c r="B1221" s="186" t="s">
        <v>84</v>
      </c>
      <c r="C1221" s="180"/>
      <c r="D1221" s="180"/>
      <c r="E1221" s="180"/>
      <c r="F1221" s="180"/>
      <c r="G1221" s="180">
        <f>SUM(C1221:F1221)</f>
      </c>
      <c r="H1221" s="182">
        <v>4800</v>
      </c>
      <c r="I1221" s="125">
        <f>G1221*H1221</f>
      </c>
      <c r="J1221" s="125">
        <f>I1221*0.1</f>
      </c>
      <c r="K1221" s="125">
        <f>SUM(I1221:J1221)</f>
      </c>
      <c r="L1221" s="175"/>
      <c r="M1221" s="87"/>
      <c r="N1221" s="87"/>
      <c r="O1221" s="87"/>
      <c r="P1221" s="87"/>
      <c r="Q1221" s="87"/>
      <c r="R1221" s="87"/>
      <c r="S1221" s="87"/>
      <c r="T1221" s="87"/>
    </row>
    <row x14ac:dyDescent="0.25" r="1222" customHeight="1" ht="17.25">
      <c r="A1222" s="178">
        <f>A1221</f>
        <v>25569.375</v>
      </c>
      <c r="B1222" s="179" t="s">
        <v>17</v>
      </c>
      <c r="C1222" s="180"/>
      <c r="D1222" s="180">
        <v>13</v>
      </c>
      <c r="E1222" s="180">
        <v>13</v>
      </c>
      <c r="F1222" s="180"/>
      <c r="G1222" s="180">
        <f>SUM(C1222:F1222)</f>
      </c>
      <c r="H1222" s="182">
        <v>6500</v>
      </c>
      <c r="I1222" s="125">
        <f>G1222*H1222</f>
      </c>
      <c r="J1222" s="125">
        <f>I1222*0.1</f>
      </c>
      <c r="K1222" s="125">
        <f>SUM(I1222:J1222)</f>
      </c>
      <c r="L1222" s="175"/>
      <c r="M1222" s="87"/>
      <c r="N1222" s="87"/>
      <c r="O1222" s="87"/>
      <c r="P1222" s="87"/>
      <c r="Q1222" s="87"/>
      <c r="R1222" s="87"/>
      <c r="S1222" s="87"/>
      <c r="T1222" s="87"/>
    </row>
    <row x14ac:dyDescent="0.25" r="1223" customHeight="1" ht="17.25">
      <c r="A1223" s="178">
        <f>A1222</f>
        <v>25569.375</v>
      </c>
      <c r="B1223" s="186" t="s">
        <v>148</v>
      </c>
      <c r="C1223" s="180"/>
      <c r="D1223" s="180"/>
      <c r="E1223" s="180"/>
      <c r="F1223" s="180"/>
      <c r="G1223" s="180">
        <f>SUM(C1223:F1223)</f>
      </c>
      <c r="H1223" s="182">
        <v>6000</v>
      </c>
      <c r="I1223" s="125">
        <f>G1223*H1223</f>
      </c>
      <c r="J1223" s="125">
        <f>I1223*0.1</f>
      </c>
      <c r="K1223" s="125">
        <f>SUM(I1223:J1223)</f>
      </c>
      <c r="L1223" s="175"/>
      <c r="M1223" s="87"/>
      <c r="N1223" s="87"/>
      <c r="O1223" s="87"/>
      <c r="P1223" s="87"/>
      <c r="Q1223" s="87"/>
      <c r="R1223" s="87"/>
      <c r="S1223" s="87"/>
      <c r="T1223" s="87"/>
    </row>
    <row x14ac:dyDescent="0.25" r="1224" customHeight="1" ht="17.25">
      <c r="A1224" s="178">
        <f>A1223</f>
        <v>25569.375</v>
      </c>
      <c r="B1224" s="179" t="s">
        <v>29</v>
      </c>
      <c r="C1224" s="188">
        <v>13</v>
      </c>
      <c r="D1224" s="180">
        <v>14</v>
      </c>
      <c r="E1224" s="180">
        <v>14</v>
      </c>
      <c r="F1224" s="180"/>
      <c r="G1224" s="180">
        <f>SUM(C1224:F1224)</f>
      </c>
      <c r="H1224" s="182">
        <v>5500</v>
      </c>
      <c r="I1224" s="125">
        <f>G1224*H1224</f>
      </c>
      <c r="J1224" s="125">
        <f>I1224*0.1</f>
      </c>
      <c r="K1224" s="125">
        <f>SUM(I1224:J1224)</f>
      </c>
      <c r="L1224" s="175"/>
      <c r="M1224" s="87"/>
      <c r="N1224" s="87"/>
      <c r="O1224" s="87"/>
      <c r="P1224" s="87"/>
      <c r="Q1224" s="87"/>
      <c r="R1224" s="87"/>
      <c r="S1224" s="87"/>
      <c r="T1224" s="87"/>
    </row>
    <row x14ac:dyDescent="0.25" r="1225" customHeight="1" ht="17.25">
      <c r="A1225" s="178">
        <f>A1224</f>
        <v>25569.375</v>
      </c>
      <c r="B1225" s="179" t="s">
        <v>15</v>
      </c>
      <c r="C1225" s="180"/>
      <c r="D1225" s="180"/>
      <c r="E1225" s="180"/>
      <c r="F1225" s="180"/>
      <c r="G1225" s="180">
        <f>SUM(C1225:F1225)</f>
      </c>
      <c r="H1225" s="182">
        <v>4800</v>
      </c>
      <c r="I1225" s="125">
        <f>G1225*H1225</f>
      </c>
      <c r="J1225" s="125">
        <f>I1225*0.1</f>
      </c>
      <c r="K1225" s="125">
        <f>SUM(I1225:J1225)</f>
      </c>
      <c r="L1225" s="175"/>
      <c r="M1225" s="87"/>
      <c r="N1225" s="87"/>
      <c r="O1225" s="87"/>
      <c r="P1225" s="87"/>
      <c r="Q1225" s="87"/>
      <c r="R1225" s="87"/>
      <c r="S1225" s="87"/>
      <c r="T1225" s="87"/>
    </row>
    <row x14ac:dyDescent="0.25" r="1226" customHeight="1" ht="17.25">
      <c r="A1226" s="178">
        <f>A1225</f>
        <v>25569.375</v>
      </c>
      <c r="B1226" s="179" t="s">
        <v>21</v>
      </c>
      <c r="C1226" s="188">
        <v>7</v>
      </c>
      <c r="D1226" s="180">
        <v>17</v>
      </c>
      <c r="E1226" s="180"/>
      <c r="F1226" s="180"/>
      <c r="G1226" s="180">
        <f>SUM(C1226:F1226)</f>
      </c>
      <c r="H1226" s="182">
        <v>5500</v>
      </c>
      <c r="I1226" s="125">
        <f>G1226*H1226</f>
      </c>
      <c r="J1226" s="125">
        <f>I1226*0.1</f>
      </c>
      <c r="K1226" s="125">
        <f>SUM(I1226:J1226)</f>
      </c>
      <c r="L1226" s="175"/>
      <c r="M1226" s="87"/>
      <c r="N1226" s="87"/>
      <c r="O1226" s="87"/>
      <c r="P1226" s="87"/>
      <c r="Q1226" s="87"/>
      <c r="R1226" s="87"/>
      <c r="S1226" s="87"/>
      <c r="T1226" s="87"/>
    </row>
    <row x14ac:dyDescent="0.25" r="1227" customHeight="1" ht="17.25">
      <c r="A1227" s="178">
        <f>A1226</f>
        <v>25569.375</v>
      </c>
      <c r="B1227" s="179" t="s">
        <v>52</v>
      </c>
      <c r="C1227" s="180"/>
      <c r="D1227" s="180">
        <v>16</v>
      </c>
      <c r="E1227" s="180">
        <v>10</v>
      </c>
      <c r="F1227" s="180"/>
      <c r="G1227" s="180">
        <f>SUM(C1227:F1227)</f>
      </c>
      <c r="H1227" s="182">
        <v>5500</v>
      </c>
      <c r="I1227" s="125">
        <f>G1227*H1227</f>
      </c>
      <c r="J1227" s="125">
        <f>I1227*0.1</f>
      </c>
      <c r="K1227" s="125">
        <f>SUM(I1227:J1227)</f>
      </c>
      <c r="L1227" s="175"/>
      <c r="M1227" s="87"/>
      <c r="N1227" s="87"/>
      <c r="O1227" s="87"/>
      <c r="P1227" s="87"/>
      <c r="Q1227" s="87"/>
      <c r="R1227" s="87"/>
      <c r="S1227" s="87"/>
      <c r="T1227" s="87"/>
    </row>
    <row x14ac:dyDescent="0.25" r="1228" customHeight="1" ht="17.25">
      <c r="A1228" s="178">
        <f>A1227</f>
        <v>25569.375</v>
      </c>
      <c r="B1228" s="186" t="s">
        <v>61</v>
      </c>
      <c r="C1228" s="180"/>
      <c r="D1228" s="180"/>
      <c r="E1228" s="180"/>
      <c r="F1228" s="180"/>
      <c r="G1228" s="180">
        <f>SUM(C1228:F1228)</f>
      </c>
      <c r="H1228" s="182">
        <v>5500</v>
      </c>
      <c r="I1228" s="125">
        <f>G1228*H1228</f>
      </c>
      <c r="J1228" s="125">
        <f>I1228*0.1</f>
      </c>
      <c r="K1228" s="125">
        <f>SUM(I1228:J1228)</f>
      </c>
      <c r="L1228" s="175"/>
      <c r="M1228" s="87"/>
      <c r="N1228" s="87"/>
      <c r="O1228" s="87"/>
      <c r="P1228" s="87"/>
      <c r="Q1228" s="87"/>
      <c r="R1228" s="87"/>
      <c r="S1228" s="87"/>
      <c r="T1228" s="87"/>
    </row>
    <row x14ac:dyDescent="0.25" r="1229" customHeight="1" ht="17.25">
      <c r="A1229" s="178">
        <f>A1228</f>
        <v>25569.375</v>
      </c>
      <c r="B1229" s="179" t="s">
        <v>33</v>
      </c>
      <c r="C1229" s="180"/>
      <c r="D1229" s="180"/>
      <c r="E1229" s="180"/>
      <c r="F1229" s="180"/>
      <c r="G1229" s="180">
        <f>SUM(C1229:F1229)</f>
      </c>
      <c r="H1229" s="182">
        <v>5500</v>
      </c>
      <c r="I1229" s="125">
        <f>G1229*H1229</f>
      </c>
      <c r="J1229" s="125">
        <f>I1229*0.1</f>
      </c>
      <c r="K1229" s="125">
        <f>SUM(I1229:J1229)</f>
      </c>
      <c r="L1229" s="175"/>
      <c r="M1229" s="87"/>
      <c r="N1229" s="87"/>
      <c r="O1229" s="87"/>
      <c r="P1229" s="87"/>
      <c r="Q1229" s="87"/>
      <c r="R1229" s="87"/>
      <c r="S1229" s="87"/>
      <c r="T1229" s="87"/>
    </row>
    <row x14ac:dyDescent="0.25" r="1230" customHeight="1" ht="17.25">
      <c r="A1230" s="178">
        <f>A1229</f>
        <v>25569.375</v>
      </c>
      <c r="B1230" s="179" t="s">
        <v>12</v>
      </c>
      <c r="C1230" s="180"/>
      <c r="D1230" s="180"/>
      <c r="E1230" s="180"/>
      <c r="F1230" s="180"/>
      <c r="G1230" s="180">
        <f>SUM(C1230:F1230)</f>
      </c>
      <c r="H1230" s="182">
        <v>6000</v>
      </c>
      <c r="I1230" s="125">
        <f>G1230*H1230</f>
      </c>
      <c r="J1230" s="125">
        <f>I1230*0.1</f>
      </c>
      <c r="K1230" s="125">
        <f>SUM(I1230:J1230)</f>
      </c>
      <c r="L1230" s="175"/>
      <c r="M1230" s="87"/>
      <c r="N1230" s="87"/>
      <c r="O1230" s="87"/>
      <c r="P1230" s="87"/>
      <c r="Q1230" s="87"/>
      <c r="R1230" s="87"/>
      <c r="S1230" s="87"/>
      <c r="T1230" s="87"/>
    </row>
    <row x14ac:dyDescent="0.25" r="1231" customHeight="1" ht="17.25">
      <c r="A1231" s="178">
        <f>A1230</f>
        <v>25569.375</v>
      </c>
      <c r="B1231" s="186" t="s">
        <v>37</v>
      </c>
      <c r="C1231" s="180"/>
      <c r="D1231" s="180">
        <v>5</v>
      </c>
      <c r="E1231" s="180"/>
      <c r="F1231" s="180"/>
      <c r="G1231" s="180">
        <f>SUM(C1231:F1231)</f>
      </c>
      <c r="H1231" s="182">
        <v>6500</v>
      </c>
      <c r="I1231" s="125">
        <f>G1231*H1231</f>
      </c>
      <c r="J1231" s="125">
        <f>I1231*0.1</f>
      </c>
      <c r="K1231" s="125">
        <f>SUM(I1231:J1231)</f>
      </c>
      <c r="L1231" s="175"/>
      <c r="M1231" s="87"/>
      <c r="N1231" s="87"/>
      <c r="O1231" s="87"/>
      <c r="P1231" s="87"/>
      <c r="Q1231" s="87"/>
      <c r="R1231" s="87"/>
      <c r="S1231" s="87"/>
      <c r="T1231" s="87"/>
    </row>
    <row x14ac:dyDescent="0.25" r="1232" customHeight="1" ht="17.25">
      <c r="A1232" s="178">
        <f>A1231</f>
        <v>25569.375</v>
      </c>
      <c r="B1232" s="186" t="s">
        <v>64</v>
      </c>
      <c r="C1232" s="180"/>
      <c r="D1232" s="180"/>
      <c r="E1232" s="180"/>
      <c r="F1232" s="180"/>
      <c r="G1232" s="180">
        <f>SUM(C1232:F1232)</f>
      </c>
      <c r="H1232" s="182">
        <v>5500</v>
      </c>
      <c r="I1232" s="125">
        <f>G1232*H1232</f>
      </c>
      <c r="J1232" s="125">
        <f>I1232*0.1</f>
      </c>
      <c r="K1232" s="125">
        <f>SUM(I1232:J1232)</f>
      </c>
      <c r="L1232" s="175"/>
      <c r="M1232" s="87"/>
      <c r="N1232" s="87"/>
      <c r="O1232" s="87"/>
      <c r="P1232" s="87"/>
      <c r="Q1232" s="87"/>
      <c r="R1232" s="87"/>
      <c r="S1232" s="87"/>
      <c r="T1232" s="87"/>
    </row>
    <row x14ac:dyDescent="0.25" r="1233" customHeight="1" ht="17.25">
      <c r="A1233" s="178">
        <f>A1232</f>
        <v>25569.375</v>
      </c>
      <c r="B1233" s="179" t="s">
        <v>25</v>
      </c>
      <c r="C1233" s="180"/>
      <c r="D1233" s="180"/>
      <c r="E1233" s="180"/>
      <c r="F1233" s="180"/>
      <c r="G1233" s="180">
        <f>SUM(C1233:F1233)</f>
      </c>
      <c r="H1233" s="182">
        <v>6000</v>
      </c>
      <c r="I1233" s="125">
        <f>G1233*H1233</f>
      </c>
      <c r="J1233" s="125">
        <f>I1233*0.1</f>
      </c>
      <c r="K1233" s="125">
        <f>SUM(I1233:J1233)</f>
      </c>
      <c r="L1233" s="175"/>
      <c r="M1233" s="87"/>
      <c r="N1233" s="87"/>
      <c r="O1233" s="87"/>
      <c r="P1233" s="87"/>
      <c r="Q1233" s="87"/>
      <c r="R1233" s="87"/>
      <c r="S1233" s="87"/>
      <c r="T1233" s="87"/>
    </row>
    <row x14ac:dyDescent="0.25" r="1234" customHeight="1" ht="17.25">
      <c r="A1234" s="178">
        <f>A1233</f>
        <v>25569.375</v>
      </c>
      <c r="B1234" s="186" t="s">
        <v>76</v>
      </c>
      <c r="C1234" s="188"/>
      <c r="D1234" s="180">
        <v>10</v>
      </c>
      <c r="E1234" s="180">
        <v>10</v>
      </c>
      <c r="F1234" s="180"/>
      <c r="G1234" s="180">
        <f>SUM(C1234:F1234)</f>
      </c>
      <c r="H1234" s="125">
        <v>6000</v>
      </c>
      <c r="I1234" s="125">
        <f>G1234*H1234</f>
      </c>
      <c r="J1234" s="125">
        <f>I1234*0.1</f>
      </c>
      <c r="K1234" s="125">
        <f>SUM(I1234:J1234)</f>
      </c>
      <c r="L1234" s="175"/>
      <c r="M1234" s="87"/>
      <c r="N1234" s="87"/>
      <c r="O1234" s="87"/>
      <c r="P1234" s="87"/>
      <c r="Q1234" s="87"/>
      <c r="R1234" s="87"/>
      <c r="S1234" s="87"/>
      <c r="T1234" s="87"/>
    </row>
    <row x14ac:dyDescent="0.25" r="1235" customHeight="1" ht="17.25">
      <c r="A1235" s="178">
        <f>A1234</f>
        <v>25569.375</v>
      </c>
      <c r="B1235" s="186" t="s">
        <v>149</v>
      </c>
      <c r="C1235" s="180"/>
      <c r="D1235" s="180">
        <v>35</v>
      </c>
      <c r="E1235" s="180"/>
      <c r="F1235" s="180"/>
      <c r="G1235" s="180">
        <f>SUM(C1235:F1235)</f>
      </c>
      <c r="H1235" s="125">
        <v>6000</v>
      </c>
      <c r="I1235" s="125">
        <f>G1235*H1235</f>
      </c>
      <c r="J1235" s="125">
        <f>I1235*0.1</f>
      </c>
      <c r="K1235" s="125">
        <f>SUM(I1235:J1235)</f>
      </c>
      <c r="L1235" s="175"/>
      <c r="M1235" s="87"/>
      <c r="N1235" s="87"/>
      <c r="O1235" s="87"/>
      <c r="P1235" s="87"/>
      <c r="Q1235" s="87"/>
      <c r="R1235" s="87"/>
      <c r="S1235" s="87"/>
      <c r="T1235" s="87"/>
    </row>
    <row x14ac:dyDescent="0.25" r="1236" customHeight="1" ht="17.25">
      <c r="A1236" s="178">
        <f>A1235</f>
        <v>25569.375</v>
      </c>
      <c r="B1236" s="186" t="s">
        <v>43</v>
      </c>
      <c r="C1236" s="180"/>
      <c r="D1236" s="180">
        <v>0</v>
      </c>
      <c r="E1236" s="180"/>
      <c r="F1236" s="180"/>
      <c r="G1236" s="180">
        <f>SUM(C1236:F1236)</f>
      </c>
      <c r="H1236" s="125">
        <v>6000</v>
      </c>
      <c r="I1236" s="125">
        <f>G1236*H1236</f>
      </c>
      <c r="J1236" s="125">
        <f>I1236*0.1</f>
      </c>
      <c r="K1236" s="125">
        <f>SUM(I1236:J1236)</f>
      </c>
      <c r="L1236" s="175"/>
      <c r="M1236" s="87"/>
      <c r="N1236" s="87"/>
      <c r="O1236" s="87"/>
      <c r="P1236" s="87"/>
      <c r="Q1236" s="87"/>
      <c r="R1236" s="87"/>
      <c r="S1236" s="87"/>
      <c r="T1236" s="87"/>
    </row>
    <row x14ac:dyDescent="0.25" r="1237" customHeight="1" ht="17.25">
      <c r="A1237" s="178">
        <f>A1236</f>
        <v>25569.375</v>
      </c>
      <c r="B1237" s="186" t="s">
        <v>18</v>
      </c>
      <c r="C1237" s="180"/>
      <c r="D1237" s="180">
        <v>7</v>
      </c>
      <c r="E1237" s="180">
        <v>7</v>
      </c>
      <c r="F1237" s="180">
        <v>6</v>
      </c>
      <c r="G1237" s="180">
        <f>SUM(C1237:F1237)</f>
      </c>
      <c r="H1237" s="125">
        <v>6000</v>
      </c>
      <c r="I1237" s="125">
        <f>G1237*H1237</f>
      </c>
      <c r="J1237" s="125">
        <f>I1237*0.1</f>
      </c>
      <c r="K1237" s="125">
        <f>SUM(I1237:J1237)</f>
      </c>
      <c r="L1237" s="175"/>
      <c r="M1237" s="87"/>
      <c r="N1237" s="87"/>
      <c r="O1237" s="87"/>
      <c r="P1237" s="87"/>
      <c r="Q1237" s="87"/>
      <c r="R1237" s="87"/>
      <c r="S1237" s="87"/>
      <c r="T1237" s="87"/>
    </row>
    <row x14ac:dyDescent="0.25" r="1238" customHeight="1" ht="17.25">
      <c r="A1238" s="178">
        <f>A1237</f>
        <v>25569.375</v>
      </c>
      <c r="B1238" s="186" t="s">
        <v>82</v>
      </c>
      <c r="C1238" s="188"/>
      <c r="D1238" s="180"/>
      <c r="E1238" s="180"/>
      <c r="F1238" s="180"/>
      <c r="G1238" s="180">
        <f>SUM(C1238:F1238)</f>
      </c>
      <c r="H1238" s="125">
        <v>5000</v>
      </c>
      <c r="I1238" s="125">
        <f>G1238*H1238</f>
      </c>
      <c r="J1238" s="125">
        <f>I1238*0.1</f>
      </c>
      <c r="K1238" s="125">
        <f>SUM(I1238:J1238)</f>
      </c>
      <c r="L1238" s="175"/>
      <c r="M1238" s="87"/>
      <c r="N1238" s="87"/>
      <c r="O1238" s="87"/>
      <c r="P1238" s="87"/>
      <c r="Q1238" s="87"/>
      <c r="R1238" s="87"/>
      <c r="S1238" s="87"/>
      <c r="T1238" s="87"/>
    </row>
    <row x14ac:dyDescent="0.25" r="1239" customHeight="1" ht="17.25">
      <c r="A1239" s="178">
        <f>A1238</f>
        <v>25569.375</v>
      </c>
      <c r="B1239" s="186" t="s">
        <v>151</v>
      </c>
      <c r="C1239" s="180"/>
      <c r="D1239" s="180"/>
      <c r="E1239" s="180"/>
      <c r="F1239" s="180"/>
      <c r="G1239" s="180">
        <f>SUM(C1239:F1239)</f>
      </c>
      <c r="H1239" s="125">
        <v>5000</v>
      </c>
      <c r="I1239" s="125">
        <f>G1239*H1239</f>
      </c>
      <c r="J1239" s="125">
        <f>I1239*0.1</f>
      </c>
      <c r="K1239" s="125">
        <f>SUM(I1239:J1239)</f>
      </c>
      <c r="L1239" s="175"/>
      <c r="M1239" s="87"/>
      <c r="N1239" s="87"/>
      <c r="O1239" s="87"/>
      <c r="P1239" s="87"/>
      <c r="Q1239" s="87"/>
      <c r="R1239" s="87"/>
      <c r="S1239" s="87"/>
      <c r="T1239" s="87"/>
    </row>
    <row x14ac:dyDescent="0.25" r="1240" customHeight="1" ht="17.25">
      <c r="A1240" s="178">
        <f>A1239</f>
        <v>25569.375</v>
      </c>
      <c r="B1240" s="186" t="s">
        <v>105</v>
      </c>
      <c r="C1240" s="180"/>
      <c r="D1240" s="180"/>
      <c r="E1240" s="180"/>
      <c r="F1240" s="180"/>
      <c r="G1240" s="180">
        <f>SUM(C1240:F1240)</f>
      </c>
      <c r="H1240" s="125">
        <v>7000</v>
      </c>
      <c r="I1240" s="125">
        <f>G1240*H1240</f>
      </c>
      <c r="J1240" s="185"/>
      <c r="K1240" s="125">
        <f>SUM(I1240:J1240)</f>
      </c>
      <c r="L1240" s="175"/>
      <c r="M1240" s="87"/>
      <c r="N1240" s="87"/>
      <c r="O1240" s="87"/>
      <c r="P1240" s="87"/>
      <c r="Q1240" s="87"/>
      <c r="R1240" s="87"/>
      <c r="S1240" s="87"/>
      <c r="T1240" s="87"/>
    </row>
    <row x14ac:dyDescent="0.25" r="1241" customHeight="1" ht="17.25">
      <c r="A1241" s="178">
        <f>A1240</f>
        <v>25569.375</v>
      </c>
      <c r="B1241" s="186" t="s">
        <v>23</v>
      </c>
      <c r="C1241" s="180"/>
      <c r="D1241" s="180">
        <v>9</v>
      </c>
      <c r="E1241" s="180"/>
      <c r="F1241" s="180"/>
      <c r="G1241" s="180">
        <f>SUM(C1241:F1241)</f>
      </c>
      <c r="H1241" s="125">
        <v>6000</v>
      </c>
      <c r="I1241" s="125">
        <f>G1241*H1241</f>
      </c>
      <c r="J1241" s="125">
        <f>I1241*0.1</f>
      </c>
      <c r="K1241" s="125">
        <f>SUM(I1241:J1241)</f>
      </c>
      <c r="L1241" s="175"/>
      <c r="M1241" s="87"/>
      <c r="N1241" s="87"/>
      <c r="O1241" s="87"/>
      <c r="P1241" s="87"/>
      <c r="Q1241" s="87"/>
      <c r="R1241" s="87"/>
      <c r="S1241" s="87"/>
      <c r="T1241" s="87"/>
    </row>
    <row x14ac:dyDescent="0.25" r="1242" customHeight="1" ht="17.25">
      <c r="A1242" s="178">
        <f>A1241</f>
        <v>25569.375</v>
      </c>
      <c r="B1242" s="186" t="s">
        <v>40</v>
      </c>
      <c r="C1242" s="180"/>
      <c r="D1242" s="180"/>
      <c r="E1242" s="180"/>
      <c r="F1242" s="180"/>
      <c r="G1242" s="180">
        <f>SUM(C1242:F1242)</f>
      </c>
      <c r="H1242" s="125">
        <v>6500</v>
      </c>
      <c r="I1242" s="125">
        <f>G1242*H1242</f>
      </c>
      <c r="J1242" s="125">
        <f>I1242*0.1</f>
      </c>
      <c r="K1242" s="125">
        <f>SUM(I1242:J1242)</f>
      </c>
      <c r="L1242" s="175"/>
      <c r="M1242" s="87"/>
      <c r="N1242" s="87"/>
      <c r="O1242" s="87"/>
      <c r="P1242" s="87"/>
      <c r="Q1242" s="87"/>
      <c r="R1242" s="87"/>
      <c r="S1242" s="87"/>
      <c r="T1242" s="87"/>
    </row>
    <row x14ac:dyDescent="0.25" r="1243" customHeight="1" ht="17.25">
      <c r="A1243" s="178">
        <f>A1242</f>
        <v>25569.375</v>
      </c>
      <c r="B1243" s="186" t="s">
        <v>86</v>
      </c>
      <c r="C1243" s="180"/>
      <c r="D1243" s="180">
        <v>5</v>
      </c>
      <c r="E1243" s="180"/>
      <c r="F1243" s="180"/>
      <c r="G1243" s="180">
        <f>SUM(C1243:F1243)</f>
      </c>
      <c r="H1243" s="125">
        <v>6000</v>
      </c>
      <c r="I1243" s="125">
        <f>G1243*H1243</f>
      </c>
      <c r="J1243" s="125">
        <f>I1243*0.1</f>
      </c>
      <c r="K1243" s="125">
        <f>SUM(I1243:J1243)</f>
      </c>
      <c r="L1243" s="175"/>
      <c r="M1243" s="87"/>
      <c r="N1243" s="87"/>
      <c r="O1243" s="87"/>
      <c r="P1243" s="87"/>
      <c r="Q1243" s="87"/>
      <c r="R1243" s="87"/>
      <c r="S1243" s="87"/>
      <c r="T1243" s="87"/>
    </row>
    <row x14ac:dyDescent="0.25" r="1244" customHeight="1" ht="17.25">
      <c r="A1244" s="178">
        <f>A1243</f>
        <v>25569.375</v>
      </c>
      <c r="B1244" s="186" t="s">
        <v>152</v>
      </c>
      <c r="C1244" s="180"/>
      <c r="D1244" s="180">
        <v>30</v>
      </c>
      <c r="E1244" s="180"/>
      <c r="F1244" s="180"/>
      <c r="G1244" s="180">
        <f>SUM(C1244:F1244)</f>
      </c>
      <c r="H1244" s="125">
        <v>6000</v>
      </c>
      <c r="I1244" s="125">
        <f>G1244*H1244</f>
      </c>
      <c r="J1244" s="125">
        <f>I1244*0.1</f>
      </c>
      <c r="K1244" s="125">
        <f>SUM(I1244:J1244)</f>
      </c>
      <c r="L1244" s="175"/>
      <c r="M1244" s="87"/>
      <c r="N1244" s="87"/>
      <c r="O1244" s="87"/>
      <c r="P1244" s="87"/>
      <c r="Q1244" s="87"/>
      <c r="R1244" s="87"/>
      <c r="S1244" s="87"/>
      <c r="T1244" s="87"/>
    </row>
    <row x14ac:dyDescent="0.25" r="1245" customHeight="1" ht="17.25">
      <c r="A1245" s="178">
        <f>A1241</f>
        <v>25569.375</v>
      </c>
      <c r="B1245" s="186" t="s">
        <v>153</v>
      </c>
      <c r="C1245" s="180"/>
      <c r="D1245" s="180"/>
      <c r="E1245" s="180"/>
      <c r="F1245" s="180"/>
      <c r="G1245" s="180">
        <f>SUM(C1245:F1245)</f>
      </c>
      <c r="H1245" s="125">
        <v>6000</v>
      </c>
      <c r="I1245" s="125">
        <f>G1245*H1245</f>
      </c>
      <c r="J1245" s="125">
        <f>I1245*0.1</f>
      </c>
      <c r="K1245" s="125">
        <f>SUM(I1245:J1245)</f>
      </c>
      <c r="L1245" s="175"/>
      <c r="M1245" s="87"/>
      <c r="N1245" s="87"/>
      <c r="O1245" s="87"/>
      <c r="P1245" s="87"/>
      <c r="Q1245" s="87"/>
      <c r="R1245" s="87"/>
      <c r="S1245" s="87"/>
      <c r="T1245" s="87"/>
    </row>
    <row x14ac:dyDescent="0.25" r="1246" customHeight="1" ht="17.25">
      <c r="A1246" s="178">
        <f>A1242</f>
        <v>25569.375</v>
      </c>
      <c r="B1246" s="186" t="s">
        <v>46</v>
      </c>
      <c r="C1246" s="204"/>
      <c r="D1246" s="180"/>
      <c r="E1246" s="180"/>
      <c r="F1246" s="180"/>
      <c r="G1246" s="180">
        <f>SUM(C1246:F1246)</f>
      </c>
      <c r="H1246" s="125">
        <v>5500</v>
      </c>
      <c r="I1246" s="125">
        <f>G1246*H1246</f>
      </c>
      <c r="J1246" s="125">
        <f>I1246*0.1</f>
      </c>
      <c r="K1246" s="125">
        <f>SUM(I1246:J1246)</f>
      </c>
      <c r="L1246" s="175"/>
      <c r="M1246" s="87"/>
      <c r="N1246" s="87"/>
      <c r="O1246" s="87"/>
      <c r="P1246" s="87"/>
      <c r="Q1246" s="87"/>
      <c r="R1246" s="87"/>
      <c r="S1246" s="87"/>
      <c r="T1246" s="87"/>
    </row>
    <row x14ac:dyDescent="0.25" r="1247" customHeight="1" ht="17.25">
      <c r="A1247" s="178">
        <f>A1241</f>
        <v>25569.375</v>
      </c>
      <c r="B1247" s="186"/>
      <c r="C1247" s="180"/>
      <c r="D1247" s="180"/>
      <c r="E1247" s="180"/>
      <c r="F1247" s="180"/>
      <c r="G1247" s="180">
        <f>SUM(C1247:F1247)</f>
      </c>
      <c r="H1247" s="125"/>
      <c r="I1247" s="125">
        <f>G1247*H1247</f>
      </c>
      <c r="J1247" s="125">
        <f>I1247*0.1</f>
      </c>
      <c r="K1247" s="125">
        <f>SUM(I1247:J1247)</f>
      </c>
      <c r="L1247" s="175"/>
      <c r="M1247" s="87"/>
      <c r="N1247" s="87"/>
      <c r="O1247" s="87"/>
      <c r="P1247" s="87"/>
      <c r="Q1247" s="87"/>
      <c r="R1247" s="87"/>
      <c r="S1247" s="87"/>
      <c r="T1247" s="87"/>
    </row>
    <row x14ac:dyDescent="0.25" r="1248" customHeight="1" ht="17.25">
      <c r="A1248" s="178">
        <f>A1242</f>
        <v>25569.375</v>
      </c>
      <c r="B1248" s="186"/>
      <c r="C1248" s="180"/>
      <c r="D1248" s="180"/>
      <c r="E1248" s="180"/>
      <c r="F1248" s="180"/>
      <c r="G1248" s="180">
        <f>SUM(C1248:F1248)</f>
      </c>
      <c r="H1248" s="125"/>
      <c r="I1248" s="125">
        <f>G1248*H1248</f>
      </c>
      <c r="J1248" s="125">
        <f>I1248*0.1</f>
      </c>
      <c r="K1248" s="125">
        <f>SUM(I1248:J1248)</f>
      </c>
      <c r="L1248" s="175"/>
      <c r="M1248" s="87"/>
      <c r="N1248" s="87"/>
      <c r="O1248" s="87"/>
      <c r="P1248" s="87"/>
      <c r="Q1248" s="87"/>
      <c r="R1248" s="87"/>
      <c r="S1248" s="87"/>
      <c r="T1248" s="87"/>
    </row>
    <row x14ac:dyDescent="0.25" r="1249" customHeight="1" ht="17.25">
      <c r="A1249" s="178">
        <f>A1247</f>
        <v>25569.375</v>
      </c>
      <c r="B1249" s="179"/>
      <c r="C1249" s="180"/>
      <c r="D1249" s="180"/>
      <c r="E1249" s="180"/>
      <c r="F1249" s="180"/>
      <c r="G1249" s="180">
        <f>SUM(C1249:F1249)</f>
      </c>
      <c r="H1249" s="125"/>
      <c r="I1249" s="125">
        <f>G1249*H1249</f>
      </c>
      <c r="J1249" s="125">
        <v>0</v>
      </c>
      <c r="K1249" s="125">
        <f>SUM(I1249:J1249)</f>
      </c>
      <c r="L1249" s="175"/>
      <c r="M1249" s="87"/>
      <c r="N1249" s="87"/>
      <c r="O1249" s="87"/>
      <c r="P1249" s="87"/>
      <c r="Q1249" s="87"/>
      <c r="R1249" s="87"/>
      <c r="S1249" s="87"/>
      <c r="T1249" s="87"/>
    </row>
    <row x14ac:dyDescent="0.25" r="1250" customHeight="1" ht="17.25">
      <c r="A1250" s="189">
        <f>A1249</f>
        <v>25569.375</v>
      </c>
      <c r="B1250" s="190" t="s">
        <v>155</v>
      </c>
      <c r="C1250" s="191">
        <f>SUM(C1204:C1249)</f>
      </c>
      <c r="D1250" s="191">
        <f>SUM(D1204:D1249)</f>
      </c>
      <c r="E1250" s="191">
        <f>SUM(E1204:E1249)</f>
      </c>
      <c r="F1250" s="191">
        <f>SUM(F1204:F1249)</f>
      </c>
      <c r="G1250" s="191">
        <f>SUM(G1204:G1249)</f>
      </c>
      <c r="H1250" s="191"/>
      <c r="I1250" s="191">
        <f>SUM(I1204:I1249)</f>
      </c>
      <c r="J1250" s="191">
        <f>SUM(J1204:J1249)</f>
      </c>
      <c r="K1250" s="191">
        <f>SUM(K1204:K1249)</f>
      </c>
      <c r="L1250" s="175"/>
      <c r="M1250" s="87"/>
      <c r="N1250" s="87"/>
      <c r="O1250" s="87"/>
      <c r="P1250" s="87"/>
      <c r="Q1250" s="87"/>
      <c r="R1250" s="87"/>
      <c r="S1250" s="87"/>
      <c r="T1250" s="87"/>
    </row>
    <row x14ac:dyDescent="0.25" r="1251" customHeight="1" ht="17.25">
      <c r="A1251" s="178">
        <f>A1250</f>
        <v>25569.375</v>
      </c>
      <c r="B1251" s="186" t="s">
        <v>113</v>
      </c>
      <c r="C1251" s="180"/>
      <c r="D1251" s="180">
        <v>38</v>
      </c>
      <c r="E1251" s="180"/>
      <c r="F1251" s="180"/>
      <c r="G1251" s="180">
        <f>SUM(C1251:F1251)</f>
      </c>
      <c r="H1251" s="125">
        <v>6500</v>
      </c>
      <c r="I1251" s="125">
        <f>G1251*H1251</f>
      </c>
      <c r="J1251" s="185"/>
      <c r="K1251" s="125">
        <f>SUM(I1251:J1251)</f>
      </c>
      <c r="L1251" s="175"/>
      <c r="M1251" s="87"/>
      <c r="N1251" s="87"/>
      <c r="O1251" s="87"/>
      <c r="P1251" s="87"/>
      <c r="Q1251" s="87"/>
      <c r="R1251" s="87"/>
      <c r="S1251" s="87"/>
      <c r="T1251" s="87"/>
    </row>
    <row x14ac:dyDescent="0.25" r="1252" customHeight="1" ht="17.25">
      <c r="A1252" s="178">
        <f>A1251</f>
        <v>25569.375</v>
      </c>
      <c r="B1252" s="186" t="s">
        <v>156</v>
      </c>
      <c r="C1252" s="180"/>
      <c r="D1252" s="180">
        <v>8</v>
      </c>
      <c r="E1252" s="180"/>
      <c r="F1252" s="180"/>
      <c r="G1252" s="180">
        <f>SUM(C1252:F1252)</f>
      </c>
      <c r="H1252" s="125">
        <v>6500</v>
      </c>
      <c r="I1252" s="125">
        <f>G1252*H1252</f>
      </c>
      <c r="J1252" s="185"/>
      <c r="K1252" s="125">
        <f>SUM(I1252:J1252)</f>
      </c>
      <c r="L1252" s="175"/>
      <c r="M1252" s="87"/>
      <c r="N1252" s="87"/>
      <c r="O1252" s="87"/>
      <c r="P1252" s="87"/>
      <c r="Q1252" s="87"/>
      <c r="R1252" s="87"/>
      <c r="S1252" s="87"/>
      <c r="T1252" s="87"/>
    </row>
    <row x14ac:dyDescent="0.25" r="1253" customHeight="1" ht="17.25">
      <c r="A1253" s="178">
        <f>A1252</f>
        <v>25569.375</v>
      </c>
      <c r="B1253" s="186" t="s">
        <v>112</v>
      </c>
      <c r="C1253" s="180"/>
      <c r="D1253" s="180">
        <v>3</v>
      </c>
      <c r="E1253" s="180"/>
      <c r="F1253" s="180"/>
      <c r="G1253" s="180">
        <f>SUM(C1253:F1253)</f>
      </c>
      <c r="H1253" s="125">
        <v>6900</v>
      </c>
      <c r="I1253" s="125">
        <f>G1253*H1253</f>
      </c>
      <c r="J1253" s="185"/>
      <c r="K1253" s="125">
        <f>SUM(I1253:J1253)</f>
      </c>
      <c r="L1253" s="175"/>
      <c r="M1253" s="87"/>
      <c r="N1253" s="87"/>
      <c r="O1253" s="87"/>
      <c r="P1253" s="87"/>
      <c r="Q1253" s="87"/>
      <c r="R1253" s="87"/>
      <c r="S1253" s="87"/>
      <c r="T1253" s="87"/>
    </row>
    <row x14ac:dyDescent="0.25" r="1254" customHeight="1" ht="17.25">
      <c r="A1254" s="178">
        <f>A1253</f>
        <v>25569.375</v>
      </c>
      <c r="B1254" s="179"/>
      <c r="C1254" s="180"/>
      <c r="D1254" s="180"/>
      <c r="E1254" s="180"/>
      <c r="F1254" s="180"/>
      <c r="G1254" s="180">
        <f>SUM(C1254:F1254)</f>
      </c>
      <c r="H1254" s="125"/>
      <c r="I1254" s="125">
        <f>G1254*H1254</f>
      </c>
      <c r="J1254" s="185"/>
      <c r="K1254" s="125">
        <f>SUM(I1254:J1254)</f>
      </c>
      <c r="L1254" s="175"/>
      <c r="M1254" s="87"/>
      <c r="N1254" s="87"/>
      <c r="O1254" s="87"/>
      <c r="P1254" s="87"/>
      <c r="Q1254" s="87"/>
      <c r="R1254" s="87"/>
      <c r="S1254" s="87"/>
      <c r="T1254" s="87"/>
    </row>
    <row x14ac:dyDescent="0.25" r="1255" customHeight="1" ht="17.25">
      <c r="A1255" s="178">
        <f>A1254</f>
        <v>25569.375</v>
      </c>
      <c r="B1255" s="179"/>
      <c r="C1255" s="180"/>
      <c r="D1255" s="180"/>
      <c r="E1255" s="180"/>
      <c r="F1255" s="180"/>
      <c r="G1255" s="180">
        <f>SUM(C1255:F1255)</f>
      </c>
      <c r="H1255" s="125"/>
      <c r="I1255" s="125">
        <f>G1255*H1255</f>
      </c>
      <c r="J1255" s="185"/>
      <c r="K1255" s="125">
        <f>SUM(I1255:J1255)</f>
      </c>
      <c r="L1255" s="175"/>
      <c r="M1255" s="87"/>
      <c r="N1255" s="87"/>
      <c r="O1255" s="87"/>
      <c r="P1255" s="87"/>
      <c r="Q1255" s="87"/>
      <c r="R1255" s="87"/>
      <c r="S1255" s="87"/>
      <c r="T1255" s="87"/>
    </row>
    <row x14ac:dyDescent="0.25" r="1256" customHeight="1" ht="17.25">
      <c r="A1256" s="178">
        <f>A1255</f>
        <v>25569.375</v>
      </c>
      <c r="B1256" s="179"/>
      <c r="C1256" s="180"/>
      <c r="D1256" s="180"/>
      <c r="E1256" s="180"/>
      <c r="F1256" s="180"/>
      <c r="G1256" s="180">
        <f>SUM(C1256:F1256)</f>
      </c>
      <c r="H1256" s="125"/>
      <c r="I1256" s="125">
        <f>G1256*H1256</f>
      </c>
      <c r="J1256" s="185"/>
      <c r="K1256" s="125">
        <f>SUM(I1256:J1256)</f>
      </c>
      <c r="L1256" s="175"/>
      <c r="M1256" s="87"/>
      <c r="N1256" s="87"/>
      <c r="O1256" s="87"/>
      <c r="P1256" s="87"/>
      <c r="Q1256" s="87"/>
      <c r="R1256" s="87"/>
      <c r="S1256" s="87"/>
      <c r="T1256" s="87"/>
    </row>
    <row x14ac:dyDescent="0.25" r="1257" customHeight="1" ht="17.25">
      <c r="A1257" s="178">
        <f>A1256</f>
        <v>25569.375</v>
      </c>
      <c r="B1257" s="179"/>
      <c r="C1257" s="180"/>
      <c r="D1257" s="180"/>
      <c r="E1257" s="180"/>
      <c r="F1257" s="180"/>
      <c r="G1257" s="180">
        <f>SUM(C1257:F1257)</f>
      </c>
      <c r="H1257" s="125"/>
      <c r="I1257" s="125">
        <f>G1257*H1257</f>
      </c>
      <c r="J1257" s="185"/>
      <c r="K1257" s="125">
        <f>SUM(I1257:J1257)</f>
      </c>
      <c r="L1257" s="175"/>
      <c r="M1257" s="87"/>
      <c r="N1257" s="87"/>
      <c r="O1257" s="87"/>
      <c r="P1257" s="87"/>
      <c r="Q1257" s="87"/>
      <c r="R1257" s="87"/>
      <c r="S1257" s="87"/>
      <c r="T1257" s="87"/>
    </row>
    <row x14ac:dyDescent="0.25" r="1258" customHeight="1" ht="17.25">
      <c r="A1258" s="178">
        <f>A1257</f>
        <v>25569.375</v>
      </c>
      <c r="B1258" s="179"/>
      <c r="C1258" s="180"/>
      <c r="D1258" s="180"/>
      <c r="E1258" s="180"/>
      <c r="F1258" s="180"/>
      <c r="G1258" s="180">
        <f>SUM(C1258:F1258)</f>
      </c>
      <c r="H1258" s="125"/>
      <c r="I1258" s="125">
        <f>G1258*H1258</f>
      </c>
      <c r="J1258" s="185"/>
      <c r="K1258" s="125">
        <f>SUM(I1258:J1258)</f>
      </c>
      <c r="L1258" s="175"/>
      <c r="M1258" s="87"/>
      <c r="N1258" s="87"/>
      <c r="O1258" s="87"/>
      <c r="P1258" s="87"/>
      <c r="Q1258" s="87"/>
      <c r="R1258" s="87"/>
      <c r="S1258" s="87"/>
      <c r="T1258" s="87"/>
    </row>
    <row x14ac:dyDescent="0.25" r="1259" customHeight="1" ht="17.25">
      <c r="A1259" s="189">
        <f>A1258</f>
        <v>25569.375</v>
      </c>
      <c r="B1259" s="190" t="s">
        <v>157</v>
      </c>
      <c r="C1259" s="191">
        <f>SUM(C1251:C1258)</f>
      </c>
      <c r="D1259" s="191">
        <f>SUM(D1251:D1258)</f>
      </c>
      <c r="E1259" s="191">
        <f>SUM(E1251:E1258)</f>
      </c>
      <c r="F1259" s="191">
        <f>SUM(F1251:F1258)</f>
      </c>
      <c r="G1259" s="191">
        <f>SUM(G1251:G1258)</f>
      </c>
      <c r="H1259" s="201"/>
      <c r="I1259" s="201">
        <f>SUM(I1251:I1258)</f>
      </c>
      <c r="J1259" s="201"/>
      <c r="K1259" s="202">
        <f>SUM(K1251:K1258)</f>
      </c>
      <c r="L1259" s="175"/>
      <c r="M1259" s="87"/>
      <c r="N1259" s="87"/>
      <c r="O1259" s="87"/>
      <c r="P1259" s="87"/>
      <c r="Q1259" s="87"/>
      <c r="R1259" s="87"/>
      <c r="S1259" s="87"/>
      <c r="T1259" s="87"/>
    </row>
    <row x14ac:dyDescent="0.25" r="1260" customHeight="1" ht="17.25" hidden="1">
      <c r="A1260" s="172" t="s">
        <v>128</v>
      </c>
      <c r="B1260" s="173" t="s">
        <v>2</v>
      </c>
      <c r="C1260" s="174" t="s">
        <v>129</v>
      </c>
      <c r="D1260" s="174" t="s">
        <v>130</v>
      </c>
      <c r="E1260" s="174" t="s">
        <v>131</v>
      </c>
      <c r="F1260" s="174" t="s">
        <v>132</v>
      </c>
      <c r="G1260" s="174" t="s">
        <v>133</v>
      </c>
      <c r="H1260" s="174" t="s">
        <v>7</v>
      </c>
      <c r="I1260" s="174" t="s">
        <v>134</v>
      </c>
      <c r="J1260" s="174" t="s">
        <v>90</v>
      </c>
      <c r="K1260" s="174" t="s">
        <v>135</v>
      </c>
      <c r="L1260" s="175"/>
      <c r="M1260" s="87"/>
      <c r="N1260" s="87"/>
      <c r="O1260" s="87"/>
      <c r="P1260" s="87"/>
      <c r="Q1260" s="87"/>
      <c r="R1260" s="87"/>
      <c r="S1260" s="87"/>
      <c r="T1260" s="87"/>
    </row>
    <row x14ac:dyDescent="0.25" r="1261" customHeight="1" ht="17.25">
      <c r="A1261" s="178">
        <f>A1259+1</f>
        <v>25569.375</v>
      </c>
      <c r="B1261" s="179" t="s">
        <v>137</v>
      </c>
      <c r="C1261" s="180"/>
      <c r="D1261" s="181"/>
      <c r="E1261" s="180"/>
      <c r="F1261" s="180"/>
      <c r="G1261" s="180">
        <f>SUM(C1261:F1261)</f>
      </c>
      <c r="H1261" s="182">
        <v>4500</v>
      </c>
      <c r="I1261" s="125">
        <f>G1261*H1261</f>
      </c>
      <c r="J1261" s="125">
        <f>I1261*0.1</f>
      </c>
      <c r="K1261" s="125">
        <f>SUM(I1261:J1261)</f>
      </c>
      <c r="L1261" s="175"/>
      <c r="M1261" s="87"/>
      <c r="N1261" s="87"/>
      <c r="O1261" s="87"/>
      <c r="P1261" s="87"/>
      <c r="Q1261" s="87"/>
      <c r="R1261" s="87"/>
      <c r="S1261" s="87"/>
      <c r="T1261" s="87"/>
    </row>
    <row x14ac:dyDescent="0.25" r="1262" customHeight="1" ht="17.25">
      <c r="A1262" s="178">
        <f>A1261</f>
        <v>25569.375</v>
      </c>
      <c r="B1262" s="179" t="s">
        <v>13</v>
      </c>
      <c r="C1262" s="180"/>
      <c r="D1262" s="180"/>
      <c r="E1262" s="180"/>
      <c r="F1262" s="180"/>
      <c r="G1262" s="180">
        <f>SUM(C1262:F1262)</f>
      </c>
      <c r="H1262" s="182">
        <v>6000</v>
      </c>
      <c r="I1262" s="125">
        <f>G1262*H1262</f>
      </c>
      <c r="J1262" s="125">
        <f>I1262*0.1</f>
      </c>
      <c r="K1262" s="125">
        <f>SUM(I1262:J1262)</f>
      </c>
      <c r="L1262" s="175"/>
      <c r="M1262" s="87"/>
      <c r="N1262" s="87"/>
      <c r="O1262" s="87"/>
      <c r="P1262" s="87"/>
      <c r="Q1262" s="87"/>
      <c r="R1262" s="87"/>
      <c r="S1262" s="87"/>
      <c r="T1262" s="87"/>
    </row>
    <row x14ac:dyDescent="0.25" r="1263" customHeight="1" ht="17.25">
      <c r="A1263" s="178">
        <f>A1262</f>
        <v>25569.375</v>
      </c>
      <c r="B1263" s="179" t="s">
        <v>58</v>
      </c>
      <c r="C1263" s="183"/>
      <c r="D1263" s="180"/>
      <c r="E1263" s="180"/>
      <c r="F1263" s="180"/>
      <c r="G1263" s="180">
        <f>SUM(C1263:F1263)</f>
      </c>
      <c r="H1263" s="182">
        <v>5500</v>
      </c>
      <c r="I1263" s="125">
        <f>G1263*H1263</f>
      </c>
      <c r="J1263" s="125">
        <f>I1263*0.1</f>
      </c>
      <c r="K1263" s="125">
        <f>SUM(I1263:J1263)</f>
      </c>
      <c r="L1263" s="175"/>
      <c r="M1263" s="87"/>
      <c r="N1263" s="87"/>
      <c r="O1263" s="87"/>
      <c r="P1263" s="87"/>
      <c r="Q1263" s="87"/>
      <c r="R1263" s="87"/>
      <c r="S1263" s="87"/>
      <c r="T1263" s="87"/>
    </row>
    <row x14ac:dyDescent="0.25" r="1264" customHeight="1" ht="17.25">
      <c r="A1264" s="178">
        <f>A1263</f>
        <v>25569.375</v>
      </c>
      <c r="B1264" s="179" t="s">
        <v>147</v>
      </c>
      <c r="C1264" s="183"/>
      <c r="D1264" s="180"/>
      <c r="E1264" s="180"/>
      <c r="F1264" s="180"/>
      <c r="G1264" s="180">
        <f>SUM(C1264:F1264)</f>
      </c>
      <c r="H1264" s="182">
        <v>5000</v>
      </c>
      <c r="I1264" s="125">
        <f>G1264*H1264</f>
      </c>
      <c r="J1264" s="125">
        <f>I1264*0.1</f>
      </c>
      <c r="K1264" s="125">
        <f>SUM(I1264:J1264)</f>
      </c>
      <c r="L1264" s="175"/>
      <c r="M1264" s="87"/>
      <c r="N1264" s="87"/>
      <c r="O1264" s="87"/>
      <c r="P1264" s="87"/>
      <c r="Q1264" s="87"/>
      <c r="R1264" s="87"/>
      <c r="S1264" s="87"/>
      <c r="T1264" s="87"/>
    </row>
    <row x14ac:dyDescent="0.25" r="1265" customHeight="1" ht="17.25">
      <c r="A1265" s="178">
        <f>A1264</f>
        <v>25569.375</v>
      </c>
      <c r="B1265" s="179" t="s">
        <v>27</v>
      </c>
      <c r="C1265" s="180"/>
      <c r="D1265" s="180"/>
      <c r="E1265" s="180"/>
      <c r="F1265" s="180"/>
      <c r="G1265" s="180">
        <f>SUM(C1265:F1265)</f>
      </c>
      <c r="H1265" s="182">
        <v>5500</v>
      </c>
      <c r="I1265" s="125">
        <f>G1265*H1265</f>
      </c>
      <c r="J1265" s="125">
        <f>I1265*0.1</f>
      </c>
      <c r="K1265" s="125">
        <f>SUM(I1265:J1265)</f>
      </c>
      <c r="L1265" s="175"/>
      <c r="M1265" s="87"/>
      <c r="N1265" s="87"/>
      <c r="O1265" s="87"/>
      <c r="P1265" s="87"/>
      <c r="Q1265" s="87"/>
      <c r="R1265" s="87"/>
      <c r="S1265" s="87"/>
      <c r="T1265" s="87"/>
    </row>
    <row x14ac:dyDescent="0.25" r="1266" customHeight="1" ht="17.25">
      <c r="A1266" s="178">
        <f>A1265</f>
        <v>25569.375</v>
      </c>
      <c r="B1266" s="179" t="s">
        <v>20</v>
      </c>
      <c r="C1266" s="180"/>
      <c r="D1266" s="180"/>
      <c r="E1266" s="180"/>
      <c r="F1266" s="180"/>
      <c r="G1266" s="180">
        <f>SUM(C1266:F1266)</f>
      </c>
      <c r="H1266" s="182">
        <v>5500</v>
      </c>
      <c r="I1266" s="125">
        <f>G1266*H1266</f>
      </c>
      <c r="J1266" s="125">
        <f>I1266*0.1</f>
      </c>
      <c r="K1266" s="125">
        <f>SUM(I1266:J1266)</f>
      </c>
      <c r="L1266" s="175"/>
      <c r="M1266" s="87"/>
      <c r="N1266" s="87"/>
      <c r="O1266" s="87"/>
      <c r="P1266" s="87"/>
      <c r="Q1266" s="87"/>
      <c r="R1266" s="87"/>
      <c r="S1266" s="87"/>
      <c r="T1266" s="87"/>
    </row>
    <row x14ac:dyDescent="0.25" r="1267" customHeight="1" ht="17.25">
      <c r="A1267" s="178">
        <f>A1266</f>
        <v>25569.375</v>
      </c>
      <c r="B1267" s="179" t="s">
        <v>31</v>
      </c>
      <c r="C1267" s="180"/>
      <c r="D1267" s="180"/>
      <c r="E1267" s="180"/>
      <c r="F1267" s="180"/>
      <c r="G1267" s="180">
        <f>SUM(C1267:F1267)</f>
      </c>
      <c r="H1267" s="182">
        <v>6000</v>
      </c>
      <c r="I1267" s="125">
        <f>G1267*H1267</f>
      </c>
      <c r="J1267" s="125">
        <f>I1267*0.1</f>
      </c>
      <c r="K1267" s="125">
        <f>SUM(I1267:J1267)</f>
      </c>
      <c r="L1267" s="175"/>
      <c r="M1267" s="87"/>
      <c r="N1267" s="87"/>
      <c r="O1267" s="87"/>
      <c r="P1267" s="87"/>
      <c r="Q1267" s="87"/>
      <c r="R1267" s="87"/>
      <c r="S1267" s="87"/>
      <c r="T1267" s="87"/>
    </row>
    <row x14ac:dyDescent="0.25" r="1268" customHeight="1" ht="17.25">
      <c r="A1268" s="178">
        <f>A1267</f>
        <v>25569.375</v>
      </c>
      <c r="B1268" s="179" t="s">
        <v>71</v>
      </c>
      <c r="C1268" s="180"/>
      <c r="D1268" s="180"/>
      <c r="E1268" s="180"/>
      <c r="F1268" s="180"/>
      <c r="G1268" s="180">
        <f>SUM(C1268:F1268)</f>
      </c>
      <c r="H1268" s="182">
        <v>6000</v>
      </c>
      <c r="I1268" s="125">
        <f>G1268*H1268</f>
      </c>
      <c r="J1268" s="125">
        <f>I1268*0.1</f>
      </c>
      <c r="K1268" s="125">
        <f>SUM(I1268:J1268)</f>
      </c>
      <c r="L1268" s="175"/>
      <c r="M1268" s="87"/>
      <c r="N1268" s="87"/>
      <c r="O1268" s="87"/>
      <c r="P1268" s="87"/>
      <c r="Q1268" s="87"/>
      <c r="R1268" s="87"/>
      <c r="S1268" s="87"/>
      <c r="T1268" s="87"/>
    </row>
    <row x14ac:dyDescent="0.25" r="1269" customHeight="1" ht="17.25">
      <c r="A1269" s="178">
        <f>A1268</f>
        <v>25569.375</v>
      </c>
      <c r="B1269" s="184" t="s">
        <v>49</v>
      </c>
      <c r="C1269" s="180"/>
      <c r="D1269" s="180"/>
      <c r="E1269" s="180"/>
      <c r="F1269" s="180"/>
      <c r="G1269" s="180">
        <f>SUM(C1269:F1269)</f>
      </c>
      <c r="H1269" s="182">
        <v>6000</v>
      </c>
      <c r="I1269" s="125">
        <f>G1269*H1269</f>
      </c>
      <c r="J1269" s="125">
        <f>I1269*0.1</f>
      </c>
      <c r="K1269" s="125">
        <f>SUM(I1269:J1269)</f>
      </c>
      <c r="L1269" s="175"/>
      <c r="M1269" s="87"/>
      <c r="N1269" s="87"/>
      <c r="O1269" s="87"/>
      <c r="P1269" s="87"/>
      <c r="Q1269" s="87"/>
      <c r="R1269" s="87"/>
      <c r="S1269" s="87"/>
      <c r="T1269" s="87"/>
    </row>
    <row x14ac:dyDescent="0.25" r="1270" customHeight="1" ht="17.25">
      <c r="A1270" s="178">
        <f>A1269</f>
        <v>25569.375</v>
      </c>
      <c r="B1270" s="179" t="s">
        <v>9</v>
      </c>
      <c r="C1270" s="180"/>
      <c r="D1270" s="180"/>
      <c r="E1270" s="180"/>
      <c r="F1270" s="180"/>
      <c r="G1270" s="180">
        <f>SUM(C1270:F1270)</f>
      </c>
      <c r="H1270" s="182">
        <v>6000</v>
      </c>
      <c r="I1270" s="125">
        <f>G1270*H1270</f>
      </c>
      <c r="J1270" s="125">
        <f>I1270*0.1</f>
      </c>
      <c r="K1270" s="125">
        <f>SUM(I1270:J1270)</f>
      </c>
      <c r="L1270" s="175"/>
      <c r="M1270" s="87"/>
      <c r="N1270" s="87"/>
      <c r="O1270" s="87"/>
      <c r="P1270" s="87"/>
      <c r="Q1270" s="87"/>
      <c r="R1270" s="87"/>
      <c r="S1270" s="87"/>
      <c r="T1270" s="87"/>
    </row>
    <row x14ac:dyDescent="0.25" r="1271" customHeight="1" ht="17.25">
      <c r="A1271" s="178">
        <f>A1270</f>
        <v>25569.375</v>
      </c>
      <c r="B1271" s="179" t="s">
        <v>78</v>
      </c>
      <c r="C1271" s="180"/>
      <c r="D1271" s="180"/>
      <c r="E1271" s="180"/>
      <c r="F1271" s="180"/>
      <c r="G1271" s="180">
        <f>SUM(C1271:F1271)</f>
      </c>
      <c r="H1271" s="182">
        <v>6500</v>
      </c>
      <c r="I1271" s="125">
        <f>G1271*H1271</f>
      </c>
      <c r="J1271" s="125">
        <f>I1271*0.1</f>
      </c>
      <c r="K1271" s="125">
        <f>SUM(I1271:J1271)</f>
      </c>
      <c r="L1271" s="175"/>
      <c r="M1271" s="87"/>
      <c r="N1271" s="87"/>
      <c r="O1271" s="87"/>
      <c r="P1271" s="87"/>
      <c r="Q1271" s="87"/>
      <c r="R1271" s="87"/>
      <c r="S1271" s="87"/>
      <c r="T1271" s="87"/>
    </row>
    <row x14ac:dyDescent="0.25" r="1272" customHeight="1" ht="17.25">
      <c r="A1272" s="178">
        <f>A1271</f>
        <v>25569.375</v>
      </c>
      <c r="B1272" s="179" t="s">
        <v>55</v>
      </c>
      <c r="C1272" s="180"/>
      <c r="D1272" s="180"/>
      <c r="E1272" s="180"/>
      <c r="F1272" s="180"/>
      <c r="G1272" s="180">
        <f>SUM(C1272:F1272)</f>
      </c>
      <c r="H1272" s="182">
        <v>6500</v>
      </c>
      <c r="I1272" s="125">
        <f>G1272*H1272</f>
      </c>
      <c r="J1272" s="125">
        <f>I1272*0.1</f>
      </c>
      <c r="K1272" s="125">
        <f>SUM(I1272:J1272)</f>
      </c>
      <c r="L1272" s="175"/>
      <c r="M1272" s="87"/>
      <c r="N1272" s="87"/>
      <c r="O1272" s="87"/>
      <c r="P1272" s="87"/>
      <c r="Q1272" s="87"/>
      <c r="R1272" s="87"/>
      <c r="S1272" s="87"/>
      <c r="T1272" s="87"/>
    </row>
    <row x14ac:dyDescent="0.25" r="1273" customHeight="1" ht="17.25">
      <c r="A1273" s="178">
        <f>A1272</f>
        <v>25569.375</v>
      </c>
      <c r="B1273" s="179" t="s">
        <v>80</v>
      </c>
      <c r="C1273" s="180"/>
      <c r="D1273" s="180"/>
      <c r="E1273" s="180"/>
      <c r="F1273" s="180"/>
      <c r="G1273" s="180">
        <f>SUM(C1273:F1273)</f>
      </c>
      <c r="H1273" s="182">
        <v>6000</v>
      </c>
      <c r="I1273" s="125">
        <f>G1273*H1273</f>
      </c>
      <c r="J1273" s="185"/>
      <c r="K1273" s="125">
        <f>SUM(I1273:J1273)</f>
      </c>
      <c r="L1273" s="175"/>
      <c r="M1273" s="87"/>
      <c r="N1273" s="87"/>
      <c r="O1273" s="87"/>
      <c r="P1273" s="87"/>
      <c r="Q1273" s="87"/>
      <c r="R1273" s="87"/>
      <c r="S1273" s="87"/>
      <c r="T1273" s="87"/>
    </row>
    <row x14ac:dyDescent="0.25" r="1274" customHeight="1" ht="17.25">
      <c r="A1274" s="178">
        <f>A1273</f>
        <v>25569.375</v>
      </c>
      <c r="B1274" s="179" t="s">
        <v>67</v>
      </c>
      <c r="C1274" s="180"/>
      <c r="D1274" s="180"/>
      <c r="E1274" s="180"/>
      <c r="F1274" s="180"/>
      <c r="G1274" s="180">
        <f>SUM(C1274:F1274)</f>
      </c>
      <c r="H1274" s="182">
        <v>5500</v>
      </c>
      <c r="I1274" s="125">
        <f>G1274*H1274</f>
      </c>
      <c r="J1274" s="125">
        <f>I1274*0.1</f>
      </c>
      <c r="K1274" s="125">
        <f>SUM(I1274:J1274)</f>
      </c>
      <c r="L1274" s="175"/>
      <c r="M1274" s="87"/>
      <c r="N1274" s="87"/>
      <c r="O1274" s="87"/>
      <c r="P1274" s="87"/>
      <c r="Q1274" s="87"/>
      <c r="R1274" s="87"/>
      <c r="S1274" s="87"/>
      <c r="T1274" s="87"/>
    </row>
    <row x14ac:dyDescent="0.25" r="1275" customHeight="1" ht="17.25">
      <c r="A1275" s="178">
        <f>A1274</f>
        <v>25569.375</v>
      </c>
      <c r="B1275" s="186" t="s">
        <v>74</v>
      </c>
      <c r="C1275" s="180"/>
      <c r="D1275" s="180"/>
      <c r="E1275" s="180"/>
      <c r="F1275" s="180"/>
      <c r="G1275" s="180">
        <f>SUM(C1275:F1275)</f>
      </c>
      <c r="H1275" s="187">
        <v>5000</v>
      </c>
      <c r="I1275" s="125">
        <f>G1275*H1275</f>
      </c>
      <c r="J1275" s="125">
        <f>I1275*0.1</f>
      </c>
      <c r="K1275" s="125">
        <f>SUM(I1275:J1275)</f>
      </c>
      <c r="L1275" s="175"/>
      <c r="M1275" s="87"/>
      <c r="N1275" s="87"/>
      <c r="O1275" s="87"/>
      <c r="P1275" s="87"/>
      <c r="Q1275" s="87"/>
      <c r="R1275" s="87"/>
      <c r="S1275" s="87"/>
      <c r="T1275" s="87"/>
    </row>
    <row x14ac:dyDescent="0.25" r="1276" customHeight="1" ht="17.25">
      <c r="A1276" s="178">
        <f>A1275</f>
        <v>25569.375</v>
      </c>
      <c r="B1276" s="179" t="s">
        <v>11</v>
      </c>
      <c r="C1276" s="180"/>
      <c r="D1276" s="180"/>
      <c r="E1276" s="180"/>
      <c r="F1276" s="180"/>
      <c r="G1276" s="180">
        <f>SUM(C1276:F1276)</f>
      </c>
      <c r="H1276" s="182">
        <v>6000</v>
      </c>
      <c r="I1276" s="125">
        <f>G1276*H1276</f>
      </c>
      <c r="J1276" s="125">
        <f>I1276*0.1</f>
      </c>
      <c r="K1276" s="125">
        <f>SUM(I1276:J1276)</f>
      </c>
      <c r="L1276" s="175"/>
      <c r="M1276" s="87"/>
      <c r="N1276" s="87"/>
      <c r="O1276" s="87"/>
      <c r="P1276" s="87"/>
      <c r="Q1276" s="87"/>
      <c r="R1276" s="87"/>
      <c r="S1276" s="87"/>
      <c r="T1276" s="87"/>
    </row>
    <row x14ac:dyDescent="0.25" r="1277" customHeight="1" ht="17.25">
      <c r="A1277" s="178">
        <f>A1276</f>
        <v>25569.375</v>
      </c>
      <c r="B1277" s="179" t="s">
        <v>22</v>
      </c>
      <c r="C1277" s="180"/>
      <c r="D1277" s="180"/>
      <c r="E1277" s="180"/>
      <c r="F1277" s="180"/>
      <c r="G1277" s="180">
        <f>SUM(C1277:F1277)</f>
      </c>
      <c r="H1277" s="182">
        <v>4800</v>
      </c>
      <c r="I1277" s="125">
        <f>G1277*H1277</f>
      </c>
      <c r="J1277" s="125">
        <f>I1277*0.1</f>
      </c>
      <c r="K1277" s="125">
        <f>SUM(I1277:J1277)</f>
      </c>
      <c r="L1277" s="175"/>
      <c r="M1277" s="87"/>
      <c r="N1277" s="87"/>
      <c r="O1277" s="87"/>
      <c r="P1277" s="87"/>
      <c r="Q1277" s="87"/>
      <c r="R1277" s="87"/>
      <c r="S1277" s="87"/>
      <c r="T1277" s="87"/>
    </row>
    <row x14ac:dyDescent="0.25" r="1278" customHeight="1" ht="17.25">
      <c r="A1278" s="178">
        <f>A1277</f>
        <v>25569.375</v>
      </c>
      <c r="B1278" s="186" t="s">
        <v>84</v>
      </c>
      <c r="C1278" s="180"/>
      <c r="D1278" s="180"/>
      <c r="E1278" s="180"/>
      <c r="F1278" s="180"/>
      <c r="G1278" s="180">
        <f>SUM(C1278:F1278)</f>
      </c>
      <c r="H1278" s="182">
        <v>4800</v>
      </c>
      <c r="I1278" s="125">
        <f>G1278*H1278</f>
      </c>
      <c r="J1278" s="125">
        <f>I1278*0.1</f>
      </c>
      <c r="K1278" s="125">
        <f>SUM(I1278:J1278)</f>
      </c>
      <c r="L1278" s="175"/>
      <c r="M1278" s="87"/>
      <c r="N1278" s="87"/>
      <c r="O1278" s="87"/>
      <c r="P1278" s="87"/>
      <c r="Q1278" s="87"/>
      <c r="R1278" s="87"/>
      <c r="S1278" s="87"/>
      <c r="T1278" s="87"/>
    </row>
    <row x14ac:dyDescent="0.25" r="1279" customHeight="1" ht="17.25">
      <c r="A1279" s="178">
        <f>A1278</f>
        <v>25569.375</v>
      </c>
      <c r="B1279" s="179" t="s">
        <v>17</v>
      </c>
      <c r="C1279" s="180"/>
      <c r="D1279" s="180"/>
      <c r="E1279" s="180"/>
      <c r="F1279" s="180"/>
      <c r="G1279" s="180">
        <f>SUM(C1279:F1279)</f>
      </c>
      <c r="H1279" s="182">
        <v>6500</v>
      </c>
      <c r="I1279" s="125">
        <f>G1279*H1279</f>
      </c>
      <c r="J1279" s="125">
        <f>I1279*0.1</f>
      </c>
      <c r="K1279" s="125">
        <f>SUM(I1279:J1279)</f>
      </c>
      <c r="L1279" s="175"/>
      <c r="M1279" s="87"/>
      <c r="N1279" s="87"/>
      <c r="O1279" s="87"/>
      <c r="P1279" s="87"/>
      <c r="Q1279" s="87"/>
      <c r="R1279" s="87"/>
      <c r="S1279" s="87"/>
      <c r="T1279" s="87"/>
    </row>
    <row x14ac:dyDescent="0.25" r="1280" customHeight="1" ht="17.25">
      <c r="A1280" s="178">
        <f>A1279</f>
        <v>25569.375</v>
      </c>
      <c r="B1280" s="186" t="s">
        <v>148</v>
      </c>
      <c r="C1280" s="180"/>
      <c r="D1280" s="180"/>
      <c r="E1280" s="180"/>
      <c r="F1280" s="180"/>
      <c r="G1280" s="180">
        <f>SUM(C1280:F1280)</f>
      </c>
      <c r="H1280" s="182">
        <v>6000</v>
      </c>
      <c r="I1280" s="125">
        <f>G1280*H1280</f>
      </c>
      <c r="J1280" s="125">
        <f>I1280*0.1</f>
      </c>
      <c r="K1280" s="125">
        <f>SUM(I1280:J1280)</f>
      </c>
      <c r="L1280" s="175"/>
      <c r="M1280" s="87"/>
      <c r="N1280" s="87"/>
      <c r="O1280" s="87"/>
      <c r="P1280" s="87"/>
      <c r="Q1280" s="87"/>
      <c r="R1280" s="87"/>
      <c r="S1280" s="87"/>
      <c r="T1280" s="87"/>
    </row>
    <row x14ac:dyDescent="0.25" r="1281" customHeight="1" ht="17.25">
      <c r="A1281" s="178">
        <f>A1280</f>
        <v>25569.375</v>
      </c>
      <c r="B1281" s="179" t="s">
        <v>29</v>
      </c>
      <c r="C1281" s="188"/>
      <c r="D1281" s="180"/>
      <c r="E1281" s="180"/>
      <c r="F1281" s="180"/>
      <c r="G1281" s="180">
        <f>SUM(C1281:F1281)</f>
      </c>
      <c r="H1281" s="182">
        <v>5500</v>
      </c>
      <c r="I1281" s="125">
        <f>G1281*H1281</f>
      </c>
      <c r="J1281" s="125">
        <f>I1281*0.1</f>
      </c>
      <c r="K1281" s="125">
        <f>SUM(I1281:J1281)</f>
      </c>
      <c r="L1281" s="175"/>
      <c r="M1281" s="87"/>
      <c r="N1281" s="87"/>
      <c r="O1281" s="87"/>
      <c r="P1281" s="87"/>
      <c r="Q1281" s="87"/>
      <c r="R1281" s="87"/>
      <c r="S1281" s="87"/>
      <c r="T1281" s="87"/>
    </row>
    <row x14ac:dyDescent="0.25" r="1282" customHeight="1" ht="17.25">
      <c r="A1282" s="178">
        <f>A1281</f>
        <v>25569.375</v>
      </c>
      <c r="B1282" s="179" t="s">
        <v>15</v>
      </c>
      <c r="C1282" s="180"/>
      <c r="D1282" s="180"/>
      <c r="E1282" s="180"/>
      <c r="F1282" s="180"/>
      <c r="G1282" s="180">
        <f>SUM(C1282:F1282)</f>
      </c>
      <c r="H1282" s="182">
        <v>4800</v>
      </c>
      <c r="I1282" s="125">
        <f>G1282*H1282</f>
      </c>
      <c r="J1282" s="125">
        <f>I1282*0.1</f>
      </c>
      <c r="K1282" s="125">
        <f>SUM(I1282:J1282)</f>
      </c>
      <c r="L1282" s="175"/>
      <c r="M1282" s="87"/>
      <c r="N1282" s="87"/>
      <c r="O1282" s="87"/>
      <c r="P1282" s="87"/>
      <c r="Q1282" s="87"/>
      <c r="R1282" s="87"/>
      <c r="S1282" s="87"/>
      <c r="T1282" s="87"/>
    </row>
    <row x14ac:dyDescent="0.25" r="1283" customHeight="1" ht="17.25">
      <c r="A1283" s="178">
        <f>A1282</f>
        <v>25569.375</v>
      </c>
      <c r="B1283" s="179" t="s">
        <v>21</v>
      </c>
      <c r="C1283" s="188"/>
      <c r="D1283" s="180"/>
      <c r="E1283" s="180"/>
      <c r="F1283" s="180"/>
      <c r="G1283" s="180">
        <f>SUM(C1283:F1283)</f>
      </c>
      <c r="H1283" s="182">
        <v>5500</v>
      </c>
      <c r="I1283" s="125">
        <f>G1283*H1283</f>
      </c>
      <c r="J1283" s="125">
        <f>I1283*0.1</f>
      </c>
      <c r="K1283" s="125">
        <f>SUM(I1283:J1283)</f>
      </c>
      <c r="L1283" s="175"/>
      <c r="M1283" s="87"/>
      <c r="N1283" s="87"/>
      <c r="O1283" s="87"/>
      <c r="P1283" s="87"/>
      <c r="Q1283" s="87"/>
      <c r="R1283" s="87"/>
      <c r="S1283" s="87"/>
      <c r="T1283" s="87"/>
    </row>
    <row x14ac:dyDescent="0.25" r="1284" customHeight="1" ht="17.25">
      <c r="A1284" s="178">
        <f>A1283</f>
        <v>25569.375</v>
      </c>
      <c r="B1284" s="179" t="s">
        <v>52</v>
      </c>
      <c r="C1284" s="180"/>
      <c r="D1284" s="180"/>
      <c r="E1284" s="180"/>
      <c r="F1284" s="180"/>
      <c r="G1284" s="180">
        <f>SUM(C1284:F1284)</f>
      </c>
      <c r="H1284" s="182">
        <v>5500</v>
      </c>
      <c r="I1284" s="125">
        <f>G1284*H1284</f>
      </c>
      <c r="J1284" s="125">
        <f>I1284*0.1</f>
      </c>
      <c r="K1284" s="125">
        <f>SUM(I1284:J1284)</f>
      </c>
      <c r="L1284" s="175"/>
      <c r="M1284" s="87"/>
      <c r="N1284" s="87"/>
      <c r="O1284" s="87"/>
      <c r="P1284" s="87"/>
      <c r="Q1284" s="87"/>
      <c r="R1284" s="87"/>
      <c r="S1284" s="87"/>
      <c r="T1284" s="87"/>
    </row>
    <row x14ac:dyDescent="0.25" r="1285" customHeight="1" ht="17.25">
      <c r="A1285" s="178">
        <f>A1284</f>
        <v>25569.375</v>
      </c>
      <c r="B1285" s="186" t="s">
        <v>61</v>
      </c>
      <c r="C1285" s="180"/>
      <c r="D1285" s="180"/>
      <c r="E1285" s="180"/>
      <c r="F1285" s="180"/>
      <c r="G1285" s="180">
        <f>SUM(C1285:F1285)</f>
      </c>
      <c r="H1285" s="182">
        <v>5500</v>
      </c>
      <c r="I1285" s="125">
        <f>G1285*H1285</f>
      </c>
      <c r="J1285" s="125">
        <f>I1285*0.1</f>
      </c>
      <c r="K1285" s="125">
        <f>SUM(I1285:J1285)</f>
      </c>
      <c r="L1285" s="175"/>
      <c r="M1285" s="87"/>
      <c r="N1285" s="87"/>
      <c r="O1285" s="87"/>
      <c r="P1285" s="87"/>
      <c r="Q1285" s="87"/>
      <c r="R1285" s="87"/>
      <c r="S1285" s="87"/>
      <c r="T1285" s="87"/>
    </row>
    <row x14ac:dyDescent="0.25" r="1286" customHeight="1" ht="17.25">
      <c r="A1286" s="178">
        <f>A1285</f>
        <v>25569.375</v>
      </c>
      <c r="B1286" s="179" t="s">
        <v>33</v>
      </c>
      <c r="C1286" s="180"/>
      <c r="D1286" s="180"/>
      <c r="E1286" s="180"/>
      <c r="F1286" s="180"/>
      <c r="G1286" s="180">
        <f>SUM(C1286:F1286)</f>
      </c>
      <c r="H1286" s="182">
        <v>5500</v>
      </c>
      <c r="I1286" s="125">
        <f>G1286*H1286</f>
      </c>
      <c r="J1286" s="125">
        <f>I1286*0.1</f>
      </c>
      <c r="K1286" s="125">
        <f>SUM(I1286:J1286)</f>
      </c>
      <c r="L1286" s="175"/>
      <c r="M1286" s="87"/>
      <c r="N1286" s="87"/>
      <c r="O1286" s="87"/>
      <c r="P1286" s="87"/>
      <c r="Q1286" s="87"/>
      <c r="R1286" s="87"/>
      <c r="S1286" s="87"/>
      <c r="T1286" s="87"/>
    </row>
    <row x14ac:dyDescent="0.25" r="1287" customHeight="1" ht="17.25">
      <c r="A1287" s="178">
        <f>A1286</f>
        <v>25569.375</v>
      </c>
      <c r="B1287" s="179" t="s">
        <v>12</v>
      </c>
      <c r="C1287" s="180"/>
      <c r="D1287" s="180"/>
      <c r="E1287" s="180"/>
      <c r="F1287" s="180"/>
      <c r="G1287" s="180">
        <f>SUM(C1287:F1287)</f>
      </c>
      <c r="H1287" s="182">
        <v>6000</v>
      </c>
      <c r="I1287" s="125">
        <f>G1287*H1287</f>
      </c>
      <c r="J1287" s="125">
        <f>I1287*0.1</f>
      </c>
      <c r="K1287" s="125">
        <f>SUM(I1287:J1287)</f>
      </c>
      <c r="L1287" s="175"/>
      <c r="M1287" s="87"/>
      <c r="N1287" s="87"/>
      <c r="O1287" s="87"/>
      <c r="P1287" s="87"/>
      <c r="Q1287" s="87"/>
      <c r="R1287" s="87"/>
      <c r="S1287" s="87"/>
      <c r="T1287" s="87"/>
    </row>
    <row x14ac:dyDescent="0.25" r="1288" customHeight="1" ht="17.25">
      <c r="A1288" s="178">
        <f>A1287</f>
        <v>25569.375</v>
      </c>
      <c r="B1288" s="186" t="s">
        <v>37</v>
      </c>
      <c r="C1288" s="180"/>
      <c r="D1288" s="180"/>
      <c r="E1288" s="180"/>
      <c r="F1288" s="180"/>
      <c r="G1288" s="180">
        <f>SUM(C1288:F1288)</f>
      </c>
      <c r="H1288" s="182">
        <v>6500</v>
      </c>
      <c r="I1288" s="125">
        <f>G1288*H1288</f>
      </c>
      <c r="J1288" s="125">
        <f>I1288*0.1</f>
      </c>
      <c r="K1288" s="125">
        <f>SUM(I1288:J1288)</f>
      </c>
      <c r="L1288" s="175"/>
      <c r="M1288" s="87"/>
      <c r="N1288" s="87"/>
      <c r="O1288" s="87"/>
      <c r="P1288" s="87"/>
      <c r="Q1288" s="87"/>
      <c r="R1288" s="87"/>
      <c r="S1288" s="87"/>
      <c r="T1288" s="87"/>
    </row>
    <row x14ac:dyDescent="0.25" r="1289" customHeight="1" ht="17.25">
      <c r="A1289" s="178">
        <f>A1288</f>
        <v>25569.375</v>
      </c>
      <c r="B1289" s="186" t="s">
        <v>64</v>
      </c>
      <c r="C1289" s="180"/>
      <c r="D1289" s="180"/>
      <c r="E1289" s="180"/>
      <c r="F1289" s="180"/>
      <c r="G1289" s="180">
        <f>SUM(C1289:F1289)</f>
      </c>
      <c r="H1289" s="182">
        <v>5500</v>
      </c>
      <c r="I1289" s="125">
        <f>G1289*H1289</f>
      </c>
      <c r="J1289" s="125">
        <f>I1289*0.1</f>
      </c>
      <c r="K1289" s="125">
        <f>SUM(I1289:J1289)</f>
      </c>
      <c r="L1289" s="175"/>
      <c r="M1289" s="87"/>
      <c r="N1289" s="87"/>
      <c r="O1289" s="87"/>
      <c r="P1289" s="87"/>
      <c r="Q1289" s="87"/>
      <c r="R1289" s="87"/>
      <c r="S1289" s="87"/>
      <c r="T1289" s="87"/>
    </row>
    <row x14ac:dyDescent="0.25" r="1290" customHeight="1" ht="17.25">
      <c r="A1290" s="178">
        <f>A1289</f>
        <v>25569.375</v>
      </c>
      <c r="B1290" s="179" t="s">
        <v>25</v>
      </c>
      <c r="C1290" s="180"/>
      <c r="D1290" s="180"/>
      <c r="E1290" s="180"/>
      <c r="F1290" s="180"/>
      <c r="G1290" s="180">
        <f>SUM(C1290:F1290)</f>
      </c>
      <c r="H1290" s="182">
        <v>6000</v>
      </c>
      <c r="I1290" s="125">
        <f>G1290*H1290</f>
      </c>
      <c r="J1290" s="125">
        <f>I1290*0.1</f>
      </c>
      <c r="K1290" s="125">
        <f>SUM(I1290:J1290)</f>
      </c>
      <c r="L1290" s="175"/>
      <c r="M1290" s="87"/>
      <c r="N1290" s="87"/>
      <c r="O1290" s="87"/>
      <c r="P1290" s="87"/>
      <c r="Q1290" s="87"/>
      <c r="R1290" s="87"/>
      <c r="S1290" s="87"/>
      <c r="T1290" s="87"/>
    </row>
    <row x14ac:dyDescent="0.25" r="1291" customHeight="1" ht="17.25">
      <c r="A1291" s="178">
        <f>A1290</f>
        <v>25569.375</v>
      </c>
      <c r="B1291" s="186" t="s">
        <v>76</v>
      </c>
      <c r="C1291" s="188"/>
      <c r="D1291" s="180"/>
      <c r="E1291" s="180"/>
      <c r="F1291" s="180"/>
      <c r="G1291" s="180">
        <f>SUM(C1291:F1291)</f>
      </c>
      <c r="H1291" s="125">
        <v>6000</v>
      </c>
      <c r="I1291" s="125">
        <f>G1291*H1291</f>
      </c>
      <c r="J1291" s="125">
        <f>I1291*0.1</f>
      </c>
      <c r="K1291" s="125">
        <f>SUM(I1291:J1291)</f>
      </c>
      <c r="L1291" s="175"/>
      <c r="M1291" s="87"/>
      <c r="N1291" s="87"/>
      <c r="O1291" s="87"/>
      <c r="P1291" s="87"/>
      <c r="Q1291" s="87"/>
      <c r="R1291" s="87"/>
      <c r="S1291" s="87"/>
      <c r="T1291" s="87"/>
    </row>
    <row x14ac:dyDescent="0.25" r="1292" customHeight="1" ht="17.25">
      <c r="A1292" s="178">
        <f>A1291</f>
        <v>25569.375</v>
      </c>
      <c r="B1292" s="186" t="s">
        <v>149</v>
      </c>
      <c r="C1292" s="180"/>
      <c r="D1292" s="180"/>
      <c r="E1292" s="180"/>
      <c r="F1292" s="180"/>
      <c r="G1292" s="180">
        <f>SUM(C1292:F1292)</f>
      </c>
      <c r="H1292" s="125">
        <v>6000</v>
      </c>
      <c r="I1292" s="125">
        <f>G1292*H1292</f>
      </c>
      <c r="J1292" s="125">
        <f>I1292*0.1</f>
      </c>
      <c r="K1292" s="125">
        <f>SUM(I1292:J1292)</f>
      </c>
      <c r="L1292" s="175"/>
      <c r="M1292" s="87"/>
      <c r="N1292" s="87"/>
      <c r="O1292" s="87"/>
      <c r="P1292" s="87"/>
      <c r="Q1292" s="87"/>
      <c r="R1292" s="87"/>
      <c r="S1292" s="87"/>
      <c r="T1292" s="87"/>
    </row>
    <row x14ac:dyDescent="0.25" r="1293" customHeight="1" ht="17.25">
      <c r="A1293" s="178">
        <f>A1292</f>
        <v>25569.375</v>
      </c>
      <c r="B1293" s="186" t="s">
        <v>43</v>
      </c>
      <c r="C1293" s="180"/>
      <c r="D1293" s="180"/>
      <c r="E1293" s="180"/>
      <c r="F1293" s="180"/>
      <c r="G1293" s="180">
        <f>SUM(C1293:F1293)</f>
      </c>
      <c r="H1293" s="125">
        <v>6000</v>
      </c>
      <c r="I1293" s="125">
        <f>G1293*H1293</f>
      </c>
      <c r="J1293" s="125">
        <f>I1293*0.1</f>
      </c>
      <c r="K1293" s="125">
        <f>SUM(I1293:J1293)</f>
      </c>
      <c r="L1293" s="175"/>
      <c r="M1293" s="87"/>
      <c r="N1293" s="87"/>
      <c r="O1293" s="87"/>
      <c r="P1293" s="87"/>
      <c r="Q1293" s="87"/>
      <c r="R1293" s="87"/>
      <c r="S1293" s="87"/>
      <c r="T1293" s="87"/>
    </row>
    <row x14ac:dyDescent="0.25" r="1294" customHeight="1" ht="17.25">
      <c r="A1294" s="178">
        <f>A1293</f>
        <v>25569.375</v>
      </c>
      <c r="B1294" s="186" t="s">
        <v>18</v>
      </c>
      <c r="C1294" s="180"/>
      <c r="D1294" s="180"/>
      <c r="E1294" s="180"/>
      <c r="F1294" s="180"/>
      <c r="G1294" s="180">
        <f>SUM(C1294:F1294)</f>
      </c>
      <c r="H1294" s="125">
        <v>6000</v>
      </c>
      <c r="I1294" s="125">
        <f>G1294*H1294</f>
      </c>
      <c r="J1294" s="125">
        <f>I1294*0.1</f>
      </c>
      <c r="K1294" s="125">
        <f>SUM(I1294:J1294)</f>
      </c>
      <c r="L1294" s="175"/>
      <c r="M1294" s="87"/>
      <c r="N1294" s="87"/>
      <c r="O1294" s="87"/>
      <c r="P1294" s="87"/>
      <c r="Q1294" s="87"/>
      <c r="R1294" s="87"/>
      <c r="S1294" s="87"/>
      <c r="T1294" s="87"/>
    </row>
    <row x14ac:dyDescent="0.25" r="1295" customHeight="1" ht="17.25">
      <c r="A1295" s="178">
        <f>A1294</f>
        <v>25569.375</v>
      </c>
      <c r="B1295" s="186" t="s">
        <v>82</v>
      </c>
      <c r="C1295" s="188"/>
      <c r="D1295" s="180"/>
      <c r="E1295" s="180"/>
      <c r="F1295" s="180"/>
      <c r="G1295" s="180">
        <f>SUM(C1295:F1295)</f>
      </c>
      <c r="H1295" s="125">
        <v>5000</v>
      </c>
      <c r="I1295" s="125">
        <f>G1295*H1295</f>
      </c>
      <c r="J1295" s="125">
        <f>I1295*0.1</f>
      </c>
      <c r="K1295" s="125">
        <f>SUM(I1295:J1295)</f>
      </c>
      <c r="L1295" s="175"/>
      <c r="M1295" s="87"/>
      <c r="N1295" s="87"/>
      <c r="O1295" s="87"/>
      <c r="P1295" s="87"/>
      <c r="Q1295" s="87"/>
      <c r="R1295" s="87"/>
      <c r="S1295" s="87"/>
      <c r="T1295" s="87"/>
    </row>
    <row x14ac:dyDescent="0.25" r="1296" customHeight="1" ht="17.25">
      <c r="A1296" s="178">
        <f>A1295</f>
        <v>25569.375</v>
      </c>
      <c r="B1296" s="186" t="s">
        <v>151</v>
      </c>
      <c r="C1296" s="180"/>
      <c r="D1296" s="180"/>
      <c r="E1296" s="180"/>
      <c r="F1296" s="180"/>
      <c r="G1296" s="180">
        <f>SUM(C1296:F1296)</f>
      </c>
      <c r="H1296" s="125">
        <v>5000</v>
      </c>
      <c r="I1296" s="125">
        <f>G1296*H1296</f>
      </c>
      <c r="J1296" s="125">
        <f>I1296*0.1</f>
      </c>
      <c r="K1296" s="125">
        <f>SUM(I1296:J1296)</f>
      </c>
      <c r="L1296" s="175"/>
      <c r="M1296" s="87"/>
      <c r="N1296" s="87"/>
      <c r="O1296" s="87"/>
      <c r="P1296" s="87"/>
      <c r="Q1296" s="87"/>
      <c r="R1296" s="87"/>
      <c r="S1296" s="87"/>
      <c r="T1296" s="87"/>
    </row>
    <row x14ac:dyDescent="0.25" r="1297" customHeight="1" ht="17.25">
      <c r="A1297" s="178">
        <f>A1296</f>
        <v>25569.375</v>
      </c>
      <c r="B1297" s="186" t="s">
        <v>105</v>
      </c>
      <c r="C1297" s="180"/>
      <c r="D1297" s="180"/>
      <c r="E1297" s="180"/>
      <c r="F1297" s="180"/>
      <c r="G1297" s="180">
        <f>SUM(C1297:F1297)</f>
      </c>
      <c r="H1297" s="125">
        <v>7000</v>
      </c>
      <c r="I1297" s="125">
        <f>G1297*H1297</f>
      </c>
      <c r="J1297" s="185"/>
      <c r="K1297" s="125">
        <f>SUM(I1297:J1297)</f>
      </c>
      <c r="L1297" s="175"/>
      <c r="M1297" s="87"/>
      <c r="N1297" s="87"/>
      <c r="O1297" s="87"/>
      <c r="P1297" s="87"/>
      <c r="Q1297" s="87"/>
      <c r="R1297" s="87"/>
      <c r="S1297" s="87"/>
      <c r="T1297" s="87"/>
    </row>
    <row x14ac:dyDescent="0.25" r="1298" customHeight="1" ht="17.25">
      <c r="A1298" s="178">
        <f>A1297</f>
        <v>25569.375</v>
      </c>
      <c r="B1298" s="186" t="s">
        <v>23</v>
      </c>
      <c r="C1298" s="180"/>
      <c r="D1298" s="180"/>
      <c r="E1298" s="180"/>
      <c r="F1298" s="180"/>
      <c r="G1298" s="180">
        <f>SUM(C1298:F1298)</f>
      </c>
      <c r="H1298" s="125">
        <v>6000</v>
      </c>
      <c r="I1298" s="125">
        <f>G1298*H1298</f>
      </c>
      <c r="J1298" s="125">
        <f>I1298*0.1</f>
      </c>
      <c r="K1298" s="125">
        <f>SUM(I1298:J1298)</f>
      </c>
      <c r="L1298" s="175"/>
      <c r="M1298" s="87"/>
      <c r="N1298" s="87"/>
      <c r="O1298" s="87"/>
      <c r="P1298" s="87"/>
      <c r="Q1298" s="87"/>
      <c r="R1298" s="87"/>
      <c r="S1298" s="87"/>
      <c r="T1298" s="87"/>
    </row>
    <row x14ac:dyDescent="0.25" r="1299" customHeight="1" ht="17.25">
      <c r="A1299" s="178">
        <f>A1298</f>
        <v>25569.375</v>
      </c>
      <c r="B1299" s="186" t="s">
        <v>40</v>
      </c>
      <c r="C1299" s="180"/>
      <c r="D1299" s="180"/>
      <c r="E1299" s="180"/>
      <c r="F1299" s="180"/>
      <c r="G1299" s="180">
        <f>SUM(C1299:F1299)</f>
      </c>
      <c r="H1299" s="125">
        <v>6500</v>
      </c>
      <c r="I1299" s="125">
        <f>G1299*H1299</f>
      </c>
      <c r="J1299" s="125">
        <f>I1299*0.1</f>
      </c>
      <c r="K1299" s="125">
        <f>SUM(I1299:J1299)</f>
      </c>
      <c r="L1299" s="175"/>
      <c r="M1299" s="87"/>
      <c r="N1299" s="87"/>
      <c r="O1299" s="87"/>
      <c r="P1299" s="87"/>
      <c r="Q1299" s="87"/>
      <c r="R1299" s="87"/>
      <c r="S1299" s="87"/>
      <c r="T1299" s="87"/>
    </row>
    <row x14ac:dyDescent="0.25" r="1300" customHeight="1" ht="17.25">
      <c r="A1300" s="178">
        <f>A1299</f>
        <v>25569.375</v>
      </c>
      <c r="B1300" s="186" t="s">
        <v>86</v>
      </c>
      <c r="C1300" s="180"/>
      <c r="D1300" s="180"/>
      <c r="E1300" s="180"/>
      <c r="F1300" s="180"/>
      <c r="G1300" s="180">
        <f>SUM(C1300:F1300)</f>
      </c>
      <c r="H1300" s="125">
        <v>6000</v>
      </c>
      <c r="I1300" s="125">
        <f>G1300*H1300</f>
      </c>
      <c r="J1300" s="125">
        <f>I1300*0.1</f>
      </c>
      <c r="K1300" s="125">
        <f>SUM(I1300:J1300)</f>
      </c>
      <c r="L1300" s="175"/>
      <c r="M1300" s="87"/>
      <c r="N1300" s="87"/>
      <c r="O1300" s="87"/>
      <c r="P1300" s="87"/>
      <c r="Q1300" s="87"/>
      <c r="R1300" s="87"/>
      <c r="S1300" s="87"/>
      <c r="T1300" s="87"/>
    </row>
    <row x14ac:dyDescent="0.25" r="1301" customHeight="1" ht="17.25">
      <c r="A1301" s="178">
        <f>A1300</f>
        <v>25569.375</v>
      </c>
      <c r="B1301" s="186" t="s">
        <v>152</v>
      </c>
      <c r="C1301" s="180"/>
      <c r="D1301" s="180">
        <v>30</v>
      </c>
      <c r="E1301" s="180"/>
      <c r="F1301" s="180"/>
      <c r="G1301" s="180">
        <f>SUM(C1301:F1301)</f>
      </c>
      <c r="H1301" s="125">
        <v>6000</v>
      </c>
      <c r="I1301" s="125">
        <f>G1301*H1301</f>
      </c>
      <c r="J1301" s="125">
        <f>I1301*0.1</f>
      </c>
      <c r="K1301" s="125">
        <f>SUM(I1301:J1301)</f>
      </c>
      <c r="L1301" s="175"/>
      <c r="M1301" s="87"/>
      <c r="N1301" s="87"/>
      <c r="O1301" s="87"/>
      <c r="P1301" s="87"/>
      <c r="Q1301" s="87"/>
      <c r="R1301" s="87"/>
      <c r="S1301" s="87"/>
      <c r="T1301" s="87"/>
    </row>
    <row x14ac:dyDescent="0.25" r="1302" customHeight="1" ht="17.25">
      <c r="A1302" s="178">
        <f>A1298</f>
        <v>25569.375</v>
      </c>
      <c r="B1302" s="186" t="s">
        <v>153</v>
      </c>
      <c r="C1302" s="180"/>
      <c r="D1302" s="180"/>
      <c r="E1302" s="180"/>
      <c r="F1302" s="180"/>
      <c r="G1302" s="180">
        <f>SUM(C1302:F1302)</f>
      </c>
      <c r="H1302" s="125">
        <v>6000</v>
      </c>
      <c r="I1302" s="125">
        <f>G1302*H1302</f>
      </c>
      <c r="J1302" s="125">
        <f>I1302*0.1</f>
      </c>
      <c r="K1302" s="125">
        <f>SUM(I1302:J1302)</f>
      </c>
      <c r="L1302" s="175"/>
      <c r="M1302" s="87"/>
      <c r="N1302" s="87"/>
      <c r="O1302" s="87"/>
      <c r="P1302" s="87"/>
      <c r="Q1302" s="87"/>
      <c r="R1302" s="87"/>
      <c r="S1302" s="87"/>
      <c r="T1302" s="87"/>
    </row>
    <row x14ac:dyDescent="0.25" r="1303" customHeight="1" ht="17.25">
      <c r="A1303" s="178">
        <f>A1299</f>
        <v>25569.375</v>
      </c>
      <c r="B1303" s="186" t="s">
        <v>46</v>
      </c>
      <c r="C1303" s="204"/>
      <c r="D1303" s="180"/>
      <c r="E1303" s="180"/>
      <c r="F1303" s="180"/>
      <c r="G1303" s="180">
        <f>SUM(C1303:F1303)</f>
      </c>
      <c r="H1303" s="125">
        <v>5500</v>
      </c>
      <c r="I1303" s="125">
        <f>G1303*H1303</f>
      </c>
      <c r="J1303" s="125">
        <f>I1303*0.1</f>
      </c>
      <c r="K1303" s="125">
        <f>SUM(I1303:J1303)</f>
      </c>
      <c r="L1303" s="175"/>
      <c r="M1303" s="87"/>
      <c r="N1303" s="87"/>
      <c r="O1303" s="87"/>
      <c r="P1303" s="87"/>
      <c r="Q1303" s="87"/>
      <c r="R1303" s="87"/>
      <c r="S1303" s="87"/>
      <c r="T1303" s="87"/>
    </row>
    <row x14ac:dyDescent="0.25" r="1304" customHeight="1" ht="17.25">
      <c r="A1304" s="178">
        <f>A1298</f>
        <v>25569.375</v>
      </c>
      <c r="B1304" s="186"/>
      <c r="C1304" s="180"/>
      <c r="D1304" s="180"/>
      <c r="E1304" s="180"/>
      <c r="F1304" s="180"/>
      <c r="G1304" s="180">
        <f>SUM(C1304:F1304)</f>
      </c>
      <c r="H1304" s="125"/>
      <c r="I1304" s="125">
        <f>G1304*H1304</f>
      </c>
      <c r="J1304" s="125">
        <f>I1304*0.1</f>
      </c>
      <c r="K1304" s="125">
        <f>SUM(I1304:J1304)</f>
      </c>
      <c r="L1304" s="175"/>
      <c r="M1304" s="87"/>
      <c r="N1304" s="87"/>
      <c r="O1304" s="87"/>
      <c r="P1304" s="87"/>
      <c r="Q1304" s="87"/>
      <c r="R1304" s="87"/>
      <c r="S1304" s="87"/>
      <c r="T1304" s="87"/>
    </row>
    <row x14ac:dyDescent="0.25" r="1305" customHeight="1" ht="17.25">
      <c r="A1305" s="178">
        <f>A1299</f>
        <v>25569.375</v>
      </c>
      <c r="B1305" s="186"/>
      <c r="C1305" s="180"/>
      <c r="D1305" s="180"/>
      <c r="E1305" s="180"/>
      <c r="F1305" s="180"/>
      <c r="G1305" s="180">
        <f>SUM(C1305:F1305)</f>
      </c>
      <c r="H1305" s="125"/>
      <c r="I1305" s="125">
        <f>G1305*H1305</f>
      </c>
      <c r="J1305" s="125">
        <f>I1305*0.1</f>
      </c>
      <c r="K1305" s="125">
        <f>SUM(I1305:J1305)</f>
      </c>
      <c r="L1305" s="175"/>
      <c r="M1305" s="87"/>
      <c r="N1305" s="87"/>
      <c r="O1305" s="87"/>
      <c r="P1305" s="87"/>
      <c r="Q1305" s="87"/>
      <c r="R1305" s="87"/>
      <c r="S1305" s="87"/>
      <c r="T1305" s="87"/>
    </row>
    <row x14ac:dyDescent="0.25" r="1306" customHeight="1" ht="17.25">
      <c r="A1306" s="178">
        <f>A1304</f>
        <v>25569.375</v>
      </c>
      <c r="B1306" s="179"/>
      <c r="C1306" s="180"/>
      <c r="D1306" s="180"/>
      <c r="E1306" s="180"/>
      <c r="F1306" s="180"/>
      <c r="G1306" s="180">
        <f>SUM(C1306:F1306)</f>
      </c>
      <c r="H1306" s="125"/>
      <c r="I1306" s="125">
        <f>G1306*H1306</f>
      </c>
      <c r="J1306" s="125">
        <v>0</v>
      </c>
      <c r="K1306" s="125">
        <f>SUM(I1306:J1306)</f>
      </c>
      <c r="L1306" s="175"/>
      <c r="M1306" s="87"/>
      <c r="N1306" s="87"/>
      <c r="O1306" s="87"/>
      <c r="P1306" s="87"/>
      <c r="Q1306" s="87"/>
      <c r="R1306" s="87"/>
      <c r="S1306" s="87"/>
      <c r="T1306" s="87"/>
    </row>
    <row x14ac:dyDescent="0.25" r="1307" customHeight="1" ht="17.25">
      <c r="A1307" s="189">
        <f>A1306</f>
        <v>25569.375</v>
      </c>
      <c r="B1307" s="190" t="s">
        <v>155</v>
      </c>
      <c r="C1307" s="191">
        <f>SUM(C1261:C1306)</f>
      </c>
      <c r="D1307" s="191">
        <f>SUM(D1261:D1306)</f>
      </c>
      <c r="E1307" s="191">
        <f>SUM(E1261:E1306)</f>
      </c>
      <c r="F1307" s="191">
        <f>SUM(F1261:F1306)</f>
      </c>
      <c r="G1307" s="191">
        <f>SUM(G1261:G1306)</f>
      </c>
      <c r="H1307" s="191"/>
      <c r="I1307" s="191">
        <f>SUM(I1261:I1306)</f>
      </c>
      <c r="J1307" s="191">
        <f>SUM(J1261:J1306)</f>
      </c>
      <c r="K1307" s="191">
        <f>SUM(K1261:K1306)</f>
      </c>
      <c r="L1307" s="175"/>
      <c r="M1307" s="87"/>
      <c r="N1307" s="87"/>
      <c r="O1307" s="87"/>
      <c r="P1307" s="87"/>
      <c r="Q1307" s="87"/>
      <c r="R1307" s="87"/>
      <c r="S1307" s="87"/>
      <c r="T1307" s="87"/>
    </row>
    <row x14ac:dyDescent="0.25" r="1308" customHeight="1" ht="17.25">
      <c r="A1308" s="178">
        <f>A1307</f>
        <v>25569.375</v>
      </c>
      <c r="B1308" s="186" t="s">
        <v>113</v>
      </c>
      <c r="C1308" s="180"/>
      <c r="D1308" s="180"/>
      <c r="E1308" s="180"/>
      <c r="F1308" s="180"/>
      <c r="G1308" s="180">
        <f>SUM(C1308:F1308)</f>
      </c>
      <c r="H1308" s="125">
        <v>6500</v>
      </c>
      <c r="I1308" s="125">
        <f>G1308*H1308</f>
      </c>
      <c r="J1308" s="185"/>
      <c r="K1308" s="125">
        <f>SUM(I1308:J1308)</f>
      </c>
      <c r="L1308" s="175"/>
      <c r="M1308" s="87"/>
      <c r="N1308" s="87"/>
      <c r="O1308" s="87"/>
      <c r="P1308" s="87"/>
      <c r="Q1308" s="87"/>
      <c r="R1308" s="87"/>
      <c r="S1308" s="87"/>
      <c r="T1308" s="87"/>
    </row>
    <row x14ac:dyDescent="0.25" r="1309" customHeight="1" ht="17.25">
      <c r="A1309" s="178">
        <f>A1308</f>
        <v>25569.375</v>
      </c>
      <c r="B1309" s="186" t="s">
        <v>156</v>
      </c>
      <c r="C1309" s="180"/>
      <c r="D1309" s="180"/>
      <c r="E1309" s="180"/>
      <c r="F1309" s="180"/>
      <c r="G1309" s="180">
        <f>SUM(C1309:F1309)</f>
      </c>
      <c r="H1309" s="125">
        <v>6500</v>
      </c>
      <c r="I1309" s="125">
        <f>G1309*H1309</f>
      </c>
      <c r="J1309" s="185"/>
      <c r="K1309" s="125">
        <f>SUM(I1309:J1309)</f>
      </c>
      <c r="L1309" s="175"/>
      <c r="M1309" s="87"/>
      <c r="N1309" s="87"/>
      <c r="O1309" s="87"/>
      <c r="P1309" s="87"/>
      <c r="Q1309" s="87"/>
      <c r="R1309" s="87"/>
      <c r="S1309" s="87"/>
      <c r="T1309" s="87"/>
    </row>
    <row x14ac:dyDescent="0.25" r="1310" customHeight="1" ht="17.25">
      <c r="A1310" s="178">
        <f>A1309</f>
        <v>25569.375</v>
      </c>
      <c r="B1310" s="186" t="s">
        <v>112</v>
      </c>
      <c r="C1310" s="180"/>
      <c r="D1310" s="180"/>
      <c r="E1310" s="180"/>
      <c r="F1310" s="180"/>
      <c r="G1310" s="180">
        <f>SUM(C1310:F1310)</f>
      </c>
      <c r="H1310" s="125">
        <v>6900</v>
      </c>
      <c r="I1310" s="125">
        <f>G1310*H1310</f>
      </c>
      <c r="J1310" s="185"/>
      <c r="K1310" s="125">
        <f>SUM(I1310:J1310)</f>
      </c>
      <c r="L1310" s="175"/>
      <c r="M1310" s="87"/>
      <c r="N1310" s="87"/>
      <c r="O1310" s="87"/>
      <c r="P1310" s="87"/>
      <c r="Q1310" s="87"/>
      <c r="R1310" s="87"/>
      <c r="S1310" s="87"/>
      <c r="T1310" s="87"/>
    </row>
    <row x14ac:dyDescent="0.25" r="1311" customHeight="1" ht="17.25">
      <c r="A1311" s="178">
        <f>A1310</f>
        <v>25569.375</v>
      </c>
      <c r="B1311" s="179"/>
      <c r="C1311" s="180"/>
      <c r="D1311" s="180"/>
      <c r="E1311" s="180"/>
      <c r="F1311" s="180"/>
      <c r="G1311" s="180">
        <f>SUM(C1311:F1311)</f>
      </c>
      <c r="H1311" s="125"/>
      <c r="I1311" s="125">
        <f>G1311*H1311</f>
      </c>
      <c r="J1311" s="185"/>
      <c r="K1311" s="125">
        <f>SUM(I1311:J1311)</f>
      </c>
      <c r="L1311" s="175"/>
      <c r="M1311" s="87"/>
      <c r="N1311" s="87"/>
      <c r="O1311" s="87"/>
      <c r="P1311" s="87"/>
      <c r="Q1311" s="87"/>
      <c r="R1311" s="87"/>
      <c r="S1311" s="87"/>
      <c r="T1311" s="87"/>
    </row>
    <row x14ac:dyDescent="0.25" r="1312" customHeight="1" ht="17.25">
      <c r="A1312" s="178">
        <f>A1311</f>
        <v>25569.375</v>
      </c>
      <c r="B1312" s="179"/>
      <c r="C1312" s="180"/>
      <c r="D1312" s="180"/>
      <c r="E1312" s="180"/>
      <c r="F1312" s="180"/>
      <c r="G1312" s="180">
        <f>SUM(C1312:F1312)</f>
      </c>
      <c r="H1312" s="125"/>
      <c r="I1312" s="125">
        <f>G1312*H1312</f>
      </c>
      <c r="J1312" s="185"/>
      <c r="K1312" s="125">
        <f>SUM(I1312:J1312)</f>
      </c>
      <c r="L1312" s="175"/>
      <c r="M1312" s="87"/>
      <c r="N1312" s="87"/>
      <c r="O1312" s="87"/>
      <c r="P1312" s="87"/>
      <c r="Q1312" s="87"/>
      <c r="R1312" s="87"/>
      <c r="S1312" s="87"/>
      <c r="T1312" s="87"/>
    </row>
    <row x14ac:dyDescent="0.25" r="1313" customHeight="1" ht="17.25">
      <c r="A1313" s="178">
        <f>A1312</f>
        <v>25569.375</v>
      </c>
      <c r="B1313" s="179"/>
      <c r="C1313" s="180"/>
      <c r="D1313" s="180"/>
      <c r="E1313" s="180"/>
      <c r="F1313" s="180"/>
      <c r="G1313" s="180">
        <f>SUM(C1313:F1313)</f>
      </c>
      <c r="H1313" s="125"/>
      <c r="I1313" s="125">
        <f>G1313*H1313</f>
      </c>
      <c r="J1313" s="185"/>
      <c r="K1313" s="125">
        <f>SUM(I1313:J1313)</f>
      </c>
      <c r="L1313" s="175"/>
      <c r="M1313" s="87"/>
      <c r="N1313" s="87"/>
      <c r="O1313" s="87"/>
      <c r="P1313" s="87"/>
      <c r="Q1313" s="87"/>
      <c r="R1313" s="87"/>
      <c r="S1313" s="87"/>
      <c r="T1313" s="87"/>
    </row>
    <row x14ac:dyDescent="0.25" r="1314" customHeight="1" ht="17.25">
      <c r="A1314" s="178">
        <f>A1313</f>
        <v>25569.375</v>
      </c>
      <c r="B1314" s="179"/>
      <c r="C1314" s="180"/>
      <c r="D1314" s="180"/>
      <c r="E1314" s="180"/>
      <c r="F1314" s="180"/>
      <c r="G1314" s="180">
        <f>SUM(C1314:F1314)</f>
      </c>
      <c r="H1314" s="125"/>
      <c r="I1314" s="125">
        <f>G1314*H1314</f>
      </c>
      <c r="J1314" s="185"/>
      <c r="K1314" s="125">
        <f>SUM(I1314:J1314)</f>
      </c>
      <c r="L1314" s="175"/>
      <c r="M1314" s="87"/>
      <c r="N1314" s="87"/>
      <c r="O1314" s="87"/>
      <c r="P1314" s="87"/>
      <c r="Q1314" s="87"/>
      <c r="R1314" s="87"/>
      <c r="S1314" s="87"/>
      <c r="T1314" s="87"/>
    </row>
    <row x14ac:dyDescent="0.25" r="1315" customHeight="1" ht="17.25">
      <c r="A1315" s="178">
        <f>A1314</f>
        <v>25569.375</v>
      </c>
      <c r="B1315" s="179"/>
      <c r="C1315" s="180"/>
      <c r="D1315" s="180"/>
      <c r="E1315" s="180"/>
      <c r="F1315" s="180"/>
      <c r="G1315" s="180">
        <f>SUM(C1315:F1315)</f>
      </c>
      <c r="H1315" s="125"/>
      <c r="I1315" s="125">
        <f>G1315*H1315</f>
      </c>
      <c r="J1315" s="185"/>
      <c r="K1315" s="125">
        <f>SUM(I1315:J1315)</f>
      </c>
      <c r="L1315" s="175"/>
      <c r="M1315" s="87"/>
      <c r="N1315" s="87"/>
      <c r="O1315" s="87"/>
      <c r="P1315" s="87"/>
      <c r="Q1315" s="87"/>
      <c r="R1315" s="87"/>
      <c r="S1315" s="87"/>
      <c r="T1315" s="87"/>
    </row>
    <row x14ac:dyDescent="0.25" r="1316" customHeight="1" ht="17.25">
      <c r="A1316" s="189">
        <f>A1315</f>
        <v>25569.375</v>
      </c>
      <c r="B1316" s="190" t="s">
        <v>157</v>
      </c>
      <c r="C1316" s="191">
        <f>SUM(C1308:C1315)</f>
      </c>
      <c r="D1316" s="191">
        <f>SUM(D1308:D1315)</f>
      </c>
      <c r="E1316" s="191">
        <f>SUM(E1308:E1315)</f>
      </c>
      <c r="F1316" s="191">
        <f>SUM(F1308:F1315)</f>
      </c>
      <c r="G1316" s="191">
        <f>SUM(G1308:G1315)</f>
      </c>
      <c r="H1316" s="201"/>
      <c r="I1316" s="201">
        <f>SUM(I1308:I1315)</f>
      </c>
      <c r="J1316" s="201"/>
      <c r="K1316" s="202">
        <f>SUM(K1308:K1315)</f>
      </c>
      <c r="L1316" s="175"/>
      <c r="M1316" s="87"/>
      <c r="N1316" s="87"/>
      <c r="O1316" s="87"/>
      <c r="P1316" s="87"/>
      <c r="Q1316" s="87"/>
      <c r="R1316" s="87"/>
      <c r="S1316" s="87"/>
      <c r="T1316" s="87"/>
    </row>
    <row x14ac:dyDescent="0.25" r="1317" customHeight="1" ht="17.25" hidden="1">
      <c r="A1317" s="172" t="s">
        <v>128</v>
      </c>
      <c r="B1317" s="173" t="s">
        <v>2</v>
      </c>
      <c r="C1317" s="174" t="s">
        <v>129</v>
      </c>
      <c r="D1317" s="174" t="s">
        <v>130</v>
      </c>
      <c r="E1317" s="174" t="s">
        <v>131</v>
      </c>
      <c r="F1317" s="174" t="s">
        <v>132</v>
      </c>
      <c r="G1317" s="174" t="s">
        <v>133</v>
      </c>
      <c r="H1317" s="174" t="s">
        <v>7</v>
      </c>
      <c r="I1317" s="174" t="s">
        <v>134</v>
      </c>
      <c r="J1317" s="174" t="s">
        <v>90</v>
      </c>
      <c r="K1317" s="174" t="s">
        <v>135</v>
      </c>
      <c r="L1317" s="175"/>
      <c r="M1317" s="87"/>
      <c r="N1317" s="87"/>
      <c r="O1317" s="87"/>
      <c r="P1317" s="87"/>
      <c r="Q1317" s="87"/>
      <c r="R1317" s="87"/>
      <c r="S1317" s="87"/>
      <c r="T1317" s="87"/>
    </row>
    <row x14ac:dyDescent="0.25" r="1318" customHeight="1" ht="17.25">
      <c r="A1318" s="178">
        <f>A1316+1</f>
        <v>25569.375</v>
      </c>
      <c r="B1318" s="179" t="s">
        <v>137</v>
      </c>
      <c r="C1318" s="180"/>
      <c r="D1318" s="181">
        <v>123</v>
      </c>
      <c r="E1318" s="180">
        <v>0</v>
      </c>
      <c r="F1318" s="180"/>
      <c r="G1318" s="180">
        <f>SUM(C1318:F1318)</f>
      </c>
      <c r="H1318" s="182">
        <v>4500</v>
      </c>
      <c r="I1318" s="125">
        <f>G1318*H1318</f>
      </c>
      <c r="J1318" s="125">
        <f>I1318*0.1</f>
      </c>
      <c r="K1318" s="125">
        <f>SUM(I1318:J1318)</f>
      </c>
      <c r="L1318" s="175"/>
      <c r="M1318" s="87"/>
      <c r="N1318" s="87"/>
      <c r="O1318" s="87"/>
      <c r="P1318" s="87"/>
      <c r="Q1318" s="87"/>
      <c r="R1318" s="87"/>
      <c r="S1318" s="87"/>
      <c r="T1318" s="87"/>
    </row>
    <row x14ac:dyDescent="0.25" r="1319" customHeight="1" ht="17.25">
      <c r="A1319" s="178">
        <f>A1318</f>
        <v>25569.375</v>
      </c>
      <c r="B1319" s="179" t="s">
        <v>13</v>
      </c>
      <c r="C1319" s="180"/>
      <c r="D1319" s="180">
        <v>13</v>
      </c>
      <c r="E1319" s="180">
        <v>4</v>
      </c>
      <c r="F1319" s="180"/>
      <c r="G1319" s="180">
        <f>SUM(C1319:F1319)</f>
      </c>
      <c r="H1319" s="182">
        <v>6000</v>
      </c>
      <c r="I1319" s="125">
        <f>G1319*H1319</f>
      </c>
      <c r="J1319" s="125">
        <f>I1319*0.1</f>
      </c>
      <c r="K1319" s="125">
        <f>SUM(I1319:J1319)</f>
      </c>
      <c r="L1319" s="175"/>
      <c r="M1319" s="87"/>
      <c r="N1319" s="87"/>
      <c r="O1319" s="87"/>
      <c r="P1319" s="87"/>
      <c r="Q1319" s="87"/>
      <c r="R1319" s="87"/>
      <c r="S1319" s="87"/>
      <c r="T1319" s="87"/>
    </row>
    <row x14ac:dyDescent="0.25" r="1320" customHeight="1" ht="17.25">
      <c r="A1320" s="178">
        <f>A1319</f>
        <v>25569.375</v>
      </c>
      <c r="B1320" s="179" t="s">
        <v>58</v>
      </c>
      <c r="C1320" s="183">
        <v>14</v>
      </c>
      <c r="D1320" s="180">
        <v>13</v>
      </c>
      <c r="E1320" s="180">
        <v>9</v>
      </c>
      <c r="F1320" s="180"/>
      <c r="G1320" s="180">
        <f>SUM(C1320:F1320)</f>
      </c>
      <c r="H1320" s="182">
        <v>5500</v>
      </c>
      <c r="I1320" s="125">
        <f>G1320*H1320</f>
      </c>
      <c r="J1320" s="125">
        <f>I1320*0.1</f>
      </c>
      <c r="K1320" s="125">
        <f>SUM(I1320:J1320)</f>
      </c>
      <c r="L1320" s="175"/>
      <c r="M1320" s="87"/>
      <c r="N1320" s="87"/>
      <c r="O1320" s="87"/>
      <c r="P1320" s="87"/>
      <c r="Q1320" s="87"/>
      <c r="R1320" s="87"/>
      <c r="S1320" s="87"/>
      <c r="T1320" s="87"/>
    </row>
    <row x14ac:dyDescent="0.25" r="1321" customHeight="1" ht="17.25">
      <c r="A1321" s="178">
        <f>A1320</f>
        <v>25569.375</v>
      </c>
      <c r="B1321" s="179" t="s">
        <v>147</v>
      </c>
      <c r="C1321" s="183">
        <v>0</v>
      </c>
      <c r="D1321" s="180">
        <v>40</v>
      </c>
      <c r="E1321" s="180">
        <v>25</v>
      </c>
      <c r="F1321" s="180">
        <v>20</v>
      </c>
      <c r="G1321" s="180">
        <f>SUM(C1321:F1321)</f>
      </c>
      <c r="H1321" s="182">
        <v>5000</v>
      </c>
      <c r="I1321" s="125">
        <f>G1321*H1321</f>
      </c>
      <c r="J1321" s="125">
        <f>I1321*0.1</f>
      </c>
      <c r="K1321" s="125">
        <f>SUM(I1321:J1321)</f>
      </c>
      <c r="L1321" s="175"/>
      <c r="M1321" s="87"/>
      <c r="N1321" s="87"/>
      <c r="O1321" s="87"/>
      <c r="P1321" s="87"/>
      <c r="Q1321" s="87"/>
      <c r="R1321" s="87"/>
      <c r="S1321" s="87"/>
      <c r="T1321" s="87"/>
    </row>
    <row x14ac:dyDescent="0.25" r="1322" customHeight="1" ht="17.25">
      <c r="A1322" s="178">
        <f>A1321</f>
        <v>25569.375</v>
      </c>
      <c r="B1322" s="179" t="s">
        <v>27</v>
      </c>
      <c r="C1322" s="180"/>
      <c r="D1322" s="180">
        <v>10</v>
      </c>
      <c r="E1322" s="180">
        <v>10</v>
      </c>
      <c r="F1322" s="180"/>
      <c r="G1322" s="180">
        <f>SUM(C1322:F1322)</f>
      </c>
      <c r="H1322" s="182">
        <v>5500</v>
      </c>
      <c r="I1322" s="125">
        <f>G1322*H1322</f>
      </c>
      <c r="J1322" s="125">
        <f>I1322*0.1</f>
      </c>
      <c r="K1322" s="125">
        <f>SUM(I1322:J1322)</f>
      </c>
      <c r="L1322" s="175"/>
      <c r="M1322" s="87"/>
      <c r="N1322" s="87"/>
      <c r="O1322" s="87"/>
      <c r="P1322" s="87"/>
      <c r="Q1322" s="87"/>
      <c r="R1322" s="87"/>
      <c r="S1322" s="87"/>
      <c r="T1322" s="87"/>
    </row>
    <row x14ac:dyDescent="0.25" r="1323" customHeight="1" ht="17.25">
      <c r="A1323" s="178">
        <f>A1322</f>
        <v>25569.375</v>
      </c>
      <c r="B1323" s="179" t="s">
        <v>20</v>
      </c>
      <c r="C1323" s="180"/>
      <c r="D1323" s="180">
        <v>61</v>
      </c>
      <c r="E1323" s="180"/>
      <c r="F1323" s="180"/>
      <c r="G1323" s="180">
        <f>SUM(C1323:F1323)</f>
      </c>
      <c r="H1323" s="182">
        <v>5500</v>
      </c>
      <c r="I1323" s="125">
        <f>G1323*H1323</f>
      </c>
      <c r="J1323" s="125">
        <f>I1323*0.1</f>
      </c>
      <c r="K1323" s="125">
        <f>SUM(I1323:J1323)</f>
      </c>
      <c r="L1323" s="175"/>
      <c r="M1323" s="87"/>
      <c r="N1323" s="87"/>
      <c r="O1323" s="87"/>
      <c r="P1323" s="87"/>
      <c r="Q1323" s="87"/>
      <c r="R1323" s="87"/>
      <c r="S1323" s="87"/>
      <c r="T1323" s="87"/>
    </row>
    <row x14ac:dyDescent="0.25" r="1324" customHeight="1" ht="17.25">
      <c r="A1324" s="178">
        <f>A1323</f>
        <v>25569.375</v>
      </c>
      <c r="B1324" s="179" t="s">
        <v>31</v>
      </c>
      <c r="C1324" s="180"/>
      <c r="D1324" s="180">
        <v>25</v>
      </c>
      <c r="E1324" s="180"/>
      <c r="F1324" s="180"/>
      <c r="G1324" s="180">
        <f>SUM(C1324:F1324)</f>
      </c>
      <c r="H1324" s="182">
        <v>6000</v>
      </c>
      <c r="I1324" s="125">
        <f>G1324*H1324</f>
      </c>
      <c r="J1324" s="125">
        <f>I1324*0.1</f>
      </c>
      <c r="K1324" s="125">
        <f>SUM(I1324:J1324)</f>
      </c>
      <c r="L1324" s="175"/>
      <c r="M1324" s="87"/>
      <c r="N1324" s="87"/>
      <c r="O1324" s="87"/>
      <c r="P1324" s="87"/>
      <c r="Q1324" s="87"/>
      <c r="R1324" s="87"/>
      <c r="S1324" s="87"/>
      <c r="T1324" s="87"/>
    </row>
    <row x14ac:dyDescent="0.25" r="1325" customHeight="1" ht="17.25">
      <c r="A1325" s="178">
        <f>A1324</f>
        <v>25569.375</v>
      </c>
      <c r="B1325" s="179" t="s">
        <v>71</v>
      </c>
      <c r="C1325" s="180"/>
      <c r="D1325" s="180">
        <v>25</v>
      </c>
      <c r="E1325" s="180"/>
      <c r="F1325" s="180"/>
      <c r="G1325" s="180">
        <f>SUM(C1325:F1325)</f>
      </c>
      <c r="H1325" s="182">
        <v>6000</v>
      </c>
      <c r="I1325" s="125">
        <f>G1325*H1325</f>
      </c>
      <c r="J1325" s="125">
        <f>I1325*0.1</f>
      </c>
      <c r="K1325" s="125">
        <f>SUM(I1325:J1325)</f>
      </c>
      <c r="L1325" s="175"/>
      <c r="M1325" s="87"/>
      <c r="N1325" s="87"/>
      <c r="O1325" s="87"/>
      <c r="P1325" s="87"/>
      <c r="Q1325" s="87"/>
      <c r="R1325" s="87"/>
      <c r="S1325" s="87"/>
      <c r="T1325" s="87"/>
    </row>
    <row x14ac:dyDescent="0.25" r="1326" customHeight="1" ht="17.25">
      <c r="A1326" s="178">
        <f>A1325</f>
        <v>25569.375</v>
      </c>
      <c r="B1326" s="184" t="s">
        <v>49</v>
      </c>
      <c r="C1326" s="180"/>
      <c r="D1326" s="180">
        <v>20</v>
      </c>
      <c r="E1326" s="180">
        <v>18</v>
      </c>
      <c r="F1326" s="180">
        <v>8</v>
      </c>
      <c r="G1326" s="180">
        <f>SUM(C1326:F1326)</f>
      </c>
      <c r="H1326" s="182">
        <v>6000</v>
      </c>
      <c r="I1326" s="125">
        <f>G1326*H1326</f>
      </c>
      <c r="J1326" s="125">
        <f>I1326*0.1</f>
      </c>
      <c r="K1326" s="125">
        <f>SUM(I1326:J1326)</f>
      </c>
      <c r="L1326" s="175"/>
      <c r="M1326" s="87"/>
      <c r="N1326" s="87"/>
      <c r="O1326" s="87"/>
      <c r="P1326" s="87"/>
      <c r="Q1326" s="87"/>
      <c r="R1326" s="87"/>
      <c r="S1326" s="87"/>
      <c r="T1326" s="87"/>
    </row>
    <row x14ac:dyDescent="0.25" r="1327" customHeight="1" ht="17.25">
      <c r="A1327" s="178">
        <f>A1326</f>
        <v>25569.375</v>
      </c>
      <c r="B1327" s="179" t="s">
        <v>9</v>
      </c>
      <c r="C1327" s="180"/>
      <c r="D1327" s="180">
        <v>39</v>
      </c>
      <c r="E1327" s="180"/>
      <c r="F1327" s="180"/>
      <c r="G1327" s="180">
        <f>SUM(C1327:F1327)</f>
      </c>
      <c r="H1327" s="182">
        <v>6000</v>
      </c>
      <c r="I1327" s="125">
        <f>G1327*H1327</f>
      </c>
      <c r="J1327" s="125">
        <f>I1327*0.1</f>
      </c>
      <c r="K1327" s="125">
        <f>SUM(I1327:J1327)</f>
      </c>
      <c r="L1327" s="175"/>
      <c r="M1327" s="87"/>
      <c r="N1327" s="87"/>
      <c r="O1327" s="87"/>
      <c r="P1327" s="87"/>
      <c r="Q1327" s="87"/>
      <c r="R1327" s="87"/>
      <c r="S1327" s="87"/>
      <c r="T1327" s="87"/>
    </row>
    <row x14ac:dyDescent="0.25" r="1328" customHeight="1" ht="17.25">
      <c r="A1328" s="178">
        <f>A1327</f>
        <v>25569.375</v>
      </c>
      <c r="B1328" s="179" t="s">
        <v>78</v>
      </c>
      <c r="C1328" s="180"/>
      <c r="D1328" s="180">
        <v>0</v>
      </c>
      <c r="E1328" s="180"/>
      <c r="F1328" s="180"/>
      <c r="G1328" s="180">
        <f>SUM(C1328:F1328)</f>
      </c>
      <c r="H1328" s="182">
        <v>6500</v>
      </c>
      <c r="I1328" s="125">
        <f>G1328*H1328</f>
      </c>
      <c r="J1328" s="125">
        <f>I1328*0.1</f>
      </c>
      <c r="K1328" s="125">
        <f>SUM(I1328:J1328)</f>
      </c>
      <c r="L1328" s="175"/>
      <c r="M1328" s="87"/>
      <c r="N1328" s="87"/>
      <c r="O1328" s="87"/>
      <c r="P1328" s="87"/>
      <c r="Q1328" s="87"/>
      <c r="R1328" s="87"/>
      <c r="S1328" s="87"/>
      <c r="T1328" s="87"/>
    </row>
    <row x14ac:dyDescent="0.25" r="1329" customHeight="1" ht="17.25">
      <c r="A1329" s="178">
        <f>A1328</f>
        <v>25569.375</v>
      </c>
      <c r="B1329" s="179" t="s">
        <v>55</v>
      </c>
      <c r="C1329" s="180"/>
      <c r="D1329" s="180">
        <v>10</v>
      </c>
      <c r="E1329" s="180"/>
      <c r="F1329" s="180"/>
      <c r="G1329" s="180">
        <f>SUM(C1329:F1329)</f>
      </c>
      <c r="H1329" s="182">
        <v>6500</v>
      </c>
      <c r="I1329" s="125">
        <f>G1329*H1329</f>
      </c>
      <c r="J1329" s="125">
        <f>I1329*0.1</f>
      </c>
      <c r="K1329" s="125">
        <f>SUM(I1329:J1329)</f>
      </c>
      <c r="L1329" s="175"/>
      <c r="M1329" s="87"/>
      <c r="N1329" s="87"/>
      <c r="O1329" s="87"/>
      <c r="P1329" s="87"/>
      <c r="Q1329" s="87"/>
      <c r="R1329" s="87"/>
      <c r="S1329" s="87"/>
      <c r="T1329" s="87"/>
    </row>
    <row x14ac:dyDescent="0.25" r="1330" customHeight="1" ht="17.25">
      <c r="A1330" s="178">
        <f>A1329</f>
        <v>25569.375</v>
      </c>
      <c r="B1330" s="179" t="s">
        <v>80</v>
      </c>
      <c r="C1330" s="180"/>
      <c r="D1330" s="180">
        <v>23</v>
      </c>
      <c r="E1330" s="180"/>
      <c r="F1330" s="180"/>
      <c r="G1330" s="180">
        <f>SUM(C1330:F1330)</f>
      </c>
      <c r="H1330" s="182">
        <v>6000</v>
      </c>
      <c r="I1330" s="125">
        <f>G1330*H1330</f>
      </c>
      <c r="J1330" s="185"/>
      <c r="K1330" s="125">
        <f>SUM(I1330:J1330)</f>
      </c>
      <c r="L1330" s="175"/>
      <c r="M1330" s="87"/>
      <c r="N1330" s="87"/>
      <c r="O1330" s="87"/>
      <c r="P1330" s="87"/>
      <c r="Q1330" s="87"/>
      <c r="R1330" s="87"/>
      <c r="S1330" s="87"/>
      <c r="T1330" s="87"/>
    </row>
    <row x14ac:dyDescent="0.25" r="1331" customHeight="1" ht="17.25">
      <c r="A1331" s="178">
        <f>A1330</f>
        <v>25569.375</v>
      </c>
      <c r="B1331" s="179" t="s">
        <v>67</v>
      </c>
      <c r="C1331" s="180"/>
      <c r="D1331" s="180">
        <v>7</v>
      </c>
      <c r="E1331" s="180"/>
      <c r="F1331" s="180"/>
      <c r="G1331" s="180">
        <f>SUM(C1331:F1331)</f>
      </c>
      <c r="H1331" s="182">
        <v>5500</v>
      </c>
      <c r="I1331" s="125">
        <f>G1331*H1331</f>
      </c>
      <c r="J1331" s="125">
        <f>I1331*0.1</f>
      </c>
      <c r="K1331" s="125">
        <f>SUM(I1331:J1331)</f>
      </c>
      <c r="L1331" s="175"/>
      <c r="M1331" s="87"/>
      <c r="N1331" s="87"/>
      <c r="O1331" s="87"/>
      <c r="P1331" s="87"/>
      <c r="Q1331" s="87"/>
      <c r="R1331" s="87"/>
      <c r="S1331" s="87"/>
      <c r="T1331" s="87"/>
    </row>
    <row x14ac:dyDescent="0.25" r="1332" customHeight="1" ht="17.25">
      <c r="A1332" s="178">
        <f>A1331</f>
        <v>25569.375</v>
      </c>
      <c r="B1332" s="186" t="s">
        <v>74</v>
      </c>
      <c r="C1332" s="180"/>
      <c r="D1332" s="180">
        <v>30</v>
      </c>
      <c r="E1332" s="180">
        <v>24</v>
      </c>
      <c r="F1332" s="180"/>
      <c r="G1332" s="180">
        <f>SUM(C1332:F1332)</f>
      </c>
      <c r="H1332" s="187">
        <v>5000</v>
      </c>
      <c r="I1332" s="125">
        <f>G1332*H1332</f>
      </c>
      <c r="J1332" s="125">
        <f>I1332*0.1</f>
      </c>
      <c r="K1332" s="125">
        <f>SUM(I1332:J1332)</f>
      </c>
      <c r="L1332" s="175"/>
      <c r="M1332" s="87"/>
      <c r="N1332" s="87"/>
      <c r="O1332" s="87"/>
      <c r="P1332" s="87"/>
      <c r="Q1332" s="87"/>
      <c r="R1332" s="87"/>
      <c r="S1332" s="87"/>
      <c r="T1332" s="87"/>
    </row>
    <row x14ac:dyDescent="0.25" r="1333" customHeight="1" ht="17.25">
      <c r="A1333" s="178">
        <f>A1332</f>
        <v>25569.375</v>
      </c>
      <c r="B1333" s="179" t="s">
        <v>11</v>
      </c>
      <c r="C1333" s="180"/>
      <c r="D1333" s="180">
        <v>13</v>
      </c>
      <c r="E1333" s="180">
        <v>7</v>
      </c>
      <c r="F1333" s="180"/>
      <c r="G1333" s="180">
        <f>SUM(C1333:F1333)</f>
      </c>
      <c r="H1333" s="182">
        <v>6000</v>
      </c>
      <c r="I1333" s="125">
        <f>G1333*H1333</f>
      </c>
      <c r="J1333" s="125">
        <f>I1333*0.1</f>
      </c>
      <c r="K1333" s="125">
        <f>SUM(I1333:J1333)</f>
      </c>
      <c r="L1333" s="175"/>
      <c r="M1333" s="87"/>
      <c r="N1333" s="87"/>
      <c r="O1333" s="87"/>
      <c r="P1333" s="87"/>
      <c r="Q1333" s="87"/>
      <c r="R1333" s="87"/>
      <c r="S1333" s="87"/>
      <c r="T1333" s="87"/>
    </row>
    <row x14ac:dyDescent="0.25" r="1334" customHeight="1" ht="17.25">
      <c r="A1334" s="178">
        <f>A1333</f>
        <v>25569.375</v>
      </c>
      <c r="B1334" s="179" t="s">
        <v>22</v>
      </c>
      <c r="C1334" s="180"/>
      <c r="D1334" s="180">
        <v>38</v>
      </c>
      <c r="E1334" s="180"/>
      <c r="F1334" s="180"/>
      <c r="G1334" s="180">
        <f>SUM(C1334:F1334)</f>
      </c>
      <c r="H1334" s="182">
        <v>4800</v>
      </c>
      <c r="I1334" s="125">
        <f>G1334*H1334</f>
      </c>
      <c r="J1334" s="125">
        <f>I1334*0.1</f>
      </c>
      <c r="K1334" s="125">
        <f>SUM(I1334:J1334)</f>
      </c>
      <c r="L1334" s="175"/>
      <c r="M1334" s="87"/>
      <c r="N1334" s="87"/>
      <c r="O1334" s="87"/>
      <c r="P1334" s="87"/>
      <c r="Q1334" s="87"/>
      <c r="R1334" s="87"/>
      <c r="S1334" s="87"/>
      <c r="T1334" s="87"/>
    </row>
    <row x14ac:dyDescent="0.25" r="1335" customHeight="1" ht="17.25">
      <c r="A1335" s="178">
        <f>A1334</f>
        <v>25569.375</v>
      </c>
      <c r="B1335" s="186" t="s">
        <v>84</v>
      </c>
      <c r="C1335" s="180"/>
      <c r="D1335" s="180">
        <v>16</v>
      </c>
      <c r="E1335" s="180">
        <v>9</v>
      </c>
      <c r="F1335" s="180"/>
      <c r="G1335" s="180">
        <f>SUM(C1335:F1335)</f>
      </c>
      <c r="H1335" s="182">
        <v>4800</v>
      </c>
      <c r="I1335" s="125">
        <f>G1335*H1335</f>
      </c>
      <c r="J1335" s="125">
        <f>I1335*0.1</f>
      </c>
      <c r="K1335" s="125">
        <f>SUM(I1335:J1335)</f>
      </c>
      <c r="L1335" s="175"/>
      <c r="M1335" s="87"/>
      <c r="N1335" s="87"/>
      <c r="O1335" s="87"/>
      <c r="P1335" s="87"/>
      <c r="Q1335" s="87"/>
      <c r="R1335" s="87"/>
      <c r="S1335" s="87"/>
      <c r="T1335" s="87"/>
    </row>
    <row x14ac:dyDescent="0.25" r="1336" customHeight="1" ht="17.25">
      <c r="A1336" s="178">
        <f>A1335</f>
        <v>25569.375</v>
      </c>
      <c r="B1336" s="179" t="s">
        <v>17</v>
      </c>
      <c r="C1336" s="180"/>
      <c r="D1336" s="180">
        <v>37</v>
      </c>
      <c r="E1336" s="180">
        <v>15</v>
      </c>
      <c r="F1336" s="180"/>
      <c r="G1336" s="180">
        <f>SUM(C1336:F1336)</f>
      </c>
      <c r="H1336" s="182">
        <v>6500</v>
      </c>
      <c r="I1336" s="125">
        <f>G1336*H1336</f>
      </c>
      <c r="J1336" s="125">
        <f>I1336*0.1</f>
      </c>
      <c r="K1336" s="125">
        <f>SUM(I1336:J1336)</f>
      </c>
      <c r="L1336" s="175"/>
      <c r="M1336" s="87"/>
      <c r="N1336" s="87"/>
      <c r="O1336" s="87"/>
      <c r="P1336" s="87"/>
      <c r="Q1336" s="87"/>
      <c r="R1336" s="87"/>
      <c r="S1336" s="87"/>
      <c r="T1336" s="87"/>
    </row>
    <row x14ac:dyDescent="0.25" r="1337" customHeight="1" ht="17.25">
      <c r="A1337" s="178">
        <f>A1336</f>
        <v>25569.375</v>
      </c>
      <c r="B1337" s="186" t="s">
        <v>148</v>
      </c>
      <c r="C1337" s="180"/>
      <c r="D1337" s="180">
        <v>3</v>
      </c>
      <c r="E1337" s="180"/>
      <c r="F1337" s="180"/>
      <c r="G1337" s="180">
        <f>SUM(C1337:F1337)</f>
      </c>
      <c r="H1337" s="182">
        <v>6000</v>
      </c>
      <c r="I1337" s="125">
        <f>G1337*H1337</f>
      </c>
      <c r="J1337" s="125">
        <f>I1337*0.1</f>
      </c>
      <c r="K1337" s="125">
        <f>SUM(I1337:J1337)</f>
      </c>
      <c r="L1337" s="175"/>
      <c r="M1337" s="87"/>
      <c r="N1337" s="87"/>
      <c r="O1337" s="87"/>
      <c r="P1337" s="87"/>
      <c r="Q1337" s="87"/>
      <c r="R1337" s="87"/>
      <c r="S1337" s="87"/>
      <c r="T1337" s="87"/>
    </row>
    <row x14ac:dyDescent="0.25" r="1338" customHeight="1" ht="17.25">
      <c r="A1338" s="178">
        <f>A1337</f>
        <v>25569.375</v>
      </c>
      <c r="B1338" s="179" t="s">
        <v>29</v>
      </c>
      <c r="C1338" s="188">
        <v>13</v>
      </c>
      <c r="D1338" s="180">
        <v>15</v>
      </c>
      <c r="E1338" s="180">
        <v>14</v>
      </c>
      <c r="F1338" s="180"/>
      <c r="G1338" s="180">
        <f>SUM(C1338:F1338)</f>
      </c>
      <c r="H1338" s="182">
        <v>5500</v>
      </c>
      <c r="I1338" s="125">
        <f>G1338*H1338</f>
      </c>
      <c r="J1338" s="125">
        <f>I1338*0.1</f>
      </c>
      <c r="K1338" s="125">
        <f>SUM(I1338:J1338)</f>
      </c>
      <c r="L1338" s="175"/>
      <c r="M1338" s="87"/>
      <c r="N1338" s="87"/>
      <c r="O1338" s="87"/>
      <c r="P1338" s="87"/>
      <c r="Q1338" s="87"/>
      <c r="R1338" s="87"/>
      <c r="S1338" s="87"/>
      <c r="T1338" s="87"/>
    </row>
    <row x14ac:dyDescent="0.25" r="1339" customHeight="1" ht="17.25">
      <c r="A1339" s="178">
        <f>A1338</f>
        <v>25569.375</v>
      </c>
      <c r="B1339" s="179" t="s">
        <v>15</v>
      </c>
      <c r="C1339" s="180"/>
      <c r="D1339" s="180">
        <v>16</v>
      </c>
      <c r="E1339" s="180">
        <v>5</v>
      </c>
      <c r="F1339" s="180"/>
      <c r="G1339" s="180">
        <f>SUM(C1339:F1339)</f>
      </c>
      <c r="H1339" s="182">
        <v>4800</v>
      </c>
      <c r="I1339" s="125">
        <f>G1339*H1339</f>
      </c>
      <c r="J1339" s="125">
        <f>I1339*0.1</f>
      </c>
      <c r="K1339" s="125">
        <f>SUM(I1339:J1339)</f>
      </c>
      <c r="L1339" s="175"/>
      <c r="M1339" s="87"/>
      <c r="N1339" s="87"/>
      <c r="O1339" s="87"/>
      <c r="P1339" s="87"/>
      <c r="Q1339" s="87"/>
      <c r="R1339" s="87"/>
      <c r="S1339" s="87"/>
      <c r="T1339" s="87"/>
    </row>
    <row x14ac:dyDescent="0.25" r="1340" customHeight="1" ht="17.25">
      <c r="A1340" s="178">
        <f>A1339</f>
        <v>25569.375</v>
      </c>
      <c r="B1340" s="179" t="s">
        <v>21</v>
      </c>
      <c r="C1340" s="188">
        <v>7</v>
      </c>
      <c r="D1340" s="180">
        <v>17</v>
      </c>
      <c r="E1340" s="180"/>
      <c r="F1340" s="180"/>
      <c r="G1340" s="180">
        <f>SUM(C1340:F1340)</f>
      </c>
      <c r="H1340" s="182">
        <v>5500</v>
      </c>
      <c r="I1340" s="125">
        <f>G1340*H1340</f>
      </c>
      <c r="J1340" s="125">
        <f>I1340*0.1</f>
      </c>
      <c r="K1340" s="125">
        <f>SUM(I1340:J1340)</f>
      </c>
      <c r="L1340" s="175"/>
      <c r="M1340" s="87"/>
      <c r="N1340" s="87"/>
      <c r="O1340" s="87"/>
      <c r="P1340" s="87"/>
      <c r="Q1340" s="87"/>
      <c r="R1340" s="87"/>
      <c r="S1340" s="87"/>
      <c r="T1340" s="87"/>
    </row>
    <row x14ac:dyDescent="0.25" r="1341" customHeight="1" ht="17.25">
      <c r="A1341" s="178">
        <f>A1340</f>
        <v>25569.375</v>
      </c>
      <c r="B1341" s="179" t="s">
        <v>52</v>
      </c>
      <c r="C1341" s="180"/>
      <c r="D1341" s="180">
        <v>17</v>
      </c>
      <c r="E1341" s="180">
        <v>9</v>
      </c>
      <c r="F1341" s="180"/>
      <c r="G1341" s="180">
        <f>SUM(C1341:F1341)</f>
      </c>
      <c r="H1341" s="182">
        <v>5500</v>
      </c>
      <c r="I1341" s="125">
        <f>G1341*H1341</f>
      </c>
      <c r="J1341" s="125">
        <f>I1341*0.1</f>
      </c>
      <c r="K1341" s="125">
        <f>SUM(I1341:J1341)</f>
      </c>
      <c r="L1341" s="175"/>
      <c r="M1341" s="87"/>
      <c r="N1341" s="87"/>
      <c r="O1341" s="87"/>
      <c r="P1341" s="87"/>
      <c r="Q1341" s="87"/>
      <c r="R1341" s="87"/>
      <c r="S1341" s="87"/>
      <c r="T1341" s="87"/>
    </row>
    <row x14ac:dyDescent="0.25" r="1342" customHeight="1" ht="17.25">
      <c r="A1342" s="178">
        <f>A1341</f>
        <v>25569.375</v>
      </c>
      <c r="B1342" s="186" t="s">
        <v>61</v>
      </c>
      <c r="C1342" s="180"/>
      <c r="D1342" s="180">
        <v>7</v>
      </c>
      <c r="E1342" s="180"/>
      <c r="F1342" s="180"/>
      <c r="G1342" s="180">
        <f>SUM(C1342:F1342)</f>
      </c>
      <c r="H1342" s="182">
        <v>5500</v>
      </c>
      <c r="I1342" s="125">
        <f>G1342*H1342</f>
      </c>
      <c r="J1342" s="125">
        <f>I1342*0.1</f>
      </c>
      <c r="K1342" s="125">
        <f>SUM(I1342:J1342)</f>
      </c>
      <c r="L1342" s="175"/>
      <c r="M1342" s="87"/>
      <c r="N1342" s="87"/>
      <c r="O1342" s="87"/>
      <c r="P1342" s="87"/>
      <c r="Q1342" s="87"/>
      <c r="R1342" s="87"/>
      <c r="S1342" s="87"/>
      <c r="T1342" s="87"/>
    </row>
    <row x14ac:dyDescent="0.25" r="1343" customHeight="1" ht="17.25">
      <c r="A1343" s="178">
        <f>A1342</f>
        <v>25569.375</v>
      </c>
      <c r="B1343" s="179" t="s">
        <v>33</v>
      </c>
      <c r="C1343" s="180"/>
      <c r="D1343" s="180">
        <v>8</v>
      </c>
      <c r="E1343" s="180"/>
      <c r="F1343" s="180"/>
      <c r="G1343" s="180">
        <f>SUM(C1343:F1343)</f>
      </c>
      <c r="H1343" s="182">
        <v>5500</v>
      </c>
      <c r="I1343" s="125">
        <f>G1343*H1343</f>
      </c>
      <c r="J1343" s="125">
        <f>I1343*0.1</f>
      </c>
      <c r="K1343" s="125">
        <f>SUM(I1343:J1343)</f>
      </c>
      <c r="L1343" s="175"/>
      <c r="M1343" s="87"/>
      <c r="N1343" s="87"/>
      <c r="O1343" s="87"/>
      <c r="P1343" s="87"/>
      <c r="Q1343" s="87"/>
      <c r="R1343" s="87"/>
      <c r="S1343" s="87"/>
      <c r="T1343" s="87"/>
    </row>
    <row x14ac:dyDescent="0.25" r="1344" customHeight="1" ht="17.25">
      <c r="A1344" s="178">
        <f>A1343</f>
        <v>25569.375</v>
      </c>
      <c r="B1344" s="179" t="s">
        <v>12</v>
      </c>
      <c r="C1344" s="180"/>
      <c r="D1344" s="180">
        <v>0</v>
      </c>
      <c r="E1344" s="180"/>
      <c r="F1344" s="180"/>
      <c r="G1344" s="180">
        <f>SUM(C1344:F1344)</f>
      </c>
      <c r="H1344" s="182">
        <v>6000</v>
      </c>
      <c r="I1344" s="125">
        <f>G1344*H1344</f>
      </c>
      <c r="J1344" s="125">
        <f>I1344*0.1</f>
      </c>
      <c r="K1344" s="125">
        <f>SUM(I1344:J1344)</f>
      </c>
      <c r="L1344" s="175"/>
      <c r="M1344" s="87"/>
      <c r="N1344" s="87"/>
      <c r="O1344" s="87"/>
      <c r="P1344" s="87"/>
      <c r="Q1344" s="87"/>
      <c r="R1344" s="87"/>
      <c r="S1344" s="87"/>
      <c r="T1344" s="87"/>
    </row>
    <row x14ac:dyDescent="0.25" r="1345" customHeight="1" ht="17.25">
      <c r="A1345" s="178">
        <f>A1344</f>
        <v>25569.375</v>
      </c>
      <c r="B1345" s="186" t="s">
        <v>37</v>
      </c>
      <c r="C1345" s="180"/>
      <c r="D1345" s="180">
        <v>6</v>
      </c>
      <c r="E1345" s="180"/>
      <c r="F1345" s="180"/>
      <c r="G1345" s="180">
        <f>SUM(C1345:F1345)</f>
      </c>
      <c r="H1345" s="182">
        <v>6500</v>
      </c>
      <c r="I1345" s="125">
        <f>G1345*H1345</f>
      </c>
      <c r="J1345" s="125">
        <f>I1345*0.1</f>
      </c>
      <c r="K1345" s="125">
        <f>SUM(I1345:J1345)</f>
      </c>
      <c r="L1345" s="175"/>
      <c r="M1345" s="87"/>
      <c r="N1345" s="87"/>
      <c r="O1345" s="87"/>
      <c r="P1345" s="87"/>
      <c r="Q1345" s="87"/>
      <c r="R1345" s="87"/>
      <c r="S1345" s="87"/>
      <c r="T1345" s="87"/>
    </row>
    <row x14ac:dyDescent="0.25" r="1346" customHeight="1" ht="17.25">
      <c r="A1346" s="178">
        <f>A1345</f>
        <v>25569.375</v>
      </c>
      <c r="B1346" s="186" t="s">
        <v>64</v>
      </c>
      <c r="C1346" s="180"/>
      <c r="D1346" s="180">
        <v>57</v>
      </c>
      <c r="E1346" s="180">
        <v>2</v>
      </c>
      <c r="F1346" s="180"/>
      <c r="G1346" s="180">
        <f>SUM(C1346:F1346)</f>
      </c>
      <c r="H1346" s="182">
        <v>5500</v>
      </c>
      <c r="I1346" s="125">
        <f>G1346*H1346</f>
      </c>
      <c r="J1346" s="125">
        <f>I1346*0.1</f>
      </c>
      <c r="K1346" s="125">
        <f>SUM(I1346:J1346)</f>
      </c>
      <c r="L1346" s="175"/>
      <c r="M1346" s="87"/>
      <c r="N1346" s="87"/>
      <c r="O1346" s="87"/>
      <c r="P1346" s="87"/>
      <c r="Q1346" s="87"/>
      <c r="R1346" s="87"/>
      <c r="S1346" s="87"/>
      <c r="T1346" s="87"/>
    </row>
    <row x14ac:dyDescent="0.25" r="1347" customHeight="1" ht="17.25">
      <c r="A1347" s="178">
        <f>A1346</f>
        <v>25569.375</v>
      </c>
      <c r="B1347" s="179" t="s">
        <v>25</v>
      </c>
      <c r="C1347" s="180"/>
      <c r="D1347" s="180">
        <v>20</v>
      </c>
      <c r="E1347" s="180"/>
      <c r="F1347" s="180"/>
      <c r="G1347" s="180">
        <f>SUM(C1347:F1347)</f>
      </c>
      <c r="H1347" s="182">
        <v>6000</v>
      </c>
      <c r="I1347" s="125">
        <f>G1347*H1347</f>
      </c>
      <c r="J1347" s="125">
        <f>I1347*0.1</f>
      </c>
      <c r="K1347" s="125">
        <f>SUM(I1347:J1347)</f>
      </c>
      <c r="L1347" s="175"/>
      <c r="M1347" s="87"/>
      <c r="N1347" s="87"/>
      <c r="O1347" s="87"/>
      <c r="P1347" s="87"/>
      <c r="Q1347" s="87"/>
      <c r="R1347" s="87"/>
      <c r="S1347" s="87"/>
      <c r="T1347" s="87"/>
    </row>
    <row x14ac:dyDescent="0.25" r="1348" customHeight="1" ht="17.25">
      <c r="A1348" s="178">
        <f>A1347</f>
        <v>25569.375</v>
      </c>
      <c r="B1348" s="186" t="s">
        <v>76</v>
      </c>
      <c r="C1348" s="188"/>
      <c r="D1348" s="180">
        <v>25</v>
      </c>
      <c r="E1348" s="180">
        <v>15</v>
      </c>
      <c r="F1348" s="180"/>
      <c r="G1348" s="180">
        <f>SUM(C1348:F1348)</f>
      </c>
      <c r="H1348" s="125">
        <v>6000</v>
      </c>
      <c r="I1348" s="125">
        <f>G1348*H1348</f>
      </c>
      <c r="J1348" s="125">
        <f>I1348*0.1</f>
      </c>
      <c r="K1348" s="125">
        <f>SUM(I1348:J1348)</f>
      </c>
      <c r="L1348" s="175"/>
      <c r="M1348" s="87"/>
      <c r="N1348" s="87"/>
      <c r="O1348" s="87"/>
      <c r="P1348" s="87"/>
      <c r="Q1348" s="87"/>
      <c r="R1348" s="87"/>
      <c r="S1348" s="87"/>
      <c r="T1348" s="87"/>
    </row>
    <row x14ac:dyDescent="0.25" r="1349" customHeight="1" ht="17.25">
      <c r="A1349" s="178">
        <f>A1348</f>
        <v>25569.375</v>
      </c>
      <c r="B1349" s="186" t="s">
        <v>149</v>
      </c>
      <c r="C1349" s="180"/>
      <c r="D1349" s="180">
        <v>105</v>
      </c>
      <c r="E1349" s="180">
        <v>33</v>
      </c>
      <c r="F1349" s="180">
        <v>3</v>
      </c>
      <c r="G1349" s="180">
        <f>SUM(C1349:F1349)</f>
      </c>
      <c r="H1349" s="125">
        <v>6000</v>
      </c>
      <c r="I1349" s="125">
        <f>G1349*H1349</f>
      </c>
      <c r="J1349" s="125">
        <f>I1349*0.1</f>
      </c>
      <c r="K1349" s="125">
        <f>SUM(I1349:J1349)</f>
      </c>
      <c r="L1349" s="175"/>
      <c r="M1349" s="87"/>
      <c r="N1349" s="87"/>
      <c r="O1349" s="87"/>
      <c r="P1349" s="87"/>
      <c r="Q1349" s="87"/>
      <c r="R1349" s="87"/>
      <c r="S1349" s="87"/>
      <c r="T1349" s="87"/>
    </row>
    <row x14ac:dyDescent="0.25" r="1350" customHeight="1" ht="17.25">
      <c r="A1350" s="178">
        <f>A1349</f>
        <v>25569.375</v>
      </c>
      <c r="B1350" s="186" t="s">
        <v>43</v>
      </c>
      <c r="C1350" s="180"/>
      <c r="D1350" s="180">
        <v>41</v>
      </c>
      <c r="E1350" s="180">
        <v>13</v>
      </c>
      <c r="F1350" s="180"/>
      <c r="G1350" s="180">
        <f>SUM(C1350:F1350)</f>
      </c>
      <c r="H1350" s="125">
        <v>6000</v>
      </c>
      <c r="I1350" s="125">
        <f>G1350*H1350</f>
      </c>
      <c r="J1350" s="125">
        <f>I1350*0.1</f>
      </c>
      <c r="K1350" s="125">
        <f>SUM(I1350:J1350)</f>
      </c>
      <c r="L1350" s="175"/>
      <c r="M1350" s="87"/>
      <c r="N1350" s="87"/>
      <c r="O1350" s="87"/>
      <c r="P1350" s="87"/>
      <c r="Q1350" s="87"/>
      <c r="R1350" s="87"/>
      <c r="S1350" s="87"/>
      <c r="T1350" s="87"/>
    </row>
    <row x14ac:dyDescent="0.25" r="1351" customHeight="1" ht="17.25">
      <c r="A1351" s="178">
        <f>A1350</f>
        <v>25569.375</v>
      </c>
      <c r="B1351" s="186" t="s">
        <v>18</v>
      </c>
      <c r="C1351" s="180"/>
      <c r="D1351" s="180">
        <v>8</v>
      </c>
      <c r="E1351" s="180">
        <v>7</v>
      </c>
      <c r="F1351" s="180">
        <v>6</v>
      </c>
      <c r="G1351" s="180">
        <f>SUM(C1351:F1351)</f>
      </c>
      <c r="H1351" s="125">
        <v>6000</v>
      </c>
      <c r="I1351" s="125">
        <f>G1351*H1351</f>
      </c>
      <c r="J1351" s="125">
        <f>I1351*0.1</f>
      </c>
      <c r="K1351" s="125">
        <f>SUM(I1351:J1351)</f>
      </c>
      <c r="L1351" s="175"/>
      <c r="M1351" s="87"/>
      <c r="N1351" s="87"/>
      <c r="O1351" s="87"/>
      <c r="P1351" s="87"/>
      <c r="Q1351" s="87"/>
      <c r="R1351" s="87"/>
      <c r="S1351" s="87"/>
      <c r="T1351" s="87"/>
    </row>
    <row x14ac:dyDescent="0.25" r="1352" customHeight="1" ht="17.25">
      <c r="A1352" s="178">
        <f>A1351</f>
        <v>25569.375</v>
      </c>
      <c r="B1352" s="186" t="s">
        <v>82</v>
      </c>
      <c r="C1352" s="188">
        <v>12</v>
      </c>
      <c r="D1352" s="180">
        <v>25</v>
      </c>
      <c r="E1352" s="180">
        <v>9</v>
      </c>
      <c r="F1352" s="180">
        <v>7</v>
      </c>
      <c r="G1352" s="180">
        <f>SUM(C1352:F1352)</f>
      </c>
      <c r="H1352" s="125">
        <v>5000</v>
      </c>
      <c r="I1352" s="125">
        <f>G1352*H1352</f>
      </c>
      <c r="J1352" s="125">
        <f>I1352*0.1</f>
      </c>
      <c r="K1352" s="125">
        <f>SUM(I1352:J1352)</f>
      </c>
      <c r="L1352" s="175"/>
      <c r="M1352" s="87"/>
      <c r="N1352" s="87"/>
      <c r="O1352" s="87"/>
      <c r="P1352" s="87"/>
      <c r="Q1352" s="87"/>
      <c r="R1352" s="87"/>
      <c r="S1352" s="87"/>
      <c r="T1352" s="87"/>
    </row>
    <row x14ac:dyDescent="0.25" r="1353" customHeight="1" ht="17.25">
      <c r="A1353" s="178">
        <f>A1352</f>
        <v>25569.375</v>
      </c>
      <c r="B1353" s="186" t="s">
        <v>151</v>
      </c>
      <c r="C1353" s="180"/>
      <c r="D1353" s="180">
        <v>12</v>
      </c>
      <c r="E1353" s="180"/>
      <c r="F1353" s="180"/>
      <c r="G1353" s="180">
        <f>SUM(C1353:F1353)</f>
      </c>
      <c r="H1353" s="125">
        <v>5000</v>
      </c>
      <c r="I1353" s="125">
        <f>G1353*H1353</f>
      </c>
      <c r="J1353" s="125">
        <f>I1353*0.1</f>
      </c>
      <c r="K1353" s="125">
        <f>SUM(I1353:J1353)</f>
      </c>
      <c r="L1353" s="175"/>
      <c r="M1353" s="87"/>
      <c r="N1353" s="87"/>
      <c r="O1353" s="87"/>
      <c r="P1353" s="87"/>
      <c r="Q1353" s="87"/>
      <c r="R1353" s="87"/>
      <c r="S1353" s="87"/>
      <c r="T1353" s="87"/>
    </row>
    <row x14ac:dyDescent="0.25" r="1354" customHeight="1" ht="17.25">
      <c r="A1354" s="178">
        <f>A1353</f>
        <v>25569.375</v>
      </c>
      <c r="B1354" s="186" t="s">
        <v>105</v>
      </c>
      <c r="C1354" s="180"/>
      <c r="D1354" s="180">
        <v>0</v>
      </c>
      <c r="E1354" s="180"/>
      <c r="F1354" s="180"/>
      <c r="G1354" s="180">
        <f>SUM(C1354:F1354)</f>
      </c>
      <c r="H1354" s="125">
        <v>7000</v>
      </c>
      <c r="I1354" s="125">
        <f>G1354*H1354</f>
      </c>
      <c r="J1354" s="185"/>
      <c r="K1354" s="125">
        <f>SUM(I1354:J1354)</f>
      </c>
      <c r="L1354" s="175"/>
      <c r="M1354" s="87"/>
      <c r="N1354" s="87"/>
      <c r="O1354" s="87"/>
      <c r="P1354" s="87"/>
      <c r="Q1354" s="87"/>
      <c r="R1354" s="87"/>
      <c r="S1354" s="87"/>
      <c r="T1354" s="87"/>
    </row>
    <row x14ac:dyDescent="0.25" r="1355" customHeight="1" ht="17.25">
      <c r="A1355" s="178">
        <f>A1354</f>
        <v>25569.375</v>
      </c>
      <c r="B1355" s="186" t="s">
        <v>23</v>
      </c>
      <c r="C1355" s="180"/>
      <c r="D1355" s="180">
        <v>15</v>
      </c>
      <c r="E1355" s="180"/>
      <c r="F1355" s="180"/>
      <c r="G1355" s="180">
        <f>SUM(C1355:F1355)</f>
      </c>
      <c r="H1355" s="125">
        <v>6000</v>
      </c>
      <c r="I1355" s="125">
        <f>G1355*H1355</f>
      </c>
      <c r="J1355" s="125">
        <f>I1355*0.1</f>
      </c>
      <c r="K1355" s="125">
        <f>SUM(I1355:J1355)</f>
      </c>
      <c r="L1355" s="175"/>
      <c r="M1355" s="87"/>
      <c r="N1355" s="87"/>
      <c r="O1355" s="87"/>
      <c r="P1355" s="87"/>
      <c r="Q1355" s="87"/>
      <c r="R1355" s="87"/>
      <c r="S1355" s="87"/>
      <c r="T1355" s="87"/>
    </row>
    <row x14ac:dyDescent="0.25" r="1356" customHeight="1" ht="17.25">
      <c r="A1356" s="178">
        <f>A1355</f>
        <v>25569.375</v>
      </c>
      <c r="B1356" s="186" t="s">
        <v>40</v>
      </c>
      <c r="C1356" s="180"/>
      <c r="D1356" s="180">
        <v>15</v>
      </c>
      <c r="E1356" s="180"/>
      <c r="F1356" s="180"/>
      <c r="G1356" s="180">
        <f>SUM(C1356:F1356)</f>
      </c>
      <c r="H1356" s="125">
        <v>6500</v>
      </c>
      <c r="I1356" s="125">
        <f>G1356*H1356</f>
      </c>
      <c r="J1356" s="125">
        <f>I1356*0.1</f>
      </c>
      <c r="K1356" s="125">
        <f>SUM(I1356:J1356)</f>
      </c>
      <c r="L1356" s="175"/>
      <c r="M1356" s="87"/>
      <c r="N1356" s="87"/>
      <c r="O1356" s="87"/>
      <c r="P1356" s="87"/>
      <c r="Q1356" s="87"/>
      <c r="R1356" s="87"/>
      <c r="S1356" s="87"/>
      <c r="T1356" s="87"/>
    </row>
    <row x14ac:dyDescent="0.25" r="1357" customHeight="1" ht="17.25">
      <c r="A1357" s="178">
        <f>A1356</f>
        <v>25569.375</v>
      </c>
      <c r="B1357" s="186" t="s">
        <v>86</v>
      </c>
      <c r="C1357" s="180"/>
      <c r="D1357" s="180">
        <v>19</v>
      </c>
      <c r="E1357" s="180">
        <v>8</v>
      </c>
      <c r="F1357" s="180">
        <v>5</v>
      </c>
      <c r="G1357" s="180">
        <f>SUM(C1357:F1357)</f>
      </c>
      <c r="H1357" s="125">
        <v>6000</v>
      </c>
      <c r="I1357" s="125">
        <f>G1357*H1357</f>
      </c>
      <c r="J1357" s="125">
        <f>I1357*0.1</f>
      </c>
      <c r="K1357" s="125">
        <f>SUM(I1357:J1357)</f>
      </c>
      <c r="L1357" s="175"/>
      <c r="M1357" s="87"/>
      <c r="N1357" s="87"/>
      <c r="O1357" s="87"/>
      <c r="P1357" s="87"/>
      <c r="Q1357" s="87"/>
      <c r="R1357" s="87"/>
      <c r="S1357" s="87"/>
      <c r="T1357" s="87"/>
    </row>
    <row x14ac:dyDescent="0.25" r="1358" customHeight="1" ht="17.25">
      <c r="A1358" s="178">
        <f>A1357</f>
        <v>25569.375</v>
      </c>
      <c r="B1358" s="186" t="s">
        <v>152</v>
      </c>
      <c r="C1358" s="180"/>
      <c r="D1358" s="180">
        <v>30</v>
      </c>
      <c r="E1358" s="180"/>
      <c r="F1358" s="180"/>
      <c r="G1358" s="180">
        <f>SUM(C1358:F1358)</f>
      </c>
      <c r="H1358" s="125">
        <v>6000</v>
      </c>
      <c r="I1358" s="125">
        <f>G1358*H1358</f>
      </c>
      <c r="J1358" s="125">
        <f>I1358*0.1</f>
      </c>
      <c r="K1358" s="125">
        <f>SUM(I1358:J1358)</f>
      </c>
      <c r="L1358" s="175"/>
      <c r="M1358" s="87"/>
      <c r="N1358" s="87"/>
      <c r="O1358" s="87"/>
      <c r="P1358" s="87"/>
      <c r="Q1358" s="87"/>
      <c r="R1358" s="87"/>
      <c r="S1358" s="87"/>
      <c r="T1358" s="87"/>
    </row>
    <row x14ac:dyDescent="0.25" r="1359" customHeight="1" ht="17.25">
      <c r="A1359" s="178">
        <f>A1355</f>
        <v>25569.375</v>
      </c>
      <c r="B1359" s="186" t="s">
        <v>153</v>
      </c>
      <c r="C1359" s="180"/>
      <c r="D1359" s="180">
        <v>10</v>
      </c>
      <c r="E1359" s="180"/>
      <c r="F1359" s="180"/>
      <c r="G1359" s="180">
        <f>SUM(C1359:F1359)</f>
      </c>
      <c r="H1359" s="125">
        <v>6000</v>
      </c>
      <c r="I1359" s="125">
        <f>G1359*H1359</f>
      </c>
      <c r="J1359" s="125">
        <f>I1359*0.1</f>
      </c>
      <c r="K1359" s="125">
        <f>SUM(I1359:J1359)</f>
      </c>
      <c r="L1359" s="175"/>
      <c r="M1359" s="87"/>
      <c r="N1359" s="87"/>
      <c r="O1359" s="87"/>
      <c r="P1359" s="87"/>
      <c r="Q1359" s="87"/>
      <c r="R1359" s="87"/>
      <c r="S1359" s="87"/>
      <c r="T1359" s="87"/>
    </row>
    <row x14ac:dyDescent="0.25" r="1360" customHeight="1" ht="17.25">
      <c r="A1360" s="178">
        <f>A1356</f>
        <v>25569.375</v>
      </c>
      <c r="B1360" s="186" t="s">
        <v>46</v>
      </c>
      <c r="C1360" s="204">
        <v>8</v>
      </c>
      <c r="D1360" s="180">
        <v>15</v>
      </c>
      <c r="E1360" s="180">
        <v>8</v>
      </c>
      <c r="F1360" s="180"/>
      <c r="G1360" s="180">
        <f>SUM(C1360:F1360)</f>
      </c>
      <c r="H1360" s="125">
        <v>5500</v>
      </c>
      <c r="I1360" s="125">
        <f>G1360*H1360</f>
      </c>
      <c r="J1360" s="125">
        <f>I1360*0.1</f>
      </c>
      <c r="K1360" s="125">
        <f>SUM(I1360:J1360)</f>
      </c>
      <c r="L1360" s="175"/>
      <c r="M1360" s="87"/>
      <c r="N1360" s="87"/>
      <c r="O1360" s="87"/>
      <c r="P1360" s="87"/>
      <c r="Q1360" s="87"/>
      <c r="R1360" s="87"/>
      <c r="S1360" s="87"/>
      <c r="T1360" s="87"/>
    </row>
    <row x14ac:dyDescent="0.25" r="1361" customHeight="1" ht="17.25">
      <c r="A1361" s="178">
        <f>A1355</f>
        <v>25569.375</v>
      </c>
      <c r="B1361" s="186"/>
      <c r="C1361" s="180"/>
      <c r="D1361" s="180"/>
      <c r="E1361" s="180"/>
      <c r="F1361" s="180"/>
      <c r="G1361" s="180">
        <f>SUM(C1361:F1361)</f>
      </c>
      <c r="H1361" s="125"/>
      <c r="I1361" s="125">
        <f>G1361*H1361</f>
      </c>
      <c r="J1361" s="125">
        <f>I1361*0.1</f>
      </c>
      <c r="K1361" s="125">
        <f>SUM(I1361:J1361)</f>
      </c>
      <c r="L1361" s="175"/>
      <c r="M1361" s="87"/>
      <c r="N1361" s="87"/>
      <c r="O1361" s="87"/>
      <c r="P1361" s="87"/>
      <c r="Q1361" s="87"/>
      <c r="R1361" s="87"/>
      <c r="S1361" s="87"/>
      <c r="T1361" s="87"/>
    </row>
    <row x14ac:dyDescent="0.25" r="1362" customHeight="1" ht="17.25">
      <c r="A1362" s="178">
        <f>A1356</f>
        <v>25569.375</v>
      </c>
      <c r="B1362" s="186"/>
      <c r="C1362" s="180"/>
      <c r="D1362" s="180"/>
      <c r="E1362" s="180"/>
      <c r="F1362" s="180"/>
      <c r="G1362" s="180">
        <f>SUM(C1362:F1362)</f>
      </c>
      <c r="H1362" s="125"/>
      <c r="I1362" s="125">
        <f>G1362*H1362</f>
      </c>
      <c r="J1362" s="125">
        <f>I1362*0.1</f>
      </c>
      <c r="K1362" s="125">
        <f>SUM(I1362:J1362)</f>
      </c>
      <c r="L1362" s="175"/>
      <c r="M1362" s="87"/>
      <c r="N1362" s="87"/>
      <c r="O1362" s="87"/>
      <c r="P1362" s="87"/>
      <c r="Q1362" s="87"/>
      <c r="R1362" s="87"/>
      <c r="S1362" s="87"/>
      <c r="T1362" s="87"/>
    </row>
    <row x14ac:dyDescent="0.25" r="1363" customHeight="1" ht="17.25">
      <c r="A1363" s="178">
        <f>A1361</f>
        <v>25569.375</v>
      </c>
      <c r="B1363" s="179"/>
      <c r="C1363" s="180"/>
      <c r="D1363" s="180"/>
      <c r="E1363" s="180"/>
      <c r="F1363" s="180"/>
      <c r="G1363" s="180">
        <f>SUM(C1363:F1363)</f>
      </c>
      <c r="H1363" s="125"/>
      <c r="I1363" s="125">
        <f>G1363*H1363</f>
      </c>
      <c r="J1363" s="125">
        <v>0</v>
      </c>
      <c r="K1363" s="125">
        <f>SUM(I1363:J1363)</f>
      </c>
      <c r="L1363" s="175"/>
      <c r="M1363" s="87"/>
      <c r="N1363" s="87"/>
      <c r="O1363" s="87"/>
      <c r="P1363" s="87"/>
      <c r="Q1363" s="87"/>
      <c r="R1363" s="87"/>
      <c r="S1363" s="87"/>
      <c r="T1363" s="87"/>
    </row>
    <row x14ac:dyDescent="0.25" r="1364" customHeight="1" ht="17.25">
      <c r="A1364" s="189">
        <f>A1363</f>
        <v>25569.375</v>
      </c>
      <c r="B1364" s="190" t="s">
        <v>155</v>
      </c>
      <c r="C1364" s="191">
        <f>SUM(C1318:C1363)</f>
      </c>
      <c r="D1364" s="191">
        <f>SUM(D1318:D1363)</f>
      </c>
      <c r="E1364" s="191">
        <f>SUM(E1318:E1363)</f>
      </c>
      <c r="F1364" s="191">
        <f>SUM(F1318:F1363)</f>
      </c>
      <c r="G1364" s="191">
        <f>SUM(G1318:G1363)</f>
      </c>
      <c r="H1364" s="191"/>
      <c r="I1364" s="191">
        <f>SUM(I1318:I1363)</f>
      </c>
      <c r="J1364" s="191">
        <f>SUM(J1318:J1363)</f>
      </c>
      <c r="K1364" s="191">
        <f>SUM(K1318:K1363)</f>
      </c>
      <c r="L1364" s="175"/>
      <c r="M1364" s="87"/>
      <c r="N1364" s="87"/>
      <c r="O1364" s="87"/>
      <c r="P1364" s="87"/>
      <c r="Q1364" s="87"/>
      <c r="R1364" s="87"/>
      <c r="S1364" s="87"/>
      <c r="T1364" s="87"/>
    </row>
    <row x14ac:dyDescent="0.25" r="1365" customHeight="1" ht="17.25">
      <c r="A1365" s="178">
        <f>A1364</f>
        <v>25569.375</v>
      </c>
      <c r="B1365" s="186" t="s">
        <v>113</v>
      </c>
      <c r="C1365" s="180"/>
      <c r="D1365" s="180">
        <v>36</v>
      </c>
      <c r="E1365" s="180">
        <v>44</v>
      </c>
      <c r="F1365" s="180"/>
      <c r="G1365" s="180">
        <f>SUM(C1365:F1365)</f>
      </c>
      <c r="H1365" s="125">
        <v>6500</v>
      </c>
      <c r="I1365" s="125">
        <f>G1365*H1365</f>
      </c>
      <c r="J1365" s="185"/>
      <c r="K1365" s="125">
        <f>SUM(I1365:J1365)</f>
      </c>
      <c r="L1365" s="175"/>
      <c r="M1365" s="87"/>
      <c r="N1365" s="87"/>
      <c r="O1365" s="87"/>
      <c r="P1365" s="87"/>
      <c r="Q1365" s="87"/>
      <c r="R1365" s="87"/>
      <c r="S1365" s="87"/>
      <c r="T1365" s="87"/>
    </row>
    <row x14ac:dyDescent="0.25" r="1366" customHeight="1" ht="17.25">
      <c r="A1366" s="178">
        <f>A1365</f>
        <v>25569.375</v>
      </c>
      <c r="B1366" s="186" t="s">
        <v>156</v>
      </c>
      <c r="C1366" s="180"/>
      <c r="D1366" s="180">
        <v>9</v>
      </c>
      <c r="E1366" s="180">
        <v>6</v>
      </c>
      <c r="F1366" s="180"/>
      <c r="G1366" s="180">
        <f>SUM(C1366:F1366)</f>
      </c>
      <c r="H1366" s="125">
        <v>6500</v>
      </c>
      <c r="I1366" s="125">
        <f>G1366*H1366</f>
      </c>
      <c r="J1366" s="185"/>
      <c r="K1366" s="125">
        <f>SUM(I1366:J1366)</f>
      </c>
      <c r="L1366" s="175"/>
      <c r="M1366" s="87"/>
      <c r="N1366" s="87"/>
      <c r="O1366" s="87"/>
      <c r="P1366" s="87"/>
      <c r="Q1366" s="87"/>
      <c r="R1366" s="87"/>
      <c r="S1366" s="87"/>
      <c r="T1366" s="87"/>
    </row>
    <row x14ac:dyDescent="0.25" r="1367" customHeight="1" ht="17.25">
      <c r="A1367" s="178">
        <f>A1366</f>
        <v>25569.375</v>
      </c>
      <c r="B1367" s="186" t="s">
        <v>112</v>
      </c>
      <c r="C1367" s="180"/>
      <c r="D1367" s="180">
        <v>5</v>
      </c>
      <c r="E1367" s="180">
        <v>2</v>
      </c>
      <c r="F1367" s="180"/>
      <c r="G1367" s="180">
        <f>SUM(C1367:F1367)</f>
      </c>
      <c r="H1367" s="125">
        <v>6900</v>
      </c>
      <c r="I1367" s="125">
        <f>G1367*H1367</f>
      </c>
      <c r="J1367" s="185"/>
      <c r="K1367" s="125">
        <f>SUM(I1367:J1367)</f>
      </c>
      <c r="L1367" s="175"/>
      <c r="M1367" s="87"/>
      <c r="N1367" s="87"/>
      <c r="O1367" s="87"/>
      <c r="P1367" s="87"/>
      <c r="Q1367" s="87"/>
      <c r="R1367" s="87"/>
      <c r="S1367" s="87"/>
      <c r="T1367" s="87"/>
    </row>
    <row x14ac:dyDescent="0.25" r="1368" customHeight="1" ht="17.25">
      <c r="A1368" s="178">
        <f>A1367</f>
        <v>25569.375</v>
      </c>
      <c r="B1368" s="179"/>
      <c r="C1368" s="180"/>
      <c r="D1368" s="180"/>
      <c r="E1368" s="180"/>
      <c r="F1368" s="180"/>
      <c r="G1368" s="180">
        <f>SUM(C1368:F1368)</f>
      </c>
      <c r="H1368" s="125"/>
      <c r="I1368" s="125">
        <f>G1368*H1368</f>
      </c>
      <c r="J1368" s="185"/>
      <c r="K1368" s="125">
        <f>SUM(I1368:J1368)</f>
      </c>
      <c r="L1368" s="175"/>
      <c r="M1368" s="87"/>
      <c r="N1368" s="87"/>
      <c r="O1368" s="87"/>
      <c r="P1368" s="87"/>
      <c r="Q1368" s="87"/>
      <c r="R1368" s="87"/>
      <c r="S1368" s="87"/>
      <c r="T1368" s="87"/>
    </row>
    <row x14ac:dyDescent="0.25" r="1369" customHeight="1" ht="17.25">
      <c r="A1369" s="178">
        <f>A1368</f>
        <v>25569.375</v>
      </c>
      <c r="B1369" s="179"/>
      <c r="C1369" s="180"/>
      <c r="D1369" s="180"/>
      <c r="E1369" s="180"/>
      <c r="F1369" s="180"/>
      <c r="G1369" s="180">
        <f>SUM(C1369:F1369)</f>
      </c>
      <c r="H1369" s="125"/>
      <c r="I1369" s="125">
        <f>G1369*H1369</f>
      </c>
      <c r="J1369" s="185"/>
      <c r="K1369" s="125">
        <f>SUM(I1369:J1369)</f>
      </c>
      <c r="L1369" s="175"/>
      <c r="M1369" s="87"/>
      <c r="N1369" s="87"/>
      <c r="O1369" s="87"/>
      <c r="P1369" s="87"/>
      <c r="Q1369" s="87"/>
      <c r="R1369" s="87"/>
      <c r="S1369" s="87"/>
      <c r="T1369" s="87"/>
    </row>
    <row x14ac:dyDescent="0.25" r="1370" customHeight="1" ht="17.25">
      <c r="A1370" s="178">
        <f>A1369</f>
        <v>25569.375</v>
      </c>
      <c r="B1370" s="179"/>
      <c r="C1370" s="180"/>
      <c r="D1370" s="180"/>
      <c r="E1370" s="180"/>
      <c r="F1370" s="180"/>
      <c r="G1370" s="180">
        <f>SUM(C1370:F1370)</f>
      </c>
      <c r="H1370" s="125"/>
      <c r="I1370" s="125">
        <f>G1370*H1370</f>
      </c>
      <c r="J1370" s="185"/>
      <c r="K1370" s="125">
        <f>SUM(I1370:J1370)</f>
      </c>
      <c r="L1370" s="175"/>
      <c r="M1370" s="87"/>
      <c r="N1370" s="87"/>
      <c r="O1370" s="87"/>
      <c r="P1370" s="87"/>
      <c r="Q1370" s="87"/>
      <c r="R1370" s="87"/>
      <c r="S1370" s="87"/>
      <c r="T1370" s="87"/>
    </row>
    <row x14ac:dyDescent="0.25" r="1371" customHeight="1" ht="17.25">
      <c r="A1371" s="178">
        <f>A1370</f>
        <v>25569.375</v>
      </c>
      <c r="B1371" s="179"/>
      <c r="C1371" s="180"/>
      <c r="D1371" s="180"/>
      <c r="E1371" s="180"/>
      <c r="F1371" s="180"/>
      <c r="G1371" s="180">
        <f>SUM(C1371:F1371)</f>
      </c>
      <c r="H1371" s="125"/>
      <c r="I1371" s="125">
        <f>G1371*H1371</f>
      </c>
      <c r="J1371" s="185"/>
      <c r="K1371" s="125">
        <f>SUM(I1371:J1371)</f>
      </c>
      <c r="L1371" s="175"/>
      <c r="M1371" s="87"/>
      <c r="N1371" s="87"/>
      <c r="O1371" s="87"/>
      <c r="P1371" s="87"/>
      <c r="Q1371" s="87"/>
      <c r="R1371" s="87"/>
      <c r="S1371" s="87"/>
      <c r="T1371" s="87"/>
    </row>
    <row x14ac:dyDescent="0.25" r="1372" customHeight="1" ht="17.25">
      <c r="A1372" s="178">
        <f>A1371</f>
        <v>25569.375</v>
      </c>
      <c r="B1372" s="179"/>
      <c r="C1372" s="180"/>
      <c r="D1372" s="180"/>
      <c r="E1372" s="180"/>
      <c r="F1372" s="180"/>
      <c r="G1372" s="180">
        <f>SUM(C1372:F1372)</f>
      </c>
      <c r="H1372" s="125"/>
      <c r="I1372" s="125">
        <f>G1372*H1372</f>
      </c>
      <c r="J1372" s="185"/>
      <c r="K1372" s="125">
        <f>SUM(I1372:J1372)</f>
      </c>
      <c r="L1372" s="175"/>
      <c r="M1372" s="87"/>
      <c r="N1372" s="87"/>
      <c r="O1372" s="87"/>
      <c r="P1372" s="87"/>
      <c r="Q1372" s="87"/>
      <c r="R1372" s="87"/>
      <c r="S1372" s="87"/>
      <c r="T1372" s="87"/>
    </row>
    <row x14ac:dyDescent="0.25" r="1373" customHeight="1" ht="17.25">
      <c r="A1373" s="189">
        <f>A1372</f>
        <v>25569.375</v>
      </c>
      <c r="B1373" s="190" t="s">
        <v>157</v>
      </c>
      <c r="C1373" s="191">
        <f>SUM(C1365:C1372)</f>
      </c>
      <c r="D1373" s="191">
        <f>SUM(D1365:D1372)</f>
      </c>
      <c r="E1373" s="191">
        <f>SUM(E1365:E1372)</f>
      </c>
      <c r="F1373" s="191">
        <f>SUM(F1365:F1372)</f>
      </c>
      <c r="G1373" s="191">
        <f>SUM(G1365:G1372)</f>
      </c>
      <c r="H1373" s="201"/>
      <c r="I1373" s="201">
        <f>SUM(I1365:I1372)</f>
      </c>
      <c r="J1373" s="201"/>
      <c r="K1373" s="202">
        <f>SUM(K1365:K1372)</f>
      </c>
      <c r="L1373" s="175"/>
      <c r="M1373" s="87"/>
      <c r="N1373" s="87"/>
      <c r="O1373" s="87"/>
      <c r="P1373" s="87"/>
      <c r="Q1373" s="87"/>
      <c r="R1373" s="87"/>
      <c r="S1373" s="87"/>
      <c r="T1373" s="87"/>
    </row>
    <row x14ac:dyDescent="0.25" r="1374" customHeight="1" ht="17.25" hidden="1">
      <c r="A1374" s="172" t="s">
        <v>128</v>
      </c>
      <c r="B1374" s="173" t="s">
        <v>2</v>
      </c>
      <c r="C1374" s="174" t="s">
        <v>129</v>
      </c>
      <c r="D1374" s="174" t="s">
        <v>130</v>
      </c>
      <c r="E1374" s="174" t="s">
        <v>131</v>
      </c>
      <c r="F1374" s="174" t="s">
        <v>132</v>
      </c>
      <c r="G1374" s="174" t="s">
        <v>133</v>
      </c>
      <c r="H1374" s="174" t="s">
        <v>7</v>
      </c>
      <c r="I1374" s="174" t="s">
        <v>134</v>
      </c>
      <c r="J1374" s="174" t="s">
        <v>90</v>
      </c>
      <c r="K1374" s="174" t="s">
        <v>135</v>
      </c>
      <c r="L1374" s="175"/>
      <c r="M1374" s="87"/>
      <c r="N1374" s="87"/>
      <c r="O1374" s="87"/>
      <c r="P1374" s="87"/>
      <c r="Q1374" s="87"/>
      <c r="R1374" s="87"/>
      <c r="S1374" s="87"/>
      <c r="T1374" s="87"/>
    </row>
    <row x14ac:dyDescent="0.25" r="1375" customHeight="1" ht="17.25">
      <c r="A1375" s="178">
        <f>A1373+1</f>
        <v>25569.375</v>
      </c>
      <c r="B1375" s="179" t="s">
        <v>137</v>
      </c>
      <c r="C1375" s="180"/>
      <c r="D1375" s="181">
        <v>122</v>
      </c>
      <c r="E1375" s="180">
        <v>12</v>
      </c>
      <c r="F1375" s="180"/>
      <c r="G1375" s="180">
        <f>SUM(C1375:F1375)</f>
      </c>
      <c r="H1375" s="182">
        <v>4500</v>
      </c>
      <c r="I1375" s="125">
        <f>G1375*H1375</f>
      </c>
      <c r="J1375" s="125">
        <f>I1375*0.1</f>
      </c>
      <c r="K1375" s="125">
        <f>SUM(I1375:J1375)</f>
      </c>
      <c r="L1375" s="175"/>
      <c r="M1375" s="87"/>
      <c r="N1375" s="87"/>
      <c r="O1375" s="87"/>
      <c r="P1375" s="87"/>
      <c r="Q1375" s="87"/>
      <c r="R1375" s="87"/>
      <c r="S1375" s="87"/>
      <c r="T1375" s="87"/>
    </row>
    <row x14ac:dyDescent="0.25" r="1376" customHeight="1" ht="17.25">
      <c r="A1376" s="178">
        <f>A1375</f>
        <v>25569.375</v>
      </c>
      <c r="B1376" s="179" t="s">
        <v>13</v>
      </c>
      <c r="C1376" s="180"/>
      <c r="D1376" s="180">
        <v>12</v>
      </c>
      <c r="E1376" s="180"/>
      <c r="F1376" s="180"/>
      <c r="G1376" s="180">
        <f>SUM(C1376:F1376)</f>
      </c>
      <c r="H1376" s="182">
        <v>6000</v>
      </c>
      <c r="I1376" s="125">
        <f>G1376*H1376</f>
      </c>
      <c r="J1376" s="125">
        <f>I1376*0.1</f>
      </c>
      <c r="K1376" s="125">
        <f>SUM(I1376:J1376)</f>
      </c>
      <c r="L1376" s="175"/>
      <c r="M1376" s="87"/>
      <c r="N1376" s="87"/>
      <c r="O1376" s="87"/>
      <c r="P1376" s="87"/>
      <c r="Q1376" s="87"/>
      <c r="R1376" s="87"/>
      <c r="S1376" s="87"/>
      <c r="T1376" s="87"/>
    </row>
    <row x14ac:dyDescent="0.25" r="1377" customHeight="1" ht="17.25">
      <c r="A1377" s="178">
        <f>A1376</f>
        <v>25569.375</v>
      </c>
      <c r="B1377" s="179" t="s">
        <v>58</v>
      </c>
      <c r="C1377" s="183">
        <v>9</v>
      </c>
      <c r="D1377" s="180">
        <v>13</v>
      </c>
      <c r="E1377" s="180">
        <v>9</v>
      </c>
      <c r="F1377" s="180"/>
      <c r="G1377" s="180">
        <f>SUM(C1377:F1377)</f>
      </c>
      <c r="H1377" s="182">
        <v>5500</v>
      </c>
      <c r="I1377" s="125">
        <f>G1377*H1377</f>
      </c>
      <c r="J1377" s="125">
        <f>I1377*0.1</f>
      </c>
      <c r="K1377" s="125">
        <f>SUM(I1377:J1377)</f>
      </c>
      <c r="L1377" s="175"/>
      <c r="M1377" s="87"/>
      <c r="N1377" s="87"/>
      <c r="O1377" s="87"/>
      <c r="P1377" s="87"/>
      <c r="Q1377" s="87"/>
      <c r="R1377" s="87"/>
      <c r="S1377" s="87"/>
      <c r="T1377" s="87"/>
    </row>
    <row x14ac:dyDescent="0.25" r="1378" customHeight="1" ht="17.25">
      <c r="A1378" s="178">
        <f>A1377</f>
        <v>25569.375</v>
      </c>
      <c r="B1378" s="179" t="s">
        <v>147</v>
      </c>
      <c r="C1378" s="183">
        <v>25</v>
      </c>
      <c r="D1378" s="180">
        <v>40</v>
      </c>
      <c r="E1378" s="180">
        <v>25</v>
      </c>
      <c r="F1378" s="180">
        <v>20</v>
      </c>
      <c r="G1378" s="180">
        <f>SUM(C1378:F1378)</f>
      </c>
      <c r="H1378" s="182">
        <v>5000</v>
      </c>
      <c r="I1378" s="125">
        <f>G1378*H1378</f>
      </c>
      <c r="J1378" s="125">
        <f>I1378*0.1</f>
      </c>
      <c r="K1378" s="125">
        <f>SUM(I1378:J1378)</f>
      </c>
      <c r="L1378" s="175"/>
      <c r="M1378" s="87"/>
      <c r="N1378" s="87"/>
      <c r="O1378" s="87"/>
      <c r="P1378" s="87"/>
      <c r="Q1378" s="87"/>
      <c r="R1378" s="87"/>
      <c r="S1378" s="87"/>
      <c r="T1378" s="87"/>
    </row>
    <row x14ac:dyDescent="0.25" r="1379" customHeight="1" ht="17.25">
      <c r="A1379" s="178">
        <f>A1378</f>
        <v>25569.375</v>
      </c>
      <c r="B1379" s="179" t="s">
        <v>27</v>
      </c>
      <c r="C1379" s="180"/>
      <c r="D1379" s="180">
        <v>10</v>
      </c>
      <c r="E1379" s="180">
        <v>10</v>
      </c>
      <c r="F1379" s="180"/>
      <c r="G1379" s="180">
        <f>SUM(C1379:F1379)</f>
      </c>
      <c r="H1379" s="182">
        <v>5500</v>
      </c>
      <c r="I1379" s="125">
        <f>G1379*H1379</f>
      </c>
      <c r="J1379" s="125">
        <f>I1379*0.1</f>
      </c>
      <c r="K1379" s="125">
        <f>SUM(I1379:J1379)</f>
      </c>
      <c r="L1379" s="175"/>
      <c r="M1379" s="87"/>
      <c r="N1379" s="87"/>
      <c r="O1379" s="87"/>
      <c r="P1379" s="87"/>
      <c r="Q1379" s="87"/>
      <c r="R1379" s="87"/>
      <c r="S1379" s="87"/>
      <c r="T1379" s="87"/>
    </row>
    <row x14ac:dyDescent="0.25" r="1380" customHeight="1" ht="17.25">
      <c r="A1380" s="178">
        <f>A1379</f>
        <v>25569.375</v>
      </c>
      <c r="B1380" s="179" t="s">
        <v>20</v>
      </c>
      <c r="C1380" s="180"/>
      <c r="D1380" s="180">
        <v>61</v>
      </c>
      <c r="E1380" s="180">
        <v>10</v>
      </c>
      <c r="F1380" s="180"/>
      <c r="G1380" s="180">
        <f>SUM(C1380:F1380)</f>
      </c>
      <c r="H1380" s="182">
        <v>5500</v>
      </c>
      <c r="I1380" s="125">
        <f>G1380*H1380</f>
      </c>
      <c r="J1380" s="125">
        <f>I1380*0.1</f>
      </c>
      <c r="K1380" s="125">
        <f>SUM(I1380:J1380)</f>
      </c>
      <c r="L1380" s="175"/>
      <c r="M1380" s="87"/>
      <c r="N1380" s="87"/>
      <c r="O1380" s="87"/>
      <c r="P1380" s="87"/>
      <c r="Q1380" s="87"/>
      <c r="R1380" s="87"/>
      <c r="S1380" s="87"/>
      <c r="T1380" s="87"/>
    </row>
    <row x14ac:dyDescent="0.25" r="1381" customHeight="1" ht="17.25">
      <c r="A1381" s="178">
        <f>A1380</f>
        <v>25569.375</v>
      </c>
      <c r="B1381" s="179" t="s">
        <v>31</v>
      </c>
      <c r="C1381" s="180"/>
      <c r="D1381" s="180">
        <v>25</v>
      </c>
      <c r="E1381" s="180"/>
      <c r="F1381" s="180"/>
      <c r="G1381" s="180">
        <f>SUM(C1381:F1381)</f>
      </c>
      <c r="H1381" s="182">
        <v>6000</v>
      </c>
      <c r="I1381" s="125">
        <f>G1381*H1381</f>
      </c>
      <c r="J1381" s="125">
        <f>I1381*0.1</f>
      </c>
      <c r="K1381" s="125">
        <f>SUM(I1381:J1381)</f>
      </c>
      <c r="L1381" s="175"/>
      <c r="M1381" s="87"/>
      <c r="N1381" s="87"/>
      <c r="O1381" s="87"/>
      <c r="P1381" s="87"/>
      <c r="Q1381" s="87"/>
      <c r="R1381" s="87"/>
      <c r="S1381" s="87"/>
      <c r="T1381" s="87"/>
    </row>
    <row x14ac:dyDescent="0.25" r="1382" customHeight="1" ht="17.25">
      <c r="A1382" s="178">
        <f>A1381</f>
        <v>25569.375</v>
      </c>
      <c r="B1382" s="179" t="s">
        <v>71</v>
      </c>
      <c r="C1382" s="180"/>
      <c r="D1382" s="180">
        <v>25</v>
      </c>
      <c r="E1382" s="180"/>
      <c r="F1382" s="180"/>
      <c r="G1382" s="180">
        <f>SUM(C1382:F1382)</f>
      </c>
      <c r="H1382" s="182">
        <v>6000</v>
      </c>
      <c r="I1382" s="125">
        <f>G1382*H1382</f>
      </c>
      <c r="J1382" s="125">
        <f>I1382*0.1</f>
      </c>
      <c r="K1382" s="125">
        <f>SUM(I1382:J1382)</f>
      </c>
      <c r="L1382" s="175"/>
      <c r="M1382" s="87"/>
      <c r="N1382" s="87"/>
      <c r="O1382" s="87"/>
      <c r="P1382" s="87"/>
      <c r="Q1382" s="87"/>
      <c r="R1382" s="87"/>
      <c r="S1382" s="87"/>
      <c r="T1382" s="87"/>
    </row>
    <row x14ac:dyDescent="0.25" r="1383" customHeight="1" ht="17.25">
      <c r="A1383" s="178">
        <f>A1382</f>
        <v>25569.375</v>
      </c>
      <c r="B1383" s="184" t="s">
        <v>49</v>
      </c>
      <c r="C1383" s="180"/>
      <c r="D1383" s="180">
        <v>20</v>
      </c>
      <c r="E1383" s="180">
        <v>18</v>
      </c>
      <c r="F1383" s="180">
        <v>8</v>
      </c>
      <c r="G1383" s="180">
        <f>SUM(C1383:F1383)</f>
      </c>
      <c r="H1383" s="182">
        <v>6000</v>
      </c>
      <c r="I1383" s="125">
        <f>G1383*H1383</f>
      </c>
      <c r="J1383" s="125">
        <f>I1383*0.1</f>
      </c>
      <c r="K1383" s="125">
        <f>SUM(I1383:J1383)</f>
      </c>
      <c r="L1383" s="175"/>
      <c r="M1383" s="87"/>
      <c r="N1383" s="87"/>
      <c r="O1383" s="87"/>
      <c r="P1383" s="87"/>
      <c r="Q1383" s="87"/>
      <c r="R1383" s="87"/>
      <c r="S1383" s="87"/>
      <c r="T1383" s="87"/>
    </row>
    <row x14ac:dyDescent="0.25" r="1384" customHeight="1" ht="17.25">
      <c r="A1384" s="178">
        <f>A1383</f>
        <v>25569.375</v>
      </c>
      <c r="B1384" s="179" t="s">
        <v>9</v>
      </c>
      <c r="C1384" s="180"/>
      <c r="D1384" s="180">
        <v>37</v>
      </c>
      <c r="E1384" s="180"/>
      <c r="F1384" s="180"/>
      <c r="G1384" s="180">
        <f>SUM(C1384:F1384)</f>
      </c>
      <c r="H1384" s="182">
        <v>6000</v>
      </c>
      <c r="I1384" s="125">
        <f>G1384*H1384</f>
      </c>
      <c r="J1384" s="125">
        <f>I1384*0.1</f>
      </c>
      <c r="K1384" s="125">
        <f>SUM(I1384:J1384)</f>
      </c>
      <c r="L1384" s="175"/>
      <c r="M1384" s="87"/>
      <c r="N1384" s="87"/>
      <c r="O1384" s="87"/>
      <c r="P1384" s="87"/>
      <c r="Q1384" s="87"/>
      <c r="R1384" s="87"/>
      <c r="S1384" s="87"/>
      <c r="T1384" s="87"/>
    </row>
    <row x14ac:dyDescent="0.25" r="1385" customHeight="1" ht="17.25">
      <c r="A1385" s="178">
        <f>A1384</f>
        <v>25569.375</v>
      </c>
      <c r="B1385" s="179" t="s">
        <v>78</v>
      </c>
      <c r="C1385" s="180"/>
      <c r="D1385" s="180">
        <v>0</v>
      </c>
      <c r="E1385" s="180"/>
      <c r="F1385" s="180"/>
      <c r="G1385" s="180">
        <f>SUM(C1385:F1385)</f>
      </c>
      <c r="H1385" s="182">
        <v>6500</v>
      </c>
      <c r="I1385" s="125">
        <f>G1385*H1385</f>
      </c>
      <c r="J1385" s="125">
        <f>I1385*0.1</f>
      </c>
      <c r="K1385" s="125">
        <f>SUM(I1385:J1385)</f>
      </c>
      <c r="L1385" s="175"/>
      <c r="M1385" s="87"/>
      <c r="N1385" s="87"/>
      <c r="O1385" s="87"/>
      <c r="P1385" s="87"/>
      <c r="Q1385" s="87"/>
      <c r="R1385" s="87"/>
      <c r="S1385" s="87"/>
      <c r="T1385" s="87"/>
    </row>
    <row x14ac:dyDescent="0.25" r="1386" customHeight="1" ht="17.25">
      <c r="A1386" s="178">
        <f>A1385</f>
        <v>25569.375</v>
      </c>
      <c r="B1386" s="179" t="s">
        <v>55</v>
      </c>
      <c r="C1386" s="180"/>
      <c r="D1386" s="180">
        <v>10</v>
      </c>
      <c r="E1386" s="180"/>
      <c r="F1386" s="180"/>
      <c r="G1386" s="180">
        <f>SUM(C1386:F1386)</f>
      </c>
      <c r="H1386" s="182">
        <v>6500</v>
      </c>
      <c r="I1386" s="125">
        <f>G1386*H1386</f>
      </c>
      <c r="J1386" s="125">
        <f>I1386*0.1</f>
      </c>
      <c r="K1386" s="125">
        <f>SUM(I1386:J1386)</f>
      </c>
      <c r="L1386" s="175"/>
      <c r="M1386" s="87"/>
      <c r="N1386" s="87"/>
      <c r="O1386" s="87"/>
      <c r="P1386" s="87"/>
      <c r="Q1386" s="87"/>
      <c r="R1386" s="87"/>
      <c r="S1386" s="87"/>
      <c r="T1386" s="87"/>
    </row>
    <row x14ac:dyDescent="0.25" r="1387" customHeight="1" ht="17.25">
      <c r="A1387" s="178">
        <f>A1386</f>
        <v>25569.375</v>
      </c>
      <c r="B1387" s="179" t="s">
        <v>80</v>
      </c>
      <c r="C1387" s="180"/>
      <c r="D1387" s="180">
        <v>23</v>
      </c>
      <c r="E1387" s="180"/>
      <c r="F1387" s="180"/>
      <c r="G1387" s="180">
        <f>SUM(C1387:F1387)</f>
      </c>
      <c r="H1387" s="182">
        <v>6000</v>
      </c>
      <c r="I1387" s="125">
        <f>G1387*H1387</f>
      </c>
      <c r="J1387" s="185"/>
      <c r="K1387" s="125">
        <f>SUM(I1387:J1387)</f>
      </c>
      <c r="L1387" s="175"/>
      <c r="M1387" s="87"/>
      <c r="N1387" s="87"/>
      <c r="O1387" s="87"/>
      <c r="P1387" s="87"/>
      <c r="Q1387" s="87"/>
      <c r="R1387" s="87"/>
      <c r="S1387" s="87"/>
      <c r="T1387" s="87"/>
    </row>
    <row x14ac:dyDescent="0.25" r="1388" customHeight="1" ht="17.25">
      <c r="A1388" s="178">
        <f>A1387</f>
        <v>25569.375</v>
      </c>
      <c r="B1388" s="179" t="s">
        <v>67</v>
      </c>
      <c r="C1388" s="180"/>
      <c r="D1388" s="180">
        <v>7</v>
      </c>
      <c r="E1388" s="180"/>
      <c r="F1388" s="180"/>
      <c r="G1388" s="180">
        <f>SUM(C1388:F1388)</f>
      </c>
      <c r="H1388" s="182">
        <v>5500</v>
      </c>
      <c r="I1388" s="125">
        <f>G1388*H1388</f>
      </c>
      <c r="J1388" s="125">
        <f>I1388*0.1</f>
      </c>
      <c r="K1388" s="125">
        <f>SUM(I1388:J1388)</f>
      </c>
      <c r="L1388" s="175"/>
      <c r="M1388" s="87"/>
      <c r="N1388" s="87"/>
      <c r="O1388" s="87"/>
      <c r="P1388" s="87"/>
      <c r="Q1388" s="87"/>
      <c r="R1388" s="87"/>
      <c r="S1388" s="87"/>
      <c r="T1388" s="87"/>
    </row>
    <row x14ac:dyDescent="0.25" r="1389" customHeight="1" ht="17.25">
      <c r="A1389" s="178">
        <f>A1388</f>
        <v>25569.375</v>
      </c>
      <c r="B1389" s="186" t="s">
        <v>74</v>
      </c>
      <c r="C1389" s="180"/>
      <c r="D1389" s="180">
        <v>30</v>
      </c>
      <c r="E1389" s="180">
        <v>24</v>
      </c>
      <c r="F1389" s="180"/>
      <c r="G1389" s="180">
        <f>SUM(C1389:F1389)</f>
      </c>
      <c r="H1389" s="187">
        <v>5000</v>
      </c>
      <c r="I1389" s="125">
        <f>G1389*H1389</f>
      </c>
      <c r="J1389" s="125">
        <f>I1389*0.1</f>
      </c>
      <c r="K1389" s="125">
        <f>SUM(I1389:J1389)</f>
      </c>
      <c r="L1389" s="175"/>
      <c r="M1389" s="87"/>
      <c r="N1389" s="87"/>
      <c r="O1389" s="87"/>
      <c r="P1389" s="87"/>
      <c r="Q1389" s="87"/>
      <c r="R1389" s="87"/>
      <c r="S1389" s="87"/>
      <c r="T1389" s="87"/>
    </row>
    <row x14ac:dyDescent="0.25" r="1390" customHeight="1" ht="17.25">
      <c r="A1390" s="178">
        <f>A1389</f>
        <v>25569.375</v>
      </c>
      <c r="B1390" s="179" t="s">
        <v>11</v>
      </c>
      <c r="C1390" s="180"/>
      <c r="D1390" s="180">
        <v>13</v>
      </c>
      <c r="E1390" s="180">
        <v>7</v>
      </c>
      <c r="F1390" s="180"/>
      <c r="G1390" s="180">
        <f>SUM(C1390:F1390)</f>
      </c>
      <c r="H1390" s="182">
        <v>6000</v>
      </c>
      <c r="I1390" s="125">
        <f>G1390*H1390</f>
      </c>
      <c r="J1390" s="125">
        <f>I1390*0.1</f>
      </c>
      <c r="K1390" s="125">
        <f>SUM(I1390:J1390)</f>
      </c>
      <c r="L1390" s="175"/>
      <c r="M1390" s="87"/>
      <c r="N1390" s="87"/>
      <c r="O1390" s="87"/>
      <c r="P1390" s="87"/>
      <c r="Q1390" s="87"/>
      <c r="R1390" s="87"/>
      <c r="S1390" s="87"/>
      <c r="T1390" s="87"/>
    </row>
    <row x14ac:dyDescent="0.25" r="1391" customHeight="1" ht="17.25">
      <c r="A1391" s="178">
        <f>A1390</f>
        <v>25569.375</v>
      </c>
      <c r="B1391" s="179" t="s">
        <v>22</v>
      </c>
      <c r="C1391" s="180"/>
      <c r="D1391" s="180">
        <v>35</v>
      </c>
      <c r="E1391" s="180"/>
      <c r="F1391" s="180"/>
      <c r="G1391" s="180">
        <f>SUM(C1391:F1391)</f>
      </c>
      <c r="H1391" s="182">
        <v>4800</v>
      </c>
      <c r="I1391" s="125">
        <f>G1391*H1391</f>
      </c>
      <c r="J1391" s="125">
        <f>I1391*0.1</f>
      </c>
      <c r="K1391" s="125">
        <f>SUM(I1391:J1391)</f>
      </c>
      <c r="L1391" s="175"/>
      <c r="M1391" s="87"/>
      <c r="N1391" s="87"/>
      <c r="O1391" s="87"/>
      <c r="P1391" s="87"/>
      <c r="Q1391" s="87"/>
      <c r="R1391" s="87"/>
      <c r="S1391" s="87"/>
      <c r="T1391" s="87"/>
    </row>
    <row x14ac:dyDescent="0.25" r="1392" customHeight="1" ht="17.25">
      <c r="A1392" s="178">
        <f>A1391</f>
        <v>25569.375</v>
      </c>
      <c r="B1392" s="186" t="s">
        <v>84</v>
      </c>
      <c r="C1392" s="180"/>
      <c r="D1392" s="180">
        <v>16</v>
      </c>
      <c r="E1392" s="180">
        <v>9</v>
      </c>
      <c r="F1392" s="180"/>
      <c r="G1392" s="180">
        <f>SUM(C1392:F1392)</f>
      </c>
      <c r="H1392" s="182">
        <v>4800</v>
      </c>
      <c r="I1392" s="125">
        <f>G1392*H1392</f>
      </c>
      <c r="J1392" s="125">
        <f>I1392*0.1</f>
      </c>
      <c r="K1392" s="125">
        <f>SUM(I1392:J1392)</f>
      </c>
      <c r="L1392" s="175"/>
      <c r="M1392" s="87"/>
      <c r="N1392" s="87"/>
      <c r="O1392" s="87"/>
      <c r="P1392" s="87"/>
      <c r="Q1392" s="87"/>
      <c r="R1392" s="87"/>
      <c r="S1392" s="87"/>
      <c r="T1392" s="87"/>
    </row>
    <row x14ac:dyDescent="0.25" r="1393" customHeight="1" ht="17.25">
      <c r="A1393" s="178">
        <f>A1392</f>
        <v>25569.375</v>
      </c>
      <c r="B1393" s="179" t="s">
        <v>17</v>
      </c>
      <c r="C1393" s="180"/>
      <c r="D1393" s="180">
        <v>37</v>
      </c>
      <c r="E1393" s="180">
        <v>15</v>
      </c>
      <c r="F1393" s="180"/>
      <c r="G1393" s="180">
        <f>SUM(C1393:F1393)</f>
      </c>
      <c r="H1393" s="182">
        <v>6500</v>
      </c>
      <c r="I1393" s="125">
        <f>G1393*H1393</f>
      </c>
      <c r="J1393" s="125">
        <f>I1393*0.1</f>
      </c>
      <c r="K1393" s="125">
        <f>SUM(I1393:J1393)</f>
      </c>
      <c r="L1393" s="175"/>
      <c r="M1393" s="87"/>
      <c r="N1393" s="87"/>
      <c r="O1393" s="87"/>
      <c r="P1393" s="87"/>
      <c r="Q1393" s="87"/>
      <c r="R1393" s="87"/>
      <c r="S1393" s="87"/>
      <c r="T1393" s="87"/>
    </row>
    <row x14ac:dyDescent="0.25" r="1394" customHeight="1" ht="17.25">
      <c r="A1394" s="178">
        <f>A1393</f>
        <v>25569.375</v>
      </c>
      <c r="B1394" s="186" t="s">
        <v>148</v>
      </c>
      <c r="C1394" s="180"/>
      <c r="D1394" s="180">
        <v>0</v>
      </c>
      <c r="E1394" s="180"/>
      <c r="F1394" s="180"/>
      <c r="G1394" s="180">
        <f>SUM(C1394:F1394)</f>
      </c>
      <c r="H1394" s="182">
        <v>6000</v>
      </c>
      <c r="I1394" s="125">
        <f>G1394*H1394</f>
      </c>
      <c r="J1394" s="125">
        <f>I1394*0.1</f>
      </c>
      <c r="K1394" s="125">
        <f>SUM(I1394:J1394)</f>
      </c>
      <c r="L1394" s="175"/>
      <c r="M1394" s="87"/>
      <c r="N1394" s="87"/>
      <c r="O1394" s="87"/>
      <c r="P1394" s="87"/>
      <c r="Q1394" s="87"/>
      <c r="R1394" s="87"/>
      <c r="S1394" s="87"/>
      <c r="T1394" s="87"/>
    </row>
    <row x14ac:dyDescent="0.25" r="1395" customHeight="1" ht="17.25">
      <c r="A1395" s="178">
        <f>A1394</f>
        <v>25569.375</v>
      </c>
      <c r="B1395" s="179" t="s">
        <v>29</v>
      </c>
      <c r="C1395" s="188">
        <v>13</v>
      </c>
      <c r="D1395" s="180">
        <v>15</v>
      </c>
      <c r="E1395" s="180">
        <v>14</v>
      </c>
      <c r="F1395" s="180"/>
      <c r="G1395" s="180">
        <f>SUM(C1395:F1395)</f>
      </c>
      <c r="H1395" s="182">
        <v>5500</v>
      </c>
      <c r="I1395" s="125">
        <f>G1395*H1395</f>
      </c>
      <c r="J1395" s="125">
        <f>I1395*0.1</f>
      </c>
      <c r="K1395" s="125">
        <f>SUM(I1395:J1395)</f>
      </c>
      <c r="L1395" s="175"/>
      <c r="M1395" s="87"/>
      <c r="N1395" s="87"/>
      <c r="O1395" s="87"/>
      <c r="P1395" s="87"/>
      <c r="Q1395" s="87"/>
      <c r="R1395" s="87"/>
      <c r="S1395" s="87"/>
      <c r="T1395" s="87"/>
    </row>
    <row x14ac:dyDescent="0.25" r="1396" customHeight="1" ht="17.25">
      <c r="A1396" s="178">
        <f>A1395</f>
        <v>25569.375</v>
      </c>
      <c r="B1396" s="179" t="s">
        <v>15</v>
      </c>
      <c r="C1396" s="180"/>
      <c r="D1396" s="180">
        <v>16</v>
      </c>
      <c r="E1396" s="180">
        <v>5</v>
      </c>
      <c r="F1396" s="180"/>
      <c r="G1396" s="180">
        <f>SUM(C1396:F1396)</f>
      </c>
      <c r="H1396" s="182">
        <v>4800</v>
      </c>
      <c r="I1396" s="125">
        <f>G1396*H1396</f>
      </c>
      <c r="J1396" s="125">
        <f>I1396*0.1</f>
      </c>
      <c r="K1396" s="125">
        <f>SUM(I1396:J1396)</f>
      </c>
      <c r="L1396" s="175"/>
      <c r="M1396" s="87"/>
      <c r="N1396" s="87"/>
      <c r="O1396" s="87"/>
      <c r="P1396" s="87"/>
      <c r="Q1396" s="87"/>
      <c r="R1396" s="87"/>
      <c r="S1396" s="87"/>
      <c r="T1396" s="87"/>
    </row>
    <row x14ac:dyDescent="0.25" r="1397" customHeight="1" ht="17.25">
      <c r="A1397" s="178">
        <f>A1396</f>
        <v>25569.375</v>
      </c>
      <c r="B1397" s="179" t="s">
        <v>21</v>
      </c>
      <c r="C1397" s="188">
        <v>7</v>
      </c>
      <c r="D1397" s="180">
        <v>17</v>
      </c>
      <c r="E1397" s="180"/>
      <c r="F1397" s="180"/>
      <c r="G1397" s="180">
        <f>SUM(C1397:F1397)</f>
      </c>
      <c r="H1397" s="182">
        <v>5500</v>
      </c>
      <c r="I1397" s="125">
        <f>G1397*H1397</f>
      </c>
      <c r="J1397" s="125">
        <f>I1397*0.1</f>
      </c>
      <c r="K1397" s="125">
        <f>SUM(I1397:J1397)</f>
      </c>
      <c r="L1397" s="175"/>
      <c r="M1397" s="87"/>
      <c r="N1397" s="87"/>
      <c r="O1397" s="87"/>
      <c r="P1397" s="87"/>
      <c r="Q1397" s="87"/>
      <c r="R1397" s="87"/>
      <c r="S1397" s="87"/>
      <c r="T1397" s="87"/>
    </row>
    <row x14ac:dyDescent="0.25" r="1398" customHeight="1" ht="17.25">
      <c r="A1398" s="178">
        <f>A1397</f>
        <v>25569.375</v>
      </c>
      <c r="B1398" s="179" t="s">
        <v>52</v>
      </c>
      <c r="C1398" s="180"/>
      <c r="D1398" s="180">
        <v>16</v>
      </c>
      <c r="E1398" s="180">
        <v>9</v>
      </c>
      <c r="F1398" s="180"/>
      <c r="G1398" s="180">
        <f>SUM(C1398:F1398)</f>
      </c>
      <c r="H1398" s="182">
        <v>5500</v>
      </c>
      <c r="I1398" s="125">
        <f>G1398*H1398</f>
      </c>
      <c r="J1398" s="125">
        <f>I1398*0.1</f>
      </c>
      <c r="K1398" s="125">
        <f>SUM(I1398:J1398)</f>
      </c>
      <c r="L1398" s="175"/>
      <c r="M1398" s="87"/>
      <c r="N1398" s="87"/>
      <c r="O1398" s="87"/>
      <c r="P1398" s="87"/>
      <c r="Q1398" s="87"/>
      <c r="R1398" s="87"/>
      <c r="S1398" s="87"/>
      <c r="T1398" s="87"/>
    </row>
    <row x14ac:dyDescent="0.25" r="1399" customHeight="1" ht="17.25">
      <c r="A1399" s="178">
        <f>A1398</f>
        <v>25569.375</v>
      </c>
      <c r="B1399" s="186" t="s">
        <v>61</v>
      </c>
      <c r="C1399" s="180"/>
      <c r="D1399" s="180">
        <v>7</v>
      </c>
      <c r="E1399" s="180"/>
      <c r="F1399" s="180"/>
      <c r="G1399" s="180">
        <f>SUM(C1399:F1399)</f>
      </c>
      <c r="H1399" s="182">
        <v>5500</v>
      </c>
      <c r="I1399" s="125">
        <f>G1399*H1399</f>
      </c>
      <c r="J1399" s="125">
        <f>I1399*0.1</f>
      </c>
      <c r="K1399" s="125">
        <f>SUM(I1399:J1399)</f>
      </c>
      <c r="L1399" s="175"/>
      <c r="M1399" s="87"/>
      <c r="N1399" s="87"/>
      <c r="O1399" s="87"/>
      <c r="P1399" s="87"/>
      <c r="Q1399" s="87"/>
      <c r="R1399" s="87"/>
      <c r="S1399" s="87"/>
      <c r="T1399" s="87"/>
    </row>
    <row x14ac:dyDescent="0.25" r="1400" customHeight="1" ht="17.25">
      <c r="A1400" s="178">
        <f>A1399</f>
        <v>25569.375</v>
      </c>
      <c r="B1400" s="179" t="s">
        <v>33</v>
      </c>
      <c r="C1400" s="180"/>
      <c r="D1400" s="180">
        <v>8</v>
      </c>
      <c r="E1400" s="180"/>
      <c r="F1400" s="180"/>
      <c r="G1400" s="180">
        <f>SUM(C1400:F1400)</f>
      </c>
      <c r="H1400" s="182">
        <v>5500</v>
      </c>
      <c r="I1400" s="125">
        <f>G1400*H1400</f>
      </c>
      <c r="J1400" s="125">
        <f>I1400*0.1</f>
      </c>
      <c r="K1400" s="125">
        <f>SUM(I1400:J1400)</f>
      </c>
      <c r="L1400" s="175"/>
      <c r="M1400" s="87"/>
      <c r="N1400" s="87"/>
      <c r="O1400" s="87"/>
      <c r="P1400" s="87"/>
      <c r="Q1400" s="87"/>
      <c r="R1400" s="87"/>
      <c r="S1400" s="87"/>
      <c r="T1400" s="87"/>
    </row>
    <row x14ac:dyDescent="0.25" r="1401" customHeight="1" ht="17.25">
      <c r="A1401" s="178">
        <f>A1400</f>
        <v>25569.375</v>
      </c>
      <c r="B1401" s="179" t="s">
        <v>12</v>
      </c>
      <c r="C1401" s="180"/>
      <c r="D1401" s="180">
        <v>0</v>
      </c>
      <c r="E1401" s="180"/>
      <c r="F1401" s="180"/>
      <c r="G1401" s="180">
        <f>SUM(C1401:F1401)</f>
      </c>
      <c r="H1401" s="182">
        <v>6000</v>
      </c>
      <c r="I1401" s="125">
        <f>G1401*H1401</f>
      </c>
      <c r="J1401" s="125">
        <f>I1401*0.1</f>
      </c>
      <c r="K1401" s="125">
        <f>SUM(I1401:J1401)</f>
      </c>
      <c r="L1401" s="175"/>
      <c r="M1401" s="87"/>
      <c r="N1401" s="87"/>
      <c r="O1401" s="87"/>
      <c r="P1401" s="87"/>
      <c r="Q1401" s="87"/>
      <c r="R1401" s="87"/>
      <c r="S1401" s="87"/>
      <c r="T1401" s="87"/>
    </row>
    <row x14ac:dyDescent="0.25" r="1402" customHeight="1" ht="17.25">
      <c r="A1402" s="178">
        <f>A1401</f>
        <v>25569.375</v>
      </c>
      <c r="B1402" s="186" t="s">
        <v>37</v>
      </c>
      <c r="C1402" s="180"/>
      <c r="D1402" s="180">
        <v>6</v>
      </c>
      <c r="E1402" s="180"/>
      <c r="F1402" s="180"/>
      <c r="G1402" s="180">
        <f>SUM(C1402:F1402)</f>
      </c>
      <c r="H1402" s="182">
        <v>6500</v>
      </c>
      <c r="I1402" s="125">
        <f>G1402*H1402</f>
      </c>
      <c r="J1402" s="125">
        <f>I1402*0.1</f>
      </c>
      <c r="K1402" s="125">
        <f>SUM(I1402:J1402)</f>
      </c>
      <c r="L1402" s="175"/>
      <c r="M1402" s="87"/>
      <c r="N1402" s="87"/>
      <c r="O1402" s="87"/>
      <c r="P1402" s="87"/>
      <c r="Q1402" s="87"/>
      <c r="R1402" s="87"/>
      <c r="S1402" s="87"/>
      <c r="T1402" s="87"/>
    </row>
    <row x14ac:dyDescent="0.25" r="1403" customHeight="1" ht="17.25">
      <c r="A1403" s="178">
        <f>A1402</f>
        <v>25569.375</v>
      </c>
      <c r="B1403" s="186" t="s">
        <v>64</v>
      </c>
      <c r="C1403" s="180"/>
      <c r="D1403" s="180">
        <v>54</v>
      </c>
      <c r="E1403" s="180">
        <v>16</v>
      </c>
      <c r="F1403" s="180"/>
      <c r="G1403" s="180">
        <f>SUM(C1403:F1403)</f>
      </c>
      <c r="H1403" s="182">
        <v>5500</v>
      </c>
      <c r="I1403" s="125">
        <f>G1403*H1403</f>
      </c>
      <c r="J1403" s="125">
        <f>I1403*0.1</f>
      </c>
      <c r="K1403" s="125">
        <f>SUM(I1403:J1403)</f>
      </c>
      <c r="L1403" s="175"/>
      <c r="M1403" s="87"/>
      <c r="N1403" s="87"/>
      <c r="O1403" s="87"/>
      <c r="P1403" s="87"/>
      <c r="Q1403" s="87"/>
      <c r="R1403" s="87"/>
      <c r="S1403" s="87"/>
      <c r="T1403" s="87"/>
    </row>
    <row x14ac:dyDescent="0.25" r="1404" customHeight="1" ht="17.25">
      <c r="A1404" s="178">
        <f>A1403</f>
        <v>25569.375</v>
      </c>
      <c r="B1404" s="179" t="s">
        <v>25</v>
      </c>
      <c r="C1404" s="180"/>
      <c r="D1404" s="180">
        <v>20</v>
      </c>
      <c r="E1404" s="180"/>
      <c r="F1404" s="180"/>
      <c r="G1404" s="180">
        <f>SUM(C1404:F1404)</f>
      </c>
      <c r="H1404" s="182">
        <v>6000</v>
      </c>
      <c r="I1404" s="125">
        <f>G1404*H1404</f>
      </c>
      <c r="J1404" s="125">
        <f>I1404*0.1</f>
      </c>
      <c r="K1404" s="125">
        <f>SUM(I1404:J1404)</f>
      </c>
      <c r="L1404" s="175"/>
      <c r="M1404" s="87"/>
      <c r="N1404" s="87"/>
      <c r="O1404" s="87"/>
      <c r="P1404" s="87"/>
      <c r="Q1404" s="87"/>
      <c r="R1404" s="87"/>
      <c r="S1404" s="87"/>
      <c r="T1404" s="87"/>
    </row>
    <row x14ac:dyDescent="0.25" r="1405" customHeight="1" ht="17.25">
      <c r="A1405" s="178">
        <f>A1404</f>
        <v>25569.375</v>
      </c>
      <c r="B1405" s="186" t="s">
        <v>76</v>
      </c>
      <c r="C1405" s="188"/>
      <c r="D1405" s="180">
        <v>25</v>
      </c>
      <c r="E1405" s="180">
        <v>15</v>
      </c>
      <c r="F1405" s="180"/>
      <c r="G1405" s="180">
        <f>SUM(C1405:F1405)</f>
      </c>
      <c r="H1405" s="125">
        <v>6000</v>
      </c>
      <c r="I1405" s="125">
        <f>G1405*H1405</f>
      </c>
      <c r="J1405" s="125">
        <f>I1405*0.1</f>
      </c>
      <c r="K1405" s="125">
        <f>SUM(I1405:J1405)</f>
      </c>
      <c r="L1405" s="175"/>
      <c r="M1405" s="87"/>
      <c r="N1405" s="87"/>
      <c r="O1405" s="87"/>
      <c r="P1405" s="87"/>
      <c r="Q1405" s="87"/>
      <c r="R1405" s="87"/>
      <c r="S1405" s="87"/>
      <c r="T1405" s="87"/>
    </row>
    <row x14ac:dyDescent="0.25" r="1406" customHeight="1" ht="17.25">
      <c r="A1406" s="178">
        <f>A1405</f>
        <v>25569.375</v>
      </c>
      <c r="B1406" s="186" t="s">
        <v>149</v>
      </c>
      <c r="C1406" s="180"/>
      <c r="D1406" s="180">
        <v>107</v>
      </c>
      <c r="E1406" s="180">
        <v>32</v>
      </c>
      <c r="F1406" s="180">
        <v>2</v>
      </c>
      <c r="G1406" s="180">
        <f>SUM(C1406:F1406)</f>
      </c>
      <c r="H1406" s="125">
        <v>6000</v>
      </c>
      <c r="I1406" s="125">
        <f>G1406*H1406</f>
      </c>
      <c r="J1406" s="125">
        <f>I1406*0.1</f>
      </c>
      <c r="K1406" s="125">
        <f>SUM(I1406:J1406)</f>
      </c>
      <c r="L1406" s="175"/>
      <c r="M1406" s="87"/>
      <c r="N1406" s="87"/>
      <c r="O1406" s="87"/>
      <c r="P1406" s="87"/>
      <c r="Q1406" s="87"/>
      <c r="R1406" s="87"/>
      <c r="S1406" s="87"/>
      <c r="T1406" s="87"/>
    </row>
    <row x14ac:dyDescent="0.25" r="1407" customHeight="1" ht="17.25">
      <c r="A1407" s="178">
        <f>A1406</f>
        <v>25569.375</v>
      </c>
      <c r="B1407" s="186" t="s">
        <v>43</v>
      </c>
      <c r="C1407" s="180"/>
      <c r="D1407" s="180">
        <v>33</v>
      </c>
      <c r="E1407" s="180">
        <v>10</v>
      </c>
      <c r="F1407" s="180"/>
      <c r="G1407" s="180">
        <f>SUM(C1407:F1407)</f>
      </c>
      <c r="H1407" s="125">
        <v>6000</v>
      </c>
      <c r="I1407" s="125">
        <f>G1407*H1407</f>
      </c>
      <c r="J1407" s="125">
        <f>I1407*0.1</f>
      </c>
      <c r="K1407" s="125">
        <f>SUM(I1407:J1407)</f>
      </c>
      <c r="L1407" s="175"/>
      <c r="M1407" s="87"/>
      <c r="N1407" s="87"/>
      <c r="O1407" s="87"/>
      <c r="P1407" s="87"/>
      <c r="Q1407" s="87"/>
      <c r="R1407" s="87"/>
      <c r="S1407" s="87"/>
      <c r="T1407" s="87"/>
    </row>
    <row x14ac:dyDescent="0.25" r="1408" customHeight="1" ht="17.25">
      <c r="A1408" s="178">
        <f>A1407</f>
        <v>25569.375</v>
      </c>
      <c r="B1408" s="186" t="s">
        <v>18</v>
      </c>
      <c r="C1408" s="180"/>
      <c r="D1408" s="180">
        <v>8</v>
      </c>
      <c r="E1408" s="180">
        <v>7</v>
      </c>
      <c r="F1408" s="180">
        <v>6</v>
      </c>
      <c r="G1408" s="180">
        <f>SUM(C1408:F1408)</f>
      </c>
      <c r="H1408" s="125">
        <v>6000</v>
      </c>
      <c r="I1408" s="125">
        <f>G1408*H1408</f>
      </c>
      <c r="J1408" s="125">
        <f>I1408*0.1</f>
      </c>
      <c r="K1408" s="125">
        <f>SUM(I1408:J1408)</f>
      </c>
      <c r="L1408" s="175"/>
      <c r="M1408" s="87"/>
      <c r="N1408" s="87"/>
      <c r="O1408" s="87"/>
      <c r="P1408" s="87"/>
      <c r="Q1408" s="87"/>
      <c r="R1408" s="87"/>
      <c r="S1408" s="87"/>
      <c r="T1408" s="87"/>
    </row>
    <row x14ac:dyDescent="0.25" r="1409" customHeight="1" ht="17.25">
      <c r="A1409" s="178">
        <f>A1408</f>
        <v>25569.375</v>
      </c>
      <c r="B1409" s="186" t="s">
        <v>82</v>
      </c>
      <c r="C1409" s="188">
        <v>12</v>
      </c>
      <c r="D1409" s="180">
        <v>25</v>
      </c>
      <c r="E1409" s="180">
        <v>9</v>
      </c>
      <c r="F1409" s="180">
        <v>7</v>
      </c>
      <c r="G1409" s="180">
        <f>SUM(C1409:F1409)</f>
      </c>
      <c r="H1409" s="125">
        <v>5000</v>
      </c>
      <c r="I1409" s="125">
        <f>G1409*H1409</f>
      </c>
      <c r="J1409" s="125">
        <f>I1409*0.1</f>
      </c>
      <c r="K1409" s="125">
        <f>SUM(I1409:J1409)</f>
      </c>
      <c r="L1409" s="175"/>
      <c r="M1409" s="87"/>
      <c r="N1409" s="87"/>
      <c r="O1409" s="87"/>
      <c r="P1409" s="87"/>
      <c r="Q1409" s="87"/>
      <c r="R1409" s="87"/>
      <c r="S1409" s="87"/>
      <c r="T1409" s="87"/>
    </row>
    <row x14ac:dyDescent="0.25" r="1410" customHeight="1" ht="17.25">
      <c r="A1410" s="178">
        <f>A1409</f>
        <v>25569.375</v>
      </c>
      <c r="B1410" s="186" t="s">
        <v>151</v>
      </c>
      <c r="C1410" s="180"/>
      <c r="D1410" s="180">
        <v>12</v>
      </c>
      <c r="E1410" s="180"/>
      <c r="F1410" s="180"/>
      <c r="G1410" s="180">
        <f>SUM(C1410:F1410)</f>
      </c>
      <c r="H1410" s="125">
        <v>5000</v>
      </c>
      <c r="I1410" s="125">
        <f>G1410*H1410</f>
      </c>
      <c r="J1410" s="125">
        <f>I1410*0.1</f>
      </c>
      <c r="K1410" s="125">
        <f>SUM(I1410:J1410)</f>
      </c>
      <c r="L1410" s="175"/>
      <c r="M1410" s="87"/>
      <c r="N1410" s="87"/>
      <c r="O1410" s="87"/>
      <c r="P1410" s="87"/>
      <c r="Q1410" s="87"/>
      <c r="R1410" s="87"/>
      <c r="S1410" s="87"/>
      <c r="T1410" s="87"/>
    </row>
    <row x14ac:dyDescent="0.25" r="1411" customHeight="1" ht="17.25">
      <c r="A1411" s="178">
        <f>A1410</f>
        <v>25569.375</v>
      </c>
      <c r="B1411" s="186" t="s">
        <v>105</v>
      </c>
      <c r="C1411" s="180"/>
      <c r="D1411" s="180">
        <v>0</v>
      </c>
      <c r="E1411" s="180"/>
      <c r="F1411" s="180"/>
      <c r="G1411" s="180">
        <f>SUM(C1411:F1411)</f>
      </c>
      <c r="H1411" s="125">
        <v>7000</v>
      </c>
      <c r="I1411" s="125">
        <f>G1411*H1411</f>
      </c>
      <c r="J1411" s="185"/>
      <c r="K1411" s="125">
        <f>SUM(I1411:J1411)</f>
      </c>
      <c r="L1411" s="175"/>
      <c r="M1411" s="87"/>
      <c r="N1411" s="87"/>
      <c r="O1411" s="87"/>
      <c r="P1411" s="87"/>
      <c r="Q1411" s="87"/>
      <c r="R1411" s="87"/>
      <c r="S1411" s="87"/>
      <c r="T1411" s="87"/>
    </row>
    <row x14ac:dyDescent="0.25" r="1412" customHeight="1" ht="17.25">
      <c r="A1412" s="178">
        <f>A1411</f>
        <v>25569.375</v>
      </c>
      <c r="B1412" s="186" t="s">
        <v>23</v>
      </c>
      <c r="C1412" s="180"/>
      <c r="D1412" s="180">
        <v>15</v>
      </c>
      <c r="E1412" s="180"/>
      <c r="F1412" s="180"/>
      <c r="G1412" s="180">
        <f>SUM(C1412:F1412)</f>
      </c>
      <c r="H1412" s="125">
        <v>6000</v>
      </c>
      <c r="I1412" s="125">
        <f>G1412*H1412</f>
      </c>
      <c r="J1412" s="125">
        <f>I1412*0.1</f>
      </c>
      <c r="K1412" s="125">
        <f>SUM(I1412:J1412)</f>
      </c>
      <c r="L1412" s="175"/>
      <c r="M1412" s="87"/>
      <c r="N1412" s="87"/>
      <c r="O1412" s="87"/>
      <c r="P1412" s="87"/>
      <c r="Q1412" s="87"/>
      <c r="R1412" s="87"/>
      <c r="S1412" s="87"/>
      <c r="T1412" s="87"/>
    </row>
    <row x14ac:dyDescent="0.25" r="1413" customHeight="1" ht="17.25">
      <c r="A1413" s="178">
        <f>A1412</f>
        <v>25569.375</v>
      </c>
      <c r="B1413" s="186" t="s">
        <v>40</v>
      </c>
      <c r="C1413" s="180"/>
      <c r="D1413" s="180">
        <v>17</v>
      </c>
      <c r="E1413" s="180"/>
      <c r="F1413" s="180"/>
      <c r="G1413" s="180">
        <f>SUM(C1413:F1413)</f>
      </c>
      <c r="H1413" s="125">
        <v>6500</v>
      </c>
      <c r="I1413" s="125">
        <f>G1413*H1413</f>
      </c>
      <c r="J1413" s="125">
        <f>I1413*0.1</f>
      </c>
      <c r="K1413" s="125">
        <f>SUM(I1413:J1413)</f>
      </c>
      <c r="L1413" s="175"/>
      <c r="M1413" s="87"/>
      <c r="N1413" s="87"/>
      <c r="O1413" s="87"/>
      <c r="P1413" s="87"/>
      <c r="Q1413" s="87"/>
      <c r="R1413" s="87"/>
      <c r="S1413" s="87"/>
      <c r="T1413" s="87"/>
    </row>
    <row x14ac:dyDescent="0.25" r="1414" customHeight="1" ht="17.25">
      <c r="A1414" s="178">
        <f>A1413</f>
        <v>25569.375</v>
      </c>
      <c r="B1414" s="186" t="s">
        <v>86</v>
      </c>
      <c r="C1414" s="180"/>
      <c r="D1414" s="180">
        <v>18</v>
      </c>
      <c r="E1414" s="180">
        <v>8</v>
      </c>
      <c r="F1414" s="180">
        <v>5</v>
      </c>
      <c r="G1414" s="180">
        <f>SUM(C1414:F1414)</f>
      </c>
      <c r="H1414" s="125">
        <v>6000</v>
      </c>
      <c r="I1414" s="125">
        <f>G1414*H1414</f>
      </c>
      <c r="J1414" s="125">
        <f>I1414*0.1</f>
      </c>
      <c r="K1414" s="125">
        <f>SUM(I1414:J1414)</f>
      </c>
      <c r="L1414" s="175"/>
      <c r="M1414" s="87"/>
      <c r="N1414" s="87"/>
      <c r="O1414" s="87"/>
      <c r="P1414" s="87"/>
      <c r="Q1414" s="87"/>
      <c r="R1414" s="87"/>
      <c r="S1414" s="87"/>
      <c r="T1414" s="87"/>
    </row>
    <row x14ac:dyDescent="0.25" r="1415" customHeight="1" ht="17.25">
      <c r="A1415" s="178">
        <f>A1414</f>
        <v>25569.375</v>
      </c>
      <c r="B1415" s="186" t="s">
        <v>152</v>
      </c>
      <c r="C1415" s="180"/>
      <c r="D1415" s="180">
        <v>30</v>
      </c>
      <c r="E1415" s="180"/>
      <c r="F1415" s="180"/>
      <c r="G1415" s="180">
        <f>SUM(C1415:F1415)</f>
      </c>
      <c r="H1415" s="125">
        <v>6000</v>
      </c>
      <c r="I1415" s="125">
        <f>G1415*H1415</f>
      </c>
      <c r="J1415" s="125">
        <f>I1415*0.1</f>
      </c>
      <c r="K1415" s="125">
        <f>SUM(I1415:J1415)</f>
      </c>
      <c r="L1415" s="175"/>
      <c r="M1415" s="87"/>
      <c r="N1415" s="87"/>
      <c r="O1415" s="87"/>
      <c r="P1415" s="87"/>
      <c r="Q1415" s="87"/>
      <c r="R1415" s="87"/>
      <c r="S1415" s="87"/>
      <c r="T1415" s="87"/>
    </row>
    <row x14ac:dyDescent="0.25" r="1416" customHeight="1" ht="17.25">
      <c r="A1416" s="178">
        <f>A1412</f>
        <v>25569.375</v>
      </c>
      <c r="B1416" s="186" t="s">
        <v>153</v>
      </c>
      <c r="C1416" s="180"/>
      <c r="D1416" s="180">
        <v>10</v>
      </c>
      <c r="E1416" s="180"/>
      <c r="F1416" s="180"/>
      <c r="G1416" s="180">
        <f>SUM(C1416:F1416)</f>
      </c>
      <c r="H1416" s="125">
        <v>6000</v>
      </c>
      <c r="I1416" s="125">
        <f>G1416*H1416</f>
      </c>
      <c r="J1416" s="125">
        <f>I1416*0.1</f>
      </c>
      <c r="K1416" s="125">
        <f>SUM(I1416:J1416)</f>
      </c>
      <c r="L1416" s="175"/>
      <c r="M1416" s="87"/>
      <c r="N1416" s="87"/>
      <c r="O1416" s="87"/>
      <c r="P1416" s="87"/>
      <c r="Q1416" s="87"/>
      <c r="R1416" s="87"/>
      <c r="S1416" s="87"/>
      <c r="T1416" s="87"/>
    </row>
    <row x14ac:dyDescent="0.25" r="1417" customHeight="1" ht="17.25">
      <c r="A1417" s="178">
        <f>A1413</f>
        <v>25569.375</v>
      </c>
      <c r="B1417" s="186" t="s">
        <v>46</v>
      </c>
      <c r="C1417" s="204">
        <v>8</v>
      </c>
      <c r="D1417" s="180">
        <v>15</v>
      </c>
      <c r="E1417" s="180">
        <v>8</v>
      </c>
      <c r="F1417" s="180"/>
      <c r="G1417" s="180">
        <f>SUM(C1417:F1417)</f>
      </c>
      <c r="H1417" s="125">
        <v>5500</v>
      </c>
      <c r="I1417" s="125">
        <f>G1417*H1417</f>
      </c>
      <c r="J1417" s="125">
        <f>I1417*0.1</f>
      </c>
      <c r="K1417" s="125">
        <f>SUM(I1417:J1417)</f>
      </c>
      <c r="L1417" s="175"/>
      <c r="M1417" s="87"/>
      <c r="N1417" s="87"/>
      <c r="O1417" s="87"/>
      <c r="P1417" s="87"/>
      <c r="Q1417" s="87"/>
      <c r="R1417" s="87"/>
      <c r="S1417" s="87"/>
      <c r="T1417" s="87"/>
    </row>
    <row x14ac:dyDescent="0.25" r="1418" customHeight="1" ht="17.25">
      <c r="A1418" s="178">
        <f>A1412</f>
        <v>25569.375</v>
      </c>
      <c r="B1418" s="186"/>
      <c r="C1418" s="180"/>
      <c r="D1418" s="180"/>
      <c r="E1418" s="180"/>
      <c r="F1418" s="180"/>
      <c r="G1418" s="180">
        <f>SUM(C1418:F1418)</f>
      </c>
      <c r="H1418" s="125"/>
      <c r="I1418" s="125">
        <f>G1418*H1418</f>
      </c>
      <c r="J1418" s="125">
        <f>I1418*0.1</f>
      </c>
      <c r="K1418" s="125">
        <f>SUM(I1418:J1418)</f>
      </c>
      <c r="L1418" s="175"/>
      <c r="M1418" s="87"/>
      <c r="N1418" s="87"/>
      <c r="O1418" s="87"/>
      <c r="P1418" s="87"/>
      <c r="Q1418" s="87"/>
      <c r="R1418" s="87"/>
      <c r="S1418" s="87"/>
      <c r="T1418" s="87"/>
    </row>
    <row x14ac:dyDescent="0.25" r="1419" customHeight="1" ht="17.25">
      <c r="A1419" s="178">
        <f>A1413</f>
        <v>25569.375</v>
      </c>
      <c r="B1419" s="186"/>
      <c r="C1419" s="180"/>
      <c r="D1419" s="180"/>
      <c r="E1419" s="180"/>
      <c r="F1419" s="180"/>
      <c r="G1419" s="180">
        <f>SUM(C1419:F1419)</f>
      </c>
      <c r="H1419" s="125"/>
      <c r="I1419" s="125">
        <f>G1419*H1419</f>
      </c>
      <c r="J1419" s="125">
        <f>I1419*0.1</f>
      </c>
      <c r="K1419" s="125">
        <f>SUM(I1419:J1419)</f>
      </c>
      <c r="L1419" s="175"/>
      <c r="M1419" s="87"/>
      <c r="N1419" s="87"/>
      <c r="O1419" s="87"/>
      <c r="P1419" s="87"/>
      <c r="Q1419" s="87"/>
      <c r="R1419" s="87"/>
      <c r="S1419" s="87"/>
      <c r="T1419" s="87"/>
    </row>
    <row x14ac:dyDescent="0.25" r="1420" customHeight="1" ht="17.25">
      <c r="A1420" s="178">
        <f>A1418</f>
        <v>25569.375</v>
      </c>
      <c r="B1420" s="179"/>
      <c r="C1420" s="180"/>
      <c r="D1420" s="180"/>
      <c r="E1420" s="180"/>
      <c r="F1420" s="180"/>
      <c r="G1420" s="180">
        <f>SUM(C1420:F1420)</f>
      </c>
      <c r="H1420" s="125"/>
      <c r="I1420" s="125">
        <f>G1420*H1420</f>
      </c>
      <c r="J1420" s="125">
        <v>0</v>
      </c>
      <c r="K1420" s="125">
        <f>SUM(I1420:J1420)</f>
      </c>
      <c r="L1420" s="175"/>
      <c r="M1420" s="87"/>
      <c r="N1420" s="87"/>
      <c r="O1420" s="87"/>
      <c r="P1420" s="87"/>
      <c r="Q1420" s="87"/>
      <c r="R1420" s="87"/>
      <c r="S1420" s="87"/>
      <c r="T1420" s="87"/>
    </row>
    <row x14ac:dyDescent="0.25" r="1421" customHeight="1" ht="17.25">
      <c r="A1421" s="189">
        <f>A1420</f>
        <v>25569.375</v>
      </c>
      <c r="B1421" s="190" t="s">
        <v>155</v>
      </c>
      <c r="C1421" s="191">
        <f>SUM(C1375:C1420)</f>
      </c>
      <c r="D1421" s="191">
        <f>SUM(D1375:D1420)</f>
      </c>
      <c r="E1421" s="191">
        <f>SUM(E1375:E1420)</f>
      </c>
      <c r="F1421" s="191">
        <f>SUM(F1375:F1420)</f>
      </c>
      <c r="G1421" s="191">
        <f>SUM(G1375:G1420)</f>
      </c>
      <c r="H1421" s="191"/>
      <c r="I1421" s="191">
        <f>SUM(I1375:I1420)</f>
      </c>
      <c r="J1421" s="191">
        <f>SUM(J1375:J1420)</f>
      </c>
      <c r="K1421" s="191">
        <f>SUM(K1375:K1420)</f>
      </c>
      <c r="L1421" s="175"/>
      <c r="M1421" s="87"/>
      <c r="N1421" s="87"/>
      <c r="O1421" s="87"/>
      <c r="P1421" s="87"/>
      <c r="Q1421" s="87"/>
      <c r="R1421" s="87"/>
      <c r="S1421" s="87"/>
      <c r="T1421" s="87"/>
    </row>
    <row x14ac:dyDescent="0.25" r="1422" customHeight="1" ht="17.25">
      <c r="A1422" s="178">
        <f>A1421</f>
        <v>25569.375</v>
      </c>
      <c r="B1422" s="186" t="s">
        <v>113</v>
      </c>
      <c r="C1422" s="180"/>
      <c r="D1422" s="180">
        <v>41</v>
      </c>
      <c r="E1422" s="180">
        <v>51</v>
      </c>
      <c r="F1422" s="180"/>
      <c r="G1422" s="180">
        <f>SUM(C1422:F1422)</f>
      </c>
      <c r="H1422" s="125">
        <v>6500</v>
      </c>
      <c r="I1422" s="125">
        <f>G1422*H1422</f>
      </c>
      <c r="J1422" s="185"/>
      <c r="K1422" s="125">
        <f>SUM(I1422:J1422)</f>
      </c>
      <c r="L1422" s="175"/>
      <c r="M1422" s="87"/>
      <c r="N1422" s="87"/>
      <c r="O1422" s="87"/>
      <c r="P1422" s="87"/>
      <c r="Q1422" s="87"/>
      <c r="R1422" s="87"/>
      <c r="S1422" s="87"/>
      <c r="T1422" s="87"/>
    </row>
    <row x14ac:dyDescent="0.25" r="1423" customHeight="1" ht="17.25">
      <c r="A1423" s="178">
        <f>A1422</f>
        <v>25569.375</v>
      </c>
      <c r="B1423" s="186" t="s">
        <v>156</v>
      </c>
      <c r="C1423" s="180"/>
      <c r="D1423" s="180">
        <v>9</v>
      </c>
      <c r="E1423" s="180">
        <v>6</v>
      </c>
      <c r="F1423" s="180"/>
      <c r="G1423" s="180">
        <f>SUM(C1423:F1423)</f>
      </c>
      <c r="H1423" s="125">
        <v>6500</v>
      </c>
      <c r="I1423" s="125">
        <f>G1423*H1423</f>
      </c>
      <c r="J1423" s="185"/>
      <c r="K1423" s="125">
        <f>SUM(I1423:J1423)</f>
      </c>
      <c r="L1423" s="175"/>
      <c r="M1423" s="87"/>
      <c r="N1423" s="87"/>
      <c r="O1423" s="87"/>
      <c r="P1423" s="87"/>
      <c r="Q1423" s="87"/>
      <c r="R1423" s="87"/>
      <c r="S1423" s="87"/>
      <c r="T1423" s="87"/>
    </row>
    <row x14ac:dyDescent="0.25" r="1424" customHeight="1" ht="17.25">
      <c r="A1424" s="178">
        <f>A1423</f>
        <v>25569.375</v>
      </c>
      <c r="B1424" s="186" t="s">
        <v>112</v>
      </c>
      <c r="C1424" s="180"/>
      <c r="D1424" s="180">
        <v>6</v>
      </c>
      <c r="E1424" s="180">
        <v>3</v>
      </c>
      <c r="F1424" s="180"/>
      <c r="G1424" s="180">
        <f>SUM(C1424:F1424)</f>
      </c>
      <c r="H1424" s="125">
        <v>6900</v>
      </c>
      <c r="I1424" s="125">
        <f>G1424*H1424</f>
      </c>
      <c r="J1424" s="185"/>
      <c r="K1424" s="125">
        <f>SUM(I1424:J1424)</f>
      </c>
      <c r="L1424" s="175"/>
      <c r="M1424" s="87"/>
      <c r="N1424" s="87"/>
      <c r="O1424" s="87"/>
      <c r="P1424" s="87"/>
      <c r="Q1424" s="87"/>
      <c r="R1424" s="87"/>
      <c r="S1424" s="87"/>
      <c r="T1424" s="87"/>
    </row>
    <row x14ac:dyDescent="0.25" r="1425" customHeight="1" ht="17.25">
      <c r="A1425" s="178">
        <f>A1424</f>
        <v>25569.375</v>
      </c>
      <c r="B1425" s="179"/>
      <c r="C1425" s="180"/>
      <c r="D1425" s="180"/>
      <c r="E1425" s="180"/>
      <c r="F1425" s="180"/>
      <c r="G1425" s="180">
        <f>SUM(C1425:F1425)</f>
      </c>
      <c r="H1425" s="125"/>
      <c r="I1425" s="125">
        <f>G1425*H1425</f>
      </c>
      <c r="J1425" s="185"/>
      <c r="K1425" s="125">
        <f>SUM(I1425:J1425)</f>
      </c>
      <c r="L1425" s="175"/>
      <c r="M1425" s="87"/>
      <c r="N1425" s="87"/>
      <c r="O1425" s="87"/>
      <c r="P1425" s="87"/>
      <c r="Q1425" s="87"/>
      <c r="R1425" s="87"/>
      <c r="S1425" s="87"/>
      <c r="T1425" s="87"/>
    </row>
    <row x14ac:dyDescent="0.25" r="1426" customHeight="1" ht="17.25">
      <c r="A1426" s="178">
        <f>A1425</f>
        <v>25569.375</v>
      </c>
      <c r="B1426" s="179"/>
      <c r="C1426" s="180"/>
      <c r="D1426" s="180"/>
      <c r="E1426" s="180"/>
      <c r="F1426" s="180"/>
      <c r="G1426" s="180">
        <f>SUM(C1426:F1426)</f>
      </c>
      <c r="H1426" s="125"/>
      <c r="I1426" s="125">
        <f>G1426*H1426</f>
      </c>
      <c r="J1426" s="185"/>
      <c r="K1426" s="125">
        <f>SUM(I1426:J1426)</f>
      </c>
      <c r="L1426" s="175"/>
      <c r="M1426" s="87"/>
      <c r="N1426" s="87"/>
      <c r="O1426" s="87"/>
      <c r="P1426" s="87"/>
      <c r="Q1426" s="87"/>
      <c r="R1426" s="87"/>
      <c r="S1426" s="87"/>
      <c r="T1426" s="87"/>
    </row>
    <row x14ac:dyDescent="0.25" r="1427" customHeight="1" ht="17.25">
      <c r="A1427" s="178">
        <f>A1426</f>
        <v>25569.375</v>
      </c>
      <c r="B1427" s="179"/>
      <c r="C1427" s="180"/>
      <c r="D1427" s="180"/>
      <c r="E1427" s="180"/>
      <c r="F1427" s="180"/>
      <c r="G1427" s="180">
        <f>SUM(C1427:F1427)</f>
      </c>
      <c r="H1427" s="125"/>
      <c r="I1427" s="125">
        <f>G1427*H1427</f>
      </c>
      <c r="J1427" s="185"/>
      <c r="K1427" s="125">
        <f>SUM(I1427:J1427)</f>
      </c>
      <c r="L1427" s="175"/>
      <c r="M1427" s="87"/>
      <c r="N1427" s="87"/>
      <c r="O1427" s="87"/>
      <c r="P1427" s="87"/>
      <c r="Q1427" s="87"/>
      <c r="R1427" s="87"/>
      <c r="S1427" s="87"/>
      <c r="T1427" s="87"/>
    </row>
    <row x14ac:dyDescent="0.25" r="1428" customHeight="1" ht="17.25">
      <c r="A1428" s="178">
        <f>A1427</f>
        <v>25569.375</v>
      </c>
      <c r="B1428" s="179"/>
      <c r="C1428" s="180"/>
      <c r="D1428" s="180"/>
      <c r="E1428" s="180"/>
      <c r="F1428" s="180"/>
      <c r="G1428" s="180">
        <f>SUM(C1428:F1428)</f>
      </c>
      <c r="H1428" s="125"/>
      <c r="I1428" s="125">
        <f>G1428*H1428</f>
      </c>
      <c r="J1428" s="185"/>
      <c r="K1428" s="125">
        <f>SUM(I1428:J1428)</f>
      </c>
      <c r="L1428" s="175"/>
      <c r="M1428" s="87"/>
      <c r="N1428" s="87"/>
      <c r="O1428" s="87"/>
      <c r="P1428" s="87"/>
      <c r="Q1428" s="87"/>
      <c r="R1428" s="87"/>
      <c r="S1428" s="87"/>
      <c r="T1428" s="87"/>
    </row>
    <row x14ac:dyDescent="0.25" r="1429" customHeight="1" ht="17.25">
      <c r="A1429" s="178">
        <f>A1428</f>
        <v>25569.375</v>
      </c>
      <c r="B1429" s="179"/>
      <c r="C1429" s="180"/>
      <c r="D1429" s="180"/>
      <c r="E1429" s="180"/>
      <c r="F1429" s="180"/>
      <c r="G1429" s="180">
        <f>SUM(C1429:F1429)</f>
      </c>
      <c r="H1429" s="125"/>
      <c r="I1429" s="125">
        <f>G1429*H1429</f>
      </c>
      <c r="J1429" s="185"/>
      <c r="K1429" s="125">
        <f>SUM(I1429:J1429)</f>
      </c>
      <c r="L1429" s="175"/>
      <c r="M1429" s="87"/>
      <c r="N1429" s="87"/>
      <c r="O1429" s="87"/>
      <c r="P1429" s="87"/>
      <c r="Q1429" s="87"/>
      <c r="R1429" s="87"/>
      <c r="S1429" s="87"/>
      <c r="T1429" s="87"/>
    </row>
    <row x14ac:dyDescent="0.25" r="1430" customHeight="1" ht="17.25">
      <c r="A1430" s="189">
        <f>A1429</f>
        <v>25569.375</v>
      </c>
      <c r="B1430" s="190" t="s">
        <v>157</v>
      </c>
      <c r="C1430" s="191">
        <f>SUM(C1422:C1429)</f>
      </c>
      <c r="D1430" s="191">
        <f>SUM(D1422:D1429)</f>
      </c>
      <c r="E1430" s="191">
        <f>SUM(E1422:E1429)</f>
      </c>
      <c r="F1430" s="191">
        <f>SUM(F1422:F1429)</f>
      </c>
      <c r="G1430" s="191">
        <f>SUM(G1422:G1429)</f>
      </c>
      <c r="H1430" s="201"/>
      <c r="I1430" s="201">
        <f>SUM(I1422:I1429)</f>
      </c>
      <c r="J1430" s="201"/>
      <c r="K1430" s="202">
        <f>SUM(K1422:K1429)</f>
      </c>
      <c r="L1430" s="175"/>
      <c r="M1430" s="87"/>
      <c r="N1430" s="87"/>
      <c r="O1430" s="87"/>
      <c r="P1430" s="87"/>
      <c r="Q1430" s="87"/>
      <c r="R1430" s="87"/>
      <c r="S1430" s="87"/>
      <c r="T1430" s="87"/>
    </row>
    <row x14ac:dyDescent="0.25" r="1431" customHeight="1" ht="17.25" hidden="1">
      <c r="A1431" s="172" t="s">
        <v>128</v>
      </c>
      <c r="B1431" s="173" t="s">
        <v>2</v>
      </c>
      <c r="C1431" s="174" t="s">
        <v>129</v>
      </c>
      <c r="D1431" s="174" t="s">
        <v>130</v>
      </c>
      <c r="E1431" s="174" t="s">
        <v>131</v>
      </c>
      <c r="F1431" s="174" t="s">
        <v>132</v>
      </c>
      <c r="G1431" s="174" t="s">
        <v>133</v>
      </c>
      <c r="H1431" s="174" t="s">
        <v>7</v>
      </c>
      <c r="I1431" s="174" t="s">
        <v>134</v>
      </c>
      <c r="J1431" s="174" t="s">
        <v>90</v>
      </c>
      <c r="K1431" s="174" t="s">
        <v>135</v>
      </c>
      <c r="L1431" s="175"/>
      <c r="M1431" s="87"/>
      <c r="N1431" s="87"/>
      <c r="O1431" s="87"/>
      <c r="P1431" s="87"/>
      <c r="Q1431" s="87"/>
      <c r="R1431" s="87"/>
      <c r="S1431" s="87"/>
      <c r="T1431" s="87"/>
    </row>
    <row x14ac:dyDescent="0.25" r="1432" customHeight="1" ht="17.25">
      <c r="A1432" s="178">
        <f>A1430+1</f>
        <v>25569.375</v>
      </c>
      <c r="B1432" s="179" t="s">
        <v>137</v>
      </c>
      <c r="C1432" s="180"/>
      <c r="D1432" s="181">
        <v>120</v>
      </c>
      <c r="E1432" s="180">
        <v>12</v>
      </c>
      <c r="F1432" s="180"/>
      <c r="G1432" s="180">
        <f>SUM(C1432:F1432)</f>
      </c>
      <c r="H1432" s="182">
        <v>4500</v>
      </c>
      <c r="I1432" s="125">
        <f>G1432*H1432</f>
      </c>
      <c r="J1432" s="125">
        <f>I1432*0.1</f>
      </c>
      <c r="K1432" s="125">
        <f>SUM(I1432:J1432)</f>
      </c>
      <c r="L1432" s="175"/>
      <c r="M1432" s="87"/>
      <c r="N1432" s="87"/>
      <c r="O1432" s="87"/>
      <c r="P1432" s="87"/>
      <c r="Q1432" s="87"/>
      <c r="R1432" s="87"/>
      <c r="S1432" s="87"/>
      <c r="T1432" s="87"/>
    </row>
    <row x14ac:dyDescent="0.25" r="1433" customHeight="1" ht="17.25">
      <c r="A1433" s="178">
        <f>A1432</f>
        <v>25569.375</v>
      </c>
      <c r="B1433" s="179" t="s">
        <v>13</v>
      </c>
      <c r="C1433" s="180"/>
      <c r="D1433" s="180">
        <v>12</v>
      </c>
      <c r="E1433" s="180"/>
      <c r="F1433" s="180"/>
      <c r="G1433" s="180">
        <f>SUM(C1433:F1433)</f>
      </c>
      <c r="H1433" s="182">
        <v>6000</v>
      </c>
      <c r="I1433" s="125">
        <f>G1433*H1433</f>
      </c>
      <c r="J1433" s="125">
        <f>I1433*0.1</f>
      </c>
      <c r="K1433" s="125">
        <f>SUM(I1433:J1433)</f>
      </c>
      <c r="L1433" s="175"/>
      <c r="M1433" s="87"/>
      <c r="N1433" s="87"/>
      <c r="O1433" s="87"/>
      <c r="P1433" s="87"/>
      <c r="Q1433" s="87"/>
      <c r="R1433" s="87"/>
      <c r="S1433" s="87"/>
      <c r="T1433" s="87"/>
    </row>
    <row x14ac:dyDescent="0.25" r="1434" customHeight="1" ht="17.25">
      <c r="A1434" s="178">
        <f>A1433</f>
        <v>25569.375</v>
      </c>
      <c r="B1434" s="179" t="s">
        <v>58</v>
      </c>
      <c r="C1434" s="183">
        <v>14</v>
      </c>
      <c r="D1434" s="180">
        <v>13</v>
      </c>
      <c r="E1434" s="180">
        <v>9</v>
      </c>
      <c r="F1434" s="180"/>
      <c r="G1434" s="180">
        <f>SUM(C1434:F1434)</f>
      </c>
      <c r="H1434" s="182">
        <v>5500</v>
      </c>
      <c r="I1434" s="125">
        <f>G1434*H1434</f>
      </c>
      <c r="J1434" s="125">
        <f>I1434*0.1</f>
      </c>
      <c r="K1434" s="125">
        <f>SUM(I1434:J1434)</f>
      </c>
      <c r="L1434" s="175"/>
      <c r="M1434" s="87"/>
      <c r="N1434" s="87"/>
      <c r="O1434" s="87"/>
      <c r="P1434" s="87"/>
      <c r="Q1434" s="87"/>
      <c r="R1434" s="87"/>
      <c r="S1434" s="87"/>
      <c r="T1434" s="87"/>
    </row>
    <row x14ac:dyDescent="0.25" r="1435" customHeight="1" ht="17.25">
      <c r="A1435" s="178">
        <f>A1434</f>
        <v>25569.375</v>
      </c>
      <c r="B1435" s="179" t="s">
        <v>147</v>
      </c>
      <c r="C1435" s="183">
        <v>25</v>
      </c>
      <c r="D1435" s="180">
        <v>40</v>
      </c>
      <c r="E1435" s="180">
        <v>25</v>
      </c>
      <c r="F1435" s="180">
        <v>20</v>
      </c>
      <c r="G1435" s="180">
        <f>SUM(C1435:F1435)</f>
      </c>
      <c r="H1435" s="182">
        <v>5000</v>
      </c>
      <c r="I1435" s="125">
        <f>G1435*H1435</f>
      </c>
      <c r="J1435" s="125">
        <f>I1435*0.1</f>
      </c>
      <c r="K1435" s="125">
        <f>SUM(I1435:J1435)</f>
      </c>
      <c r="L1435" s="175"/>
      <c r="M1435" s="87"/>
      <c r="N1435" s="87"/>
      <c r="O1435" s="87"/>
      <c r="P1435" s="87"/>
      <c r="Q1435" s="87"/>
      <c r="R1435" s="87"/>
      <c r="S1435" s="87"/>
      <c r="T1435" s="87"/>
    </row>
    <row x14ac:dyDescent="0.25" r="1436" customHeight="1" ht="17.25">
      <c r="A1436" s="178">
        <f>A1435</f>
        <v>25569.375</v>
      </c>
      <c r="B1436" s="179" t="s">
        <v>27</v>
      </c>
      <c r="C1436" s="180"/>
      <c r="D1436" s="180">
        <v>10</v>
      </c>
      <c r="E1436" s="180"/>
      <c r="F1436" s="180"/>
      <c r="G1436" s="180">
        <f>SUM(C1436:F1436)</f>
      </c>
      <c r="H1436" s="182">
        <v>5500</v>
      </c>
      <c r="I1436" s="125">
        <f>G1436*H1436</f>
      </c>
      <c r="J1436" s="125">
        <f>I1436*0.1</f>
      </c>
      <c r="K1436" s="125">
        <f>SUM(I1436:J1436)</f>
      </c>
      <c r="L1436" s="175"/>
      <c r="M1436" s="87"/>
      <c r="N1436" s="87"/>
      <c r="O1436" s="87"/>
      <c r="P1436" s="87"/>
      <c r="Q1436" s="87"/>
      <c r="R1436" s="87"/>
      <c r="S1436" s="87"/>
      <c r="T1436" s="87"/>
    </row>
    <row x14ac:dyDescent="0.25" r="1437" customHeight="1" ht="17.25">
      <c r="A1437" s="178">
        <f>A1436</f>
        <v>25569.375</v>
      </c>
      <c r="B1437" s="179" t="s">
        <v>20</v>
      </c>
      <c r="C1437" s="180"/>
      <c r="D1437" s="180">
        <v>61</v>
      </c>
      <c r="E1437" s="180"/>
      <c r="F1437" s="180"/>
      <c r="G1437" s="180">
        <f>SUM(C1437:F1437)</f>
      </c>
      <c r="H1437" s="182">
        <v>5500</v>
      </c>
      <c r="I1437" s="125">
        <f>G1437*H1437</f>
      </c>
      <c r="J1437" s="125">
        <f>I1437*0.1</f>
      </c>
      <c r="K1437" s="125">
        <f>SUM(I1437:J1437)</f>
      </c>
      <c r="L1437" s="175"/>
      <c r="M1437" s="87"/>
      <c r="N1437" s="87"/>
      <c r="O1437" s="87"/>
      <c r="P1437" s="87"/>
      <c r="Q1437" s="87"/>
      <c r="R1437" s="87"/>
      <c r="S1437" s="87"/>
      <c r="T1437" s="87"/>
    </row>
    <row x14ac:dyDescent="0.25" r="1438" customHeight="1" ht="17.25">
      <c r="A1438" s="178">
        <f>A1437</f>
        <v>25569.375</v>
      </c>
      <c r="B1438" s="179" t="s">
        <v>31</v>
      </c>
      <c r="C1438" s="180"/>
      <c r="D1438" s="180">
        <v>25</v>
      </c>
      <c r="E1438" s="180"/>
      <c r="F1438" s="180"/>
      <c r="G1438" s="180">
        <f>SUM(C1438:F1438)</f>
      </c>
      <c r="H1438" s="182">
        <v>6000</v>
      </c>
      <c r="I1438" s="125">
        <f>G1438*H1438</f>
      </c>
      <c r="J1438" s="125">
        <f>I1438*0.1</f>
      </c>
      <c r="K1438" s="125">
        <f>SUM(I1438:J1438)</f>
      </c>
      <c r="L1438" s="175"/>
      <c r="M1438" s="87"/>
      <c r="N1438" s="87"/>
      <c r="O1438" s="87"/>
      <c r="P1438" s="87"/>
      <c r="Q1438" s="87"/>
      <c r="R1438" s="87"/>
      <c r="S1438" s="87"/>
      <c r="T1438" s="87"/>
    </row>
    <row x14ac:dyDescent="0.25" r="1439" customHeight="1" ht="17.25">
      <c r="A1439" s="178">
        <f>A1438</f>
        <v>25569.375</v>
      </c>
      <c r="B1439" s="179" t="s">
        <v>71</v>
      </c>
      <c r="C1439" s="180"/>
      <c r="D1439" s="180">
        <v>25</v>
      </c>
      <c r="E1439" s="180"/>
      <c r="F1439" s="180"/>
      <c r="G1439" s="180">
        <f>SUM(C1439:F1439)</f>
      </c>
      <c r="H1439" s="182">
        <v>6000</v>
      </c>
      <c r="I1439" s="125">
        <f>G1439*H1439</f>
      </c>
      <c r="J1439" s="125">
        <f>I1439*0.1</f>
      </c>
      <c r="K1439" s="125">
        <f>SUM(I1439:J1439)</f>
      </c>
      <c r="L1439" s="175"/>
      <c r="M1439" s="87"/>
      <c r="N1439" s="87"/>
      <c r="O1439" s="87"/>
      <c r="P1439" s="87"/>
      <c r="Q1439" s="87"/>
      <c r="R1439" s="87"/>
      <c r="S1439" s="87"/>
      <c r="T1439" s="87"/>
    </row>
    <row x14ac:dyDescent="0.25" r="1440" customHeight="1" ht="17.25">
      <c r="A1440" s="178">
        <f>A1439</f>
        <v>25569.375</v>
      </c>
      <c r="B1440" s="184" t="s">
        <v>49</v>
      </c>
      <c r="C1440" s="180"/>
      <c r="D1440" s="180">
        <v>20</v>
      </c>
      <c r="E1440" s="180">
        <v>18</v>
      </c>
      <c r="F1440" s="180">
        <v>8</v>
      </c>
      <c r="G1440" s="180">
        <f>SUM(C1440:F1440)</f>
      </c>
      <c r="H1440" s="182">
        <v>6000</v>
      </c>
      <c r="I1440" s="125">
        <f>G1440*H1440</f>
      </c>
      <c r="J1440" s="125">
        <f>I1440*0.1</f>
      </c>
      <c r="K1440" s="125">
        <f>SUM(I1440:J1440)</f>
      </c>
      <c r="L1440" s="175"/>
      <c r="M1440" s="87"/>
      <c r="N1440" s="87"/>
      <c r="O1440" s="87"/>
      <c r="P1440" s="87"/>
      <c r="Q1440" s="87"/>
      <c r="R1440" s="87"/>
      <c r="S1440" s="87"/>
      <c r="T1440" s="87"/>
    </row>
    <row x14ac:dyDescent="0.25" r="1441" customHeight="1" ht="17.25">
      <c r="A1441" s="178">
        <f>A1440</f>
        <v>25569.375</v>
      </c>
      <c r="B1441" s="179" t="s">
        <v>9</v>
      </c>
      <c r="C1441" s="180"/>
      <c r="D1441" s="180">
        <v>37</v>
      </c>
      <c r="E1441" s="180"/>
      <c r="F1441" s="180"/>
      <c r="G1441" s="180">
        <f>SUM(C1441:F1441)</f>
      </c>
      <c r="H1441" s="182">
        <v>6000</v>
      </c>
      <c r="I1441" s="125">
        <f>G1441*H1441</f>
      </c>
      <c r="J1441" s="125">
        <f>I1441*0.1</f>
      </c>
      <c r="K1441" s="125">
        <f>SUM(I1441:J1441)</f>
      </c>
      <c r="L1441" s="175"/>
      <c r="M1441" s="87"/>
      <c r="N1441" s="87"/>
      <c r="O1441" s="87"/>
      <c r="P1441" s="87"/>
      <c r="Q1441" s="87"/>
      <c r="R1441" s="87"/>
      <c r="S1441" s="87"/>
      <c r="T1441" s="87"/>
    </row>
    <row x14ac:dyDescent="0.25" r="1442" customHeight="1" ht="17.25">
      <c r="A1442" s="178">
        <f>A1441</f>
        <v>25569.375</v>
      </c>
      <c r="B1442" s="179" t="s">
        <v>78</v>
      </c>
      <c r="C1442" s="180"/>
      <c r="D1442" s="180">
        <v>0</v>
      </c>
      <c r="E1442" s="180"/>
      <c r="F1442" s="180"/>
      <c r="G1442" s="180">
        <f>SUM(C1442:F1442)</f>
      </c>
      <c r="H1442" s="182">
        <v>6500</v>
      </c>
      <c r="I1442" s="125">
        <f>G1442*H1442</f>
      </c>
      <c r="J1442" s="125">
        <f>I1442*0.1</f>
      </c>
      <c r="K1442" s="125">
        <f>SUM(I1442:J1442)</f>
      </c>
      <c r="L1442" s="175"/>
      <c r="M1442" s="87"/>
      <c r="N1442" s="87"/>
      <c r="O1442" s="87"/>
      <c r="P1442" s="87"/>
      <c r="Q1442" s="87"/>
      <c r="R1442" s="87"/>
      <c r="S1442" s="87"/>
      <c r="T1442" s="87"/>
    </row>
    <row x14ac:dyDescent="0.25" r="1443" customHeight="1" ht="17.25">
      <c r="A1443" s="178">
        <f>A1442</f>
        <v>25569.375</v>
      </c>
      <c r="B1443" s="179" t="s">
        <v>55</v>
      </c>
      <c r="C1443" s="180"/>
      <c r="D1443" s="180">
        <v>10</v>
      </c>
      <c r="E1443" s="180"/>
      <c r="F1443" s="180"/>
      <c r="G1443" s="180">
        <f>SUM(C1443:F1443)</f>
      </c>
      <c r="H1443" s="182">
        <v>6500</v>
      </c>
      <c r="I1443" s="125">
        <f>G1443*H1443</f>
      </c>
      <c r="J1443" s="125">
        <f>I1443*0.1</f>
      </c>
      <c r="K1443" s="125">
        <f>SUM(I1443:J1443)</f>
      </c>
      <c r="L1443" s="175"/>
      <c r="M1443" s="87"/>
      <c r="N1443" s="87"/>
      <c r="O1443" s="87"/>
      <c r="P1443" s="87"/>
      <c r="Q1443" s="87"/>
      <c r="R1443" s="87"/>
      <c r="S1443" s="87"/>
      <c r="T1443" s="87"/>
    </row>
    <row x14ac:dyDescent="0.25" r="1444" customHeight="1" ht="17.25">
      <c r="A1444" s="178">
        <f>A1443</f>
        <v>25569.375</v>
      </c>
      <c r="B1444" s="179" t="s">
        <v>80</v>
      </c>
      <c r="C1444" s="180"/>
      <c r="D1444" s="180">
        <v>23</v>
      </c>
      <c r="E1444" s="180"/>
      <c r="F1444" s="180"/>
      <c r="G1444" s="180">
        <f>SUM(C1444:F1444)</f>
      </c>
      <c r="H1444" s="182">
        <v>6000</v>
      </c>
      <c r="I1444" s="125">
        <f>G1444*H1444</f>
      </c>
      <c r="J1444" s="185"/>
      <c r="K1444" s="125">
        <f>SUM(I1444:J1444)</f>
      </c>
      <c r="L1444" s="175"/>
      <c r="M1444" s="87"/>
      <c r="N1444" s="87"/>
      <c r="O1444" s="87"/>
      <c r="P1444" s="87"/>
      <c r="Q1444" s="87"/>
      <c r="R1444" s="87"/>
      <c r="S1444" s="87"/>
      <c r="T1444" s="87"/>
    </row>
    <row x14ac:dyDescent="0.25" r="1445" customHeight="1" ht="17.25">
      <c r="A1445" s="178">
        <f>A1444</f>
        <v>25569.375</v>
      </c>
      <c r="B1445" s="179" t="s">
        <v>67</v>
      </c>
      <c r="C1445" s="180"/>
      <c r="D1445" s="180">
        <v>7</v>
      </c>
      <c r="E1445" s="180"/>
      <c r="F1445" s="180"/>
      <c r="G1445" s="180">
        <f>SUM(C1445:F1445)</f>
      </c>
      <c r="H1445" s="182">
        <v>5500</v>
      </c>
      <c r="I1445" s="125">
        <f>G1445*H1445</f>
      </c>
      <c r="J1445" s="125">
        <f>I1445*0.1</f>
      </c>
      <c r="K1445" s="125">
        <f>SUM(I1445:J1445)</f>
      </c>
      <c r="L1445" s="175"/>
      <c r="M1445" s="87"/>
      <c r="N1445" s="87"/>
      <c r="O1445" s="87"/>
      <c r="P1445" s="87"/>
      <c r="Q1445" s="87"/>
      <c r="R1445" s="87"/>
      <c r="S1445" s="87"/>
      <c r="T1445" s="87"/>
    </row>
    <row x14ac:dyDescent="0.25" r="1446" customHeight="1" ht="17.25">
      <c r="A1446" s="178">
        <f>A1445</f>
        <v>25569.375</v>
      </c>
      <c r="B1446" s="186" t="s">
        <v>74</v>
      </c>
      <c r="C1446" s="180"/>
      <c r="D1446" s="180">
        <v>30</v>
      </c>
      <c r="E1446" s="180">
        <v>11</v>
      </c>
      <c r="F1446" s="180"/>
      <c r="G1446" s="180">
        <f>SUM(C1446:F1446)</f>
      </c>
      <c r="H1446" s="187">
        <v>5000</v>
      </c>
      <c r="I1446" s="125">
        <f>G1446*H1446</f>
      </c>
      <c r="J1446" s="125">
        <f>I1446*0.1</f>
      </c>
      <c r="K1446" s="125">
        <f>SUM(I1446:J1446)</f>
      </c>
      <c r="L1446" s="175"/>
      <c r="M1446" s="87"/>
      <c r="N1446" s="87"/>
      <c r="O1446" s="87"/>
      <c r="P1446" s="87"/>
      <c r="Q1446" s="87"/>
      <c r="R1446" s="87"/>
      <c r="S1446" s="87"/>
      <c r="T1446" s="87"/>
    </row>
    <row x14ac:dyDescent="0.25" r="1447" customHeight="1" ht="17.25">
      <c r="A1447" s="178">
        <f>A1446</f>
        <v>25569.375</v>
      </c>
      <c r="B1447" s="179" t="s">
        <v>11</v>
      </c>
      <c r="C1447" s="180"/>
      <c r="D1447" s="180">
        <v>13</v>
      </c>
      <c r="E1447" s="180">
        <v>7</v>
      </c>
      <c r="F1447" s="180"/>
      <c r="G1447" s="180">
        <f>SUM(C1447:F1447)</f>
      </c>
      <c r="H1447" s="182">
        <v>6000</v>
      </c>
      <c r="I1447" s="125">
        <f>G1447*H1447</f>
      </c>
      <c r="J1447" s="125">
        <f>I1447*0.1</f>
      </c>
      <c r="K1447" s="125">
        <f>SUM(I1447:J1447)</f>
      </c>
      <c r="L1447" s="175"/>
      <c r="M1447" s="87"/>
      <c r="N1447" s="87"/>
      <c r="O1447" s="87"/>
      <c r="P1447" s="87"/>
      <c r="Q1447" s="87"/>
      <c r="R1447" s="87"/>
      <c r="S1447" s="87"/>
      <c r="T1447" s="87"/>
    </row>
    <row x14ac:dyDescent="0.25" r="1448" customHeight="1" ht="17.25">
      <c r="A1448" s="178">
        <f>A1447</f>
        <v>25569.375</v>
      </c>
      <c r="B1448" s="179" t="s">
        <v>22</v>
      </c>
      <c r="C1448" s="180"/>
      <c r="D1448" s="180">
        <v>30</v>
      </c>
      <c r="E1448" s="180"/>
      <c r="F1448" s="180"/>
      <c r="G1448" s="180">
        <f>SUM(C1448:F1448)</f>
      </c>
      <c r="H1448" s="182">
        <v>4800</v>
      </c>
      <c r="I1448" s="125">
        <f>G1448*H1448</f>
      </c>
      <c r="J1448" s="125">
        <f>I1448*0.1</f>
      </c>
      <c r="K1448" s="125">
        <f>SUM(I1448:J1448)</f>
      </c>
      <c r="L1448" s="175"/>
      <c r="M1448" s="87"/>
      <c r="N1448" s="87"/>
      <c r="O1448" s="87"/>
      <c r="P1448" s="87"/>
      <c r="Q1448" s="87"/>
      <c r="R1448" s="87"/>
      <c r="S1448" s="87"/>
      <c r="T1448" s="87"/>
    </row>
    <row x14ac:dyDescent="0.25" r="1449" customHeight="1" ht="17.25">
      <c r="A1449" s="178">
        <f>A1448</f>
        <v>25569.375</v>
      </c>
      <c r="B1449" s="186" t="s">
        <v>84</v>
      </c>
      <c r="C1449" s="180"/>
      <c r="D1449" s="180">
        <v>16</v>
      </c>
      <c r="E1449" s="180">
        <v>9</v>
      </c>
      <c r="F1449" s="180"/>
      <c r="G1449" s="180">
        <f>SUM(C1449:F1449)</f>
      </c>
      <c r="H1449" s="182">
        <v>4800</v>
      </c>
      <c r="I1449" s="125">
        <f>G1449*H1449</f>
      </c>
      <c r="J1449" s="125">
        <f>I1449*0.1</f>
      </c>
      <c r="K1449" s="125">
        <f>SUM(I1449:J1449)</f>
      </c>
      <c r="L1449" s="175"/>
      <c r="M1449" s="87"/>
      <c r="N1449" s="87"/>
      <c r="O1449" s="87"/>
      <c r="P1449" s="87"/>
      <c r="Q1449" s="87"/>
      <c r="R1449" s="87"/>
      <c r="S1449" s="87"/>
      <c r="T1449" s="87"/>
    </row>
    <row x14ac:dyDescent="0.25" r="1450" customHeight="1" ht="17.25">
      <c r="A1450" s="178">
        <f>A1449</f>
        <v>25569.375</v>
      </c>
      <c r="B1450" s="179" t="s">
        <v>17</v>
      </c>
      <c r="C1450" s="180"/>
      <c r="D1450" s="180">
        <v>37</v>
      </c>
      <c r="E1450" s="180">
        <v>15</v>
      </c>
      <c r="F1450" s="180"/>
      <c r="G1450" s="180">
        <f>SUM(C1450:F1450)</f>
      </c>
      <c r="H1450" s="182">
        <v>6500</v>
      </c>
      <c r="I1450" s="125">
        <f>G1450*H1450</f>
      </c>
      <c r="J1450" s="125">
        <f>I1450*0.1</f>
      </c>
      <c r="K1450" s="125">
        <f>SUM(I1450:J1450)</f>
      </c>
      <c r="L1450" s="175"/>
      <c r="M1450" s="87"/>
      <c r="N1450" s="87"/>
      <c r="O1450" s="87"/>
      <c r="P1450" s="87"/>
      <c r="Q1450" s="87"/>
      <c r="R1450" s="87"/>
      <c r="S1450" s="87"/>
      <c r="T1450" s="87"/>
    </row>
    <row x14ac:dyDescent="0.25" r="1451" customHeight="1" ht="17.25">
      <c r="A1451" s="178">
        <f>A1450</f>
        <v>25569.375</v>
      </c>
      <c r="B1451" s="186" t="s">
        <v>148</v>
      </c>
      <c r="C1451" s="180"/>
      <c r="D1451" s="180">
        <v>3</v>
      </c>
      <c r="E1451" s="180"/>
      <c r="F1451" s="180"/>
      <c r="G1451" s="180">
        <f>SUM(C1451:F1451)</f>
      </c>
      <c r="H1451" s="182">
        <v>6000</v>
      </c>
      <c r="I1451" s="125">
        <f>G1451*H1451</f>
      </c>
      <c r="J1451" s="125">
        <f>I1451*0.1</f>
      </c>
      <c r="K1451" s="125">
        <f>SUM(I1451:J1451)</f>
      </c>
      <c r="L1451" s="175"/>
      <c r="M1451" s="87"/>
      <c r="N1451" s="87"/>
      <c r="O1451" s="87"/>
      <c r="P1451" s="87"/>
      <c r="Q1451" s="87"/>
      <c r="R1451" s="87"/>
      <c r="S1451" s="87"/>
      <c r="T1451" s="87"/>
    </row>
    <row x14ac:dyDescent="0.25" r="1452" customHeight="1" ht="17.25">
      <c r="A1452" s="178">
        <f>A1451</f>
        <v>25569.375</v>
      </c>
      <c r="B1452" s="179" t="s">
        <v>29</v>
      </c>
      <c r="C1452" s="188">
        <v>13</v>
      </c>
      <c r="D1452" s="180">
        <v>15</v>
      </c>
      <c r="E1452" s="180">
        <v>14</v>
      </c>
      <c r="F1452" s="180"/>
      <c r="G1452" s="180">
        <f>SUM(C1452:F1452)</f>
      </c>
      <c r="H1452" s="182">
        <v>5500</v>
      </c>
      <c r="I1452" s="125">
        <f>G1452*H1452</f>
      </c>
      <c r="J1452" s="125">
        <f>I1452*0.1</f>
      </c>
      <c r="K1452" s="125">
        <f>SUM(I1452:J1452)</f>
      </c>
      <c r="L1452" s="175"/>
      <c r="M1452" s="87"/>
      <c r="N1452" s="87"/>
      <c r="O1452" s="87"/>
      <c r="P1452" s="87"/>
      <c r="Q1452" s="87"/>
      <c r="R1452" s="87"/>
      <c r="S1452" s="87"/>
      <c r="T1452" s="87"/>
    </row>
    <row x14ac:dyDescent="0.25" r="1453" customHeight="1" ht="17.25">
      <c r="A1453" s="178">
        <f>A1452</f>
        <v>25569.375</v>
      </c>
      <c r="B1453" s="179" t="s">
        <v>15</v>
      </c>
      <c r="C1453" s="180"/>
      <c r="D1453" s="180">
        <v>15</v>
      </c>
      <c r="E1453" s="180">
        <v>5</v>
      </c>
      <c r="F1453" s="180"/>
      <c r="G1453" s="180">
        <f>SUM(C1453:F1453)</f>
      </c>
      <c r="H1453" s="182">
        <v>4800</v>
      </c>
      <c r="I1453" s="125">
        <f>G1453*H1453</f>
      </c>
      <c r="J1453" s="125">
        <f>I1453*0.1</f>
      </c>
      <c r="K1453" s="125">
        <f>SUM(I1453:J1453)</f>
      </c>
      <c r="L1453" s="175"/>
      <c r="M1453" s="87"/>
      <c r="N1453" s="87"/>
      <c r="O1453" s="87"/>
      <c r="P1453" s="87"/>
      <c r="Q1453" s="87"/>
      <c r="R1453" s="87"/>
      <c r="S1453" s="87"/>
      <c r="T1453" s="87"/>
    </row>
    <row x14ac:dyDescent="0.25" r="1454" customHeight="1" ht="17.25">
      <c r="A1454" s="178">
        <f>A1453</f>
        <v>25569.375</v>
      </c>
      <c r="B1454" s="179" t="s">
        <v>21</v>
      </c>
      <c r="C1454" s="188">
        <v>7</v>
      </c>
      <c r="D1454" s="180">
        <v>17</v>
      </c>
      <c r="E1454" s="180"/>
      <c r="F1454" s="180"/>
      <c r="G1454" s="180">
        <f>SUM(C1454:F1454)</f>
      </c>
      <c r="H1454" s="182">
        <v>5500</v>
      </c>
      <c r="I1454" s="125">
        <f>G1454*H1454</f>
      </c>
      <c r="J1454" s="125">
        <f>I1454*0.1</f>
      </c>
      <c r="K1454" s="125">
        <f>SUM(I1454:J1454)</f>
      </c>
      <c r="L1454" s="175"/>
      <c r="M1454" s="87"/>
      <c r="N1454" s="87"/>
      <c r="O1454" s="87"/>
      <c r="P1454" s="87"/>
      <c r="Q1454" s="87"/>
      <c r="R1454" s="87"/>
      <c r="S1454" s="87"/>
      <c r="T1454" s="87"/>
    </row>
    <row x14ac:dyDescent="0.25" r="1455" customHeight="1" ht="17.25">
      <c r="A1455" s="178">
        <f>A1454</f>
        <v>25569.375</v>
      </c>
      <c r="B1455" s="179" t="s">
        <v>52</v>
      </c>
      <c r="C1455" s="180"/>
      <c r="D1455" s="180">
        <v>15</v>
      </c>
      <c r="E1455" s="180">
        <v>8</v>
      </c>
      <c r="F1455" s="180"/>
      <c r="G1455" s="180">
        <f>SUM(C1455:F1455)</f>
      </c>
      <c r="H1455" s="182">
        <v>5500</v>
      </c>
      <c r="I1455" s="125">
        <f>G1455*H1455</f>
      </c>
      <c r="J1455" s="125">
        <f>I1455*0.1</f>
      </c>
      <c r="K1455" s="125">
        <f>SUM(I1455:J1455)</f>
      </c>
      <c r="L1455" s="175"/>
      <c r="M1455" s="87"/>
      <c r="N1455" s="87"/>
      <c r="O1455" s="87"/>
      <c r="P1455" s="87"/>
      <c r="Q1455" s="87"/>
      <c r="R1455" s="87"/>
      <c r="S1455" s="87"/>
      <c r="T1455" s="87"/>
    </row>
    <row x14ac:dyDescent="0.25" r="1456" customHeight="1" ht="17.25">
      <c r="A1456" s="178">
        <f>A1455</f>
        <v>25569.375</v>
      </c>
      <c r="B1456" s="186" t="s">
        <v>61</v>
      </c>
      <c r="C1456" s="180"/>
      <c r="D1456" s="180">
        <v>7</v>
      </c>
      <c r="E1456" s="180"/>
      <c r="F1456" s="180"/>
      <c r="G1456" s="180">
        <f>SUM(C1456:F1456)</f>
      </c>
      <c r="H1456" s="182">
        <v>5500</v>
      </c>
      <c r="I1456" s="125">
        <f>G1456*H1456</f>
      </c>
      <c r="J1456" s="125">
        <f>I1456*0.1</f>
      </c>
      <c r="K1456" s="125">
        <f>SUM(I1456:J1456)</f>
      </c>
      <c r="L1456" s="175"/>
      <c r="M1456" s="87"/>
      <c r="N1456" s="87"/>
      <c r="O1456" s="87"/>
      <c r="P1456" s="87"/>
      <c r="Q1456" s="87"/>
      <c r="R1456" s="87"/>
      <c r="S1456" s="87"/>
      <c r="T1456" s="87"/>
    </row>
    <row x14ac:dyDescent="0.25" r="1457" customHeight="1" ht="17.25">
      <c r="A1457" s="178">
        <f>A1456</f>
        <v>25569.375</v>
      </c>
      <c r="B1457" s="179" t="s">
        <v>33</v>
      </c>
      <c r="C1457" s="180"/>
      <c r="D1457" s="180">
        <v>8</v>
      </c>
      <c r="E1457" s="180"/>
      <c r="F1457" s="180"/>
      <c r="G1457" s="180">
        <f>SUM(C1457:F1457)</f>
      </c>
      <c r="H1457" s="182">
        <v>5500</v>
      </c>
      <c r="I1457" s="125">
        <f>G1457*H1457</f>
      </c>
      <c r="J1457" s="125">
        <f>I1457*0.1</f>
      </c>
      <c r="K1457" s="125">
        <f>SUM(I1457:J1457)</f>
      </c>
      <c r="L1457" s="175"/>
      <c r="M1457" s="87"/>
      <c r="N1457" s="87"/>
      <c r="O1457" s="87"/>
      <c r="P1457" s="87"/>
      <c r="Q1457" s="87"/>
      <c r="R1457" s="87"/>
      <c r="S1457" s="87"/>
      <c r="T1457" s="87"/>
    </row>
    <row x14ac:dyDescent="0.25" r="1458" customHeight="1" ht="17.25">
      <c r="A1458" s="178">
        <f>A1457</f>
        <v>25569.375</v>
      </c>
      <c r="B1458" s="179" t="s">
        <v>12</v>
      </c>
      <c r="C1458" s="180"/>
      <c r="D1458" s="180">
        <v>0</v>
      </c>
      <c r="E1458" s="180"/>
      <c r="F1458" s="180"/>
      <c r="G1458" s="180">
        <f>SUM(C1458:F1458)</f>
      </c>
      <c r="H1458" s="182">
        <v>6000</v>
      </c>
      <c r="I1458" s="125">
        <f>G1458*H1458</f>
      </c>
      <c r="J1458" s="125">
        <f>I1458*0.1</f>
      </c>
      <c r="K1458" s="125">
        <f>SUM(I1458:J1458)</f>
      </c>
      <c r="L1458" s="175"/>
      <c r="M1458" s="87"/>
      <c r="N1458" s="87"/>
      <c r="O1458" s="87"/>
      <c r="P1458" s="87"/>
      <c r="Q1458" s="87"/>
      <c r="R1458" s="87"/>
      <c r="S1458" s="87"/>
      <c r="T1458" s="87"/>
    </row>
    <row x14ac:dyDescent="0.25" r="1459" customHeight="1" ht="17.25">
      <c r="A1459" s="178">
        <f>A1458</f>
        <v>25569.375</v>
      </c>
      <c r="B1459" s="186" t="s">
        <v>37</v>
      </c>
      <c r="C1459" s="180"/>
      <c r="D1459" s="180">
        <v>6</v>
      </c>
      <c r="E1459" s="180"/>
      <c r="F1459" s="180"/>
      <c r="G1459" s="180">
        <f>SUM(C1459:F1459)</f>
      </c>
      <c r="H1459" s="182">
        <v>6500</v>
      </c>
      <c r="I1459" s="125">
        <f>G1459*H1459</f>
      </c>
      <c r="J1459" s="125">
        <f>I1459*0.1</f>
      </c>
      <c r="K1459" s="125">
        <f>SUM(I1459:J1459)</f>
      </c>
      <c r="L1459" s="175"/>
      <c r="M1459" s="87"/>
      <c r="N1459" s="87"/>
      <c r="O1459" s="87"/>
      <c r="P1459" s="87"/>
      <c r="Q1459" s="87"/>
      <c r="R1459" s="87"/>
      <c r="S1459" s="87"/>
      <c r="T1459" s="87"/>
    </row>
    <row x14ac:dyDescent="0.25" r="1460" customHeight="1" ht="17.25">
      <c r="A1460" s="178">
        <f>A1459</f>
        <v>25569.375</v>
      </c>
      <c r="B1460" s="186" t="s">
        <v>64</v>
      </c>
      <c r="C1460" s="180"/>
      <c r="D1460" s="180">
        <v>57</v>
      </c>
      <c r="E1460" s="180">
        <v>16</v>
      </c>
      <c r="F1460" s="180"/>
      <c r="G1460" s="180">
        <f>SUM(C1460:F1460)</f>
      </c>
      <c r="H1460" s="182">
        <v>5500</v>
      </c>
      <c r="I1460" s="125">
        <f>G1460*H1460</f>
      </c>
      <c r="J1460" s="125">
        <f>I1460*0.1</f>
      </c>
      <c r="K1460" s="125">
        <f>SUM(I1460:J1460)</f>
      </c>
      <c r="L1460" s="175"/>
      <c r="M1460" s="87"/>
      <c r="N1460" s="87"/>
      <c r="O1460" s="87"/>
      <c r="P1460" s="87"/>
      <c r="Q1460" s="87"/>
      <c r="R1460" s="87"/>
      <c r="S1460" s="87"/>
      <c r="T1460" s="87"/>
    </row>
    <row x14ac:dyDescent="0.25" r="1461" customHeight="1" ht="17.25">
      <c r="A1461" s="178">
        <f>A1460</f>
        <v>25569.375</v>
      </c>
      <c r="B1461" s="179" t="s">
        <v>25</v>
      </c>
      <c r="C1461" s="180"/>
      <c r="D1461" s="180">
        <v>20</v>
      </c>
      <c r="E1461" s="180"/>
      <c r="F1461" s="180"/>
      <c r="G1461" s="180">
        <f>SUM(C1461:F1461)</f>
      </c>
      <c r="H1461" s="182">
        <v>6000</v>
      </c>
      <c r="I1461" s="125">
        <f>G1461*H1461</f>
      </c>
      <c r="J1461" s="125">
        <f>I1461*0.1</f>
      </c>
      <c r="K1461" s="125">
        <f>SUM(I1461:J1461)</f>
      </c>
      <c r="L1461" s="175"/>
      <c r="M1461" s="87"/>
      <c r="N1461" s="87"/>
      <c r="O1461" s="87"/>
      <c r="P1461" s="87"/>
      <c r="Q1461" s="87"/>
      <c r="R1461" s="87"/>
      <c r="S1461" s="87"/>
      <c r="T1461" s="87"/>
    </row>
    <row x14ac:dyDescent="0.25" r="1462" customHeight="1" ht="17.25">
      <c r="A1462" s="178">
        <f>A1461</f>
        <v>25569.375</v>
      </c>
      <c r="B1462" s="186" t="s">
        <v>76</v>
      </c>
      <c r="C1462" s="188"/>
      <c r="D1462" s="180">
        <v>25</v>
      </c>
      <c r="E1462" s="180">
        <v>15</v>
      </c>
      <c r="F1462" s="180"/>
      <c r="G1462" s="180">
        <f>SUM(C1462:F1462)</f>
      </c>
      <c r="H1462" s="125">
        <v>6000</v>
      </c>
      <c r="I1462" s="125">
        <f>G1462*H1462</f>
      </c>
      <c r="J1462" s="125">
        <f>I1462*0.1</f>
      </c>
      <c r="K1462" s="125">
        <f>SUM(I1462:J1462)</f>
      </c>
      <c r="L1462" s="175"/>
      <c r="M1462" s="87"/>
      <c r="N1462" s="87"/>
      <c r="O1462" s="87"/>
      <c r="P1462" s="87"/>
      <c r="Q1462" s="87"/>
      <c r="R1462" s="87"/>
      <c r="S1462" s="87"/>
      <c r="T1462" s="87"/>
    </row>
    <row x14ac:dyDescent="0.25" r="1463" customHeight="1" ht="17.25">
      <c r="A1463" s="178">
        <f>A1462</f>
        <v>25569.375</v>
      </c>
      <c r="B1463" s="186" t="s">
        <v>149</v>
      </c>
      <c r="C1463" s="180"/>
      <c r="D1463" s="180">
        <v>99</v>
      </c>
      <c r="E1463" s="180">
        <v>29</v>
      </c>
      <c r="F1463" s="180">
        <v>3</v>
      </c>
      <c r="G1463" s="180">
        <f>SUM(C1463:F1463)</f>
      </c>
      <c r="H1463" s="125">
        <v>6000</v>
      </c>
      <c r="I1463" s="125">
        <f>G1463*H1463</f>
      </c>
      <c r="J1463" s="125">
        <f>I1463*0.1</f>
      </c>
      <c r="K1463" s="125">
        <f>SUM(I1463:J1463)</f>
      </c>
      <c r="L1463" s="175"/>
      <c r="M1463" s="87"/>
      <c r="N1463" s="87"/>
      <c r="O1463" s="87"/>
      <c r="P1463" s="87"/>
      <c r="Q1463" s="87"/>
      <c r="R1463" s="87"/>
      <c r="S1463" s="87"/>
      <c r="T1463" s="87"/>
    </row>
    <row x14ac:dyDescent="0.25" r="1464" customHeight="1" ht="17.25">
      <c r="A1464" s="178">
        <f>A1463</f>
        <v>25569.375</v>
      </c>
      <c r="B1464" s="186" t="s">
        <v>43</v>
      </c>
      <c r="C1464" s="180"/>
      <c r="D1464" s="180">
        <v>35</v>
      </c>
      <c r="E1464" s="180">
        <v>8</v>
      </c>
      <c r="F1464" s="180"/>
      <c r="G1464" s="180">
        <f>SUM(C1464:F1464)</f>
      </c>
      <c r="H1464" s="125">
        <v>6000</v>
      </c>
      <c r="I1464" s="125">
        <f>G1464*H1464</f>
      </c>
      <c r="J1464" s="125">
        <f>I1464*0.1</f>
      </c>
      <c r="K1464" s="125">
        <f>SUM(I1464:J1464)</f>
      </c>
      <c r="L1464" s="175"/>
      <c r="M1464" s="87"/>
      <c r="N1464" s="87"/>
      <c r="O1464" s="87"/>
      <c r="P1464" s="87"/>
      <c r="Q1464" s="87"/>
      <c r="R1464" s="87"/>
      <c r="S1464" s="87"/>
      <c r="T1464" s="87"/>
    </row>
    <row x14ac:dyDescent="0.25" r="1465" customHeight="1" ht="17.25">
      <c r="A1465" s="178">
        <f>A1464</f>
        <v>25569.375</v>
      </c>
      <c r="B1465" s="186" t="s">
        <v>18</v>
      </c>
      <c r="C1465" s="180"/>
      <c r="D1465" s="180">
        <v>8</v>
      </c>
      <c r="E1465" s="180">
        <v>7</v>
      </c>
      <c r="F1465" s="180">
        <v>6</v>
      </c>
      <c r="G1465" s="180">
        <f>SUM(C1465:F1465)</f>
      </c>
      <c r="H1465" s="125">
        <v>6000</v>
      </c>
      <c r="I1465" s="125">
        <f>G1465*H1465</f>
      </c>
      <c r="J1465" s="125">
        <f>I1465*0.1</f>
      </c>
      <c r="K1465" s="125">
        <f>SUM(I1465:J1465)</f>
      </c>
      <c r="L1465" s="175"/>
      <c r="M1465" s="87"/>
      <c r="N1465" s="87"/>
      <c r="O1465" s="87"/>
      <c r="P1465" s="87"/>
      <c r="Q1465" s="87"/>
      <c r="R1465" s="87"/>
      <c r="S1465" s="87"/>
      <c r="T1465" s="87"/>
    </row>
    <row x14ac:dyDescent="0.25" r="1466" customHeight="1" ht="17.25">
      <c r="A1466" s="178">
        <f>A1465</f>
        <v>25569.375</v>
      </c>
      <c r="B1466" s="186" t="s">
        <v>82</v>
      </c>
      <c r="C1466" s="188">
        <v>12</v>
      </c>
      <c r="D1466" s="180">
        <v>25</v>
      </c>
      <c r="E1466" s="180">
        <v>9</v>
      </c>
      <c r="F1466" s="180">
        <v>7</v>
      </c>
      <c r="G1466" s="180">
        <f>SUM(C1466:F1466)</f>
      </c>
      <c r="H1466" s="125">
        <v>5000</v>
      </c>
      <c r="I1466" s="125">
        <f>G1466*H1466</f>
      </c>
      <c r="J1466" s="125">
        <f>I1466*0.1</f>
      </c>
      <c r="K1466" s="125">
        <f>SUM(I1466:J1466)</f>
      </c>
      <c r="L1466" s="175"/>
      <c r="M1466" s="87"/>
      <c r="N1466" s="87"/>
      <c r="O1466" s="87"/>
      <c r="P1466" s="87"/>
      <c r="Q1466" s="87"/>
      <c r="R1466" s="87"/>
      <c r="S1466" s="87"/>
      <c r="T1466" s="87"/>
    </row>
    <row x14ac:dyDescent="0.25" r="1467" customHeight="1" ht="17.25">
      <c r="A1467" s="178">
        <f>A1466</f>
        <v>25569.375</v>
      </c>
      <c r="B1467" s="186" t="s">
        <v>151</v>
      </c>
      <c r="C1467" s="180"/>
      <c r="D1467" s="180">
        <v>12</v>
      </c>
      <c r="E1467" s="180"/>
      <c r="F1467" s="180"/>
      <c r="G1467" s="180">
        <f>SUM(C1467:F1467)</f>
      </c>
      <c r="H1467" s="125">
        <v>5000</v>
      </c>
      <c r="I1467" s="125">
        <f>G1467*H1467</f>
      </c>
      <c r="J1467" s="125">
        <f>I1467*0.1</f>
      </c>
      <c r="K1467" s="125">
        <f>SUM(I1467:J1467)</f>
      </c>
      <c r="L1467" s="175"/>
      <c r="M1467" s="87"/>
      <c r="N1467" s="87"/>
      <c r="O1467" s="87"/>
      <c r="P1467" s="87"/>
      <c r="Q1467" s="87"/>
      <c r="R1467" s="87"/>
      <c r="S1467" s="87"/>
      <c r="T1467" s="87"/>
    </row>
    <row x14ac:dyDescent="0.25" r="1468" customHeight="1" ht="17.25">
      <c r="A1468" s="178">
        <f>A1467</f>
        <v>25569.375</v>
      </c>
      <c r="B1468" s="186" t="s">
        <v>105</v>
      </c>
      <c r="C1468" s="180"/>
      <c r="D1468" s="180">
        <v>0</v>
      </c>
      <c r="E1468" s="180"/>
      <c r="F1468" s="180"/>
      <c r="G1468" s="180">
        <f>SUM(C1468:F1468)</f>
      </c>
      <c r="H1468" s="125">
        <v>7000</v>
      </c>
      <c r="I1468" s="125">
        <f>G1468*H1468</f>
      </c>
      <c r="J1468" s="185"/>
      <c r="K1468" s="125">
        <f>SUM(I1468:J1468)</f>
      </c>
      <c r="L1468" s="175"/>
      <c r="M1468" s="87"/>
      <c r="N1468" s="87"/>
      <c r="O1468" s="87"/>
      <c r="P1468" s="87"/>
      <c r="Q1468" s="87"/>
      <c r="R1468" s="87"/>
      <c r="S1468" s="87"/>
      <c r="T1468" s="87"/>
    </row>
    <row x14ac:dyDescent="0.25" r="1469" customHeight="1" ht="17.25">
      <c r="A1469" s="178">
        <f>A1468</f>
        <v>25569.375</v>
      </c>
      <c r="B1469" s="186" t="s">
        <v>23</v>
      </c>
      <c r="C1469" s="180"/>
      <c r="D1469" s="180">
        <v>15</v>
      </c>
      <c r="E1469" s="180"/>
      <c r="F1469" s="180"/>
      <c r="G1469" s="180">
        <f>SUM(C1469:F1469)</f>
      </c>
      <c r="H1469" s="125">
        <v>6000</v>
      </c>
      <c r="I1469" s="125">
        <f>G1469*H1469</f>
      </c>
      <c r="J1469" s="125">
        <f>I1469*0.1</f>
      </c>
      <c r="K1469" s="125">
        <f>SUM(I1469:J1469)</f>
      </c>
      <c r="L1469" s="175"/>
      <c r="M1469" s="87"/>
      <c r="N1469" s="87"/>
      <c r="O1469" s="87"/>
      <c r="P1469" s="87"/>
      <c r="Q1469" s="87"/>
      <c r="R1469" s="87"/>
      <c r="S1469" s="87"/>
      <c r="T1469" s="87"/>
    </row>
    <row x14ac:dyDescent="0.25" r="1470" customHeight="1" ht="17.25">
      <c r="A1470" s="178">
        <f>A1469</f>
        <v>25569.375</v>
      </c>
      <c r="B1470" s="186" t="s">
        <v>40</v>
      </c>
      <c r="C1470" s="180"/>
      <c r="D1470" s="180">
        <v>15</v>
      </c>
      <c r="E1470" s="180"/>
      <c r="F1470" s="180"/>
      <c r="G1470" s="180">
        <f>SUM(C1470:F1470)</f>
      </c>
      <c r="H1470" s="125">
        <v>6500</v>
      </c>
      <c r="I1470" s="125">
        <f>G1470*H1470</f>
      </c>
      <c r="J1470" s="125">
        <f>I1470*0.1</f>
      </c>
      <c r="K1470" s="125">
        <f>SUM(I1470:J1470)</f>
      </c>
      <c r="L1470" s="175"/>
      <c r="M1470" s="87"/>
      <c r="N1470" s="87"/>
      <c r="O1470" s="87"/>
      <c r="P1470" s="87"/>
      <c r="Q1470" s="87"/>
      <c r="R1470" s="87"/>
      <c r="S1470" s="87"/>
      <c r="T1470" s="87"/>
    </row>
    <row x14ac:dyDescent="0.25" r="1471" customHeight="1" ht="17.25">
      <c r="A1471" s="178">
        <f>A1470</f>
        <v>25569.375</v>
      </c>
      <c r="B1471" s="186" t="s">
        <v>86</v>
      </c>
      <c r="C1471" s="180"/>
      <c r="D1471" s="180">
        <v>16</v>
      </c>
      <c r="E1471" s="180">
        <v>6</v>
      </c>
      <c r="F1471" s="180">
        <v>5</v>
      </c>
      <c r="G1471" s="180">
        <f>SUM(C1471:F1471)</f>
      </c>
      <c r="H1471" s="125">
        <v>6000</v>
      </c>
      <c r="I1471" s="125">
        <f>G1471*H1471</f>
      </c>
      <c r="J1471" s="125">
        <f>I1471*0.1</f>
      </c>
      <c r="K1471" s="125">
        <f>SUM(I1471:J1471)</f>
      </c>
      <c r="L1471" s="175"/>
      <c r="M1471" s="87"/>
      <c r="N1471" s="87"/>
      <c r="O1471" s="87"/>
      <c r="P1471" s="87"/>
      <c r="Q1471" s="87"/>
      <c r="R1471" s="87"/>
      <c r="S1471" s="87"/>
      <c r="T1471" s="87"/>
    </row>
    <row x14ac:dyDescent="0.25" r="1472" customHeight="1" ht="17.25">
      <c r="A1472" s="178">
        <f>A1471</f>
        <v>25569.375</v>
      </c>
      <c r="B1472" s="186" t="s">
        <v>152</v>
      </c>
      <c r="C1472" s="180"/>
      <c r="D1472" s="180">
        <v>30</v>
      </c>
      <c r="E1472" s="180"/>
      <c r="F1472" s="180"/>
      <c r="G1472" s="180">
        <f>SUM(C1472:F1472)</f>
      </c>
      <c r="H1472" s="125">
        <v>6000</v>
      </c>
      <c r="I1472" s="125">
        <f>G1472*H1472</f>
      </c>
      <c r="J1472" s="125">
        <f>I1472*0.1</f>
      </c>
      <c r="K1472" s="125">
        <f>SUM(I1472:J1472)</f>
      </c>
      <c r="L1472" s="175"/>
      <c r="M1472" s="87"/>
      <c r="N1472" s="87"/>
      <c r="O1472" s="87"/>
      <c r="P1472" s="87"/>
      <c r="Q1472" s="87"/>
      <c r="R1472" s="87"/>
      <c r="S1472" s="87"/>
      <c r="T1472" s="87"/>
    </row>
    <row x14ac:dyDescent="0.25" r="1473" customHeight="1" ht="17.25">
      <c r="A1473" s="178">
        <f>A1469</f>
        <v>25569.375</v>
      </c>
      <c r="B1473" s="186" t="s">
        <v>153</v>
      </c>
      <c r="C1473" s="180"/>
      <c r="D1473" s="180">
        <v>10</v>
      </c>
      <c r="E1473" s="180"/>
      <c r="F1473" s="180"/>
      <c r="G1473" s="180">
        <f>SUM(C1473:F1473)</f>
      </c>
      <c r="H1473" s="125">
        <v>6000</v>
      </c>
      <c r="I1473" s="125">
        <f>G1473*H1473</f>
      </c>
      <c r="J1473" s="125">
        <f>I1473*0.1</f>
      </c>
      <c r="K1473" s="125">
        <f>SUM(I1473:J1473)</f>
      </c>
      <c r="L1473" s="175"/>
      <c r="M1473" s="87"/>
      <c r="N1473" s="87"/>
      <c r="O1473" s="87"/>
      <c r="P1473" s="87"/>
      <c r="Q1473" s="87"/>
      <c r="R1473" s="87"/>
      <c r="S1473" s="87"/>
      <c r="T1473" s="87"/>
    </row>
    <row x14ac:dyDescent="0.25" r="1474" customHeight="1" ht="17.25">
      <c r="A1474" s="178">
        <f>A1470</f>
        <v>25569.375</v>
      </c>
      <c r="B1474" s="186" t="s">
        <v>46</v>
      </c>
      <c r="C1474" s="204">
        <v>8</v>
      </c>
      <c r="D1474" s="180">
        <v>15</v>
      </c>
      <c r="E1474" s="180">
        <v>8</v>
      </c>
      <c r="F1474" s="180"/>
      <c r="G1474" s="180">
        <f>SUM(C1474:F1474)</f>
      </c>
      <c r="H1474" s="125">
        <v>5500</v>
      </c>
      <c r="I1474" s="125">
        <f>G1474*H1474</f>
      </c>
      <c r="J1474" s="125">
        <f>I1474*0.1</f>
      </c>
      <c r="K1474" s="125">
        <f>SUM(I1474:J1474)</f>
      </c>
      <c r="L1474" s="175"/>
      <c r="M1474" s="87"/>
      <c r="N1474" s="87"/>
      <c r="O1474" s="87"/>
      <c r="P1474" s="87"/>
      <c r="Q1474" s="87"/>
      <c r="R1474" s="87"/>
      <c r="S1474" s="87"/>
      <c r="T1474" s="87"/>
    </row>
    <row x14ac:dyDescent="0.25" r="1475" customHeight="1" ht="17.25">
      <c r="A1475" s="178">
        <f>A1469</f>
        <v>25569.375</v>
      </c>
      <c r="B1475" s="186"/>
      <c r="C1475" s="180"/>
      <c r="D1475" s="180"/>
      <c r="E1475" s="180"/>
      <c r="F1475" s="180"/>
      <c r="G1475" s="180">
        <f>SUM(C1475:F1475)</f>
      </c>
      <c r="H1475" s="125"/>
      <c r="I1475" s="125">
        <f>G1475*H1475</f>
      </c>
      <c r="J1475" s="125">
        <f>I1475*0.1</f>
      </c>
      <c r="K1475" s="125">
        <f>SUM(I1475:J1475)</f>
      </c>
      <c r="L1475" s="175"/>
      <c r="M1475" s="87"/>
      <c r="N1475" s="87"/>
      <c r="O1475" s="87"/>
      <c r="P1475" s="87"/>
      <c r="Q1475" s="87"/>
      <c r="R1475" s="87"/>
      <c r="S1475" s="87"/>
      <c r="T1475" s="87"/>
    </row>
    <row x14ac:dyDescent="0.25" r="1476" customHeight="1" ht="17.25">
      <c r="A1476" s="178">
        <f>A1470</f>
        <v>25569.375</v>
      </c>
      <c r="B1476" s="186"/>
      <c r="C1476" s="180"/>
      <c r="D1476" s="180"/>
      <c r="E1476" s="180"/>
      <c r="F1476" s="180"/>
      <c r="G1476" s="180">
        <f>SUM(C1476:F1476)</f>
      </c>
      <c r="H1476" s="125"/>
      <c r="I1476" s="125">
        <f>G1476*H1476</f>
      </c>
      <c r="J1476" s="125">
        <f>I1476*0.1</f>
      </c>
      <c r="K1476" s="125">
        <f>SUM(I1476:J1476)</f>
      </c>
      <c r="L1476" s="175"/>
      <c r="M1476" s="87"/>
      <c r="N1476" s="87"/>
      <c r="O1476" s="87"/>
      <c r="P1476" s="87"/>
      <c r="Q1476" s="87"/>
      <c r="R1476" s="87"/>
      <c r="S1476" s="87"/>
      <c r="T1476" s="87"/>
    </row>
    <row x14ac:dyDescent="0.25" r="1477" customHeight="1" ht="17.25">
      <c r="A1477" s="178">
        <f>A1475</f>
        <v>25569.375</v>
      </c>
      <c r="B1477" s="179"/>
      <c r="C1477" s="180"/>
      <c r="D1477" s="180"/>
      <c r="E1477" s="180"/>
      <c r="F1477" s="180"/>
      <c r="G1477" s="180">
        <f>SUM(C1477:F1477)</f>
      </c>
      <c r="H1477" s="125"/>
      <c r="I1477" s="125">
        <f>G1477*H1477</f>
      </c>
      <c r="J1477" s="125">
        <v>0</v>
      </c>
      <c r="K1477" s="125">
        <f>SUM(I1477:J1477)</f>
      </c>
      <c r="L1477" s="175"/>
      <c r="M1477" s="87"/>
      <c r="N1477" s="87"/>
      <c r="O1477" s="87"/>
      <c r="P1477" s="87"/>
      <c r="Q1477" s="87"/>
      <c r="R1477" s="87"/>
      <c r="S1477" s="87"/>
      <c r="T1477" s="87"/>
    </row>
    <row x14ac:dyDescent="0.25" r="1478" customHeight="1" ht="17.25">
      <c r="A1478" s="189">
        <f>A1477</f>
        <v>25569.375</v>
      </c>
      <c r="B1478" s="190" t="s">
        <v>155</v>
      </c>
      <c r="C1478" s="191">
        <f>SUM(C1432:C1477)</f>
      </c>
      <c r="D1478" s="191">
        <f>SUM(D1432:D1477)</f>
      </c>
      <c r="E1478" s="191">
        <f>SUM(E1432:E1477)</f>
      </c>
      <c r="F1478" s="191">
        <f>SUM(F1432:F1477)</f>
      </c>
      <c r="G1478" s="191">
        <f>SUM(G1432:G1477)</f>
      </c>
      <c r="H1478" s="191"/>
      <c r="I1478" s="191">
        <f>SUM(I1432:I1477)</f>
      </c>
      <c r="J1478" s="191">
        <f>SUM(J1432:J1477)</f>
      </c>
      <c r="K1478" s="191">
        <f>SUM(K1432:K1477)</f>
      </c>
      <c r="L1478" s="175"/>
      <c r="M1478" s="87"/>
      <c r="N1478" s="87"/>
      <c r="O1478" s="87"/>
      <c r="P1478" s="87"/>
      <c r="Q1478" s="87"/>
      <c r="R1478" s="87"/>
      <c r="S1478" s="87"/>
      <c r="T1478" s="87"/>
    </row>
    <row x14ac:dyDescent="0.25" r="1479" customHeight="1" ht="17.25">
      <c r="A1479" s="178">
        <f>A1478</f>
        <v>25569.375</v>
      </c>
      <c r="B1479" s="186" t="s">
        <v>113</v>
      </c>
      <c r="C1479" s="180"/>
      <c r="D1479" s="180">
        <v>42</v>
      </c>
      <c r="E1479" s="180">
        <v>49</v>
      </c>
      <c r="F1479" s="180"/>
      <c r="G1479" s="180">
        <f>SUM(C1479:F1479)</f>
      </c>
      <c r="H1479" s="125">
        <v>6500</v>
      </c>
      <c r="I1479" s="125">
        <f>G1479*H1479</f>
      </c>
      <c r="J1479" s="185"/>
      <c r="K1479" s="125">
        <f>SUM(I1479:J1479)</f>
      </c>
      <c r="L1479" s="175"/>
      <c r="M1479" s="87"/>
      <c r="N1479" s="87"/>
      <c r="O1479" s="87"/>
      <c r="P1479" s="87"/>
      <c r="Q1479" s="87"/>
      <c r="R1479" s="87"/>
      <c r="S1479" s="87"/>
      <c r="T1479" s="87"/>
    </row>
    <row x14ac:dyDescent="0.25" r="1480" customHeight="1" ht="17.25">
      <c r="A1480" s="178">
        <f>A1479</f>
        <v>25569.375</v>
      </c>
      <c r="B1480" s="186" t="s">
        <v>156</v>
      </c>
      <c r="C1480" s="180"/>
      <c r="D1480" s="180">
        <v>11</v>
      </c>
      <c r="E1480" s="180">
        <v>8</v>
      </c>
      <c r="F1480" s="180"/>
      <c r="G1480" s="180">
        <f>SUM(C1480:F1480)</f>
      </c>
      <c r="H1480" s="125">
        <v>6500</v>
      </c>
      <c r="I1480" s="125">
        <f>G1480*H1480</f>
      </c>
      <c r="J1480" s="185"/>
      <c r="K1480" s="125">
        <f>SUM(I1480:J1480)</f>
      </c>
      <c r="L1480" s="175"/>
      <c r="M1480" s="87"/>
      <c r="N1480" s="87"/>
      <c r="O1480" s="87"/>
      <c r="P1480" s="87"/>
      <c r="Q1480" s="87"/>
      <c r="R1480" s="87"/>
      <c r="S1480" s="87"/>
      <c r="T1480" s="87"/>
    </row>
    <row x14ac:dyDescent="0.25" r="1481" customHeight="1" ht="17.25">
      <c r="A1481" s="178">
        <f>A1480</f>
        <v>25569.375</v>
      </c>
      <c r="B1481" s="186" t="s">
        <v>112</v>
      </c>
      <c r="C1481" s="180"/>
      <c r="D1481" s="180">
        <v>7</v>
      </c>
      <c r="E1481" s="180">
        <v>5</v>
      </c>
      <c r="F1481" s="180"/>
      <c r="G1481" s="180">
        <f>SUM(C1481:F1481)</f>
      </c>
      <c r="H1481" s="125">
        <v>6900</v>
      </c>
      <c r="I1481" s="125">
        <f>G1481*H1481</f>
      </c>
      <c r="J1481" s="185"/>
      <c r="K1481" s="125">
        <f>SUM(I1481:J1481)</f>
      </c>
      <c r="L1481" s="175"/>
      <c r="M1481" s="87"/>
      <c r="N1481" s="87"/>
      <c r="O1481" s="87"/>
      <c r="P1481" s="87"/>
      <c r="Q1481" s="87"/>
      <c r="R1481" s="87"/>
      <c r="S1481" s="87"/>
      <c r="T1481" s="87"/>
    </row>
    <row x14ac:dyDescent="0.25" r="1482" customHeight="1" ht="17.25">
      <c r="A1482" s="178">
        <f>A1481</f>
        <v>25569.375</v>
      </c>
      <c r="B1482" s="179"/>
      <c r="C1482" s="180"/>
      <c r="D1482" s="180"/>
      <c r="E1482" s="180"/>
      <c r="F1482" s="180"/>
      <c r="G1482" s="180">
        <f>SUM(C1482:F1482)</f>
      </c>
      <c r="H1482" s="125"/>
      <c r="I1482" s="125">
        <f>G1482*H1482</f>
      </c>
      <c r="J1482" s="185"/>
      <c r="K1482" s="125">
        <f>SUM(I1482:J1482)</f>
      </c>
      <c r="L1482" s="175"/>
      <c r="M1482" s="87"/>
      <c r="N1482" s="87"/>
      <c r="O1482" s="87"/>
      <c r="P1482" s="87"/>
      <c r="Q1482" s="87"/>
      <c r="R1482" s="87"/>
      <c r="S1482" s="87"/>
      <c r="T1482" s="87"/>
    </row>
    <row x14ac:dyDescent="0.25" r="1483" customHeight="1" ht="17.25">
      <c r="A1483" s="178">
        <f>A1482</f>
        <v>25569.375</v>
      </c>
      <c r="B1483" s="179"/>
      <c r="C1483" s="180"/>
      <c r="D1483" s="180"/>
      <c r="E1483" s="180"/>
      <c r="F1483" s="180"/>
      <c r="G1483" s="180">
        <f>SUM(C1483:F1483)</f>
      </c>
      <c r="H1483" s="125"/>
      <c r="I1483" s="125">
        <f>G1483*H1483</f>
      </c>
      <c r="J1483" s="185"/>
      <c r="K1483" s="125">
        <f>SUM(I1483:J1483)</f>
      </c>
      <c r="L1483" s="175"/>
      <c r="M1483" s="87"/>
      <c r="N1483" s="87"/>
      <c r="O1483" s="87"/>
      <c r="P1483" s="87"/>
      <c r="Q1483" s="87"/>
      <c r="R1483" s="87"/>
      <c r="S1483" s="87"/>
      <c r="T1483" s="87"/>
    </row>
    <row x14ac:dyDescent="0.25" r="1484" customHeight="1" ht="17.25">
      <c r="A1484" s="178">
        <f>A1483</f>
        <v>25569.375</v>
      </c>
      <c r="B1484" s="179"/>
      <c r="C1484" s="180"/>
      <c r="D1484" s="180"/>
      <c r="E1484" s="180"/>
      <c r="F1484" s="180"/>
      <c r="G1484" s="180">
        <f>SUM(C1484:F1484)</f>
      </c>
      <c r="H1484" s="125"/>
      <c r="I1484" s="125">
        <f>G1484*H1484</f>
      </c>
      <c r="J1484" s="185"/>
      <c r="K1484" s="125">
        <f>SUM(I1484:J1484)</f>
      </c>
      <c r="L1484" s="175"/>
      <c r="M1484" s="87"/>
      <c r="N1484" s="87"/>
      <c r="O1484" s="87"/>
      <c r="P1484" s="87"/>
      <c r="Q1484" s="87"/>
      <c r="R1484" s="87"/>
      <c r="S1484" s="87"/>
      <c r="T1484" s="87"/>
    </row>
    <row x14ac:dyDescent="0.25" r="1485" customHeight="1" ht="17.25">
      <c r="A1485" s="178">
        <f>A1484</f>
        <v>25569.375</v>
      </c>
      <c r="B1485" s="179"/>
      <c r="C1485" s="180"/>
      <c r="D1485" s="180"/>
      <c r="E1485" s="180"/>
      <c r="F1485" s="180"/>
      <c r="G1485" s="180">
        <f>SUM(C1485:F1485)</f>
      </c>
      <c r="H1485" s="125"/>
      <c r="I1485" s="125">
        <f>G1485*H1485</f>
      </c>
      <c r="J1485" s="185"/>
      <c r="K1485" s="125">
        <f>SUM(I1485:J1485)</f>
      </c>
      <c r="L1485" s="175"/>
      <c r="M1485" s="87"/>
      <c r="N1485" s="87"/>
      <c r="O1485" s="87"/>
      <c r="P1485" s="87"/>
      <c r="Q1485" s="87"/>
      <c r="R1485" s="87"/>
      <c r="S1485" s="87"/>
      <c r="T1485" s="87"/>
    </row>
    <row x14ac:dyDescent="0.25" r="1486" customHeight="1" ht="17.25">
      <c r="A1486" s="178">
        <f>A1485</f>
        <v>25569.375</v>
      </c>
      <c r="B1486" s="179"/>
      <c r="C1486" s="180"/>
      <c r="D1486" s="180"/>
      <c r="E1486" s="180"/>
      <c r="F1486" s="180"/>
      <c r="G1486" s="180">
        <f>SUM(C1486:F1486)</f>
      </c>
      <c r="H1486" s="125"/>
      <c r="I1486" s="125">
        <f>G1486*H1486</f>
      </c>
      <c r="J1486" s="185"/>
      <c r="K1486" s="125">
        <f>SUM(I1486:J1486)</f>
      </c>
      <c r="L1486" s="175"/>
      <c r="M1486" s="87"/>
      <c r="N1486" s="87"/>
      <c r="O1486" s="87"/>
      <c r="P1486" s="87"/>
      <c r="Q1486" s="87"/>
      <c r="R1486" s="87"/>
      <c r="S1486" s="87"/>
      <c r="T1486" s="87"/>
    </row>
    <row x14ac:dyDescent="0.25" r="1487" customHeight="1" ht="17.25">
      <c r="A1487" s="189">
        <f>A1486</f>
        <v>25569.375</v>
      </c>
      <c r="B1487" s="190" t="s">
        <v>157</v>
      </c>
      <c r="C1487" s="191">
        <f>SUM(C1479:C1486)</f>
      </c>
      <c r="D1487" s="191">
        <f>SUM(D1479:D1486)</f>
      </c>
      <c r="E1487" s="191">
        <f>SUM(E1479:E1486)</f>
      </c>
      <c r="F1487" s="191">
        <f>SUM(F1479:F1486)</f>
      </c>
      <c r="G1487" s="191">
        <f>SUM(G1479:G1486)</f>
      </c>
      <c r="H1487" s="201"/>
      <c r="I1487" s="201">
        <f>SUM(I1479:I1486)</f>
      </c>
      <c r="J1487" s="201"/>
      <c r="K1487" s="202">
        <f>SUM(K1479:K1486)</f>
      </c>
      <c r="L1487" s="175"/>
      <c r="M1487" s="87"/>
      <c r="N1487" s="87"/>
      <c r="O1487" s="87"/>
      <c r="P1487" s="87"/>
      <c r="Q1487" s="87"/>
      <c r="R1487" s="87"/>
      <c r="S1487" s="87"/>
      <c r="T1487" s="87"/>
    </row>
    <row x14ac:dyDescent="0.25" r="1488" customHeight="1" ht="17.25" hidden="1">
      <c r="A1488" s="172" t="s">
        <v>128</v>
      </c>
      <c r="B1488" s="173" t="s">
        <v>2</v>
      </c>
      <c r="C1488" s="174" t="s">
        <v>129</v>
      </c>
      <c r="D1488" s="174" t="s">
        <v>130</v>
      </c>
      <c r="E1488" s="174" t="s">
        <v>131</v>
      </c>
      <c r="F1488" s="174" t="s">
        <v>132</v>
      </c>
      <c r="G1488" s="174" t="s">
        <v>133</v>
      </c>
      <c r="H1488" s="174" t="s">
        <v>7</v>
      </c>
      <c r="I1488" s="174" t="s">
        <v>134</v>
      </c>
      <c r="J1488" s="174" t="s">
        <v>90</v>
      </c>
      <c r="K1488" s="174" t="s">
        <v>135</v>
      </c>
      <c r="L1488" s="175"/>
      <c r="M1488" s="87"/>
      <c r="N1488" s="87"/>
      <c r="O1488" s="87"/>
      <c r="P1488" s="87"/>
      <c r="Q1488" s="87"/>
      <c r="R1488" s="87"/>
      <c r="S1488" s="87"/>
      <c r="T1488" s="87"/>
    </row>
    <row x14ac:dyDescent="0.25" r="1489" customHeight="1" ht="17.25">
      <c r="A1489" s="178">
        <f>A1487+1</f>
        <v>25569.375</v>
      </c>
      <c r="B1489" s="179" t="s">
        <v>137</v>
      </c>
      <c r="C1489" s="180"/>
      <c r="D1489" s="181">
        <v>118</v>
      </c>
      <c r="E1489" s="180">
        <v>20</v>
      </c>
      <c r="F1489" s="180"/>
      <c r="G1489" s="180">
        <f>SUM(C1489:F1489)</f>
      </c>
      <c r="H1489" s="182">
        <v>4500</v>
      </c>
      <c r="I1489" s="125">
        <f>G1489*H1489</f>
      </c>
      <c r="J1489" s="125">
        <f>I1489*0.1</f>
      </c>
      <c r="K1489" s="125">
        <f>SUM(I1489:J1489)</f>
      </c>
      <c r="L1489" s="175"/>
      <c r="M1489" s="87"/>
      <c r="N1489" s="87"/>
      <c r="O1489" s="87"/>
      <c r="P1489" s="87"/>
      <c r="Q1489" s="87"/>
      <c r="R1489" s="87"/>
      <c r="S1489" s="87"/>
      <c r="T1489" s="87"/>
    </row>
    <row x14ac:dyDescent="0.25" r="1490" customHeight="1" ht="17.25">
      <c r="A1490" s="178">
        <f>A1489</f>
        <v>25569.375</v>
      </c>
      <c r="B1490" s="179" t="s">
        <v>13</v>
      </c>
      <c r="C1490" s="180"/>
      <c r="D1490" s="180">
        <v>12</v>
      </c>
      <c r="E1490" s="180">
        <v>4</v>
      </c>
      <c r="F1490" s="180"/>
      <c r="G1490" s="180">
        <f>SUM(C1490:F1490)</f>
      </c>
      <c r="H1490" s="182">
        <v>6000</v>
      </c>
      <c r="I1490" s="125">
        <f>G1490*H1490</f>
      </c>
      <c r="J1490" s="125">
        <f>I1490*0.1</f>
      </c>
      <c r="K1490" s="125">
        <f>SUM(I1490:J1490)</f>
      </c>
      <c r="L1490" s="175"/>
      <c r="M1490" s="87"/>
      <c r="N1490" s="87"/>
      <c r="O1490" s="87"/>
      <c r="P1490" s="87"/>
      <c r="Q1490" s="87"/>
      <c r="R1490" s="87"/>
      <c r="S1490" s="87"/>
      <c r="T1490" s="87"/>
    </row>
    <row x14ac:dyDescent="0.25" r="1491" customHeight="1" ht="17.25">
      <c r="A1491" s="178">
        <f>A1490</f>
        <v>25569.375</v>
      </c>
      <c r="B1491" s="179" t="s">
        <v>58</v>
      </c>
      <c r="C1491" s="183">
        <v>9</v>
      </c>
      <c r="D1491" s="180">
        <v>13</v>
      </c>
      <c r="E1491" s="180">
        <v>9</v>
      </c>
      <c r="F1491" s="180"/>
      <c r="G1491" s="180">
        <f>SUM(C1491:F1491)</f>
      </c>
      <c r="H1491" s="182">
        <v>5500</v>
      </c>
      <c r="I1491" s="125">
        <f>G1491*H1491</f>
      </c>
      <c r="J1491" s="125">
        <f>I1491*0.1</f>
      </c>
      <c r="K1491" s="125">
        <f>SUM(I1491:J1491)</f>
      </c>
      <c r="L1491" s="175"/>
      <c r="M1491" s="87"/>
      <c r="N1491" s="87"/>
      <c r="O1491" s="87"/>
      <c r="P1491" s="87"/>
      <c r="Q1491" s="87"/>
      <c r="R1491" s="87"/>
      <c r="S1491" s="87"/>
      <c r="T1491" s="87"/>
    </row>
    <row x14ac:dyDescent="0.25" r="1492" customHeight="1" ht="17.25">
      <c r="A1492" s="178">
        <f>A1491</f>
        <v>25569.375</v>
      </c>
      <c r="B1492" s="179" t="s">
        <v>147</v>
      </c>
      <c r="C1492" s="183">
        <v>25</v>
      </c>
      <c r="D1492" s="180">
        <v>40</v>
      </c>
      <c r="E1492" s="180">
        <v>25</v>
      </c>
      <c r="F1492" s="180">
        <v>20</v>
      </c>
      <c r="G1492" s="180">
        <f>SUM(C1492:F1492)</f>
      </c>
      <c r="H1492" s="182">
        <v>5000</v>
      </c>
      <c r="I1492" s="125">
        <f>G1492*H1492</f>
      </c>
      <c r="J1492" s="125">
        <f>I1492*0.1</f>
      </c>
      <c r="K1492" s="125">
        <f>SUM(I1492:J1492)</f>
      </c>
      <c r="L1492" s="175"/>
      <c r="M1492" s="87"/>
      <c r="N1492" s="87"/>
      <c r="O1492" s="87"/>
      <c r="P1492" s="87"/>
      <c r="Q1492" s="87"/>
      <c r="R1492" s="87"/>
      <c r="S1492" s="87"/>
      <c r="T1492" s="87"/>
    </row>
    <row x14ac:dyDescent="0.25" r="1493" customHeight="1" ht="17.25">
      <c r="A1493" s="178">
        <f>A1492</f>
        <v>25569.375</v>
      </c>
      <c r="B1493" s="179" t="s">
        <v>27</v>
      </c>
      <c r="C1493" s="180"/>
      <c r="D1493" s="180">
        <v>10</v>
      </c>
      <c r="E1493" s="180">
        <v>10</v>
      </c>
      <c r="F1493" s="180"/>
      <c r="G1493" s="180">
        <f>SUM(C1493:F1493)</f>
      </c>
      <c r="H1493" s="182">
        <v>5500</v>
      </c>
      <c r="I1493" s="125">
        <f>G1493*H1493</f>
      </c>
      <c r="J1493" s="125">
        <f>I1493*0.1</f>
      </c>
      <c r="K1493" s="125">
        <f>SUM(I1493:J1493)</f>
      </c>
      <c r="L1493" s="175"/>
      <c r="M1493" s="87"/>
      <c r="N1493" s="87"/>
      <c r="O1493" s="87"/>
      <c r="P1493" s="87"/>
      <c r="Q1493" s="87"/>
      <c r="R1493" s="87"/>
      <c r="S1493" s="87"/>
      <c r="T1493" s="87"/>
    </row>
    <row x14ac:dyDescent="0.25" r="1494" customHeight="1" ht="17.25">
      <c r="A1494" s="178">
        <f>A1493</f>
        <v>25569.375</v>
      </c>
      <c r="B1494" s="179" t="s">
        <v>20</v>
      </c>
      <c r="C1494" s="180"/>
      <c r="D1494" s="180">
        <v>61</v>
      </c>
      <c r="E1494" s="180">
        <v>11</v>
      </c>
      <c r="F1494" s="180"/>
      <c r="G1494" s="180">
        <f>SUM(C1494:F1494)</f>
      </c>
      <c r="H1494" s="182">
        <v>5500</v>
      </c>
      <c r="I1494" s="125">
        <f>G1494*H1494</f>
      </c>
      <c r="J1494" s="125">
        <f>I1494*0.1</f>
      </c>
      <c r="K1494" s="125">
        <f>SUM(I1494:J1494)</f>
      </c>
      <c r="L1494" s="175"/>
      <c r="M1494" s="87"/>
      <c r="N1494" s="87"/>
      <c r="O1494" s="87"/>
      <c r="P1494" s="87"/>
      <c r="Q1494" s="87"/>
      <c r="R1494" s="87"/>
      <c r="S1494" s="87"/>
      <c r="T1494" s="87"/>
    </row>
    <row x14ac:dyDescent="0.25" r="1495" customHeight="1" ht="17.25">
      <c r="A1495" s="178">
        <f>A1494</f>
        <v>25569.375</v>
      </c>
      <c r="B1495" s="179" t="s">
        <v>31</v>
      </c>
      <c r="C1495" s="180"/>
      <c r="D1495" s="180">
        <v>25</v>
      </c>
      <c r="E1495" s="180"/>
      <c r="F1495" s="180"/>
      <c r="G1495" s="180">
        <f>SUM(C1495:F1495)</f>
      </c>
      <c r="H1495" s="182">
        <v>6000</v>
      </c>
      <c r="I1495" s="125">
        <f>G1495*H1495</f>
      </c>
      <c r="J1495" s="125">
        <f>I1495*0.1</f>
      </c>
      <c r="K1495" s="125">
        <f>SUM(I1495:J1495)</f>
      </c>
      <c r="L1495" s="175"/>
      <c r="M1495" s="87"/>
      <c r="N1495" s="87"/>
      <c r="O1495" s="87"/>
      <c r="P1495" s="87"/>
      <c r="Q1495" s="87"/>
      <c r="R1495" s="87"/>
      <c r="S1495" s="87"/>
      <c r="T1495" s="87"/>
    </row>
    <row x14ac:dyDescent="0.25" r="1496" customHeight="1" ht="17.25">
      <c r="A1496" s="178">
        <f>A1495</f>
        <v>25569.375</v>
      </c>
      <c r="B1496" s="179" t="s">
        <v>71</v>
      </c>
      <c r="C1496" s="180"/>
      <c r="D1496" s="180">
        <v>25</v>
      </c>
      <c r="E1496" s="180"/>
      <c r="F1496" s="180"/>
      <c r="G1496" s="180">
        <f>SUM(C1496:F1496)</f>
      </c>
      <c r="H1496" s="182">
        <v>6000</v>
      </c>
      <c r="I1496" s="125">
        <f>G1496*H1496</f>
      </c>
      <c r="J1496" s="125">
        <f>I1496*0.1</f>
      </c>
      <c r="K1496" s="125">
        <f>SUM(I1496:J1496)</f>
      </c>
      <c r="L1496" s="175"/>
      <c r="M1496" s="87"/>
      <c r="N1496" s="87"/>
      <c r="O1496" s="87"/>
      <c r="P1496" s="87"/>
      <c r="Q1496" s="87"/>
      <c r="R1496" s="87"/>
      <c r="S1496" s="87"/>
      <c r="T1496" s="87"/>
    </row>
    <row x14ac:dyDescent="0.25" r="1497" customHeight="1" ht="17.25">
      <c r="A1497" s="178">
        <f>A1496</f>
        <v>25569.375</v>
      </c>
      <c r="B1497" s="184" t="s">
        <v>49</v>
      </c>
      <c r="C1497" s="180"/>
      <c r="D1497" s="180">
        <v>20</v>
      </c>
      <c r="E1497" s="180">
        <v>18</v>
      </c>
      <c r="F1497" s="180">
        <v>8</v>
      </c>
      <c r="G1497" s="180">
        <f>SUM(C1497:F1497)</f>
      </c>
      <c r="H1497" s="182">
        <v>6000</v>
      </c>
      <c r="I1497" s="125">
        <f>G1497*H1497</f>
      </c>
      <c r="J1497" s="125">
        <f>I1497*0.1</f>
      </c>
      <c r="K1497" s="125">
        <f>SUM(I1497:J1497)</f>
      </c>
      <c r="L1497" s="175"/>
      <c r="M1497" s="87"/>
      <c r="N1497" s="87"/>
      <c r="O1497" s="87"/>
      <c r="P1497" s="87"/>
      <c r="Q1497" s="87"/>
      <c r="R1497" s="87"/>
      <c r="S1497" s="87"/>
      <c r="T1497" s="87"/>
    </row>
    <row x14ac:dyDescent="0.25" r="1498" customHeight="1" ht="17.25">
      <c r="A1498" s="178">
        <f>A1497</f>
        <v>25569.375</v>
      </c>
      <c r="B1498" s="179" t="s">
        <v>9</v>
      </c>
      <c r="C1498" s="180"/>
      <c r="D1498" s="192">
        <v>47</v>
      </c>
      <c r="E1498" s="180"/>
      <c r="F1498" s="180"/>
      <c r="G1498" s="180">
        <f>SUM(C1498:F1498)</f>
      </c>
      <c r="H1498" s="193">
        <v>8000</v>
      </c>
      <c r="I1498" s="125">
        <f>G1498*H1498</f>
      </c>
      <c r="J1498" s="125">
        <f>I1498*0.1</f>
      </c>
      <c r="K1498" s="125">
        <f>SUM(I1498:J1498)</f>
      </c>
      <c r="L1498" s="175"/>
      <c r="M1498" s="87"/>
      <c r="N1498" s="87"/>
      <c r="O1498" s="87"/>
      <c r="P1498" s="87"/>
      <c r="Q1498" s="87"/>
      <c r="R1498" s="87"/>
      <c r="S1498" s="87"/>
      <c r="T1498" s="87"/>
    </row>
    <row x14ac:dyDescent="0.25" r="1499" customHeight="1" ht="17.25">
      <c r="A1499" s="178">
        <f>A1498</f>
        <v>25569.375</v>
      </c>
      <c r="B1499" s="179" t="s">
        <v>78</v>
      </c>
      <c r="C1499" s="180"/>
      <c r="D1499" s="180">
        <v>0</v>
      </c>
      <c r="E1499" s="180"/>
      <c r="F1499" s="180"/>
      <c r="G1499" s="180">
        <f>SUM(C1499:F1499)</f>
      </c>
      <c r="H1499" s="182">
        <v>6500</v>
      </c>
      <c r="I1499" s="125">
        <f>G1499*H1499</f>
      </c>
      <c r="J1499" s="125">
        <f>I1499*0.1</f>
      </c>
      <c r="K1499" s="125">
        <f>SUM(I1499:J1499)</f>
      </c>
      <c r="L1499" s="175"/>
      <c r="M1499" s="87"/>
      <c r="N1499" s="87"/>
      <c r="O1499" s="87"/>
      <c r="P1499" s="87"/>
      <c r="Q1499" s="87"/>
      <c r="R1499" s="87"/>
      <c r="S1499" s="87"/>
      <c r="T1499" s="87"/>
    </row>
    <row x14ac:dyDescent="0.25" r="1500" customHeight="1" ht="17.25">
      <c r="A1500" s="178">
        <f>A1499</f>
        <v>25569.375</v>
      </c>
      <c r="B1500" s="179" t="s">
        <v>55</v>
      </c>
      <c r="C1500" s="180"/>
      <c r="D1500" s="180">
        <v>10</v>
      </c>
      <c r="E1500" s="180"/>
      <c r="F1500" s="180"/>
      <c r="G1500" s="180">
        <f>SUM(C1500:F1500)</f>
      </c>
      <c r="H1500" s="182">
        <v>6500</v>
      </c>
      <c r="I1500" s="125">
        <f>G1500*H1500</f>
      </c>
      <c r="J1500" s="125">
        <f>I1500*0.1</f>
      </c>
      <c r="K1500" s="125">
        <f>SUM(I1500:J1500)</f>
      </c>
      <c r="L1500" s="175"/>
      <c r="M1500" s="87"/>
      <c r="N1500" s="87"/>
      <c r="O1500" s="87"/>
      <c r="P1500" s="87"/>
      <c r="Q1500" s="87"/>
      <c r="R1500" s="87"/>
      <c r="S1500" s="87"/>
      <c r="T1500" s="87"/>
    </row>
    <row x14ac:dyDescent="0.25" r="1501" customHeight="1" ht="17.25">
      <c r="A1501" s="178">
        <f>A1500</f>
        <v>25569.375</v>
      </c>
      <c r="B1501" s="179" t="s">
        <v>80</v>
      </c>
      <c r="C1501" s="180"/>
      <c r="D1501" s="180">
        <v>23</v>
      </c>
      <c r="E1501" s="180"/>
      <c r="F1501" s="180"/>
      <c r="G1501" s="180">
        <f>SUM(C1501:F1501)</f>
      </c>
      <c r="H1501" s="182">
        <v>6000</v>
      </c>
      <c r="I1501" s="125">
        <f>G1501*H1501</f>
      </c>
      <c r="J1501" s="185"/>
      <c r="K1501" s="125">
        <f>SUM(I1501:J1501)</f>
      </c>
      <c r="L1501" s="175"/>
      <c r="M1501" s="87"/>
      <c r="N1501" s="87"/>
      <c r="O1501" s="87"/>
      <c r="P1501" s="87"/>
      <c r="Q1501" s="87"/>
      <c r="R1501" s="87"/>
      <c r="S1501" s="87"/>
      <c r="T1501" s="87"/>
    </row>
    <row x14ac:dyDescent="0.25" r="1502" customHeight="1" ht="17.25">
      <c r="A1502" s="178">
        <f>A1501</f>
        <v>25569.375</v>
      </c>
      <c r="B1502" s="179" t="s">
        <v>67</v>
      </c>
      <c r="C1502" s="180"/>
      <c r="D1502" s="180">
        <v>7</v>
      </c>
      <c r="E1502" s="180"/>
      <c r="F1502" s="180"/>
      <c r="G1502" s="180">
        <f>SUM(C1502:F1502)</f>
      </c>
      <c r="H1502" s="182">
        <v>5500</v>
      </c>
      <c r="I1502" s="125">
        <f>G1502*H1502</f>
      </c>
      <c r="J1502" s="125">
        <f>I1502*0.1</f>
      </c>
      <c r="K1502" s="125">
        <f>SUM(I1502:J1502)</f>
      </c>
      <c r="L1502" s="175"/>
      <c r="M1502" s="87"/>
      <c r="N1502" s="87"/>
      <c r="O1502" s="87"/>
      <c r="P1502" s="87"/>
      <c r="Q1502" s="87"/>
      <c r="R1502" s="87"/>
      <c r="S1502" s="87"/>
      <c r="T1502" s="87"/>
    </row>
    <row x14ac:dyDescent="0.25" r="1503" customHeight="1" ht="17.25">
      <c r="A1503" s="178">
        <f>A1502</f>
        <v>25569.375</v>
      </c>
      <c r="B1503" s="186" t="s">
        <v>74</v>
      </c>
      <c r="C1503" s="180"/>
      <c r="D1503" s="180">
        <v>30</v>
      </c>
      <c r="E1503" s="180">
        <v>11</v>
      </c>
      <c r="F1503" s="180"/>
      <c r="G1503" s="180">
        <f>SUM(C1503:F1503)</f>
      </c>
      <c r="H1503" s="187">
        <v>5000</v>
      </c>
      <c r="I1503" s="125">
        <f>G1503*H1503</f>
      </c>
      <c r="J1503" s="125">
        <f>I1503*0.1</f>
      </c>
      <c r="K1503" s="125">
        <f>SUM(I1503:J1503)</f>
      </c>
      <c r="L1503" s="175"/>
      <c r="M1503" s="87"/>
      <c r="N1503" s="87"/>
      <c r="O1503" s="87"/>
      <c r="P1503" s="87"/>
      <c r="Q1503" s="87"/>
      <c r="R1503" s="87"/>
      <c r="S1503" s="87"/>
      <c r="T1503" s="87"/>
    </row>
    <row x14ac:dyDescent="0.25" r="1504" customHeight="1" ht="17.25">
      <c r="A1504" s="178">
        <f>A1503</f>
        <v>25569.375</v>
      </c>
      <c r="B1504" s="179" t="s">
        <v>11</v>
      </c>
      <c r="C1504" s="180"/>
      <c r="D1504" s="180">
        <v>13</v>
      </c>
      <c r="E1504" s="180">
        <v>7</v>
      </c>
      <c r="F1504" s="180"/>
      <c r="G1504" s="180">
        <f>SUM(C1504:F1504)</f>
      </c>
      <c r="H1504" s="182">
        <v>6000</v>
      </c>
      <c r="I1504" s="125">
        <f>G1504*H1504</f>
      </c>
      <c r="J1504" s="125">
        <f>I1504*0.1</f>
      </c>
      <c r="K1504" s="125">
        <f>SUM(I1504:J1504)</f>
      </c>
      <c r="L1504" s="175"/>
      <c r="M1504" s="87"/>
      <c r="N1504" s="87"/>
      <c r="O1504" s="87"/>
      <c r="P1504" s="87"/>
      <c r="Q1504" s="87"/>
      <c r="R1504" s="87"/>
      <c r="S1504" s="87"/>
      <c r="T1504" s="87"/>
    </row>
    <row x14ac:dyDescent="0.25" r="1505" customHeight="1" ht="17.25">
      <c r="A1505" s="178">
        <f>A1504</f>
        <v>25569.375</v>
      </c>
      <c r="B1505" s="179" t="s">
        <v>22</v>
      </c>
      <c r="C1505" s="180"/>
      <c r="D1505" s="180">
        <v>30</v>
      </c>
      <c r="E1505" s="180"/>
      <c r="F1505" s="180"/>
      <c r="G1505" s="180">
        <f>SUM(C1505:F1505)</f>
      </c>
      <c r="H1505" s="182">
        <v>4800</v>
      </c>
      <c r="I1505" s="125">
        <f>G1505*H1505</f>
      </c>
      <c r="J1505" s="125">
        <f>I1505*0.1</f>
      </c>
      <c r="K1505" s="125">
        <f>SUM(I1505:J1505)</f>
      </c>
      <c r="L1505" s="175"/>
      <c r="M1505" s="87"/>
      <c r="N1505" s="87"/>
      <c r="O1505" s="87"/>
      <c r="P1505" s="87"/>
      <c r="Q1505" s="87"/>
      <c r="R1505" s="87"/>
      <c r="S1505" s="87"/>
      <c r="T1505" s="87"/>
    </row>
    <row x14ac:dyDescent="0.25" r="1506" customHeight="1" ht="17.25">
      <c r="A1506" s="178">
        <f>A1505</f>
        <v>25569.375</v>
      </c>
      <c r="B1506" s="186" t="s">
        <v>84</v>
      </c>
      <c r="C1506" s="180"/>
      <c r="D1506" s="180">
        <v>16</v>
      </c>
      <c r="E1506" s="180">
        <v>9</v>
      </c>
      <c r="F1506" s="180"/>
      <c r="G1506" s="180">
        <f>SUM(C1506:F1506)</f>
      </c>
      <c r="H1506" s="182">
        <v>4800</v>
      </c>
      <c r="I1506" s="125">
        <f>G1506*H1506</f>
      </c>
      <c r="J1506" s="125">
        <f>I1506*0.1</f>
      </c>
      <c r="K1506" s="125">
        <f>SUM(I1506:J1506)</f>
      </c>
      <c r="L1506" s="175"/>
      <c r="M1506" s="87"/>
      <c r="N1506" s="87"/>
      <c r="O1506" s="87"/>
      <c r="P1506" s="87"/>
      <c r="Q1506" s="87"/>
      <c r="R1506" s="87"/>
      <c r="S1506" s="87"/>
      <c r="T1506" s="87"/>
    </row>
    <row x14ac:dyDescent="0.25" r="1507" customHeight="1" ht="17.25">
      <c r="A1507" s="178">
        <f>A1506</f>
        <v>25569.375</v>
      </c>
      <c r="B1507" s="179" t="s">
        <v>17</v>
      </c>
      <c r="C1507" s="180"/>
      <c r="D1507" s="180">
        <v>37</v>
      </c>
      <c r="E1507" s="180">
        <v>15</v>
      </c>
      <c r="F1507" s="180"/>
      <c r="G1507" s="180">
        <f>SUM(C1507:F1507)</f>
      </c>
      <c r="H1507" s="182">
        <v>6500</v>
      </c>
      <c r="I1507" s="125">
        <f>G1507*H1507</f>
      </c>
      <c r="J1507" s="125">
        <f>I1507*0.1</f>
      </c>
      <c r="K1507" s="125">
        <f>SUM(I1507:J1507)</f>
      </c>
      <c r="L1507" s="175"/>
      <c r="M1507" s="87"/>
      <c r="N1507" s="87"/>
      <c r="O1507" s="87"/>
      <c r="P1507" s="87"/>
      <c r="Q1507" s="87"/>
      <c r="R1507" s="87"/>
      <c r="S1507" s="87"/>
      <c r="T1507" s="87"/>
    </row>
    <row x14ac:dyDescent="0.25" r="1508" customHeight="1" ht="17.25">
      <c r="A1508" s="178">
        <f>A1507</f>
        <v>25569.375</v>
      </c>
      <c r="B1508" s="186" t="s">
        <v>148</v>
      </c>
      <c r="C1508" s="180"/>
      <c r="D1508" s="180">
        <v>0</v>
      </c>
      <c r="E1508" s="180"/>
      <c r="F1508" s="180"/>
      <c r="G1508" s="180">
        <f>SUM(C1508:F1508)</f>
      </c>
      <c r="H1508" s="182">
        <v>6000</v>
      </c>
      <c r="I1508" s="125">
        <f>G1508*H1508</f>
      </c>
      <c r="J1508" s="125">
        <f>I1508*0.1</f>
      </c>
      <c r="K1508" s="125">
        <f>SUM(I1508:J1508)</f>
      </c>
      <c r="L1508" s="175"/>
      <c r="M1508" s="87"/>
      <c r="N1508" s="87"/>
      <c r="O1508" s="87"/>
      <c r="P1508" s="87"/>
      <c r="Q1508" s="87"/>
      <c r="R1508" s="87"/>
      <c r="S1508" s="87"/>
      <c r="T1508" s="87"/>
    </row>
    <row x14ac:dyDescent="0.25" r="1509" customHeight="1" ht="17.25">
      <c r="A1509" s="178">
        <f>A1508</f>
        <v>25569.375</v>
      </c>
      <c r="B1509" s="179" t="s">
        <v>29</v>
      </c>
      <c r="C1509" s="188">
        <v>13</v>
      </c>
      <c r="D1509" s="180">
        <v>15</v>
      </c>
      <c r="E1509" s="180">
        <v>14</v>
      </c>
      <c r="F1509" s="180"/>
      <c r="G1509" s="180">
        <f>SUM(C1509:F1509)</f>
      </c>
      <c r="H1509" s="182">
        <v>5500</v>
      </c>
      <c r="I1509" s="125">
        <f>G1509*H1509</f>
      </c>
      <c r="J1509" s="125">
        <f>I1509*0.1</f>
      </c>
      <c r="K1509" s="125">
        <f>SUM(I1509:J1509)</f>
      </c>
      <c r="L1509" s="175"/>
      <c r="M1509" s="87"/>
      <c r="N1509" s="87"/>
      <c r="O1509" s="87"/>
      <c r="P1509" s="87"/>
      <c r="Q1509" s="87"/>
      <c r="R1509" s="87"/>
      <c r="S1509" s="87"/>
      <c r="T1509" s="87"/>
    </row>
    <row x14ac:dyDescent="0.25" r="1510" customHeight="1" ht="17.25">
      <c r="A1510" s="178">
        <f>A1509</f>
        <v>25569.375</v>
      </c>
      <c r="B1510" s="179" t="s">
        <v>15</v>
      </c>
      <c r="C1510" s="180"/>
      <c r="D1510" s="180">
        <v>15</v>
      </c>
      <c r="E1510" s="180">
        <v>5</v>
      </c>
      <c r="F1510" s="180"/>
      <c r="G1510" s="180">
        <f>SUM(C1510:F1510)</f>
      </c>
      <c r="H1510" s="182">
        <v>4800</v>
      </c>
      <c r="I1510" s="125">
        <f>G1510*H1510</f>
      </c>
      <c r="J1510" s="125">
        <f>I1510*0.1</f>
      </c>
      <c r="K1510" s="125">
        <f>SUM(I1510:J1510)</f>
      </c>
      <c r="L1510" s="175"/>
      <c r="M1510" s="87"/>
      <c r="N1510" s="87"/>
      <c r="O1510" s="87"/>
      <c r="P1510" s="87"/>
      <c r="Q1510" s="87"/>
      <c r="R1510" s="87"/>
      <c r="S1510" s="87"/>
      <c r="T1510" s="87"/>
    </row>
    <row x14ac:dyDescent="0.25" r="1511" customHeight="1" ht="17.25">
      <c r="A1511" s="178">
        <f>A1510</f>
        <v>25569.375</v>
      </c>
      <c r="B1511" s="179" t="s">
        <v>21</v>
      </c>
      <c r="C1511" s="188">
        <v>7</v>
      </c>
      <c r="D1511" s="180">
        <v>13</v>
      </c>
      <c r="E1511" s="180"/>
      <c r="F1511" s="180"/>
      <c r="G1511" s="180">
        <f>SUM(C1511:F1511)</f>
      </c>
      <c r="H1511" s="182">
        <v>5500</v>
      </c>
      <c r="I1511" s="125">
        <f>G1511*H1511</f>
      </c>
      <c r="J1511" s="125">
        <f>I1511*0.1</f>
      </c>
      <c r="K1511" s="125">
        <f>SUM(I1511:J1511)</f>
      </c>
      <c r="L1511" s="175"/>
      <c r="M1511" s="87"/>
      <c r="N1511" s="87"/>
      <c r="O1511" s="87"/>
      <c r="P1511" s="87"/>
      <c r="Q1511" s="87"/>
      <c r="R1511" s="87"/>
      <c r="S1511" s="87"/>
      <c r="T1511" s="87"/>
    </row>
    <row x14ac:dyDescent="0.25" r="1512" customHeight="1" ht="17.25">
      <c r="A1512" s="178">
        <f>A1511</f>
        <v>25569.375</v>
      </c>
      <c r="B1512" s="179" t="s">
        <v>52</v>
      </c>
      <c r="C1512" s="180"/>
      <c r="D1512" s="180">
        <v>16</v>
      </c>
      <c r="E1512" s="180">
        <v>10</v>
      </c>
      <c r="F1512" s="180"/>
      <c r="G1512" s="180">
        <f>SUM(C1512:F1512)</f>
      </c>
      <c r="H1512" s="182">
        <v>5500</v>
      </c>
      <c r="I1512" s="125">
        <f>G1512*H1512</f>
      </c>
      <c r="J1512" s="125">
        <f>I1512*0.1</f>
      </c>
      <c r="K1512" s="125">
        <f>SUM(I1512:J1512)</f>
      </c>
      <c r="L1512" s="175"/>
      <c r="M1512" s="87"/>
      <c r="N1512" s="87"/>
      <c r="O1512" s="87"/>
      <c r="P1512" s="87"/>
      <c r="Q1512" s="87"/>
      <c r="R1512" s="87"/>
      <c r="S1512" s="87"/>
      <c r="T1512" s="87"/>
    </row>
    <row x14ac:dyDescent="0.25" r="1513" customHeight="1" ht="17.25">
      <c r="A1513" s="178">
        <f>A1512</f>
        <v>25569.375</v>
      </c>
      <c r="B1513" s="186" t="s">
        <v>61</v>
      </c>
      <c r="C1513" s="180"/>
      <c r="D1513" s="180">
        <v>7</v>
      </c>
      <c r="E1513" s="180"/>
      <c r="F1513" s="180"/>
      <c r="G1513" s="180">
        <f>SUM(C1513:F1513)</f>
      </c>
      <c r="H1513" s="182">
        <v>5500</v>
      </c>
      <c r="I1513" s="125">
        <f>G1513*H1513</f>
      </c>
      <c r="J1513" s="125">
        <f>I1513*0.1</f>
      </c>
      <c r="K1513" s="125">
        <f>SUM(I1513:J1513)</f>
      </c>
      <c r="L1513" s="175"/>
      <c r="M1513" s="87"/>
      <c r="N1513" s="87"/>
      <c r="O1513" s="87"/>
      <c r="P1513" s="87"/>
      <c r="Q1513" s="87"/>
      <c r="R1513" s="87"/>
      <c r="S1513" s="87"/>
      <c r="T1513" s="87"/>
    </row>
    <row x14ac:dyDescent="0.25" r="1514" customHeight="1" ht="17.25">
      <c r="A1514" s="178">
        <f>A1513</f>
        <v>25569.375</v>
      </c>
      <c r="B1514" s="179" t="s">
        <v>33</v>
      </c>
      <c r="C1514" s="180"/>
      <c r="D1514" s="180">
        <v>7</v>
      </c>
      <c r="E1514" s="180"/>
      <c r="F1514" s="180"/>
      <c r="G1514" s="180">
        <f>SUM(C1514:F1514)</f>
      </c>
      <c r="H1514" s="182">
        <v>5500</v>
      </c>
      <c r="I1514" s="125">
        <f>G1514*H1514</f>
      </c>
      <c r="J1514" s="125">
        <f>I1514*0.1</f>
      </c>
      <c r="K1514" s="125">
        <f>SUM(I1514:J1514)</f>
      </c>
      <c r="L1514" s="175"/>
      <c r="M1514" s="87"/>
      <c r="N1514" s="87"/>
      <c r="O1514" s="87"/>
      <c r="P1514" s="87"/>
      <c r="Q1514" s="87"/>
      <c r="R1514" s="87"/>
      <c r="S1514" s="87"/>
      <c r="T1514" s="87"/>
    </row>
    <row x14ac:dyDescent="0.25" r="1515" customHeight="1" ht="17.25">
      <c r="A1515" s="178">
        <f>A1514</f>
        <v>25569.375</v>
      </c>
      <c r="B1515" s="179" t="s">
        <v>12</v>
      </c>
      <c r="C1515" s="180"/>
      <c r="D1515" s="180"/>
      <c r="E1515" s="180"/>
      <c r="F1515" s="180"/>
      <c r="G1515" s="180">
        <f>SUM(C1515:F1515)</f>
      </c>
      <c r="H1515" s="182">
        <v>6000</v>
      </c>
      <c r="I1515" s="125">
        <f>G1515*H1515</f>
      </c>
      <c r="J1515" s="125">
        <f>I1515*0.1</f>
      </c>
      <c r="K1515" s="125">
        <f>SUM(I1515:J1515)</f>
      </c>
      <c r="L1515" s="175"/>
      <c r="M1515" s="87"/>
      <c r="N1515" s="87"/>
      <c r="O1515" s="87"/>
      <c r="P1515" s="87"/>
      <c r="Q1515" s="87"/>
      <c r="R1515" s="87"/>
      <c r="S1515" s="87"/>
      <c r="T1515" s="87"/>
    </row>
    <row x14ac:dyDescent="0.25" r="1516" customHeight="1" ht="17.25">
      <c r="A1516" s="178">
        <f>A1515</f>
        <v>25569.375</v>
      </c>
      <c r="B1516" s="186" t="s">
        <v>37</v>
      </c>
      <c r="C1516" s="180"/>
      <c r="D1516" s="180">
        <v>6</v>
      </c>
      <c r="E1516" s="180"/>
      <c r="F1516" s="180"/>
      <c r="G1516" s="180">
        <f>SUM(C1516:F1516)</f>
      </c>
      <c r="H1516" s="182">
        <v>6500</v>
      </c>
      <c r="I1516" s="125">
        <f>G1516*H1516</f>
      </c>
      <c r="J1516" s="125">
        <f>I1516*0.1</f>
      </c>
      <c r="K1516" s="125">
        <f>SUM(I1516:J1516)</f>
      </c>
      <c r="L1516" s="175"/>
      <c r="M1516" s="87"/>
      <c r="N1516" s="87"/>
      <c r="O1516" s="87"/>
      <c r="P1516" s="87"/>
      <c r="Q1516" s="87"/>
      <c r="R1516" s="87"/>
      <c r="S1516" s="87"/>
      <c r="T1516" s="87"/>
    </row>
    <row x14ac:dyDescent="0.25" r="1517" customHeight="1" ht="17.25">
      <c r="A1517" s="178">
        <f>A1516</f>
        <v>25569.375</v>
      </c>
      <c r="B1517" s="186" t="s">
        <v>64</v>
      </c>
      <c r="C1517" s="180"/>
      <c r="D1517" s="180">
        <v>55</v>
      </c>
      <c r="E1517" s="180">
        <v>12</v>
      </c>
      <c r="F1517" s="180"/>
      <c r="G1517" s="180">
        <f>SUM(C1517:F1517)</f>
      </c>
      <c r="H1517" s="182">
        <v>5500</v>
      </c>
      <c r="I1517" s="125">
        <f>G1517*H1517</f>
      </c>
      <c r="J1517" s="125">
        <f>I1517*0.1</f>
      </c>
      <c r="K1517" s="125">
        <f>SUM(I1517:J1517)</f>
      </c>
      <c r="L1517" s="175"/>
      <c r="M1517" s="87"/>
      <c r="N1517" s="87"/>
      <c r="O1517" s="87"/>
      <c r="P1517" s="87"/>
      <c r="Q1517" s="87"/>
      <c r="R1517" s="87"/>
      <c r="S1517" s="87"/>
      <c r="T1517" s="87"/>
    </row>
    <row x14ac:dyDescent="0.25" r="1518" customHeight="1" ht="17.25">
      <c r="A1518" s="178">
        <f>A1517</f>
        <v>25569.375</v>
      </c>
      <c r="B1518" s="179" t="s">
        <v>25</v>
      </c>
      <c r="C1518" s="180"/>
      <c r="D1518" s="180">
        <v>20</v>
      </c>
      <c r="E1518" s="180"/>
      <c r="F1518" s="180"/>
      <c r="G1518" s="180">
        <f>SUM(C1518:F1518)</f>
      </c>
      <c r="H1518" s="182">
        <v>6000</v>
      </c>
      <c r="I1518" s="125">
        <f>G1518*H1518</f>
      </c>
      <c r="J1518" s="125">
        <f>I1518*0.1</f>
      </c>
      <c r="K1518" s="125">
        <f>SUM(I1518:J1518)</f>
      </c>
      <c r="L1518" s="175"/>
      <c r="M1518" s="87"/>
      <c r="N1518" s="87"/>
      <c r="O1518" s="87"/>
      <c r="P1518" s="87"/>
      <c r="Q1518" s="87"/>
      <c r="R1518" s="87"/>
      <c r="S1518" s="87"/>
      <c r="T1518" s="87"/>
    </row>
    <row x14ac:dyDescent="0.25" r="1519" customHeight="1" ht="17.25">
      <c r="A1519" s="178">
        <f>A1518</f>
        <v>25569.375</v>
      </c>
      <c r="B1519" s="186" t="s">
        <v>76</v>
      </c>
      <c r="C1519" s="188"/>
      <c r="D1519" s="180">
        <v>25</v>
      </c>
      <c r="E1519" s="180">
        <v>15</v>
      </c>
      <c r="F1519" s="180"/>
      <c r="G1519" s="180">
        <f>SUM(C1519:F1519)</f>
      </c>
      <c r="H1519" s="125">
        <v>6000</v>
      </c>
      <c r="I1519" s="125">
        <f>G1519*H1519</f>
      </c>
      <c r="J1519" s="125">
        <f>I1519*0.1</f>
      </c>
      <c r="K1519" s="125">
        <f>SUM(I1519:J1519)</f>
      </c>
      <c r="L1519" s="175"/>
      <c r="M1519" s="87"/>
      <c r="N1519" s="87"/>
      <c r="O1519" s="87"/>
      <c r="P1519" s="87"/>
      <c r="Q1519" s="87"/>
      <c r="R1519" s="87"/>
      <c r="S1519" s="87"/>
      <c r="T1519" s="87"/>
    </row>
    <row x14ac:dyDescent="0.25" r="1520" customHeight="1" ht="17.25">
      <c r="A1520" s="178">
        <f>A1519</f>
        <v>25569.375</v>
      </c>
      <c r="B1520" s="186" t="s">
        <v>149</v>
      </c>
      <c r="C1520" s="180"/>
      <c r="D1520" s="180">
        <v>114</v>
      </c>
      <c r="E1520" s="180">
        <v>33</v>
      </c>
      <c r="F1520" s="180">
        <v>2</v>
      </c>
      <c r="G1520" s="180">
        <f>SUM(C1520:F1520)</f>
      </c>
      <c r="H1520" s="125">
        <v>6000</v>
      </c>
      <c r="I1520" s="125">
        <f>G1520*H1520</f>
      </c>
      <c r="J1520" s="125">
        <f>I1520*0.1</f>
      </c>
      <c r="K1520" s="125">
        <f>SUM(I1520:J1520)</f>
      </c>
      <c r="L1520" s="175"/>
      <c r="M1520" s="87"/>
      <c r="N1520" s="87"/>
      <c r="O1520" s="87"/>
      <c r="P1520" s="87"/>
      <c r="Q1520" s="87"/>
      <c r="R1520" s="87"/>
      <c r="S1520" s="87"/>
      <c r="T1520" s="87"/>
    </row>
    <row x14ac:dyDescent="0.25" r="1521" customHeight="1" ht="17.25">
      <c r="A1521" s="178">
        <f>A1520</f>
        <v>25569.375</v>
      </c>
      <c r="B1521" s="186" t="s">
        <v>43</v>
      </c>
      <c r="C1521" s="180"/>
      <c r="D1521" s="180">
        <v>35</v>
      </c>
      <c r="E1521" s="180"/>
      <c r="F1521" s="180"/>
      <c r="G1521" s="180">
        <f>SUM(C1521:F1521)</f>
      </c>
      <c r="H1521" s="125">
        <v>6000</v>
      </c>
      <c r="I1521" s="125">
        <f>G1521*H1521</f>
      </c>
      <c r="J1521" s="125">
        <f>I1521*0.1</f>
      </c>
      <c r="K1521" s="125">
        <f>SUM(I1521:J1521)</f>
      </c>
      <c r="L1521" s="175"/>
      <c r="M1521" s="87"/>
      <c r="N1521" s="87"/>
      <c r="O1521" s="87"/>
      <c r="P1521" s="87"/>
      <c r="Q1521" s="87"/>
      <c r="R1521" s="87"/>
      <c r="S1521" s="87"/>
      <c r="T1521" s="87"/>
    </row>
    <row x14ac:dyDescent="0.25" r="1522" customHeight="1" ht="17.25">
      <c r="A1522" s="178">
        <f>A1521</f>
        <v>25569.375</v>
      </c>
      <c r="B1522" s="186" t="s">
        <v>18</v>
      </c>
      <c r="C1522" s="180"/>
      <c r="D1522" s="180">
        <v>8</v>
      </c>
      <c r="E1522" s="180">
        <v>7</v>
      </c>
      <c r="F1522" s="180">
        <v>6</v>
      </c>
      <c r="G1522" s="180">
        <f>SUM(C1522:F1522)</f>
      </c>
      <c r="H1522" s="125">
        <v>6000</v>
      </c>
      <c r="I1522" s="125">
        <f>G1522*H1522</f>
      </c>
      <c r="J1522" s="125">
        <f>I1522*0.1</f>
      </c>
      <c r="K1522" s="125">
        <f>SUM(I1522:J1522)</f>
      </c>
      <c r="L1522" s="175"/>
      <c r="M1522" s="87"/>
      <c r="N1522" s="87"/>
      <c r="O1522" s="87"/>
      <c r="P1522" s="87"/>
      <c r="Q1522" s="87"/>
      <c r="R1522" s="87"/>
      <c r="S1522" s="87"/>
      <c r="T1522" s="87"/>
    </row>
    <row x14ac:dyDescent="0.25" r="1523" customHeight="1" ht="17.25">
      <c r="A1523" s="178">
        <f>A1522</f>
        <v>25569.375</v>
      </c>
      <c r="B1523" s="186" t="s">
        <v>82</v>
      </c>
      <c r="C1523" s="188">
        <v>12</v>
      </c>
      <c r="D1523" s="180">
        <v>25</v>
      </c>
      <c r="E1523" s="180">
        <v>9</v>
      </c>
      <c r="F1523" s="180">
        <v>7</v>
      </c>
      <c r="G1523" s="180">
        <f>SUM(C1523:F1523)</f>
      </c>
      <c r="H1523" s="125">
        <v>5000</v>
      </c>
      <c r="I1523" s="125">
        <f>G1523*H1523</f>
      </c>
      <c r="J1523" s="125">
        <f>I1523*0.1</f>
      </c>
      <c r="K1523" s="125">
        <f>SUM(I1523:J1523)</f>
      </c>
      <c r="L1523" s="175"/>
      <c r="M1523" s="87"/>
      <c r="N1523" s="87"/>
      <c r="O1523" s="87"/>
      <c r="P1523" s="87"/>
      <c r="Q1523" s="87"/>
      <c r="R1523" s="87"/>
      <c r="S1523" s="87"/>
      <c r="T1523" s="87"/>
    </row>
    <row x14ac:dyDescent="0.25" r="1524" customHeight="1" ht="17.25">
      <c r="A1524" s="178">
        <f>A1523</f>
        <v>25569.375</v>
      </c>
      <c r="B1524" s="186" t="s">
        <v>151</v>
      </c>
      <c r="C1524" s="180"/>
      <c r="D1524" s="180">
        <v>12</v>
      </c>
      <c r="E1524" s="180"/>
      <c r="F1524" s="180"/>
      <c r="G1524" s="180">
        <f>SUM(C1524:F1524)</f>
      </c>
      <c r="H1524" s="125">
        <v>5000</v>
      </c>
      <c r="I1524" s="125">
        <f>G1524*H1524</f>
      </c>
      <c r="J1524" s="125">
        <f>I1524*0.1</f>
      </c>
      <c r="K1524" s="125">
        <f>SUM(I1524:J1524)</f>
      </c>
      <c r="L1524" s="175"/>
      <c r="M1524" s="87"/>
      <c r="N1524" s="87"/>
      <c r="O1524" s="87"/>
      <c r="P1524" s="87"/>
      <c r="Q1524" s="87"/>
      <c r="R1524" s="87"/>
      <c r="S1524" s="87"/>
      <c r="T1524" s="87"/>
    </row>
    <row x14ac:dyDescent="0.25" r="1525" customHeight="1" ht="17.25">
      <c r="A1525" s="178">
        <f>A1524</f>
        <v>25569.375</v>
      </c>
      <c r="B1525" s="186" t="s">
        <v>105</v>
      </c>
      <c r="C1525" s="180"/>
      <c r="D1525" s="180"/>
      <c r="E1525" s="180"/>
      <c r="F1525" s="180"/>
      <c r="G1525" s="180">
        <f>SUM(C1525:F1525)</f>
      </c>
      <c r="H1525" s="125">
        <v>7000</v>
      </c>
      <c r="I1525" s="125">
        <f>G1525*H1525</f>
      </c>
      <c r="J1525" s="185"/>
      <c r="K1525" s="125">
        <f>SUM(I1525:J1525)</f>
      </c>
      <c r="L1525" s="175"/>
      <c r="M1525" s="87"/>
      <c r="N1525" s="87"/>
      <c r="O1525" s="87"/>
      <c r="P1525" s="87"/>
      <c r="Q1525" s="87"/>
      <c r="R1525" s="87"/>
      <c r="S1525" s="87"/>
      <c r="T1525" s="87"/>
    </row>
    <row x14ac:dyDescent="0.25" r="1526" customHeight="1" ht="17.25">
      <c r="A1526" s="178">
        <f>A1525</f>
        <v>25569.375</v>
      </c>
      <c r="B1526" s="186" t="s">
        <v>23</v>
      </c>
      <c r="C1526" s="180"/>
      <c r="D1526" s="180">
        <v>15</v>
      </c>
      <c r="E1526" s="180"/>
      <c r="F1526" s="180"/>
      <c r="G1526" s="180">
        <f>SUM(C1526:F1526)</f>
      </c>
      <c r="H1526" s="125">
        <v>6000</v>
      </c>
      <c r="I1526" s="125">
        <f>G1526*H1526</f>
      </c>
      <c r="J1526" s="125">
        <f>I1526*0.1</f>
      </c>
      <c r="K1526" s="125">
        <f>SUM(I1526:J1526)</f>
      </c>
      <c r="L1526" s="175"/>
      <c r="M1526" s="87"/>
      <c r="N1526" s="87"/>
      <c r="O1526" s="87"/>
      <c r="P1526" s="87"/>
      <c r="Q1526" s="87"/>
      <c r="R1526" s="87"/>
      <c r="S1526" s="87"/>
      <c r="T1526" s="87"/>
    </row>
    <row x14ac:dyDescent="0.25" r="1527" customHeight="1" ht="17.25">
      <c r="A1527" s="178">
        <f>A1526</f>
        <v>25569.375</v>
      </c>
      <c r="B1527" s="186" t="s">
        <v>40</v>
      </c>
      <c r="C1527" s="180"/>
      <c r="D1527" s="180">
        <v>15</v>
      </c>
      <c r="E1527" s="180"/>
      <c r="F1527" s="180"/>
      <c r="G1527" s="180">
        <f>SUM(C1527:F1527)</f>
      </c>
      <c r="H1527" s="125">
        <v>6500</v>
      </c>
      <c r="I1527" s="125">
        <f>G1527*H1527</f>
      </c>
      <c r="J1527" s="125">
        <f>I1527*0.1</f>
      </c>
      <c r="K1527" s="125">
        <f>SUM(I1527:J1527)</f>
      </c>
      <c r="L1527" s="175"/>
      <c r="M1527" s="87"/>
      <c r="N1527" s="87"/>
      <c r="O1527" s="87"/>
      <c r="P1527" s="87"/>
      <c r="Q1527" s="87"/>
      <c r="R1527" s="87"/>
      <c r="S1527" s="87"/>
      <c r="T1527" s="87"/>
    </row>
    <row x14ac:dyDescent="0.25" r="1528" customHeight="1" ht="17.25">
      <c r="A1528" s="178">
        <f>A1527</f>
        <v>25569.375</v>
      </c>
      <c r="B1528" s="186" t="s">
        <v>86</v>
      </c>
      <c r="C1528" s="180"/>
      <c r="D1528" s="180"/>
      <c r="E1528" s="180">
        <v>6</v>
      </c>
      <c r="F1528" s="180"/>
      <c r="G1528" s="180">
        <f>SUM(C1528:F1528)</f>
      </c>
      <c r="H1528" s="125">
        <v>6000</v>
      </c>
      <c r="I1528" s="125">
        <f>G1528*H1528</f>
      </c>
      <c r="J1528" s="125">
        <f>I1528*0.1</f>
      </c>
      <c r="K1528" s="125">
        <f>SUM(I1528:J1528)</f>
      </c>
      <c r="L1528" s="175"/>
      <c r="M1528" s="87"/>
      <c r="N1528" s="87"/>
      <c r="O1528" s="87"/>
      <c r="P1528" s="87"/>
      <c r="Q1528" s="87"/>
      <c r="R1528" s="87"/>
      <c r="S1528" s="87"/>
      <c r="T1528" s="87"/>
    </row>
    <row x14ac:dyDescent="0.25" r="1529" customHeight="1" ht="17.25">
      <c r="A1529" s="178">
        <f>A1528</f>
        <v>25569.375</v>
      </c>
      <c r="B1529" s="186" t="s">
        <v>86</v>
      </c>
      <c r="C1529" s="180"/>
      <c r="D1529" s="192">
        <v>19</v>
      </c>
      <c r="E1529" s="180"/>
      <c r="F1529" s="192">
        <v>5</v>
      </c>
      <c r="G1529" s="180">
        <f>SUM(C1529:F1529)</f>
      </c>
      <c r="H1529" s="193">
        <v>9000</v>
      </c>
      <c r="I1529" s="125">
        <f>G1529*H1529</f>
      </c>
      <c r="J1529" s="125">
        <f>I1529*0.1</f>
      </c>
      <c r="K1529" s="125">
        <f>SUM(I1529:J1529)</f>
      </c>
      <c r="L1529" s="175"/>
      <c r="M1529" s="87"/>
      <c r="N1529" s="87"/>
      <c r="O1529" s="87"/>
      <c r="P1529" s="87"/>
      <c r="Q1529" s="87"/>
      <c r="R1529" s="87"/>
      <c r="S1529" s="87"/>
      <c r="T1529" s="87"/>
    </row>
    <row x14ac:dyDescent="0.25" r="1530" customHeight="1" ht="17.25">
      <c r="A1530" s="178">
        <f>A1528</f>
        <v>25569.375</v>
      </c>
      <c r="B1530" s="186" t="s">
        <v>152</v>
      </c>
      <c r="C1530" s="180"/>
      <c r="D1530" s="180">
        <v>0</v>
      </c>
      <c r="E1530" s="180"/>
      <c r="F1530" s="180"/>
      <c r="G1530" s="180">
        <f>SUM(C1530:F1530)</f>
      </c>
      <c r="H1530" s="125">
        <v>6000</v>
      </c>
      <c r="I1530" s="125">
        <f>G1530*H1530</f>
      </c>
      <c r="J1530" s="125">
        <f>I1530*0.1</f>
      </c>
      <c r="K1530" s="125">
        <f>SUM(I1530:J1530)</f>
      </c>
      <c r="L1530" s="175"/>
      <c r="M1530" s="87"/>
      <c r="N1530" s="87"/>
      <c r="O1530" s="87"/>
      <c r="P1530" s="87"/>
      <c r="Q1530" s="87"/>
      <c r="R1530" s="87"/>
      <c r="S1530" s="87"/>
      <c r="T1530" s="87"/>
    </row>
    <row x14ac:dyDescent="0.25" r="1531" customHeight="1" ht="17.25">
      <c r="A1531" s="178">
        <f>A1526</f>
        <v>25569.375</v>
      </c>
      <c r="B1531" s="186" t="s">
        <v>153</v>
      </c>
      <c r="C1531" s="180"/>
      <c r="D1531" s="180">
        <v>10</v>
      </c>
      <c r="E1531" s="180"/>
      <c r="F1531" s="180"/>
      <c r="G1531" s="180">
        <f>SUM(C1531:F1531)</f>
      </c>
      <c r="H1531" s="125">
        <v>6000</v>
      </c>
      <c r="I1531" s="125">
        <f>G1531*H1531</f>
      </c>
      <c r="J1531" s="125">
        <f>I1531*0.1</f>
      </c>
      <c r="K1531" s="125">
        <f>SUM(I1531:J1531)</f>
      </c>
      <c r="L1531" s="175"/>
      <c r="M1531" s="87"/>
      <c r="N1531" s="87"/>
      <c r="O1531" s="87"/>
      <c r="P1531" s="87"/>
      <c r="Q1531" s="87"/>
      <c r="R1531" s="87"/>
      <c r="S1531" s="87"/>
      <c r="T1531" s="87"/>
    </row>
    <row x14ac:dyDescent="0.25" r="1532" customHeight="1" ht="17.25">
      <c r="A1532" s="178">
        <f>A1527</f>
        <v>25569.375</v>
      </c>
      <c r="B1532" s="186" t="s">
        <v>46</v>
      </c>
      <c r="C1532" s="204">
        <v>8</v>
      </c>
      <c r="D1532" s="180">
        <v>15</v>
      </c>
      <c r="E1532" s="180">
        <v>8</v>
      </c>
      <c r="F1532" s="180"/>
      <c r="G1532" s="180">
        <f>SUM(C1532:F1532)</f>
      </c>
      <c r="H1532" s="125">
        <v>5500</v>
      </c>
      <c r="I1532" s="125">
        <f>G1532*H1532</f>
      </c>
      <c r="J1532" s="125">
        <f>I1532*0.1</f>
      </c>
      <c r="K1532" s="125">
        <f>SUM(I1532:J1532)</f>
      </c>
      <c r="L1532" s="175"/>
      <c r="M1532" s="87"/>
      <c r="N1532" s="87"/>
      <c r="O1532" s="87"/>
      <c r="P1532" s="87"/>
      <c r="Q1532" s="87"/>
      <c r="R1532" s="87"/>
      <c r="S1532" s="87"/>
      <c r="T1532" s="87"/>
    </row>
    <row x14ac:dyDescent="0.25" r="1533" customHeight="1" ht="17.25">
      <c r="A1533" s="178">
        <f>A1526</f>
        <v>25569.375</v>
      </c>
      <c r="B1533" s="186"/>
      <c r="C1533" s="180"/>
      <c r="D1533" s="180"/>
      <c r="E1533" s="180"/>
      <c r="F1533" s="180"/>
      <c r="G1533" s="180">
        <f>SUM(C1533:F1533)</f>
      </c>
      <c r="H1533" s="125"/>
      <c r="I1533" s="125">
        <f>G1533*H1533</f>
      </c>
      <c r="J1533" s="125">
        <f>I1533*0.1</f>
      </c>
      <c r="K1533" s="125">
        <f>SUM(I1533:J1533)</f>
      </c>
      <c r="L1533" s="175"/>
      <c r="M1533" s="87"/>
      <c r="N1533" s="87"/>
      <c r="O1533" s="87"/>
      <c r="P1533" s="87"/>
      <c r="Q1533" s="87"/>
      <c r="R1533" s="87"/>
      <c r="S1533" s="87"/>
      <c r="T1533" s="87"/>
    </row>
    <row x14ac:dyDescent="0.25" r="1534" customHeight="1" ht="17.25">
      <c r="A1534" s="178">
        <f>A1527</f>
        <v>25569.375</v>
      </c>
      <c r="B1534" s="186"/>
      <c r="C1534" s="180"/>
      <c r="D1534" s="180"/>
      <c r="E1534" s="180"/>
      <c r="F1534" s="180"/>
      <c r="G1534" s="180">
        <f>SUM(C1534:F1534)</f>
      </c>
      <c r="H1534" s="125"/>
      <c r="I1534" s="125">
        <f>G1534*H1534</f>
      </c>
      <c r="J1534" s="125">
        <f>I1534*0.1</f>
      </c>
      <c r="K1534" s="125">
        <f>SUM(I1534:J1534)</f>
      </c>
      <c r="L1534" s="175"/>
      <c r="M1534" s="87"/>
      <c r="N1534" s="87"/>
      <c r="O1534" s="87"/>
      <c r="P1534" s="87"/>
      <c r="Q1534" s="87"/>
      <c r="R1534" s="87"/>
      <c r="S1534" s="87"/>
      <c r="T1534" s="87"/>
    </row>
    <row x14ac:dyDescent="0.25" r="1535" customHeight="1" ht="17.25">
      <c r="A1535" s="178">
        <f>A1533</f>
        <v>25569.375</v>
      </c>
      <c r="B1535" s="179"/>
      <c r="C1535" s="180"/>
      <c r="D1535" s="180"/>
      <c r="E1535" s="180"/>
      <c r="F1535" s="180"/>
      <c r="G1535" s="180">
        <f>SUM(C1535:F1535)</f>
      </c>
      <c r="H1535" s="125"/>
      <c r="I1535" s="125">
        <f>G1535*H1535</f>
      </c>
      <c r="J1535" s="125">
        <v>0</v>
      </c>
      <c r="K1535" s="125">
        <f>SUM(I1535:J1535)</f>
      </c>
      <c r="L1535" s="175"/>
      <c r="M1535" s="87"/>
      <c r="N1535" s="87"/>
      <c r="O1535" s="87"/>
      <c r="P1535" s="87"/>
      <c r="Q1535" s="87"/>
      <c r="R1535" s="87"/>
      <c r="S1535" s="87"/>
      <c r="T1535" s="87"/>
    </row>
    <row x14ac:dyDescent="0.25" r="1536" customHeight="1" ht="17.25">
      <c r="A1536" s="189">
        <f>A1535</f>
        <v>25569.375</v>
      </c>
      <c r="B1536" s="190" t="s">
        <v>155</v>
      </c>
      <c r="C1536" s="191">
        <f>SUM(C1489:C1535)</f>
      </c>
      <c r="D1536" s="191">
        <f>SUM(D1489:D1535)</f>
      </c>
      <c r="E1536" s="191">
        <f>SUM(E1489:E1535)</f>
      </c>
      <c r="F1536" s="191">
        <f>SUM(F1489:F1535)</f>
      </c>
      <c r="G1536" s="191">
        <f>SUM(G1489:G1535)</f>
      </c>
      <c r="H1536" s="191"/>
      <c r="I1536" s="191">
        <f>SUM(I1489:I1535)</f>
      </c>
      <c r="J1536" s="191">
        <f>SUM(J1489:J1535)</f>
      </c>
      <c r="K1536" s="191">
        <f>SUM(K1489:K1535)</f>
      </c>
      <c r="L1536" s="175"/>
      <c r="M1536" s="87"/>
      <c r="N1536" s="87"/>
      <c r="O1536" s="87"/>
      <c r="P1536" s="87"/>
      <c r="Q1536" s="87"/>
      <c r="R1536" s="87"/>
      <c r="S1536" s="87"/>
      <c r="T1536" s="87"/>
    </row>
    <row x14ac:dyDescent="0.25" r="1537" customHeight="1" ht="17.25">
      <c r="A1537" s="178">
        <f>A1536</f>
        <v>25569.375</v>
      </c>
      <c r="B1537" s="186" t="s">
        <v>113</v>
      </c>
      <c r="C1537" s="180"/>
      <c r="D1537" s="180">
        <v>44</v>
      </c>
      <c r="E1537" s="180">
        <v>53</v>
      </c>
      <c r="F1537" s="180"/>
      <c r="G1537" s="180">
        <f>SUM(C1537:F1537)</f>
      </c>
      <c r="H1537" s="125">
        <v>6500</v>
      </c>
      <c r="I1537" s="125">
        <f>G1537*H1537</f>
      </c>
      <c r="J1537" s="185"/>
      <c r="K1537" s="125">
        <f>SUM(I1537:J1537)</f>
      </c>
      <c r="L1537" s="175"/>
      <c r="M1537" s="87"/>
      <c r="N1537" s="87"/>
      <c r="O1537" s="87"/>
      <c r="P1537" s="87"/>
      <c r="Q1537" s="87"/>
      <c r="R1537" s="87"/>
      <c r="S1537" s="87"/>
      <c r="T1537" s="87"/>
    </row>
    <row x14ac:dyDescent="0.25" r="1538" customHeight="1" ht="17.25">
      <c r="A1538" s="178">
        <f>A1537</f>
        <v>25569.375</v>
      </c>
      <c r="B1538" s="186" t="s">
        <v>156</v>
      </c>
      <c r="C1538" s="180"/>
      <c r="D1538" s="180">
        <v>10</v>
      </c>
      <c r="E1538" s="180">
        <v>7</v>
      </c>
      <c r="F1538" s="180"/>
      <c r="G1538" s="180">
        <f>SUM(C1538:F1538)</f>
      </c>
      <c r="H1538" s="125">
        <v>6500</v>
      </c>
      <c r="I1538" s="125">
        <f>G1538*H1538</f>
      </c>
      <c r="J1538" s="185"/>
      <c r="K1538" s="125">
        <f>SUM(I1538:J1538)</f>
      </c>
      <c r="L1538" s="175"/>
      <c r="M1538" s="87"/>
      <c r="N1538" s="87"/>
      <c r="O1538" s="87"/>
      <c r="P1538" s="87"/>
      <c r="Q1538" s="87"/>
      <c r="R1538" s="87"/>
      <c r="S1538" s="87"/>
      <c r="T1538" s="87"/>
    </row>
    <row x14ac:dyDescent="0.25" r="1539" customHeight="1" ht="17.25">
      <c r="A1539" s="178">
        <f>A1538</f>
        <v>25569.375</v>
      </c>
      <c r="B1539" s="186" t="s">
        <v>112</v>
      </c>
      <c r="C1539" s="180"/>
      <c r="D1539" s="180">
        <v>7</v>
      </c>
      <c r="E1539" s="180">
        <v>4</v>
      </c>
      <c r="F1539" s="180"/>
      <c r="G1539" s="180">
        <f>SUM(C1539:F1539)</f>
      </c>
      <c r="H1539" s="125">
        <v>6900</v>
      </c>
      <c r="I1539" s="125">
        <f>G1539*H1539</f>
      </c>
      <c r="J1539" s="185"/>
      <c r="K1539" s="125">
        <f>SUM(I1539:J1539)</f>
      </c>
      <c r="L1539" s="175"/>
      <c r="M1539" s="87"/>
      <c r="N1539" s="87"/>
      <c r="O1539" s="87"/>
      <c r="P1539" s="87"/>
      <c r="Q1539" s="87"/>
      <c r="R1539" s="87"/>
      <c r="S1539" s="87"/>
      <c r="T1539" s="87"/>
    </row>
    <row x14ac:dyDescent="0.25" r="1540" customHeight="1" ht="17.25">
      <c r="A1540" s="178">
        <f>A1539</f>
        <v>25569.375</v>
      </c>
      <c r="B1540" s="179"/>
      <c r="C1540" s="180"/>
      <c r="D1540" s="180"/>
      <c r="E1540" s="180"/>
      <c r="F1540" s="180"/>
      <c r="G1540" s="180">
        <f>SUM(C1540:F1540)</f>
      </c>
      <c r="H1540" s="125"/>
      <c r="I1540" s="125">
        <f>G1540*H1540</f>
      </c>
      <c r="J1540" s="185"/>
      <c r="K1540" s="125">
        <f>SUM(I1540:J1540)</f>
      </c>
      <c r="L1540" s="175"/>
      <c r="M1540" s="87"/>
      <c r="N1540" s="87"/>
      <c r="O1540" s="87"/>
      <c r="P1540" s="87"/>
      <c r="Q1540" s="87"/>
      <c r="R1540" s="87"/>
      <c r="S1540" s="87"/>
      <c r="T1540" s="87"/>
    </row>
    <row x14ac:dyDescent="0.25" r="1541" customHeight="1" ht="17.25">
      <c r="A1541" s="178">
        <f>A1540</f>
        <v>25569.375</v>
      </c>
      <c r="B1541" s="179"/>
      <c r="C1541" s="180"/>
      <c r="D1541" s="180"/>
      <c r="E1541" s="180"/>
      <c r="F1541" s="180"/>
      <c r="G1541" s="180">
        <f>SUM(C1541:F1541)</f>
      </c>
      <c r="H1541" s="125"/>
      <c r="I1541" s="125">
        <f>G1541*H1541</f>
      </c>
      <c r="J1541" s="185"/>
      <c r="K1541" s="125">
        <f>SUM(I1541:J1541)</f>
      </c>
      <c r="L1541" s="175"/>
      <c r="M1541" s="87"/>
      <c r="N1541" s="87"/>
      <c r="O1541" s="87"/>
      <c r="P1541" s="87"/>
      <c r="Q1541" s="87"/>
      <c r="R1541" s="87"/>
      <c r="S1541" s="87"/>
      <c r="T1541" s="87"/>
    </row>
    <row x14ac:dyDescent="0.25" r="1542" customHeight="1" ht="17.25">
      <c r="A1542" s="178">
        <f>A1541</f>
        <v>25569.375</v>
      </c>
      <c r="B1542" s="179"/>
      <c r="C1542" s="180"/>
      <c r="D1542" s="180"/>
      <c r="E1542" s="180"/>
      <c r="F1542" s="180"/>
      <c r="G1542" s="180">
        <f>SUM(C1542:F1542)</f>
      </c>
      <c r="H1542" s="125"/>
      <c r="I1542" s="125">
        <f>G1542*H1542</f>
      </c>
      <c r="J1542" s="185"/>
      <c r="K1542" s="125">
        <f>SUM(I1542:J1542)</f>
      </c>
      <c r="L1542" s="175"/>
      <c r="M1542" s="87"/>
      <c r="N1542" s="87"/>
      <c r="O1542" s="87"/>
      <c r="P1542" s="87"/>
      <c r="Q1542" s="87"/>
      <c r="R1542" s="87"/>
      <c r="S1542" s="87"/>
      <c r="T1542" s="87"/>
    </row>
    <row x14ac:dyDescent="0.25" r="1543" customHeight="1" ht="17.25">
      <c r="A1543" s="178">
        <f>A1542</f>
        <v>25569.375</v>
      </c>
      <c r="B1543" s="179"/>
      <c r="C1543" s="180"/>
      <c r="D1543" s="180"/>
      <c r="E1543" s="180"/>
      <c r="F1543" s="180"/>
      <c r="G1543" s="180">
        <f>SUM(C1543:F1543)</f>
      </c>
      <c r="H1543" s="125"/>
      <c r="I1543" s="125">
        <f>G1543*H1543</f>
      </c>
      <c r="J1543" s="185"/>
      <c r="K1543" s="125">
        <f>SUM(I1543:J1543)</f>
      </c>
      <c r="L1543" s="175"/>
      <c r="M1543" s="87"/>
      <c r="N1543" s="87"/>
      <c r="O1543" s="87"/>
      <c r="P1543" s="87"/>
      <c r="Q1543" s="87"/>
      <c r="R1543" s="87"/>
      <c r="S1543" s="87"/>
      <c r="T1543" s="87"/>
    </row>
    <row x14ac:dyDescent="0.25" r="1544" customHeight="1" ht="17.25">
      <c r="A1544" s="178">
        <f>A1543</f>
        <v>25569.375</v>
      </c>
      <c r="B1544" s="179"/>
      <c r="C1544" s="180"/>
      <c r="D1544" s="180"/>
      <c r="E1544" s="180"/>
      <c r="F1544" s="180"/>
      <c r="G1544" s="180">
        <f>SUM(C1544:F1544)</f>
      </c>
      <c r="H1544" s="125"/>
      <c r="I1544" s="125">
        <f>G1544*H1544</f>
      </c>
      <c r="J1544" s="185"/>
      <c r="K1544" s="125">
        <f>SUM(I1544:J1544)</f>
      </c>
      <c r="L1544" s="175"/>
      <c r="M1544" s="87"/>
      <c r="N1544" s="87"/>
      <c r="O1544" s="87"/>
      <c r="P1544" s="87"/>
      <c r="Q1544" s="87"/>
      <c r="R1544" s="87"/>
      <c r="S1544" s="87"/>
      <c r="T1544" s="87"/>
    </row>
    <row x14ac:dyDescent="0.25" r="1545" customHeight="1" ht="17.25">
      <c r="A1545" s="189">
        <f>A1544</f>
        <v>25569.375</v>
      </c>
      <c r="B1545" s="190" t="s">
        <v>157</v>
      </c>
      <c r="C1545" s="191">
        <f>SUM(C1537:C1544)</f>
      </c>
      <c r="D1545" s="191">
        <f>SUM(D1537:D1544)</f>
      </c>
      <c r="E1545" s="191">
        <f>SUM(E1537:E1544)</f>
      </c>
      <c r="F1545" s="191">
        <f>SUM(F1537:F1544)</f>
      </c>
      <c r="G1545" s="191">
        <f>SUM(G1537:G1544)</f>
      </c>
      <c r="H1545" s="201"/>
      <c r="I1545" s="201">
        <f>SUM(I1537:I1544)</f>
      </c>
      <c r="J1545" s="201"/>
      <c r="K1545" s="202">
        <f>SUM(K1537:K1544)</f>
      </c>
      <c r="L1545" s="175"/>
      <c r="M1545" s="87"/>
      <c r="N1545" s="87"/>
      <c r="O1545" s="87"/>
      <c r="P1545" s="87"/>
      <c r="Q1545" s="87"/>
      <c r="R1545" s="87"/>
      <c r="S1545" s="87"/>
      <c r="T1545" s="87"/>
    </row>
    <row x14ac:dyDescent="0.25" r="1546" customHeight="1" ht="17.25" hidden="1">
      <c r="A1546" s="172" t="s">
        <v>128</v>
      </c>
      <c r="B1546" s="173" t="s">
        <v>2</v>
      </c>
      <c r="C1546" s="174" t="s">
        <v>129</v>
      </c>
      <c r="D1546" s="174" t="s">
        <v>130</v>
      </c>
      <c r="E1546" s="174" t="s">
        <v>131</v>
      </c>
      <c r="F1546" s="174" t="s">
        <v>132</v>
      </c>
      <c r="G1546" s="174" t="s">
        <v>133</v>
      </c>
      <c r="H1546" s="174" t="s">
        <v>7</v>
      </c>
      <c r="I1546" s="174" t="s">
        <v>134</v>
      </c>
      <c r="J1546" s="174" t="s">
        <v>90</v>
      </c>
      <c r="K1546" s="174" t="s">
        <v>135</v>
      </c>
      <c r="L1546" s="175"/>
      <c r="M1546" s="87"/>
      <c r="N1546" s="87"/>
      <c r="O1546" s="87"/>
      <c r="P1546" s="87"/>
      <c r="Q1546" s="87"/>
      <c r="R1546" s="87"/>
      <c r="S1546" s="87"/>
      <c r="T1546" s="87"/>
    </row>
    <row x14ac:dyDescent="0.25" r="1547" customHeight="1" ht="17.25">
      <c r="A1547" s="178">
        <f>A1545+1</f>
        <v>25569.375</v>
      </c>
      <c r="B1547" s="179" t="s">
        <v>137</v>
      </c>
      <c r="C1547" s="180"/>
      <c r="D1547" s="181">
        <v>120</v>
      </c>
      <c r="E1547" s="181">
        <v>0</v>
      </c>
      <c r="F1547" s="180"/>
      <c r="G1547" s="180">
        <f>SUM(C1547:F1547)</f>
      </c>
      <c r="H1547" s="182">
        <v>4500</v>
      </c>
      <c r="I1547" s="125">
        <f>G1547*H1547</f>
      </c>
      <c r="J1547" s="125">
        <f>I1547*0.1</f>
      </c>
      <c r="K1547" s="125">
        <f>SUM(I1547:J1547)</f>
      </c>
      <c r="L1547" s="175"/>
      <c r="M1547" s="87"/>
      <c r="N1547" s="87"/>
      <c r="O1547" s="87"/>
      <c r="P1547" s="87"/>
      <c r="Q1547" s="87"/>
      <c r="R1547" s="87"/>
      <c r="S1547" s="87"/>
      <c r="T1547" s="87"/>
    </row>
    <row x14ac:dyDescent="0.25" r="1548" customHeight="1" ht="17.25">
      <c r="A1548" s="178">
        <f>A1547</f>
        <v>25569.375</v>
      </c>
      <c r="B1548" s="179" t="s">
        <v>13</v>
      </c>
      <c r="C1548" s="180"/>
      <c r="D1548" s="180">
        <v>12</v>
      </c>
      <c r="E1548" s="180"/>
      <c r="F1548" s="180"/>
      <c r="G1548" s="180">
        <f>SUM(C1548:F1548)</f>
      </c>
      <c r="H1548" s="182">
        <v>6000</v>
      </c>
      <c r="I1548" s="125">
        <f>G1548*H1548</f>
      </c>
      <c r="J1548" s="125">
        <f>I1548*0.1</f>
      </c>
      <c r="K1548" s="125">
        <f>SUM(I1548:J1548)</f>
      </c>
      <c r="L1548" s="175"/>
      <c r="M1548" s="87"/>
      <c r="N1548" s="87"/>
      <c r="O1548" s="87"/>
      <c r="P1548" s="87"/>
      <c r="Q1548" s="87"/>
      <c r="R1548" s="87"/>
      <c r="S1548" s="87"/>
      <c r="T1548" s="87"/>
    </row>
    <row x14ac:dyDescent="0.25" r="1549" customHeight="1" ht="17.25">
      <c r="A1549" s="178">
        <f>A1548</f>
        <v>25569.375</v>
      </c>
      <c r="B1549" s="179" t="s">
        <v>58</v>
      </c>
      <c r="C1549" s="183">
        <v>14</v>
      </c>
      <c r="D1549" s="180">
        <v>13</v>
      </c>
      <c r="E1549" s="180">
        <v>9</v>
      </c>
      <c r="F1549" s="180"/>
      <c r="G1549" s="180">
        <f>SUM(C1549:F1549)</f>
      </c>
      <c r="H1549" s="182">
        <v>5500</v>
      </c>
      <c r="I1549" s="125">
        <f>G1549*H1549</f>
      </c>
      <c r="J1549" s="125">
        <f>I1549*0.1</f>
      </c>
      <c r="K1549" s="125">
        <f>SUM(I1549:J1549)</f>
      </c>
      <c r="L1549" s="175"/>
      <c r="M1549" s="87"/>
      <c r="N1549" s="87"/>
      <c r="O1549" s="87"/>
      <c r="P1549" s="87"/>
      <c r="Q1549" s="87"/>
      <c r="R1549" s="87"/>
      <c r="S1549" s="87"/>
      <c r="T1549" s="87"/>
    </row>
    <row x14ac:dyDescent="0.25" r="1550" customHeight="1" ht="17.25">
      <c r="A1550" s="178">
        <f>A1549</f>
        <v>25569.375</v>
      </c>
      <c r="B1550" s="179" t="s">
        <v>147</v>
      </c>
      <c r="C1550" s="183">
        <v>25</v>
      </c>
      <c r="D1550" s="180">
        <v>40</v>
      </c>
      <c r="E1550" s="180">
        <v>25</v>
      </c>
      <c r="F1550" s="180">
        <v>20</v>
      </c>
      <c r="G1550" s="180">
        <f>SUM(C1550:F1550)</f>
      </c>
      <c r="H1550" s="182">
        <v>5000</v>
      </c>
      <c r="I1550" s="125">
        <f>G1550*H1550</f>
      </c>
      <c r="J1550" s="125">
        <f>I1550*0.1</f>
      </c>
      <c r="K1550" s="125">
        <f>SUM(I1550:J1550)</f>
      </c>
      <c r="L1550" s="175"/>
      <c r="M1550" s="87"/>
      <c r="N1550" s="87"/>
      <c r="O1550" s="87"/>
      <c r="P1550" s="87"/>
      <c r="Q1550" s="87"/>
      <c r="R1550" s="87"/>
      <c r="S1550" s="87"/>
      <c r="T1550" s="87"/>
    </row>
    <row x14ac:dyDescent="0.25" r="1551" customHeight="1" ht="17.25">
      <c r="A1551" s="178">
        <f>A1550</f>
        <v>25569.375</v>
      </c>
      <c r="B1551" s="179" t="s">
        <v>27</v>
      </c>
      <c r="C1551" s="180"/>
      <c r="D1551" s="180">
        <v>10</v>
      </c>
      <c r="E1551" s="180">
        <v>10</v>
      </c>
      <c r="F1551" s="180"/>
      <c r="G1551" s="180">
        <f>SUM(C1551:F1551)</f>
      </c>
      <c r="H1551" s="182">
        <v>5500</v>
      </c>
      <c r="I1551" s="125">
        <f>G1551*H1551</f>
      </c>
      <c r="J1551" s="125">
        <f>I1551*0.1</f>
      </c>
      <c r="K1551" s="125">
        <f>SUM(I1551:J1551)</f>
      </c>
      <c r="L1551" s="175"/>
      <c r="M1551" s="87"/>
      <c r="N1551" s="87"/>
      <c r="O1551" s="87"/>
      <c r="P1551" s="87"/>
      <c r="Q1551" s="87"/>
      <c r="R1551" s="87"/>
      <c r="S1551" s="87"/>
      <c r="T1551" s="87"/>
    </row>
    <row x14ac:dyDescent="0.25" r="1552" customHeight="1" ht="17.25">
      <c r="A1552" s="178">
        <f>A1551</f>
        <v>25569.375</v>
      </c>
      <c r="B1552" s="179" t="s">
        <v>20</v>
      </c>
      <c r="C1552" s="180"/>
      <c r="D1552" s="180">
        <v>61</v>
      </c>
      <c r="E1552" s="181">
        <v>0</v>
      </c>
      <c r="F1552" s="180"/>
      <c r="G1552" s="180">
        <f>SUM(C1552:F1552)</f>
      </c>
      <c r="H1552" s="182">
        <v>5500</v>
      </c>
      <c r="I1552" s="125">
        <f>G1552*H1552</f>
      </c>
      <c r="J1552" s="125">
        <f>I1552*0.1</f>
      </c>
      <c r="K1552" s="125">
        <f>SUM(I1552:J1552)</f>
      </c>
      <c r="L1552" s="175"/>
      <c r="M1552" s="87"/>
      <c r="N1552" s="87"/>
      <c r="O1552" s="87"/>
      <c r="P1552" s="87"/>
      <c r="Q1552" s="87"/>
      <c r="R1552" s="87"/>
      <c r="S1552" s="87"/>
      <c r="T1552" s="87"/>
    </row>
    <row x14ac:dyDescent="0.25" r="1553" customHeight="1" ht="17.25">
      <c r="A1553" s="178">
        <f>A1552</f>
        <v>25569.375</v>
      </c>
      <c r="B1553" s="179" t="s">
        <v>31</v>
      </c>
      <c r="C1553" s="180"/>
      <c r="D1553" s="180">
        <v>25</v>
      </c>
      <c r="E1553" s="180"/>
      <c r="F1553" s="180"/>
      <c r="G1553" s="180">
        <f>SUM(C1553:F1553)</f>
      </c>
      <c r="H1553" s="182">
        <v>6000</v>
      </c>
      <c r="I1553" s="125">
        <f>G1553*H1553</f>
      </c>
      <c r="J1553" s="125">
        <f>I1553*0.1</f>
      </c>
      <c r="K1553" s="125">
        <f>SUM(I1553:J1553)</f>
      </c>
      <c r="L1553" s="175"/>
      <c r="M1553" s="87"/>
      <c r="N1553" s="87"/>
      <c r="O1553" s="87"/>
      <c r="P1553" s="87"/>
      <c r="Q1553" s="87"/>
      <c r="R1553" s="87"/>
      <c r="S1553" s="87"/>
      <c r="T1553" s="87"/>
    </row>
    <row x14ac:dyDescent="0.25" r="1554" customHeight="1" ht="17.25">
      <c r="A1554" s="178">
        <f>A1553</f>
        <v>25569.375</v>
      </c>
      <c r="B1554" s="179" t="s">
        <v>71</v>
      </c>
      <c r="C1554" s="180"/>
      <c r="D1554" s="180">
        <v>25</v>
      </c>
      <c r="E1554" s="180"/>
      <c r="F1554" s="180"/>
      <c r="G1554" s="180">
        <f>SUM(C1554:F1554)</f>
      </c>
      <c r="H1554" s="182">
        <v>6000</v>
      </c>
      <c r="I1554" s="125">
        <f>G1554*H1554</f>
      </c>
      <c r="J1554" s="125">
        <f>I1554*0.1</f>
      </c>
      <c r="K1554" s="125">
        <f>SUM(I1554:J1554)</f>
      </c>
      <c r="L1554" s="175"/>
      <c r="M1554" s="87"/>
      <c r="N1554" s="87"/>
      <c r="O1554" s="87"/>
      <c r="P1554" s="87"/>
      <c r="Q1554" s="87"/>
      <c r="R1554" s="87"/>
      <c r="S1554" s="87"/>
      <c r="T1554" s="87"/>
    </row>
    <row x14ac:dyDescent="0.25" r="1555" customHeight="1" ht="17.25">
      <c r="A1555" s="178">
        <f>A1554</f>
        <v>25569.375</v>
      </c>
      <c r="B1555" s="184" t="s">
        <v>49</v>
      </c>
      <c r="C1555" s="180"/>
      <c r="D1555" s="180">
        <v>20</v>
      </c>
      <c r="E1555" s="180">
        <v>18</v>
      </c>
      <c r="F1555" s="180">
        <v>8</v>
      </c>
      <c r="G1555" s="180">
        <f>SUM(C1555:F1555)</f>
      </c>
      <c r="H1555" s="182">
        <v>6000</v>
      </c>
      <c r="I1555" s="125">
        <f>G1555*H1555</f>
      </c>
      <c r="J1555" s="125">
        <f>I1555*0.1</f>
      </c>
      <c r="K1555" s="125">
        <f>SUM(I1555:J1555)</f>
      </c>
      <c r="L1555" s="175"/>
      <c r="M1555" s="87"/>
      <c r="N1555" s="87"/>
      <c r="O1555" s="87"/>
      <c r="P1555" s="87"/>
      <c r="Q1555" s="87"/>
      <c r="R1555" s="87"/>
      <c r="S1555" s="87"/>
      <c r="T1555" s="87"/>
    </row>
    <row x14ac:dyDescent="0.25" r="1556" customHeight="1" ht="17.25">
      <c r="A1556" s="178">
        <f>A1555</f>
        <v>25569.375</v>
      </c>
      <c r="B1556" s="179" t="s">
        <v>9</v>
      </c>
      <c r="C1556" s="180"/>
      <c r="D1556" s="180">
        <v>35</v>
      </c>
      <c r="E1556" s="180"/>
      <c r="F1556" s="180"/>
      <c r="G1556" s="180">
        <f>SUM(C1556:F1556)</f>
      </c>
      <c r="H1556" s="182">
        <v>6000</v>
      </c>
      <c r="I1556" s="125">
        <f>G1556*H1556</f>
      </c>
      <c r="J1556" s="125">
        <f>I1556*0.1</f>
      </c>
      <c r="K1556" s="125">
        <f>SUM(I1556:J1556)</f>
      </c>
      <c r="L1556" s="175"/>
      <c r="M1556" s="87"/>
      <c r="N1556" s="87"/>
      <c r="O1556" s="87"/>
      <c r="P1556" s="87"/>
      <c r="Q1556" s="87"/>
      <c r="R1556" s="87"/>
      <c r="S1556" s="87"/>
      <c r="T1556" s="87"/>
    </row>
    <row x14ac:dyDescent="0.25" r="1557" customHeight="1" ht="17.25">
      <c r="A1557" s="178">
        <f>A1556</f>
        <v>25569.375</v>
      </c>
      <c r="B1557" s="179" t="s">
        <v>78</v>
      </c>
      <c r="C1557" s="180"/>
      <c r="D1557" s="180">
        <v>0</v>
      </c>
      <c r="E1557" s="180"/>
      <c r="F1557" s="180"/>
      <c r="G1557" s="180">
        <f>SUM(C1557:F1557)</f>
      </c>
      <c r="H1557" s="182">
        <v>6500</v>
      </c>
      <c r="I1557" s="125">
        <f>G1557*H1557</f>
      </c>
      <c r="J1557" s="125">
        <f>I1557*0.1</f>
      </c>
      <c r="K1557" s="125">
        <f>SUM(I1557:J1557)</f>
      </c>
      <c r="L1557" s="175"/>
      <c r="M1557" s="87"/>
      <c r="N1557" s="87"/>
      <c r="O1557" s="87"/>
      <c r="P1557" s="87"/>
      <c r="Q1557" s="87"/>
      <c r="R1557" s="87"/>
      <c r="S1557" s="87"/>
      <c r="T1557" s="87"/>
    </row>
    <row x14ac:dyDescent="0.25" r="1558" customHeight="1" ht="17.25">
      <c r="A1558" s="178">
        <f>A1557</f>
        <v>25569.375</v>
      </c>
      <c r="B1558" s="179" t="s">
        <v>55</v>
      </c>
      <c r="C1558" s="180"/>
      <c r="D1558" s="180">
        <v>10</v>
      </c>
      <c r="E1558" s="180"/>
      <c r="F1558" s="180"/>
      <c r="G1558" s="180">
        <f>SUM(C1558:F1558)</f>
      </c>
      <c r="H1558" s="182">
        <v>6500</v>
      </c>
      <c r="I1558" s="125">
        <f>G1558*H1558</f>
      </c>
      <c r="J1558" s="125">
        <f>I1558*0.1</f>
      </c>
      <c r="K1558" s="125">
        <f>SUM(I1558:J1558)</f>
      </c>
      <c r="L1558" s="175"/>
      <c r="M1558" s="87"/>
      <c r="N1558" s="87"/>
      <c r="O1558" s="87"/>
      <c r="P1558" s="87"/>
      <c r="Q1558" s="87"/>
      <c r="R1558" s="87"/>
      <c r="S1558" s="87"/>
      <c r="T1558" s="87"/>
    </row>
    <row x14ac:dyDescent="0.25" r="1559" customHeight="1" ht="17.25">
      <c r="A1559" s="178">
        <f>A1558</f>
        <v>25569.375</v>
      </c>
      <c r="B1559" s="179" t="s">
        <v>80</v>
      </c>
      <c r="C1559" s="180"/>
      <c r="D1559" s="180">
        <v>23</v>
      </c>
      <c r="E1559" s="180"/>
      <c r="F1559" s="180"/>
      <c r="G1559" s="180">
        <f>SUM(C1559:F1559)</f>
      </c>
      <c r="H1559" s="182">
        <v>6000</v>
      </c>
      <c r="I1559" s="125">
        <f>G1559*H1559</f>
      </c>
      <c r="J1559" s="185"/>
      <c r="K1559" s="125">
        <f>SUM(I1559:J1559)</f>
      </c>
      <c r="L1559" s="175"/>
      <c r="M1559" s="87"/>
      <c r="N1559" s="87"/>
      <c r="O1559" s="87"/>
      <c r="P1559" s="87"/>
      <c r="Q1559" s="87"/>
      <c r="R1559" s="87"/>
      <c r="S1559" s="87"/>
      <c r="T1559" s="87"/>
    </row>
    <row x14ac:dyDescent="0.25" r="1560" customHeight="1" ht="17.25">
      <c r="A1560" s="178">
        <f>A1559</f>
        <v>25569.375</v>
      </c>
      <c r="B1560" s="179" t="s">
        <v>67</v>
      </c>
      <c r="C1560" s="180"/>
      <c r="D1560" s="180">
        <v>7</v>
      </c>
      <c r="E1560" s="180"/>
      <c r="F1560" s="180"/>
      <c r="G1560" s="180">
        <f>SUM(C1560:F1560)</f>
      </c>
      <c r="H1560" s="182">
        <v>5500</v>
      </c>
      <c r="I1560" s="125">
        <f>G1560*H1560</f>
      </c>
      <c r="J1560" s="125">
        <f>I1560*0.1</f>
      </c>
      <c r="K1560" s="125">
        <f>SUM(I1560:J1560)</f>
      </c>
      <c r="L1560" s="175"/>
      <c r="M1560" s="87"/>
      <c r="N1560" s="87"/>
      <c r="O1560" s="87"/>
      <c r="P1560" s="87"/>
      <c r="Q1560" s="87"/>
      <c r="R1560" s="87"/>
      <c r="S1560" s="87"/>
      <c r="T1560" s="87"/>
    </row>
    <row x14ac:dyDescent="0.25" r="1561" customHeight="1" ht="17.25">
      <c r="A1561" s="178">
        <f>A1560</f>
        <v>25569.375</v>
      </c>
      <c r="B1561" s="186" t="s">
        <v>74</v>
      </c>
      <c r="C1561" s="180"/>
      <c r="D1561" s="180">
        <v>28</v>
      </c>
      <c r="E1561" s="180">
        <v>10</v>
      </c>
      <c r="F1561" s="180"/>
      <c r="G1561" s="180">
        <f>SUM(C1561:F1561)</f>
      </c>
      <c r="H1561" s="187">
        <v>5000</v>
      </c>
      <c r="I1561" s="125">
        <f>G1561*H1561</f>
      </c>
      <c r="J1561" s="125">
        <f>I1561*0.1</f>
      </c>
      <c r="K1561" s="125">
        <f>SUM(I1561:J1561)</f>
      </c>
      <c r="L1561" s="175"/>
      <c r="M1561" s="87"/>
      <c r="N1561" s="87"/>
      <c r="O1561" s="87"/>
      <c r="P1561" s="87"/>
      <c r="Q1561" s="87"/>
      <c r="R1561" s="87"/>
      <c r="S1561" s="87"/>
      <c r="T1561" s="87"/>
    </row>
    <row x14ac:dyDescent="0.25" r="1562" customHeight="1" ht="17.25">
      <c r="A1562" s="178">
        <f>A1561</f>
        <v>25569.375</v>
      </c>
      <c r="B1562" s="179" t="s">
        <v>11</v>
      </c>
      <c r="C1562" s="180"/>
      <c r="D1562" s="180">
        <v>13</v>
      </c>
      <c r="E1562" s="180">
        <v>7</v>
      </c>
      <c r="F1562" s="180"/>
      <c r="G1562" s="180">
        <f>SUM(C1562:F1562)</f>
      </c>
      <c r="H1562" s="182">
        <v>6000</v>
      </c>
      <c r="I1562" s="125">
        <f>G1562*H1562</f>
      </c>
      <c r="J1562" s="125">
        <f>I1562*0.1</f>
      </c>
      <c r="K1562" s="125">
        <f>SUM(I1562:J1562)</f>
      </c>
      <c r="L1562" s="175"/>
      <c r="M1562" s="87"/>
      <c r="N1562" s="87"/>
      <c r="O1562" s="87"/>
      <c r="P1562" s="87"/>
      <c r="Q1562" s="87"/>
      <c r="R1562" s="87"/>
      <c r="S1562" s="87"/>
      <c r="T1562" s="87"/>
    </row>
    <row x14ac:dyDescent="0.25" r="1563" customHeight="1" ht="17.25">
      <c r="A1563" s="178">
        <f>A1562</f>
        <v>25569.375</v>
      </c>
      <c r="B1563" s="179" t="s">
        <v>22</v>
      </c>
      <c r="C1563" s="180"/>
      <c r="D1563" s="180">
        <v>28</v>
      </c>
      <c r="E1563" s="180"/>
      <c r="F1563" s="180"/>
      <c r="G1563" s="180">
        <f>SUM(C1563:F1563)</f>
      </c>
      <c r="H1563" s="182">
        <v>4800</v>
      </c>
      <c r="I1563" s="125">
        <f>G1563*H1563</f>
      </c>
      <c r="J1563" s="125">
        <f>I1563*0.1</f>
      </c>
      <c r="K1563" s="125">
        <f>SUM(I1563:J1563)</f>
      </c>
      <c r="L1563" s="175"/>
      <c r="M1563" s="87"/>
      <c r="N1563" s="87"/>
      <c r="O1563" s="87"/>
      <c r="P1563" s="87"/>
      <c r="Q1563" s="87"/>
      <c r="R1563" s="87"/>
      <c r="S1563" s="87"/>
      <c r="T1563" s="87"/>
    </row>
    <row x14ac:dyDescent="0.25" r="1564" customHeight="1" ht="17.25">
      <c r="A1564" s="178">
        <f>A1563</f>
        <v>25569.375</v>
      </c>
      <c r="B1564" s="186" t="s">
        <v>84</v>
      </c>
      <c r="C1564" s="180"/>
      <c r="D1564" s="180">
        <v>16</v>
      </c>
      <c r="E1564" s="180">
        <v>9</v>
      </c>
      <c r="F1564" s="180"/>
      <c r="G1564" s="180">
        <f>SUM(C1564:F1564)</f>
      </c>
      <c r="H1564" s="182">
        <v>4800</v>
      </c>
      <c r="I1564" s="125">
        <f>G1564*H1564</f>
      </c>
      <c r="J1564" s="125">
        <f>I1564*0.1</f>
      </c>
      <c r="K1564" s="125">
        <f>SUM(I1564:J1564)</f>
      </c>
      <c r="L1564" s="175"/>
      <c r="M1564" s="87"/>
      <c r="N1564" s="87"/>
      <c r="O1564" s="87"/>
      <c r="P1564" s="87"/>
      <c r="Q1564" s="87"/>
      <c r="R1564" s="87"/>
      <c r="S1564" s="87"/>
      <c r="T1564" s="87"/>
    </row>
    <row x14ac:dyDescent="0.25" r="1565" customHeight="1" ht="17.25">
      <c r="A1565" s="178">
        <f>A1564</f>
        <v>25569.375</v>
      </c>
      <c r="B1565" s="179" t="s">
        <v>17</v>
      </c>
      <c r="C1565" s="180"/>
      <c r="D1565" s="180">
        <v>37</v>
      </c>
      <c r="E1565" s="180">
        <v>15</v>
      </c>
      <c r="F1565" s="180"/>
      <c r="G1565" s="180">
        <f>SUM(C1565:F1565)</f>
      </c>
      <c r="H1565" s="182">
        <v>6500</v>
      </c>
      <c r="I1565" s="125">
        <f>G1565*H1565</f>
      </c>
      <c r="J1565" s="125">
        <f>I1565*0.1</f>
      </c>
      <c r="K1565" s="125">
        <f>SUM(I1565:J1565)</f>
      </c>
      <c r="L1565" s="175"/>
      <c r="M1565" s="87"/>
      <c r="N1565" s="87"/>
      <c r="O1565" s="87"/>
      <c r="P1565" s="87"/>
      <c r="Q1565" s="87"/>
      <c r="R1565" s="87"/>
      <c r="S1565" s="87"/>
      <c r="T1565" s="87"/>
    </row>
    <row x14ac:dyDescent="0.25" r="1566" customHeight="1" ht="17.25">
      <c r="A1566" s="178">
        <f>A1565</f>
        <v>25569.375</v>
      </c>
      <c r="B1566" s="186" t="s">
        <v>148</v>
      </c>
      <c r="C1566" s="180"/>
      <c r="D1566" s="180">
        <v>2</v>
      </c>
      <c r="E1566" s="180"/>
      <c r="F1566" s="180"/>
      <c r="G1566" s="180">
        <f>SUM(C1566:F1566)</f>
      </c>
      <c r="H1566" s="182">
        <v>6000</v>
      </c>
      <c r="I1566" s="125">
        <f>G1566*H1566</f>
      </c>
      <c r="J1566" s="125">
        <f>I1566*0.1</f>
      </c>
      <c r="K1566" s="125">
        <f>SUM(I1566:J1566)</f>
      </c>
      <c r="L1566" s="175"/>
      <c r="M1566" s="87"/>
      <c r="N1566" s="87"/>
      <c r="O1566" s="87"/>
      <c r="P1566" s="87"/>
      <c r="Q1566" s="87"/>
      <c r="R1566" s="87"/>
      <c r="S1566" s="87"/>
      <c r="T1566" s="87"/>
    </row>
    <row x14ac:dyDescent="0.25" r="1567" customHeight="1" ht="17.25">
      <c r="A1567" s="178">
        <f>A1566</f>
        <v>25569.375</v>
      </c>
      <c r="B1567" s="179" t="s">
        <v>29</v>
      </c>
      <c r="C1567" s="188">
        <v>13</v>
      </c>
      <c r="D1567" s="180">
        <v>15</v>
      </c>
      <c r="E1567" s="180">
        <v>14</v>
      </c>
      <c r="F1567" s="180"/>
      <c r="G1567" s="180">
        <f>SUM(C1567:F1567)</f>
      </c>
      <c r="H1567" s="182">
        <v>5500</v>
      </c>
      <c r="I1567" s="125">
        <f>G1567*H1567</f>
      </c>
      <c r="J1567" s="125">
        <f>I1567*0.1</f>
      </c>
      <c r="K1567" s="125">
        <f>SUM(I1567:J1567)</f>
      </c>
      <c r="L1567" s="175"/>
      <c r="M1567" s="87"/>
      <c r="N1567" s="87"/>
      <c r="O1567" s="87"/>
      <c r="P1567" s="87"/>
      <c r="Q1567" s="87"/>
      <c r="R1567" s="87"/>
      <c r="S1567" s="87"/>
      <c r="T1567" s="87"/>
    </row>
    <row x14ac:dyDescent="0.25" r="1568" customHeight="1" ht="17.25">
      <c r="A1568" s="178">
        <f>A1567</f>
        <v>25569.375</v>
      </c>
      <c r="B1568" s="179" t="s">
        <v>15</v>
      </c>
      <c r="C1568" s="180"/>
      <c r="D1568" s="180">
        <v>17</v>
      </c>
      <c r="E1568" s="180">
        <v>5</v>
      </c>
      <c r="F1568" s="180"/>
      <c r="G1568" s="180">
        <f>SUM(C1568:F1568)</f>
      </c>
      <c r="H1568" s="182">
        <v>4800</v>
      </c>
      <c r="I1568" s="125">
        <f>G1568*H1568</f>
      </c>
      <c r="J1568" s="125">
        <f>I1568*0.1</f>
      </c>
      <c r="K1568" s="125">
        <f>SUM(I1568:J1568)</f>
      </c>
      <c r="L1568" s="175"/>
      <c r="M1568" s="87"/>
      <c r="N1568" s="87"/>
      <c r="O1568" s="87"/>
      <c r="P1568" s="87"/>
      <c r="Q1568" s="87"/>
      <c r="R1568" s="87"/>
      <c r="S1568" s="87"/>
      <c r="T1568" s="87"/>
    </row>
    <row x14ac:dyDescent="0.25" r="1569" customHeight="1" ht="17.25">
      <c r="A1569" s="178">
        <f>A1568</f>
        <v>25569.375</v>
      </c>
      <c r="B1569" s="179" t="s">
        <v>21</v>
      </c>
      <c r="C1569" s="188">
        <v>7</v>
      </c>
      <c r="D1569" s="180">
        <v>13</v>
      </c>
      <c r="E1569" s="180"/>
      <c r="F1569" s="180"/>
      <c r="G1569" s="180">
        <f>SUM(C1569:F1569)</f>
      </c>
      <c r="H1569" s="182">
        <v>5500</v>
      </c>
      <c r="I1569" s="125">
        <f>G1569*H1569</f>
      </c>
      <c r="J1569" s="125">
        <f>I1569*0.1</f>
      </c>
      <c r="K1569" s="125">
        <f>SUM(I1569:J1569)</f>
      </c>
      <c r="L1569" s="175"/>
      <c r="M1569" s="87"/>
      <c r="N1569" s="87"/>
      <c r="O1569" s="87"/>
      <c r="P1569" s="87"/>
      <c r="Q1569" s="87"/>
      <c r="R1569" s="87"/>
      <c r="S1569" s="87"/>
      <c r="T1569" s="87"/>
    </row>
    <row x14ac:dyDescent="0.25" r="1570" customHeight="1" ht="17.25">
      <c r="A1570" s="178">
        <f>A1569</f>
        <v>25569.375</v>
      </c>
      <c r="B1570" s="179" t="s">
        <v>52</v>
      </c>
      <c r="C1570" s="180"/>
      <c r="D1570" s="180">
        <v>17</v>
      </c>
      <c r="E1570" s="180">
        <v>9</v>
      </c>
      <c r="F1570" s="180"/>
      <c r="G1570" s="180">
        <f>SUM(C1570:F1570)</f>
      </c>
      <c r="H1570" s="182">
        <v>5500</v>
      </c>
      <c r="I1570" s="125">
        <f>G1570*H1570</f>
      </c>
      <c r="J1570" s="125">
        <f>I1570*0.1</f>
      </c>
      <c r="K1570" s="125">
        <f>SUM(I1570:J1570)</f>
      </c>
      <c r="L1570" s="175"/>
      <c r="M1570" s="87"/>
      <c r="N1570" s="87"/>
      <c r="O1570" s="87"/>
      <c r="P1570" s="87"/>
      <c r="Q1570" s="87"/>
      <c r="R1570" s="87"/>
      <c r="S1570" s="87"/>
      <c r="T1570" s="87"/>
    </row>
    <row x14ac:dyDescent="0.25" r="1571" customHeight="1" ht="17.25">
      <c r="A1571" s="178">
        <f>A1570</f>
        <v>25569.375</v>
      </c>
      <c r="B1571" s="186" t="s">
        <v>61</v>
      </c>
      <c r="C1571" s="180"/>
      <c r="D1571" s="180">
        <v>7</v>
      </c>
      <c r="E1571" s="180"/>
      <c r="F1571" s="180"/>
      <c r="G1571" s="180">
        <f>SUM(C1571:F1571)</f>
      </c>
      <c r="H1571" s="182">
        <v>5500</v>
      </c>
      <c r="I1571" s="125">
        <f>G1571*H1571</f>
      </c>
      <c r="J1571" s="125">
        <f>I1571*0.1</f>
      </c>
      <c r="K1571" s="125">
        <f>SUM(I1571:J1571)</f>
      </c>
      <c r="L1571" s="175"/>
      <c r="M1571" s="87"/>
      <c r="N1571" s="87"/>
      <c r="O1571" s="87"/>
      <c r="P1571" s="87"/>
      <c r="Q1571" s="87"/>
      <c r="R1571" s="87"/>
      <c r="S1571" s="87"/>
      <c r="T1571" s="87"/>
    </row>
    <row x14ac:dyDescent="0.25" r="1572" customHeight="1" ht="17.25">
      <c r="A1572" s="178">
        <f>A1571</f>
        <v>25569.375</v>
      </c>
      <c r="B1572" s="179" t="s">
        <v>33</v>
      </c>
      <c r="C1572" s="180"/>
      <c r="D1572" s="180">
        <v>8</v>
      </c>
      <c r="E1572" s="180"/>
      <c r="F1572" s="180"/>
      <c r="G1572" s="180">
        <f>SUM(C1572:F1572)</f>
      </c>
      <c r="H1572" s="182">
        <v>5500</v>
      </c>
      <c r="I1572" s="125">
        <f>G1572*H1572</f>
      </c>
      <c r="J1572" s="125">
        <f>I1572*0.1</f>
      </c>
      <c r="K1572" s="125">
        <f>SUM(I1572:J1572)</f>
      </c>
      <c r="L1572" s="175"/>
      <c r="M1572" s="87"/>
      <c r="N1572" s="87"/>
      <c r="O1572" s="87"/>
      <c r="P1572" s="87"/>
      <c r="Q1572" s="87"/>
      <c r="R1572" s="87"/>
      <c r="S1572" s="87"/>
      <c r="T1572" s="87"/>
    </row>
    <row x14ac:dyDescent="0.25" r="1573" customHeight="1" ht="17.25">
      <c r="A1573" s="178">
        <f>A1572</f>
        <v>25569.375</v>
      </c>
      <c r="B1573" s="179" t="s">
        <v>12</v>
      </c>
      <c r="C1573" s="180"/>
      <c r="D1573" s="180">
        <v>0</v>
      </c>
      <c r="E1573" s="180"/>
      <c r="F1573" s="180"/>
      <c r="G1573" s="180">
        <f>SUM(C1573:F1573)</f>
      </c>
      <c r="H1573" s="182">
        <v>6000</v>
      </c>
      <c r="I1573" s="125">
        <f>G1573*H1573</f>
      </c>
      <c r="J1573" s="125">
        <f>I1573*0.1</f>
      </c>
      <c r="K1573" s="125">
        <f>SUM(I1573:J1573)</f>
      </c>
      <c r="L1573" s="175"/>
      <c r="M1573" s="87"/>
      <c r="N1573" s="87"/>
      <c r="O1573" s="87"/>
      <c r="P1573" s="87"/>
      <c r="Q1573" s="87"/>
      <c r="R1573" s="87"/>
      <c r="S1573" s="87"/>
      <c r="T1573" s="87"/>
    </row>
    <row x14ac:dyDescent="0.25" r="1574" customHeight="1" ht="17.25">
      <c r="A1574" s="178">
        <f>A1573</f>
        <v>25569.375</v>
      </c>
      <c r="B1574" s="186" t="s">
        <v>37</v>
      </c>
      <c r="C1574" s="180"/>
      <c r="D1574" s="180">
        <v>6</v>
      </c>
      <c r="E1574" s="180"/>
      <c r="F1574" s="180"/>
      <c r="G1574" s="180">
        <f>SUM(C1574:F1574)</f>
      </c>
      <c r="H1574" s="182">
        <v>6500</v>
      </c>
      <c r="I1574" s="125">
        <f>G1574*H1574</f>
      </c>
      <c r="J1574" s="125">
        <f>I1574*0.1</f>
      </c>
      <c r="K1574" s="125">
        <f>SUM(I1574:J1574)</f>
      </c>
      <c r="L1574" s="175"/>
      <c r="M1574" s="87"/>
      <c r="N1574" s="87"/>
      <c r="O1574" s="87"/>
      <c r="P1574" s="87"/>
      <c r="Q1574" s="87"/>
      <c r="R1574" s="87"/>
      <c r="S1574" s="87"/>
      <c r="T1574" s="87"/>
    </row>
    <row x14ac:dyDescent="0.25" r="1575" customHeight="1" ht="17.25">
      <c r="A1575" s="178">
        <f>A1574</f>
        <v>25569.375</v>
      </c>
      <c r="B1575" s="186" t="s">
        <v>64</v>
      </c>
      <c r="C1575" s="180"/>
      <c r="D1575" s="180">
        <v>61</v>
      </c>
      <c r="E1575" s="181">
        <v>1</v>
      </c>
      <c r="F1575" s="180"/>
      <c r="G1575" s="180">
        <f>SUM(C1575:F1575)</f>
      </c>
      <c r="H1575" s="182">
        <v>5500</v>
      </c>
      <c r="I1575" s="125">
        <f>G1575*H1575</f>
      </c>
      <c r="J1575" s="125">
        <f>I1575*0.1</f>
      </c>
      <c r="K1575" s="125">
        <f>SUM(I1575:J1575)</f>
      </c>
      <c r="L1575" s="175"/>
      <c r="M1575" s="87"/>
      <c r="N1575" s="87"/>
      <c r="O1575" s="87"/>
      <c r="P1575" s="87"/>
      <c r="Q1575" s="87"/>
      <c r="R1575" s="87"/>
      <c r="S1575" s="87"/>
      <c r="T1575" s="87"/>
    </row>
    <row x14ac:dyDescent="0.25" r="1576" customHeight="1" ht="17.25">
      <c r="A1576" s="178">
        <f>A1575</f>
        <v>25569.375</v>
      </c>
      <c r="B1576" s="179" t="s">
        <v>25</v>
      </c>
      <c r="C1576" s="180"/>
      <c r="D1576" s="180">
        <v>20</v>
      </c>
      <c r="E1576" s="180"/>
      <c r="F1576" s="180"/>
      <c r="G1576" s="180">
        <f>SUM(C1576:F1576)</f>
      </c>
      <c r="H1576" s="182">
        <v>6000</v>
      </c>
      <c r="I1576" s="125">
        <f>G1576*H1576</f>
      </c>
      <c r="J1576" s="125">
        <f>I1576*0.1</f>
      </c>
      <c r="K1576" s="125">
        <f>SUM(I1576:J1576)</f>
      </c>
      <c r="L1576" s="175"/>
      <c r="M1576" s="87"/>
      <c r="N1576" s="87"/>
      <c r="O1576" s="87"/>
      <c r="P1576" s="87"/>
      <c r="Q1576" s="87"/>
      <c r="R1576" s="87"/>
      <c r="S1576" s="87"/>
      <c r="T1576" s="87"/>
    </row>
    <row x14ac:dyDescent="0.25" r="1577" customHeight="1" ht="17.25">
      <c r="A1577" s="178">
        <f>A1576</f>
        <v>25569.375</v>
      </c>
      <c r="B1577" s="186" t="s">
        <v>76</v>
      </c>
      <c r="C1577" s="188"/>
      <c r="D1577" s="180">
        <v>25</v>
      </c>
      <c r="E1577" s="180">
        <v>15</v>
      </c>
      <c r="F1577" s="180"/>
      <c r="G1577" s="180">
        <f>SUM(C1577:F1577)</f>
      </c>
      <c r="H1577" s="125">
        <v>6000</v>
      </c>
      <c r="I1577" s="125">
        <f>G1577*H1577</f>
      </c>
      <c r="J1577" s="125">
        <f>I1577*0.1</f>
      </c>
      <c r="K1577" s="125">
        <f>SUM(I1577:J1577)</f>
      </c>
      <c r="L1577" s="175"/>
      <c r="M1577" s="87"/>
      <c r="N1577" s="87"/>
      <c r="O1577" s="87"/>
      <c r="P1577" s="87"/>
      <c r="Q1577" s="87"/>
      <c r="R1577" s="87"/>
      <c r="S1577" s="87"/>
      <c r="T1577" s="87"/>
    </row>
    <row x14ac:dyDescent="0.25" r="1578" customHeight="1" ht="17.25">
      <c r="A1578" s="178">
        <f>A1577</f>
        <v>25569.375</v>
      </c>
      <c r="B1578" s="186" t="s">
        <v>149</v>
      </c>
      <c r="C1578" s="180"/>
      <c r="D1578" s="181">
        <v>103</v>
      </c>
      <c r="E1578" s="194">
        <v>30</v>
      </c>
      <c r="F1578" s="180">
        <v>3</v>
      </c>
      <c r="G1578" s="180">
        <f>SUM(C1578:F1578)</f>
      </c>
      <c r="H1578" s="125">
        <v>6000</v>
      </c>
      <c r="I1578" s="125">
        <f>G1578*H1578</f>
      </c>
      <c r="J1578" s="125">
        <f>I1578*0.1</f>
      </c>
      <c r="K1578" s="125">
        <f>SUM(I1578:J1578)</f>
      </c>
      <c r="L1578" s="175"/>
      <c r="M1578" s="87"/>
      <c r="N1578" s="87"/>
      <c r="O1578" s="87"/>
      <c r="P1578" s="87"/>
      <c r="Q1578" s="87"/>
      <c r="R1578" s="87"/>
      <c r="S1578" s="87"/>
      <c r="T1578" s="87"/>
    </row>
    <row x14ac:dyDescent="0.25" r="1579" customHeight="1" ht="17.25">
      <c r="A1579" s="178">
        <f>A1578</f>
        <v>25569.375</v>
      </c>
      <c r="B1579" s="186" t="s">
        <v>43</v>
      </c>
      <c r="C1579" s="180"/>
      <c r="D1579" s="180">
        <v>0</v>
      </c>
      <c r="E1579" s="180">
        <v>9</v>
      </c>
      <c r="F1579" s="180"/>
      <c r="G1579" s="180">
        <f>SUM(C1579:F1579)</f>
      </c>
      <c r="H1579" s="125">
        <v>6000</v>
      </c>
      <c r="I1579" s="125">
        <f>G1579*H1579</f>
      </c>
      <c r="J1579" s="125">
        <f>I1579*0.1</f>
      </c>
      <c r="K1579" s="125">
        <f>SUM(I1579:J1579)</f>
      </c>
      <c r="L1579" s="175"/>
      <c r="M1579" s="87"/>
      <c r="N1579" s="87"/>
      <c r="O1579" s="87"/>
      <c r="P1579" s="87"/>
      <c r="Q1579" s="87"/>
      <c r="R1579" s="87"/>
      <c r="S1579" s="87"/>
      <c r="T1579" s="87"/>
    </row>
    <row x14ac:dyDescent="0.25" r="1580" customHeight="1" ht="17.25">
      <c r="A1580" s="178">
        <f>A1579</f>
        <v>25569.375</v>
      </c>
      <c r="B1580" s="186" t="s">
        <v>18</v>
      </c>
      <c r="C1580" s="180"/>
      <c r="D1580" s="180">
        <v>8</v>
      </c>
      <c r="E1580" s="180">
        <v>7</v>
      </c>
      <c r="F1580" s="180">
        <v>6</v>
      </c>
      <c r="G1580" s="180">
        <f>SUM(C1580:F1580)</f>
      </c>
      <c r="H1580" s="125">
        <v>6000</v>
      </c>
      <c r="I1580" s="125">
        <f>G1580*H1580</f>
      </c>
      <c r="J1580" s="125">
        <f>I1580*0.1</f>
      </c>
      <c r="K1580" s="125">
        <f>SUM(I1580:J1580)</f>
      </c>
      <c r="L1580" s="175"/>
      <c r="M1580" s="87"/>
      <c r="N1580" s="87"/>
      <c r="O1580" s="87"/>
      <c r="P1580" s="87"/>
      <c r="Q1580" s="87"/>
      <c r="R1580" s="87"/>
      <c r="S1580" s="87"/>
      <c r="T1580" s="87"/>
    </row>
    <row x14ac:dyDescent="0.25" r="1581" customHeight="1" ht="17.25">
      <c r="A1581" s="178">
        <f>A1580</f>
        <v>25569.375</v>
      </c>
      <c r="B1581" s="186" t="s">
        <v>82</v>
      </c>
      <c r="C1581" s="188">
        <v>12</v>
      </c>
      <c r="D1581" s="180">
        <v>25</v>
      </c>
      <c r="E1581" s="180">
        <v>9</v>
      </c>
      <c r="F1581" s="180">
        <v>7</v>
      </c>
      <c r="G1581" s="180">
        <f>SUM(C1581:F1581)</f>
      </c>
      <c r="H1581" s="125">
        <v>5000</v>
      </c>
      <c r="I1581" s="125">
        <f>G1581*H1581</f>
      </c>
      <c r="J1581" s="125">
        <f>I1581*0.1</f>
      </c>
      <c r="K1581" s="125">
        <f>SUM(I1581:J1581)</f>
      </c>
      <c r="L1581" s="175"/>
      <c r="M1581" s="87"/>
      <c r="N1581" s="87"/>
      <c r="O1581" s="87"/>
      <c r="P1581" s="87"/>
      <c r="Q1581" s="87"/>
      <c r="R1581" s="87"/>
      <c r="S1581" s="87"/>
      <c r="T1581" s="87"/>
    </row>
    <row x14ac:dyDescent="0.25" r="1582" customHeight="1" ht="17.25">
      <c r="A1582" s="178">
        <f>A1581</f>
        <v>25569.375</v>
      </c>
      <c r="B1582" s="186" t="s">
        <v>151</v>
      </c>
      <c r="C1582" s="180"/>
      <c r="D1582" s="180">
        <v>12</v>
      </c>
      <c r="E1582" s="180"/>
      <c r="F1582" s="180"/>
      <c r="G1582" s="180">
        <f>SUM(C1582:F1582)</f>
      </c>
      <c r="H1582" s="125">
        <v>5000</v>
      </c>
      <c r="I1582" s="125">
        <f>G1582*H1582</f>
      </c>
      <c r="J1582" s="125">
        <f>I1582*0.1</f>
      </c>
      <c r="K1582" s="125">
        <f>SUM(I1582:J1582)</f>
      </c>
      <c r="L1582" s="175"/>
      <c r="M1582" s="87"/>
      <c r="N1582" s="87"/>
      <c r="O1582" s="87"/>
      <c r="P1582" s="87"/>
      <c r="Q1582" s="87"/>
      <c r="R1582" s="87"/>
      <c r="S1582" s="87"/>
      <c r="T1582" s="87"/>
    </row>
    <row x14ac:dyDescent="0.25" r="1583" customHeight="1" ht="17.25">
      <c r="A1583" s="178">
        <f>A1582</f>
        <v>25569.375</v>
      </c>
      <c r="B1583" s="186" t="s">
        <v>105</v>
      </c>
      <c r="C1583" s="180"/>
      <c r="D1583" s="180"/>
      <c r="E1583" s="180"/>
      <c r="F1583" s="180"/>
      <c r="G1583" s="180">
        <f>SUM(C1583:F1583)</f>
      </c>
      <c r="H1583" s="125">
        <v>7000</v>
      </c>
      <c r="I1583" s="125">
        <f>G1583*H1583</f>
      </c>
      <c r="J1583" s="185"/>
      <c r="K1583" s="125">
        <f>SUM(I1583:J1583)</f>
      </c>
      <c r="L1583" s="175"/>
      <c r="M1583" s="87"/>
      <c r="N1583" s="87"/>
      <c r="O1583" s="87"/>
      <c r="P1583" s="87"/>
      <c r="Q1583" s="87"/>
      <c r="R1583" s="87"/>
      <c r="S1583" s="87"/>
      <c r="T1583" s="87"/>
    </row>
    <row x14ac:dyDescent="0.25" r="1584" customHeight="1" ht="17.25">
      <c r="A1584" s="178">
        <f>A1583</f>
        <v>25569.375</v>
      </c>
      <c r="B1584" s="186" t="s">
        <v>23</v>
      </c>
      <c r="C1584" s="180"/>
      <c r="D1584" s="180">
        <v>15</v>
      </c>
      <c r="E1584" s="180"/>
      <c r="F1584" s="180"/>
      <c r="G1584" s="180">
        <f>SUM(C1584:F1584)</f>
      </c>
      <c r="H1584" s="125">
        <v>6000</v>
      </c>
      <c r="I1584" s="125">
        <f>G1584*H1584</f>
      </c>
      <c r="J1584" s="125">
        <f>I1584*0.1</f>
      </c>
      <c r="K1584" s="125">
        <f>SUM(I1584:J1584)</f>
      </c>
      <c r="L1584" s="175"/>
      <c r="M1584" s="87"/>
      <c r="N1584" s="87"/>
      <c r="O1584" s="87"/>
      <c r="P1584" s="87"/>
      <c r="Q1584" s="87"/>
      <c r="R1584" s="87"/>
      <c r="S1584" s="87"/>
      <c r="T1584" s="87"/>
    </row>
    <row x14ac:dyDescent="0.25" r="1585" customHeight="1" ht="17.25">
      <c r="A1585" s="178">
        <f>A1584</f>
        <v>25569.375</v>
      </c>
      <c r="B1585" s="186" t="s">
        <v>40</v>
      </c>
      <c r="C1585" s="180"/>
      <c r="D1585" s="180">
        <v>15</v>
      </c>
      <c r="E1585" s="180"/>
      <c r="F1585" s="180"/>
      <c r="G1585" s="180">
        <f>SUM(C1585:F1585)</f>
      </c>
      <c r="H1585" s="125">
        <v>6500</v>
      </c>
      <c r="I1585" s="125">
        <f>G1585*H1585</f>
      </c>
      <c r="J1585" s="125">
        <f>I1585*0.1</f>
      </c>
      <c r="K1585" s="125">
        <f>SUM(I1585:J1585)</f>
      </c>
      <c r="L1585" s="175"/>
      <c r="M1585" s="87"/>
      <c r="N1585" s="87"/>
      <c r="O1585" s="87"/>
      <c r="P1585" s="87"/>
      <c r="Q1585" s="87"/>
      <c r="R1585" s="87"/>
      <c r="S1585" s="87"/>
      <c r="T1585" s="87"/>
    </row>
    <row x14ac:dyDescent="0.25" r="1586" customHeight="1" ht="17.25">
      <c r="A1586" s="178">
        <f>A1585</f>
        <v>25569.375</v>
      </c>
      <c r="B1586" s="186" t="s">
        <v>86</v>
      </c>
      <c r="C1586" s="180"/>
      <c r="D1586" s="180">
        <v>19</v>
      </c>
      <c r="E1586" s="180">
        <v>6</v>
      </c>
      <c r="F1586" s="180">
        <v>5</v>
      </c>
      <c r="G1586" s="180">
        <f>SUM(C1586:F1586)</f>
      </c>
      <c r="H1586" s="125">
        <v>6000</v>
      </c>
      <c r="I1586" s="125">
        <f>G1586*H1586</f>
      </c>
      <c r="J1586" s="125">
        <f>I1586*0.1</f>
      </c>
      <c r="K1586" s="125">
        <f>SUM(I1586:J1586)</f>
      </c>
      <c r="L1586" s="175"/>
      <c r="M1586" s="87"/>
      <c r="N1586" s="87"/>
      <c r="O1586" s="87"/>
      <c r="P1586" s="87"/>
      <c r="Q1586" s="87"/>
      <c r="R1586" s="87"/>
      <c r="S1586" s="87"/>
      <c r="T1586" s="87"/>
    </row>
    <row x14ac:dyDescent="0.25" r="1587" customHeight="1" ht="17.25">
      <c r="A1587" s="178">
        <f>A1586</f>
        <v>25569.375</v>
      </c>
      <c r="B1587" s="186" t="s">
        <v>152</v>
      </c>
      <c r="C1587" s="180"/>
      <c r="D1587" s="180">
        <v>0</v>
      </c>
      <c r="E1587" s="180"/>
      <c r="F1587" s="180"/>
      <c r="G1587" s="180">
        <f>SUM(C1587:F1587)</f>
      </c>
      <c r="H1587" s="125">
        <v>6000</v>
      </c>
      <c r="I1587" s="125">
        <f>G1587*H1587</f>
      </c>
      <c r="J1587" s="125">
        <f>I1587*0.1</f>
      </c>
      <c r="K1587" s="125">
        <f>SUM(I1587:J1587)</f>
      </c>
      <c r="L1587" s="175"/>
      <c r="M1587" s="87"/>
      <c r="N1587" s="87"/>
      <c r="O1587" s="87"/>
      <c r="P1587" s="87"/>
      <c r="Q1587" s="87"/>
      <c r="R1587" s="87"/>
      <c r="S1587" s="87"/>
      <c r="T1587" s="87"/>
    </row>
    <row x14ac:dyDescent="0.25" r="1588" customHeight="1" ht="17.25">
      <c r="A1588" s="178">
        <f>A1584</f>
        <v>25569.375</v>
      </c>
      <c r="B1588" s="186" t="s">
        <v>153</v>
      </c>
      <c r="C1588" s="180"/>
      <c r="D1588" s="180">
        <v>10</v>
      </c>
      <c r="E1588" s="180"/>
      <c r="F1588" s="180"/>
      <c r="G1588" s="180">
        <f>SUM(C1588:F1588)</f>
      </c>
      <c r="H1588" s="125">
        <v>6000</v>
      </c>
      <c r="I1588" s="125">
        <f>G1588*H1588</f>
      </c>
      <c r="J1588" s="125">
        <f>I1588*0.1</f>
      </c>
      <c r="K1588" s="125">
        <f>SUM(I1588:J1588)</f>
      </c>
      <c r="L1588" s="175"/>
      <c r="M1588" s="87"/>
      <c r="N1588" s="87"/>
      <c r="O1588" s="87"/>
      <c r="P1588" s="87"/>
      <c r="Q1588" s="87"/>
      <c r="R1588" s="87"/>
      <c r="S1588" s="87"/>
      <c r="T1588" s="87"/>
    </row>
    <row x14ac:dyDescent="0.25" r="1589" customHeight="1" ht="17.25">
      <c r="A1589" s="178">
        <f>A1585</f>
        <v>25569.375</v>
      </c>
      <c r="B1589" s="186" t="s">
        <v>46</v>
      </c>
      <c r="C1589" s="204">
        <v>8</v>
      </c>
      <c r="D1589" s="180">
        <v>15</v>
      </c>
      <c r="E1589" s="180"/>
      <c r="F1589" s="180"/>
      <c r="G1589" s="180">
        <f>SUM(C1589:F1589)</f>
      </c>
      <c r="H1589" s="125">
        <v>5500</v>
      </c>
      <c r="I1589" s="125">
        <f>G1589*H1589</f>
      </c>
      <c r="J1589" s="125">
        <f>I1589*0.1</f>
      </c>
      <c r="K1589" s="125">
        <f>SUM(I1589:J1589)</f>
      </c>
      <c r="L1589" s="175"/>
      <c r="M1589" s="87"/>
      <c r="N1589" s="87"/>
      <c r="O1589" s="87"/>
      <c r="P1589" s="87"/>
      <c r="Q1589" s="87"/>
      <c r="R1589" s="87"/>
      <c r="S1589" s="87"/>
      <c r="T1589" s="87"/>
    </row>
    <row x14ac:dyDescent="0.25" r="1590" customHeight="1" ht="17.25">
      <c r="A1590" s="178">
        <f>A1584</f>
        <v>25569.375</v>
      </c>
      <c r="B1590" s="186"/>
      <c r="C1590" s="180"/>
      <c r="D1590" s="180"/>
      <c r="E1590" s="180"/>
      <c r="F1590" s="180"/>
      <c r="G1590" s="180">
        <f>SUM(C1590:F1590)</f>
      </c>
      <c r="H1590" s="125"/>
      <c r="I1590" s="125">
        <f>G1590*H1590</f>
      </c>
      <c r="J1590" s="125">
        <f>I1590*0.1</f>
      </c>
      <c r="K1590" s="125">
        <f>SUM(I1590:J1590)</f>
      </c>
      <c r="L1590" s="175"/>
      <c r="M1590" s="87"/>
      <c r="N1590" s="87"/>
      <c r="O1590" s="87"/>
      <c r="P1590" s="87"/>
      <c r="Q1590" s="87"/>
      <c r="R1590" s="87"/>
      <c r="S1590" s="87"/>
      <c r="T1590" s="87"/>
    </row>
    <row x14ac:dyDescent="0.25" r="1591" customHeight="1" ht="17.25">
      <c r="A1591" s="178">
        <f>A1585</f>
        <v>25569.375</v>
      </c>
      <c r="B1591" s="186"/>
      <c r="C1591" s="180"/>
      <c r="D1591" s="180"/>
      <c r="E1591" s="180"/>
      <c r="F1591" s="180"/>
      <c r="G1591" s="180">
        <f>SUM(C1591:F1591)</f>
      </c>
      <c r="H1591" s="125"/>
      <c r="I1591" s="125">
        <f>G1591*H1591</f>
      </c>
      <c r="J1591" s="125">
        <f>I1591*0.1</f>
      </c>
      <c r="K1591" s="125">
        <f>SUM(I1591:J1591)</f>
      </c>
      <c r="L1591" s="175"/>
      <c r="M1591" s="87"/>
      <c r="N1591" s="87"/>
      <c r="O1591" s="87"/>
      <c r="P1591" s="87"/>
      <c r="Q1591" s="87"/>
      <c r="R1591" s="87"/>
      <c r="S1591" s="87"/>
      <c r="T1591" s="87"/>
    </row>
    <row x14ac:dyDescent="0.25" r="1592" customHeight="1" ht="17.25">
      <c r="A1592" s="178">
        <f>A1590</f>
        <v>25569.375</v>
      </c>
      <c r="B1592" s="179"/>
      <c r="C1592" s="180"/>
      <c r="D1592" s="180"/>
      <c r="E1592" s="180"/>
      <c r="F1592" s="180"/>
      <c r="G1592" s="180">
        <f>SUM(C1592:F1592)</f>
      </c>
      <c r="H1592" s="125"/>
      <c r="I1592" s="125">
        <f>G1592*H1592</f>
      </c>
      <c r="J1592" s="125">
        <v>0</v>
      </c>
      <c r="K1592" s="125">
        <f>SUM(I1592:J1592)</f>
      </c>
      <c r="L1592" s="175"/>
      <c r="M1592" s="87"/>
      <c r="N1592" s="87"/>
      <c r="O1592" s="87"/>
      <c r="P1592" s="87"/>
      <c r="Q1592" s="87"/>
      <c r="R1592" s="87"/>
      <c r="S1592" s="87"/>
      <c r="T1592" s="87"/>
    </row>
    <row x14ac:dyDescent="0.25" r="1593" customHeight="1" ht="17.25">
      <c r="A1593" s="189">
        <f>A1592</f>
        <v>25569.375</v>
      </c>
      <c r="B1593" s="190" t="s">
        <v>155</v>
      </c>
      <c r="C1593" s="191">
        <f>SUM(C1547:C1592)</f>
      </c>
      <c r="D1593" s="191">
        <f>SUM(D1547:D1592)</f>
      </c>
      <c r="E1593" s="191">
        <f>SUM(E1547:E1592)</f>
      </c>
      <c r="F1593" s="191">
        <f>SUM(F1547:F1592)</f>
      </c>
      <c r="G1593" s="191">
        <f>SUM(G1547:G1592)</f>
      </c>
      <c r="H1593" s="191"/>
      <c r="I1593" s="191">
        <f>SUM(I1547:I1592)</f>
      </c>
      <c r="J1593" s="191">
        <f>SUM(J1547:J1592)</f>
      </c>
      <c r="K1593" s="191">
        <f>SUM(K1547:K1592)</f>
      </c>
      <c r="L1593" s="175"/>
      <c r="M1593" s="87"/>
      <c r="N1593" s="87"/>
      <c r="O1593" s="87"/>
      <c r="P1593" s="87"/>
      <c r="Q1593" s="87"/>
      <c r="R1593" s="87"/>
      <c r="S1593" s="87"/>
      <c r="T1593" s="87"/>
    </row>
    <row x14ac:dyDescent="0.25" r="1594" customHeight="1" ht="17.25">
      <c r="A1594" s="178">
        <f>A1593</f>
        <v>25569.375</v>
      </c>
      <c r="B1594" s="186" t="s">
        <v>113</v>
      </c>
      <c r="C1594" s="180"/>
      <c r="D1594" s="180">
        <v>44</v>
      </c>
      <c r="E1594" s="180">
        <v>46</v>
      </c>
      <c r="F1594" s="180"/>
      <c r="G1594" s="180">
        <f>SUM(C1594:F1594)</f>
      </c>
      <c r="H1594" s="125">
        <v>6500</v>
      </c>
      <c r="I1594" s="125">
        <f>G1594*H1594</f>
      </c>
      <c r="J1594" s="185"/>
      <c r="K1594" s="125">
        <f>SUM(I1594:J1594)</f>
      </c>
      <c r="L1594" s="175"/>
      <c r="M1594" s="87"/>
      <c r="N1594" s="87"/>
      <c r="O1594" s="87"/>
      <c r="P1594" s="87"/>
      <c r="Q1594" s="87"/>
      <c r="R1594" s="87"/>
      <c r="S1594" s="87"/>
      <c r="T1594" s="87"/>
    </row>
    <row x14ac:dyDescent="0.25" r="1595" customHeight="1" ht="17.25">
      <c r="A1595" s="178">
        <f>A1594</f>
        <v>25569.375</v>
      </c>
      <c r="B1595" s="186" t="s">
        <v>156</v>
      </c>
      <c r="C1595" s="180"/>
      <c r="D1595" s="180">
        <v>9</v>
      </c>
      <c r="E1595" s="180">
        <v>6</v>
      </c>
      <c r="F1595" s="180"/>
      <c r="G1595" s="180">
        <f>SUM(C1595:F1595)</f>
      </c>
      <c r="H1595" s="125">
        <v>6500</v>
      </c>
      <c r="I1595" s="125">
        <f>G1595*H1595</f>
      </c>
      <c r="J1595" s="185"/>
      <c r="K1595" s="125">
        <f>SUM(I1595:J1595)</f>
      </c>
      <c r="L1595" s="175"/>
      <c r="M1595" s="87"/>
      <c r="N1595" s="87"/>
      <c r="O1595" s="87"/>
      <c r="P1595" s="87"/>
      <c r="Q1595" s="87"/>
      <c r="R1595" s="87"/>
      <c r="S1595" s="87"/>
      <c r="T1595" s="87"/>
    </row>
    <row x14ac:dyDescent="0.25" r="1596" customHeight="1" ht="17.25">
      <c r="A1596" s="178">
        <f>A1595</f>
        <v>25569.375</v>
      </c>
      <c r="B1596" s="186" t="s">
        <v>112</v>
      </c>
      <c r="C1596" s="180"/>
      <c r="D1596" s="180">
        <v>7</v>
      </c>
      <c r="E1596" s="180">
        <v>4</v>
      </c>
      <c r="F1596" s="180"/>
      <c r="G1596" s="180">
        <f>SUM(C1596:F1596)</f>
      </c>
      <c r="H1596" s="125">
        <v>6900</v>
      </c>
      <c r="I1596" s="125">
        <f>G1596*H1596</f>
      </c>
      <c r="J1596" s="185"/>
      <c r="K1596" s="125">
        <f>SUM(I1596:J1596)</f>
      </c>
      <c r="L1596" s="175"/>
      <c r="M1596" s="87"/>
      <c r="N1596" s="87"/>
      <c r="O1596" s="87"/>
      <c r="P1596" s="87"/>
      <c r="Q1596" s="87"/>
      <c r="R1596" s="87"/>
      <c r="S1596" s="87"/>
      <c r="T1596" s="87"/>
    </row>
    <row x14ac:dyDescent="0.25" r="1597" customHeight="1" ht="17.25">
      <c r="A1597" s="178">
        <f>A1596</f>
        <v>25569.375</v>
      </c>
      <c r="B1597" s="179"/>
      <c r="C1597" s="180"/>
      <c r="D1597" s="180"/>
      <c r="E1597" s="180"/>
      <c r="F1597" s="180"/>
      <c r="G1597" s="180">
        <f>SUM(C1597:F1597)</f>
      </c>
      <c r="H1597" s="125"/>
      <c r="I1597" s="125">
        <f>G1597*H1597</f>
      </c>
      <c r="J1597" s="185"/>
      <c r="K1597" s="125">
        <f>SUM(I1597:J1597)</f>
      </c>
      <c r="L1597" s="175"/>
      <c r="M1597" s="87"/>
      <c r="N1597" s="87"/>
      <c r="O1597" s="87"/>
      <c r="P1597" s="87"/>
      <c r="Q1597" s="87"/>
      <c r="R1597" s="87"/>
      <c r="S1597" s="87"/>
      <c r="T1597" s="87"/>
    </row>
    <row x14ac:dyDescent="0.25" r="1598" customHeight="1" ht="17.25">
      <c r="A1598" s="178">
        <f>A1597</f>
        <v>25569.375</v>
      </c>
      <c r="B1598" s="179"/>
      <c r="C1598" s="180"/>
      <c r="D1598" s="180"/>
      <c r="E1598" s="180"/>
      <c r="F1598" s="180"/>
      <c r="G1598" s="180">
        <f>SUM(C1598:F1598)</f>
      </c>
      <c r="H1598" s="125"/>
      <c r="I1598" s="125">
        <f>G1598*H1598</f>
      </c>
      <c r="J1598" s="185"/>
      <c r="K1598" s="125">
        <f>SUM(I1598:J1598)</f>
      </c>
      <c r="L1598" s="175"/>
      <c r="M1598" s="87"/>
      <c r="N1598" s="87"/>
      <c r="O1598" s="87"/>
      <c r="P1598" s="87"/>
      <c r="Q1598" s="87"/>
      <c r="R1598" s="87"/>
      <c r="S1598" s="87"/>
      <c r="T1598" s="87"/>
    </row>
    <row x14ac:dyDescent="0.25" r="1599" customHeight="1" ht="17.25">
      <c r="A1599" s="178">
        <f>A1598</f>
        <v>25569.375</v>
      </c>
      <c r="B1599" s="179"/>
      <c r="C1599" s="180"/>
      <c r="D1599" s="180"/>
      <c r="E1599" s="180"/>
      <c r="F1599" s="180"/>
      <c r="G1599" s="180">
        <f>SUM(C1599:F1599)</f>
      </c>
      <c r="H1599" s="125"/>
      <c r="I1599" s="125">
        <f>G1599*H1599</f>
      </c>
      <c r="J1599" s="185"/>
      <c r="K1599" s="125">
        <f>SUM(I1599:J1599)</f>
      </c>
      <c r="L1599" s="175"/>
      <c r="M1599" s="87"/>
      <c r="N1599" s="87"/>
      <c r="O1599" s="87"/>
      <c r="P1599" s="87"/>
      <c r="Q1599" s="87"/>
      <c r="R1599" s="87"/>
      <c r="S1599" s="87"/>
      <c r="T1599" s="87"/>
    </row>
    <row x14ac:dyDescent="0.25" r="1600" customHeight="1" ht="17.25">
      <c r="A1600" s="178">
        <f>A1599</f>
        <v>25569.375</v>
      </c>
      <c r="B1600" s="179"/>
      <c r="C1600" s="180"/>
      <c r="D1600" s="180"/>
      <c r="E1600" s="180"/>
      <c r="F1600" s="180"/>
      <c r="G1600" s="180">
        <f>SUM(C1600:F1600)</f>
      </c>
      <c r="H1600" s="125"/>
      <c r="I1600" s="125">
        <f>G1600*H1600</f>
      </c>
      <c r="J1600" s="185"/>
      <c r="K1600" s="125">
        <f>SUM(I1600:J1600)</f>
      </c>
      <c r="L1600" s="175"/>
      <c r="M1600" s="87"/>
      <c r="N1600" s="87"/>
      <c r="O1600" s="87"/>
      <c r="P1600" s="87"/>
      <c r="Q1600" s="87"/>
      <c r="R1600" s="87"/>
      <c r="S1600" s="87"/>
      <c r="T1600" s="87"/>
    </row>
    <row x14ac:dyDescent="0.25" r="1601" customHeight="1" ht="17.25">
      <c r="A1601" s="178">
        <f>A1600</f>
        <v>25569.375</v>
      </c>
      <c r="B1601" s="179"/>
      <c r="C1601" s="180"/>
      <c r="D1601" s="180"/>
      <c r="E1601" s="180"/>
      <c r="F1601" s="180"/>
      <c r="G1601" s="180">
        <f>SUM(C1601:F1601)</f>
      </c>
      <c r="H1601" s="125"/>
      <c r="I1601" s="125">
        <f>G1601*H1601</f>
      </c>
      <c r="J1601" s="185"/>
      <c r="K1601" s="125">
        <f>SUM(I1601:J1601)</f>
      </c>
      <c r="L1601" s="175"/>
      <c r="M1601" s="87"/>
      <c r="N1601" s="87"/>
      <c r="O1601" s="87"/>
      <c r="P1601" s="87"/>
      <c r="Q1601" s="87"/>
      <c r="R1601" s="87"/>
      <c r="S1601" s="87"/>
      <c r="T1601" s="87"/>
    </row>
    <row x14ac:dyDescent="0.25" r="1602" customHeight="1" ht="17.25">
      <c r="A1602" s="189">
        <f>A1601</f>
        <v>25569.375</v>
      </c>
      <c r="B1602" s="190" t="s">
        <v>157</v>
      </c>
      <c r="C1602" s="191">
        <f>SUM(C1594:C1601)</f>
      </c>
      <c r="D1602" s="191">
        <f>SUM(D1594:D1601)</f>
      </c>
      <c r="E1602" s="191">
        <f>SUM(E1594:E1601)</f>
      </c>
      <c r="F1602" s="191">
        <f>SUM(F1594:F1601)</f>
      </c>
      <c r="G1602" s="191">
        <f>SUM(G1594:G1601)</f>
      </c>
      <c r="H1602" s="201"/>
      <c r="I1602" s="201">
        <f>SUM(I1594:I1601)</f>
      </c>
      <c r="J1602" s="201"/>
      <c r="K1602" s="202">
        <f>SUM(K1594:K1601)</f>
      </c>
      <c r="L1602" s="175"/>
      <c r="M1602" s="87"/>
      <c r="N1602" s="87"/>
      <c r="O1602" s="87"/>
      <c r="P1602" s="87"/>
      <c r="Q1602" s="87"/>
      <c r="R1602" s="87"/>
      <c r="S1602" s="87"/>
      <c r="T1602" s="87"/>
    </row>
    <row x14ac:dyDescent="0.25" r="1603" customHeight="1" ht="17.25" hidden="1">
      <c r="A1603" s="172" t="s">
        <v>128</v>
      </c>
      <c r="B1603" s="173" t="s">
        <v>2</v>
      </c>
      <c r="C1603" s="174" t="s">
        <v>129</v>
      </c>
      <c r="D1603" s="174" t="s">
        <v>130</v>
      </c>
      <c r="E1603" s="174" t="s">
        <v>131</v>
      </c>
      <c r="F1603" s="174" t="s">
        <v>132</v>
      </c>
      <c r="G1603" s="174" t="s">
        <v>133</v>
      </c>
      <c r="H1603" s="174" t="s">
        <v>7</v>
      </c>
      <c r="I1603" s="174" t="s">
        <v>134</v>
      </c>
      <c r="J1603" s="174" t="s">
        <v>90</v>
      </c>
      <c r="K1603" s="174" t="s">
        <v>135</v>
      </c>
      <c r="L1603" s="175"/>
      <c r="M1603" s="87"/>
      <c r="N1603" s="87"/>
      <c r="O1603" s="87"/>
      <c r="P1603" s="87"/>
      <c r="Q1603" s="87"/>
      <c r="R1603" s="87"/>
      <c r="S1603" s="87"/>
      <c r="T1603" s="87"/>
    </row>
    <row x14ac:dyDescent="0.25" r="1604" customHeight="1" ht="17.25">
      <c r="A1604" s="178">
        <f>A1602+1</f>
        <v>25569.375</v>
      </c>
      <c r="B1604" s="179" t="s">
        <v>137</v>
      </c>
      <c r="C1604" s="180"/>
      <c r="D1604" s="181">
        <v>18</v>
      </c>
      <c r="E1604" s="181"/>
      <c r="F1604" s="180"/>
      <c r="G1604" s="180">
        <f>SUM(C1604:F1604)</f>
      </c>
      <c r="H1604" s="182">
        <v>4500</v>
      </c>
      <c r="I1604" s="125">
        <f>G1604*H1604</f>
      </c>
      <c r="J1604" s="125">
        <f>I1604*0.1</f>
      </c>
      <c r="K1604" s="125">
        <f>SUM(I1604:J1604)</f>
      </c>
      <c r="L1604" s="175"/>
      <c r="M1604" s="87"/>
      <c r="N1604" s="87"/>
      <c r="O1604" s="87"/>
      <c r="P1604" s="87"/>
      <c r="Q1604" s="87"/>
      <c r="R1604" s="87"/>
      <c r="S1604" s="87"/>
      <c r="T1604" s="87"/>
    </row>
    <row x14ac:dyDescent="0.25" r="1605" customHeight="1" ht="17.25">
      <c r="A1605" s="178">
        <f>A1604</f>
        <v>25569.375</v>
      </c>
      <c r="B1605" s="179" t="s">
        <v>13</v>
      </c>
      <c r="C1605" s="180"/>
      <c r="D1605" s="180"/>
      <c r="E1605" s="180"/>
      <c r="F1605" s="180"/>
      <c r="G1605" s="180">
        <f>SUM(C1605:F1605)</f>
      </c>
      <c r="H1605" s="182">
        <v>6000</v>
      </c>
      <c r="I1605" s="125">
        <f>G1605*H1605</f>
      </c>
      <c r="J1605" s="125">
        <f>I1605*0.1</f>
      </c>
      <c r="K1605" s="125">
        <f>SUM(I1605:J1605)</f>
      </c>
      <c r="L1605" s="175"/>
      <c r="M1605" s="87"/>
      <c r="N1605" s="87"/>
      <c r="O1605" s="87"/>
      <c r="P1605" s="87"/>
      <c r="Q1605" s="87"/>
      <c r="R1605" s="87"/>
      <c r="S1605" s="87"/>
      <c r="T1605" s="87"/>
    </row>
    <row x14ac:dyDescent="0.25" r="1606" customHeight="1" ht="17.25">
      <c r="A1606" s="178">
        <f>A1605</f>
        <v>25569.375</v>
      </c>
      <c r="B1606" s="179" t="s">
        <v>58</v>
      </c>
      <c r="C1606" s="183">
        <v>0</v>
      </c>
      <c r="D1606" s="180">
        <v>0</v>
      </c>
      <c r="E1606" s="180"/>
      <c r="F1606" s="180"/>
      <c r="G1606" s="180">
        <f>SUM(C1606:F1606)</f>
      </c>
      <c r="H1606" s="182">
        <v>5500</v>
      </c>
      <c r="I1606" s="125">
        <f>G1606*H1606</f>
      </c>
      <c r="J1606" s="125">
        <f>I1606*0.1</f>
      </c>
      <c r="K1606" s="125">
        <f>SUM(I1606:J1606)</f>
      </c>
      <c r="L1606" s="175"/>
      <c r="M1606" s="87"/>
      <c r="N1606" s="87"/>
      <c r="O1606" s="87"/>
      <c r="P1606" s="87"/>
      <c r="Q1606" s="87"/>
      <c r="R1606" s="87"/>
      <c r="S1606" s="87"/>
      <c r="T1606" s="87"/>
    </row>
    <row x14ac:dyDescent="0.25" r="1607" customHeight="1" ht="17.25">
      <c r="A1607" s="178">
        <f>A1606</f>
        <v>25569.375</v>
      </c>
      <c r="B1607" s="179" t="s">
        <v>147</v>
      </c>
      <c r="C1607" s="183">
        <v>20</v>
      </c>
      <c r="D1607" s="181">
        <v>5</v>
      </c>
      <c r="E1607" s="181">
        <v>0</v>
      </c>
      <c r="F1607" s="181">
        <v>0</v>
      </c>
      <c r="G1607" s="180">
        <f>SUM(C1607:F1607)</f>
      </c>
      <c r="H1607" s="182">
        <v>5000</v>
      </c>
      <c r="I1607" s="125">
        <f>G1607*H1607</f>
      </c>
      <c r="J1607" s="125">
        <f>I1607*0.1</f>
      </c>
      <c r="K1607" s="125">
        <f>SUM(I1607:J1607)</f>
      </c>
      <c r="L1607" s="175"/>
      <c r="M1607" s="87"/>
      <c r="N1607" s="87"/>
      <c r="O1607" s="87"/>
      <c r="P1607" s="87"/>
      <c r="Q1607" s="87"/>
      <c r="R1607" s="87"/>
      <c r="S1607" s="87"/>
      <c r="T1607" s="87"/>
    </row>
    <row x14ac:dyDescent="0.25" r="1608" customHeight="1" ht="17.25">
      <c r="A1608" s="178">
        <f>A1607</f>
        <v>25569.375</v>
      </c>
      <c r="B1608" s="179" t="s">
        <v>27</v>
      </c>
      <c r="C1608" s="180"/>
      <c r="D1608" s="180"/>
      <c r="E1608" s="180"/>
      <c r="F1608" s="180"/>
      <c r="G1608" s="180">
        <f>SUM(C1608:F1608)</f>
      </c>
      <c r="H1608" s="182">
        <v>5500</v>
      </c>
      <c r="I1608" s="125">
        <f>G1608*H1608</f>
      </c>
      <c r="J1608" s="125">
        <f>I1608*0.1</f>
      </c>
      <c r="K1608" s="125">
        <f>SUM(I1608:J1608)</f>
      </c>
      <c r="L1608" s="175"/>
      <c r="M1608" s="87"/>
      <c r="N1608" s="87"/>
      <c r="O1608" s="87"/>
      <c r="P1608" s="87"/>
      <c r="Q1608" s="87"/>
      <c r="R1608" s="87"/>
      <c r="S1608" s="87"/>
      <c r="T1608" s="87"/>
    </row>
    <row x14ac:dyDescent="0.25" r="1609" customHeight="1" ht="17.25">
      <c r="A1609" s="178">
        <f>A1608</f>
        <v>25569.375</v>
      </c>
      <c r="B1609" s="179" t="s">
        <v>20</v>
      </c>
      <c r="C1609" s="180"/>
      <c r="D1609" s="181">
        <v>0</v>
      </c>
      <c r="E1609" s="180"/>
      <c r="F1609" s="180"/>
      <c r="G1609" s="180">
        <f>SUM(C1609:F1609)</f>
      </c>
      <c r="H1609" s="182">
        <v>5500</v>
      </c>
      <c r="I1609" s="125">
        <f>G1609*H1609</f>
      </c>
      <c r="J1609" s="125">
        <f>I1609*0.1</f>
      </c>
      <c r="K1609" s="125">
        <f>SUM(I1609:J1609)</f>
      </c>
      <c r="L1609" s="175"/>
      <c r="M1609" s="87"/>
      <c r="N1609" s="87"/>
      <c r="O1609" s="87"/>
      <c r="P1609" s="87"/>
      <c r="Q1609" s="87"/>
      <c r="R1609" s="87"/>
      <c r="S1609" s="87"/>
      <c r="T1609" s="87"/>
    </row>
    <row x14ac:dyDescent="0.25" r="1610" customHeight="1" ht="17.25">
      <c r="A1610" s="178">
        <f>A1609</f>
        <v>25569.375</v>
      </c>
      <c r="B1610" s="179" t="s">
        <v>31</v>
      </c>
      <c r="C1610" s="180"/>
      <c r="D1610" s="180"/>
      <c r="E1610" s="180"/>
      <c r="F1610" s="180"/>
      <c r="G1610" s="180">
        <f>SUM(C1610:F1610)</f>
      </c>
      <c r="H1610" s="182">
        <v>6000</v>
      </c>
      <c r="I1610" s="125">
        <f>G1610*H1610</f>
      </c>
      <c r="J1610" s="125">
        <f>I1610*0.1</f>
      </c>
      <c r="K1610" s="125">
        <f>SUM(I1610:J1610)</f>
      </c>
      <c r="L1610" s="175"/>
      <c r="M1610" s="87"/>
      <c r="N1610" s="87"/>
      <c r="O1610" s="87"/>
      <c r="P1610" s="87"/>
      <c r="Q1610" s="87"/>
      <c r="R1610" s="87"/>
      <c r="S1610" s="87"/>
      <c r="T1610" s="87"/>
    </row>
    <row x14ac:dyDescent="0.25" r="1611" customHeight="1" ht="17.25">
      <c r="A1611" s="178">
        <f>A1610</f>
        <v>25569.375</v>
      </c>
      <c r="B1611" s="179" t="s">
        <v>71</v>
      </c>
      <c r="C1611" s="180"/>
      <c r="D1611" s="180"/>
      <c r="E1611" s="180"/>
      <c r="F1611" s="180"/>
      <c r="G1611" s="180">
        <f>SUM(C1611:F1611)</f>
      </c>
      <c r="H1611" s="182">
        <v>6000</v>
      </c>
      <c r="I1611" s="125">
        <f>G1611*H1611</f>
      </c>
      <c r="J1611" s="125">
        <f>I1611*0.1</f>
      </c>
      <c r="K1611" s="125">
        <f>SUM(I1611:J1611)</f>
      </c>
      <c r="L1611" s="175"/>
      <c r="M1611" s="87"/>
      <c r="N1611" s="87"/>
      <c r="O1611" s="87"/>
      <c r="P1611" s="87"/>
      <c r="Q1611" s="87"/>
      <c r="R1611" s="87"/>
      <c r="S1611" s="87"/>
      <c r="T1611" s="87"/>
    </row>
    <row x14ac:dyDescent="0.25" r="1612" customHeight="1" ht="17.25">
      <c r="A1612" s="178">
        <f>A1611</f>
        <v>25569.375</v>
      </c>
      <c r="B1612" s="184" t="s">
        <v>49</v>
      </c>
      <c r="C1612" s="180"/>
      <c r="D1612" s="180">
        <v>16</v>
      </c>
      <c r="E1612" s="180"/>
      <c r="F1612" s="180"/>
      <c r="G1612" s="180">
        <f>SUM(C1612:F1612)</f>
      </c>
      <c r="H1612" s="182">
        <v>6000</v>
      </c>
      <c r="I1612" s="125">
        <f>G1612*H1612</f>
      </c>
      <c r="J1612" s="125">
        <f>I1612*0.1</f>
      </c>
      <c r="K1612" s="125">
        <f>SUM(I1612:J1612)</f>
      </c>
      <c r="L1612" s="175"/>
      <c r="M1612" s="87"/>
      <c r="N1612" s="87"/>
      <c r="O1612" s="87"/>
      <c r="P1612" s="87"/>
      <c r="Q1612" s="87"/>
      <c r="R1612" s="87"/>
      <c r="S1612" s="87"/>
      <c r="T1612" s="87"/>
    </row>
    <row x14ac:dyDescent="0.25" r="1613" customHeight="1" ht="17.25">
      <c r="A1613" s="178">
        <f>A1612</f>
        <v>25569.375</v>
      </c>
      <c r="B1613" s="179" t="s">
        <v>9</v>
      </c>
      <c r="C1613" s="180"/>
      <c r="D1613" s="180">
        <v>10</v>
      </c>
      <c r="E1613" s="180"/>
      <c r="F1613" s="180"/>
      <c r="G1613" s="180">
        <f>SUM(C1613:F1613)</f>
      </c>
      <c r="H1613" s="182">
        <v>6000</v>
      </c>
      <c r="I1613" s="125">
        <f>G1613*H1613</f>
      </c>
      <c r="J1613" s="125">
        <f>I1613*0.1</f>
      </c>
      <c r="K1613" s="125">
        <f>SUM(I1613:J1613)</f>
      </c>
      <c r="L1613" s="175"/>
      <c r="M1613" s="87"/>
      <c r="N1613" s="87"/>
      <c r="O1613" s="87"/>
      <c r="P1613" s="87"/>
      <c r="Q1613" s="87"/>
      <c r="R1613" s="87"/>
      <c r="S1613" s="87"/>
      <c r="T1613" s="87"/>
    </row>
    <row x14ac:dyDescent="0.25" r="1614" customHeight="1" ht="17.25">
      <c r="A1614" s="178">
        <f>A1613</f>
        <v>25569.375</v>
      </c>
      <c r="B1614" s="179" t="s">
        <v>78</v>
      </c>
      <c r="C1614" s="180"/>
      <c r="D1614" s="180"/>
      <c r="E1614" s="180"/>
      <c r="F1614" s="180"/>
      <c r="G1614" s="180">
        <f>SUM(C1614:F1614)</f>
      </c>
      <c r="H1614" s="182">
        <v>6500</v>
      </c>
      <c r="I1614" s="125">
        <f>G1614*H1614</f>
      </c>
      <c r="J1614" s="125">
        <f>I1614*0.1</f>
      </c>
      <c r="K1614" s="125">
        <f>SUM(I1614:J1614)</f>
      </c>
      <c r="L1614" s="175"/>
      <c r="M1614" s="87"/>
      <c r="N1614" s="87"/>
      <c r="O1614" s="87"/>
      <c r="P1614" s="87"/>
      <c r="Q1614" s="87"/>
      <c r="R1614" s="87"/>
      <c r="S1614" s="87"/>
      <c r="T1614" s="87"/>
    </row>
    <row x14ac:dyDescent="0.25" r="1615" customHeight="1" ht="17.25">
      <c r="A1615" s="178">
        <f>A1614</f>
        <v>25569.375</v>
      </c>
      <c r="B1615" s="179" t="s">
        <v>55</v>
      </c>
      <c r="C1615" s="180"/>
      <c r="D1615" s="180"/>
      <c r="E1615" s="180"/>
      <c r="F1615" s="180"/>
      <c r="G1615" s="180">
        <f>SUM(C1615:F1615)</f>
      </c>
      <c r="H1615" s="182">
        <v>6500</v>
      </c>
      <c r="I1615" s="125">
        <f>G1615*H1615</f>
      </c>
      <c r="J1615" s="125">
        <f>I1615*0.1</f>
      </c>
      <c r="K1615" s="125">
        <f>SUM(I1615:J1615)</f>
      </c>
      <c r="L1615" s="175"/>
      <c r="M1615" s="87"/>
      <c r="N1615" s="87"/>
      <c r="O1615" s="87"/>
      <c r="P1615" s="87"/>
      <c r="Q1615" s="87"/>
      <c r="R1615" s="87"/>
      <c r="S1615" s="87"/>
      <c r="T1615" s="87"/>
    </row>
    <row x14ac:dyDescent="0.25" r="1616" customHeight="1" ht="17.25">
      <c r="A1616" s="178">
        <f>A1615</f>
        <v>25569.375</v>
      </c>
      <c r="B1616" s="179" t="s">
        <v>80</v>
      </c>
      <c r="C1616" s="180"/>
      <c r="D1616" s="180">
        <v>23</v>
      </c>
      <c r="E1616" s="180"/>
      <c r="F1616" s="180"/>
      <c r="G1616" s="180">
        <f>SUM(C1616:F1616)</f>
      </c>
      <c r="H1616" s="182">
        <v>6000</v>
      </c>
      <c r="I1616" s="125">
        <f>G1616*H1616</f>
      </c>
      <c r="J1616" s="185"/>
      <c r="K1616" s="125">
        <f>SUM(I1616:J1616)</f>
      </c>
      <c r="L1616" s="175"/>
      <c r="M1616" s="87"/>
      <c r="N1616" s="87"/>
      <c r="O1616" s="87"/>
      <c r="P1616" s="87"/>
      <c r="Q1616" s="87"/>
      <c r="R1616" s="87"/>
      <c r="S1616" s="87"/>
      <c r="T1616" s="87"/>
    </row>
    <row x14ac:dyDescent="0.25" r="1617" customHeight="1" ht="17.25">
      <c r="A1617" s="178">
        <f>A1616</f>
        <v>25569.375</v>
      </c>
      <c r="B1617" s="179" t="s">
        <v>67</v>
      </c>
      <c r="C1617" s="180"/>
      <c r="D1617" s="180">
        <v>7</v>
      </c>
      <c r="E1617" s="180"/>
      <c r="F1617" s="180"/>
      <c r="G1617" s="180">
        <f>SUM(C1617:F1617)</f>
      </c>
      <c r="H1617" s="182">
        <v>5500</v>
      </c>
      <c r="I1617" s="125">
        <f>G1617*H1617</f>
      </c>
      <c r="J1617" s="125">
        <f>I1617*0.1</f>
      </c>
      <c r="K1617" s="125">
        <f>SUM(I1617:J1617)</f>
      </c>
      <c r="L1617" s="175"/>
      <c r="M1617" s="87"/>
      <c r="N1617" s="87"/>
      <c r="O1617" s="87"/>
      <c r="P1617" s="87"/>
      <c r="Q1617" s="87"/>
      <c r="R1617" s="87"/>
      <c r="S1617" s="87"/>
      <c r="T1617" s="87"/>
    </row>
    <row x14ac:dyDescent="0.25" r="1618" customHeight="1" ht="17.25">
      <c r="A1618" s="178">
        <f>A1617</f>
        <v>25569.375</v>
      </c>
      <c r="B1618" s="186" t="s">
        <v>74</v>
      </c>
      <c r="C1618" s="180"/>
      <c r="D1618" s="180">
        <v>0</v>
      </c>
      <c r="E1618" s="180"/>
      <c r="F1618" s="180"/>
      <c r="G1618" s="180">
        <f>SUM(C1618:F1618)</f>
      </c>
      <c r="H1618" s="187">
        <v>5000</v>
      </c>
      <c r="I1618" s="125">
        <f>G1618*H1618</f>
      </c>
      <c r="J1618" s="125">
        <f>I1618*0.1</f>
      </c>
      <c r="K1618" s="125">
        <f>SUM(I1618:J1618)</f>
      </c>
      <c r="L1618" s="175"/>
      <c r="M1618" s="87"/>
      <c r="N1618" s="87"/>
      <c r="O1618" s="87"/>
      <c r="P1618" s="87"/>
      <c r="Q1618" s="87"/>
      <c r="R1618" s="87"/>
      <c r="S1618" s="87"/>
      <c r="T1618" s="87"/>
    </row>
    <row x14ac:dyDescent="0.25" r="1619" customHeight="1" ht="17.25">
      <c r="A1619" s="178">
        <f>A1618</f>
        <v>25569.375</v>
      </c>
      <c r="B1619" s="179" t="s">
        <v>11</v>
      </c>
      <c r="C1619" s="180"/>
      <c r="D1619" s="180"/>
      <c r="E1619" s="180"/>
      <c r="F1619" s="180"/>
      <c r="G1619" s="180">
        <f>SUM(C1619:F1619)</f>
      </c>
      <c r="H1619" s="182">
        <v>6000</v>
      </c>
      <c r="I1619" s="125">
        <f>G1619*H1619</f>
      </c>
      <c r="J1619" s="125">
        <f>I1619*0.1</f>
      </c>
      <c r="K1619" s="125">
        <f>SUM(I1619:J1619)</f>
      </c>
      <c r="L1619" s="175"/>
      <c r="M1619" s="87"/>
      <c r="N1619" s="87"/>
      <c r="O1619" s="87"/>
      <c r="P1619" s="87"/>
      <c r="Q1619" s="87"/>
      <c r="R1619" s="87"/>
      <c r="S1619" s="87"/>
      <c r="T1619" s="87"/>
    </row>
    <row x14ac:dyDescent="0.25" r="1620" customHeight="1" ht="17.25">
      <c r="A1620" s="178">
        <f>A1619</f>
        <v>25569.375</v>
      </c>
      <c r="B1620" s="179" t="s">
        <v>22</v>
      </c>
      <c r="C1620" s="180"/>
      <c r="D1620" s="180"/>
      <c r="E1620" s="180"/>
      <c r="F1620" s="180"/>
      <c r="G1620" s="180">
        <f>SUM(C1620:F1620)</f>
      </c>
      <c r="H1620" s="182">
        <v>4800</v>
      </c>
      <c r="I1620" s="125">
        <f>G1620*H1620</f>
      </c>
      <c r="J1620" s="125">
        <f>I1620*0.1</f>
      </c>
      <c r="K1620" s="125">
        <f>SUM(I1620:J1620)</f>
      </c>
      <c r="L1620" s="175"/>
      <c r="M1620" s="87"/>
      <c r="N1620" s="87"/>
      <c r="O1620" s="87"/>
      <c r="P1620" s="87"/>
      <c r="Q1620" s="87"/>
      <c r="R1620" s="87"/>
      <c r="S1620" s="87"/>
      <c r="T1620" s="87"/>
    </row>
    <row x14ac:dyDescent="0.25" r="1621" customHeight="1" ht="17.25">
      <c r="A1621" s="178">
        <f>A1620</f>
        <v>25569.375</v>
      </c>
      <c r="B1621" s="186" t="s">
        <v>84</v>
      </c>
      <c r="C1621" s="180"/>
      <c r="D1621" s="180"/>
      <c r="E1621" s="180"/>
      <c r="F1621" s="180"/>
      <c r="G1621" s="180">
        <f>SUM(C1621:F1621)</f>
      </c>
      <c r="H1621" s="182">
        <v>4800</v>
      </c>
      <c r="I1621" s="125">
        <f>G1621*H1621</f>
      </c>
      <c r="J1621" s="125">
        <f>I1621*0.1</f>
      </c>
      <c r="K1621" s="125">
        <f>SUM(I1621:J1621)</f>
      </c>
      <c r="L1621" s="175"/>
      <c r="M1621" s="87"/>
      <c r="N1621" s="87"/>
      <c r="O1621" s="87"/>
      <c r="P1621" s="87"/>
      <c r="Q1621" s="87"/>
      <c r="R1621" s="87"/>
      <c r="S1621" s="87"/>
      <c r="T1621" s="87"/>
    </row>
    <row x14ac:dyDescent="0.25" r="1622" customHeight="1" ht="17.25">
      <c r="A1622" s="178">
        <f>A1621</f>
        <v>25569.375</v>
      </c>
      <c r="B1622" s="179" t="s">
        <v>17</v>
      </c>
      <c r="C1622" s="180"/>
      <c r="D1622" s="181">
        <v>12</v>
      </c>
      <c r="E1622" s="181">
        <v>10</v>
      </c>
      <c r="F1622" s="180"/>
      <c r="G1622" s="180">
        <f>SUM(C1622:F1622)</f>
      </c>
      <c r="H1622" s="182">
        <v>6500</v>
      </c>
      <c r="I1622" s="125">
        <f>G1622*H1622</f>
      </c>
      <c r="J1622" s="125">
        <f>I1622*0.1</f>
      </c>
      <c r="K1622" s="125">
        <f>SUM(I1622:J1622)</f>
      </c>
      <c r="L1622" s="175"/>
      <c r="M1622" s="87"/>
      <c r="N1622" s="87"/>
      <c r="O1622" s="87"/>
      <c r="P1622" s="87"/>
      <c r="Q1622" s="87"/>
      <c r="R1622" s="87"/>
      <c r="S1622" s="87"/>
      <c r="T1622" s="87"/>
    </row>
    <row x14ac:dyDescent="0.25" r="1623" customHeight="1" ht="17.25">
      <c r="A1623" s="178">
        <f>A1622</f>
        <v>25569.375</v>
      </c>
      <c r="B1623" s="186" t="s">
        <v>148</v>
      </c>
      <c r="C1623" s="180"/>
      <c r="D1623" s="180"/>
      <c r="E1623" s="180"/>
      <c r="F1623" s="180"/>
      <c r="G1623" s="180">
        <f>SUM(C1623:F1623)</f>
      </c>
      <c r="H1623" s="182">
        <v>6000</v>
      </c>
      <c r="I1623" s="125">
        <f>G1623*H1623</f>
      </c>
      <c r="J1623" s="125">
        <f>I1623*0.1</f>
      </c>
      <c r="K1623" s="125">
        <f>SUM(I1623:J1623)</f>
      </c>
      <c r="L1623" s="175"/>
      <c r="M1623" s="87"/>
      <c r="N1623" s="87"/>
      <c r="O1623" s="87"/>
      <c r="P1623" s="87"/>
      <c r="Q1623" s="87"/>
      <c r="R1623" s="87"/>
      <c r="S1623" s="87"/>
      <c r="T1623" s="87"/>
    </row>
    <row x14ac:dyDescent="0.25" r="1624" customHeight="1" ht="17.25">
      <c r="A1624" s="178">
        <f>A1623</f>
        <v>25569.375</v>
      </c>
      <c r="B1624" s="179" t="s">
        <v>29</v>
      </c>
      <c r="C1624" s="188">
        <v>13</v>
      </c>
      <c r="D1624" s="180">
        <v>14</v>
      </c>
      <c r="E1624" s="180">
        <v>14</v>
      </c>
      <c r="F1624" s="180"/>
      <c r="G1624" s="180">
        <f>SUM(C1624:F1624)</f>
      </c>
      <c r="H1624" s="182">
        <v>5500</v>
      </c>
      <c r="I1624" s="125">
        <f>G1624*H1624</f>
      </c>
      <c r="J1624" s="125">
        <f>I1624*0.1</f>
      </c>
      <c r="K1624" s="125">
        <f>SUM(I1624:J1624)</f>
      </c>
      <c r="L1624" s="175"/>
      <c r="M1624" s="87"/>
      <c r="N1624" s="87"/>
      <c r="O1624" s="87"/>
      <c r="P1624" s="87"/>
      <c r="Q1624" s="87"/>
      <c r="R1624" s="87"/>
      <c r="S1624" s="87"/>
      <c r="T1624" s="87"/>
    </row>
    <row x14ac:dyDescent="0.25" r="1625" customHeight="1" ht="17.25">
      <c r="A1625" s="178">
        <f>A1624</f>
        <v>25569.375</v>
      </c>
      <c r="B1625" s="179" t="s">
        <v>15</v>
      </c>
      <c r="C1625" s="180"/>
      <c r="D1625" s="180"/>
      <c r="E1625" s="180"/>
      <c r="F1625" s="180"/>
      <c r="G1625" s="180">
        <f>SUM(C1625:F1625)</f>
      </c>
      <c r="H1625" s="182">
        <v>4800</v>
      </c>
      <c r="I1625" s="125">
        <f>G1625*H1625</f>
      </c>
      <c r="J1625" s="125">
        <f>I1625*0.1</f>
      </c>
      <c r="K1625" s="125">
        <f>SUM(I1625:J1625)</f>
      </c>
      <c r="L1625" s="175"/>
      <c r="M1625" s="87"/>
      <c r="N1625" s="87"/>
      <c r="O1625" s="87"/>
      <c r="P1625" s="87"/>
      <c r="Q1625" s="87"/>
      <c r="R1625" s="87"/>
      <c r="S1625" s="87"/>
      <c r="T1625" s="87"/>
    </row>
    <row x14ac:dyDescent="0.25" r="1626" customHeight="1" ht="17.25">
      <c r="A1626" s="178">
        <f>A1625</f>
        <v>25569.375</v>
      </c>
      <c r="B1626" s="179" t="s">
        <v>21</v>
      </c>
      <c r="C1626" s="188">
        <v>7</v>
      </c>
      <c r="D1626" s="180">
        <v>13</v>
      </c>
      <c r="E1626" s="180"/>
      <c r="F1626" s="180"/>
      <c r="G1626" s="180">
        <f>SUM(C1626:F1626)</f>
      </c>
      <c r="H1626" s="182">
        <v>5500</v>
      </c>
      <c r="I1626" s="125">
        <f>G1626*H1626</f>
      </c>
      <c r="J1626" s="125">
        <f>I1626*0.1</f>
      </c>
      <c r="K1626" s="125">
        <f>SUM(I1626:J1626)</f>
      </c>
      <c r="L1626" s="175"/>
      <c r="M1626" s="87"/>
      <c r="N1626" s="87"/>
      <c r="O1626" s="87"/>
      <c r="P1626" s="87"/>
      <c r="Q1626" s="87"/>
      <c r="R1626" s="87"/>
      <c r="S1626" s="87"/>
      <c r="T1626" s="87"/>
    </row>
    <row x14ac:dyDescent="0.25" r="1627" customHeight="1" ht="17.25">
      <c r="A1627" s="178">
        <f>A1626</f>
        <v>25569.375</v>
      </c>
      <c r="B1627" s="179" t="s">
        <v>52</v>
      </c>
      <c r="C1627" s="180"/>
      <c r="D1627" s="180">
        <v>15</v>
      </c>
      <c r="E1627" s="180">
        <v>10</v>
      </c>
      <c r="F1627" s="180"/>
      <c r="G1627" s="180">
        <f>SUM(C1627:F1627)</f>
      </c>
      <c r="H1627" s="182">
        <v>5500</v>
      </c>
      <c r="I1627" s="125">
        <f>G1627*H1627</f>
      </c>
      <c r="J1627" s="125">
        <f>I1627*0.1</f>
      </c>
      <c r="K1627" s="125">
        <f>SUM(I1627:J1627)</f>
      </c>
      <c r="L1627" s="175"/>
      <c r="M1627" s="87"/>
      <c r="N1627" s="87"/>
      <c r="O1627" s="87"/>
      <c r="P1627" s="87"/>
      <c r="Q1627" s="87"/>
      <c r="R1627" s="87"/>
      <c r="S1627" s="87"/>
      <c r="T1627" s="87"/>
    </row>
    <row x14ac:dyDescent="0.25" r="1628" customHeight="1" ht="17.25">
      <c r="A1628" s="178">
        <f>A1627</f>
        <v>25569.375</v>
      </c>
      <c r="B1628" s="186" t="s">
        <v>61</v>
      </c>
      <c r="C1628" s="180"/>
      <c r="D1628" s="181"/>
      <c r="E1628" s="180"/>
      <c r="F1628" s="180"/>
      <c r="G1628" s="180">
        <f>SUM(C1628:F1628)</f>
      </c>
      <c r="H1628" s="182">
        <v>5500</v>
      </c>
      <c r="I1628" s="125">
        <f>G1628*H1628</f>
      </c>
      <c r="J1628" s="125">
        <f>I1628*0.1</f>
      </c>
      <c r="K1628" s="125">
        <f>SUM(I1628:J1628)</f>
      </c>
      <c r="L1628" s="175"/>
      <c r="M1628" s="87"/>
      <c r="N1628" s="87"/>
      <c r="O1628" s="87"/>
      <c r="P1628" s="87"/>
      <c r="Q1628" s="87"/>
      <c r="R1628" s="87"/>
      <c r="S1628" s="87"/>
      <c r="T1628" s="87"/>
    </row>
    <row x14ac:dyDescent="0.25" r="1629" customHeight="1" ht="17.25">
      <c r="A1629" s="178">
        <f>A1628</f>
        <v>25569.375</v>
      </c>
      <c r="B1629" s="179" t="s">
        <v>33</v>
      </c>
      <c r="C1629" s="180"/>
      <c r="D1629" s="180"/>
      <c r="E1629" s="180"/>
      <c r="F1629" s="180"/>
      <c r="G1629" s="180">
        <f>SUM(C1629:F1629)</f>
      </c>
      <c r="H1629" s="182">
        <v>5500</v>
      </c>
      <c r="I1629" s="125">
        <f>G1629*H1629</f>
      </c>
      <c r="J1629" s="125">
        <f>I1629*0.1</f>
      </c>
      <c r="K1629" s="125">
        <f>SUM(I1629:J1629)</f>
      </c>
      <c r="L1629" s="175"/>
      <c r="M1629" s="87"/>
      <c r="N1629" s="87"/>
      <c r="O1629" s="87"/>
      <c r="P1629" s="87"/>
      <c r="Q1629" s="87"/>
      <c r="R1629" s="87"/>
      <c r="S1629" s="87"/>
      <c r="T1629" s="87"/>
    </row>
    <row x14ac:dyDescent="0.25" r="1630" customHeight="1" ht="17.25">
      <c r="A1630" s="178">
        <f>A1629</f>
        <v>25569.375</v>
      </c>
      <c r="B1630" s="179" t="s">
        <v>12</v>
      </c>
      <c r="C1630" s="180"/>
      <c r="D1630" s="180"/>
      <c r="E1630" s="180"/>
      <c r="F1630" s="180"/>
      <c r="G1630" s="180">
        <f>SUM(C1630:F1630)</f>
      </c>
      <c r="H1630" s="182">
        <v>6000</v>
      </c>
      <c r="I1630" s="125">
        <f>G1630*H1630</f>
      </c>
      <c r="J1630" s="125">
        <f>I1630*0.1</f>
      </c>
      <c r="K1630" s="125">
        <f>SUM(I1630:J1630)</f>
      </c>
      <c r="L1630" s="175"/>
      <c r="M1630" s="87"/>
      <c r="N1630" s="87"/>
      <c r="O1630" s="87"/>
      <c r="P1630" s="87"/>
      <c r="Q1630" s="87"/>
      <c r="R1630" s="87"/>
      <c r="S1630" s="87"/>
      <c r="T1630" s="87"/>
    </row>
    <row x14ac:dyDescent="0.25" r="1631" customHeight="1" ht="17.25">
      <c r="A1631" s="178">
        <f>A1630</f>
        <v>25569.375</v>
      </c>
      <c r="B1631" s="186" t="s">
        <v>37</v>
      </c>
      <c r="C1631" s="180"/>
      <c r="D1631" s="180">
        <v>5</v>
      </c>
      <c r="E1631" s="180"/>
      <c r="F1631" s="180"/>
      <c r="G1631" s="180">
        <f>SUM(C1631:F1631)</f>
      </c>
      <c r="H1631" s="182">
        <v>6500</v>
      </c>
      <c r="I1631" s="125">
        <f>G1631*H1631</f>
      </c>
      <c r="J1631" s="125">
        <f>I1631*0.1</f>
      </c>
      <c r="K1631" s="125">
        <f>SUM(I1631:J1631)</f>
      </c>
      <c r="L1631" s="175"/>
      <c r="M1631" s="87"/>
      <c r="N1631" s="87"/>
      <c r="O1631" s="87"/>
      <c r="P1631" s="87"/>
      <c r="Q1631" s="87"/>
      <c r="R1631" s="87"/>
      <c r="S1631" s="87"/>
      <c r="T1631" s="87"/>
    </row>
    <row x14ac:dyDescent="0.25" r="1632" customHeight="1" ht="17.25">
      <c r="A1632" s="178">
        <f>A1631</f>
        <v>25569.375</v>
      </c>
      <c r="B1632" s="186" t="s">
        <v>64</v>
      </c>
      <c r="C1632" s="180"/>
      <c r="D1632" s="181"/>
      <c r="E1632" s="180"/>
      <c r="F1632" s="180"/>
      <c r="G1632" s="180">
        <f>SUM(C1632:F1632)</f>
      </c>
      <c r="H1632" s="182">
        <v>5500</v>
      </c>
      <c r="I1632" s="125">
        <f>G1632*H1632</f>
      </c>
      <c r="J1632" s="125">
        <f>I1632*0.1</f>
      </c>
      <c r="K1632" s="125">
        <f>SUM(I1632:J1632)</f>
      </c>
      <c r="L1632" s="175"/>
      <c r="M1632" s="87"/>
      <c r="N1632" s="87"/>
      <c r="O1632" s="87"/>
      <c r="P1632" s="87"/>
      <c r="Q1632" s="87"/>
      <c r="R1632" s="87"/>
      <c r="S1632" s="87"/>
      <c r="T1632" s="87"/>
    </row>
    <row x14ac:dyDescent="0.25" r="1633" customHeight="1" ht="17.25">
      <c r="A1633" s="178">
        <f>A1632</f>
        <v>25569.375</v>
      </c>
      <c r="B1633" s="179" t="s">
        <v>25</v>
      </c>
      <c r="C1633" s="180"/>
      <c r="D1633" s="180"/>
      <c r="E1633" s="180"/>
      <c r="F1633" s="180"/>
      <c r="G1633" s="180">
        <f>SUM(C1633:F1633)</f>
      </c>
      <c r="H1633" s="182">
        <v>6000</v>
      </c>
      <c r="I1633" s="125">
        <f>G1633*H1633</f>
      </c>
      <c r="J1633" s="125">
        <f>I1633*0.1</f>
      </c>
      <c r="K1633" s="125">
        <f>SUM(I1633:J1633)</f>
      </c>
      <c r="L1633" s="175"/>
      <c r="M1633" s="87"/>
      <c r="N1633" s="87"/>
      <c r="O1633" s="87"/>
      <c r="P1633" s="87"/>
      <c r="Q1633" s="87"/>
      <c r="R1633" s="87"/>
      <c r="S1633" s="87"/>
      <c r="T1633" s="87"/>
    </row>
    <row x14ac:dyDescent="0.25" r="1634" customHeight="1" ht="17.25">
      <c r="A1634" s="178">
        <f>A1633</f>
        <v>25569.375</v>
      </c>
      <c r="B1634" s="186" t="s">
        <v>76</v>
      </c>
      <c r="C1634" s="188"/>
      <c r="D1634" s="180">
        <v>10</v>
      </c>
      <c r="E1634" s="180">
        <v>10</v>
      </c>
      <c r="F1634" s="180"/>
      <c r="G1634" s="180">
        <f>SUM(C1634:F1634)</f>
      </c>
      <c r="H1634" s="125">
        <v>6000</v>
      </c>
      <c r="I1634" s="125">
        <f>G1634*H1634</f>
      </c>
      <c r="J1634" s="125">
        <f>I1634*0.1</f>
      </c>
      <c r="K1634" s="125">
        <f>SUM(I1634:J1634)</f>
      </c>
      <c r="L1634" s="175"/>
      <c r="M1634" s="87"/>
      <c r="N1634" s="87"/>
      <c r="O1634" s="87"/>
      <c r="P1634" s="87"/>
      <c r="Q1634" s="87"/>
      <c r="R1634" s="87"/>
      <c r="S1634" s="87"/>
      <c r="T1634" s="87"/>
    </row>
    <row x14ac:dyDescent="0.25" r="1635" customHeight="1" ht="17.25">
      <c r="A1635" s="178">
        <f>A1634</f>
        <v>25569.375</v>
      </c>
      <c r="B1635" s="186" t="s">
        <v>149</v>
      </c>
      <c r="C1635" s="180"/>
      <c r="D1635" s="181">
        <v>30</v>
      </c>
      <c r="E1635" s="180"/>
      <c r="F1635" s="180"/>
      <c r="G1635" s="180">
        <f>SUM(C1635:F1635)</f>
      </c>
      <c r="H1635" s="125">
        <v>6000</v>
      </c>
      <c r="I1635" s="125">
        <f>G1635*H1635</f>
      </c>
      <c r="J1635" s="125">
        <f>I1635*0.1</f>
      </c>
      <c r="K1635" s="125">
        <f>SUM(I1635:J1635)</f>
      </c>
      <c r="L1635" s="175"/>
      <c r="M1635" s="87"/>
      <c r="N1635" s="87"/>
      <c r="O1635" s="87"/>
      <c r="P1635" s="87"/>
      <c r="Q1635" s="87"/>
      <c r="R1635" s="87"/>
      <c r="S1635" s="87"/>
      <c r="T1635" s="87"/>
    </row>
    <row x14ac:dyDescent="0.25" r="1636" customHeight="1" ht="17.25">
      <c r="A1636" s="178">
        <f>A1635</f>
        <v>25569.375</v>
      </c>
      <c r="B1636" s="186" t="s">
        <v>43</v>
      </c>
      <c r="C1636" s="180"/>
      <c r="D1636" s="180"/>
      <c r="E1636" s="180"/>
      <c r="F1636" s="180"/>
      <c r="G1636" s="180">
        <f>SUM(C1636:F1636)</f>
      </c>
      <c r="H1636" s="125">
        <v>6000</v>
      </c>
      <c r="I1636" s="125">
        <f>G1636*H1636</f>
      </c>
      <c r="J1636" s="125">
        <f>I1636*0.1</f>
      </c>
      <c r="K1636" s="125">
        <f>SUM(I1636:J1636)</f>
      </c>
      <c r="L1636" s="175"/>
      <c r="M1636" s="87"/>
      <c r="N1636" s="87"/>
      <c r="O1636" s="87"/>
      <c r="P1636" s="87"/>
      <c r="Q1636" s="87"/>
      <c r="R1636" s="87"/>
      <c r="S1636" s="87"/>
      <c r="T1636" s="87"/>
    </row>
    <row x14ac:dyDescent="0.25" r="1637" customHeight="1" ht="17.25">
      <c r="A1637" s="178">
        <f>A1636</f>
        <v>25569.375</v>
      </c>
      <c r="B1637" s="186" t="s">
        <v>18</v>
      </c>
      <c r="C1637" s="180"/>
      <c r="D1637" s="181">
        <v>7</v>
      </c>
      <c r="E1637" s="181">
        <v>7</v>
      </c>
      <c r="F1637" s="181">
        <v>6</v>
      </c>
      <c r="G1637" s="180">
        <f>SUM(C1637:F1637)</f>
      </c>
      <c r="H1637" s="125">
        <v>6000</v>
      </c>
      <c r="I1637" s="125">
        <f>G1637*H1637</f>
      </c>
      <c r="J1637" s="125">
        <f>I1637*0.1</f>
      </c>
      <c r="K1637" s="125">
        <f>SUM(I1637:J1637)</f>
      </c>
      <c r="L1637" s="175"/>
      <c r="M1637" s="87"/>
      <c r="N1637" s="87"/>
      <c r="O1637" s="87"/>
      <c r="P1637" s="87"/>
      <c r="Q1637" s="87"/>
      <c r="R1637" s="87"/>
      <c r="S1637" s="87"/>
      <c r="T1637" s="87"/>
    </row>
    <row x14ac:dyDescent="0.25" r="1638" customHeight="1" ht="17.25">
      <c r="A1638" s="178">
        <f>A1637</f>
        <v>25569.375</v>
      </c>
      <c r="B1638" s="186" t="s">
        <v>82</v>
      </c>
      <c r="C1638" s="188"/>
      <c r="D1638" s="180"/>
      <c r="E1638" s="180"/>
      <c r="F1638" s="180"/>
      <c r="G1638" s="180">
        <f>SUM(C1638:F1638)</f>
      </c>
      <c r="H1638" s="125">
        <v>5000</v>
      </c>
      <c r="I1638" s="125">
        <f>G1638*H1638</f>
      </c>
      <c r="J1638" s="125">
        <f>I1638*0.1</f>
      </c>
      <c r="K1638" s="125">
        <f>SUM(I1638:J1638)</f>
      </c>
      <c r="L1638" s="175"/>
      <c r="M1638" s="87"/>
      <c r="N1638" s="87"/>
      <c r="O1638" s="87"/>
      <c r="P1638" s="87"/>
      <c r="Q1638" s="87"/>
      <c r="R1638" s="87"/>
      <c r="S1638" s="87"/>
      <c r="T1638" s="87"/>
    </row>
    <row x14ac:dyDescent="0.25" r="1639" customHeight="1" ht="17.25">
      <c r="A1639" s="178">
        <f>A1638</f>
        <v>25569.375</v>
      </c>
      <c r="B1639" s="186" t="s">
        <v>151</v>
      </c>
      <c r="C1639" s="180"/>
      <c r="D1639" s="180"/>
      <c r="E1639" s="180"/>
      <c r="F1639" s="180"/>
      <c r="G1639" s="180">
        <f>SUM(C1639:F1639)</f>
      </c>
      <c r="H1639" s="125">
        <v>5000</v>
      </c>
      <c r="I1639" s="125">
        <f>G1639*H1639</f>
      </c>
      <c r="J1639" s="125">
        <f>I1639*0.1</f>
      </c>
      <c r="K1639" s="125">
        <f>SUM(I1639:J1639)</f>
      </c>
      <c r="L1639" s="175"/>
      <c r="M1639" s="87"/>
      <c r="N1639" s="87"/>
      <c r="O1639" s="87"/>
      <c r="P1639" s="87"/>
      <c r="Q1639" s="87"/>
      <c r="R1639" s="87"/>
      <c r="S1639" s="87"/>
      <c r="T1639" s="87"/>
    </row>
    <row x14ac:dyDescent="0.25" r="1640" customHeight="1" ht="17.25">
      <c r="A1640" s="178">
        <f>A1639</f>
        <v>25569.375</v>
      </c>
      <c r="B1640" s="186" t="s">
        <v>105</v>
      </c>
      <c r="C1640" s="180"/>
      <c r="D1640" s="180"/>
      <c r="E1640" s="180"/>
      <c r="F1640" s="180"/>
      <c r="G1640" s="180">
        <f>SUM(C1640:F1640)</f>
      </c>
      <c r="H1640" s="125">
        <v>7000</v>
      </c>
      <c r="I1640" s="125">
        <f>G1640*H1640</f>
      </c>
      <c r="J1640" s="185"/>
      <c r="K1640" s="125">
        <f>SUM(I1640:J1640)</f>
      </c>
      <c r="L1640" s="175"/>
      <c r="M1640" s="87"/>
      <c r="N1640" s="87"/>
      <c r="O1640" s="87"/>
      <c r="P1640" s="87"/>
      <c r="Q1640" s="87"/>
      <c r="R1640" s="87"/>
      <c r="S1640" s="87"/>
      <c r="T1640" s="87"/>
    </row>
    <row x14ac:dyDescent="0.25" r="1641" customHeight="1" ht="17.25">
      <c r="A1641" s="178">
        <f>A1640</f>
        <v>25569.375</v>
      </c>
      <c r="B1641" s="186" t="s">
        <v>23</v>
      </c>
      <c r="C1641" s="180"/>
      <c r="D1641" s="181">
        <v>6</v>
      </c>
      <c r="E1641" s="180"/>
      <c r="F1641" s="180"/>
      <c r="G1641" s="180">
        <f>SUM(C1641:F1641)</f>
      </c>
      <c r="H1641" s="125">
        <v>6000</v>
      </c>
      <c r="I1641" s="125">
        <f>G1641*H1641</f>
      </c>
      <c r="J1641" s="125">
        <f>I1641*0.1</f>
      </c>
      <c r="K1641" s="125">
        <f>SUM(I1641:J1641)</f>
      </c>
      <c r="L1641" s="175"/>
      <c r="M1641" s="87"/>
      <c r="N1641" s="87"/>
      <c r="O1641" s="87"/>
      <c r="P1641" s="87"/>
      <c r="Q1641" s="87"/>
      <c r="R1641" s="87"/>
      <c r="S1641" s="87"/>
      <c r="T1641" s="87"/>
    </row>
    <row x14ac:dyDescent="0.25" r="1642" customHeight="1" ht="17.25">
      <c r="A1642" s="178">
        <f>A1641</f>
        <v>25569.375</v>
      </c>
      <c r="B1642" s="186" t="s">
        <v>40</v>
      </c>
      <c r="C1642" s="180"/>
      <c r="D1642" s="180"/>
      <c r="E1642" s="180"/>
      <c r="F1642" s="180"/>
      <c r="G1642" s="180">
        <f>SUM(C1642:F1642)</f>
      </c>
      <c r="H1642" s="125">
        <v>6500</v>
      </c>
      <c r="I1642" s="125">
        <f>G1642*H1642</f>
      </c>
      <c r="J1642" s="125">
        <f>I1642*0.1</f>
      </c>
      <c r="K1642" s="125">
        <f>SUM(I1642:J1642)</f>
      </c>
      <c r="L1642" s="175"/>
      <c r="M1642" s="87"/>
      <c r="N1642" s="87"/>
      <c r="O1642" s="87"/>
      <c r="P1642" s="87"/>
      <c r="Q1642" s="87"/>
      <c r="R1642" s="87"/>
      <c r="S1642" s="87"/>
      <c r="T1642" s="87"/>
    </row>
    <row x14ac:dyDescent="0.25" r="1643" customHeight="1" ht="17.25">
      <c r="A1643" s="178">
        <f>A1642</f>
        <v>25569.375</v>
      </c>
      <c r="B1643" s="186" t="s">
        <v>86</v>
      </c>
      <c r="C1643" s="180"/>
      <c r="D1643" s="180">
        <v>5</v>
      </c>
      <c r="E1643" s="180"/>
      <c r="F1643" s="180"/>
      <c r="G1643" s="180">
        <f>SUM(C1643:F1643)</f>
      </c>
      <c r="H1643" s="125">
        <v>6000</v>
      </c>
      <c r="I1643" s="125">
        <f>G1643*H1643</f>
      </c>
      <c r="J1643" s="125">
        <f>I1643*0.1</f>
      </c>
      <c r="K1643" s="125">
        <f>SUM(I1643:J1643)</f>
      </c>
      <c r="L1643" s="175"/>
      <c r="M1643" s="87"/>
      <c r="N1643" s="87"/>
      <c r="O1643" s="87"/>
      <c r="P1643" s="87"/>
      <c r="Q1643" s="87"/>
      <c r="R1643" s="87"/>
      <c r="S1643" s="87"/>
      <c r="T1643" s="87"/>
    </row>
    <row x14ac:dyDescent="0.25" r="1644" customHeight="1" ht="17.25">
      <c r="A1644" s="178">
        <f>A1643</f>
        <v>25569.375</v>
      </c>
      <c r="B1644" s="186" t="s">
        <v>152</v>
      </c>
      <c r="C1644" s="180"/>
      <c r="D1644" s="180"/>
      <c r="E1644" s="180"/>
      <c r="F1644" s="180"/>
      <c r="G1644" s="180">
        <f>SUM(C1644:F1644)</f>
      </c>
      <c r="H1644" s="125">
        <v>6000</v>
      </c>
      <c r="I1644" s="125">
        <f>G1644*H1644</f>
      </c>
      <c r="J1644" s="125">
        <f>I1644*0.1</f>
      </c>
      <c r="K1644" s="125">
        <f>SUM(I1644:J1644)</f>
      </c>
      <c r="L1644" s="175"/>
      <c r="M1644" s="87"/>
      <c r="N1644" s="87"/>
      <c r="O1644" s="87"/>
      <c r="P1644" s="87"/>
      <c r="Q1644" s="87"/>
      <c r="R1644" s="87"/>
      <c r="S1644" s="87"/>
      <c r="T1644" s="87"/>
    </row>
    <row x14ac:dyDescent="0.25" r="1645" customHeight="1" ht="17.25">
      <c r="A1645" s="178">
        <f>A1641</f>
        <v>25569.375</v>
      </c>
      <c r="B1645" s="186" t="s">
        <v>153</v>
      </c>
      <c r="C1645" s="180"/>
      <c r="D1645" s="180"/>
      <c r="E1645" s="180"/>
      <c r="F1645" s="180"/>
      <c r="G1645" s="180">
        <f>SUM(C1645:F1645)</f>
      </c>
      <c r="H1645" s="125">
        <v>6000</v>
      </c>
      <c r="I1645" s="125">
        <f>G1645*H1645</f>
      </c>
      <c r="J1645" s="125">
        <f>I1645*0.1</f>
      </c>
      <c r="K1645" s="125">
        <f>SUM(I1645:J1645)</f>
      </c>
      <c r="L1645" s="175"/>
      <c r="M1645" s="87"/>
      <c r="N1645" s="87"/>
      <c r="O1645" s="87"/>
      <c r="P1645" s="87"/>
      <c r="Q1645" s="87"/>
      <c r="R1645" s="87"/>
      <c r="S1645" s="87"/>
      <c r="T1645" s="87"/>
    </row>
    <row x14ac:dyDescent="0.25" r="1646" customHeight="1" ht="17.25">
      <c r="A1646" s="178">
        <f>A1642</f>
        <v>25569.375</v>
      </c>
      <c r="B1646" s="186" t="s">
        <v>46</v>
      </c>
      <c r="C1646" s="204"/>
      <c r="D1646" s="180"/>
      <c r="E1646" s="180"/>
      <c r="F1646" s="180"/>
      <c r="G1646" s="180">
        <f>SUM(C1646:F1646)</f>
      </c>
      <c r="H1646" s="125">
        <v>5500</v>
      </c>
      <c r="I1646" s="125">
        <f>G1646*H1646</f>
      </c>
      <c r="J1646" s="125">
        <f>I1646*0.1</f>
      </c>
      <c r="K1646" s="125">
        <f>SUM(I1646:J1646)</f>
      </c>
      <c r="L1646" s="175"/>
      <c r="M1646" s="87"/>
      <c r="N1646" s="87"/>
      <c r="O1646" s="87"/>
      <c r="P1646" s="87"/>
      <c r="Q1646" s="87"/>
      <c r="R1646" s="87"/>
      <c r="S1646" s="87"/>
      <c r="T1646" s="87"/>
    </row>
    <row x14ac:dyDescent="0.25" r="1647" customHeight="1" ht="17.25">
      <c r="A1647" s="178">
        <f>A1641</f>
        <v>25569.375</v>
      </c>
      <c r="B1647" s="186"/>
      <c r="C1647" s="180"/>
      <c r="D1647" s="180"/>
      <c r="E1647" s="180"/>
      <c r="F1647" s="180"/>
      <c r="G1647" s="180">
        <f>SUM(C1647:F1647)</f>
      </c>
      <c r="H1647" s="125"/>
      <c r="I1647" s="125">
        <f>G1647*H1647</f>
      </c>
      <c r="J1647" s="125">
        <f>I1647*0.1</f>
      </c>
      <c r="K1647" s="125">
        <f>SUM(I1647:J1647)</f>
      </c>
      <c r="L1647" s="175"/>
      <c r="M1647" s="87"/>
      <c r="N1647" s="87"/>
      <c r="O1647" s="87"/>
      <c r="P1647" s="87"/>
      <c r="Q1647" s="87"/>
      <c r="R1647" s="87"/>
      <c r="S1647" s="87"/>
      <c r="T1647" s="87"/>
    </row>
    <row x14ac:dyDescent="0.25" r="1648" customHeight="1" ht="17.25">
      <c r="A1648" s="178">
        <f>A1642</f>
        <v>25569.375</v>
      </c>
      <c r="B1648" s="186"/>
      <c r="C1648" s="180"/>
      <c r="D1648" s="180"/>
      <c r="E1648" s="180"/>
      <c r="F1648" s="180"/>
      <c r="G1648" s="180">
        <f>SUM(C1648:F1648)</f>
      </c>
      <c r="H1648" s="125"/>
      <c r="I1648" s="125">
        <f>G1648*H1648</f>
      </c>
      <c r="J1648" s="125">
        <f>I1648*0.1</f>
      </c>
      <c r="K1648" s="125">
        <f>SUM(I1648:J1648)</f>
      </c>
      <c r="L1648" s="175"/>
      <c r="M1648" s="87"/>
      <c r="N1648" s="87"/>
      <c r="O1648" s="87"/>
      <c r="P1648" s="87"/>
      <c r="Q1648" s="87"/>
      <c r="R1648" s="87"/>
      <c r="S1648" s="87"/>
      <c r="T1648" s="87"/>
    </row>
    <row x14ac:dyDescent="0.25" r="1649" customHeight="1" ht="17.25">
      <c r="A1649" s="178">
        <f>A1647</f>
        <v>25569.375</v>
      </c>
      <c r="B1649" s="179"/>
      <c r="C1649" s="180"/>
      <c r="D1649" s="180"/>
      <c r="E1649" s="180"/>
      <c r="F1649" s="180"/>
      <c r="G1649" s="180">
        <f>SUM(C1649:F1649)</f>
      </c>
      <c r="H1649" s="125"/>
      <c r="I1649" s="125">
        <f>G1649*H1649</f>
      </c>
      <c r="J1649" s="125">
        <v>0</v>
      </c>
      <c r="K1649" s="125">
        <f>SUM(I1649:J1649)</f>
      </c>
      <c r="L1649" s="175"/>
      <c r="M1649" s="87"/>
      <c r="N1649" s="87"/>
      <c r="O1649" s="87"/>
      <c r="P1649" s="87"/>
      <c r="Q1649" s="87"/>
      <c r="R1649" s="87"/>
      <c r="S1649" s="87"/>
      <c r="T1649" s="87"/>
    </row>
    <row x14ac:dyDescent="0.25" r="1650" customHeight="1" ht="17.25">
      <c r="A1650" s="189">
        <f>A1649</f>
        <v>25569.375</v>
      </c>
      <c r="B1650" s="190" t="s">
        <v>155</v>
      </c>
      <c r="C1650" s="191">
        <f>SUM(C1604:C1649)</f>
      </c>
      <c r="D1650" s="191">
        <f>SUM(D1604:D1649)</f>
      </c>
      <c r="E1650" s="191">
        <f>SUM(E1604:E1649)</f>
      </c>
      <c r="F1650" s="191">
        <f>SUM(F1604:F1649)</f>
      </c>
      <c r="G1650" s="191">
        <f>SUM(G1604:G1649)</f>
      </c>
      <c r="H1650" s="191"/>
      <c r="I1650" s="191">
        <f>SUM(I1604:I1649)</f>
      </c>
      <c r="J1650" s="191">
        <f>SUM(J1604:J1649)</f>
      </c>
      <c r="K1650" s="191">
        <f>SUM(K1604:K1649)</f>
      </c>
      <c r="L1650" s="175"/>
      <c r="M1650" s="87"/>
      <c r="N1650" s="87"/>
      <c r="O1650" s="87"/>
      <c r="P1650" s="87"/>
      <c r="Q1650" s="87"/>
      <c r="R1650" s="87"/>
      <c r="S1650" s="87"/>
      <c r="T1650" s="87"/>
    </row>
    <row x14ac:dyDescent="0.25" r="1651" customHeight="1" ht="17.25">
      <c r="A1651" s="178">
        <f>A1650</f>
        <v>25569.375</v>
      </c>
      <c r="B1651" s="186" t="s">
        <v>113</v>
      </c>
      <c r="C1651" s="180"/>
      <c r="D1651" s="181">
        <v>41</v>
      </c>
      <c r="E1651" s="180"/>
      <c r="F1651" s="180"/>
      <c r="G1651" s="180">
        <f>SUM(C1651:F1651)</f>
      </c>
      <c r="H1651" s="125">
        <v>6500</v>
      </c>
      <c r="I1651" s="125">
        <f>G1651*H1651</f>
      </c>
      <c r="J1651" s="185"/>
      <c r="K1651" s="125">
        <f>SUM(I1651:J1651)</f>
      </c>
      <c r="L1651" s="175"/>
      <c r="M1651" s="87"/>
      <c r="N1651" s="87"/>
      <c r="O1651" s="87"/>
      <c r="P1651" s="87"/>
      <c r="Q1651" s="87"/>
      <c r="R1651" s="87"/>
      <c r="S1651" s="87"/>
      <c r="T1651" s="87"/>
    </row>
    <row x14ac:dyDescent="0.25" r="1652" customHeight="1" ht="17.25">
      <c r="A1652" s="178">
        <f>A1651</f>
        <v>25569.375</v>
      </c>
      <c r="B1652" s="186" t="s">
        <v>156</v>
      </c>
      <c r="C1652" s="180"/>
      <c r="D1652" s="181">
        <v>7</v>
      </c>
      <c r="E1652" s="180"/>
      <c r="F1652" s="180"/>
      <c r="G1652" s="180">
        <f>SUM(C1652:F1652)</f>
      </c>
      <c r="H1652" s="125">
        <v>6500</v>
      </c>
      <c r="I1652" s="125">
        <f>G1652*H1652</f>
      </c>
      <c r="J1652" s="185"/>
      <c r="K1652" s="125">
        <f>SUM(I1652:J1652)</f>
      </c>
      <c r="L1652" s="175"/>
      <c r="M1652" s="87"/>
      <c r="N1652" s="87"/>
      <c r="O1652" s="87"/>
      <c r="P1652" s="87"/>
      <c r="Q1652" s="87"/>
      <c r="R1652" s="87"/>
      <c r="S1652" s="87"/>
      <c r="T1652" s="87"/>
    </row>
    <row x14ac:dyDescent="0.25" r="1653" customHeight="1" ht="17.25">
      <c r="A1653" s="178">
        <f>A1652</f>
        <v>25569.375</v>
      </c>
      <c r="B1653" s="186" t="s">
        <v>112</v>
      </c>
      <c r="C1653" s="180"/>
      <c r="D1653" s="181">
        <v>2</v>
      </c>
      <c r="E1653" s="180"/>
      <c r="F1653" s="180"/>
      <c r="G1653" s="180">
        <f>SUM(C1653:F1653)</f>
      </c>
      <c r="H1653" s="125">
        <v>6900</v>
      </c>
      <c r="I1653" s="125">
        <f>G1653*H1653</f>
      </c>
      <c r="J1653" s="185"/>
      <c r="K1653" s="125">
        <f>SUM(I1653:J1653)</f>
      </c>
      <c r="L1653" s="175"/>
      <c r="M1653" s="87"/>
      <c r="N1653" s="87"/>
      <c r="O1653" s="87"/>
      <c r="P1653" s="87"/>
      <c r="Q1653" s="87"/>
      <c r="R1653" s="87"/>
      <c r="S1653" s="87"/>
      <c r="T1653" s="87"/>
    </row>
    <row x14ac:dyDescent="0.25" r="1654" customHeight="1" ht="17.25">
      <c r="A1654" s="178">
        <f>A1653</f>
        <v>25569.375</v>
      </c>
      <c r="B1654" s="179"/>
      <c r="C1654" s="180"/>
      <c r="D1654" s="180"/>
      <c r="E1654" s="180"/>
      <c r="F1654" s="180"/>
      <c r="G1654" s="180">
        <f>SUM(C1654:F1654)</f>
      </c>
      <c r="H1654" s="125"/>
      <c r="I1654" s="125">
        <f>G1654*H1654</f>
      </c>
      <c r="J1654" s="185"/>
      <c r="K1654" s="125">
        <f>SUM(I1654:J1654)</f>
      </c>
      <c r="L1654" s="175"/>
      <c r="M1654" s="87"/>
      <c r="N1654" s="87"/>
      <c r="O1654" s="87"/>
      <c r="P1654" s="87"/>
      <c r="Q1654" s="87"/>
      <c r="R1654" s="87"/>
      <c r="S1654" s="87"/>
      <c r="T1654" s="87"/>
    </row>
    <row x14ac:dyDescent="0.25" r="1655" customHeight="1" ht="17.25">
      <c r="A1655" s="178">
        <f>A1654</f>
        <v>25569.375</v>
      </c>
      <c r="B1655" s="179"/>
      <c r="C1655" s="180"/>
      <c r="D1655" s="180"/>
      <c r="E1655" s="180"/>
      <c r="F1655" s="180"/>
      <c r="G1655" s="180">
        <f>SUM(C1655:F1655)</f>
      </c>
      <c r="H1655" s="125"/>
      <c r="I1655" s="125">
        <f>G1655*H1655</f>
      </c>
      <c r="J1655" s="185"/>
      <c r="K1655" s="125">
        <f>SUM(I1655:J1655)</f>
      </c>
      <c r="L1655" s="175"/>
      <c r="M1655" s="87"/>
      <c r="N1655" s="87"/>
      <c r="O1655" s="87"/>
      <c r="P1655" s="87"/>
      <c r="Q1655" s="87"/>
      <c r="R1655" s="87"/>
      <c r="S1655" s="87"/>
      <c r="T1655" s="87"/>
    </row>
    <row x14ac:dyDescent="0.25" r="1656" customHeight="1" ht="17.25">
      <c r="A1656" s="178">
        <f>A1655</f>
        <v>25569.375</v>
      </c>
      <c r="B1656" s="179"/>
      <c r="C1656" s="180"/>
      <c r="D1656" s="180"/>
      <c r="E1656" s="180"/>
      <c r="F1656" s="180"/>
      <c r="G1656" s="180">
        <f>SUM(C1656:F1656)</f>
      </c>
      <c r="H1656" s="125"/>
      <c r="I1656" s="125">
        <f>G1656*H1656</f>
      </c>
      <c r="J1656" s="185"/>
      <c r="K1656" s="125">
        <f>SUM(I1656:J1656)</f>
      </c>
      <c r="L1656" s="175"/>
      <c r="M1656" s="87"/>
      <c r="N1656" s="87"/>
      <c r="O1656" s="87"/>
      <c r="P1656" s="87"/>
      <c r="Q1656" s="87"/>
      <c r="R1656" s="87"/>
      <c r="S1656" s="87"/>
      <c r="T1656" s="87"/>
    </row>
    <row x14ac:dyDescent="0.25" r="1657" customHeight="1" ht="17.25">
      <c r="A1657" s="178">
        <f>A1656</f>
        <v>25569.375</v>
      </c>
      <c r="B1657" s="179"/>
      <c r="C1657" s="180"/>
      <c r="D1657" s="180"/>
      <c r="E1657" s="180"/>
      <c r="F1657" s="180"/>
      <c r="G1657" s="180">
        <f>SUM(C1657:F1657)</f>
      </c>
      <c r="H1657" s="125"/>
      <c r="I1657" s="125">
        <f>G1657*H1657</f>
      </c>
      <c r="J1657" s="185"/>
      <c r="K1657" s="125">
        <f>SUM(I1657:J1657)</f>
      </c>
      <c r="L1657" s="175"/>
      <c r="M1657" s="87"/>
      <c r="N1657" s="87"/>
      <c r="O1657" s="87"/>
      <c r="P1657" s="87"/>
      <c r="Q1657" s="87"/>
      <c r="R1657" s="87"/>
      <c r="S1657" s="87"/>
      <c r="T1657" s="87"/>
    </row>
    <row x14ac:dyDescent="0.25" r="1658" customHeight="1" ht="17.25">
      <c r="A1658" s="178">
        <f>A1657</f>
        <v>25569.375</v>
      </c>
      <c r="B1658" s="179"/>
      <c r="C1658" s="180"/>
      <c r="D1658" s="180"/>
      <c r="E1658" s="180"/>
      <c r="F1658" s="180"/>
      <c r="G1658" s="180">
        <f>SUM(C1658:F1658)</f>
      </c>
      <c r="H1658" s="125"/>
      <c r="I1658" s="125">
        <f>G1658*H1658</f>
      </c>
      <c r="J1658" s="185"/>
      <c r="K1658" s="125">
        <f>SUM(I1658:J1658)</f>
      </c>
      <c r="L1658" s="175"/>
      <c r="M1658" s="87"/>
      <c r="N1658" s="87"/>
      <c r="O1658" s="87"/>
      <c r="P1658" s="87"/>
      <c r="Q1658" s="87"/>
      <c r="R1658" s="87"/>
      <c r="S1658" s="87"/>
      <c r="T1658" s="87"/>
    </row>
    <row x14ac:dyDescent="0.25" r="1659" customHeight="1" ht="17.25">
      <c r="A1659" s="189">
        <f>A1658</f>
        <v>25569.375</v>
      </c>
      <c r="B1659" s="190" t="s">
        <v>157</v>
      </c>
      <c r="C1659" s="191">
        <f>SUM(C1651:C1658)</f>
      </c>
      <c r="D1659" s="191">
        <f>SUM(D1651:D1658)</f>
      </c>
      <c r="E1659" s="191">
        <f>SUM(E1651:E1658)</f>
      </c>
      <c r="F1659" s="191">
        <f>SUM(F1651:F1658)</f>
      </c>
      <c r="G1659" s="191">
        <f>SUM(G1651:G1658)</f>
      </c>
      <c r="H1659" s="201"/>
      <c r="I1659" s="201">
        <f>SUM(I1651:I1658)</f>
      </c>
      <c r="J1659" s="201"/>
      <c r="K1659" s="202">
        <f>SUM(K1651:K1658)</f>
      </c>
      <c r="L1659" s="175"/>
      <c r="M1659" s="87"/>
      <c r="N1659" s="87"/>
      <c r="O1659" s="87"/>
      <c r="P1659" s="87"/>
      <c r="Q1659" s="87"/>
      <c r="R1659" s="87"/>
      <c r="S1659" s="87"/>
      <c r="T1659" s="87"/>
    </row>
    <row x14ac:dyDescent="0.25" r="1660" customHeight="1" ht="17.25" hidden="1">
      <c r="A1660" s="172" t="s">
        <v>128</v>
      </c>
      <c r="B1660" s="173" t="s">
        <v>2</v>
      </c>
      <c r="C1660" s="174" t="s">
        <v>129</v>
      </c>
      <c r="D1660" s="174" t="s">
        <v>130</v>
      </c>
      <c r="E1660" s="174" t="s">
        <v>131</v>
      </c>
      <c r="F1660" s="174" t="s">
        <v>132</v>
      </c>
      <c r="G1660" s="174" t="s">
        <v>133</v>
      </c>
      <c r="H1660" s="174" t="s">
        <v>7</v>
      </c>
      <c r="I1660" s="174" t="s">
        <v>134</v>
      </c>
      <c r="J1660" s="174" t="s">
        <v>90</v>
      </c>
      <c r="K1660" s="174" t="s">
        <v>135</v>
      </c>
      <c r="L1660" s="175"/>
      <c r="M1660" s="87"/>
      <c r="N1660" s="87"/>
      <c r="O1660" s="87"/>
      <c r="P1660" s="87"/>
      <c r="Q1660" s="87"/>
      <c r="R1660" s="87"/>
      <c r="S1660" s="87"/>
      <c r="T1660" s="87"/>
    </row>
    <row x14ac:dyDescent="0.25" r="1661" customHeight="1" ht="17.25">
      <c r="A1661" s="178">
        <f>A1659+1</f>
        <v>25569.375</v>
      </c>
      <c r="B1661" s="179" t="s">
        <v>137</v>
      </c>
      <c r="C1661" s="180"/>
      <c r="D1661" s="181"/>
      <c r="E1661" s="180"/>
      <c r="F1661" s="180"/>
      <c r="G1661" s="180">
        <f>SUM(C1661:F1661)</f>
      </c>
      <c r="H1661" s="182">
        <v>4500</v>
      </c>
      <c r="I1661" s="125">
        <f>G1661*H1661</f>
      </c>
      <c r="J1661" s="125">
        <f>I1661*0.1</f>
      </c>
      <c r="K1661" s="125">
        <f>SUM(I1661:J1661)</f>
      </c>
      <c r="L1661" s="175"/>
      <c r="M1661" s="87"/>
      <c r="N1661" s="87"/>
      <c r="O1661" s="87"/>
      <c r="P1661" s="87"/>
      <c r="Q1661" s="87"/>
      <c r="R1661" s="87"/>
      <c r="S1661" s="87"/>
      <c r="T1661" s="87"/>
    </row>
    <row x14ac:dyDescent="0.25" r="1662" customHeight="1" ht="17.25">
      <c r="A1662" s="178">
        <f>A1661</f>
        <v>25569.375</v>
      </c>
      <c r="B1662" s="179" t="s">
        <v>13</v>
      </c>
      <c r="C1662" s="180"/>
      <c r="D1662" s="180"/>
      <c r="E1662" s="180"/>
      <c r="F1662" s="180"/>
      <c r="G1662" s="180">
        <f>SUM(C1662:F1662)</f>
      </c>
      <c r="H1662" s="182">
        <v>6000</v>
      </c>
      <c r="I1662" s="125">
        <f>G1662*H1662</f>
      </c>
      <c r="J1662" s="125">
        <f>I1662*0.1</f>
      </c>
      <c r="K1662" s="125">
        <f>SUM(I1662:J1662)</f>
      </c>
      <c r="L1662" s="175"/>
      <c r="M1662" s="87"/>
      <c r="N1662" s="87"/>
      <c r="O1662" s="87"/>
      <c r="P1662" s="87"/>
      <c r="Q1662" s="87"/>
      <c r="R1662" s="87"/>
      <c r="S1662" s="87"/>
      <c r="T1662" s="87"/>
    </row>
    <row x14ac:dyDescent="0.25" r="1663" customHeight="1" ht="17.25">
      <c r="A1663" s="178">
        <f>A1662</f>
        <v>25569.375</v>
      </c>
      <c r="B1663" s="179" t="s">
        <v>58</v>
      </c>
      <c r="C1663" s="183"/>
      <c r="D1663" s="180"/>
      <c r="E1663" s="180"/>
      <c r="F1663" s="180"/>
      <c r="G1663" s="180">
        <f>SUM(C1663:F1663)</f>
      </c>
      <c r="H1663" s="182">
        <v>5500</v>
      </c>
      <c r="I1663" s="125">
        <f>G1663*H1663</f>
      </c>
      <c r="J1663" s="125">
        <f>I1663*0.1</f>
      </c>
      <c r="K1663" s="125">
        <f>SUM(I1663:J1663)</f>
      </c>
      <c r="L1663" s="175"/>
      <c r="M1663" s="87"/>
      <c r="N1663" s="87"/>
      <c r="O1663" s="87"/>
      <c r="P1663" s="87"/>
      <c r="Q1663" s="87"/>
      <c r="R1663" s="87"/>
      <c r="S1663" s="87"/>
      <c r="T1663" s="87"/>
    </row>
    <row x14ac:dyDescent="0.25" r="1664" customHeight="1" ht="17.25">
      <c r="A1664" s="178">
        <f>A1663</f>
        <v>25569.375</v>
      </c>
      <c r="B1664" s="179" t="s">
        <v>147</v>
      </c>
      <c r="C1664" s="183"/>
      <c r="D1664" s="180"/>
      <c r="E1664" s="180"/>
      <c r="F1664" s="180"/>
      <c r="G1664" s="180">
        <f>SUM(C1664:F1664)</f>
      </c>
      <c r="H1664" s="182">
        <v>5000</v>
      </c>
      <c r="I1664" s="125">
        <f>G1664*H1664</f>
      </c>
      <c r="J1664" s="125">
        <f>I1664*0.1</f>
      </c>
      <c r="K1664" s="125">
        <f>SUM(I1664:J1664)</f>
      </c>
      <c r="L1664" s="175"/>
      <c r="M1664" s="87"/>
      <c r="N1664" s="87"/>
      <c r="O1664" s="87"/>
      <c r="P1664" s="87"/>
      <c r="Q1664" s="87"/>
      <c r="R1664" s="87"/>
      <c r="S1664" s="87"/>
      <c r="T1664" s="87"/>
    </row>
    <row x14ac:dyDescent="0.25" r="1665" customHeight="1" ht="17.25">
      <c r="A1665" s="178">
        <f>A1664</f>
        <v>25569.375</v>
      </c>
      <c r="B1665" s="179" t="s">
        <v>27</v>
      </c>
      <c r="C1665" s="180"/>
      <c r="D1665" s="180"/>
      <c r="E1665" s="180"/>
      <c r="F1665" s="180"/>
      <c r="G1665" s="180">
        <f>SUM(C1665:F1665)</f>
      </c>
      <c r="H1665" s="182">
        <v>5500</v>
      </c>
      <c r="I1665" s="125">
        <f>G1665*H1665</f>
      </c>
      <c r="J1665" s="125">
        <f>I1665*0.1</f>
      </c>
      <c r="K1665" s="125">
        <f>SUM(I1665:J1665)</f>
      </c>
      <c r="L1665" s="175"/>
      <c r="M1665" s="87"/>
      <c r="N1665" s="87"/>
      <c r="O1665" s="87"/>
      <c r="P1665" s="87"/>
      <c r="Q1665" s="87"/>
      <c r="R1665" s="87"/>
      <c r="S1665" s="87"/>
      <c r="T1665" s="87"/>
    </row>
    <row x14ac:dyDescent="0.25" r="1666" customHeight="1" ht="17.25">
      <c r="A1666" s="178">
        <f>A1665</f>
        <v>25569.375</v>
      </c>
      <c r="B1666" s="179" t="s">
        <v>20</v>
      </c>
      <c r="C1666" s="180"/>
      <c r="D1666" s="180"/>
      <c r="E1666" s="180"/>
      <c r="F1666" s="180"/>
      <c r="G1666" s="180">
        <f>SUM(C1666:F1666)</f>
      </c>
      <c r="H1666" s="182">
        <v>5500</v>
      </c>
      <c r="I1666" s="125">
        <f>G1666*H1666</f>
      </c>
      <c r="J1666" s="125">
        <f>I1666*0.1</f>
      </c>
      <c r="K1666" s="125">
        <f>SUM(I1666:J1666)</f>
      </c>
      <c r="L1666" s="175"/>
      <c r="M1666" s="87"/>
      <c r="N1666" s="87"/>
      <c r="O1666" s="87"/>
      <c r="P1666" s="87"/>
      <c r="Q1666" s="87"/>
      <c r="R1666" s="87"/>
      <c r="S1666" s="87"/>
      <c r="T1666" s="87"/>
    </row>
    <row x14ac:dyDescent="0.25" r="1667" customHeight="1" ht="17.25">
      <c r="A1667" s="178">
        <f>A1666</f>
        <v>25569.375</v>
      </c>
      <c r="B1667" s="179" t="s">
        <v>31</v>
      </c>
      <c r="C1667" s="180"/>
      <c r="D1667" s="180"/>
      <c r="E1667" s="180"/>
      <c r="F1667" s="180"/>
      <c r="G1667" s="180">
        <f>SUM(C1667:F1667)</f>
      </c>
      <c r="H1667" s="182">
        <v>6000</v>
      </c>
      <c r="I1667" s="125">
        <f>G1667*H1667</f>
      </c>
      <c r="J1667" s="125">
        <f>I1667*0.1</f>
      </c>
      <c r="K1667" s="125">
        <f>SUM(I1667:J1667)</f>
      </c>
      <c r="L1667" s="175"/>
      <c r="M1667" s="87"/>
      <c r="N1667" s="87"/>
      <c r="O1667" s="87"/>
      <c r="P1667" s="87"/>
      <c r="Q1667" s="87"/>
      <c r="R1667" s="87"/>
      <c r="S1667" s="87"/>
      <c r="T1667" s="87"/>
    </row>
    <row x14ac:dyDescent="0.25" r="1668" customHeight="1" ht="17.25">
      <c r="A1668" s="178">
        <f>A1667</f>
        <v>25569.375</v>
      </c>
      <c r="B1668" s="179" t="s">
        <v>71</v>
      </c>
      <c r="C1668" s="180"/>
      <c r="D1668" s="180"/>
      <c r="E1668" s="180"/>
      <c r="F1668" s="180"/>
      <c r="G1668" s="180">
        <f>SUM(C1668:F1668)</f>
      </c>
      <c r="H1668" s="182">
        <v>6000</v>
      </c>
      <c r="I1668" s="125">
        <f>G1668*H1668</f>
      </c>
      <c r="J1668" s="125">
        <f>I1668*0.1</f>
      </c>
      <c r="K1668" s="125">
        <f>SUM(I1668:J1668)</f>
      </c>
      <c r="L1668" s="175"/>
      <c r="M1668" s="87"/>
      <c r="N1668" s="87"/>
      <c r="O1668" s="87"/>
      <c r="P1668" s="87"/>
      <c r="Q1668" s="87"/>
      <c r="R1668" s="87"/>
      <c r="S1668" s="87"/>
      <c r="T1668" s="87"/>
    </row>
    <row x14ac:dyDescent="0.25" r="1669" customHeight="1" ht="17.25">
      <c r="A1669" s="178">
        <f>A1668</f>
        <v>25569.375</v>
      </c>
      <c r="B1669" s="184" t="s">
        <v>49</v>
      </c>
      <c r="C1669" s="180"/>
      <c r="D1669" s="180"/>
      <c r="E1669" s="180"/>
      <c r="F1669" s="180"/>
      <c r="G1669" s="180">
        <f>SUM(C1669:F1669)</f>
      </c>
      <c r="H1669" s="182">
        <v>6000</v>
      </c>
      <c r="I1669" s="125">
        <f>G1669*H1669</f>
      </c>
      <c r="J1669" s="125">
        <f>I1669*0.1</f>
      </c>
      <c r="K1669" s="125">
        <f>SUM(I1669:J1669)</f>
      </c>
      <c r="L1669" s="175"/>
      <c r="M1669" s="87"/>
      <c r="N1669" s="87"/>
      <c r="O1669" s="87"/>
      <c r="P1669" s="87"/>
      <c r="Q1669" s="87"/>
      <c r="R1669" s="87"/>
      <c r="S1669" s="87"/>
      <c r="T1669" s="87"/>
    </row>
    <row x14ac:dyDescent="0.25" r="1670" customHeight="1" ht="17.25">
      <c r="A1670" s="178">
        <f>A1669</f>
        <v>25569.375</v>
      </c>
      <c r="B1670" s="179" t="s">
        <v>9</v>
      </c>
      <c r="C1670" s="180"/>
      <c r="D1670" s="180"/>
      <c r="E1670" s="180"/>
      <c r="F1670" s="180"/>
      <c r="G1670" s="180">
        <f>SUM(C1670:F1670)</f>
      </c>
      <c r="H1670" s="182">
        <v>6000</v>
      </c>
      <c r="I1670" s="125">
        <f>G1670*H1670</f>
      </c>
      <c r="J1670" s="125">
        <f>I1670*0.1</f>
      </c>
      <c r="K1670" s="125">
        <f>SUM(I1670:J1670)</f>
      </c>
      <c r="L1670" s="175"/>
      <c r="M1670" s="87"/>
      <c r="N1670" s="87"/>
      <c r="O1670" s="87"/>
      <c r="P1670" s="87"/>
      <c r="Q1670" s="87"/>
      <c r="R1670" s="87"/>
      <c r="S1670" s="87"/>
      <c r="T1670" s="87"/>
    </row>
    <row x14ac:dyDescent="0.25" r="1671" customHeight="1" ht="17.25">
      <c r="A1671" s="178">
        <f>A1670</f>
        <v>25569.375</v>
      </c>
      <c r="B1671" s="179" t="s">
        <v>78</v>
      </c>
      <c r="C1671" s="180"/>
      <c r="D1671" s="180"/>
      <c r="E1671" s="180"/>
      <c r="F1671" s="180"/>
      <c r="G1671" s="180">
        <f>SUM(C1671:F1671)</f>
      </c>
      <c r="H1671" s="182">
        <v>6500</v>
      </c>
      <c r="I1671" s="125">
        <f>G1671*H1671</f>
      </c>
      <c r="J1671" s="125">
        <f>I1671*0.1</f>
      </c>
      <c r="K1671" s="125">
        <f>SUM(I1671:J1671)</f>
      </c>
      <c r="L1671" s="175"/>
      <c r="M1671" s="87"/>
      <c r="N1671" s="87"/>
      <c r="O1671" s="87"/>
      <c r="P1671" s="87"/>
      <c r="Q1671" s="87"/>
      <c r="R1671" s="87"/>
      <c r="S1671" s="87"/>
      <c r="T1671" s="87"/>
    </row>
    <row x14ac:dyDescent="0.25" r="1672" customHeight="1" ht="17.25">
      <c r="A1672" s="178">
        <f>A1671</f>
        <v>25569.375</v>
      </c>
      <c r="B1672" s="179" t="s">
        <v>55</v>
      </c>
      <c r="C1672" s="180"/>
      <c r="D1672" s="180"/>
      <c r="E1672" s="180"/>
      <c r="F1672" s="180"/>
      <c r="G1672" s="180">
        <f>SUM(C1672:F1672)</f>
      </c>
      <c r="H1672" s="182">
        <v>6500</v>
      </c>
      <c r="I1672" s="125">
        <f>G1672*H1672</f>
      </c>
      <c r="J1672" s="125">
        <f>I1672*0.1</f>
      </c>
      <c r="K1672" s="125">
        <f>SUM(I1672:J1672)</f>
      </c>
      <c r="L1672" s="175"/>
      <c r="M1672" s="87"/>
      <c r="N1672" s="87"/>
      <c r="O1672" s="87"/>
      <c r="P1672" s="87"/>
      <c r="Q1672" s="87"/>
      <c r="R1672" s="87"/>
      <c r="S1672" s="87"/>
      <c r="T1672" s="87"/>
    </row>
    <row x14ac:dyDescent="0.25" r="1673" customHeight="1" ht="17.25">
      <c r="A1673" s="178">
        <f>A1672</f>
        <v>25569.375</v>
      </c>
      <c r="B1673" s="179" t="s">
        <v>80</v>
      </c>
      <c r="C1673" s="180"/>
      <c r="D1673" s="180"/>
      <c r="E1673" s="180"/>
      <c r="F1673" s="180"/>
      <c r="G1673" s="180">
        <f>SUM(C1673:F1673)</f>
      </c>
      <c r="H1673" s="182">
        <v>6000</v>
      </c>
      <c r="I1673" s="125">
        <f>G1673*H1673</f>
      </c>
      <c r="J1673" s="185"/>
      <c r="K1673" s="125">
        <f>SUM(I1673:J1673)</f>
      </c>
      <c r="L1673" s="175"/>
      <c r="M1673" s="87"/>
      <c r="N1673" s="87"/>
      <c r="O1673" s="87"/>
      <c r="P1673" s="87"/>
      <c r="Q1673" s="87"/>
      <c r="R1673" s="87"/>
      <c r="S1673" s="87"/>
      <c r="T1673" s="87"/>
    </row>
    <row x14ac:dyDescent="0.25" r="1674" customHeight="1" ht="17.25">
      <c r="A1674" s="178">
        <f>A1673</f>
        <v>25569.375</v>
      </c>
      <c r="B1674" s="179" t="s">
        <v>67</v>
      </c>
      <c r="C1674" s="180"/>
      <c r="D1674" s="180"/>
      <c r="E1674" s="180"/>
      <c r="F1674" s="180"/>
      <c r="G1674" s="180">
        <f>SUM(C1674:F1674)</f>
      </c>
      <c r="H1674" s="182">
        <v>5500</v>
      </c>
      <c r="I1674" s="125">
        <f>G1674*H1674</f>
      </c>
      <c r="J1674" s="125">
        <f>I1674*0.1</f>
      </c>
      <c r="K1674" s="125">
        <f>SUM(I1674:J1674)</f>
      </c>
      <c r="L1674" s="175"/>
      <c r="M1674" s="87"/>
      <c r="N1674" s="87"/>
      <c r="O1674" s="87"/>
      <c r="P1674" s="87"/>
      <c r="Q1674" s="87"/>
      <c r="R1674" s="87"/>
      <c r="S1674" s="87"/>
      <c r="T1674" s="87"/>
    </row>
    <row x14ac:dyDescent="0.25" r="1675" customHeight="1" ht="17.25">
      <c r="A1675" s="178">
        <f>A1674</f>
        <v>25569.375</v>
      </c>
      <c r="B1675" s="186" t="s">
        <v>74</v>
      </c>
      <c r="C1675" s="180"/>
      <c r="D1675" s="180"/>
      <c r="E1675" s="180"/>
      <c r="F1675" s="180"/>
      <c r="G1675" s="180">
        <f>SUM(C1675:F1675)</f>
      </c>
      <c r="H1675" s="187">
        <v>5000</v>
      </c>
      <c r="I1675" s="125">
        <f>G1675*H1675</f>
      </c>
      <c r="J1675" s="125">
        <f>I1675*0.1</f>
      </c>
      <c r="K1675" s="125">
        <f>SUM(I1675:J1675)</f>
      </c>
      <c r="L1675" s="175"/>
      <c r="M1675" s="87"/>
      <c r="N1675" s="87"/>
      <c r="O1675" s="87"/>
      <c r="P1675" s="87"/>
      <c r="Q1675" s="87"/>
      <c r="R1675" s="87"/>
      <c r="S1675" s="87"/>
      <c r="T1675" s="87"/>
    </row>
    <row x14ac:dyDescent="0.25" r="1676" customHeight="1" ht="17.25">
      <c r="A1676" s="178">
        <f>A1675</f>
        <v>25569.375</v>
      </c>
      <c r="B1676" s="179" t="s">
        <v>11</v>
      </c>
      <c r="C1676" s="180"/>
      <c r="D1676" s="180"/>
      <c r="E1676" s="180"/>
      <c r="F1676" s="180"/>
      <c r="G1676" s="180">
        <f>SUM(C1676:F1676)</f>
      </c>
      <c r="H1676" s="182">
        <v>6000</v>
      </c>
      <c r="I1676" s="125">
        <f>G1676*H1676</f>
      </c>
      <c r="J1676" s="125">
        <f>I1676*0.1</f>
      </c>
      <c r="K1676" s="125">
        <f>SUM(I1676:J1676)</f>
      </c>
      <c r="L1676" s="175"/>
      <c r="M1676" s="87"/>
      <c r="N1676" s="87"/>
      <c r="O1676" s="87"/>
      <c r="P1676" s="87"/>
      <c r="Q1676" s="87"/>
      <c r="R1676" s="87"/>
      <c r="S1676" s="87"/>
      <c r="T1676" s="87"/>
    </row>
    <row x14ac:dyDescent="0.25" r="1677" customHeight="1" ht="17.25">
      <c r="A1677" s="178">
        <f>A1676</f>
        <v>25569.375</v>
      </c>
      <c r="B1677" s="179" t="s">
        <v>22</v>
      </c>
      <c r="C1677" s="180"/>
      <c r="D1677" s="180"/>
      <c r="E1677" s="180"/>
      <c r="F1677" s="180"/>
      <c r="G1677" s="180">
        <f>SUM(C1677:F1677)</f>
      </c>
      <c r="H1677" s="182">
        <v>4800</v>
      </c>
      <c r="I1677" s="125">
        <f>G1677*H1677</f>
      </c>
      <c r="J1677" s="125">
        <f>I1677*0.1</f>
      </c>
      <c r="K1677" s="125">
        <f>SUM(I1677:J1677)</f>
      </c>
      <c r="L1677" s="175"/>
      <c r="M1677" s="87"/>
      <c r="N1677" s="87"/>
      <c r="O1677" s="87"/>
      <c r="P1677" s="87"/>
      <c r="Q1677" s="87"/>
      <c r="R1677" s="87"/>
      <c r="S1677" s="87"/>
      <c r="T1677" s="87"/>
    </row>
    <row x14ac:dyDescent="0.25" r="1678" customHeight="1" ht="17.25">
      <c r="A1678" s="178">
        <f>A1677</f>
        <v>25569.375</v>
      </c>
      <c r="B1678" s="186" t="s">
        <v>84</v>
      </c>
      <c r="C1678" s="180"/>
      <c r="D1678" s="180"/>
      <c r="E1678" s="180"/>
      <c r="F1678" s="180"/>
      <c r="G1678" s="180">
        <f>SUM(C1678:F1678)</f>
      </c>
      <c r="H1678" s="182">
        <v>4800</v>
      </c>
      <c r="I1678" s="125">
        <f>G1678*H1678</f>
      </c>
      <c r="J1678" s="125">
        <f>I1678*0.1</f>
      </c>
      <c r="K1678" s="125">
        <f>SUM(I1678:J1678)</f>
      </c>
      <c r="L1678" s="175"/>
      <c r="M1678" s="87"/>
      <c r="N1678" s="87"/>
      <c r="O1678" s="87"/>
      <c r="P1678" s="87"/>
      <c r="Q1678" s="87"/>
      <c r="R1678" s="87"/>
      <c r="S1678" s="87"/>
      <c r="T1678" s="87"/>
    </row>
    <row x14ac:dyDescent="0.25" r="1679" customHeight="1" ht="17.25">
      <c r="A1679" s="178">
        <f>A1678</f>
        <v>25569.375</v>
      </c>
      <c r="B1679" s="179" t="s">
        <v>17</v>
      </c>
      <c r="C1679" s="180"/>
      <c r="D1679" s="180"/>
      <c r="E1679" s="180"/>
      <c r="F1679" s="180"/>
      <c r="G1679" s="180">
        <f>SUM(C1679:F1679)</f>
      </c>
      <c r="H1679" s="182">
        <v>6500</v>
      </c>
      <c r="I1679" s="125">
        <f>G1679*H1679</f>
      </c>
      <c r="J1679" s="125">
        <f>I1679*0.1</f>
      </c>
      <c r="K1679" s="125">
        <f>SUM(I1679:J1679)</f>
      </c>
      <c r="L1679" s="175"/>
      <c r="M1679" s="87"/>
      <c r="N1679" s="87"/>
      <c r="O1679" s="87"/>
      <c r="P1679" s="87"/>
      <c r="Q1679" s="87"/>
      <c r="R1679" s="87"/>
      <c r="S1679" s="87"/>
      <c r="T1679" s="87"/>
    </row>
    <row x14ac:dyDescent="0.25" r="1680" customHeight="1" ht="17.25">
      <c r="A1680" s="178">
        <f>A1679</f>
        <v>25569.375</v>
      </c>
      <c r="B1680" s="186" t="s">
        <v>148</v>
      </c>
      <c r="C1680" s="180"/>
      <c r="D1680" s="180"/>
      <c r="E1680" s="180"/>
      <c r="F1680" s="180"/>
      <c r="G1680" s="180">
        <f>SUM(C1680:F1680)</f>
      </c>
      <c r="H1680" s="182">
        <v>6000</v>
      </c>
      <c r="I1680" s="125">
        <f>G1680*H1680</f>
      </c>
      <c r="J1680" s="125">
        <f>I1680*0.1</f>
      </c>
      <c r="K1680" s="125">
        <f>SUM(I1680:J1680)</f>
      </c>
      <c r="L1680" s="175"/>
      <c r="M1680" s="87"/>
      <c r="N1680" s="87"/>
      <c r="O1680" s="87"/>
      <c r="P1680" s="87"/>
      <c r="Q1680" s="87"/>
      <c r="R1680" s="87"/>
      <c r="S1680" s="87"/>
      <c r="T1680" s="87"/>
    </row>
    <row x14ac:dyDescent="0.25" r="1681" customHeight="1" ht="17.25">
      <c r="A1681" s="178">
        <f>A1680</f>
        <v>25569.375</v>
      </c>
      <c r="B1681" s="179" t="s">
        <v>29</v>
      </c>
      <c r="C1681" s="188"/>
      <c r="D1681" s="180"/>
      <c r="E1681" s="180"/>
      <c r="F1681" s="180"/>
      <c r="G1681" s="180">
        <f>SUM(C1681:F1681)</f>
      </c>
      <c r="H1681" s="182">
        <v>5500</v>
      </c>
      <c r="I1681" s="125">
        <f>G1681*H1681</f>
      </c>
      <c r="J1681" s="125">
        <f>I1681*0.1</f>
      </c>
      <c r="K1681" s="125">
        <f>SUM(I1681:J1681)</f>
      </c>
      <c r="L1681" s="175"/>
      <c r="M1681" s="87"/>
      <c r="N1681" s="87"/>
      <c r="O1681" s="87"/>
      <c r="P1681" s="87"/>
      <c r="Q1681" s="87"/>
      <c r="R1681" s="87"/>
      <c r="S1681" s="87"/>
      <c r="T1681" s="87"/>
    </row>
    <row x14ac:dyDescent="0.25" r="1682" customHeight="1" ht="17.25">
      <c r="A1682" s="178">
        <f>A1681</f>
        <v>25569.375</v>
      </c>
      <c r="B1682" s="179" t="s">
        <v>15</v>
      </c>
      <c r="C1682" s="180"/>
      <c r="D1682" s="180"/>
      <c r="E1682" s="180"/>
      <c r="F1682" s="180"/>
      <c r="G1682" s="180">
        <f>SUM(C1682:F1682)</f>
      </c>
      <c r="H1682" s="182">
        <v>4800</v>
      </c>
      <c r="I1682" s="125">
        <f>G1682*H1682</f>
      </c>
      <c r="J1682" s="125">
        <f>I1682*0.1</f>
      </c>
      <c r="K1682" s="125">
        <f>SUM(I1682:J1682)</f>
      </c>
      <c r="L1682" s="175"/>
      <c r="M1682" s="87"/>
      <c r="N1682" s="87"/>
      <c r="O1682" s="87"/>
      <c r="P1682" s="87"/>
      <c r="Q1682" s="87"/>
      <c r="R1682" s="87"/>
      <c r="S1682" s="87"/>
      <c r="T1682" s="87"/>
    </row>
    <row x14ac:dyDescent="0.25" r="1683" customHeight="1" ht="17.25">
      <c r="A1683" s="178">
        <f>A1682</f>
        <v>25569.375</v>
      </c>
      <c r="B1683" s="179" t="s">
        <v>21</v>
      </c>
      <c r="C1683" s="188"/>
      <c r="D1683" s="180"/>
      <c r="E1683" s="180"/>
      <c r="F1683" s="180"/>
      <c r="G1683" s="180">
        <f>SUM(C1683:F1683)</f>
      </c>
      <c r="H1683" s="182">
        <v>5500</v>
      </c>
      <c r="I1683" s="125">
        <f>G1683*H1683</f>
      </c>
      <c r="J1683" s="125">
        <f>I1683*0.1</f>
      </c>
      <c r="K1683" s="125">
        <f>SUM(I1683:J1683)</f>
      </c>
      <c r="L1683" s="175"/>
      <c r="M1683" s="87"/>
      <c r="N1683" s="87"/>
      <c r="O1683" s="87"/>
      <c r="P1683" s="87"/>
      <c r="Q1683" s="87"/>
      <c r="R1683" s="87"/>
      <c r="S1683" s="87"/>
      <c r="T1683" s="87"/>
    </row>
    <row x14ac:dyDescent="0.25" r="1684" customHeight="1" ht="17.25">
      <c r="A1684" s="178">
        <f>A1683</f>
        <v>25569.375</v>
      </c>
      <c r="B1684" s="179" t="s">
        <v>52</v>
      </c>
      <c r="C1684" s="180"/>
      <c r="D1684" s="180"/>
      <c r="E1684" s="180"/>
      <c r="F1684" s="180"/>
      <c r="G1684" s="180">
        <f>SUM(C1684:F1684)</f>
      </c>
      <c r="H1684" s="182">
        <v>5500</v>
      </c>
      <c r="I1684" s="125">
        <f>G1684*H1684</f>
      </c>
      <c r="J1684" s="125">
        <f>I1684*0.1</f>
      </c>
      <c r="K1684" s="125">
        <f>SUM(I1684:J1684)</f>
      </c>
      <c r="L1684" s="175"/>
      <c r="M1684" s="87"/>
      <c r="N1684" s="87"/>
      <c r="O1684" s="87"/>
      <c r="P1684" s="87"/>
      <c r="Q1684" s="87"/>
      <c r="R1684" s="87"/>
      <c r="S1684" s="87"/>
      <c r="T1684" s="87"/>
    </row>
    <row x14ac:dyDescent="0.25" r="1685" customHeight="1" ht="17.25">
      <c r="A1685" s="178">
        <f>A1684</f>
        <v>25569.375</v>
      </c>
      <c r="B1685" s="186" t="s">
        <v>61</v>
      </c>
      <c r="C1685" s="180"/>
      <c r="D1685" s="180"/>
      <c r="E1685" s="180"/>
      <c r="F1685" s="180"/>
      <c r="G1685" s="180">
        <f>SUM(C1685:F1685)</f>
      </c>
      <c r="H1685" s="182">
        <v>5500</v>
      </c>
      <c r="I1685" s="125">
        <f>G1685*H1685</f>
      </c>
      <c r="J1685" s="125">
        <f>I1685*0.1</f>
      </c>
      <c r="K1685" s="125">
        <f>SUM(I1685:J1685)</f>
      </c>
      <c r="L1685" s="175"/>
      <c r="M1685" s="87"/>
      <c r="N1685" s="87"/>
      <c r="O1685" s="87"/>
      <c r="P1685" s="87"/>
      <c r="Q1685" s="87"/>
      <c r="R1685" s="87"/>
      <c r="S1685" s="87"/>
      <c r="T1685" s="87"/>
    </row>
    <row x14ac:dyDescent="0.25" r="1686" customHeight="1" ht="17.25">
      <c r="A1686" s="178">
        <f>A1685</f>
        <v>25569.375</v>
      </c>
      <c r="B1686" s="179" t="s">
        <v>33</v>
      </c>
      <c r="C1686" s="180"/>
      <c r="D1686" s="180"/>
      <c r="E1686" s="180"/>
      <c r="F1686" s="180"/>
      <c r="G1686" s="180">
        <f>SUM(C1686:F1686)</f>
      </c>
      <c r="H1686" s="182">
        <v>5500</v>
      </c>
      <c r="I1686" s="125">
        <f>G1686*H1686</f>
      </c>
      <c r="J1686" s="125">
        <f>I1686*0.1</f>
      </c>
      <c r="K1686" s="125">
        <f>SUM(I1686:J1686)</f>
      </c>
      <c r="L1686" s="175"/>
      <c r="M1686" s="87"/>
      <c r="N1686" s="87"/>
      <c r="O1686" s="87"/>
      <c r="P1686" s="87"/>
      <c r="Q1686" s="87"/>
      <c r="R1686" s="87"/>
      <c r="S1686" s="87"/>
      <c r="T1686" s="87"/>
    </row>
    <row x14ac:dyDescent="0.25" r="1687" customHeight="1" ht="17.25">
      <c r="A1687" s="178">
        <f>A1686</f>
        <v>25569.375</v>
      </c>
      <c r="B1687" s="179" t="s">
        <v>12</v>
      </c>
      <c r="C1687" s="180"/>
      <c r="D1687" s="180"/>
      <c r="E1687" s="180"/>
      <c r="F1687" s="180"/>
      <c r="G1687" s="180">
        <f>SUM(C1687:F1687)</f>
      </c>
      <c r="H1687" s="182">
        <v>6000</v>
      </c>
      <c r="I1687" s="125">
        <f>G1687*H1687</f>
      </c>
      <c r="J1687" s="125">
        <f>I1687*0.1</f>
      </c>
      <c r="K1687" s="125">
        <f>SUM(I1687:J1687)</f>
      </c>
      <c r="L1687" s="175"/>
      <c r="M1687" s="87"/>
      <c r="N1687" s="87"/>
      <c r="O1687" s="87"/>
      <c r="P1687" s="87"/>
      <c r="Q1687" s="87"/>
      <c r="R1687" s="87"/>
      <c r="S1687" s="87"/>
      <c r="T1687" s="87"/>
    </row>
    <row x14ac:dyDescent="0.25" r="1688" customHeight="1" ht="17.25">
      <c r="A1688" s="178">
        <f>A1687</f>
        <v>25569.375</v>
      </c>
      <c r="B1688" s="186" t="s">
        <v>37</v>
      </c>
      <c r="C1688" s="180"/>
      <c r="D1688" s="180"/>
      <c r="E1688" s="180"/>
      <c r="F1688" s="180"/>
      <c r="G1688" s="180">
        <f>SUM(C1688:F1688)</f>
      </c>
      <c r="H1688" s="182">
        <v>6500</v>
      </c>
      <c r="I1688" s="125">
        <f>G1688*H1688</f>
      </c>
      <c r="J1688" s="125">
        <f>I1688*0.1</f>
      </c>
      <c r="K1688" s="125">
        <f>SUM(I1688:J1688)</f>
      </c>
      <c r="L1688" s="175"/>
      <c r="M1688" s="87"/>
      <c r="N1688" s="87"/>
      <c r="O1688" s="87"/>
      <c r="P1688" s="87"/>
      <c r="Q1688" s="87"/>
      <c r="R1688" s="87"/>
      <c r="S1688" s="87"/>
      <c r="T1688" s="87"/>
    </row>
    <row x14ac:dyDescent="0.25" r="1689" customHeight="1" ht="17.25">
      <c r="A1689" s="178">
        <f>A1688</f>
        <v>25569.375</v>
      </c>
      <c r="B1689" s="186" t="s">
        <v>64</v>
      </c>
      <c r="C1689" s="180"/>
      <c r="D1689" s="180"/>
      <c r="E1689" s="180"/>
      <c r="F1689" s="180"/>
      <c r="G1689" s="180">
        <f>SUM(C1689:F1689)</f>
      </c>
      <c r="H1689" s="182">
        <v>5500</v>
      </c>
      <c r="I1689" s="125">
        <f>G1689*H1689</f>
      </c>
      <c r="J1689" s="125">
        <f>I1689*0.1</f>
      </c>
      <c r="K1689" s="125">
        <f>SUM(I1689:J1689)</f>
      </c>
      <c r="L1689" s="175"/>
      <c r="M1689" s="87"/>
      <c r="N1689" s="87"/>
      <c r="O1689" s="87"/>
      <c r="P1689" s="87"/>
      <c r="Q1689" s="87"/>
      <c r="R1689" s="87"/>
      <c r="S1689" s="87"/>
      <c r="T1689" s="87"/>
    </row>
    <row x14ac:dyDescent="0.25" r="1690" customHeight="1" ht="17.25">
      <c r="A1690" s="178">
        <f>A1689</f>
        <v>25569.375</v>
      </c>
      <c r="B1690" s="179" t="s">
        <v>25</v>
      </c>
      <c r="C1690" s="180"/>
      <c r="D1690" s="180"/>
      <c r="E1690" s="180"/>
      <c r="F1690" s="180"/>
      <c r="G1690" s="180">
        <f>SUM(C1690:F1690)</f>
      </c>
      <c r="H1690" s="182">
        <v>6000</v>
      </c>
      <c r="I1690" s="125">
        <f>G1690*H1690</f>
      </c>
      <c r="J1690" s="125">
        <f>I1690*0.1</f>
      </c>
      <c r="K1690" s="125">
        <f>SUM(I1690:J1690)</f>
      </c>
      <c r="L1690" s="175"/>
      <c r="M1690" s="87"/>
      <c r="N1690" s="87"/>
      <c r="O1690" s="87"/>
      <c r="P1690" s="87"/>
      <c r="Q1690" s="87"/>
      <c r="R1690" s="87"/>
      <c r="S1690" s="87"/>
      <c r="T1690" s="87"/>
    </row>
    <row x14ac:dyDescent="0.25" r="1691" customHeight="1" ht="17.25">
      <c r="A1691" s="178">
        <f>A1690</f>
        <v>25569.375</v>
      </c>
      <c r="B1691" s="186" t="s">
        <v>76</v>
      </c>
      <c r="C1691" s="188"/>
      <c r="D1691" s="180"/>
      <c r="E1691" s="180"/>
      <c r="F1691" s="180"/>
      <c r="G1691" s="180">
        <f>SUM(C1691:F1691)</f>
      </c>
      <c r="H1691" s="125">
        <v>6000</v>
      </c>
      <c r="I1691" s="125">
        <f>G1691*H1691</f>
      </c>
      <c r="J1691" s="125">
        <f>I1691*0.1</f>
      </c>
      <c r="K1691" s="125">
        <f>SUM(I1691:J1691)</f>
      </c>
      <c r="L1691" s="175"/>
      <c r="M1691" s="87"/>
      <c r="N1691" s="87"/>
      <c r="O1691" s="87"/>
      <c r="P1691" s="87"/>
      <c r="Q1691" s="87"/>
      <c r="R1691" s="87"/>
      <c r="S1691" s="87"/>
      <c r="T1691" s="87"/>
    </row>
    <row x14ac:dyDescent="0.25" r="1692" customHeight="1" ht="17.25">
      <c r="A1692" s="178">
        <f>A1691</f>
        <v>25569.375</v>
      </c>
      <c r="B1692" s="186" t="s">
        <v>149</v>
      </c>
      <c r="C1692" s="180"/>
      <c r="D1692" s="180"/>
      <c r="E1692" s="180"/>
      <c r="F1692" s="180"/>
      <c r="G1692" s="180">
        <f>SUM(C1692:F1692)</f>
      </c>
      <c r="H1692" s="125">
        <v>6000</v>
      </c>
      <c r="I1692" s="125">
        <f>G1692*H1692</f>
      </c>
      <c r="J1692" s="125">
        <f>I1692*0.1</f>
      </c>
      <c r="K1692" s="125">
        <f>SUM(I1692:J1692)</f>
      </c>
      <c r="L1692" s="175"/>
      <c r="M1692" s="87"/>
      <c r="N1692" s="87"/>
      <c r="O1692" s="87"/>
      <c r="P1692" s="87"/>
      <c r="Q1692" s="87"/>
      <c r="R1692" s="87"/>
      <c r="S1692" s="87"/>
      <c r="T1692" s="87"/>
    </row>
    <row x14ac:dyDescent="0.25" r="1693" customHeight="1" ht="17.25">
      <c r="A1693" s="178">
        <f>A1692</f>
        <v>25569.375</v>
      </c>
      <c r="B1693" s="186" t="s">
        <v>43</v>
      </c>
      <c r="C1693" s="180"/>
      <c r="D1693" s="180"/>
      <c r="E1693" s="180"/>
      <c r="F1693" s="180"/>
      <c r="G1693" s="180">
        <f>SUM(C1693:F1693)</f>
      </c>
      <c r="H1693" s="125">
        <v>6000</v>
      </c>
      <c r="I1693" s="125">
        <f>G1693*H1693</f>
      </c>
      <c r="J1693" s="125">
        <f>I1693*0.1</f>
      </c>
      <c r="K1693" s="125">
        <f>SUM(I1693:J1693)</f>
      </c>
      <c r="L1693" s="175"/>
      <c r="M1693" s="87"/>
      <c r="N1693" s="87"/>
      <c r="O1693" s="87"/>
      <c r="P1693" s="87"/>
      <c r="Q1693" s="87"/>
      <c r="R1693" s="87"/>
      <c r="S1693" s="87"/>
      <c r="T1693" s="87"/>
    </row>
    <row x14ac:dyDescent="0.25" r="1694" customHeight="1" ht="17.25">
      <c r="A1694" s="178">
        <f>A1693</f>
        <v>25569.375</v>
      </c>
      <c r="B1694" s="186" t="s">
        <v>18</v>
      </c>
      <c r="C1694" s="180"/>
      <c r="D1694" s="180"/>
      <c r="E1694" s="180"/>
      <c r="F1694" s="180"/>
      <c r="G1694" s="180">
        <f>SUM(C1694:F1694)</f>
      </c>
      <c r="H1694" s="125">
        <v>6000</v>
      </c>
      <c r="I1694" s="125">
        <f>G1694*H1694</f>
      </c>
      <c r="J1694" s="125">
        <f>I1694*0.1</f>
      </c>
      <c r="K1694" s="125">
        <f>SUM(I1694:J1694)</f>
      </c>
      <c r="L1694" s="175"/>
      <c r="M1694" s="87"/>
      <c r="N1694" s="87"/>
      <c r="O1694" s="87"/>
      <c r="P1694" s="87"/>
      <c r="Q1694" s="87"/>
      <c r="R1694" s="87"/>
      <c r="S1694" s="87"/>
      <c r="T1694" s="87"/>
    </row>
    <row x14ac:dyDescent="0.25" r="1695" customHeight="1" ht="17.25">
      <c r="A1695" s="178">
        <f>A1694</f>
        <v>25569.375</v>
      </c>
      <c r="B1695" s="186" t="s">
        <v>82</v>
      </c>
      <c r="C1695" s="188"/>
      <c r="D1695" s="180"/>
      <c r="E1695" s="180"/>
      <c r="F1695" s="180"/>
      <c r="G1695" s="180">
        <f>SUM(C1695:F1695)</f>
      </c>
      <c r="H1695" s="125">
        <v>5000</v>
      </c>
      <c r="I1695" s="125">
        <f>G1695*H1695</f>
      </c>
      <c r="J1695" s="125">
        <f>I1695*0.1</f>
      </c>
      <c r="K1695" s="125">
        <f>SUM(I1695:J1695)</f>
      </c>
      <c r="L1695" s="175"/>
      <c r="M1695" s="87"/>
      <c r="N1695" s="87"/>
      <c r="O1695" s="87"/>
      <c r="P1695" s="87"/>
      <c r="Q1695" s="87"/>
      <c r="R1695" s="87"/>
      <c r="S1695" s="87"/>
      <c r="T1695" s="87"/>
    </row>
    <row x14ac:dyDescent="0.25" r="1696" customHeight="1" ht="17.25">
      <c r="A1696" s="178">
        <f>A1695</f>
        <v>25569.375</v>
      </c>
      <c r="B1696" s="186" t="s">
        <v>151</v>
      </c>
      <c r="C1696" s="180"/>
      <c r="D1696" s="180"/>
      <c r="E1696" s="180"/>
      <c r="F1696" s="180"/>
      <c r="G1696" s="180">
        <f>SUM(C1696:F1696)</f>
      </c>
      <c r="H1696" s="125">
        <v>5000</v>
      </c>
      <c r="I1696" s="125">
        <f>G1696*H1696</f>
      </c>
      <c r="J1696" s="125">
        <f>I1696*0.1</f>
      </c>
      <c r="K1696" s="125">
        <f>SUM(I1696:J1696)</f>
      </c>
      <c r="L1696" s="175"/>
      <c r="M1696" s="87"/>
      <c r="N1696" s="87"/>
      <c r="O1696" s="87"/>
      <c r="P1696" s="87"/>
      <c r="Q1696" s="87"/>
      <c r="R1696" s="87"/>
      <c r="S1696" s="87"/>
      <c r="T1696" s="87"/>
    </row>
    <row x14ac:dyDescent="0.25" r="1697" customHeight="1" ht="17.25">
      <c r="A1697" s="178">
        <f>A1696</f>
        <v>25569.375</v>
      </c>
      <c r="B1697" s="186" t="s">
        <v>105</v>
      </c>
      <c r="C1697" s="180"/>
      <c r="D1697" s="180"/>
      <c r="E1697" s="180"/>
      <c r="F1697" s="180"/>
      <c r="G1697" s="180">
        <f>SUM(C1697:F1697)</f>
      </c>
      <c r="H1697" s="125">
        <v>7000</v>
      </c>
      <c r="I1697" s="125">
        <f>G1697*H1697</f>
      </c>
      <c r="J1697" s="185"/>
      <c r="K1697" s="125">
        <f>SUM(I1697:J1697)</f>
      </c>
      <c r="L1697" s="175"/>
      <c r="M1697" s="87"/>
      <c r="N1697" s="87"/>
      <c r="O1697" s="87"/>
      <c r="P1697" s="87"/>
      <c r="Q1697" s="87"/>
      <c r="R1697" s="87"/>
      <c r="S1697" s="87"/>
      <c r="T1697" s="87"/>
    </row>
    <row x14ac:dyDescent="0.25" r="1698" customHeight="1" ht="17.25">
      <c r="A1698" s="178">
        <f>A1697</f>
        <v>25569.375</v>
      </c>
      <c r="B1698" s="186" t="s">
        <v>23</v>
      </c>
      <c r="C1698" s="180"/>
      <c r="D1698" s="180"/>
      <c r="E1698" s="180"/>
      <c r="F1698" s="180"/>
      <c r="G1698" s="180">
        <f>SUM(C1698:F1698)</f>
      </c>
      <c r="H1698" s="125">
        <v>6000</v>
      </c>
      <c r="I1698" s="125">
        <f>G1698*H1698</f>
      </c>
      <c r="J1698" s="125">
        <f>I1698*0.1</f>
      </c>
      <c r="K1698" s="125">
        <f>SUM(I1698:J1698)</f>
      </c>
      <c r="L1698" s="175"/>
      <c r="M1698" s="87"/>
      <c r="N1698" s="87"/>
      <c r="O1698" s="87"/>
      <c r="P1698" s="87"/>
      <c r="Q1698" s="87"/>
      <c r="R1698" s="87"/>
      <c r="S1698" s="87"/>
      <c r="T1698" s="87"/>
    </row>
    <row x14ac:dyDescent="0.25" r="1699" customHeight="1" ht="17.25">
      <c r="A1699" s="178">
        <f>A1698</f>
        <v>25569.375</v>
      </c>
      <c r="B1699" s="186" t="s">
        <v>40</v>
      </c>
      <c r="C1699" s="180"/>
      <c r="D1699" s="180"/>
      <c r="E1699" s="180"/>
      <c r="F1699" s="180"/>
      <c r="G1699" s="180">
        <f>SUM(C1699:F1699)</f>
      </c>
      <c r="H1699" s="125">
        <v>6500</v>
      </c>
      <c r="I1699" s="125">
        <f>G1699*H1699</f>
      </c>
      <c r="J1699" s="125">
        <f>I1699*0.1</f>
      </c>
      <c r="K1699" s="125">
        <f>SUM(I1699:J1699)</f>
      </c>
      <c r="L1699" s="175"/>
      <c r="M1699" s="87"/>
      <c r="N1699" s="87"/>
      <c r="O1699" s="87"/>
      <c r="P1699" s="87"/>
      <c r="Q1699" s="87"/>
      <c r="R1699" s="87"/>
      <c r="S1699" s="87"/>
      <c r="T1699" s="87"/>
    </row>
    <row x14ac:dyDescent="0.25" r="1700" customHeight="1" ht="17.25">
      <c r="A1700" s="178">
        <f>A1699</f>
        <v>25569.375</v>
      </c>
      <c r="B1700" s="186" t="s">
        <v>86</v>
      </c>
      <c r="C1700" s="180"/>
      <c r="D1700" s="180"/>
      <c r="E1700" s="180"/>
      <c r="F1700" s="180"/>
      <c r="G1700" s="180">
        <f>SUM(C1700:F1700)</f>
      </c>
      <c r="H1700" s="125">
        <v>6000</v>
      </c>
      <c r="I1700" s="125">
        <f>G1700*H1700</f>
      </c>
      <c r="J1700" s="125">
        <f>I1700*0.1</f>
      </c>
      <c r="K1700" s="125">
        <f>SUM(I1700:J1700)</f>
      </c>
      <c r="L1700" s="175"/>
      <c r="M1700" s="87"/>
      <c r="N1700" s="87"/>
      <c r="O1700" s="87"/>
      <c r="P1700" s="87"/>
      <c r="Q1700" s="87"/>
      <c r="R1700" s="87"/>
      <c r="S1700" s="87"/>
      <c r="T1700" s="87"/>
    </row>
    <row x14ac:dyDescent="0.25" r="1701" customHeight="1" ht="17.25">
      <c r="A1701" s="178">
        <f>A1700</f>
        <v>25569.375</v>
      </c>
      <c r="B1701" s="186" t="s">
        <v>152</v>
      </c>
      <c r="C1701" s="180"/>
      <c r="D1701" s="180"/>
      <c r="E1701" s="180"/>
      <c r="F1701" s="180"/>
      <c r="G1701" s="180">
        <f>SUM(C1701:F1701)</f>
      </c>
      <c r="H1701" s="125">
        <v>6000</v>
      </c>
      <c r="I1701" s="125">
        <f>G1701*H1701</f>
      </c>
      <c r="J1701" s="125">
        <f>I1701*0.1</f>
      </c>
      <c r="K1701" s="125">
        <f>SUM(I1701:J1701)</f>
      </c>
      <c r="L1701" s="175"/>
      <c r="M1701" s="87"/>
      <c r="N1701" s="87"/>
      <c r="O1701" s="87"/>
      <c r="P1701" s="87"/>
      <c r="Q1701" s="87"/>
      <c r="R1701" s="87"/>
      <c r="S1701" s="87"/>
      <c r="T1701" s="87"/>
    </row>
    <row x14ac:dyDescent="0.25" r="1702" customHeight="1" ht="17.25">
      <c r="A1702" s="178">
        <f>A1698</f>
        <v>25569.375</v>
      </c>
      <c r="B1702" s="186" t="s">
        <v>153</v>
      </c>
      <c r="C1702" s="180"/>
      <c r="D1702" s="180"/>
      <c r="E1702" s="180"/>
      <c r="F1702" s="180"/>
      <c r="G1702" s="180">
        <f>SUM(C1702:F1702)</f>
      </c>
      <c r="H1702" s="125">
        <v>6000</v>
      </c>
      <c r="I1702" s="125">
        <f>G1702*H1702</f>
      </c>
      <c r="J1702" s="125">
        <f>I1702*0.1</f>
      </c>
      <c r="K1702" s="125">
        <f>SUM(I1702:J1702)</f>
      </c>
      <c r="L1702" s="175"/>
      <c r="M1702" s="87"/>
      <c r="N1702" s="87"/>
      <c r="O1702" s="87"/>
      <c r="P1702" s="87"/>
      <c r="Q1702" s="87"/>
      <c r="R1702" s="87"/>
      <c r="S1702" s="87"/>
      <c r="T1702" s="87"/>
    </row>
    <row x14ac:dyDescent="0.25" r="1703" customHeight="1" ht="17.25">
      <c r="A1703" s="178">
        <f>A1699</f>
        <v>25569.375</v>
      </c>
      <c r="B1703" s="186" t="s">
        <v>46</v>
      </c>
      <c r="C1703" s="204"/>
      <c r="D1703" s="180"/>
      <c r="E1703" s="180"/>
      <c r="F1703" s="180"/>
      <c r="G1703" s="180">
        <f>SUM(C1703:F1703)</f>
      </c>
      <c r="H1703" s="125">
        <v>5500</v>
      </c>
      <c r="I1703" s="125">
        <f>G1703*H1703</f>
      </c>
      <c r="J1703" s="125">
        <f>I1703*0.1</f>
      </c>
      <c r="K1703" s="125">
        <f>SUM(I1703:J1703)</f>
      </c>
      <c r="L1703" s="175"/>
      <c r="M1703" s="87"/>
      <c r="N1703" s="87"/>
      <c r="O1703" s="87"/>
      <c r="P1703" s="87"/>
      <c r="Q1703" s="87"/>
      <c r="R1703" s="87"/>
      <c r="S1703" s="87"/>
      <c r="T1703" s="87"/>
    </row>
    <row x14ac:dyDescent="0.25" r="1704" customHeight="1" ht="17.25">
      <c r="A1704" s="178">
        <f>A1698</f>
        <v>25569.375</v>
      </c>
      <c r="B1704" s="186"/>
      <c r="C1704" s="180"/>
      <c r="D1704" s="180"/>
      <c r="E1704" s="180"/>
      <c r="F1704" s="180"/>
      <c r="G1704" s="180">
        <f>SUM(C1704:F1704)</f>
      </c>
      <c r="H1704" s="125"/>
      <c r="I1704" s="125">
        <f>G1704*H1704</f>
      </c>
      <c r="J1704" s="125">
        <f>I1704*0.1</f>
      </c>
      <c r="K1704" s="125">
        <f>SUM(I1704:J1704)</f>
      </c>
      <c r="L1704" s="175"/>
      <c r="M1704" s="87"/>
      <c r="N1704" s="87"/>
      <c r="O1704" s="87"/>
      <c r="P1704" s="87"/>
      <c r="Q1704" s="87"/>
      <c r="R1704" s="87"/>
      <c r="S1704" s="87"/>
      <c r="T1704" s="87"/>
    </row>
    <row x14ac:dyDescent="0.25" r="1705" customHeight="1" ht="17.25">
      <c r="A1705" s="178">
        <f>A1699</f>
        <v>25569.375</v>
      </c>
      <c r="B1705" s="186"/>
      <c r="C1705" s="180"/>
      <c r="D1705" s="180"/>
      <c r="E1705" s="180"/>
      <c r="F1705" s="180"/>
      <c r="G1705" s="180">
        <f>SUM(C1705:F1705)</f>
      </c>
      <c r="H1705" s="125"/>
      <c r="I1705" s="125">
        <f>G1705*H1705</f>
      </c>
      <c r="J1705" s="125">
        <f>I1705*0.1</f>
      </c>
      <c r="K1705" s="125">
        <f>SUM(I1705:J1705)</f>
      </c>
      <c r="L1705" s="175"/>
      <c r="M1705" s="87"/>
      <c r="N1705" s="87"/>
      <c r="O1705" s="87"/>
      <c r="P1705" s="87"/>
      <c r="Q1705" s="87"/>
      <c r="R1705" s="87"/>
      <c r="S1705" s="87"/>
      <c r="T1705" s="87"/>
    </row>
    <row x14ac:dyDescent="0.25" r="1706" customHeight="1" ht="17.25">
      <c r="A1706" s="178">
        <f>A1704</f>
        <v>25569.375</v>
      </c>
      <c r="B1706" s="179"/>
      <c r="C1706" s="180"/>
      <c r="D1706" s="180"/>
      <c r="E1706" s="180"/>
      <c r="F1706" s="180"/>
      <c r="G1706" s="180">
        <f>SUM(C1706:F1706)</f>
      </c>
      <c r="H1706" s="125"/>
      <c r="I1706" s="125">
        <f>G1706*H1706</f>
      </c>
      <c r="J1706" s="125">
        <v>0</v>
      </c>
      <c r="K1706" s="125">
        <f>SUM(I1706:J1706)</f>
      </c>
      <c r="L1706" s="175"/>
      <c r="M1706" s="87"/>
      <c r="N1706" s="87"/>
      <c r="O1706" s="87"/>
      <c r="P1706" s="87"/>
      <c r="Q1706" s="87"/>
      <c r="R1706" s="87"/>
      <c r="S1706" s="87"/>
      <c r="T1706" s="87"/>
    </row>
    <row x14ac:dyDescent="0.25" r="1707" customHeight="1" ht="17.25">
      <c r="A1707" s="189">
        <f>A1706</f>
        <v>25569.375</v>
      </c>
      <c r="B1707" s="190" t="s">
        <v>155</v>
      </c>
      <c r="C1707" s="191">
        <f>SUM(C1661:C1706)</f>
      </c>
      <c r="D1707" s="191">
        <f>SUM(D1661:D1706)</f>
      </c>
      <c r="E1707" s="191">
        <f>SUM(E1661:E1706)</f>
      </c>
      <c r="F1707" s="191">
        <f>SUM(F1661:F1706)</f>
      </c>
      <c r="G1707" s="191">
        <f>SUM(G1661:G1706)</f>
      </c>
      <c r="H1707" s="191"/>
      <c r="I1707" s="191">
        <f>SUM(I1661:I1706)</f>
      </c>
      <c r="J1707" s="191">
        <f>SUM(J1661:J1706)</f>
      </c>
      <c r="K1707" s="191">
        <f>SUM(K1661:K1706)</f>
      </c>
      <c r="L1707" s="175"/>
      <c r="M1707" s="87"/>
      <c r="N1707" s="87"/>
      <c r="O1707" s="87"/>
      <c r="P1707" s="87"/>
      <c r="Q1707" s="87"/>
      <c r="R1707" s="87"/>
      <c r="S1707" s="87"/>
      <c r="T1707" s="87"/>
    </row>
    <row x14ac:dyDescent="0.25" r="1708" customHeight="1" ht="17.25">
      <c r="A1708" s="178">
        <f>A1707</f>
        <v>25569.375</v>
      </c>
      <c r="B1708" s="186" t="s">
        <v>113</v>
      </c>
      <c r="C1708" s="180"/>
      <c r="D1708" s="180"/>
      <c r="E1708" s="180"/>
      <c r="F1708" s="180"/>
      <c r="G1708" s="180">
        <f>SUM(C1708:F1708)</f>
      </c>
      <c r="H1708" s="125">
        <v>6500</v>
      </c>
      <c r="I1708" s="125">
        <f>G1708*H1708</f>
      </c>
      <c r="J1708" s="185"/>
      <c r="K1708" s="125">
        <f>SUM(I1708:J1708)</f>
      </c>
      <c r="L1708" s="175"/>
      <c r="M1708" s="87"/>
      <c r="N1708" s="87"/>
      <c r="O1708" s="87"/>
      <c r="P1708" s="87"/>
      <c r="Q1708" s="87"/>
      <c r="R1708" s="87"/>
      <c r="S1708" s="87"/>
      <c r="T1708" s="87"/>
    </row>
    <row x14ac:dyDescent="0.25" r="1709" customHeight="1" ht="17.25">
      <c r="A1709" s="178">
        <f>A1708</f>
        <v>25569.375</v>
      </c>
      <c r="B1709" s="186" t="s">
        <v>156</v>
      </c>
      <c r="C1709" s="180"/>
      <c r="D1709" s="180"/>
      <c r="E1709" s="180"/>
      <c r="F1709" s="180"/>
      <c r="G1709" s="180">
        <f>SUM(C1709:F1709)</f>
      </c>
      <c r="H1709" s="125">
        <v>6500</v>
      </c>
      <c r="I1709" s="125">
        <f>G1709*H1709</f>
      </c>
      <c r="J1709" s="185"/>
      <c r="K1709" s="125">
        <f>SUM(I1709:J1709)</f>
      </c>
      <c r="L1709" s="175"/>
      <c r="M1709" s="87"/>
      <c r="N1709" s="87"/>
      <c r="O1709" s="87"/>
      <c r="P1709" s="87"/>
      <c r="Q1709" s="87"/>
      <c r="R1709" s="87"/>
      <c r="S1709" s="87"/>
      <c r="T1709" s="87"/>
    </row>
    <row x14ac:dyDescent="0.25" r="1710" customHeight="1" ht="17.25">
      <c r="A1710" s="178">
        <f>A1709</f>
        <v>25569.375</v>
      </c>
      <c r="B1710" s="186" t="s">
        <v>112</v>
      </c>
      <c r="C1710" s="180"/>
      <c r="D1710" s="180"/>
      <c r="E1710" s="180"/>
      <c r="F1710" s="180"/>
      <c r="G1710" s="180">
        <f>SUM(C1710:F1710)</f>
      </c>
      <c r="H1710" s="125">
        <v>6900</v>
      </c>
      <c r="I1710" s="125">
        <f>G1710*H1710</f>
      </c>
      <c r="J1710" s="185"/>
      <c r="K1710" s="125">
        <f>SUM(I1710:J1710)</f>
      </c>
      <c r="L1710" s="175"/>
      <c r="M1710" s="87"/>
      <c r="N1710" s="87"/>
      <c r="O1710" s="87"/>
      <c r="P1710" s="87"/>
      <c r="Q1710" s="87"/>
      <c r="R1710" s="87"/>
      <c r="S1710" s="87"/>
      <c r="T1710" s="87"/>
    </row>
    <row x14ac:dyDescent="0.25" r="1711" customHeight="1" ht="17.25">
      <c r="A1711" s="178">
        <f>A1710</f>
        <v>25569.375</v>
      </c>
      <c r="B1711" s="179"/>
      <c r="C1711" s="180"/>
      <c r="D1711" s="180"/>
      <c r="E1711" s="180"/>
      <c r="F1711" s="180"/>
      <c r="G1711" s="180">
        <f>SUM(C1711:F1711)</f>
      </c>
      <c r="H1711" s="125"/>
      <c r="I1711" s="125">
        <f>G1711*H1711</f>
      </c>
      <c r="J1711" s="185"/>
      <c r="K1711" s="125">
        <f>SUM(I1711:J1711)</f>
      </c>
      <c r="L1711" s="175"/>
      <c r="M1711" s="87"/>
      <c r="N1711" s="87"/>
      <c r="O1711" s="87"/>
      <c r="P1711" s="87"/>
      <c r="Q1711" s="87"/>
      <c r="R1711" s="87"/>
      <c r="S1711" s="87"/>
      <c r="T1711" s="87"/>
    </row>
    <row x14ac:dyDescent="0.25" r="1712" customHeight="1" ht="17.25">
      <c r="A1712" s="178">
        <f>A1711</f>
        <v>25569.375</v>
      </c>
      <c r="B1712" s="179"/>
      <c r="C1712" s="180"/>
      <c r="D1712" s="180"/>
      <c r="E1712" s="180"/>
      <c r="F1712" s="180"/>
      <c r="G1712" s="180">
        <f>SUM(C1712:F1712)</f>
      </c>
      <c r="H1712" s="125"/>
      <c r="I1712" s="125">
        <f>G1712*H1712</f>
      </c>
      <c r="J1712" s="185"/>
      <c r="K1712" s="125">
        <f>SUM(I1712:J1712)</f>
      </c>
      <c r="L1712" s="175"/>
      <c r="M1712" s="87"/>
      <c r="N1712" s="87"/>
      <c r="O1712" s="87"/>
      <c r="P1712" s="87"/>
      <c r="Q1712" s="87"/>
      <c r="R1712" s="87"/>
      <c r="S1712" s="87"/>
      <c r="T1712" s="87"/>
    </row>
    <row x14ac:dyDescent="0.25" r="1713" customHeight="1" ht="17.25">
      <c r="A1713" s="178">
        <f>A1712</f>
        <v>25569.375</v>
      </c>
      <c r="B1713" s="179"/>
      <c r="C1713" s="180"/>
      <c r="D1713" s="180"/>
      <c r="E1713" s="180"/>
      <c r="F1713" s="180"/>
      <c r="G1713" s="180">
        <f>SUM(C1713:F1713)</f>
      </c>
      <c r="H1713" s="125"/>
      <c r="I1713" s="125">
        <f>G1713*H1713</f>
      </c>
      <c r="J1713" s="185"/>
      <c r="K1713" s="125">
        <f>SUM(I1713:J1713)</f>
      </c>
      <c r="L1713" s="175"/>
      <c r="M1713" s="87"/>
      <c r="N1713" s="87"/>
      <c r="O1713" s="87"/>
      <c r="P1713" s="87"/>
      <c r="Q1713" s="87"/>
      <c r="R1713" s="87"/>
      <c r="S1713" s="87"/>
      <c r="T1713" s="87"/>
    </row>
    <row x14ac:dyDescent="0.25" r="1714" customHeight="1" ht="17.25">
      <c r="A1714" s="178">
        <f>A1713</f>
        <v>25569.375</v>
      </c>
      <c r="B1714" s="179"/>
      <c r="C1714" s="180"/>
      <c r="D1714" s="180"/>
      <c r="E1714" s="180"/>
      <c r="F1714" s="180"/>
      <c r="G1714" s="180">
        <f>SUM(C1714:F1714)</f>
      </c>
      <c r="H1714" s="125"/>
      <c r="I1714" s="125">
        <f>G1714*H1714</f>
      </c>
      <c r="J1714" s="185"/>
      <c r="K1714" s="125">
        <f>SUM(I1714:J1714)</f>
      </c>
      <c r="L1714" s="175"/>
      <c r="M1714" s="87"/>
      <c r="N1714" s="87"/>
      <c r="O1714" s="87"/>
      <c r="P1714" s="87"/>
      <c r="Q1714" s="87"/>
      <c r="R1714" s="87"/>
      <c r="S1714" s="87"/>
      <c r="T1714" s="87"/>
    </row>
    <row x14ac:dyDescent="0.25" r="1715" customHeight="1" ht="17.25">
      <c r="A1715" s="178">
        <f>A1714</f>
        <v>25569.375</v>
      </c>
      <c r="B1715" s="179"/>
      <c r="C1715" s="180"/>
      <c r="D1715" s="180"/>
      <c r="E1715" s="180"/>
      <c r="F1715" s="180"/>
      <c r="G1715" s="180">
        <f>SUM(C1715:F1715)</f>
      </c>
      <c r="H1715" s="125"/>
      <c r="I1715" s="125">
        <f>G1715*H1715</f>
      </c>
      <c r="J1715" s="185"/>
      <c r="K1715" s="125">
        <f>SUM(I1715:J1715)</f>
      </c>
      <c r="L1715" s="175"/>
      <c r="M1715" s="87"/>
      <c r="N1715" s="87"/>
      <c r="O1715" s="87"/>
      <c r="P1715" s="87"/>
      <c r="Q1715" s="87"/>
      <c r="R1715" s="87"/>
      <c r="S1715" s="87"/>
      <c r="T1715" s="87"/>
    </row>
    <row x14ac:dyDescent="0.25" r="1716" customHeight="1" ht="17.25">
      <c r="A1716" s="189">
        <f>A1715</f>
        <v>25569.375</v>
      </c>
      <c r="B1716" s="190" t="s">
        <v>157</v>
      </c>
      <c r="C1716" s="191">
        <f>SUM(C1708:C1715)</f>
      </c>
      <c r="D1716" s="191">
        <f>SUM(D1708:D1715)</f>
      </c>
      <c r="E1716" s="191">
        <f>SUM(E1708:E1715)</f>
      </c>
      <c r="F1716" s="191">
        <f>SUM(F1708:F1715)</f>
      </c>
      <c r="G1716" s="191">
        <f>SUM(G1708:G1715)</f>
      </c>
      <c r="H1716" s="201"/>
      <c r="I1716" s="201">
        <f>SUM(I1708:I1715)</f>
      </c>
      <c r="J1716" s="201"/>
      <c r="K1716" s="202">
        <f>SUM(K1708:K1715)</f>
      </c>
      <c r="L1716" s="175"/>
      <c r="M1716" s="87"/>
      <c r="N1716" s="87"/>
      <c r="O1716" s="87"/>
      <c r="P1716" s="87"/>
      <c r="Q1716" s="87"/>
      <c r="R1716" s="87"/>
      <c r="S1716" s="87"/>
      <c r="T1716" s="87"/>
    </row>
    <row x14ac:dyDescent="0.25" r="1717" customHeight="1" ht="17.25">
      <c r="A1717" s="205"/>
      <c r="B1717" s="86"/>
      <c r="C1717" s="87"/>
      <c r="D1717" s="87"/>
      <c r="E1717" s="87"/>
      <c r="F1717" s="87"/>
      <c r="G1717" s="206">
        <f>SUBTOTAL(9,K3:K1716)</f>
      </c>
      <c r="H1717" s="87"/>
      <c r="I1717" s="87"/>
      <c r="J1717" s="87"/>
      <c r="K1717" s="87"/>
      <c r="L1717" s="175"/>
      <c r="M1717" s="87"/>
      <c r="N1717" s="87"/>
      <c r="O1717" s="87"/>
      <c r="P1717" s="87"/>
      <c r="Q1717" s="87"/>
      <c r="R1717" s="87"/>
      <c r="S1717" s="87"/>
      <c r="T1717" s="87"/>
    </row>
  </sheetData>
  <mergeCells count="3">
    <mergeCell ref="A1:K1"/>
    <mergeCell ref="S1:T1"/>
    <mergeCell ref="S2:T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000"/>
  <sheetViews>
    <sheetView workbookViewId="0"/>
  </sheetViews>
  <sheetFormatPr defaultRowHeight="15" x14ac:dyDescent="0.25"/>
  <cols>
    <col min="1" max="1" style="160" width="9.576428571428572" customWidth="1" bestFit="1"/>
    <col min="2" max="2" style="99" width="6.719285714285714" customWidth="1" bestFit="1"/>
    <col min="3" max="3" style="99" width="11.290714285714287" customWidth="1" bestFit="1"/>
    <col min="4" max="4" style="99" width="10.290714285714287" customWidth="1" bestFit="1"/>
    <col min="5" max="5" style="161" width="7.576428571428571" customWidth="1" bestFit="1"/>
    <col min="6" max="6" style="162" width="9.290714285714287" customWidth="1" bestFit="1"/>
    <col min="7" max="7" style="98" width="12.719285714285713" customWidth="1" bestFit="1"/>
    <col min="8" max="8" style="99" width="13.147857142857141" customWidth="1" bestFit="1"/>
    <col min="9" max="9" style="99" width="12.147857142857141" customWidth="1" bestFit="1"/>
    <col min="10" max="10" style="99" width="13.290714285714287" customWidth="1" bestFit="1"/>
    <col min="11" max="11" style="98" width="12.147857142857141" customWidth="1" bestFit="1"/>
    <col min="12" max="12" style="98" width="12.43357142857143" customWidth="1" bestFit="1"/>
    <col min="13" max="13" style="98" width="12.43357142857143" customWidth="1" bestFit="1"/>
    <col min="14" max="14" style="98" width="12.43357142857143" customWidth="1" bestFit="1"/>
    <col min="15" max="15" style="99" width="12.43357142857143" customWidth="1" bestFit="1"/>
    <col min="16" max="16" style="99" width="12.43357142857143" customWidth="1" bestFit="1"/>
    <col min="17" max="17" style="99" width="12.43357142857143" customWidth="1" bestFit="1"/>
  </cols>
  <sheetData>
    <row x14ac:dyDescent="0.25" r="1" customHeight="1" ht="17.25">
      <c r="A1" s="134" t="s">
        <v>115</v>
      </c>
      <c r="B1" s="135" t="s">
        <v>116</v>
      </c>
      <c r="C1" s="136" t="s">
        <v>117</v>
      </c>
      <c r="D1" s="136" t="s">
        <v>118</v>
      </c>
      <c r="E1" s="137" t="s">
        <v>119</v>
      </c>
      <c r="F1" s="138" t="s">
        <v>120</v>
      </c>
      <c r="G1" s="86"/>
      <c r="H1" s="87"/>
      <c r="I1" s="87"/>
      <c r="J1" s="87"/>
      <c r="K1" s="86"/>
      <c r="L1" s="86"/>
      <c r="M1" s="86"/>
      <c r="N1" s="86"/>
      <c r="O1" s="87"/>
      <c r="P1" s="87"/>
      <c r="Q1" s="87"/>
    </row>
    <row x14ac:dyDescent="0.25" r="2" customHeight="1" ht="17.25">
      <c r="A2" s="140">
        <v>45443</v>
      </c>
      <c r="B2" s="141">
        <f>A2</f>
      </c>
      <c r="C2" s="142">
        <v>2435222</v>
      </c>
      <c r="D2" s="142"/>
      <c r="E2" s="143"/>
      <c r="F2" s="144">
        <f>C33/D33</f>
      </c>
      <c r="G2" s="86"/>
      <c r="H2" s="87"/>
      <c r="I2" s="87"/>
      <c r="J2" s="87"/>
      <c r="K2" s="86"/>
      <c r="L2" s="86"/>
      <c r="M2" s="86"/>
      <c r="N2" s="86"/>
      <c r="O2" s="87"/>
      <c r="P2" s="87"/>
      <c r="Q2" s="87"/>
    </row>
    <row x14ac:dyDescent="0.25" r="3" customHeight="1" ht="17.25">
      <c r="A3" s="140">
        <f>A2+1</f>
        <v>25569.375</v>
      </c>
      <c r="B3" s="141">
        <f>A3</f>
      </c>
      <c r="C3" s="142">
        <v>2449460</v>
      </c>
      <c r="D3" s="142">
        <v>2230500</v>
      </c>
      <c r="E3" s="143">
        <f>C2/D3</f>
      </c>
      <c r="F3" s="142"/>
      <c r="G3" s="86"/>
      <c r="H3" s="146" t="s">
        <v>117</v>
      </c>
      <c r="I3" s="146" t="s">
        <v>118</v>
      </c>
      <c r="J3" s="146" t="s">
        <v>121</v>
      </c>
      <c r="K3" s="148"/>
      <c r="L3" s="86"/>
      <c r="M3" s="86"/>
      <c r="N3" s="86"/>
      <c r="O3" s="87"/>
      <c r="P3" s="87"/>
      <c r="Q3" s="87"/>
    </row>
    <row x14ac:dyDescent="0.25" r="4" customHeight="1" ht="17.25">
      <c r="A4" s="140">
        <f>A3+1</f>
        <v>25569.375</v>
      </c>
      <c r="B4" s="141">
        <f>A4</f>
      </c>
      <c r="C4" s="142">
        <v>0</v>
      </c>
      <c r="D4" s="142">
        <v>462000</v>
      </c>
      <c r="E4" s="143"/>
      <c r="F4" s="142"/>
      <c r="G4" s="149" t="s">
        <v>158</v>
      </c>
      <c r="H4" s="148">
        <f>C2+C3+C4</f>
      </c>
      <c r="I4" s="148">
        <f>D3+D4+D5</f>
      </c>
      <c r="J4" s="150">
        <f>H4/I4</f>
      </c>
      <c r="K4" s="148"/>
      <c r="L4" s="86"/>
      <c r="M4" s="86"/>
      <c r="N4" s="86"/>
      <c r="O4" s="87"/>
      <c r="P4" s="87"/>
      <c r="Q4" s="87"/>
    </row>
    <row x14ac:dyDescent="0.25" r="5" customHeight="1" ht="17.25">
      <c r="A5" s="145">
        <f>A4+1</f>
        <v>25569.375</v>
      </c>
      <c r="B5" s="141">
        <f>A5</f>
      </c>
      <c r="C5" s="142">
        <v>8556184</v>
      </c>
      <c r="D5" s="142">
        <v>9511650</v>
      </c>
      <c r="E5" s="143">
        <f>C3/D4:D5</f>
      </c>
      <c r="F5" s="142"/>
      <c r="G5" s="149" t="s">
        <v>159</v>
      </c>
      <c r="H5" s="148">
        <f>C5+C6+C8+C9+C10+C11+C12+C7</f>
      </c>
      <c r="I5" s="148">
        <f>D6+D7+D8+D9+D10+D11+D12+D13</f>
      </c>
      <c r="J5" s="151">
        <f>H5/I5</f>
      </c>
      <c r="K5" s="86"/>
      <c r="L5" s="86"/>
      <c r="M5" s="86"/>
      <c r="N5" s="86"/>
      <c r="O5" s="87"/>
      <c r="P5" s="87"/>
      <c r="Q5" s="87"/>
    </row>
    <row x14ac:dyDescent="0.25" r="6" customHeight="1" ht="17.25">
      <c r="A6" s="140">
        <f>A5+1</f>
        <v>25569.375</v>
      </c>
      <c r="B6" s="141">
        <f>A6</f>
      </c>
      <c r="C6" s="142">
        <v>2844827</v>
      </c>
      <c r="D6" s="142">
        <v>9829610</v>
      </c>
      <c r="E6" s="143">
        <f>C5/D6</f>
      </c>
      <c r="F6" s="142"/>
      <c r="G6" s="149" t="s">
        <v>160</v>
      </c>
      <c r="H6" s="148">
        <f>C13+C14+C15+C17+C18+C19</f>
      </c>
      <c r="I6" s="148">
        <f>D14+D15+D16+D18+D17+D19+D20</f>
      </c>
      <c r="J6" s="151">
        <f>H6/I6</f>
      </c>
      <c r="K6" s="86"/>
      <c r="L6" s="86"/>
      <c r="M6" s="86"/>
      <c r="N6" s="86"/>
      <c r="O6" s="87"/>
      <c r="P6" s="87"/>
      <c r="Q6" s="87"/>
    </row>
    <row x14ac:dyDescent="0.25" r="7" customHeight="1" ht="17.25">
      <c r="A7" s="140">
        <f>A6+1</f>
        <v>25569.375</v>
      </c>
      <c r="B7" s="141">
        <f>A7</f>
      </c>
      <c r="C7" s="142">
        <v>2195417</v>
      </c>
      <c r="D7" s="142">
        <v>9410820</v>
      </c>
      <c r="E7" s="143">
        <f>C6/D7</f>
      </c>
      <c r="F7" s="142"/>
      <c r="G7" s="149" t="s">
        <v>161</v>
      </c>
      <c r="H7" s="148">
        <f>C20+C21+C22+C24+C23+C25+C26+C27+C28</f>
      </c>
      <c r="I7" s="148">
        <f>D21+D22+D23+D24+D25+D26+D27+D28+D29</f>
      </c>
      <c r="J7" s="151">
        <f>H7/I7</f>
      </c>
      <c r="K7" s="86"/>
      <c r="L7" s="86"/>
      <c r="M7" s="86"/>
      <c r="N7" s="86"/>
      <c r="O7" s="87"/>
      <c r="P7" s="87"/>
      <c r="Q7" s="87"/>
    </row>
    <row x14ac:dyDescent="0.25" r="8" customHeight="1" ht="17.25">
      <c r="A8" s="140">
        <f>A7+1</f>
        <v>25569.375</v>
      </c>
      <c r="B8" s="141">
        <f>A8</f>
      </c>
      <c r="C8" s="142">
        <v>2790132</v>
      </c>
      <c r="D8" s="142">
        <v>4219990</v>
      </c>
      <c r="E8" s="143">
        <f>C7/D8</f>
      </c>
      <c r="F8" s="142"/>
      <c r="G8" s="86"/>
      <c r="H8" s="87"/>
      <c r="I8" s="87"/>
      <c r="J8" s="148"/>
      <c r="K8" s="148"/>
      <c r="L8" s="86"/>
      <c r="M8" s="86"/>
      <c r="N8" s="86"/>
      <c r="O8" s="87"/>
      <c r="P8" s="87"/>
      <c r="Q8" s="87"/>
    </row>
    <row x14ac:dyDescent="0.25" r="9" customHeight="1" ht="17.25">
      <c r="A9" s="140">
        <f>A8+1</f>
        <v>25569.375</v>
      </c>
      <c r="B9" s="141">
        <f>A9</f>
      </c>
      <c r="C9" s="142">
        <v>1280073</v>
      </c>
      <c r="D9" s="142">
        <v>8210370</v>
      </c>
      <c r="E9" s="143">
        <f>C8/D9</f>
      </c>
      <c r="F9" s="142"/>
      <c r="G9" s="86"/>
      <c r="H9" s="87"/>
      <c r="I9" s="148"/>
      <c r="J9" s="87"/>
      <c r="K9" s="86"/>
      <c r="L9" s="86"/>
      <c r="M9" s="86"/>
      <c r="N9" s="86"/>
      <c r="O9" s="87"/>
      <c r="P9" s="87"/>
      <c r="Q9" s="87"/>
    </row>
    <row x14ac:dyDescent="0.25" r="10" customHeight="1" ht="17.25">
      <c r="A10" s="140">
        <f>A9+1</f>
        <v>25569.375</v>
      </c>
      <c r="B10" s="141">
        <f>A10</f>
      </c>
      <c r="C10" s="142">
        <v>2879380</v>
      </c>
      <c r="D10" s="142">
        <v>2839050</v>
      </c>
      <c r="E10" s="143">
        <f>C9/D10</f>
      </c>
      <c r="F10" s="142"/>
      <c r="G10" s="86"/>
      <c r="H10" s="87"/>
      <c r="I10" s="148"/>
      <c r="J10" s="87"/>
      <c r="K10" s="86"/>
      <c r="L10" s="86"/>
      <c r="M10" s="86"/>
      <c r="N10" s="86"/>
      <c r="O10" s="148">
        <v>3</v>
      </c>
      <c r="P10" s="148">
        <v>11</v>
      </c>
      <c r="Q10" s="148">
        <v>18</v>
      </c>
    </row>
    <row x14ac:dyDescent="0.25" r="11" customHeight="1" ht="17.25">
      <c r="A11" s="140">
        <f>A10+1</f>
        <v>25569.375</v>
      </c>
      <c r="B11" s="141">
        <f>A11</f>
      </c>
      <c r="C11" s="142">
        <v>0</v>
      </c>
      <c r="D11" s="142">
        <v>396000</v>
      </c>
      <c r="E11" s="143"/>
      <c r="F11" s="142"/>
      <c r="G11" s="86"/>
      <c r="H11" s="87"/>
      <c r="I11" s="148"/>
      <c r="J11" s="87"/>
      <c r="K11" s="86"/>
      <c r="L11" s="86"/>
      <c r="M11" s="86"/>
      <c r="N11" s="86"/>
      <c r="O11" s="87"/>
      <c r="P11" s="87"/>
      <c r="Q11" s="87"/>
    </row>
    <row x14ac:dyDescent="0.25" r="12" customHeight="1" ht="17.25">
      <c r="A12" s="140">
        <f>A11+1</f>
        <v>25569.375</v>
      </c>
      <c r="B12" s="141">
        <f>A12</f>
      </c>
      <c r="C12" s="142">
        <v>4117906</v>
      </c>
      <c r="D12" s="142">
        <v>9399900</v>
      </c>
      <c r="E12" s="143">
        <f>C10/D11:D12</f>
      </c>
      <c r="F12" s="142"/>
      <c r="G12" s="86"/>
      <c r="H12" s="87"/>
      <c r="I12" s="87"/>
      <c r="J12" s="87"/>
      <c r="K12" s="86"/>
      <c r="L12" s="86"/>
      <c r="M12" s="86"/>
      <c r="N12" s="86"/>
      <c r="O12" s="87"/>
      <c r="P12" s="87"/>
      <c r="Q12" s="87"/>
    </row>
    <row x14ac:dyDescent="0.25" r="13" customHeight="1" ht="17.25">
      <c r="A13" s="145">
        <f>A12+1</f>
        <v>25569.375</v>
      </c>
      <c r="B13" s="141">
        <f>A13</f>
      </c>
      <c r="C13" s="142">
        <v>5917428</v>
      </c>
      <c r="D13" s="142">
        <v>9569280</v>
      </c>
      <c r="E13" s="143">
        <f>C12/D13</f>
      </c>
      <c r="F13" s="142"/>
      <c r="G13" s="86"/>
      <c r="H13" s="87"/>
      <c r="I13" s="87"/>
      <c r="J13" s="87"/>
      <c r="K13" s="86"/>
      <c r="L13" s="86"/>
      <c r="M13" s="86"/>
      <c r="N13" s="86"/>
      <c r="O13" s="87"/>
      <c r="P13" s="87"/>
      <c r="Q13" s="87"/>
    </row>
    <row x14ac:dyDescent="0.25" r="14" customHeight="1" ht="17.25">
      <c r="A14" s="140">
        <f>A13+1</f>
        <v>25569.375</v>
      </c>
      <c r="B14" s="141">
        <f>A14</f>
      </c>
      <c r="C14" s="142">
        <v>2692394</v>
      </c>
      <c r="D14" s="142">
        <v>9592050</v>
      </c>
      <c r="E14" s="143">
        <f>C13/D14</f>
      </c>
      <c r="F14" s="142"/>
      <c r="G14" s="86"/>
      <c r="H14" s="87"/>
      <c r="I14" s="87"/>
      <c r="J14" s="87"/>
      <c r="K14" s="86"/>
      <c r="L14" s="86"/>
      <c r="M14" s="86"/>
      <c r="N14" s="86"/>
      <c r="O14" s="87"/>
      <c r="P14" s="87"/>
      <c r="Q14" s="87"/>
    </row>
    <row x14ac:dyDescent="0.25" r="15" customHeight="1" ht="17.25">
      <c r="A15" s="140">
        <f>A14+1</f>
        <v>25569.375</v>
      </c>
      <c r="B15" s="141">
        <f>A15</f>
      </c>
      <c r="C15" s="142">
        <v>4368145</v>
      </c>
      <c r="D15" s="142">
        <v>9710600</v>
      </c>
      <c r="E15" s="143">
        <f>C14/D15</f>
      </c>
      <c r="F15" s="142"/>
      <c r="G15" s="86"/>
      <c r="H15" s="87"/>
      <c r="I15" s="87"/>
      <c r="J15" s="87"/>
      <c r="K15" s="86"/>
      <c r="L15" s="86"/>
      <c r="M15" s="86"/>
      <c r="N15" s="86"/>
      <c r="O15" s="87"/>
      <c r="P15" s="87"/>
      <c r="Q15" s="87"/>
    </row>
    <row x14ac:dyDescent="0.25" r="16" customHeight="1" ht="17.25">
      <c r="A16" s="140">
        <f>A15+1</f>
        <v>25569.375</v>
      </c>
      <c r="B16" s="141">
        <f>A16</f>
      </c>
      <c r="C16" s="142">
        <v>2500199</v>
      </c>
      <c r="D16" s="142">
        <v>9005970</v>
      </c>
      <c r="E16" s="143">
        <f>C15/D16</f>
      </c>
      <c r="F16" s="142"/>
      <c r="G16" s="86"/>
      <c r="H16" s="87"/>
      <c r="I16" s="87"/>
      <c r="J16" s="148"/>
      <c r="K16" s="86"/>
      <c r="L16" s="86"/>
      <c r="M16" s="86"/>
      <c r="N16" s="86"/>
      <c r="O16" s="87"/>
      <c r="P16" s="87"/>
      <c r="Q16" s="87"/>
    </row>
    <row x14ac:dyDescent="0.25" r="17" customHeight="1" ht="17.25">
      <c r="A17" s="140">
        <f>A16+1</f>
        <v>25569.375</v>
      </c>
      <c r="B17" s="141">
        <f>A17</f>
      </c>
      <c r="C17" s="142">
        <v>2236600</v>
      </c>
      <c r="D17" s="142">
        <v>2290550</v>
      </c>
      <c r="E17" s="143">
        <f>C16/D17</f>
      </c>
      <c r="F17" s="142"/>
      <c r="G17" s="86"/>
      <c r="H17" s="87"/>
      <c r="I17" s="87"/>
      <c r="J17" s="87"/>
      <c r="K17" s="86"/>
      <c r="L17" s="86"/>
      <c r="M17" s="86"/>
      <c r="N17" s="86"/>
      <c r="O17" s="87"/>
      <c r="P17" s="87"/>
      <c r="Q17" s="87"/>
    </row>
    <row x14ac:dyDescent="0.25" r="18" customHeight="1" ht="17.25">
      <c r="A18" s="140">
        <f>A17+1</f>
        <v>25569.375</v>
      </c>
      <c r="B18" s="141">
        <f>A18</f>
      </c>
      <c r="C18" s="142">
        <v>0</v>
      </c>
      <c r="D18" s="142">
        <v>264000</v>
      </c>
      <c r="E18" s="143"/>
      <c r="F18" s="142"/>
      <c r="G18" s="86"/>
      <c r="H18" s="87"/>
      <c r="I18" s="87"/>
      <c r="J18" s="87"/>
      <c r="K18" s="86"/>
      <c r="L18" s="86"/>
      <c r="M18" s="86"/>
      <c r="N18" s="86"/>
      <c r="O18" s="87"/>
      <c r="P18" s="87"/>
      <c r="Q18" s="87"/>
    </row>
    <row x14ac:dyDescent="0.25" r="19" customHeight="1" ht="17.25">
      <c r="A19" s="140">
        <f>A18+1</f>
        <v>25569.375</v>
      </c>
      <c r="B19" s="141">
        <f>A19</f>
      </c>
      <c r="C19" s="142">
        <v>2444002</v>
      </c>
      <c r="D19" s="142">
        <v>8880050</v>
      </c>
      <c r="E19" s="143">
        <f>C17/D18:D19</f>
      </c>
      <c r="F19" s="142"/>
      <c r="G19" s="86"/>
      <c r="H19" s="87"/>
      <c r="I19" s="87"/>
      <c r="J19" s="87"/>
      <c r="K19" s="86"/>
      <c r="L19" s="86"/>
      <c r="M19" s="86"/>
      <c r="N19" s="86"/>
      <c r="O19" s="87"/>
      <c r="P19" s="87"/>
      <c r="Q19" s="87"/>
    </row>
    <row x14ac:dyDescent="0.25" r="20" customHeight="1" ht="17.25">
      <c r="A20" s="145">
        <f>A19+1</f>
        <v>25569.375</v>
      </c>
      <c r="B20" s="141">
        <f>A20</f>
      </c>
      <c r="C20" s="142">
        <v>4277321</v>
      </c>
      <c r="D20" s="142">
        <v>9203760</v>
      </c>
      <c r="E20" s="143">
        <f>C19/D20</f>
      </c>
      <c r="F20" s="142"/>
      <c r="G20" s="86"/>
      <c r="H20" s="87"/>
      <c r="I20" s="87"/>
      <c r="J20" s="148"/>
      <c r="K20" s="86"/>
      <c r="L20" s="86"/>
      <c r="M20" s="86"/>
      <c r="N20" s="86"/>
      <c r="O20" s="87"/>
      <c r="P20" s="87"/>
      <c r="Q20" s="87"/>
    </row>
    <row x14ac:dyDescent="0.25" r="21" customHeight="1" ht="17.25">
      <c r="A21" s="140">
        <f>A20+1</f>
        <v>25569.375</v>
      </c>
      <c r="B21" s="141">
        <f>A21</f>
      </c>
      <c r="C21" s="142">
        <v>5676157</v>
      </c>
      <c r="D21" s="142">
        <v>9054020</v>
      </c>
      <c r="E21" s="143">
        <f>C20/D21</f>
      </c>
      <c r="F21" s="142"/>
      <c r="G21" s="86"/>
      <c r="H21" s="87"/>
      <c r="I21" s="87"/>
      <c r="J21" s="87"/>
      <c r="K21" s="86"/>
      <c r="L21" s="86"/>
      <c r="M21" s="86"/>
      <c r="N21" s="86"/>
      <c r="O21" s="87"/>
      <c r="P21" s="87"/>
      <c r="Q21" s="87"/>
    </row>
    <row x14ac:dyDescent="0.25" r="22" customHeight="1" ht="17.25">
      <c r="A22" s="140">
        <f>A21+1</f>
        <v>25569.375</v>
      </c>
      <c r="B22" s="141">
        <f>A22</f>
      </c>
      <c r="C22" s="142">
        <v>4380327</v>
      </c>
      <c r="D22" s="142">
        <v>8451570</v>
      </c>
      <c r="E22" s="143">
        <f>C21/D22</f>
      </c>
      <c r="F22" s="142"/>
      <c r="G22" s="86"/>
      <c r="H22" s="87"/>
      <c r="I22" s="87"/>
      <c r="J22" s="87"/>
      <c r="K22" s="86"/>
      <c r="L22" s="86"/>
      <c r="M22" s="86"/>
      <c r="N22" s="86"/>
      <c r="O22" s="87"/>
      <c r="P22" s="87"/>
      <c r="Q22" s="87"/>
    </row>
    <row x14ac:dyDescent="0.25" r="23" customHeight="1" ht="17.25">
      <c r="A23" s="140">
        <f>A22+1</f>
        <v>25569.375</v>
      </c>
      <c r="B23" s="141">
        <f>A23</f>
      </c>
      <c r="C23" s="142">
        <v>1404411</v>
      </c>
      <c r="D23" s="142">
        <v>7597800</v>
      </c>
      <c r="E23" s="143">
        <f>C22/D23</f>
      </c>
      <c r="F23" s="142"/>
      <c r="G23" s="86"/>
      <c r="H23" s="87"/>
      <c r="I23" s="87"/>
      <c r="J23" s="148">
        <f>191000000*0.6</f>
      </c>
      <c r="K23" s="86"/>
      <c r="L23" s="86"/>
      <c r="M23" s="86"/>
      <c r="N23" s="86"/>
      <c r="O23" s="87"/>
      <c r="P23" s="87"/>
      <c r="Q23" s="87"/>
    </row>
    <row x14ac:dyDescent="0.25" r="24" customHeight="1" ht="17.25">
      <c r="A24" s="140">
        <f>A23+1</f>
        <v>25569.375</v>
      </c>
      <c r="B24" s="141">
        <f>A24</f>
      </c>
      <c r="C24" s="142">
        <v>2285880</v>
      </c>
      <c r="D24" s="142">
        <v>2652200</v>
      </c>
      <c r="E24" s="143">
        <f>C23/D24</f>
      </c>
      <c r="F24" s="142"/>
      <c r="G24" s="86"/>
      <c r="H24" s="87"/>
      <c r="I24" s="87"/>
      <c r="J24" s="87"/>
      <c r="K24" s="86"/>
      <c r="L24" s="86"/>
      <c r="M24" s="86"/>
      <c r="N24" s="86"/>
      <c r="O24" s="87"/>
      <c r="P24" s="87"/>
      <c r="Q24" s="87"/>
    </row>
    <row x14ac:dyDescent="0.25" r="25" customHeight="1" ht="17.25">
      <c r="A25" s="140">
        <f>A24+1</f>
        <v>25569.375</v>
      </c>
      <c r="B25" s="141">
        <f>A25</f>
      </c>
      <c r="C25" s="142">
        <v>0</v>
      </c>
      <c r="D25" s="142">
        <v>198000</v>
      </c>
      <c r="E25" s="143"/>
      <c r="F25" s="142"/>
      <c r="G25" s="86"/>
      <c r="H25" s="87"/>
      <c r="I25" s="87"/>
      <c r="J25" s="87"/>
      <c r="K25" s="86"/>
      <c r="L25" s="86"/>
      <c r="M25" s="86"/>
      <c r="N25" s="86"/>
      <c r="O25" s="87"/>
      <c r="P25" s="87"/>
      <c r="Q25" s="87"/>
    </row>
    <row x14ac:dyDescent="0.25" r="26" customHeight="1" ht="17.25">
      <c r="A26" s="140">
        <f>A25+1</f>
        <v>25569.375</v>
      </c>
      <c r="B26" s="141">
        <f>A26</f>
      </c>
      <c r="C26" s="142">
        <v>4367056</v>
      </c>
      <c r="D26" s="142">
        <v>9064470</v>
      </c>
      <c r="E26" s="143">
        <f>C24/D25:D26</f>
      </c>
      <c r="F26" s="142"/>
      <c r="G26" s="86"/>
      <c r="H26" s="87"/>
      <c r="I26" s="87"/>
      <c r="J26" s="87"/>
      <c r="K26" s="86"/>
      <c r="L26" s="86"/>
      <c r="M26" s="86"/>
      <c r="N26" s="86"/>
      <c r="O26" s="87"/>
      <c r="P26" s="87"/>
      <c r="Q26" s="87"/>
    </row>
    <row x14ac:dyDescent="0.25" r="27" customHeight="1" ht="17.25">
      <c r="A27" s="140">
        <f>A26+1</f>
        <v>25569.375</v>
      </c>
      <c r="B27" s="141">
        <f>A27</f>
      </c>
      <c r="C27" s="142">
        <v>2951940</v>
      </c>
      <c r="D27" s="142">
        <v>9292230</v>
      </c>
      <c r="E27" s="143">
        <f>C26/D27</f>
      </c>
      <c r="F27" s="142"/>
      <c r="G27" s="86"/>
      <c r="H27" s="87"/>
      <c r="I27" s="87"/>
      <c r="J27" s="87"/>
      <c r="K27" s="86"/>
      <c r="L27" s="86"/>
      <c r="M27" s="86"/>
      <c r="N27" s="86"/>
      <c r="O27" s="87"/>
      <c r="P27" s="87"/>
      <c r="Q27" s="87"/>
    </row>
    <row x14ac:dyDescent="0.25" r="28" customHeight="1" ht="17.25">
      <c r="A28" s="140">
        <f>A27+1</f>
        <v>25569.375</v>
      </c>
      <c r="B28" s="141">
        <f>A28</f>
      </c>
      <c r="C28" s="142">
        <v>3681368</v>
      </c>
      <c r="D28" s="142">
        <v>9047750</v>
      </c>
      <c r="E28" s="143">
        <f>C27/D28</f>
      </c>
      <c r="F28" s="142"/>
      <c r="G28" s="86"/>
      <c r="H28" s="87"/>
      <c r="I28" s="87"/>
      <c r="J28" s="87"/>
      <c r="K28" s="86"/>
      <c r="L28" s="86"/>
      <c r="M28" s="86"/>
      <c r="N28" s="86"/>
      <c r="O28" s="87"/>
      <c r="P28" s="87"/>
      <c r="Q28" s="87"/>
    </row>
    <row x14ac:dyDescent="0.25" r="29" customHeight="1" ht="17.25">
      <c r="A29" s="140">
        <f>A28+1</f>
        <v>25569.375</v>
      </c>
      <c r="B29" s="141">
        <f>A29</f>
      </c>
      <c r="C29" s="142">
        <v>2905175</v>
      </c>
      <c r="D29" s="142">
        <v>9287950</v>
      </c>
      <c r="E29" s="143">
        <f>C28/D29</f>
      </c>
      <c r="F29" s="142"/>
      <c r="G29" s="86"/>
      <c r="H29" s="87"/>
      <c r="I29" s="87"/>
      <c r="J29" s="87"/>
      <c r="K29" s="86"/>
      <c r="L29" s="86"/>
      <c r="M29" s="86"/>
      <c r="N29" s="86"/>
      <c r="O29" s="87"/>
      <c r="P29" s="87"/>
      <c r="Q29" s="87"/>
    </row>
    <row x14ac:dyDescent="0.25" r="30" customHeight="1" ht="17.25">
      <c r="A30" s="140">
        <f>A29+1</f>
        <v>25569.375</v>
      </c>
      <c r="B30" s="141">
        <f>A30</f>
      </c>
      <c r="C30" s="142">
        <v>2542150</v>
      </c>
      <c r="D30" s="142">
        <v>8482550</v>
      </c>
      <c r="E30" s="143">
        <f>C29/D30</f>
      </c>
      <c r="F30" s="142"/>
      <c r="G30" s="86"/>
      <c r="H30" s="87"/>
      <c r="I30" s="87"/>
      <c r="J30" s="87"/>
      <c r="K30" s="86"/>
      <c r="L30" s="86"/>
      <c r="M30" s="86"/>
      <c r="N30" s="86"/>
      <c r="O30" s="87"/>
      <c r="P30" s="87"/>
      <c r="Q30" s="87"/>
    </row>
    <row x14ac:dyDescent="0.25" r="31" customHeight="1" ht="17.25">
      <c r="A31" s="140">
        <f>A30+1</f>
        <v>25569.375</v>
      </c>
      <c r="B31" s="141">
        <f>A31</f>
      </c>
      <c r="C31" s="142"/>
      <c r="D31" s="142">
        <v>2152300</v>
      </c>
      <c r="E31" s="143">
        <f>C30/D31</f>
      </c>
      <c r="F31" s="142"/>
      <c r="G31" s="86"/>
      <c r="H31" s="87"/>
      <c r="I31" s="87"/>
      <c r="J31" s="87"/>
      <c r="K31" s="86"/>
      <c r="L31" s="86"/>
      <c r="M31" s="86"/>
      <c r="N31" s="86"/>
      <c r="O31" s="87"/>
      <c r="P31" s="87"/>
      <c r="Q31" s="87"/>
    </row>
    <row x14ac:dyDescent="0.25" r="32" customHeight="1" ht="17.25">
      <c r="A32" s="140">
        <f>A31+1</f>
        <v>25569.375</v>
      </c>
      <c r="B32" s="141">
        <f>A32</f>
      </c>
      <c r="C32" s="142">
        <v>0</v>
      </c>
      <c r="D32" s="142">
        <v>0</v>
      </c>
      <c r="E32" s="143"/>
      <c r="F32" s="142"/>
      <c r="G32" s="86"/>
      <c r="H32" s="87"/>
      <c r="I32" s="87"/>
      <c r="J32" s="87"/>
      <c r="K32" s="86"/>
      <c r="L32" s="86"/>
      <c r="M32" s="86"/>
      <c r="N32" s="86"/>
      <c r="O32" s="87"/>
      <c r="P32" s="87"/>
      <c r="Q32" s="87"/>
    </row>
    <row x14ac:dyDescent="0.25" r="33" customHeight="1" ht="17.25">
      <c r="A33" s="140" t="s">
        <v>91</v>
      </c>
      <c r="B33" s="141"/>
      <c r="C33" s="142">
        <f>SUM(C2:C32)</f>
      </c>
      <c r="D33" s="142">
        <f>SUM(D2:D32)</f>
      </c>
      <c r="E33" s="143"/>
      <c r="F33" s="152"/>
      <c r="G33" s="86"/>
      <c r="H33" s="87"/>
      <c r="I33" s="87"/>
      <c r="J33" s="87"/>
      <c r="K33" s="86"/>
      <c r="L33" s="86"/>
      <c r="M33" s="86"/>
      <c r="N33" s="86"/>
      <c r="O33" s="87"/>
      <c r="P33" s="87"/>
      <c r="Q33" s="87"/>
    </row>
    <row x14ac:dyDescent="0.25" r="34" customHeight="1" ht="17.25">
      <c r="A34" s="153"/>
      <c r="B34" s="154"/>
      <c r="C34" s="155"/>
      <c r="D34" s="155"/>
      <c r="E34" s="143"/>
      <c r="F34" s="142"/>
      <c r="G34" s="86"/>
      <c r="H34" s="87"/>
      <c r="I34" s="87"/>
      <c r="J34" s="87"/>
      <c r="K34" s="86"/>
      <c r="L34" s="86"/>
      <c r="M34" s="86"/>
      <c r="N34" s="86"/>
      <c r="O34" s="87"/>
      <c r="P34" s="87"/>
      <c r="Q34" s="87"/>
    </row>
    <row x14ac:dyDescent="0.25" r="35" customHeight="1" ht="17.25">
      <c r="A35" s="153"/>
      <c r="B35" s="154"/>
      <c r="C35" s="155"/>
      <c r="D35" s="155"/>
      <c r="E35" s="143"/>
      <c r="F35" s="155"/>
      <c r="G35" s="86"/>
      <c r="H35" s="87"/>
      <c r="I35" s="87"/>
      <c r="J35" s="87"/>
      <c r="K35" s="86"/>
      <c r="L35" s="86"/>
      <c r="M35" s="86"/>
      <c r="N35" s="86"/>
      <c r="O35" s="87"/>
      <c r="P35" s="87"/>
      <c r="Q35" s="87"/>
    </row>
    <row x14ac:dyDescent="0.25" r="36" customHeight="1" ht="17.25">
      <c r="A36" s="153"/>
      <c r="B36" s="154"/>
      <c r="C36" s="155"/>
      <c r="D36" s="155"/>
      <c r="E36" s="155"/>
      <c r="F36" s="155"/>
      <c r="G36" s="86"/>
      <c r="H36" s="87"/>
      <c r="I36" s="87"/>
      <c r="J36" s="87"/>
      <c r="K36" s="86"/>
      <c r="L36" s="86"/>
      <c r="M36" s="86"/>
      <c r="N36" s="86"/>
      <c r="O36" s="87"/>
      <c r="P36" s="87"/>
      <c r="Q36" s="87"/>
    </row>
    <row x14ac:dyDescent="0.25" r="37" customHeight="1" ht="17.25">
      <c r="A37" s="153"/>
      <c r="B37" s="154"/>
      <c r="C37" s="155"/>
      <c r="D37" s="155"/>
      <c r="E37" s="155"/>
      <c r="F37" s="155"/>
      <c r="G37" s="148"/>
      <c r="H37" s="87"/>
      <c r="I37" s="87"/>
      <c r="J37" s="87"/>
      <c r="K37" s="86"/>
      <c r="L37" s="86"/>
      <c r="M37" s="86"/>
      <c r="N37" s="86"/>
      <c r="O37" s="87"/>
      <c r="P37" s="87"/>
      <c r="Q37" s="87"/>
    </row>
    <row x14ac:dyDescent="0.25" r="38" customHeight="1" ht="17.25">
      <c r="A38" s="153"/>
      <c r="B38" s="154"/>
      <c r="C38" s="155"/>
      <c r="D38" s="155"/>
      <c r="E38" s="155"/>
      <c r="F38" s="155"/>
      <c r="G38" s="86"/>
      <c r="H38" s="87"/>
      <c r="I38" s="87"/>
      <c r="J38" s="87"/>
      <c r="K38" s="86"/>
      <c r="L38" s="86"/>
      <c r="M38" s="86"/>
      <c r="N38" s="86"/>
      <c r="O38" s="87"/>
      <c r="P38" s="87"/>
      <c r="Q38" s="87"/>
    </row>
    <row x14ac:dyDescent="0.25" r="39" customHeight="1" ht="17.25">
      <c r="A39" s="153"/>
      <c r="B39" s="154"/>
      <c r="C39" s="155"/>
      <c r="D39" s="155"/>
      <c r="E39" s="155"/>
      <c r="F39" s="155"/>
      <c r="G39" s="86"/>
      <c r="H39" s="87"/>
      <c r="I39" s="87"/>
      <c r="J39" s="87"/>
      <c r="K39" s="86"/>
      <c r="L39" s="86"/>
      <c r="M39" s="86"/>
      <c r="N39" s="86"/>
      <c r="O39" s="87"/>
      <c r="P39" s="87"/>
      <c r="Q39" s="87"/>
    </row>
    <row x14ac:dyDescent="0.25" r="40" customHeight="1" ht="17.25">
      <c r="A40" s="153"/>
      <c r="B40" s="154"/>
      <c r="C40" s="155"/>
      <c r="D40" s="155"/>
      <c r="E40" s="155"/>
      <c r="F40" s="155"/>
      <c r="G40" s="86"/>
      <c r="H40" s="87"/>
      <c r="I40" s="87"/>
      <c r="J40" s="87"/>
      <c r="K40" s="86"/>
      <c r="L40" s="86"/>
      <c r="M40" s="86"/>
      <c r="N40" s="86"/>
      <c r="O40" s="87"/>
      <c r="P40" s="87"/>
      <c r="Q40" s="87"/>
    </row>
    <row x14ac:dyDescent="0.25" r="41" customHeight="1" ht="17.25">
      <c r="A41" s="153"/>
      <c r="B41" s="154"/>
      <c r="C41" s="155"/>
      <c r="D41" s="155"/>
      <c r="E41" s="155"/>
      <c r="F41" s="155"/>
      <c r="G41" s="86"/>
      <c r="H41" s="87"/>
      <c r="I41" s="87"/>
      <c r="J41" s="87"/>
      <c r="K41" s="86"/>
      <c r="L41" s="86"/>
      <c r="M41" s="86"/>
      <c r="N41" s="86"/>
      <c r="O41" s="87"/>
      <c r="P41" s="87"/>
      <c r="Q41" s="87"/>
    </row>
    <row x14ac:dyDescent="0.25" r="42" customHeight="1" ht="17.25">
      <c r="A42" s="153"/>
      <c r="B42" s="154"/>
      <c r="C42" s="155"/>
      <c r="D42" s="155"/>
      <c r="E42" s="155"/>
      <c r="F42" s="155"/>
      <c r="G42" s="148"/>
      <c r="H42" s="87"/>
      <c r="I42" s="87"/>
      <c r="J42" s="87"/>
      <c r="K42" s="86"/>
      <c r="L42" s="86"/>
      <c r="M42" s="86"/>
      <c r="N42" s="86"/>
      <c r="O42" s="87"/>
      <c r="P42" s="87"/>
      <c r="Q42" s="87"/>
    </row>
    <row x14ac:dyDescent="0.25" r="43" customHeight="1" ht="17.25">
      <c r="A43" s="153"/>
      <c r="B43" s="154"/>
      <c r="C43" s="155"/>
      <c r="D43" s="155"/>
      <c r="E43" s="155"/>
      <c r="F43" s="155"/>
      <c r="G43" s="86"/>
      <c r="H43" s="87"/>
      <c r="I43" s="87"/>
      <c r="J43" s="87"/>
      <c r="K43" s="86"/>
      <c r="L43" s="86"/>
      <c r="M43" s="86"/>
      <c r="N43" s="86"/>
      <c r="O43" s="87"/>
      <c r="P43" s="87"/>
      <c r="Q43" s="87"/>
    </row>
    <row x14ac:dyDescent="0.25" r="44" customHeight="1" ht="17.25">
      <c r="A44" s="153"/>
      <c r="B44" s="154"/>
      <c r="C44" s="155"/>
      <c r="D44" s="155"/>
      <c r="E44" s="155"/>
      <c r="F44" s="155"/>
      <c r="G44" s="86"/>
      <c r="H44" s="87"/>
      <c r="I44" s="87"/>
      <c r="J44" s="87"/>
      <c r="K44" s="86"/>
      <c r="L44" s="86"/>
      <c r="M44" s="86"/>
      <c r="N44" s="86"/>
      <c r="O44" s="87"/>
      <c r="P44" s="87"/>
      <c r="Q44" s="87"/>
    </row>
    <row x14ac:dyDescent="0.25" r="45" customHeight="1" ht="17.25">
      <c r="A45" s="153"/>
      <c r="B45" s="154"/>
      <c r="C45" s="155"/>
      <c r="D45" s="155"/>
      <c r="E45" s="155"/>
      <c r="F45" s="155"/>
      <c r="G45" s="86"/>
      <c r="H45" s="87"/>
      <c r="I45" s="87"/>
      <c r="J45" s="87"/>
      <c r="K45" s="86"/>
      <c r="L45" s="86"/>
      <c r="M45" s="86"/>
      <c r="N45" s="86"/>
      <c r="O45" s="87"/>
      <c r="P45" s="87"/>
      <c r="Q45" s="87"/>
    </row>
    <row x14ac:dyDescent="0.25" r="46" customHeight="1" ht="17.25">
      <c r="A46" s="153"/>
      <c r="B46" s="154"/>
      <c r="C46" s="155"/>
      <c r="D46" s="155"/>
      <c r="E46" s="155"/>
      <c r="F46" s="155"/>
      <c r="G46" s="86"/>
      <c r="H46" s="87"/>
      <c r="I46" s="87"/>
      <c r="J46" s="87"/>
      <c r="K46" s="86"/>
      <c r="L46" s="86"/>
      <c r="M46" s="86"/>
      <c r="N46" s="86"/>
      <c r="O46" s="87"/>
      <c r="P46" s="87"/>
      <c r="Q46" s="87"/>
    </row>
    <row x14ac:dyDescent="0.25" r="47" customHeight="1" ht="17.25">
      <c r="A47" s="153"/>
      <c r="B47" s="154"/>
      <c r="C47" s="155"/>
      <c r="D47" s="155"/>
      <c r="E47" s="155"/>
      <c r="F47" s="155"/>
      <c r="G47" s="86"/>
      <c r="H47" s="87"/>
      <c r="I47" s="87"/>
      <c r="J47" s="87"/>
      <c r="K47" s="86"/>
      <c r="L47" s="86"/>
      <c r="M47" s="86"/>
      <c r="N47" s="86"/>
      <c r="O47" s="87"/>
      <c r="P47" s="87"/>
      <c r="Q47" s="87"/>
    </row>
    <row x14ac:dyDescent="0.25" r="48" customHeight="1" ht="17.25">
      <c r="A48" s="153"/>
      <c r="B48" s="154"/>
      <c r="C48" s="155"/>
      <c r="D48" s="155"/>
      <c r="E48" s="155"/>
      <c r="F48" s="155"/>
      <c r="G48" s="86"/>
      <c r="H48" s="87"/>
      <c r="I48" s="87"/>
      <c r="J48" s="87"/>
      <c r="K48" s="86"/>
      <c r="L48" s="86"/>
      <c r="M48" s="86"/>
      <c r="N48" s="86"/>
      <c r="O48" s="87"/>
      <c r="P48" s="87"/>
      <c r="Q48" s="87"/>
    </row>
    <row x14ac:dyDescent="0.25" r="49" customHeight="1" ht="17.25">
      <c r="A49" s="153"/>
      <c r="B49" s="154"/>
      <c r="C49" s="155"/>
      <c r="D49" s="155"/>
      <c r="E49" s="155"/>
      <c r="F49" s="155"/>
      <c r="G49" s="86"/>
      <c r="H49" s="87"/>
      <c r="I49" s="87"/>
      <c r="J49" s="87"/>
      <c r="K49" s="86"/>
      <c r="L49" s="86"/>
      <c r="M49" s="86"/>
      <c r="N49" s="86"/>
      <c r="O49" s="87"/>
      <c r="P49" s="87"/>
      <c r="Q49" s="87"/>
    </row>
    <row x14ac:dyDescent="0.25" r="50" customHeight="1" ht="17.25">
      <c r="A50" s="153"/>
      <c r="B50" s="154"/>
      <c r="C50" s="155"/>
      <c r="D50" s="155"/>
      <c r="E50" s="155"/>
      <c r="F50" s="155"/>
      <c r="G50" s="86"/>
      <c r="H50" s="87"/>
      <c r="I50" s="87"/>
      <c r="J50" s="87"/>
      <c r="K50" s="86"/>
      <c r="L50" s="86"/>
      <c r="M50" s="86"/>
      <c r="N50" s="86"/>
      <c r="O50" s="87"/>
      <c r="P50" s="87"/>
      <c r="Q50" s="87"/>
    </row>
    <row x14ac:dyDescent="0.25" r="51" customHeight="1" ht="17.25">
      <c r="A51" s="153"/>
      <c r="B51" s="154"/>
      <c r="C51" s="155"/>
      <c r="D51" s="155"/>
      <c r="E51" s="155"/>
      <c r="F51" s="155"/>
      <c r="G51" s="86"/>
      <c r="H51" s="87"/>
      <c r="I51" s="87"/>
      <c r="J51" s="87"/>
      <c r="K51" s="86"/>
      <c r="L51" s="86"/>
      <c r="M51" s="86"/>
      <c r="N51" s="86"/>
      <c r="O51" s="87"/>
      <c r="P51" s="87"/>
      <c r="Q51" s="87"/>
    </row>
    <row x14ac:dyDescent="0.25" r="52" customHeight="1" ht="17.25">
      <c r="A52" s="153"/>
      <c r="B52" s="154"/>
      <c r="C52" s="155"/>
      <c r="D52" s="155"/>
      <c r="E52" s="155"/>
      <c r="F52" s="155"/>
      <c r="G52" s="86"/>
      <c r="H52" s="87"/>
      <c r="I52" s="87"/>
      <c r="J52" s="87"/>
      <c r="K52" s="86"/>
      <c r="L52" s="86"/>
      <c r="M52" s="86"/>
      <c r="N52" s="86"/>
      <c r="O52" s="87"/>
      <c r="P52" s="87"/>
      <c r="Q52" s="87"/>
    </row>
    <row x14ac:dyDescent="0.25" r="53" customHeight="1" ht="17.25">
      <c r="A53" s="153"/>
      <c r="B53" s="154"/>
      <c r="C53" s="155"/>
      <c r="D53" s="155"/>
      <c r="E53" s="155"/>
      <c r="F53" s="155"/>
      <c r="G53" s="86"/>
      <c r="H53" s="87"/>
      <c r="I53" s="87"/>
      <c r="J53" s="87"/>
      <c r="K53" s="86"/>
      <c r="L53" s="86"/>
      <c r="M53" s="86"/>
      <c r="N53" s="86"/>
      <c r="O53" s="87"/>
      <c r="P53" s="87"/>
      <c r="Q53" s="87"/>
    </row>
    <row x14ac:dyDescent="0.25" r="54" customHeight="1" ht="17.25">
      <c r="A54" s="153"/>
      <c r="B54" s="154"/>
      <c r="C54" s="155"/>
      <c r="D54" s="155"/>
      <c r="E54" s="155"/>
      <c r="F54" s="155"/>
      <c r="G54" s="86"/>
      <c r="H54" s="87"/>
      <c r="I54" s="87"/>
      <c r="J54" s="87"/>
      <c r="K54" s="86"/>
      <c r="L54" s="86"/>
      <c r="M54" s="86"/>
      <c r="N54" s="86"/>
      <c r="O54" s="87"/>
      <c r="P54" s="87"/>
      <c r="Q54" s="87"/>
    </row>
    <row x14ac:dyDescent="0.25" r="55" customHeight="1" ht="17.25">
      <c r="A55" s="153"/>
      <c r="B55" s="154"/>
      <c r="C55" s="155"/>
      <c r="D55" s="155"/>
      <c r="E55" s="155"/>
      <c r="F55" s="155"/>
      <c r="G55" s="86"/>
      <c r="H55" s="87"/>
      <c r="I55" s="87"/>
      <c r="J55" s="87"/>
      <c r="K55" s="86"/>
      <c r="L55" s="86"/>
      <c r="M55" s="86"/>
      <c r="N55" s="86"/>
      <c r="O55" s="87"/>
      <c r="P55" s="87"/>
      <c r="Q55" s="87"/>
    </row>
    <row x14ac:dyDescent="0.25" r="56" customHeight="1" ht="17.25">
      <c r="A56" s="153"/>
      <c r="B56" s="154"/>
      <c r="C56" s="155"/>
      <c r="D56" s="155"/>
      <c r="E56" s="155"/>
      <c r="F56" s="155"/>
      <c r="G56" s="86"/>
      <c r="H56" s="87"/>
      <c r="I56" s="87"/>
      <c r="J56" s="87"/>
      <c r="K56" s="86"/>
      <c r="L56" s="86"/>
      <c r="M56" s="86"/>
      <c r="N56" s="86"/>
      <c r="O56" s="87"/>
      <c r="P56" s="87"/>
      <c r="Q56" s="87"/>
    </row>
    <row x14ac:dyDescent="0.25" r="57" customHeight="1" ht="17.25">
      <c r="A57" s="153"/>
      <c r="B57" s="154"/>
      <c r="C57" s="155"/>
      <c r="D57" s="155"/>
      <c r="E57" s="155"/>
      <c r="F57" s="155"/>
      <c r="G57" s="86"/>
      <c r="H57" s="87"/>
      <c r="I57" s="87"/>
      <c r="J57" s="87"/>
      <c r="K57" s="86"/>
      <c r="L57" s="86"/>
      <c r="M57" s="86"/>
      <c r="N57" s="86"/>
      <c r="O57" s="87"/>
      <c r="P57" s="87"/>
      <c r="Q57" s="87"/>
    </row>
    <row x14ac:dyDescent="0.25" r="58" customHeight="1" ht="17.25">
      <c r="A58" s="153"/>
      <c r="B58" s="154"/>
      <c r="C58" s="155"/>
      <c r="D58" s="155"/>
      <c r="E58" s="155"/>
      <c r="F58" s="155"/>
      <c r="G58" s="86"/>
      <c r="H58" s="87"/>
      <c r="I58" s="87"/>
      <c r="J58" s="87"/>
      <c r="K58" s="86"/>
      <c r="L58" s="86"/>
      <c r="M58" s="86"/>
      <c r="N58" s="86"/>
      <c r="O58" s="87"/>
      <c r="P58" s="87"/>
      <c r="Q58" s="87"/>
    </row>
    <row x14ac:dyDescent="0.25" r="59" customHeight="1" ht="17.25">
      <c r="A59" s="153"/>
      <c r="B59" s="154"/>
      <c r="C59" s="155"/>
      <c r="D59" s="155"/>
      <c r="E59" s="155"/>
      <c r="F59" s="155"/>
      <c r="G59" s="86"/>
      <c r="H59" s="87"/>
      <c r="I59" s="87"/>
      <c r="J59" s="87"/>
      <c r="K59" s="86"/>
      <c r="L59" s="86"/>
      <c r="M59" s="86"/>
      <c r="N59" s="86"/>
      <c r="O59" s="87"/>
      <c r="P59" s="87"/>
      <c r="Q59" s="87"/>
    </row>
    <row x14ac:dyDescent="0.25" r="60" customHeight="1" ht="17.25">
      <c r="A60" s="153"/>
      <c r="B60" s="154"/>
      <c r="C60" s="155"/>
      <c r="D60" s="155"/>
      <c r="E60" s="155"/>
      <c r="F60" s="155"/>
      <c r="G60" s="86"/>
      <c r="H60" s="87"/>
      <c r="I60" s="87"/>
      <c r="J60" s="87"/>
      <c r="K60" s="86"/>
      <c r="L60" s="86"/>
      <c r="M60" s="86"/>
      <c r="N60" s="86"/>
      <c r="O60" s="87"/>
      <c r="P60" s="87"/>
      <c r="Q60" s="87"/>
    </row>
    <row x14ac:dyDescent="0.25" r="61" customHeight="1" ht="17.25">
      <c r="A61" s="153"/>
      <c r="B61" s="154"/>
      <c r="C61" s="155"/>
      <c r="D61" s="155"/>
      <c r="E61" s="155"/>
      <c r="F61" s="155"/>
      <c r="G61" s="86"/>
      <c r="H61" s="87"/>
      <c r="I61" s="87"/>
      <c r="J61" s="87"/>
      <c r="K61" s="86"/>
      <c r="L61" s="86"/>
      <c r="M61" s="86"/>
      <c r="N61" s="86"/>
      <c r="O61" s="87"/>
      <c r="P61" s="87"/>
      <c r="Q61" s="87"/>
    </row>
    <row x14ac:dyDescent="0.25" r="62" customHeight="1" ht="17.25">
      <c r="A62" s="153"/>
      <c r="B62" s="154"/>
      <c r="C62" s="155"/>
      <c r="D62" s="155"/>
      <c r="E62" s="155"/>
      <c r="F62" s="155"/>
      <c r="G62" s="86"/>
      <c r="H62" s="87"/>
      <c r="I62" s="87"/>
      <c r="J62" s="87"/>
      <c r="K62" s="86"/>
      <c r="L62" s="86"/>
      <c r="M62" s="86"/>
      <c r="N62" s="86"/>
      <c r="O62" s="87"/>
      <c r="P62" s="87"/>
      <c r="Q62" s="87"/>
    </row>
    <row x14ac:dyDescent="0.25" r="63" customHeight="1" ht="17.25">
      <c r="A63" s="153"/>
      <c r="B63" s="154"/>
      <c r="C63" s="155"/>
      <c r="D63" s="155"/>
      <c r="E63" s="155"/>
      <c r="F63" s="155"/>
      <c r="G63" s="86"/>
      <c r="H63" s="87"/>
      <c r="I63" s="87"/>
      <c r="J63" s="87"/>
      <c r="K63" s="86"/>
      <c r="L63" s="86"/>
      <c r="M63" s="86"/>
      <c r="N63" s="86"/>
      <c r="O63" s="87"/>
      <c r="P63" s="87"/>
      <c r="Q63" s="87"/>
    </row>
    <row x14ac:dyDescent="0.25" r="64" customHeight="1" ht="17.25">
      <c r="A64" s="153"/>
      <c r="B64" s="154"/>
      <c r="C64" s="155"/>
      <c r="D64" s="155"/>
      <c r="E64" s="155"/>
      <c r="F64" s="155"/>
      <c r="G64" s="86"/>
      <c r="H64" s="87"/>
      <c r="I64" s="87"/>
      <c r="J64" s="87"/>
      <c r="K64" s="86"/>
      <c r="L64" s="86"/>
      <c r="M64" s="86"/>
      <c r="N64" s="86"/>
      <c r="O64" s="87"/>
      <c r="P64" s="87"/>
      <c r="Q64" s="87"/>
    </row>
    <row x14ac:dyDescent="0.25" r="65" customHeight="1" ht="17.25">
      <c r="A65" s="153"/>
      <c r="B65" s="154"/>
      <c r="C65" s="155"/>
      <c r="D65" s="155"/>
      <c r="E65" s="155"/>
      <c r="F65" s="155"/>
      <c r="G65" s="86"/>
      <c r="H65" s="87"/>
      <c r="I65" s="87"/>
      <c r="J65" s="87"/>
      <c r="K65" s="86"/>
      <c r="L65" s="86"/>
      <c r="M65" s="86"/>
      <c r="N65" s="86"/>
      <c r="O65" s="87"/>
      <c r="P65" s="87"/>
      <c r="Q65" s="87"/>
    </row>
    <row x14ac:dyDescent="0.25" r="66" customHeight="1" ht="17.25">
      <c r="A66" s="153"/>
      <c r="B66" s="154"/>
      <c r="C66" s="155"/>
      <c r="D66" s="155"/>
      <c r="E66" s="155"/>
      <c r="F66" s="155"/>
      <c r="G66" s="86"/>
      <c r="H66" s="87"/>
      <c r="I66" s="87"/>
      <c r="J66" s="87"/>
      <c r="K66" s="86"/>
      <c r="L66" s="86"/>
      <c r="M66" s="86"/>
      <c r="N66" s="86"/>
      <c r="O66" s="87"/>
      <c r="P66" s="87"/>
      <c r="Q66" s="87"/>
    </row>
    <row x14ac:dyDescent="0.25" r="67" customHeight="1" ht="17.25">
      <c r="A67" s="153"/>
      <c r="B67" s="154"/>
      <c r="C67" s="155"/>
      <c r="D67" s="155"/>
      <c r="E67" s="155"/>
      <c r="F67" s="155"/>
      <c r="G67" s="86"/>
      <c r="H67" s="87"/>
      <c r="I67" s="87"/>
      <c r="J67" s="87"/>
      <c r="K67" s="86"/>
      <c r="L67" s="86"/>
      <c r="M67" s="86"/>
      <c r="N67" s="86"/>
      <c r="O67" s="87"/>
      <c r="P67" s="87"/>
      <c r="Q67" s="87"/>
    </row>
    <row x14ac:dyDescent="0.25" r="68" customHeight="1" ht="17.25">
      <c r="A68" s="153"/>
      <c r="B68" s="154"/>
      <c r="C68" s="155"/>
      <c r="D68" s="155"/>
      <c r="E68" s="155"/>
      <c r="F68" s="155"/>
      <c r="G68" s="86"/>
      <c r="H68" s="87"/>
      <c r="I68" s="87"/>
      <c r="J68" s="87"/>
      <c r="K68" s="86"/>
      <c r="L68" s="86"/>
      <c r="M68" s="86"/>
      <c r="N68" s="86"/>
      <c r="O68" s="87"/>
      <c r="P68" s="87"/>
      <c r="Q68" s="87"/>
    </row>
    <row x14ac:dyDescent="0.25" r="69" customHeight="1" ht="17.25">
      <c r="A69" s="153"/>
      <c r="B69" s="154"/>
      <c r="C69" s="155"/>
      <c r="D69" s="155"/>
      <c r="E69" s="155"/>
      <c r="F69" s="155"/>
      <c r="G69" s="86"/>
      <c r="H69" s="87"/>
      <c r="I69" s="87"/>
      <c r="J69" s="87"/>
      <c r="K69" s="86"/>
      <c r="L69" s="86"/>
      <c r="M69" s="86"/>
      <c r="N69" s="86"/>
      <c r="O69" s="87"/>
      <c r="P69" s="87"/>
      <c r="Q69" s="87"/>
    </row>
    <row x14ac:dyDescent="0.25" r="70" customHeight="1" ht="17.25">
      <c r="A70" s="153"/>
      <c r="B70" s="154"/>
      <c r="C70" s="155"/>
      <c r="D70" s="155"/>
      <c r="E70" s="155"/>
      <c r="F70" s="155"/>
      <c r="G70" s="86"/>
      <c r="H70" s="87"/>
      <c r="I70" s="87"/>
      <c r="J70" s="87"/>
      <c r="K70" s="86"/>
      <c r="L70" s="86"/>
      <c r="M70" s="86"/>
      <c r="N70" s="86"/>
      <c r="O70" s="87"/>
      <c r="P70" s="87"/>
      <c r="Q70" s="87"/>
    </row>
    <row x14ac:dyDescent="0.25" r="71" customHeight="1" ht="17.25">
      <c r="A71" s="153"/>
      <c r="B71" s="154"/>
      <c r="C71" s="155"/>
      <c r="D71" s="155"/>
      <c r="E71" s="155"/>
      <c r="F71" s="155"/>
      <c r="G71" s="86"/>
      <c r="H71" s="87"/>
      <c r="I71" s="87"/>
      <c r="J71" s="87"/>
      <c r="K71" s="86"/>
      <c r="L71" s="86"/>
      <c r="M71" s="86"/>
      <c r="N71" s="86"/>
      <c r="O71" s="87"/>
      <c r="P71" s="87"/>
      <c r="Q71" s="87"/>
    </row>
    <row x14ac:dyDescent="0.25" r="72" customHeight="1" ht="17.25">
      <c r="A72" s="153"/>
      <c r="B72" s="154"/>
      <c r="C72" s="155"/>
      <c r="D72" s="155"/>
      <c r="E72" s="155"/>
      <c r="F72" s="155"/>
      <c r="G72" s="86"/>
      <c r="H72" s="87"/>
      <c r="I72" s="87"/>
      <c r="J72" s="87"/>
      <c r="K72" s="86"/>
      <c r="L72" s="86"/>
      <c r="M72" s="86"/>
      <c r="N72" s="86"/>
      <c r="O72" s="87"/>
      <c r="P72" s="87"/>
      <c r="Q72" s="87"/>
    </row>
    <row x14ac:dyDescent="0.25" r="73" customHeight="1" ht="17.25">
      <c r="A73" s="153"/>
      <c r="B73" s="154"/>
      <c r="C73" s="155"/>
      <c r="D73" s="155"/>
      <c r="E73" s="155"/>
      <c r="F73" s="155"/>
      <c r="G73" s="86"/>
      <c r="H73" s="87"/>
      <c r="I73" s="87"/>
      <c r="J73" s="87"/>
      <c r="K73" s="86"/>
      <c r="L73" s="86"/>
      <c r="M73" s="86"/>
      <c r="N73" s="86"/>
      <c r="O73" s="87"/>
      <c r="P73" s="87"/>
      <c r="Q73" s="87"/>
    </row>
    <row x14ac:dyDescent="0.25" r="74" customHeight="1" ht="17.25">
      <c r="A74" s="153"/>
      <c r="B74" s="154"/>
      <c r="C74" s="155"/>
      <c r="D74" s="155"/>
      <c r="E74" s="155"/>
      <c r="F74" s="155"/>
      <c r="G74" s="86"/>
      <c r="H74" s="87"/>
      <c r="I74" s="87"/>
      <c r="J74" s="87"/>
      <c r="K74" s="86"/>
      <c r="L74" s="86"/>
      <c r="M74" s="86"/>
      <c r="N74" s="86"/>
      <c r="O74" s="87"/>
      <c r="P74" s="87"/>
      <c r="Q74" s="87"/>
    </row>
    <row x14ac:dyDescent="0.25" r="75" customHeight="1" ht="17.25">
      <c r="A75" s="153"/>
      <c r="B75" s="154"/>
      <c r="C75" s="155"/>
      <c r="D75" s="155"/>
      <c r="E75" s="155"/>
      <c r="F75" s="155"/>
      <c r="G75" s="86"/>
      <c r="H75" s="87"/>
      <c r="I75" s="87"/>
      <c r="J75" s="87"/>
      <c r="K75" s="86"/>
      <c r="L75" s="86"/>
      <c r="M75" s="86"/>
      <c r="N75" s="86"/>
      <c r="O75" s="87"/>
      <c r="P75" s="87"/>
      <c r="Q75" s="87"/>
    </row>
    <row x14ac:dyDescent="0.25" r="76" customHeight="1" ht="17.25">
      <c r="A76" s="153"/>
      <c r="B76" s="154"/>
      <c r="C76" s="155"/>
      <c r="D76" s="155"/>
      <c r="E76" s="155"/>
      <c r="F76" s="155"/>
      <c r="G76" s="86"/>
      <c r="H76" s="87"/>
      <c r="I76" s="87"/>
      <c r="J76" s="87"/>
      <c r="K76" s="86"/>
      <c r="L76" s="86"/>
      <c r="M76" s="86"/>
      <c r="N76" s="86"/>
      <c r="O76" s="87"/>
      <c r="P76" s="87"/>
      <c r="Q76" s="87"/>
    </row>
    <row x14ac:dyDescent="0.25" r="77" customHeight="1" ht="17.25">
      <c r="A77" s="153"/>
      <c r="B77" s="154"/>
      <c r="C77" s="155"/>
      <c r="D77" s="155"/>
      <c r="E77" s="155"/>
      <c r="F77" s="155"/>
      <c r="G77" s="86"/>
      <c r="H77" s="87"/>
      <c r="I77" s="87"/>
      <c r="J77" s="87"/>
      <c r="K77" s="86"/>
      <c r="L77" s="86"/>
      <c r="M77" s="86"/>
      <c r="N77" s="86"/>
      <c r="O77" s="87"/>
      <c r="P77" s="87"/>
      <c r="Q77" s="87"/>
    </row>
    <row x14ac:dyDescent="0.25" r="78" customHeight="1" ht="17.25">
      <c r="A78" s="153"/>
      <c r="B78" s="154"/>
      <c r="C78" s="155"/>
      <c r="D78" s="155"/>
      <c r="E78" s="155"/>
      <c r="F78" s="155"/>
      <c r="G78" s="86"/>
      <c r="H78" s="87"/>
      <c r="I78" s="87"/>
      <c r="J78" s="87"/>
      <c r="K78" s="86"/>
      <c r="L78" s="86"/>
      <c r="M78" s="86"/>
      <c r="N78" s="86"/>
      <c r="O78" s="87"/>
      <c r="P78" s="87"/>
      <c r="Q78" s="87"/>
    </row>
    <row x14ac:dyDescent="0.25" r="79" customHeight="1" ht="17.25">
      <c r="A79" s="153"/>
      <c r="B79" s="154"/>
      <c r="C79" s="155"/>
      <c r="D79" s="155"/>
      <c r="E79" s="155"/>
      <c r="F79" s="155"/>
      <c r="G79" s="86"/>
      <c r="H79" s="87"/>
      <c r="I79" s="87"/>
      <c r="J79" s="87"/>
      <c r="K79" s="86"/>
      <c r="L79" s="86"/>
      <c r="M79" s="86"/>
      <c r="N79" s="86"/>
      <c r="O79" s="87"/>
      <c r="P79" s="87"/>
      <c r="Q79" s="87"/>
    </row>
    <row x14ac:dyDescent="0.25" r="80" customHeight="1" ht="17.25">
      <c r="A80" s="153"/>
      <c r="B80" s="154"/>
      <c r="C80" s="155"/>
      <c r="D80" s="155"/>
      <c r="E80" s="155"/>
      <c r="F80" s="155"/>
      <c r="G80" s="86"/>
      <c r="H80" s="87"/>
      <c r="I80" s="87"/>
      <c r="J80" s="87"/>
      <c r="K80" s="86"/>
      <c r="L80" s="86"/>
      <c r="M80" s="86"/>
      <c r="N80" s="86"/>
      <c r="O80" s="87"/>
      <c r="P80" s="87"/>
      <c r="Q80" s="87"/>
    </row>
    <row x14ac:dyDescent="0.25" r="81" customHeight="1" ht="17.25">
      <c r="A81" s="153"/>
      <c r="B81" s="154"/>
      <c r="C81" s="155"/>
      <c r="D81" s="155"/>
      <c r="E81" s="155"/>
      <c r="F81" s="155"/>
      <c r="G81" s="86"/>
      <c r="H81" s="87"/>
      <c r="I81" s="87"/>
      <c r="J81" s="87"/>
      <c r="K81" s="86"/>
      <c r="L81" s="86"/>
      <c r="M81" s="86"/>
      <c r="N81" s="86"/>
      <c r="O81" s="87"/>
      <c r="P81" s="87"/>
      <c r="Q81" s="87"/>
    </row>
    <row x14ac:dyDescent="0.25" r="82" customHeight="1" ht="17.25">
      <c r="A82" s="153"/>
      <c r="B82" s="154"/>
      <c r="C82" s="155"/>
      <c r="D82" s="155"/>
      <c r="E82" s="155"/>
      <c r="F82" s="155"/>
      <c r="G82" s="86"/>
      <c r="H82" s="87"/>
      <c r="I82" s="87"/>
      <c r="J82" s="87"/>
      <c r="K82" s="86"/>
      <c r="L82" s="86"/>
      <c r="M82" s="86"/>
      <c r="N82" s="86"/>
      <c r="O82" s="87"/>
      <c r="P82" s="87"/>
      <c r="Q82" s="87"/>
    </row>
    <row x14ac:dyDescent="0.25" r="83" customHeight="1" ht="17.25">
      <c r="A83" s="153"/>
      <c r="B83" s="154"/>
      <c r="C83" s="155"/>
      <c r="D83" s="155"/>
      <c r="E83" s="155"/>
      <c r="F83" s="155"/>
      <c r="G83" s="86"/>
      <c r="H83" s="87"/>
      <c r="I83" s="87"/>
      <c r="J83" s="87"/>
      <c r="K83" s="86"/>
      <c r="L83" s="86"/>
      <c r="M83" s="86"/>
      <c r="N83" s="86"/>
      <c r="O83" s="87"/>
      <c r="P83" s="87"/>
      <c r="Q83" s="87"/>
    </row>
    <row x14ac:dyDescent="0.25" r="84" customHeight="1" ht="17.25">
      <c r="A84" s="153"/>
      <c r="B84" s="154"/>
      <c r="C84" s="155"/>
      <c r="D84" s="155"/>
      <c r="E84" s="155"/>
      <c r="F84" s="155"/>
      <c r="G84" s="86"/>
      <c r="H84" s="87"/>
      <c r="I84" s="87"/>
      <c r="J84" s="87"/>
      <c r="K84" s="86"/>
      <c r="L84" s="86"/>
      <c r="M84" s="86"/>
      <c r="N84" s="86"/>
      <c r="O84" s="87"/>
      <c r="P84" s="87"/>
      <c r="Q84" s="87"/>
    </row>
    <row x14ac:dyDescent="0.25" r="85" customHeight="1" ht="17.25">
      <c r="A85" s="153"/>
      <c r="B85" s="154"/>
      <c r="C85" s="155"/>
      <c r="D85" s="155"/>
      <c r="E85" s="155"/>
      <c r="F85" s="155"/>
      <c r="G85" s="86"/>
      <c r="H85" s="87"/>
      <c r="I85" s="87"/>
      <c r="J85" s="87"/>
      <c r="K85" s="86"/>
      <c r="L85" s="86"/>
      <c r="M85" s="86"/>
      <c r="N85" s="86"/>
      <c r="O85" s="87"/>
      <c r="P85" s="87"/>
      <c r="Q85" s="87"/>
    </row>
    <row x14ac:dyDescent="0.25" r="86" customHeight="1" ht="17.25">
      <c r="A86" s="153"/>
      <c r="B86" s="154"/>
      <c r="C86" s="155"/>
      <c r="D86" s="155"/>
      <c r="E86" s="155"/>
      <c r="F86" s="155"/>
      <c r="G86" s="86"/>
      <c r="H86" s="87"/>
      <c r="I86" s="87"/>
      <c r="J86" s="87"/>
      <c r="K86" s="86"/>
      <c r="L86" s="86"/>
      <c r="M86" s="86"/>
      <c r="N86" s="86"/>
      <c r="O86" s="87"/>
      <c r="P86" s="87"/>
      <c r="Q86" s="87"/>
    </row>
    <row x14ac:dyDescent="0.25" r="87" customHeight="1" ht="17.25">
      <c r="A87" s="153"/>
      <c r="B87" s="154"/>
      <c r="C87" s="155"/>
      <c r="D87" s="155"/>
      <c r="E87" s="155"/>
      <c r="F87" s="155"/>
      <c r="G87" s="86"/>
      <c r="H87" s="87"/>
      <c r="I87" s="87"/>
      <c r="J87" s="87"/>
      <c r="K87" s="86"/>
      <c r="L87" s="86"/>
      <c r="M87" s="86"/>
      <c r="N87" s="86"/>
      <c r="O87" s="87"/>
      <c r="P87" s="87"/>
      <c r="Q87" s="87"/>
    </row>
    <row x14ac:dyDescent="0.25" r="88" customHeight="1" ht="17.25">
      <c r="A88" s="153"/>
      <c r="B88" s="154"/>
      <c r="C88" s="155"/>
      <c r="D88" s="155"/>
      <c r="E88" s="155"/>
      <c r="F88" s="155"/>
      <c r="G88" s="86"/>
      <c r="H88" s="87"/>
      <c r="I88" s="87"/>
      <c r="J88" s="87"/>
      <c r="K88" s="86"/>
      <c r="L88" s="86"/>
      <c r="M88" s="86"/>
      <c r="N88" s="86"/>
      <c r="O88" s="87"/>
      <c r="P88" s="87"/>
      <c r="Q88" s="87"/>
    </row>
    <row x14ac:dyDescent="0.25" r="89" customHeight="1" ht="17.25">
      <c r="A89" s="153"/>
      <c r="B89" s="154"/>
      <c r="C89" s="155"/>
      <c r="D89" s="155"/>
      <c r="E89" s="155"/>
      <c r="F89" s="155"/>
      <c r="G89" s="86"/>
      <c r="H89" s="87"/>
      <c r="I89" s="87"/>
      <c r="J89" s="87"/>
      <c r="K89" s="86"/>
      <c r="L89" s="86"/>
      <c r="M89" s="86"/>
      <c r="N89" s="86"/>
      <c r="O89" s="87"/>
      <c r="P89" s="87"/>
      <c r="Q89" s="87"/>
    </row>
    <row x14ac:dyDescent="0.25" r="90" customHeight="1" ht="17.25">
      <c r="A90" s="153"/>
      <c r="B90" s="154"/>
      <c r="C90" s="155"/>
      <c r="D90" s="155"/>
      <c r="E90" s="155"/>
      <c r="F90" s="155"/>
      <c r="G90" s="86"/>
      <c r="H90" s="87"/>
      <c r="I90" s="87"/>
      <c r="J90" s="87"/>
      <c r="K90" s="86"/>
      <c r="L90" s="86"/>
      <c r="M90" s="86"/>
      <c r="N90" s="86"/>
      <c r="O90" s="87"/>
      <c r="P90" s="87"/>
      <c r="Q90" s="87"/>
    </row>
    <row x14ac:dyDescent="0.25" r="91" customHeight="1" ht="17.25">
      <c r="A91" s="153"/>
      <c r="B91" s="154"/>
      <c r="C91" s="155"/>
      <c r="D91" s="155"/>
      <c r="E91" s="155"/>
      <c r="F91" s="155"/>
      <c r="G91" s="86"/>
      <c r="H91" s="87"/>
      <c r="I91" s="87"/>
      <c r="J91" s="87"/>
      <c r="K91" s="86"/>
      <c r="L91" s="86"/>
      <c r="M91" s="86"/>
      <c r="N91" s="86"/>
      <c r="O91" s="87"/>
      <c r="P91" s="87"/>
      <c r="Q91" s="87"/>
    </row>
    <row x14ac:dyDescent="0.25" r="92" customHeight="1" ht="17.25">
      <c r="A92" s="153"/>
      <c r="B92" s="154"/>
      <c r="C92" s="155"/>
      <c r="D92" s="155"/>
      <c r="E92" s="155"/>
      <c r="F92" s="155"/>
      <c r="G92" s="86"/>
      <c r="H92" s="87"/>
      <c r="I92" s="87"/>
      <c r="J92" s="87"/>
      <c r="K92" s="86"/>
      <c r="L92" s="86"/>
      <c r="M92" s="86"/>
      <c r="N92" s="86"/>
      <c r="O92" s="87"/>
      <c r="P92" s="87"/>
      <c r="Q92" s="87"/>
    </row>
    <row x14ac:dyDescent="0.25" r="93" customHeight="1" ht="17.25">
      <c r="A93" s="153"/>
      <c r="B93" s="154"/>
      <c r="C93" s="155"/>
      <c r="D93" s="155"/>
      <c r="E93" s="155"/>
      <c r="F93" s="155"/>
      <c r="G93" s="86"/>
      <c r="H93" s="87"/>
      <c r="I93" s="87"/>
      <c r="J93" s="87"/>
      <c r="K93" s="86"/>
      <c r="L93" s="86"/>
      <c r="M93" s="86"/>
      <c r="N93" s="86"/>
      <c r="O93" s="87"/>
      <c r="P93" s="87"/>
      <c r="Q93" s="87"/>
    </row>
    <row x14ac:dyDescent="0.25" r="94" customHeight="1" ht="17.25">
      <c r="A94" s="153"/>
      <c r="B94" s="154"/>
      <c r="C94" s="155"/>
      <c r="D94" s="155"/>
      <c r="E94" s="155"/>
      <c r="F94" s="155"/>
      <c r="G94" s="86"/>
      <c r="H94" s="87"/>
      <c r="I94" s="87"/>
      <c r="J94" s="87"/>
      <c r="K94" s="86"/>
      <c r="L94" s="86"/>
      <c r="M94" s="86"/>
      <c r="N94" s="86"/>
      <c r="O94" s="87"/>
      <c r="P94" s="87"/>
      <c r="Q94" s="87"/>
    </row>
    <row x14ac:dyDescent="0.25" r="95" customHeight="1" ht="17.25">
      <c r="A95" s="153"/>
      <c r="B95" s="154"/>
      <c r="C95" s="155"/>
      <c r="D95" s="155"/>
      <c r="E95" s="155"/>
      <c r="F95" s="155"/>
      <c r="G95" s="86"/>
      <c r="H95" s="87"/>
      <c r="I95" s="87"/>
      <c r="J95" s="87"/>
      <c r="K95" s="86"/>
      <c r="L95" s="86"/>
      <c r="M95" s="86"/>
      <c r="N95" s="86"/>
      <c r="O95" s="87"/>
      <c r="P95" s="87"/>
      <c r="Q95" s="87"/>
    </row>
    <row x14ac:dyDescent="0.25" r="96" customHeight="1" ht="17.25">
      <c r="A96" s="153"/>
      <c r="B96" s="154"/>
      <c r="C96" s="155"/>
      <c r="D96" s="155"/>
      <c r="E96" s="155"/>
      <c r="F96" s="155"/>
      <c r="G96" s="86"/>
      <c r="H96" s="87"/>
      <c r="I96" s="87"/>
      <c r="J96" s="87"/>
      <c r="K96" s="86"/>
      <c r="L96" s="86"/>
      <c r="M96" s="86"/>
      <c r="N96" s="86"/>
      <c r="O96" s="87"/>
      <c r="P96" s="87"/>
      <c r="Q96" s="87"/>
    </row>
    <row x14ac:dyDescent="0.25" r="97" customHeight="1" ht="17.25">
      <c r="A97" s="153"/>
      <c r="B97" s="154"/>
      <c r="C97" s="155"/>
      <c r="D97" s="155"/>
      <c r="E97" s="155"/>
      <c r="F97" s="155"/>
      <c r="G97" s="86"/>
      <c r="H97" s="87"/>
      <c r="I97" s="87"/>
      <c r="J97" s="87"/>
      <c r="K97" s="86"/>
      <c r="L97" s="86"/>
      <c r="M97" s="86"/>
      <c r="N97" s="86"/>
      <c r="O97" s="87"/>
      <c r="P97" s="87"/>
      <c r="Q97" s="87"/>
    </row>
    <row x14ac:dyDescent="0.25" r="98" customHeight="1" ht="17.25">
      <c r="A98" s="153"/>
      <c r="B98" s="154"/>
      <c r="C98" s="155"/>
      <c r="D98" s="155"/>
      <c r="E98" s="155"/>
      <c r="F98" s="155"/>
      <c r="G98" s="86"/>
      <c r="H98" s="87"/>
      <c r="I98" s="87"/>
      <c r="J98" s="87"/>
      <c r="K98" s="86"/>
      <c r="L98" s="86"/>
      <c r="M98" s="86"/>
      <c r="N98" s="86"/>
      <c r="O98" s="87"/>
      <c r="P98" s="87"/>
      <c r="Q98" s="87"/>
    </row>
    <row x14ac:dyDescent="0.25" r="99" customHeight="1" ht="17.25">
      <c r="A99" s="153"/>
      <c r="B99" s="154"/>
      <c r="C99" s="155"/>
      <c r="D99" s="155"/>
      <c r="E99" s="155"/>
      <c r="F99" s="155"/>
      <c r="G99" s="86"/>
      <c r="H99" s="87"/>
      <c r="I99" s="87"/>
      <c r="J99" s="87"/>
      <c r="K99" s="86"/>
      <c r="L99" s="86"/>
      <c r="M99" s="86"/>
      <c r="N99" s="86"/>
      <c r="O99" s="87"/>
      <c r="P99" s="87"/>
      <c r="Q99" s="87"/>
    </row>
    <row x14ac:dyDescent="0.25" r="100" customHeight="1" ht="17.25">
      <c r="A100" s="153"/>
      <c r="B100" s="154"/>
      <c r="C100" s="155"/>
      <c r="D100" s="155"/>
      <c r="E100" s="155"/>
      <c r="F100" s="155"/>
      <c r="G100" s="86"/>
      <c r="H100" s="87"/>
      <c r="I100" s="87"/>
      <c r="J100" s="87"/>
      <c r="K100" s="86"/>
      <c r="L100" s="86"/>
      <c r="M100" s="86"/>
      <c r="N100" s="86"/>
      <c r="O100" s="87"/>
      <c r="P100" s="87"/>
      <c r="Q100" s="87"/>
    </row>
    <row x14ac:dyDescent="0.25" r="101" customHeight="1" ht="17.25">
      <c r="A101" s="153"/>
      <c r="B101" s="154"/>
      <c r="C101" s="155"/>
      <c r="D101" s="155"/>
      <c r="E101" s="155"/>
      <c r="F101" s="155"/>
      <c r="G101" s="86"/>
      <c r="H101" s="87"/>
      <c r="I101" s="87"/>
      <c r="J101" s="87"/>
      <c r="K101" s="86"/>
      <c r="L101" s="86"/>
      <c r="M101" s="86"/>
      <c r="N101" s="86"/>
      <c r="O101" s="87"/>
      <c r="P101" s="87"/>
      <c r="Q101" s="87"/>
    </row>
    <row x14ac:dyDescent="0.25" r="102" customHeight="1" ht="17.25">
      <c r="A102" s="153"/>
      <c r="B102" s="154"/>
      <c r="C102" s="155"/>
      <c r="D102" s="155"/>
      <c r="E102" s="155"/>
      <c r="F102" s="155"/>
      <c r="G102" s="86"/>
      <c r="H102" s="87"/>
      <c r="I102" s="87"/>
      <c r="J102" s="87"/>
      <c r="K102" s="86"/>
      <c r="L102" s="86"/>
      <c r="M102" s="86"/>
      <c r="N102" s="86"/>
      <c r="O102" s="87"/>
      <c r="P102" s="87"/>
      <c r="Q102" s="87"/>
    </row>
    <row x14ac:dyDescent="0.25" r="103" customHeight="1" ht="17.25">
      <c r="A103" s="153"/>
      <c r="B103" s="154"/>
      <c r="C103" s="155"/>
      <c r="D103" s="155"/>
      <c r="E103" s="155"/>
      <c r="F103" s="155"/>
      <c r="G103" s="86"/>
      <c r="H103" s="87"/>
      <c r="I103" s="87"/>
      <c r="J103" s="87"/>
      <c r="K103" s="86"/>
      <c r="L103" s="86"/>
      <c r="M103" s="86"/>
      <c r="N103" s="86"/>
      <c r="O103" s="87"/>
      <c r="P103" s="87"/>
      <c r="Q103" s="87"/>
    </row>
    <row x14ac:dyDescent="0.25" r="104" customHeight="1" ht="17.25">
      <c r="A104" s="153"/>
      <c r="B104" s="154"/>
      <c r="C104" s="155"/>
      <c r="D104" s="155"/>
      <c r="E104" s="155"/>
      <c r="F104" s="155"/>
      <c r="G104" s="86"/>
      <c r="H104" s="87"/>
      <c r="I104" s="87"/>
      <c r="J104" s="87"/>
      <c r="K104" s="86"/>
      <c r="L104" s="86"/>
      <c r="M104" s="86"/>
      <c r="N104" s="86"/>
      <c r="O104" s="87"/>
      <c r="P104" s="87"/>
      <c r="Q104" s="87"/>
    </row>
    <row x14ac:dyDescent="0.25" r="105" customHeight="1" ht="17.25">
      <c r="A105" s="153"/>
      <c r="B105" s="154"/>
      <c r="C105" s="155"/>
      <c r="D105" s="155"/>
      <c r="E105" s="155"/>
      <c r="F105" s="155"/>
      <c r="G105" s="86"/>
      <c r="H105" s="87"/>
      <c r="I105" s="87"/>
      <c r="J105" s="87"/>
      <c r="K105" s="86"/>
      <c r="L105" s="86"/>
      <c r="M105" s="86"/>
      <c r="N105" s="86"/>
      <c r="O105" s="87"/>
      <c r="P105" s="87"/>
      <c r="Q105" s="87"/>
    </row>
    <row x14ac:dyDescent="0.25" r="106" customHeight="1" ht="17.25">
      <c r="A106" s="156"/>
      <c r="B106" s="157"/>
      <c r="C106" s="155"/>
      <c r="D106" s="155"/>
      <c r="E106" s="155"/>
      <c r="F106" s="155"/>
      <c r="G106" s="86"/>
      <c r="H106" s="87"/>
      <c r="I106" s="87"/>
      <c r="J106" s="87"/>
      <c r="K106" s="86"/>
      <c r="L106" s="86"/>
      <c r="M106" s="86"/>
      <c r="N106" s="86"/>
      <c r="O106" s="87"/>
      <c r="P106" s="87"/>
      <c r="Q106" s="87"/>
    </row>
    <row x14ac:dyDescent="0.25" r="107" customHeight="1" ht="17.25">
      <c r="A107" s="156"/>
      <c r="B107" s="157"/>
      <c r="C107" s="155"/>
      <c r="D107" s="155"/>
      <c r="E107" s="155"/>
      <c r="F107" s="155"/>
      <c r="G107" s="86"/>
      <c r="H107" s="87"/>
      <c r="I107" s="87"/>
      <c r="J107" s="87"/>
      <c r="K107" s="86"/>
      <c r="L107" s="86"/>
      <c r="M107" s="86"/>
      <c r="N107" s="86"/>
      <c r="O107" s="87"/>
      <c r="P107" s="87"/>
      <c r="Q107" s="87"/>
    </row>
    <row x14ac:dyDescent="0.25" r="108" customHeight="1" ht="17.25">
      <c r="A108" s="156"/>
      <c r="B108" s="157"/>
      <c r="C108" s="155"/>
      <c r="D108" s="155"/>
      <c r="E108" s="155"/>
      <c r="F108" s="155"/>
      <c r="G108" s="86"/>
      <c r="H108" s="87"/>
      <c r="I108" s="87"/>
      <c r="J108" s="87"/>
      <c r="K108" s="86"/>
      <c r="L108" s="86"/>
      <c r="M108" s="86"/>
      <c r="N108" s="86"/>
      <c r="O108" s="87"/>
      <c r="P108" s="87"/>
      <c r="Q108" s="87"/>
    </row>
    <row x14ac:dyDescent="0.25" r="109" customHeight="1" ht="17.25">
      <c r="A109" s="156"/>
      <c r="B109" s="157"/>
      <c r="C109" s="155"/>
      <c r="D109" s="155"/>
      <c r="E109" s="155"/>
      <c r="F109" s="155"/>
      <c r="G109" s="86"/>
      <c r="H109" s="87"/>
      <c r="I109" s="87"/>
      <c r="J109" s="87"/>
      <c r="K109" s="86"/>
      <c r="L109" s="86"/>
      <c r="M109" s="86"/>
      <c r="N109" s="86"/>
      <c r="O109" s="87"/>
      <c r="P109" s="87"/>
      <c r="Q109" s="87"/>
    </row>
    <row x14ac:dyDescent="0.25" r="110" customHeight="1" ht="17.25">
      <c r="A110" s="156"/>
      <c r="B110" s="157"/>
      <c r="C110" s="155"/>
      <c r="D110" s="155"/>
      <c r="E110" s="155"/>
      <c r="F110" s="155"/>
      <c r="G110" s="86"/>
      <c r="H110" s="87"/>
      <c r="I110" s="87"/>
      <c r="J110" s="87"/>
      <c r="K110" s="86"/>
      <c r="L110" s="86"/>
      <c r="M110" s="86"/>
      <c r="N110" s="86"/>
      <c r="O110" s="87"/>
      <c r="P110" s="87"/>
      <c r="Q110" s="87"/>
    </row>
    <row x14ac:dyDescent="0.25" r="111" customHeight="1" ht="17.25">
      <c r="A111" s="156"/>
      <c r="B111" s="157"/>
      <c r="C111" s="155"/>
      <c r="D111" s="155"/>
      <c r="E111" s="155"/>
      <c r="F111" s="155"/>
      <c r="G111" s="86"/>
      <c r="H111" s="87"/>
      <c r="I111" s="87"/>
      <c r="J111" s="87"/>
      <c r="K111" s="86"/>
      <c r="L111" s="86"/>
      <c r="M111" s="86"/>
      <c r="N111" s="86"/>
      <c r="O111" s="87"/>
      <c r="P111" s="87"/>
      <c r="Q111" s="87"/>
    </row>
    <row x14ac:dyDescent="0.25" r="112" customHeight="1" ht="17.25">
      <c r="A112" s="156"/>
      <c r="B112" s="157"/>
      <c r="C112" s="155"/>
      <c r="D112" s="155"/>
      <c r="E112" s="155"/>
      <c r="F112" s="155"/>
      <c r="G112" s="86"/>
      <c r="H112" s="87"/>
      <c r="I112" s="87"/>
      <c r="J112" s="87"/>
      <c r="K112" s="86"/>
      <c r="L112" s="86"/>
      <c r="M112" s="86"/>
      <c r="N112" s="86"/>
      <c r="O112" s="87"/>
      <c r="P112" s="87"/>
      <c r="Q112" s="87"/>
    </row>
    <row x14ac:dyDescent="0.25" r="113" customHeight="1" ht="17.25">
      <c r="A113" s="156"/>
      <c r="B113" s="157"/>
      <c r="C113" s="155"/>
      <c r="D113" s="155"/>
      <c r="E113" s="155"/>
      <c r="F113" s="155"/>
      <c r="G113" s="86"/>
      <c r="H113" s="87"/>
      <c r="I113" s="87"/>
      <c r="J113" s="87"/>
      <c r="K113" s="86"/>
      <c r="L113" s="86"/>
      <c r="M113" s="86"/>
      <c r="N113" s="86"/>
      <c r="O113" s="87"/>
      <c r="P113" s="87"/>
      <c r="Q113" s="87"/>
    </row>
    <row x14ac:dyDescent="0.25" r="114" customHeight="1" ht="17.25">
      <c r="A114" s="156"/>
      <c r="B114" s="157"/>
      <c r="C114" s="155"/>
      <c r="D114" s="155"/>
      <c r="E114" s="155"/>
      <c r="F114" s="155"/>
      <c r="G114" s="86"/>
      <c r="H114" s="87"/>
      <c r="I114" s="87"/>
      <c r="J114" s="87"/>
      <c r="K114" s="86"/>
      <c r="L114" s="86"/>
      <c r="M114" s="86"/>
      <c r="N114" s="86"/>
      <c r="O114" s="87"/>
      <c r="P114" s="87"/>
      <c r="Q114" s="87"/>
    </row>
    <row x14ac:dyDescent="0.25" r="115" customHeight="1" ht="17.25">
      <c r="A115" s="156"/>
      <c r="B115" s="157"/>
      <c r="C115" s="155"/>
      <c r="D115" s="155"/>
      <c r="E115" s="155"/>
      <c r="F115" s="155"/>
      <c r="G115" s="86"/>
      <c r="H115" s="87"/>
      <c r="I115" s="87"/>
      <c r="J115" s="87"/>
      <c r="K115" s="86"/>
      <c r="L115" s="86"/>
      <c r="M115" s="86"/>
      <c r="N115" s="86"/>
      <c r="O115" s="87"/>
      <c r="P115" s="87"/>
      <c r="Q115" s="87"/>
    </row>
    <row x14ac:dyDescent="0.25" r="116" customHeight="1" ht="17.25">
      <c r="A116" s="156"/>
      <c r="B116" s="157"/>
      <c r="C116" s="155"/>
      <c r="D116" s="155"/>
      <c r="E116" s="155"/>
      <c r="F116" s="155"/>
      <c r="G116" s="86"/>
      <c r="H116" s="87"/>
      <c r="I116" s="87"/>
      <c r="J116" s="87"/>
      <c r="K116" s="86"/>
      <c r="L116" s="86"/>
      <c r="M116" s="86"/>
      <c r="N116" s="86"/>
      <c r="O116" s="87"/>
      <c r="P116" s="87"/>
      <c r="Q116" s="87"/>
    </row>
    <row x14ac:dyDescent="0.25" r="117" customHeight="1" ht="17.25">
      <c r="A117" s="156"/>
      <c r="B117" s="157"/>
      <c r="C117" s="155"/>
      <c r="D117" s="155"/>
      <c r="E117" s="155"/>
      <c r="F117" s="155"/>
      <c r="G117" s="86"/>
      <c r="H117" s="87"/>
      <c r="I117" s="87"/>
      <c r="J117" s="87"/>
      <c r="K117" s="86"/>
      <c r="L117" s="86"/>
      <c r="M117" s="86"/>
      <c r="N117" s="86"/>
      <c r="O117" s="87"/>
      <c r="P117" s="87"/>
      <c r="Q117" s="87"/>
    </row>
    <row x14ac:dyDescent="0.25" r="118" customHeight="1" ht="17.25">
      <c r="A118" s="156"/>
      <c r="B118" s="157"/>
      <c r="C118" s="155"/>
      <c r="D118" s="155"/>
      <c r="E118" s="155"/>
      <c r="F118" s="155"/>
      <c r="G118" s="86"/>
      <c r="H118" s="87"/>
      <c r="I118" s="87"/>
      <c r="J118" s="87"/>
      <c r="K118" s="86"/>
      <c r="L118" s="86"/>
      <c r="M118" s="86"/>
      <c r="N118" s="86"/>
      <c r="O118" s="87"/>
      <c r="P118" s="87"/>
      <c r="Q118" s="87"/>
    </row>
    <row x14ac:dyDescent="0.25" r="119" customHeight="1" ht="17.25">
      <c r="A119" s="156"/>
      <c r="B119" s="157"/>
      <c r="C119" s="155"/>
      <c r="D119" s="155"/>
      <c r="E119" s="155"/>
      <c r="F119" s="155"/>
      <c r="G119" s="86"/>
      <c r="H119" s="87"/>
      <c r="I119" s="87"/>
      <c r="J119" s="87"/>
      <c r="K119" s="86"/>
      <c r="L119" s="86"/>
      <c r="M119" s="86"/>
      <c r="N119" s="86"/>
      <c r="O119" s="87"/>
      <c r="P119" s="87"/>
      <c r="Q119" s="87"/>
    </row>
    <row x14ac:dyDescent="0.25" r="120" customHeight="1" ht="17.25">
      <c r="A120" s="156"/>
      <c r="B120" s="157"/>
      <c r="C120" s="155"/>
      <c r="D120" s="155"/>
      <c r="E120" s="155"/>
      <c r="F120" s="155"/>
      <c r="G120" s="86"/>
      <c r="H120" s="87"/>
      <c r="I120" s="87"/>
      <c r="J120" s="87"/>
      <c r="K120" s="86"/>
      <c r="L120" s="86"/>
      <c r="M120" s="86"/>
      <c r="N120" s="86"/>
      <c r="O120" s="87"/>
      <c r="P120" s="87"/>
      <c r="Q120" s="87"/>
    </row>
    <row x14ac:dyDescent="0.25" r="121" customHeight="1" ht="17.25">
      <c r="A121" s="156"/>
      <c r="B121" s="157"/>
      <c r="C121" s="155"/>
      <c r="D121" s="155"/>
      <c r="E121" s="155"/>
      <c r="F121" s="155"/>
      <c r="G121" s="86"/>
      <c r="H121" s="87"/>
      <c r="I121" s="87"/>
      <c r="J121" s="87"/>
      <c r="K121" s="86"/>
      <c r="L121" s="86"/>
      <c r="M121" s="86"/>
      <c r="N121" s="86"/>
      <c r="O121" s="87"/>
      <c r="P121" s="87"/>
      <c r="Q121" s="87"/>
    </row>
    <row x14ac:dyDescent="0.25" r="122" customHeight="1" ht="17.25">
      <c r="A122" s="156"/>
      <c r="B122" s="157"/>
      <c r="C122" s="155"/>
      <c r="D122" s="155"/>
      <c r="E122" s="155"/>
      <c r="F122" s="155"/>
      <c r="G122" s="86"/>
      <c r="H122" s="87"/>
      <c r="I122" s="87"/>
      <c r="J122" s="87"/>
      <c r="K122" s="86"/>
      <c r="L122" s="86"/>
      <c r="M122" s="86"/>
      <c r="N122" s="86"/>
      <c r="O122" s="87"/>
      <c r="P122" s="87"/>
      <c r="Q122" s="87"/>
    </row>
    <row x14ac:dyDescent="0.25" r="123" customHeight="1" ht="17.25">
      <c r="A123" s="156"/>
      <c r="B123" s="157"/>
      <c r="C123" s="155"/>
      <c r="D123" s="155"/>
      <c r="E123" s="155"/>
      <c r="F123" s="155"/>
      <c r="G123" s="86"/>
      <c r="H123" s="87"/>
      <c r="I123" s="87"/>
      <c r="J123" s="87"/>
      <c r="K123" s="86"/>
      <c r="L123" s="86"/>
      <c r="M123" s="86"/>
      <c r="N123" s="86"/>
      <c r="O123" s="87"/>
      <c r="P123" s="87"/>
      <c r="Q123" s="87"/>
    </row>
    <row x14ac:dyDescent="0.25" r="124" customHeight="1" ht="17.25">
      <c r="A124" s="156"/>
      <c r="B124" s="157"/>
      <c r="C124" s="155"/>
      <c r="D124" s="155"/>
      <c r="E124" s="155"/>
      <c r="F124" s="155"/>
      <c r="G124" s="86"/>
      <c r="H124" s="87"/>
      <c r="I124" s="87"/>
      <c r="J124" s="87"/>
      <c r="K124" s="86"/>
      <c r="L124" s="86"/>
      <c r="M124" s="86"/>
      <c r="N124" s="86"/>
      <c r="O124" s="87"/>
      <c r="P124" s="87"/>
      <c r="Q124" s="87"/>
    </row>
    <row x14ac:dyDescent="0.25" r="125" customHeight="1" ht="17.25">
      <c r="A125" s="156"/>
      <c r="B125" s="157"/>
      <c r="C125" s="155"/>
      <c r="D125" s="155"/>
      <c r="E125" s="155"/>
      <c r="F125" s="155"/>
      <c r="G125" s="86"/>
      <c r="H125" s="87"/>
      <c r="I125" s="87"/>
      <c r="J125" s="87"/>
      <c r="K125" s="86"/>
      <c r="L125" s="86"/>
      <c r="M125" s="86"/>
      <c r="N125" s="86"/>
      <c r="O125" s="87"/>
      <c r="P125" s="87"/>
      <c r="Q125" s="87"/>
    </row>
    <row x14ac:dyDescent="0.25" r="126" customHeight="1" ht="17.25">
      <c r="A126" s="156"/>
      <c r="B126" s="157"/>
      <c r="C126" s="155"/>
      <c r="D126" s="155"/>
      <c r="E126" s="155"/>
      <c r="F126" s="155"/>
      <c r="G126" s="86"/>
      <c r="H126" s="87"/>
      <c r="I126" s="87"/>
      <c r="J126" s="87"/>
      <c r="K126" s="86"/>
      <c r="L126" s="86"/>
      <c r="M126" s="86"/>
      <c r="N126" s="86"/>
      <c r="O126" s="87"/>
      <c r="P126" s="87"/>
      <c r="Q126" s="87"/>
    </row>
    <row x14ac:dyDescent="0.25" r="127" customHeight="1" ht="17.25">
      <c r="A127" s="156"/>
      <c r="B127" s="157"/>
      <c r="C127" s="155"/>
      <c r="D127" s="155"/>
      <c r="E127" s="155"/>
      <c r="F127" s="155"/>
      <c r="G127" s="86"/>
      <c r="H127" s="87"/>
      <c r="I127" s="87"/>
      <c r="J127" s="87"/>
      <c r="K127" s="86"/>
      <c r="L127" s="86"/>
      <c r="M127" s="86"/>
      <c r="N127" s="86"/>
      <c r="O127" s="87"/>
      <c r="P127" s="87"/>
      <c r="Q127" s="87"/>
    </row>
    <row x14ac:dyDescent="0.25" r="128" customHeight="1" ht="17.25">
      <c r="A128" s="156"/>
      <c r="B128" s="157"/>
      <c r="C128" s="155"/>
      <c r="D128" s="155"/>
      <c r="E128" s="155"/>
      <c r="F128" s="155"/>
      <c r="G128" s="86"/>
      <c r="H128" s="87"/>
      <c r="I128" s="87"/>
      <c r="J128" s="87"/>
      <c r="K128" s="86"/>
      <c r="L128" s="86"/>
      <c r="M128" s="86"/>
      <c r="N128" s="86"/>
      <c r="O128" s="87"/>
      <c r="P128" s="87"/>
      <c r="Q128" s="87"/>
    </row>
    <row x14ac:dyDescent="0.25" r="129" customHeight="1" ht="17.25">
      <c r="A129" s="156"/>
      <c r="B129" s="157"/>
      <c r="C129" s="155"/>
      <c r="D129" s="155"/>
      <c r="E129" s="155"/>
      <c r="F129" s="155"/>
      <c r="G129" s="86"/>
      <c r="H129" s="87"/>
      <c r="I129" s="87"/>
      <c r="J129" s="87"/>
      <c r="K129" s="86"/>
      <c r="L129" s="86"/>
      <c r="M129" s="86"/>
      <c r="N129" s="86"/>
      <c r="O129" s="87"/>
      <c r="P129" s="87"/>
      <c r="Q129" s="87"/>
    </row>
    <row x14ac:dyDescent="0.25" r="130" customHeight="1" ht="17.25">
      <c r="A130" s="156"/>
      <c r="B130" s="157"/>
      <c r="C130" s="155"/>
      <c r="D130" s="155"/>
      <c r="E130" s="155"/>
      <c r="F130" s="155"/>
      <c r="G130" s="86"/>
      <c r="H130" s="87"/>
      <c r="I130" s="87"/>
      <c r="J130" s="87"/>
      <c r="K130" s="86"/>
      <c r="L130" s="86"/>
      <c r="M130" s="86"/>
      <c r="N130" s="86"/>
      <c r="O130" s="87"/>
      <c r="P130" s="87"/>
      <c r="Q130" s="87"/>
    </row>
    <row x14ac:dyDescent="0.25" r="131" customHeight="1" ht="17.25">
      <c r="A131" s="156"/>
      <c r="B131" s="157"/>
      <c r="C131" s="155"/>
      <c r="D131" s="155"/>
      <c r="E131" s="155"/>
      <c r="F131" s="155"/>
      <c r="G131" s="86"/>
      <c r="H131" s="87"/>
      <c r="I131" s="87"/>
      <c r="J131" s="87"/>
      <c r="K131" s="86"/>
      <c r="L131" s="86"/>
      <c r="M131" s="86"/>
      <c r="N131" s="86"/>
      <c r="O131" s="87"/>
      <c r="P131" s="87"/>
      <c r="Q131" s="87"/>
    </row>
    <row x14ac:dyDescent="0.25" r="132" customHeight="1" ht="17.25">
      <c r="A132" s="156"/>
      <c r="B132" s="157"/>
      <c r="C132" s="155"/>
      <c r="D132" s="155"/>
      <c r="E132" s="155"/>
      <c r="F132" s="155"/>
      <c r="G132" s="86"/>
      <c r="H132" s="87"/>
      <c r="I132" s="87"/>
      <c r="J132" s="87"/>
      <c r="K132" s="86"/>
      <c r="L132" s="86"/>
      <c r="M132" s="86"/>
      <c r="N132" s="86"/>
      <c r="O132" s="87"/>
      <c r="P132" s="87"/>
      <c r="Q132" s="87"/>
    </row>
    <row x14ac:dyDescent="0.25" r="133" customHeight="1" ht="17.25">
      <c r="A133" s="156"/>
      <c r="B133" s="157"/>
      <c r="C133" s="155"/>
      <c r="D133" s="155"/>
      <c r="E133" s="155"/>
      <c r="F133" s="155"/>
      <c r="G133" s="86"/>
      <c r="H133" s="87"/>
      <c r="I133" s="87"/>
      <c r="J133" s="87"/>
      <c r="K133" s="86"/>
      <c r="L133" s="86"/>
      <c r="M133" s="86"/>
      <c r="N133" s="86"/>
      <c r="O133" s="87"/>
      <c r="P133" s="87"/>
      <c r="Q133" s="87"/>
    </row>
    <row x14ac:dyDescent="0.25" r="134" customHeight="1" ht="17.25">
      <c r="A134" s="156"/>
      <c r="B134" s="157"/>
      <c r="C134" s="155"/>
      <c r="D134" s="155"/>
      <c r="E134" s="155"/>
      <c r="F134" s="155"/>
      <c r="G134" s="86"/>
      <c r="H134" s="87"/>
      <c r="I134" s="87"/>
      <c r="J134" s="87"/>
      <c r="K134" s="86"/>
      <c r="L134" s="86"/>
      <c r="M134" s="86"/>
      <c r="N134" s="86"/>
      <c r="O134" s="87"/>
      <c r="P134" s="87"/>
      <c r="Q134" s="87"/>
    </row>
    <row x14ac:dyDescent="0.25" r="135" customHeight="1" ht="17.25">
      <c r="A135" s="156"/>
      <c r="B135" s="157"/>
      <c r="C135" s="155"/>
      <c r="D135" s="155"/>
      <c r="E135" s="155"/>
      <c r="F135" s="155"/>
      <c r="G135" s="86"/>
      <c r="H135" s="87"/>
      <c r="I135" s="87"/>
      <c r="J135" s="87"/>
      <c r="K135" s="86"/>
      <c r="L135" s="86"/>
      <c r="M135" s="86"/>
      <c r="N135" s="86"/>
      <c r="O135" s="87"/>
      <c r="P135" s="87"/>
      <c r="Q135" s="87"/>
    </row>
    <row x14ac:dyDescent="0.25" r="136" customHeight="1" ht="17.25">
      <c r="A136" s="156"/>
      <c r="B136" s="157"/>
      <c r="C136" s="155"/>
      <c r="D136" s="155"/>
      <c r="E136" s="155"/>
      <c r="F136" s="155"/>
      <c r="G136" s="86"/>
      <c r="H136" s="87"/>
      <c r="I136" s="87"/>
      <c r="J136" s="87"/>
      <c r="K136" s="86"/>
      <c r="L136" s="86"/>
      <c r="M136" s="86"/>
      <c r="N136" s="86"/>
      <c r="O136" s="87"/>
      <c r="P136" s="87"/>
      <c r="Q136" s="87"/>
    </row>
    <row x14ac:dyDescent="0.25" r="137" customHeight="1" ht="17.25">
      <c r="A137" s="156"/>
      <c r="B137" s="157"/>
      <c r="C137" s="155"/>
      <c r="D137" s="155"/>
      <c r="E137" s="155"/>
      <c r="F137" s="155"/>
      <c r="G137" s="86"/>
      <c r="H137" s="87"/>
      <c r="I137" s="87"/>
      <c r="J137" s="87"/>
      <c r="K137" s="86"/>
      <c r="L137" s="86"/>
      <c r="M137" s="86"/>
      <c r="N137" s="86"/>
      <c r="O137" s="87"/>
      <c r="P137" s="87"/>
      <c r="Q137" s="87"/>
    </row>
    <row x14ac:dyDescent="0.25" r="138" customHeight="1" ht="17.25">
      <c r="A138" s="156"/>
      <c r="B138" s="157"/>
      <c r="C138" s="155"/>
      <c r="D138" s="155"/>
      <c r="E138" s="155"/>
      <c r="F138" s="155"/>
      <c r="G138" s="86"/>
      <c r="H138" s="87"/>
      <c r="I138" s="87"/>
      <c r="J138" s="87"/>
      <c r="K138" s="86"/>
      <c r="L138" s="86"/>
      <c r="M138" s="86"/>
      <c r="N138" s="86"/>
      <c r="O138" s="87"/>
      <c r="P138" s="87"/>
      <c r="Q138" s="87"/>
    </row>
    <row x14ac:dyDescent="0.25" r="139" customHeight="1" ht="17.25">
      <c r="A139" s="156"/>
      <c r="B139" s="157"/>
      <c r="C139" s="155"/>
      <c r="D139" s="155"/>
      <c r="E139" s="155"/>
      <c r="F139" s="155"/>
      <c r="G139" s="86"/>
      <c r="H139" s="87"/>
      <c r="I139" s="87"/>
      <c r="J139" s="87"/>
      <c r="K139" s="86"/>
      <c r="L139" s="86"/>
      <c r="M139" s="86"/>
      <c r="N139" s="86"/>
      <c r="O139" s="87"/>
      <c r="P139" s="87"/>
      <c r="Q139" s="87"/>
    </row>
    <row x14ac:dyDescent="0.25" r="140" customHeight="1" ht="17.25">
      <c r="A140" s="156"/>
      <c r="B140" s="157"/>
      <c r="C140" s="155"/>
      <c r="D140" s="155"/>
      <c r="E140" s="155"/>
      <c r="F140" s="155"/>
      <c r="G140" s="86"/>
      <c r="H140" s="87"/>
      <c r="I140" s="87"/>
      <c r="J140" s="87"/>
      <c r="K140" s="86"/>
      <c r="L140" s="86"/>
      <c r="M140" s="86"/>
      <c r="N140" s="86"/>
      <c r="O140" s="87"/>
      <c r="P140" s="87"/>
      <c r="Q140" s="87"/>
    </row>
    <row x14ac:dyDescent="0.25" r="141" customHeight="1" ht="17.25">
      <c r="A141" s="156"/>
      <c r="B141" s="157"/>
      <c r="C141" s="155"/>
      <c r="D141" s="155"/>
      <c r="E141" s="155"/>
      <c r="F141" s="155"/>
      <c r="G141" s="86"/>
      <c r="H141" s="87"/>
      <c r="I141" s="87"/>
      <c r="J141" s="87"/>
      <c r="K141" s="86"/>
      <c r="L141" s="86"/>
      <c r="M141" s="86"/>
      <c r="N141" s="86"/>
      <c r="O141" s="87"/>
      <c r="P141" s="87"/>
      <c r="Q141" s="87"/>
    </row>
    <row x14ac:dyDescent="0.25" r="142" customHeight="1" ht="17.25">
      <c r="A142" s="156"/>
      <c r="B142" s="157"/>
      <c r="C142" s="155"/>
      <c r="D142" s="155"/>
      <c r="E142" s="155"/>
      <c r="F142" s="155"/>
      <c r="G142" s="86"/>
      <c r="H142" s="87"/>
      <c r="I142" s="87"/>
      <c r="J142" s="87"/>
      <c r="K142" s="86"/>
      <c r="L142" s="86"/>
      <c r="M142" s="86"/>
      <c r="N142" s="86"/>
      <c r="O142" s="87"/>
      <c r="P142" s="87"/>
      <c r="Q142" s="87"/>
    </row>
    <row x14ac:dyDescent="0.25" r="143" customHeight="1" ht="17.25">
      <c r="A143" s="156"/>
      <c r="B143" s="157"/>
      <c r="C143" s="155"/>
      <c r="D143" s="155"/>
      <c r="E143" s="155"/>
      <c r="F143" s="155"/>
      <c r="G143" s="86"/>
      <c r="H143" s="87"/>
      <c r="I143" s="87"/>
      <c r="J143" s="87"/>
      <c r="K143" s="86"/>
      <c r="L143" s="86"/>
      <c r="M143" s="86"/>
      <c r="N143" s="86"/>
      <c r="O143" s="87"/>
      <c r="P143" s="87"/>
      <c r="Q143" s="87"/>
    </row>
    <row x14ac:dyDescent="0.25" r="144" customHeight="1" ht="17.25">
      <c r="A144" s="156"/>
      <c r="B144" s="157"/>
      <c r="C144" s="155"/>
      <c r="D144" s="155"/>
      <c r="E144" s="155"/>
      <c r="F144" s="155"/>
      <c r="G144" s="86"/>
      <c r="H144" s="87"/>
      <c r="I144" s="87"/>
      <c r="J144" s="87"/>
      <c r="K144" s="86"/>
      <c r="L144" s="86"/>
      <c r="M144" s="86"/>
      <c r="N144" s="86"/>
      <c r="O144" s="87"/>
      <c r="P144" s="87"/>
      <c r="Q144" s="87"/>
    </row>
    <row x14ac:dyDescent="0.25" r="145" customHeight="1" ht="17.25">
      <c r="A145" s="156"/>
      <c r="B145" s="157"/>
      <c r="C145" s="155"/>
      <c r="D145" s="155"/>
      <c r="E145" s="155"/>
      <c r="F145" s="155"/>
      <c r="G145" s="86"/>
      <c r="H145" s="87"/>
      <c r="I145" s="87"/>
      <c r="J145" s="87"/>
      <c r="K145" s="86"/>
      <c r="L145" s="86"/>
      <c r="M145" s="86"/>
      <c r="N145" s="86"/>
      <c r="O145" s="87"/>
      <c r="P145" s="87"/>
      <c r="Q145" s="87"/>
    </row>
    <row x14ac:dyDescent="0.25" r="146" customHeight="1" ht="17.25">
      <c r="A146" s="156"/>
      <c r="B146" s="157"/>
      <c r="C146" s="155"/>
      <c r="D146" s="155"/>
      <c r="E146" s="155"/>
      <c r="F146" s="155"/>
      <c r="G146" s="86"/>
      <c r="H146" s="87"/>
      <c r="I146" s="87"/>
      <c r="J146" s="87"/>
      <c r="K146" s="86"/>
      <c r="L146" s="86"/>
      <c r="M146" s="86"/>
      <c r="N146" s="86"/>
      <c r="O146" s="87"/>
      <c r="P146" s="87"/>
      <c r="Q146" s="87"/>
    </row>
    <row x14ac:dyDescent="0.25" r="147" customHeight="1" ht="17.25">
      <c r="A147" s="156"/>
      <c r="B147" s="157"/>
      <c r="C147" s="155"/>
      <c r="D147" s="155"/>
      <c r="E147" s="155"/>
      <c r="F147" s="155"/>
      <c r="G147" s="86"/>
      <c r="H147" s="87"/>
      <c r="I147" s="87"/>
      <c r="J147" s="87"/>
      <c r="K147" s="86"/>
      <c r="L147" s="86"/>
      <c r="M147" s="86"/>
      <c r="N147" s="86"/>
      <c r="O147" s="87"/>
      <c r="P147" s="87"/>
      <c r="Q147" s="87"/>
    </row>
    <row x14ac:dyDescent="0.25" r="148" customHeight="1" ht="17.25">
      <c r="A148" s="156"/>
      <c r="B148" s="157"/>
      <c r="C148" s="155"/>
      <c r="D148" s="155"/>
      <c r="E148" s="155"/>
      <c r="F148" s="155"/>
      <c r="G148" s="86"/>
      <c r="H148" s="87"/>
      <c r="I148" s="87"/>
      <c r="J148" s="87"/>
      <c r="K148" s="86"/>
      <c r="L148" s="86"/>
      <c r="M148" s="86"/>
      <c r="N148" s="86"/>
      <c r="O148" s="87"/>
      <c r="P148" s="87"/>
      <c r="Q148" s="87"/>
    </row>
    <row x14ac:dyDescent="0.25" r="149" customHeight="1" ht="17.25">
      <c r="A149" s="156"/>
      <c r="B149" s="157"/>
      <c r="C149" s="155"/>
      <c r="D149" s="155"/>
      <c r="E149" s="155"/>
      <c r="F149" s="155"/>
      <c r="G149" s="86"/>
      <c r="H149" s="87"/>
      <c r="I149" s="87"/>
      <c r="J149" s="87"/>
      <c r="K149" s="86"/>
      <c r="L149" s="86"/>
      <c r="M149" s="86"/>
      <c r="N149" s="86"/>
      <c r="O149" s="87"/>
      <c r="P149" s="87"/>
      <c r="Q149" s="87"/>
    </row>
    <row x14ac:dyDescent="0.25" r="150" customHeight="1" ht="17.25">
      <c r="A150" s="156"/>
      <c r="B150" s="157"/>
      <c r="C150" s="155"/>
      <c r="D150" s="155"/>
      <c r="E150" s="155"/>
      <c r="F150" s="155"/>
      <c r="G150" s="86"/>
      <c r="H150" s="87"/>
      <c r="I150" s="87"/>
      <c r="J150" s="87"/>
      <c r="K150" s="86"/>
      <c r="L150" s="86"/>
      <c r="M150" s="86"/>
      <c r="N150" s="86"/>
      <c r="O150" s="87"/>
      <c r="P150" s="87"/>
      <c r="Q150" s="87"/>
    </row>
    <row x14ac:dyDescent="0.25" r="151" customHeight="1" ht="17.25">
      <c r="A151" s="156"/>
      <c r="B151" s="157"/>
      <c r="C151" s="155"/>
      <c r="D151" s="155"/>
      <c r="E151" s="155"/>
      <c r="F151" s="155"/>
      <c r="G151" s="86"/>
      <c r="H151" s="87"/>
      <c r="I151" s="87"/>
      <c r="J151" s="87"/>
      <c r="K151" s="86"/>
      <c r="L151" s="86"/>
      <c r="M151" s="86"/>
      <c r="N151" s="86"/>
      <c r="O151" s="87"/>
      <c r="P151" s="87"/>
      <c r="Q151" s="87"/>
    </row>
    <row x14ac:dyDescent="0.25" r="152" customHeight="1" ht="17.25">
      <c r="A152" s="156"/>
      <c r="B152" s="157"/>
      <c r="C152" s="155"/>
      <c r="D152" s="155"/>
      <c r="E152" s="155"/>
      <c r="F152" s="155"/>
      <c r="G152" s="86"/>
      <c r="H152" s="87"/>
      <c r="I152" s="87"/>
      <c r="J152" s="87"/>
      <c r="K152" s="86"/>
      <c r="L152" s="86"/>
      <c r="M152" s="86"/>
      <c r="N152" s="86"/>
      <c r="O152" s="87"/>
      <c r="P152" s="87"/>
      <c r="Q152" s="87"/>
    </row>
    <row x14ac:dyDescent="0.25" r="153" customHeight="1" ht="17.25">
      <c r="A153" s="156"/>
      <c r="B153" s="157"/>
      <c r="C153" s="155"/>
      <c r="D153" s="155"/>
      <c r="E153" s="155"/>
      <c r="F153" s="155"/>
      <c r="G153" s="86"/>
      <c r="H153" s="87"/>
      <c r="I153" s="87"/>
      <c r="J153" s="87"/>
      <c r="K153" s="86"/>
      <c r="L153" s="86"/>
      <c r="M153" s="86"/>
      <c r="N153" s="86"/>
      <c r="O153" s="87"/>
      <c r="P153" s="87"/>
      <c r="Q153" s="87"/>
    </row>
    <row x14ac:dyDescent="0.25" r="154" customHeight="1" ht="17.25">
      <c r="A154" s="156"/>
      <c r="B154" s="157"/>
      <c r="C154" s="155"/>
      <c r="D154" s="155"/>
      <c r="E154" s="155"/>
      <c r="F154" s="155"/>
      <c r="G154" s="86"/>
      <c r="H154" s="87"/>
      <c r="I154" s="87"/>
      <c r="J154" s="87"/>
      <c r="K154" s="86"/>
      <c r="L154" s="86"/>
      <c r="M154" s="86"/>
      <c r="N154" s="86"/>
      <c r="O154" s="87"/>
      <c r="P154" s="87"/>
      <c r="Q154" s="87"/>
    </row>
    <row x14ac:dyDescent="0.25" r="155" customHeight="1" ht="17.25">
      <c r="A155" s="156"/>
      <c r="B155" s="157"/>
      <c r="C155" s="155"/>
      <c r="D155" s="155"/>
      <c r="E155" s="155"/>
      <c r="F155" s="155"/>
      <c r="G155" s="86"/>
      <c r="H155" s="87"/>
      <c r="I155" s="87"/>
      <c r="J155" s="87"/>
      <c r="K155" s="86"/>
      <c r="L155" s="86"/>
      <c r="M155" s="86"/>
      <c r="N155" s="86"/>
      <c r="O155" s="87"/>
      <c r="P155" s="87"/>
      <c r="Q155" s="87"/>
    </row>
    <row x14ac:dyDescent="0.25" r="156" customHeight="1" ht="17.25">
      <c r="A156" s="156"/>
      <c r="B156" s="157"/>
      <c r="C156" s="155"/>
      <c r="D156" s="155"/>
      <c r="E156" s="155"/>
      <c r="F156" s="155"/>
      <c r="G156" s="86"/>
      <c r="H156" s="87"/>
      <c r="I156" s="87"/>
      <c r="J156" s="87"/>
      <c r="K156" s="86"/>
      <c r="L156" s="86"/>
      <c r="M156" s="86"/>
      <c r="N156" s="86"/>
      <c r="O156" s="87"/>
      <c r="P156" s="87"/>
      <c r="Q156" s="87"/>
    </row>
    <row x14ac:dyDescent="0.25" r="157" customHeight="1" ht="17.25">
      <c r="A157" s="156"/>
      <c r="B157" s="157"/>
      <c r="C157" s="155"/>
      <c r="D157" s="155"/>
      <c r="E157" s="155"/>
      <c r="F157" s="155"/>
      <c r="G157" s="86"/>
      <c r="H157" s="87"/>
      <c r="I157" s="87"/>
      <c r="J157" s="87"/>
      <c r="K157" s="86"/>
      <c r="L157" s="86"/>
      <c r="M157" s="86"/>
      <c r="N157" s="86"/>
      <c r="O157" s="87"/>
      <c r="P157" s="87"/>
      <c r="Q157" s="87"/>
    </row>
    <row x14ac:dyDescent="0.25" r="158" customHeight="1" ht="17.25">
      <c r="A158" s="156"/>
      <c r="B158" s="157"/>
      <c r="C158" s="155"/>
      <c r="D158" s="155"/>
      <c r="E158" s="155"/>
      <c r="F158" s="155"/>
      <c r="G158" s="86"/>
      <c r="H158" s="87"/>
      <c r="I158" s="87"/>
      <c r="J158" s="87"/>
      <c r="K158" s="86"/>
      <c r="L158" s="86"/>
      <c r="M158" s="86"/>
      <c r="N158" s="86"/>
      <c r="O158" s="87"/>
      <c r="P158" s="87"/>
      <c r="Q158" s="87"/>
    </row>
    <row x14ac:dyDescent="0.25" r="159" customHeight="1" ht="17.25">
      <c r="A159" s="156"/>
      <c r="B159" s="157"/>
      <c r="C159" s="155"/>
      <c r="D159" s="155"/>
      <c r="E159" s="155"/>
      <c r="F159" s="155"/>
      <c r="G159" s="86"/>
      <c r="H159" s="87"/>
      <c r="I159" s="87"/>
      <c r="J159" s="87"/>
      <c r="K159" s="86"/>
      <c r="L159" s="86"/>
      <c r="M159" s="86"/>
      <c r="N159" s="86"/>
      <c r="O159" s="87"/>
      <c r="P159" s="87"/>
      <c r="Q159" s="87"/>
    </row>
    <row x14ac:dyDescent="0.25" r="160" customHeight="1" ht="17.25">
      <c r="A160" s="156"/>
      <c r="B160" s="157"/>
      <c r="C160" s="155"/>
      <c r="D160" s="155"/>
      <c r="E160" s="155"/>
      <c r="F160" s="155"/>
      <c r="G160" s="86"/>
      <c r="H160" s="87"/>
      <c r="I160" s="87"/>
      <c r="J160" s="87"/>
      <c r="K160" s="86"/>
      <c r="L160" s="86"/>
      <c r="M160" s="86"/>
      <c r="N160" s="86"/>
      <c r="O160" s="87"/>
      <c r="P160" s="87"/>
      <c r="Q160" s="87"/>
    </row>
    <row x14ac:dyDescent="0.25" r="161" customHeight="1" ht="17.25">
      <c r="A161" s="156"/>
      <c r="B161" s="157"/>
      <c r="C161" s="155"/>
      <c r="D161" s="155"/>
      <c r="E161" s="155"/>
      <c r="F161" s="155"/>
      <c r="G161" s="86"/>
      <c r="H161" s="87"/>
      <c r="I161" s="87"/>
      <c r="J161" s="87"/>
      <c r="K161" s="86"/>
      <c r="L161" s="86"/>
      <c r="M161" s="86"/>
      <c r="N161" s="86"/>
      <c r="O161" s="87"/>
      <c r="P161" s="87"/>
      <c r="Q161" s="87"/>
    </row>
    <row x14ac:dyDescent="0.25" r="162" customHeight="1" ht="17.25">
      <c r="A162" s="156"/>
      <c r="B162" s="157"/>
      <c r="C162" s="155"/>
      <c r="D162" s="155"/>
      <c r="E162" s="155"/>
      <c r="F162" s="155"/>
      <c r="G162" s="86"/>
      <c r="H162" s="87"/>
      <c r="I162" s="87"/>
      <c r="J162" s="87"/>
      <c r="K162" s="86"/>
      <c r="L162" s="86"/>
      <c r="M162" s="86"/>
      <c r="N162" s="86"/>
      <c r="O162" s="87"/>
      <c r="P162" s="87"/>
      <c r="Q162" s="87"/>
    </row>
    <row x14ac:dyDescent="0.25" r="163" customHeight="1" ht="17.25">
      <c r="A163" s="156"/>
      <c r="B163" s="157"/>
      <c r="C163" s="155"/>
      <c r="D163" s="155"/>
      <c r="E163" s="155"/>
      <c r="F163" s="155"/>
      <c r="G163" s="86"/>
      <c r="H163" s="87"/>
      <c r="I163" s="87"/>
      <c r="J163" s="87"/>
      <c r="K163" s="86"/>
      <c r="L163" s="86"/>
      <c r="M163" s="86"/>
      <c r="N163" s="86"/>
      <c r="O163" s="87"/>
      <c r="P163" s="87"/>
      <c r="Q163" s="87"/>
    </row>
    <row x14ac:dyDescent="0.25" r="164" customHeight="1" ht="17.25">
      <c r="A164" s="156"/>
      <c r="B164" s="157"/>
      <c r="C164" s="155"/>
      <c r="D164" s="155"/>
      <c r="E164" s="155"/>
      <c r="F164" s="155"/>
      <c r="G164" s="86"/>
      <c r="H164" s="87"/>
      <c r="I164" s="87"/>
      <c r="J164" s="87"/>
      <c r="K164" s="86"/>
      <c r="L164" s="86"/>
      <c r="M164" s="86"/>
      <c r="N164" s="86"/>
      <c r="O164" s="87"/>
      <c r="P164" s="87"/>
      <c r="Q164" s="87"/>
    </row>
    <row x14ac:dyDescent="0.25" r="165" customHeight="1" ht="17.25">
      <c r="A165" s="156"/>
      <c r="B165" s="157"/>
      <c r="C165" s="155"/>
      <c r="D165" s="155"/>
      <c r="E165" s="155"/>
      <c r="F165" s="155"/>
      <c r="G165" s="86"/>
      <c r="H165" s="87"/>
      <c r="I165" s="87"/>
      <c r="J165" s="87"/>
      <c r="K165" s="86"/>
      <c r="L165" s="86"/>
      <c r="M165" s="86"/>
      <c r="N165" s="86"/>
      <c r="O165" s="87"/>
      <c r="P165" s="87"/>
      <c r="Q165" s="87"/>
    </row>
    <row x14ac:dyDescent="0.25" r="166" customHeight="1" ht="17.25">
      <c r="A166" s="156"/>
      <c r="B166" s="157"/>
      <c r="C166" s="155"/>
      <c r="D166" s="155"/>
      <c r="E166" s="155"/>
      <c r="F166" s="155"/>
      <c r="G166" s="86"/>
      <c r="H166" s="87"/>
      <c r="I166" s="87"/>
      <c r="J166" s="87"/>
      <c r="K166" s="86"/>
      <c r="L166" s="86"/>
      <c r="M166" s="86"/>
      <c r="N166" s="86"/>
      <c r="O166" s="87"/>
      <c r="P166" s="87"/>
      <c r="Q166" s="87"/>
    </row>
    <row x14ac:dyDescent="0.25" r="167" customHeight="1" ht="17.25">
      <c r="A167" s="156"/>
      <c r="B167" s="157"/>
      <c r="C167" s="155"/>
      <c r="D167" s="155"/>
      <c r="E167" s="155"/>
      <c r="F167" s="155"/>
      <c r="G167" s="86"/>
      <c r="H167" s="87"/>
      <c r="I167" s="87"/>
      <c r="J167" s="87"/>
      <c r="K167" s="86"/>
      <c r="L167" s="86"/>
      <c r="M167" s="86"/>
      <c r="N167" s="86"/>
      <c r="O167" s="87"/>
      <c r="P167" s="87"/>
      <c r="Q167" s="87"/>
    </row>
    <row x14ac:dyDescent="0.25" r="168" customHeight="1" ht="17.25">
      <c r="A168" s="156"/>
      <c r="B168" s="157"/>
      <c r="C168" s="155"/>
      <c r="D168" s="155"/>
      <c r="E168" s="155"/>
      <c r="F168" s="155"/>
      <c r="G168" s="86"/>
      <c r="H168" s="87"/>
      <c r="I168" s="87"/>
      <c r="J168" s="87"/>
      <c r="K168" s="86"/>
      <c r="L168" s="86"/>
      <c r="M168" s="86"/>
      <c r="N168" s="86"/>
      <c r="O168" s="87"/>
      <c r="P168" s="87"/>
      <c r="Q168" s="87"/>
    </row>
    <row x14ac:dyDescent="0.25" r="169" customHeight="1" ht="17.25">
      <c r="A169" s="156"/>
      <c r="B169" s="157"/>
      <c r="C169" s="155"/>
      <c r="D169" s="155"/>
      <c r="E169" s="155"/>
      <c r="F169" s="155"/>
      <c r="G169" s="86"/>
      <c r="H169" s="87"/>
      <c r="I169" s="87"/>
      <c r="J169" s="87"/>
      <c r="K169" s="86"/>
      <c r="L169" s="86"/>
      <c r="M169" s="86"/>
      <c r="N169" s="86"/>
      <c r="O169" s="87"/>
      <c r="P169" s="87"/>
      <c r="Q169" s="87"/>
    </row>
    <row x14ac:dyDescent="0.25" r="170" customHeight="1" ht="17.25">
      <c r="A170" s="156"/>
      <c r="B170" s="157"/>
      <c r="C170" s="155"/>
      <c r="D170" s="155"/>
      <c r="E170" s="155"/>
      <c r="F170" s="155"/>
      <c r="G170" s="86"/>
      <c r="H170" s="87"/>
      <c r="I170" s="87"/>
      <c r="J170" s="87"/>
      <c r="K170" s="86"/>
      <c r="L170" s="86"/>
      <c r="M170" s="86"/>
      <c r="N170" s="86"/>
      <c r="O170" s="87"/>
      <c r="P170" s="87"/>
      <c r="Q170" s="87"/>
    </row>
    <row x14ac:dyDescent="0.25" r="171" customHeight="1" ht="17.25">
      <c r="A171" s="156"/>
      <c r="B171" s="157"/>
      <c r="C171" s="155"/>
      <c r="D171" s="155"/>
      <c r="E171" s="155"/>
      <c r="F171" s="155"/>
      <c r="G171" s="86"/>
      <c r="H171" s="87"/>
      <c r="I171" s="87"/>
      <c r="J171" s="87"/>
      <c r="K171" s="86"/>
      <c r="L171" s="86"/>
      <c r="M171" s="86"/>
      <c r="N171" s="86"/>
      <c r="O171" s="87"/>
      <c r="P171" s="87"/>
      <c r="Q171" s="87"/>
    </row>
    <row x14ac:dyDescent="0.25" r="172" customHeight="1" ht="17.25">
      <c r="A172" s="156"/>
      <c r="B172" s="157"/>
      <c r="C172" s="155"/>
      <c r="D172" s="155"/>
      <c r="E172" s="155"/>
      <c r="F172" s="155"/>
      <c r="G172" s="86"/>
      <c r="H172" s="87"/>
      <c r="I172" s="87"/>
      <c r="J172" s="87"/>
      <c r="K172" s="86"/>
      <c r="L172" s="86"/>
      <c r="M172" s="86"/>
      <c r="N172" s="86"/>
      <c r="O172" s="87"/>
      <c r="P172" s="87"/>
      <c r="Q172" s="87"/>
    </row>
    <row x14ac:dyDescent="0.25" r="173" customHeight="1" ht="17.25">
      <c r="A173" s="156"/>
      <c r="B173" s="157"/>
      <c r="C173" s="155"/>
      <c r="D173" s="155"/>
      <c r="E173" s="155"/>
      <c r="F173" s="155"/>
      <c r="G173" s="86"/>
      <c r="H173" s="87"/>
      <c r="I173" s="87"/>
      <c r="J173" s="87"/>
      <c r="K173" s="86"/>
      <c r="L173" s="86"/>
      <c r="M173" s="86"/>
      <c r="N173" s="86"/>
      <c r="O173" s="87"/>
      <c r="P173" s="87"/>
      <c r="Q173" s="87"/>
    </row>
    <row x14ac:dyDescent="0.25" r="174" customHeight="1" ht="17.25">
      <c r="A174" s="156"/>
      <c r="B174" s="157"/>
      <c r="C174" s="155"/>
      <c r="D174" s="155"/>
      <c r="E174" s="155"/>
      <c r="F174" s="155"/>
      <c r="G174" s="86"/>
      <c r="H174" s="87"/>
      <c r="I174" s="87"/>
      <c r="J174" s="87"/>
      <c r="K174" s="86"/>
      <c r="L174" s="86"/>
      <c r="M174" s="86"/>
      <c r="N174" s="86"/>
      <c r="O174" s="87"/>
      <c r="P174" s="87"/>
      <c r="Q174" s="87"/>
    </row>
    <row x14ac:dyDescent="0.25" r="175" customHeight="1" ht="17.25">
      <c r="A175" s="156"/>
      <c r="B175" s="157"/>
      <c r="C175" s="155"/>
      <c r="D175" s="155"/>
      <c r="E175" s="155"/>
      <c r="F175" s="155"/>
      <c r="G175" s="86"/>
      <c r="H175" s="87"/>
      <c r="I175" s="87"/>
      <c r="J175" s="87"/>
      <c r="K175" s="86"/>
      <c r="L175" s="86"/>
      <c r="M175" s="86"/>
      <c r="N175" s="86"/>
      <c r="O175" s="87"/>
      <c r="P175" s="87"/>
      <c r="Q175" s="87"/>
    </row>
    <row x14ac:dyDescent="0.25" r="176" customHeight="1" ht="17.25">
      <c r="A176" s="156"/>
      <c r="B176" s="157"/>
      <c r="C176" s="155"/>
      <c r="D176" s="155"/>
      <c r="E176" s="155"/>
      <c r="F176" s="155"/>
      <c r="G176" s="86"/>
      <c r="H176" s="87"/>
      <c r="I176" s="87"/>
      <c r="J176" s="87"/>
      <c r="K176" s="86"/>
      <c r="L176" s="86"/>
      <c r="M176" s="86"/>
      <c r="N176" s="86"/>
      <c r="O176" s="87"/>
      <c r="P176" s="87"/>
      <c r="Q176" s="87"/>
    </row>
    <row x14ac:dyDescent="0.25" r="177" customHeight="1" ht="17.25">
      <c r="A177" s="156"/>
      <c r="B177" s="157"/>
      <c r="C177" s="155"/>
      <c r="D177" s="155"/>
      <c r="E177" s="155"/>
      <c r="F177" s="155"/>
      <c r="G177" s="86"/>
      <c r="H177" s="87"/>
      <c r="I177" s="87"/>
      <c r="J177" s="87"/>
      <c r="K177" s="86"/>
      <c r="L177" s="86"/>
      <c r="M177" s="86"/>
      <c r="N177" s="86"/>
      <c r="O177" s="87"/>
      <c r="P177" s="87"/>
      <c r="Q177" s="87"/>
    </row>
    <row x14ac:dyDescent="0.25" r="178" customHeight="1" ht="17.25">
      <c r="A178" s="156"/>
      <c r="B178" s="157"/>
      <c r="C178" s="155"/>
      <c r="D178" s="155"/>
      <c r="E178" s="155"/>
      <c r="F178" s="155"/>
      <c r="G178" s="86"/>
      <c r="H178" s="87"/>
      <c r="I178" s="87"/>
      <c r="J178" s="87"/>
      <c r="K178" s="86"/>
      <c r="L178" s="86"/>
      <c r="M178" s="86"/>
      <c r="N178" s="86"/>
      <c r="O178" s="87"/>
      <c r="P178" s="87"/>
      <c r="Q178" s="87"/>
    </row>
    <row x14ac:dyDescent="0.25" r="179" customHeight="1" ht="17.25">
      <c r="A179" s="156"/>
      <c r="B179" s="157"/>
      <c r="C179" s="155"/>
      <c r="D179" s="155"/>
      <c r="E179" s="155"/>
      <c r="F179" s="155"/>
      <c r="G179" s="86"/>
      <c r="H179" s="87"/>
      <c r="I179" s="87"/>
      <c r="J179" s="87"/>
      <c r="K179" s="86"/>
      <c r="L179" s="86"/>
      <c r="M179" s="86"/>
      <c r="N179" s="86"/>
      <c r="O179" s="87"/>
      <c r="P179" s="87"/>
      <c r="Q179" s="87"/>
    </row>
    <row x14ac:dyDescent="0.25" r="180" customHeight="1" ht="17.25">
      <c r="A180" s="156"/>
      <c r="B180" s="157"/>
      <c r="C180" s="155"/>
      <c r="D180" s="155"/>
      <c r="E180" s="155"/>
      <c r="F180" s="155"/>
      <c r="G180" s="86"/>
      <c r="H180" s="87"/>
      <c r="I180" s="87"/>
      <c r="J180" s="87"/>
      <c r="K180" s="86"/>
      <c r="L180" s="86"/>
      <c r="M180" s="86"/>
      <c r="N180" s="86"/>
      <c r="O180" s="87"/>
      <c r="P180" s="87"/>
      <c r="Q180" s="87"/>
    </row>
    <row x14ac:dyDescent="0.25" r="181" customHeight="1" ht="17.25">
      <c r="A181" s="156"/>
      <c r="B181" s="157"/>
      <c r="C181" s="155"/>
      <c r="D181" s="155"/>
      <c r="E181" s="155"/>
      <c r="F181" s="155"/>
      <c r="G181" s="86"/>
      <c r="H181" s="87"/>
      <c r="I181" s="87"/>
      <c r="J181" s="87"/>
      <c r="K181" s="86"/>
      <c r="L181" s="86"/>
      <c r="M181" s="86"/>
      <c r="N181" s="86"/>
      <c r="O181" s="87"/>
      <c r="P181" s="87"/>
      <c r="Q181" s="87"/>
    </row>
    <row x14ac:dyDescent="0.25" r="182" customHeight="1" ht="17.25">
      <c r="A182" s="156"/>
      <c r="B182" s="157"/>
      <c r="C182" s="155"/>
      <c r="D182" s="155"/>
      <c r="E182" s="155"/>
      <c r="F182" s="155"/>
      <c r="G182" s="86"/>
      <c r="H182" s="87"/>
      <c r="I182" s="87"/>
      <c r="J182" s="87"/>
      <c r="K182" s="86"/>
      <c r="L182" s="86"/>
      <c r="M182" s="86"/>
      <c r="N182" s="86"/>
      <c r="O182" s="87"/>
      <c r="P182" s="87"/>
      <c r="Q182" s="87"/>
    </row>
    <row x14ac:dyDescent="0.25" r="183" customHeight="1" ht="17.25">
      <c r="A183" s="156"/>
      <c r="B183" s="157"/>
      <c r="C183" s="155"/>
      <c r="D183" s="155"/>
      <c r="E183" s="155"/>
      <c r="F183" s="155"/>
      <c r="G183" s="86"/>
      <c r="H183" s="87"/>
      <c r="I183" s="87"/>
      <c r="J183" s="87"/>
      <c r="K183" s="86"/>
      <c r="L183" s="86"/>
      <c r="M183" s="86"/>
      <c r="N183" s="86"/>
      <c r="O183" s="87"/>
      <c r="P183" s="87"/>
      <c r="Q183" s="87"/>
    </row>
    <row x14ac:dyDescent="0.25" r="184" customHeight="1" ht="17.25">
      <c r="A184" s="156"/>
      <c r="B184" s="157"/>
      <c r="C184" s="155"/>
      <c r="D184" s="155"/>
      <c r="E184" s="155"/>
      <c r="F184" s="155"/>
      <c r="G184" s="86"/>
      <c r="H184" s="87"/>
      <c r="I184" s="87"/>
      <c r="J184" s="87"/>
      <c r="K184" s="86"/>
      <c r="L184" s="86"/>
      <c r="M184" s="86"/>
      <c r="N184" s="86"/>
      <c r="O184" s="87"/>
      <c r="P184" s="87"/>
      <c r="Q184" s="87"/>
    </row>
    <row x14ac:dyDescent="0.25" r="185" customHeight="1" ht="17.25">
      <c r="A185" s="156"/>
      <c r="B185" s="157"/>
      <c r="C185" s="155"/>
      <c r="D185" s="155"/>
      <c r="E185" s="155"/>
      <c r="F185" s="155"/>
      <c r="G185" s="86"/>
      <c r="H185" s="87"/>
      <c r="I185" s="87"/>
      <c r="J185" s="87"/>
      <c r="K185" s="86"/>
      <c r="L185" s="86"/>
      <c r="M185" s="86"/>
      <c r="N185" s="86"/>
      <c r="O185" s="87"/>
      <c r="P185" s="87"/>
      <c r="Q185" s="87"/>
    </row>
    <row x14ac:dyDescent="0.25" r="186" customHeight="1" ht="17.25">
      <c r="A186" s="156"/>
      <c r="B186" s="157"/>
      <c r="C186" s="155"/>
      <c r="D186" s="155"/>
      <c r="E186" s="155"/>
      <c r="F186" s="155"/>
      <c r="G186" s="86"/>
      <c r="H186" s="87"/>
      <c r="I186" s="87"/>
      <c r="J186" s="87"/>
      <c r="K186" s="86"/>
      <c r="L186" s="86"/>
      <c r="M186" s="86"/>
      <c r="N186" s="86"/>
      <c r="O186" s="87"/>
      <c r="P186" s="87"/>
      <c r="Q186" s="87"/>
    </row>
    <row x14ac:dyDescent="0.25" r="187" customHeight="1" ht="17.25">
      <c r="A187" s="156"/>
      <c r="B187" s="157"/>
      <c r="C187" s="155"/>
      <c r="D187" s="155"/>
      <c r="E187" s="155"/>
      <c r="F187" s="155"/>
      <c r="G187" s="86"/>
      <c r="H187" s="87"/>
      <c r="I187" s="87"/>
      <c r="J187" s="87"/>
      <c r="K187" s="86"/>
      <c r="L187" s="86"/>
      <c r="M187" s="86"/>
      <c r="N187" s="86"/>
      <c r="O187" s="87"/>
      <c r="P187" s="87"/>
      <c r="Q187" s="87"/>
    </row>
    <row x14ac:dyDescent="0.25" r="188" customHeight="1" ht="17.25">
      <c r="A188" s="156"/>
      <c r="B188" s="157"/>
      <c r="C188" s="155"/>
      <c r="D188" s="155"/>
      <c r="E188" s="155"/>
      <c r="F188" s="155"/>
      <c r="G188" s="86"/>
      <c r="H188" s="87"/>
      <c r="I188" s="87"/>
      <c r="J188" s="87"/>
      <c r="K188" s="86"/>
      <c r="L188" s="86"/>
      <c r="M188" s="86"/>
      <c r="N188" s="86"/>
      <c r="O188" s="87"/>
      <c r="P188" s="87"/>
      <c r="Q188" s="87"/>
    </row>
    <row x14ac:dyDescent="0.25" r="189" customHeight="1" ht="17.25">
      <c r="A189" s="156"/>
      <c r="B189" s="157"/>
      <c r="C189" s="155"/>
      <c r="D189" s="155"/>
      <c r="E189" s="155"/>
      <c r="F189" s="155"/>
      <c r="G189" s="86"/>
      <c r="H189" s="87"/>
      <c r="I189" s="87"/>
      <c r="J189" s="87"/>
      <c r="K189" s="86"/>
      <c r="L189" s="86"/>
      <c r="M189" s="86"/>
      <c r="N189" s="86"/>
      <c r="O189" s="87"/>
      <c r="P189" s="87"/>
      <c r="Q189" s="87"/>
    </row>
    <row x14ac:dyDescent="0.25" r="190" customHeight="1" ht="17.25">
      <c r="A190" s="156"/>
      <c r="B190" s="157"/>
      <c r="C190" s="155"/>
      <c r="D190" s="155"/>
      <c r="E190" s="155"/>
      <c r="F190" s="155"/>
      <c r="G190" s="86"/>
      <c r="H190" s="87"/>
      <c r="I190" s="87"/>
      <c r="J190" s="87"/>
      <c r="K190" s="86"/>
      <c r="L190" s="86"/>
      <c r="M190" s="86"/>
      <c r="N190" s="86"/>
      <c r="O190" s="87"/>
      <c r="P190" s="87"/>
      <c r="Q190" s="87"/>
    </row>
    <row x14ac:dyDescent="0.25" r="191" customHeight="1" ht="17.25">
      <c r="A191" s="156"/>
      <c r="B191" s="157"/>
      <c r="C191" s="155"/>
      <c r="D191" s="155"/>
      <c r="E191" s="155"/>
      <c r="F191" s="155"/>
      <c r="G191" s="86"/>
      <c r="H191" s="87"/>
      <c r="I191" s="87"/>
      <c r="J191" s="87"/>
      <c r="K191" s="86"/>
      <c r="L191" s="86"/>
      <c r="M191" s="86"/>
      <c r="N191" s="86"/>
      <c r="O191" s="87"/>
      <c r="P191" s="87"/>
      <c r="Q191" s="87"/>
    </row>
    <row x14ac:dyDescent="0.25" r="192" customHeight="1" ht="17.25">
      <c r="A192" s="156"/>
      <c r="B192" s="157"/>
      <c r="C192" s="155"/>
      <c r="D192" s="155"/>
      <c r="E192" s="155"/>
      <c r="F192" s="155"/>
      <c r="G192" s="86"/>
      <c r="H192" s="87"/>
      <c r="I192" s="87"/>
      <c r="J192" s="87"/>
      <c r="K192" s="86"/>
      <c r="L192" s="86"/>
      <c r="M192" s="86"/>
      <c r="N192" s="86"/>
      <c r="O192" s="87"/>
      <c r="P192" s="87"/>
      <c r="Q192" s="87"/>
    </row>
    <row x14ac:dyDescent="0.25" r="193" customHeight="1" ht="17.25">
      <c r="A193" s="156"/>
      <c r="B193" s="157"/>
      <c r="C193" s="155"/>
      <c r="D193" s="155"/>
      <c r="E193" s="155"/>
      <c r="F193" s="155"/>
      <c r="G193" s="86"/>
      <c r="H193" s="87"/>
      <c r="I193" s="87"/>
      <c r="J193" s="87"/>
      <c r="K193" s="86"/>
      <c r="L193" s="86"/>
      <c r="M193" s="86"/>
      <c r="N193" s="86"/>
      <c r="O193" s="87"/>
      <c r="P193" s="87"/>
      <c r="Q193" s="87"/>
    </row>
    <row x14ac:dyDescent="0.25" r="194" customHeight="1" ht="17.25">
      <c r="A194" s="156"/>
      <c r="B194" s="157"/>
      <c r="C194" s="155"/>
      <c r="D194" s="155"/>
      <c r="E194" s="155"/>
      <c r="F194" s="155"/>
      <c r="G194" s="86"/>
      <c r="H194" s="87"/>
      <c r="I194" s="87"/>
      <c r="J194" s="87"/>
      <c r="K194" s="86"/>
      <c r="L194" s="86"/>
      <c r="M194" s="86"/>
      <c r="N194" s="86"/>
      <c r="O194" s="87"/>
      <c r="P194" s="87"/>
      <c r="Q194" s="87"/>
    </row>
    <row x14ac:dyDescent="0.25" r="195" customHeight="1" ht="17.25">
      <c r="A195" s="156"/>
      <c r="B195" s="157"/>
      <c r="C195" s="155"/>
      <c r="D195" s="155"/>
      <c r="E195" s="155"/>
      <c r="F195" s="155"/>
      <c r="G195" s="86"/>
      <c r="H195" s="87"/>
      <c r="I195" s="87"/>
      <c r="J195" s="87"/>
      <c r="K195" s="86"/>
      <c r="L195" s="86"/>
      <c r="M195" s="86"/>
      <c r="N195" s="86"/>
      <c r="O195" s="87"/>
      <c r="P195" s="87"/>
      <c r="Q195" s="87"/>
    </row>
    <row x14ac:dyDescent="0.25" r="196" customHeight="1" ht="17.25">
      <c r="A196" s="156"/>
      <c r="B196" s="157"/>
      <c r="C196" s="155"/>
      <c r="D196" s="155"/>
      <c r="E196" s="155"/>
      <c r="F196" s="155"/>
      <c r="G196" s="86"/>
      <c r="H196" s="87"/>
      <c r="I196" s="87"/>
      <c r="J196" s="87"/>
      <c r="K196" s="86"/>
      <c r="L196" s="86"/>
      <c r="M196" s="86"/>
      <c r="N196" s="86"/>
      <c r="O196" s="87"/>
      <c r="P196" s="87"/>
      <c r="Q196" s="87"/>
    </row>
    <row x14ac:dyDescent="0.25" r="197" customHeight="1" ht="17.25">
      <c r="A197" s="156"/>
      <c r="B197" s="157"/>
      <c r="C197" s="155"/>
      <c r="D197" s="155"/>
      <c r="E197" s="155"/>
      <c r="F197" s="155"/>
      <c r="G197" s="86"/>
      <c r="H197" s="87"/>
      <c r="I197" s="87"/>
      <c r="J197" s="87"/>
      <c r="K197" s="86"/>
      <c r="L197" s="86"/>
      <c r="M197" s="86"/>
      <c r="N197" s="86"/>
      <c r="O197" s="87"/>
      <c r="P197" s="87"/>
      <c r="Q197" s="87"/>
    </row>
    <row x14ac:dyDescent="0.25" r="198" customHeight="1" ht="17.25">
      <c r="A198" s="156"/>
      <c r="B198" s="157"/>
      <c r="C198" s="155"/>
      <c r="D198" s="155"/>
      <c r="E198" s="155"/>
      <c r="F198" s="155"/>
      <c r="G198" s="86"/>
      <c r="H198" s="87"/>
      <c r="I198" s="87"/>
      <c r="J198" s="87"/>
      <c r="K198" s="86"/>
      <c r="L198" s="86"/>
      <c r="M198" s="86"/>
      <c r="N198" s="86"/>
      <c r="O198" s="87"/>
      <c r="P198" s="87"/>
      <c r="Q198" s="87"/>
    </row>
    <row x14ac:dyDescent="0.25" r="199" customHeight="1" ht="17.25">
      <c r="A199" s="156"/>
      <c r="B199" s="157"/>
      <c r="C199" s="155"/>
      <c r="D199" s="155"/>
      <c r="E199" s="155"/>
      <c r="F199" s="155"/>
      <c r="G199" s="86"/>
      <c r="H199" s="87"/>
      <c r="I199" s="87"/>
      <c r="J199" s="87"/>
      <c r="K199" s="86"/>
      <c r="L199" s="86"/>
      <c r="M199" s="86"/>
      <c r="N199" s="86"/>
      <c r="O199" s="87"/>
      <c r="P199" s="87"/>
      <c r="Q199" s="87"/>
    </row>
    <row x14ac:dyDescent="0.25" r="200" customHeight="1" ht="17.25">
      <c r="A200" s="156"/>
      <c r="B200" s="157"/>
      <c r="C200" s="155"/>
      <c r="D200" s="155"/>
      <c r="E200" s="155"/>
      <c r="F200" s="155"/>
      <c r="G200" s="86"/>
      <c r="H200" s="87"/>
      <c r="I200" s="87"/>
      <c r="J200" s="87"/>
      <c r="K200" s="86"/>
      <c r="L200" s="86"/>
      <c r="M200" s="86"/>
      <c r="N200" s="86"/>
      <c r="O200" s="87"/>
      <c r="P200" s="87"/>
      <c r="Q200" s="87"/>
    </row>
    <row x14ac:dyDescent="0.25" r="201" customHeight="1" ht="17.25">
      <c r="A201" s="156"/>
      <c r="B201" s="157"/>
      <c r="C201" s="155"/>
      <c r="D201" s="155"/>
      <c r="E201" s="155"/>
      <c r="F201" s="155"/>
      <c r="G201" s="86"/>
      <c r="H201" s="87"/>
      <c r="I201" s="87"/>
      <c r="J201" s="87"/>
      <c r="K201" s="86"/>
      <c r="L201" s="86"/>
      <c r="M201" s="86"/>
      <c r="N201" s="86"/>
      <c r="O201" s="87"/>
      <c r="P201" s="87"/>
      <c r="Q201" s="87"/>
    </row>
    <row x14ac:dyDescent="0.25" r="202" customHeight="1" ht="17.25">
      <c r="A202" s="156"/>
      <c r="B202" s="157"/>
      <c r="C202" s="155"/>
      <c r="D202" s="155"/>
      <c r="E202" s="155"/>
      <c r="F202" s="155"/>
      <c r="G202" s="86"/>
      <c r="H202" s="87"/>
      <c r="I202" s="87"/>
      <c r="J202" s="87"/>
      <c r="K202" s="86"/>
      <c r="L202" s="86"/>
      <c r="M202" s="86"/>
      <c r="N202" s="86"/>
      <c r="O202" s="87"/>
      <c r="P202" s="87"/>
      <c r="Q202" s="87"/>
    </row>
    <row x14ac:dyDescent="0.25" r="203" customHeight="1" ht="17.25">
      <c r="A203" s="156"/>
      <c r="B203" s="157"/>
      <c r="C203" s="155"/>
      <c r="D203" s="155"/>
      <c r="E203" s="155"/>
      <c r="F203" s="155"/>
      <c r="G203" s="86"/>
      <c r="H203" s="87"/>
      <c r="I203" s="87"/>
      <c r="J203" s="87"/>
      <c r="K203" s="86"/>
      <c r="L203" s="86"/>
      <c r="M203" s="86"/>
      <c r="N203" s="86"/>
      <c r="O203" s="87"/>
      <c r="P203" s="87"/>
      <c r="Q203" s="87"/>
    </row>
    <row x14ac:dyDescent="0.25" r="204" customHeight="1" ht="17.25">
      <c r="A204" s="156"/>
      <c r="B204" s="157"/>
      <c r="C204" s="155"/>
      <c r="D204" s="155"/>
      <c r="E204" s="155"/>
      <c r="F204" s="155"/>
      <c r="G204" s="86"/>
      <c r="H204" s="87"/>
      <c r="I204" s="87"/>
      <c r="J204" s="87"/>
      <c r="K204" s="86"/>
      <c r="L204" s="86"/>
      <c r="M204" s="86"/>
      <c r="N204" s="86"/>
      <c r="O204" s="87"/>
      <c r="P204" s="87"/>
      <c r="Q204" s="87"/>
    </row>
    <row x14ac:dyDescent="0.25" r="205" customHeight="1" ht="17.25">
      <c r="A205" s="156"/>
      <c r="B205" s="157"/>
      <c r="C205" s="155"/>
      <c r="D205" s="155"/>
      <c r="E205" s="155"/>
      <c r="F205" s="155"/>
      <c r="G205" s="86"/>
      <c r="H205" s="87"/>
      <c r="I205" s="87"/>
      <c r="J205" s="87"/>
      <c r="K205" s="86"/>
      <c r="L205" s="86"/>
      <c r="M205" s="86"/>
      <c r="N205" s="86"/>
      <c r="O205" s="87"/>
      <c r="P205" s="87"/>
      <c r="Q205" s="87"/>
    </row>
    <row x14ac:dyDescent="0.25" r="206" customHeight="1" ht="17.25">
      <c r="A206" s="156"/>
      <c r="B206" s="157"/>
      <c r="C206" s="155"/>
      <c r="D206" s="155"/>
      <c r="E206" s="155"/>
      <c r="F206" s="155"/>
      <c r="G206" s="86"/>
      <c r="H206" s="87"/>
      <c r="I206" s="87"/>
      <c r="J206" s="87"/>
      <c r="K206" s="86"/>
      <c r="L206" s="86"/>
      <c r="M206" s="86"/>
      <c r="N206" s="86"/>
      <c r="O206" s="87"/>
      <c r="P206" s="87"/>
      <c r="Q206" s="87"/>
    </row>
    <row x14ac:dyDescent="0.25" r="207" customHeight="1" ht="17.25">
      <c r="A207" s="156"/>
      <c r="B207" s="157"/>
      <c r="C207" s="155"/>
      <c r="D207" s="155"/>
      <c r="E207" s="155"/>
      <c r="F207" s="155"/>
      <c r="G207" s="86"/>
      <c r="H207" s="87"/>
      <c r="I207" s="87"/>
      <c r="J207" s="87"/>
      <c r="K207" s="86"/>
      <c r="L207" s="86"/>
      <c r="M207" s="86"/>
      <c r="N207" s="86"/>
      <c r="O207" s="87"/>
      <c r="P207" s="87"/>
      <c r="Q207" s="87"/>
    </row>
    <row x14ac:dyDescent="0.25" r="208" customHeight="1" ht="17.25">
      <c r="A208" s="156"/>
      <c r="B208" s="157"/>
      <c r="C208" s="155"/>
      <c r="D208" s="155"/>
      <c r="E208" s="155"/>
      <c r="F208" s="155"/>
      <c r="G208" s="86"/>
      <c r="H208" s="87"/>
      <c r="I208" s="87"/>
      <c r="J208" s="87"/>
      <c r="K208" s="86"/>
      <c r="L208" s="86"/>
      <c r="M208" s="86"/>
      <c r="N208" s="86"/>
      <c r="O208" s="87"/>
      <c r="P208" s="87"/>
      <c r="Q208" s="87"/>
    </row>
    <row x14ac:dyDescent="0.25" r="209" customHeight="1" ht="17.25">
      <c r="A209" s="156"/>
      <c r="B209" s="157"/>
      <c r="C209" s="155"/>
      <c r="D209" s="155"/>
      <c r="E209" s="155"/>
      <c r="F209" s="155"/>
      <c r="G209" s="86"/>
      <c r="H209" s="87"/>
      <c r="I209" s="87"/>
      <c r="J209" s="87"/>
      <c r="K209" s="86"/>
      <c r="L209" s="86"/>
      <c r="M209" s="86"/>
      <c r="N209" s="86"/>
      <c r="O209" s="87"/>
      <c r="P209" s="87"/>
      <c r="Q209" s="87"/>
    </row>
    <row x14ac:dyDescent="0.25" r="210" customHeight="1" ht="17.25">
      <c r="A210" s="156"/>
      <c r="B210" s="157"/>
      <c r="C210" s="155"/>
      <c r="D210" s="155"/>
      <c r="E210" s="155"/>
      <c r="F210" s="155"/>
      <c r="G210" s="86"/>
      <c r="H210" s="87"/>
      <c r="I210" s="87"/>
      <c r="J210" s="87"/>
      <c r="K210" s="86"/>
      <c r="L210" s="86"/>
      <c r="M210" s="86"/>
      <c r="N210" s="86"/>
      <c r="O210" s="87"/>
      <c r="P210" s="87"/>
      <c r="Q210" s="87"/>
    </row>
    <row x14ac:dyDescent="0.25" r="211" customHeight="1" ht="17.25">
      <c r="A211" s="156"/>
      <c r="B211" s="157"/>
      <c r="C211" s="155"/>
      <c r="D211" s="155"/>
      <c r="E211" s="155"/>
      <c r="F211" s="155"/>
      <c r="G211" s="86"/>
      <c r="H211" s="87"/>
      <c r="I211" s="87"/>
      <c r="J211" s="87"/>
      <c r="K211" s="86"/>
      <c r="L211" s="86"/>
      <c r="M211" s="86"/>
      <c r="N211" s="86"/>
      <c r="O211" s="87"/>
      <c r="P211" s="87"/>
      <c r="Q211" s="87"/>
    </row>
    <row x14ac:dyDescent="0.25" r="212" customHeight="1" ht="17.25">
      <c r="A212" s="156"/>
      <c r="B212" s="157"/>
      <c r="C212" s="155"/>
      <c r="D212" s="155"/>
      <c r="E212" s="155"/>
      <c r="F212" s="155"/>
      <c r="G212" s="86"/>
      <c r="H212" s="87"/>
      <c r="I212" s="87"/>
      <c r="J212" s="87"/>
      <c r="K212" s="86"/>
      <c r="L212" s="86"/>
      <c r="M212" s="86"/>
      <c r="N212" s="86"/>
      <c r="O212" s="87"/>
      <c r="P212" s="87"/>
      <c r="Q212" s="87"/>
    </row>
    <row x14ac:dyDescent="0.25" r="213" customHeight="1" ht="17.25">
      <c r="A213" s="156"/>
      <c r="B213" s="157"/>
      <c r="C213" s="155"/>
      <c r="D213" s="155"/>
      <c r="E213" s="155"/>
      <c r="F213" s="155"/>
      <c r="G213" s="86"/>
      <c r="H213" s="87"/>
      <c r="I213" s="87"/>
      <c r="J213" s="87"/>
      <c r="K213" s="86"/>
      <c r="L213" s="86"/>
      <c r="M213" s="86"/>
      <c r="N213" s="86"/>
      <c r="O213" s="87"/>
      <c r="P213" s="87"/>
      <c r="Q213" s="87"/>
    </row>
    <row x14ac:dyDescent="0.25" r="214" customHeight="1" ht="17.25">
      <c r="A214" s="156"/>
      <c r="B214" s="157"/>
      <c r="C214" s="155"/>
      <c r="D214" s="155"/>
      <c r="E214" s="155"/>
      <c r="F214" s="155"/>
      <c r="G214" s="86"/>
      <c r="H214" s="87"/>
      <c r="I214" s="87"/>
      <c r="J214" s="87"/>
      <c r="K214" s="86"/>
      <c r="L214" s="86"/>
      <c r="M214" s="86"/>
      <c r="N214" s="86"/>
      <c r="O214" s="87"/>
      <c r="P214" s="87"/>
      <c r="Q214" s="87"/>
    </row>
    <row x14ac:dyDescent="0.25" r="215" customHeight="1" ht="17.25">
      <c r="A215" s="156"/>
      <c r="B215" s="157"/>
      <c r="C215" s="155"/>
      <c r="D215" s="155"/>
      <c r="E215" s="155"/>
      <c r="F215" s="155"/>
      <c r="G215" s="86"/>
      <c r="H215" s="87"/>
      <c r="I215" s="87"/>
      <c r="J215" s="87"/>
      <c r="K215" s="86"/>
      <c r="L215" s="86"/>
      <c r="M215" s="86"/>
      <c r="N215" s="86"/>
      <c r="O215" s="87"/>
      <c r="P215" s="87"/>
      <c r="Q215" s="87"/>
    </row>
    <row x14ac:dyDescent="0.25" r="216" customHeight="1" ht="17.25">
      <c r="A216" s="156"/>
      <c r="B216" s="157"/>
      <c r="C216" s="155"/>
      <c r="D216" s="155"/>
      <c r="E216" s="155"/>
      <c r="F216" s="155"/>
      <c r="G216" s="86"/>
      <c r="H216" s="87"/>
      <c r="I216" s="87"/>
      <c r="J216" s="87"/>
      <c r="K216" s="86"/>
      <c r="L216" s="86"/>
      <c r="M216" s="86"/>
      <c r="N216" s="86"/>
      <c r="O216" s="87"/>
      <c r="P216" s="87"/>
      <c r="Q216" s="87"/>
    </row>
    <row x14ac:dyDescent="0.25" r="217" customHeight="1" ht="17.25">
      <c r="A217" s="156"/>
      <c r="B217" s="157"/>
      <c r="C217" s="155"/>
      <c r="D217" s="155"/>
      <c r="E217" s="155"/>
      <c r="F217" s="155"/>
      <c r="G217" s="86"/>
      <c r="H217" s="87"/>
      <c r="I217" s="87"/>
      <c r="J217" s="87"/>
      <c r="K217" s="86"/>
      <c r="L217" s="86"/>
      <c r="M217" s="86"/>
      <c r="N217" s="86"/>
      <c r="O217" s="87"/>
      <c r="P217" s="87"/>
      <c r="Q217" s="87"/>
    </row>
    <row x14ac:dyDescent="0.25" r="218" customHeight="1" ht="17.25">
      <c r="A218" s="156"/>
      <c r="B218" s="157"/>
      <c r="C218" s="155"/>
      <c r="D218" s="155"/>
      <c r="E218" s="155"/>
      <c r="F218" s="155"/>
      <c r="G218" s="86"/>
      <c r="H218" s="87"/>
      <c r="I218" s="87"/>
      <c r="J218" s="87"/>
      <c r="K218" s="86"/>
      <c r="L218" s="86"/>
      <c r="M218" s="86"/>
      <c r="N218" s="86"/>
      <c r="O218" s="87"/>
      <c r="P218" s="87"/>
      <c r="Q218" s="87"/>
    </row>
    <row x14ac:dyDescent="0.25" r="219" customHeight="1" ht="17.25">
      <c r="A219" s="156"/>
      <c r="B219" s="157"/>
      <c r="C219" s="155"/>
      <c r="D219" s="155"/>
      <c r="E219" s="155"/>
      <c r="F219" s="155"/>
      <c r="G219" s="86"/>
      <c r="H219" s="87"/>
      <c r="I219" s="87"/>
      <c r="J219" s="87"/>
      <c r="K219" s="86"/>
      <c r="L219" s="86"/>
      <c r="M219" s="86"/>
      <c r="N219" s="86"/>
      <c r="O219" s="87"/>
      <c r="P219" s="87"/>
      <c r="Q219" s="87"/>
    </row>
    <row x14ac:dyDescent="0.25" r="220" customHeight="1" ht="17.25">
      <c r="A220" s="156"/>
      <c r="B220" s="157"/>
      <c r="C220" s="155"/>
      <c r="D220" s="155"/>
      <c r="E220" s="155"/>
      <c r="F220" s="155"/>
      <c r="G220" s="86"/>
      <c r="H220" s="87"/>
      <c r="I220" s="87"/>
      <c r="J220" s="87"/>
      <c r="K220" s="86"/>
      <c r="L220" s="86"/>
      <c r="M220" s="86"/>
      <c r="N220" s="86"/>
      <c r="O220" s="87"/>
      <c r="P220" s="87"/>
      <c r="Q220" s="87"/>
    </row>
    <row x14ac:dyDescent="0.25" r="221" customHeight="1" ht="17.25">
      <c r="A221" s="156"/>
      <c r="B221" s="157"/>
      <c r="C221" s="155"/>
      <c r="D221" s="155"/>
      <c r="E221" s="155"/>
      <c r="F221" s="155"/>
      <c r="G221" s="86"/>
      <c r="H221" s="87"/>
      <c r="I221" s="87"/>
      <c r="J221" s="87"/>
      <c r="K221" s="86"/>
      <c r="L221" s="86"/>
      <c r="M221" s="86"/>
      <c r="N221" s="86"/>
      <c r="O221" s="87"/>
      <c r="P221" s="87"/>
      <c r="Q221" s="87"/>
    </row>
    <row x14ac:dyDescent="0.25" r="222" customHeight="1" ht="17.25">
      <c r="A222" s="156"/>
      <c r="B222" s="157"/>
      <c r="C222" s="155"/>
      <c r="D222" s="155"/>
      <c r="E222" s="155"/>
      <c r="F222" s="155"/>
      <c r="G222" s="86"/>
      <c r="H222" s="87"/>
      <c r="I222" s="87"/>
      <c r="J222" s="87"/>
      <c r="K222" s="86"/>
      <c r="L222" s="86"/>
      <c r="M222" s="86"/>
      <c r="N222" s="86"/>
      <c r="O222" s="87"/>
      <c r="P222" s="87"/>
      <c r="Q222" s="87"/>
    </row>
    <row x14ac:dyDescent="0.25" r="223" customHeight="1" ht="17.25">
      <c r="A223" s="156"/>
      <c r="B223" s="157"/>
      <c r="C223" s="155"/>
      <c r="D223" s="155"/>
      <c r="E223" s="155"/>
      <c r="F223" s="155"/>
      <c r="G223" s="86"/>
      <c r="H223" s="87"/>
      <c r="I223" s="87"/>
      <c r="J223" s="87"/>
      <c r="K223" s="86"/>
      <c r="L223" s="86"/>
      <c r="M223" s="86"/>
      <c r="N223" s="86"/>
      <c r="O223" s="87"/>
      <c r="P223" s="87"/>
      <c r="Q223" s="87"/>
    </row>
    <row x14ac:dyDescent="0.25" r="224" customHeight="1" ht="17.25">
      <c r="A224" s="156"/>
      <c r="B224" s="157"/>
      <c r="C224" s="155"/>
      <c r="D224" s="155"/>
      <c r="E224" s="155"/>
      <c r="F224" s="155"/>
      <c r="G224" s="86"/>
      <c r="H224" s="87"/>
      <c r="I224" s="87"/>
      <c r="J224" s="87"/>
      <c r="K224" s="86"/>
      <c r="L224" s="86"/>
      <c r="M224" s="86"/>
      <c r="N224" s="86"/>
      <c r="O224" s="87"/>
      <c r="P224" s="87"/>
      <c r="Q224" s="87"/>
    </row>
    <row x14ac:dyDescent="0.25" r="225" customHeight="1" ht="17.25">
      <c r="A225" s="156"/>
      <c r="B225" s="157"/>
      <c r="C225" s="155"/>
      <c r="D225" s="155"/>
      <c r="E225" s="155"/>
      <c r="F225" s="155"/>
      <c r="G225" s="86"/>
      <c r="H225" s="87"/>
      <c r="I225" s="87"/>
      <c r="J225" s="87"/>
      <c r="K225" s="86"/>
      <c r="L225" s="86"/>
      <c r="M225" s="86"/>
      <c r="N225" s="86"/>
      <c r="O225" s="87"/>
      <c r="P225" s="87"/>
      <c r="Q225" s="87"/>
    </row>
    <row x14ac:dyDescent="0.25" r="226" customHeight="1" ht="17.25">
      <c r="A226" s="156"/>
      <c r="B226" s="157"/>
      <c r="C226" s="155"/>
      <c r="D226" s="155"/>
      <c r="E226" s="155"/>
      <c r="F226" s="155"/>
      <c r="G226" s="86"/>
      <c r="H226" s="87"/>
      <c r="I226" s="87"/>
      <c r="J226" s="87"/>
      <c r="K226" s="86"/>
      <c r="L226" s="86"/>
      <c r="M226" s="86"/>
      <c r="N226" s="86"/>
      <c r="O226" s="87"/>
      <c r="P226" s="87"/>
      <c r="Q226" s="87"/>
    </row>
    <row x14ac:dyDescent="0.25" r="227" customHeight="1" ht="17.25">
      <c r="A227" s="156"/>
      <c r="B227" s="157"/>
      <c r="C227" s="155"/>
      <c r="D227" s="155"/>
      <c r="E227" s="155"/>
      <c r="F227" s="155"/>
      <c r="G227" s="86"/>
      <c r="H227" s="87"/>
      <c r="I227" s="87"/>
      <c r="J227" s="87"/>
      <c r="K227" s="86"/>
      <c r="L227" s="86"/>
      <c r="M227" s="86"/>
      <c r="N227" s="86"/>
      <c r="O227" s="87"/>
      <c r="P227" s="87"/>
      <c r="Q227" s="87"/>
    </row>
    <row x14ac:dyDescent="0.25" r="228" customHeight="1" ht="17.25">
      <c r="A228" s="156"/>
      <c r="B228" s="157"/>
      <c r="C228" s="155"/>
      <c r="D228" s="155"/>
      <c r="E228" s="155"/>
      <c r="F228" s="155"/>
      <c r="G228" s="86"/>
      <c r="H228" s="87"/>
      <c r="I228" s="87"/>
      <c r="J228" s="87"/>
      <c r="K228" s="86"/>
      <c r="L228" s="86"/>
      <c r="M228" s="86"/>
      <c r="N228" s="86"/>
      <c r="O228" s="87"/>
      <c r="P228" s="87"/>
      <c r="Q228" s="87"/>
    </row>
    <row x14ac:dyDescent="0.25" r="229" customHeight="1" ht="17.25">
      <c r="A229" s="156"/>
      <c r="B229" s="157"/>
      <c r="C229" s="155"/>
      <c r="D229" s="155"/>
      <c r="E229" s="155"/>
      <c r="F229" s="155"/>
      <c r="G229" s="86"/>
      <c r="H229" s="87"/>
      <c r="I229" s="87"/>
      <c r="J229" s="87"/>
      <c r="K229" s="86"/>
      <c r="L229" s="86"/>
      <c r="M229" s="86"/>
      <c r="N229" s="86"/>
      <c r="O229" s="87"/>
      <c r="P229" s="87"/>
      <c r="Q229" s="87"/>
    </row>
    <row x14ac:dyDescent="0.25" r="230" customHeight="1" ht="17.25">
      <c r="A230" s="156"/>
      <c r="B230" s="157"/>
      <c r="C230" s="155"/>
      <c r="D230" s="155"/>
      <c r="E230" s="155"/>
      <c r="F230" s="155"/>
      <c r="G230" s="86"/>
      <c r="H230" s="87"/>
      <c r="I230" s="87"/>
      <c r="J230" s="87"/>
      <c r="K230" s="86"/>
      <c r="L230" s="86"/>
      <c r="M230" s="86"/>
      <c r="N230" s="86"/>
      <c r="O230" s="87"/>
      <c r="P230" s="87"/>
      <c r="Q230" s="87"/>
    </row>
    <row x14ac:dyDescent="0.25" r="231" customHeight="1" ht="17.25">
      <c r="A231" s="156"/>
      <c r="B231" s="157"/>
      <c r="C231" s="155"/>
      <c r="D231" s="155"/>
      <c r="E231" s="155"/>
      <c r="F231" s="155"/>
      <c r="G231" s="86"/>
      <c r="H231" s="87"/>
      <c r="I231" s="87"/>
      <c r="J231" s="87"/>
      <c r="K231" s="86"/>
      <c r="L231" s="86"/>
      <c r="M231" s="86"/>
      <c r="N231" s="86"/>
      <c r="O231" s="87"/>
      <c r="P231" s="87"/>
      <c r="Q231" s="87"/>
    </row>
    <row x14ac:dyDescent="0.25" r="232" customHeight="1" ht="17.25">
      <c r="A232" s="156"/>
      <c r="B232" s="157"/>
      <c r="C232" s="155"/>
      <c r="D232" s="155"/>
      <c r="E232" s="155"/>
      <c r="F232" s="155"/>
      <c r="G232" s="86"/>
      <c r="H232" s="87"/>
      <c r="I232" s="87"/>
      <c r="J232" s="87"/>
      <c r="K232" s="86"/>
      <c r="L232" s="86"/>
      <c r="M232" s="86"/>
      <c r="N232" s="86"/>
      <c r="O232" s="87"/>
      <c r="P232" s="87"/>
      <c r="Q232" s="87"/>
    </row>
    <row x14ac:dyDescent="0.25" r="233" customHeight="1" ht="17.25">
      <c r="A233" s="156"/>
      <c r="B233" s="157"/>
      <c r="C233" s="155"/>
      <c r="D233" s="155"/>
      <c r="E233" s="155"/>
      <c r="F233" s="155"/>
      <c r="G233" s="86"/>
      <c r="H233" s="87"/>
      <c r="I233" s="87"/>
      <c r="J233" s="87"/>
      <c r="K233" s="86"/>
      <c r="L233" s="86"/>
      <c r="M233" s="86"/>
      <c r="N233" s="86"/>
      <c r="O233" s="87"/>
      <c r="P233" s="87"/>
      <c r="Q233" s="87"/>
    </row>
    <row x14ac:dyDescent="0.25" r="234" customHeight="1" ht="17.25">
      <c r="A234" s="156"/>
      <c r="B234" s="157"/>
      <c r="C234" s="155"/>
      <c r="D234" s="155"/>
      <c r="E234" s="155"/>
      <c r="F234" s="155"/>
      <c r="G234" s="86"/>
      <c r="H234" s="87"/>
      <c r="I234" s="87"/>
      <c r="J234" s="87"/>
      <c r="K234" s="86"/>
      <c r="L234" s="86"/>
      <c r="M234" s="86"/>
      <c r="N234" s="86"/>
      <c r="O234" s="87"/>
      <c r="P234" s="87"/>
      <c r="Q234" s="87"/>
    </row>
    <row x14ac:dyDescent="0.25" r="235" customHeight="1" ht="17.25">
      <c r="A235" s="156"/>
      <c r="B235" s="157"/>
      <c r="C235" s="155"/>
      <c r="D235" s="155"/>
      <c r="E235" s="155"/>
      <c r="F235" s="155"/>
      <c r="G235" s="86"/>
      <c r="H235" s="87"/>
      <c r="I235" s="87"/>
      <c r="J235" s="87"/>
      <c r="K235" s="86"/>
      <c r="L235" s="86"/>
      <c r="M235" s="86"/>
      <c r="N235" s="86"/>
      <c r="O235" s="87"/>
      <c r="P235" s="87"/>
      <c r="Q235" s="87"/>
    </row>
    <row x14ac:dyDescent="0.25" r="236" customHeight="1" ht="17.25">
      <c r="A236" s="156"/>
      <c r="B236" s="157"/>
      <c r="C236" s="155"/>
      <c r="D236" s="155"/>
      <c r="E236" s="155"/>
      <c r="F236" s="155"/>
      <c r="G236" s="86"/>
      <c r="H236" s="87"/>
      <c r="I236" s="87"/>
      <c r="J236" s="87"/>
      <c r="K236" s="86"/>
      <c r="L236" s="86"/>
      <c r="M236" s="86"/>
      <c r="N236" s="86"/>
      <c r="O236" s="87"/>
      <c r="P236" s="87"/>
      <c r="Q236" s="87"/>
    </row>
    <row x14ac:dyDescent="0.25" r="237" customHeight="1" ht="17.25">
      <c r="A237" s="156"/>
      <c r="B237" s="157"/>
      <c r="C237" s="155"/>
      <c r="D237" s="155"/>
      <c r="E237" s="155"/>
      <c r="F237" s="155"/>
      <c r="G237" s="86"/>
      <c r="H237" s="87"/>
      <c r="I237" s="87"/>
      <c r="J237" s="87"/>
      <c r="K237" s="86"/>
      <c r="L237" s="86"/>
      <c r="M237" s="86"/>
      <c r="N237" s="86"/>
      <c r="O237" s="87"/>
      <c r="P237" s="87"/>
      <c r="Q237" s="87"/>
    </row>
    <row x14ac:dyDescent="0.25" r="238" customHeight="1" ht="17.25">
      <c r="A238" s="156"/>
      <c r="B238" s="157"/>
      <c r="C238" s="155"/>
      <c r="D238" s="155"/>
      <c r="E238" s="155"/>
      <c r="F238" s="155"/>
      <c r="G238" s="86"/>
      <c r="H238" s="87"/>
      <c r="I238" s="87"/>
      <c r="J238" s="87"/>
      <c r="K238" s="86"/>
      <c r="L238" s="86"/>
      <c r="M238" s="86"/>
      <c r="N238" s="86"/>
      <c r="O238" s="87"/>
      <c r="P238" s="87"/>
      <c r="Q238" s="87"/>
    </row>
    <row x14ac:dyDescent="0.25" r="239" customHeight="1" ht="17.25">
      <c r="A239" s="156"/>
      <c r="B239" s="157"/>
      <c r="C239" s="155"/>
      <c r="D239" s="155"/>
      <c r="E239" s="155"/>
      <c r="F239" s="155"/>
      <c r="G239" s="86"/>
      <c r="H239" s="87"/>
      <c r="I239" s="87"/>
      <c r="J239" s="87"/>
      <c r="K239" s="86"/>
      <c r="L239" s="86"/>
      <c r="M239" s="86"/>
      <c r="N239" s="86"/>
      <c r="O239" s="87"/>
      <c r="P239" s="87"/>
      <c r="Q239" s="87"/>
    </row>
    <row x14ac:dyDescent="0.25" r="240" customHeight="1" ht="17.25">
      <c r="A240" s="156"/>
      <c r="B240" s="157"/>
      <c r="C240" s="155"/>
      <c r="D240" s="155"/>
      <c r="E240" s="155"/>
      <c r="F240" s="155"/>
      <c r="G240" s="86"/>
      <c r="H240" s="87"/>
      <c r="I240" s="87"/>
      <c r="J240" s="87"/>
      <c r="K240" s="86"/>
      <c r="L240" s="86"/>
      <c r="M240" s="86"/>
      <c r="N240" s="86"/>
      <c r="O240" s="87"/>
      <c r="P240" s="87"/>
      <c r="Q240" s="87"/>
    </row>
    <row x14ac:dyDescent="0.25" r="241" customHeight="1" ht="17.25">
      <c r="A241" s="156"/>
      <c r="B241" s="157"/>
      <c r="C241" s="155"/>
      <c r="D241" s="155"/>
      <c r="E241" s="155"/>
      <c r="F241" s="155"/>
      <c r="G241" s="86"/>
      <c r="H241" s="87"/>
      <c r="I241" s="87"/>
      <c r="J241" s="87"/>
      <c r="K241" s="86"/>
      <c r="L241" s="86"/>
      <c r="M241" s="86"/>
      <c r="N241" s="86"/>
      <c r="O241" s="87"/>
      <c r="P241" s="87"/>
      <c r="Q241" s="87"/>
    </row>
    <row x14ac:dyDescent="0.25" r="242" customHeight="1" ht="17.25">
      <c r="A242" s="156"/>
      <c r="B242" s="157"/>
      <c r="C242" s="155"/>
      <c r="D242" s="155"/>
      <c r="E242" s="155"/>
      <c r="F242" s="155"/>
      <c r="G242" s="86"/>
      <c r="H242" s="87"/>
      <c r="I242" s="87"/>
      <c r="J242" s="87"/>
      <c r="K242" s="86"/>
      <c r="L242" s="86"/>
      <c r="M242" s="86"/>
      <c r="N242" s="86"/>
      <c r="O242" s="87"/>
      <c r="P242" s="87"/>
      <c r="Q242" s="87"/>
    </row>
    <row x14ac:dyDescent="0.25" r="243" customHeight="1" ht="17.25">
      <c r="A243" s="156"/>
      <c r="B243" s="157"/>
      <c r="C243" s="155"/>
      <c r="D243" s="155"/>
      <c r="E243" s="155"/>
      <c r="F243" s="155"/>
      <c r="G243" s="86"/>
      <c r="H243" s="87"/>
      <c r="I243" s="87"/>
      <c r="J243" s="87"/>
      <c r="K243" s="86"/>
      <c r="L243" s="86"/>
      <c r="M243" s="86"/>
      <c r="N243" s="86"/>
      <c r="O243" s="87"/>
      <c r="P243" s="87"/>
      <c r="Q243" s="87"/>
    </row>
    <row x14ac:dyDescent="0.25" r="244" customHeight="1" ht="17.25">
      <c r="A244" s="156"/>
      <c r="B244" s="157"/>
      <c r="C244" s="155"/>
      <c r="D244" s="155"/>
      <c r="E244" s="155"/>
      <c r="F244" s="155"/>
      <c r="G244" s="86"/>
      <c r="H244" s="87"/>
      <c r="I244" s="87"/>
      <c r="J244" s="87"/>
      <c r="K244" s="86"/>
      <c r="L244" s="86"/>
      <c r="M244" s="86"/>
      <c r="N244" s="86"/>
      <c r="O244" s="87"/>
      <c r="P244" s="87"/>
      <c r="Q244" s="87"/>
    </row>
    <row x14ac:dyDescent="0.25" r="245" customHeight="1" ht="17.25">
      <c r="A245" s="156"/>
      <c r="B245" s="157"/>
      <c r="C245" s="155"/>
      <c r="D245" s="155"/>
      <c r="E245" s="155"/>
      <c r="F245" s="155"/>
      <c r="G245" s="86"/>
      <c r="H245" s="87"/>
      <c r="I245" s="87"/>
      <c r="J245" s="87"/>
      <c r="K245" s="86"/>
      <c r="L245" s="86"/>
      <c r="M245" s="86"/>
      <c r="N245" s="86"/>
      <c r="O245" s="87"/>
      <c r="P245" s="87"/>
      <c r="Q245" s="87"/>
    </row>
    <row x14ac:dyDescent="0.25" r="246" customHeight="1" ht="17.25">
      <c r="A246" s="156"/>
      <c r="B246" s="157"/>
      <c r="C246" s="155"/>
      <c r="D246" s="155"/>
      <c r="E246" s="155"/>
      <c r="F246" s="155"/>
      <c r="G246" s="86"/>
      <c r="H246" s="87"/>
      <c r="I246" s="87"/>
      <c r="J246" s="87"/>
      <c r="K246" s="86"/>
      <c r="L246" s="86"/>
      <c r="M246" s="86"/>
      <c r="N246" s="86"/>
      <c r="O246" s="87"/>
      <c r="P246" s="87"/>
      <c r="Q246" s="87"/>
    </row>
    <row x14ac:dyDescent="0.25" r="247" customHeight="1" ht="17.25">
      <c r="A247" s="156"/>
      <c r="B247" s="157"/>
      <c r="C247" s="155"/>
      <c r="D247" s="155"/>
      <c r="E247" s="155"/>
      <c r="F247" s="155"/>
      <c r="G247" s="86"/>
      <c r="H247" s="87"/>
      <c r="I247" s="87"/>
      <c r="J247" s="87"/>
      <c r="K247" s="86"/>
      <c r="L247" s="86"/>
      <c r="M247" s="86"/>
      <c r="N247" s="86"/>
      <c r="O247" s="87"/>
      <c r="P247" s="87"/>
      <c r="Q247" s="87"/>
    </row>
    <row x14ac:dyDescent="0.25" r="248" customHeight="1" ht="17.25">
      <c r="A248" s="156"/>
      <c r="B248" s="157"/>
      <c r="C248" s="155"/>
      <c r="D248" s="155"/>
      <c r="E248" s="155"/>
      <c r="F248" s="155"/>
      <c r="G248" s="86"/>
      <c r="H248" s="87"/>
      <c r="I248" s="87"/>
      <c r="J248" s="87"/>
      <c r="K248" s="86"/>
      <c r="L248" s="86"/>
      <c r="M248" s="86"/>
      <c r="N248" s="86"/>
      <c r="O248" s="87"/>
      <c r="P248" s="87"/>
      <c r="Q248" s="87"/>
    </row>
    <row x14ac:dyDescent="0.25" r="249" customHeight="1" ht="17.25">
      <c r="A249" s="156"/>
      <c r="B249" s="157"/>
      <c r="C249" s="155"/>
      <c r="D249" s="155"/>
      <c r="E249" s="155"/>
      <c r="F249" s="155"/>
      <c r="G249" s="86"/>
      <c r="H249" s="87"/>
      <c r="I249" s="87"/>
      <c r="J249" s="87"/>
      <c r="K249" s="86"/>
      <c r="L249" s="86"/>
      <c r="M249" s="86"/>
      <c r="N249" s="86"/>
      <c r="O249" s="87"/>
      <c r="P249" s="87"/>
      <c r="Q249" s="87"/>
    </row>
    <row x14ac:dyDescent="0.25" r="250" customHeight="1" ht="17.25">
      <c r="A250" s="156"/>
      <c r="B250" s="157"/>
      <c r="C250" s="155"/>
      <c r="D250" s="155"/>
      <c r="E250" s="155"/>
      <c r="F250" s="155"/>
      <c r="G250" s="86"/>
      <c r="H250" s="87"/>
      <c r="I250" s="87"/>
      <c r="J250" s="87"/>
      <c r="K250" s="86"/>
      <c r="L250" s="86"/>
      <c r="M250" s="86"/>
      <c r="N250" s="86"/>
      <c r="O250" s="87"/>
      <c r="P250" s="87"/>
      <c r="Q250" s="87"/>
    </row>
    <row x14ac:dyDescent="0.25" r="251" customHeight="1" ht="17.25">
      <c r="A251" s="156"/>
      <c r="B251" s="157"/>
      <c r="C251" s="155"/>
      <c r="D251" s="155"/>
      <c r="E251" s="155"/>
      <c r="F251" s="155"/>
      <c r="G251" s="86"/>
      <c r="H251" s="87"/>
      <c r="I251" s="87"/>
      <c r="J251" s="87"/>
      <c r="K251" s="86"/>
      <c r="L251" s="86"/>
      <c r="M251" s="86"/>
      <c r="N251" s="86"/>
      <c r="O251" s="87"/>
      <c r="P251" s="87"/>
      <c r="Q251" s="87"/>
    </row>
    <row x14ac:dyDescent="0.25" r="252" customHeight="1" ht="17.25">
      <c r="A252" s="156"/>
      <c r="B252" s="157"/>
      <c r="C252" s="155"/>
      <c r="D252" s="155"/>
      <c r="E252" s="155"/>
      <c r="F252" s="155"/>
      <c r="G252" s="86"/>
      <c r="H252" s="87"/>
      <c r="I252" s="87"/>
      <c r="J252" s="87"/>
      <c r="K252" s="86"/>
      <c r="L252" s="86"/>
      <c r="M252" s="86"/>
      <c r="N252" s="86"/>
      <c r="O252" s="87"/>
      <c r="P252" s="87"/>
      <c r="Q252" s="87"/>
    </row>
    <row x14ac:dyDescent="0.25" r="253" customHeight="1" ht="17.25">
      <c r="A253" s="156"/>
      <c r="B253" s="157"/>
      <c r="C253" s="155"/>
      <c r="D253" s="155"/>
      <c r="E253" s="155"/>
      <c r="F253" s="155"/>
      <c r="G253" s="86"/>
      <c r="H253" s="87"/>
      <c r="I253" s="87"/>
      <c r="J253" s="87"/>
      <c r="K253" s="86"/>
      <c r="L253" s="86"/>
      <c r="M253" s="86"/>
      <c r="N253" s="86"/>
      <c r="O253" s="87"/>
      <c r="P253" s="87"/>
      <c r="Q253" s="87"/>
    </row>
    <row x14ac:dyDescent="0.25" r="254" customHeight="1" ht="17.25">
      <c r="A254" s="156"/>
      <c r="B254" s="157"/>
      <c r="C254" s="155"/>
      <c r="D254" s="155"/>
      <c r="E254" s="155"/>
      <c r="F254" s="155"/>
      <c r="G254" s="86"/>
      <c r="H254" s="87"/>
      <c r="I254" s="87"/>
      <c r="J254" s="87"/>
      <c r="K254" s="86"/>
      <c r="L254" s="86"/>
      <c r="M254" s="86"/>
      <c r="N254" s="86"/>
      <c r="O254" s="87"/>
      <c r="P254" s="87"/>
      <c r="Q254" s="87"/>
    </row>
    <row x14ac:dyDescent="0.25" r="255" customHeight="1" ht="17.25">
      <c r="A255" s="156"/>
      <c r="B255" s="157"/>
      <c r="C255" s="155"/>
      <c r="D255" s="155"/>
      <c r="E255" s="155"/>
      <c r="F255" s="155"/>
      <c r="G255" s="86"/>
      <c r="H255" s="87"/>
      <c r="I255" s="87"/>
      <c r="J255" s="87"/>
      <c r="K255" s="86"/>
      <c r="L255" s="86"/>
      <c r="M255" s="86"/>
      <c r="N255" s="86"/>
      <c r="O255" s="87"/>
      <c r="P255" s="87"/>
      <c r="Q255" s="87"/>
    </row>
    <row x14ac:dyDescent="0.25" r="256" customHeight="1" ht="17.25">
      <c r="A256" s="156"/>
      <c r="B256" s="157"/>
      <c r="C256" s="155"/>
      <c r="D256" s="155"/>
      <c r="E256" s="155"/>
      <c r="F256" s="155"/>
      <c r="G256" s="86"/>
      <c r="H256" s="87"/>
      <c r="I256" s="87"/>
      <c r="J256" s="87"/>
      <c r="K256" s="86"/>
      <c r="L256" s="86"/>
      <c r="M256" s="86"/>
      <c r="N256" s="86"/>
      <c r="O256" s="87"/>
      <c r="P256" s="87"/>
      <c r="Q256" s="87"/>
    </row>
    <row x14ac:dyDescent="0.25" r="257" customHeight="1" ht="17.25">
      <c r="A257" s="156"/>
      <c r="B257" s="157"/>
      <c r="C257" s="155"/>
      <c r="D257" s="155"/>
      <c r="E257" s="155"/>
      <c r="F257" s="155"/>
      <c r="G257" s="86"/>
      <c r="H257" s="87"/>
      <c r="I257" s="87"/>
      <c r="J257" s="87"/>
      <c r="K257" s="86"/>
      <c r="L257" s="86"/>
      <c r="M257" s="86"/>
      <c r="N257" s="86"/>
      <c r="O257" s="87"/>
      <c r="P257" s="87"/>
      <c r="Q257" s="87"/>
    </row>
    <row x14ac:dyDescent="0.25" r="258" customHeight="1" ht="17.25">
      <c r="A258" s="156"/>
      <c r="B258" s="157"/>
      <c r="C258" s="155"/>
      <c r="D258" s="155"/>
      <c r="E258" s="155"/>
      <c r="F258" s="155"/>
      <c r="G258" s="86"/>
      <c r="H258" s="87"/>
      <c r="I258" s="87"/>
      <c r="J258" s="87"/>
      <c r="K258" s="86"/>
      <c r="L258" s="86"/>
      <c r="M258" s="86"/>
      <c r="N258" s="86"/>
      <c r="O258" s="87"/>
      <c r="P258" s="87"/>
      <c r="Q258" s="87"/>
    </row>
    <row x14ac:dyDescent="0.25" r="259" customHeight="1" ht="17.25">
      <c r="A259" s="156"/>
      <c r="B259" s="157"/>
      <c r="C259" s="155"/>
      <c r="D259" s="155"/>
      <c r="E259" s="155"/>
      <c r="F259" s="155"/>
      <c r="G259" s="86"/>
      <c r="H259" s="87"/>
      <c r="I259" s="87"/>
      <c r="J259" s="87"/>
      <c r="K259" s="86"/>
      <c r="L259" s="86"/>
      <c r="M259" s="86"/>
      <c r="N259" s="86"/>
      <c r="O259" s="87"/>
      <c r="P259" s="87"/>
      <c r="Q259" s="87"/>
    </row>
    <row x14ac:dyDescent="0.25" r="260" customHeight="1" ht="17.25">
      <c r="A260" s="156"/>
      <c r="B260" s="157"/>
      <c r="C260" s="155"/>
      <c r="D260" s="155"/>
      <c r="E260" s="155"/>
      <c r="F260" s="155"/>
      <c r="G260" s="86"/>
      <c r="H260" s="87"/>
      <c r="I260" s="87"/>
      <c r="J260" s="87"/>
      <c r="K260" s="86"/>
      <c r="L260" s="86"/>
      <c r="M260" s="86"/>
      <c r="N260" s="86"/>
      <c r="O260" s="87"/>
      <c r="P260" s="87"/>
      <c r="Q260" s="87"/>
    </row>
    <row x14ac:dyDescent="0.25" r="261" customHeight="1" ht="17.25">
      <c r="A261" s="156"/>
      <c r="B261" s="157"/>
      <c r="C261" s="155"/>
      <c r="D261" s="155"/>
      <c r="E261" s="155"/>
      <c r="F261" s="155"/>
      <c r="G261" s="86"/>
      <c r="H261" s="87"/>
      <c r="I261" s="87"/>
      <c r="J261" s="87"/>
      <c r="K261" s="86"/>
      <c r="L261" s="86"/>
      <c r="M261" s="86"/>
      <c r="N261" s="86"/>
      <c r="O261" s="87"/>
      <c r="P261" s="87"/>
      <c r="Q261" s="87"/>
    </row>
    <row x14ac:dyDescent="0.25" r="262" customHeight="1" ht="17.25">
      <c r="A262" s="156"/>
      <c r="B262" s="157"/>
      <c r="C262" s="155"/>
      <c r="D262" s="155"/>
      <c r="E262" s="155"/>
      <c r="F262" s="155"/>
      <c r="G262" s="86"/>
      <c r="H262" s="87"/>
      <c r="I262" s="87"/>
      <c r="J262" s="87"/>
      <c r="K262" s="86"/>
      <c r="L262" s="86"/>
      <c r="M262" s="86"/>
      <c r="N262" s="86"/>
      <c r="O262" s="87"/>
      <c r="P262" s="87"/>
      <c r="Q262" s="87"/>
    </row>
    <row x14ac:dyDescent="0.25" r="263" customHeight="1" ht="17.25">
      <c r="A263" s="156"/>
      <c r="B263" s="157"/>
      <c r="C263" s="155"/>
      <c r="D263" s="155"/>
      <c r="E263" s="155"/>
      <c r="F263" s="155"/>
      <c r="G263" s="86"/>
      <c r="H263" s="87"/>
      <c r="I263" s="87"/>
      <c r="J263" s="87"/>
      <c r="K263" s="86"/>
      <c r="L263" s="86"/>
      <c r="M263" s="86"/>
      <c r="N263" s="86"/>
      <c r="O263" s="87"/>
      <c r="P263" s="87"/>
      <c r="Q263" s="87"/>
    </row>
    <row x14ac:dyDescent="0.25" r="264" customHeight="1" ht="17.25">
      <c r="A264" s="156"/>
      <c r="B264" s="157"/>
      <c r="C264" s="155"/>
      <c r="D264" s="155"/>
      <c r="E264" s="155"/>
      <c r="F264" s="155"/>
      <c r="G264" s="86"/>
      <c r="H264" s="87"/>
      <c r="I264" s="87"/>
      <c r="J264" s="87"/>
      <c r="K264" s="86"/>
      <c r="L264" s="86"/>
      <c r="M264" s="86"/>
      <c r="N264" s="86"/>
      <c r="O264" s="87"/>
      <c r="P264" s="87"/>
      <c r="Q264" s="87"/>
    </row>
    <row x14ac:dyDescent="0.25" r="265" customHeight="1" ht="17.25">
      <c r="A265" s="156"/>
      <c r="B265" s="157"/>
      <c r="C265" s="155"/>
      <c r="D265" s="155"/>
      <c r="E265" s="155"/>
      <c r="F265" s="155"/>
      <c r="G265" s="86"/>
      <c r="H265" s="87"/>
      <c r="I265" s="87"/>
      <c r="J265" s="87"/>
      <c r="K265" s="86"/>
      <c r="L265" s="86"/>
      <c r="M265" s="86"/>
      <c r="N265" s="86"/>
      <c r="O265" s="87"/>
      <c r="P265" s="87"/>
      <c r="Q265" s="87"/>
    </row>
    <row x14ac:dyDescent="0.25" r="266" customHeight="1" ht="17.25">
      <c r="A266" s="156"/>
      <c r="B266" s="157"/>
      <c r="C266" s="155"/>
      <c r="D266" s="155"/>
      <c r="E266" s="155"/>
      <c r="F266" s="155"/>
      <c r="G266" s="86"/>
      <c r="H266" s="87"/>
      <c r="I266" s="87"/>
      <c r="J266" s="87"/>
      <c r="K266" s="86"/>
      <c r="L266" s="86"/>
      <c r="M266" s="86"/>
      <c r="N266" s="86"/>
      <c r="O266" s="87"/>
      <c r="P266" s="87"/>
      <c r="Q266" s="87"/>
    </row>
    <row x14ac:dyDescent="0.25" r="267" customHeight="1" ht="17.25">
      <c r="A267" s="156"/>
      <c r="B267" s="157"/>
      <c r="C267" s="155"/>
      <c r="D267" s="155"/>
      <c r="E267" s="155"/>
      <c r="F267" s="155"/>
      <c r="G267" s="86"/>
      <c r="H267" s="87"/>
      <c r="I267" s="87"/>
      <c r="J267" s="87"/>
      <c r="K267" s="86"/>
      <c r="L267" s="86"/>
      <c r="M267" s="86"/>
      <c r="N267" s="86"/>
      <c r="O267" s="87"/>
      <c r="P267" s="87"/>
      <c r="Q267" s="87"/>
    </row>
    <row x14ac:dyDescent="0.25" r="268" customHeight="1" ht="17.25">
      <c r="A268" s="156"/>
      <c r="B268" s="157"/>
      <c r="C268" s="155"/>
      <c r="D268" s="155"/>
      <c r="E268" s="155"/>
      <c r="F268" s="155"/>
      <c r="G268" s="86"/>
      <c r="H268" s="87"/>
      <c r="I268" s="87"/>
      <c r="J268" s="87"/>
      <c r="K268" s="86"/>
      <c r="L268" s="86"/>
      <c r="M268" s="86"/>
      <c r="N268" s="86"/>
      <c r="O268" s="87"/>
      <c r="P268" s="87"/>
      <c r="Q268" s="87"/>
    </row>
    <row x14ac:dyDescent="0.25" r="269" customHeight="1" ht="17.25">
      <c r="A269" s="156"/>
      <c r="B269" s="157"/>
      <c r="C269" s="155"/>
      <c r="D269" s="155"/>
      <c r="E269" s="155"/>
      <c r="F269" s="155"/>
      <c r="G269" s="86"/>
      <c r="H269" s="87"/>
      <c r="I269" s="87"/>
      <c r="J269" s="87"/>
      <c r="K269" s="86"/>
      <c r="L269" s="86"/>
      <c r="M269" s="86"/>
      <c r="N269" s="86"/>
      <c r="O269" s="87"/>
      <c r="P269" s="87"/>
      <c r="Q269" s="87"/>
    </row>
    <row x14ac:dyDescent="0.25" r="270" customHeight="1" ht="17.25">
      <c r="A270" s="156"/>
      <c r="B270" s="157"/>
      <c r="C270" s="155"/>
      <c r="D270" s="155"/>
      <c r="E270" s="155"/>
      <c r="F270" s="155"/>
      <c r="G270" s="86"/>
      <c r="H270" s="87"/>
      <c r="I270" s="87"/>
      <c r="J270" s="87"/>
      <c r="K270" s="86"/>
      <c r="L270" s="86"/>
      <c r="M270" s="86"/>
      <c r="N270" s="86"/>
      <c r="O270" s="87"/>
      <c r="P270" s="87"/>
      <c r="Q270" s="87"/>
    </row>
    <row x14ac:dyDescent="0.25" r="271" customHeight="1" ht="17.25">
      <c r="A271" s="156"/>
      <c r="B271" s="157"/>
      <c r="C271" s="155"/>
      <c r="D271" s="155"/>
      <c r="E271" s="155"/>
      <c r="F271" s="155"/>
      <c r="G271" s="86"/>
      <c r="H271" s="87"/>
      <c r="I271" s="87"/>
      <c r="J271" s="87"/>
      <c r="K271" s="86"/>
      <c r="L271" s="86"/>
      <c r="M271" s="86"/>
      <c r="N271" s="86"/>
      <c r="O271" s="87"/>
      <c r="P271" s="87"/>
      <c r="Q271" s="87"/>
    </row>
    <row x14ac:dyDescent="0.25" r="272" customHeight="1" ht="17.25">
      <c r="A272" s="156"/>
      <c r="B272" s="157"/>
      <c r="C272" s="155"/>
      <c r="D272" s="155"/>
      <c r="E272" s="155"/>
      <c r="F272" s="155"/>
      <c r="G272" s="86"/>
      <c r="H272" s="87"/>
      <c r="I272" s="87"/>
      <c r="J272" s="87"/>
      <c r="K272" s="86"/>
      <c r="L272" s="86"/>
      <c r="M272" s="86"/>
      <c r="N272" s="86"/>
      <c r="O272" s="87"/>
      <c r="P272" s="87"/>
      <c r="Q272" s="87"/>
    </row>
    <row x14ac:dyDescent="0.25" r="273" customHeight="1" ht="17.25">
      <c r="A273" s="156"/>
      <c r="B273" s="157"/>
      <c r="C273" s="155"/>
      <c r="D273" s="155"/>
      <c r="E273" s="155"/>
      <c r="F273" s="155"/>
      <c r="G273" s="86"/>
      <c r="H273" s="87"/>
      <c r="I273" s="87"/>
      <c r="J273" s="87"/>
      <c r="K273" s="86"/>
      <c r="L273" s="86"/>
      <c r="M273" s="86"/>
      <c r="N273" s="86"/>
      <c r="O273" s="87"/>
      <c r="P273" s="87"/>
      <c r="Q273" s="87"/>
    </row>
    <row x14ac:dyDescent="0.25" r="274" customHeight="1" ht="17.25">
      <c r="A274" s="156"/>
      <c r="B274" s="157"/>
      <c r="C274" s="155"/>
      <c r="D274" s="155"/>
      <c r="E274" s="155"/>
      <c r="F274" s="155"/>
      <c r="G274" s="86"/>
      <c r="H274" s="87"/>
      <c r="I274" s="87"/>
      <c r="J274" s="87"/>
      <c r="K274" s="86"/>
      <c r="L274" s="86"/>
      <c r="M274" s="86"/>
      <c r="N274" s="86"/>
      <c r="O274" s="87"/>
      <c r="P274" s="87"/>
      <c r="Q274" s="87"/>
    </row>
    <row x14ac:dyDescent="0.25" r="275" customHeight="1" ht="17.25">
      <c r="A275" s="156"/>
      <c r="B275" s="157"/>
      <c r="C275" s="155"/>
      <c r="D275" s="155"/>
      <c r="E275" s="155"/>
      <c r="F275" s="155"/>
      <c r="G275" s="86"/>
      <c r="H275" s="87"/>
      <c r="I275" s="87"/>
      <c r="J275" s="87"/>
      <c r="K275" s="86"/>
      <c r="L275" s="86"/>
      <c r="M275" s="86"/>
      <c r="N275" s="86"/>
      <c r="O275" s="87"/>
      <c r="P275" s="87"/>
      <c r="Q275" s="87"/>
    </row>
    <row x14ac:dyDescent="0.25" r="276" customHeight="1" ht="17.25">
      <c r="A276" s="156"/>
      <c r="B276" s="157"/>
      <c r="C276" s="155"/>
      <c r="D276" s="155"/>
      <c r="E276" s="155"/>
      <c r="F276" s="155"/>
      <c r="G276" s="86"/>
      <c r="H276" s="87"/>
      <c r="I276" s="87"/>
      <c r="J276" s="87"/>
      <c r="K276" s="86"/>
      <c r="L276" s="86"/>
      <c r="M276" s="86"/>
      <c r="N276" s="86"/>
      <c r="O276" s="87"/>
      <c r="P276" s="87"/>
      <c r="Q276" s="87"/>
    </row>
    <row x14ac:dyDescent="0.25" r="277" customHeight="1" ht="17.25">
      <c r="A277" s="156"/>
      <c r="B277" s="157"/>
      <c r="C277" s="155"/>
      <c r="D277" s="155"/>
      <c r="E277" s="155"/>
      <c r="F277" s="155"/>
      <c r="G277" s="86"/>
      <c r="H277" s="87"/>
      <c r="I277" s="87"/>
      <c r="J277" s="87"/>
      <c r="K277" s="86"/>
      <c r="L277" s="86"/>
      <c r="M277" s="86"/>
      <c r="N277" s="86"/>
      <c r="O277" s="87"/>
      <c r="P277" s="87"/>
      <c r="Q277" s="87"/>
    </row>
    <row x14ac:dyDescent="0.25" r="278" customHeight="1" ht="17.25">
      <c r="A278" s="156"/>
      <c r="B278" s="157"/>
      <c r="C278" s="155"/>
      <c r="D278" s="155"/>
      <c r="E278" s="155"/>
      <c r="F278" s="155"/>
      <c r="G278" s="86"/>
      <c r="H278" s="87"/>
      <c r="I278" s="87"/>
      <c r="J278" s="87"/>
      <c r="K278" s="86"/>
      <c r="L278" s="86"/>
      <c r="M278" s="86"/>
      <c r="N278" s="86"/>
      <c r="O278" s="87"/>
      <c r="P278" s="87"/>
      <c r="Q278" s="87"/>
    </row>
    <row x14ac:dyDescent="0.25" r="279" customHeight="1" ht="17.25">
      <c r="A279" s="156"/>
      <c r="B279" s="157"/>
      <c r="C279" s="155"/>
      <c r="D279" s="155"/>
      <c r="E279" s="155"/>
      <c r="F279" s="155"/>
      <c r="G279" s="86"/>
      <c r="H279" s="87"/>
      <c r="I279" s="87"/>
      <c r="J279" s="87"/>
      <c r="K279" s="86"/>
      <c r="L279" s="86"/>
      <c r="M279" s="86"/>
      <c r="N279" s="86"/>
      <c r="O279" s="87"/>
      <c r="P279" s="87"/>
      <c r="Q279" s="87"/>
    </row>
    <row x14ac:dyDescent="0.25" r="280" customHeight="1" ht="17.25">
      <c r="A280" s="156"/>
      <c r="B280" s="157"/>
      <c r="C280" s="155"/>
      <c r="D280" s="155"/>
      <c r="E280" s="155"/>
      <c r="F280" s="155"/>
      <c r="G280" s="86"/>
      <c r="H280" s="87"/>
      <c r="I280" s="87"/>
      <c r="J280" s="87"/>
      <c r="K280" s="86"/>
      <c r="L280" s="86"/>
      <c r="M280" s="86"/>
      <c r="N280" s="86"/>
      <c r="O280" s="87"/>
      <c r="P280" s="87"/>
      <c r="Q280" s="87"/>
    </row>
    <row x14ac:dyDescent="0.25" r="281" customHeight="1" ht="17.25">
      <c r="A281" s="156"/>
      <c r="B281" s="157"/>
      <c r="C281" s="155"/>
      <c r="D281" s="155"/>
      <c r="E281" s="155"/>
      <c r="F281" s="155"/>
      <c r="G281" s="86"/>
      <c r="H281" s="87"/>
      <c r="I281" s="87"/>
      <c r="J281" s="87"/>
      <c r="K281" s="86"/>
      <c r="L281" s="86"/>
      <c r="M281" s="86"/>
      <c r="N281" s="86"/>
      <c r="O281" s="87"/>
      <c r="P281" s="87"/>
      <c r="Q281" s="87"/>
    </row>
    <row x14ac:dyDescent="0.25" r="282" customHeight="1" ht="17.25">
      <c r="A282" s="156"/>
      <c r="B282" s="157"/>
      <c r="C282" s="155"/>
      <c r="D282" s="155"/>
      <c r="E282" s="155"/>
      <c r="F282" s="155"/>
      <c r="G282" s="86"/>
      <c r="H282" s="87"/>
      <c r="I282" s="87"/>
      <c r="J282" s="87"/>
      <c r="K282" s="86"/>
      <c r="L282" s="86"/>
      <c r="M282" s="86"/>
      <c r="N282" s="86"/>
      <c r="O282" s="87"/>
      <c r="P282" s="87"/>
      <c r="Q282" s="87"/>
    </row>
    <row x14ac:dyDescent="0.25" r="283" customHeight="1" ht="17.25">
      <c r="A283" s="156"/>
      <c r="B283" s="157"/>
      <c r="C283" s="155"/>
      <c r="D283" s="155"/>
      <c r="E283" s="155"/>
      <c r="F283" s="155"/>
      <c r="G283" s="86"/>
      <c r="H283" s="87"/>
      <c r="I283" s="87"/>
      <c r="J283" s="87"/>
      <c r="K283" s="86"/>
      <c r="L283" s="86"/>
      <c r="M283" s="86"/>
      <c r="N283" s="86"/>
      <c r="O283" s="87"/>
      <c r="P283" s="87"/>
      <c r="Q283" s="87"/>
    </row>
    <row x14ac:dyDescent="0.25" r="284" customHeight="1" ht="17.25">
      <c r="A284" s="156"/>
      <c r="B284" s="157"/>
      <c r="C284" s="155"/>
      <c r="D284" s="155"/>
      <c r="E284" s="155"/>
      <c r="F284" s="155"/>
      <c r="G284" s="86"/>
      <c r="H284" s="87"/>
      <c r="I284" s="87"/>
      <c r="J284" s="87"/>
      <c r="K284" s="86"/>
      <c r="L284" s="86"/>
      <c r="M284" s="86"/>
      <c r="N284" s="86"/>
      <c r="O284" s="87"/>
      <c r="P284" s="87"/>
      <c r="Q284" s="87"/>
    </row>
    <row x14ac:dyDescent="0.25" r="285" customHeight="1" ht="17.25">
      <c r="A285" s="156"/>
      <c r="B285" s="157"/>
      <c r="C285" s="155"/>
      <c r="D285" s="155"/>
      <c r="E285" s="155"/>
      <c r="F285" s="155"/>
      <c r="G285" s="86"/>
      <c r="H285" s="87"/>
      <c r="I285" s="87"/>
      <c r="J285" s="87"/>
      <c r="K285" s="86"/>
      <c r="L285" s="86"/>
      <c r="M285" s="86"/>
      <c r="N285" s="86"/>
      <c r="O285" s="87"/>
      <c r="P285" s="87"/>
      <c r="Q285" s="87"/>
    </row>
    <row x14ac:dyDescent="0.25" r="286" customHeight="1" ht="17.25">
      <c r="A286" s="156"/>
      <c r="B286" s="157"/>
      <c r="C286" s="155"/>
      <c r="D286" s="155"/>
      <c r="E286" s="155"/>
      <c r="F286" s="155"/>
      <c r="G286" s="86"/>
      <c r="H286" s="87"/>
      <c r="I286" s="87"/>
      <c r="J286" s="87"/>
      <c r="K286" s="86"/>
      <c r="L286" s="86"/>
      <c r="M286" s="86"/>
      <c r="N286" s="86"/>
      <c r="O286" s="87"/>
      <c r="P286" s="87"/>
      <c r="Q286" s="87"/>
    </row>
    <row x14ac:dyDescent="0.25" r="287" customHeight="1" ht="17.25">
      <c r="A287" s="156"/>
      <c r="B287" s="157"/>
      <c r="C287" s="155"/>
      <c r="D287" s="155"/>
      <c r="E287" s="155"/>
      <c r="F287" s="155"/>
      <c r="G287" s="86"/>
      <c r="H287" s="87"/>
      <c r="I287" s="87"/>
      <c r="J287" s="87"/>
      <c r="K287" s="86"/>
      <c r="L287" s="86"/>
      <c r="M287" s="86"/>
      <c r="N287" s="86"/>
      <c r="O287" s="87"/>
      <c r="P287" s="87"/>
      <c r="Q287" s="87"/>
    </row>
    <row x14ac:dyDescent="0.25" r="288" customHeight="1" ht="17.25">
      <c r="A288" s="156"/>
      <c r="B288" s="157"/>
      <c r="C288" s="155"/>
      <c r="D288" s="155"/>
      <c r="E288" s="155"/>
      <c r="F288" s="155"/>
      <c r="G288" s="86"/>
      <c r="H288" s="87"/>
      <c r="I288" s="87"/>
      <c r="J288" s="87"/>
      <c r="K288" s="86"/>
      <c r="L288" s="86"/>
      <c r="M288" s="86"/>
      <c r="N288" s="86"/>
      <c r="O288" s="87"/>
      <c r="P288" s="87"/>
      <c r="Q288" s="87"/>
    </row>
    <row x14ac:dyDescent="0.25" r="289" customHeight="1" ht="17.25">
      <c r="A289" s="156"/>
      <c r="B289" s="157"/>
      <c r="C289" s="155"/>
      <c r="D289" s="155"/>
      <c r="E289" s="155"/>
      <c r="F289" s="155"/>
      <c r="G289" s="86"/>
      <c r="H289" s="87"/>
      <c r="I289" s="87"/>
      <c r="J289" s="87"/>
      <c r="K289" s="86"/>
      <c r="L289" s="86"/>
      <c r="M289" s="86"/>
      <c r="N289" s="86"/>
      <c r="O289" s="87"/>
      <c r="P289" s="87"/>
      <c r="Q289" s="87"/>
    </row>
    <row x14ac:dyDescent="0.25" r="290" customHeight="1" ht="17.25">
      <c r="A290" s="156"/>
      <c r="B290" s="157"/>
      <c r="C290" s="155"/>
      <c r="D290" s="155"/>
      <c r="E290" s="155"/>
      <c r="F290" s="155"/>
      <c r="G290" s="86"/>
      <c r="H290" s="87"/>
      <c r="I290" s="87"/>
      <c r="J290" s="87"/>
      <c r="K290" s="86"/>
      <c r="L290" s="86"/>
      <c r="M290" s="86"/>
      <c r="N290" s="86"/>
      <c r="O290" s="87"/>
      <c r="P290" s="87"/>
      <c r="Q290" s="87"/>
    </row>
    <row x14ac:dyDescent="0.25" r="291" customHeight="1" ht="17.25">
      <c r="A291" s="156"/>
      <c r="B291" s="157"/>
      <c r="C291" s="155"/>
      <c r="D291" s="155"/>
      <c r="E291" s="155"/>
      <c r="F291" s="155"/>
      <c r="G291" s="86"/>
      <c r="H291" s="87"/>
      <c r="I291" s="87"/>
      <c r="J291" s="87"/>
      <c r="K291" s="86"/>
      <c r="L291" s="86"/>
      <c r="M291" s="86"/>
      <c r="N291" s="86"/>
      <c r="O291" s="87"/>
      <c r="P291" s="87"/>
      <c r="Q291" s="87"/>
    </row>
    <row x14ac:dyDescent="0.25" r="292" customHeight="1" ht="17.25">
      <c r="A292" s="156"/>
      <c r="B292" s="157"/>
      <c r="C292" s="155"/>
      <c r="D292" s="155"/>
      <c r="E292" s="155"/>
      <c r="F292" s="155"/>
      <c r="G292" s="86"/>
      <c r="H292" s="87"/>
      <c r="I292" s="87"/>
      <c r="J292" s="87"/>
      <c r="K292" s="86"/>
      <c r="L292" s="86"/>
      <c r="M292" s="86"/>
      <c r="N292" s="86"/>
      <c r="O292" s="87"/>
      <c r="P292" s="87"/>
      <c r="Q292" s="87"/>
    </row>
    <row x14ac:dyDescent="0.25" r="293" customHeight="1" ht="17.25">
      <c r="A293" s="156"/>
      <c r="B293" s="157"/>
      <c r="C293" s="155"/>
      <c r="D293" s="155"/>
      <c r="E293" s="155"/>
      <c r="F293" s="155"/>
      <c r="G293" s="86"/>
      <c r="H293" s="87"/>
      <c r="I293" s="87"/>
      <c r="J293" s="87"/>
      <c r="K293" s="86"/>
      <c r="L293" s="86"/>
      <c r="M293" s="86"/>
      <c r="N293" s="86"/>
      <c r="O293" s="87"/>
      <c r="P293" s="87"/>
      <c r="Q293" s="87"/>
    </row>
    <row x14ac:dyDescent="0.25" r="294" customHeight="1" ht="17.25">
      <c r="A294" s="156"/>
      <c r="B294" s="157"/>
      <c r="C294" s="155"/>
      <c r="D294" s="155"/>
      <c r="E294" s="155"/>
      <c r="F294" s="155"/>
      <c r="G294" s="86"/>
      <c r="H294" s="87"/>
      <c r="I294" s="87"/>
      <c r="J294" s="87"/>
      <c r="K294" s="86"/>
      <c r="L294" s="86"/>
      <c r="M294" s="86"/>
      <c r="N294" s="86"/>
      <c r="O294" s="87"/>
      <c r="P294" s="87"/>
      <c r="Q294" s="87"/>
    </row>
    <row x14ac:dyDescent="0.25" r="295" customHeight="1" ht="17.25">
      <c r="A295" s="156"/>
      <c r="B295" s="157"/>
      <c r="C295" s="155"/>
      <c r="D295" s="155"/>
      <c r="E295" s="155"/>
      <c r="F295" s="155"/>
      <c r="G295" s="86"/>
      <c r="H295" s="87"/>
      <c r="I295" s="87"/>
      <c r="J295" s="87"/>
      <c r="K295" s="86"/>
      <c r="L295" s="86"/>
      <c r="M295" s="86"/>
      <c r="N295" s="86"/>
      <c r="O295" s="87"/>
      <c r="P295" s="87"/>
      <c r="Q295" s="87"/>
    </row>
    <row x14ac:dyDescent="0.25" r="296" customHeight="1" ht="17.25">
      <c r="A296" s="156"/>
      <c r="B296" s="157"/>
      <c r="C296" s="155"/>
      <c r="D296" s="155"/>
      <c r="E296" s="155"/>
      <c r="F296" s="155"/>
      <c r="G296" s="86"/>
      <c r="H296" s="87"/>
      <c r="I296" s="87"/>
      <c r="J296" s="87"/>
      <c r="K296" s="86"/>
      <c r="L296" s="86"/>
      <c r="M296" s="86"/>
      <c r="N296" s="86"/>
      <c r="O296" s="87"/>
      <c r="P296" s="87"/>
      <c r="Q296" s="87"/>
    </row>
    <row x14ac:dyDescent="0.25" r="297" customHeight="1" ht="17.25">
      <c r="A297" s="156"/>
      <c r="B297" s="157"/>
      <c r="C297" s="155"/>
      <c r="D297" s="155"/>
      <c r="E297" s="155"/>
      <c r="F297" s="155"/>
      <c r="G297" s="86"/>
      <c r="H297" s="87"/>
      <c r="I297" s="87"/>
      <c r="J297" s="87"/>
      <c r="K297" s="86"/>
      <c r="L297" s="86"/>
      <c r="M297" s="86"/>
      <c r="N297" s="86"/>
      <c r="O297" s="87"/>
      <c r="P297" s="87"/>
      <c r="Q297" s="87"/>
    </row>
    <row x14ac:dyDescent="0.25" r="298" customHeight="1" ht="17.25">
      <c r="A298" s="156"/>
      <c r="B298" s="157"/>
      <c r="C298" s="155"/>
      <c r="D298" s="155"/>
      <c r="E298" s="155"/>
      <c r="F298" s="155"/>
      <c r="G298" s="86"/>
      <c r="H298" s="87"/>
      <c r="I298" s="87"/>
      <c r="J298" s="87"/>
      <c r="K298" s="86"/>
      <c r="L298" s="86"/>
      <c r="M298" s="86"/>
      <c r="N298" s="86"/>
      <c r="O298" s="87"/>
      <c r="P298" s="87"/>
      <c r="Q298" s="87"/>
    </row>
    <row x14ac:dyDescent="0.25" r="299" customHeight="1" ht="17.25">
      <c r="A299" s="156"/>
      <c r="B299" s="157"/>
      <c r="C299" s="155"/>
      <c r="D299" s="155"/>
      <c r="E299" s="155"/>
      <c r="F299" s="155"/>
      <c r="G299" s="86"/>
      <c r="H299" s="87"/>
      <c r="I299" s="87"/>
      <c r="J299" s="87"/>
      <c r="K299" s="86"/>
      <c r="L299" s="86"/>
      <c r="M299" s="86"/>
      <c r="N299" s="86"/>
      <c r="O299" s="87"/>
      <c r="P299" s="87"/>
      <c r="Q299" s="87"/>
    </row>
    <row x14ac:dyDescent="0.25" r="300" customHeight="1" ht="17.25">
      <c r="A300" s="156"/>
      <c r="B300" s="157"/>
      <c r="C300" s="155"/>
      <c r="D300" s="155"/>
      <c r="E300" s="155"/>
      <c r="F300" s="155"/>
      <c r="G300" s="86"/>
      <c r="H300" s="87"/>
      <c r="I300" s="87"/>
      <c r="J300" s="87"/>
      <c r="K300" s="86"/>
      <c r="L300" s="86"/>
      <c r="M300" s="86"/>
      <c r="N300" s="86"/>
      <c r="O300" s="87"/>
      <c r="P300" s="87"/>
      <c r="Q300" s="87"/>
    </row>
    <row x14ac:dyDescent="0.25" r="301" customHeight="1" ht="17.25">
      <c r="A301" s="156"/>
      <c r="B301" s="157"/>
      <c r="C301" s="155"/>
      <c r="D301" s="155"/>
      <c r="E301" s="155"/>
      <c r="F301" s="155"/>
      <c r="G301" s="86"/>
      <c r="H301" s="87"/>
      <c r="I301" s="87"/>
      <c r="J301" s="87"/>
      <c r="K301" s="86"/>
      <c r="L301" s="86"/>
      <c r="M301" s="86"/>
      <c r="N301" s="86"/>
      <c r="O301" s="87"/>
      <c r="P301" s="87"/>
      <c r="Q301" s="87"/>
    </row>
    <row x14ac:dyDescent="0.25" r="302" customHeight="1" ht="17.25">
      <c r="A302" s="156"/>
      <c r="B302" s="157"/>
      <c r="C302" s="155"/>
      <c r="D302" s="155"/>
      <c r="E302" s="155"/>
      <c r="F302" s="155"/>
      <c r="G302" s="86"/>
      <c r="H302" s="87"/>
      <c r="I302" s="87"/>
      <c r="J302" s="87"/>
      <c r="K302" s="86"/>
      <c r="L302" s="86"/>
      <c r="M302" s="86"/>
      <c r="N302" s="86"/>
      <c r="O302" s="87"/>
      <c r="P302" s="87"/>
      <c r="Q302" s="87"/>
    </row>
    <row x14ac:dyDescent="0.25" r="303" customHeight="1" ht="17.25">
      <c r="A303" s="156"/>
      <c r="B303" s="157"/>
      <c r="C303" s="155"/>
      <c r="D303" s="155"/>
      <c r="E303" s="155"/>
      <c r="F303" s="155"/>
      <c r="G303" s="86"/>
      <c r="H303" s="87"/>
      <c r="I303" s="87"/>
      <c r="J303" s="87"/>
      <c r="K303" s="86"/>
      <c r="L303" s="86"/>
      <c r="M303" s="86"/>
      <c r="N303" s="86"/>
      <c r="O303" s="87"/>
      <c r="P303" s="87"/>
      <c r="Q303" s="87"/>
    </row>
    <row x14ac:dyDescent="0.25" r="304" customHeight="1" ht="17.25">
      <c r="A304" s="156"/>
      <c r="B304" s="157"/>
      <c r="C304" s="155"/>
      <c r="D304" s="155"/>
      <c r="E304" s="155"/>
      <c r="F304" s="155"/>
      <c r="G304" s="86"/>
      <c r="H304" s="87"/>
      <c r="I304" s="87"/>
      <c r="J304" s="87"/>
      <c r="K304" s="86"/>
      <c r="L304" s="86"/>
      <c r="M304" s="86"/>
      <c r="N304" s="86"/>
      <c r="O304" s="87"/>
      <c r="P304" s="87"/>
      <c r="Q304" s="87"/>
    </row>
    <row x14ac:dyDescent="0.25" r="305" customHeight="1" ht="17.25">
      <c r="A305" s="156"/>
      <c r="B305" s="157"/>
      <c r="C305" s="155"/>
      <c r="D305" s="155"/>
      <c r="E305" s="155"/>
      <c r="F305" s="155"/>
      <c r="G305" s="86"/>
      <c r="H305" s="87"/>
      <c r="I305" s="87"/>
      <c r="J305" s="87"/>
      <c r="K305" s="86"/>
      <c r="L305" s="86"/>
      <c r="M305" s="86"/>
      <c r="N305" s="86"/>
      <c r="O305" s="87"/>
      <c r="P305" s="87"/>
      <c r="Q305" s="87"/>
    </row>
    <row x14ac:dyDescent="0.25" r="306" customHeight="1" ht="17.25">
      <c r="A306" s="156"/>
      <c r="B306" s="157"/>
      <c r="C306" s="155"/>
      <c r="D306" s="155"/>
      <c r="E306" s="155"/>
      <c r="F306" s="155"/>
      <c r="G306" s="86"/>
      <c r="H306" s="87"/>
      <c r="I306" s="87"/>
      <c r="J306" s="87"/>
      <c r="K306" s="86"/>
      <c r="L306" s="86"/>
      <c r="M306" s="86"/>
      <c r="N306" s="86"/>
      <c r="O306" s="87"/>
      <c r="P306" s="87"/>
      <c r="Q306" s="87"/>
    </row>
    <row x14ac:dyDescent="0.25" r="307" customHeight="1" ht="17.25">
      <c r="A307" s="156"/>
      <c r="B307" s="157"/>
      <c r="C307" s="155"/>
      <c r="D307" s="155"/>
      <c r="E307" s="155"/>
      <c r="F307" s="155"/>
      <c r="G307" s="86"/>
      <c r="H307" s="87"/>
      <c r="I307" s="87"/>
      <c r="J307" s="87"/>
      <c r="K307" s="86"/>
      <c r="L307" s="86"/>
      <c r="M307" s="86"/>
      <c r="N307" s="86"/>
      <c r="O307" s="87"/>
      <c r="P307" s="87"/>
      <c r="Q307" s="87"/>
    </row>
    <row x14ac:dyDescent="0.25" r="308" customHeight="1" ht="17.25">
      <c r="A308" s="156"/>
      <c r="B308" s="157"/>
      <c r="C308" s="155"/>
      <c r="D308" s="155"/>
      <c r="E308" s="155"/>
      <c r="F308" s="155"/>
      <c r="G308" s="86"/>
      <c r="H308" s="87"/>
      <c r="I308" s="87"/>
      <c r="J308" s="87"/>
      <c r="K308" s="86"/>
      <c r="L308" s="86"/>
      <c r="M308" s="86"/>
      <c r="N308" s="86"/>
      <c r="O308" s="87"/>
      <c r="P308" s="87"/>
      <c r="Q308" s="87"/>
    </row>
    <row x14ac:dyDescent="0.25" r="309" customHeight="1" ht="17.25">
      <c r="A309" s="156"/>
      <c r="B309" s="157"/>
      <c r="C309" s="155"/>
      <c r="D309" s="155"/>
      <c r="E309" s="155"/>
      <c r="F309" s="155"/>
      <c r="G309" s="86"/>
      <c r="H309" s="87"/>
      <c r="I309" s="87"/>
      <c r="J309" s="87"/>
      <c r="K309" s="86"/>
      <c r="L309" s="86"/>
      <c r="M309" s="86"/>
      <c r="N309" s="86"/>
      <c r="O309" s="87"/>
      <c r="P309" s="87"/>
      <c r="Q309" s="87"/>
    </row>
    <row x14ac:dyDescent="0.25" r="310" customHeight="1" ht="17.25">
      <c r="A310" s="156"/>
      <c r="B310" s="157"/>
      <c r="C310" s="155"/>
      <c r="D310" s="155"/>
      <c r="E310" s="155"/>
      <c r="F310" s="155"/>
      <c r="G310" s="86"/>
      <c r="H310" s="87"/>
      <c r="I310" s="87"/>
      <c r="J310" s="87"/>
      <c r="K310" s="86"/>
      <c r="L310" s="86"/>
      <c r="M310" s="86"/>
      <c r="N310" s="86"/>
      <c r="O310" s="87"/>
      <c r="P310" s="87"/>
      <c r="Q310" s="87"/>
    </row>
    <row x14ac:dyDescent="0.25" r="311" customHeight="1" ht="17.25">
      <c r="A311" s="156"/>
      <c r="B311" s="157"/>
      <c r="C311" s="155"/>
      <c r="D311" s="155"/>
      <c r="E311" s="155"/>
      <c r="F311" s="155"/>
      <c r="G311" s="86"/>
      <c r="H311" s="87"/>
      <c r="I311" s="87"/>
      <c r="J311" s="87"/>
      <c r="K311" s="86"/>
      <c r="L311" s="86"/>
      <c r="M311" s="86"/>
      <c r="N311" s="86"/>
      <c r="O311" s="87"/>
      <c r="P311" s="87"/>
      <c r="Q311" s="87"/>
    </row>
    <row x14ac:dyDescent="0.25" r="312" customHeight="1" ht="17.25">
      <c r="A312" s="156"/>
      <c r="B312" s="157"/>
      <c r="C312" s="155"/>
      <c r="D312" s="155"/>
      <c r="E312" s="155"/>
      <c r="F312" s="155"/>
      <c r="G312" s="86"/>
      <c r="H312" s="87"/>
      <c r="I312" s="87"/>
      <c r="J312" s="87"/>
      <c r="K312" s="86"/>
      <c r="L312" s="86"/>
      <c r="M312" s="86"/>
      <c r="N312" s="86"/>
      <c r="O312" s="87"/>
      <c r="P312" s="87"/>
      <c r="Q312" s="87"/>
    </row>
    <row x14ac:dyDescent="0.25" r="313" customHeight="1" ht="17.25">
      <c r="A313" s="156"/>
      <c r="B313" s="157"/>
      <c r="C313" s="155"/>
      <c r="D313" s="155"/>
      <c r="E313" s="155"/>
      <c r="F313" s="155"/>
      <c r="G313" s="86"/>
      <c r="H313" s="87"/>
      <c r="I313" s="87"/>
      <c r="J313" s="87"/>
      <c r="K313" s="86"/>
      <c r="L313" s="86"/>
      <c r="M313" s="86"/>
      <c r="N313" s="86"/>
      <c r="O313" s="87"/>
      <c r="P313" s="87"/>
      <c r="Q313" s="87"/>
    </row>
    <row x14ac:dyDescent="0.25" r="314" customHeight="1" ht="17.25">
      <c r="A314" s="156"/>
      <c r="B314" s="157"/>
      <c r="C314" s="155"/>
      <c r="D314" s="155"/>
      <c r="E314" s="155"/>
      <c r="F314" s="155"/>
      <c r="G314" s="86"/>
      <c r="H314" s="87"/>
      <c r="I314" s="87"/>
      <c r="J314" s="87"/>
      <c r="K314" s="86"/>
      <c r="L314" s="86"/>
      <c r="M314" s="86"/>
      <c r="N314" s="86"/>
      <c r="O314" s="87"/>
      <c r="P314" s="87"/>
      <c r="Q314" s="87"/>
    </row>
    <row x14ac:dyDescent="0.25" r="315" customHeight="1" ht="17.25">
      <c r="A315" s="156"/>
      <c r="B315" s="157"/>
      <c r="C315" s="155"/>
      <c r="D315" s="155"/>
      <c r="E315" s="155"/>
      <c r="F315" s="155"/>
      <c r="G315" s="86"/>
      <c r="H315" s="87"/>
      <c r="I315" s="87"/>
      <c r="J315" s="87"/>
      <c r="K315" s="86"/>
      <c r="L315" s="86"/>
      <c r="M315" s="86"/>
      <c r="N315" s="86"/>
      <c r="O315" s="87"/>
      <c r="P315" s="87"/>
      <c r="Q315" s="87"/>
    </row>
    <row x14ac:dyDescent="0.25" r="316" customHeight="1" ht="17.25">
      <c r="A316" s="156"/>
      <c r="B316" s="157"/>
      <c r="C316" s="155"/>
      <c r="D316" s="155"/>
      <c r="E316" s="155"/>
      <c r="F316" s="155"/>
      <c r="G316" s="86"/>
      <c r="H316" s="87"/>
      <c r="I316" s="87"/>
      <c r="J316" s="87"/>
      <c r="K316" s="86"/>
      <c r="L316" s="86"/>
      <c r="M316" s="86"/>
      <c r="N316" s="86"/>
      <c r="O316" s="87"/>
      <c r="P316" s="87"/>
      <c r="Q316" s="87"/>
    </row>
    <row x14ac:dyDescent="0.25" r="317" customHeight="1" ht="17.25">
      <c r="A317" s="156"/>
      <c r="B317" s="157"/>
      <c r="C317" s="155"/>
      <c r="D317" s="155"/>
      <c r="E317" s="155"/>
      <c r="F317" s="155"/>
      <c r="G317" s="86"/>
      <c r="H317" s="87"/>
      <c r="I317" s="87"/>
      <c r="J317" s="87"/>
      <c r="K317" s="86"/>
      <c r="L317" s="86"/>
      <c r="M317" s="86"/>
      <c r="N317" s="86"/>
      <c r="O317" s="87"/>
      <c r="P317" s="87"/>
      <c r="Q317" s="87"/>
    </row>
    <row x14ac:dyDescent="0.25" r="318" customHeight="1" ht="17.25">
      <c r="A318" s="156"/>
      <c r="B318" s="157"/>
      <c r="C318" s="155"/>
      <c r="D318" s="155"/>
      <c r="E318" s="155"/>
      <c r="F318" s="155"/>
      <c r="G318" s="86"/>
      <c r="H318" s="87"/>
      <c r="I318" s="87"/>
      <c r="J318" s="87"/>
      <c r="K318" s="86"/>
      <c r="L318" s="86"/>
      <c r="M318" s="86"/>
      <c r="N318" s="86"/>
      <c r="O318" s="87"/>
      <c r="P318" s="87"/>
      <c r="Q318" s="87"/>
    </row>
    <row x14ac:dyDescent="0.25" r="319" customHeight="1" ht="17.25">
      <c r="A319" s="156"/>
      <c r="B319" s="157"/>
      <c r="C319" s="155"/>
      <c r="D319" s="155"/>
      <c r="E319" s="155"/>
      <c r="F319" s="155"/>
      <c r="G319" s="86"/>
      <c r="H319" s="87"/>
      <c r="I319" s="87"/>
      <c r="J319" s="87"/>
      <c r="K319" s="86"/>
      <c r="L319" s="86"/>
      <c r="M319" s="86"/>
      <c r="N319" s="86"/>
      <c r="O319" s="87"/>
      <c r="P319" s="87"/>
      <c r="Q319" s="87"/>
    </row>
    <row x14ac:dyDescent="0.25" r="320" customHeight="1" ht="17.25">
      <c r="A320" s="156"/>
      <c r="B320" s="157"/>
      <c r="C320" s="155"/>
      <c r="D320" s="155"/>
      <c r="E320" s="155"/>
      <c r="F320" s="155"/>
      <c r="G320" s="86"/>
      <c r="H320" s="87"/>
      <c r="I320" s="87"/>
      <c r="J320" s="87"/>
      <c r="K320" s="86"/>
      <c r="L320" s="86"/>
      <c r="M320" s="86"/>
      <c r="N320" s="86"/>
      <c r="O320" s="87"/>
      <c r="P320" s="87"/>
      <c r="Q320" s="87"/>
    </row>
    <row x14ac:dyDescent="0.25" r="321" customHeight="1" ht="17.25">
      <c r="A321" s="156"/>
      <c r="B321" s="157"/>
      <c r="C321" s="155"/>
      <c r="D321" s="155"/>
      <c r="E321" s="155"/>
      <c r="F321" s="155"/>
      <c r="G321" s="86"/>
      <c r="H321" s="87"/>
      <c r="I321" s="87"/>
      <c r="J321" s="87"/>
      <c r="K321" s="86"/>
      <c r="L321" s="86"/>
      <c r="M321" s="86"/>
      <c r="N321" s="86"/>
      <c r="O321" s="87"/>
      <c r="P321" s="87"/>
      <c r="Q321" s="87"/>
    </row>
    <row x14ac:dyDescent="0.25" r="322" customHeight="1" ht="17.25">
      <c r="A322" s="156"/>
      <c r="B322" s="157"/>
      <c r="C322" s="155"/>
      <c r="D322" s="155"/>
      <c r="E322" s="155"/>
      <c r="F322" s="155"/>
      <c r="G322" s="86"/>
      <c r="H322" s="87"/>
      <c r="I322" s="87"/>
      <c r="J322" s="87"/>
      <c r="K322" s="86"/>
      <c r="L322" s="86"/>
      <c r="M322" s="86"/>
      <c r="N322" s="86"/>
      <c r="O322" s="87"/>
      <c r="P322" s="87"/>
      <c r="Q322" s="87"/>
    </row>
    <row x14ac:dyDescent="0.25" r="323" customHeight="1" ht="17.25">
      <c r="A323" s="156"/>
      <c r="B323" s="157"/>
      <c r="C323" s="155"/>
      <c r="D323" s="155"/>
      <c r="E323" s="155"/>
      <c r="F323" s="155"/>
      <c r="G323" s="86"/>
      <c r="H323" s="87"/>
      <c r="I323" s="87"/>
      <c r="J323" s="87"/>
      <c r="K323" s="86"/>
      <c r="L323" s="86"/>
      <c r="M323" s="86"/>
      <c r="N323" s="86"/>
      <c r="O323" s="87"/>
      <c r="P323" s="87"/>
      <c r="Q323" s="87"/>
    </row>
    <row x14ac:dyDescent="0.25" r="324" customHeight="1" ht="17.25">
      <c r="A324" s="156"/>
      <c r="B324" s="157"/>
      <c r="C324" s="155"/>
      <c r="D324" s="155"/>
      <c r="E324" s="155"/>
      <c r="F324" s="155"/>
      <c r="G324" s="86"/>
      <c r="H324" s="87"/>
      <c r="I324" s="87"/>
      <c r="J324" s="87"/>
      <c r="K324" s="86"/>
      <c r="L324" s="86"/>
      <c r="M324" s="86"/>
      <c r="N324" s="86"/>
      <c r="O324" s="87"/>
      <c r="P324" s="87"/>
      <c r="Q324" s="87"/>
    </row>
    <row x14ac:dyDescent="0.25" r="325" customHeight="1" ht="17.25">
      <c r="A325" s="156"/>
      <c r="B325" s="157"/>
      <c r="C325" s="155"/>
      <c r="D325" s="155"/>
      <c r="E325" s="155"/>
      <c r="F325" s="155"/>
      <c r="G325" s="86"/>
      <c r="H325" s="87"/>
      <c r="I325" s="87"/>
      <c r="J325" s="87"/>
      <c r="K325" s="86"/>
      <c r="L325" s="86"/>
      <c r="M325" s="86"/>
      <c r="N325" s="86"/>
      <c r="O325" s="87"/>
      <c r="P325" s="87"/>
      <c r="Q325" s="87"/>
    </row>
    <row x14ac:dyDescent="0.25" r="326" customHeight="1" ht="17.25">
      <c r="A326" s="156"/>
      <c r="B326" s="157"/>
      <c r="C326" s="155"/>
      <c r="D326" s="155"/>
      <c r="E326" s="155"/>
      <c r="F326" s="155"/>
      <c r="G326" s="86"/>
      <c r="H326" s="87"/>
      <c r="I326" s="87"/>
      <c r="J326" s="87"/>
      <c r="K326" s="86"/>
      <c r="L326" s="86"/>
      <c r="M326" s="86"/>
      <c r="N326" s="86"/>
      <c r="O326" s="87"/>
      <c r="P326" s="87"/>
      <c r="Q326" s="87"/>
    </row>
    <row x14ac:dyDescent="0.25" r="327" customHeight="1" ht="17.25">
      <c r="A327" s="156"/>
      <c r="B327" s="157"/>
      <c r="C327" s="155"/>
      <c r="D327" s="155"/>
      <c r="E327" s="155"/>
      <c r="F327" s="155"/>
      <c r="G327" s="86"/>
      <c r="H327" s="87"/>
      <c r="I327" s="87"/>
      <c r="J327" s="87"/>
      <c r="K327" s="86"/>
      <c r="L327" s="86"/>
      <c r="M327" s="86"/>
      <c r="N327" s="86"/>
      <c r="O327" s="87"/>
      <c r="P327" s="87"/>
      <c r="Q327" s="87"/>
    </row>
    <row x14ac:dyDescent="0.25" r="328" customHeight="1" ht="17.25">
      <c r="A328" s="156"/>
      <c r="B328" s="157"/>
      <c r="C328" s="155"/>
      <c r="D328" s="155"/>
      <c r="E328" s="155"/>
      <c r="F328" s="155"/>
      <c r="G328" s="86"/>
      <c r="H328" s="87"/>
      <c r="I328" s="87"/>
      <c r="J328" s="87"/>
      <c r="K328" s="86"/>
      <c r="L328" s="86"/>
      <c r="M328" s="86"/>
      <c r="N328" s="86"/>
      <c r="O328" s="87"/>
      <c r="P328" s="87"/>
      <c r="Q328" s="87"/>
    </row>
    <row x14ac:dyDescent="0.25" r="329" customHeight="1" ht="17.25">
      <c r="A329" s="156"/>
      <c r="B329" s="157"/>
      <c r="C329" s="155"/>
      <c r="D329" s="155"/>
      <c r="E329" s="155"/>
      <c r="F329" s="155"/>
      <c r="G329" s="86"/>
      <c r="H329" s="87"/>
      <c r="I329" s="87"/>
      <c r="J329" s="87"/>
      <c r="K329" s="86"/>
      <c r="L329" s="86"/>
      <c r="M329" s="86"/>
      <c r="N329" s="86"/>
      <c r="O329" s="87"/>
      <c r="P329" s="87"/>
      <c r="Q329" s="87"/>
    </row>
    <row x14ac:dyDescent="0.25" r="330" customHeight="1" ht="17.25">
      <c r="A330" s="156"/>
      <c r="B330" s="157"/>
      <c r="C330" s="155"/>
      <c r="D330" s="155"/>
      <c r="E330" s="155"/>
      <c r="F330" s="155"/>
      <c r="G330" s="86"/>
      <c r="H330" s="87"/>
      <c r="I330" s="87"/>
      <c r="J330" s="87"/>
      <c r="K330" s="86"/>
      <c r="L330" s="86"/>
      <c r="M330" s="86"/>
      <c r="N330" s="86"/>
      <c r="O330" s="87"/>
      <c r="P330" s="87"/>
      <c r="Q330" s="87"/>
    </row>
    <row x14ac:dyDescent="0.25" r="331" customHeight="1" ht="17.25">
      <c r="A331" s="156"/>
      <c r="B331" s="157"/>
      <c r="C331" s="155"/>
      <c r="D331" s="155"/>
      <c r="E331" s="155"/>
      <c r="F331" s="155"/>
      <c r="G331" s="86"/>
      <c r="H331" s="87"/>
      <c r="I331" s="87"/>
      <c r="J331" s="87"/>
      <c r="K331" s="86"/>
      <c r="L331" s="86"/>
      <c r="M331" s="86"/>
      <c r="N331" s="86"/>
      <c r="O331" s="87"/>
      <c r="P331" s="87"/>
      <c r="Q331" s="87"/>
    </row>
    <row x14ac:dyDescent="0.25" r="332" customHeight="1" ht="17.25">
      <c r="A332" s="156"/>
      <c r="B332" s="157"/>
      <c r="C332" s="155"/>
      <c r="D332" s="155"/>
      <c r="E332" s="155"/>
      <c r="F332" s="155"/>
      <c r="G332" s="86"/>
      <c r="H332" s="87"/>
      <c r="I332" s="87"/>
      <c r="J332" s="87"/>
      <c r="K332" s="86"/>
      <c r="L332" s="86"/>
      <c r="M332" s="86"/>
      <c r="N332" s="86"/>
      <c r="O332" s="87"/>
      <c r="P332" s="87"/>
      <c r="Q332" s="87"/>
    </row>
    <row x14ac:dyDescent="0.25" r="333" customHeight="1" ht="17.25">
      <c r="A333" s="156"/>
      <c r="B333" s="157"/>
      <c r="C333" s="155"/>
      <c r="D333" s="155"/>
      <c r="E333" s="155"/>
      <c r="F333" s="155"/>
      <c r="G333" s="86"/>
      <c r="H333" s="87"/>
      <c r="I333" s="87"/>
      <c r="J333" s="87"/>
      <c r="K333" s="86"/>
      <c r="L333" s="86"/>
      <c r="M333" s="86"/>
      <c r="N333" s="86"/>
      <c r="O333" s="87"/>
      <c r="P333" s="87"/>
      <c r="Q333" s="87"/>
    </row>
    <row x14ac:dyDescent="0.25" r="334" customHeight="1" ht="17.25">
      <c r="A334" s="156"/>
      <c r="B334" s="157"/>
      <c r="C334" s="155"/>
      <c r="D334" s="155"/>
      <c r="E334" s="155"/>
      <c r="F334" s="155"/>
      <c r="G334" s="86"/>
      <c r="H334" s="87"/>
      <c r="I334" s="87"/>
      <c r="J334" s="87"/>
      <c r="K334" s="86"/>
      <c r="L334" s="86"/>
      <c r="M334" s="86"/>
      <c r="N334" s="86"/>
      <c r="O334" s="87"/>
      <c r="P334" s="87"/>
      <c r="Q334" s="87"/>
    </row>
    <row x14ac:dyDescent="0.25" r="335" customHeight="1" ht="17.25">
      <c r="A335" s="156"/>
      <c r="B335" s="157"/>
      <c r="C335" s="155"/>
      <c r="D335" s="155"/>
      <c r="E335" s="155"/>
      <c r="F335" s="155"/>
      <c r="G335" s="86"/>
      <c r="H335" s="87"/>
      <c r="I335" s="87"/>
      <c r="J335" s="87"/>
      <c r="K335" s="86"/>
      <c r="L335" s="86"/>
      <c r="M335" s="86"/>
      <c r="N335" s="86"/>
      <c r="O335" s="87"/>
      <c r="P335" s="87"/>
      <c r="Q335" s="87"/>
    </row>
    <row x14ac:dyDescent="0.25" r="336" customHeight="1" ht="17.25">
      <c r="A336" s="156"/>
      <c r="B336" s="157"/>
      <c r="C336" s="155"/>
      <c r="D336" s="155"/>
      <c r="E336" s="155"/>
      <c r="F336" s="155"/>
      <c r="G336" s="86"/>
      <c r="H336" s="87"/>
      <c r="I336" s="87"/>
      <c r="J336" s="87"/>
      <c r="K336" s="86"/>
      <c r="L336" s="86"/>
      <c r="M336" s="86"/>
      <c r="N336" s="86"/>
      <c r="O336" s="87"/>
      <c r="P336" s="87"/>
      <c r="Q336" s="87"/>
    </row>
    <row x14ac:dyDescent="0.25" r="337" customHeight="1" ht="17.25">
      <c r="A337" s="156"/>
      <c r="B337" s="157"/>
      <c r="C337" s="155"/>
      <c r="D337" s="155"/>
      <c r="E337" s="155"/>
      <c r="F337" s="155"/>
      <c r="G337" s="86"/>
      <c r="H337" s="87"/>
      <c r="I337" s="87"/>
      <c r="J337" s="87"/>
      <c r="K337" s="86"/>
      <c r="L337" s="86"/>
      <c r="M337" s="86"/>
      <c r="N337" s="86"/>
      <c r="O337" s="87"/>
      <c r="P337" s="87"/>
      <c r="Q337" s="87"/>
    </row>
    <row x14ac:dyDescent="0.25" r="338" customHeight="1" ht="17.25">
      <c r="A338" s="156"/>
      <c r="B338" s="157"/>
      <c r="C338" s="155"/>
      <c r="D338" s="155"/>
      <c r="E338" s="155"/>
      <c r="F338" s="155"/>
      <c r="G338" s="86"/>
      <c r="H338" s="87"/>
      <c r="I338" s="87"/>
      <c r="J338" s="87"/>
      <c r="K338" s="86"/>
      <c r="L338" s="86"/>
      <c r="M338" s="86"/>
      <c r="N338" s="86"/>
      <c r="O338" s="87"/>
      <c r="P338" s="87"/>
      <c r="Q338" s="87"/>
    </row>
    <row x14ac:dyDescent="0.25" r="339" customHeight="1" ht="17.25">
      <c r="A339" s="156"/>
      <c r="B339" s="157"/>
      <c r="C339" s="155"/>
      <c r="D339" s="155"/>
      <c r="E339" s="155"/>
      <c r="F339" s="155"/>
      <c r="G339" s="86"/>
      <c r="H339" s="87"/>
      <c r="I339" s="87"/>
      <c r="J339" s="87"/>
      <c r="K339" s="86"/>
      <c r="L339" s="86"/>
      <c r="M339" s="86"/>
      <c r="N339" s="86"/>
      <c r="O339" s="87"/>
      <c r="P339" s="87"/>
      <c r="Q339" s="87"/>
    </row>
    <row x14ac:dyDescent="0.25" r="340" customHeight="1" ht="17.25">
      <c r="A340" s="156"/>
      <c r="B340" s="157"/>
      <c r="C340" s="155"/>
      <c r="D340" s="155"/>
      <c r="E340" s="155"/>
      <c r="F340" s="155"/>
      <c r="G340" s="86"/>
      <c r="H340" s="87"/>
      <c r="I340" s="87"/>
      <c r="J340" s="87"/>
      <c r="K340" s="86"/>
      <c r="L340" s="86"/>
      <c r="M340" s="86"/>
      <c r="N340" s="86"/>
      <c r="O340" s="87"/>
      <c r="P340" s="87"/>
      <c r="Q340" s="87"/>
    </row>
    <row x14ac:dyDescent="0.25" r="341" customHeight="1" ht="17.25">
      <c r="A341" s="156"/>
      <c r="B341" s="157"/>
      <c r="C341" s="155"/>
      <c r="D341" s="155"/>
      <c r="E341" s="155"/>
      <c r="F341" s="155"/>
      <c r="G341" s="86"/>
      <c r="H341" s="87"/>
      <c r="I341" s="87"/>
      <c r="J341" s="87"/>
      <c r="K341" s="86"/>
      <c r="L341" s="86"/>
      <c r="M341" s="86"/>
      <c r="N341" s="86"/>
      <c r="O341" s="87"/>
      <c r="P341" s="87"/>
      <c r="Q341" s="87"/>
    </row>
    <row x14ac:dyDescent="0.25" r="342" customHeight="1" ht="17.25">
      <c r="A342" s="156"/>
      <c r="B342" s="157"/>
      <c r="C342" s="155"/>
      <c r="D342" s="155"/>
      <c r="E342" s="155"/>
      <c r="F342" s="155"/>
      <c r="G342" s="86"/>
      <c r="H342" s="87"/>
      <c r="I342" s="87"/>
      <c r="J342" s="87"/>
      <c r="K342" s="86"/>
      <c r="L342" s="86"/>
      <c r="M342" s="86"/>
      <c r="N342" s="86"/>
      <c r="O342" s="87"/>
      <c r="P342" s="87"/>
      <c r="Q342" s="87"/>
    </row>
    <row x14ac:dyDescent="0.25" r="343" customHeight="1" ht="17.25">
      <c r="A343" s="156"/>
      <c r="B343" s="157"/>
      <c r="C343" s="155"/>
      <c r="D343" s="155"/>
      <c r="E343" s="155"/>
      <c r="F343" s="155"/>
      <c r="G343" s="86"/>
      <c r="H343" s="87"/>
      <c r="I343" s="87"/>
      <c r="J343" s="87"/>
      <c r="K343" s="86"/>
      <c r="L343" s="86"/>
      <c r="M343" s="86"/>
      <c r="N343" s="86"/>
      <c r="O343" s="87"/>
      <c r="P343" s="87"/>
      <c r="Q343" s="87"/>
    </row>
    <row x14ac:dyDescent="0.25" r="344" customHeight="1" ht="17.25">
      <c r="A344" s="156"/>
      <c r="B344" s="157"/>
      <c r="C344" s="155"/>
      <c r="D344" s="155"/>
      <c r="E344" s="155"/>
      <c r="F344" s="155"/>
      <c r="G344" s="86"/>
      <c r="H344" s="87"/>
      <c r="I344" s="87"/>
      <c r="J344" s="87"/>
      <c r="K344" s="86"/>
      <c r="L344" s="86"/>
      <c r="M344" s="86"/>
      <c r="N344" s="86"/>
      <c r="O344" s="87"/>
      <c r="P344" s="87"/>
      <c r="Q344" s="87"/>
    </row>
    <row x14ac:dyDescent="0.25" r="345" customHeight="1" ht="17.25">
      <c r="A345" s="156"/>
      <c r="B345" s="157"/>
      <c r="C345" s="155"/>
      <c r="D345" s="155"/>
      <c r="E345" s="155"/>
      <c r="F345" s="155"/>
      <c r="G345" s="86"/>
      <c r="H345" s="87"/>
      <c r="I345" s="87"/>
      <c r="J345" s="87"/>
      <c r="K345" s="86"/>
      <c r="L345" s="86"/>
      <c r="M345" s="86"/>
      <c r="N345" s="86"/>
      <c r="O345" s="87"/>
      <c r="P345" s="87"/>
      <c r="Q345" s="87"/>
    </row>
    <row x14ac:dyDescent="0.25" r="346" customHeight="1" ht="17.25">
      <c r="A346" s="156"/>
      <c r="B346" s="157"/>
      <c r="C346" s="155"/>
      <c r="D346" s="155"/>
      <c r="E346" s="155"/>
      <c r="F346" s="155"/>
      <c r="G346" s="86"/>
      <c r="H346" s="87"/>
      <c r="I346" s="87"/>
      <c r="J346" s="87"/>
      <c r="K346" s="86"/>
      <c r="L346" s="86"/>
      <c r="M346" s="86"/>
      <c r="N346" s="86"/>
      <c r="O346" s="87"/>
      <c r="P346" s="87"/>
      <c r="Q346" s="87"/>
    </row>
    <row x14ac:dyDescent="0.25" r="347" customHeight="1" ht="17.25">
      <c r="A347" s="156"/>
      <c r="B347" s="157"/>
      <c r="C347" s="155"/>
      <c r="D347" s="155"/>
      <c r="E347" s="155"/>
      <c r="F347" s="155"/>
      <c r="G347" s="86"/>
      <c r="H347" s="87"/>
      <c r="I347" s="87"/>
      <c r="J347" s="87"/>
      <c r="K347" s="86"/>
      <c r="L347" s="86"/>
      <c r="M347" s="86"/>
      <c r="N347" s="86"/>
      <c r="O347" s="87"/>
      <c r="P347" s="87"/>
      <c r="Q347" s="87"/>
    </row>
    <row x14ac:dyDescent="0.25" r="348" customHeight="1" ht="17.25">
      <c r="A348" s="156"/>
      <c r="B348" s="157"/>
      <c r="C348" s="155"/>
      <c r="D348" s="155"/>
      <c r="E348" s="155"/>
      <c r="F348" s="155"/>
      <c r="G348" s="86"/>
      <c r="H348" s="87"/>
      <c r="I348" s="87"/>
      <c r="J348" s="87"/>
      <c r="K348" s="86"/>
      <c r="L348" s="86"/>
      <c r="M348" s="86"/>
      <c r="N348" s="86"/>
      <c r="O348" s="87"/>
      <c r="P348" s="87"/>
      <c r="Q348" s="87"/>
    </row>
    <row x14ac:dyDescent="0.25" r="349" customHeight="1" ht="17.25">
      <c r="A349" s="156"/>
      <c r="B349" s="157"/>
      <c r="C349" s="155"/>
      <c r="D349" s="155"/>
      <c r="E349" s="155"/>
      <c r="F349" s="155"/>
      <c r="G349" s="86"/>
      <c r="H349" s="87"/>
      <c r="I349" s="87"/>
      <c r="J349" s="87"/>
      <c r="K349" s="86"/>
      <c r="L349" s="86"/>
      <c r="M349" s="86"/>
      <c r="N349" s="86"/>
      <c r="O349" s="87"/>
      <c r="P349" s="87"/>
      <c r="Q349" s="87"/>
    </row>
    <row x14ac:dyDescent="0.25" r="350" customHeight="1" ht="17.25">
      <c r="A350" s="156"/>
      <c r="B350" s="157"/>
      <c r="C350" s="155"/>
      <c r="D350" s="155"/>
      <c r="E350" s="155"/>
      <c r="F350" s="155"/>
      <c r="G350" s="86"/>
      <c r="H350" s="87"/>
      <c r="I350" s="87"/>
      <c r="J350" s="87"/>
      <c r="K350" s="86"/>
      <c r="L350" s="86"/>
      <c r="M350" s="86"/>
      <c r="N350" s="86"/>
      <c r="O350" s="87"/>
      <c r="P350" s="87"/>
      <c r="Q350" s="87"/>
    </row>
    <row x14ac:dyDescent="0.25" r="351" customHeight="1" ht="17.25">
      <c r="A351" s="156"/>
      <c r="B351" s="157"/>
      <c r="C351" s="155"/>
      <c r="D351" s="155"/>
      <c r="E351" s="155"/>
      <c r="F351" s="155"/>
      <c r="G351" s="86"/>
      <c r="H351" s="87"/>
      <c r="I351" s="87"/>
      <c r="J351" s="87"/>
      <c r="K351" s="86"/>
      <c r="L351" s="86"/>
      <c r="M351" s="86"/>
      <c r="N351" s="86"/>
      <c r="O351" s="87"/>
      <c r="P351" s="87"/>
      <c r="Q351" s="87"/>
    </row>
    <row x14ac:dyDescent="0.25" r="352" customHeight="1" ht="17.25">
      <c r="A352" s="156"/>
      <c r="B352" s="157"/>
      <c r="C352" s="155"/>
      <c r="D352" s="155"/>
      <c r="E352" s="155"/>
      <c r="F352" s="155"/>
      <c r="G352" s="86"/>
      <c r="H352" s="87"/>
      <c r="I352" s="87"/>
      <c r="J352" s="87"/>
      <c r="K352" s="86"/>
      <c r="L352" s="86"/>
      <c r="M352" s="86"/>
      <c r="N352" s="86"/>
      <c r="O352" s="87"/>
      <c r="P352" s="87"/>
      <c r="Q352" s="87"/>
    </row>
    <row x14ac:dyDescent="0.25" r="353" customHeight="1" ht="17.25">
      <c r="A353" s="156"/>
      <c r="B353" s="157"/>
      <c r="C353" s="155"/>
      <c r="D353" s="155"/>
      <c r="E353" s="155"/>
      <c r="F353" s="155"/>
      <c r="G353" s="86"/>
      <c r="H353" s="87"/>
      <c r="I353" s="87"/>
      <c r="J353" s="87"/>
      <c r="K353" s="86"/>
      <c r="L353" s="86"/>
      <c r="M353" s="86"/>
      <c r="N353" s="86"/>
      <c r="O353" s="87"/>
      <c r="P353" s="87"/>
      <c r="Q353" s="87"/>
    </row>
    <row x14ac:dyDescent="0.25" r="354" customHeight="1" ht="17.25">
      <c r="A354" s="156"/>
      <c r="B354" s="157"/>
      <c r="C354" s="155"/>
      <c r="D354" s="155"/>
      <c r="E354" s="155"/>
      <c r="F354" s="155"/>
      <c r="G354" s="86"/>
      <c r="H354" s="87"/>
      <c r="I354" s="87"/>
      <c r="J354" s="87"/>
      <c r="K354" s="86"/>
      <c r="L354" s="86"/>
      <c r="M354" s="86"/>
      <c r="N354" s="86"/>
      <c r="O354" s="87"/>
      <c r="P354" s="87"/>
      <c r="Q354" s="87"/>
    </row>
    <row x14ac:dyDescent="0.25" r="355" customHeight="1" ht="17.25">
      <c r="A355" s="156"/>
      <c r="B355" s="157"/>
      <c r="C355" s="155"/>
      <c r="D355" s="155"/>
      <c r="E355" s="155"/>
      <c r="F355" s="155"/>
      <c r="G355" s="86"/>
      <c r="H355" s="87"/>
      <c r="I355" s="87"/>
      <c r="J355" s="87"/>
      <c r="K355" s="86"/>
      <c r="L355" s="86"/>
      <c r="M355" s="86"/>
      <c r="N355" s="86"/>
      <c r="O355" s="87"/>
      <c r="P355" s="87"/>
      <c r="Q355" s="87"/>
    </row>
    <row x14ac:dyDescent="0.25" r="356" customHeight="1" ht="17.25">
      <c r="A356" s="156"/>
      <c r="B356" s="157"/>
      <c r="C356" s="155"/>
      <c r="D356" s="155"/>
      <c r="E356" s="155"/>
      <c r="F356" s="155"/>
      <c r="G356" s="86"/>
      <c r="H356" s="87"/>
      <c r="I356" s="87"/>
      <c r="J356" s="87"/>
      <c r="K356" s="86"/>
      <c r="L356" s="86"/>
      <c r="M356" s="86"/>
      <c r="N356" s="86"/>
      <c r="O356" s="87"/>
      <c r="P356" s="87"/>
      <c r="Q356" s="87"/>
    </row>
    <row x14ac:dyDescent="0.25" r="357" customHeight="1" ht="17.25">
      <c r="A357" s="156"/>
      <c r="B357" s="157"/>
      <c r="C357" s="155"/>
      <c r="D357" s="155"/>
      <c r="E357" s="155"/>
      <c r="F357" s="155"/>
      <c r="G357" s="86"/>
      <c r="H357" s="87"/>
      <c r="I357" s="87"/>
      <c r="J357" s="87"/>
      <c r="K357" s="86"/>
      <c r="L357" s="86"/>
      <c r="M357" s="86"/>
      <c r="N357" s="86"/>
      <c r="O357" s="87"/>
      <c r="P357" s="87"/>
      <c r="Q357" s="87"/>
    </row>
    <row x14ac:dyDescent="0.25" r="358" customHeight="1" ht="17.25">
      <c r="A358" s="156"/>
      <c r="B358" s="157"/>
      <c r="C358" s="155"/>
      <c r="D358" s="155"/>
      <c r="E358" s="155"/>
      <c r="F358" s="155"/>
      <c r="G358" s="86"/>
      <c r="H358" s="87"/>
      <c r="I358" s="87"/>
      <c r="J358" s="87"/>
      <c r="K358" s="86"/>
      <c r="L358" s="86"/>
      <c r="M358" s="86"/>
      <c r="N358" s="86"/>
      <c r="O358" s="87"/>
      <c r="P358" s="87"/>
      <c r="Q358" s="87"/>
    </row>
    <row x14ac:dyDescent="0.25" r="359" customHeight="1" ht="17.25">
      <c r="A359" s="156"/>
      <c r="B359" s="157"/>
      <c r="C359" s="155"/>
      <c r="D359" s="155"/>
      <c r="E359" s="155"/>
      <c r="F359" s="155"/>
      <c r="G359" s="86"/>
      <c r="H359" s="87"/>
      <c r="I359" s="87"/>
      <c r="J359" s="87"/>
      <c r="K359" s="86"/>
      <c r="L359" s="86"/>
      <c r="M359" s="86"/>
      <c r="N359" s="86"/>
      <c r="O359" s="87"/>
      <c r="P359" s="87"/>
      <c r="Q359" s="87"/>
    </row>
    <row x14ac:dyDescent="0.25" r="360" customHeight="1" ht="17.25">
      <c r="A360" s="156"/>
      <c r="B360" s="157"/>
      <c r="C360" s="155"/>
      <c r="D360" s="155"/>
      <c r="E360" s="155"/>
      <c r="F360" s="155"/>
      <c r="G360" s="86"/>
      <c r="H360" s="87"/>
      <c r="I360" s="87"/>
      <c r="J360" s="87"/>
      <c r="K360" s="86"/>
      <c r="L360" s="86"/>
      <c r="M360" s="86"/>
      <c r="N360" s="86"/>
      <c r="O360" s="87"/>
      <c r="P360" s="87"/>
      <c r="Q360" s="87"/>
    </row>
    <row x14ac:dyDescent="0.25" r="361" customHeight="1" ht="17.25">
      <c r="A361" s="156"/>
      <c r="B361" s="157"/>
      <c r="C361" s="155"/>
      <c r="D361" s="155"/>
      <c r="E361" s="155"/>
      <c r="F361" s="155"/>
      <c r="G361" s="86"/>
      <c r="H361" s="87"/>
      <c r="I361" s="87"/>
      <c r="J361" s="87"/>
      <c r="K361" s="86"/>
      <c r="L361" s="86"/>
      <c r="M361" s="86"/>
      <c r="N361" s="86"/>
      <c r="O361" s="87"/>
      <c r="P361" s="87"/>
      <c r="Q361" s="87"/>
    </row>
    <row x14ac:dyDescent="0.25" r="362" customHeight="1" ht="17.25">
      <c r="A362" s="156"/>
      <c r="B362" s="157"/>
      <c r="C362" s="155"/>
      <c r="D362" s="155"/>
      <c r="E362" s="155"/>
      <c r="F362" s="155"/>
      <c r="G362" s="86"/>
      <c r="H362" s="87"/>
      <c r="I362" s="87"/>
      <c r="J362" s="87"/>
      <c r="K362" s="86"/>
      <c r="L362" s="86"/>
      <c r="M362" s="86"/>
      <c r="N362" s="86"/>
      <c r="O362" s="87"/>
      <c r="P362" s="87"/>
      <c r="Q362" s="87"/>
    </row>
    <row x14ac:dyDescent="0.25" r="363" customHeight="1" ht="17.25">
      <c r="A363" s="156"/>
      <c r="B363" s="157"/>
      <c r="C363" s="155"/>
      <c r="D363" s="155"/>
      <c r="E363" s="155"/>
      <c r="F363" s="155"/>
      <c r="G363" s="86"/>
      <c r="H363" s="87"/>
      <c r="I363" s="87"/>
      <c r="J363" s="87"/>
      <c r="K363" s="86"/>
      <c r="L363" s="86"/>
      <c r="M363" s="86"/>
      <c r="N363" s="86"/>
      <c r="O363" s="87"/>
      <c r="P363" s="87"/>
      <c r="Q363" s="87"/>
    </row>
    <row x14ac:dyDescent="0.25" r="364" customHeight="1" ht="17.25">
      <c r="A364" s="156"/>
      <c r="B364" s="157"/>
      <c r="C364" s="155"/>
      <c r="D364" s="155"/>
      <c r="E364" s="155"/>
      <c r="F364" s="155"/>
      <c r="G364" s="86"/>
      <c r="H364" s="87"/>
      <c r="I364" s="87"/>
      <c r="J364" s="87"/>
      <c r="K364" s="86"/>
      <c r="L364" s="86"/>
      <c r="M364" s="86"/>
      <c r="N364" s="86"/>
      <c r="O364" s="87"/>
      <c r="P364" s="87"/>
      <c r="Q364" s="87"/>
    </row>
    <row x14ac:dyDescent="0.25" r="365" customHeight="1" ht="17.25">
      <c r="A365" s="156"/>
      <c r="B365" s="157"/>
      <c r="C365" s="155"/>
      <c r="D365" s="155"/>
      <c r="E365" s="155"/>
      <c r="F365" s="155"/>
      <c r="G365" s="86"/>
      <c r="H365" s="87"/>
      <c r="I365" s="87"/>
      <c r="J365" s="87"/>
      <c r="K365" s="86"/>
      <c r="L365" s="86"/>
      <c r="M365" s="86"/>
      <c r="N365" s="86"/>
      <c r="O365" s="87"/>
      <c r="P365" s="87"/>
      <c r="Q365" s="87"/>
    </row>
    <row x14ac:dyDescent="0.25" r="366" customHeight="1" ht="17.25">
      <c r="A366" s="156"/>
      <c r="B366" s="157"/>
      <c r="C366" s="155"/>
      <c r="D366" s="155"/>
      <c r="E366" s="155"/>
      <c r="F366" s="155"/>
      <c r="G366" s="86"/>
      <c r="H366" s="87"/>
      <c r="I366" s="87"/>
      <c r="J366" s="87"/>
      <c r="K366" s="86"/>
      <c r="L366" s="86"/>
      <c r="M366" s="86"/>
      <c r="N366" s="86"/>
      <c r="O366" s="87"/>
      <c r="P366" s="87"/>
      <c r="Q366" s="87"/>
    </row>
    <row x14ac:dyDescent="0.25" r="367" customHeight="1" ht="17.25">
      <c r="A367" s="156"/>
      <c r="B367" s="157"/>
      <c r="C367" s="155"/>
      <c r="D367" s="155"/>
      <c r="E367" s="155"/>
      <c r="F367" s="155"/>
      <c r="G367" s="86"/>
      <c r="H367" s="87"/>
      <c r="I367" s="87"/>
      <c r="J367" s="87"/>
      <c r="K367" s="86"/>
      <c r="L367" s="86"/>
      <c r="M367" s="86"/>
      <c r="N367" s="86"/>
      <c r="O367" s="87"/>
      <c r="P367" s="87"/>
      <c r="Q367" s="87"/>
    </row>
    <row x14ac:dyDescent="0.25" r="368" customHeight="1" ht="17.25">
      <c r="A368" s="156"/>
      <c r="B368" s="157"/>
      <c r="C368" s="155"/>
      <c r="D368" s="155"/>
      <c r="E368" s="155"/>
      <c r="F368" s="155"/>
      <c r="G368" s="86"/>
      <c r="H368" s="87"/>
      <c r="I368" s="87"/>
      <c r="J368" s="87"/>
      <c r="K368" s="86"/>
      <c r="L368" s="86"/>
      <c r="M368" s="86"/>
      <c r="N368" s="86"/>
      <c r="O368" s="87"/>
      <c r="P368" s="87"/>
      <c r="Q368" s="87"/>
    </row>
    <row x14ac:dyDescent="0.25" r="369" customHeight="1" ht="17.25">
      <c r="A369" s="156"/>
      <c r="B369" s="157"/>
      <c r="C369" s="155"/>
      <c r="D369" s="155"/>
      <c r="E369" s="155"/>
      <c r="F369" s="155"/>
      <c r="G369" s="86"/>
      <c r="H369" s="87"/>
      <c r="I369" s="87"/>
      <c r="J369" s="87"/>
      <c r="K369" s="86"/>
      <c r="L369" s="86"/>
      <c r="M369" s="86"/>
      <c r="N369" s="86"/>
      <c r="O369" s="87"/>
      <c r="P369" s="87"/>
      <c r="Q369" s="87"/>
    </row>
    <row x14ac:dyDescent="0.25" r="370" customHeight="1" ht="17.25">
      <c r="A370" s="156"/>
      <c r="B370" s="157"/>
      <c r="C370" s="155"/>
      <c r="D370" s="155"/>
      <c r="E370" s="155"/>
      <c r="F370" s="155"/>
      <c r="G370" s="86"/>
      <c r="H370" s="87"/>
      <c r="I370" s="87"/>
      <c r="J370" s="87"/>
      <c r="K370" s="86"/>
      <c r="L370" s="86"/>
      <c r="M370" s="86"/>
      <c r="N370" s="86"/>
      <c r="O370" s="87"/>
      <c r="P370" s="87"/>
      <c r="Q370" s="87"/>
    </row>
    <row x14ac:dyDescent="0.25" r="371" customHeight="1" ht="17.25">
      <c r="A371" s="156"/>
      <c r="B371" s="157"/>
      <c r="C371" s="155"/>
      <c r="D371" s="155"/>
      <c r="E371" s="155"/>
      <c r="F371" s="155"/>
      <c r="G371" s="86"/>
      <c r="H371" s="87"/>
      <c r="I371" s="87"/>
      <c r="J371" s="87"/>
      <c r="K371" s="86"/>
      <c r="L371" s="86"/>
      <c r="M371" s="86"/>
      <c r="N371" s="86"/>
      <c r="O371" s="87"/>
      <c r="P371" s="87"/>
      <c r="Q371" s="87"/>
    </row>
    <row x14ac:dyDescent="0.25" r="372" customHeight="1" ht="17.25">
      <c r="A372" s="156"/>
      <c r="B372" s="157"/>
      <c r="C372" s="155"/>
      <c r="D372" s="155"/>
      <c r="E372" s="155"/>
      <c r="F372" s="155"/>
      <c r="G372" s="86"/>
      <c r="H372" s="87"/>
      <c r="I372" s="87"/>
      <c r="J372" s="87"/>
      <c r="K372" s="86"/>
      <c r="L372" s="86"/>
      <c r="M372" s="86"/>
      <c r="N372" s="86"/>
      <c r="O372" s="87"/>
      <c r="P372" s="87"/>
      <c r="Q372" s="87"/>
    </row>
    <row x14ac:dyDescent="0.25" r="373" customHeight="1" ht="17.25">
      <c r="A373" s="156"/>
      <c r="B373" s="157"/>
      <c r="C373" s="155"/>
      <c r="D373" s="155"/>
      <c r="E373" s="155"/>
      <c r="F373" s="155"/>
      <c r="G373" s="86"/>
      <c r="H373" s="87"/>
      <c r="I373" s="87"/>
      <c r="J373" s="87"/>
      <c r="K373" s="86"/>
      <c r="L373" s="86"/>
      <c r="M373" s="86"/>
      <c r="N373" s="86"/>
      <c r="O373" s="87"/>
      <c r="P373" s="87"/>
      <c r="Q373" s="87"/>
    </row>
    <row x14ac:dyDescent="0.25" r="374" customHeight="1" ht="17.25">
      <c r="A374" s="156"/>
      <c r="B374" s="157"/>
      <c r="C374" s="155"/>
      <c r="D374" s="155"/>
      <c r="E374" s="155"/>
      <c r="F374" s="155"/>
      <c r="G374" s="86"/>
      <c r="H374" s="87"/>
      <c r="I374" s="87"/>
      <c r="J374" s="87"/>
      <c r="K374" s="86"/>
      <c r="L374" s="86"/>
      <c r="M374" s="86"/>
      <c r="N374" s="86"/>
      <c r="O374" s="87"/>
      <c r="P374" s="87"/>
      <c r="Q374" s="87"/>
    </row>
    <row x14ac:dyDescent="0.25" r="375" customHeight="1" ht="17.25">
      <c r="A375" s="156"/>
      <c r="B375" s="157"/>
      <c r="C375" s="155"/>
      <c r="D375" s="155"/>
      <c r="E375" s="155"/>
      <c r="F375" s="155"/>
      <c r="G375" s="86"/>
      <c r="H375" s="87"/>
      <c r="I375" s="87"/>
      <c r="J375" s="87"/>
      <c r="K375" s="86"/>
      <c r="L375" s="86"/>
      <c r="M375" s="86"/>
      <c r="N375" s="86"/>
      <c r="O375" s="87"/>
      <c r="P375" s="87"/>
      <c r="Q375" s="87"/>
    </row>
    <row x14ac:dyDescent="0.25" r="376" customHeight="1" ht="17.25">
      <c r="A376" s="156"/>
      <c r="B376" s="157"/>
      <c r="C376" s="155"/>
      <c r="D376" s="155"/>
      <c r="E376" s="155"/>
      <c r="F376" s="155"/>
      <c r="G376" s="86"/>
      <c r="H376" s="87"/>
      <c r="I376" s="87"/>
      <c r="J376" s="87"/>
      <c r="K376" s="86"/>
      <c r="L376" s="86"/>
      <c r="M376" s="86"/>
      <c r="N376" s="86"/>
      <c r="O376" s="87"/>
      <c r="P376" s="87"/>
      <c r="Q376" s="87"/>
    </row>
    <row x14ac:dyDescent="0.25" r="377" customHeight="1" ht="17.25">
      <c r="A377" s="156"/>
      <c r="B377" s="157"/>
      <c r="C377" s="155"/>
      <c r="D377" s="155"/>
      <c r="E377" s="155"/>
      <c r="F377" s="155"/>
      <c r="G377" s="86"/>
      <c r="H377" s="87"/>
      <c r="I377" s="87"/>
      <c r="J377" s="87"/>
      <c r="K377" s="86"/>
      <c r="L377" s="86"/>
      <c r="M377" s="86"/>
      <c r="N377" s="86"/>
      <c r="O377" s="87"/>
      <c r="P377" s="87"/>
      <c r="Q377" s="87"/>
    </row>
    <row x14ac:dyDescent="0.25" r="378" customHeight="1" ht="17.25">
      <c r="A378" s="156"/>
      <c r="B378" s="157"/>
      <c r="C378" s="155"/>
      <c r="D378" s="155"/>
      <c r="E378" s="155"/>
      <c r="F378" s="155"/>
      <c r="G378" s="86"/>
      <c r="H378" s="87"/>
      <c r="I378" s="87"/>
      <c r="J378" s="87"/>
      <c r="K378" s="86"/>
      <c r="L378" s="86"/>
      <c r="M378" s="86"/>
      <c r="N378" s="86"/>
      <c r="O378" s="87"/>
      <c r="P378" s="87"/>
      <c r="Q378" s="87"/>
    </row>
    <row x14ac:dyDescent="0.25" r="379" customHeight="1" ht="17.25">
      <c r="A379" s="156"/>
      <c r="B379" s="157"/>
      <c r="C379" s="155"/>
      <c r="D379" s="155"/>
      <c r="E379" s="155"/>
      <c r="F379" s="155"/>
      <c r="G379" s="86"/>
      <c r="H379" s="87"/>
      <c r="I379" s="87"/>
      <c r="J379" s="87"/>
      <c r="K379" s="86"/>
      <c r="L379" s="86"/>
      <c r="M379" s="86"/>
      <c r="N379" s="86"/>
      <c r="O379" s="87"/>
      <c r="P379" s="87"/>
      <c r="Q379" s="87"/>
    </row>
    <row x14ac:dyDescent="0.25" r="380" customHeight="1" ht="17.25">
      <c r="A380" s="156"/>
      <c r="B380" s="157"/>
      <c r="C380" s="155"/>
      <c r="D380" s="155"/>
      <c r="E380" s="155"/>
      <c r="F380" s="155"/>
      <c r="G380" s="86"/>
      <c r="H380" s="87"/>
      <c r="I380" s="87"/>
      <c r="J380" s="87"/>
      <c r="K380" s="86"/>
      <c r="L380" s="86"/>
      <c r="M380" s="86"/>
      <c r="N380" s="86"/>
      <c r="O380" s="87"/>
      <c r="P380" s="87"/>
      <c r="Q380" s="87"/>
    </row>
    <row x14ac:dyDescent="0.25" r="381" customHeight="1" ht="17.25">
      <c r="A381" s="156"/>
      <c r="B381" s="157"/>
      <c r="C381" s="155"/>
      <c r="D381" s="155"/>
      <c r="E381" s="155"/>
      <c r="F381" s="155"/>
      <c r="G381" s="86"/>
      <c r="H381" s="87"/>
      <c r="I381" s="87"/>
      <c r="J381" s="87"/>
      <c r="K381" s="86"/>
      <c r="L381" s="86"/>
      <c r="M381" s="86"/>
      <c r="N381" s="86"/>
      <c r="O381" s="87"/>
      <c r="P381" s="87"/>
      <c r="Q381" s="87"/>
    </row>
    <row x14ac:dyDescent="0.25" r="382" customHeight="1" ht="17.25">
      <c r="A382" s="156"/>
      <c r="B382" s="157"/>
      <c r="C382" s="155"/>
      <c r="D382" s="155"/>
      <c r="E382" s="155"/>
      <c r="F382" s="155"/>
      <c r="G382" s="86"/>
      <c r="H382" s="87"/>
      <c r="I382" s="87"/>
      <c r="J382" s="87"/>
      <c r="K382" s="86"/>
      <c r="L382" s="86"/>
      <c r="M382" s="86"/>
      <c r="N382" s="86"/>
      <c r="O382" s="87"/>
      <c r="P382" s="87"/>
      <c r="Q382" s="87"/>
    </row>
    <row x14ac:dyDescent="0.25" r="383" customHeight="1" ht="17.25">
      <c r="A383" s="156"/>
      <c r="B383" s="157"/>
      <c r="C383" s="155"/>
      <c r="D383" s="155"/>
      <c r="E383" s="155"/>
      <c r="F383" s="155"/>
      <c r="G383" s="86"/>
      <c r="H383" s="87"/>
      <c r="I383" s="87"/>
      <c r="J383" s="87"/>
      <c r="K383" s="86"/>
      <c r="L383" s="86"/>
      <c r="M383" s="86"/>
      <c r="N383" s="86"/>
      <c r="O383" s="87"/>
      <c r="P383" s="87"/>
      <c r="Q383" s="87"/>
    </row>
    <row x14ac:dyDescent="0.25" r="384" customHeight="1" ht="17.25">
      <c r="A384" s="156"/>
      <c r="B384" s="157"/>
      <c r="C384" s="155"/>
      <c r="D384" s="155"/>
      <c r="E384" s="155"/>
      <c r="F384" s="155"/>
      <c r="G384" s="86"/>
      <c r="H384" s="87"/>
      <c r="I384" s="87"/>
      <c r="J384" s="87"/>
      <c r="K384" s="86"/>
      <c r="L384" s="86"/>
      <c r="M384" s="86"/>
      <c r="N384" s="86"/>
      <c r="O384" s="87"/>
      <c r="P384" s="87"/>
      <c r="Q384" s="87"/>
    </row>
    <row x14ac:dyDescent="0.25" r="385" customHeight="1" ht="17.25">
      <c r="A385" s="156"/>
      <c r="B385" s="157"/>
      <c r="C385" s="155"/>
      <c r="D385" s="155"/>
      <c r="E385" s="155"/>
      <c r="F385" s="155"/>
      <c r="G385" s="86"/>
      <c r="H385" s="87"/>
      <c r="I385" s="87"/>
      <c r="J385" s="87"/>
      <c r="K385" s="86"/>
      <c r="L385" s="86"/>
      <c r="M385" s="86"/>
      <c r="N385" s="86"/>
      <c r="O385" s="87"/>
      <c r="P385" s="87"/>
      <c r="Q385" s="87"/>
    </row>
    <row x14ac:dyDescent="0.25" r="386" customHeight="1" ht="17.25">
      <c r="A386" s="156"/>
      <c r="B386" s="157"/>
      <c r="C386" s="155"/>
      <c r="D386" s="155"/>
      <c r="E386" s="155"/>
      <c r="F386" s="155"/>
      <c r="G386" s="86"/>
      <c r="H386" s="87"/>
      <c r="I386" s="87"/>
      <c r="J386" s="87"/>
      <c r="K386" s="86"/>
      <c r="L386" s="86"/>
      <c r="M386" s="86"/>
      <c r="N386" s="86"/>
      <c r="O386" s="87"/>
      <c r="P386" s="87"/>
      <c r="Q386" s="87"/>
    </row>
    <row x14ac:dyDescent="0.25" r="387" customHeight="1" ht="17.25">
      <c r="A387" s="156"/>
      <c r="B387" s="157"/>
      <c r="C387" s="155"/>
      <c r="D387" s="155"/>
      <c r="E387" s="155"/>
      <c r="F387" s="155"/>
      <c r="G387" s="86"/>
      <c r="H387" s="87"/>
      <c r="I387" s="87"/>
      <c r="J387" s="87"/>
      <c r="K387" s="86"/>
      <c r="L387" s="86"/>
      <c r="M387" s="86"/>
      <c r="N387" s="86"/>
      <c r="O387" s="87"/>
      <c r="P387" s="87"/>
      <c r="Q387" s="87"/>
    </row>
    <row x14ac:dyDescent="0.25" r="388" customHeight="1" ht="17.25">
      <c r="A388" s="156"/>
      <c r="B388" s="157"/>
      <c r="C388" s="155"/>
      <c r="D388" s="155"/>
      <c r="E388" s="155"/>
      <c r="F388" s="155"/>
      <c r="G388" s="86"/>
      <c r="H388" s="87"/>
      <c r="I388" s="87"/>
      <c r="J388" s="87"/>
      <c r="K388" s="86"/>
      <c r="L388" s="86"/>
      <c r="M388" s="86"/>
      <c r="N388" s="86"/>
      <c r="O388" s="87"/>
      <c r="P388" s="87"/>
      <c r="Q388" s="87"/>
    </row>
    <row x14ac:dyDescent="0.25" r="389" customHeight="1" ht="17.25">
      <c r="A389" s="156"/>
      <c r="B389" s="157"/>
      <c r="C389" s="155"/>
      <c r="D389" s="155"/>
      <c r="E389" s="155"/>
      <c r="F389" s="155"/>
      <c r="G389" s="86"/>
      <c r="H389" s="87"/>
      <c r="I389" s="87"/>
      <c r="J389" s="87"/>
      <c r="K389" s="86"/>
      <c r="L389" s="86"/>
      <c r="M389" s="86"/>
      <c r="N389" s="86"/>
      <c r="O389" s="87"/>
      <c r="P389" s="87"/>
      <c r="Q389" s="87"/>
    </row>
    <row x14ac:dyDescent="0.25" r="390" customHeight="1" ht="17.25">
      <c r="A390" s="156"/>
      <c r="B390" s="157"/>
      <c r="C390" s="155"/>
      <c r="D390" s="155"/>
      <c r="E390" s="155"/>
      <c r="F390" s="155"/>
      <c r="G390" s="86"/>
      <c r="H390" s="87"/>
      <c r="I390" s="87"/>
      <c r="J390" s="87"/>
      <c r="K390" s="86"/>
      <c r="L390" s="86"/>
      <c r="M390" s="86"/>
      <c r="N390" s="86"/>
      <c r="O390" s="87"/>
      <c r="P390" s="87"/>
      <c r="Q390" s="87"/>
    </row>
    <row x14ac:dyDescent="0.25" r="391" customHeight="1" ht="17.25">
      <c r="A391" s="156"/>
      <c r="B391" s="157"/>
      <c r="C391" s="155"/>
      <c r="D391" s="155"/>
      <c r="E391" s="155"/>
      <c r="F391" s="155"/>
      <c r="G391" s="86"/>
      <c r="H391" s="87"/>
      <c r="I391" s="87"/>
      <c r="J391" s="87"/>
      <c r="K391" s="86"/>
      <c r="L391" s="86"/>
      <c r="M391" s="86"/>
      <c r="N391" s="86"/>
      <c r="O391" s="87"/>
      <c r="P391" s="87"/>
      <c r="Q391" s="87"/>
    </row>
    <row x14ac:dyDescent="0.25" r="392" customHeight="1" ht="17.25">
      <c r="A392" s="156"/>
      <c r="B392" s="157"/>
      <c r="C392" s="155"/>
      <c r="D392" s="155"/>
      <c r="E392" s="155"/>
      <c r="F392" s="155"/>
      <c r="G392" s="86"/>
      <c r="H392" s="87"/>
      <c r="I392" s="87"/>
      <c r="J392" s="87"/>
      <c r="K392" s="86"/>
      <c r="L392" s="86"/>
      <c r="M392" s="86"/>
      <c r="N392" s="86"/>
      <c r="O392" s="87"/>
      <c r="P392" s="87"/>
      <c r="Q392" s="87"/>
    </row>
    <row x14ac:dyDescent="0.25" r="393" customHeight="1" ht="17.25">
      <c r="A393" s="156"/>
      <c r="B393" s="157"/>
      <c r="C393" s="155"/>
      <c r="D393" s="155"/>
      <c r="E393" s="155"/>
      <c r="F393" s="155"/>
      <c r="G393" s="86"/>
      <c r="H393" s="87"/>
      <c r="I393" s="87"/>
      <c r="J393" s="87"/>
      <c r="K393" s="86"/>
      <c r="L393" s="86"/>
      <c r="M393" s="86"/>
      <c r="N393" s="86"/>
      <c r="O393" s="87"/>
      <c r="P393" s="87"/>
      <c r="Q393" s="87"/>
    </row>
    <row x14ac:dyDescent="0.25" r="394" customHeight="1" ht="17.25">
      <c r="A394" s="156"/>
      <c r="B394" s="157"/>
      <c r="C394" s="155"/>
      <c r="D394" s="155"/>
      <c r="E394" s="155"/>
      <c r="F394" s="155"/>
      <c r="G394" s="86"/>
      <c r="H394" s="87"/>
      <c r="I394" s="87"/>
      <c r="J394" s="87"/>
      <c r="K394" s="86"/>
      <c r="L394" s="86"/>
      <c r="M394" s="86"/>
      <c r="N394" s="86"/>
      <c r="O394" s="87"/>
      <c r="P394" s="87"/>
      <c r="Q394" s="87"/>
    </row>
    <row x14ac:dyDescent="0.25" r="395" customHeight="1" ht="17.25">
      <c r="A395" s="156"/>
      <c r="B395" s="157"/>
      <c r="C395" s="155"/>
      <c r="D395" s="155"/>
      <c r="E395" s="155"/>
      <c r="F395" s="155"/>
      <c r="G395" s="86"/>
      <c r="H395" s="87"/>
      <c r="I395" s="87"/>
      <c r="J395" s="87"/>
      <c r="K395" s="86"/>
      <c r="L395" s="86"/>
      <c r="M395" s="86"/>
      <c r="N395" s="86"/>
      <c r="O395" s="87"/>
      <c r="P395" s="87"/>
      <c r="Q395" s="87"/>
    </row>
    <row x14ac:dyDescent="0.25" r="396" customHeight="1" ht="17.25">
      <c r="A396" s="156"/>
      <c r="B396" s="157"/>
      <c r="C396" s="155"/>
      <c r="D396" s="155"/>
      <c r="E396" s="155"/>
      <c r="F396" s="155"/>
      <c r="G396" s="86"/>
      <c r="H396" s="87"/>
      <c r="I396" s="87"/>
      <c r="J396" s="87"/>
      <c r="K396" s="86"/>
      <c r="L396" s="86"/>
      <c r="M396" s="86"/>
      <c r="N396" s="86"/>
      <c r="O396" s="87"/>
      <c r="P396" s="87"/>
      <c r="Q396" s="87"/>
    </row>
    <row x14ac:dyDescent="0.25" r="397" customHeight="1" ht="17.25">
      <c r="A397" s="156"/>
      <c r="B397" s="157"/>
      <c r="C397" s="155"/>
      <c r="D397" s="155"/>
      <c r="E397" s="155"/>
      <c r="F397" s="155"/>
      <c r="G397" s="86"/>
      <c r="H397" s="87"/>
      <c r="I397" s="87"/>
      <c r="J397" s="87"/>
      <c r="K397" s="86"/>
      <c r="L397" s="86"/>
      <c r="M397" s="86"/>
      <c r="N397" s="86"/>
      <c r="O397" s="87"/>
      <c r="P397" s="87"/>
      <c r="Q397" s="87"/>
    </row>
    <row x14ac:dyDescent="0.25" r="398" customHeight="1" ht="17.25">
      <c r="A398" s="156"/>
      <c r="B398" s="157"/>
      <c r="C398" s="155"/>
      <c r="D398" s="155"/>
      <c r="E398" s="155"/>
      <c r="F398" s="155"/>
      <c r="G398" s="86"/>
      <c r="H398" s="87"/>
      <c r="I398" s="87"/>
      <c r="J398" s="87"/>
      <c r="K398" s="86"/>
      <c r="L398" s="86"/>
      <c r="M398" s="86"/>
      <c r="N398" s="86"/>
      <c r="O398" s="87"/>
      <c r="P398" s="87"/>
      <c r="Q398" s="87"/>
    </row>
    <row x14ac:dyDescent="0.25" r="399" customHeight="1" ht="17.25">
      <c r="A399" s="156"/>
      <c r="B399" s="157"/>
      <c r="C399" s="155"/>
      <c r="D399" s="155"/>
      <c r="E399" s="155"/>
      <c r="F399" s="155"/>
      <c r="G399" s="86"/>
      <c r="H399" s="87"/>
      <c r="I399" s="87"/>
      <c r="J399" s="87"/>
      <c r="K399" s="86"/>
      <c r="L399" s="86"/>
      <c r="M399" s="86"/>
      <c r="N399" s="86"/>
      <c r="O399" s="87"/>
      <c r="P399" s="87"/>
      <c r="Q399" s="87"/>
    </row>
    <row x14ac:dyDescent="0.25" r="400" customHeight="1" ht="17.25">
      <c r="A400" s="156"/>
      <c r="B400" s="157"/>
      <c r="C400" s="155"/>
      <c r="D400" s="155"/>
      <c r="E400" s="155"/>
      <c r="F400" s="155"/>
      <c r="G400" s="86"/>
      <c r="H400" s="87"/>
      <c r="I400" s="87"/>
      <c r="J400" s="87"/>
      <c r="K400" s="86"/>
      <c r="L400" s="86"/>
      <c r="M400" s="86"/>
      <c r="N400" s="86"/>
      <c r="O400" s="87"/>
      <c r="P400" s="87"/>
      <c r="Q400" s="87"/>
    </row>
    <row x14ac:dyDescent="0.25" r="401" customHeight="1" ht="17.25">
      <c r="A401" s="156"/>
      <c r="B401" s="157"/>
      <c r="C401" s="155"/>
      <c r="D401" s="155"/>
      <c r="E401" s="155"/>
      <c r="F401" s="155"/>
      <c r="G401" s="86"/>
      <c r="H401" s="87"/>
      <c r="I401" s="87"/>
      <c r="J401" s="87"/>
      <c r="K401" s="86"/>
      <c r="L401" s="86"/>
      <c r="M401" s="86"/>
      <c r="N401" s="86"/>
      <c r="O401" s="87"/>
      <c r="P401" s="87"/>
      <c r="Q401" s="87"/>
    </row>
    <row x14ac:dyDescent="0.25" r="402" customHeight="1" ht="17.25">
      <c r="A402" s="156"/>
      <c r="B402" s="157"/>
      <c r="C402" s="155"/>
      <c r="D402" s="155"/>
      <c r="E402" s="155"/>
      <c r="F402" s="155"/>
      <c r="G402" s="86"/>
      <c r="H402" s="87"/>
      <c r="I402" s="87"/>
      <c r="J402" s="87"/>
      <c r="K402" s="86"/>
      <c r="L402" s="86"/>
      <c r="M402" s="86"/>
      <c r="N402" s="86"/>
      <c r="O402" s="87"/>
      <c r="P402" s="87"/>
      <c r="Q402" s="87"/>
    </row>
    <row x14ac:dyDescent="0.25" r="403" customHeight="1" ht="17.25">
      <c r="A403" s="156"/>
      <c r="B403" s="157"/>
      <c r="C403" s="155"/>
      <c r="D403" s="155"/>
      <c r="E403" s="155"/>
      <c r="F403" s="155"/>
      <c r="G403" s="86"/>
      <c r="H403" s="87"/>
      <c r="I403" s="87"/>
      <c r="J403" s="87"/>
      <c r="K403" s="86"/>
      <c r="L403" s="86"/>
      <c r="M403" s="86"/>
      <c r="N403" s="86"/>
      <c r="O403" s="87"/>
      <c r="P403" s="87"/>
      <c r="Q403" s="87"/>
    </row>
    <row x14ac:dyDescent="0.25" r="404" customHeight="1" ht="17.25">
      <c r="A404" s="156"/>
      <c r="B404" s="157"/>
      <c r="C404" s="155"/>
      <c r="D404" s="155"/>
      <c r="E404" s="155"/>
      <c r="F404" s="155"/>
      <c r="G404" s="86"/>
      <c r="H404" s="87"/>
      <c r="I404" s="87"/>
      <c r="J404" s="87"/>
      <c r="K404" s="86"/>
      <c r="L404" s="86"/>
      <c r="M404" s="86"/>
      <c r="N404" s="86"/>
      <c r="O404" s="87"/>
      <c r="P404" s="87"/>
      <c r="Q404" s="87"/>
    </row>
    <row x14ac:dyDescent="0.25" r="405" customHeight="1" ht="17.25">
      <c r="A405" s="156"/>
      <c r="B405" s="157"/>
      <c r="C405" s="155"/>
      <c r="D405" s="155"/>
      <c r="E405" s="155"/>
      <c r="F405" s="155"/>
      <c r="G405" s="86"/>
      <c r="H405" s="87"/>
      <c r="I405" s="87"/>
      <c r="J405" s="87"/>
      <c r="K405" s="86"/>
      <c r="L405" s="86"/>
      <c r="M405" s="86"/>
      <c r="N405" s="86"/>
      <c r="O405" s="87"/>
      <c r="P405" s="87"/>
      <c r="Q405" s="87"/>
    </row>
    <row x14ac:dyDescent="0.25" r="406" customHeight="1" ht="17.25">
      <c r="A406" s="156"/>
      <c r="B406" s="157"/>
      <c r="C406" s="155"/>
      <c r="D406" s="155"/>
      <c r="E406" s="155"/>
      <c r="F406" s="155"/>
      <c r="G406" s="86"/>
      <c r="H406" s="87"/>
      <c r="I406" s="87"/>
      <c r="J406" s="87"/>
      <c r="K406" s="86"/>
      <c r="L406" s="86"/>
      <c r="M406" s="86"/>
      <c r="N406" s="86"/>
      <c r="O406" s="87"/>
      <c r="P406" s="87"/>
      <c r="Q406" s="87"/>
    </row>
    <row x14ac:dyDescent="0.25" r="407" customHeight="1" ht="17.25">
      <c r="A407" s="156"/>
      <c r="B407" s="157"/>
      <c r="C407" s="155"/>
      <c r="D407" s="155"/>
      <c r="E407" s="155"/>
      <c r="F407" s="155"/>
      <c r="G407" s="86"/>
      <c r="H407" s="87"/>
      <c r="I407" s="87"/>
      <c r="J407" s="87"/>
      <c r="K407" s="86"/>
      <c r="L407" s="86"/>
      <c r="M407" s="86"/>
      <c r="N407" s="86"/>
      <c r="O407" s="87"/>
      <c r="P407" s="87"/>
      <c r="Q407" s="87"/>
    </row>
    <row x14ac:dyDescent="0.25" r="408" customHeight="1" ht="17.25">
      <c r="A408" s="156"/>
      <c r="B408" s="157"/>
      <c r="C408" s="155"/>
      <c r="D408" s="155"/>
      <c r="E408" s="155"/>
      <c r="F408" s="155"/>
      <c r="G408" s="86"/>
      <c r="H408" s="87"/>
      <c r="I408" s="87"/>
      <c r="J408" s="87"/>
      <c r="K408" s="86"/>
      <c r="L408" s="86"/>
      <c r="M408" s="86"/>
      <c r="N408" s="86"/>
      <c r="O408" s="87"/>
      <c r="P408" s="87"/>
      <c r="Q408" s="87"/>
    </row>
    <row x14ac:dyDescent="0.25" r="409" customHeight="1" ht="17.25">
      <c r="A409" s="156"/>
      <c r="B409" s="157"/>
      <c r="C409" s="155"/>
      <c r="D409" s="155"/>
      <c r="E409" s="155"/>
      <c r="F409" s="155"/>
      <c r="G409" s="86"/>
      <c r="H409" s="87"/>
      <c r="I409" s="87"/>
      <c r="J409" s="87"/>
      <c r="K409" s="86"/>
      <c r="L409" s="86"/>
      <c r="M409" s="86"/>
      <c r="N409" s="86"/>
      <c r="O409" s="87"/>
      <c r="P409" s="87"/>
      <c r="Q409" s="87"/>
    </row>
    <row x14ac:dyDescent="0.25" r="410" customHeight="1" ht="17.25">
      <c r="A410" s="156"/>
      <c r="B410" s="157"/>
      <c r="C410" s="155"/>
      <c r="D410" s="155"/>
      <c r="E410" s="155"/>
      <c r="F410" s="155"/>
      <c r="G410" s="86"/>
      <c r="H410" s="87"/>
      <c r="I410" s="87"/>
      <c r="J410" s="87"/>
      <c r="K410" s="86"/>
      <c r="L410" s="86"/>
      <c r="M410" s="86"/>
      <c r="N410" s="86"/>
      <c r="O410" s="87"/>
      <c r="P410" s="87"/>
      <c r="Q410" s="87"/>
    </row>
    <row x14ac:dyDescent="0.25" r="411" customHeight="1" ht="17.25">
      <c r="A411" s="156"/>
      <c r="B411" s="157"/>
      <c r="C411" s="155"/>
      <c r="D411" s="155"/>
      <c r="E411" s="155"/>
      <c r="F411" s="155"/>
      <c r="G411" s="86"/>
      <c r="H411" s="87"/>
      <c r="I411" s="87"/>
      <c r="J411" s="87"/>
      <c r="K411" s="86"/>
      <c r="L411" s="86"/>
      <c r="M411" s="86"/>
      <c r="N411" s="86"/>
      <c r="O411" s="87"/>
      <c r="P411" s="87"/>
      <c r="Q411" s="87"/>
    </row>
    <row x14ac:dyDescent="0.25" r="412" customHeight="1" ht="17.25">
      <c r="A412" s="156"/>
      <c r="B412" s="157"/>
      <c r="C412" s="155"/>
      <c r="D412" s="155"/>
      <c r="E412" s="155"/>
      <c r="F412" s="155"/>
      <c r="G412" s="86"/>
      <c r="H412" s="87"/>
      <c r="I412" s="87"/>
      <c r="J412" s="87"/>
      <c r="K412" s="86"/>
      <c r="L412" s="86"/>
      <c r="M412" s="86"/>
      <c r="N412" s="86"/>
      <c r="O412" s="87"/>
      <c r="P412" s="87"/>
      <c r="Q412" s="87"/>
    </row>
    <row x14ac:dyDescent="0.25" r="413" customHeight="1" ht="17.25">
      <c r="A413" s="156"/>
      <c r="B413" s="157"/>
      <c r="C413" s="155"/>
      <c r="D413" s="155"/>
      <c r="E413" s="155"/>
      <c r="F413" s="155"/>
      <c r="G413" s="86"/>
      <c r="H413" s="87"/>
      <c r="I413" s="87"/>
      <c r="J413" s="87"/>
      <c r="K413" s="86"/>
      <c r="L413" s="86"/>
      <c r="M413" s="86"/>
      <c r="N413" s="86"/>
      <c r="O413" s="87"/>
      <c r="P413" s="87"/>
      <c r="Q413" s="87"/>
    </row>
    <row x14ac:dyDescent="0.25" r="414" customHeight="1" ht="17.25">
      <c r="A414" s="156"/>
      <c r="B414" s="157"/>
      <c r="C414" s="155"/>
      <c r="D414" s="155"/>
      <c r="E414" s="155"/>
      <c r="F414" s="155"/>
      <c r="G414" s="86"/>
      <c r="H414" s="87"/>
      <c r="I414" s="87"/>
      <c r="J414" s="87"/>
      <c r="K414" s="86"/>
      <c r="L414" s="86"/>
      <c r="M414" s="86"/>
      <c r="N414" s="86"/>
      <c r="O414" s="87"/>
      <c r="P414" s="87"/>
      <c r="Q414" s="87"/>
    </row>
    <row x14ac:dyDescent="0.25" r="415" customHeight="1" ht="17.25">
      <c r="A415" s="156"/>
      <c r="B415" s="157"/>
      <c r="C415" s="155"/>
      <c r="D415" s="155"/>
      <c r="E415" s="155"/>
      <c r="F415" s="155"/>
      <c r="G415" s="86"/>
      <c r="H415" s="87"/>
      <c r="I415" s="87"/>
      <c r="J415" s="87"/>
      <c r="K415" s="86"/>
      <c r="L415" s="86"/>
      <c r="M415" s="86"/>
      <c r="N415" s="86"/>
      <c r="O415" s="87"/>
      <c r="P415" s="87"/>
      <c r="Q415" s="87"/>
    </row>
    <row x14ac:dyDescent="0.25" r="416" customHeight="1" ht="17.25">
      <c r="A416" s="156"/>
      <c r="B416" s="157"/>
      <c r="C416" s="155"/>
      <c r="D416" s="155"/>
      <c r="E416" s="155"/>
      <c r="F416" s="155"/>
      <c r="G416" s="86"/>
      <c r="H416" s="87"/>
      <c r="I416" s="87"/>
      <c r="J416" s="87"/>
      <c r="K416" s="86"/>
      <c r="L416" s="86"/>
      <c r="M416" s="86"/>
      <c r="N416" s="86"/>
      <c r="O416" s="87"/>
      <c r="P416" s="87"/>
      <c r="Q416" s="87"/>
    </row>
    <row x14ac:dyDescent="0.25" r="417" customHeight="1" ht="17.25">
      <c r="A417" s="156"/>
      <c r="B417" s="157"/>
      <c r="C417" s="155"/>
      <c r="D417" s="155"/>
      <c r="E417" s="155"/>
      <c r="F417" s="155"/>
      <c r="G417" s="86"/>
      <c r="H417" s="87"/>
      <c r="I417" s="87"/>
      <c r="J417" s="87"/>
      <c r="K417" s="86"/>
      <c r="L417" s="86"/>
      <c r="M417" s="86"/>
      <c r="N417" s="86"/>
      <c r="O417" s="87"/>
      <c r="P417" s="87"/>
      <c r="Q417" s="87"/>
    </row>
    <row x14ac:dyDescent="0.25" r="418" customHeight="1" ht="17.25">
      <c r="A418" s="156"/>
      <c r="B418" s="157"/>
      <c r="C418" s="155"/>
      <c r="D418" s="155"/>
      <c r="E418" s="155"/>
      <c r="F418" s="155"/>
      <c r="G418" s="86"/>
      <c r="H418" s="87"/>
      <c r="I418" s="87"/>
      <c r="J418" s="87"/>
      <c r="K418" s="86"/>
      <c r="L418" s="86"/>
      <c r="M418" s="86"/>
      <c r="N418" s="86"/>
      <c r="O418" s="87"/>
      <c r="P418" s="87"/>
      <c r="Q418" s="87"/>
    </row>
    <row x14ac:dyDescent="0.25" r="419" customHeight="1" ht="17.25">
      <c r="A419" s="156"/>
      <c r="B419" s="157"/>
      <c r="C419" s="155"/>
      <c r="D419" s="155"/>
      <c r="E419" s="155"/>
      <c r="F419" s="155"/>
      <c r="G419" s="86"/>
      <c r="H419" s="87"/>
      <c r="I419" s="87"/>
      <c r="J419" s="87"/>
      <c r="K419" s="86"/>
      <c r="L419" s="86"/>
      <c r="M419" s="86"/>
      <c r="N419" s="86"/>
      <c r="O419" s="87"/>
      <c r="P419" s="87"/>
      <c r="Q419" s="87"/>
    </row>
    <row x14ac:dyDescent="0.25" r="420" customHeight="1" ht="17.25">
      <c r="A420" s="156"/>
      <c r="B420" s="157"/>
      <c r="C420" s="155"/>
      <c r="D420" s="155"/>
      <c r="E420" s="155"/>
      <c r="F420" s="155"/>
      <c r="G420" s="86"/>
      <c r="H420" s="87"/>
      <c r="I420" s="87"/>
      <c r="J420" s="87"/>
      <c r="K420" s="86"/>
      <c r="L420" s="86"/>
      <c r="M420" s="86"/>
      <c r="N420" s="86"/>
      <c r="O420" s="87"/>
      <c r="P420" s="87"/>
      <c r="Q420" s="87"/>
    </row>
    <row x14ac:dyDescent="0.25" r="421" customHeight="1" ht="17.25">
      <c r="A421" s="156"/>
      <c r="B421" s="157"/>
      <c r="C421" s="155"/>
      <c r="D421" s="155"/>
      <c r="E421" s="155"/>
      <c r="F421" s="155"/>
      <c r="G421" s="86"/>
      <c r="H421" s="87"/>
      <c r="I421" s="87"/>
      <c r="J421" s="87"/>
      <c r="K421" s="86"/>
      <c r="L421" s="86"/>
      <c r="M421" s="86"/>
      <c r="N421" s="86"/>
      <c r="O421" s="87"/>
      <c r="P421" s="87"/>
      <c r="Q421" s="87"/>
    </row>
    <row x14ac:dyDescent="0.25" r="422" customHeight="1" ht="17.25">
      <c r="A422" s="156"/>
      <c r="B422" s="157"/>
      <c r="C422" s="155"/>
      <c r="D422" s="155"/>
      <c r="E422" s="155"/>
      <c r="F422" s="155"/>
      <c r="G422" s="86"/>
      <c r="H422" s="87"/>
      <c r="I422" s="87"/>
      <c r="J422" s="87"/>
      <c r="K422" s="86"/>
      <c r="L422" s="86"/>
      <c r="M422" s="86"/>
      <c r="N422" s="86"/>
      <c r="O422" s="87"/>
      <c r="P422" s="87"/>
      <c r="Q422" s="87"/>
    </row>
    <row x14ac:dyDescent="0.25" r="423" customHeight="1" ht="17.25">
      <c r="A423" s="156"/>
      <c r="B423" s="157"/>
      <c r="C423" s="155"/>
      <c r="D423" s="155"/>
      <c r="E423" s="155"/>
      <c r="F423" s="155"/>
      <c r="G423" s="86"/>
      <c r="H423" s="87"/>
      <c r="I423" s="87"/>
      <c r="J423" s="87"/>
      <c r="K423" s="86"/>
      <c r="L423" s="86"/>
      <c r="M423" s="86"/>
      <c r="N423" s="86"/>
      <c r="O423" s="87"/>
      <c r="P423" s="87"/>
      <c r="Q423" s="87"/>
    </row>
    <row x14ac:dyDescent="0.25" r="424" customHeight="1" ht="17.25">
      <c r="A424" s="156"/>
      <c r="B424" s="157"/>
      <c r="C424" s="155"/>
      <c r="D424" s="155"/>
      <c r="E424" s="155"/>
      <c r="F424" s="155"/>
      <c r="G424" s="86"/>
      <c r="H424" s="87"/>
      <c r="I424" s="87"/>
      <c r="J424" s="87"/>
      <c r="K424" s="86"/>
      <c r="L424" s="86"/>
      <c r="M424" s="86"/>
      <c r="N424" s="86"/>
      <c r="O424" s="87"/>
      <c r="P424" s="87"/>
      <c r="Q424" s="87"/>
    </row>
    <row x14ac:dyDescent="0.25" r="425" customHeight="1" ht="17.25">
      <c r="A425" s="156"/>
      <c r="B425" s="157"/>
      <c r="C425" s="155"/>
      <c r="D425" s="155"/>
      <c r="E425" s="155"/>
      <c r="F425" s="155"/>
      <c r="G425" s="86"/>
      <c r="H425" s="87"/>
      <c r="I425" s="87"/>
      <c r="J425" s="87"/>
      <c r="K425" s="86"/>
      <c r="L425" s="86"/>
      <c r="M425" s="86"/>
      <c r="N425" s="86"/>
      <c r="O425" s="87"/>
      <c r="P425" s="87"/>
      <c r="Q425" s="87"/>
    </row>
    <row x14ac:dyDescent="0.25" r="426" customHeight="1" ht="17.25">
      <c r="A426" s="156"/>
      <c r="B426" s="157"/>
      <c r="C426" s="155"/>
      <c r="D426" s="155"/>
      <c r="E426" s="155"/>
      <c r="F426" s="155"/>
      <c r="G426" s="86"/>
      <c r="H426" s="87"/>
      <c r="I426" s="87"/>
      <c r="J426" s="87"/>
      <c r="K426" s="86"/>
      <c r="L426" s="86"/>
      <c r="M426" s="86"/>
      <c r="N426" s="86"/>
      <c r="O426" s="87"/>
      <c r="P426" s="87"/>
      <c r="Q426" s="87"/>
    </row>
    <row x14ac:dyDescent="0.25" r="427" customHeight="1" ht="17.25">
      <c r="A427" s="156"/>
      <c r="B427" s="157"/>
      <c r="C427" s="155"/>
      <c r="D427" s="155"/>
      <c r="E427" s="155"/>
      <c r="F427" s="155"/>
      <c r="G427" s="86"/>
      <c r="H427" s="87"/>
      <c r="I427" s="87"/>
      <c r="J427" s="87"/>
      <c r="K427" s="86"/>
      <c r="L427" s="86"/>
      <c r="M427" s="86"/>
      <c r="N427" s="86"/>
      <c r="O427" s="87"/>
      <c r="P427" s="87"/>
      <c r="Q427" s="87"/>
    </row>
    <row x14ac:dyDescent="0.25" r="428" customHeight="1" ht="17.25">
      <c r="A428" s="156"/>
      <c r="B428" s="157"/>
      <c r="C428" s="155"/>
      <c r="D428" s="155"/>
      <c r="E428" s="155"/>
      <c r="F428" s="155"/>
      <c r="G428" s="86"/>
      <c r="H428" s="87"/>
      <c r="I428" s="87"/>
      <c r="J428" s="87"/>
      <c r="K428" s="86"/>
      <c r="L428" s="86"/>
      <c r="M428" s="86"/>
      <c r="N428" s="86"/>
      <c r="O428" s="87"/>
      <c r="P428" s="87"/>
      <c r="Q428" s="87"/>
    </row>
    <row x14ac:dyDescent="0.25" r="429" customHeight="1" ht="17.25">
      <c r="A429" s="156"/>
      <c r="B429" s="157"/>
      <c r="C429" s="155"/>
      <c r="D429" s="155"/>
      <c r="E429" s="155"/>
      <c r="F429" s="155"/>
      <c r="G429" s="86"/>
      <c r="H429" s="87"/>
      <c r="I429" s="87"/>
      <c r="J429" s="87"/>
      <c r="K429" s="86"/>
      <c r="L429" s="86"/>
      <c r="M429" s="86"/>
      <c r="N429" s="86"/>
      <c r="O429" s="87"/>
      <c r="P429" s="87"/>
      <c r="Q429" s="87"/>
    </row>
    <row x14ac:dyDescent="0.25" r="430" customHeight="1" ht="17.25">
      <c r="A430" s="156"/>
      <c r="B430" s="157"/>
      <c r="C430" s="155"/>
      <c r="D430" s="155"/>
      <c r="E430" s="155"/>
      <c r="F430" s="155"/>
      <c r="G430" s="86"/>
      <c r="H430" s="87"/>
      <c r="I430" s="87"/>
      <c r="J430" s="87"/>
      <c r="K430" s="86"/>
      <c r="L430" s="86"/>
      <c r="M430" s="86"/>
      <c r="N430" s="86"/>
      <c r="O430" s="87"/>
      <c r="P430" s="87"/>
      <c r="Q430" s="87"/>
    </row>
    <row x14ac:dyDescent="0.25" r="431" customHeight="1" ht="17.25">
      <c r="A431" s="156"/>
      <c r="B431" s="157"/>
      <c r="C431" s="155"/>
      <c r="D431" s="155"/>
      <c r="E431" s="155"/>
      <c r="F431" s="155"/>
      <c r="G431" s="86"/>
      <c r="H431" s="87"/>
      <c r="I431" s="87"/>
      <c r="J431" s="87"/>
      <c r="K431" s="86"/>
      <c r="L431" s="86"/>
      <c r="M431" s="86"/>
      <c r="N431" s="86"/>
      <c r="O431" s="87"/>
      <c r="P431" s="87"/>
      <c r="Q431" s="87"/>
    </row>
    <row x14ac:dyDescent="0.25" r="432" customHeight="1" ht="17.25">
      <c r="A432" s="156"/>
      <c r="B432" s="157"/>
      <c r="C432" s="155"/>
      <c r="D432" s="155"/>
      <c r="E432" s="155"/>
      <c r="F432" s="155"/>
      <c r="G432" s="86"/>
      <c r="H432" s="87"/>
      <c r="I432" s="87"/>
      <c r="J432" s="87"/>
      <c r="K432" s="86"/>
      <c r="L432" s="86"/>
      <c r="M432" s="86"/>
      <c r="N432" s="86"/>
      <c r="O432" s="87"/>
      <c r="P432" s="87"/>
      <c r="Q432" s="87"/>
    </row>
    <row x14ac:dyDescent="0.25" r="433" customHeight="1" ht="17.25">
      <c r="A433" s="156"/>
      <c r="B433" s="157"/>
      <c r="C433" s="155"/>
      <c r="D433" s="155"/>
      <c r="E433" s="155"/>
      <c r="F433" s="155"/>
      <c r="G433" s="86"/>
      <c r="H433" s="87"/>
      <c r="I433" s="87"/>
      <c r="J433" s="87"/>
      <c r="K433" s="86"/>
      <c r="L433" s="86"/>
      <c r="M433" s="86"/>
      <c r="N433" s="86"/>
      <c r="O433" s="87"/>
      <c r="P433" s="87"/>
      <c r="Q433" s="87"/>
    </row>
    <row x14ac:dyDescent="0.25" r="434" customHeight="1" ht="17.25">
      <c r="A434" s="156"/>
      <c r="B434" s="157"/>
      <c r="C434" s="155"/>
      <c r="D434" s="155"/>
      <c r="E434" s="155"/>
      <c r="F434" s="155"/>
      <c r="G434" s="86"/>
      <c r="H434" s="87"/>
      <c r="I434" s="87"/>
      <c r="J434" s="87"/>
      <c r="K434" s="86"/>
      <c r="L434" s="86"/>
      <c r="M434" s="86"/>
      <c r="N434" s="86"/>
      <c r="O434" s="87"/>
      <c r="P434" s="87"/>
      <c r="Q434" s="87"/>
    </row>
    <row x14ac:dyDescent="0.25" r="435" customHeight="1" ht="17.25">
      <c r="A435" s="156"/>
      <c r="B435" s="157"/>
      <c r="C435" s="155"/>
      <c r="D435" s="155"/>
      <c r="E435" s="155"/>
      <c r="F435" s="155"/>
      <c r="G435" s="86"/>
      <c r="H435" s="87"/>
      <c r="I435" s="87"/>
      <c r="J435" s="87"/>
      <c r="K435" s="86"/>
      <c r="L435" s="86"/>
      <c r="M435" s="86"/>
      <c r="N435" s="86"/>
      <c r="O435" s="87"/>
      <c r="P435" s="87"/>
      <c r="Q435" s="87"/>
    </row>
    <row x14ac:dyDescent="0.25" r="436" customHeight="1" ht="17.25">
      <c r="A436" s="156"/>
      <c r="B436" s="157"/>
      <c r="C436" s="155"/>
      <c r="D436" s="155"/>
      <c r="E436" s="155"/>
      <c r="F436" s="155"/>
      <c r="G436" s="86"/>
      <c r="H436" s="87"/>
      <c r="I436" s="87"/>
      <c r="J436" s="87"/>
      <c r="K436" s="86"/>
      <c r="L436" s="86"/>
      <c r="M436" s="86"/>
      <c r="N436" s="86"/>
      <c r="O436" s="87"/>
      <c r="P436" s="87"/>
      <c r="Q436" s="87"/>
    </row>
    <row x14ac:dyDescent="0.25" r="437" customHeight="1" ht="17.25">
      <c r="A437" s="156"/>
      <c r="B437" s="157"/>
      <c r="C437" s="155"/>
      <c r="D437" s="155"/>
      <c r="E437" s="155"/>
      <c r="F437" s="155"/>
      <c r="G437" s="86"/>
      <c r="H437" s="87"/>
      <c r="I437" s="87"/>
      <c r="J437" s="87"/>
      <c r="K437" s="86"/>
      <c r="L437" s="86"/>
      <c r="M437" s="86"/>
      <c r="N437" s="86"/>
      <c r="O437" s="87"/>
      <c r="P437" s="87"/>
      <c r="Q437" s="87"/>
    </row>
    <row x14ac:dyDescent="0.25" r="438" customHeight="1" ht="17.25">
      <c r="A438" s="156"/>
      <c r="B438" s="157"/>
      <c r="C438" s="155"/>
      <c r="D438" s="155"/>
      <c r="E438" s="155"/>
      <c r="F438" s="155"/>
      <c r="G438" s="86"/>
      <c r="H438" s="87"/>
      <c r="I438" s="87"/>
      <c r="J438" s="87"/>
      <c r="K438" s="86"/>
      <c r="L438" s="86"/>
      <c r="M438" s="86"/>
      <c r="N438" s="86"/>
      <c r="O438" s="87"/>
      <c r="P438" s="87"/>
      <c r="Q438" s="87"/>
    </row>
    <row x14ac:dyDescent="0.25" r="439" customHeight="1" ht="17.25">
      <c r="A439" s="156"/>
      <c r="B439" s="157"/>
      <c r="C439" s="155"/>
      <c r="D439" s="155"/>
      <c r="E439" s="155"/>
      <c r="F439" s="155"/>
      <c r="G439" s="86"/>
      <c r="H439" s="87"/>
      <c r="I439" s="87"/>
      <c r="J439" s="87"/>
      <c r="K439" s="86"/>
      <c r="L439" s="86"/>
      <c r="M439" s="86"/>
      <c r="N439" s="86"/>
      <c r="O439" s="87"/>
      <c r="P439" s="87"/>
      <c r="Q439" s="87"/>
    </row>
    <row x14ac:dyDescent="0.25" r="440" customHeight="1" ht="17.25">
      <c r="A440" s="156"/>
      <c r="B440" s="157"/>
      <c r="C440" s="155"/>
      <c r="D440" s="155"/>
      <c r="E440" s="155"/>
      <c r="F440" s="155"/>
      <c r="G440" s="86"/>
      <c r="H440" s="87"/>
      <c r="I440" s="87"/>
      <c r="J440" s="87"/>
      <c r="K440" s="86"/>
      <c r="L440" s="86"/>
      <c r="M440" s="86"/>
      <c r="N440" s="86"/>
      <c r="O440" s="87"/>
      <c r="P440" s="87"/>
      <c r="Q440" s="87"/>
    </row>
    <row x14ac:dyDescent="0.25" r="441" customHeight="1" ht="17.25">
      <c r="A441" s="156"/>
      <c r="B441" s="157"/>
      <c r="C441" s="155"/>
      <c r="D441" s="155"/>
      <c r="E441" s="155"/>
      <c r="F441" s="155"/>
      <c r="G441" s="86"/>
      <c r="H441" s="87"/>
      <c r="I441" s="87"/>
      <c r="J441" s="87"/>
      <c r="K441" s="86"/>
      <c r="L441" s="86"/>
      <c r="M441" s="86"/>
      <c r="N441" s="86"/>
      <c r="O441" s="87"/>
      <c r="P441" s="87"/>
      <c r="Q441" s="87"/>
    </row>
    <row x14ac:dyDescent="0.25" r="442" customHeight="1" ht="17.25">
      <c r="A442" s="156"/>
      <c r="B442" s="157"/>
      <c r="C442" s="155"/>
      <c r="D442" s="155"/>
      <c r="E442" s="155"/>
      <c r="F442" s="155"/>
      <c r="G442" s="86"/>
      <c r="H442" s="87"/>
      <c r="I442" s="87"/>
      <c r="J442" s="87"/>
      <c r="K442" s="86"/>
      <c r="L442" s="86"/>
      <c r="M442" s="86"/>
      <c r="N442" s="86"/>
      <c r="O442" s="87"/>
      <c r="P442" s="87"/>
      <c r="Q442" s="87"/>
    </row>
    <row x14ac:dyDescent="0.25" r="443" customHeight="1" ht="17.25">
      <c r="A443" s="156"/>
      <c r="B443" s="157"/>
      <c r="C443" s="155"/>
      <c r="D443" s="155"/>
      <c r="E443" s="155"/>
      <c r="F443" s="155"/>
      <c r="G443" s="86"/>
      <c r="H443" s="87"/>
      <c r="I443" s="87"/>
      <c r="J443" s="87"/>
      <c r="K443" s="86"/>
      <c r="L443" s="86"/>
      <c r="M443" s="86"/>
      <c r="N443" s="86"/>
      <c r="O443" s="87"/>
      <c r="P443" s="87"/>
      <c r="Q443" s="87"/>
    </row>
    <row x14ac:dyDescent="0.25" r="444" customHeight="1" ht="17.25">
      <c r="A444" s="156"/>
      <c r="B444" s="157"/>
      <c r="C444" s="155"/>
      <c r="D444" s="155"/>
      <c r="E444" s="155"/>
      <c r="F444" s="155"/>
      <c r="G444" s="86"/>
      <c r="H444" s="87"/>
      <c r="I444" s="87"/>
      <c r="J444" s="87"/>
      <c r="K444" s="86"/>
      <c r="L444" s="86"/>
      <c r="M444" s="86"/>
      <c r="N444" s="86"/>
      <c r="O444" s="87"/>
      <c r="P444" s="87"/>
      <c r="Q444" s="87"/>
    </row>
    <row x14ac:dyDescent="0.25" r="445" customHeight="1" ht="17.25">
      <c r="A445" s="156"/>
      <c r="B445" s="157"/>
      <c r="C445" s="155"/>
      <c r="D445" s="155"/>
      <c r="E445" s="155"/>
      <c r="F445" s="155"/>
      <c r="G445" s="86"/>
      <c r="H445" s="87"/>
      <c r="I445" s="87"/>
      <c r="J445" s="87"/>
      <c r="K445" s="86"/>
      <c r="L445" s="86"/>
      <c r="M445" s="86"/>
      <c r="N445" s="86"/>
      <c r="O445" s="87"/>
      <c r="P445" s="87"/>
      <c r="Q445" s="87"/>
    </row>
    <row x14ac:dyDescent="0.25" r="446" customHeight="1" ht="17.25">
      <c r="A446" s="156"/>
      <c r="B446" s="157"/>
      <c r="C446" s="155"/>
      <c r="D446" s="155"/>
      <c r="E446" s="155"/>
      <c r="F446" s="155"/>
      <c r="G446" s="86"/>
      <c r="H446" s="87"/>
      <c r="I446" s="87"/>
      <c r="J446" s="87"/>
      <c r="K446" s="86"/>
      <c r="L446" s="86"/>
      <c r="M446" s="86"/>
      <c r="N446" s="86"/>
      <c r="O446" s="87"/>
      <c r="P446" s="87"/>
      <c r="Q446" s="87"/>
    </row>
    <row x14ac:dyDescent="0.25" r="447" customHeight="1" ht="17.25">
      <c r="A447" s="156"/>
      <c r="B447" s="157"/>
      <c r="C447" s="155"/>
      <c r="D447" s="155"/>
      <c r="E447" s="155"/>
      <c r="F447" s="155"/>
      <c r="G447" s="86"/>
      <c r="H447" s="87"/>
      <c r="I447" s="87"/>
      <c r="J447" s="87"/>
      <c r="K447" s="86"/>
      <c r="L447" s="86"/>
      <c r="M447" s="86"/>
      <c r="N447" s="86"/>
      <c r="O447" s="87"/>
      <c r="P447" s="87"/>
      <c r="Q447" s="87"/>
    </row>
    <row x14ac:dyDescent="0.25" r="448" customHeight="1" ht="17.25">
      <c r="A448" s="156"/>
      <c r="B448" s="157"/>
      <c r="C448" s="155"/>
      <c r="D448" s="155"/>
      <c r="E448" s="155"/>
      <c r="F448" s="155"/>
      <c r="G448" s="86"/>
      <c r="H448" s="87"/>
      <c r="I448" s="87"/>
      <c r="J448" s="87"/>
      <c r="K448" s="86"/>
      <c r="L448" s="86"/>
      <c r="M448" s="86"/>
      <c r="N448" s="86"/>
      <c r="O448" s="87"/>
      <c r="P448" s="87"/>
      <c r="Q448" s="87"/>
    </row>
    <row x14ac:dyDescent="0.25" r="449" customHeight="1" ht="17.25">
      <c r="A449" s="156"/>
      <c r="B449" s="157"/>
      <c r="C449" s="155"/>
      <c r="D449" s="155"/>
      <c r="E449" s="155"/>
      <c r="F449" s="155"/>
      <c r="G449" s="86"/>
      <c r="H449" s="87"/>
      <c r="I449" s="87"/>
      <c r="J449" s="87"/>
      <c r="K449" s="86"/>
      <c r="L449" s="86"/>
      <c r="M449" s="86"/>
      <c r="N449" s="86"/>
      <c r="O449" s="87"/>
      <c r="P449" s="87"/>
      <c r="Q449" s="87"/>
    </row>
    <row x14ac:dyDescent="0.25" r="450" customHeight="1" ht="17.25">
      <c r="A450" s="156"/>
      <c r="B450" s="157"/>
      <c r="C450" s="155"/>
      <c r="D450" s="155"/>
      <c r="E450" s="155"/>
      <c r="F450" s="155"/>
      <c r="G450" s="86"/>
      <c r="H450" s="87"/>
      <c r="I450" s="87"/>
      <c r="J450" s="87"/>
      <c r="K450" s="86"/>
      <c r="L450" s="86"/>
      <c r="M450" s="86"/>
      <c r="N450" s="86"/>
      <c r="O450" s="87"/>
      <c r="P450" s="87"/>
      <c r="Q450" s="87"/>
    </row>
    <row x14ac:dyDescent="0.25" r="451" customHeight="1" ht="17.25">
      <c r="A451" s="156"/>
      <c r="B451" s="157"/>
      <c r="C451" s="155"/>
      <c r="D451" s="155"/>
      <c r="E451" s="155"/>
      <c r="F451" s="155"/>
      <c r="G451" s="86"/>
      <c r="H451" s="87"/>
      <c r="I451" s="87"/>
      <c r="J451" s="87"/>
      <c r="K451" s="86"/>
      <c r="L451" s="86"/>
      <c r="M451" s="86"/>
      <c r="N451" s="86"/>
      <c r="O451" s="87"/>
      <c r="P451" s="87"/>
      <c r="Q451" s="87"/>
    </row>
    <row x14ac:dyDescent="0.25" r="452" customHeight="1" ht="17.25">
      <c r="A452" s="156"/>
      <c r="B452" s="157"/>
      <c r="C452" s="155"/>
      <c r="D452" s="155"/>
      <c r="E452" s="155"/>
      <c r="F452" s="155"/>
      <c r="G452" s="86"/>
      <c r="H452" s="87"/>
      <c r="I452" s="87"/>
      <c r="J452" s="87"/>
      <c r="K452" s="86"/>
      <c r="L452" s="86"/>
      <c r="M452" s="86"/>
      <c r="N452" s="86"/>
      <c r="O452" s="87"/>
      <c r="P452" s="87"/>
      <c r="Q452" s="87"/>
    </row>
    <row x14ac:dyDescent="0.25" r="453" customHeight="1" ht="17.25">
      <c r="A453" s="156"/>
      <c r="B453" s="157"/>
      <c r="C453" s="155"/>
      <c r="D453" s="155"/>
      <c r="E453" s="155"/>
      <c r="F453" s="155"/>
      <c r="G453" s="86"/>
      <c r="H453" s="87"/>
      <c r="I453" s="87"/>
      <c r="J453" s="87"/>
      <c r="K453" s="86"/>
      <c r="L453" s="86"/>
      <c r="M453" s="86"/>
      <c r="N453" s="86"/>
      <c r="O453" s="87"/>
      <c r="P453" s="87"/>
      <c r="Q453" s="87"/>
    </row>
    <row x14ac:dyDescent="0.25" r="454" customHeight="1" ht="17.25">
      <c r="A454" s="156"/>
      <c r="B454" s="157"/>
      <c r="C454" s="155"/>
      <c r="D454" s="155"/>
      <c r="E454" s="155"/>
      <c r="F454" s="155"/>
      <c r="G454" s="86"/>
      <c r="H454" s="87"/>
      <c r="I454" s="87"/>
      <c r="J454" s="87"/>
      <c r="K454" s="86"/>
      <c r="L454" s="86"/>
      <c r="M454" s="86"/>
      <c r="N454" s="86"/>
      <c r="O454" s="87"/>
      <c r="P454" s="87"/>
      <c r="Q454" s="87"/>
    </row>
    <row x14ac:dyDescent="0.25" r="455" customHeight="1" ht="17.25">
      <c r="A455" s="156"/>
      <c r="B455" s="157"/>
      <c r="C455" s="155"/>
      <c r="D455" s="155"/>
      <c r="E455" s="155"/>
      <c r="F455" s="155"/>
      <c r="G455" s="86"/>
      <c r="H455" s="87"/>
      <c r="I455" s="87"/>
      <c r="J455" s="87"/>
      <c r="K455" s="86"/>
      <c r="L455" s="86"/>
      <c r="M455" s="86"/>
      <c r="N455" s="86"/>
      <c r="O455" s="87"/>
      <c r="P455" s="87"/>
      <c r="Q455" s="87"/>
    </row>
    <row x14ac:dyDescent="0.25" r="456" customHeight="1" ht="17.25">
      <c r="A456" s="156"/>
      <c r="B456" s="157"/>
      <c r="C456" s="155"/>
      <c r="D456" s="155"/>
      <c r="E456" s="155"/>
      <c r="F456" s="155"/>
      <c r="G456" s="86"/>
      <c r="H456" s="87"/>
      <c r="I456" s="87"/>
      <c r="J456" s="87"/>
      <c r="K456" s="86"/>
      <c r="L456" s="86"/>
      <c r="M456" s="86"/>
      <c r="N456" s="86"/>
      <c r="O456" s="87"/>
      <c r="P456" s="87"/>
      <c r="Q456" s="87"/>
    </row>
    <row x14ac:dyDescent="0.25" r="457" customHeight="1" ht="17.25">
      <c r="A457" s="156"/>
      <c r="B457" s="157"/>
      <c r="C457" s="155"/>
      <c r="D457" s="155"/>
      <c r="E457" s="155"/>
      <c r="F457" s="155"/>
      <c r="G457" s="86"/>
      <c r="H457" s="87"/>
      <c r="I457" s="87"/>
      <c r="J457" s="87"/>
      <c r="K457" s="86"/>
      <c r="L457" s="86"/>
      <c r="M457" s="86"/>
      <c r="N457" s="86"/>
      <c r="O457" s="87"/>
      <c r="P457" s="87"/>
      <c r="Q457" s="87"/>
    </row>
    <row x14ac:dyDescent="0.25" r="458" customHeight="1" ht="17.25">
      <c r="A458" s="156"/>
      <c r="B458" s="157"/>
      <c r="C458" s="155"/>
      <c r="D458" s="155"/>
      <c r="E458" s="155"/>
      <c r="F458" s="155"/>
      <c r="G458" s="86"/>
      <c r="H458" s="87"/>
      <c r="I458" s="87"/>
      <c r="J458" s="87"/>
      <c r="K458" s="86"/>
      <c r="L458" s="86"/>
      <c r="M458" s="86"/>
      <c r="N458" s="86"/>
      <c r="O458" s="87"/>
      <c r="P458" s="87"/>
      <c r="Q458" s="87"/>
    </row>
    <row x14ac:dyDescent="0.25" r="459" customHeight="1" ht="17.25">
      <c r="A459" s="156"/>
      <c r="B459" s="157"/>
      <c r="C459" s="155"/>
      <c r="D459" s="155"/>
      <c r="E459" s="155"/>
      <c r="F459" s="155"/>
      <c r="G459" s="86"/>
      <c r="H459" s="87"/>
      <c r="I459" s="87"/>
      <c r="J459" s="87"/>
      <c r="K459" s="86"/>
      <c r="L459" s="86"/>
      <c r="M459" s="86"/>
      <c r="N459" s="86"/>
      <c r="O459" s="87"/>
      <c r="P459" s="87"/>
      <c r="Q459" s="87"/>
    </row>
    <row x14ac:dyDescent="0.25" r="460" customHeight="1" ht="17.25">
      <c r="A460" s="156"/>
      <c r="B460" s="157"/>
      <c r="C460" s="155"/>
      <c r="D460" s="155"/>
      <c r="E460" s="155"/>
      <c r="F460" s="155"/>
      <c r="G460" s="86"/>
      <c r="H460" s="87"/>
      <c r="I460" s="87"/>
      <c r="J460" s="87"/>
      <c r="K460" s="86"/>
      <c r="L460" s="86"/>
      <c r="M460" s="86"/>
      <c r="N460" s="86"/>
      <c r="O460" s="87"/>
      <c r="P460" s="87"/>
      <c r="Q460" s="87"/>
    </row>
    <row x14ac:dyDescent="0.25" r="461" customHeight="1" ht="17.25">
      <c r="A461" s="156"/>
      <c r="B461" s="157"/>
      <c r="C461" s="155"/>
      <c r="D461" s="155"/>
      <c r="E461" s="155"/>
      <c r="F461" s="155"/>
      <c r="G461" s="86"/>
      <c r="H461" s="87"/>
      <c r="I461" s="87"/>
      <c r="J461" s="87"/>
      <c r="K461" s="86"/>
      <c r="L461" s="86"/>
      <c r="M461" s="86"/>
      <c r="N461" s="86"/>
      <c r="O461" s="87"/>
      <c r="P461" s="87"/>
      <c r="Q461" s="87"/>
    </row>
    <row x14ac:dyDescent="0.25" r="462" customHeight="1" ht="17.25">
      <c r="A462" s="156"/>
      <c r="B462" s="157"/>
      <c r="C462" s="155"/>
      <c r="D462" s="155"/>
      <c r="E462" s="155"/>
      <c r="F462" s="155"/>
      <c r="G462" s="86"/>
      <c r="H462" s="87"/>
      <c r="I462" s="87"/>
      <c r="J462" s="87"/>
      <c r="K462" s="86"/>
      <c r="L462" s="86"/>
      <c r="M462" s="86"/>
      <c r="N462" s="86"/>
      <c r="O462" s="87"/>
      <c r="P462" s="87"/>
      <c r="Q462" s="87"/>
    </row>
    <row x14ac:dyDescent="0.25" r="463" customHeight="1" ht="17.25">
      <c r="A463" s="156"/>
      <c r="B463" s="157"/>
      <c r="C463" s="155"/>
      <c r="D463" s="155"/>
      <c r="E463" s="155"/>
      <c r="F463" s="155"/>
      <c r="G463" s="86"/>
      <c r="H463" s="87"/>
      <c r="I463" s="87"/>
      <c r="J463" s="87"/>
      <c r="K463" s="86"/>
      <c r="L463" s="86"/>
      <c r="M463" s="86"/>
      <c r="N463" s="86"/>
      <c r="O463" s="87"/>
      <c r="P463" s="87"/>
      <c r="Q463" s="87"/>
    </row>
    <row x14ac:dyDescent="0.25" r="464" customHeight="1" ht="17.25">
      <c r="A464" s="156"/>
      <c r="B464" s="157"/>
      <c r="C464" s="155"/>
      <c r="D464" s="155"/>
      <c r="E464" s="155"/>
      <c r="F464" s="155"/>
      <c r="G464" s="86"/>
      <c r="H464" s="87"/>
      <c r="I464" s="87"/>
      <c r="J464" s="87"/>
      <c r="K464" s="86"/>
      <c r="L464" s="86"/>
      <c r="M464" s="86"/>
      <c r="N464" s="86"/>
      <c r="O464" s="87"/>
      <c r="P464" s="87"/>
      <c r="Q464" s="87"/>
    </row>
    <row x14ac:dyDescent="0.25" r="465" customHeight="1" ht="17.25">
      <c r="A465" s="156"/>
      <c r="B465" s="157"/>
      <c r="C465" s="155"/>
      <c r="D465" s="155"/>
      <c r="E465" s="155"/>
      <c r="F465" s="155"/>
      <c r="G465" s="86"/>
      <c r="H465" s="87"/>
      <c r="I465" s="87"/>
      <c r="J465" s="87"/>
      <c r="K465" s="86"/>
      <c r="L465" s="86"/>
      <c r="M465" s="86"/>
      <c r="N465" s="86"/>
      <c r="O465" s="87"/>
      <c r="P465" s="87"/>
      <c r="Q465" s="87"/>
    </row>
    <row x14ac:dyDescent="0.25" r="466" customHeight="1" ht="17.25">
      <c r="A466" s="156"/>
      <c r="B466" s="157"/>
      <c r="C466" s="155"/>
      <c r="D466" s="155"/>
      <c r="E466" s="155"/>
      <c r="F466" s="155"/>
      <c r="G466" s="86"/>
      <c r="H466" s="87"/>
      <c r="I466" s="87"/>
      <c r="J466" s="87"/>
      <c r="K466" s="86"/>
      <c r="L466" s="86"/>
      <c r="M466" s="86"/>
      <c r="N466" s="86"/>
      <c r="O466" s="87"/>
      <c r="P466" s="87"/>
      <c r="Q466" s="87"/>
    </row>
    <row x14ac:dyDescent="0.25" r="467" customHeight="1" ht="17.25">
      <c r="A467" s="156"/>
      <c r="B467" s="157"/>
      <c r="C467" s="155"/>
      <c r="D467" s="155"/>
      <c r="E467" s="155"/>
      <c r="F467" s="155"/>
      <c r="G467" s="86"/>
      <c r="H467" s="87"/>
      <c r="I467" s="87"/>
      <c r="J467" s="87"/>
      <c r="K467" s="86"/>
      <c r="L467" s="86"/>
      <c r="M467" s="86"/>
      <c r="N467" s="86"/>
      <c r="O467" s="87"/>
      <c r="P467" s="87"/>
      <c r="Q467" s="87"/>
    </row>
    <row x14ac:dyDescent="0.25" r="468" customHeight="1" ht="17.25">
      <c r="A468" s="156"/>
      <c r="B468" s="157"/>
      <c r="C468" s="155"/>
      <c r="D468" s="155"/>
      <c r="E468" s="155"/>
      <c r="F468" s="155"/>
      <c r="G468" s="86"/>
      <c r="H468" s="87"/>
      <c r="I468" s="87"/>
      <c r="J468" s="87"/>
      <c r="K468" s="86"/>
      <c r="L468" s="86"/>
      <c r="M468" s="86"/>
      <c r="N468" s="86"/>
      <c r="O468" s="87"/>
      <c r="P468" s="87"/>
      <c r="Q468" s="87"/>
    </row>
    <row x14ac:dyDescent="0.25" r="469" customHeight="1" ht="17.25">
      <c r="A469" s="156"/>
      <c r="B469" s="157"/>
      <c r="C469" s="155"/>
      <c r="D469" s="155"/>
      <c r="E469" s="155"/>
      <c r="F469" s="155"/>
      <c r="G469" s="86"/>
      <c r="H469" s="87"/>
      <c r="I469" s="87"/>
      <c r="J469" s="87"/>
      <c r="K469" s="86"/>
      <c r="L469" s="86"/>
      <c r="M469" s="86"/>
      <c r="N469" s="86"/>
      <c r="O469" s="87"/>
      <c r="P469" s="87"/>
      <c r="Q469" s="87"/>
    </row>
    <row x14ac:dyDescent="0.25" r="470" customHeight="1" ht="17.25">
      <c r="A470" s="156"/>
      <c r="B470" s="157"/>
      <c r="C470" s="155"/>
      <c r="D470" s="155"/>
      <c r="E470" s="155"/>
      <c r="F470" s="155"/>
      <c r="G470" s="86"/>
      <c r="H470" s="87"/>
      <c r="I470" s="87"/>
      <c r="J470" s="87"/>
      <c r="K470" s="86"/>
      <c r="L470" s="86"/>
      <c r="M470" s="86"/>
      <c r="N470" s="86"/>
      <c r="O470" s="87"/>
      <c r="P470" s="87"/>
      <c r="Q470" s="87"/>
    </row>
    <row x14ac:dyDescent="0.25" r="471" customHeight="1" ht="17.25">
      <c r="A471" s="156"/>
      <c r="B471" s="157"/>
      <c r="C471" s="155"/>
      <c r="D471" s="155"/>
      <c r="E471" s="155"/>
      <c r="F471" s="155"/>
      <c r="G471" s="86"/>
      <c r="H471" s="87"/>
      <c r="I471" s="87"/>
      <c r="J471" s="87"/>
      <c r="K471" s="86"/>
      <c r="L471" s="86"/>
      <c r="M471" s="86"/>
      <c r="N471" s="86"/>
      <c r="O471" s="87"/>
      <c r="P471" s="87"/>
      <c r="Q471" s="87"/>
    </row>
    <row x14ac:dyDescent="0.25" r="472" customHeight="1" ht="17.25">
      <c r="A472" s="156"/>
      <c r="B472" s="157"/>
      <c r="C472" s="155"/>
      <c r="D472" s="155"/>
      <c r="E472" s="155"/>
      <c r="F472" s="155"/>
      <c r="G472" s="86"/>
      <c r="H472" s="87"/>
      <c r="I472" s="87"/>
      <c r="J472" s="87"/>
      <c r="K472" s="86"/>
      <c r="L472" s="86"/>
      <c r="M472" s="86"/>
      <c r="N472" s="86"/>
      <c r="O472" s="87"/>
      <c r="P472" s="87"/>
      <c r="Q472" s="87"/>
    </row>
    <row x14ac:dyDescent="0.25" r="473" customHeight="1" ht="17.25">
      <c r="A473" s="156"/>
      <c r="B473" s="157"/>
      <c r="C473" s="155"/>
      <c r="D473" s="155"/>
      <c r="E473" s="155"/>
      <c r="F473" s="155"/>
      <c r="G473" s="86"/>
      <c r="H473" s="87"/>
      <c r="I473" s="87"/>
      <c r="J473" s="87"/>
      <c r="K473" s="86"/>
      <c r="L473" s="86"/>
      <c r="M473" s="86"/>
      <c r="N473" s="86"/>
      <c r="O473" s="87"/>
      <c r="P473" s="87"/>
      <c r="Q473" s="87"/>
    </row>
    <row x14ac:dyDescent="0.25" r="474" customHeight="1" ht="17.25">
      <c r="A474" s="156"/>
      <c r="B474" s="157"/>
      <c r="C474" s="155"/>
      <c r="D474" s="155"/>
      <c r="E474" s="155"/>
      <c r="F474" s="155"/>
      <c r="G474" s="86"/>
      <c r="H474" s="87"/>
      <c r="I474" s="87"/>
      <c r="J474" s="87"/>
      <c r="K474" s="86"/>
      <c r="L474" s="86"/>
      <c r="M474" s="86"/>
      <c r="N474" s="86"/>
      <c r="O474" s="87"/>
      <c r="P474" s="87"/>
      <c r="Q474" s="87"/>
    </row>
    <row x14ac:dyDescent="0.25" r="475" customHeight="1" ht="17.25">
      <c r="A475" s="156"/>
      <c r="B475" s="157"/>
      <c r="C475" s="155"/>
      <c r="D475" s="155"/>
      <c r="E475" s="155"/>
      <c r="F475" s="155"/>
      <c r="G475" s="86"/>
      <c r="H475" s="87"/>
      <c r="I475" s="87"/>
      <c r="J475" s="87"/>
      <c r="K475" s="86"/>
      <c r="L475" s="86"/>
      <c r="M475" s="86"/>
      <c r="N475" s="86"/>
      <c r="O475" s="87"/>
      <c r="P475" s="87"/>
      <c r="Q475" s="87"/>
    </row>
    <row x14ac:dyDescent="0.25" r="476" customHeight="1" ht="17.25">
      <c r="A476" s="156"/>
      <c r="B476" s="157"/>
      <c r="C476" s="155"/>
      <c r="D476" s="155"/>
      <c r="E476" s="155"/>
      <c r="F476" s="155"/>
      <c r="G476" s="86"/>
      <c r="H476" s="87"/>
      <c r="I476" s="87"/>
      <c r="J476" s="87"/>
      <c r="K476" s="86"/>
      <c r="L476" s="86"/>
      <c r="M476" s="86"/>
      <c r="N476" s="86"/>
      <c r="O476" s="87"/>
      <c r="P476" s="87"/>
      <c r="Q476" s="87"/>
    </row>
    <row x14ac:dyDescent="0.25" r="477" customHeight="1" ht="17.25">
      <c r="A477" s="156"/>
      <c r="B477" s="157"/>
      <c r="C477" s="155"/>
      <c r="D477" s="155"/>
      <c r="E477" s="155"/>
      <c r="F477" s="155"/>
      <c r="G477" s="86"/>
      <c r="H477" s="87"/>
      <c r="I477" s="87"/>
      <c r="J477" s="87"/>
      <c r="K477" s="86"/>
      <c r="L477" s="86"/>
      <c r="M477" s="86"/>
      <c r="N477" s="86"/>
      <c r="O477" s="87"/>
      <c r="P477" s="87"/>
      <c r="Q477" s="87"/>
    </row>
    <row x14ac:dyDescent="0.25" r="478" customHeight="1" ht="17.25">
      <c r="A478" s="156"/>
      <c r="B478" s="157"/>
      <c r="C478" s="155"/>
      <c r="D478" s="155"/>
      <c r="E478" s="155"/>
      <c r="F478" s="155"/>
      <c r="G478" s="86"/>
      <c r="H478" s="87"/>
      <c r="I478" s="87"/>
      <c r="J478" s="87"/>
      <c r="K478" s="86"/>
      <c r="L478" s="86"/>
      <c r="M478" s="86"/>
      <c r="N478" s="86"/>
      <c r="O478" s="87"/>
      <c r="P478" s="87"/>
      <c r="Q478" s="87"/>
    </row>
    <row x14ac:dyDescent="0.25" r="479" customHeight="1" ht="17.25">
      <c r="A479" s="156"/>
      <c r="B479" s="157"/>
      <c r="C479" s="155"/>
      <c r="D479" s="155"/>
      <c r="E479" s="155"/>
      <c r="F479" s="155"/>
      <c r="G479" s="86"/>
      <c r="H479" s="87"/>
      <c r="I479" s="87"/>
      <c r="J479" s="87"/>
      <c r="K479" s="86"/>
      <c r="L479" s="86"/>
      <c r="M479" s="86"/>
      <c r="N479" s="86"/>
      <c r="O479" s="87"/>
      <c r="P479" s="87"/>
      <c r="Q479" s="87"/>
    </row>
    <row x14ac:dyDescent="0.25" r="480" customHeight="1" ht="17.25">
      <c r="A480" s="156"/>
      <c r="B480" s="157"/>
      <c r="C480" s="155"/>
      <c r="D480" s="155"/>
      <c r="E480" s="155"/>
      <c r="F480" s="155"/>
      <c r="G480" s="86"/>
      <c r="H480" s="87"/>
      <c r="I480" s="87"/>
      <c r="J480" s="87"/>
      <c r="K480" s="86"/>
      <c r="L480" s="86"/>
      <c r="M480" s="86"/>
      <c r="N480" s="86"/>
      <c r="O480" s="87"/>
      <c r="P480" s="87"/>
      <c r="Q480" s="87"/>
    </row>
    <row x14ac:dyDescent="0.25" r="481" customHeight="1" ht="17.25">
      <c r="A481" s="156"/>
      <c r="B481" s="157"/>
      <c r="C481" s="155"/>
      <c r="D481" s="155"/>
      <c r="E481" s="155"/>
      <c r="F481" s="155"/>
      <c r="G481" s="86"/>
      <c r="H481" s="87"/>
      <c r="I481" s="87"/>
      <c r="J481" s="87"/>
      <c r="K481" s="86"/>
      <c r="L481" s="86"/>
      <c r="M481" s="86"/>
      <c r="N481" s="86"/>
      <c r="O481" s="87"/>
      <c r="P481" s="87"/>
      <c r="Q481" s="87"/>
    </row>
    <row x14ac:dyDescent="0.25" r="482" customHeight="1" ht="17.25">
      <c r="A482" s="156"/>
      <c r="B482" s="157"/>
      <c r="C482" s="155"/>
      <c r="D482" s="155"/>
      <c r="E482" s="155"/>
      <c r="F482" s="155"/>
      <c r="G482" s="86"/>
      <c r="H482" s="87"/>
      <c r="I482" s="87"/>
      <c r="J482" s="87"/>
      <c r="K482" s="86"/>
      <c r="L482" s="86"/>
      <c r="M482" s="86"/>
      <c r="N482" s="86"/>
      <c r="O482" s="87"/>
      <c r="P482" s="87"/>
      <c r="Q482" s="87"/>
    </row>
    <row x14ac:dyDescent="0.25" r="483" customHeight="1" ht="17.25">
      <c r="A483" s="156"/>
      <c r="B483" s="157"/>
      <c r="C483" s="155"/>
      <c r="D483" s="155"/>
      <c r="E483" s="155"/>
      <c r="F483" s="155"/>
      <c r="G483" s="86"/>
      <c r="H483" s="87"/>
      <c r="I483" s="87"/>
      <c r="J483" s="87"/>
      <c r="K483" s="86"/>
      <c r="L483" s="86"/>
      <c r="M483" s="86"/>
      <c r="N483" s="86"/>
      <c r="O483" s="87"/>
      <c r="P483" s="87"/>
      <c r="Q483" s="87"/>
    </row>
    <row x14ac:dyDescent="0.25" r="484" customHeight="1" ht="17.25">
      <c r="A484" s="156"/>
      <c r="B484" s="157"/>
      <c r="C484" s="155"/>
      <c r="D484" s="155"/>
      <c r="E484" s="155"/>
      <c r="F484" s="155"/>
      <c r="G484" s="86"/>
      <c r="H484" s="87"/>
      <c r="I484" s="87"/>
      <c r="J484" s="87"/>
      <c r="K484" s="86"/>
      <c r="L484" s="86"/>
      <c r="M484" s="86"/>
      <c r="N484" s="86"/>
      <c r="O484" s="87"/>
      <c r="P484" s="87"/>
      <c r="Q484" s="87"/>
    </row>
    <row x14ac:dyDescent="0.25" r="485" customHeight="1" ht="17.25">
      <c r="A485" s="156"/>
      <c r="B485" s="157"/>
      <c r="C485" s="155"/>
      <c r="D485" s="155"/>
      <c r="E485" s="155"/>
      <c r="F485" s="155"/>
      <c r="G485" s="86"/>
      <c r="H485" s="87"/>
      <c r="I485" s="87"/>
      <c r="J485" s="87"/>
      <c r="K485" s="86"/>
      <c r="L485" s="86"/>
      <c r="M485" s="86"/>
      <c r="N485" s="86"/>
      <c r="O485" s="87"/>
      <c r="P485" s="87"/>
      <c r="Q485" s="87"/>
    </row>
    <row x14ac:dyDescent="0.25" r="486" customHeight="1" ht="17.25">
      <c r="A486" s="156"/>
      <c r="B486" s="157"/>
      <c r="C486" s="155"/>
      <c r="D486" s="155"/>
      <c r="E486" s="155"/>
      <c r="F486" s="155"/>
      <c r="G486" s="86"/>
      <c r="H486" s="87"/>
      <c r="I486" s="87"/>
      <c r="J486" s="87"/>
      <c r="K486" s="86"/>
      <c r="L486" s="86"/>
      <c r="M486" s="86"/>
      <c r="N486" s="86"/>
      <c r="O486" s="87"/>
      <c r="P486" s="87"/>
      <c r="Q486" s="87"/>
    </row>
    <row x14ac:dyDescent="0.25" r="487" customHeight="1" ht="17.25">
      <c r="A487" s="156"/>
      <c r="B487" s="157"/>
      <c r="C487" s="155"/>
      <c r="D487" s="155"/>
      <c r="E487" s="155"/>
      <c r="F487" s="155"/>
      <c r="G487" s="86"/>
      <c r="H487" s="87"/>
      <c r="I487" s="87"/>
      <c r="J487" s="87"/>
      <c r="K487" s="86"/>
      <c r="L487" s="86"/>
      <c r="M487" s="86"/>
      <c r="N487" s="86"/>
      <c r="O487" s="87"/>
      <c r="P487" s="87"/>
      <c r="Q487" s="87"/>
    </row>
    <row x14ac:dyDescent="0.25" r="488" customHeight="1" ht="17.25">
      <c r="A488" s="156"/>
      <c r="B488" s="157"/>
      <c r="C488" s="155"/>
      <c r="D488" s="155"/>
      <c r="E488" s="155"/>
      <c r="F488" s="155"/>
      <c r="G488" s="86"/>
      <c r="H488" s="87"/>
      <c r="I488" s="87"/>
      <c r="J488" s="87"/>
      <c r="K488" s="86"/>
      <c r="L488" s="86"/>
      <c r="M488" s="86"/>
      <c r="N488" s="86"/>
      <c r="O488" s="87"/>
      <c r="P488" s="87"/>
      <c r="Q488" s="87"/>
    </row>
    <row x14ac:dyDescent="0.25" r="489" customHeight="1" ht="17.25">
      <c r="A489" s="156"/>
      <c r="B489" s="157"/>
      <c r="C489" s="155"/>
      <c r="D489" s="155"/>
      <c r="E489" s="155"/>
      <c r="F489" s="155"/>
      <c r="G489" s="86"/>
      <c r="H489" s="87"/>
      <c r="I489" s="87"/>
      <c r="J489" s="87"/>
      <c r="K489" s="86"/>
      <c r="L489" s="86"/>
      <c r="M489" s="86"/>
      <c r="N489" s="86"/>
      <c r="O489" s="87"/>
      <c r="P489" s="87"/>
      <c r="Q489" s="87"/>
    </row>
    <row x14ac:dyDescent="0.25" r="490" customHeight="1" ht="17.25">
      <c r="A490" s="156"/>
      <c r="B490" s="157"/>
      <c r="C490" s="155"/>
      <c r="D490" s="155"/>
      <c r="E490" s="155"/>
      <c r="F490" s="155"/>
      <c r="G490" s="86"/>
      <c r="H490" s="87"/>
      <c r="I490" s="87"/>
      <c r="J490" s="87"/>
      <c r="K490" s="86"/>
      <c r="L490" s="86"/>
      <c r="M490" s="86"/>
      <c r="N490" s="86"/>
      <c r="O490" s="87"/>
      <c r="P490" s="87"/>
      <c r="Q490" s="87"/>
    </row>
    <row x14ac:dyDescent="0.25" r="491" customHeight="1" ht="17.25">
      <c r="A491" s="156"/>
      <c r="B491" s="157"/>
      <c r="C491" s="155"/>
      <c r="D491" s="155"/>
      <c r="E491" s="155"/>
      <c r="F491" s="155"/>
      <c r="G491" s="86"/>
      <c r="H491" s="87"/>
      <c r="I491" s="87"/>
      <c r="J491" s="87"/>
      <c r="K491" s="86"/>
      <c r="L491" s="86"/>
      <c r="M491" s="86"/>
      <c r="N491" s="86"/>
      <c r="O491" s="87"/>
      <c r="P491" s="87"/>
      <c r="Q491" s="87"/>
    </row>
    <row x14ac:dyDescent="0.25" r="492" customHeight="1" ht="17.25">
      <c r="A492" s="156"/>
      <c r="B492" s="157"/>
      <c r="C492" s="155"/>
      <c r="D492" s="155"/>
      <c r="E492" s="155"/>
      <c r="F492" s="155"/>
      <c r="G492" s="86"/>
      <c r="H492" s="87"/>
      <c r="I492" s="87"/>
      <c r="J492" s="87"/>
      <c r="K492" s="86"/>
      <c r="L492" s="86"/>
      <c r="M492" s="86"/>
      <c r="N492" s="86"/>
      <c r="O492" s="87"/>
      <c r="P492" s="87"/>
      <c r="Q492" s="87"/>
    </row>
    <row x14ac:dyDescent="0.25" r="493" customHeight="1" ht="17.25">
      <c r="A493" s="156"/>
      <c r="B493" s="157"/>
      <c r="C493" s="155"/>
      <c r="D493" s="155"/>
      <c r="E493" s="155"/>
      <c r="F493" s="155"/>
      <c r="G493" s="86"/>
      <c r="H493" s="87"/>
      <c r="I493" s="87"/>
      <c r="J493" s="87"/>
      <c r="K493" s="86"/>
      <c r="L493" s="86"/>
      <c r="M493" s="86"/>
      <c r="N493" s="86"/>
      <c r="O493" s="87"/>
      <c r="P493" s="87"/>
      <c r="Q493" s="87"/>
    </row>
    <row x14ac:dyDescent="0.25" r="494" customHeight="1" ht="17.25">
      <c r="A494" s="156"/>
      <c r="B494" s="157"/>
      <c r="C494" s="155"/>
      <c r="D494" s="155"/>
      <c r="E494" s="155"/>
      <c r="F494" s="155"/>
      <c r="G494" s="86"/>
      <c r="H494" s="87"/>
      <c r="I494" s="87"/>
      <c r="J494" s="87"/>
      <c r="K494" s="86"/>
      <c r="L494" s="86"/>
      <c r="M494" s="86"/>
      <c r="N494" s="86"/>
      <c r="O494" s="87"/>
      <c r="P494" s="87"/>
      <c r="Q494" s="87"/>
    </row>
    <row x14ac:dyDescent="0.25" r="495" customHeight="1" ht="17.25">
      <c r="A495" s="156"/>
      <c r="B495" s="157"/>
      <c r="C495" s="155"/>
      <c r="D495" s="155"/>
      <c r="E495" s="155"/>
      <c r="F495" s="155"/>
      <c r="G495" s="86"/>
      <c r="H495" s="87"/>
      <c r="I495" s="87"/>
      <c r="J495" s="87"/>
      <c r="K495" s="86"/>
      <c r="L495" s="86"/>
      <c r="M495" s="86"/>
      <c r="N495" s="86"/>
      <c r="O495" s="87"/>
      <c r="P495" s="87"/>
      <c r="Q495" s="87"/>
    </row>
    <row x14ac:dyDescent="0.25" r="496" customHeight="1" ht="17.25">
      <c r="A496" s="156"/>
      <c r="B496" s="157"/>
      <c r="C496" s="155"/>
      <c r="D496" s="155"/>
      <c r="E496" s="155"/>
      <c r="F496" s="155"/>
      <c r="G496" s="86"/>
      <c r="H496" s="87"/>
      <c r="I496" s="87"/>
      <c r="J496" s="87"/>
      <c r="K496" s="86"/>
      <c r="L496" s="86"/>
      <c r="M496" s="86"/>
      <c r="N496" s="86"/>
      <c r="O496" s="87"/>
      <c r="P496" s="87"/>
      <c r="Q496" s="87"/>
    </row>
    <row x14ac:dyDescent="0.25" r="497" customHeight="1" ht="17.25">
      <c r="A497" s="156"/>
      <c r="B497" s="157"/>
      <c r="C497" s="155"/>
      <c r="D497" s="155"/>
      <c r="E497" s="155"/>
      <c r="F497" s="155"/>
      <c r="G497" s="86"/>
      <c r="H497" s="87"/>
      <c r="I497" s="87"/>
      <c r="J497" s="87"/>
      <c r="K497" s="86"/>
      <c r="L497" s="86"/>
      <c r="M497" s="86"/>
      <c r="N497" s="86"/>
      <c r="O497" s="87"/>
      <c r="P497" s="87"/>
      <c r="Q497" s="87"/>
    </row>
    <row x14ac:dyDescent="0.25" r="498" customHeight="1" ht="17.25">
      <c r="A498" s="156"/>
      <c r="B498" s="157"/>
      <c r="C498" s="155"/>
      <c r="D498" s="155"/>
      <c r="E498" s="155"/>
      <c r="F498" s="155"/>
      <c r="G498" s="86"/>
      <c r="H498" s="87"/>
      <c r="I498" s="87"/>
      <c r="J498" s="87"/>
      <c r="K498" s="86"/>
      <c r="L498" s="86"/>
      <c r="M498" s="86"/>
      <c r="N498" s="86"/>
      <c r="O498" s="87"/>
      <c r="P498" s="87"/>
      <c r="Q498" s="87"/>
    </row>
    <row x14ac:dyDescent="0.25" r="499" customHeight="1" ht="17.25">
      <c r="A499" s="156"/>
      <c r="B499" s="157"/>
      <c r="C499" s="155"/>
      <c r="D499" s="155"/>
      <c r="E499" s="155"/>
      <c r="F499" s="155"/>
      <c r="G499" s="86"/>
      <c r="H499" s="87"/>
      <c r="I499" s="87"/>
      <c r="J499" s="87"/>
      <c r="K499" s="86"/>
      <c r="L499" s="86"/>
      <c r="M499" s="86"/>
      <c r="N499" s="86"/>
      <c r="O499" s="87"/>
      <c r="P499" s="87"/>
      <c r="Q499" s="87"/>
    </row>
    <row x14ac:dyDescent="0.25" r="500" customHeight="1" ht="17.25">
      <c r="A500" s="156"/>
      <c r="B500" s="157"/>
      <c r="C500" s="155"/>
      <c r="D500" s="155"/>
      <c r="E500" s="155"/>
      <c r="F500" s="155"/>
      <c r="G500" s="86"/>
      <c r="H500" s="87"/>
      <c r="I500" s="87"/>
      <c r="J500" s="87"/>
      <c r="K500" s="86"/>
      <c r="L500" s="86"/>
      <c r="M500" s="86"/>
      <c r="N500" s="86"/>
      <c r="O500" s="87"/>
      <c r="P500" s="87"/>
      <c r="Q500" s="87"/>
    </row>
    <row x14ac:dyDescent="0.25" r="501" customHeight="1" ht="17.25">
      <c r="A501" s="156"/>
      <c r="B501" s="157"/>
      <c r="C501" s="155"/>
      <c r="D501" s="155"/>
      <c r="E501" s="155"/>
      <c r="F501" s="155"/>
      <c r="G501" s="86"/>
      <c r="H501" s="87"/>
      <c r="I501" s="87"/>
      <c r="J501" s="87"/>
      <c r="K501" s="86"/>
      <c r="L501" s="86"/>
      <c r="M501" s="86"/>
      <c r="N501" s="86"/>
      <c r="O501" s="87"/>
      <c r="P501" s="87"/>
      <c r="Q501" s="87"/>
    </row>
    <row x14ac:dyDescent="0.25" r="502" customHeight="1" ht="17.25">
      <c r="A502" s="156"/>
      <c r="B502" s="157"/>
      <c r="C502" s="155"/>
      <c r="D502" s="155"/>
      <c r="E502" s="155"/>
      <c r="F502" s="155"/>
      <c r="G502" s="86"/>
      <c r="H502" s="87"/>
      <c r="I502" s="87"/>
      <c r="J502" s="87"/>
      <c r="K502" s="86"/>
      <c r="L502" s="86"/>
      <c r="M502" s="86"/>
      <c r="N502" s="86"/>
      <c r="O502" s="87"/>
      <c r="P502" s="87"/>
      <c r="Q502" s="87"/>
    </row>
    <row x14ac:dyDescent="0.25" r="503" customHeight="1" ht="17.25">
      <c r="A503" s="156"/>
      <c r="B503" s="157"/>
      <c r="C503" s="155"/>
      <c r="D503" s="155"/>
      <c r="E503" s="155"/>
      <c r="F503" s="155"/>
      <c r="G503" s="86"/>
      <c r="H503" s="87"/>
      <c r="I503" s="87"/>
      <c r="J503" s="87"/>
      <c r="K503" s="86"/>
      <c r="L503" s="86"/>
      <c r="M503" s="86"/>
      <c r="N503" s="86"/>
      <c r="O503" s="87"/>
      <c r="P503" s="87"/>
      <c r="Q503" s="87"/>
    </row>
    <row x14ac:dyDescent="0.25" r="504" customHeight="1" ht="17.25">
      <c r="A504" s="156"/>
      <c r="B504" s="157"/>
      <c r="C504" s="155"/>
      <c r="D504" s="155"/>
      <c r="E504" s="155"/>
      <c r="F504" s="155"/>
      <c r="G504" s="86"/>
      <c r="H504" s="87"/>
      <c r="I504" s="87"/>
      <c r="J504" s="87"/>
      <c r="K504" s="86"/>
      <c r="L504" s="86"/>
      <c r="M504" s="86"/>
      <c r="N504" s="86"/>
      <c r="O504" s="87"/>
      <c r="P504" s="87"/>
      <c r="Q504" s="87"/>
    </row>
    <row x14ac:dyDescent="0.25" r="505" customHeight="1" ht="17.25">
      <c r="A505" s="156"/>
      <c r="B505" s="157"/>
      <c r="C505" s="155"/>
      <c r="D505" s="155"/>
      <c r="E505" s="155"/>
      <c r="F505" s="155"/>
      <c r="G505" s="86"/>
      <c r="H505" s="87"/>
      <c r="I505" s="87"/>
      <c r="J505" s="87"/>
      <c r="K505" s="86"/>
      <c r="L505" s="86"/>
      <c r="M505" s="86"/>
      <c r="N505" s="86"/>
      <c r="O505" s="87"/>
      <c r="P505" s="87"/>
      <c r="Q505" s="87"/>
    </row>
    <row x14ac:dyDescent="0.25" r="506" customHeight="1" ht="17.25">
      <c r="A506" s="156"/>
      <c r="B506" s="157"/>
      <c r="C506" s="155"/>
      <c r="D506" s="155"/>
      <c r="E506" s="155"/>
      <c r="F506" s="155"/>
      <c r="G506" s="86"/>
      <c r="H506" s="87"/>
      <c r="I506" s="87"/>
      <c r="J506" s="87"/>
      <c r="K506" s="86"/>
      <c r="L506" s="86"/>
      <c r="M506" s="86"/>
      <c r="N506" s="86"/>
      <c r="O506" s="87"/>
      <c r="P506" s="87"/>
      <c r="Q506" s="87"/>
    </row>
    <row x14ac:dyDescent="0.25" r="507" customHeight="1" ht="17.25">
      <c r="A507" s="156"/>
      <c r="B507" s="157"/>
      <c r="C507" s="155"/>
      <c r="D507" s="155"/>
      <c r="E507" s="155"/>
      <c r="F507" s="155"/>
      <c r="G507" s="86"/>
      <c r="H507" s="87"/>
      <c r="I507" s="87"/>
      <c r="J507" s="87"/>
      <c r="K507" s="86"/>
      <c r="L507" s="86"/>
      <c r="M507" s="86"/>
      <c r="N507" s="86"/>
      <c r="O507" s="87"/>
      <c r="P507" s="87"/>
      <c r="Q507" s="87"/>
    </row>
    <row x14ac:dyDescent="0.25" r="508" customHeight="1" ht="17.25">
      <c r="A508" s="156"/>
      <c r="B508" s="157"/>
      <c r="C508" s="155"/>
      <c r="D508" s="155"/>
      <c r="E508" s="155"/>
      <c r="F508" s="155"/>
      <c r="G508" s="86"/>
      <c r="H508" s="87"/>
      <c r="I508" s="87"/>
      <c r="J508" s="87"/>
      <c r="K508" s="86"/>
      <c r="L508" s="86"/>
      <c r="M508" s="86"/>
      <c r="N508" s="86"/>
      <c r="O508" s="87"/>
      <c r="P508" s="87"/>
      <c r="Q508" s="87"/>
    </row>
    <row x14ac:dyDescent="0.25" r="509" customHeight="1" ht="17.25">
      <c r="A509" s="156"/>
      <c r="B509" s="157"/>
      <c r="C509" s="155"/>
      <c r="D509" s="155"/>
      <c r="E509" s="155"/>
      <c r="F509" s="155"/>
      <c r="G509" s="86"/>
      <c r="H509" s="87"/>
      <c r="I509" s="87"/>
      <c r="J509" s="87"/>
      <c r="K509" s="86"/>
      <c r="L509" s="86"/>
      <c r="M509" s="86"/>
      <c r="N509" s="86"/>
      <c r="O509" s="87"/>
      <c r="P509" s="87"/>
      <c r="Q509" s="87"/>
    </row>
    <row x14ac:dyDescent="0.25" r="510" customHeight="1" ht="17.25">
      <c r="A510" s="156"/>
      <c r="B510" s="157"/>
      <c r="C510" s="155"/>
      <c r="D510" s="155"/>
      <c r="E510" s="155"/>
      <c r="F510" s="155"/>
      <c r="G510" s="86"/>
      <c r="H510" s="87"/>
      <c r="I510" s="87"/>
      <c r="J510" s="87"/>
      <c r="K510" s="86"/>
      <c r="L510" s="86"/>
      <c r="M510" s="86"/>
      <c r="N510" s="86"/>
      <c r="O510" s="87"/>
      <c r="P510" s="87"/>
      <c r="Q510" s="87"/>
    </row>
    <row x14ac:dyDescent="0.25" r="511" customHeight="1" ht="17.25">
      <c r="A511" s="156"/>
      <c r="B511" s="157"/>
      <c r="C511" s="155"/>
      <c r="D511" s="155"/>
      <c r="E511" s="155"/>
      <c r="F511" s="155"/>
      <c r="G511" s="86"/>
      <c r="H511" s="87"/>
      <c r="I511" s="87"/>
      <c r="J511" s="87"/>
      <c r="K511" s="86"/>
      <c r="L511" s="86"/>
      <c r="M511" s="86"/>
      <c r="N511" s="86"/>
      <c r="O511" s="87"/>
      <c r="P511" s="87"/>
      <c r="Q511" s="87"/>
    </row>
    <row x14ac:dyDescent="0.25" r="512" customHeight="1" ht="17.25">
      <c r="A512" s="156"/>
      <c r="B512" s="157"/>
      <c r="C512" s="155"/>
      <c r="D512" s="155"/>
      <c r="E512" s="155"/>
      <c r="F512" s="155"/>
      <c r="G512" s="86"/>
      <c r="H512" s="87"/>
      <c r="I512" s="87"/>
      <c r="J512" s="87"/>
      <c r="K512" s="86"/>
      <c r="L512" s="86"/>
      <c r="M512" s="86"/>
      <c r="N512" s="86"/>
      <c r="O512" s="87"/>
      <c r="P512" s="87"/>
      <c r="Q512" s="87"/>
    </row>
    <row x14ac:dyDescent="0.25" r="513" customHeight="1" ht="17.25">
      <c r="A513" s="156"/>
      <c r="B513" s="157"/>
      <c r="C513" s="155"/>
      <c r="D513" s="155"/>
      <c r="E513" s="155"/>
      <c r="F513" s="155"/>
      <c r="G513" s="86"/>
      <c r="H513" s="87"/>
      <c r="I513" s="87"/>
      <c r="J513" s="87"/>
      <c r="K513" s="86"/>
      <c r="L513" s="86"/>
      <c r="M513" s="86"/>
      <c r="N513" s="86"/>
      <c r="O513" s="87"/>
      <c r="P513" s="87"/>
      <c r="Q513" s="87"/>
    </row>
    <row x14ac:dyDescent="0.25" r="514" customHeight="1" ht="17.25">
      <c r="A514" s="156"/>
      <c r="B514" s="157"/>
      <c r="C514" s="155"/>
      <c r="D514" s="155"/>
      <c r="E514" s="155"/>
      <c r="F514" s="155"/>
      <c r="G514" s="86"/>
      <c r="H514" s="87"/>
      <c r="I514" s="87"/>
      <c r="J514" s="87"/>
      <c r="K514" s="86"/>
      <c r="L514" s="86"/>
      <c r="M514" s="86"/>
      <c r="N514" s="86"/>
      <c r="O514" s="87"/>
      <c r="P514" s="87"/>
      <c r="Q514" s="87"/>
    </row>
    <row x14ac:dyDescent="0.25" r="515" customHeight="1" ht="17.25">
      <c r="A515" s="156"/>
      <c r="B515" s="157"/>
      <c r="C515" s="155"/>
      <c r="D515" s="155"/>
      <c r="E515" s="155"/>
      <c r="F515" s="155"/>
      <c r="G515" s="86"/>
      <c r="H515" s="87"/>
      <c r="I515" s="87"/>
      <c r="J515" s="87"/>
      <c r="K515" s="86"/>
      <c r="L515" s="86"/>
      <c r="M515" s="86"/>
      <c r="N515" s="86"/>
      <c r="O515" s="87"/>
      <c r="P515" s="87"/>
      <c r="Q515" s="87"/>
    </row>
    <row x14ac:dyDescent="0.25" r="516" customHeight="1" ht="17.25">
      <c r="A516" s="156"/>
      <c r="B516" s="157"/>
      <c r="C516" s="155"/>
      <c r="D516" s="155"/>
      <c r="E516" s="155"/>
      <c r="F516" s="155"/>
      <c r="G516" s="86"/>
      <c r="H516" s="87"/>
      <c r="I516" s="87"/>
      <c r="J516" s="87"/>
      <c r="K516" s="86"/>
      <c r="L516" s="86"/>
      <c r="M516" s="86"/>
      <c r="N516" s="86"/>
      <c r="O516" s="87"/>
      <c r="P516" s="87"/>
      <c r="Q516" s="87"/>
    </row>
    <row x14ac:dyDescent="0.25" r="517" customHeight="1" ht="17.25">
      <c r="A517" s="156"/>
      <c r="B517" s="157"/>
      <c r="C517" s="155"/>
      <c r="D517" s="155"/>
      <c r="E517" s="155"/>
      <c r="F517" s="155"/>
      <c r="G517" s="86"/>
      <c r="H517" s="87"/>
      <c r="I517" s="87"/>
      <c r="J517" s="87"/>
      <c r="K517" s="86"/>
      <c r="L517" s="86"/>
      <c r="M517" s="86"/>
      <c r="N517" s="86"/>
      <c r="O517" s="87"/>
      <c r="P517" s="87"/>
      <c r="Q517" s="87"/>
    </row>
    <row x14ac:dyDescent="0.25" r="518" customHeight="1" ht="17.25">
      <c r="A518" s="156"/>
      <c r="B518" s="157"/>
      <c r="C518" s="155"/>
      <c r="D518" s="155"/>
      <c r="E518" s="155"/>
      <c r="F518" s="155"/>
      <c r="G518" s="86"/>
      <c r="H518" s="87"/>
      <c r="I518" s="87"/>
      <c r="J518" s="87"/>
      <c r="K518" s="86"/>
      <c r="L518" s="86"/>
      <c r="M518" s="86"/>
      <c r="N518" s="86"/>
      <c r="O518" s="87"/>
      <c r="P518" s="87"/>
      <c r="Q518" s="87"/>
    </row>
    <row x14ac:dyDescent="0.25" r="519" customHeight="1" ht="17.25">
      <c r="A519" s="156"/>
      <c r="B519" s="157"/>
      <c r="C519" s="155"/>
      <c r="D519" s="155"/>
      <c r="E519" s="155"/>
      <c r="F519" s="155"/>
      <c r="G519" s="86"/>
      <c r="H519" s="87"/>
      <c r="I519" s="87"/>
      <c r="J519" s="87"/>
      <c r="K519" s="86"/>
      <c r="L519" s="86"/>
      <c r="M519" s="86"/>
      <c r="N519" s="86"/>
      <c r="O519" s="87"/>
      <c r="P519" s="87"/>
      <c r="Q519" s="87"/>
    </row>
    <row x14ac:dyDescent="0.25" r="520" customHeight="1" ht="17.25">
      <c r="A520" s="156"/>
      <c r="B520" s="157"/>
      <c r="C520" s="155"/>
      <c r="D520" s="155"/>
      <c r="E520" s="155"/>
      <c r="F520" s="155"/>
      <c r="G520" s="86"/>
      <c r="H520" s="87"/>
      <c r="I520" s="87"/>
      <c r="J520" s="87"/>
      <c r="K520" s="86"/>
      <c r="L520" s="86"/>
      <c r="M520" s="86"/>
      <c r="N520" s="86"/>
      <c r="O520" s="87"/>
      <c r="P520" s="87"/>
      <c r="Q520" s="87"/>
    </row>
    <row x14ac:dyDescent="0.25" r="521" customHeight="1" ht="17.25">
      <c r="A521" s="156"/>
      <c r="B521" s="157"/>
      <c r="C521" s="155"/>
      <c r="D521" s="155"/>
      <c r="E521" s="155"/>
      <c r="F521" s="155"/>
      <c r="G521" s="86"/>
      <c r="H521" s="87"/>
      <c r="I521" s="87"/>
      <c r="J521" s="87"/>
      <c r="K521" s="86"/>
      <c r="L521" s="86"/>
      <c r="M521" s="86"/>
      <c r="N521" s="86"/>
      <c r="O521" s="87"/>
      <c r="P521" s="87"/>
      <c r="Q521" s="87"/>
    </row>
    <row x14ac:dyDescent="0.25" r="522" customHeight="1" ht="17.25">
      <c r="A522" s="156"/>
      <c r="B522" s="157"/>
      <c r="C522" s="155"/>
      <c r="D522" s="155"/>
      <c r="E522" s="155"/>
      <c r="F522" s="155"/>
      <c r="G522" s="86"/>
      <c r="H522" s="87"/>
      <c r="I522" s="87"/>
      <c r="J522" s="87"/>
      <c r="K522" s="86"/>
      <c r="L522" s="86"/>
      <c r="M522" s="86"/>
      <c r="N522" s="86"/>
      <c r="O522" s="87"/>
      <c r="P522" s="87"/>
      <c r="Q522" s="87"/>
    </row>
    <row x14ac:dyDescent="0.25" r="523" customHeight="1" ht="17.25">
      <c r="A523" s="156"/>
      <c r="B523" s="157"/>
      <c r="C523" s="155"/>
      <c r="D523" s="155"/>
      <c r="E523" s="155"/>
      <c r="F523" s="155"/>
      <c r="G523" s="86"/>
      <c r="H523" s="87"/>
      <c r="I523" s="87"/>
      <c r="J523" s="87"/>
      <c r="K523" s="86"/>
      <c r="L523" s="86"/>
      <c r="M523" s="86"/>
      <c r="N523" s="86"/>
      <c r="O523" s="87"/>
      <c r="P523" s="87"/>
      <c r="Q523" s="87"/>
    </row>
    <row x14ac:dyDescent="0.25" r="524" customHeight="1" ht="17.25">
      <c r="A524" s="156"/>
      <c r="B524" s="157"/>
      <c r="C524" s="155"/>
      <c r="D524" s="155"/>
      <c r="E524" s="155"/>
      <c r="F524" s="155"/>
      <c r="G524" s="86"/>
      <c r="H524" s="87"/>
      <c r="I524" s="87"/>
      <c r="J524" s="87"/>
      <c r="K524" s="86"/>
      <c r="L524" s="86"/>
      <c r="M524" s="86"/>
      <c r="N524" s="86"/>
      <c r="O524" s="87"/>
      <c r="P524" s="87"/>
      <c r="Q524" s="87"/>
    </row>
    <row x14ac:dyDescent="0.25" r="525" customHeight="1" ht="17.25">
      <c r="A525" s="156"/>
      <c r="B525" s="157"/>
      <c r="C525" s="155"/>
      <c r="D525" s="155"/>
      <c r="E525" s="155"/>
      <c r="F525" s="155"/>
      <c r="G525" s="86"/>
      <c r="H525" s="87"/>
      <c r="I525" s="87"/>
      <c r="J525" s="87"/>
      <c r="K525" s="86"/>
      <c r="L525" s="86"/>
      <c r="M525" s="86"/>
      <c r="N525" s="86"/>
      <c r="O525" s="87"/>
      <c r="P525" s="87"/>
      <c r="Q525" s="87"/>
    </row>
    <row x14ac:dyDescent="0.25" r="526" customHeight="1" ht="17.25">
      <c r="A526" s="156"/>
      <c r="B526" s="157"/>
      <c r="C526" s="155"/>
      <c r="D526" s="155"/>
      <c r="E526" s="155"/>
      <c r="F526" s="155"/>
      <c r="G526" s="86"/>
      <c r="H526" s="87"/>
      <c r="I526" s="87"/>
      <c r="J526" s="87"/>
      <c r="K526" s="86"/>
      <c r="L526" s="86"/>
      <c r="M526" s="86"/>
      <c r="N526" s="86"/>
      <c r="O526" s="87"/>
      <c r="P526" s="87"/>
      <c r="Q526" s="87"/>
    </row>
    <row x14ac:dyDescent="0.25" r="527" customHeight="1" ht="17.25">
      <c r="A527" s="156"/>
      <c r="B527" s="157"/>
      <c r="C527" s="155"/>
      <c r="D527" s="155"/>
      <c r="E527" s="155"/>
      <c r="F527" s="155"/>
      <c r="G527" s="86"/>
      <c r="H527" s="87"/>
      <c r="I527" s="87"/>
      <c r="J527" s="87"/>
      <c r="K527" s="86"/>
      <c r="L527" s="86"/>
      <c r="M527" s="86"/>
      <c r="N527" s="86"/>
      <c r="O527" s="87"/>
      <c r="P527" s="87"/>
      <c r="Q527" s="87"/>
    </row>
    <row x14ac:dyDescent="0.25" r="528" customHeight="1" ht="17.25">
      <c r="A528" s="156"/>
      <c r="B528" s="157"/>
      <c r="C528" s="155"/>
      <c r="D528" s="155"/>
      <c r="E528" s="155"/>
      <c r="F528" s="155"/>
      <c r="G528" s="86"/>
      <c r="H528" s="87"/>
      <c r="I528" s="87"/>
      <c r="J528" s="87"/>
      <c r="K528" s="86"/>
      <c r="L528" s="86"/>
      <c r="M528" s="86"/>
      <c r="N528" s="86"/>
      <c r="O528" s="87"/>
      <c r="P528" s="87"/>
      <c r="Q528" s="87"/>
    </row>
    <row x14ac:dyDescent="0.25" r="529" customHeight="1" ht="17.25">
      <c r="A529" s="156"/>
      <c r="B529" s="157"/>
      <c r="C529" s="155"/>
      <c r="D529" s="155"/>
      <c r="E529" s="155"/>
      <c r="F529" s="155"/>
      <c r="G529" s="86"/>
      <c r="H529" s="87"/>
      <c r="I529" s="87"/>
      <c r="J529" s="87"/>
      <c r="K529" s="86"/>
      <c r="L529" s="86"/>
      <c r="M529" s="86"/>
      <c r="N529" s="86"/>
      <c r="O529" s="87"/>
      <c r="P529" s="87"/>
      <c r="Q529" s="87"/>
    </row>
    <row x14ac:dyDescent="0.25" r="530" customHeight="1" ht="17.25">
      <c r="A530" s="156"/>
      <c r="B530" s="157"/>
      <c r="C530" s="155"/>
      <c r="D530" s="155"/>
      <c r="E530" s="155"/>
      <c r="F530" s="155"/>
      <c r="G530" s="86"/>
      <c r="H530" s="87"/>
      <c r="I530" s="87"/>
      <c r="J530" s="87"/>
      <c r="K530" s="86"/>
      <c r="L530" s="86"/>
      <c r="M530" s="86"/>
      <c r="N530" s="86"/>
      <c r="O530" s="87"/>
      <c r="P530" s="87"/>
      <c r="Q530" s="87"/>
    </row>
    <row x14ac:dyDescent="0.25" r="531" customHeight="1" ht="17.25">
      <c r="A531" s="156"/>
      <c r="B531" s="157"/>
      <c r="C531" s="155"/>
      <c r="D531" s="155"/>
      <c r="E531" s="155"/>
      <c r="F531" s="155"/>
      <c r="G531" s="86"/>
      <c r="H531" s="87"/>
      <c r="I531" s="87"/>
      <c r="J531" s="87"/>
      <c r="K531" s="86"/>
      <c r="L531" s="86"/>
      <c r="M531" s="86"/>
      <c r="N531" s="86"/>
      <c r="O531" s="87"/>
      <c r="P531" s="87"/>
      <c r="Q531" s="87"/>
    </row>
    <row x14ac:dyDescent="0.25" r="532" customHeight="1" ht="17.25">
      <c r="A532" s="156"/>
      <c r="B532" s="157"/>
      <c r="C532" s="155"/>
      <c r="D532" s="155"/>
      <c r="E532" s="155"/>
      <c r="F532" s="155"/>
      <c r="G532" s="86"/>
      <c r="H532" s="87"/>
      <c r="I532" s="87"/>
      <c r="J532" s="87"/>
      <c r="K532" s="86"/>
      <c r="L532" s="86"/>
      <c r="M532" s="86"/>
      <c r="N532" s="86"/>
      <c r="O532" s="87"/>
      <c r="P532" s="87"/>
      <c r="Q532" s="87"/>
    </row>
    <row x14ac:dyDescent="0.25" r="533" customHeight="1" ht="17.25">
      <c r="A533" s="156"/>
      <c r="B533" s="157"/>
      <c r="C533" s="155"/>
      <c r="D533" s="155"/>
      <c r="E533" s="155"/>
      <c r="F533" s="155"/>
      <c r="G533" s="86"/>
      <c r="H533" s="87"/>
      <c r="I533" s="87"/>
      <c r="J533" s="87"/>
      <c r="K533" s="86"/>
      <c r="L533" s="86"/>
      <c r="M533" s="86"/>
      <c r="N533" s="86"/>
      <c r="O533" s="87"/>
      <c r="P533" s="87"/>
      <c r="Q533" s="87"/>
    </row>
    <row x14ac:dyDescent="0.25" r="534" customHeight="1" ht="17.25">
      <c r="A534" s="156"/>
      <c r="B534" s="157"/>
      <c r="C534" s="155"/>
      <c r="D534" s="155"/>
      <c r="E534" s="155"/>
      <c r="F534" s="155"/>
      <c r="G534" s="86"/>
      <c r="H534" s="87"/>
      <c r="I534" s="87"/>
      <c r="J534" s="87"/>
      <c r="K534" s="86"/>
      <c r="L534" s="86"/>
      <c r="M534" s="86"/>
      <c r="N534" s="86"/>
      <c r="O534" s="87"/>
      <c r="P534" s="87"/>
      <c r="Q534" s="87"/>
    </row>
    <row x14ac:dyDescent="0.25" r="535" customHeight="1" ht="17.25">
      <c r="A535" s="156"/>
      <c r="B535" s="157"/>
      <c r="C535" s="155"/>
      <c r="D535" s="155"/>
      <c r="E535" s="155"/>
      <c r="F535" s="155"/>
      <c r="G535" s="86"/>
      <c r="H535" s="87"/>
      <c r="I535" s="87"/>
      <c r="J535" s="87"/>
      <c r="K535" s="86"/>
      <c r="L535" s="86"/>
      <c r="M535" s="86"/>
      <c r="N535" s="86"/>
      <c r="O535" s="87"/>
      <c r="P535" s="87"/>
      <c r="Q535" s="87"/>
    </row>
    <row x14ac:dyDescent="0.25" r="536" customHeight="1" ht="17.25">
      <c r="A536" s="156"/>
      <c r="B536" s="157"/>
      <c r="C536" s="155"/>
      <c r="D536" s="155"/>
      <c r="E536" s="155"/>
      <c r="F536" s="155"/>
      <c r="G536" s="86"/>
      <c r="H536" s="87"/>
      <c r="I536" s="87"/>
      <c r="J536" s="87"/>
      <c r="K536" s="86"/>
      <c r="L536" s="86"/>
      <c r="M536" s="86"/>
      <c r="N536" s="86"/>
      <c r="O536" s="87"/>
      <c r="P536" s="87"/>
      <c r="Q536" s="87"/>
    </row>
    <row x14ac:dyDescent="0.25" r="537" customHeight="1" ht="17.25">
      <c r="A537" s="156"/>
      <c r="B537" s="157"/>
      <c r="C537" s="155"/>
      <c r="D537" s="155"/>
      <c r="E537" s="155"/>
      <c r="F537" s="155"/>
      <c r="G537" s="86"/>
      <c r="H537" s="87"/>
      <c r="I537" s="87"/>
      <c r="J537" s="87"/>
      <c r="K537" s="86"/>
      <c r="L537" s="86"/>
      <c r="M537" s="86"/>
      <c r="N537" s="86"/>
      <c r="O537" s="87"/>
      <c r="P537" s="87"/>
      <c r="Q537" s="87"/>
    </row>
    <row x14ac:dyDescent="0.25" r="538" customHeight="1" ht="17.25">
      <c r="A538" s="156"/>
      <c r="B538" s="157"/>
      <c r="C538" s="155"/>
      <c r="D538" s="155"/>
      <c r="E538" s="155"/>
      <c r="F538" s="155"/>
      <c r="G538" s="86"/>
      <c r="H538" s="87"/>
      <c r="I538" s="87"/>
      <c r="J538" s="87"/>
      <c r="K538" s="86"/>
      <c r="L538" s="86"/>
      <c r="M538" s="86"/>
      <c r="N538" s="86"/>
      <c r="O538" s="87"/>
      <c r="P538" s="87"/>
      <c r="Q538" s="87"/>
    </row>
    <row x14ac:dyDescent="0.25" r="539" customHeight="1" ht="17.25">
      <c r="A539" s="156"/>
      <c r="B539" s="157"/>
      <c r="C539" s="155"/>
      <c r="D539" s="155"/>
      <c r="E539" s="155"/>
      <c r="F539" s="155"/>
      <c r="G539" s="86"/>
      <c r="H539" s="87"/>
      <c r="I539" s="87"/>
      <c r="J539" s="87"/>
      <c r="K539" s="86"/>
      <c r="L539" s="86"/>
      <c r="M539" s="86"/>
      <c r="N539" s="86"/>
      <c r="O539" s="87"/>
      <c r="P539" s="87"/>
      <c r="Q539" s="87"/>
    </row>
    <row x14ac:dyDescent="0.25" r="540" customHeight="1" ht="17.25">
      <c r="A540" s="156"/>
      <c r="B540" s="157"/>
      <c r="C540" s="155"/>
      <c r="D540" s="155"/>
      <c r="E540" s="155"/>
      <c r="F540" s="155"/>
      <c r="G540" s="86"/>
      <c r="H540" s="87"/>
      <c r="I540" s="87"/>
      <c r="J540" s="87"/>
      <c r="K540" s="86"/>
      <c r="L540" s="86"/>
      <c r="M540" s="86"/>
      <c r="N540" s="86"/>
      <c r="O540" s="87"/>
      <c r="P540" s="87"/>
      <c r="Q540" s="87"/>
    </row>
    <row x14ac:dyDescent="0.25" r="541" customHeight="1" ht="17.25">
      <c r="A541" s="156"/>
      <c r="B541" s="157"/>
      <c r="C541" s="155"/>
      <c r="D541" s="155"/>
      <c r="E541" s="155"/>
      <c r="F541" s="155"/>
      <c r="G541" s="86"/>
      <c r="H541" s="87"/>
      <c r="I541" s="87"/>
      <c r="J541" s="87"/>
      <c r="K541" s="86"/>
      <c r="L541" s="86"/>
      <c r="M541" s="86"/>
      <c r="N541" s="86"/>
      <c r="O541" s="87"/>
      <c r="P541" s="87"/>
      <c r="Q541" s="87"/>
    </row>
    <row x14ac:dyDescent="0.25" r="542" customHeight="1" ht="17.25">
      <c r="A542" s="156"/>
      <c r="B542" s="157"/>
      <c r="C542" s="155"/>
      <c r="D542" s="155"/>
      <c r="E542" s="155"/>
      <c r="F542" s="155"/>
      <c r="G542" s="86"/>
      <c r="H542" s="87"/>
      <c r="I542" s="87"/>
      <c r="J542" s="87"/>
      <c r="K542" s="86"/>
      <c r="L542" s="86"/>
      <c r="M542" s="86"/>
      <c r="N542" s="86"/>
      <c r="O542" s="87"/>
      <c r="P542" s="87"/>
      <c r="Q542" s="87"/>
    </row>
    <row x14ac:dyDescent="0.25" r="543" customHeight="1" ht="17.25">
      <c r="A543" s="156"/>
      <c r="B543" s="157"/>
      <c r="C543" s="155"/>
      <c r="D543" s="155"/>
      <c r="E543" s="155"/>
      <c r="F543" s="155"/>
      <c r="G543" s="86"/>
      <c r="H543" s="87"/>
      <c r="I543" s="87"/>
      <c r="J543" s="87"/>
      <c r="K543" s="86"/>
      <c r="L543" s="86"/>
      <c r="M543" s="86"/>
      <c r="N543" s="86"/>
      <c r="O543" s="87"/>
      <c r="P543" s="87"/>
      <c r="Q543" s="87"/>
    </row>
    <row x14ac:dyDescent="0.25" r="544" customHeight="1" ht="17.25">
      <c r="A544" s="156"/>
      <c r="B544" s="157"/>
      <c r="C544" s="155"/>
      <c r="D544" s="155"/>
      <c r="E544" s="155"/>
      <c r="F544" s="155"/>
      <c r="G544" s="86"/>
      <c r="H544" s="87"/>
      <c r="I544" s="87"/>
      <c r="J544" s="87"/>
      <c r="K544" s="86"/>
      <c r="L544" s="86"/>
      <c r="M544" s="86"/>
      <c r="N544" s="86"/>
      <c r="O544" s="87"/>
      <c r="P544" s="87"/>
      <c r="Q544" s="87"/>
    </row>
    <row x14ac:dyDescent="0.25" r="545" customHeight="1" ht="17.25">
      <c r="A545" s="156"/>
      <c r="B545" s="157"/>
      <c r="C545" s="155"/>
      <c r="D545" s="155"/>
      <c r="E545" s="155"/>
      <c r="F545" s="155"/>
      <c r="G545" s="86"/>
      <c r="H545" s="87"/>
      <c r="I545" s="87"/>
      <c r="J545" s="87"/>
      <c r="K545" s="86"/>
      <c r="L545" s="86"/>
      <c r="M545" s="86"/>
      <c r="N545" s="86"/>
      <c r="O545" s="87"/>
      <c r="P545" s="87"/>
      <c r="Q545" s="87"/>
    </row>
    <row x14ac:dyDescent="0.25" r="546" customHeight="1" ht="17.25">
      <c r="A546" s="156"/>
      <c r="B546" s="157"/>
      <c r="C546" s="155"/>
      <c r="D546" s="155"/>
      <c r="E546" s="155"/>
      <c r="F546" s="155"/>
      <c r="G546" s="86"/>
      <c r="H546" s="87"/>
      <c r="I546" s="87"/>
      <c r="J546" s="87"/>
      <c r="K546" s="86"/>
      <c r="L546" s="86"/>
      <c r="M546" s="86"/>
      <c r="N546" s="86"/>
      <c r="O546" s="87"/>
      <c r="P546" s="87"/>
      <c r="Q546" s="87"/>
    </row>
    <row x14ac:dyDescent="0.25" r="547" customHeight="1" ht="17.25">
      <c r="A547" s="156"/>
      <c r="B547" s="157"/>
      <c r="C547" s="155"/>
      <c r="D547" s="155"/>
      <c r="E547" s="155"/>
      <c r="F547" s="155"/>
      <c r="G547" s="86"/>
      <c r="H547" s="87"/>
      <c r="I547" s="87"/>
      <c r="J547" s="87"/>
      <c r="K547" s="86"/>
      <c r="L547" s="86"/>
      <c r="M547" s="86"/>
      <c r="N547" s="86"/>
      <c r="O547" s="87"/>
      <c r="P547" s="87"/>
      <c r="Q547" s="87"/>
    </row>
    <row x14ac:dyDescent="0.25" r="548" customHeight="1" ht="17.25">
      <c r="A548" s="156"/>
      <c r="B548" s="157"/>
      <c r="C548" s="155"/>
      <c r="D548" s="155"/>
      <c r="E548" s="155"/>
      <c r="F548" s="155"/>
      <c r="G548" s="86"/>
      <c r="H548" s="87"/>
      <c r="I548" s="87"/>
      <c r="J548" s="87"/>
      <c r="K548" s="86"/>
      <c r="L548" s="86"/>
      <c r="M548" s="86"/>
      <c r="N548" s="86"/>
      <c r="O548" s="87"/>
      <c r="P548" s="87"/>
      <c r="Q548" s="87"/>
    </row>
    <row x14ac:dyDescent="0.25" r="549" customHeight="1" ht="17.25">
      <c r="A549" s="156"/>
      <c r="B549" s="157"/>
      <c r="C549" s="155"/>
      <c r="D549" s="155"/>
      <c r="E549" s="155"/>
      <c r="F549" s="155"/>
      <c r="G549" s="86"/>
      <c r="H549" s="87"/>
      <c r="I549" s="87"/>
      <c r="J549" s="87"/>
      <c r="K549" s="86"/>
      <c r="L549" s="86"/>
      <c r="M549" s="86"/>
      <c r="N549" s="86"/>
      <c r="O549" s="87"/>
      <c r="P549" s="87"/>
      <c r="Q549" s="87"/>
    </row>
    <row x14ac:dyDescent="0.25" r="550" customHeight="1" ht="17.25">
      <c r="A550" s="156"/>
      <c r="B550" s="157"/>
      <c r="C550" s="155"/>
      <c r="D550" s="155"/>
      <c r="E550" s="155"/>
      <c r="F550" s="155"/>
      <c r="G550" s="86"/>
      <c r="H550" s="87"/>
      <c r="I550" s="87"/>
      <c r="J550" s="87"/>
      <c r="K550" s="86"/>
      <c r="L550" s="86"/>
      <c r="M550" s="86"/>
      <c r="N550" s="86"/>
      <c r="O550" s="87"/>
      <c r="P550" s="87"/>
      <c r="Q550" s="87"/>
    </row>
    <row x14ac:dyDescent="0.25" r="551" customHeight="1" ht="17.25">
      <c r="A551" s="156"/>
      <c r="B551" s="157"/>
      <c r="C551" s="155"/>
      <c r="D551" s="155"/>
      <c r="E551" s="155"/>
      <c r="F551" s="155"/>
      <c r="G551" s="86"/>
      <c r="H551" s="87"/>
      <c r="I551" s="87"/>
      <c r="J551" s="87"/>
      <c r="K551" s="86"/>
      <c r="L551" s="86"/>
      <c r="M551" s="86"/>
      <c r="N551" s="86"/>
      <c r="O551" s="87"/>
      <c r="P551" s="87"/>
      <c r="Q551" s="87"/>
    </row>
    <row x14ac:dyDescent="0.25" r="552" customHeight="1" ht="17.25">
      <c r="A552" s="156"/>
      <c r="B552" s="157"/>
      <c r="C552" s="155"/>
      <c r="D552" s="155"/>
      <c r="E552" s="155"/>
      <c r="F552" s="155"/>
      <c r="G552" s="86"/>
      <c r="H552" s="87"/>
      <c r="I552" s="87"/>
      <c r="J552" s="87"/>
      <c r="K552" s="86"/>
      <c r="L552" s="86"/>
      <c r="M552" s="86"/>
      <c r="N552" s="86"/>
      <c r="O552" s="87"/>
      <c r="P552" s="87"/>
      <c r="Q552" s="87"/>
    </row>
    <row x14ac:dyDescent="0.25" r="553" customHeight="1" ht="17.25">
      <c r="A553" s="156"/>
      <c r="B553" s="157"/>
      <c r="C553" s="155"/>
      <c r="D553" s="155"/>
      <c r="E553" s="155"/>
      <c r="F553" s="155"/>
      <c r="G553" s="86"/>
      <c r="H553" s="87"/>
      <c r="I553" s="87"/>
      <c r="J553" s="87"/>
      <c r="K553" s="86"/>
      <c r="L553" s="86"/>
      <c r="M553" s="86"/>
      <c r="N553" s="86"/>
      <c r="O553" s="87"/>
      <c r="P553" s="87"/>
      <c r="Q553" s="87"/>
    </row>
    <row x14ac:dyDescent="0.25" r="554" customHeight="1" ht="17.25">
      <c r="A554" s="156"/>
      <c r="B554" s="157"/>
      <c r="C554" s="155"/>
      <c r="D554" s="155"/>
      <c r="E554" s="155"/>
      <c r="F554" s="155"/>
      <c r="G554" s="86"/>
      <c r="H554" s="87"/>
      <c r="I554" s="87"/>
      <c r="J554" s="87"/>
      <c r="K554" s="86"/>
      <c r="L554" s="86"/>
      <c r="M554" s="86"/>
      <c r="N554" s="86"/>
      <c r="O554" s="87"/>
      <c r="P554" s="87"/>
      <c r="Q554" s="87"/>
    </row>
    <row x14ac:dyDescent="0.25" r="555" customHeight="1" ht="17.25">
      <c r="A555" s="156"/>
      <c r="B555" s="157"/>
      <c r="C555" s="155"/>
      <c r="D555" s="155"/>
      <c r="E555" s="155"/>
      <c r="F555" s="155"/>
      <c r="G555" s="86"/>
      <c r="H555" s="87"/>
      <c r="I555" s="87"/>
      <c r="J555" s="87"/>
      <c r="K555" s="86"/>
      <c r="L555" s="86"/>
      <c r="M555" s="86"/>
      <c r="N555" s="86"/>
      <c r="O555" s="87"/>
      <c r="P555" s="87"/>
      <c r="Q555" s="87"/>
    </row>
    <row x14ac:dyDescent="0.25" r="556" customHeight="1" ht="17.25">
      <c r="A556" s="156"/>
      <c r="B556" s="157"/>
      <c r="C556" s="155"/>
      <c r="D556" s="155"/>
      <c r="E556" s="155"/>
      <c r="F556" s="155"/>
      <c r="G556" s="86"/>
      <c r="H556" s="87"/>
      <c r="I556" s="87"/>
      <c r="J556" s="87"/>
      <c r="K556" s="86"/>
      <c r="L556" s="86"/>
      <c r="M556" s="86"/>
      <c r="N556" s="86"/>
      <c r="O556" s="87"/>
      <c r="P556" s="87"/>
      <c r="Q556" s="87"/>
    </row>
    <row x14ac:dyDescent="0.25" r="557" customHeight="1" ht="17.25">
      <c r="A557" s="156"/>
      <c r="B557" s="157"/>
      <c r="C557" s="155"/>
      <c r="D557" s="155"/>
      <c r="E557" s="155"/>
      <c r="F557" s="155"/>
      <c r="G557" s="86"/>
      <c r="H557" s="87"/>
      <c r="I557" s="87"/>
      <c r="J557" s="87"/>
      <c r="K557" s="86"/>
      <c r="L557" s="86"/>
      <c r="M557" s="86"/>
      <c r="N557" s="86"/>
      <c r="O557" s="87"/>
      <c r="P557" s="87"/>
      <c r="Q557" s="87"/>
    </row>
    <row x14ac:dyDescent="0.25" r="558" customHeight="1" ht="17.25">
      <c r="A558" s="156"/>
      <c r="B558" s="157"/>
      <c r="C558" s="155"/>
      <c r="D558" s="155"/>
      <c r="E558" s="155"/>
      <c r="F558" s="155"/>
      <c r="G558" s="86"/>
      <c r="H558" s="87"/>
      <c r="I558" s="87"/>
      <c r="J558" s="87"/>
      <c r="K558" s="86"/>
      <c r="L558" s="86"/>
      <c r="M558" s="86"/>
      <c r="N558" s="86"/>
      <c r="O558" s="87"/>
      <c r="P558" s="87"/>
      <c r="Q558" s="87"/>
    </row>
    <row x14ac:dyDescent="0.25" r="559" customHeight="1" ht="17.25">
      <c r="A559" s="156"/>
      <c r="B559" s="157"/>
      <c r="C559" s="155"/>
      <c r="D559" s="155"/>
      <c r="E559" s="155"/>
      <c r="F559" s="155"/>
      <c r="G559" s="86"/>
      <c r="H559" s="87"/>
      <c r="I559" s="87"/>
      <c r="J559" s="87"/>
      <c r="K559" s="86"/>
      <c r="L559" s="86"/>
      <c r="M559" s="86"/>
      <c r="N559" s="86"/>
      <c r="O559" s="87"/>
      <c r="P559" s="87"/>
      <c r="Q559" s="87"/>
    </row>
    <row x14ac:dyDescent="0.25" r="560" customHeight="1" ht="17.25">
      <c r="A560" s="156"/>
      <c r="B560" s="157"/>
      <c r="C560" s="155"/>
      <c r="D560" s="155"/>
      <c r="E560" s="155"/>
      <c r="F560" s="155"/>
      <c r="G560" s="86"/>
      <c r="H560" s="87"/>
      <c r="I560" s="87"/>
      <c r="J560" s="87"/>
      <c r="K560" s="86"/>
      <c r="L560" s="86"/>
      <c r="M560" s="86"/>
      <c r="N560" s="86"/>
      <c r="O560" s="87"/>
      <c r="P560" s="87"/>
      <c r="Q560" s="87"/>
    </row>
    <row x14ac:dyDescent="0.25" r="561" customHeight="1" ht="17.25">
      <c r="A561" s="156"/>
      <c r="B561" s="157"/>
      <c r="C561" s="155"/>
      <c r="D561" s="155"/>
      <c r="E561" s="155"/>
      <c r="F561" s="155"/>
      <c r="G561" s="86"/>
      <c r="H561" s="87"/>
      <c r="I561" s="87"/>
      <c r="J561" s="87"/>
      <c r="K561" s="86"/>
      <c r="L561" s="86"/>
      <c r="M561" s="86"/>
      <c r="N561" s="86"/>
      <c r="O561" s="87"/>
      <c r="P561" s="87"/>
      <c r="Q561" s="87"/>
    </row>
    <row x14ac:dyDescent="0.25" r="562" customHeight="1" ht="17.25">
      <c r="A562" s="156"/>
      <c r="B562" s="157"/>
      <c r="C562" s="155"/>
      <c r="D562" s="155"/>
      <c r="E562" s="155"/>
      <c r="F562" s="155"/>
      <c r="G562" s="86"/>
      <c r="H562" s="87"/>
      <c r="I562" s="87"/>
      <c r="J562" s="87"/>
      <c r="K562" s="86"/>
      <c r="L562" s="86"/>
      <c r="M562" s="86"/>
      <c r="N562" s="86"/>
      <c r="O562" s="87"/>
      <c r="P562" s="87"/>
      <c r="Q562" s="87"/>
    </row>
    <row x14ac:dyDescent="0.25" r="563" customHeight="1" ht="17.25">
      <c r="A563" s="156"/>
      <c r="B563" s="157"/>
      <c r="C563" s="155"/>
      <c r="D563" s="155"/>
      <c r="E563" s="155"/>
      <c r="F563" s="155"/>
      <c r="G563" s="86"/>
      <c r="H563" s="87"/>
      <c r="I563" s="87"/>
      <c r="J563" s="87"/>
      <c r="K563" s="86"/>
      <c r="L563" s="86"/>
      <c r="M563" s="86"/>
      <c r="N563" s="86"/>
      <c r="O563" s="87"/>
      <c r="P563" s="87"/>
      <c r="Q563" s="87"/>
    </row>
    <row x14ac:dyDescent="0.25" r="564" customHeight="1" ht="17.25">
      <c r="A564" s="156"/>
      <c r="B564" s="157"/>
      <c r="C564" s="155"/>
      <c r="D564" s="155"/>
      <c r="E564" s="155"/>
      <c r="F564" s="155"/>
      <c r="G564" s="86"/>
      <c r="H564" s="87"/>
      <c r="I564" s="87"/>
      <c r="J564" s="87"/>
      <c r="K564" s="86"/>
      <c r="L564" s="86"/>
      <c r="M564" s="86"/>
      <c r="N564" s="86"/>
      <c r="O564" s="87"/>
      <c r="P564" s="87"/>
      <c r="Q564" s="87"/>
    </row>
    <row x14ac:dyDescent="0.25" r="565" customHeight="1" ht="17.25">
      <c r="A565" s="156"/>
      <c r="B565" s="157"/>
      <c r="C565" s="155"/>
      <c r="D565" s="155"/>
      <c r="E565" s="155"/>
      <c r="F565" s="155"/>
      <c r="G565" s="86"/>
      <c r="H565" s="87"/>
      <c r="I565" s="87"/>
      <c r="J565" s="87"/>
      <c r="K565" s="86"/>
      <c r="L565" s="86"/>
      <c r="M565" s="86"/>
      <c r="N565" s="86"/>
      <c r="O565" s="87"/>
      <c r="P565" s="87"/>
      <c r="Q565" s="87"/>
    </row>
    <row x14ac:dyDescent="0.25" r="566" customHeight="1" ht="17.25">
      <c r="A566" s="156"/>
      <c r="B566" s="157"/>
      <c r="C566" s="155"/>
      <c r="D566" s="155"/>
      <c r="E566" s="155"/>
      <c r="F566" s="155"/>
      <c r="G566" s="86"/>
      <c r="H566" s="87"/>
      <c r="I566" s="87"/>
      <c r="J566" s="87"/>
      <c r="K566" s="86"/>
      <c r="L566" s="86"/>
      <c r="M566" s="86"/>
      <c r="N566" s="86"/>
      <c r="O566" s="87"/>
      <c r="P566" s="87"/>
      <c r="Q566" s="87"/>
    </row>
    <row x14ac:dyDescent="0.25" r="567" customHeight="1" ht="17.25">
      <c r="A567" s="156"/>
      <c r="B567" s="157"/>
      <c r="C567" s="155"/>
      <c r="D567" s="155"/>
      <c r="E567" s="155"/>
      <c r="F567" s="155"/>
      <c r="G567" s="86"/>
      <c r="H567" s="87"/>
      <c r="I567" s="87"/>
      <c r="J567" s="87"/>
      <c r="K567" s="86"/>
      <c r="L567" s="86"/>
      <c r="M567" s="86"/>
      <c r="N567" s="86"/>
      <c r="O567" s="87"/>
      <c r="P567" s="87"/>
      <c r="Q567" s="87"/>
    </row>
    <row x14ac:dyDescent="0.25" r="568" customHeight="1" ht="17.25">
      <c r="A568" s="156"/>
      <c r="B568" s="157"/>
      <c r="C568" s="155"/>
      <c r="D568" s="155"/>
      <c r="E568" s="155"/>
      <c r="F568" s="155"/>
      <c r="G568" s="86"/>
      <c r="H568" s="87"/>
      <c r="I568" s="87"/>
      <c r="J568" s="87"/>
      <c r="K568" s="86"/>
      <c r="L568" s="86"/>
      <c r="M568" s="86"/>
      <c r="N568" s="86"/>
      <c r="O568" s="87"/>
      <c r="P568" s="87"/>
      <c r="Q568" s="87"/>
    </row>
    <row x14ac:dyDescent="0.25" r="569" customHeight="1" ht="17.25">
      <c r="A569" s="156"/>
      <c r="B569" s="157"/>
      <c r="C569" s="155"/>
      <c r="D569" s="155"/>
      <c r="E569" s="155"/>
      <c r="F569" s="155"/>
      <c r="G569" s="86"/>
      <c r="H569" s="87"/>
      <c r="I569" s="87"/>
      <c r="J569" s="87"/>
      <c r="K569" s="86"/>
      <c r="L569" s="86"/>
      <c r="M569" s="86"/>
      <c r="N569" s="86"/>
      <c r="O569" s="87"/>
      <c r="P569" s="87"/>
      <c r="Q569" s="87"/>
    </row>
    <row x14ac:dyDescent="0.25" r="570" customHeight="1" ht="17.25">
      <c r="A570" s="156"/>
      <c r="B570" s="157"/>
      <c r="C570" s="155"/>
      <c r="D570" s="155"/>
      <c r="E570" s="155"/>
      <c r="F570" s="155"/>
      <c r="G570" s="86"/>
      <c r="H570" s="87"/>
      <c r="I570" s="87"/>
      <c r="J570" s="87"/>
      <c r="K570" s="86"/>
      <c r="L570" s="86"/>
      <c r="M570" s="86"/>
      <c r="N570" s="86"/>
      <c r="O570" s="87"/>
      <c r="P570" s="87"/>
      <c r="Q570" s="87"/>
    </row>
    <row x14ac:dyDescent="0.25" r="571" customHeight="1" ht="17.25">
      <c r="A571" s="156"/>
      <c r="B571" s="157"/>
      <c r="C571" s="155"/>
      <c r="D571" s="155"/>
      <c r="E571" s="155"/>
      <c r="F571" s="155"/>
      <c r="G571" s="86"/>
      <c r="H571" s="87"/>
      <c r="I571" s="87"/>
      <c r="J571" s="87"/>
      <c r="K571" s="86"/>
      <c r="L571" s="86"/>
      <c r="M571" s="86"/>
      <c r="N571" s="86"/>
      <c r="O571" s="87"/>
      <c r="P571" s="87"/>
      <c r="Q571" s="87"/>
    </row>
    <row x14ac:dyDescent="0.25" r="572" customHeight="1" ht="17.25">
      <c r="A572" s="156"/>
      <c r="B572" s="157"/>
      <c r="C572" s="155"/>
      <c r="D572" s="155"/>
      <c r="E572" s="155"/>
      <c r="F572" s="155"/>
      <c r="G572" s="86"/>
      <c r="H572" s="87"/>
      <c r="I572" s="87"/>
      <c r="J572" s="87"/>
      <c r="K572" s="86"/>
      <c r="L572" s="86"/>
      <c r="M572" s="86"/>
      <c r="N572" s="86"/>
      <c r="O572" s="87"/>
      <c r="P572" s="87"/>
      <c r="Q572" s="87"/>
    </row>
    <row x14ac:dyDescent="0.25" r="573" customHeight="1" ht="17.25">
      <c r="A573" s="156"/>
      <c r="B573" s="157"/>
      <c r="C573" s="155"/>
      <c r="D573" s="155"/>
      <c r="E573" s="155"/>
      <c r="F573" s="155"/>
      <c r="G573" s="86"/>
      <c r="H573" s="87"/>
      <c r="I573" s="87"/>
      <c r="J573" s="87"/>
      <c r="K573" s="86"/>
      <c r="L573" s="86"/>
      <c r="M573" s="86"/>
      <c r="N573" s="86"/>
      <c r="O573" s="87"/>
      <c r="P573" s="87"/>
      <c r="Q573" s="87"/>
    </row>
    <row x14ac:dyDescent="0.25" r="574" customHeight="1" ht="17.25">
      <c r="A574" s="156"/>
      <c r="B574" s="157"/>
      <c r="C574" s="155"/>
      <c r="D574" s="155"/>
      <c r="E574" s="155"/>
      <c r="F574" s="155"/>
      <c r="G574" s="86"/>
      <c r="H574" s="87"/>
      <c r="I574" s="87"/>
      <c r="J574" s="87"/>
      <c r="K574" s="86"/>
      <c r="L574" s="86"/>
      <c r="M574" s="86"/>
      <c r="N574" s="86"/>
      <c r="O574" s="87"/>
      <c r="P574" s="87"/>
      <c r="Q574" s="87"/>
    </row>
    <row x14ac:dyDescent="0.25" r="575" customHeight="1" ht="17.25">
      <c r="A575" s="156"/>
      <c r="B575" s="157"/>
      <c r="C575" s="155"/>
      <c r="D575" s="155"/>
      <c r="E575" s="155"/>
      <c r="F575" s="155"/>
      <c r="G575" s="86"/>
      <c r="H575" s="87"/>
      <c r="I575" s="87"/>
      <c r="J575" s="87"/>
      <c r="K575" s="86"/>
      <c r="L575" s="86"/>
      <c r="M575" s="86"/>
      <c r="N575" s="86"/>
      <c r="O575" s="87"/>
      <c r="P575" s="87"/>
      <c r="Q575" s="87"/>
    </row>
    <row x14ac:dyDescent="0.25" r="576" customHeight="1" ht="17.25">
      <c r="A576" s="156"/>
      <c r="B576" s="157"/>
      <c r="C576" s="155"/>
      <c r="D576" s="155"/>
      <c r="E576" s="155"/>
      <c r="F576" s="155"/>
      <c r="G576" s="86"/>
      <c r="H576" s="87"/>
      <c r="I576" s="87"/>
      <c r="J576" s="87"/>
      <c r="K576" s="86"/>
      <c r="L576" s="86"/>
      <c r="M576" s="86"/>
      <c r="N576" s="86"/>
      <c r="O576" s="87"/>
      <c r="P576" s="87"/>
      <c r="Q576" s="87"/>
    </row>
    <row x14ac:dyDescent="0.25" r="577" customHeight="1" ht="17.25">
      <c r="A577" s="156"/>
      <c r="B577" s="157"/>
      <c r="C577" s="155"/>
      <c r="D577" s="155"/>
      <c r="E577" s="155"/>
      <c r="F577" s="155"/>
      <c r="G577" s="86"/>
      <c r="H577" s="87"/>
      <c r="I577" s="87"/>
      <c r="J577" s="87"/>
      <c r="K577" s="86"/>
      <c r="L577" s="86"/>
      <c r="M577" s="86"/>
      <c r="N577" s="86"/>
      <c r="O577" s="87"/>
      <c r="P577" s="87"/>
      <c r="Q577" s="87"/>
    </row>
    <row x14ac:dyDescent="0.25" r="578" customHeight="1" ht="17.25">
      <c r="A578" s="156"/>
      <c r="B578" s="157"/>
      <c r="C578" s="155"/>
      <c r="D578" s="155"/>
      <c r="E578" s="155"/>
      <c r="F578" s="155"/>
      <c r="G578" s="86"/>
      <c r="H578" s="87"/>
      <c r="I578" s="87"/>
      <c r="J578" s="87"/>
      <c r="K578" s="86"/>
      <c r="L578" s="86"/>
      <c r="M578" s="86"/>
      <c r="N578" s="86"/>
      <c r="O578" s="87"/>
      <c r="P578" s="87"/>
      <c r="Q578" s="87"/>
    </row>
    <row x14ac:dyDescent="0.25" r="579" customHeight="1" ht="17.25">
      <c r="A579" s="156"/>
      <c r="B579" s="157"/>
      <c r="C579" s="155"/>
      <c r="D579" s="155"/>
      <c r="E579" s="155"/>
      <c r="F579" s="155"/>
      <c r="G579" s="86"/>
      <c r="H579" s="87"/>
      <c r="I579" s="87"/>
      <c r="J579" s="87"/>
      <c r="K579" s="86"/>
      <c r="L579" s="86"/>
      <c r="M579" s="86"/>
      <c r="N579" s="86"/>
      <c r="O579" s="87"/>
      <c r="P579" s="87"/>
      <c r="Q579" s="87"/>
    </row>
    <row x14ac:dyDescent="0.25" r="580" customHeight="1" ht="17.25">
      <c r="A580" s="156"/>
      <c r="B580" s="157"/>
      <c r="C580" s="155"/>
      <c r="D580" s="155"/>
      <c r="E580" s="155"/>
      <c r="F580" s="155"/>
      <c r="G580" s="86"/>
      <c r="H580" s="87"/>
      <c r="I580" s="87"/>
      <c r="J580" s="87"/>
      <c r="K580" s="86"/>
      <c r="L580" s="86"/>
      <c r="M580" s="86"/>
      <c r="N580" s="86"/>
      <c r="O580" s="87"/>
      <c r="P580" s="87"/>
      <c r="Q580" s="87"/>
    </row>
    <row x14ac:dyDescent="0.25" r="581" customHeight="1" ht="17.25">
      <c r="A581" s="156"/>
      <c r="B581" s="157"/>
      <c r="C581" s="155"/>
      <c r="D581" s="155"/>
      <c r="E581" s="155"/>
      <c r="F581" s="155"/>
      <c r="G581" s="86"/>
      <c r="H581" s="87"/>
      <c r="I581" s="87"/>
      <c r="J581" s="87"/>
      <c r="K581" s="86"/>
      <c r="L581" s="86"/>
      <c r="M581" s="86"/>
      <c r="N581" s="86"/>
      <c r="O581" s="87"/>
      <c r="P581" s="87"/>
      <c r="Q581" s="87"/>
    </row>
    <row x14ac:dyDescent="0.25" r="582" customHeight="1" ht="17.25">
      <c r="A582" s="156"/>
      <c r="B582" s="157"/>
      <c r="C582" s="155"/>
      <c r="D582" s="155"/>
      <c r="E582" s="155"/>
      <c r="F582" s="155"/>
      <c r="G582" s="86"/>
      <c r="H582" s="87"/>
      <c r="I582" s="87"/>
      <c r="J582" s="87"/>
      <c r="K582" s="86"/>
      <c r="L582" s="86"/>
      <c r="M582" s="86"/>
      <c r="N582" s="86"/>
      <c r="O582" s="87"/>
      <c r="P582" s="87"/>
      <c r="Q582" s="87"/>
    </row>
    <row x14ac:dyDescent="0.25" r="583" customHeight="1" ht="17.25">
      <c r="A583" s="156"/>
      <c r="B583" s="157"/>
      <c r="C583" s="155"/>
      <c r="D583" s="155"/>
      <c r="E583" s="155"/>
      <c r="F583" s="155"/>
      <c r="G583" s="86"/>
      <c r="H583" s="87"/>
      <c r="I583" s="87"/>
      <c r="J583" s="87"/>
      <c r="K583" s="86"/>
      <c r="L583" s="86"/>
      <c r="M583" s="86"/>
      <c r="N583" s="86"/>
      <c r="O583" s="87"/>
      <c r="P583" s="87"/>
      <c r="Q583" s="87"/>
    </row>
    <row x14ac:dyDescent="0.25" r="584" customHeight="1" ht="17.25">
      <c r="A584" s="156"/>
      <c r="B584" s="157"/>
      <c r="C584" s="155"/>
      <c r="D584" s="155"/>
      <c r="E584" s="155"/>
      <c r="F584" s="155"/>
      <c r="G584" s="86"/>
      <c r="H584" s="87"/>
      <c r="I584" s="87"/>
      <c r="J584" s="87"/>
      <c r="K584" s="86"/>
      <c r="L584" s="86"/>
      <c r="M584" s="86"/>
      <c r="N584" s="86"/>
      <c r="O584" s="87"/>
      <c r="P584" s="87"/>
      <c r="Q584" s="87"/>
    </row>
    <row x14ac:dyDescent="0.25" r="585" customHeight="1" ht="17.25">
      <c r="A585" s="156"/>
      <c r="B585" s="157"/>
      <c r="C585" s="155"/>
      <c r="D585" s="155"/>
      <c r="E585" s="155"/>
      <c r="F585" s="155"/>
      <c r="G585" s="86"/>
      <c r="H585" s="87"/>
      <c r="I585" s="87"/>
      <c r="J585" s="87"/>
      <c r="K585" s="86"/>
      <c r="L585" s="86"/>
      <c r="M585" s="86"/>
      <c r="N585" s="86"/>
      <c r="O585" s="87"/>
      <c r="P585" s="87"/>
      <c r="Q585" s="87"/>
    </row>
    <row x14ac:dyDescent="0.25" r="586" customHeight="1" ht="17.25">
      <c r="A586" s="156"/>
      <c r="B586" s="157"/>
      <c r="C586" s="155"/>
      <c r="D586" s="155"/>
      <c r="E586" s="155"/>
      <c r="F586" s="155"/>
      <c r="G586" s="86"/>
      <c r="H586" s="87"/>
      <c r="I586" s="87"/>
      <c r="J586" s="87"/>
      <c r="K586" s="86"/>
      <c r="L586" s="86"/>
      <c r="M586" s="86"/>
      <c r="N586" s="86"/>
      <c r="O586" s="87"/>
      <c r="P586" s="87"/>
      <c r="Q586" s="87"/>
    </row>
    <row x14ac:dyDescent="0.25" r="587" customHeight="1" ht="17.25">
      <c r="A587" s="156"/>
      <c r="B587" s="157"/>
      <c r="C587" s="155"/>
      <c r="D587" s="155"/>
      <c r="E587" s="155"/>
      <c r="F587" s="155"/>
      <c r="G587" s="86"/>
      <c r="H587" s="87"/>
      <c r="I587" s="87"/>
      <c r="J587" s="87"/>
      <c r="K587" s="86"/>
      <c r="L587" s="86"/>
      <c r="M587" s="86"/>
      <c r="N587" s="86"/>
      <c r="O587" s="87"/>
      <c r="P587" s="87"/>
      <c r="Q587" s="87"/>
    </row>
    <row x14ac:dyDescent="0.25" r="588" customHeight="1" ht="17.25">
      <c r="A588" s="156"/>
      <c r="B588" s="157"/>
      <c r="C588" s="155"/>
      <c r="D588" s="155"/>
      <c r="E588" s="155"/>
      <c r="F588" s="155"/>
      <c r="G588" s="86"/>
      <c r="H588" s="87"/>
      <c r="I588" s="87"/>
      <c r="J588" s="87"/>
      <c r="K588" s="86"/>
      <c r="L588" s="86"/>
      <c r="M588" s="86"/>
      <c r="N588" s="86"/>
      <c r="O588" s="87"/>
      <c r="P588" s="87"/>
      <c r="Q588" s="87"/>
    </row>
    <row x14ac:dyDescent="0.25" r="589" customHeight="1" ht="17.25">
      <c r="A589" s="156"/>
      <c r="B589" s="157"/>
      <c r="C589" s="155"/>
      <c r="D589" s="155"/>
      <c r="E589" s="155"/>
      <c r="F589" s="155"/>
      <c r="G589" s="86"/>
      <c r="H589" s="87"/>
      <c r="I589" s="87"/>
      <c r="J589" s="87"/>
      <c r="K589" s="86"/>
      <c r="L589" s="86"/>
      <c r="M589" s="86"/>
      <c r="N589" s="86"/>
      <c r="O589" s="87"/>
      <c r="P589" s="87"/>
      <c r="Q589" s="87"/>
    </row>
    <row x14ac:dyDescent="0.25" r="590" customHeight="1" ht="17.25">
      <c r="A590" s="156"/>
      <c r="B590" s="157"/>
      <c r="C590" s="155"/>
      <c r="D590" s="155"/>
      <c r="E590" s="155"/>
      <c r="F590" s="155"/>
      <c r="G590" s="86"/>
      <c r="H590" s="87"/>
      <c r="I590" s="87"/>
      <c r="J590" s="87"/>
      <c r="K590" s="86"/>
      <c r="L590" s="86"/>
      <c r="M590" s="86"/>
      <c r="N590" s="86"/>
      <c r="O590" s="87"/>
      <c r="P590" s="87"/>
      <c r="Q590" s="87"/>
    </row>
    <row x14ac:dyDescent="0.25" r="591" customHeight="1" ht="17.25">
      <c r="A591" s="156"/>
      <c r="B591" s="157"/>
      <c r="C591" s="155"/>
      <c r="D591" s="155"/>
      <c r="E591" s="155"/>
      <c r="F591" s="155"/>
      <c r="G591" s="86"/>
      <c r="H591" s="87"/>
      <c r="I591" s="87"/>
      <c r="J591" s="87"/>
      <c r="K591" s="86"/>
      <c r="L591" s="86"/>
      <c r="M591" s="86"/>
      <c r="N591" s="86"/>
      <c r="O591" s="87"/>
      <c r="P591" s="87"/>
      <c r="Q591" s="87"/>
    </row>
    <row x14ac:dyDescent="0.25" r="592" customHeight="1" ht="17.25">
      <c r="A592" s="156"/>
      <c r="B592" s="157"/>
      <c r="C592" s="155"/>
      <c r="D592" s="155"/>
      <c r="E592" s="155"/>
      <c r="F592" s="155"/>
      <c r="G592" s="86"/>
      <c r="H592" s="87"/>
      <c r="I592" s="87"/>
      <c r="J592" s="87"/>
      <c r="K592" s="86"/>
      <c r="L592" s="86"/>
      <c r="M592" s="86"/>
      <c r="N592" s="86"/>
      <c r="O592" s="87"/>
      <c r="P592" s="87"/>
      <c r="Q592" s="87"/>
    </row>
    <row x14ac:dyDescent="0.25" r="593" customHeight="1" ht="17.25">
      <c r="A593" s="156"/>
      <c r="B593" s="157"/>
      <c r="C593" s="155"/>
      <c r="D593" s="155"/>
      <c r="E593" s="155"/>
      <c r="F593" s="155"/>
      <c r="G593" s="86"/>
      <c r="H593" s="87"/>
      <c r="I593" s="87"/>
      <c r="J593" s="87"/>
      <c r="K593" s="86"/>
      <c r="L593" s="86"/>
      <c r="M593" s="86"/>
      <c r="N593" s="86"/>
      <c r="O593" s="87"/>
      <c r="P593" s="87"/>
      <c r="Q593" s="87"/>
    </row>
    <row x14ac:dyDescent="0.25" r="594" customHeight="1" ht="17.25">
      <c r="A594" s="156"/>
      <c r="B594" s="157"/>
      <c r="C594" s="155"/>
      <c r="D594" s="155"/>
      <c r="E594" s="155"/>
      <c r="F594" s="155"/>
      <c r="G594" s="86"/>
      <c r="H594" s="87"/>
      <c r="I594" s="87"/>
      <c r="J594" s="87"/>
      <c r="K594" s="86"/>
      <c r="L594" s="86"/>
      <c r="M594" s="86"/>
      <c r="N594" s="86"/>
      <c r="O594" s="87"/>
      <c r="P594" s="87"/>
      <c r="Q594" s="87"/>
    </row>
    <row x14ac:dyDescent="0.25" r="595" customHeight="1" ht="17.25">
      <c r="A595" s="156"/>
      <c r="B595" s="157"/>
      <c r="C595" s="155"/>
      <c r="D595" s="155"/>
      <c r="E595" s="155"/>
      <c r="F595" s="155"/>
      <c r="G595" s="86"/>
      <c r="H595" s="87"/>
      <c r="I595" s="87"/>
      <c r="J595" s="87"/>
      <c r="K595" s="86"/>
      <c r="L595" s="86"/>
      <c r="M595" s="86"/>
      <c r="N595" s="86"/>
      <c r="O595" s="87"/>
      <c r="P595" s="87"/>
      <c r="Q595" s="87"/>
    </row>
    <row x14ac:dyDescent="0.25" r="596" customHeight="1" ht="17.25">
      <c r="A596" s="156"/>
      <c r="B596" s="157"/>
      <c r="C596" s="155"/>
      <c r="D596" s="155"/>
      <c r="E596" s="155"/>
      <c r="F596" s="155"/>
      <c r="G596" s="86"/>
      <c r="H596" s="87"/>
      <c r="I596" s="87"/>
      <c r="J596" s="87"/>
      <c r="K596" s="86"/>
      <c r="L596" s="86"/>
      <c r="M596" s="86"/>
      <c r="N596" s="86"/>
      <c r="O596" s="87"/>
      <c r="P596" s="87"/>
      <c r="Q596" s="87"/>
    </row>
    <row x14ac:dyDescent="0.25" r="597" customHeight="1" ht="17.25">
      <c r="A597" s="156"/>
      <c r="B597" s="157"/>
      <c r="C597" s="155"/>
      <c r="D597" s="155"/>
      <c r="E597" s="155"/>
      <c r="F597" s="155"/>
      <c r="G597" s="86"/>
      <c r="H597" s="87"/>
      <c r="I597" s="87"/>
      <c r="J597" s="87"/>
      <c r="K597" s="86"/>
      <c r="L597" s="86"/>
      <c r="M597" s="86"/>
      <c r="N597" s="86"/>
      <c r="O597" s="87"/>
      <c r="P597" s="87"/>
      <c r="Q597" s="87"/>
    </row>
    <row x14ac:dyDescent="0.25" r="598" customHeight="1" ht="17.25">
      <c r="A598" s="156"/>
      <c r="B598" s="157"/>
      <c r="C598" s="155"/>
      <c r="D598" s="155"/>
      <c r="E598" s="155"/>
      <c r="F598" s="155"/>
      <c r="G598" s="86"/>
      <c r="H598" s="87"/>
      <c r="I598" s="87"/>
      <c r="J598" s="87"/>
      <c r="K598" s="86"/>
      <c r="L598" s="86"/>
      <c r="M598" s="86"/>
      <c r="N598" s="86"/>
      <c r="O598" s="87"/>
      <c r="P598" s="87"/>
      <c r="Q598" s="87"/>
    </row>
    <row x14ac:dyDescent="0.25" r="599" customHeight="1" ht="17.25">
      <c r="A599" s="156"/>
      <c r="B599" s="157"/>
      <c r="C599" s="155"/>
      <c r="D599" s="155"/>
      <c r="E599" s="155"/>
      <c r="F599" s="155"/>
      <c r="G599" s="86"/>
      <c r="H599" s="87"/>
      <c r="I599" s="87"/>
      <c r="J599" s="87"/>
      <c r="K599" s="86"/>
      <c r="L599" s="86"/>
      <c r="M599" s="86"/>
      <c r="N599" s="86"/>
      <c r="O599" s="87"/>
      <c r="P599" s="87"/>
      <c r="Q599" s="87"/>
    </row>
    <row x14ac:dyDescent="0.25" r="600" customHeight="1" ht="17.25">
      <c r="A600" s="156"/>
      <c r="B600" s="157"/>
      <c r="C600" s="155"/>
      <c r="D600" s="155"/>
      <c r="E600" s="155"/>
      <c r="F600" s="155"/>
      <c r="G600" s="86"/>
      <c r="H600" s="87"/>
      <c r="I600" s="87"/>
      <c r="J600" s="87"/>
      <c r="K600" s="86"/>
      <c r="L600" s="86"/>
      <c r="M600" s="86"/>
      <c r="N600" s="86"/>
      <c r="O600" s="87"/>
      <c r="P600" s="87"/>
      <c r="Q600" s="87"/>
    </row>
    <row x14ac:dyDescent="0.25" r="601" customHeight="1" ht="17.25">
      <c r="A601" s="156"/>
      <c r="B601" s="157"/>
      <c r="C601" s="155"/>
      <c r="D601" s="155"/>
      <c r="E601" s="155"/>
      <c r="F601" s="155"/>
      <c r="G601" s="86"/>
      <c r="H601" s="87"/>
      <c r="I601" s="87"/>
      <c r="J601" s="87"/>
      <c r="K601" s="86"/>
      <c r="L601" s="86"/>
      <c r="M601" s="86"/>
      <c r="N601" s="86"/>
      <c r="O601" s="87"/>
      <c r="P601" s="87"/>
      <c r="Q601" s="87"/>
    </row>
    <row x14ac:dyDescent="0.25" r="602" customHeight="1" ht="17.25">
      <c r="A602" s="156"/>
      <c r="B602" s="157"/>
      <c r="C602" s="155"/>
      <c r="D602" s="155"/>
      <c r="E602" s="155"/>
      <c r="F602" s="155"/>
      <c r="G602" s="86"/>
      <c r="H602" s="87"/>
      <c r="I602" s="87"/>
      <c r="J602" s="87"/>
      <c r="K602" s="86"/>
      <c r="L602" s="86"/>
      <c r="M602" s="86"/>
      <c r="N602" s="86"/>
      <c r="O602" s="87"/>
      <c r="P602" s="87"/>
      <c r="Q602" s="87"/>
    </row>
    <row x14ac:dyDescent="0.25" r="603" customHeight="1" ht="17.25">
      <c r="A603" s="156"/>
      <c r="B603" s="157"/>
      <c r="C603" s="155"/>
      <c r="D603" s="155"/>
      <c r="E603" s="155"/>
      <c r="F603" s="155"/>
      <c r="G603" s="86"/>
      <c r="H603" s="87"/>
      <c r="I603" s="87"/>
      <c r="J603" s="87"/>
      <c r="K603" s="86"/>
      <c r="L603" s="86"/>
      <c r="M603" s="86"/>
      <c r="N603" s="86"/>
      <c r="O603" s="87"/>
      <c r="P603" s="87"/>
      <c r="Q603" s="87"/>
    </row>
    <row x14ac:dyDescent="0.25" r="604" customHeight="1" ht="17.25">
      <c r="A604" s="156"/>
      <c r="B604" s="157"/>
      <c r="C604" s="155"/>
      <c r="D604" s="155"/>
      <c r="E604" s="155"/>
      <c r="F604" s="155"/>
      <c r="G604" s="86"/>
      <c r="H604" s="87"/>
      <c r="I604" s="87"/>
      <c r="J604" s="87"/>
      <c r="K604" s="86"/>
      <c r="L604" s="86"/>
      <c r="M604" s="86"/>
      <c r="N604" s="86"/>
      <c r="O604" s="87"/>
      <c r="P604" s="87"/>
      <c r="Q604" s="87"/>
    </row>
    <row x14ac:dyDescent="0.25" r="605" customHeight="1" ht="17.25">
      <c r="A605" s="156"/>
      <c r="B605" s="157"/>
      <c r="C605" s="155"/>
      <c r="D605" s="155"/>
      <c r="E605" s="155"/>
      <c r="F605" s="155"/>
      <c r="G605" s="86"/>
      <c r="H605" s="87"/>
      <c r="I605" s="87"/>
      <c r="J605" s="87"/>
      <c r="K605" s="86"/>
      <c r="L605" s="86"/>
      <c r="M605" s="86"/>
      <c r="N605" s="86"/>
      <c r="O605" s="87"/>
      <c r="P605" s="87"/>
      <c r="Q605" s="87"/>
    </row>
    <row x14ac:dyDescent="0.25" r="606" customHeight="1" ht="17.25">
      <c r="A606" s="156"/>
      <c r="B606" s="157"/>
      <c r="C606" s="155"/>
      <c r="D606" s="155"/>
      <c r="E606" s="155"/>
      <c r="F606" s="155"/>
      <c r="G606" s="86"/>
      <c r="H606" s="87"/>
      <c r="I606" s="87"/>
      <c r="J606" s="87"/>
      <c r="K606" s="86"/>
      <c r="L606" s="86"/>
      <c r="M606" s="86"/>
      <c r="N606" s="86"/>
      <c r="O606" s="87"/>
      <c r="P606" s="87"/>
      <c r="Q606" s="87"/>
    </row>
    <row x14ac:dyDescent="0.25" r="607" customHeight="1" ht="17.25">
      <c r="A607" s="156"/>
      <c r="B607" s="157"/>
      <c r="C607" s="155"/>
      <c r="D607" s="155"/>
      <c r="E607" s="155"/>
      <c r="F607" s="155"/>
      <c r="G607" s="86"/>
      <c r="H607" s="87"/>
      <c r="I607" s="87"/>
      <c r="J607" s="87"/>
      <c r="K607" s="86"/>
      <c r="L607" s="86"/>
      <c r="M607" s="86"/>
      <c r="N607" s="86"/>
      <c r="O607" s="87"/>
      <c r="P607" s="87"/>
      <c r="Q607" s="87"/>
    </row>
    <row x14ac:dyDescent="0.25" r="608" customHeight="1" ht="17.25">
      <c r="A608" s="156"/>
      <c r="B608" s="157"/>
      <c r="C608" s="155"/>
      <c r="D608" s="155"/>
      <c r="E608" s="155"/>
      <c r="F608" s="155"/>
      <c r="G608" s="86"/>
      <c r="H608" s="87"/>
      <c r="I608" s="87"/>
      <c r="J608" s="87"/>
      <c r="K608" s="86"/>
      <c r="L608" s="86"/>
      <c r="M608" s="86"/>
      <c r="N608" s="86"/>
      <c r="O608" s="87"/>
      <c r="P608" s="87"/>
      <c r="Q608" s="87"/>
    </row>
    <row x14ac:dyDescent="0.25" r="609" customHeight="1" ht="17.25">
      <c r="A609" s="156"/>
      <c r="B609" s="157"/>
      <c r="C609" s="155"/>
      <c r="D609" s="155"/>
      <c r="E609" s="155"/>
      <c r="F609" s="155"/>
      <c r="G609" s="86"/>
      <c r="H609" s="87"/>
      <c r="I609" s="87"/>
      <c r="J609" s="87"/>
      <c r="K609" s="86"/>
      <c r="L609" s="86"/>
      <c r="M609" s="86"/>
      <c r="N609" s="86"/>
      <c r="O609" s="87"/>
      <c r="P609" s="87"/>
      <c r="Q609" s="87"/>
    </row>
    <row x14ac:dyDescent="0.25" r="610" customHeight="1" ht="17.25">
      <c r="A610" s="156"/>
      <c r="B610" s="157"/>
      <c r="C610" s="155"/>
      <c r="D610" s="155"/>
      <c r="E610" s="155"/>
      <c r="F610" s="155"/>
      <c r="G610" s="86"/>
      <c r="H610" s="87"/>
      <c r="I610" s="87"/>
      <c r="J610" s="87"/>
      <c r="K610" s="86"/>
      <c r="L610" s="86"/>
      <c r="M610" s="86"/>
      <c r="N610" s="86"/>
      <c r="O610" s="87"/>
      <c r="P610" s="87"/>
      <c r="Q610" s="87"/>
    </row>
    <row x14ac:dyDescent="0.25" r="611" customHeight="1" ht="17.25">
      <c r="A611" s="156"/>
      <c r="B611" s="157"/>
      <c r="C611" s="155"/>
      <c r="D611" s="155"/>
      <c r="E611" s="155"/>
      <c r="F611" s="155"/>
      <c r="G611" s="86"/>
      <c r="H611" s="87"/>
      <c r="I611" s="87"/>
      <c r="J611" s="87"/>
      <c r="K611" s="86"/>
      <c r="L611" s="86"/>
      <c r="M611" s="86"/>
      <c r="N611" s="86"/>
      <c r="O611" s="87"/>
      <c r="P611" s="87"/>
      <c r="Q611" s="87"/>
    </row>
    <row x14ac:dyDescent="0.25" r="612" customHeight="1" ht="17.25">
      <c r="A612" s="156"/>
      <c r="B612" s="157"/>
      <c r="C612" s="155"/>
      <c r="D612" s="155"/>
      <c r="E612" s="155"/>
      <c r="F612" s="155"/>
      <c r="G612" s="86"/>
      <c r="H612" s="87"/>
      <c r="I612" s="87"/>
      <c r="J612" s="87"/>
      <c r="K612" s="86"/>
      <c r="L612" s="86"/>
      <c r="M612" s="86"/>
      <c r="N612" s="86"/>
      <c r="O612" s="87"/>
      <c r="P612" s="87"/>
      <c r="Q612" s="87"/>
    </row>
    <row x14ac:dyDescent="0.25" r="613" customHeight="1" ht="17.25">
      <c r="A613" s="156"/>
      <c r="B613" s="157"/>
      <c r="C613" s="155"/>
      <c r="D613" s="155"/>
      <c r="E613" s="155"/>
      <c r="F613" s="155"/>
      <c r="G613" s="86"/>
      <c r="H613" s="87"/>
      <c r="I613" s="87"/>
      <c r="J613" s="87"/>
      <c r="K613" s="86"/>
      <c r="L613" s="86"/>
      <c r="M613" s="86"/>
      <c r="N613" s="86"/>
      <c r="O613" s="87"/>
      <c r="P613" s="87"/>
      <c r="Q613" s="87"/>
    </row>
    <row x14ac:dyDescent="0.25" r="614" customHeight="1" ht="17.25">
      <c r="A614" s="156"/>
      <c r="B614" s="157"/>
      <c r="C614" s="155"/>
      <c r="D614" s="155"/>
      <c r="E614" s="155"/>
      <c r="F614" s="155"/>
      <c r="G614" s="86"/>
      <c r="H614" s="87"/>
      <c r="I614" s="87"/>
      <c r="J614" s="87"/>
      <c r="K614" s="86"/>
      <c r="L614" s="86"/>
      <c r="M614" s="86"/>
      <c r="N614" s="86"/>
      <c r="O614" s="87"/>
      <c r="P614" s="87"/>
      <c r="Q614" s="87"/>
    </row>
    <row x14ac:dyDescent="0.25" r="615" customHeight="1" ht="17.25">
      <c r="A615" s="156"/>
      <c r="B615" s="157"/>
      <c r="C615" s="155"/>
      <c r="D615" s="155"/>
      <c r="E615" s="155"/>
      <c r="F615" s="155"/>
      <c r="G615" s="86"/>
      <c r="H615" s="87"/>
      <c r="I615" s="87"/>
      <c r="J615" s="87"/>
      <c r="K615" s="86"/>
      <c r="L615" s="86"/>
      <c r="M615" s="86"/>
      <c r="N615" s="86"/>
      <c r="O615" s="87"/>
      <c r="P615" s="87"/>
      <c r="Q615" s="87"/>
    </row>
    <row x14ac:dyDescent="0.25" r="616" customHeight="1" ht="17.25">
      <c r="A616" s="156"/>
      <c r="B616" s="157"/>
      <c r="C616" s="155"/>
      <c r="D616" s="155"/>
      <c r="E616" s="155"/>
      <c r="F616" s="155"/>
      <c r="G616" s="86"/>
      <c r="H616" s="87"/>
      <c r="I616" s="87"/>
      <c r="J616" s="87"/>
      <c r="K616" s="86"/>
      <c r="L616" s="86"/>
      <c r="M616" s="86"/>
      <c r="N616" s="86"/>
      <c r="O616" s="87"/>
      <c r="P616" s="87"/>
      <c r="Q616" s="87"/>
    </row>
    <row x14ac:dyDescent="0.25" r="617" customHeight="1" ht="17.25">
      <c r="A617" s="156"/>
      <c r="B617" s="157"/>
      <c r="C617" s="155"/>
      <c r="D617" s="155"/>
      <c r="E617" s="155"/>
      <c r="F617" s="155"/>
      <c r="G617" s="86"/>
      <c r="H617" s="87"/>
      <c r="I617" s="87"/>
      <c r="J617" s="87"/>
      <c r="K617" s="86"/>
      <c r="L617" s="86"/>
      <c r="M617" s="86"/>
      <c r="N617" s="86"/>
      <c r="O617" s="87"/>
      <c r="P617" s="87"/>
      <c r="Q617" s="87"/>
    </row>
    <row x14ac:dyDescent="0.25" r="618" customHeight="1" ht="17.25">
      <c r="A618" s="156"/>
      <c r="B618" s="157"/>
      <c r="C618" s="155"/>
      <c r="D618" s="155"/>
      <c r="E618" s="155"/>
      <c r="F618" s="155"/>
      <c r="G618" s="86"/>
      <c r="H618" s="87"/>
      <c r="I618" s="87"/>
      <c r="J618" s="87"/>
      <c r="K618" s="86"/>
      <c r="L618" s="86"/>
      <c r="M618" s="86"/>
      <c r="N618" s="86"/>
      <c r="O618" s="87"/>
      <c r="P618" s="87"/>
      <c r="Q618" s="87"/>
    </row>
    <row x14ac:dyDescent="0.25" r="619" customHeight="1" ht="17.25">
      <c r="A619" s="156"/>
      <c r="B619" s="157"/>
      <c r="C619" s="155"/>
      <c r="D619" s="155"/>
      <c r="E619" s="155"/>
      <c r="F619" s="155"/>
      <c r="G619" s="86"/>
      <c r="H619" s="87"/>
      <c r="I619" s="87"/>
      <c r="J619" s="87"/>
      <c r="K619" s="86"/>
      <c r="L619" s="86"/>
      <c r="M619" s="86"/>
      <c r="N619" s="86"/>
      <c r="O619" s="87"/>
      <c r="P619" s="87"/>
      <c r="Q619" s="87"/>
    </row>
    <row x14ac:dyDescent="0.25" r="620" customHeight="1" ht="17.25">
      <c r="A620" s="156"/>
      <c r="B620" s="157"/>
      <c r="C620" s="155"/>
      <c r="D620" s="155"/>
      <c r="E620" s="155"/>
      <c r="F620" s="155"/>
      <c r="G620" s="86"/>
      <c r="H620" s="87"/>
      <c r="I620" s="87"/>
      <c r="J620" s="87"/>
      <c r="K620" s="86"/>
      <c r="L620" s="86"/>
      <c r="M620" s="86"/>
      <c r="N620" s="86"/>
      <c r="O620" s="87"/>
      <c r="P620" s="87"/>
      <c r="Q620" s="87"/>
    </row>
    <row x14ac:dyDescent="0.25" r="621" customHeight="1" ht="17.25">
      <c r="A621" s="156"/>
      <c r="B621" s="157"/>
      <c r="C621" s="155"/>
      <c r="D621" s="155"/>
      <c r="E621" s="155"/>
      <c r="F621" s="155"/>
      <c r="G621" s="86"/>
      <c r="H621" s="87"/>
      <c r="I621" s="87"/>
      <c r="J621" s="87"/>
      <c r="K621" s="86"/>
      <c r="L621" s="86"/>
      <c r="M621" s="86"/>
      <c r="N621" s="86"/>
      <c r="O621" s="87"/>
      <c r="P621" s="87"/>
      <c r="Q621" s="87"/>
    </row>
    <row x14ac:dyDescent="0.25" r="622" customHeight="1" ht="17.25">
      <c r="A622" s="156"/>
      <c r="B622" s="157"/>
      <c r="C622" s="155"/>
      <c r="D622" s="155"/>
      <c r="E622" s="155"/>
      <c r="F622" s="155"/>
      <c r="G622" s="86"/>
      <c r="H622" s="87"/>
      <c r="I622" s="87"/>
      <c r="J622" s="87"/>
      <c r="K622" s="86"/>
      <c r="L622" s="86"/>
      <c r="M622" s="86"/>
      <c r="N622" s="86"/>
      <c r="O622" s="87"/>
      <c r="P622" s="87"/>
      <c r="Q622" s="87"/>
    </row>
    <row x14ac:dyDescent="0.25" r="623" customHeight="1" ht="17.25">
      <c r="A623" s="156"/>
      <c r="B623" s="157"/>
      <c r="C623" s="155"/>
      <c r="D623" s="155"/>
      <c r="E623" s="155"/>
      <c r="F623" s="155"/>
      <c r="G623" s="86"/>
      <c r="H623" s="87"/>
      <c r="I623" s="87"/>
      <c r="J623" s="87"/>
      <c r="K623" s="86"/>
      <c r="L623" s="86"/>
      <c r="M623" s="86"/>
      <c r="N623" s="86"/>
      <c r="O623" s="87"/>
      <c r="P623" s="87"/>
      <c r="Q623" s="87"/>
    </row>
    <row x14ac:dyDescent="0.25" r="624" customHeight="1" ht="17.25">
      <c r="A624" s="156"/>
      <c r="B624" s="157"/>
      <c r="C624" s="155"/>
      <c r="D624" s="155"/>
      <c r="E624" s="155"/>
      <c r="F624" s="155"/>
      <c r="G624" s="86"/>
      <c r="H624" s="87"/>
      <c r="I624" s="87"/>
      <c r="J624" s="87"/>
      <c r="K624" s="86"/>
      <c r="L624" s="86"/>
      <c r="M624" s="86"/>
      <c r="N624" s="86"/>
      <c r="O624" s="87"/>
      <c r="P624" s="87"/>
      <c r="Q624" s="87"/>
    </row>
    <row x14ac:dyDescent="0.25" r="625" customHeight="1" ht="17.25">
      <c r="A625" s="156"/>
      <c r="B625" s="157"/>
      <c r="C625" s="155"/>
      <c r="D625" s="155"/>
      <c r="E625" s="155"/>
      <c r="F625" s="155"/>
      <c r="G625" s="86"/>
      <c r="H625" s="87"/>
      <c r="I625" s="87"/>
      <c r="J625" s="87"/>
      <c r="K625" s="86"/>
      <c r="L625" s="86"/>
      <c r="M625" s="86"/>
      <c r="N625" s="86"/>
      <c r="O625" s="87"/>
      <c r="P625" s="87"/>
      <c r="Q625" s="87"/>
    </row>
    <row x14ac:dyDescent="0.25" r="626" customHeight="1" ht="17.25">
      <c r="A626" s="156"/>
      <c r="B626" s="157"/>
      <c r="C626" s="155"/>
      <c r="D626" s="155"/>
      <c r="E626" s="155"/>
      <c r="F626" s="155"/>
      <c r="G626" s="86"/>
      <c r="H626" s="87"/>
      <c r="I626" s="87"/>
      <c r="J626" s="87"/>
      <c r="K626" s="86"/>
      <c r="L626" s="86"/>
      <c r="M626" s="86"/>
      <c r="N626" s="86"/>
      <c r="O626" s="87"/>
      <c r="P626" s="87"/>
      <c r="Q626" s="87"/>
    </row>
    <row x14ac:dyDescent="0.25" r="627" customHeight="1" ht="17.25">
      <c r="A627" s="156"/>
      <c r="B627" s="157"/>
      <c r="C627" s="155"/>
      <c r="D627" s="155"/>
      <c r="E627" s="155"/>
      <c r="F627" s="155"/>
      <c r="G627" s="86"/>
      <c r="H627" s="87"/>
      <c r="I627" s="87"/>
      <c r="J627" s="87"/>
      <c r="K627" s="86"/>
      <c r="L627" s="86"/>
      <c r="M627" s="86"/>
      <c r="N627" s="86"/>
      <c r="O627" s="87"/>
      <c r="P627" s="87"/>
      <c r="Q627" s="87"/>
    </row>
    <row x14ac:dyDescent="0.25" r="628" customHeight="1" ht="17.25">
      <c r="A628" s="156"/>
      <c r="B628" s="157"/>
      <c r="C628" s="155"/>
      <c r="D628" s="155"/>
      <c r="E628" s="155"/>
      <c r="F628" s="155"/>
      <c r="G628" s="86"/>
      <c r="H628" s="87"/>
      <c r="I628" s="87"/>
      <c r="J628" s="87"/>
      <c r="K628" s="86"/>
      <c r="L628" s="86"/>
      <c r="M628" s="86"/>
      <c r="N628" s="86"/>
      <c r="O628" s="87"/>
      <c r="P628" s="87"/>
      <c r="Q628" s="87"/>
    </row>
    <row x14ac:dyDescent="0.25" r="629" customHeight="1" ht="17.25">
      <c r="A629" s="156"/>
      <c r="B629" s="157"/>
      <c r="C629" s="155"/>
      <c r="D629" s="155"/>
      <c r="E629" s="155"/>
      <c r="F629" s="155"/>
      <c r="G629" s="86"/>
      <c r="H629" s="87"/>
      <c r="I629" s="87"/>
      <c r="J629" s="87"/>
      <c r="K629" s="86"/>
      <c r="L629" s="86"/>
      <c r="M629" s="86"/>
      <c r="N629" s="86"/>
      <c r="O629" s="87"/>
      <c r="P629" s="87"/>
      <c r="Q629" s="87"/>
    </row>
    <row x14ac:dyDescent="0.25" r="630" customHeight="1" ht="17.25">
      <c r="A630" s="156"/>
      <c r="B630" s="157"/>
      <c r="C630" s="155"/>
      <c r="D630" s="155"/>
      <c r="E630" s="155"/>
      <c r="F630" s="155"/>
      <c r="G630" s="86"/>
      <c r="H630" s="87"/>
      <c r="I630" s="87"/>
      <c r="J630" s="87"/>
      <c r="K630" s="86"/>
      <c r="L630" s="86"/>
      <c r="M630" s="86"/>
      <c r="N630" s="86"/>
      <c r="O630" s="87"/>
      <c r="P630" s="87"/>
      <c r="Q630" s="87"/>
    </row>
    <row x14ac:dyDescent="0.25" r="631" customHeight="1" ht="17.25">
      <c r="A631" s="156"/>
      <c r="B631" s="157"/>
      <c r="C631" s="155"/>
      <c r="D631" s="155"/>
      <c r="E631" s="155"/>
      <c r="F631" s="155"/>
      <c r="G631" s="86"/>
      <c r="H631" s="87"/>
      <c r="I631" s="87"/>
      <c r="J631" s="87"/>
      <c r="K631" s="86"/>
      <c r="L631" s="86"/>
      <c r="M631" s="86"/>
      <c r="N631" s="86"/>
      <c r="O631" s="87"/>
      <c r="P631" s="87"/>
      <c r="Q631" s="87"/>
    </row>
    <row x14ac:dyDescent="0.25" r="632" customHeight="1" ht="17.25">
      <c r="A632" s="156"/>
      <c r="B632" s="157"/>
      <c r="C632" s="155"/>
      <c r="D632" s="155"/>
      <c r="E632" s="155"/>
      <c r="F632" s="155"/>
      <c r="G632" s="86"/>
      <c r="H632" s="87"/>
      <c r="I632" s="87"/>
      <c r="J632" s="87"/>
      <c r="K632" s="86"/>
      <c r="L632" s="86"/>
      <c r="M632" s="86"/>
      <c r="N632" s="86"/>
      <c r="O632" s="87"/>
      <c r="P632" s="87"/>
      <c r="Q632" s="87"/>
    </row>
    <row x14ac:dyDescent="0.25" r="633" customHeight="1" ht="17.25">
      <c r="A633" s="156"/>
      <c r="B633" s="157"/>
      <c r="C633" s="155"/>
      <c r="D633" s="155"/>
      <c r="E633" s="155"/>
      <c r="F633" s="155"/>
      <c r="G633" s="86"/>
      <c r="H633" s="87"/>
      <c r="I633" s="87"/>
      <c r="J633" s="87"/>
      <c r="K633" s="86"/>
      <c r="L633" s="86"/>
      <c r="M633" s="86"/>
      <c r="N633" s="86"/>
      <c r="O633" s="87"/>
      <c r="P633" s="87"/>
      <c r="Q633" s="87"/>
    </row>
    <row x14ac:dyDescent="0.25" r="634" customHeight="1" ht="17.25">
      <c r="A634" s="156"/>
      <c r="B634" s="157"/>
      <c r="C634" s="155"/>
      <c r="D634" s="155"/>
      <c r="E634" s="155"/>
      <c r="F634" s="155"/>
      <c r="G634" s="86"/>
      <c r="H634" s="87"/>
      <c r="I634" s="87"/>
      <c r="J634" s="87"/>
      <c r="K634" s="86"/>
      <c r="L634" s="86"/>
      <c r="M634" s="86"/>
      <c r="N634" s="86"/>
      <c r="O634" s="87"/>
      <c r="P634" s="87"/>
      <c r="Q634" s="87"/>
    </row>
    <row x14ac:dyDescent="0.25" r="635" customHeight="1" ht="17.25">
      <c r="A635" s="156"/>
      <c r="B635" s="157"/>
      <c r="C635" s="155"/>
      <c r="D635" s="155"/>
      <c r="E635" s="155"/>
      <c r="F635" s="155"/>
      <c r="G635" s="86"/>
      <c r="H635" s="87"/>
      <c r="I635" s="87"/>
      <c r="J635" s="87"/>
      <c r="K635" s="86"/>
      <c r="L635" s="86"/>
      <c r="M635" s="86"/>
      <c r="N635" s="86"/>
      <c r="O635" s="87"/>
      <c r="P635" s="87"/>
      <c r="Q635" s="87"/>
    </row>
    <row x14ac:dyDescent="0.25" r="636" customHeight="1" ht="17.25">
      <c r="A636" s="156"/>
      <c r="B636" s="157"/>
      <c r="C636" s="155"/>
      <c r="D636" s="155"/>
      <c r="E636" s="155"/>
      <c r="F636" s="155"/>
      <c r="G636" s="86"/>
      <c r="H636" s="87"/>
      <c r="I636" s="87"/>
      <c r="J636" s="87"/>
      <c r="K636" s="86"/>
      <c r="L636" s="86"/>
      <c r="M636" s="86"/>
      <c r="N636" s="86"/>
      <c r="O636" s="87"/>
      <c r="P636" s="87"/>
      <c r="Q636" s="87"/>
    </row>
    <row x14ac:dyDescent="0.25" r="637" customHeight="1" ht="17.25">
      <c r="A637" s="156"/>
      <c r="B637" s="157"/>
      <c r="C637" s="155"/>
      <c r="D637" s="155"/>
      <c r="E637" s="155"/>
      <c r="F637" s="155"/>
      <c r="G637" s="86"/>
      <c r="H637" s="87"/>
      <c r="I637" s="87"/>
      <c r="J637" s="87"/>
      <c r="K637" s="86"/>
      <c r="L637" s="86"/>
      <c r="M637" s="86"/>
      <c r="N637" s="86"/>
      <c r="O637" s="87"/>
      <c r="P637" s="87"/>
      <c r="Q637" s="87"/>
    </row>
    <row x14ac:dyDescent="0.25" r="638" customHeight="1" ht="17.25">
      <c r="A638" s="156"/>
      <c r="B638" s="157"/>
      <c r="C638" s="155"/>
      <c r="D638" s="155"/>
      <c r="E638" s="155"/>
      <c r="F638" s="155"/>
      <c r="G638" s="86"/>
      <c r="H638" s="87"/>
      <c r="I638" s="87"/>
      <c r="J638" s="87"/>
      <c r="K638" s="86"/>
      <c r="L638" s="86"/>
      <c r="M638" s="86"/>
      <c r="N638" s="86"/>
      <c r="O638" s="87"/>
      <c r="P638" s="87"/>
      <c r="Q638" s="87"/>
    </row>
    <row x14ac:dyDescent="0.25" r="639" customHeight="1" ht="17.25">
      <c r="A639" s="156"/>
      <c r="B639" s="157"/>
      <c r="C639" s="155"/>
      <c r="D639" s="155"/>
      <c r="E639" s="155"/>
      <c r="F639" s="155"/>
      <c r="G639" s="86"/>
      <c r="H639" s="87"/>
      <c r="I639" s="87"/>
      <c r="J639" s="87"/>
      <c r="K639" s="86"/>
      <c r="L639" s="86"/>
      <c r="M639" s="86"/>
      <c r="N639" s="86"/>
      <c r="O639" s="87"/>
      <c r="P639" s="87"/>
      <c r="Q639" s="87"/>
    </row>
    <row x14ac:dyDescent="0.25" r="640" customHeight="1" ht="17.25">
      <c r="A640" s="156"/>
      <c r="B640" s="157"/>
      <c r="C640" s="155"/>
      <c r="D640" s="155"/>
      <c r="E640" s="155"/>
      <c r="F640" s="155"/>
      <c r="G640" s="86"/>
      <c r="H640" s="87"/>
      <c r="I640" s="87"/>
      <c r="J640" s="87"/>
      <c r="K640" s="86"/>
      <c r="L640" s="86"/>
      <c r="M640" s="86"/>
      <c r="N640" s="86"/>
      <c r="O640" s="87"/>
      <c r="P640" s="87"/>
      <c r="Q640" s="87"/>
    </row>
    <row x14ac:dyDescent="0.25" r="641" customHeight="1" ht="17.25">
      <c r="A641" s="156"/>
      <c r="B641" s="157"/>
      <c r="C641" s="155"/>
      <c r="D641" s="155"/>
      <c r="E641" s="155"/>
      <c r="F641" s="155"/>
      <c r="G641" s="86"/>
      <c r="H641" s="87"/>
      <c r="I641" s="87"/>
      <c r="J641" s="87"/>
      <c r="K641" s="86"/>
      <c r="L641" s="86"/>
      <c r="M641" s="86"/>
      <c r="N641" s="86"/>
      <c r="O641" s="87"/>
      <c r="P641" s="87"/>
      <c r="Q641" s="87"/>
    </row>
    <row x14ac:dyDescent="0.25" r="642" customHeight="1" ht="17.25">
      <c r="A642" s="156"/>
      <c r="B642" s="157"/>
      <c r="C642" s="155"/>
      <c r="D642" s="155"/>
      <c r="E642" s="155"/>
      <c r="F642" s="155"/>
      <c r="G642" s="86"/>
      <c r="H642" s="87"/>
      <c r="I642" s="87"/>
      <c r="J642" s="87"/>
      <c r="K642" s="86"/>
      <c r="L642" s="86"/>
      <c r="M642" s="86"/>
      <c r="N642" s="86"/>
      <c r="O642" s="87"/>
      <c r="P642" s="87"/>
      <c r="Q642" s="87"/>
    </row>
    <row x14ac:dyDescent="0.25" r="643" customHeight="1" ht="17.25">
      <c r="A643" s="156"/>
      <c r="B643" s="157"/>
      <c r="C643" s="155"/>
      <c r="D643" s="155"/>
      <c r="E643" s="155"/>
      <c r="F643" s="155"/>
      <c r="G643" s="86"/>
      <c r="H643" s="87"/>
      <c r="I643" s="87"/>
      <c r="J643" s="87"/>
      <c r="K643" s="86"/>
      <c r="L643" s="86"/>
      <c r="M643" s="86"/>
      <c r="N643" s="86"/>
      <c r="O643" s="87"/>
      <c r="P643" s="87"/>
      <c r="Q643" s="87"/>
    </row>
    <row x14ac:dyDescent="0.25" r="644" customHeight="1" ht="17.25">
      <c r="A644" s="156"/>
      <c r="B644" s="157"/>
      <c r="C644" s="155"/>
      <c r="D644" s="155"/>
      <c r="E644" s="155"/>
      <c r="F644" s="155"/>
      <c r="G644" s="86"/>
      <c r="H644" s="87"/>
      <c r="I644" s="87"/>
      <c r="J644" s="87"/>
      <c r="K644" s="86"/>
      <c r="L644" s="86"/>
      <c r="M644" s="86"/>
      <c r="N644" s="86"/>
      <c r="O644" s="87"/>
      <c r="P644" s="87"/>
      <c r="Q644" s="87"/>
    </row>
    <row x14ac:dyDescent="0.25" r="645" customHeight="1" ht="17.25">
      <c r="A645" s="156"/>
      <c r="B645" s="157"/>
      <c r="C645" s="155"/>
      <c r="D645" s="155"/>
      <c r="E645" s="155"/>
      <c r="F645" s="155"/>
      <c r="G645" s="86"/>
      <c r="H645" s="87"/>
      <c r="I645" s="87"/>
      <c r="J645" s="87"/>
      <c r="K645" s="86"/>
      <c r="L645" s="86"/>
      <c r="M645" s="86"/>
      <c r="N645" s="86"/>
      <c r="O645" s="87"/>
      <c r="P645" s="87"/>
      <c r="Q645" s="87"/>
    </row>
    <row x14ac:dyDescent="0.25" r="646" customHeight="1" ht="17.25">
      <c r="A646" s="156"/>
      <c r="B646" s="157"/>
      <c r="C646" s="155"/>
      <c r="D646" s="155"/>
      <c r="E646" s="155"/>
      <c r="F646" s="155"/>
      <c r="G646" s="86"/>
      <c r="H646" s="87"/>
      <c r="I646" s="87"/>
      <c r="J646" s="87"/>
      <c r="K646" s="86"/>
      <c r="L646" s="86"/>
      <c r="M646" s="86"/>
      <c r="N646" s="86"/>
      <c r="O646" s="87"/>
      <c r="P646" s="87"/>
      <c r="Q646" s="87"/>
    </row>
    <row x14ac:dyDescent="0.25" r="647" customHeight="1" ht="17.25">
      <c r="A647" s="156"/>
      <c r="B647" s="157"/>
      <c r="C647" s="155"/>
      <c r="D647" s="155"/>
      <c r="E647" s="155"/>
      <c r="F647" s="155"/>
      <c r="G647" s="86"/>
      <c r="H647" s="87"/>
      <c r="I647" s="87"/>
      <c r="J647" s="87"/>
      <c r="K647" s="86"/>
      <c r="L647" s="86"/>
      <c r="M647" s="86"/>
      <c r="N647" s="86"/>
      <c r="O647" s="87"/>
      <c r="P647" s="87"/>
      <c r="Q647" s="87"/>
    </row>
    <row x14ac:dyDescent="0.25" r="648" customHeight="1" ht="17.25">
      <c r="A648" s="156"/>
      <c r="B648" s="157"/>
      <c r="C648" s="155"/>
      <c r="D648" s="155"/>
      <c r="E648" s="155"/>
      <c r="F648" s="155"/>
      <c r="G648" s="86"/>
      <c r="H648" s="87"/>
      <c r="I648" s="87"/>
      <c r="J648" s="87"/>
      <c r="K648" s="86"/>
      <c r="L648" s="86"/>
      <c r="M648" s="86"/>
      <c r="N648" s="86"/>
      <c r="O648" s="87"/>
      <c r="P648" s="87"/>
      <c r="Q648" s="87"/>
    </row>
    <row x14ac:dyDescent="0.25" r="649" customHeight="1" ht="17.25">
      <c r="A649" s="156"/>
      <c r="B649" s="157"/>
      <c r="C649" s="155"/>
      <c r="D649" s="155"/>
      <c r="E649" s="155"/>
      <c r="F649" s="155"/>
      <c r="G649" s="86"/>
      <c r="H649" s="87"/>
      <c r="I649" s="87"/>
      <c r="J649" s="87"/>
      <c r="K649" s="86"/>
      <c r="L649" s="86"/>
      <c r="M649" s="86"/>
      <c r="N649" s="86"/>
      <c r="O649" s="87"/>
      <c r="P649" s="87"/>
      <c r="Q649" s="87"/>
    </row>
    <row x14ac:dyDescent="0.25" r="650" customHeight="1" ht="17.25">
      <c r="A650" s="156"/>
      <c r="B650" s="157"/>
      <c r="C650" s="155"/>
      <c r="D650" s="155"/>
      <c r="E650" s="155"/>
      <c r="F650" s="155"/>
      <c r="G650" s="86"/>
      <c r="H650" s="87"/>
      <c r="I650" s="87"/>
      <c r="J650" s="87"/>
      <c r="K650" s="86"/>
      <c r="L650" s="86"/>
      <c r="M650" s="86"/>
      <c r="N650" s="86"/>
      <c r="O650" s="87"/>
      <c r="P650" s="87"/>
      <c r="Q650" s="87"/>
    </row>
    <row x14ac:dyDescent="0.25" r="651" customHeight="1" ht="17.25">
      <c r="A651" s="156"/>
      <c r="B651" s="157"/>
      <c r="C651" s="155"/>
      <c r="D651" s="155"/>
      <c r="E651" s="155"/>
      <c r="F651" s="155"/>
      <c r="G651" s="86"/>
      <c r="H651" s="87"/>
      <c r="I651" s="87"/>
      <c r="J651" s="87"/>
      <c r="K651" s="86"/>
      <c r="L651" s="86"/>
      <c r="M651" s="86"/>
      <c r="N651" s="86"/>
      <c r="O651" s="87"/>
      <c r="P651" s="87"/>
      <c r="Q651" s="87"/>
    </row>
    <row x14ac:dyDescent="0.25" r="652" customHeight="1" ht="17.25">
      <c r="A652" s="156"/>
      <c r="B652" s="157"/>
      <c r="C652" s="155"/>
      <c r="D652" s="155"/>
      <c r="E652" s="155"/>
      <c r="F652" s="155"/>
      <c r="G652" s="86"/>
      <c r="H652" s="87"/>
      <c r="I652" s="87"/>
      <c r="J652" s="87"/>
      <c r="K652" s="86"/>
      <c r="L652" s="86"/>
      <c r="M652" s="86"/>
      <c r="N652" s="86"/>
      <c r="O652" s="87"/>
      <c r="P652" s="87"/>
      <c r="Q652" s="87"/>
    </row>
    <row x14ac:dyDescent="0.25" r="653" customHeight="1" ht="17.25">
      <c r="A653" s="156"/>
      <c r="B653" s="157"/>
      <c r="C653" s="155"/>
      <c r="D653" s="155"/>
      <c r="E653" s="155"/>
      <c r="F653" s="155"/>
      <c r="G653" s="86"/>
      <c r="H653" s="87"/>
      <c r="I653" s="87"/>
      <c r="J653" s="87"/>
      <c r="K653" s="86"/>
      <c r="L653" s="86"/>
      <c r="M653" s="86"/>
      <c r="N653" s="86"/>
      <c r="O653" s="87"/>
      <c r="P653" s="87"/>
      <c r="Q653" s="87"/>
    </row>
    <row x14ac:dyDescent="0.25" r="654" customHeight="1" ht="17.25">
      <c r="A654" s="156"/>
      <c r="B654" s="157"/>
      <c r="C654" s="155"/>
      <c r="D654" s="155"/>
      <c r="E654" s="155"/>
      <c r="F654" s="155"/>
      <c r="G654" s="86"/>
      <c r="H654" s="87"/>
      <c r="I654" s="87"/>
      <c r="J654" s="87"/>
      <c r="K654" s="86"/>
      <c r="L654" s="86"/>
      <c r="M654" s="86"/>
      <c r="N654" s="86"/>
      <c r="O654" s="87"/>
      <c r="P654" s="87"/>
      <c r="Q654" s="87"/>
    </row>
    <row x14ac:dyDescent="0.25" r="655" customHeight="1" ht="17.25">
      <c r="A655" s="156"/>
      <c r="B655" s="157"/>
      <c r="C655" s="155"/>
      <c r="D655" s="155"/>
      <c r="E655" s="155"/>
      <c r="F655" s="155"/>
      <c r="G655" s="86"/>
      <c r="H655" s="87"/>
      <c r="I655" s="87"/>
      <c r="J655" s="87"/>
      <c r="K655" s="86"/>
      <c r="L655" s="86"/>
      <c r="M655" s="86"/>
      <c r="N655" s="86"/>
      <c r="O655" s="87"/>
      <c r="P655" s="87"/>
      <c r="Q655" s="87"/>
    </row>
    <row x14ac:dyDescent="0.25" r="656" customHeight="1" ht="17.25">
      <c r="A656" s="156"/>
      <c r="B656" s="157"/>
      <c r="C656" s="155"/>
      <c r="D656" s="155"/>
      <c r="E656" s="155"/>
      <c r="F656" s="155"/>
      <c r="G656" s="86"/>
      <c r="H656" s="87"/>
      <c r="I656" s="87"/>
      <c r="J656" s="87"/>
      <c r="K656" s="86"/>
      <c r="L656" s="86"/>
      <c r="M656" s="86"/>
      <c r="N656" s="86"/>
      <c r="O656" s="87"/>
      <c r="P656" s="87"/>
      <c r="Q656" s="87"/>
    </row>
    <row x14ac:dyDescent="0.25" r="657" customHeight="1" ht="17.25">
      <c r="A657" s="156"/>
      <c r="B657" s="157"/>
      <c r="C657" s="155"/>
      <c r="D657" s="155"/>
      <c r="E657" s="155"/>
      <c r="F657" s="155"/>
      <c r="G657" s="86"/>
      <c r="H657" s="87"/>
      <c r="I657" s="87"/>
      <c r="J657" s="87"/>
      <c r="K657" s="86"/>
      <c r="L657" s="86"/>
      <c r="M657" s="86"/>
      <c r="N657" s="86"/>
      <c r="O657" s="87"/>
      <c r="P657" s="87"/>
      <c r="Q657" s="87"/>
    </row>
    <row x14ac:dyDescent="0.25" r="658" customHeight="1" ht="17.25">
      <c r="A658" s="156"/>
      <c r="B658" s="157"/>
      <c r="C658" s="155"/>
      <c r="D658" s="155"/>
      <c r="E658" s="155"/>
      <c r="F658" s="155"/>
      <c r="G658" s="86"/>
      <c r="H658" s="87"/>
      <c r="I658" s="87"/>
      <c r="J658" s="87"/>
      <c r="K658" s="86"/>
      <c r="L658" s="86"/>
      <c r="M658" s="86"/>
      <c r="N658" s="86"/>
      <c r="O658" s="87"/>
      <c r="P658" s="87"/>
      <c r="Q658" s="87"/>
    </row>
    <row x14ac:dyDescent="0.25" r="659" customHeight="1" ht="17.25">
      <c r="A659" s="156"/>
      <c r="B659" s="157"/>
      <c r="C659" s="155"/>
      <c r="D659" s="155"/>
      <c r="E659" s="155"/>
      <c r="F659" s="155"/>
      <c r="G659" s="86"/>
      <c r="H659" s="87"/>
      <c r="I659" s="87"/>
      <c r="J659" s="87"/>
      <c r="K659" s="86"/>
      <c r="L659" s="86"/>
      <c r="M659" s="86"/>
      <c r="N659" s="86"/>
      <c r="O659" s="87"/>
      <c r="P659" s="87"/>
      <c r="Q659" s="87"/>
    </row>
    <row x14ac:dyDescent="0.25" r="660" customHeight="1" ht="17.25">
      <c r="A660" s="156"/>
      <c r="B660" s="157"/>
      <c r="C660" s="155"/>
      <c r="D660" s="155"/>
      <c r="E660" s="155"/>
      <c r="F660" s="155"/>
      <c r="G660" s="86"/>
      <c r="H660" s="87"/>
      <c r="I660" s="87"/>
      <c r="J660" s="87"/>
      <c r="K660" s="86"/>
      <c r="L660" s="86"/>
      <c r="M660" s="86"/>
      <c r="N660" s="86"/>
      <c r="O660" s="87"/>
      <c r="P660" s="87"/>
      <c r="Q660" s="87"/>
    </row>
    <row x14ac:dyDescent="0.25" r="661" customHeight="1" ht="17.25">
      <c r="A661" s="156"/>
      <c r="B661" s="157"/>
      <c r="C661" s="155"/>
      <c r="D661" s="155"/>
      <c r="E661" s="155"/>
      <c r="F661" s="155"/>
      <c r="G661" s="86"/>
      <c r="H661" s="87"/>
      <c r="I661" s="87"/>
      <c r="J661" s="87"/>
      <c r="K661" s="86"/>
      <c r="L661" s="86"/>
      <c r="M661" s="86"/>
      <c r="N661" s="86"/>
      <c r="O661" s="87"/>
      <c r="P661" s="87"/>
      <c r="Q661" s="87"/>
    </row>
    <row x14ac:dyDescent="0.25" r="662" customHeight="1" ht="17.25">
      <c r="A662" s="156"/>
      <c r="B662" s="157"/>
      <c r="C662" s="155"/>
      <c r="D662" s="155"/>
      <c r="E662" s="155"/>
      <c r="F662" s="155"/>
      <c r="G662" s="86"/>
      <c r="H662" s="87"/>
      <c r="I662" s="87"/>
      <c r="J662" s="87"/>
      <c r="K662" s="86"/>
      <c r="L662" s="86"/>
      <c r="M662" s="86"/>
      <c r="N662" s="86"/>
      <c r="O662" s="87"/>
      <c r="P662" s="87"/>
      <c r="Q662" s="87"/>
    </row>
    <row x14ac:dyDescent="0.25" r="663" customHeight="1" ht="17.25">
      <c r="A663" s="156"/>
      <c r="B663" s="157"/>
      <c r="C663" s="155"/>
      <c r="D663" s="155"/>
      <c r="E663" s="155"/>
      <c r="F663" s="155"/>
      <c r="G663" s="86"/>
      <c r="H663" s="87"/>
      <c r="I663" s="87"/>
      <c r="J663" s="87"/>
      <c r="K663" s="86"/>
      <c r="L663" s="86"/>
      <c r="M663" s="86"/>
      <c r="N663" s="86"/>
      <c r="O663" s="87"/>
      <c r="P663" s="87"/>
      <c r="Q663" s="87"/>
    </row>
    <row x14ac:dyDescent="0.25" r="664" customHeight="1" ht="17.25">
      <c r="A664" s="156"/>
      <c r="B664" s="157"/>
      <c r="C664" s="155"/>
      <c r="D664" s="155"/>
      <c r="E664" s="155"/>
      <c r="F664" s="155"/>
      <c r="G664" s="86"/>
      <c r="H664" s="87"/>
      <c r="I664" s="87"/>
      <c r="J664" s="87"/>
      <c r="K664" s="86"/>
      <c r="L664" s="86"/>
      <c r="M664" s="86"/>
      <c r="N664" s="86"/>
      <c r="O664" s="87"/>
      <c r="P664" s="87"/>
      <c r="Q664" s="87"/>
    </row>
    <row x14ac:dyDescent="0.25" r="665" customHeight="1" ht="17.25">
      <c r="A665" s="156"/>
      <c r="B665" s="157"/>
      <c r="C665" s="155"/>
      <c r="D665" s="155"/>
      <c r="E665" s="155"/>
      <c r="F665" s="155"/>
      <c r="G665" s="86"/>
      <c r="H665" s="87"/>
      <c r="I665" s="87"/>
      <c r="J665" s="87"/>
      <c r="K665" s="86"/>
      <c r="L665" s="86"/>
      <c r="M665" s="86"/>
      <c r="N665" s="86"/>
      <c r="O665" s="87"/>
      <c r="P665" s="87"/>
      <c r="Q665" s="87"/>
    </row>
    <row x14ac:dyDescent="0.25" r="666" customHeight="1" ht="17.25">
      <c r="A666" s="156"/>
      <c r="B666" s="157"/>
      <c r="C666" s="155"/>
      <c r="D666" s="155"/>
      <c r="E666" s="155"/>
      <c r="F666" s="155"/>
      <c r="G666" s="86"/>
      <c r="H666" s="87"/>
      <c r="I666" s="87"/>
      <c r="J666" s="87"/>
      <c r="K666" s="86"/>
      <c r="L666" s="86"/>
      <c r="M666" s="86"/>
      <c r="N666" s="86"/>
      <c r="O666" s="87"/>
      <c r="P666" s="87"/>
      <c r="Q666" s="87"/>
    </row>
    <row x14ac:dyDescent="0.25" r="667" customHeight="1" ht="17.25">
      <c r="A667" s="156"/>
      <c r="B667" s="157"/>
      <c r="C667" s="155"/>
      <c r="D667" s="155"/>
      <c r="E667" s="155"/>
      <c r="F667" s="155"/>
      <c r="G667" s="86"/>
      <c r="H667" s="87"/>
      <c r="I667" s="87"/>
      <c r="J667" s="87"/>
      <c r="K667" s="86"/>
      <c r="L667" s="86"/>
      <c r="M667" s="86"/>
      <c r="N667" s="86"/>
      <c r="O667" s="87"/>
      <c r="P667" s="87"/>
      <c r="Q667" s="87"/>
    </row>
    <row x14ac:dyDescent="0.25" r="668" customHeight="1" ht="17.25">
      <c r="A668" s="156"/>
      <c r="B668" s="157"/>
      <c r="C668" s="155"/>
      <c r="D668" s="155"/>
      <c r="E668" s="155"/>
      <c r="F668" s="155"/>
      <c r="G668" s="86"/>
      <c r="H668" s="87"/>
      <c r="I668" s="87"/>
      <c r="J668" s="87"/>
      <c r="K668" s="86"/>
      <c r="L668" s="86"/>
      <c r="M668" s="86"/>
      <c r="N668" s="86"/>
      <c r="O668" s="87"/>
      <c r="P668" s="87"/>
      <c r="Q668" s="87"/>
    </row>
    <row x14ac:dyDescent="0.25" r="669" customHeight="1" ht="17.25">
      <c r="A669" s="156"/>
      <c r="B669" s="157"/>
      <c r="C669" s="155"/>
      <c r="D669" s="155"/>
      <c r="E669" s="155"/>
      <c r="F669" s="155"/>
      <c r="G669" s="86"/>
      <c r="H669" s="87"/>
      <c r="I669" s="87"/>
      <c r="J669" s="87"/>
      <c r="K669" s="86"/>
      <c r="L669" s="86"/>
      <c r="M669" s="86"/>
      <c r="N669" s="86"/>
      <c r="O669" s="87"/>
      <c r="P669" s="87"/>
      <c r="Q669" s="87"/>
    </row>
    <row x14ac:dyDescent="0.25" r="670" customHeight="1" ht="17.25">
      <c r="A670" s="156"/>
      <c r="B670" s="157"/>
      <c r="C670" s="155"/>
      <c r="D670" s="155"/>
      <c r="E670" s="155"/>
      <c r="F670" s="155"/>
      <c r="G670" s="86"/>
      <c r="H670" s="87"/>
      <c r="I670" s="87"/>
      <c r="J670" s="87"/>
      <c r="K670" s="86"/>
      <c r="L670" s="86"/>
      <c r="M670" s="86"/>
      <c r="N670" s="86"/>
      <c r="O670" s="87"/>
      <c r="P670" s="87"/>
      <c r="Q670" s="87"/>
    </row>
    <row x14ac:dyDescent="0.25" r="671" customHeight="1" ht="17.25">
      <c r="A671" s="156"/>
      <c r="B671" s="157"/>
      <c r="C671" s="155"/>
      <c r="D671" s="155"/>
      <c r="E671" s="155"/>
      <c r="F671" s="155"/>
      <c r="G671" s="86"/>
      <c r="H671" s="87"/>
      <c r="I671" s="87"/>
      <c r="J671" s="87"/>
      <c r="K671" s="86"/>
      <c r="L671" s="86"/>
      <c r="M671" s="86"/>
      <c r="N671" s="86"/>
      <c r="O671" s="87"/>
      <c r="P671" s="87"/>
      <c r="Q671" s="87"/>
    </row>
    <row x14ac:dyDescent="0.25" r="672" customHeight="1" ht="17.25">
      <c r="A672" s="156"/>
      <c r="B672" s="157"/>
      <c r="C672" s="155"/>
      <c r="D672" s="155"/>
      <c r="E672" s="155"/>
      <c r="F672" s="155"/>
      <c r="G672" s="86"/>
      <c r="H672" s="87"/>
      <c r="I672" s="87"/>
      <c r="J672" s="87"/>
      <c r="K672" s="86"/>
      <c r="L672" s="86"/>
      <c r="M672" s="86"/>
      <c r="N672" s="86"/>
      <c r="O672" s="87"/>
      <c r="P672" s="87"/>
      <c r="Q672" s="87"/>
    </row>
    <row x14ac:dyDescent="0.25" r="673" customHeight="1" ht="17.25">
      <c r="A673" s="156"/>
      <c r="B673" s="157"/>
      <c r="C673" s="155"/>
      <c r="D673" s="155"/>
      <c r="E673" s="155"/>
      <c r="F673" s="155"/>
      <c r="G673" s="86"/>
      <c r="H673" s="87"/>
      <c r="I673" s="87"/>
      <c r="J673" s="87"/>
      <c r="K673" s="86"/>
      <c r="L673" s="86"/>
      <c r="M673" s="86"/>
      <c r="N673" s="86"/>
      <c r="O673" s="87"/>
      <c r="P673" s="87"/>
      <c r="Q673" s="87"/>
    </row>
    <row x14ac:dyDescent="0.25" r="674" customHeight="1" ht="17.25">
      <c r="A674" s="156"/>
      <c r="B674" s="157"/>
      <c r="C674" s="155"/>
      <c r="D674" s="155"/>
      <c r="E674" s="155"/>
      <c r="F674" s="155"/>
      <c r="G674" s="86"/>
      <c r="H674" s="87"/>
      <c r="I674" s="87"/>
      <c r="J674" s="87"/>
      <c r="K674" s="86"/>
      <c r="L674" s="86"/>
      <c r="M674" s="86"/>
      <c r="N674" s="86"/>
      <c r="O674" s="87"/>
      <c r="P674" s="87"/>
      <c r="Q674" s="87"/>
    </row>
    <row x14ac:dyDescent="0.25" r="675" customHeight="1" ht="17.25">
      <c r="A675" s="156"/>
      <c r="B675" s="157"/>
      <c r="C675" s="155"/>
      <c r="D675" s="155"/>
      <c r="E675" s="155"/>
      <c r="F675" s="155"/>
      <c r="G675" s="86"/>
      <c r="H675" s="87"/>
      <c r="I675" s="87"/>
      <c r="J675" s="87"/>
      <c r="K675" s="86"/>
      <c r="L675" s="86"/>
      <c r="M675" s="86"/>
      <c r="N675" s="86"/>
      <c r="O675" s="87"/>
      <c r="P675" s="87"/>
      <c r="Q675" s="87"/>
    </row>
    <row x14ac:dyDescent="0.25" r="676" customHeight="1" ht="17.25">
      <c r="A676" s="156"/>
      <c r="B676" s="157"/>
      <c r="C676" s="155"/>
      <c r="D676" s="155"/>
      <c r="E676" s="155"/>
      <c r="F676" s="155"/>
      <c r="G676" s="86"/>
      <c r="H676" s="87"/>
      <c r="I676" s="87"/>
      <c r="J676" s="87"/>
      <c r="K676" s="86"/>
      <c r="L676" s="86"/>
      <c r="M676" s="86"/>
      <c r="N676" s="86"/>
      <c r="O676" s="87"/>
      <c r="P676" s="87"/>
      <c r="Q676" s="87"/>
    </row>
    <row x14ac:dyDescent="0.25" r="677" customHeight="1" ht="17.25">
      <c r="A677" s="156"/>
      <c r="B677" s="157"/>
      <c r="C677" s="155"/>
      <c r="D677" s="155"/>
      <c r="E677" s="155"/>
      <c r="F677" s="155"/>
      <c r="G677" s="86"/>
      <c r="H677" s="87"/>
      <c r="I677" s="87"/>
      <c r="J677" s="87"/>
      <c r="K677" s="86"/>
      <c r="L677" s="86"/>
      <c r="M677" s="86"/>
      <c r="N677" s="86"/>
      <c r="O677" s="87"/>
      <c r="P677" s="87"/>
      <c r="Q677" s="87"/>
    </row>
    <row x14ac:dyDescent="0.25" r="678" customHeight="1" ht="17.25">
      <c r="A678" s="156"/>
      <c r="B678" s="157"/>
      <c r="C678" s="155"/>
      <c r="D678" s="155"/>
      <c r="E678" s="155"/>
      <c r="F678" s="155"/>
      <c r="G678" s="86"/>
      <c r="H678" s="87"/>
      <c r="I678" s="87"/>
      <c r="J678" s="87"/>
      <c r="K678" s="86"/>
      <c r="L678" s="86"/>
      <c r="M678" s="86"/>
      <c r="N678" s="86"/>
      <c r="O678" s="87"/>
      <c r="P678" s="87"/>
      <c r="Q678" s="87"/>
    </row>
    <row x14ac:dyDescent="0.25" r="679" customHeight="1" ht="17.25">
      <c r="A679" s="156"/>
      <c r="B679" s="157"/>
      <c r="C679" s="155"/>
      <c r="D679" s="155"/>
      <c r="E679" s="155"/>
      <c r="F679" s="155"/>
      <c r="G679" s="86"/>
      <c r="H679" s="87"/>
      <c r="I679" s="87"/>
      <c r="J679" s="87"/>
      <c r="K679" s="86"/>
      <c r="L679" s="86"/>
      <c r="M679" s="86"/>
      <c r="N679" s="86"/>
      <c r="O679" s="87"/>
      <c r="P679" s="87"/>
      <c r="Q679" s="87"/>
    </row>
    <row x14ac:dyDescent="0.25" r="680" customHeight="1" ht="17.25">
      <c r="A680" s="156"/>
      <c r="B680" s="157"/>
      <c r="C680" s="155"/>
      <c r="D680" s="155"/>
      <c r="E680" s="155"/>
      <c r="F680" s="155"/>
      <c r="G680" s="86"/>
      <c r="H680" s="87"/>
      <c r="I680" s="87"/>
      <c r="J680" s="87"/>
      <c r="K680" s="86"/>
      <c r="L680" s="86"/>
      <c r="M680" s="86"/>
      <c r="N680" s="86"/>
      <c r="O680" s="87"/>
      <c r="P680" s="87"/>
      <c r="Q680" s="87"/>
    </row>
    <row x14ac:dyDescent="0.25" r="681" customHeight="1" ht="17.25">
      <c r="A681" s="156"/>
      <c r="B681" s="157"/>
      <c r="C681" s="155"/>
      <c r="D681" s="155"/>
      <c r="E681" s="155"/>
      <c r="F681" s="155"/>
      <c r="G681" s="86"/>
      <c r="H681" s="87"/>
      <c r="I681" s="87"/>
      <c r="J681" s="87"/>
      <c r="K681" s="86"/>
      <c r="L681" s="86"/>
      <c r="M681" s="86"/>
      <c r="N681" s="86"/>
      <c r="O681" s="87"/>
      <c r="P681" s="87"/>
      <c r="Q681" s="87"/>
    </row>
    <row x14ac:dyDescent="0.25" r="682" customHeight="1" ht="17.25">
      <c r="A682" s="156"/>
      <c r="B682" s="157"/>
      <c r="C682" s="155"/>
      <c r="D682" s="155"/>
      <c r="E682" s="155"/>
      <c r="F682" s="155"/>
      <c r="G682" s="86"/>
      <c r="H682" s="87"/>
      <c r="I682" s="87"/>
      <c r="J682" s="87"/>
      <c r="K682" s="86"/>
      <c r="L682" s="86"/>
      <c r="M682" s="86"/>
      <c r="N682" s="86"/>
      <c r="O682" s="87"/>
      <c r="P682" s="87"/>
      <c r="Q682" s="87"/>
    </row>
    <row x14ac:dyDescent="0.25" r="683" customHeight="1" ht="17.25">
      <c r="A683" s="156"/>
      <c r="B683" s="157"/>
      <c r="C683" s="155"/>
      <c r="D683" s="155"/>
      <c r="E683" s="155"/>
      <c r="F683" s="155"/>
      <c r="G683" s="86"/>
      <c r="H683" s="87"/>
      <c r="I683" s="87"/>
      <c r="J683" s="87"/>
      <c r="K683" s="86"/>
      <c r="L683" s="86"/>
      <c r="M683" s="86"/>
      <c r="N683" s="86"/>
      <c r="O683" s="87"/>
      <c r="P683" s="87"/>
      <c r="Q683" s="87"/>
    </row>
    <row x14ac:dyDescent="0.25" r="684" customHeight="1" ht="17.25">
      <c r="A684" s="156"/>
      <c r="B684" s="157"/>
      <c r="C684" s="155"/>
      <c r="D684" s="155"/>
      <c r="E684" s="155"/>
      <c r="F684" s="155"/>
      <c r="G684" s="86"/>
      <c r="H684" s="87"/>
      <c r="I684" s="87"/>
      <c r="J684" s="87"/>
      <c r="K684" s="86"/>
      <c r="L684" s="86"/>
      <c r="M684" s="86"/>
      <c r="N684" s="86"/>
      <c r="O684" s="87"/>
      <c r="P684" s="87"/>
      <c r="Q684" s="87"/>
    </row>
    <row x14ac:dyDescent="0.25" r="685" customHeight="1" ht="17.25">
      <c r="A685" s="156"/>
      <c r="B685" s="157"/>
      <c r="C685" s="155"/>
      <c r="D685" s="155"/>
      <c r="E685" s="155"/>
      <c r="F685" s="155"/>
      <c r="G685" s="86"/>
      <c r="H685" s="87"/>
      <c r="I685" s="87"/>
      <c r="J685" s="87"/>
      <c r="K685" s="86"/>
      <c r="L685" s="86"/>
      <c r="M685" s="86"/>
      <c r="N685" s="86"/>
      <c r="O685" s="87"/>
      <c r="P685" s="87"/>
      <c r="Q685" s="87"/>
    </row>
    <row x14ac:dyDescent="0.25" r="686" customHeight="1" ht="17.25">
      <c r="A686" s="156"/>
      <c r="B686" s="157"/>
      <c r="C686" s="155"/>
      <c r="D686" s="155"/>
      <c r="E686" s="155"/>
      <c r="F686" s="155"/>
      <c r="G686" s="86"/>
      <c r="H686" s="87"/>
      <c r="I686" s="87"/>
      <c r="J686" s="87"/>
      <c r="K686" s="86"/>
      <c r="L686" s="86"/>
      <c r="M686" s="86"/>
      <c r="N686" s="86"/>
      <c r="O686" s="87"/>
      <c r="P686" s="87"/>
      <c r="Q686" s="87"/>
    </row>
    <row x14ac:dyDescent="0.25" r="687" customHeight="1" ht="17.25">
      <c r="A687" s="156"/>
      <c r="B687" s="157"/>
      <c r="C687" s="155"/>
      <c r="D687" s="155"/>
      <c r="E687" s="155"/>
      <c r="F687" s="155"/>
      <c r="G687" s="86"/>
      <c r="H687" s="87"/>
      <c r="I687" s="87"/>
      <c r="J687" s="87"/>
      <c r="K687" s="86"/>
      <c r="L687" s="86"/>
      <c r="M687" s="86"/>
      <c r="N687" s="86"/>
      <c r="O687" s="87"/>
      <c r="P687" s="87"/>
      <c r="Q687" s="87"/>
    </row>
    <row x14ac:dyDescent="0.25" r="688" customHeight="1" ht="17.25">
      <c r="A688" s="156"/>
      <c r="B688" s="157"/>
      <c r="C688" s="155"/>
      <c r="D688" s="155"/>
      <c r="E688" s="155"/>
      <c r="F688" s="155"/>
      <c r="G688" s="86"/>
      <c r="H688" s="87"/>
      <c r="I688" s="87"/>
      <c r="J688" s="87"/>
      <c r="K688" s="86"/>
      <c r="L688" s="86"/>
      <c r="M688" s="86"/>
      <c r="N688" s="86"/>
      <c r="O688" s="87"/>
      <c r="P688" s="87"/>
      <c r="Q688" s="87"/>
    </row>
    <row x14ac:dyDescent="0.25" r="689" customHeight="1" ht="17.25">
      <c r="A689" s="156"/>
      <c r="B689" s="157"/>
      <c r="C689" s="155"/>
      <c r="D689" s="155"/>
      <c r="E689" s="155"/>
      <c r="F689" s="155"/>
      <c r="G689" s="86"/>
      <c r="H689" s="87"/>
      <c r="I689" s="87"/>
      <c r="J689" s="87"/>
      <c r="K689" s="86"/>
      <c r="L689" s="86"/>
      <c r="M689" s="86"/>
      <c r="N689" s="86"/>
      <c r="O689" s="87"/>
      <c r="P689" s="87"/>
      <c r="Q689" s="87"/>
    </row>
    <row x14ac:dyDescent="0.25" r="690" customHeight="1" ht="17.25">
      <c r="A690" s="156"/>
      <c r="B690" s="157"/>
      <c r="C690" s="155"/>
      <c r="D690" s="155"/>
      <c r="E690" s="155"/>
      <c r="F690" s="155"/>
      <c r="G690" s="86"/>
      <c r="H690" s="87"/>
      <c r="I690" s="87"/>
      <c r="J690" s="87"/>
      <c r="K690" s="86"/>
      <c r="L690" s="86"/>
      <c r="M690" s="86"/>
      <c r="N690" s="86"/>
      <c r="O690" s="87"/>
      <c r="P690" s="87"/>
      <c r="Q690" s="87"/>
    </row>
    <row x14ac:dyDescent="0.25" r="691" customHeight="1" ht="17.25">
      <c r="A691" s="156"/>
      <c r="B691" s="157"/>
      <c r="C691" s="155"/>
      <c r="D691" s="155"/>
      <c r="E691" s="155"/>
      <c r="F691" s="155"/>
      <c r="G691" s="86"/>
      <c r="H691" s="87"/>
      <c r="I691" s="87"/>
      <c r="J691" s="87"/>
      <c r="K691" s="86"/>
      <c r="L691" s="86"/>
      <c r="M691" s="86"/>
      <c r="N691" s="86"/>
      <c r="O691" s="87"/>
      <c r="P691" s="87"/>
      <c r="Q691" s="87"/>
    </row>
    <row x14ac:dyDescent="0.25" r="692" customHeight="1" ht="17.25">
      <c r="A692" s="156"/>
      <c r="B692" s="157"/>
      <c r="C692" s="155"/>
      <c r="D692" s="155"/>
      <c r="E692" s="155"/>
      <c r="F692" s="155"/>
      <c r="G692" s="86"/>
      <c r="H692" s="87"/>
      <c r="I692" s="87"/>
      <c r="J692" s="87"/>
      <c r="K692" s="86"/>
      <c r="L692" s="86"/>
      <c r="M692" s="86"/>
      <c r="N692" s="86"/>
      <c r="O692" s="87"/>
      <c r="P692" s="87"/>
      <c r="Q692" s="87"/>
    </row>
    <row x14ac:dyDescent="0.25" r="693" customHeight="1" ht="17.25">
      <c r="A693" s="156"/>
      <c r="B693" s="157"/>
      <c r="C693" s="155"/>
      <c r="D693" s="155"/>
      <c r="E693" s="155"/>
      <c r="F693" s="155"/>
      <c r="G693" s="86"/>
      <c r="H693" s="87"/>
      <c r="I693" s="87"/>
      <c r="J693" s="87"/>
      <c r="K693" s="86"/>
      <c r="L693" s="86"/>
      <c r="M693" s="86"/>
      <c r="N693" s="86"/>
      <c r="O693" s="87"/>
      <c r="P693" s="87"/>
      <c r="Q693" s="87"/>
    </row>
    <row x14ac:dyDescent="0.25" r="694" customHeight="1" ht="17.25">
      <c r="A694" s="156"/>
      <c r="B694" s="157"/>
      <c r="C694" s="155"/>
      <c r="D694" s="155"/>
      <c r="E694" s="155"/>
      <c r="F694" s="155"/>
      <c r="G694" s="86"/>
      <c r="H694" s="87"/>
      <c r="I694" s="87"/>
      <c r="J694" s="87"/>
      <c r="K694" s="86"/>
      <c r="L694" s="86"/>
      <c r="M694" s="86"/>
      <c r="N694" s="86"/>
      <c r="O694" s="87"/>
      <c r="P694" s="87"/>
      <c r="Q694" s="87"/>
    </row>
    <row x14ac:dyDescent="0.25" r="695" customHeight="1" ht="17.25">
      <c r="A695" s="156"/>
      <c r="B695" s="157"/>
      <c r="C695" s="155"/>
      <c r="D695" s="155"/>
      <c r="E695" s="155"/>
      <c r="F695" s="155"/>
      <c r="G695" s="86"/>
      <c r="H695" s="87"/>
      <c r="I695" s="87"/>
      <c r="J695" s="87"/>
      <c r="K695" s="86"/>
      <c r="L695" s="86"/>
      <c r="M695" s="86"/>
      <c r="N695" s="86"/>
      <c r="O695" s="87"/>
      <c r="P695" s="87"/>
      <c r="Q695" s="87"/>
    </row>
    <row x14ac:dyDescent="0.25" r="696" customHeight="1" ht="17.25">
      <c r="A696" s="156"/>
      <c r="B696" s="157"/>
      <c r="C696" s="155"/>
      <c r="D696" s="155"/>
      <c r="E696" s="155"/>
      <c r="F696" s="155"/>
      <c r="G696" s="86"/>
      <c r="H696" s="87"/>
      <c r="I696" s="87"/>
      <c r="J696" s="87"/>
      <c r="K696" s="86"/>
      <c r="L696" s="86"/>
      <c r="M696" s="86"/>
      <c r="N696" s="86"/>
      <c r="O696" s="87"/>
      <c r="P696" s="87"/>
      <c r="Q696" s="87"/>
    </row>
    <row x14ac:dyDescent="0.25" r="697" customHeight="1" ht="17.25">
      <c r="A697" s="156"/>
      <c r="B697" s="157"/>
      <c r="C697" s="155"/>
      <c r="D697" s="155"/>
      <c r="E697" s="155"/>
      <c r="F697" s="155"/>
      <c r="G697" s="86"/>
      <c r="H697" s="87"/>
      <c r="I697" s="87"/>
      <c r="J697" s="87"/>
      <c r="K697" s="86"/>
      <c r="L697" s="86"/>
      <c r="M697" s="86"/>
      <c r="N697" s="86"/>
      <c r="O697" s="87"/>
      <c r="P697" s="87"/>
      <c r="Q697" s="87"/>
    </row>
    <row x14ac:dyDescent="0.25" r="698" customHeight="1" ht="17.25">
      <c r="A698" s="156"/>
      <c r="B698" s="157"/>
      <c r="C698" s="155"/>
      <c r="D698" s="155"/>
      <c r="E698" s="155"/>
      <c r="F698" s="155"/>
      <c r="G698" s="86"/>
      <c r="H698" s="87"/>
      <c r="I698" s="87"/>
      <c r="J698" s="87"/>
      <c r="K698" s="86"/>
      <c r="L698" s="86"/>
      <c r="M698" s="86"/>
      <c r="N698" s="86"/>
      <c r="O698" s="87"/>
      <c r="P698" s="87"/>
      <c r="Q698" s="87"/>
    </row>
    <row x14ac:dyDescent="0.25" r="699" customHeight="1" ht="17.25">
      <c r="A699" s="156"/>
      <c r="B699" s="157"/>
      <c r="C699" s="155"/>
      <c r="D699" s="155"/>
      <c r="E699" s="155"/>
      <c r="F699" s="155"/>
      <c r="G699" s="86"/>
      <c r="H699" s="87"/>
      <c r="I699" s="87"/>
      <c r="J699" s="87"/>
      <c r="K699" s="86"/>
      <c r="L699" s="86"/>
      <c r="M699" s="86"/>
      <c r="N699" s="86"/>
      <c r="O699" s="87"/>
      <c r="P699" s="87"/>
      <c r="Q699" s="87"/>
    </row>
    <row x14ac:dyDescent="0.25" r="700" customHeight="1" ht="17.25">
      <c r="A700" s="156"/>
      <c r="B700" s="157"/>
      <c r="C700" s="155"/>
      <c r="D700" s="155"/>
      <c r="E700" s="155"/>
      <c r="F700" s="155"/>
      <c r="G700" s="86"/>
      <c r="H700" s="87"/>
      <c r="I700" s="87"/>
      <c r="J700" s="87"/>
      <c r="K700" s="86"/>
      <c r="L700" s="86"/>
      <c r="M700" s="86"/>
      <c r="N700" s="86"/>
      <c r="O700" s="87"/>
      <c r="P700" s="87"/>
      <c r="Q700" s="87"/>
    </row>
    <row x14ac:dyDescent="0.25" r="701" customHeight="1" ht="17.25">
      <c r="A701" s="156"/>
      <c r="B701" s="157"/>
      <c r="C701" s="155"/>
      <c r="D701" s="155"/>
      <c r="E701" s="155"/>
      <c r="F701" s="155"/>
      <c r="G701" s="86"/>
      <c r="H701" s="87"/>
      <c r="I701" s="87"/>
      <c r="J701" s="87"/>
      <c r="K701" s="86"/>
      <c r="L701" s="86"/>
      <c r="M701" s="86"/>
      <c r="N701" s="86"/>
      <c r="O701" s="87"/>
      <c r="P701" s="87"/>
      <c r="Q701" s="87"/>
    </row>
    <row x14ac:dyDescent="0.25" r="702" customHeight="1" ht="17.25">
      <c r="A702" s="156"/>
      <c r="B702" s="157"/>
      <c r="C702" s="155"/>
      <c r="D702" s="155"/>
      <c r="E702" s="155"/>
      <c r="F702" s="155"/>
      <c r="G702" s="86"/>
      <c r="H702" s="87"/>
      <c r="I702" s="87"/>
      <c r="J702" s="87"/>
      <c r="K702" s="86"/>
      <c r="L702" s="86"/>
      <c r="M702" s="86"/>
      <c r="N702" s="86"/>
      <c r="O702" s="87"/>
      <c r="P702" s="87"/>
      <c r="Q702" s="87"/>
    </row>
    <row x14ac:dyDescent="0.25" r="703" customHeight="1" ht="17.25">
      <c r="A703" s="156"/>
      <c r="B703" s="157"/>
      <c r="C703" s="155"/>
      <c r="D703" s="155"/>
      <c r="E703" s="155"/>
      <c r="F703" s="155"/>
      <c r="G703" s="86"/>
      <c r="H703" s="87"/>
      <c r="I703" s="87"/>
      <c r="J703" s="87"/>
      <c r="K703" s="86"/>
      <c r="L703" s="86"/>
      <c r="M703" s="86"/>
      <c r="N703" s="86"/>
      <c r="O703" s="87"/>
      <c r="P703" s="87"/>
      <c r="Q703" s="87"/>
    </row>
    <row x14ac:dyDescent="0.25" r="704" customHeight="1" ht="17.25">
      <c r="A704" s="156"/>
      <c r="B704" s="157"/>
      <c r="C704" s="155"/>
      <c r="D704" s="155"/>
      <c r="E704" s="155"/>
      <c r="F704" s="155"/>
      <c r="G704" s="86"/>
      <c r="H704" s="87"/>
      <c r="I704" s="87"/>
      <c r="J704" s="87"/>
      <c r="K704" s="86"/>
      <c r="L704" s="86"/>
      <c r="M704" s="86"/>
      <c r="N704" s="86"/>
      <c r="O704" s="87"/>
      <c r="P704" s="87"/>
      <c r="Q704" s="87"/>
    </row>
    <row x14ac:dyDescent="0.25" r="705" customHeight="1" ht="17.25">
      <c r="A705" s="156"/>
      <c r="B705" s="157"/>
      <c r="C705" s="155"/>
      <c r="D705" s="155"/>
      <c r="E705" s="155"/>
      <c r="F705" s="155"/>
      <c r="G705" s="86"/>
      <c r="H705" s="87"/>
      <c r="I705" s="87"/>
      <c r="J705" s="87"/>
      <c r="K705" s="86"/>
      <c r="L705" s="86"/>
      <c r="M705" s="86"/>
      <c r="N705" s="86"/>
      <c r="O705" s="87"/>
      <c r="P705" s="87"/>
      <c r="Q705" s="87"/>
    </row>
    <row x14ac:dyDescent="0.25" r="706" customHeight="1" ht="17.25">
      <c r="A706" s="156"/>
      <c r="B706" s="157"/>
      <c r="C706" s="155"/>
      <c r="D706" s="155"/>
      <c r="E706" s="155"/>
      <c r="F706" s="155"/>
      <c r="G706" s="86"/>
      <c r="H706" s="87"/>
      <c r="I706" s="87"/>
      <c r="J706" s="87"/>
      <c r="K706" s="86"/>
      <c r="L706" s="86"/>
      <c r="M706" s="86"/>
      <c r="N706" s="86"/>
      <c r="O706" s="87"/>
      <c r="P706" s="87"/>
      <c r="Q706" s="87"/>
    </row>
    <row x14ac:dyDescent="0.25" r="707" customHeight="1" ht="17.25">
      <c r="A707" s="156"/>
      <c r="B707" s="157"/>
      <c r="C707" s="155"/>
      <c r="D707" s="155"/>
      <c r="E707" s="155"/>
      <c r="F707" s="155"/>
      <c r="G707" s="86"/>
      <c r="H707" s="87"/>
      <c r="I707" s="87"/>
      <c r="J707" s="87"/>
      <c r="K707" s="86"/>
      <c r="L707" s="86"/>
      <c r="M707" s="86"/>
      <c r="N707" s="86"/>
      <c r="O707" s="87"/>
      <c r="P707" s="87"/>
      <c r="Q707" s="87"/>
    </row>
    <row x14ac:dyDescent="0.25" r="708" customHeight="1" ht="17.25">
      <c r="A708" s="156"/>
      <c r="B708" s="157"/>
      <c r="C708" s="155"/>
      <c r="D708" s="155"/>
      <c r="E708" s="155"/>
      <c r="F708" s="155"/>
      <c r="G708" s="86"/>
      <c r="H708" s="87"/>
      <c r="I708" s="87"/>
      <c r="J708" s="87"/>
      <c r="K708" s="86"/>
      <c r="L708" s="86"/>
      <c r="M708" s="86"/>
      <c r="N708" s="86"/>
      <c r="O708" s="87"/>
      <c r="P708" s="87"/>
      <c r="Q708" s="87"/>
    </row>
    <row x14ac:dyDescent="0.25" r="709" customHeight="1" ht="17.25">
      <c r="A709" s="156"/>
      <c r="B709" s="157"/>
      <c r="C709" s="155"/>
      <c r="D709" s="155"/>
      <c r="E709" s="155"/>
      <c r="F709" s="155"/>
      <c r="G709" s="86"/>
      <c r="H709" s="87"/>
      <c r="I709" s="87"/>
      <c r="J709" s="87"/>
      <c r="K709" s="86"/>
      <c r="L709" s="86"/>
      <c r="M709" s="86"/>
      <c r="N709" s="86"/>
      <c r="O709" s="87"/>
      <c r="P709" s="87"/>
      <c r="Q709" s="87"/>
    </row>
    <row x14ac:dyDescent="0.25" r="710" customHeight="1" ht="17.25">
      <c r="A710" s="156"/>
      <c r="B710" s="157"/>
      <c r="C710" s="155"/>
      <c r="D710" s="155"/>
      <c r="E710" s="155"/>
      <c r="F710" s="155"/>
      <c r="G710" s="86"/>
      <c r="H710" s="87"/>
      <c r="I710" s="87"/>
      <c r="J710" s="87"/>
      <c r="K710" s="86"/>
      <c r="L710" s="86"/>
      <c r="M710" s="86"/>
      <c r="N710" s="86"/>
      <c r="O710" s="87"/>
      <c r="P710" s="87"/>
      <c r="Q710" s="87"/>
    </row>
    <row x14ac:dyDescent="0.25" r="711" customHeight="1" ht="17.25">
      <c r="A711" s="156"/>
      <c r="B711" s="157"/>
      <c r="C711" s="155"/>
      <c r="D711" s="155"/>
      <c r="E711" s="155"/>
      <c r="F711" s="155"/>
      <c r="G711" s="86"/>
      <c r="H711" s="87"/>
      <c r="I711" s="87"/>
      <c r="J711" s="87"/>
      <c r="K711" s="86"/>
      <c r="L711" s="86"/>
      <c r="M711" s="86"/>
      <c r="N711" s="86"/>
      <c r="O711" s="87"/>
      <c r="P711" s="87"/>
      <c r="Q711" s="87"/>
    </row>
    <row x14ac:dyDescent="0.25" r="712" customHeight="1" ht="17.25">
      <c r="A712" s="156"/>
      <c r="B712" s="157"/>
      <c r="C712" s="155"/>
      <c r="D712" s="155"/>
      <c r="E712" s="155"/>
      <c r="F712" s="155"/>
      <c r="G712" s="86"/>
      <c r="H712" s="87"/>
      <c r="I712" s="87"/>
      <c r="J712" s="87"/>
      <c r="K712" s="86"/>
      <c r="L712" s="86"/>
      <c r="M712" s="86"/>
      <c r="N712" s="86"/>
      <c r="O712" s="87"/>
      <c r="P712" s="87"/>
      <c r="Q712" s="87"/>
    </row>
    <row x14ac:dyDescent="0.25" r="713" customHeight="1" ht="17.25">
      <c r="A713" s="156"/>
      <c r="B713" s="157"/>
      <c r="C713" s="155"/>
      <c r="D713" s="155"/>
      <c r="E713" s="155"/>
      <c r="F713" s="155"/>
      <c r="G713" s="86"/>
      <c r="H713" s="87"/>
      <c r="I713" s="87"/>
      <c r="J713" s="87"/>
      <c r="K713" s="86"/>
      <c r="L713" s="86"/>
      <c r="M713" s="86"/>
      <c r="N713" s="86"/>
      <c r="O713" s="87"/>
      <c r="P713" s="87"/>
      <c r="Q713" s="87"/>
    </row>
    <row x14ac:dyDescent="0.25" r="714" customHeight="1" ht="17.25">
      <c r="A714" s="156"/>
      <c r="B714" s="157"/>
      <c r="C714" s="155"/>
      <c r="D714" s="155"/>
      <c r="E714" s="155"/>
      <c r="F714" s="155"/>
      <c r="G714" s="86"/>
      <c r="H714" s="87"/>
      <c r="I714" s="87"/>
      <c r="J714" s="87"/>
      <c r="K714" s="86"/>
      <c r="L714" s="86"/>
      <c r="M714" s="86"/>
      <c r="N714" s="86"/>
      <c r="O714" s="87"/>
      <c r="P714" s="87"/>
      <c r="Q714" s="87"/>
    </row>
    <row x14ac:dyDescent="0.25" r="715" customHeight="1" ht="17.25">
      <c r="A715" s="156"/>
      <c r="B715" s="157"/>
      <c r="C715" s="155"/>
      <c r="D715" s="155"/>
      <c r="E715" s="155"/>
      <c r="F715" s="155"/>
      <c r="G715" s="86"/>
      <c r="H715" s="87"/>
      <c r="I715" s="87"/>
      <c r="J715" s="87"/>
      <c r="K715" s="86"/>
      <c r="L715" s="86"/>
      <c r="M715" s="86"/>
      <c r="N715" s="86"/>
      <c r="O715" s="87"/>
      <c r="P715" s="87"/>
      <c r="Q715" s="87"/>
    </row>
    <row x14ac:dyDescent="0.25" r="716" customHeight="1" ht="17.25">
      <c r="A716" s="156"/>
      <c r="B716" s="157"/>
      <c r="C716" s="155"/>
      <c r="D716" s="155"/>
      <c r="E716" s="155"/>
      <c r="F716" s="155"/>
      <c r="G716" s="86"/>
      <c r="H716" s="87"/>
      <c r="I716" s="87"/>
      <c r="J716" s="87"/>
      <c r="K716" s="86"/>
      <c r="L716" s="86"/>
      <c r="M716" s="86"/>
      <c r="N716" s="86"/>
      <c r="O716" s="87"/>
      <c r="P716" s="87"/>
      <c r="Q716" s="87"/>
    </row>
    <row x14ac:dyDescent="0.25" r="717" customHeight="1" ht="17.25">
      <c r="A717" s="156"/>
      <c r="B717" s="157"/>
      <c r="C717" s="155"/>
      <c r="D717" s="155"/>
      <c r="E717" s="155"/>
      <c r="F717" s="155"/>
      <c r="G717" s="86"/>
      <c r="H717" s="87"/>
      <c r="I717" s="87"/>
      <c r="J717" s="87"/>
      <c r="K717" s="86"/>
      <c r="L717" s="86"/>
      <c r="M717" s="86"/>
      <c r="N717" s="86"/>
      <c r="O717" s="87"/>
      <c r="P717" s="87"/>
      <c r="Q717" s="87"/>
    </row>
    <row x14ac:dyDescent="0.25" r="718" customHeight="1" ht="17.25">
      <c r="A718" s="156"/>
      <c r="B718" s="157"/>
      <c r="C718" s="155"/>
      <c r="D718" s="155"/>
      <c r="E718" s="155"/>
      <c r="F718" s="155"/>
      <c r="G718" s="86"/>
      <c r="H718" s="87"/>
      <c r="I718" s="87"/>
      <c r="J718" s="87"/>
      <c r="K718" s="86"/>
      <c r="L718" s="86"/>
      <c r="M718" s="86"/>
      <c r="N718" s="86"/>
      <c r="O718" s="87"/>
      <c r="P718" s="87"/>
      <c r="Q718" s="87"/>
    </row>
    <row x14ac:dyDescent="0.25" r="719" customHeight="1" ht="17.25">
      <c r="A719" s="156"/>
      <c r="B719" s="157"/>
      <c r="C719" s="155"/>
      <c r="D719" s="155"/>
      <c r="E719" s="155"/>
      <c r="F719" s="155"/>
      <c r="G719" s="86"/>
      <c r="H719" s="87"/>
      <c r="I719" s="87"/>
      <c r="J719" s="87"/>
      <c r="K719" s="86"/>
      <c r="L719" s="86"/>
      <c r="M719" s="86"/>
      <c r="N719" s="86"/>
      <c r="O719" s="87"/>
      <c r="P719" s="87"/>
      <c r="Q719" s="87"/>
    </row>
    <row x14ac:dyDescent="0.25" r="720" customHeight="1" ht="17.25">
      <c r="A720" s="156"/>
      <c r="B720" s="157"/>
      <c r="C720" s="155"/>
      <c r="D720" s="155"/>
      <c r="E720" s="155"/>
      <c r="F720" s="155"/>
      <c r="G720" s="86"/>
      <c r="H720" s="87"/>
      <c r="I720" s="87"/>
      <c r="J720" s="87"/>
      <c r="K720" s="86"/>
      <c r="L720" s="86"/>
      <c r="M720" s="86"/>
      <c r="N720" s="86"/>
      <c r="O720" s="87"/>
      <c r="P720" s="87"/>
      <c r="Q720" s="87"/>
    </row>
    <row x14ac:dyDescent="0.25" r="721" customHeight="1" ht="17.25">
      <c r="A721" s="156"/>
      <c r="B721" s="157"/>
      <c r="C721" s="155"/>
      <c r="D721" s="155"/>
      <c r="E721" s="155"/>
      <c r="F721" s="155"/>
      <c r="G721" s="86"/>
      <c r="H721" s="87"/>
      <c r="I721" s="87"/>
      <c r="J721" s="87"/>
      <c r="K721" s="86"/>
      <c r="L721" s="86"/>
      <c r="M721" s="86"/>
      <c r="N721" s="86"/>
      <c r="O721" s="87"/>
      <c r="P721" s="87"/>
      <c r="Q721" s="87"/>
    </row>
    <row x14ac:dyDescent="0.25" r="722" customHeight="1" ht="17.25">
      <c r="A722" s="156"/>
      <c r="B722" s="157"/>
      <c r="C722" s="155"/>
      <c r="D722" s="155"/>
      <c r="E722" s="155"/>
      <c r="F722" s="155"/>
      <c r="G722" s="86"/>
      <c r="H722" s="87"/>
      <c r="I722" s="87"/>
      <c r="J722" s="87"/>
      <c r="K722" s="86"/>
      <c r="L722" s="86"/>
      <c r="M722" s="86"/>
      <c r="N722" s="86"/>
      <c r="O722" s="87"/>
      <c r="P722" s="87"/>
      <c r="Q722" s="87"/>
    </row>
    <row x14ac:dyDescent="0.25" r="723" customHeight="1" ht="17.25">
      <c r="A723" s="156"/>
      <c r="B723" s="157"/>
      <c r="C723" s="155"/>
      <c r="D723" s="155"/>
      <c r="E723" s="155"/>
      <c r="F723" s="155"/>
      <c r="G723" s="86"/>
      <c r="H723" s="87"/>
      <c r="I723" s="87"/>
      <c r="J723" s="87"/>
      <c r="K723" s="86"/>
      <c r="L723" s="86"/>
      <c r="M723" s="86"/>
      <c r="N723" s="86"/>
      <c r="O723" s="87"/>
      <c r="P723" s="87"/>
      <c r="Q723" s="87"/>
    </row>
    <row x14ac:dyDescent="0.25" r="724" customHeight="1" ht="17.25">
      <c r="A724" s="156"/>
      <c r="B724" s="157"/>
      <c r="C724" s="155"/>
      <c r="D724" s="155"/>
      <c r="E724" s="155"/>
      <c r="F724" s="155"/>
      <c r="G724" s="86"/>
      <c r="H724" s="87"/>
      <c r="I724" s="87"/>
      <c r="J724" s="87"/>
      <c r="K724" s="86"/>
      <c r="L724" s="86"/>
      <c r="M724" s="86"/>
      <c r="N724" s="86"/>
      <c r="O724" s="87"/>
      <c r="P724" s="87"/>
      <c r="Q724" s="87"/>
    </row>
    <row x14ac:dyDescent="0.25" r="725" customHeight="1" ht="17.25">
      <c r="A725" s="156"/>
      <c r="B725" s="157"/>
      <c r="C725" s="155"/>
      <c r="D725" s="155"/>
      <c r="E725" s="155"/>
      <c r="F725" s="155"/>
      <c r="G725" s="86"/>
      <c r="H725" s="87"/>
      <c r="I725" s="87"/>
      <c r="J725" s="87"/>
      <c r="K725" s="86"/>
      <c r="L725" s="86"/>
      <c r="M725" s="86"/>
      <c r="N725" s="86"/>
      <c r="O725" s="87"/>
      <c r="P725" s="87"/>
      <c r="Q725" s="87"/>
    </row>
    <row x14ac:dyDescent="0.25" r="726" customHeight="1" ht="17.25">
      <c r="A726" s="156"/>
      <c r="B726" s="157"/>
      <c r="C726" s="155"/>
      <c r="D726" s="155"/>
      <c r="E726" s="155"/>
      <c r="F726" s="155"/>
      <c r="G726" s="86"/>
      <c r="H726" s="87"/>
      <c r="I726" s="87"/>
      <c r="J726" s="87"/>
      <c r="K726" s="86"/>
      <c r="L726" s="86"/>
      <c r="M726" s="86"/>
      <c r="N726" s="86"/>
      <c r="O726" s="87"/>
      <c r="P726" s="87"/>
      <c r="Q726" s="87"/>
    </row>
    <row x14ac:dyDescent="0.25" r="727" customHeight="1" ht="17.25">
      <c r="A727" s="156"/>
      <c r="B727" s="157"/>
      <c r="C727" s="155"/>
      <c r="D727" s="155"/>
      <c r="E727" s="155"/>
      <c r="F727" s="155"/>
      <c r="G727" s="86"/>
      <c r="H727" s="87"/>
      <c r="I727" s="87"/>
      <c r="J727" s="87"/>
      <c r="K727" s="86"/>
      <c r="L727" s="86"/>
      <c r="M727" s="86"/>
      <c r="N727" s="86"/>
      <c r="O727" s="87"/>
      <c r="P727" s="87"/>
      <c r="Q727" s="87"/>
    </row>
    <row x14ac:dyDescent="0.25" r="728" customHeight="1" ht="17.25">
      <c r="A728" s="156"/>
      <c r="B728" s="157"/>
      <c r="C728" s="155"/>
      <c r="D728" s="155"/>
      <c r="E728" s="155"/>
      <c r="F728" s="155"/>
      <c r="G728" s="86"/>
      <c r="H728" s="87"/>
      <c r="I728" s="87"/>
      <c r="J728" s="87"/>
      <c r="K728" s="86"/>
      <c r="L728" s="86"/>
      <c r="M728" s="86"/>
      <c r="N728" s="86"/>
      <c r="O728" s="87"/>
      <c r="P728" s="87"/>
      <c r="Q728" s="87"/>
    </row>
    <row x14ac:dyDescent="0.25" r="729" customHeight="1" ht="17.25">
      <c r="A729" s="156"/>
      <c r="B729" s="157"/>
      <c r="C729" s="155"/>
      <c r="D729" s="155"/>
      <c r="E729" s="155"/>
      <c r="F729" s="155"/>
      <c r="G729" s="86"/>
      <c r="H729" s="87"/>
      <c r="I729" s="87"/>
      <c r="J729" s="87"/>
      <c r="K729" s="86"/>
      <c r="L729" s="86"/>
      <c r="M729" s="86"/>
      <c r="N729" s="86"/>
      <c r="O729" s="87"/>
      <c r="P729" s="87"/>
      <c r="Q729" s="87"/>
    </row>
    <row x14ac:dyDescent="0.25" r="730" customHeight="1" ht="17.25">
      <c r="A730" s="156"/>
      <c r="B730" s="157"/>
      <c r="C730" s="155"/>
      <c r="D730" s="155"/>
      <c r="E730" s="155"/>
      <c r="F730" s="155"/>
      <c r="G730" s="86"/>
      <c r="H730" s="87"/>
      <c r="I730" s="87"/>
      <c r="J730" s="87"/>
      <c r="K730" s="86"/>
      <c r="L730" s="86"/>
      <c r="M730" s="86"/>
      <c r="N730" s="86"/>
      <c r="O730" s="87"/>
      <c r="P730" s="87"/>
      <c r="Q730" s="87"/>
    </row>
    <row x14ac:dyDescent="0.25" r="731" customHeight="1" ht="17.25">
      <c r="A731" s="156"/>
      <c r="B731" s="157"/>
      <c r="C731" s="155"/>
      <c r="D731" s="155"/>
      <c r="E731" s="155"/>
      <c r="F731" s="155"/>
      <c r="G731" s="86"/>
      <c r="H731" s="87"/>
      <c r="I731" s="87"/>
      <c r="J731" s="87"/>
      <c r="K731" s="86"/>
      <c r="L731" s="86"/>
      <c r="M731" s="86"/>
      <c r="N731" s="86"/>
      <c r="O731" s="87"/>
      <c r="P731" s="87"/>
      <c r="Q731" s="87"/>
    </row>
    <row x14ac:dyDescent="0.25" r="732" customHeight="1" ht="17.25">
      <c r="A732" s="156"/>
      <c r="B732" s="157"/>
      <c r="C732" s="155"/>
      <c r="D732" s="155"/>
      <c r="E732" s="155"/>
      <c r="F732" s="155"/>
      <c r="G732" s="86"/>
      <c r="H732" s="87"/>
      <c r="I732" s="87"/>
      <c r="J732" s="87"/>
      <c r="K732" s="86"/>
      <c r="L732" s="86"/>
      <c r="M732" s="86"/>
      <c r="N732" s="86"/>
      <c r="O732" s="87"/>
      <c r="P732" s="87"/>
      <c r="Q732" s="87"/>
    </row>
    <row x14ac:dyDescent="0.25" r="733" customHeight="1" ht="17.25">
      <c r="A733" s="156"/>
      <c r="B733" s="157"/>
      <c r="C733" s="155"/>
      <c r="D733" s="155"/>
      <c r="E733" s="155"/>
      <c r="F733" s="155"/>
      <c r="G733" s="86"/>
      <c r="H733" s="87"/>
      <c r="I733" s="87"/>
      <c r="J733" s="87"/>
      <c r="K733" s="86"/>
      <c r="L733" s="86"/>
      <c r="M733" s="86"/>
      <c r="N733" s="86"/>
      <c r="O733" s="87"/>
      <c r="P733" s="87"/>
      <c r="Q733" s="87"/>
    </row>
    <row x14ac:dyDescent="0.25" r="734" customHeight="1" ht="17.25">
      <c r="A734" s="156"/>
      <c r="B734" s="157"/>
      <c r="C734" s="155"/>
      <c r="D734" s="155"/>
      <c r="E734" s="155"/>
      <c r="F734" s="155"/>
      <c r="G734" s="86"/>
      <c r="H734" s="87"/>
      <c r="I734" s="87"/>
      <c r="J734" s="87"/>
      <c r="K734" s="86"/>
      <c r="L734" s="86"/>
      <c r="M734" s="86"/>
      <c r="N734" s="86"/>
      <c r="O734" s="87"/>
      <c r="P734" s="87"/>
      <c r="Q734" s="87"/>
    </row>
    <row x14ac:dyDescent="0.25" r="735" customHeight="1" ht="17.25">
      <c r="A735" s="156"/>
      <c r="B735" s="157"/>
      <c r="C735" s="155"/>
      <c r="D735" s="155"/>
      <c r="E735" s="155"/>
      <c r="F735" s="155"/>
      <c r="G735" s="86"/>
      <c r="H735" s="87"/>
      <c r="I735" s="87"/>
      <c r="J735" s="87"/>
      <c r="K735" s="86"/>
      <c r="L735" s="86"/>
      <c r="M735" s="86"/>
      <c r="N735" s="86"/>
      <c r="O735" s="87"/>
      <c r="P735" s="87"/>
      <c r="Q735" s="87"/>
    </row>
    <row x14ac:dyDescent="0.25" r="736" customHeight="1" ht="17.25">
      <c r="A736" s="156"/>
      <c r="B736" s="157"/>
      <c r="C736" s="155"/>
      <c r="D736" s="155"/>
      <c r="E736" s="155"/>
      <c r="F736" s="155"/>
      <c r="G736" s="86"/>
      <c r="H736" s="87"/>
      <c r="I736" s="87"/>
      <c r="J736" s="87"/>
      <c r="K736" s="86"/>
      <c r="L736" s="86"/>
      <c r="M736" s="86"/>
      <c r="N736" s="86"/>
      <c r="O736" s="87"/>
      <c r="P736" s="87"/>
      <c r="Q736" s="87"/>
    </row>
    <row x14ac:dyDescent="0.25" r="737" customHeight="1" ht="17.25">
      <c r="A737" s="156"/>
      <c r="B737" s="157"/>
      <c r="C737" s="155"/>
      <c r="D737" s="155"/>
      <c r="E737" s="155"/>
      <c r="F737" s="155"/>
      <c r="G737" s="86"/>
      <c r="H737" s="87"/>
      <c r="I737" s="87"/>
      <c r="J737" s="87"/>
      <c r="K737" s="86"/>
      <c r="L737" s="86"/>
      <c r="M737" s="86"/>
      <c r="N737" s="86"/>
      <c r="O737" s="87"/>
      <c r="P737" s="87"/>
      <c r="Q737" s="87"/>
    </row>
    <row x14ac:dyDescent="0.25" r="738" customHeight="1" ht="17.25">
      <c r="A738" s="156"/>
      <c r="B738" s="157"/>
      <c r="C738" s="155"/>
      <c r="D738" s="155"/>
      <c r="E738" s="155"/>
      <c r="F738" s="155"/>
      <c r="G738" s="86"/>
      <c r="H738" s="87"/>
      <c r="I738" s="87"/>
      <c r="J738" s="87"/>
      <c r="K738" s="86"/>
      <c r="L738" s="86"/>
      <c r="M738" s="86"/>
      <c r="N738" s="86"/>
      <c r="O738" s="87"/>
      <c r="P738" s="87"/>
      <c r="Q738" s="87"/>
    </row>
    <row x14ac:dyDescent="0.25" r="739" customHeight="1" ht="17.25">
      <c r="A739" s="156"/>
      <c r="B739" s="157"/>
      <c r="C739" s="155"/>
      <c r="D739" s="155"/>
      <c r="E739" s="155"/>
      <c r="F739" s="155"/>
      <c r="G739" s="86"/>
      <c r="H739" s="87"/>
      <c r="I739" s="87"/>
      <c r="J739" s="87"/>
      <c r="K739" s="86"/>
      <c r="L739" s="86"/>
      <c r="M739" s="86"/>
      <c r="N739" s="86"/>
      <c r="O739" s="87"/>
      <c r="P739" s="87"/>
      <c r="Q739" s="87"/>
    </row>
    <row x14ac:dyDescent="0.25" r="740" customHeight="1" ht="17.25">
      <c r="A740" s="156"/>
      <c r="B740" s="157"/>
      <c r="C740" s="155"/>
      <c r="D740" s="155"/>
      <c r="E740" s="155"/>
      <c r="F740" s="155"/>
      <c r="G740" s="86"/>
      <c r="H740" s="87"/>
      <c r="I740" s="87"/>
      <c r="J740" s="87"/>
      <c r="K740" s="86"/>
      <c r="L740" s="86"/>
      <c r="M740" s="86"/>
      <c r="N740" s="86"/>
      <c r="O740" s="87"/>
      <c r="P740" s="87"/>
      <c r="Q740" s="87"/>
    </row>
    <row x14ac:dyDescent="0.25" r="741" customHeight="1" ht="17.25">
      <c r="A741" s="156"/>
      <c r="B741" s="157"/>
      <c r="C741" s="155"/>
      <c r="D741" s="155"/>
      <c r="E741" s="155"/>
      <c r="F741" s="155"/>
      <c r="G741" s="86"/>
      <c r="H741" s="87"/>
      <c r="I741" s="87"/>
      <c r="J741" s="87"/>
      <c r="K741" s="86"/>
      <c r="L741" s="86"/>
      <c r="M741" s="86"/>
      <c r="N741" s="86"/>
      <c r="O741" s="87"/>
      <c r="P741" s="87"/>
      <c r="Q741" s="87"/>
    </row>
    <row x14ac:dyDescent="0.25" r="742" customHeight="1" ht="17.25">
      <c r="A742" s="156"/>
      <c r="B742" s="157"/>
      <c r="C742" s="155"/>
      <c r="D742" s="155"/>
      <c r="E742" s="155"/>
      <c r="F742" s="155"/>
      <c r="G742" s="86"/>
      <c r="H742" s="87"/>
      <c r="I742" s="87"/>
      <c r="J742" s="87"/>
      <c r="K742" s="86"/>
      <c r="L742" s="86"/>
      <c r="M742" s="86"/>
      <c r="N742" s="86"/>
      <c r="O742" s="87"/>
      <c r="P742" s="87"/>
      <c r="Q742" s="87"/>
    </row>
    <row x14ac:dyDescent="0.25" r="743" customHeight="1" ht="17.25">
      <c r="A743" s="156"/>
      <c r="B743" s="157"/>
      <c r="C743" s="155"/>
      <c r="D743" s="155"/>
      <c r="E743" s="155"/>
      <c r="F743" s="155"/>
      <c r="G743" s="86"/>
      <c r="H743" s="87"/>
      <c r="I743" s="87"/>
      <c r="J743" s="87"/>
      <c r="K743" s="86"/>
      <c r="L743" s="86"/>
      <c r="M743" s="86"/>
      <c r="N743" s="86"/>
      <c r="O743" s="87"/>
      <c r="P743" s="87"/>
      <c r="Q743" s="87"/>
    </row>
    <row x14ac:dyDescent="0.25" r="744" customHeight="1" ht="17.25">
      <c r="A744" s="156"/>
      <c r="B744" s="157"/>
      <c r="C744" s="155"/>
      <c r="D744" s="155"/>
      <c r="E744" s="155"/>
      <c r="F744" s="155"/>
      <c r="G744" s="86"/>
      <c r="H744" s="87"/>
      <c r="I744" s="87"/>
      <c r="J744" s="87"/>
      <c r="K744" s="86"/>
      <c r="L744" s="86"/>
      <c r="M744" s="86"/>
      <c r="N744" s="86"/>
      <c r="O744" s="87"/>
      <c r="P744" s="87"/>
      <c r="Q744" s="87"/>
    </row>
    <row x14ac:dyDescent="0.25" r="745" customHeight="1" ht="17.25">
      <c r="A745" s="156"/>
      <c r="B745" s="157"/>
      <c r="C745" s="155"/>
      <c r="D745" s="155"/>
      <c r="E745" s="155"/>
      <c r="F745" s="155"/>
      <c r="G745" s="86"/>
      <c r="H745" s="87"/>
      <c r="I745" s="87"/>
      <c r="J745" s="87"/>
      <c r="K745" s="86"/>
      <c r="L745" s="86"/>
      <c r="M745" s="86"/>
      <c r="N745" s="86"/>
      <c r="O745" s="87"/>
      <c r="P745" s="87"/>
      <c r="Q745" s="87"/>
    </row>
    <row x14ac:dyDescent="0.25" r="746" customHeight="1" ht="17.25">
      <c r="A746" s="156"/>
      <c r="B746" s="157"/>
      <c r="C746" s="155"/>
      <c r="D746" s="155"/>
      <c r="E746" s="155"/>
      <c r="F746" s="155"/>
      <c r="G746" s="86"/>
      <c r="H746" s="87"/>
      <c r="I746" s="87"/>
      <c r="J746" s="87"/>
      <c r="K746" s="86"/>
      <c r="L746" s="86"/>
      <c r="M746" s="86"/>
      <c r="N746" s="86"/>
      <c r="O746" s="87"/>
      <c r="P746" s="87"/>
      <c r="Q746" s="87"/>
    </row>
    <row x14ac:dyDescent="0.25" r="747" customHeight="1" ht="17.25">
      <c r="A747" s="156"/>
      <c r="B747" s="157"/>
      <c r="C747" s="155"/>
      <c r="D747" s="155"/>
      <c r="E747" s="155"/>
      <c r="F747" s="155"/>
      <c r="G747" s="86"/>
      <c r="H747" s="87"/>
      <c r="I747" s="87"/>
      <c r="J747" s="87"/>
      <c r="K747" s="86"/>
      <c r="L747" s="86"/>
      <c r="M747" s="86"/>
      <c r="N747" s="86"/>
      <c r="O747" s="87"/>
      <c r="P747" s="87"/>
      <c r="Q747" s="87"/>
    </row>
    <row x14ac:dyDescent="0.25" r="748" customHeight="1" ht="17.25">
      <c r="A748" s="156"/>
      <c r="B748" s="157"/>
      <c r="C748" s="155"/>
      <c r="D748" s="155"/>
      <c r="E748" s="155"/>
      <c r="F748" s="155"/>
      <c r="G748" s="86"/>
      <c r="H748" s="87"/>
      <c r="I748" s="87"/>
      <c r="J748" s="87"/>
      <c r="K748" s="86"/>
      <c r="L748" s="86"/>
      <c r="M748" s="86"/>
      <c r="N748" s="86"/>
      <c r="O748" s="87"/>
      <c r="P748" s="87"/>
      <c r="Q748" s="87"/>
    </row>
    <row x14ac:dyDescent="0.25" r="749" customHeight="1" ht="17.25">
      <c r="A749" s="156"/>
      <c r="B749" s="157"/>
      <c r="C749" s="155"/>
      <c r="D749" s="155"/>
      <c r="E749" s="155"/>
      <c r="F749" s="155"/>
      <c r="G749" s="86"/>
      <c r="H749" s="87"/>
      <c r="I749" s="87"/>
      <c r="J749" s="87"/>
      <c r="K749" s="86"/>
      <c r="L749" s="86"/>
      <c r="M749" s="86"/>
      <c r="N749" s="86"/>
      <c r="O749" s="87"/>
      <c r="P749" s="87"/>
      <c r="Q749" s="87"/>
    </row>
    <row x14ac:dyDescent="0.25" r="750" customHeight="1" ht="17.25">
      <c r="A750" s="156"/>
      <c r="B750" s="157"/>
      <c r="C750" s="155"/>
      <c r="D750" s="155"/>
      <c r="E750" s="155"/>
      <c r="F750" s="155"/>
      <c r="G750" s="86"/>
      <c r="H750" s="87"/>
      <c r="I750" s="87"/>
      <c r="J750" s="87"/>
      <c r="K750" s="86"/>
      <c r="L750" s="86"/>
      <c r="M750" s="86"/>
      <c r="N750" s="86"/>
      <c r="O750" s="87"/>
      <c r="P750" s="87"/>
      <c r="Q750" s="87"/>
    </row>
    <row x14ac:dyDescent="0.25" r="751" customHeight="1" ht="17.25">
      <c r="A751" s="156"/>
      <c r="B751" s="157"/>
      <c r="C751" s="155"/>
      <c r="D751" s="155"/>
      <c r="E751" s="155"/>
      <c r="F751" s="155"/>
      <c r="G751" s="86"/>
      <c r="H751" s="87"/>
      <c r="I751" s="87"/>
      <c r="J751" s="87"/>
      <c r="K751" s="86"/>
      <c r="L751" s="86"/>
      <c r="M751" s="86"/>
      <c r="N751" s="86"/>
      <c r="O751" s="87"/>
      <c r="P751" s="87"/>
      <c r="Q751" s="87"/>
    </row>
    <row x14ac:dyDescent="0.25" r="752" customHeight="1" ht="17.25">
      <c r="A752" s="156"/>
      <c r="B752" s="157"/>
      <c r="C752" s="155"/>
      <c r="D752" s="155"/>
      <c r="E752" s="155"/>
      <c r="F752" s="155"/>
      <c r="G752" s="86"/>
      <c r="H752" s="87"/>
      <c r="I752" s="87"/>
      <c r="J752" s="87"/>
      <c r="K752" s="86"/>
      <c r="L752" s="86"/>
      <c r="M752" s="86"/>
      <c r="N752" s="86"/>
      <c r="O752" s="87"/>
      <c r="P752" s="87"/>
      <c r="Q752" s="87"/>
    </row>
    <row x14ac:dyDescent="0.25" r="753" customHeight="1" ht="17.25">
      <c r="A753" s="156"/>
      <c r="B753" s="157"/>
      <c r="C753" s="155"/>
      <c r="D753" s="155"/>
      <c r="E753" s="155"/>
      <c r="F753" s="155"/>
      <c r="G753" s="86"/>
      <c r="H753" s="87"/>
      <c r="I753" s="87"/>
      <c r="J753" s="87"/>
      <c r="K753" s="86"/>
      <c r="L753" s="86"/>
      <c r="M753" s="86"/>
      <c r="N753" s="86"/>
      <c r="O753" s="87"/>
      <c r="P753" s="87"/>
      <c r="Q753" s="87"/>
    </row>
    <row x14ac:dyDescent="0.25" r="754" customHeight="1" ht="17.25">
      <c r="A754" s="156"/>
      <c r="B754" s="157"/>
      <c r="C754" s="155"/>
      <c r="D754" s="155"/>
      <c r="E754" s="155"/>
      <c r="F754" s="155"/>
      <c r="G754" s="86"/>
      <c r="H754" s="87"/>
      <c r="I754" s="87"/>
      <c r="J754" s="87"/>
      <c r="K754" s="86"/>
      <c r="L754" s="86"/>
      <c r="M754" s="86"/>
      <c r="N754" s="86"/>
      <c r="O754" s="87"/>
      <c r="P754" s="87"/>
      <c r="Q754" s="87"/>
    </row>
    <row x14ac:dyDescent="0.25" r="755" customHeight="1" ht="17.25">
      <c r="A755" s="156"/>
      <c r="B755" s="157"/>
      <c r="C755" s="155"/>
      <c r="D755" s="155"/>
      <c r="E755" s="155"/>
      <c r="F755" s="155"/>
      <c r="G755" s="86"/>
      <c r="H755" s="87"/>
      <c r="I755" s="87"/>
      <c r="J755" s="87"/>
      <c r="K755" s="86"/>
      <c r="L755" s="86"/>
      <c r="M755" s="86"/>
      <c r="N755" s="86"/>
      <c r="O755" s="87"/>
      <c r="P755" s="87"/>
      <c r="Q755" s="87"/>
    </row>
    <row x14ac:dyDescent="0.25" r="756" customHeight="1" ht="17.25">
      <c r="A756" s="156"/>
      <c r="B756" s="157"/>
      <c r="C756" s="155"/>
      <c r="D756" s="155"/>
      <c r="E756" s="155"/>
      <c r="F756" s="155"/>
      <c r="G756" s="86"/>
      <c r="H756" s="87"/>
      <c r="I756" s="87"/>
      <c r="J756" s="87"/>
      <c r="K756" s="86"/>
      <c r="L756" s="86"/>
      <c r="M756" s="86"/>
      <c r="N756" s="86"/>
      <c r="O756" s="87"/>
      <c r="P756" s="87"/>
      <c r="Q756" s="87"/>
    </row>
    <row x14ac:dyDescent="0.25" r="757" customHeight="1" ht="17.25">
      <c r="A757" s="156"/>
      <c r="B757" s="157"/>
      <c r="C757" s="155"/>
      <c r="D757" s="155"/>
      <c r="E757" s="155"/>
      <c r="F757" s="155"/>
      <c r="G757" s="86"/>
      <c r="H757" s="87"/>
      <c r="I757" s="87"/>
      <c r="J757" s="87"/>
      <c r="K757" s="86"/>
      <c r="L757" s="86"/>
      <c r="M757" s="86"/>
      <c r="N757" s="86"/>
      <c r="O757" s="87"/>
      <c r="P757" s="87"/>
      <c r="Q757" s="87"/>
    </row>
    <row x14ac:dyDescent="0.25" r="758" customHeight="1" ht="17.25">
      <c r="A758" s="156"/>
      <c r="B758" s="157"/>
      <c r="C758" s="155"/>
      <c r="D758" s="155"/>
      <c r="E758" s="155"/>
      <c r="F758" s="155"/>
      <c r="G758" s="86"/>
      <c r="H758" s="87"/>
      <c r="I758" s="87"/>
      <c r="J758" s="87"/>
      <c r="K758" s="86"/>
      <c r="L758" s="86"/>
      <c r="M758" s="86"/>
      <c r="N758" s="86"/>
      <c r="O758" s="87"/>
      <c r="P758" s="87"/>
      <c r="Q758" s="87"/>
    </row>
    <row x14ac:dyDescent="0.25" r="759" customHeight="1" ht="17.25">
      <c r="A759" s="156"/>
      <c r="B759" s="157"/>
      <c r="C759" s="155"/>
      <c r="D759" s="155"/>
      <c r="E759" s="155"/>
      <c r="F759" s="155"/>
      <c r="G759" s="86"/>
      <c r="H759" s="87"/>
      <c r="I759" s="87"/>
      <c r="J759" s="87"/>
      <c r="K759" s="86"/>
      <c r="L759" s="86"/>
      <c r="M759" s="86"/>
      <c r="N759" s="86"/>
      <c r="O759" s="87"/>
      <c r="P759" s="87"/>
      <c r="Q759" s="87"/>
    </row>
    <row x14ac:dyDescent="0.25" r="760" customHeight="1" ht="17.25">
      <c r="A760" s="156"/>
      <c r="B760" s="157"/>
      <c r="C760" s="155"/>
      <c r="D760" s="155"/>
      <c r="E760" s="155"/>
      <c r="F760" s="155"/>
      <c r="G760" s="86"/>
      <c r="H760" s="87"/>
      <c r="I760" s="87"/>
      <c r="J760" s="87"/>
      <c r="K760" s="86"/>
      <c r="L760" s="86"/>
      <c r="M760" s="86"/>
      <c r="N760" s="86"/>
      <c r="O760" s="87"/>
      <c r="P760" s="87"/>
      <c r="Q760" s="87"/>
    </row>
    <row x14ac:dyDescent="0.25" r="761" customHeight="1" ht="17.25">
      <c r="A761" s="156"/>
      <c r="B761" s="157"/>
      <c r="C761" s="155"/>
      <c r="D761" s="155"/>
      <c r="E761" s="155"/>
      <c r="F761" s="155"/>
      <c r="G761" s="86"/>
      <c r="H761" s="87"/>
      <c r="I761" s="87"/>
      <c r="J761" s="87"/>
      <c r="K761" s="86"/>
      <c r="L761" s="86"/>
      <c r="M761" s="86"/>
      <c r="N761" s="86"/>
      <c r="O761" s="87"/>
      <c r="P761" s="87"/>
      <c r="Q761" s="87"/>
    </row>
    <row x14ac:dyDescent="0.25" r="762" customHeight="1" ht="17.25">
      <c r="A762" s="156"/>
      <c r="B762" s="157"/>
      <c r="C762" s="155"/>
      <c r="D762" s="155"/>
      <c r="E762" s="155"/>
      <c r="F762" s="155"/>
      <c r="G762" s="86"/>
      <c r="H762" s="87"/>
      <c r="I762" s="87"/>
      <c r="J762" s="87"/>
      <c r="K762" s="86"/>
      <c r="L762" s="86"/>
      <c r="M762" s="86"/>
      <c r="N762" s="86"/>
      <c r="O762" s="87"/>
      <c r="P762" s="87"/>
      <c r="Q762" s="87"/>
    </row>
    <row x14ac:dyDescent="0.25" r="763" customHeight="1" ht="17.25">
      <c r="A763" s="156"/>
      <c r="B763" s="157"/>
      <c r="C763" s="155"/>
      <c r="D763" s="155"/>
      <c r="E763" s="155"/>
      <c r="F763" s="155"/>
      <c r="G763" s="86"/>
      <c r="H763" s="87"/>
      <c r="I763" s="87"/>
      <c r="J763" s="87"/>
      <c r="K763" s="86"/>
      <c r="L763" s="86"/>
      <c r="M763" s="86"/>
      <c r="N763" s="86"/>
      <c r="O763" s="87"/>
      <c r="P763" s="87"/>
      <c r="Q763" s="87"/>
    </row>
    <row x14ac:dyDescent="0.25" r="764" customHeight="1" ht="17.25">
      <c r="A764" s="156"/>
      <c r="B764" s="157"/>
      <c r="C764" s="155"/>
      <c r="D764" s="155"/>
      <c r="E764" s="155"/>
      <c r="F764" s="155"/>
      <c r="G764" s="86"/>
      <c r="H764" s="87"/>
      <c r="I764" s="87"/>
      <c r="J764" s="87"/>
      <c r="K764" s="86"/>
      <c r="L764" s="86"/>
      <c r="M764" s="86"/>
      <c r="N764" s="86"/>
      <c r="O764" s="87"/>
      <c r="P764" s="87"/>
      <c r="Q764" s="87"/>
    </row>
    <row x14ac:dyDescent="0.25" r="765" customHeight="1" ht="17.25">
      <c r="A765" s="156"/>
      <c r="B765" s="157"/>
      <c r="C765" s="155"/>
      <c r="D765" s="155"/>
      <c r="E765" s="155"/>
      <c r="F765" s="155"/>
      <c r="G765" s="86"/>
      <c r="H765" s="87"/>
      <c r="I765" s="87"/>
      <c r="J765" s="87"/>
      <c r="K765" s="86"/>
      <c r="L765" s="86"/>
      <c r="M765" s="86"/>
      <c r="N765" s="86"/>
      <c r="O765" s="87"/>
      <c r="P765" s="87"/>
      <c r="Q765" s="87"/>
    </row>
    <row x14ac:dyDescent="0.25" r="766" customHeight="1" ht="17.25">
      <c r="A766" s="156"/>
      <c r="B766" s="157"/>
      <c r="C766" s="155"/>
      <c r="D766" s="155"/>
      <c r="E766" s="155"/>
      <c r="F766" s="155"/>
      <c r="G766" s="86"/>
      <c r="H766" s="87"/>
      <c r="I766" s="87"/>
      <c r="J766" s="87"/>
      <c r="K766" s="86"/>
      <c r="L766" s="86"/>
      <c r="M766" s="86"/>
      <c r="N766" s="86"/>
      <c r="O766" s="87"/>
      <c r="P766" s="87"/>
      <c r="Q766" s="87"/>
    </row>
    <row x14ac:dyDescent="0.25" r="767" customHeight="1" ht="17.25">
      <c r="A767" s="156"/>
      <c r="B767" s="157"/>
      <c r="C767" s="155"/>
      <c r="D767" s="155"/>
      <c r="E767" s="155"/>
      <c r="F767" s="155"/>
      <c r="G767" s="86"/>
      <c r="H767" s="87"/>
      <c r="I767" s="87"/>
      <c r="J767" s="87"/>
      <c r="K767" s="86"/>
      <c r="L767" s="86"/>
      <c r="M767" s="86"/>
      <c r="N767" s="86"/>
      <c r="O767" s="87"/>
      <c r="P767" s="87"/>
      <c r="Q767" s="87"/>
    </row>
    <row x14ac:dyDescent="0.25" r="768" customHeight="1" ht="17.25">
      <c r="A768" s="156"/>
      <c r="B768" s="157"/>
      <c r="C768" s="155"/>
      <c r="D768" s="155"/>
      <c r="E768" s="155"/>
      <c r="F768" s="155"/>
      <c r="G768" s="86"/>
      <c r="H768" s="87"/>
      <c r="I768" s="87"/>
      <c r="J768" s="87"/>
      <c r="K768" s="86"/>
      <c r="L768" s="86"/>
      <c r="M768" s="86"/>
      <c r="N768" s="86"/>
      <c r="O768" s="87"/>
      <c r="P768" s="87"/>
      <c r="Q768" s="87"/>
    </row>
    <row x14ac:dyDescent="0.25" r="769" customHeight="1" ht="17.25">
      <c r="A769" s="156"/>
      <c r="B769" s="157"/>
      <c r="C769" s="155"/>
      <c r="D769" s="155"/>
      <c r="E769" s="155"/>
      <c r="F769" s="155"/>
      <c r="G769" s="86"/>
      <c r="H769" s="87"/>
      <c r="I769" s="87"/>
      <c r="J769" s="87"/>
      <c r="K769" s="86"/>
      <c r="L769" s="86"/>
      <c r="M769" s="86"/>
      <c r="N769" s="86"/>
      <c r="O769" s="87"/>
      <c r="P769" s="87"/>
      <c r="Q769" s="87"/>
    </row>
    <row x14ac:dyDescent="0.25" r="770" customHeight="1" ht="17.25">
      <c r="A770" s="156"/>
      <c r="B770" s="157"/>
      <c r="C770" s="155"/>
      <c r="D770" s="155"/>
      <c r="E770" s="155"/>
      <c r="F770" s="155"/>
      <c r="G770" s="86"/>
      <c r="H770" s="87"/>
      <c r="I770" s="87"/>
      <c r="J770" s="87"/>
      <c r="K770" s="86"/>
      <c r="L770" s="86"/>
      <c r="M770" s="86"/>
      <c r="N770" s="86"/>
      <c r="O770" s="87"/>
      <c r="P770" s="87"/>
      <c r="Q770" s="87"/>
    </row>
    <row x14ac:dyDescent="0.25" r="771" customHeight="1" ht="17.25">
      <c r="A771" s="156"/>
      <c r="B771" s="157"/>
      <c r="C771" s="155"/>
      <c r="D771" s="155"/>
      <c r="E771" s="155"/>
      <c r="F771" s="155"/>
      <c r="G771" s="86"/>
      <c r="H771" s="87"/>
      <c r="I771" s="87"/>
      <c r="J771" s="87"/>
      <c r="K771" s="86"/>
      <c r="L771" s="86"/>
      <c r="M771" s="86"/>
      <c r="N771" s="86"/>
      <c r="O771" s="87"/>
      <c r="P771" s="87"/>
      <c r="Q771" s="87"/>
    </row>
    <row x14ac:dyDescent="0.25" r="772" customHeight="1" ht="17.25">
      <c r="A772" s="156"/>
      <c r="B772" s="157"/>
      <c r="C772" s="155"/>
      <c r="D772" s="155"/>
      <c r="E772" s="155"/>
      <c r="F772" s="155"/>
      <c r="G772" s="86"/>
      <c r="H772" s="87"/>
      <c r="I772" s="87"/>
      <c r="J772" s="87"/>
      <c r="K772" s="86"/>
      <c r="L772" s="86"/>
      <c r="M772" s="86"/>
      <c r="N772" s="86"/>
      <c r="O772" s="87"/>
      <c r="P772" s="87"/>
      <c r="Q772" s="87"/>
    </row>
    <row x14ac:dyDescent="0.25" r="773" customHeight="1" ht="17.25">
      <c r="A773" s="156"/>
      <c r="B773" s="157"/>
      <c r="C773" s="155"/>
      <c r="D773" s="155"/>
      <c r="E773" s="155"/>
      <c r="F773" s="155"/>
      <c r="G773" s="86"/>
      <c r="H773" s="87"/>
      <c r="I773" s="87"/>
      <c r="J773" s="87"/>
      <c r="K773" s="86"/>
      <c r="L773" s="86"/>
      <c r="M773" s="86"/>
      <c r="N773" s="86"/>
      <c r="O773" s="87"/>
      <c r="P773" s="87"/>
      <c r="Q773" s="87"/>
    </row>
    <row x14ac:dyDescent="0.25" r="774" customHeight="1" ht="17.25">
      <c r="A774" s="156"/>
      <c r="B774" s="157"/>
      <c r="C774" s="155"/>
      <c r="D774" s="155"/>
      <c r="E774" s="155"/>
      <c r="F774" s="155"/>
      <c r="G774" s="86"/>
      <c r="H774" s="87"/>
      <c r="I774" s="87"/>
      <c r="J774" s="87"/>
      <c r="K774" s="86"/>
      <c r="L774" s="86"/>
      <c r="M774" s="86"/>
      <c r="N774" s="86"/>
      <c r="O774" s="87"/>
      <c r="P774" s="87"/>
      <c r="Q774" s="87"/>
    </row>
    <row x14ac:dyDescent="0.25" r="775" customHeight="1" ht="17.25">
      <c r="A775" s="156"/>
      <c r="B775" s="157"/>
      <c r="C775" s="155"/>
      <c r="D775" s="155"/>
      <c r="E775" s="155"/>
      <c r="F775" s="155"/>
      <c r="G775" s="86"/>
      <c r="H775" s="87"/>
      <c r="I775" s="87"/>
      <c r="J775" s="87"/>
      <c r="K775" s="86"/>
      <c r="L775" s="86"/>
      <c r="M775" s="86"/>
      <c r="N775" s="86"/>
      <c r="O775" s="87"/>
      <c r="P775" s="87"/>
      <c r="Q775" s="87"/>
    </row>
    <row x14ac:dyDescent="0.25" r="776" customHeight="1" ht="17.25">
      <c r="A776" s="156"/>
      <c r="B776" s="157"/>
      <c r="C776" s="155"/>
      <c r="D776" s="155"/>
      <c r="E776" s="155"/>
      <c r="F776" s="155"/>
      <c r="G776" s="86"/>
      <c r="H776" s="87"/>
      <c r="I776" s="87"/>
      <c r="J776" s="87"/>
      <c r="K776" s="86"/>
      <c r="L776" s="86"/>
      <c r="M776" s="86"/>
      <c r="N776" s="86"/>
      <c r="O776" s="87"/>
      <c r="P776" s="87"/>
      <c r="Q776" s="87"/>
    </row>
    <row x14ac:dyDescent="0.25" r="777" customHeight="1" ht="17.25">
      <c r="A777" s="156"/>
      <c r="B777" s="157"/>
      <c r="C777" s="155"/>
      <c r="D777" s="155"/>
      <c r="E777" s="155"/>
      <c r="F777" s="155"/>
      <c r="G777" s="86"/>
      <c r="H777" s="87"/>
      <c r="I777" s="87"/>
      <c r="J777" s="87"/>
      <c r="K777" s="86"/>
      <c r="L777" s="86"/>
      <c r="M777" s="86"/>
      <c r="N777" s="86"/>
      <c r="O777" s="87"/>
      <c r="P777" s="87"/>
      <c r="Q777" s="87"/>
    </row>
    <row x14ac:dyDescent="0.25" r="778" customHeight="1" ht="17.25">
      <c r="A778" s="156"/>
      <c r="B778" s="157"/>
      <c r="C778" s="155"/>
      <c r="D778" s="155"/>
      <c r="E778" s="155"/>
      <c r="F778" s="155"/>
      <c r="G778" s="86"/>
      <c r="H778" s="87"/>
      <c r="I778" s="87"/>
      <c r="J778" s="87"/>
      <c r="K778" s="86"/>
      <c r="L778" s="86"/>
      <c r="M778" s="86"/>
      <c r="N778" s="86"/>
      <c r="O778" s="87"/>
      <c r="P778" s="87"/>
      <c r="Q778" s="87"/>
    </row>
    <row x14ac:dyDescent="0.25" r="779" customHeight="1" ht="17.25">
      <c r="A779" s="156"/>
      <c r="B779" s="157"/>
      <c r="C779" s="155"/>
      <c r="D779" s="155"/>
      <c r="E779" s="155"/>
      <c r="F779" s="155"/>
      <c r="G779" s="86"/>
      <c r="H779" s="87"/>
      <c r="I779" s="87"/>
      <c r="J779" s="87"/>
      <c r="K779" s="86"/>
      <c r="L779" s="86"/>
      <c r="M779" s="86"/>
      <c r="N779" s="86"/>
      <c r="O779" s="87"/>
      <c r="P779" s="87"/>
      <c r="Q779" s="87"/>
    </row>
    <row x14ac:dyDescent="0.25" r="780" customHeight="1" ht="17.25">
      <c r="A780" s="156"/>
      <c r="B780" s="157"/>
      <c r="C780" s="155"/>
      <c r="D780" s="155"/>
      <c r="E780" s="155"/>
      <c r="F780" s="155"/>
      <c r="G780" s="86"/>
      <c r="H780" s="87"/>
      <c r="I780" s="87"/>
      <c r="J780" s="87"/>
      <c r="K780" s="86"/>
      <c r="L780" s="86"/>
      <c r="M780" s="86"/>
      <c r="N780" s="86"/>
      <c r="O780" s="87"/>
      <c r="P780" s="87"/>
      <c r="Q780" s="87"/>
    </row>
    <row x14ac:dyDescent="0.25" r="781" customHeight="1" ht="17.25">
      <c r="A781" s="156"/>
      <c r="B781" s="157"/>
      <c r="C781" s="155"/>
      <c r="D781" s="155"/>
      <c r="E781" s="155"/>
      <c r="F781" s="155"/>
      <c r="G781" s="86"/>
      <c r="H781" s="87"/>
      <c r="I781" s="87"/>
      <c r="J781" s="87"/>
      <c r="K781" s="86"/>
      <c r="L781" s="86"/>
      <c r="M781" s="86"/>
      <c r="N781" s="86"/>
      <c r="O781" s="87"/>
      <c r="P781" s="87"/>
      <c r="Q781" s="87"/>
    </row>
    <row x14ac:dyDescent="0.25" r="782" customHeight="1" ht="17.25">
      <c r="A782" s="156"/>
      <c r="B782" s="157"/>
      <c r="C782" s="155"/>
      <c r="D782" s="155"/>
      <c r="E782" s="155"/>
      <c r="F782" s="155"/>
      <c r="G782" s="86"/>
      <c r="H782" s="87"/>
      <c r="I782" s="87"/>
      <c r="J782" s="87"/>
      <c r="K782" s="86"/>
      <c r="L782" s="86"/>
      <c r="M782" s="86"/>
      <c r="N782" s="86"/>
      <c r="O782" s="87"/>
      <c r="P782" s="87"/>
      <c r="Q782" s="87"/>
    </row>
    <row x14ac:dyDescent="0.25" r="783" customHeight="1" ht="17.25">
      <c r="A783" s="156"/>
      <c r="B783" s="157"/>
      <c r="C783" s="155"/>
      <c r="D783" s="155"/>
      <c r="E783" s="155"/>
      <c r="F783" s="155"/>
      <c r="G783" s="86"/>
      <c r="H783" s="87"/>
      <c r="I783" s="87"/>
      <c r="J783" s="87"/>
      <c r="K783" s="86"/>
      <c r="L783" s="86"/>
      <c r="M783" s="86"/>
      <c r="N783" s="86"/>
      <c r="O783" s="87"/>
      <c r="P783" s="87"/>
      <c r="Q783" s="87"/>
    </row>
    <row x14ac:dyDescent="0.25" r="784" customHeight="1" ht="17.25">
      <c r="A784" s="156"/>
      <c r="B784" s="157"/>
      <c r="C784" s="155"/>
      <c r="D784" s="155"/>
      <c r="E784" s="155"/>
      <c r="F784" s="155"/>
      <c r="G784" s="86"/>
      <c r="H784" s="87"/>
      <c r="I784" s="87"/>
      <c r="J784" s="87"/>
      <c r="K784" s="86"/>
      <c r="L784" s="86"/>
      <c r="M784" s="86"/>
      <c r="N784" s="86"/>
      <c r="O784" s="87"/>
      <c r="P784" s="87"/>
      <c r="Q784" s="87"/>
    </row>
    <row x14ac:dyDescent="0.25" r="785" customHeight="1" ht="17.25">
      <c r="A785" s="156"/>
      <c r="B785" s="157"/>
      <c r="C785" s="155"/>
      <c r="D785" s="155"/>
      <c r="E785" s="155"/>
      <c r="F785" s="155"/>
      <c r="G785" s="86"/>
      <c r="H785" s="87"/>
      <c r="I785" s="87"/>
      <c r="J785" s="87"/>
      <c r="K785" s="86"/>
      <c r="L785" s="86"/>
      <c r="M785" s="86"/>
      <c r="N785" s="86"/>
      <c r="O785" s="87"/>
      <c r="P785" s="87"/>
      <c r="Q785" s="87"/>
    </row>
    <row x14ac:dyDescent="0.25" r="786" customHeight="1" ht="17.25">
      <c r="A786" s="156"/>
      <c r="B786" s="157"/>
      <c r="C786" s="155"/>
      <c r="D786" s="155"/>
      <c r="E786" s="155"/>
      <c r="F786" s="155"/>
      <c r="G786" s="86"/>
      <c r="H786" s="87"/>
      <c r="I786" s="87"/>
      <c r="J786" s="87"/>
      <c r="K786" s="86"/>
      <c r="L786" s="86"/>
      <c r="M786" s="86"/>
      <c r="N786" s="86"/>
      <c r="O786" s="87"/>
      <c r="P786" s="87"/>
      <c r="Q786" s="87"/>
    </row>
    <row x14ac:dyDescent="0.25" r="787" customHeight="1" ht="17.25">
      <c r="A787" s="156"/>
      <c r="B787" s="157"/>
      <c r="C787" s="155"/>
      <c r="D787" s="155"/>
      <c r="E787" s="155"/>
      <c r="F787" s="155"/>
      <c r="G787" s="86"/>
      <c r="H787" s="87"/>
      <c r="I787" s="87"/>
      <c r="J787" s="87"/>
      <c r="K787" s="86"/>
      <c r="L787" s="86"/>
      <c r="M787" s="86"/>
      <c r="N787" s="86"/>
      <c r="O787" s="87"/>
      <c r="P787" s="87"/>
      <c r="Q787" s="87"/>
    </row>
    <row x14ac:dyDescent="0.25" r="788" customHeight="1" ht="17.25">
      <c r="A788" s="156"/>
      <c r="B788" s="157"/>
      <c r="C788" s="155"/>
      <c r="D788" s="155"/>
      <c r="E788" s="155"/>
      <c r="F788" s="155"/>
      <c r="G788" s="86"/>
      <c r="H788" s="87"/>
      <c r="I788" s="87"/>
      <c r="J788" s="87"/>
      <c r="K788" s="86"/>
      <c r="L788" s="86"/>
      <c r="M788" s="86"/>
      <c r="N788" s="86"/>
      <c r="O788" s="87"/>
      <c r="P788" s="87"/>
      <c r="Q788" s="87"/>
    </row>
    <row x14ac:dyDescent="0.25" r="789" customHeight="1" ht="17.25">
      <c r="A789" s="156"/>
      <c r="B789" s="157"/>
      <c r="C789" s="155"/>
      <c r="D789" s="155"/>
      <c r="E789" s="155"/>
      <c r="F789" s="155"/>
      <c r="G789" s="86"/>
      <c r="H789" s="87"/>
      <c r="I789" s="87"/>
      <c r="J789" s="87"/>
      <c r="K789" s="86"/>
      <c r="L789" s="86"/>
      <c r="M789" s="86"/>
      <c r="N789" s="86"/>
      <c r="O789" s="87"/>
      <c r="P789" s="87"/>
      <c r="Q789" s="87"/>
    </row>
    <row x14ac:dyDescent="0.25" r="790" customHeight="1" ht="17.25">
      <c r="A790" s="156"/>
      <c r="B790" s="157"/>
      <c r="C790" s="155"/>
      <c r="D790" s="155"/>
      <c r="E790" s="155"/>
      <c r="F790" s="155"/>
      <c r="G790" s="86"/>
      <c r="H790" s="87"/>
      <c r="I790" s="87"/>
      <c r="J790" s="87"/>
      <c r="K790" s="86"/>
      <c r="L790" s="86"/>
      <c r="M790" s="86"/>
      <c r="N790" s="86"/>
      <c r="O790" s="87"/>
      <c r="P790" s="87"/>
      <c r="Q790" s="87"/>
    </row>
    <row x14ac:dyDescent="0.25" r="791" customHeight="1" ht="17.25">
      <c r="A791" s="156"/>
      <c r="B791" s="157"/>
      <c r="C791" s="155"/>
      <c r="D791" s="155"/>
      <c r="E791" s="155"/>
      <c r="F791" s="155"/>
      <c r="G791" s="86"/>
      <c r="H791" s="87"/>
      <c r="I791" s="87"/>
      <c r="J791" s="87"/>
      <c r="K791" s="86"/>
      <c r="L791" s="86"/>
      <c r="M791" s="86"/>
      <c r="N791" s="86"/>
      <c r="O791" s="87"/>
      <c r="P791" s="87"/>
      <c r="Q791" s="87"/>
    </row>
    <row x14ac:dyDescent="0.25" r="792" customHeight="1" ht="17.25">
      <c r="A792" s="156"/>
      <c r="B792" s="157"/>
      <c r="C792" s="155"/>
      <c r="D792" s="155"/>
      <c r="E792" s="155"/>
      <c r="F792" s="155"/>
      <c r="G792" s="86"/>
      <c r="H792" s="87"/>
      <c r="I792" s="87"/>
      <c r="J792" s="87"/>
      <c r="K792" s="86"/>
      <c r="L792" s="86"/>
      <c r="M792" s="86"/>
      <c r="N792" s="86"/>
      <c r="O792" s="87"/>
      <c r="P792" s="87"/>
      <c r="Q792" s="87"/>
    </row>
    <row x14ac:dyDescent="0.25" r="793" customHeight="1" ht="17.25">
      <c r="A793" s="156"/>
      <c r="B793" s="157"/>
      <c r="C793" s="155"/>
      <c r="D793" s="155"/>
      <c r="E793" s="155"/>
      <c r="F793" s="155"/>
      <c r="G793" s="86"/>
      <c r="H793" s="87"/>
      <c r="I793" s="87"/>
      <c r="J793" s="87"/>
      <c r="K793" s="86"/>
      <c r="L793" s="86"/>
      <c r="M793" s="86"/>
      <c r="N793" s="86"/>
      <c r="O793" s="87"/>
      <c r="P793" s="87"/>
      <c r="Q793" s="87"/>
    </row>
    <row x14ac:dyDescent="0.25" r="794" customHeight="1" ht="17.25">
      <c r="A794" s="156"/>
      <c r="B794" s="157"/>
      <c r="C794" s="155"/>
      <c r="D794" s="155"/>
      <c r="E794" s="155"/>
      <c r="F794" s="155"/>
      <c r="G794" s="86"/>
      <c r="H794" s="87"/>
      <c r="I794" s="87"/>
      <c r="J794" s="87"/>
      <c r="K794" s="86"/>
      <c r="L794" s="86"/>
      <c r="M794" s="86"/>
      <c r="N794" s="86"/>
      <c r="O794" s="87"/>
      <c r="P794" s="87"/>
      <c r="Q794" s="87"/>
    </row>
    <row x14ac:dyDescent="0.25" r="795" customHeight="1" ht="17.25">
      <c r="A795" s="156"/>
      <c r="B795" s="157"/>
      <c r="C795" s="155"/>
      <c r="D795" s="155"/>
      <c r="E795" s="155"/>
      <c r="F795" s="155"/>
      <c r="G795" s="86"/>
      <c r="H795" s="87"/>
      <c r="I795" s="87"/>
      <c r="J795" s="87"/>
      <c r="K795" s="86"/>
      <c r="L795" s="86"/>
      <c r="M795" s="86"/>
      <c r="N795" s="86"/>
      <c r="O795" s="87"/>
      <c r="P795" s="87"/>
      <c r="Q795" s="87"/>
    </row>
    <row x14ac:dyDescent="0.25" r="796" customHeight="1" ht="17.25">
      <c r="A796" s="156"/>
      <c r="B796" s="157"/>
      <c r="C796" s="155"/>
      <c r="D796" s="155"/>
      <c r="E796" s="155"/>
      <c r="F796" s="155"/>
      <c r="G796" s="86"/>
      <c r="H796" s="87"/>
      <c r="I796" s="87"/>
      <c r="J796" s="87"/>
      <c r="K796" s="86"/>
      <c r="L796" s="86"/>
      <c r="M796" s="86"/>
      <c r="N796" s="86"/>
      <c r="O796" s="87"/>
      <c r="P796" s="87"/>
      <c r="Q796" s="87"/>
    </row>
    <row x14ac:dyDescent="0.25" r="797" customHeight="1" ht="17.25">
      <c r="A797" s="156"/>
      <c r="B797" s="157"/>
      <c r="C797" s="155"/>
      <c r="D797" s="155"/>
      <c r="E797" s="155"/>
      <c r="F797" s="155"/>
      <c r="G797" s="86"/>
      <c r="H797" s="87"/>
      <c r="I797" s="87"/>
      <c r="J797" s="87"/>
      <c r="K797" s="86"/>
      <c r="L797" s="86"/>
      <c r="M797" s="86"/>
      <c r="N797" s="86"/>
      <c r="O797" s="87"/>
      <c r="P797" s="87"/>
      <c r="Q797" s="87"/>
    </row>
    <row x14ac:dyDescent="0.25" r="798" customHeight="1" ht="17.25">
      <c r="A798" s="156"/>
      <c r="B798" s="157"/>
      <c r="C798" s="155"/>
      <c r="D798" s="155"/>
      <c r="E798" s="155"/>
      <c r="F798" s="155"/>
      <c r="G798" s="86"/>
      <c r="H798" s="87"/>
      <c r="I798" s="87"/>
      <c r="J798" s="87"/>
      <c r="K798" s="86"/>
      <c r="L798" s="86"/>
      <c r="M798" s="86"/>
      <c r="N798" s="86"/>
      <c r="O798" s="87"/>
      <c r="P798" s="87"/>
      <c r="Q798" s="87"/>
    </row>
    <row x14ac:dyDescent="0.25" r="799" customHeight="1" ht="17.25">
      <c r="A799" s="156"/>
      <c r="B799" s="157"/>
      <c r="C799" s="155"/>
      <c r="D799" s="155"/>
      <c r="E799" s="155"/>
      <c r="F799" s="155"/>
      <c r="G799" s="86"/>
      <c r="H799" s="87"/>
      <c r="I799" s="87"/>
      <c r="J799" s="87"/>
      <c r="K799" s="86"/>
      <c r="L799" s="86"/>
      <c r="M799" s="86"/>
      <c r="N799" s="86"/>
      <c r="O799" s="87"/>
      <c r="P799" s="87"/>
      <c r="Q799" s="87"/>
    </row>
    <row x14ac:dyDescent="0.25" r="800" customHeight="1" ht="17.25">
      <c r="A800" s="156"/>
      <c r="B800" s="157"/>
      <c r="C800" s="155"/>
      <c r="D800" s="155"/>
      <c r="E800" s="155"/>
      <c r="F800" s="155"/>
      <c r="G800" s="86"/>
      <c r="H800" s="87"/>
      <c r="I800" s="87"/>
      <c r="J800" s="87"/>
      <c r="K800" s="86"/>
      <c r="L800" s="86"/>
      <c r="M800" s="86"/>
      <c r="N800" s="86"/>
      <c r="O800" s="87"/>
      <c r="P800" s="87"/>
      <c r="Q800" s="87"/>
    </row>
    <row x14ac:dyDescent="0.25" r="801" customHeight="1" ht="17.25">
      <c r="A801" s="156"/>
      <c r="B801" s="157"/>
      <c r="C801" s="155"/>
      <c r="D801" s="155"/>
      <c r="E801" s="155"/>
      <c r="F801" s="155"/>
      <c r="G801" s="86"/>
      <c r="H801" s="87"/>
      <c r="I801" s="87"/>
      <c r="J801" s="87"/>
      <c r="K801" s="86"/>
      <c r="L801" s="86"/>
      <c r="M801" s="86"/>
      <c r="N801" s="86"/>
      <c r="O801" s="87"/>
      <c r="P801" s="87"/>
      <c r="Q801" s="87"/>
    </row>
    <row x14ac:dyDescent="0.25" r="802" customHeight="1" ht="17.25">
      <c r="A802" s="156"/>
      <c r="B802" s="157"/>
      <c r="C802" s="155"/>
      <c r="D802" s="155"/>
      <c r="E802" s="155"/>
      <c r="F802" s="155"/>
      <c r="G802" s="86"/>
      <c r="H802" s="87"/>
      <c r="I802" s="87"/>
      <c r="J802" s="87"/>
      <c r="K802" s="86"/>
      <c r="L802" s="86"/>
      <c r="M802" s="86"/>
      <c r="N802" s="86"/>
      <c r="O802" s="87"/>
      <c r="P802" s="87"/>
      <c r="Q802" s="87"/>
    </row>
    <row x14ac:dyDescent="0.25" r="803" customHeight="1" ht="17.25">
      <c r="A803" s="156"/>
      <c r="B803" s="157"/>
      <c r="C803" s="155"/>
      <c r="D803" s="155"/>
      <c r="E803" s="155"/>
      <c r="F803" s="155"/>
      <c r="G803" s="86"/>
      <c r="H803" s="87"/>
      <c r="I803" s="87"/>
      <c r="J803" s="87"/>
      <c r="K803" s="86"/>
      <c r="L803" s="86"/>
      <c r="M803" s="86"/>
      <c r="N803" s="86"/>
      <c r="O803" s="87"/>
      <c r="P803" s="87"/>
      <c r="Q803" s="87"/>
    </row>
    <row x14ac:dyDescent="0.25" r="804" customHeight="1" ht="17.25">
      <c r="A804" s="156"/>
      <c r="B804" s="157"/>
      <c r="C804" s="155"/>
      <c r="D804" s="155"/>
      <c r="E804" s="155"/>
      <c r="F804" s="155"/>
      <c r="G804" s="86"/>
      <c r="H804" s="87"/>
      <c r="I804" s="87"/>
      <c r="J804" s="87"/>
      <c r="K804" s="86"/>
      <c r="L804" s="86"/>
      <c r="M804" s="86"/>
      <c r="N804" s="86"/>
      <c r="O804" s="87"/>
      <c r="P804" s="87"/>
      <c r="Q804" s="87"/>
    </row>
    <row x14ac:dyDescent="0.25" r="805" customHeight="1" ht="17.25">
      <c r="A805" s="156"/>
      <c r="B805" s="157"/>
      <c r="C805" s="155"/>
      <c r="D805" s="155"/>
      <c r="E805" s="155"/>
      <c r="F805" s="155"/>
      <c r="G805" s="86"/>
      <c r="H805" s="87"/>
      <c r="I805" s="87"/>
      <c r="J805" s="87"/>
      <c r="K805" s="86"/>
      <c r="L805" s="86"/>
      <c r="M805" s="86"/>
      <c r="N805" s="86"/>
      <c r="O805" s="87"/>
      <c r="P805" s="87"/>
      <c r="Q805" s="87"/>
    </row>
    <row x14ac:dyDescent="0.25" r="806" customHeight="1" ht="17.25">
      <c r="A806" s="156"/>
      <c r="B806" s="157"/>
      <c r="C806" s="155"/>
      <c r="D806" s="155"/>
      <c r="E806" s="155"/>
      <c r="F806" s="155"/>
      <c r="G806" s="86"/>
      <c r="H806" s="87"/>
      <c r="I806" s="87"/>
      <c r="J806" s="87"/>
      <c r="K806" s="86"/>
      <c r="L806" s="86"/>
      <c r="M806" s="86"/>
      <c r="N806" s="86"/>
      <c r="O806" s="87"/>
      <c r="P806" s="87"/>
      <c r="Q806" s="87"/>
    </row>
    <row x14ac:dyDescent="0.25" r="807" customHeight="1" ht="17.25">
      <c r="A807" s="156"/>
      <c r="B807" s="157"/>
      <c r="C807" s="155"/>
      <c r="D807" s="155"/>
      <c r="E807" s="155"/>
      <c r="F807" s="155"/>
      <c r="G807" s="86"/>
      <c r="H807" s="87"/>
      <c r="I807" s="87"/>
      <c r="J807" s="87"/>
      <c r="K807" s="86"/>
      <c r="L807" s="86"/>
      <c r="M807" s="86"/>
      <c r="N807" s="86"/>
      <c r="O807" s="87"/>
      <c r="P807" s="87"/>
      <c r="Q807" s="87"/>
    </row>
    <row x14ac:dyDescent="0.25" r="808" customHeight="1" ht="17.25">
      <c r="A808" s="156"/>
      <c r="B808" s="157"/>
      <c r="C808" s="155"/>
      <c r="D808" s="155"/>
      <c r="E808" s="155"/>
      <c r="F808" s="155"/>
      <c r="G808" s="86"/>
      <c r="H808" s="87"/>
      <c r="I808" s="87"/>
      <c r="J808" s="87"/>
      <c r="K808" s="86"/>
      <c r="L808" s="86"/>
      <c r="M808" s="86"/>
      <c r="N808" s="86"/>
      <c r="O808" s="87"/>
      <c r="P808" s="87"/>
      <c r="Q808" s="87"/>
    </row>
    <row x14ac:dyDescent="0.25" r="809" customHeight="1" ht="17.25">
      <c r="A809" s="156"/>
      <c r="B809" s="157"/>
      <c r="C809" s="155"/>
      <c r="D809" s="155"/>
      <c r="E809" s="155"/>
      <c r="F809" s="155"/>
      <c r="G809" s="86"/>
      <c r="H809" s="87"/>
      <c r="I809" s="87"/>
      <c r="J809" s="87"/>
      <c r="K809" s="86"/>
      <c r="L809" s="86"/>
      <c r="M809" s="86"/>
      <c r="N809" s="86"/>
      <c r="O809" s="87"/>
      <c r="P809" s="87"/>
      <c r="Q809" s="87"/>
    </row>
    <row x14ac:dyDescent="0.25" r="810" customHeight="1" ht="17.25">
      <c r="A810" s="156"/>
      <c r="B810" s="157"/>
      <c r="C810" s="155"/>
      <c r="D810" s="155"/>
      <c r="E810" s="155"/>
      <c r="F810" s="155"/>
      <c r="G810" s="86"/>
      <c r="H810" s="87"/>
      <c r="I810" s="87"/>
      <c r="J810" s="87"/>
      <c r="K810" s="86"/>
      <c r="L810" s="86"/>
      <c r="M810" s="86"/>
      <c r="N810" s="86"/>
      <c r="O810" s="87"/>
      <c r="P810" s="87"/>
      <c r="Q810" s="87"/>
    </row>
    <row x14ac:dyDescent="0.25" r="811" customHeight="1" ht="17.25">
      <c r="A811" s="156"/>
      <c r="B811" s="157"/>
      <c r="C811" s="155"/>
      <c r="D811" s="155"/>
      <c r="E811" s="155"/>
      <c r="F811" s="155"/>
      <c r="G811" s="86"/>
      <c r="H811" s="87"/>
      <c r="I811" s="87"/>
      <c r="J811" s="87"/>
      <c r="K811" s="86"/>
      <c r="L811" s="86"/>
      <c r="M811" s="86"/>
      <c r="N811" s="86"/>
      <c r="O811" s="87"/>
      <c r="P811" s="87"/>
      <c r="Q811" s="87"/>
    </row>
    <row x14ac:dyDescent="0.25" r="812" customHeight="1" ht="17.25">
      <c r="A812" s="156"/>
      <c r="B812" s="157"/>
      <c r="C812" s="155"/>
      <c r="D812" s="155"/>
      <c r="E812" s="155"/>
      <c r="F812" s="155"/>
      <c r="G812" s="86"/>
      <c r="H812" s="87"/>
      <c r="I812" s="87"/>
      <c r="J812" s="87"/>
      <c r="K812" s="86"/>
      <c r="L812" s="86"/>
      <c r="M812" s="86"/>
      <c r="N812" s="86"/>
      <c r="O812" s="87"/>
      <c r="P812" s="87"/>
      <c r="Q812" s="87"/>
    </row>
    <row x14ac:dyDescent="0.25" r="813" customHeight="1" ht="17.25">
      <c r="A813" s="156"/>
      <c r="B813" s="157"/>
      <c r="C813" s="155"/>
      <c r="D813" s="155"/>
      <c r="E813" s="155"/>
      <c r="F813" s="155"/>
      <c r="G813" s="86"/>
      <c r="H813" s="87"/>
      <c r="I813" s="87"/>
      <c r="J813" s="87"/>
      <c r="K813" s="86"/>
      <c r="L813" s="86"/>
      <c r="M813" s="86"/>
      <c r="N813" s="86"/>
      <c r="O813" s="87"/>
      <c r="P813" s="87"/>
      <c r="Q813" s="87"/>
    </row>
    <row x14ac:dyDescent="0.25" r="814" customHeight="1" ht="17.25">
      <c r="A814" s="156"/>
      <c r="B814" s="157"/>
      <c r="C814" s="155"/>
      <c r="D814" s="155"/>
      <c r="E814" s="155"/>
      <c r="F814" s="155"/>
      <c r="G814" s="86"/>
      <c r="H814" s="87"/>
      <c r="I814" s="87"/>
      <c r="J814" s="87"/>
      <c r="K814" s="86"/>
      <c r="L814" s="86"/>
      <c r="M814" s="86"/>
      <c r="N814" s="86"/>
      <c r="O814" s="87"/>
      <c r="P814" s="87"/>
      <c r="Q814" s="87"/>
    </row>
    <row x14ac:dyDescent="0.25" r="815" customHeight="1" ht="17.25">
      <c r="A815" s="156"/>
      <c r="B815" s="157"/>
      <c r="C815" s="155"/>
      <c r="D815" s="155"/>
      <c r="E815" s="155"/>
      <c r="F815" s="155"/>
      <c r="G815" s="86"/>
      <c r="H815" s="87"/>
      <c r="I815" s="87"/>
      <c r="J815" s="87"/>
      <c r="K815" s="86"/>
      <c r="L815" s="86"/>
      <c r="M815" s="86"/>
      <c r="N815" s="86"/>
      <c r="O815" s="87"/>
      <c r="P815" s="87"/>
      <c r="Q815" s="87"/>
    </row>
    <row x14ac:dyDescent="0.25" r="816" customHeight="1" ht="17.25">
      <c r="A816" s="156"/>
      <c r="B816" s="157"/>
      <c r="C816" s="155"/>
      <c r="D816" s="155"/>
      <c r="E816" s="155"/>
      <c r="F816" s="155"/>
      <c r="G816" s="86"/>
      <c r="H816" s="87"/>
      <c r="I816" s="87"/>
      <c r="J816" s="87"/>
      <c r="K816" s="86"/>
      <c r="L816" s="86"/>
      <c r="M816" s="86"/>
      <c r="N816" s="86"/>
      <c r="O816" s="87"/>
      <c r="P816" s="87"/>
      <c r="Q816" s="87"/>
    </row>
    <row x14ac:dyDescent="0.25" r="817" customHeight="1" ht="17.25">
      <c r="A817" s="156"/>
      <c r="B817" s="157"/>
      <c r="C817" s="155"/>
      <c r="D817" s="155"/>
      <c r="E817" s="155"/>
      <c r="F817" s="155"/>
      <c r="G817" s="86"/>
      <c r="H817" s="87"/>
      <c r="I817" s="87"/>
      <c r="J817" s="87"/>
      <c r="K817" s="86"/>
      <c r="L817" s="86"/>
      <c r="M817" s="86"/>
      <c r="N817" s="86"/>
      <c r="O817" s="87"/>
      <c r="P817" s="87"/>
      <c r="Q817" s="87"/>
    </row>
    <row x14ac:dyDescent="0.25" r="818" customHeight="1" ht="17.25">
      <c r="A818" s="156"/>
      <c r="B818" s="157"/>
      <c r="C818" s="155"/>
      <c r="D818" s="155"/>
      <c r="E818" s="155"/>
      <c r="F818" s="155"/>
      <c r="G818" s="86"/>
      <c r="H818" s="87"/>
      <c r="I818" s="87"/>
      <c r="J818" s="87"/>
      <c r="K818" s="86"/>
      <c r="L818" s="86"/>
      <c r="M818" s="86"/>
      <c r="N818" s="86"/>
      <c r="O818" s="87"/>
      <c r="P818" s="87"/>
      <c r="Q818" s="87"/>
    </row>
    <row x14ac:dyDescent="0.25" r="819" customHeight="1" ht="17.25">
      <c r="A819" s="156"/>
      <c r="B819" s="157"/>
      <c r="C819" s="155"/>
      <c r="D819" s="155"/>
      <c r="E819" s="155"/>
      <c r="F819" s="155"/>
      <c r="G819" s="86"/>
      <c r="H819" s="87"/>
      <c r="I819" s="87"/>
      <c r="J819" s="87"/>
      <c r="K819" s="86"/>
      <c r="L819" s="86"/>
      <c r="M819" s="86"/>
      <c r="N819" s="86"/>
      <c r="O819" s="87"/>
      <c r="P819" s="87"/>
      <c r="Q819" s="87"/>
    </row>
    <row x14ac:dyDescent="0.25" r="820" customHeight="1" ht="17.25">
      <c r="A820" s="156"/>
      <c r="B820" s="157"/>
      <c r="C820" s="155"/>
      <c r="D820" s="155"/>
      <c r="E820" s="155"/>
      <c r="F820" s="155"/>
      <c r="G820" s="86"/>
      <c r="H820" s="87"/>
      <c r="I820" s="87"/>
      <c r="J820" s="87"/>
      <c r="K820" s="86"/>
      <c r="L820" s="86"/>
      <c r="M820" s="86"/>
      <c r="N820" s="86"/>
      <c r="O820" s="87"/>
      <c r="P820" s="87"/>
      <c r="Q820" s="87"/>
    </row>
    <row x14ac:dyDescent="0.25" r="821" customHeight="1" ht="17.25">
      <c r="A821" s="156"/>
      <c r="B821" s="157"/>
      <c r="C821" s="155"/>
      <c r="D821" s="155"/>
      <c r="E821" s="155"/>
      <c r="F821" s="155"/>
      <c r="G821" s="86"/>
      <c r="H821" s="87"/>
      <c r="I821" s="87"/>
      <c r="J821" s="87"/>
      <c r="K821" s="86"/>
      <c r="L821" s="86"/>
      <c r="M821" s="86"/>
      <c r="N821" s="86"/>
      <c r="O821" s="87"/>
      <c r="P821" s="87"/>
      <c r="Q821" s="87"/>
    </row>
    <row x14ac:dyDescent="0.25" r="822" customHeight="1" ht="17.25">
      <c r="A822" s="156"/>
      <c r="B822" s="157"/>
      <c r="C822" s="155"/>
      <c r="D822" s="155"/>
      <c r="E822" s="155"/>
      <c r="F822" s="155"/>
      <c r="G822" s="86"/>
      <c r="H822" s="87"/>
      <c r="I822" s="87"/>
      <c r="J822" s="87"/>
      <c r="K822" s="86"/>
      <c r="L822" s="86"/>
      <c r="M822" s="86"/>
      <c r="N822" s="86"/>
      <c r="O822" s="87"/>
      <c r="P822" s="87"/>
      <c r="Q822" s="87"/>
    </row>
    <row x14ac:dyDescent="0.25" r="823" customHeight="1" ht="17.25">
      <c r="A823" s="156"/>
      <c r="B823" s="157"/>
      <c r="C823" s="155"/>
      <c r="D823" s="155"/>
      <c r="E823" s="155"/>
      <c r="F823" s="155"/>
      <c r="G823" s="86"/>
      <c r="H823" s="87"/>
      <c r="I823" s="87"/>
      <c r="J823" s="87"/>
      <c r="K823" s="86"/>
      <c r="L823" s="86"/>
      <c r="M823" s="86"/>
      <c r="N823" s="86"/>
      <c r="O823" s="87"/>
      <c r="P823" s="87"/>
      <c r="Q823" s="87"/>
    </row>
    <row x14ac:dyDescent="0.25" r="824" customHeight="1" ht="17.25">
      <c r="A824" s="156"/>
      <c r="B824" s="157"/>
      <c r="C824" s="155"/>
      <c r="D824" s="155"/>
      <c r="E824" s="155"/>
      <c r="F824" s="155"/>
      <c r="G824" s="86"/>
      <c r="H824" s="87"/>
      <c r="I824" s="87"/>
      <c r="J824" s="87"/>
      <c r="K824" s="86"/>
      <c r="L824" s="86"/>
      <c r="M824" s="86"/>
      <c r="N824" s="86"/>
      <c r="O824" s="87"/>
      <c r="P824" s="87"/>
      <c r="Q824" s="87"/>
    </row>
    <row x14ac:dyDescent="0.25" r="825" customHeight="1" ht="17.25">
      <c r="A825" s="156"/>
      <c r="B825" s="157"/>
      <c r="C825" s="155"/>
      <c r="D825" s="155"/>
      <c r="E825" s="155"/>
      <c r="F825" s="155"/>
      <c r="G825" s="86"/>
      <c r="H825" s="87"/>
      <c r="I825" s="87"/>
      <c r="J825" s="87"/>
      <c r="K825" s="86"/>
      <c r="L825" s="86"/>
      <c r="M825" s="86"/>
      <c r="N825" s="86"/>
      <c r="O825" s="87"/>
      <c r="P825" s="87"/>
      <c r="Q825" s="87"/>
    </row>
    <row x14ac:dyDescent="0.25" r="826" customHeight="1" ht="17.25">
      <c r="A826" s="156"/>
      <c r="B826" s="157"/>
      <c r="C826" s="155"/>
      <c r="D826" s="155"/>
      <c r="E826" s="155"/>
      <c r="F826" s="155"/>
      <c r="G826" s="86"/>
      <c r="H826" s="87"/>
      <c r="I826" s="87"/>
      <c r="J826" s="87"/>
      <c r="K826" s="86"/>
      <c r="L826" s="86"/>
      <c r="M826" s="86"/>
      <c r="N826" s="86"/>
      <c r="O826" s="87"/>
      <c r="P826" s="87"/>
      <c r="Q826" s="87"/>
    </row>
    <row x14ac:dyDescent="0.25" r="827" customHeight="1" ht="17.25">
      <c r="A827" s="156"/>
      <c r="B827" s="157"/>
      <c r="C827" s="155"/>
      <c r="D827" s="155"/>
      <c r="E827" s="155"/>
      <c r="F827" s="155"/>
      <c r="G827" s="86"/>
      <c r="H827" s="87"/>
      <c r="I827" s="87"/>
      <c r="J827" s="87"/>
      <c r="K827" s="86"/>
      <c r="L827" s="86"/>
      <c r="M827" s="86"/>
      <c r="N827" s="86"/>
      <c r="O827" s="87"/>
      <c r="P827" s="87"/>
      <c r="Q827" s="87"/>
    </row>
    <row x14ac:dyDescent="0.25" r="828" customHeight="1" ht="17.25">
      <c r="A828" s="156"/>
      <c r="B828" s="157"/>
      <c r="C828" s="155"/>
      <c r="D828" s="155"/>
      <c r="E828" s="155"/>
      <c r="F828" s="155"/>
      <c r="G828" s="86"/>
      <c r="H828" s="87"/>
      <c r="I828" s="87"/>
      <c r="J828" s="87"/>
      <c r="K828" s="86"/>
      <c r="L828" s="86"/>
      <c r="M828" s="86"/>
      <c r="N828" s="86"/>
      <c r="O828" s="87"/>
      <c r="P828" s="87"/>
      <c r="Q828" s="87"/>
    </row>
    <row x14ac:dyDescent="0.25" r="829" customHeight="1" ht="17.25">
      <c r="A829" s="156"/>
      <c r="B829" s="157"/>
      <c r="C829" s="155"/>
      <c r="D829" s="155"/>
      <c r="E829" s="155"/>
      <c r="F829" s="155"/>
      <c r="G829" s="86"/>
      <c r="H829" s="87"/>
      <c r="I829" s="87"/>
      <c r="J829" s="87"/>
      <c r="K829" s="86"/>
      <c r="L829" s="86"/>
      <c r="M829" s="86"/>
      <c r="N829" s="86"/>
      <c r="O829" s="87"/>
      <c r="P829" s="87"/>
      <c r="Q829" s="87"/>
    </row>
    <row x14ac:dyDescent="0.25" r="830" customHeight="1" ht="17.25">
      <c r="A830" s="156"/>
      <c r="B830" s="157"/>
      <c r="C830" s="155"/>
      <c r="D830" s="155"/>
      <c r="E830" s="155"/>
      <c r="F830" s="155"/>
      <c r="G830" s="86"/>
      <c r="H830" s="87"/>
      <c r="I830" s="87"/>
      <c r="J830" s="87"/>
      <c r="K830" s="86"/>
      <c r="L830" s="86"/>
      <c r="M830" s="86"/>
      <c r="N830" s="86"/>
      <c r="O830" s="87"/>
      <c r="P830" s="87"/>
      <c r="Q830" s="87"/>
    </row>
    <row x14ac:dyDescent="0.25" r="831" customHeight="1" ht="17.25">
      <c r="A831" s="156"/>
      <c r="B831" s="157"/>
      <c r="C831" s="155"/>
      <c r="D831" s="155"/>
      <c r="E831" s="155"/>
      <c r="F831" s="155"/>
      <c r="G831" s="86"/>
      <c r="H831" s="87"/>
      <c r="I831" s="87"/>
      <c r="J831" s="87"/>
      <c r="K831" s="86"/>
      <c r="L831" s="86"/>
      <c r="M831" s="86"/>
      <c r="N831" s="86"/>
      <c r="O831" s="87"/>
      <c r="P831" s="87"/>
      <c r="Q831" s="87"/>
    </row>
    <row x14ac:dyDescent="0.25" r="832" customHeight="1" ht="17.25">
      <c r="A832" s="156"/>
      <c r="B832" s="157"/>
      <c r="C832" s="155"/>
      <c r="D832" s="155"/>
      <c r="E832" s="155"/>
      <c r="F832" s="155"/>
      <c r="G832" s="86"/>
      <c r="H832" s="87"/>
      <c r="I832" s="87"/>
      <c r="J832" s="87"/>
      <c r="K832" s="86"/>
      <c r="L832" s="86"/>
      <c r="M832" s="86"/>
      <c r="N832" s="86"/>
      <c r="O832" s="87"/>
      <c r="P832" s="87"/>
      <c r="Q832" s="87"/>
    </row>
    <row x14ac:dyDescent="0.25" r="833" customHeight="1" ht="17.25">
      <c r="A833" s="156"/>
      <c r="B833" s="157"/>
      <c r="C833" s="155"/>
      <c r="D833" s="155"/>
      <c r="E833" s="155"/>
      <c r="F833" s="155"/>
      <c r="G833" s="86"/>
      <c r="H833" s="87"/>
      <c r="I833" s="87"/>
      <c r="J833" s="87"/>
      <c r="K833" s="86"/>
      <c r="L833" s="86"/>
      <c r="M833" s="86"/>
      <c r="N833" s="86"/>
      <c r="O833" s="87"/>
      <c r="P833" s="87"/>
      <c r="Q833" s="87"/>
    </row>
    <row x14ac:dyDescent="0.25" r="834" customHeight="1" ht="17.25">
      <c r="A834" s="156"/>
      <c r="B834" s="157"/>
      <c r="C834" s="155"/>
      <c r="D834" s="155"/>
      <c r="E834" s="155"/>
      <c r="F834" s="155"/>
      <c r="G834" s="86"/>
      <c r="H834" s="87"/>
      <c r="I834" s="87"/>
      <c r="J834" s="87"/>
      <c r="K834" s="86"/>
      <c r="L834" s="86"/>
      <c r="M834" s="86"/>
      <c r="N834" s="86"/>
      <c r="O834" s="87"/>
      <c r="P834" s="87"/>
      <c r="Q834" s="87"/>
    </row>
    <row x14ac:dyDescent="0.25" r="835" customHeight="1" ht="17.25">
      <c r="A835" s="156"/>
      <c r="B835" s="157"/>
      <c r="C835" s="155"/>
      <c r="D835" s="155"/>
      <c r="E835" s="155"/>
      <c r="F835" s="155"/>
      <c r="G835" s="86"/>
      <c r="H835" s="87"/>
      <c r="I835" s="87"/>
      <c r="J835" s="87"/>
      <c r="K835" s="86"/>
      <c r="L835" s="86"/>
      <c r="M835" s="86"/>
      <c r="N835" s="86"/>
      <c r="O835" s="87"/>
      <c r="P835" s="87"/>
      <c r="Q835" s="87"/>
    </row>
    <row x14ac:dyDescent="0.25" r="836" customHeight="1" ht="17.25">
      <c r="A836" s="156"/>
      <c r="B836" s="157"/>
      <c r="C836" s="155"/>
      <c r="D836" s="155"/>
      <c r="E836" s="155"/>
      <c r="F836" s="155"/>
      <c r="G836" s="86"/>
      <c r="H836" s="87"/>
      <c r="I836" s="87"/>
      <c r="J836" s="87"/>
      <c r="K836" s="86"/>
      <c r="L836" s="86"/>
      <c r="M836" s="86"/>
      <c r="N836" s="86"/>
      <c r="O836" s="87"/>
      <c r="P836" s="87"/>
      <c r="Q836" s="87"/>
    </row>
    <row x14ac:dyDescent="0.25" r="837" customHeight="1" ht="17.25">
      <c r="A837" s="156"/>
      <c r="B837" s="157"/>
      <c r="C837" s="155"/>
      <c r="D837" s="155"/>
      <c r="E837" s="155"/>
      <c r="F837" s="155"/>
      <c r="G837" s="86"/>
      <c r="H837" s="87"/>
      <c r="I837" s="87"/>
      <c r="J837" s="87"/>
      <c r="K837" s="86"/>
      <c r="L837" s="86"/>
      <c r="M837" s="86"/>
      <c r="N837" s="86"/>
      <c r="O837" s="87"/>
      <c r="P837" s="87"/>
      <c r="Q837" s="87"/>
    </row>
    <row x14ac:dyDescent="0.25" r="838" customHeight="1" ht="17.25">
      <c r="A838" s="156"/>
      <c r="B838" s="157"/>
      <c r="C838" s="155"/>
      <c r="D838" s="155"/>
      <c r="E838" s="155"/>
      <c r="F838" s="155"/>
      <c r="G838" s="86"/>
      <c r="H838" s="87"/>
      <c r="I838" s="87"/>
      <c r="J838" s="87"/>
      <c r="K838" s="86"/>
      <c r="L838" s="86"/>
      <c r="M838" s="86"/>
      <c r="N838" s="86"/>
      <c r="O838" s="87"/>
      <c r="P838" s="87"/>
      <c r="Q838" s="87"/>
    </row>
    <row x14ac:dyDescent="0.25" r="839" customHeight="1" ht="17.25">
      <c r="A839" s="156"/>
      <c r="B839" s="157"/>
      <c r="C839" s="155"/>
      <c r="D839" s="155"/>
      <c r="E839" s="155"/>
      <c r="F839" s="155"/>
      <c r="G839" s="86"/>
      <c r="H839" s="87"/>
      <c r="I839" s="87"/>
      <c r="J839" s="87"/>
      <c r="K839" s="86"/>
      <c r="L839" s="86"/>
      <c r="M839" s="86"/>
      <c r="N839" s="86"/>
      <c r="O839" s="87"/>
      <c r="P839" s="87"/>
      <c r="Q839" s="87"/>
    </row>
    <row x14ac:dyDescent="0.25" r="840" customHeight="1" ht="17.25">
      <c r="A840" s="156"/>
      <c r="B840" s="157"/>
      <c r="C840" s="155"/>
      <c r="D840" s="155"/>
      <c r="E840" s="155"/>
      <c r="F840" s="155"/>
      <c r="G840" s="86"/>
      <c r="H840" s="87"/>
      <c r="I840" s="87"/>
      <c r="J840" s="87"/>
      <c r="K840" s="86"/>
      <c r="L840" s="86"/>
      <c r="M840" s="86"/>
      <c r="N840" s="86"/>
      <c r="O840" s="87"/>
      <c r="P840" s="87"/>
      <c r="Q840" s="87"/>
    </row>
    <row x14ac:dyDescent="0.25" r="841" customHeight="1" ht="17.25">
      <c r="A841" s="156"/>
      <c r="B841" s="157"/>
      <c r="C841" s="155"/>
      <c r="D841" s="155"/>
      <c r="E841" s="155"/>
      <c r="F841" s="155"/>
      <c r="G841" s="86"/>
      <c r="H841" s="87"/>
      <c r="I841" s="87"/>
      <c r="J841" s="87"/>
      <c r="K841" s="86"/>
      <c r="L841" s="86"/>
      <c r="M841" s="86"/>
      <c r="N841" s="86"/>
      <c r="O841" s="87"/>
      <c r="P841" s="87"/>
      <c r="Q841" s="87"/>
    </row>
    <row x14ac:dyDescent="0.25" r="842" customHeight="1" ht="17.25">
      <c r="A842" s="156"/>
      <c r="B842" s="157"/>
      <c r="C842" s="155"/>
      <c r="D842" s="155"/>
      <c r="E842" s="155"/>
      <c r="F842" s="155"/>
      <c r="G842" s="86"/>
      <c r="H842" s="87"/>
      <c r="I842" s="87"/>
      <c r="J842" s="87"/>
      <c r="K842" s="86"/>
      <c r="L842" s="86"/>
      <c r="M842" s="86"/>
      <c r="N842" s="86"/>
      <c r="O842" s="87"/>
      <c r="P842" s="87"/>
      <c r="Q842" s="87"/>
    </row>
    <row x14ac:dyDescent="0.25" r="843" customHeight="1" ht="17.25">
      <c r="A843" s="156"/>
      <c r="B843" s="157"/>
      <c r="C843" s="155"/>
      <c r="D843" s="155"/>
      <c r="E843" s="155"/>
      <c r="F843" s="155"/>
      <c r="G843" s="86"/>
      <c r="H843" s="87"/>
      <c r="I843" s="87"/>
      <c r="J843" s="87"/>
      <c r="K843" s="86"/>
      <c r="L843" s="86"/>
      <c r="M843" s="86"/>
      <c r="N843" s="86"/>
      <c r="O843" s="87"/>
      <c r="P843" s="87"/>
      <c r="Q843" s="87"/>
    </row>
    <row x14ac:dyDescent="0.25" r="844" customHeight="1" ht="17.25">
      <c r="A844" s="156"/>
      <c r="B844" s="157"/>
      <c r="C844" s="155"/>
      <c r="D844" s="155"/>
      <c r="E844" s="155"/>
      <c r="F844" s="155"/>
      <c r="G844" s="86"/>
      <c r="H844" s="87"/>
      <c r="I844" s="87"/>
      <c r="J844" s="87"/>
      <c r="K844" s="86"/>
      <c r="L844" s="86"/>
      <c r="M844" s="86"/>
      <c r="N844" s="86"/>
      <c r="O844" s="87"/>
      <c r="P844" s="87"/>
      <c r="Q844" s="87"/>
    </row>
    <row x14ac:dyDescent="0.25" r="845" customHeight="1" ht="17.25">
      <c r="A845" s="156"/>
      <c r="B845" s="157"/>
      <c r="C845" s="155"/>
      <c r="D845" s="155"/>
      <c r="E845" s="155"/>
      <c r="F845" s="155"/>
      <c r="G845" s="86"/>
      <c r="H845" s="87"/>
      <c r="I845" s="87"/>
      <c r="J845" s="87"/>
      <c r="K845" s="86"/>
      <c r="L845" s="86"/>
      <c r="M845" s="86"/>
      <c r="N845" s="86"/>
      <c r="O845" s="87"/>
      <c r="P845" s="87"/>
      <c r="Q845" s="87"/>
    </row>
    <row x14ac:dyDescent="0.25" r="846" customHeight="1" ht="17.25">
      <c r="A846" s="156"/>
      <c r="B846" s="157"/>
      <c r="C846" s="155"/>
      <c r="D846" s="155"/>
      <c r="E846" s="155"/>
      <c r="F846" s="155"/>
      <c r="G846" s="86"/>
      <c r="H846" s="87"/>
      <c r="I846" s="87"/>
      <c r="J846" s="87"/>
      <c r="K846" s="86"/>
      <c r="L846" s="86"/>
      <c r="M846" s="86"/>
      <c r="N846" s="86"/>
      <c r="O846" s="87"/>
      <c r="P846" s="87"/>
      <c r="Q846" s="87"/>
    </row>
    <row x14ac:dyDescent="0.25" r="847" customHeight="1" ht="17.25">
      <c r="A847" s="156"/>
      <c r="B847" s="157"/>
      <c r="C847" s="155"/>
      <c r="D847" s="155"/>
      <c r="E847" s="155"/>
      <c r="F847" s="155"/>
      <c r="G847" s="86"/>
      <c r="H847" s="87"/>
      <c r="I847" s="87"/>
      <c r="J847" s="87"/>
      <c r="K847" s="86"/>
      <c r="L847" s="86"/>
      <c r="M847" s="86"/>
      <c r="N847" s="86"/>
      <c r="O847" s="87"/>
      <c r="P847" s="87"/>
      <c r="Q847" s="87"/>
    </row>
    <row x14ac:dyDescent="0.25" r="848" customHeight="1" ht="17.25">
      <c r="A848" s="156"/>
      <c r="B848" s="157"/>
      <c r="C848" s="155"/>
      <c r="D848" s="155"/>
      <c r="E848" s="155"/>
      <c r="F848" s="155"/>
      <c r="G848" s="86"/>
      <c r="H848" s="87"/>
      <c r="I848" s="87"/>
      <c r="J848" s="87"/>
      <c r="K848" s="86"/>
      <c r="L848" s="86"/>
      <c r="M848" s="86"/>
      <c r="N848" s="86"/>
      <c r="O848" s="87"/>
      <c r="P848" s="87"/>
      <c r="Q848" s="87"/>
    </row>
    <row x14ac:dyDescent="0.25" r="849" customHeight="1" ht="17.25">
      <c r="A849" s="156"/>
      <c r="B849" s="157"/>
      <c r="C849" s="155"/>
      <c r="D849" s="155"/>
      <c r="E849" s="155"/>
      <c r="F849" s="155"/>
      <c r="G849" s="86"/>
      <c r="H849" s="87"/>
      <c r="I849" s="87"/>
      <c r="J849" s="87"/>
      <c r="K849" s="86"/>
      <c r="L849" s="86"/>
      <c r="M849" s="86"/>
      <c r="N849" s="86"/>
      <c r="O849" s="87"/>
      <c r="P849" s="87"/>
      <c r="Q849" s="87"/>
    </row>
    <row x14ac:dyDescent="0.25" r="850" customHeight="1" ht="17.25">
      <c r="A850" s="156"/>
      <c r="B850" s="157"/>
      <c r="C850" s="155"/>
      <c r="D850" s="155"/>
      <c r="E850" s="155"/>
      <c r="F850" s="155"/>
      <c r="G850" s="86"/>
      <c r="H850" s="87"/>
      <c r="I850" s="87"/>
      <c r="J850" s="87"/>
      <c r="K850" s="86"/>
      <c r="L850" s="86"/>
      <c r="M850" s="86"/>
      <c r="N850" s="86"/>
      <c r="O850" s="87"/>
      <c r="P850" s="87"/>
      <c r="Q850" s="87"/>
    </row>
    <row x14ac:dyDescent="0.25" r="851" customHeight="1" ht="17.25">
      <c r="A851" s="156"/>
      <c r="B851" s="157"/>
      <c r="C851" s="155"/>
      <c r="D851" s="155"/>
      <c r="E851" s="155"/>
      <c r="F851" s="155"/>
      <c r="G851" s="86"/>
      <c r="H851" s="87"/>
      <c r="I851" s="87"/>
      <c r="J851" s="87"/>
      <c r="K851" s="86"/>
      <c r="L851" s="86"/>
      <c r="M851" s="86"/>
      <c r="N851" s="86"/>
      <c r="O851" s="87"/>
      <c r="P851" s="87"/>
      <c r="Q851" s="87"/>
    </row>
    <row x14ac:dyDescent="0.25" r="852" customHeight="1" ht="17.25">
      <c r="A852" s="156"/>
      <c r="B852" s="157"/>
      <c r="C852" s="155"/>
      <c r="D852" s="155"/>
      <c r="E852" s="155"/>
      <c r="F852" s="155"/>
      <c r="G852" s="86"/>
      <c r="H852" s="87"/>
      <c r="I852" s="87"/>
      <c r="J852" s="87"/>
      <c r="K852" s="86"/>
      <c r="L852" s="86"/>
      <c r="M852" s="86"/>
      <c r="N852" s="86"/>
      <c r="O852" s="87"/>
      <c r="P852" s="87"/>
      <c r="Q852" s="87"/>
    </row>
    <row x14ac:dyDescent="0.25" r="853" customHeight="1" ht="17.25">
      <c r="A853" s="156"/>
      <c r="B853" s="157"/>
      <c r="C853" s="155"/>
      <c r="D853" s="155"/>
      <c r="E853" s="155"/>
      <c r="F853" s="155"/>
      <c r="G853" s="86"/>
      <c r="H853" s="87"/>
      <c r="I853" s="87"/>
      <c r="J853" s="87"/>
      <c r="K853" s="86"/>
      <c r="L853" s="86"/>
      <c r="M853" s="86"/>
      <c r="N853" s="86"/>
      <c r="O853" s="87"/>
      <c r="P853" s="87"/>
      <c r="Q853" s="87"/>
    </row>
    <row x14ac:dyDescent="0.25" r="854" customHeight="1" ht="17.25">
      <c r="A854" s="156"/>
      <c r="B854" s="157"/>
      <c r="C854" s="155"/>
      <c r="D854" s="155"/>
      <c r="E854" s="155"/>
      <c r="F854" s="155"/>
      <c r="G854" s="86"/>
      <c r="H854" s="87"/>
      <c r="I854" s="87"/>
      <c r="J854" s="87"/>
      <c r="K854" s="86"/>
      <c r="L854" s="86"/>
      <c r="M854" s="86"/>
      <c r="N854" s="86"/>
      <c r="O854" s="87"/>
      <c r="P854" s="87"/>
      <c r="Q854" s="87"/>
    </row>
    <row x14ac:dyDescent="0.25" r="855" customHeight="1" ht="17.25">
      <c r="A855" s="156"/>
      <c r="B855" s="157"/>
      <c r="C855" s="155"/>
      <c r="D855" s="155"/>
      <c r="E855" s="155"/>
      <c r="F855" s="155"/>
      <c r="G855" s="86"/>
      <c r="H855" s="87"/>
      <c r="I855" s="87"/>
      <c r="J855" s="87"/>
      <c r="K855" s="86"/>
      <c r="L855" s="86"/>
      <c r="M855" s="86"/>
      <c r="N855" s="86"/>
      <c r="O855" s="87"/>
      <c r="P855" s="87"/>
      <c r="Q855" s="87"/>
    </row>
    <row x14ac:dyDescent="0.25" r="856" customHeight="1" ht="17.25">
      <c r="A856" s="156"/>
      <c r="B856" s="157"/>
      <c r="C856" s="155"/>
      <c r="D856" s="155"/>
      <c r="E856" s="155"/>
      <c r="F856" s="155"/>
      <c r="G856" s="86"/>
      <c r="H856" s="87"/>
      <c r="I856" s="87"/>
      <c r="J856" s="87"/>
      <c r="K856" s="86"/>
      <c r="L856" s="86"/>
      <c r="M856" s="86"/>
      <c r="N856" s="86"/>
      <c r="O856" s="87"/>
      <c r="P856" s="87"/>
      <c r="Q856" s="87"/>
    </row>
    <row x14ac:dyDescent="0.25" r="857" customHeight="1" ht="17.25">
      <c r="A857" s="156"/>
      <c r="B857" s="157"/>
      <c r="C857" s="155"/>
      <c r="D857" s="155"/>
      <c r="E857" s="155"/>
      <c r="F857" s="155"/>
      <c r="G857" s="86"/>
      <c r="H857" s="87"/>
      <c r="I857" s="87"/>
      <c r="J857" s="87"/>
      <c r="K857" s="86"/>
      <c r="L857" s="86"/>
      <c r="M857" s="86"/>
      <c r="N857" s="86"/>
      <c r="O857" s="87"/>
      <c r="P857" s="87"/>
      <c r="Q857" s="87"/>
    </row>
    <row x14ac:dyDescent="0.25" r="858" customHeight="1" ht="17.25">
      <c r="A858" s="156"/>
      <c r="B858" s="157"/>
      <c r="C858" s="155"/>
      <c r="D858" s="155"/>
      <c r="E858" s="155"/>
      <c r="F858" s="155"/>
      <c r="G858" s="86"/>
      <c r="H858" s="87"/>
      <c r="I858" s="87"/>
      <c r="J858" s="87"/>
      <c r="K858" s="86"/>
      <c r="L858" s="86"/>
      <c r="M858" s="86"/>
      <c r="N858" s="86"/>
      <c r="O858" s="87"/>
      <c r="P858" s="87"/>
      <c r="Q858" s="87"/>
    </row>
    <row x14ac:dyDescent="0.25" r="859" customHeight="1" ht="17.25">
      <c r="A859" s="156"/>
      <c r="B859" s="157"/>
      <c r="C859" s="155"/>
      <c r="D859" s="155"/>
      <c r="E859" s="155"/>
      <c r="F859" s="155"/>
      <c r="G859" s="86"/>
      <c r="H859" s="87"/>
      <c r="I859" s="87"/>
      <c r="J859" s="87"/>
      <c r="K859" s="86"/>
      <c r="L859" s="86"/>
      <c r="M859" s="86"/>
      <c r="N859" s="86"/>
      <c r="O859" s="87"/>
      <c r="P859" s="87"/>
      <c r="Q859" s="87"/>
    </row>
    <row x14ac:dyDescent="0.25" r="860" customHeight="1" ht="17.25">
      <c r="A860" s="156"/>
      <c r="B860" s="157"/>
      <c r="C860" s="155"/>
      <c r="D860" s="155"/>
      <c r="E860" s="155"/>
      <c r="F860" s="155"/>
      <c r="G860" s="86"/>
      <c r="H860" s="87"/>
      <c r="I860" s="87"/>
      <c r="J860" s="87"/>
      <c r="K860" s="86"/>
      <c r="L860" s="86"/>
      <c r="M860" s="86"/>
      <c r="N860" s="86"/>
      <c r="O860" s="87"/>
      <c r="P860" s="87"/>
      <c r="Q860" s="87"/>
    </row>
    <row x14ac:dyDescent="0.25" r="861" customHeight="1" ht="17.25">
      <c r="A861" s="156"/>
      <c r="B861" s="157"/>
      <c r="C861" s="155"/>
      <c r="D861" s="155"/>
      <c r="E861" s="155"/>
      <c r="F861" s="155"/>
      <c r="G861" s="86"/>
      <c r="H861" s="87"/>
      <c r="I861" s="87"/>
      <c r="J861" s="87"/>
      <c r="K861" s="86"/>
      <c r="L861" s="86"/>
      <c r="M861" s="86"/>
      <c r="N861" s="86"/>
      <c r="O861" s="87"/>
      <c r="P861" s="87"/>
      <c r="Q861" s="87"/>
    </row>
    <row x14ac:dyDescent="0.25" r="862" customHeight="1" ht="17.25">
      <c r="A862" s="156"/>
      <c r="B862" s="157"/>
      <c r="C862" s="155"/>
      <c r="D862" s="155"/>
      <c r="E862" s="155"/>
      <c r="F862" s="155"/>
      <c r="G862" s="86"/>
      <c r="H862" s="87"/>
      <c r="I862" s="87"/>
      <c r="J862" s="87"/>
      <c r="K862" s="86"/>
      <c r="L862" s="86"/>
      <c r="M862" s="86"/>
      <c r="N862" s="86"/>
      <c r="O862" s="87"/>
      <c r="P862" s="87"/>
      <c r="Q862" s="87"/>
    </row>
    <row x14ac:dyDescent="0.25" r="863" customHeight="1" ht="17.25">
      <c r="A863" s="156"/>
      <c r="B863" s="157"/>
      <c r="C863" s="155"/>
      <c r="D863" s="155"/>
      <c r="E863" s="155"/>
      <c r="F863" s="155"/>
      <c r="G863" s="86"/>
      <c r="H863" s="87"/>
      <c r="I863" s="87"/>
      <c r="J863" s="87"/>
      <c r="K863" s="86"/>
      <c r="L863" s="86"/>
      <c r="M863" s="86"/>
      <c r="N863" s="86"/>
      <c r="O863" s="87"/>
      <c r="P863" s="87"/>
      <c r="Q863" s="87"/>
    </row>
    <row x14ac:dyDescent="0.25" r="864" customHeight="1" ht="17.25">
      <c r="A864" s="156"/>
      <c r="B864" s="157"/>
      <c r="C864" s="155"/>
      <c r="D864" s="155"/>
      <c r="E864" s="155"/>
      <c r="F864" s="155"/>
      <c r="G864" s="86"/>
      <c r="H864" s="87"/>
      <c r="I864" s="87"/>
      <c r="J864" s="87"/>
      <c r="K864" s="86"/>
      <c r="L864" s="86"/>
      <c r="M864" s="86"/>
      <c r="N864" s="86"/>
      <c r="O864" s="87"/>
      <c r="P864" s="87"/>
      <c r="Q864" s="87"/>
    </row>
    <row x14ac:dyDescent="0.25" r="865" customHeight="1" ht="17.25">
      <c r="A865" s="156"/>
      <c r="B865" s="157"/>
      <c r="C865" s="155"/>
      <c r="D865" s="155"/>
      <c r="E865" s="155"/>
      <c r="F865" s="155"/>
      <c r="G865" s="86"/>
      <c r="H865" s="87"/>
      <c r="I865" s="87"/>
      <c r="J865" s="87"/>
      <c r="K865" s="86"/>
      <c r="L865" s="86"/>
      <c r="M865" s="86"/>
      <c r="N865" s="86"/>
      <c r="O865" s="87"/>
      <c r="P865" s="87"/>
      <c r="Q865" s="87"/>
    </row>
    <row x14ac:dyDescent="0.25" r="866" customHeight="1" ht="17.25">
      <c r="A866" s="156"/>
      <c r="B866" s="157"/>
      <c r="C866" s="155"/>
      <c r="D866" s="155"/>
      <c r="E866" s="155"/>
      <c r="F866" s="155"/>
      <c r="G866" s="86"/>
      <c r="H866" s="87"/>
      <c r="I866" s="87"/>
      <c r="J866" s="87"/>
      <c r="K866" s="86"/>
      <c r="L866" s="86"/>
      <c r="M866" s="86"/>
      <c r="N866" s="86"/>
      <c r="O866" s="87"/>
      <c r="P866" s="87"/>
      <c r="Q866" s="87"/>
    </row>
    <row x14ac:dyDescent="0.25" r="867" customHeight="1" ht="17.25">
      <c r="A867" s="156"/>
      <c r="B867" s="157"/>
      <c r="C867" s="155"/>
      <c r="D867" s="155"/>
      <c r="E867" s="155"/>
      <c r="F867" s="155"/>
      <c r="G867" s="86"/>
      <c r="H867" s="87"/>
      <c r="I867" s="87"/>
      <c r="J867" s="87"/>
      <c r="K867" s="86"/>
      <c r="L867" s="86"/>
      <c r="M867" s="86"/>
      <c r="N867" s="86"/>
      <c r="O867" s="87"/>
      <c r="P867" s="87"/>
      <c r="Q867" s="87"/>
    </row>
    <row x14ac:dyDescent="0.25" r="868" customHeight="1" ht="17.25">
      <c r="A868" s="156"/>
      <c r="B868" s="157"/>
      <c r="C868" s="155"/>
      <c r="D868" s="155"/>
      <c r="E868" s="155"/>
      <c r="F868" s="155"/>
      <c r="G868" s="86"/>
      <c r="H868" s="87"/>
      <c r="I868" s="87"/>
      <c r="J868" s="87"/>
      <c r="K868" s="86"/>
      <c r="L868" s="86"/>
      <c r="M868" s="86"/>
      <c r="N868" s="86"/>
      <c r="O868" s="87"/>
      <c r="P868" s="87"/>
      <c r="Q868" s="87"/>
    </row>
    <row x14ac:dyDescent="0.25" r="869" customHeight="1" ht="17.25">
      <c r="A869" s="156"/>
      <c r="B869" s="157"/>
      <c r="C869" s="155"/>
      <c r="D869" s="155"/>
      <c r="E869" s="155"/>
      <c r="F869" s="155"/>
      <c r="G869" s="86"/>
      <c r="H869" s="87"/>
      <c r="I869" s="87"/>
      <c r="J869" s="87"/>
      <c r="K869" s="86"/>
      <c r="L869" s="86"/>
      <c r="M869" s="86"/>
      <c r="N869" s="86"/>
      <c r="O869" s="87"/>
      <c r="P869" s="87"/>
      <c r="Q869" s="87"/>
    </row>
    <row x14ac:dyDescent="0.25" r="870" customHeight="1" ht="17.25">
      <c r="A870" s="156"/>
      <c r="B870" s="157"/>
      <c r="C870" s="155"/>
      <c r="D870" s="155"/>
      <c r="E870" s="155"/>
      <c r="F870" s="155"/>
      <c r="G870" s="86"/>
      <c r="H870" s="87"/>
      <c r="I870" s="87"/>
      <c r="J870" s="87"/>
      <c r="K870" s="86"/>
      <c r="L870" s="86"/>
      <c r="M870" s="86"/>
      <c r="N870" s="86"/>
      <c r="O870" s="87"/>
      <c r="P870" s="87"/>
      <c r="Q870" s="87"/>
    </row>
    <row x14ac:dyDescent="0.25" r="871" customHeight="1" ht="17.25">
      <c r="A871" s="156"/>
      <c r="B871" s="157"/>
      <c r="C871" s="155"/>
      <c r="D871" s="155"/>
      <c r="E871" s="155"/>
      <c r="F871" s="155"/>
      <c r="G871" s="86"/>
      <c r="H871" s="87"/>
      <c r="I871" s="87"/>
      <c r="J871" s="87"/>
      <c r="K871" s="86"/>
      <c r="L871" s="86"/>
      <c r="M871" s="86"/>
      <c r="N871" s="86"/>
      <c r="O871" s="87"/>
      <c r="P871" s="87"/>
      <c r="Q871" s="87"/>
    </row>
    <row x14ac:dyDescent="0.25" r="872" customHeight="1" ht="17.25">
      <c r="A872" s="156"/>
      <c r="B872" s="157"/>
      <c r="C872" s="155"/>
      <c r="D872" s="155"/>
      <c r="E872" s="155"/>
      <c r="F872" s="155"/>
      <c r="G872" s="86"/>
      <c r="H872" s="87"/>
      <c r="I872" s="87"/>
      <c r="J872" s="87"/>
      <c r="K872" s="86"/>
      <c r="L872" s="86"/>
      <c r="M872" s="86"/>
      <c r="N872" s="86"/>
      <c r="O872" s="87"/>
      <c r="P872" s="87"/>
      <c r="Q872" s="87"/>
    </row>
    <row x14ac:dyDescent="0.25" r="873" customHeight="1" ht="17.25">
      <c r="A873" s="156"/>
      <c r="B873" s="157"/>
      <c r="C873" s="155"/>
      <c r="D873" s="155"/>
      <c r="E873" s="155"/>
      <c r="F873" s="155"/>
      <c r="G873" s="86"/>
      <c r="H873" s="87"/>
      <c r="I873" s="87"/>
      <c r="J873" s="87"/>
      <c r="K873" s="86"/>
      <c r="L873" s="86"/>
      <c r="M873" s="86"/>
      <c r="N873" s="86"/>
      <c r="O873" s="87"/>
      <c r="P873" s="87"/>
      <c r="Q873" s="87"/>
    </row>
    <row x14ac:dyDescent="0.25" r="874" customHeight="1" ht="17.25">
      <c r="A874" s="156"/>
      <c r="B874" s="157"/>
      <c r="C874" s="155"/>
      <c r="D874" s="155"/>
      <c r="E874" s="155"/>
      <c r="F874" s="155"/>
      <c r="G874" s="86"/>
      <c r="H874" s="87"/>
      <c r="I874" s="87"/>
      <c r="J874" s="87"/>
      <c r="K874" s="86"/>
      <c r="L874" s="86"/>
      <c r="M874" s="86"/>
      <c r="N874" s="86"/>
      <c r="O874" s="87"/>
      <c r="P874" s="87"/>
      <c r="Q874" s="87"/>
    </row>
    <row x14ac:dyDescent="0.25" r="875" customHeight="1" ht="17.25">
      <c r="A875" s="156"/>
      <c r="B875" s="157"/>
      <c r="C875" s="155"/>
      <c r="D875" s="155"/>
      <c r="E875" s="155"/>
      <c r="F875" s="155"/>
      <c r="G875" s="86"/>
      <c r="H875" s="87"/>
      <c r="I875" s="87"/>
      <c r="J875" s="87"/>
      <c r="K875" s="86"/>
      <c r="L875" s="86"/>
      <c r="M875" s="86"/>
      <c r="N875" s="86"/>
      <c r="O875" s="87"/>
      <c r="P875" s="87"/>
      <c r="Q875" s="87"/>
    </row>
    <row x14ac:dyDescent="0.25" r="876" customHeight="1" ht="17.25">
      <c r="A876" s="156"/>
      <c r="B876" s="157"/>
      <c r="C876" s="155"/>
      <c r="D876" s="155"/>
      <c r="E876" s="155"/>
      <c r="F876" s="155"/>
      <c r="G876" s="86"/>
      <c r="H876" s="87"/>
      <c r="I876" s="87"/>
      <c r="J876" s="87"/>
      <c r="K876" s="86"/>
      <c r="L876" s="86"/>
      <c r="M876" s="86"/>
      <c r="N876" s="86"/>
      <c r="O876" s="87"/>
      <c r="P876" s="87"/>
      <c r="Q876" s="87"/>
    </row>
    <row x14ac:dyDescent="0.25" r="877" customHeight="1" ht="17.25">
      <c r="A877" s="156"/>
      <c r="B877" s="157"/>
      <c r="C877" s="155"/>
      <c r="D877" s="155"/>
      <c r="E877" s="155"/>
      <c r="F877" s="155"/>
      <c r="G877" s="86"/>
      <c r="H877" s="87"/>
      <c r="I877" s="87"/>
      <c r="J877" s="87"/>
      <c r="K877" s="86"/>
      <c r="L877" s="86"/>
      <c r="M877" s="86"/>
      <c r="N877" s="86"/>
      <c r="O877" s="87"/>
      <c r="P877" s="87"/>
      <c r="Q877" s="87"/>
    </row>
    <row x14ac:dyDescent="0.25" r="878" customHeight="1" ht="17.25">
      <c r="A878" s="156"/>
      <c r="B878" s="157"/>
      <c r="C878" s="155"/>
      <c r="D878" s="155"/>
      <c r="E878" s="155"/>
      <c r="F878" s="155"/>
      <c r="G878" s="86"/>
      <c r="H878" s="87"/>
      <c r="I878" s="87"/>
      <c r="J878" s="87"/>
      <c r="K878" s="86"/>
      <c r="L878" s="86"/>
      <c r="M878" s="86"/>
      <c r="N878" s="86"/>
      <c r="O878" s="87"/>
      <c r="P878" s="87"/>
      <c r="Q878" s="87"/>
    </row>
    <row x14ac:dyDescent="0.25" r="879" customHeight="1" ht="17.25">
      <c r="A879" s="156"/>
      <c r="B879" s="157"/>
      <c r="C879" s="155"/>
      <c r="D879" s="155"/>
      <c r="E879" s="155"/>
      <c r="F879" s="155"/>
      <c r="G879" s="86"/>
      <c r="H879" s="87"/>
      <c r="I879" s="87"/>
      <c r="J879" s="87"/>
      <c r="K879" s="86"/>
      <c r="L879" s="86"/>
      <c r="M879" s="86"/>
      <c r="N879" s="86"/>
      <c r="O879" s="87"/>
      <c r="P879" s="87"/>
      <c r="Q879" s="87"/>
    </row>
    <row x14ac:dyDescent="0.25" r="880" customHeight="1" ht="17.25">
      <c r="A880" s="156"/>
      <c r="B880" s="157"/>
      <c r="C880" s="155"/>
      <c r="D880" s="155"/>
      <c r="E880" s="155"/>
      <c r="F880" s="155"/>
      <c r="G880" s="86"/>
      <c r="H880" s="87"/>
      <c r="I880" s="87"/>
      <c r="J880" s="87"/>
      <c r="K880" s="86"/>
      <c r="L880" s="86"/>
      <c r="M880" s="86"/>
      <c r="N880" s="86"/>
      <c r="O880" s="87"/>
      <c r="P880" s="87"/>
      <c r="Q880" s="87"/>
    </row>
    <row x14ac:dyDescent="0.25" r="881" customHeight="1" ht="17.25">
      <c r="A881" s="156"/>
      <c r="B881" s="157"/>
      <c r="C881" s="155"/>
      <c r="D881" s="155"/>
      <c r="E881" s="155"/>
      <c r="F881" s="155"/>
      <c r="G881" s="86"/>
      <c r="H881" s="87"/>
      <c r="I881" s="87"/>
      <c r="J881" s="87"/>
      <c r="K881" s="86"/>
      <c r="L881" s="86"/>
      <c r="M881" s="86"/>
      <c r="N881" s="86"/>
      <c r="O881" s="87"/>
      <c r="P881" s="87"/>
      <c r="Q881" s="87"/>
    </row>
    <row x14ac:dyDescent="0.25" r="882" customHeight="1" ht="17.25">
      <c r="A882" s="156"/>
      <c r="B882" s="157"/>
      <c r="C882" s="155"/>
      <c r="D882" s="155"/>
      <c r="E882" s="155"/>
      <c r="F882" s="155"/>
      <c r="G882" s="86"/>
      <c r="H882" s="87"/>
      <c r="I882" s="87"/>
      <c r="J882" s="87"/>
      <c r="K882" s="86"/>
      <c r="L882" s="86"/>
      <c r="M882" s="86"/>
      <c r="N882" s="86"/>
      <c r="O882" s="87"/>
      <c r="P882" s="87"/>
      <c r="Q882" s="87"/>
    </row>
    <row x14ac:dyDescent="0.25" r="883" customHeight="1" ht="17.25">
      <c r="A883" s="156"/>
      <c r="B883" s="157"/>
      <c r="C883" s="155"/>
      <c r="D883" s="155"/>
      <c r="E883" s="155"/>
      <c r="F883" s="155"/>
      <c r="G883" s="86"/>
      <c r="H883" s="87"/>
      <c r="I883" s="87"/>
      <c r="J883" s="87"/>
      <c r="K883" s="86"/>
      <c r="L883" s="86"/>
      <c r="M883" s="86"/>
      <c r="N883" s="86"/>
      <c r="O883" s="87"/>
      <c r="P883" s="87"/>
      <c r="Q883" s="87"/>
    </row>
    <row x14ac:dyDescent="0.25" r="884" customHeight="1" ht="17.25">
      <c r="A884" s="156"/>
      <c r="B884" s="157"/>
      <c r="C884" s="155"/>
      <c r="D884" s="155"/>
      <c r="E884" s="155"/>
      <c r="F884" s="155"/>
      <c r="G884" s="86"/>
      <c r="H884" s="87"/>
      <c r="I884" s="87"/>
      <c r="J884" s="87"/>
      <c r="K884" s="86"/>
      <c r="L884" s="86"/>
      <c r="M884" s="86"/>
      <c r="N884" s="86"/>
      <c r="O884" s="87"/>
      <c r="P884" s="87"/>
      <c r="Q884" s="87"/>
    </row>
    <row x14ac:dyDescent="0.25" r="885" customHeight="1" ht="17.25">
      <c r="A885" s="156"/>
      <c r="B885" s="157"/>
      <c r="C885" s="155"/>
      <c r="D885" s="155"/>
      <c r="E885" s="155"/>
      <c r="F885" s="155"/>
      <c r="G885" s="86"/>
      <c r="H885" s="87"/>
      <c r="I885" s="87"/>
      <c r="J885" s="87"/>
      <c r="K885" s="86"/>
      <c r="L885" s="86"/>
      <c r="M885" s="86"/>
      <c r="N885" s="86"/>
      <c r="O885" s="87"/>
      <c r="P885" s="87"/>
      <c r="Q885" s="87"/>
    </row>
    <row x14ac:dyDescent="0.25" r="886" customHeight="1" ht="17.25">
      <c r="A886" s="156"/>
      <c r="B886" s="157"/>
      <c r="C886" s="155"/>
      <c r="D886" s="155"/>
      <c r="E886" s="155"/>
      <c r="F886" s="155"/>
      <c r="G886" s="86"/>
      <c r="H886" s="87"/>
      <c r="I886" s="87"/>
      <c r="J886" s="87"/>
      <c r="K886" s="86"/>
      <c r="L886" s="86"/>
      <c r="M886" s="86"/>
      <c r="N886" s="86"/>
      <c r="O886" s="87"/>
      <c r="P886" s="87"/>
      <c r="Q886" s="87"/>
    </row>
    <row x14ac:dyDescent="0.25" r="887" customHeight="1" ht="17.25">
      <c r="A887" s="156"/>
      <c r="B887" s="157"/>
      <c r="C887" s="155"/>
      <c r="D887" s="155"/>
      <c r="E887" s="155"/>
      <c r="F887" s="155"/>
      <c r="G887" s="86"/>
      <c r="H887" s="87"/>
      <c r="I887" s="87"/>
      <c r="J887" s="87"/>
      <c r="K887" s="86"/>
      <c r="L887" s="86"/>
      <c r="M887" s="86"/>
      <c r="N887" s="86"/>
      <c r="O887" s="87"/>
      <c r="P887" s="87"/>
      <c r="Q887" s="87"/>
    </row>
    <row x14ac:dyDescent="0.25" r="888" customHeight="1" ht="17.25">
      <c r="A888" s="156"/>
      <c r="B888" s="157"/>
      <c r="C888" s="155"/>
      <c r="D888" s="155"/>
      <c r="E888" s="155"/>
      <c r="F888" s="155"/>
      <c r="G888" s="86"/>
      <c r="H888" s="87"/>
      <c r="I888" s="87"/>
      <c r="J888" s="87"/>
      <c r="K888" s="86"/>
      <c r="L888" s="86"/>
      <c r="M888" s="86"/>
      <c r="N888" s="86"/>
      <c r="O888" s="87"/>
      <c r="P888" s="87"/>
      <c r="Q888" s="87"/>
    </row>
    <row x14ac:dyDescent="0.25" r="889" customHeight="1" ht="17.25">
      <c r="A889" s="156"/>
      <c r="B889" s="157"/>
      <c r="C889" s="155"/>
      <c r="D889" s="155"/>
      <c r="E889" s="155"/>
      <c r="F889" s="155"/>
      <c r="G889" s="86"/>
      <c r="H889" s="87"/>
      <c r="I889" s="87"/>
      <c r="J889" s="87"/>
      <c r="K889" s="86"/>
      <c r="L889" s="86"/>
      <c r="M889" s="86"/>
      <c r="N889" s="86"/>
      <c r="O889" s="87"/>
      <c r="P889" s="87"/>
      <c r="Q889" s="87"/>
    </row>
    <row x14ac:dyDescent="0.25" r="890" customHeight="1" ht="17.25">
      <c r="A890" s="156"/>
      <c r="B890" s="157"/>
      <c r="C890" s="155"/>
      <c r="D890" s="155"/>
      <c r="E890" s="155"/>
      <c r="F890" s="155"/>
      <c r="G890" s="86"/>
      <c r="H890" s="87"/>
      <c r="I890" s="87"/>
      <c r="J890" s="87"/>
      <c r="K890" s="86"/>
      <c r="L890" s="86"/>
      <c r="M890" s="86"/>
      <c r="N890" s="86"/>
      <c r="O890" s="87"/>
      <c r="P890" s="87"/>
      <c r="Q890" s="87"/>
    </row>
    <row x14ac:dyDescent="0.25" r="891" customHeight="1" ht="17.25">
      <c r="A891" s="156"/>
      <c r="B891" s="157"/>
      <c r="C891" s="155"/>
      <c r="D891" s="155"/>
      <c r="E891" s="155"/>
      <c r="F891" s="155"/>
      <c r="G891" s="86"/>
      <c r="H891" s="87"/>
      <c r="I891" s="87"/>
      <c r="J891" s="87"/>
      <c r="K891" s="86"/>
      <c r="L891" s="86"/>
      <c r="M891" s="86"/>
      <c r="N891" s="86"/>
      <c r="O891" s="87"/>
      <c r="P891" s="87"/>
      <c r="Q891" s="87"/>
    </row>
    <row x14ac:dyDescent="0.25" r="892" customHeight="1" ht="17.25">
      <c r="A892" s="156"/>
      <c r="B892" s="157"/>
      <c r="C892" s="155"/>
      <c r="D892" s="155"/>
      <c r="E892" s="155"/>
      <c r="F892" s="155"/>
      <c r="G892" s="86"/>
      <c r="H892" s="87"/>
      <c r="I892" s="87"/>
      <c r="J892" s="87"/>
      <c r="K892" s="86"/>
      <c r="L892" s="86"/>
      <c r="M892" s="86"/>
      <c r="N892" s="86"/>
      <c r="O892" s="87"/>
      <c r="P892" s="87"/>
      <c r="Q892" s="87"/>
    </row>
    <row x14ac:dyDescent="0.25" r="893" customHeight="1" ht="17.25">
      <c r="A893" s="156"/>
      <c r="B893" s="157"/>
      <c r="C893" s="155"/>
      <c r="D893" s="155"/>
      <c r="E893" s="155"/>
      <c r="F893" s="155"/>
      <c r="G893" s="86"/>
      <c r="H893" s="87"/>
      <c r="I893" s="87"/>
      <c r="J893" s="87"/>
      <c r="K893" s="86"/>
      <c r="L893" s="86"/>
      <c r="M893" s="86"/>
      <c r="N893" s="86"/>
      <c r="O893" s="87"/>
      <c r="P893" s="87"/>
      <c r="Q893" s="87"/>
    </row>
    <row x14ac:dyDescent="0.25" r="894" customHeight="1" ht="17.25">
      <c r="A894" s="156"/>
      <c r="B894" s="157"/>
      <c r="C894" s="155"/>
      <c r="D894" s="155"/>
      <c r="E894" s="155"/>
      <c r="F894" s="155"/>
      <c r="G894" s="86"/>
      <c r="H894" s="87"/>
      <c r="I894" s="87"/>
      <c r="J894" s="87"/>
      <c r="K894" s="86"/>
      <c r="L894" s="86"/>
      <c r="M894" s="86"/>
      <c r="N894" s="86"/>
      <c r="O894" s="87"/>
      <c r="P894" s="87"/>
      <c r="Q894" s="87"/>
    </row>
    <row x14ac:dyDescent="0.25" r="895" customHeight="1" ht="17.25">
      <c r="A895" s="156"/>
      <c r="B895" s="157"/>
      <c r="C895" s="155"/>
      <c r="D895" s="155"/>
      <c r="E895" s="155"/>
      <c r="F895" s="155"/>
      <c r="G895" s="86"/>
      <c r="H895" s="87"/>
      <c r="I895" s="87"/>
      <c r="J895" s="87"/>
      <c r="K895" s="86"/>
      <c r="L895" s="86"/>
      <c r="M895" s="86"/>
      <c r="N895" s="86"/>
      <c r="O895" s="87"/>
      <c r="P895" s="87"/>
      <c r="Q895" s="87"/>
    </row>
    <row x14ac:dyDescent="0.25" r="896" customHeight="1" ht="17.25">
      <c r="A896" s="156"/>
      <c r="B896" s="157"/>
      <c r="C896" s="155"/>
      <c r="D896" s="155"/>
      <c r="E896" s="155"/>
      <c r="F896" s="155"/>
      <c r="G896" s="86"/>
      <c r="H896" s="87"/>
      <c r="I896" s="87"/>
      <c r="J896" s="87"/>
      <c r="K896" s="86"/>
      <c r="L896" s="86"/>
      <c r="M896" s="86"/>
      <c r="N896" s="86"/>
      <c r="O896" s="87"/>
      <c r="P896" s="87"/>
      <c r="Q896" s="87"/>
    </row>
    <row x14ac:dyDescent="0.25" r="897" customHeight="1" ht="17.25">
      <c r="A897" s="156"/>
      <c r="B897" s="157"/>
      <c r="C897" s="155"/>
      <c r="D897" s="155"/>
      <c r="E897" s="155"/>
      <c r="F897" s="155"/>
      <c r="G897" s="86"/>
      <c r="H897" s="87"/>
      <c r="I897" s="87"/>
      <c r="J897" s="87"/>
      <c r="K897" s="86"/>
      <c r="L897" s="86"/>
      <c r="M897" s="86"/>
      <c r="N897" s="86"/>
      <c r="O897" s="87"/>
      <c r="P897" s="87"/>
      <c r="Q897" s="87"/>
    </row>
    <row x14ac:dyDescent="0.25" r="898" customHeight="1" ht="17.25">
      <c r="A898" s="156"/>
      <c r="B898" s="157"/>
      <c r="C898" s="155"/>
      <c r="D898" s="155"/>
      <c r="E898" s="155"/>
      <c r="F898" s="155"/>
      <c r="G898" s="86"/>
      <c r="H898" s="87"/>
      <c r="I898" s="87"/>
      <c r="J898" s="87"/>
      <c r="K898" s="86"/>
      <c r="L898" s="86"/>
      <c r="M898" s="86"/>
      <c r="N898" s="86"/>
      <c r="O898" s="87"/>
      <c r="P898" s="87"/>
      <c r="Q898" s="87"/>
    </row>
    <row x14ac:dyDescent="0.25" r="899" customHeight="1" ht="17.25">
      <c r="A899" s="156"/>
      <c r="B899" s="157"/>
      <c r="C899" s="155"/>
      <c r="D899" s="155"/>
      <c r="E899" s="155"/>
      <c r="F899" s="155"/>
      <c r="G899" s="86"/>
      <c r="H899" s="87"/>
      <c r="I899" s="87"/>
      <c r="J899" s="87"/>
      <c r="K899" s="86"/>
      <c r="L899" s="86"/>
      <c r="M899" s="86"/>
      <c r="N899" s="86"/>
      <c r="O899" s="87"/>
      <c r="P899" s="87"/>
      <c r="Q899" s="87"/>
    </row>
    <row x14ac:dyDescent="0.25" r="900" customHeight="1" ht="17.25">
      <c r="A900" s="156"/>
      <c r="B900" s="157"/>
      <c r="C900" s="155"/>
      <c r="D900" s="155"/>
      <c r="E900" s="155"/>
      <c r="F900" s="155"/>
      <c r="G900" s="86"/>
      <c r="H900" s="87"/>
      <c r="I900" s="87"/>
      <c r="J900" s="87"/>
      <c r="K900" s="86"/>
      <c r="L900" s="86"/>
      <c r="M900" s="86"/>
      <c r="N900" s="86"/>
      <c r="O900" s="87"/>
      <c r="P900" s="87"/>
      <c r="Q900" s="87"/>
    </row>
    <row x14ac:dyDescent="0.25" r="901" customHeight="1" ht="17.25">
      <c r="A901" s="156"/>
      <c r="B901" s="157"/>
      <c r="C901" s="155"/>
      <c r="D901" s="155"/>
      <c r="E901" s="155"/>
      <c r="F901" s="155"/>
      <c r="G901" s="86"/>
      <c r="H901" s="87"/>
      <c r="I901" s="87"/>
      <c r="J901" s="87"/>
      <c r="K901" s="86"/>
      <c r="L901" s="86"/>
      <c r="M901" s="86"/>
      <c r="N901" s="86"/>
      <c r="O901" s="87"/>
      <c r="P901" s="87"/>
      <c r="Q901" s="87"/>
    </row>
    <row x14ac:dyDescent="0.25" r="902" customHeight="1" ht="17.25">
      <c r="A902" s="156"/>
      <c r="B902" s="157"/>
      <c r="C902" s="155"/>
      <c r="D902" s="155"/>
      <c r="E902" s="155"/>
      <c r="F902" s="155"/>
      <c r="G902" s="86"/>
      <c r="H902" s="87"/>
      <c r="I902" s="87"/>
      <c r="J902" s="87"/>
      <c r="K902" s="86"/>
      <c r="L902" s="86"/>
      <c r="M902" s="86"/>
      <c r="N902" s="86"/>
      <c r="O902" s="87"/>
      <c r="P902" s="87"/>
      <c r="Q902" s="87"/>
    </row>
    <row x14ac:dyDescent="0.25" r="903" customHeight="1" ht="17.25">
      <c r="A903" s="156"/>
      <c r="B903" s="157"/>
      <c r="C903" s="155"/>
      <c r="D903" s="155"/>
      <c r="E903" s="155"/>
      <c r="F903" s="155"/>
      <c r="G903" s="86"/>
      <c r="H903" s="87"/>
      <c r="I903" s="87"/>
      <c r="J903" s="87"/>
      <c r="K903" s="86"/>
      <c r="L903" s="86"/>
      <c r="M903" s="86"/>
      <c r="N903" s="86"/>
      <c r="O903" s="87"/>
      <c r="P903" s="87"/>
      <c r="Q903" s="87"/>
    </row>
    <row x14ac:dyDescent="0.25" r="904" customHeight="1" ht="17.25">
      <c r="A904" s="156"/>
      <c r="B904" s="157"/>
      <c r="C904" s="155"/>
      <c r="D904" s="155"/>
      <c r="E904" s="155"/>
      <c r="F904" s="155"/>
      <c r="G904" s="86"/>
      <c r="H904" s="87"/>
      <c r="I904" s="87"/>
      <c r="J904" s="87"/>
      <c r="K904" s="86"/>
      <c r="L904" s="86"/>
      <c r="M904" s="86"/>
      <c r="N904" s="86"/>
      <c r="O904" s="87"/>
      <c r="P904" s="87"/>
      <c r="Q904" s="87"/>
    </row>
    <row x14ac:dyDescent="0.25" r="905" customHeight="1" ht="17.25">
      <c r="A905" s="156"/>
      <c r="B905" s="157"/>
      <c r="C905" s="155"/>
      <c r="D905" s="155"/>
      <c r="E905" s="155"/>
      <c r="F905" s="155"/>
      <c r="G905" s="86"/>
      <c r="H905" s="87"/>
      <c r="I905" s="87"/>
      <c r="J905" s="87"/>
      <c r="K905" s="86"/>
      <c r="L905" s="86"/>
      <c r="M905" s="86"/>
      <c r="N905" s="86"/>
      <c r="O905" s="87"/>
      <c r="P905" s="87"/>
      <c r="Q905" s="87"/>
    </row>
    <row x14ac:dyDescent="0.25" r="906" customHeight="1" ht="17.25">
      <c r="A906" s="156"/>
      <c r="B906" s="157"/>
      <c r="C906" s="155"/>
      <c r="D906" s="155"/>
      <c r="E906" s="155"/>
      <c r="F906" s="155"/>
      <c r="G906" s="86"/>
      <c r="H906" s="87"/>
      <c r="I906" s="87"/>
      <c r="J906" s="87"/>
      <c r="K906" s="86"/>
      <c r="L906" s="86"/>
      <c r="M906" s="86"/>
      <c r="N906" s="86"/>
      <c r="O906" s="87"/>
      <c r="P906" s="87"/>
      <c r="Q906" s="87"/>
    </row>
    <row x14ac:dyDescent="0.25" r="907" customHeight="1" ht="17.25">
      <c r="A907" s="156"/>
      <c r="B907" s="157"/>
      <c r="C907" s="155"/>
      <c r="D907" s="155"/>
      <c r="E907" s="155"/>
      <c r="F907" s="155"/>
      <c r="G907" s="86"/>
      <c r="H907" s="87"/>
      <c r="I907" s="87"/>
      <c r="J907" s="87"/>
      <c r="K907" s="86"/>
      <c r="L907" s="86"/>
      <c r="M907" s="86"/>
      <c r="N907" s="86"/>
      <c r="O907" s="87"/>
      <c r="P907" s="87"/>
      <c r="Q907" s="87"/>
    </row>
    <row x14ac:dyDescent="0.25" r="908" customHeight="1" ht="17.25">
      <c r="A908" s="156"/>
      <c r="B908" s="157"/>
      <c r="C908" s="155"/>
      <c r="D908" s="155"/>
      <c r="E908" s="155"/>
      <c r="F908" s="155"/>
      <c r="G908" s="86"/>
      <c r="H908" s="87"/>
      <c r="I908" s="87"/>
      <c r="J908" s="87"/>
      <c r="K908" s="86"/>
      <c r="L908" s="86"/>
      <c r="M908" s="86"/>
      <c r="N908" s="86"/>
      <c r="O908" s="87"/>
      <c r="P908" s="87"/>
      <c r="Q908" s="87"/>
    </row>
    <row x14ac:dyDescent="0.25" r="909" customHeight="1" ht="17.25">
      <c r="A909" s="156"/>
      <c r="B909" s="157"/>
      <c r="C909" s="155"/>
      <c r="D909" s="155"/>
      <c r="E909" s="155"/>
      <c r="F909" s="155"/>
      <c r="G909" s="86"/>
      <c r="H909" s="87"/>
      <c r="I909" s="87"/>
      <c r="J909" s="87"/>
      <c r="K909" s="86"/>
      <c r="L909" s="86"/>
      <c r="M909" s="86"/>
      <c r="N909" s="86"/>
      <c r="O909" s="87"/>
      <c r="P909" s="87"/>
      <c r="Q909" s="87"/>
    </row>
    <row x14ac:dyDescent="0.25" r="910" customHeight="1" ht="17.25">
      <c r="A910" s="156"/>
      <c r="B910" s="157"/>
      <c r="C910" s="155"/>
      <c r="D910" s="155"/>
      <c r="E910" s="155"/>
      <c r="F910" s="155"/>
      <c r="G910" s="86"/>
      <c r="H910" s="87"/>
      <c r="I910" s="87"/>
      <c r="J910" s="87"/>
      <c r="K910" s="86"/>
      <c r="L910" s="86"/>
      <c r="M910" s="86"/>
      <c r="N910" s="86"/>
      <c r="O910" s="87"/>
      <c r="P910" s="87"/>
      <c r="Q910" s="87"/>
    </row>
    <row x14ac:dyDescent="0.25" r="911" customHeight="1" ht="17.25">
      <c r="A911" s="156"/>
      <c r="B911" s="157"/>
      <c r="C911" s="155"/>
      <c r="D911" s="155"/>
      <c r="E911" s="155"/>
      <c r="F911" s="155"/>
      <c r="G911" s="86"/>
      <c r="H911" s="87"/>
      <c r="I911" s="87"/>
      <c r="J911" s="87"/>
      <c r="K911" s="86"/>
      <c r="L911" s="86"/>
      <c r="M911" s="86"/>
      <c r="N911" s="86"/>
      <c r="O911" s="87"/>
      <c r="P911" s="87"/>
      <c r="Q911" s="87"/>
    </row>
    <row x14ac:dyDescent="0.25" r="912" customHeight="1" ht="17.25">
      <c r="A912" s="156"/>
      <c r="B912" s="157"/>
      <c r="C912" s="155"/>
      <c r="D912" s="155"/>
      <c r="E912" s="155"/>
      <c r="F912" s="155"/>
      <c r="G912" s="86"/>
      <c r="H912" s="87"/>
      <c r="I912" s="87"/>
      <c r="J912" s="87"/>
      <c r="K912" s="86"/>
      <c r="L912" s="86"/>
      <c r="M912" s="86"/>
      <c r="N912" s="86"/>
      <c r="O912" s="87"/>
      <c r="P912" s="87"/>
      <c r="Q912" s="87"/>
    </row>
    <row x14ac:dyDescent="0.25" r="913" customHeight="1" ht="17.25">
      <c r="A913" s="156"/>
      <c r="B913" s="157"/>
      <c r="C913" s="155"/>
      <c r="D913" s="155"/>
      <c r="E913" s="155"/>
      <c r="F913" s="155"/>
      <c r="G913" s="86"/>
      <c r="H913" s="87"/>
      <c r="I913" s="87"/>
      <c r="J913" s="87"/>
      <c r="K913" s="86"/>
      <c r="L913" s="86"/>
      <c r="M913" s="86"/>
      <c r="N913" s="86"/>
      <c r="O913" s="87"/>
      <c r="P913" s="87"/>
      <c r="Q913" s="87"/>
    </row>
    <row x14ac:dyDescent="0.25" r="914" customHeight="1" ht="17.25">
      <c r="A914" s="156"/>
      <c r="B914" s="157"/>
      <c r="C914" s="155"/>
      <c r="D914" s="155"/>
      <c r="E914" s="155"/>
      <c r="F914" s="155"/>
      <c r="G914" s="86"/>
      <c r="H914" s="87"/>
      <c r="I914" s="87"/>
      <c r="J914" s="87"/>
      <c r="K914" s="86"/>
      <c r="L914" s="86"/>
      <c r="M914" s="86"/>
      <c r="N914" s="86"/>
      <c r="O914" s="87"/>
      <c r="P914" s="87"/>
      <c r="Q914" s="87"/>
    </row>
    <row x14ac:dyDescent="0.25" r="915" customHeight="1" ht="17.25">
      <c r="A915" s="156"/>
      <c r="B915" s="157"/>
      <c r="C915" s="155"/>
      <c r="D915" s="155"/>
      <c r="E915" s="155"/>
      <c r="F915" s="155"/>
      <c r="G915" s="86"/>
      <c r="H915" s="87"/>
      <c r="I915" s="87"/>
      <c r="J915" s="87"/>
      <c r="K915" s="86"/>
      <c r="L915" s="86"/>
      <c r="M915" s="86"/>
      <c r="N915" s="86"/>
      <c r="O915" s="87"/>
      <c r="P915" s="87"/>
      <c r="Q915" s="87"/>
    </row>
    <row x14ac:dyDescent="0.25" r="916" customHeight="1" ht="17.25">
      <c r="A916" s="156"/>
      <c r="B916" s="157"/>
      <c r="C916" s="155"/>
      <c r="D916" s="155"/>
      <c r="E916" s="155"/>
      <c r="F916" s="155"/>
      <c r="G916" s="86"/>
      <c r="H916" s="87"/>
      <c r="I916" s="87"/>
      <c r="J916" s="87"/>
      <c r="K916" s="86"/>
      <c r="L916" s="86"/>
      <c r="M916" s="86"/>
      <c r="N916" s="86"/>
      <c r="O916" s="87"/>
      <c r="P916" s="87"/>
      <c r="Q916" s="87"/>
    </row>
    <row x14ac:dyDescent="0.25" r="917" customHeight="1" ht="17.25">
      <c r="A917" s="156"/>
      <c r="B917" s="157"/>
      <c r="C917" s="155"/>
      <c r="D917" s="155"/>
      <c r="E917" s="155"/>
      <c r="F917" s="155"/>
      <c r="G917" s="86"/>
      <c r="H917" s="87"/>
      <c r="I917" s="87"/>
      <c r="J917" s="87"/>
      <c r="K917" s="86"/>
      <c r="L917" s="86"/>
      <c r="M917" s="86"/>
      <c r="N917" s="86"/>
      <c r="O917" s="87"/>
      <c r="P917" s="87"/>
      <c r="Q917" s="87"/>
    </row>
    <row x14ac:dyDescent="0.25" r="918" customHeight="1" ht="17.25">
      <c r="A918" s="156"/>
      <c r="B918" s="157"/>
      <c r="C918" s="155"/>
      <c r="D918" s="155"/>
      <c r="E918" s="155"/>
      <c r="F918" s="155"/>
      <c r="G918" s="86"/>
      <c r="H918" s="87"/>
      <c r="I918" s="87"/>
      <c r="J918" s="87"/>
      <c r="K918" s="86"/>
      <c r="L918" s="86"/>
      <c r="M918" s="86"/>
      <c r="N918" s="86"/>
      <c r="O918" s="87"/>
      <c r="P918" s="87"/>
      <c r="Q918" s="87"/>
    </row>
    <row x14ac:dyDescent="0.25" r="919" customHeight="1" ht="17.25">
      <c r="A919" s="156"/>
      <c r="B919" s="157"/>
      <c r="C919" s="155"/>
      <c r="D919" s="155"/>
      <c r="E919" s="155"/>
      <c r="F919" s="155"/>
      <c r="G919" s="86"/>
      <c r="H919" s="87"/>
      <c r="I919" s="87"/>
      <c r="J919" s="87"/>
      <c r="K919" s="86"/>
      <c r="L919" s="86"/>
      <c r="M919" s="86"/>
      <c r="N919" s="86"/>
      <c r="O919" s="87"/>
      <c r="P919" s="87"/>
      <c r="Q919" s="87"/>
    </row>
    <row x14ac:dyDescent="0.25" r="920" customHeight="1" ht="17.25">
      <c r="A920" s="156"/>
      <c r="B920" s="157"/>
      <c r="C920" s="155"/>
      <c r="D920" s="155"/>
      <c r="E920" s="155"/>
      <c r="F920" s="155"/>
      <c r="G920" s="86"/>
      <c r="H920" s="87"/>
      <c r="I920" s="87"/>
      <c r="J920" s="87"/>
      <c r="K920" s="86"/>
      <c r="L920" s="86"/>
      <c r="M920" s="86"/>
      <c r="N920" s="86"/>
      <c r="O920" s="87"/>
      <c r="P920" s="87"/>
      <c r="Q920" s="87"/>
    </row>
    <row x14ac:dyDescent="0.25" r="921" customHeight="1" ht="17.25">
      <c r="A921" s="156"/>
      <c r="B921" s="157"/>
      <c r="C921" s="155"/>
      <c r="D921" s="155"/>
      <c r="E921" s="155"/>
      <c r="F921" s="155"/>
      <c r="G921" s="86"/>
      <c r="H921" s="87"/>
      <c r="I921" s="87"/>
      <c r="J921" s="87"/>
      <c r="K921" s="86"/>
      <c r="L921" s="86"/>
      <c r="M921" s="86"/>
      <c r="N921" s="86"/>
      <c r="O921" s="87"/>
      <c r="P921" s="87"/>
      <c r="Q921" s="87"/>
    </row>
    <row x14ac:dyDescent="0.25" r="922" customHeight="1" ht="17.25">
      <c r="A922" s="156"/>
      <c r="B922" s="157"/>
      <c r="C922" s="155"/>
      <c r="D922" s="155"/>
      <c r="E922" s="155"/>
      <c r="F922" s="155"/>
      <c r="G922" s="86"/>
      <c r="H922" s="87"/>
      <c r="I922" s="87"/>
      <c r="J922" s="87"/>
      <c r="K922" s="86"/>
      <c r="L922" s="86"/>
      <c r="M922" s="86"/>
      <c r="N922" s="86"/>
      <c r="O922" s="87"/>
      <c r="P922" s="87"/>
      <c r="Q922" s="87"/>
    </row>
    <row x14ac:dyDescent="0.25" r="923" customHeight="1" ht="17.25">
      <c r="A923" s="156"/>
      <c r="B923" s="157"/>
      <c r="C923" s="155"/>
      <c r="D923" s="155"/>
      <c r="E923" s="155"/>
      <c r="F923" s="155"/>
      <c r="G923" s="86"/>
      <c r="H923" s="87"/>
      <c r="I923" s="87"/>
      <c r="J923" s="87"/>
      <c r="K923" s="86"/>
      <c r="L923" s="86"/>
      <c r="M923" s="86"/>
      <c r="N923" s="86"/>
      <c r="O923" s="87"/>
      <c r="P923" s="87"/>
      <c r="Q923" s="87"/>
    </row>
    <row x14ac:dyDescent="0.25" r="924" customHeight="1" ht="17.25">
      <c r="A924" s="156"/>
      <c r="B924" s="157"/>
      <c r="C924" s="155"/>
      <c r="D924" s="155"/>
      <c r="E924" s="155"/>
      <c r="F924" s="155"/>
      <c r="G924" s="86"/>
      <c r="H924" s="87"/>
      <c r="I924" s="87"/>
      <c r="J924" s="87"/>
      <c r="K924" s="86"/>
      <c r="L924" s="86"/>
      <c r="M924" s="86"/>
      <c r="N924" s="86"/>
      <c r="O924" s="87"/>
      <c r="P924" s="87"/>
      <c r="Q924" s="87"/>
    </row>
    <row x14ac:dyDescent="0.25" r="925" customHeight="1" ht="17.25">
      <c r="A925" s="156"/>
      <c r="B925" s="157"/>
      <c r="C925" s="155"/>
      <c r="D925" s="155"/>
      <c r="E925" s="155"/>
      <c r="F925" s="155"/>
      <c r="G925" s="86"/>
      <c r="H925" s="87"/>
      <c r="I925" s="87"/>
      <c r="J925" s="87"/>
      <c r="K925" s="86"/>
      <c r="L925" s="86"/>
      <c r="M925" s="86"/>
      <c r="N925" s="86"/>
      <c r="O925" s="87"/>
      <c r="P925" s="87"/>
      <c r="Q925" s="87"/>
    </row>
    <row x14ac:dyDescent="0.25" r="926" customHeight="1" ht="17.25">
      <c r="A926" s="156"/>
      <c r="B926" s="157"/>
      <c r="C926" s="155"/>
      <c r="D926" s="155"/>
      <c r="E926" s="155"/>
      <c r="F926" s="155"/>
      <c r="G926" s="86"/>
      <c r="H926" s="87"/>
      <c r="I926" s="87"/>
      <c r="J926" s="87"/>
      <c r="K926" s="86"/>
      <c r="L926" s="86"/>
      <c r="M926" s="86"/>
      <c r="N926" s="86"/>
      <c r="O926" s="87"/>
      <c r="P926" s="87"/>
      <c r="Q926" s="87"/>
    </row>
    <row x14ac:dyDescent="0.25" r="927" customHeight="1" ht="17.25">
      <c r="A927" s="156"/>
      <c r="B927" s="157"/>
      <c r="C927" s="155"/>
      <c r="D927" s="155"/>
      <c r="E927" s="155"/>
      <c r="F927" s="155"/>
      <c r="G927" s="86"/>
      <c r="H927" s="87"/>
      <c r="I927" s="87"/>
      <c r="J927" s="87"/>
      <c r="K927" s="86"/>
      <c r="L927" s="86"/>
      <c r="M927" s="86"/>
      <c r="N927" s="86"/>
      <c r="O927" s="87"/>
      <c r="P927" s="87"/>
      <c r="Q927" s="87"/>
    </row>
    <row x14ac:dyDescent="0.25" r="928" customHeight="1" ht="17.25">
      <c r="A928" s="156"/>
      <c r="B928" s="157"/>
      <c r="C928" s="155"/>
      <c r="D928" s="155"/>
      <c r="E928" s="155"/>
      <c r="F928" s="155"/>
      <c r="G928" s="86"/>
      <c r="H928" s="87"/>
      <c r="I928" s="87"/>
      <c r="J928" s="87"/>
      <c r="K928" s="86"/>
      <c r="L928" s="86"/>
      <c r="M928" s="86"/>
      <c r="N928" s="86"/>
      <c r="O928" s="87"/>
      <c r="P928" s="87"/>
      <c r="Q928" s="87"/>
    </row>
    <row x14ac:dyDescent="0.25" r="929" customHeight="1" ht="17.25">
      <c r="A929" s="156"/>
      <c r="B929" s="157"/>
      <c r="C929" s="155"/>
      <c r="D929" s="155"/>
      <c r="E929" s="155"/>
      <c r="F929" s="155"/>
      <c r="G929" s="86"/>
      <c r="H929" s="87"/>
      <c r="I929" s="87"/>
      <c r="J929" s="87"/>
      <c r="K929" s="86"/>
      <c r="L929" s="86"/>
      <c r="M929" s="86"/>
      <c r="N929" s="86"/>
      <c r="O929" s="87"/>
      <c r="P929" s="87"/>
      <c r="Q929" s="87"/>
    </row>
    <row x14ac:dyDescent="0.25" r="930" customHeight="1" ht="17.25">
      <c r="A930" s="156"/>
      <c r="B930" s="157"/>
      <c r="C930" s="155"/>
      <c r="D930" s="155"/>
      <c r="E930" s="155"/>
      <c r="F930" s="155"/>
      <c r="G930" s="86"/>
      <c r="H930" s="87"/>
      <c r="I930" s="87"/>
      <c r="J930" s="87"/>
      <c r="K930" s="86"/>
      <c r="L930" s="86"/>
      <c r="M930" s="86"/>
      <c r="N930" s="86"/>
      <c r="O930" s="87"/>
      <c r="P930" s="87"/>
      <c r="Q930" s="87"/>
    </row>
    <row x14ac:dyDescent="0.25" r="931" customHeight="1" ht="17.25">
      <c r="A931" s="156"/>
      <c r="B931" s="157"/>
      <c r="C931" s="155"/>
      <c r="D931" s="155"/>
      <c r="E931" s="155"/>
      <c r="F931" s="155"/>
      <c r="G931" s="86"/>
      <c r="H931" s="87"/>
      <c r="I931" s="87"/>
      <c r="J931" s="87"/>
      <c r="K931" s="86"/>
      <c r="L931" s="86"/>
      <c r="M931" s="86"/>
      <c r="N931" s="86"/>
      <c r="O931" s="87"/>
      <c r="P931" s="87"/>
      <c r="Q931" s="87"/>
    </row>
    <row x14ac:dyDescent="0.25" r="932" customHeight="1" ht="17.25">
      <c r="A932" s="156"/>
      <c r="B932" s="157"/>
      <c r="C932" s="155"/>
      <c r="D932" s="155"/>
      <c r="E932" s="155"/>
      <c r="F932" s="155"/>
      <c r="G932" s="86"/>
      <c r="H932" s="87"/>
      <c r="I932" s="87"/>
      <c r="J932" s="87"/>
      <c r="K932" s="86"/>
      <c r="L932" s="86"/>
      <c r="M932" s="86"/>
      <c r="N932" s="86"/>
      <c r="O932" s="87"/>
      <c r="P932" s="87"/>
      <c r="Q932" s="87"/>
    </row>
    <row x14ac:dyDescent="0.25" r="933" customHeight="1" ht="17.25">
      <c r="A933" s="156"/>
      <c r="B933" s="157"/>
      <c r="C933" s="155"/>
      <c r="D933" s="155"/>
      <c r="E933" s="155"/>
      <c r="F933" s="155"/>
      <c r="G933" s="86"/>
      <c r="H933" s="87"/>
      <c r="I933" s="87"/>
      <c r="J933" s="87"/>
      <c r="K933" s="86"/>
      <c r="L933" s="86"/>
      <c r="M933" s="86"/>
      <c r="N933" s="86"/>
      <c r="O933" s="87"/>
      <c r="P933" s="87"/>
      <c r="Q933" s="87"/>
    </row>
    <row x14ac:dyDescent="0.25" r="934" customHeight="1" ht="17.25">
      <c r="A934" s="156"/>
      <c r="B934" s="157"/>
      <c r="C934" s="155"/>
      <c r="D934" s="155"/>
      <c r="E934" s="155"/>
      <c r="F934" s="155"/>
      <c r="G934" s="86"/>
      <c r="H934" s="87"/>
      <c r="I934" s="87"/>
      <c r="J934" s="87"/>
      <c r="K934" s="86"/>
      <c r="L934" s="86"/>
      <c r="M934" s="86"/>
      <c r="N934" s="86"/>
      <c r="O934" s="87"/>
      <c r="P934" s="87"/>
      <c r="Q934" s="87"/>
    </row>
    <row x14ac:dyDescent="0.25" r="935" customHeight="1" ht="17.25">
      <c r="A935" s="156"/>
      <c r="B935" s="157"/>
      <c r="C935" s="155"/>
      <c r="D935" s="155"/>
      <c r="E935" s="155"/>
      <c r="F935" s="155"/>
      <c r="G935" s="86"/>
      <c r="H935" s="87"/>
      <c r="I935" s="87"/>
      <c r="J935" s="87"/>
      <c r="K935" s="86"/>
      <c r="L935" s="86"/>
      <c r="M935" s="86"/>
      <c r="N935" s="86"/>
      <c r="O935" s="87"/>
      <c r="P935" s="87"/>
      <c r="Q935" s="87"/>
    </row>
    <row x14ac:dyDescent="0.25" r="936" customHeight="1" ht="17.25">
      <c r="A936" s="156"/>
      <c r="B936" s="157"/>
      <c r="C936" s="155"/>
      <c r="D936" s="155"/>
      <c r="E936" s="155"/>
      <c r="F936" s="155"/>
      <c r="G936" s="86"/>
      <c r="H936" s="87"/>
      <c r="I936" s="87"/>
      <c r="J936" s="87"/>
      <c r="K936" s="86"/>
      <c r="L936" s="86"/>
      <c r="M936" s="86"/>
      <c r="N936" s="86"/>
      <c r="O936" s="87"/>
      <c r="P936" s="87"/>
      <c r="Q936" s="87"/>
    </row>
    <row x14ac:dyDescent="0.25" r="937" customHeight="1" ht="17.25">
      <c r="A937" s="156"/>
      <c r="B937" s="157"/>
      <c r="C937" s="155"/>
      <c r="D937" s="155"/>
      <c r="E937" s="155"/>
      <c r="F937" s="155"/>
      <c r="G937" s="86"/>
      <c r="H937" s="87"/>
      <c r="I937" s="87"/>
      <c r="J937" s="87"/>
      <c r="K937" s="86"/>
      <c r="L937" s="86"/>
      <c r="M937" s="86"/>
      <c r="N937" s="86"/>
      <c r="O937" s="87"/>
      <c r="P937" s="87"/>
      <c r="Q937" s="87"/>
    </row>
    <row x14ac:dyDescent="0.25" r="938" customHeight="1" ht="17.25">
      <c r="A938" s="156"/>
      <c r="B938" s="157"/>
      <c r="C938" s="155"/>
      <c r="D938" s="155"/>
      <c r="E938" s="155"/>
      <c r="F938" s="155"/>
      <c r="G938" s="86"/>
      <c r="H938" s="87"/>
      <c r="I938" s="87"/>
      <c r="J938" s="87"/>
      <c r="K938" s="86"/>
      <c r="L938" s="86"/>
      <c r="M938" s="86"/>
      <c r="N938" s="86"/>
      <c r="O938" s="87"/>
      <c r="P938" s="87"/>
      <c r="Q938" s="87"/>
    </row>
    <row x14ac:dyDescent="0.25" r="939" customHeight="1" ht="17.25">
      <c r="A939" s="156"/>
      <c r="B939" s="157"/>
      <c r="C939" s="155"/>
      <c r="D939" s="155"/>
      <c r="E939" s="155"/>
      <c r="F939" s="155"/>
      <c r="G939" s="86"/>
      <c r="H939" s="87"/>
      <c r="I939" s="87"/>
      <c r="J939" s="87"/>
      <c r="K939" s="86"/>
      <c r="L939" s="86"/>
      <c r="M939" s="86"/>
      <c r="N939" s="86"/>
      <c r="O939" s="87"/>
      <c r="P939" s="87"/>
      <c r="Q939" s="87"/>
    </row>
    <row x14ac:dyDescent="0.25" r="940" customHeight="1" ht="17.25">
      <c r="A940" s="156"/>
      <c r="B940" s="157"/>
      <c r="C940" s="155"/>
      <c r="D940" s="155"/>
      <c r="E940" s="155"/>
      <c r="F940" s="155"/>
      <c r="G940" s="86"/>
      <c r="H940" s="87"/>
      <c r="I940" s="87"/>
      <c r="J940" s="87"/>
      <c r="K940" s="86"/>
      <c r="L940" s="86"/>
      <c r="M940" s="86"/>
      <c r="N940" s="86"/>
      <c r="O940" s="87"/>
      <c r="P940" s="87"/>
      <c r="Q940" s="87"/>
    </row>
    <row x14ac:dyDescent="0.25" r="941" customHeight="1" ht="17.25">
      <c r="A941" s="156"/>
      <c r="B941" s="157"/>
      <c r="C941" s="155"/>
      <c r="D941" s="155"/>
      <c r="E941" s="155"/>
      <c r="F941" s="155"/>
      <c r="G941" s="86"/>
      <c r="H941" s="87"/>
      <c r="I941" s="87"/>
      <c r="J941" s="87"/>
      <c r="K941" s="86"/>
      <c r="L941" s="86"/>
      <c r="M941" s="86"/>
      <c r="N941" s="86"/>
      <c r="O941" s="87"/>
      <c r="P941" s="87"/>
      <c r="Q941" s="87"/>
    </row>
    <row x14ac:dyDescent="0.25" r="942" customHeight="1" ht="17.25">
      <c r="A942" s="156"/>
      <c r="B942" s="157"/>
      <c r="C942" s="155"/>
      <c r="D942" s="155"/>
      <c r="E942" s="155"/>
      <c r="F942" s="155"/>
      <c r="G942" s="86"/>
      <c r="H942" s="87"/>
      <c r="I942" s="87"/>
      <c r="J942" s="87"/>
      <c r="K942" s="86"/>
      <c r="L942" s="86"/>
      <c r="M942" s="86"/>
      <c r="N942" s="86"/>
      <c r="O942" s="87"/>
      <c r="P942" s="87"/>
      <c r="Q942" s="87"/>
    </row>
    <row x14ac:dyDescent="0.25" r="943" customHeight="1" ht="17.25">
      <c r="A943" s="156"/>
      <c r="B943" s="157"/>
      <c r="C943" s="155"/>
      <c r="D943" s="155"/>
      <c r="E943" s="155"/>
      <c r="F943" s="155"/>
      <c r="G943" s="86"/>
      <c r="H943" s="87"/>
      <c r="I943" s="87"/>
      <c r="J943" s="87"/>
      <c r="K943" s="86"/>
      <c r="L943" s="86"/>
      <c r="M943" s="86"/>
      <c r="N943" s="86"/>
      <c r="O943" s="87"/>
      <c r="P943" s="87"/>
      <c r="Q943" s="87"/>
    </row>
    <row x14ac:dyDescent="0.25" r="944" customHeight="1" ht="17.25">
      <c r="A944" s="156"/>
      <c r="B944" s="157"/>
      <c r="C944" s="155"/>
      <c r="D944" s="155"/>
      <c r="E944" s="155"/>
      <c r="F944" s="155"/>
      <c r="G944" s="86"/>
      <c r="H944" s="87"/>
      <c r="I944" s="87"/>
      <c r="J944" s="87"/>
      <c r="K944" s="86"/>
      <c r="L944" s="86"/>
      <c r="M944" s="86"/>
      <c r="N944" s="86"/>
      <c r="O944" s="87"/>
      <c r="P944" s="87"/>
      <c r="Q944" s="87"/>
    </row>
    <row x14ac:dyDescent="0.25" r="945" customHeight="1" ht="17.25">
      <c r="A945" s="156"/>
      <c r="B945" s="157"/>
      <c r="C945" s="155"/>
      <c r="D945" s="155"/>
      <c r="E945" s="155"/>
      <c r="F945" s="155"/>
      <c r="G945" s="86"/>
      <c r="H945" s="87"/>
      <c r="I945" s="87"/>
      <c r="J945" s="87"/>
      <c r="K945" s="86"/>
      <c r="L945" s="86"/>
      <c r="M945" s="86"/>
      <c r="N945" s="86"/>
      <c r="O945" s="87"/>
      <c r="P945" s="87"/>
      <c r="Q945" s="87"/>
    </row>
    <row x14ac:dyDescent="0.25" r="946" customHeight="1" ht="17.25">
      <c r="A946" s="156"/>
      <c r="B946" s="157"/>
      <c r="C946" s="155"/>
      <c r="D946" s="155"/>
      <c r="E946" s="155"/>
      <c r="F946" s="155"/>
      <c r="G946" s="86"/>
      <c r="H946" s="87"/>
      <c r="I946" s="87"/>
      <c r="J946" s="87"/>
      <c r="K946" s="86"/>
      <c r="L946" s="86"/>
      <c r="M946" s="86"/>
      <c r="N946" s="86"/>
      <c r="O946" s="87"/>
      <c r="P946" s="87"/>
      <c r="Q946" s="87"/>
    </row>
    <row x14ac:dyDescent="0.25" r="947" customHeight="1" ht="17.25">
      <c r="A947" s="156"/>
      <c r="B947" s="157"/>
      <c r="C947" s="155"/>
      <c r="D947" s="155"/>
      <c r="E947" s="155"/>
      <c r="F947" s="155"/>
      <c r="G947" s="86"/>
      <c r="H947" s="87"/>
      <c r="I947" s="87"/>
      <c r="J947" s="87"/>
      <c r="K947" s="86"/>
      <c r="L947" s="86"/>
      <c r="M947" s="86"/>
      <c r="N947" s="86"/>
      <c r="O947" s="87"/>
      <c r="P947" s="87"/>
      <c r="Q947" s="87"/>
    </row>
    <row x14ac:dyDescent="0.25" r="948" customHeight="1" ht="17.25">
      <c r="A948" s="156"/>
      <c r="B948" s="157"/>
      <c r="C948" s="155"/>
      <c r="D948" s="155"/>
      <c r="E948" s="155"/>
      <c r="F948" s="155"/>
      <c r="G948" s="86"/>
      <c r="H948" s="87"/>
      <c r="I948" s="87"/>
      <c r="J948" s="87"/>
      <c r="K948" s="86"/>
      <c r="L948" s="86"/>
      <c r="M948" s="86"/>
      <c r="N948" s="86"/>
      <c r="O948" s="87"/>
      <c r="P948" s="87"/>
      <c r="Q948" s="87"/>
    </row>
    <row x14ac:dyDescent="0.25" r="949" customHeight="1" ht="17.25">
      <c r="A949" s="156"/>
      <c r="B949" s="157"/>
      <c r="C949" s="155"/>
      <c r="D949" s="155"/>
      <c r="E949" s="155"/>
      <c r="F949" s="155"/>
      <c r="G949" s="86"/>
      <c r="H949" s="87"/>
      <c r="I949" s="87"/>
      <c r="J949" s="87"/>
      <c r="K949" s="86"/>
      <c r="L949" s="86"/>
      <c r="M949" s="86"/>
      <c r="N949" s="86"/>
      <c r="O949" s="87"/>
      <c r="P949" s="87"/>
      <c r="Q949" s="87"/>
    </row>
    <row x14ac:dyDescent="0.25" r="950" customHeight="1" ht="17.25">
      <c r="A950" s="156"/>
      <c r="B950" s="157"/>
      <c r="C950" s="155"/>
      <c r="D950" s="155"/>
      <c r="E950" s="155"/>
      <c r="F950" s="155"/>
      <c r="G950" s="86"/>
      <c r="H950" s="87"/>
      <c r="I950" s="87"/>
      <c r="J950" s="87"/>
      <c r="K950" s="86"/>
      <c r="L950" s="86"/>
      <c r="M950" s="86"/>
      <c r="N950" s="86"/>
      <c r="O950" s="87"/>
      <c r="P950" s="87"/>
      <c r="Q950" s="87"/>
    </row>
    <row x14ac:dyDescent="0.25" r="951" customHeight="1" ht="17.25">
      <c r="A951" s="156"/>
      <c r="B951" s="157"/>
      <c r="C951" s="155"/>
      <c r="D951" s="155"/>
      <c r="E951" s="155"/>
      <c r="F951" s="155"/>
      <c r="G951" s="86"/>
      <c r="H951" s="87"/>
      <c r="I951" s="87"/>
      <c r="J951" s="87"/>
      <c r="K951" s="86"/>
      <c r="L951" s="86"/>
      <c r="M951" s="86"/>
      <c r="N951" s="86"/>
      <c r="O951" s="87"/>
      <c r="P951" s="87"/>
      <c r="Q951" s="87"/>
    </row>
    <row x14ac:dyDescent="0.25" r="952" customHeight="1" ht="17.25">
      <c r="A952" s="156"/>
      <c r="B952" s="157"/>
      <c r="C952" s="155"/>
      <c r="D952" s="155"/>
      <c r="E952" s="155"/>
      <c r="F952" s="155"/>
      <c r="G952" s="86"/>
      <c r="H952" s="87"/>
      <c r="I952" s="87"/>
      <c r="J952" s="87"/>
      <c r="K952" s="86"/>
      <c r="L952" s="86"/>
      <c r="M952" s="86"/>
      <c r="N952" s="86"/>
      <c r="O952" s="87"/>
      <c r="P952" s="87"/>
      <c r="Q952" s="87"/>
    </row>
    <row x14ac:dyDescent="0.25" r="953" customHeight="1" ht="17.25">
      <c r="A953" s="156"/>
      <c r="B953" s="157"/>
      <c r="C953" s="155"/>
      <c r="D953" s="155"/>
      <c r="E953" s="155"/>
      <c r="F953" s="155"/>
      <c r="G953" s="86"/>
      <c r="H953" s="87"/>
      <c r="I953" s="87"/>
      <c r="J953" s="87"/>
      <c r="K953" s="86"/>
      <c r="L953" s="86"/>
      <c r="M953" s="86"/>
      <c r="N953" s="86"/>
      <c r="O953" s="87"/>
      <c r="P953" s="87"/>
      <c r="Q953" s="87"/>
    </row>
    <row x14ac:dyDescent="0.25" r="954" customHeight="1" ht="17.25">
      <c r="A954" s="156"/>
      <c r="B954" s="157"/>
      <c r="C954" s="155"/>
      <c r="D954" s="155"/>
      <c r="E954" s="155"/>
      <c r="F954" s="155"/>
      <c r="G954" s="86"/>
      <c r="H954" s="87"/>
      <c r="I954" s="87"/>
      <c r="J954" s="87"/>
      <c r="K954" s="86"/>
      <c r="L954" s="86"/>
      <c r="M954" s="86"/>
      <c r="N954" s="86"/>
      <c r="O954" s="87"/>
      <c r="P954" s="87"/>
      <c r="Q954" s="87"/>
    </row>
    <row x14ac:dyDescent="0.25" r="955" customHeight="1" ht="17.25">
      <c r="A955" s="156"/>
      <c r="B955" s="157"/>
      <c r="C955" s="155"/>
      <c r="D955" s="155"/>
      <c r="E955" s="155"/>
      <c r="F955" s="155"/>
      <c r="G955" s="86"/>
      <c r="H955" s="87"/>
      <c r="I955" s="87"/>
      <c r="J955" s="87"/>
      <c r="K955" s="86"/>
      <c r="L955" s="86"/>
      <c r="M955" s="86"/>
      <c r="N955" s="86"/>
      <c r="O955" s="87"/>
      <c r="P955" s="87"/>
      <c r="Q955" s="87"/>
    </row>
    <row x14ac:dyDescent="0.25" r="956" customHeight="1" ht="17.25">
      <c r="A956" s="156"/>
      <c r="B956" s="157"/>
      <c r="C956" s="155"/>
      <c r="D956" s="155"/>
      <c r="E956" s="155"/>
      <c r="F956" s="155"/>
      <c r="G956" s="86"/>
      <c r="H956" s="87"/>
      <c r="I956" s="87"/>
      <c r="J956" s="87"/>
      <c r="K956" s="86"/>
      <c r="L956" s="86"/>
      <c r="M956" s="86"/>
      <c r="N956" s="86"/>
      <c r="O956" s="87"/>
      <c r="P956" s="87"/>
      <c r="Q956" s="87"/>
    </row>
    <row x14ac:dyDescent="0.25" r="957" customHeight="1" ht="17.25">
      <c r="A957" s="156"/>
      <c r="B957" s="157"/>
      <c r="C957" s="155"/>
      <c r="D957" s="155"/>
      <c r="E957" s="155"/>
      <c r="F957" s="155"/>
      <c r="G957" s="86"/>
      <c r="H957" s="87"/>
      <c r="I957" s="87"/>
      <c r="J957" s="87"/>
      <c r="K957" s="86"/>
      <c r="L957" s="86"/>
      <c r="M957" s="86"/>
      <c r="N957" s="86"/>
      <c r="O957" s="87"/>
      <c r="P957" s="87"/>
      <c r="Q957" s="87"/>
    </row>
    <row x14ac:dyDescent="0.25" r="958" customHeight="1" ht="17.25">
      <c r="A958" s="156"/>
      <c r="B958" s="157"/>
      <c r="C958" s="155"/>
      <c r="D958" s="155"/>
      <c r="E958" s="155"/>
      <c r="F958" s="155"/>
      <c r="G958" s="86"/>
      <c r="H958" s="87"/>
      <c r="I958" s="87"/>
      <c r="J958" s="87"/>
      <c r="K958" s="86"/>
      <c r="L958" s="86"/>
      <c r="M958" s="86"/>
      <c r="N958" s="86"/>
      <c r="O958" s="87"/>
      <c r="P958" s="87"/>
      <c r="Q958" s="87"/>
    </row>
    <row x14ac:dyDescent="0.25" r="959" customHeight="1" ht="17.25">
      <c r="A959" s="156"/>
      <c r="B959" s="157"/>
      <c r="C959" s="155"/>
      <c r="D959" s="155"/>
      <c r="E959" s="155"/>
      <c r="F959" s="155"/>
      <c r="G959" s="86"/>
      <c r="H959" s="87"/>
      <c r="I959" s="87"/>
      <c r="J959" s="87"/>
      <c r="K959" s="86"/>
      <c r="L959" s="86"/>
      <c r="M959" s="86"/>
      <c r="N959" s="86"/>
      <c r="O959" s="87"/>
      <c r="P959" s="87"/>
      <c r="Q959" s="87"/>
    </row>
    <row x14ac:dyDescent="0.25" r="960" customHeight="1" ht="17.25">
      <c r="A960" s="156"/>
      <c r="B960" s="157"/>
      <c r="C960" s="155"/>
      <c r="D960" s="155"/>
      <c r="E960" s="155"/>
      <c r="F960" s="155"/>
      <c r="G960" s="86"/>
      <c r="H960" s="87"/>
      <c r="I960" s="87"/>
      <c r="J960" s="87"/>
      <c r="K960" s="86"/>
      <c r="L960" s="86"/>
      <c r="M960" s="86"/>
      <c r="N960" s="86"/>
      <c r="O960" s="87"/>
      <c r="P960" s="87"/>
      <c r="Q960" s="87"/>
    </row>
    <row x14ac:dyDescent="0.25" r="961" customHeight="1" ht="17.25">
      <c r="A961" s="156"/>
      <c r="B961" s="157"/>
      <c r="C961" s="155"/>
      <c r="D961" s="155"/>
      <c r="E961" s="155"/>
      <c r="F961" s="155"/>
      <c r="G961" s="86"/>
      <c r="H961" s="87"/>
      <c r="I961" s="87"/>
      <c r="J961" s="87"/>
      <c r="K961" s="86"/>
      <c r="L961" s="86"/>
      <c r="M961" s="86"/>
      <c r="N961" s="86"/>
      <c r="O961" s="87"/>
      <c r="P961" s="87"/>
      <c r="Q961" s="87"/>
    </row>
    <row x14ac:dyDescent="0.25" r="962" customHeight="1" ht="17.25">
      <c r="A962" s="156"/>
      <c r="B962" s="157"/>
      <c r="C962" s="155"/>
      <c r="D962" s="155"/>
      <c r="E962" s="155"/>
      <c r="F962" s="155"/>
      <c r="G962" s="86"/>
      <c r="H962" s="87"/>
      <c r="I962" s="87"/>
      <c r="J962" s="87"/>
      <c r="K962" s="86"/>
      <c r="L962" s="86"/>
      <c r="M962" s="86"/>
      <c r="N962" s="86"/>
      <c r="O962" s="87"/>
      <c r="P962" s="87"/>
      <c r="Q962" s="87"/>
    </row>
    <row x14ac:dyDescent="0.25" r="963" customHeight="1" ht="17.25">
      <c r="A963" s="156"/>
      <c r="B963" s="157"/>
      <c r="C963" s="155"/>
      <c r="D963" s="155"/>
      <c r="E963" s="155"/>
      <c r="F963" s="155"/>
      <c r="G963" s="86"/>
      <c r="H963" s="87"/>
      <c r="I963" s="87"/>
      <c r="J963" s="87"/>
      <c r="K963" s="86"/>
      <c r="L963" s="86"/>
      <c r="M963" s="86"/>
      <c r="N963" s="86"/>
      <c r="O963" s="87"/>
      <c r="P963" s="87"/>
      <c r="Q963" s="87"/>
    </row>
    <row x14ac:dyDescent="0.25" r="964" customHeight="1" ht="17.25">
      <c r="A964" s="156"/>
      <c r="B964" s="157"/>
      <c r="C964" s="155"/>
      <c r="D964" s="155"/>
      <c r="E964" s="155"/>
      <c r="F964" s="155"/>
      <c r="G964" s="86"/>
      <c r="H964" s="87"/>
      <c r="I964" s="87"/>
      <c r="J964" s="87"/>
      <c r="K964" s="86"/>
      <c r="L964" s="86"/>
      <c r="M964" s="86"/>
      <c r="N964" s="86"/>
      <c r="O964" s="87"/>
      <c r="P964" s="87"/>
      <c r="Q964" s="87"/>
    </row>
    <row x14ac:dyDescent="0.25" r="965" customHeight="1" ht="17.25">
      <c r="A965" s="156"/>
      <c r="B965" s="157"/>
      <c r="C965" s="155"/>
      <c r="D965" s="155"/>
      <c r="E965" s="155"/>
      <c r="F965" s="155"/>
      <c r="G965" s="86"/>
      <c r="H965" s="87"/>
      <c r="I965" s="87"/>
      <c r="J965" s="87"/>
      <c r="K965" s="86"/>
      <c r="L965" s="86"/>
      <c r="M965" s="86"/>
      <c r="N965" s="86"/>
      <c r="O965" s="87"/>
      <c r="P965" s="87"/>
      <c r="Q965" s="87"/>
    </row>
    <row x14ac:dyDescent="0.25" r="966" customHeight="1" ht="17.25">
      <c r="A966" s="156"/>
      <c r="B966" s="157"/>
      <c r="C966" s="155"/>
      <c r="D966" s="155"/>
      <c r="E966" s="155"/>
      <c r="F966" s="155"/>
      <c r="G966" s="86"/>
      <c r="H966" s="87"/>
      <c r="I966" s="87"/>
      <c r="J966" s="87"/>
      <c r="K966" s="86"/>
      <c r="L966" s="86"/>
      <c r="M966" s="86"/>
      <c r="N966" s="86"/>
      <c r="O966" s="87"/>
      <c r="P966" s="87"/>
      <c r="Q966" s="87"/>
    </row>
    <row x14ac:dyDescent="0.25" r="967" customHeight="1" ht="17.25">
      <c r="A967" s="156"/>
      <c r="B967" s="157"/>
      <c r="C967" s="155"/>
      <c r="D967" s="155"/>
      <c r="E967" s="155"/>
      <c r="F967" s="155"/>
      <c r="G967" s="86"/>
      <c r="H967" s="87"/>
      <c r="I967" s="87"/>
      <c r="J967" s="87"/>
      <c r="K967" s="86"/>
      <c r="L967" s="86"/>
      <c r="M967" s="86"/>
      <c r="N967" s="86"/>
      <c r="O967" s="87"/>
      <c r="P967" s="87"/>
      <c r="Q967" s="87"/>
    </row>
    <row x14ac:dyDescent="0.25" r="968" customHeight="1" ht="17.25">
      <c r="A968" s="156"/>
      <c r="B968" s="157"/>
      <c r="C968" s="155"/>
      <c r="D968" s="155"/>
      <c r="E968" s="155"/>
      <c r="F968" s="155"/>
      <c r="G968" s="86"/>
      <c r="H968" s="87"/>
      <c r="I968" s="87"/>
      <c r="J968" s="87"/>
      <c r="K968" s="86"/>
      <c r="L968" s="86"/>
      <c r="M968" s="86"/>
      <c r="N968" s="86"/>
      <c r="O968" s="87"/>
      <c r="P968" s="87"/>
      <c r="Q968" s="87"/>
    </row>
    <row x14ac:dyDescent="0.25" r="969" customHeight="1" ht="17.25">
      <c r="A969" s="156"/>
      <c r="B969" s="157"/>
      <c r="C969" s="155"/>
      <c r="D969" s="155"/>
      <c r="E969" s="155"/>
      <c r="F969" s="155"/>
      <c r="G969" s="86"/>
      <c r="H969" s="87"/>
      <c r="I969" s="87"/>
      <c r="J969" s="87"/>
      <c r="K969" s="86"/>
      <c r="L969" s="86"/>
      <c r="M969" s="86"/>
      <c r="N969" s="86"/>
      <c r="O969" s="87"/>
      <c r="P969" s="87"/>
      <c r="Q969" s="87"/>
    </row>
    <row x14ac:dyDescent="0.25" r="970" customHeight="1" ht="17.25">
      <c r="A970" s="156"/>
      <c r="B970" s="157"/>
      <c r="C970" s="155"/>
      <c r="D970" s="155"/>
      <c r="E970" s="155"/>
      <c r="F970" s="155"/>
      <c r="G970" s="86"/>
      <c r="H970" s="87"/>
      <c r="I970" s="87"/>
      <c r="J970" s="87"/>
      <c r="K970" s="86"/>
      <c r="L970" s="86"/>
      <c r="M970" s="86"/>
      <c r="N970" s="86"/>
      <c r="O970" s="87"/>
      <c r="P970" s="87"/>
      <c r="Q970" s="87"/>
    </row>
    <row x14ac:dyDescent="0.25" r="971" customHeight="1" ht="17.25">
      <c r="A971" s="156"/>
      <c r="B971" s="157"/>
      <c r="C971" s="155"/>
      <c r="D971" s="155"/>
      <c r="E971" s="155"/>
      <c r="F971" s="155"/>
      <c r="G971" s="86"/>
      <c r="H971" s="87"/>
      <c r="I971" s="87"/>
      <c r="J971" s="87"/>
      <c r="K971" s="86"/>
      <c r="L971" s="86"/>
      <c r="M971" s="86"/>
      <c r="N971" s="86"/>
      <c r="O971" s="87"/>
      <c r="P971" s="87"/>
      <c r="Q971" s="87"/>
    </row>
    <row x14ac:dyDescent="0.25" r="972" customHeight="1" ht="17.25">
      <c r="A972" s="156"/>
      <c r="B972" s="157"/>
      <c r="C972" s="155"/>
      <c r="D972" s="155"/>
      <c r="E972" s="155"/>
      <c r="F972" s="155"/>
      <c r="G972" s="86"/>
      <c r="H972" s="87"/>
      <c r="I972" s="87"/>
      <c r="J972" s="87"/>
      <c r="K972" s="86"/>
      <c r="L972" s="86"/>
      <c r="M972" s="86"/>
      <c r="N972" s="86"/>
      <c r="O972" s="87"/>
      <c r="P972" s="87"/>
      <c r="Q972" s="87"/>
    </row>
    <row x14ac:dyDescent="0.25" r="973" customHeight="1" ht="17.25">
      <c r="A973" s="156"/>
      <c r="B973" s="157"/>
      <c r="C973" s="155"/>
      <c r="D973" s="155"/>
      <c r="E973" s="155"/>
      <c r="F973" s="155"/>
      <c r="G973" s="86"/>
      <c r="H973" s="87"/>
      <c r="I973" s="87"/>
      <c r="J973" s="87"/>
      <c r="K973" s="86"/>
      <c r="L973" s="86"/>
      <c r="M973" s="86"/>
      <c r="N973" s="86"/>
      <c r="O973" s="87"/>
      <c r="P973" s="87"/>
      <c r="Q973" s="87"/>
    </row>
    <row x14ac:dyDescent="0.25" r="974" customHeight="1" ht="17.25">
      <c r="A974" s="156"/>
      <c r="B974" s="157"/>
      <c r="C974" s="155"/>
      <c r="D974" s="155"/>
      <c r="E974" s="155"/>
      <c r="F974" s="155"/>
      <c r="G974" s="86"/>
      <c r="H974" s="87"/>
      <c r="I974" s="87"/>
      <c r="J974" s="87"/>
      <c r="K974" s="86"/>
      <c r="L974" s="86"/>
      <c r="M974" s="86"/>
      <c r="N974" s="86"/>
      <c r="O974" s="87"/>
      <c r="P974" s="87"/>
      <c r="Q974" s="87"/>
    </row>
    <row x14ac:dyDescent="0.25" r="975" customHeight="1" ht="17.25">
      <c r="A975" s="156"/>
      <c r="B975" s="157"/>
      <c r="C975" s="155"/>
      <c r="D975" s="155"/>
      <c r="E975" s="155"/>
      <c r="F975" s="155"/>
      <c r="G975" s="86"/>
      <c r="H975" s="87"/>
      <c r="I975" s="87"/>
      <c r="J975" s="87"/>
      <c r="K975" s="86"/>
      <c r="L975" s="86"/>
      <c r="M975" s="86"/>
      <c r="N975" s="86"/>
      <c r="O975" s="87"/>
      <c r="P975" s="87"/>
      <c r="Q975" s="87"/>
    </row>
    <row x14ac:dyDescent="0.25" r="976" customHeight="1" ht="17.25">
      <c r="A976" s="156"/>
      <c r="B976" s="157"/>
      <c r="C976" s="155"/>
      <c r="D976" s="155"/>
      <c r="E976" s="155"/>
      <c r="F976" s="155"/>
      <c r="G976" s="86"/>
      <c r="H976" s="87"/>
      <c r="I976" s="87"/>
      <c r="J976" s="87"/>
      <c r="K976" s="86"/>
      <c r="L976" s="86"/>
      <c r="M976" s="86"/>
      <c r="N976" s="86"/>
      <c r="O976" s="87"/>
      <c r="P976" s="87"/>
      <c r="Q976" s="87"/>
    </row>
    <row x14ac:dyDescent="0.25" r="977" customHeight="1" ht="17.25">
      <c r="A977" s="156"/>
      <c r="B977" s="157"/>
      <c r="C977" s="155"/>
      <c r="D977" s="155"/>
      <c r="E977" s="155"/>
      <c r="F977" s="155"/>
      <c r="G977" s="86"/>
      <c r="H977" s="87"/>
      <c r="I977" s="87"/>
      <c r="J977" s="87"/>
      <c r="K977" s="86"/>
      <c r="L977" s="86"/>
      <c r="M977" s="86"/>
      <c r="N977" s="86"/>
      <c r="O977" s="87"/>
      <c r="P977" s="87"/>
      <c r="Q977" s="87"/>
    </row>
    <row x14ac:dyDescent="0.25" r="978" customHeight="1" ht="17.25">
      <c r="A978" s="156"/>
      <c r="B978" s="157"/>
      <c r="C978" s="155"/>
      <c r="D978" s="155"/>
      <c r="E978" s="155"/>
      <c r="F978" s="155"/>
      <c r="G978" s="86"/>
      <c r="H978" s="87"/>
      <c r="I978" s="87"/>
      <c r="J978" s="87"/>
      <c r="K978" s="86"/>
      <c r="L978" s="86"/>
      <c r="M978" s="86"/>
      <c r="N978" s="86"/>
      <c r="O978" s="87"/>
      <c r="P978" s="87"/>
      <c r="Q978" s="87"/>
    </row>
    <row x14ac:dyDescent="0.25" r="979" customHeight="1" ht="17.25">
      <c r="A979" s="156"/>
      <c r="B979" s="157"/>
      <c r="C979" s="155"/>
      <c r="D979" s="155"/>
      <c r="E979" s="155"/>
      <c r="F979" s="155"/>
      <c r="G979" s="86"/>
      <c r="H979" s="87"/>
      <c r="I979" s="87"/>
      <c r="J979" s="87"/>
      <c r="K979" s="86"/>
      <c r="L979" s="86"/>
      <c r="M979" s="86"/>
      <c r="N979" s="86"/>
      <c r="O979" s="87"/>
      <c r="P979" s="87"/>
      <c r="Q979" s="87"/>
    </row>
    <row x14ac:dyDescent="0.25" r="980" customHeight="1" ht="17.25">
      <c r="A980" s="156"/>
      <c r="B980" s="157"/>
      <c r="C980" s="155"/>
      <c r="D980" s="155"/>
      <c r="E980" s="155"/>
      <c r="F980" s="155"/>
      <c r="G980" s="86"/>
      <c r="H980" s="87"/>
      <c r="I980" s="87"/>
      <c r="J980" s="87"/>
      <c r="K980" s="86"/>
      <c r="L980" s="86"/>
      <c r="M980" s="86"/>
      <c r="N980" s="86"/>
      <c r="O980" s="87"/>
      <c r="P980" s="87"/>
      <c r="Q980" s="87"/>
    </row>
    <row x14ac:dyDescent="0.25" r="981" customHeight="1" ht="17.25">
      <c r="A981" s="156"/>
      <c r="B981" s="157"/>
      <c r="C981" s="155"/>
      <c r="D981" s="155"/>
      <c r="E981" s="155"/>
      <c r="F981" s="155"/>
      <c r="G981" s="86"/>
      <c r="H981" s="87"/>
      <c r="I981" s="87"/>
      <c r="J981" s="87"/>
      <c r="K981" s="86"/>
      <c r="L981" s="86"/>
      <c r="M981" s="86"/>
      <c r="N981" s="86"/>
      <c r="O981" s="87"/>
      <c r="P981" s="87"/>
      <c r="Q981" s="87"/>
    </row>
    <row x14ac:dyDescent="0.25" r="982" customHeight="1" ht="17.25">
      <c r="A982" s="156"/>
      <c r="B982" s="157"/>
      <c r="C982" s="155"/>
      <c r="D982" s="155"/>
      <c r="E982" s="155"/>
      <c r="F982" s="155"/>
      <c r="G982" s="86"/>
      <c r="H982" s="87"/>
      <c r="I982" s="87"/>
      <c r="J982" s="87"/>
      <c r="K982" s="86"/>
      <c r="L982" s="86"/>
      <c r="M982" s="86"/>
      <c r="N982" s="86"/>
      <c r="O982" s="87"/>
      <c r="P982" s="87"/>
      <c r="Q982" s="87"/>
    </row>
    <row x14ac:dyDescent="0.25" r="983" customHeight="1" ht="17.25">
      <c r="A983" s="156"/>
      <c r="B983" s="157"/>
      <c r="C983" s="155"/>
      <c r="D983" s="155"/>
      <c r="E983" s="155"/>
      <c r="F983" s="155"/>
      <c r="G983" s="86"/>
      <c r="H983" s="87"/>
      <c r="I983" s="87"/>
      <c r="J983" s="87"/>
      <c r="K983" s="86"/>
      <c r="L983" s="86"/>
      <c r="M983" s="86"/>
      <c r="N983" s="86"/>
      <c r="O983" s="87"/>
      <c r="P983" s="87"/>
      <c r="Q983" s="87"/>
    </row>
    <row x14ac:dyDescent="0.25" r="984" customHeight="1" ht="17.25">
      <c r="A984" s="156"/>
      <c r="B984" s="157"/>
      <c r="C984" s="155"/>
      <c r="D984" s="155"/>
      <c r="E984" s="155"/>
      <c r="F984" s="155"/>
      <c r="G984" s="86"/>
      <c r="H984" s="87"/>
      <c r="I984" s="87"/>
      <c r="J984" s="87"/>
      <c r="K984" s="86"/>
      <c r="L984" s="86"/>
      <c r="M984" s="86"/>
      <c r="N984" s="86"/>
      <c r="O984" s="87"/>
      <c r="P984" s="87"/>
      <c r="Q984" s="87"/>
    </row>
    <row x14ac:dyDescent="0.25" r="985" customHeight="1" ht="17.25">
      <c r="A985" s="156"/>
      <c r="B985" s="157"/>
      <c r="C985" s="155"/>
      <c r="D985" s="155"/>
      <c r="E985" s="155"/>
      <c r="F985" s="155"/>
      <c r="G985" s="86"/>
      <c r="H985" s="87"/>
      <c r="I985" s="87"/>
      <c r="J985" s="87"/>
      <c r="K985" s="86"/>
      <c r="L985" s="86"/>
      <c r="M985" s="86"/>
      <c r="N985" s="86"/>
      <c r="O985" s="87"/>
      <c r="P985" s="87"/>
      <c r="Q985" s="87"/>
    </row>
    <row x14ac:dyDescent="0.25" r="986" customHeight="1" ht="17.25">
      <c r="A986" s="156"/>
      <c r="B986" s="157"/>
      <c r="C986" s="155"/>
      <c r="D986" s="155"/>
      <c r="E986" s="155"/>
      <c r="F986" s="155"/>
      <c r="G986" s="86"/>
      <c r="H986" s="87"/>
      <c r="I986" s="87"/>
      <c r="J986" s="87"/>
      <c r="K986" s="86"/>
      <c r="L986" s="86"/>
      <c r="M986" s="86"/>
      <c r="N986" s="86"/>
      <c r="O986" s="87"/>
      <c r="P986" s="87"/>
      <c r="Q986" s="87"/>
    </row>
    <row x14ac:dyDescent="0.25" r="987" customHeight="1" ht="17.25">
      <c r="A987" s="156"/>
      <c r="B987" s="157"/>
      <c r="C987" s="155"/>
      <c r="D987" s="155"/>
      <c r="E987" s="155"/>
      <c r="F987" s="155"/>
      <c r="G987" s="86"/>
      <c r="H987" s="87"/>
      <c r="I987" s="87"/>
      <c r="J987" s="87"/>
      <c r="K987" s="86"/>
      <c r="L987" s="86"/>
      <c r="M987" s="86"/>
      <c r="N987" s="86"/>
      <c r="O987" s="87"/>
      <c r="P987" s="87"/>
      <c r="Q987" s="87"/>
    </row>
    <row x14ac:dyDescent="0.25" r="988" customHeight="1" ht="17.25">
      <c r="A988" s="156"/>
      <c r="B988" s="157"/>
      <c r="C988" s="155"/>
      <c r="D988" s="155"/>
      <c r="E988" s="155"/>
      <c r="F988" s="155"/>
      <c r="G988" s="86"/>
      <c r="H988" s="87"/>
      <c r="I988" s="87"/>
      <c r="J988" s="87"/>
      <c r="K988" s="86"/>
      <c r="L988" s="86"/>
      <c r="M988" s="86"/>
      <c r="N988" s="86"/>
      <c r="O988" s="87"/>
      <c r="P988" s="87"/>
      <c r="Q988" s="87"/>
    </row>
    <row x14ac:dyDescent="0.25" r="989" customHeight="1" ht="17.25">
      <c r="A989" s="156"/>
      <c r="B989" s="157"/>
      <c r="C989" s="155"/>
      <c r="D989" s="155"/>
      <c r="E989" s="155"/>
      <c r="F989" s="155"/>
      <c r="G989" s="86"/>
      <c r="H989" s="87"/>
      <c r="I989" s="87"/>
      <c r="J989" s="87"/>
      <c r="K989" s="86"/>
      <c r="L989" s="86"/>
      <c r="M989" s="86"/>
      <c r="N989" s="86"/>
      <c r="O989" s="87"/>
      <c r="P989" s="87"/>
      <c r="Q989" s="87"/>
    </row>
    <row x14ac:dyDescent="0.25" r="990" customHeight="1" ht="17.25">
      <c r="A990" s="156"/>
      <c r="B990" s="157"/>
      <c r="C990" s="155"/>
      <c r="D990" s="155"/>
      <c r="E990" s="155"/>
      <c r="F990" s="155"/>
      <c r="G990" s="86"/>
      <c r="H990" s="87"/>
      <c r="I990" s="87"/>
      <c r="J990" s="87"/>
      <c r="K990" s="86"/>
      <c r="L990" s="86"/>
      <c r="M990" s="86"/>
      <c r="N990" s="86"/>
      <c r="O990" s="87"/>
      <c r="P990" s="87"/>
      <c r="Q990" s="87"/>
    </row>
    <row x14ac:dyDescent="0.25" r="991" customHeight="1" ht="17.25">
      <c r="A991" s="156"/>
      <c r="B991" s="157"/>
      <c r="C991" s="155"/>
      <c r="D991" s="155"/>
      <c r="E991" s="155"/>
      <c r="F991" s="155"/>
      <c r="G991" s="86"/>
      <c r="H991" s="87"/>
      <c r="I991" s="87"/>
      <c r="J991" s="87"/>
      <c r="K991" s="86"/>
      <c r="L991" s="86"/>
      <c r="M991" s="86"/>
      <c r="N991" s="86"/>
      <c r="O991" s="87"/>
      <c r="P991" s="87"/>
      <c r="Q991" s="87"/>
    </row>
    <row x14ac:dyDescent="0.25" r="992" customHeight="1" ht="17.25">
      <c r="A992" s="156"/>
      <c r="B992" s="157"/>
      <c r="C992" s="155"/>
      <c r="D992" s="155"/>
      <c r="E992" s="155"/>
      <c r="F992" s="155"/>
      <c r="G992" s="86"/>
      <c r="H992" s="87"/>
      <c r="I992" s="87"/>
      <c r="J992" s="87"/>
      <c r="K992" s="86"/>
      <c r="L992" s="86"/>
      <c r="M992" s="86"/>
      <c r="N992" s="86"/>
      <c r="O992" s="87"/>
      <c r="P992" s="87"/>
      <c r="Q992" s="87"/>
    </row>
    <row x14ac:dyDescent="0.25" r="993" customHeight="1" ht="17.25">
      <c r="A993" s="156"/>
      <c r="B993" s="157"/>
      <c r="C993" s="155"/>
      <c r="D993" s="155"/>
      <c r="E993" s="155"/>
      <c r="F993" s="155"/>
      <c r="G993" s="86"/>
      <c r="H993" s="87"/>
      <c r="I993" s="87"/>
      <c r="J993" s="87"/>
      <c r="K993" s="86"/>
      <c r="L993" s="86"/>
      <c r="M993" s="86"/>
      <c r="N993" s="86"/>
      <c r="O993" s="87"/>
      <c r="P993" s="87"/>
      <c r="Q993" s="87"/>
    </row>
    <row x14ac:dyDescent="0.25" r="994" customHeight="1" ht="17.25">
      <c r="A994" s="156"/>
      <c r="B994" s="157"/>
      <c r="C994" s="155"/>
      <c r="D994" s="155"/>
      <c r="E994" s="155"/>
      <c r="F994" s="155"/>
      <c r="G994" s="86"/>
      <c r="H994" s="87"/>
      <c r="I994" s="87"/>
      <c r="J994" s="87"/>
      <c r="K994" s="86"/>
      <c r="L994" s="86"/>
      <c r="M994" s="86"/>
      <c r="N994" s="86"/>
      <c r="O994" s="87"/>
      <c r="P994" s="87"/>
      <c r="Q994" s="87"/>
    </row>
    <row x14ac:dyDescent="0.25" r="995" customHeight="1" ht="17.25">
      <c r="A995" s="156"/>
      <c r="B995" s="157"/>
      <c r="C995" s="155"/>
      <c r="D995" s="155"/>
      <c r="E995" s="155"/>
      <c r="F995" s="155"/>
      <c r="G995" s="86"/>
      <c r="H995" s="87"/>
      <c r="I995" s="87"/>
      <c r="J995" s="87"/>
      <c r="K995" s="86"/>
      <c r="L995" s="86"/>
      <c r="M995" s="86"/>
      <c r="N995" s="86"/>
      <c r="O995" s="87"/>
      <c r="P995" s="87"/>
      <c r="Q995" s="87"/>
    </row>
    <row x14ac:dyDescent="0.25" r="996" customHeight="1" ht="17.25">
      <c r="A996" s="156"/>
      <c r="B996" s="157"/>
      <c r="C996" s="155"/>
      <c r="D996" s="155"/>
      <c r="E996" s="155"/>
      <c r="F996" s="155"/>
      <c r="G996" s="86"/>
      <c r="H996" s="87"/>
      <c r="I996" s="87"/>
      <c r="J996" s="87"/>
      <c r="K996" s="86"/>
      <c r="L996" s="86"/>
      <c r="M996" s="86"/>
      <c r="N996" s="86"/>
      <c r="O996" s="87"/>
      <c r="P996" s="87"/>
      <c r="Q996" s="87"/>
    </row>
    <row x14ac:dyDescent="0.25" r="997" customHeight="1" ht="17.25">
      <c r="A997" s="156"/>
      <c r="B997" s="157"/>
      <c r="C997" s="155"/>
      <c r="D997" s="155"/>
      <c r="E997" s="155"/>
      <c r="F997" s="155"/>
      <c r="G997" s="86"/>
      <c r="H997" s="87"/>
      <c r="I997" s="87"/>
      <c r="J997" s="87"/>
      <c r="K997" s="86"/>
      <c r="L997" s="86"/>
      <c r="M997" s="86"/>
      <c r="N997" s="86"/>
      <c r="O997" s="87"/>
      <c r="P997" s="87"/>
      <c r="Q997" s="87"/>
    </row>
    <row x14ac:dyDescent="0.25" r="998" customHeight="1" ht="17.25">
      <c r="A998" s="156"/>
      <c r="B998" s="157"/>
      <c r="C998" s="155"/>
      <c r="D998" s="155"/>
      <c r="E998" s="155"/>
      <c r="F998" s="155"/>
      <c r="G998" s="86"/>
      <c r="H998" s="87"/>
      <c r="I998" s="87"/>
      <c r="J998" s="87"/>
      <c r="K998" s="86"/>
      <c r="L998" s="86"/>
      <c r="M998" s="86"/>
      <c r="N998" s="86"/>
      <c r="O998" s="87"/>
      <c r="P998" s="87"/>
      <c r="Q998" s="87"/>
    </row>
    <row x14ac:dyDescent="0.25" r="999" customHeight="1" ht="17.25">
      <c r="A999" s="156"/>
      <c r="B999" s="157"/>
      <c r="C999" s="155"/>
      <c r="D999" s="155"/>
      <c r="E999" s="155"/>
      <c r="F999" s="155"/>
      <c r="G999" s="86"/>
      <c r="H999" s="87"/>
      <c r="I999" s="87"/>
      <c r="J999" s="87"/>
      <c r="K999" s="86"/>
      <c r="L999" s="86"/>
      <c r="M999" s="86"/>
      <c r="N999" s="86"/>
      <c r="O999" s="87"/>
      <c r="P999" s="87"/>
      <c r="Q999" s="87"/>
    </row>
    <row x14ac:dyDescent="0.25" r="1000" customHeight="1" ht="17.25">
      <c r="A1000" s="158"/>
      <c r="B1000" s="87"/>
      <c r="C1000" s="87"/>
      <c r="D1000" s="87"/>
      <c r="E1000" s="159"/>
      <c r="F1000" s="155"/>
      <c r="G1000" s="86"/>
      <c r="H1000" s="87"/>
      <c r="I1000" s="87"/>
      <c r="J1000" s="87"/>
      <c r="K1000" s="86"/>
      <c r="L1000" s="86"/>
      <c r="M1000" s="86"/>
      <c r="N1000" s="86"/>
      <c r="O1000" s="87"/>
      <c r="P1000" s="87"/>
      <c r="Q1000" s="8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1677"/>
  <sheetViews>
    <sheetView workbookViewId="0">
      <pane state="frozen" activePane="bottomLeft" topLeftCell="A3" ySplit="2" xSplit="0"/>
    </sheetView>
  </sheetViews>
  <sheetFormatPr defaultRowHeight="15" x14ac:dyDescent="0.25"/>
  <cols>
    <col min="1" max="1" style="195" width="12.43357142857143" customWidth="1" bestFit="1"/>
    <col min="2" max="2" style="97" width="13.147857142857141" customWidth="1" bestFit="1"/>
    <col min="3" max="3" style="96" width="12.43357142857143" customWidth="1" bestFit="1"/>
    <col min="4" max="4" style="96" width="12.43357142857143" customWidth="1" bestFit="1"/>
    <col min="5" max="5" style="96" width="12.43357142857143" customWidth="1" bestFit="1"/>
    <col min="6" max="6" style="96" width="12.43357142857143" customWidth="1" bestFit="1"/>
    <col min="7" max="7" style="96" width="12.43357142857143" customWidth="1" bestFit="1"/>
    <col min="8" max="8" style="96" width="12.43357142857143" customWidth="1" bestFit="1"/>
    <col min="9" max="9" style="96" width="10.862142857142858" customWidth="1" bestFit="1"/>
    <col min="10" max="10" style="96" width="9.290714285714287" customWidth="1" bestFit="1"/>
    <col min="11" max="11" style="96" width="10.862142857142858" customWidth="1" bestFit="1"/>
    <col min="12" max="12" style="196" width="11.147857142857141" customWidth="1" bestFit="1"/>
    <col min="13" max="13" style="99" width="15.005" customWidth="1" bestFit="1"/>
    <col min="14" max="14" style="99" width="9.43357142857143" customWidth="1" bestFit="1"/>
    <col min="15" max="15" style="99" width="8.290714285714287" customWidth="1" bestFit="1"/>
    <col min="16" max="16" style="99" width="6.576428571428571" customWidth="1" bestFit="1"/>
    <col min="17" max="17" style="99" width="9.43357142857143" customWidth="1" bestFit="1"/>
    <col min="18" max="18" style="99" width="13.576428571428572" customWidth="1" bestFit="1"/>
    <col min="19" max="19" style="99" width="12.43357142857143" customWidth="1" bestFit="1"/>
    <col min="20" max="20" style="99" width="13.576428571428572" customWidth="1" bestFit="1"/>
  </cols>
  <sheetData>
    <row x14ac:dyDescent="0.25" r="1" customHeight="1" ht="17.25">
      <c r="A1" s="164" t="s">
        <v>125</v>
      </c>
      <c r="B1" s="165"/>
      <c r="C1" s="166"/>
      <c r="D1" s="166"/>
      <c r="E1" s="166"/>
      <c r="F1" s="166"/>
      <c r="G1" s="166"/>
      <c r="H1" s="166"/>
      <c r="I1" s="166"/>
      <c r="J1" s="166"/>
      <c r="K1" s="167"/>
      <c r="L1" s="168" t="s">
        <v>2</v>
      </c>
      <c r="M1" s="169" t="s">
        <v>126</v>
      </c>
      <c r="N1" s="87"/>
      <c r="O1" s="87"/>
      <c r="P1" s="87"/>
      <c r="Q1" s="87"/>
      <c r="R1" s="170" t="s">
        <v>127</v>
      </c>
      <c r="S1" s="171">
        <f>'7월원가율'!F2</f>
      </c>
      <c r="T1" s="171"/>
    </row>
    <row x14ac:dyDescent="0.25" r="2" customHeight="1" ht="17.25">
      <c r="A2" s="172" t="s">
        <v>128</v>
      </c>
      <c r="B2" s="173" t="s">
        <v>2</v>
      </c>
      <c r="C2" s="174" t="s">
        <v>129</v>
      </c>
      <c r="D2" s="174" t="s">
        <v>130</v>
      </c>
      <c r="E2" s="174" t="s">
        <v>131</v>
      </c>
      <c r="F2" s="174" t="s">
        <v>132</v>
      </c>
      <c r="G2" s="174" t="s">
        <v>133</v>
      </c>
      <c r="H2" s="174" t="s">
        <v>7</v>
      </c>
      <c r="I2" s="174" t="s">
        <v>134</v>
      </c>
      <c r="J2" s="174" t="s">
        <v>90</v>
      </c>
      <c r="K2" s="174" t="s">
        <v>135</v>
      </c>
      <c r="L2" s="175"/>
      <c r="M2" s="87"/>
      <c r="N2" s="87"/>
      <c r="O2" s="87"/>
      <c r="P2" s="87"/>
      <c r="Q2" s="87"/>
      <c r="R2" s="176" t="s">
        <v>136</v>
      </c>
      <c r="S2" s="177">
        <f>'7월원가율'!C33</f>
      </c>
      <c r="T2" s="177"/>
    </row>
    <row x14ac:dyDescent="0.25" r="3" customHeight="1" ht="17.25">
      <c r="A3" s="178">
        <v>45474</v>
      </c>
      <c r="B3" s="179" t="s">
        <v>137</v>
      </c>
      <c r="C3" s="180"/>
      <c r="D3" s="181">
        <v>120</v>
      </c>
      <c r="E3" s="180">
        <v>18</v>
      </c>
      <c r="F3" s="180"/>
      <c r="G3" s="180">
        <f>SUM(C3:F3)</f>
      </c>
      <c r="H3" s="182">
        <v>4500</v>
      </c>
      <c r="I3" s="125">
        <f>G3*H3</f>
      </c>
      <c r="J3" s="125">
        <f>I3*0.1</f>
      </c>
      <c r="K3" s="125">
        <f>SUM(I3:J3)</f>
      </c>
      <c r="L3" s="168" t="s">
        <v>138</v>
      </c>
      <c r="M3" s="169" t="s">
        <v>139</v>
      </c>
      <c r="N3" s="169" t="s">
        <v>140</v>
      </c>
      <c r="O3" s="169" t="s">
        <v>141</v>
      </c>
      <c r="P3" s="169" t="s">
        <v>142</v>
      </c>
      <c r="Q3" s="169" t="s">
        <v>143</v>
      </c>
      <c r="R3" s="169" t="s">
        <v>144</v>
      </c>
      <c r="S3" s="169" t="s">
        <v>145</v>
      </c>
      <c r="T3" s="169" t="s">
        <v>146</v>
      </c>
    </row>
    <row x14ac:dyDescent="0.25" r="4" customHeight="1" ht="17.25">
      <c r="A4" s="178">
        <f>A3</f>
        <v>25569.375</v>
      </c>
      <c r="B4" s="179" t="s">
        <v>13</v>
      </c>
      <c r="C4" s="180"/>
      <c r="D4" s="180">
        <v>12</v>
      </c>
      <c r="E4" s="180">
        <v>4</v>
      </c>
      <c r="F4" s="180"/>
      <c r="G4" s="180">
        <f>SUM(C4:F4)</f>
      </c>
      <c r="H4" s="182">
        <v>6000</v>
      </c>
      <c r="I4" s="125">
        <f>G4*H4</f>
      </c>
      <c r="J4" s="125">
        <f>I4*0.1</f>
      </c>
      <c r="K4" s="125">
        <f>SUM(I4:J4)</f>
      </c>
      <c r="L4" s="168">
        <v>45474</v>
      </c>
      <c r="M4" s="169">
        <v>49</v>
      </c>
      <c r="N4" s="169">
        <v>1045</v>
      </c>
      <c r="O4" s="169">
        <v>285</v>
      </c>
      <c r="P4" s="169">
        <v>48</v>
      </c>
      <c r="Q4" s="169">
        <v>1427</v>
      </c>
      <c r="R4" s="169">
        <v>7986000</v>
      </c>
      <c r="S4" s="169">
        <v>741050</v>
      </c>
      <c r="T4" s="169">
        <v>8727050</v>
      </c>
    </row>
    <row x14ac:dyDescent="0.25" r="5" customHeight="1" ht="17.25">
      <c r="A5" s="178">
        <f>A4</f>
        <v>25569.375</v>
      </c>
      <c r="B5" s="179" t="s">
        <v>58</v>
      </c>
      <c r="C5" s="183">
        <v>9</v>
      </c>
      <c r="D5" s="180">
        <v>13</v>
      </c>
      <c r="E5" s="180">
        <v>9</v>
      </c>
      <c r="F5" s="180"/>
      <c r="G5" s="180">
        <f>SUM(C5:F5)</f>
      </c>
      <c r="H5" s="182">
        <v>5500</v>
      </c>
      <c r="I5" s="125">
        <f>G5*H5</f>
      </c>
      <c r="J5" s="125">
        <f>I5*0.1</f>
      </c>
      <c r="K5" s="125">
        <f>SUM(I5:J5)</f>
      </c>
      <c r="L5" s="168">
        <v>45475</v>
      </c>
      <c r="M5" s="169">
        <v>64</v>
      </c>
      <c r="N5" s="169">
        <v>1042</v>
      </c>
      <c r="O5" s="169">
        <v>286</v>
      </c>
      <c r="P5" s="169">
        <v>49</v>
      </c>
      <c r="Q5" s="169">
        <v>1441</v>
      </c>
      <c r="R5" s="169">
        <v>8067800</v>
      </c>
      <c r="S5" s="169">
        <v>739360</v>
      </c>
      <c r="T5" s="169">
        <v>8807160</v>
      </c>
    </row>
    <row x14ac:dyDescent="0.25" r="6" customHeight="1" ht="17.25">
      <c r="A6" s="178">
        <f>A5</f>
        <v>25569.375</v>
      </c>
      <c r="B6" s="179" t="s">
        <v>147</v>
      </c>
      <c r="C6" s="183">
        <v>0</v>
      </c>
      <c r="D6" s="180">
        <v>40</v>
      </c>
      <c r="E6" s="180">
        <v>25</v>
      </c>
      <c r="F6" s="180">
        <v>20</v>
      </c>
      <c r="G6" s="180">
        <f>SUM(C6:F6)</f>
      </c>
      <c r="H6" s="182">
        <v>5000</v>
      </c>
      <c r="I6" s="125">
        <f>G6*H6</f>
      </c>
      <c r="J6" s="125">
        <f>I6*0.1</f>
      </c>
      <c r="K6" s="125">
        <f>SUM(I6:J6)</f>
      </c>
      <c r="L6" s="168">
        <v>45476</v>
      </c>
      <c r="M6" s="169">
        <v>73</v>
      </c>
      <c r="N6" s="169">
        <v>1032</v>
      </c>
      <c r="O6" s="169">
        <v>268</v>
      </c>
      <c r="P6" s="169">
        <v>48</v>
      </c>
      <c r="Q6" s="169">
        <v>1421</v>
      </c>
      <c r="R6" s="169">
        <v>7959100</v>
      </c>
      <c r="S6" s="169">
        <v>719310</v>
      </c>
      <c r="T6" s="169">
        <v>8678410</v>
      </c>
    </row>
    <row x14ac:dyDescent="0.25" r="7" customHeight="1" ht="17.25">
      <c r="A7" s="178">
        <f>A6</f>
        <v>25569.375</v>
      </c>
      <c r="B7" s="179" t="s">
        <v>27</v>
      </c>
      <c r="C7" s="180"/>
      <c r="D7" s="180">
        <v>10</v>
      </c>
      <c r="E7" s="180">
        <v>10</v>
      </c>
      <c r="F7" s="180"/>
      <c r="G7" s="180">
        <f>SUM(C7:F7)</f>
      </c>
      <c r="H7" s="182">
        <v>5500</v>
      </c>
      <c r="I7" s="125">
        <f>G7*H7</f>
      </c>
      <c r="J7" s="125">
        <f>I7*0.1</f>
      </c>
      <c r="K7" s="125">
        <f>SUM(I7:J7)</f>
      </c>
      <c r="L7" s="168">
        <v>45477</v>
      </c>
      <c r="M7" s="169">
        <v>78</v>
      </c>
      <c r="N7" s="169">
        <v>1039</v>
      </c>
      <c r="O7" s="169">
        <v>275</v>
      </c>
      <c r="P7" s="169">
        <v>44</v>
      </c>
      <c r="Q7" s="169">
        <v>1436</v>
      </c>
      <c r="R7" s="169">
        <v>8081700</v>
      </c>
      <c r="S7" s="169">
        <v>731570</v>
      </c>
      <c r="T7" s="169">
        <v>8813270</v>
      </c>
    </row>
    <row x14ac:dyDescent="0.25" r="8" customHeight="1" ht="17.25">
      <c r="A8" s="178">
        <f>A7</f>
        <v>25569.375</v>
      </c>
      <c r="B8" s="179" t="s">
        <v>20</v>
      </c>
      <c r="C8" s="180"/>
      <c r="D8" s="180">
        <v>61</v>
      </c>
      <c r="E8" s="180">
        <v>9</v>
      </c>
      <c r="F8" s="180"/>
      <c r="G8" s="180">
        <f>SUM(C8:F8)</f>
      </c>
      <c r="H8" s="182">
        <v>5500</v>
      </c>
      <c r="I8" s="125">
        <f>G8*H8</f>
      </c>
      <c r="J8" s="125">
        <f>I8*0.1</f>
      </c>
      <c r="K8" s="125">
        <f>SUM(I8:J8)</f>
      </c>
      <c r="L8" s="168">
        <v>45478</v>
      </c>
      <c r="M8" s="169">
        <v>65</v>
      </c>
      <c r="N8" s="169">
        <v>964</v>
      </c>
      <c r="O8" s="169">
        <v>261</v>
      </c>
      <c r="P8" s="169">
        <v>48</v>
      </c>
      <c r="Q8" s="169">
        <v>1338</v>
      </c>
      <c r="R8" s="169">
        <v>7490900</v>
      </c>
      <c r="S8" s="169">
        <v>679800</v>
      </c>
      <c r="T8" s="169">
        <v>8170700</v>
      </c>
    </row>
    <row x14ac:dyDescent="0.25" r="9" customHeight="1" ht="17.25">
      <c r="A9" s="178">
        <f>A8</f>
        <v>25569.375</v>
      </c>
      <c r="B9" s="179" t="s">
        <v>31</v>
      </c>
      <c r="C9" s="180"/>
      <c r="D9" s="180">
        <v>25</v>
      </c>
      <c r="E9" s="180"/>
      <c r="F9" s="180"/>
      <c r="G9" s="180">
        <f>SUM(C9:F9)</f>
      </c>
      <c r="H9" s="182">
        <v>6000</v>
      </c>
      <c r="I9" s="125">
        <f>G9*H9</f>
      </c>
      <c r="J9" s="125">
        <f>I9*0.1</f>
      </c>
      <c r="K9" s="125">
        <f>SUM(I9:J9)</f>
      </c>
      <c r="L9" s="168">
        <v>45479</v>
      </c>
      <c r="M9" s="169">
        <v>39</v>
      </c>
      <c r="N9" s="169">
        <v>242</v>
      </c>
      <c r="O9" s="169">
        <v>59</v>
      </c>
      <c r="P9" s="169">
        <v>6</v>
      </c>
      <c r="Q9" s="169">
        <v>346</v>
      </c>
      <c r="R9" s="169">
        <v>1988200</v>
      </c>
      <c r="S9" s="169">
        <v>157600</v>
      </c>
      <c r="T9" s="169">
        <v>2145800</v>
      </c>
    </row>
    <row x14ac:dyDescent="0.25" r="10" customHeight="1" ht="17.25">
      <c r="A10" s="178">
        <f>A9</f>
        <v>25569.375</v>
      </c>
      <c r="B10" s="179" t="s">
        <v>71</v>
      </c>
      <c r="C10" s="180"/>
      <c r="D10" s="180">
        <v>25</v>
      </c>
      <c r="E10" s="180"/>
      <c r="F10" s="180"/>
      <c r="G10" s="180">
        <f>SUM(C10:F10)</f>
      </c>
      <c r="H10" s="182">
        <v>6000</v>
      </c>
      <c r="I10" s="125">
        <f>G10*H10</f>
      </c>
      <c r="J10" s="125">
        <f>I10*0.1</f>
      </c>
      <c r="K10" s="125">
        <f>SUM(I10:J10)</f>
      </c>
      <c r="L10" s="168">
        <v>45480</v>
      </c>
      <c r="M10" s="169"/>
      <c r="N10" s="169"/>
      <c r="O10" s="169"/>
      <c r="P10" s="169"/>
      <c r="Q10" s="169">
        <v>0</v>
      </c>
      <c r="R10" s="169">
        <v>0</v>
      </c>
      <c r="S10" s="169">
        <v>0</v>
      </c>
      <c r="T10" s="169">
        <v>0</v>
      </c>
    </row>
    <row x14ac:dyDescent="0.25" r="11" customHeight="1" ht="17.25">
      <c r="A11" s="178">
        <f>A10</f>
        <v>25569.375</v>
      </c>
      <c r="B11" s="184" t="s">
        <v>49</v>
      </c>
      <c r="C11" s="180"/>
      <c r="D11" s="180">
        <v>18</v>
      </c>
      <c r="E11" s="180">
        <v>17</v>
      </c>
      <c r="F11" s="180">
        <v>8</v>
      </c>
      <c r="G11" s="180">
        <f>SUM(C11:F11)</f>
      </c>
      <c r="H11" s="182">
        <v>6000</v>
      </c>
      <c r="I11" s="125">
        <f>G11*H11</f>
      </c>
      <c r="J11" s="125">
        <f>I11*0.1</f>
      </c>
      <c r="K11" s="125">
        <f>SUM(I11:J11)</f>
      </c>
      <c r="L11" s="168">
        <v>45481</v>
      </c>
      <c r="M11" s="169">
        <v>47</v>
      </c>
      <c r="N11" s="169">
        <v>962</v>
      </c>
      <c r="O11" s="169">
        <v>253</v>
      </c>
      <c r="P11" s="169">
        <v>44</v>
      </c>
      <c r="Q11" s="169">
        <v>1306</v>
      </c>
      <c r="R11" s="169">
        <v>7324300</v>
      </c>
      <c r="S11" s="169">
        <v>662450</v>
      </c>
      <c r="T11" s="169">
        <v>7986750</v>
      </c>
    </row>
    <row x14ac:dyDescent="0.25" r="12" customHeight="1" ht="17.25">
      <c r="A12" s="178">
        <f>A11</f>
        <v>25569.375</v>
      </c>
      <c r="B12" s="179" t="s">
        <v>9</v>
      </c>
      <c r="C12" s="180"/>
      <c r="D12" s="180">
        <v>41</v>
      </c>
      <c r="E12" s="180"/>
      <c r="F12" s="180"/>
      <c r="G12" s="180">
        <f>SUM(C12:F12)</f>
      </c>
      <c r="H12" s="182">
        <v>6000</v>
      </c>
      <c r="I12" s="125">
        <f>G12*H12</f>
      </c>
      <c r="J12" s="125">
        <f>I12*0.1</f>
      </c>
      <c r="K12" s="125">
        <f>SUM(I12:J12)</f>
      </c>
      <c r="L12" s="168">
        <v>45482</v>
      </c>
      <c r="M12" s="169">
        <v>72</v>
      </c>
      <c r="N12" s="169">
        <v>972</v>
      </c>
      <c r="O12" s="169">
        <v>274</v>
      </c>
      <c r="P12" s="169">
        <v>43</v>
      </c>
      <c r="Q12" s="169">
        <v>1361</v>
      </c>
      <c r="R12" s="169">
        <v>7639800</v>
      </c>
      <c r="S12" s="169">
        <v>682870</v>
      </c>
      <c r="T12" s="169">
        <v>8322670</v>
      </c>
    </row>
    <row x14ac:dyDescent="0.25" r="13" customHeight="1" ht="17.25">
      <c r="A13" s="178">
        <f>A12</f>
        <v>25569.375</v>
      </c>
      <c r="B13" s="179" t="s">
        <v>55</v>
      </c>
      <c r="C13" s="180"/>
      <c r="D13" s="180">
        <v>10</v>
      </c>
      <c r="E13" s="180"/>
      <c r="F13" s="180"/>
      <c r="G13" s="180">
        <f>SUM(C13:F13)</f>
      </c>
      <c r="H13" s="182">
        <v>6500</v>
      </c>
      <c r="I13" s="125">
        <f>G13*H13</f>
      </c>
      <c r="J13" s="125">
        <f>I13*0.1</f>
      </c>
      <c r="K13" s="125">
        <f>SUM(I13:J13)</f>
      </c>
      <c r="L13" s="168">
        <v>45483</v>
      </c>
      <c r="M13" s="169">
        <v>72</v>
      </c>
      <c r="N13" s="169">
        <v>957</v>
      </c>
      <c r="O13" s="169">
        <v>246</v>
      </c>
      <c r="P13" s="169">
        <v>44</v>
      </c>
      <c r="Q13" s="169">
        <v>1319</v>
      </c>
      <c r="R13" s="169">
        <v>7418500</v>
      </c>
      <c r="S13" s="169">
        <v>665290</v>
      </c>
      <c r="T13" s="169">
        <v>8083790</v>
      </c>
    </row>
    <row x14ac:dyDescent="0.25" r="14" customHeight="1" ht="17.25">
      <c r="A14" s="178">
        <f>A13</f>
        <v>25569.375</v>
      </c>
      <c r="B14" s="179" t="s">
        <v>80</v>
      </c>
      <c r="C14" s="180"/>
      <c r="D14" s="180">
        <v>23</v>
      </c>
      <c r="E14" s="180"/>
      <c r="F14" s="180"/>
      <c r="G14" s="180">
        <f>SUM(C14:F14)</f>
      </c>
      <c r="H14" s="182">
        <v>6000</v>
      </c>
      <c r="I14" s="125">
        <f>G14*H14</f>
      </c>
      <c r="J14" s="185"/>
      <c r="K14" s="125">
        <f>SUM(I14:J14)</f>
      </c>
      <c r="L14" s="168">
        <v>45484</v>
      </c>
      <c r="M14" s="169">
        <v>73</v>
      </c>
      <c r="N14" s="169">
        <v>975</v>
      </c>
      <c r="O14" s="169">
        <v>262</v>
      </c>
      <c r="P14" s="169">
        <v>43</v>
      </c>
      <c r="Q14" s="169">
        <v>1353</v>
      </c>
      <c r="R14" s="169">
        <v>7667500</v>
      </c>
      <c r="S14" s="169">
        <v>686940</v>
      </c>
      <c r="T14" s="169">
        <v>8354440</v>
      </c>
    </row>
    <row x14ac:dyDescent="0.25" r="15" customHeight="1" ht="17.25">
      <c r="A15" s="178">
        <f>A14</f>
        <v>25569.375</v>
      </c>
      <c r="B15" s="179" t="s">
        <v>67</v>
      </c>
      <c r="C15" s="180"/>
      <c r="D15" s="180">
        <v>7</v>
      </c>
      <c r="E15" s="180"/>
      <c r="F15" s="180"/>
      <c r="G15" s="180">
        <f>SUM(C15:F15)</f>
      </c>
      <c r="H15" s="182">
        <v>5500</v>
      </c>
      <c r="I15" s="125">
        <f>G15*H15</f>
      </c>
      <c r="J15" s="125">
        <f>I15*0.1</f>
      </c>
      <c r="K15" s="125">
        <f>SUM(I15:J15)</f>
      </c>
      <c r="L15" s="168">
        <v>45485</v>
      </c>
      <c r="M15" s="169">
        <v>73</v>
      </c>
      <c r="N15" s="169">
        <v>908</v>
      </c>
      <c r="O15" s="169">
        <v>242</v>
      </c>
      <c r="P15" s="169">
        <v>44</v>
      </c>
      <c r="Q15" s="169">
        <v>1267</v>
      </c>
      <c r="R15" s="169">
        <v>7100700</v>
      </c>
      <c r="S15" s="169">
        <v>636800</v>
      </c>
      <c r="T15" s="169">
        <v>7737500</v>
      </c>
    </row>
    <row x14ac:dyDescent="0.25" r="16" customHeight="1" ht="17.25">
      <c r="A16" s="178">
        <f>A15</f>
        <v>25569.375</v>
      </c>
      <c r="B16" s="186" t="s">
        <v>74</v>
      </c>
      <c r="C16" s="180"/>
      <c r="D16" s="180">
        <v>30</v>
      </c>
      <c r="E16" s="180">
        <v>12</v>
      </c>
      <c r="F16" s="180"/>
      <c r="G16" s="180">
        <f>SUM(C16:F16)</f>
      </c>
      <c r="H16" s="187">
        <v>5000</v>
      </c>
      <c r="I16" s="125">
        <f>G16*H16</f>
      </c>
      <c r="J16" s="125">
        <f>I16*0.1</f>
      </c>
      <c r="K16" s="125">
        <f>SUM(I16:J16)</f>
      </c>
      <c r="L16" s="168">
        <v>45486</v>
      </c>
      <c r="M16" s="169">
        <v>45</v>
      </c>
      <c r="N16" s="169">
        <v>235</v>
      </c>
      <c r="O16" s="169">
        <v>35</v>
      </c>
      <c r="P16" s="169"/>
      <c r="Q16" s="169">
        <v>315</v>
      </c>
      <c r="R16" s="169">
        <v>1841800</v>
      </c>
      <c r="S16" s="169">
        <v>141050</v>
      </c>
      <c r="T16" s="169">
        <v>1982850</v>
      </c>
    </row>
    <row x14ac:dyDescent="0.25" r="17" customHeight="1" ht="17.25">
      <c r="A17" s="178">
        <f>A16</f>
        <v>25569.375</v>
      </c>
      <c r="B17" s="179" t="s">
        <v>11</v>
      </c>
      <c r="C17" s="180"/>
      <c r="D17" s="180">
        <v>13</v>
      </c>
      <c r="E17" s="180">
        <v>7</v>
      </c>
      <c r="F17" s="180"/>
      <c r="G17" s="180">
        <f>SUM(C17:F17)</f>
      </c>
      <c r="H17" s="182">
        <v>6000</v>
      </c>
      <c r="I17" s="125">
        <f>G17*H17</f>
      </c>
      <c r="J17" s="125">
        <f>I17*0.1</f>
      </c>
      <c r="K17" s="125">
        <f>SUM(I17:J17)</f>
      </c>
      <c r="L17" s="168">
        <v>45487</v>
      </c>
      <c r="M17" s="169"/>
      <c r="N17" s="169"/>
      <c r="O17" s="169"/>
      <c r="P17" s="169"/>
      <c r="Q17" s="169">
        <v>0</v>
      </c>
      <c r="R17" s="169">
        <v>0</v>
      </c>
      <c r="S17" s="169">
        <v>0</v>
      </c>
      <c r="T17" s="169">
        <v>0</v>
      </c>
    </row>
    <row x14ac:dyDescent="0.25" r="18" customHeight="1" ht="17.25">
      <c r="A18" s="178">
        <f>A17</f>
        <v>25569.375</v>
      </c>
      <c r="B18" s="179" t="s">
        <v>22</v>
      </c>
      <c r="C18" s="180"/>
      <c r="D18" s="180">
        <v>38</v>
      </c>
      <c r="E18" s="180"/>
      <c r="F18" s="180"/>
      <c r="G18" s="180">
        <f>SUM(C18:F18)</f>
      </c>
      <c r="H18" s="182">
        <v>4800</v>
      </c>
      <c r="I18" s="125">
        <f>G18*H18</f>
      </c>
      <c r="J18" s="125">
        <f>I18*0.1</f>
      </c>
      <c r="K18" s="125">
        <f>SUM(I18:J18)</f>
      </c>
      <c r="L18" s="168">
        <v>45488</v>
      </c>
      <c r="M18" s="169">
        <v>48</v>
      </c>
      <c r="N18" s="169">
        <v>997</v>
      </c>
      <c r="O18" s="169">
        <v>300</v>
      </c>
      <c r="P18" s="169">
        <v>42</v>
      </c>
      <c r="Q18" s="169">
        <v>1387</v>
      </c>
      <c r="R18" s="169">
        <v>7759900</v>
      </c>
      <c r="S18" s="169">
        <v>702800</v>
      </c>
      <c r="T18" s="169">
        <v>8462700</v>
      </c>
    </row>
    <row x14ac:dyDescent="0.25" r="19" customHeight="1" ht="17.25">
      <c r="A19" s="178">
        <f>A18</f>
        <v>25569.375</v>
      </c>
      <c r="B19" s="186" t="s">
        <v>84</v>
      </c>
      <c r="C19" s="180"/>
      <c r="D19" s="180">
        <v>16</v>
      </c>
      <c r="E19" s="180">
        <v>9</v>
      </c>
      <c r="F19" s="180"/>
      <c r="G19" s="180">
        <f>SUM(C19:F19)</f>
      </c>
      <c r="H19" s="182">
        <v>4800</v>
      </c>
      <c r="I19" s="125">
        <f>G19*H19</f>
      </c>
      <c r="J19" s="125">
        <f>I19*0.1</f>
      </c>
      <c r="K19" s="125">
        <f>SUM(I19:J19)</f>
      </c>
      <c r="L19" s="168">
        <v>45489</v>
      </c>
      <c r="M19" s="169"/>
      <c r="N19" s="169"/>
      <c r="O19" s="169"/>
      <c r="P19" s="169"/>
      <c r="Q19" s="169">
        <v>0</v>
      </c>
      <c r="R19" s="169">
        <v>0</v>
      </c>
      <c r="S19" s="169">
        <v>0</v>
      </c>
      <c r="T19" s="169">
        <v>0</v>
      </c>
    </row>
    <row x14ac:dyDescent="0.25" r="20" customHeight="1" ht="17.25">
      <c r="A20" s="178">
        <f>A19</f>
        <v>25569.375</v>
      </c>
      <c r="B20" s="179" t="s">
        <v>17</v>
      </c>
      <c r="C20" s="180"/>
      <c r="D20" s="180">
        <v>37</v>
      </c>
      <c r="E20" s="180">
        <v>15</v>
      </c>
      <c r="F20" s="180"/>
      <c r="G20" s="180">
        <f>SUM(C20:F20)</f>
      </c>
      <c r="H20" s="182">
        <v>6500</v>
      </c>
      <c r="I20" s="125">
        <f>G20*H20</f>
      </c>
      <c r="J20" s="125">
        <f>I20*0.1</f>
      </c>
      <c r="K20" s="125">
        <f>SUM(I20:J20)</f>
      </c>
      <c r="L20" s="168">
        <v>45490</v>
      </c>
      <c r="M20" s="169"/>
      <c r="N20" s="169"/>
      <c r="O20" s="169"/>
      <c r="P20" s="169"/>
      <c r="Q20" s="169">
        <v>0</v>
      </c>
      <c r="R20" s="169">
        <v>0</v>
      </c>
      <c r="S20" s="169">
        <v>0</v>
      </c>
      <c r="T20" s="169">
        <v>0</v>
      </c>
    </row>
    <row x14ac:dyDescent="0.25" r="21" customHeight="1" ht="17.25">
      <c r="A21" s="178">
        <f>A20</f>
        <v>25569.375</v>
      </c>
      <c r="B21" s="186" t="s">
        <v>148</v>
      </c>
      <c r="C21" s="180"/>
      <c r="D21" s="180">
        <v>3</v>
      </c>
      <c r="E21" s="180"/>
      <c r="F21" s="180"/>
      <c r="G21" s="180">
        <f>SUM(C21:F21)</f>
      </c>
      <c r="H21" s="182">
        <v>6000</v>
      </c>
      <c r="I21" s="125">
        <f>G21*H21</f>
      </c>
      <c r="J21" s="125">
        <f>I21*0.1</f>
      </c>
      <c r="K21" s="125">
        <f>SUM(I21:J21)</f>
      </c>
      <c r="L21" s="168">
        <v>45491</v>
      </c>
      <c r="M21" s="169"/>
      <c r="N21" s="169"/>
      <c r="O21" s="169"/>
      <c r="P21" s="169"/>
      <c r="Q21" s="169">
        <v>0</v>
      </c>
      <c r="R21" s="169">
        <v>0</v>
      </c>
      <c r="S21" s="169">
        <v>0</v>
      </c>
      <c r="T21" s="169">
        <v>0</v>
      </c>
    </row>
    <row x14ac:dyDescent="0.25" r="22" customHeight="1" ht="17.25">
      <c r="A22" s="178">
        <f>A21</f>
        <v>25569.375</v>
      </c>
      <c r="B22" s="179" t="s">
        <v>29</v>
      </c>
      <c r="C22" s="188">
        <v>13</v>
      </c>
      <c r="D22" s="180">
        <v>15</v>
      </c>
      <c r="E22" s="180">
        <v>14</v>
      </c>
      <c r="F22" s="180"/>
      <c r="G22" s="180">
        <f>SUM(C22:F22)</f>
      </c>
      <c r="H22" s="182">
        <v>5500</v>
      </c>
      <c r="I22" s="125">
        <f>G22*H22</f>
      </c>
      <c r="J22" s="125">
        <f>I22*0.1</f>
      </c>
      <c r="K22" s="125">
        <f>SUM(I22:J22)</f>
      </c>
      <c r="L22" s="168">
        <v>45492</v>
      </c>
      <c r="M22" s="169"/>
      <c r="N22" s="169"/>
      <c r="O22" s="169"/>
      <c r="P22" s="169"/>
      <c r="Q22" s="169">
        <v>0</v>
      </c>
      <c r="R22" s="169">
        <v>0</v>
      </c>
      <c r="S22" s="169">
        <v>0</v>
      </c>
      <c r="T22" s="169">
        <v>0</v>
      </c>
    </row>
    <row x14ac:dyDescent="0.25" r="23" customHeight="1" ht="17.25">
      <c r="A23" s="178">
        <f>A22</f>
        <v>25569.375</v>
      </c>
      <c r="B23" s="179" t="s">
        <v>15</v>
      </c>
      <c r="C23" s="180"/>
      <c r="D23" s="180">
        <v>17</v>
      </c>
      <c r="E23" s="180">
        <v>5</v>
      </c>
      <c r="F23" s="180"/>
      <c r="G23" s="180">
        <f>SUM(C23:F23)</f>
      </c>
      <c r="H23" s="182">
        <v>4800</v>
      </c>
      <c r="I23" s="125">
        <f>G23*H23</f>
      </c>
      <c r="J23" s="125">
        <f>I23*0.1</f>
      </c>
      <c r="K23" s="125">
        <f>SUM(I23:J23)</f>
      </c>
      <c r="L23" s="168">
        <v>45493</v>
      </c>
      <c r="M23" s="169"/>
      <c r="N23" s="169"/>
      <c r="O23" s="169"/>
      <c r="P23" s="169"/>
      <c r="Q23" s="169">
        <v>0</v>
      </c>
      <c r="R23" s="169">
        <v>0</v>
      </c>
      <c r="S23" s="169">
        <v>0</v>
      </c>
      <c r="T23" s="169">
        <v>0</v>
      </c>
    </row>
    <row x14ac:dyDescent="0.25" r="24" customHeight="1" ht="17.25">
      <c r="A24" s="178">
        <f>A23</f>
        <v>25569.375</v>
      </c>
      <c r="B24" s="179" t="s">
        <v>21</v>
      </c>
      <c r="C24" s="188">
        <v>7</v>
      </c>
      <c r="D24" s="180">
        <v>13</v>
      </c>
      <c r="E24" s="180"/>
      <c r="F24" s="180"/>
      <c r="G24" s="180">
        <f>SUM(C24:F24)</f>
      </c>
      <c r="H24" s="182">
        <v>5500</v>
      </c>
      <c r="I24" s="125">
        <f>G24*H24</f>
      </c>
      <c r="J24" s="125">
        <f>I24*0.1</f>
      </c>
      <c r="K24" s="125">
        <f>SUM(I24:J24)</f>
      </c>
      <c r="L24" s="168">
        <v>45494</v>
      </c>
      <c r="M24" s="169"/>
      <c r="N24" s="169"/>
      <c r="O24" s="169"/>
      <c r="P24" s="169"/>
      <c r="Q24" s="169">
        <v>0</v>
      </c>
      <c r="R24" s="169">
        <v>0</v>
      </c>
      <c r="S24" s="169">
        <v>0</v>
      </c>
      <c r="T24" s="169">
        <v>0</v>
      </c>
    </row>
    <row x14ac:dyDescent="0.25" r="25" customHeight="1" ht="17.25">
      <c r="A25" s="178">
        <f>A24</f>
        <v>25569.375</v>
      </c>
      <c r="B25" s="179" t="s">
        <v>52</v>
      </c>
      <c r="C25" s="180"/>
      <c r="D25" s="180">
        <v>18</v>
      </c>
      <c r="E25" s="180">
        <v>11</v>
      </c>
      <c r="F25" s="180"/>
      <c r="G25" s="180">
        <f>SUM(C25:F25)</f>
      </c>
      <c r="H25" s="182">
        <v>5500</v>
      </c>
      <c r="I25" s="125">
        <f>G25*H25</f>
      </c>
      <c r="J25" s="125">
        <f>I25*0.1</f>
      </c>
      <c r="K25" s="125">
        <f>SUM(I25:J25)</f>
      </c>
      <c r="L25" s="168">
        <v>45495</v>
      </c>
      <c r="M25" s="169"/>
      <c r="N25" s="169"/>
      <c r="O25" s="169"/>
      <c r="P25" s="169"/>
      <c r="Q25" s="169">
        <v>0</v>
      </c>
      <c r="R25" s="169">
        <v>0</v>
      </c>
      <c r="S25" s="169">
        <v>0</v>
      </c>
      <c r="T25" s="169">
        <v>0</v>
      </c>
    </row>
    <row x14ac:dyDescent="0.25" r="26" customHeight="1" ht="17.25">
      <c r="A26" s="178">
        <f>A25</f>
        <v>25569.375</v>
      </c>
      <c r="B26" s="186" t="s">
        <v>61</v>
      </c>
      <c r="C26" s="180"/>
      <c r="D26" s="180">
        <v>6</v>
      </c>
      <c r="E26" s="180"/>
      <c r="F26" s="180"/>
      <c r="G26" s="180">
        <f>SUM(C26:F26)</f>
      </c>
      <c r="H26" s="182">
        <v>5500</v>
      </c>
      <c r="I26" s="125">
        <f>G26*H26</f>
      </c>
      <c r="J26" s="125">
        <f>I26*0.1</f>
      </c>
      <c r="K26" s="125">
        <f>SUM(I26:J26)</f>
      </c>
      <c r="L26" s="168">
        <v>45496</v>
      </c>
      <c r="M26" s="169"/>
      <c r="N26" s="169"/>
      <c r="O26" s="169"/>
      <c r="P26" s="169"/>
      <c r="Q26" s="169">
        <v>0</v>
      </c>
      <c r="R26" s="169">
        <v>0</v>
      </c>
      <c r="S26" s="169">
        <v>0</v>
      </c>
      <c r="T26" s="169">
        <v>0</v>
      </c>
    </row>
    <row x14ac:dyDescent="0.25" r="27" customHeight="1" ht="17.25">
      <c r="A27" s="178">
        <f>A26</f>
        <v>25569.375</v>
      </c>
      <c r="B27" s="179" t="s">
        <v>33</v>
      </c>
      <c r="C27" s="180"/>
      <c r="D27" s="180">
        <v>8</v>
      </c>
      <c r="E27" s="180"/>
      <c r="F27" s="180"/>
      <c r="G27" s="180">
        <f>SUM(C27:F27)</f>
      </c>
      <c r="H27" s="182">
        <v>5500</v>
      </c>
      <c r="I27" s="125">
        <f>G27*H27</f>
      </c>
      <c r="J27" s="125">
        <f>I27*0.1</f>
      </c>
      <c r="K27" s="125">
        <f>SUM(I27:J27)</f>
      </c>
      <c r="L27" s="168">
        <v>45497</v>
      </c>
      <c r="M27" s="169"/>
      <c r="N27" s="169"/>
      <c r="O27" s="169"/>
      <c r="P27" s="169"/>
      <c r="Q27" s="169">
        <v>0</v>
      </c>
      <c r="R27" s="169">
        <v>0</v>
      </c>
      <c r="S27" s="169">
        <v>0</v>
      </c>
      <c r="T27" s="169">
        <v>0</v>
      </c>
    </row>
    <row x14ac:dyDescent="0.25" r="28" customHeight="1" ht="17.25">
      <c r="A28" s="178">
        <f>A27</f>
        <v>25569.375</v>
      </c>
      <c r="B28" s="186" t="s">
        <v>37</v>
      </c>
      <c r="C28" s="180"/>
      <c r="D28" s="180">
        <v>6</v>
      </c>
      <c r="E28" s="180"/>
      <c r="F28" s="180"/>
      <c r="G28" s="180">
        <f>SUM(C28:F28)</f>
      </c>
      <c r="H28" s="182">
        <v>6500</v>
      </c>
      <c r="I28" s="125">
        <f>G28*H28</f>
      </c>
      <c r="J28" s="125">
        <f>I28*0.1</f>
      </c>
      <c r="K28" s="125">
        <f>SUM(I28:J28)</f>
      </c>
      <c r="L28" s="168">
        <v>45498</v>
      </c>
      <c r="M28" s="169"/>
      <c r="N28" s="169"/>
      <c r="O28" s="169"/>
      <c r="P28" s="169"/>
      <c r="Q28" s="169">
        <v>0</v>
      </c>
      <c r="R28" s="169">
        <v>0</v>
      </c>
      <c r="S28" s="169">
        <v>0</v>
      </c>
      <c r="T28" s="169">
        <v>0</v>
      </c>
    </row>
    <row x14ac:dyDescent="0.25" r="29" customHeight="1" ht="17.25">
      <c r="A29" s="178">
        <f>A28</f>
        <v>25569.375</v>
      </c>
      <c r="B29" s="186" t="s">
        <v>64</v>
      </c>
      <c r="C29" s="180"/>
      <c r="D29" s="180">
        <v>55</v>
      </c>
      <c r="E29" s="180">
        <v>4</v>
      </c>
      <c r="F29" s="180"/>
      <c r="G29" s="180">
        <f>SUM(C29:F29)</f>
      </c>
      <c r="H29" s="182">
        <v>5500</v>
      </c>
      <c r="I29" s="125">
        <f>G29*H29</f>
      </c>
      <c r="J29" s="125">
        <f>I29*0.1</f>
      </c>
      <c r="K29" s="125">
        <f>SUM(I29:J29)</f>
      </c>
      <c r="L29" s="168">
        <v>45499</v>
      </c>
      <c r="M29" s="169"/>
      <c r="N29" s="169"/>
      <c r="O29" s="169"/>
      <c r="P29" s="169"/>
      <c r="Q29" s="169">
        <v>0</v>
      </c>
      <c r="R29" s="169">
        <v>0</v>
      </c>
      <c r="S29" s="169">
        <v>0</v>
      </c>
      <c r="T29" s="169">
        <v>0</v>
      </c>
    </row>
    <row x14ac:dyDescent="0.25" r="30" customHeight="1" ht="17.25">
      <c r="A30" s="178">
        <f>A29</f>
        <v>25569.375</v>
      </c>
      <c r="B30" s="179" t="s">
        <v>25</v>
      </c>
      <c r="C30" s="180"/>
      <c r="D30" s="180">
        <v>20</v>
      </c>
      <c r="E30" s="180"/>
      <c r="F30" s="180"/>
      <c r="G30" s="180">
        <f>SUM(C30:F30)</f>
      </c>
      <c r="H30" s="182">
        <v>6000</v>
      </c>
      <c r="I30" s="125">
        <f>G30*H30</f>
      </c>
      <c r="J30" s="125">
        <f>I30*0.1</f>
      </c>
      <c r="K30" s="125">
        <f>SUM(I30:J30)</f>
      </c>
      <c r="L30" s="168">
        <v>45500</v>
      </c>
      <c r="M30" s="169"/>
      <c r="N30" s="169"/>
      <c r="O30" s="169"/>
      <c r="P30" s="169"/>
      <c r="Q30" s="169">
        <v>0</v>
      </c>
      <c r="R30" s="169">
        <v>0</v>
      </c>
      <c r="S30" s="169">
        <v>0</v>
      </c>
      <c r="T30" s="169">
        <v>0</v>
      </c>
    </row>
    <row x14ac:dyDescent="0.25" r="31" customHeight="1" ht="17.25">
      <c r="A31" s="178">
        <f>A30</f>
        <v>25569.375</v>
      </c>
      <c r="B31" s="186" t="s">
        <v>76</v>
      </c>
      <c r="C31" s="188"/>
      <c r="D31" s="180">
        <v>25</v>
      </c>
      <c r="E31" s="180">
        <v>15</v>
      </c>
      <c r="F31" s="180"/>
      <c r="G31" s="180">
        <f>SUM(C31:F31)</f>
      </c>
      <c r="H31" s="125">
        <v>6000</v>
      </c>
      <c r="I31" s="125">
        <f>G31*H31</f>
      </c>
      <c r="J31" s="125">
        <f>I31*0.1</f>
      </c>
      <c r="K31" s="125">
        <f>SUM(I31:J31)</f>
      </c>
      <c r="L31" s="168">
        <v>45501</v>
      </c>
      <c r="M31" s="169"/>
      <c r="N31" s="169"/>
      <c r="O31" s="169"/>
      <c r="P31" s="169"/>
      <c r="Q31" s="169">
        <v>0</v>
      </c>
      <c r="R31" s="169">
        <v>0</v>
      </c>
      <c r="S31" s="169">
        <v>0</v>
      </c>
      <c r="T31" s="169">
        <v>0</v>
      </c>
    </row>
    <row x14ac:dyDescent="0.25" r="32" customHeight="1" ht="17.25">
      <c r="A32" s="178">
        <f>A31</f>
        <v>25569.375</v>
      </c>
      <c r="B32" s="186" t="s">
        <v>149</v>
      </c>
      <c r="C32" s="180"/>
      <c r="D32" s="180">
        <v>99</v>
      </c>
      <c r="E32" s="180">
        <v>22</v>
      </c>
      <c r="F32" s="180">
        <v>2</v>
      </c>
      <c r="G32" s="180">
        <f>SUM(C32:F32)</f>
      </c>
      <c r="H32" s="125">
        <v>6000</v>
      </c>
      <c r="I32" s="125">
        <f>G32*H32</f>
      </c>
      <c r="J32" s="125">
        <f>I32*0.1</f>
      </c>
      <c r="K32" s="125">
        <f>SUM(I32:J32)</f>
      </c>
      <c r="L32" s="168">
        <v>45502</v>
      </c>
      <c r="M32" s="169"/>
      <c r="N32" s="169"/>
      <c r="O32" s="169"/>
      <c r="P32" s="169"/>
      <c r="Q32" s="169">
        <v>0</v>
      </c>
      <c r="R32" s="169">
        <v>0</v>
      </c>
      <c r="S32" s="169">
        <v>0</v>
      </c>
      <c r="T32" s="169">
        <v>0</v>
      </c>
    </row>
    <row x14ac:dyDescent="0.25" r="33" customHeight="1" ht="17.25">
      <c r="A33" s="178">
        <f>A32</f>
        <v>25569.375</v>
      </c>
      <c r="B33" s="186" t="s">
        <v>43</v>
      </c>
      <c r="C33" s="180"/>
      <c r="D33" s="180">
        <v>49</v>
      </c>
      <c r="E33" s="180">
        <v>14</v>
      </c>
      <c r="F33" s="180"/>
      <c r="G33" s="180">
        <f>SUM(C33:F33)</f>
      </c>
      <c r="H33" s="125">
        <v>6000</v>
      </c>
      <c r="I33" s="125">
        <f>G33*H33</f>
      </c>
      <c r="J33" s="125">
        <f>I33*0.1</f>
      </c>
      <c r="K33" s="125">
        <f>SUM(I33:J33)</f>
      </c>
      <c r="L33" s="168">
        <v>45503</v>
      </c>
      <c r="M33" s="169"/>
      <c r="N33" s="169"/>
      <c r="O33" s="169"/>
      <c r="P33" s="169"/>
      <c r="Q33" s="169">
        <v>0</v>
      </c>
      <c r="R33" s="169">
        <v>0</v>
      </c>
      <c r="S33" s="169">
        <v>0</v>
      </c>
      <c r="T33" s="169">
        <v>0</v>
      </c>
    </row>
    <row x14ac:dyDescent="0.25" r="34" customHeight="1" ht="17.25">
      <c r="A34" s="178">
        <f>A33</f>
        <v>25569.375</v>
      </c>
      <c r="B34" s="186" t="s">
        <v>18</v>
      </c>
      <c r="C34" s="180"/>
      <c r="D34" s="180">
        <v>8</v>
      </c>
      <c r="E34" s="180">
        <v>7</v>
      </c>
      <c r="F34" s="180">
        <v>6</v>
      </c>
      <c r="G34" s="180">
        <f>SUM(C34:F34)</f>
      </c>
      <c r="H34" s="125">
        <v>6000</v>
      </c>
      <c r="I34" s="125">
        <f>G34*H34</f>
      </c>
      <c r="J34" s="125">
        <f>I34*0.1</f>
      </c>
      <c r="K34" s="125">
        <f>SUM(I34:J34)</f>
      </c>
      <c r="L34" s="168">
        <v>45504</v>
      </c>
      <c r="M34" s="169"/>
      <c r="N34" s="169"/>
      <c r="O34" s="169"/>
      <c r="P34" s="169"/>
      <c r="Q34" s="169">
        <v>0</v>
      </c>
      <c r="R34" s="169">
        <v>0</v>
      </c>
      <c r="S34" s="169">
        <v>0</v>
      </c>
      <c r="T34" s="169">
        <v>0</v>
      </c>
    </row>
    <row x14ac:dyDescent="0.25" r="35" customHeight="1" ht="17.25">
      <c r="A35" s="178">
        <f>A34</f>
        <v>25569.375</v>
      </c>
      <c r="B35" s="186" t="s">
        <v>82</v>
      </c>
      <c r="C35" s="188">
        <v>12</v>
      </c>
      <c r="D35" s="180">
        <v>25</v>
      </c>
      <c r="E35" s="180">
        <v>9</v>
      </c>
      <c r="F35" s="180">
        <v>7</v>
      </c>
      <c r="G35" s="180">
        <f>SUM(C35:F35)</f>
      </c>
      <c r="H35" s="125">
        <v>5000</v>
      </c>
      <c r="I35" s="125">
        <f>G35*H35</f>
      </c>
      <c r="J35" s="125">
        <f>I35*0.1</f>
      </c>
      <c r="K35" s="125">
        <f>SUM(I35:J35)</f>
      </c>
      <c r="L35" s="168" t="s">
        <v>150</v>
      </c>
      <c r="M35" s="169">
        <v>798</v>
      </c>
      <c r="N35" s="169">
        <v>11370</v>
      </c>
      <c r="O35" s="169">
        <v>3046</v>
      </c>
      <c r="P35" s="169">
        <v>503</v>
      </c>
      <c r="Q35" s="169">
        <v>15717</v>
      </c>
      <c r="R35" s="169">
        <v>88326200</v>
      </c>
      <c r="S35" s="169">
        <v>7946890</v>
      </c>
      <c r="T35" s="169">
        <v>96273090</v>
      </c>
    </row>
    <row x14ac:dyDescent="0.25" r="36" customHeight="1" ht="17.25">
      <c r="A36" s="178">
        <f>A35</f>
        <v>25569.375</v>
      </c>
      <c r="B36" s="186" t="s">
        <v>151</v>
      </c>
      <c r="C36" s="180"/>
      <c r="D36" s="180">
        <v>12</v>
      </c>
      <c r="E36" s="180"/>
      <c r="F36" s="180"/>
      <c r="G36" s="180">
        <f>SUM(C36:F36)</f>
      </c>
      <c r="H36" s="125">
        <v>5000</v>
      </c>
      <c r="I36" s="125">
        <f>G36*H36</f>
      </c>
      <c r="J36" s="125">
        <f>I36*0.1</f>
      </c>
      <c r="K36" s="125">
        <f>SUM(I36:J36)</f>
      </c>
      <c r="L36" s="175"/>
      <c r="M36" s="87"/>
      <c r="N36" s="87"/>
      <c r="O36" s="87"/>
      <c r="P36" s="87"/>
      <c r="Q36" s="87"/>
      <c r="R36" s="87"/>
      <c r="S36" s="87"/>
      <c r="T36" s="87"/>
    </row>
    <row x14ac:dyDescent="0.25" r="37" customHeight="1" ht="17.25">
      <c r="A37" s="178">
        <f>A36</f>
        <v>25569.375</v>
      </c>
      <c r="B37" s="186" t="s">
        <v>23</v>
      </c>
      <c r="C37" s="180"/>
      <c r="D37" s="180">
        <v>15</v>
      </c>
      <c r="E37" s="180"/>
      <c r="F37" s="180"/>
      <c r="G37" s="180">
        <f>SUM(C37:F37)</f>
      </c>
      <c r="H37" s="125">
        <v>6000</v>
      </c>
      <c r="I37" s="125">
        <f>G37*H37</f>
      </c>
      <c r="J37" s="125">
        <f>I37*0.1</f>
      </c>
      <c r="K37" s="125">
        <f>SUM(I37:J37)</f>
      </c>
      <c r="L37" s="175"/>
      <c r="M37" s="87"/>
      <c r="N37" s="87"/>
      <c r="O37" s="87"/>
      <c r="P37" s="87"/>
      <c r="Q37" s="87"/>
      <c r="R37" s="87"/>
      <c r="S37" s="87"/>
      <c r="T37" s="87"/>
    </row>
    <row x14ac:dyDescent="0.25" r="38" customHeight="1" ht="17.25">
      <c r="A38" s="178">
        <f>A37</f>
        <v>25569.375</v>
      </c>
      <c r="B38" s="186" t="s">
        <v>40</v>
      </c>
      <c r="C38" s="180"/>
      <c r="D38" s="180">
        <v>15</v>
      </c>
      <c r="E38" s="180"/>
      <c r="F38" s="180"/>
      <c r="G38" s="180">
        <f>SUM(C38:F38)</f>
      </c>
      <c r="H38" s="125">
        <v>6500</v>
      </c>
      <c r="I38" s="125">
        <f>G38*H38</f>
      </c>
      <c r="J38" s="125">
        <f>I38*0.1</f>
      </c>
      <c r="K38" s="125">
        <f>SUM(I38:J38)</f>
      </c>
      <c r="L38" s="175"/>
      <c r="M38" s="87"/>
      <c r="N38" s="87"/>
      <c r="O38" s="87"/>
      <c r="P38" s="87"/>
      <c r="Q38" s="87"/>
      <c r="R38" s="87"/>
      <c r="S38" s="87"/>
      <c r="T38" s="87"/>
    </row>
    <row x14ac:dyDescent="0.25" r="39" customHeight="1" ht="17.25">
      <c r="A39" s="178">
        <f>A38</f>
        <v>25569.375</v>
      </c>
      <c r="B39" s="186" t="s">
        <v>86</v>
      </c>
      <c r="C39" s="180"/>
      <c r="D39" s="180">
        <v>19</v>
      </c>
      <c r="E39" s="180">
        <v>8</v>
      </c>
      <c r="F39" s="180">
        <v>5</v>
      </c>
      <c r="G39" s="180">
        <f>SUM(C39:F39)</f>
      </c>
      <c r="H39" s="125">
        <v>6000</v>
      </c>
      <c r="I39" s="125">
        <f>G39*H39</f>
      </c>
      <c r="J39" s="125">
        <f>I39*0.1</f>
      </c>
      <c r="K39" s="125">
        <f>SUM(I39:J39)</f>
      </c>
      <c r="L39" s="175"/>
      <c r="M39" s="87"/>
      <c r="N39" s="87"/>
      <c r="O39" s="87"/>
      <c r="P39" s="87"/>
      <c r="Q39" s="87"/>
      <c r="R39" s="87"/>
      <c r="S39" s="87"/>
      <c r="T39" s="87"/>
    </row>
    <row x14ac:dyDescent="0.25" r="40" customHeight="1" ht="17.25">
      <c r="A40" s="178">
        <f>A39</f>
        <v>25569.375</v>
      </c>
      <c r="B40" s="186" t="s">
        <v>152</v>
      </c>
      <c r="C40" s="180"/>
      <c r="D40" s="180">
        <v>0</v>
      </c>
      <c r="E40" s="180"/>
      <c r="F40" s="180"/>
      <c r="G40" s="180">
        <f>SUM(C40:F40)</f>
      </c>
      <c r="H40" s="125">
        <v>6000</v>
      </c>
      <c r="I40" s="125">
        <f>G40*H40</f>
      </c>
      <c r="J40" s="125">
        <f>I40*0.1</f>
      </c>
      <c r="K40" s="125">
        <f>SUM(I40:J40)</f>
      </c>
      <c r="L40" s="175"/>
      <c r="M40" s="87"/>
      <c r="N40" s="87"/>
      <c r="O40" s="87"/>
      <c r="P40" s="87"/>
      <c r="Q40" s="87"/>
      <c r="R40" s="87"/>
      <c r="S40" s="87"/>
      <c r="T40" s="87"/>
    </row>
    <row x14ac:dyDescent="0.25" r="41" customHeight="1" ht="17.25">
      <c r="A41" s="178">
        <f>A40</f>
        <v>25569.375</v>
      </c>
      <c r="B41" s="186" t="s">
        <v>153</v>
      </c>
      <c r="C41" s="180"/>
      <c r="D41" s="180">
        <v>10</v>
      </c>
      <c r="E41" s="180"/>
      <c r="F41" s="180"/>
      <c r="G41" s="180">
        <f>SUM(C41:F41)</f>
      </c>
      <c r="H41" s="125">
        <v>6000</v>
      </c>
      <c r="I41" s="125">
        <f>G41*H41</f>
      </c>
      <c r="J41" s="125">
        <f>I41*0.1</f>
      </c>
      <c r="K41" s="125">
        <f>SUM(I41:J41)</f>
      </c>
      <c r="L41" s="175"/>
      <c r="M41" s="87"/>
      <c r="N41" s="87"/>
      <c r="O41" s="87"/>
      <c r="P41" s="87"/>
      <c r="Q41" s="87"/>
      <c r="R41" s="87"/>
      <c r="S41" s="87"/>
      <c r="T41" s="87"/>
    </row>
    <row x14ac:dyDescent="0.25" r="42" customHeight="1" ht="17.25">
      <c r="A42" s="178">
        <f>A41</f>
        <v>25569.375</v>
      </c>
      <c r="B42" s="186" t="s">
        <v>46</v>
      </c>
      <c r="C42" s="180">
        <v>8</v>
      </c>
      <c r="D42" s="180">
        <v>15</v>
      </c>
      <c r="E42" s="180">
        <v>8</v>
      </c>
      <c r="F42" s="180"/>
      <c r="G42" s="180">
        <f>SUM(C42:F42)</f>
      </c>
      <c r="H42" s="125">
        <v>5500</v>
      </c>
      <c r="I42" s="125">
        <f>G42*H42</f>
      </c>
      <c r="J42" s="125">
        <f>I42*0.1</f>
      </c>
      <c r="K42" s="125">
        <f>SUM(I42:J42)</f>
      </c>
      <c r="L42" s="175"/>
      <c r="M42" s="87"/>
      <c r="N42" s="87"/>
      <c r="O42" s="87"/>
      <c r="P42" s="87"/>
      <c r="Q42" s="87"/>
      <c r="R42" s="87"/>
      <c r="S42" s="87"/>
      <c r="T42" s="87"/>
    </row>
    <row x14ac:dyDescent="0.25" r="43" customHeight="1" ht="17.25">
      <c r="A43" s="178">
        <f>A42</f>
        <v>25569.375</v>
      </c>
      <c r="B43" s="186" t="s">
        <v>154</v>
      </c>
      <c r="C43" s="180"/>
      <c r="D43" s="180">
        <v>19</v>
      </c>
      <c r="E43" s="180"/>
      <c r="F43" s="180"/>
      <c r="G43" s="180">
        <f>SUM(C43:F43)</f>
      </c>
      <c r="H43" s="125">
        <v>6500</v>
      </c>
      <c r="I43" s="125">
        <f>G43*H43</f>
      </c>
      <c r="J43" s="125">
        <f>I43*0.1</f>
      </c>
      <c r="K43" s="125">
        <f>SUM(I43:J43)</f>
      </c>
      <c r="L43" s="175"/>
      <c r="M43" s="87"/>
      <c r="N43" s="87"/>
      <c r="O43" s="87"/>
      <c r="P43" s="87"/>
      <c r="Q43" s="87"/>
      <c r="R43" s="87"/>
      <c r="S43" s="87"/>
      <c r="T43" s="87"/>
    </row>
    <row x14ac:dyDescent="0.25" r="44" customHeight="1" ht="17.25">
      <c r="A44" s="178">
        <f>A43</f>
        <v>25569.375</v>
      </c>
      <c r="B44" s="186"/>
      <c r="C44" s="180"/>
      <c r="D44" s="180"/>
      <c r="E44" s="180"/>
      <c r="F44" s="180"/>
      <c r="G44" s="180">
        <f>SUM(C44:F44)</f>
      </c>
      <c r="H44" s="125"/>
      <c r="I44" s="125">
        <f>G44*H44</f>
      </c>
      <c r="J44" s="125">
        <f>I44*0.1</f>
      </c>
      <c r="K44" s="125">
        <f>SUM(I44:J44)</f>
      </c>
      <c r="L44" s="175"/>
      <c r="M44" s="87"/>
      <c r="N44" s="87"/>
      <c r="O44" s="87"/>
      <c r="P44" s="87"/>
      <c r="Q44" s="87"/>
      <c r="R44" s="87"/>
      <c r="S44" s="87"/>
      <c r="T44" s="87"/>
    </row>
    <row x14ac:dyDescent="0.25" r="45" customHeight="1" ht="17.25">
      <c r="A45" s="178">
        <f>A44</f>
        <v>25569.375</v>
      </c>
      <c r="B45" s="179"/>
      <c r="C45" s="180"/>
      <c r="D45" s="180"/>
      <c r="E45" s="180"/>
      <c r="F45" s="180"/>
      <c r="G45" s="180">
        <f>SUM(C45:F45)</f>
      </c>
      <c r="H45" s="125"/>
      <c r="I45" s="125">
        <f>G45*H45</f>
      </c>
      <c r="J45" s="125">
        <f>I45*0.1</f>
      </c>
      <c r="K45" s="125">
        <f>SUM(I45:J45)</f>
      </c>
      <c r="L45" s="175"/>
      <c r="M45" s="87"/>
      <c r="N45" s="87"/>
      <c r="O45" s="87"/>
      <c r="P45" s="87"/>
      <c r="Q45" s="87"/>
      <c r="R45" s="87"/>
      <c r="S45" s="87"/>
      <c r="T45" s="87"/>
    </row>
    <row x14ac:dyDescent="0.25" r="46" customHeight="1" ht="17.25">
      <c r="A46" s="189">
        <f>A45</f>
        <v>25569.375</v>
      </c>
      <c r="B46" s="190" t="s">
        <v>155</v>
      </c>
      <c r="C46" s="191">
        <f>SUM(C3:C45)</f>
      </c>
      <c r="D46" s="191">
        <f>SUM(D3:D45)</f>
      </c>
      <c r="E46" s="191">
        <f>SUM(E3:E45)</f>
      </c>
      <c r="F46" s="191">
        <f>SUM(F3:F45)</f>
      </c>
      <c r="G46" s="191">
        <f>SUM(G3:G45)</f>
      </c>
      <c r="H46" s="191"/>
      <c r="I46" s="191">
        <f>SUM(I3:I45)</f>
      </c>
      <c r="J46" s="191">
        <f>I46*0.1</f>
      </c>
      <c r="K46" s="191">
        <f>SUM(K3:K45)</f>
      </c>
      <c r="L46" s="175"/>
      <c r="M46" s="87"/>
      <c r="N46" s="87"/>
      <c r="O46" s="87"/>
      <c r="P46" s="87"/>
      <c r="Q46" s="87"/>
      <c r="R46" s="87"/>
      <c r="S46" s="87"/>
      <c r="T46" s="87"/>
    </row>
    <row x14ac:dyDescent="0.25" r="47" customHeight="1" ht="17.25">
      <c r="A47" s="178">
        <f>A46</f>
        <v>25569.375</v>
      </c>
      <c r="B47" s="186" t="s">
        <v>113</v>
      </c>
      <c r="C47" s="180"/>
      <c r="D47" s="180">
        <v>25</v>
      </c>
      <c r="E47" s="180">
        <v>27</v>
      </c>
      <c r="F47" s="180"/>
      <c r="G47" s="180">
        <f>SUM(C47:F47)</f>
      </c>
      <c r="H47" s="125">
        <v>6500</v>
      </c>
      <c r="I47" s="125">
        <f>G47*H47</f>
      </c>
      <c r="J47" s="185"/>
      <c r="K47" s="125">
        <f>SUM(I47:J47)</f>
      </c>
      <c r="L47" s="175"/>
      <c r="M47" s="87"/>
      <c r="N47" s="87"/>
      <c r="O47" s="87"/>
      <c r="P47" s="87"/>
      <c r="Q47" s="87"/>
      <c r="R47" s="87"/>
      <c r="S47" s="87"/>
      <c r="T47" s="87"/>
    </row>
    <row x14ac:dyDescent="0.25" r="48" customHeight="1" ht="17.25">
      <c r="A48" s="178">
        <f>A47</f>
        <v>25569.375</v>
      </c>
      <c r="B48" s="186" t="s">
        <v>156</v>
      </c>
      <c r="C48" s="180"/>
      <c r="D48" s="180">
        <v>6</v>
      </c>
      <c r="E48" s="180">
        <v>4</v>
      </c>
      <c r="F48" s="180"/>
      <c r="G48" s="180">
        <f>SUM(C48:F48)</f>
      </c>
      <c r="H48" s="125">
        <v>6500</v>
      </c>
      <c r="I48" s="125">
        <f>G48*H48</f>
      </c>
      <c r="J48" s="185"/>
      <c r="K48" s="125">
        <f>SUM(I48:J48)</f>
      </c>
      <c r="L48" s="175"/>
      <c r="M48" s="87"/>
      <c r="N48" s="87"/>
      <c r="O48" s="87"/>
      <c r="P48" s="87"/>
      <c r="Q48" s="87"/>
      <c r="R48" s="87"/>
      <c r="S48" s="87"/>
      <c r="T48" s="87"/>
    </row>
    <row x14ac:dyDescent="0.25" r="49" customHeight="1" ht="17.25">
      <c r="A49" s="178">
        <f>A48</f>
        <v>25569.375</v>
      </c>
      <c r="B49" s="186" t="s">
        <v>112</v>
      </c>
      <c r="C49" s="180"/>
      <c r="D49" s="180">
        <v>3</v>
      </c>
      <c r="E49" s="180">
        <v>2</v>
      </c>
      <c r="F49" s="180"/>
      <c r="G49" s="180">
        <f>SUM(C49:F49)</f>
      </c>
      <c r="H49" s="125">
        <v>6900</v>
      </c>
      <c r="I49" s="125">
        <f>G49*H49</f>
      </c>
      <c r="J49" s="185"/>
      <c r="K49" s="125">
        <f>SUM(I49:J49)</f>
      </c>
      <c r="L49" s="175"/>
      <c r="M49" s="87"/>
      <c r="N49" s="87"/>
      <c r="O49" s="87"/>
      <c r="P49" s="87"/>
      <c r="Q49" s="87"/>
      <c r="R49" s="87"/>
      <c r="S49" s="87"/>
      <c r="T49" s="87"/>
    </row>
    <row x14ac:dyDescent="0.25" r="50" customHeight="1" ht="17.25">
      <c r="A50" s="178">
        <f>A49</f>
        <v>25569.375</v>
      </c>
      <c r="B50" s="179"/>
      <c r="C50" s="180"/>
      <c r="D50" s="180"/>
      <c r="E50" s="180"/>
      <c r="F50" s="180"/>
      <c r="G50" s="180">
        <f>SUM(C50:F50)</f>
      </c>
      <c r="H50" s="125"/>
      <c r="I50" s="125">
        <f>G50*H50</f>
      </c>
      <c r="J50" s="185"/>
      <c r="K50" s="125">
        <f>SUM(I50:J50)</f>
      </c>
      <c r="L50" s="175"/>
      <c r="M50" s="87"/>
      <c r="N50" s="87"/>
      <c r="O50" s="87"/>
      <c r="P50" s="87"/>
      <c r="Q50" s="87"/>
      <c r="R50" s="87"/>
      <c r="S50" s="87"/>
      <c r="T50" s="87"/>
    </row>
    <row x14ac:dyDescent="0.25" r="51" customHeight="1" ht="17.25">
      <c r="A51" s="178">
        <f>A50</f>
        <v>25569.375</v>
      </c>
      <c r="B51" s="179"/>
      <c r="C51" s="180"/>
      <c r="D51" s="180"/>
      <c r="E51" s="180"/>
      <c r="F51" s="180"/>
      <c r="G51" s="180">
        <f>SUM(C51:F51)</f>
      </c>
      <c r="H51" s="125"/>
      <c r="I51" s="125">
        <f>G51*H51</f>
      </c>
      <c r="J51" s="185"/>
      <c r="K51" s="125">
        <f>SUM(I51:J51)</f>
      </c>
      <c r="L51" s="175"/>
      <c r="M51" s="87"/>
      <c r="N51" s="87"/>
      <c r="O51" s="87"/>
      <c r="P51" s="87"/>
      <c r="Q51" s="87"/>
      <c r="R51" s="87"/>
      <c r="S51" s="87"/>
      <c r="T51" s="87"/>
    </row>
    <row x14ac:dyDescent="0.25" r="52" customHeight="1" ht="17.25">
      <c r="A52" s="178">
        <f>A51</f>
        <v>25569.375</v>
      </c>
      <c r="B52" s="179"/>
      <c r="C52" s="180"/>
      <c r="D52" s="180"/>
      <c r="E52" s="180"/>
      <c r="F52" s="180"/>
      <c r="G52" s="180">
        <f>SUM(C52:F52)</f>
      </c>
      <c r="H52" s="125"/>
      <c r="I52" s="125">
        <f>G52*H52</f>
      </c>
      <c r="J52" s="185"/>
      <c r="K52" s="125">
        <f>SUM(I52:J52)</f>
      </c>
      <c r="L52" s="175"/>
      <c r="M52" s="87"/>
      <c r="N52" s="87"/>
      <c r="O52" s="87"/>
      <c r="P52" s="87"/>
      <c r="Q52" s="87"/>
      <c r="R52" s="87"/>
      <c r="S52" s="87"/>
      <c r="T52" s="87"/>
    </row>
    <row x14ac:dyDescent="0.25" r="53" customHeight="1" ht="17.25">
      <c r="A53" s="178">
        <f>A52</f>
        <v>25569.375</v>
      </c>
      <c r="B53" s="179"/>
      <c r="C53" s="180"/>
      <c r="D53" s="180"/>
      <c r="E53" s="180"/>
      <c r="F53" s="180"/>
      <c r="G53" s="180">
        <f>SUM(C53:F53)</f>
      </c>
      <c r="H53" s="125"/>
      <c r="I53" s="125">
        <f>G53*H53</f>
      </c>
      <c r="J53" s="185"/>
      <c r="K53" s="125">
        <f>SUM(I53:J53)</f>
      </c>
      <c r="L53" s="175"/>
      <c r="M53" s="87"/>
      <c r="N53" s="87"/>
      <c r="O53" s="87"/>
      <c r="P53" s="87"/>
      <c r="Q53" s="87"/>
      <c r="R53" s="87"/>
      <c r="S53" s="87"/>
      <c r="T53" s="87"/>
    </row>
    <row x14ac:dyDescent="0.25" r="54" customHeight="1" ht="17.25">
      <c r="A54" s="178">
        <f>A53</f>
        <v>25569.375</v>
      </c>
      <c r="B54" s="179"/>
      <c r="C54" s="180"/>
      <c r="D54" s="180"/>
      <c r="E54" s="180"/>
      <c r="F54" s="180"/>
      <c r="G54" s="180">
        <f>SUM(C54:F54)</f>
      </c>
      <c r="H54" s="125"/>
      <c r="I54" s="125">
        <f>G54*H54</f>
      </c>
      <c r="J54" s="185"/>
      <c r="K54" s="125">
        <f>SUM(I54:J54)</f>
      </c>
      <c r="L54" s="175"/>
      <c r="M54" s="87"/>
      <c r="N54" s="87"/>
      <c r="O54" s="87"/>
      <c r="P54" s="87"/>
      <c r="Q54" s="87"/>
      <c r="R54" s="87"/>
      <c r="S54" s="87"/>
      <c r="T54" s="87"/>
    </row>
    <row x14ac:dyDescent="0.25" r="55" customHeight="1" ht="17.25">
      <c r="A55" s="189">
        <f>A54</f>
        <v>25569.375</v>
      </c>
      <c r="B55" s="190" t="s">
        <v>157</v>
      </c>
      <c r="C55" s="191">
        <f>SUM(C47:C54)</f>
      </c>
      <c r="D55" s="191">
        <f>SUM(D47:D54)</f>
      </c>
      <c r="E55" s="191">
        <f>SUM(E47:E54)</f>
      </c>
      <c r="F55" s="191">
        <f>SUM(F47:F54)</f>
      </c>
      <c r="G55" s="191">
        <f>SUM(G47:G54)</f>
      </c>
      <c r="H55" s="191"/>
      <c r="I55" s="191">
        <f>SUM(I47:I54)</f>
      </c>
      <c r="J55" s="191">
        <f>SUM(J47:J54)</f>
      </c>
      <c r="K55" s="191">
        <f>SUM(K47:K54)</f>
      </c>
      <c r="L55" s="175"/>
      <c r="M55" s="87"/>
      <c r="N55" s="87"/>
      <c r="O55" s="87"/>
      <c r="P55" s="87"/>
      <c r="Q55" s="87"/>
      <c r="R55" s="87"/>
      <c r="S55" s="87"/>
      <c r="T55" s="87"/>
    </row>
    <row x14ac:dyDescent="0.25" r="56" customHeight="1" ht="17.25" hidden="1">
      <c r="A56" s="172" t="s">
        <v>128</v>
      </c>
      <c r="B56" s="173" t="s">
        <v>2</v>
      </c>
      <c r="C56" s="174" t="s">
        <v>129</v>
      </c>
      <c r="D56" s="174" t="s">
        <v>130</v>
      </c>
      <c r="E56" s="174" t="s">
        <v>131</v>
      </c>
      <c r="F56" s="174" t="s">
        <v>132</v>
      </c>
      <c r="G56" s="174" t="s">
        <v>133</v>
      </c>
      <c r="H56" s="174" t="s">
        <v>7</v>
      </c>
      <c r="I56" s="174" t="s">
        <v>134</v>
      </c>
      <c r="J56" s="174" t="s">
        <v>90</v>
      </c>
      <c r="K56" s="174" t="s">
        <v>135</v>
      </c>
      <c r="L56" s="175"/>
      <c r="M56" s="87"/>
      <c r="N56" s="87"/>
      <c r="O56" s="87"/>
      <c r="P56" s="87"/>
      <c r="Q56" s="87"/>
      <c r="R56" s="87"/>
      <c r="S56" s="87"/>
      <c r="T56" s="87"/>
    </row>
    <row x14ac:dyDescent="0.25" r="57" customHeight="1" ht="17.25">
      <c r="A57" s="178">
        <f>A55+1</f>
        <v>25569.375</v>
      </c>
      <c r="B57" s="179" t="s">
        <v>137</v>
      </c>
      <c r="C57" s="180"/>
      <c r="D57" s="181">
        <v>120</v>
      </c>
      <c r="E57" s="180">
        <v>20</v>
      </c>
      <c r="F57" s="180"/>
      <c r="G57" s="180">
        <f>SUM(C57:F57)</f>
      </c>
      <c r="H57" s="182">
        <v>4500</v>
      </c>
      <c r="I57" s="125">
        <f>G57*H57</f>
      </c>
      <c r="J57" s="125">
        <f>I57*0.1</f>
      </c>
      <c r="K57" s="125">
        <f>SUM(I57:J57)</f>
      </c>
      <c r="L57" s="175"/>
      <c r="M57" s="87"/>
      <c r="N57" s="87"/>
      <c r="O57" s="87"/>
      <c r="P57" s="87"/>
      <c r="Q57" s="87"/>
      <c r="R57" s="87"/>
      <c r="S57" s="87"/>
      <c r="T57" s="87"/>
    </row>
    <row x14ac:dyDescent="0.25" r="58" customHeight="1" ht="17.25">
      <c r="A58" s="178">
        <f>A57</f>
        <v>25569.375</v>
      </c>
      <c r="B58" s="179" t="s">
        <v>13</v>
      </c>
      <c r="C58" s="180"/>
      <c r="D58" s="180">
        <v>12</v>
      </c>
      <c r="E58" s="180"/>
      <c r="F58" s="180"/>
      <c r="G58" s="180">
        <f>SUM(C58:F58)</f>
      </c>
      <c r="H58" s="182">
        <v>6000</v>
      </c>
      <c r="I58" s="125">
        <f>G58*H58</f>
      </c>
      <c r="J58" s="125">
        <f>I58*0.1</f>
      </c>
      <c r="K58" s="125">
        <f>SUM(I58:J58)</f>
      </c>
      <c r="L58" s="175"/>
      <c r="M58" s="87"/>
      <c r="N58" s="87"/>
      <c r="O58" s="87"/>
      <c r="P58" s="87"/>
      <c r="Q58" s="87"/>
      <c r="R58" s="87"/>
      <c r="S58" s="87"/>
      <c r="T58" s="87"/>
    </row>
    <row x14ac:dyDescent="0.25" r="59" customHeight="1" ht="17.25">
      <c r="A59" s="178">
        <f>A58</f>
        <v>25569.375</v>
      </c>
      <c r="B59" s="179" t="s">
        <v>58</v>
      </c>
      <c r="C59" s="183"/>
      <c r="D59" s="180">
        <v>13</v>
      </c>
      <c r="E59" s="180">
        <v>9</v>
      </c>
      <c r="F59" s="180"/>
      <c r="G59" s="180">
        <f>SUM(C59:F59)</f>
      </c>
      <c r="H59" s="182">
        <v>5500</v>
      </c>
      <c r="I59" s="125">
        <f>G59*H59</f>
      </c>
      <c r="J59" s="125">
        <f>I59*0.1</f>
      </c>
      <c r="K59" s="125">
        <f>SUM(I59:J59)</f>
      </c>
      <c r="L59" s="175"/>
      <c r="M59" s="87"/>
      <c r="N59" s="87"/>
      <c r="O59" s="87"/>
      <c r="P59" s="87"/>
      <c r="Q59" s="87"/>
      <c r="R59" s="87"/>
      <c r="S59" s="87"/>
      <c r="T59" s="87"/>
    </row>
    <row x14ac:dyDescent="0.25" r="60" customHeight="1" ht="17.25">
      <c r="A60" s="178">
        <f>A59</f>
        <v>25569.375</v>
      </c>
      <c r="B60" s="179" t="s">
        <v>147</v>
      </c>
      <c r="C60" s="183">
        <v>25</v>
      </c>
      <c r="D60" s="180">
        <v>40</v>
      </c>
      <c r="E60" s="180">
        <v>25</v>
      </c>
      <c r="F60" s="180">
        <v>20</v>
      </c>
      <c r="G60" s="180">
        <f>SUM(C60:F60)</f>
      </c>
      <c r="H60" s="182">
        <v>5000</v>
      </c>
      <c r="I60" s="125">
        <f>G60*H60</f>
      </c>
      <c r="J60" s="125">
        <f>I60*0.1</f>
      </c>
      <c r="K60" s="125">
        <f>SUM(I60:J60)</f>
      </c>
      <c r="L60" s="175"/>
      <c r="M60" s="87"/>
      <c r="N60" s="87"/>
      <c r="O60" s="87"/>
      <c r="P60" s="87"/>
      <c r="Q60" s="87"/>
      <c r="R60" s="87"/>
      <c r="S60" s="87"/>
      <c r="T60" s="87"/>
    </row>
    <row x14ac:dyDescent="0.25" r="61" customHeight="1" ht="17.25">
      <c r="A61" s="178">
        <f>A60</f>
        <v>25569.375</v>
      </c>
      <c r="B61" s="179" t="s">
        <v>27</v>
      </c>
      <c r="C61" s="180"/>
      <c r="D61" s="180">
        <v>10</v>
      </c>
      <c r="E61" s="180">
        <v>10</v>
      </c>
      <c r="F61" s="180"/>
      <c r="G61" s="180">
        <f>SUM(C61:F61)</f>
      </c>
      <c r="H61" s="182">
        <v>5500</v>
      </c>
      <c r="I61" s="125">
        <f>G61*H61</f>
      </c>
      <c r="J61" s="125">
        <f>I61*0.1</f>
      </c>
      <c r="K61" s="125">
        <f>SUM(I61:J61)</f>
      </c>
      <c r="L61" s="175"/>
      <c r="M61" s="87"/>
      <c r="N61" s="87"/>
      <c r="O61" s="87"/>
      <c r="P61" s="87"/>
      <c r="Q61" s="87"/>
      <c r="R61" s="87"/>
      <c r="S61" s="87"/>
      <c r="T61" s="87"/>
    </row>
    <row x14ac:dyDescent="0.25" r="62" customHeight="1" ht="17.25">
      <c r="A62" s="178">
        <f>A61</f>
        <v>25569.375</v>
      </c>
      <c r="B62" s="179" t="s">
        <v>20</v>
      </c>
      <c r="C62" s="180"/>
      <c r="D62" s="180">
        <v>61</v>
      </c>
      <c r="E62" s="180">
        <v>15</v>
      </c>
      <c r="F62" s="180"/>
      <c r="G62" s="180">
        <f>SUM(C62:F62)</f>
      </c>
      <c r="H62" s="182">
        <v>5500</v>
      </c>
      <c r="I62" s="125">
        <f>G62*H62</f>
      </c>
      <c r="J62" s="125">
        <f>I62*0.1</f>
      </c>
      <c r="K62" s="125">
        <f>SUM(I62:J62)</f>
      </c>
      <c r="L62" s="175"/>
      <c r="M62" s="87"/>
      <c r="N62" s="87"/>
      <c r="O62" s="87"/>
      <c r="P62" s="87"/>
      <c r="Q62" s="87"/>
      <c r="R62" s="87"/>
      <c r="S62" s="87"/>
      <c r="T62" s="87"/>
    </row>
    <row x14ac:dyDescent="0.25" r="63" customHeight="1" ht="17.25">
      <c r="A63" s="178">
        <f>A62</f>
        <v>25569.375</v>
      </c>
      <c r="B63" s="179" t="s">
        <v>31</v>
      </c>
      <c r="C63" s="180"/>
      <c r="D63" s="180">
        <v>25</v>
      </c>
      <c r="E63" s="180"/>
      <c r="F63" s="180"/>
      <c r="G63" s="180">
        <f>SUM(C63:F63)</f>
      </c>
      <c r="H63" s="182">
        <v>6000</v>
      </c>
      <c r="I63" s="125">
        <f>G63*H63</f>
      </c>
      <c r="J63" s="125">
        <f>I63*0.1</f>
      </c>
      <c r="K63" s="125">
        <f>SUM(I63:J63)</f>
      </c>
      <c r="L63" s="175"/>
      <c r="M63" s="87"/>
      <c r="N63" s="87"/>
      <c r="O63" s="87"/>
      <c r="P63" s="87"/>
      <c r="Q63" s="87"/>
      <c r="R63" s="87"/>
      <c r="S63" s="87"/>
      <c r="T63" s="87"/>
    </row>
    <row x14ac:dyDescent="0.25" r="64" customHeight="1" ht="17.25">
      <c r="A64" s="178">
        <f>A63</f>
        <v>25569.375</v>
      </c>
      <c r="B64" s="179" t="s">
        <v>71</v>
      </c>
      <c r="C64" s="180"/>
      <c r="D64" s="180">
        <v>25</v>
      </c>
      <c r="E64" s="180"/>
      <c r="F64" s="180"/>
      <c r="G64" s="180">
        <f>SUM(C64:F64)</f>
      </c>
      <c r="H64" s="182">
        <v>6000</v>
      </c>
      <c r="I64" s="125">
        <f>G64*H64</f>
      </c>
      <c r="J64" s="125">
        <f>I64*0.1</f>
      </c>
      <c r="K64" s="125">
        <f>SUM(I64:J64)</f>
      </c>
      <c r="L64" s="175"/>
      <c r="M64" s="87"/>
      <c r="N64" s="87"/>
      <c r="O64" s="87"/>
      <c r="P64" s="87"/>
      <c r="Q64" s="87"/>
      <c r="R64" s="87"/>
      <c r="S64" s="87"/>
      <c r="T64" s="87"/>
    </row>
    <row x14ac:dyDescent="0.25" r="65" customHeight="1" ht="17.25">
      <c r="A65" s="178">
        <f>A64</f>
        <v>25569.375</v>
      </c>
      <c r="B65" s="184" t="s">
        <v>49</v>
      </c>
      <c r="C65" s="180"/>
      <c r="D65" s="180">
        <v>18</v>
      </c>
      <c r="E65" s="180">
        <v>17</v>
      </c>
      <c r="F65" s="180">
        <v>8</v>
      </c>
      <c r="G65" s="180">
        <f>SUM(C65:F65)</f>
      </c>
      <c r="H65" s="182">
        <v>6000</v>
      </c>
      <c r="I65" s="125">
        <f>G65*H65</f>
      </c>
      <c r="J65" s="125">
        <f>I65*0.1</f>
      </c>
      <c r="K65" s="125">
        <f>SUM(I65:J65)</f>
      </c>
      <c r="L65" s="175"/>
      <c r="M65" s="87"/>
      <c r="N65" s="87"/>
      <c r="O65" s="87"/>
      <c r="P65" s="87"/>
      <c r="Q65" s="87"/>
      <c r="R65" s="87"/>
      <c r="S65" s="87"/>
      <c r="T65" s="87"/>
    </row>
    <row x14ac:dyDescent="0.25" r="66" customHeight="1" ht="17.25">
      <c r="A66" s="178">
        <f>A65</f>
        <v>25569.375</v>
      </c>
      <c r="B66" s="179" t="s">
        <v>9</v>
      </c>
      <c r="C66" s="180"/>
      <c r="D66" s="180">
        <v>40</v>
      </c>
      <c r="E66" s="180"/>
      <c r="F66" s="180"/>
      <c r="G66" s="180">
        <f>SUM(C66:F66)</f>
      </c>
      <c r="H66" s="182">
        <v>6000</v>
      </c>
      <c r="I66" s="125">
        <f>G66*H66</f>
      </c>
      <c r="J66" s="125">
        <f>I66*0.1</f>
      </c>
      <c r="K66" s="125">
        <f>SUM(I66:J66)</f>
      </c>
      <c r="L66" s="175"/>
      <c r="M66" s="87"/>
      <c r="N66" s="87"/>
      <c r="O66" s="87"/>
      <c r="P66" s="87"/>
      <c r="Q66" s="87"/>
      <c r="R66" s="87"/>
      <c r="S66" s="87"/>
      <c r="T66" s="87"/>
    </row>
    <row x14ac:dyDescent="0.25" r="67" customHeight="1" ht="17.25">
      <c r="A67" s="178">
        <f>A66</f>
        <v>25569.375</v>
      </c>
      <c r="B67" s="179" t="s">
        <v>55</v>
      </c>
      <c r="C67" s="180"/>
      <c r="D67" s="180">
        <v>10</v>
      </c>
      <c r="E67" s="180"/>
      <c r="F67" s="180"/>
      <c r="G67" s="180">
        <f>SUM(C67:F67)</f>
      </c>
      <c r="H67" s="182">
        <v>6500</v>
      </c>
      <c r="I67" s="125">
        <f>G67*H67</f>
      </c>
      <c r="J67" s="125">
        <f>I67*0.1</f>
      </c>
      <c r="K67" s="125">
        <f>SUM(I67:J67)</f>
      </c>
      <c r="L67" s="175"/>
      <c r="M67" s="87"/>
      <c r="N67" s="87"/>
      <c r="O67" s="87"/>
      <c r="P67" s="87"/>
      <c r="Q67" s="87"/>
      <c r="R67" s="87"/>
      <c r="S67" s="87"/>
      <c r="T67" s="87"/>
    </row>
    <row x14ac:dyDescent="0.25" r="68" customHeight="1" ht="17.25">
      <c r="A68" s="178">
        <f>A67</f>
        <v>25569.375</v>
      </c>
      <c r="B68" s="179" t="s">
        <v>80</v>
      </c>
      <c r="C68" s="180"/>
      <c r="D68" s="180">
        <v>23</v>
      </c>
      <c r="E68" s="180"/>
      <c r="F68" s="180"/>
      <c r="G68" s="180">
        <f>SUM(C68:F68)</f>
      </c>
      <c r="H68" s="182">
        <v>6000</v>
      </c>
      <c r="I68" s="125">
        <f>G68*H68</f>
      </c>
      <c r="J68" s="185"/>
      <c r="K68" s="125">
        <f>SUM(I68:J68)</f>
      </c>
      <c r="L68" s="175"/>
      <c r="M68" s="87"/>
      <c r="N68" s="87"/>
      <c r="O68" s="87"/>
      <c r="P68" s="87"/>
      <c r="Q68" s="87"/>
      <c r="R68" s="87"/>
      <c r="S68" s="87"/>
      <c r="T68" s="87"/>
    </row>
    <row x14ac:dyDescent="0.25" r="69" customHeight="1" ht="17.25">
      <c r="A69" s="178">
        <f>A68</f>
        <v>25569.375</v>
      </c>
      <c r="B69" s="179" t="s">
        <v>67</v>
      </c>
      <c r="C69" s="180"/>
      <c r="D69" s="180">
        <v>7</v>
      </c>
      <c r="E69" s="180"/>
      <c r="F69" s="180"/>
      <c r="G69" s="180">
        <f>SUM(C69:F69)</f>
      </c>
      <c r="H69" s="182">
        <v>5500</v>
      </c>
      <c r="I69" s="125">
        <f>G69*H69</f>
      </c>
      <c r="J69" s="125">
        <f>I69*0.1</f>
      </c>
      <c r="K69" s="125">
        <f>SUM(I69:J69)</f>
      </c>
      <c r="L69" s="175"/>
      <c r="M69" s="87"/>
      <c r="N69" s="87"/>
      <c r="O69" s="87"/>
      <c r="P69" s="87"/>
      <c r="Q69" s="87"/>
      <c r="R69" s="87"/>
      <c r="S69" s="87"/>
      <c r="T69" s="87"/>
    </row>
    <row x14ac:dyDescent="0.25" r="70" customHeight="1" ht="17.25">
      <c r="A70" s="178">
        <f>A69</f>
        <v>25569.375</v>
      </c>
      <c r="B70" s="186" t="s">
        <v>74</v>
      </c>
      <c r="C70" s="180"/>
      <c r="D70" s="180">
        <v>22</v>
      </c>
      <c r="E70" s="180">
        <v>11</v>
      </c>
      <c r="F70" s="180"/>
      <c r="G70" s="180">
        <f>SUM(C70:F70)</f>
      </c>
      <c r="H70" s="187">
        <v>5000</v>
      </c>
      <c r="I70" s="125">
        <f>G70*H70</f>
      </c>
      <c r="J70" s="125">
        <f>I70*0.1</f>
      </c>
      <c r="K70" s="125">
        <f>SUM(I70:J70)</f>
      </c>
      <c r="L70" s="175"/>
      <c r="M70" s="87"/>
      <c r="N70" s="87"/>
      <c r="O70" s="87"/>
      <c r="P70" s="87"/>
      <c r="Q70" s="87"/>
      <c r="R70" s="87"/>
      <c r="S70" s="87"/>
      <c r="T70" s="87"/>
    </row>
    <row x14ac:dyDescent="0.25" r="71" customHeight="1" ht="17.25">
      <c r="A71" s="178">
        <f>A70</f>
        <v>25569.375</v>
      </c>
      <c r="B71" s="179" t="s">
        <v>11</v>
      </c>
      <c r="C71" s="180"/>
      <c r="D71" s="180">
        <v>13</v>
      </c>
      <c r="E71" s="180">
        <v>7</v>
      </c>
      <c r="F71" s="180"/>
      <c r="G71" s="180">
        <f>SUM(C71:F71)</f>
      </c>
      <c r="H71" s="182">
        <v>6000</v>
      </c>
      <c r="I71" s="125">
        <f>G71*H71</f>
      </c>
      <c r="J71" s="125">
        <f>I71*0.1</f>
      </c>
      <c r="K71" s="125">
        <f>SUM(I71:J71)</f>
      </c>
      <c r="L71" s="175"/>
      <c r="M71" s="87"/>
      <c r="N71" s="87"/>
      <c r="O71" s="87"/>
      <c r="P71" s="87"/>
      <c r="Q71" s="87"/>
      <c r="R71" s="87"/>
      <c r="S71" s="87"/>
      <c r="T71" s="87"/>
    </row>
    <row x14ac:dyDescent="0.25" r="72" customHeight="1" ht="17.25">
      <c r="A72" s="178">
        <f>A71</f>
        <v>25569.375</v>
      </c>
      <c r="B72" s="179" t="s">
        <v>22</v>
      </c>
      <c r="C72" s="180"/>
      <c r="D72" s="180">
        <v>35</v>
      </c>
      <c r="E72" s="180"/>
      <c r="F72" s="180"/>
      <c r="G72" s="180">
        <f>SUM(C72:F72)</f>
      </c>
      <c r="H72" s="182">
        <v>4800</v>
      </c>
      <c r="I72" s="125">
        <f>G72*H72</f>
      </c>
      <c r="J72" s="125">
        <f>I72*0.1</f>
      </c>
      <c r="K72" s="125">
        <f>SUM(I72:J72)</f>
      </c>
      <c r="L72" s="175"/>
      <c r="M72" s="87"/>
      <c r="N72" s="87"/>
      <c r="O72" s="87"/>
      <c r="P72" s="87"/>
      <c r="Q72" s="87"/>
      <c r="R72" s="87"/>
      <c r="S72" s="87"/>
      <c r="T72" s="87"/>
    </row>
    <row x14ac:dyDescent="0.25" r="73" customHeight="1" ht="17.25">
      <c r="A73" s="178">
        <f>A72</f>
        <v>25569.375</v>
      </c>
      <c r="B73" s="186" t="s">
        <v>84</v>
      </c>
      <c r="C73" s="180"/>
      <c r="D73" s="180">
        <v>16</v>
      </c>
      <c r="E73" s="180">
        <v>9</v>
      </c>
      <c r="F73" s="180"/>
      <c r="G73" s="180">
        <f>SUM(C73:F73)</f>
      </c>
      <c r="H73" s="182">
        <v>4800</v>
      </c>
      <c r="I73" s="125">
        <f>G73*H73</f>
      </c>
      <c r="J73" s="125">
        <f>I73*0.1</f>
      </c>
      <c r="K73" s="125">
        <f>SUM(I73:J73)</f>
      </c>
      <c r="L73" s="175"/>
      <c r="M73" s="87"/>
      <c r="N73" s="87"/>
      <c r="O73" s="87"/>
      <c r="P73" s="87"/>
      <c r="Q73" s="87"/>
      <c r="R73" s="87"/>
      <c r="S73" s="87"/>
      <c r="T73" s="87"/>
    </row>
    <row x14ac:dyDescent="0.25" r="74" customHeight="1" ht="17.25">
      <c r="A74" s="178">
        <f>A73</f>
        <v>25569.375</v>
      </c>
      <c r="B74" s="179" t="s">
        <v>17</v>
      </c>
      <c r="C74" s="180"/>
      <c r="D74" s="180">
        <v>37</v>
      </c>
      <c r="E74" s="180">
        <v>15</v>
      </c>
      <c r="F74" s="180"/>
      <c r="G74" s="180">
        <f>SUM(C74:F74)</f>
      </c>
      <c r="H74" s="182">
        <v>6500</v>
      </c>
      <c r="I74" s="125">
        <f>G74*H74</f>
      </c>
      <c r="J74" s="125">
        <f>I74*0.1</f>
      </c>
      <c r="K74" s="125">
        <f>SUM(I74:J74)</f>
      </c>
      <c r="L74" s="175"/>
      <c r="M74" s="87"/>
      <c r="N74" s="87"/>
      <c r="O74" s="87"/>
      <c r="P74" s="87"/>
      <c r="Q74" s="87"/>
      <c r="R74" s="87"/>
      <c r="S74" s="87"/>
      <c r="T74" s="87"/>
    </row>
    <row x14ac:dyDescent="0.25" r="75" customHeight="1" ht="17.25">
      <c r="A75" s="178">
        <f>A74</f>
        <v>25569.375</v>
      </c>
      <c r="B75" s="186" t="s">
        <v>148</v>
      </c>
      <c r="C75" s="180"/>
      <c r="D75" s="180">
        <v>0</v>
      </c>
      <c r="E75" s="180"/>
      <c r="F75" s="180"/>
      <c r="G75" s="180">
        <f>SUM(C75:F75)</f>
      </c>
      <c r="H75" s="182">
        <v>6000</v>
      </c>
      <c r="I75" s="125">
        <f>G75*H75</f>
      </c>
      <c r="J75" s="125">
        <f>I75*0.1</f>
      </c>
      <c r="K75" s="125">
        <f>SUM(I75:J75)</f>
      </c>
      <c r="L75" s="175"/>
      <c r="M75" s="87"/>
      <c r="N75" s="87"/>
      <c r="O75" s="87"/>
      <c r="P75" s="87"/>
      <c r="Q75" s="87"/>
      <c r="R75" s="87"/>
      <c r="S75" s="87"/>
      <c r="T75" s="87"/>
    </row>
    <row x14ac:dyDescent="0.25" r="76" customHeight="1" ht="17.25">
      <c r="A76" s="178">
        <f>A75</f>
        <v>25569.375</v>
      </c>
      <c r="B76" s="179" t="s">
        <v>29</v>
      </c>
      <c r="C76" s="188">
        <v>12</v>
      </c>
      <c r="D76" s="180">
        <v>14</v>
      </c>
      <c r="E76" s="180">
        <v>13</v>
      </c>
      <c r="F76" s="180"/>
      <c r="G76" s="180">
        <f>SUM(C76:F76)</f>
      </c>
      <c r="H76" s="182">
        <v>5500</v>
      </c>
      <c r="I76" s="125">
        <f>G76*H76</f>
      </c>
      <c r="J76" s="125">
        <f>I76*0.1</f>
      </c>
      <c r="K76" s="125">
        <f>SUM(I76:J76)</f>
      </c>
      <c r="L76" s="175"/>
      <c r="M76" s="87"/>
      <c r="N76" s="87"/>
      <c r="O76" s="87"/>
      <c r="P76" s="87"/>
      <c r="Q76" s="87"/>
      <c r="R76" s="87"/>
      <c r="S76" s="87"/>
      <c r="T76" s="87"/>
    </row>
    <row x14ac:dyDescent="0.25" r="77" customHeight="1" ht="17.25">
      <c r="A77" s="178">
        <f>A76</f>
        <v>25569.375</v>
      </c>
      <c r="B77" s="179" t="s">
        <v>15</v>
      </c>
      <c r="C77" s="180"/>
      <c r="D77" s="180">
        <v>17</v>
      </c>
      <c r="E77" s="180">
        <v>5</v>
      </c>
      <c r="F77" s="180"/>
      <c r="G77" s="180">
        <f>SUM(C77:F77)</f>
      </c>
      <c r="H77" s="182">
        <v>4800</v>
      </c>
      <c r="I77" s="125">
        <f>G77*H77</f>
      </c>
      <c r="J77" s="125">
        <f>I77*0.1</f>
      </c>
      <c r="K77" s="125">
        <f>SUM(I77:J77)</f>
      </c>
      <c r="L77" s="175"/>
      <c r="M77" s="87"/>
      <c r="N77" s="87"/>
      <c r="O77" s="87"/>
      <c r="P77" s="87"/>
      <c r="Q77" s="87"/>
      <c r="R77" s="87"/>
      <c r="S77" s="87"/>
      <c r="T77" s="87"/>
    </row>
    <row x14ac:dyDescent="0.25" r="78" customHeight="1" ht="17.25">
      <c r="A78" s="178">
        <f>A77</f>
        <v>25569.375</v>
      </c>
      <c r="B78" s="179" t="s">
        <v>21</v>
      </c>
      <c r="C78" s="188">
        <v>7</v>
      </c>
      <c r="D78" s="180">
        <v>13</v>
      </c>
      <c r="E78" s="180"/>
      <c r="F78" s="180"/>
      <c r="G78" s="180">
        <f>SUM(C78:F78)</f>
      </c>
      <c r="H78" s="182">
        <v>5500</v>
      </c>
      <c r="I78" s="125">
        <f>G78*H78</f>
      </c>
      <c r="J78" s="125">
        <f>I78*0.1</f>
      </c>
      <c r="K78" s="125">
        <f>SUM(I78:J78)</f>
      </c>
      <c r="L78" s="175"/>
      <c r="M78" s="87"/>
      <c r="N78" s="87"/>
      <c r="O78" s="87"/>
      <c r="P78" s="87"/>
      <c r="Q78" s="87"/>
      <c r="R78" s="87"/>
      <c r="S78" s="87"/>
      <c r="T78" s="87"/>
    </row>
    <row x14ac:dyDescent="0.25" r="79" customHeight="1" ht="17.25">
      <c r="A79" s="178">
        <f>A78</f>
        <v>25569.375</v>
      </c>
      <c r="B79" s="179" t="s">
        <v>52</v>
      </c>
      <c r="C79" s="180"/>
      <c r="D79" s="180">
        <v>18</v>
      </c>
      <c r="E79" s="180">
        <v>11</v>
      </c>
      <c r="F79" s="180"/>
      <c r="G79" s="180">
        <f>SUM(C79:F79)</f>
      </c>
      <c r="H79" s="182">
        <v>5500</v>
      </c>
      <c r="I79" s="125">
        <f>G79*H79</f>
      </c>
      <c r="J79" s="125">
        <f>I79*0.1</f>
      </c>
      <c r="K79" s="125">
        <f>SUM(I79:J79)</f>
      </c>
      <c r="L79" s="175"/>
      <c r="M79" s="87"/>
      <c r="N79" s="87"/>
      <c r="O79" s="87"/>
      <c r="P79" s="87"/>
      <c r="Q79" s="87"/>
      <c r="R79" s="87"/>
      <c r="S79" s="87"/>
      <c r="T79" s="87"/>
    </row>
    <row x14ac:dyDescent="0.25" r="80" customHeight="1" ht="17.25">
      <c r="A80" s="178">
        <f>A79</f>
        <v>25569.375</v>
      </c>
      <c r="B80" s="186" t="s">
        <v>61</v>
      </c>
      <c r="C80" s="180"/>
      <c r="D80" s="180">
        <v>7</v>
      </c>
      <c r="E80" s="180"/>
      <c r="F80" s="180"/>
      <c r="G80" s="180">
        <f>SUM(C80:F80)</f>
      </c>
      <c r="H80" s="182">
        <v>5500</v>
      </c>
      <c r="I80" s="125">
        <f>G80*H80</f>
      </c>
      <c r="J80" s="125">
        <f>I80*0.1</f>
      </c>
      <c r="K80" s="125">
        <f>SUM(I80:J80)</f>
      </c>
      <c r="L80" s="175"/>
      <c r="M80" s="87"/>
      <c r="N80" s="87"/>
      <c r="O80" s="87"/>
      <c r="P80" s="87"/>
      <c r="Q80" s="87"/>
      <c r="R80" s="87"/>
      <c r="S80" s="87"/>
      <c r="T80" s="87"/>
    </row>
    <row x14ac:dyDescent="0.25" r="81" customHeight="1" ht="17.25">
      <c r="A81" s="178">
        <f>A80</f>
        <v>25569.375</v>
      </c>
      <c r="B81" s="179" t="s">
        <v>33</v>
      </c>
      <c r="C81" s="180"/>
      <c r="D81" s="180">
        <v>7</v>
      </c>
      <c r="E81" s="180"/>
      <c r="F81" s="180"/>
      <c r="G81" s="180">
        <f>SUM(C81:F81)</f>
      </c>
      <c r="H81" s="182">
        <v>5500</v>
      </c>
      <c r="I81" s="125">
        <f>G81*H81</f>
      </c>
      <c r="J81" s="125">
        <f>I81*0.1</f>
      </c>
      <c r="K81" s="125">
        <f>SUM(I81:J81)</f>
      </c>
      <c r="L81" s="175"/>
      <c r="M81" s="87"/>
      <c r="N81" s="87"/>
      <c r="O81" s="87"/>
      <c r="P81" s="87"/>
      <c r="Q81" s="87"/>
      <c r="R81" s="87"/>
      <c r="S81" s="87"/>
      <c r="T81" s="87"/>
    </row>
    <row x14ac:dyDescent="0.25" r="82" customHeight="1" ht="17.25">
      <c r="A82" s="178">
        <f>A81</f>
        <v>25569.375</v>
      </c>
      <c r="B82" s="186" t="s">
        <v>37</v>
      </c>
      <c r="C82" s="180"/>
      <c r="D82" s="180">
        <v>6</v>
      </c>
      <c r="E82" s="180"/>
      <c r="F82" s="180"/>
      <c r="G82" s="180">
        <f>SUM(C82:F82)</f>
      </c>
      <c r="H82" s="182">
        <v>6500</v>
      </c>
      <c r="I82" s="125">
        <f>G82*H82</f>
      </c>
      <c r="J82" s="125">
        <f>I82*0.1</f>
      </c>
      <c r="K82" s="125">
        <f>SUM(I82:J82)</f>
      </c>
      <c r="L82" s="175"/>
      <c r="M82" s="87"/>
      <c r="N82" s="87"/>
      <c r="O82" s="87"/>
      <c r="P82" s="87"/>
      <c r="Q82" s="87"/>
      <c r="R82" s="87"/>
      <c r="S82" s="87"/>
      <c r="T82" s="87"/>
    </row>
    <row x14ac:dyDescent="0.25" r="83" customHeight="1" ht="17.25">
      <c r="A83" s="178">
        <f>A82</f>
        <v>25569.375</v>
      </c>
      <c r="B83" s="186" t="s">
        <v>64</v>
      </c>
      <c r="C83" s="180"/>
      <c r="D83" s="180">
        <v>59</v>
      </c>
      <c r="E83" s="180"/>
      <c r="F83" s="180"/>
      <c r="G83" s="180">
        <f>SUM(C83:F83)</f>
      </c>
      <c r="H83" s="182">
        <v>5500</v>
      </c>
      <c r="I83" s="125">
        <f>G83*H83</f>
      </c>
      <c r="J83" s="125">
        <f>I83*0.1</f>
      </c>
      <c r="K83" s="125">
        <f>SUM(I83:J83)</f>
      </c>
      <c r="L83" s="175"/>
      <c r="M83" s="87"/>
      <c r="N83" s="87"/>
      <c r="O83" s="87"/>
      <c r="P83" s="87"/>
      <c r="Q83" s="87"/>
      <c r="R83" s="87"/>
      <c r="S83" s="87"/>
      <c r="T83" s="87"/>
    </row>
    <row x14ac:dyDescent="0.25" r="84" customHeight="1" ht="17.25">
      <c r="A84" s="178">
        <f>A83</f>
        <v>25569.375</v>
      </c>
      <c r="B84" s="179" t="s">
        <v>25</v>
      </c>
      <c r="C84" s="180"/>
      <c r="D84" s="180">
        <v>20</v>
      </c>
      <c r="E84" s="180"/>
      <c r="F84" s="180"/>
      <c r="G84" s="180">
        <f>SUM(C84:F84)</f>
      </c>
      <c r="H84" s="182">
        <v>6000</v>
      </c>
      <c r="I84" s="125">
        <f>G84*H84</f>
      </c>
      <c r="J84" s="125">
        <f>I84*0.1</f>
      </c>
      <c r="K84" s="125">
        <f>SUM(I84:J84)</f>
      </c>
      <c r="L84" s="175"/>
      <c r="M84" s="87"/>
      <c r="N84" s="87"/>
      <c r="O84" s="87"/>
      <c r="P84" s="87"/>
      <c r="Q84" s="87"/>
      <c r="R84" s="87"/>
      <c r="S84" s="87"/>
      <c r="T84" s="87"/>
    </row>
    <row x14ac:dyDescent="0.25" r="85" customHeight="1" ht="17.25">
      <c r="A85" s="178">
        <f>A84</f>
        <v>25569.375</v>
      </c>
      <c r="B85" s="186" t="s">
        <v>76</v>
      </c>
      <c r="C85" s="188"/>
      <c r="D85" s="180">
        <v>25</v>
      </c>
      <c r="E85" s="180">
        <v>15</v>
      </c>
      <c r="F85" s="180"/>
      <c r="G85" s="180">
        <f>SUM(C85:F85)</f>
      </c>
      <c r="H85" s="125">
        <v>6000</v>
      </c>
      <c r="I85" s="125">
        <f>G85*H85</f>
      </c>
      <c r="J85" s="125">
        <f>I85*0.1</f>
      </c>
      <c r="K85" s="125">
        <f>SUM(I85:J85)</f>
      </c>
      <c r="L85" s="175"/>
      <c r="M85" s="87"/>
      <c r="N85" s="87"/>
      <c r="O85" s="87"/>
      <c r="P85" s="87"/>
      <c r="Q85" s="87"/>
      <c r="R85" s="87"/>
      <c r="S85" s="87"/>
      <c r="T85" s="87"/>
    </row>
    <row x14ac:dyDescent="0.25" r="86" customHeight="1" ht="17.25">
      <c r="A86" s="178">
        <f>A85</f>
        <v>25569.375</v>
      </c>
      <c r="B86" s="186" t="s">
        <v>149</v>
      </c>
      <c r="C86" s="180"/>
      <c r="D86" s="180">
        <v>101</v>
      </c>
      <c r="E86" s="181">
        <v>23</v>
      </c>
      <c r="F86" s="180">
        <v>3</v>
      </c>
      <c r="G86" s="180">
        <f>SUM(C86:F86)</f>
      </c>
      <c r="H86" s="125">
        <v>6000</v>
      </c>
      <c r="I86" s="125">
        <f>G86*H86</f>
      </c>
      <c r="J86" s="125">
        <f>I86*0.1</f>
      </c>
      <c r="K86" s="125">
        <f>SUM(I86:J86)</f>
      </c>
      <c r="L86" s="175"/>
      <c r="M86" s="87"/>
      <c r="N86" s="87"/>
      <c r="O86" s="87"/>
      <c r="P86" s="87"/>
      <c r="Q86" s="87"/>
      <c r="R86" s="87"/>
      <c r="S86" s="87"/>
      <c r="T86" s="87"/>
    </row>
    <row x14ac:dyDescent="0.25" r="87" customHeight="1" ht="17.25">
      <c r="A87" s="178">
        <f>A86</f>
        <v>25569.375</v>
      </c>
      <c r="B87" s="186" t="s">
        <v>43</v>
      </c>
      <c r="C87" s="180"/>
      <c r="D87" s="180">
        <v>45</v>
      </c>
      <c r="E87" s="180">
        <v>11</v>
      </c>
      <c r="F87" s="180"/>
      <c r="G87" s="180">
        <f>SUM(C87:F87)</f>
      </c>
      <c r="H87" s="125">
        <v>6000</v>
      </c>
      <c r="I87" s="125">
        <f>G87*H87</f>
      </c>
      <c r="J87" s="125">
        <f>I87*0.1</f>
      </c>
      <c r="K87" s="125">
        <f>SUM(I87:J87)</f>
      </c>
      <c r="L87" s="175"/>
      <c r="M87" s="87"/>
      <c r="N87" s="87"/>
      <c r="O87" s="87"/>
      <c r="P87" s="87"/>
      <c r="Q87" s="87"/>
      <c r="R87" s="87"/>
      <c r="S87" s="87"/>
      <c r="T87" s="87"/>
    </row>
    <row x14ac:dyDescent="0.25" r="88" customHeight="1" ht="17.25">
      <c r="A88" s="178">
        <f>A87</f>
        <v>25569.375</v>
      </c>
      <c r="B88" s="186" t="s">
        <v>18</v>
      </c>
      <c r="C88" s="180"/>
      <c r="D88" s="180">
        <v>8</v>
      </c>
      <c r="E88" s="180">
        <v>7</v>
      </c>
      <c r="F88" s="180">
        <v>6</v>
      </c>
      <c r="G88" s="180">
        <f>SUM(C88:F88)</f>
      </c>
      <c r="H88" s="125">
        <v>6000</v>
      </c>
      <c r="I88" s="125">
        <f>G88*H88</f>
      </c>
      <c r="J88" s="125">
        <f>I88*0.1</f>
      </c>
      <c r="K88" s="125">
        <f>SUM(I88:J88)</f>
      </c>
      <c r="L88" s="175"/>
      <c r="M88" s="87"/>
      <c r="N88" s="87"/>
      <c r="O88" s="87"/>
      <c r="P88" s="87"/>
      <c r="Q88" s="87"/>
      <c r="R88" s="87"/>
      <c r="S88" s="87"/>
      <c r="T88" s="87"/>
    </row>
    <row x14ac:dyDescent="0.25" r="89" customHeight="1" ht="17.25">
      <c r="A89" s="178">
        <f>A88</f>
        <v>25569.375</v>
      </c>
      <c r="B89" s="186" t="s">
        <v>82</v>
      </c>
      <c r="C89" s="188">
        <v>12</v>
      </c>
      <c r="D89" s="180">
        <v>25</v>
      </c>
      <c r="E89" s="180">
        <v>9</v>
      </c>
      <c r="F89" s="180">
        <v>7</v>
      </c>
      <c r="G89" s="180">
        <f>SUM(C89:F89)</f>
      </c>
      <c r="H89" s="125">
        <v>5000</v>
      </c>
      <c r="I89" s="125">
        <f>G89*H89</f>
      </c>
      <c r="J89" s="125">
        <f>I89*0.1</f>
      </c>
      <c r="K89" s="125">
        <f>SUM(I89:J89)</f>
      </c>
      <c r="L89" s="175"/>
      <c r="M89" s="87"/>
      <c r="N89" s="87"/>
      <c r="O89" s="87"/>
      <c r="P89" s="87"/>
      <c r="Q89" s="87"/>
      <c r="R89" s="87"/>
      <c r="S89" s="87"/>
      <c r="T89" s="87"/>
    </row>
    <row x14ac:dyDescent="0.25" r="90" customHeight="1" ht="17.25">
      <c r="A90" s="178">
        <f>A89</f>
        <v>25569.375</v>
      </c>
      <c r="B90" s="186" t="s">
        <v>151</v>
      </c>
      <c r="C90" s="180"/>
      <c r="D90" s="180">
        <v>12</v>
      </c>
      <c r="E90" s="180"/>
      <c r="F90" s="180"/>
      <c r="G90" s="180">
        <f>SUM(C90:F90)</f>
      </c>
      <c r="H90" s="125">
        <v>5000</v>
      </c>
      <c r="I90" s="125">
        <f>G90*H90</f>
      </c>
      <c r="J90" s="125">
        <f>I90*0.1</f>
      </c>
      <c r="K90" s="125">
        <f>SUM(I90:J90)</f>
      </c>
      <c r="L90" s="175"/>
      <c r="M90" s="87"/>
      <c r="N90" s="87"/>
      <c r="O90" s="87"/>
      <c r="P90" s="87"/>
      <c r="Q90" s="87"/>
      <c r="R90" s="87"/>
      <c r="S90" s="87"/>
      <c r="T90" s="87"/>
    </row>
    <row x14ac:dyDescent="0.25" r="91" customHeight="1" ht="17.25">
      <c r="A91" s="178">
        <f>A90</f>
        <v>25569.375</v>
      </c>
      <c r="B91" s="186" t="s">
        <v>23</v>
      </c>
      <c r="C91" s="180"/>
      <c r="D91" s="180">
        <v>15</v>
      </c>
      <c r="E91" s="180"/>
      <c r="F91" s="180"/>
      <c r="G91" s="180">
        <f>SUM(C91:F91)</f>
      </c>
      <c r="H91" s="125">
        <v>6000</v>
      </c>
      <c r="I91" s="125">
        <f>G91*H91</f>
      </c>
      <c r="J91" s="125">
        <f>I91*0.1</f>
      </c>
      <c r="K91" s="125">
        <f>SUM(I91:J91)</f>
      </c>
      <c r="L91" s="175"/>
      <c r="M91" s="87"/>
      <c r="N91" s="87"/>
      <c r="O91" s="87"/>
      <c r="P91" s="87"/>
      <c r="Q91" s="87"/>
      <c r="R91" s="87"/>
      <c r="S91" s="87"/>
      <c r="T91" s="87"/>
    </row>
    <row x14ac:dyDescent="0.25" r="92" customHeight="1" ht="17.25">
      <c r="A92" s="178">
        <f>A91</f>
        <v>25569.375</v>
      </c>
      <c r="B92" s="186" t="s">
        <v>40</v>
      </c>
      <c r="C92" s="180"/>
      <c r="D92" s="180">
        <v>18</v>
      </c>
      <c r="E92" s="180"/>
      <c r="F92" s="180"/>
      <c r="G92" s="180">
        <f>SUM(C92:F92)</f>
      </c>
      <c r="H92" s="125">
        <v>6500</v>
      </c>
      <c r="I92" s="125">
        <f>G92*H92</f>
      </c>
      <c r="J92" s="125">
        <f>I92*0.1</f>
      </c>
      <c r="K92" s="125">
        <f>SUM(I92:J92)</f>
      </c>
      <c r="L92" s="175"/>
      <c r="M92" s="87"/>
      <c r="N92" s="87"/>
      <c r="O92" s="87"/>
      <c r="P92" s="87"/>
      <c r="Q92" s="87"/>
      <c r="R92" s="87"/>
      <c r="S92" s="87"/>
      <c r="T92" s="87"/>
    </row>
    <row x14ac:dyDescent="0.25" r="93" customHeight="1" ht="17.25">
      <c r="A93" s="178">
        <f>A92</f>
        <v>25569.375</v>
      </c>
      <c r="B93" s="186" t="s">
        <v>86</v>
      </c>
      <c r="C93" s="180"/>
      <c r="D93" s="180">
        <v>19</v>
      </c>
      <c r="E93" s="180">
        <v>6</v>
      </c>
      <c r="F93" s="180">
        <v>5</v>
      </c>
      <c r="G93" s="180">
        <f>SUM(C93:F93)</f>
      </c>
      <c r="H93" s="125">
        <v>6000</v>
      </c>
      <c r="I93" s="125">
        <f>G93*H93</f>
      </c>
      <c r="J93" s="125">
        <f>I93*0.1</f>
      </c>
      <c r="K93" s="125">
        <f>SUM(I93:J93)</f>
      </c>
      <c r="L93" s="175"/>
      <c r="M93" s="87"/>
      <c r="N93" s="87"/>
      <c r="O93" s="87"/>
      <c r="P93" s="87"/>
      <c r="Q93" s="87"/>
      <c r="R93" s="87"/>
      <c r="S93" s="87"/>
      <c r="T93" s="87"/>
    </row>
    <row x14ac:dyDescent="0.25" r="94" customHeight="1" ht="17.25">
      <c r="A94" s="178">
        <f>A93</f>
        <v>25569.375</v>
      </c>
      <c r="B94" s="186" t="s">
        <v>152</v>
      </c>
      <c r="C94" s="180"/>
      <c r="D94" s="180">
        <v>0</v>
      </c>
      <c r="E94" s="180"/>
      <c r="F94" s="180"/>
      <c r="G94" s="180">
        <f>SUM(C94:F94)</f>
      </c>
      <c r="H94" s="125">
        <v>6000</v>
      </c>
      <c r="I94" s="125">
        <f>G94*H94</f>
      </c>
      <c r="J94" s="125">
        <f>I94*0.1</f>
      </c>
      <c r="K94" s="125">
        <f>SUM(I94:J94)</f>
      </c>
      <c r="L94" s="175"/>
      <c r="M94" s="87"/>
      <c r="N94" s="87"/>
      <c r="O94" s="87"/>
      <c r="P94" s="87"/>
      <c r="Q94" s="87"/>
      <c r="R94" s="87"/>
      <c r="S94" s="87"/>
      <c r="T94" s="87"/>
    </row>
    <row x14ac:dyDescent="0.25" r="95" customHeight="1" ht="17.25">
      <c r="A95" s="178">
        <f>A94</f>
        <v>25569.375</v>
      </c>
      <c r="B95" s="186" t="s">
        <v>153</v>
      </c>
      <c r="C95" s="180"/>
      <c r="D95" s="180">
        <v>10</v>
      </c>
      <c r="E95" s="180"/>
      <c r="F95" s="180"/>
      <c r="G95" s="180">
        <f>SUM(C95:F95)</f>
      </c>
      <c r="H95" s="125">
        <v>6000</v>
      </c>
      <c r="I95" s="125">
        <f>G95*H95</f>
      </c>
      <c r="J95" s="125">
        <f>I95*0.1</f>
      </c>
      <c r="K95" s="125">
        <f>SUM(I95:J95)</f>
      </c>
      <c r="L95" s="175"/>
      <c r="M95" s="87"/>
      <c r="N95" s="87"/>
      <c r="O95" s="87"/>
      <c r="P95" s="87"/>
      <c r="Q95" s="87"/>
      <c r="R95" s="87"/>
      <c r="S95" s="87"/>
      <c r="T95" s="87"/>
    </row>
    <row x14ac:dyDescent="0.25" r="96" customHeight="1" ht="17.25">
      <c r="A96" s="178">
        <f>A97</f>
        <v>25569.375</v>
      </c>
      <c r="B96" s="186" t="s">
        <v>46</v>
      </c>
      <c r="C96" s="180">
        <v>8</v>
      </c>
      <c r="D96" s="180">
        <v>15</v>
      </c>
      <c r="E96" s="180">
        <v>8</v>
      </c>
      <c r="F96" s="180"/>
      <c r="G96" s="180">
        <f>SUM(C96:F96)</f>
      </c>
      <c r="H96" s="125">
        <v>5500</v>
      </c>
      <c r="I96" s="125">
        <f>G96*H96</f>
      </c>
      <c r="J96" s="125">
        <f>I96*0.1</f>
      </c>
      <c r="K96" s="125">
        <f>SUM(I96:J96)</f>
      </c>
      <c r="L96" s="175"/>
      <c r="M96" s="87"/>
      <c r="N96" s="87"/>
      <c r="O96" s="87"/>
      <c r="P96" s="87"/>
      <c r="Q96" s="87"/>
      <c r="R96" s="87"/>
      <c r="S96" s="87"/>
      <c r="T96" s="87"/>
    </row>
    <row x14ac:dyDescent="0.25" r="97" customHeight="1" ht="17.25">
      <c r="A97" s="178">
        <f>A95</f>
        <v>25569.375</v>
      </c>
      <c r="B97" s="186" t="s">
        <v>154</v>
      </c>
      <c r="C97" s="180"/>
      <c r="D97" s="180">
        <v>19</v>
      </c>
      <c r="E97" s="180"/>
      <c r="F97" s="180"/>
      <c r="G97" s="180">
        <f>SUM(C97:F97)</f>
      </c>
      <c r="H97" s="125">
        <v>6500</v>
      </c>
      <c r="I97" s="125">
        <f>G97*H97</f>
      </c>
      <c r="J97" s="125">
        <f>I97*0.1</f>
      </c>
      <c r="K97" s="125">
        <f>SUM(I97:J97)</f>
      </c>
      <c r="L97" s="175"/>
      <c r="M97" s="87"/>
      <c r="N97" s="87"/>
      <c r="O97" s="87"/>
      <c r="P97" s="87"/>
      <c r="Q97" s="87"/>
      <c r="R97" s="87"/>
      <c r="S97" s="87"/>
      <c r="T97" s="87"/>
    </row>
    <row x14ac:dyDescent="0.25" r="98" customHeight="1" ht="17.25">
      <c r="A98" s="178">
        <f>A96</f>
        <v>25569.375</v>
      </c>
      <c r="B98" s="186"/>
      <c r="C98" s="180"/>
      <c r="D98" s="180"/>
      <c r="E98" s="180"/>
      <c r="F98" s="180"/>
      <c r="G98" s="180">
        <f>SUM(C98:F98)</f>
      </c>
      <c r="H98" s="125"/>
      <c r="I98" s="125">
        <f>G98*H98</f>
      </c>
      <c r="J98" s="125">
        <f>I98*0.1</f>
      </c>
      <c r="K98" s="125">
        <f>SUM(I98:J98)</f>
      </c>
      <c r="L98" s="175"/>
      <c r="M98" s="87"/>
      <c r="N98" s="87"/>
      <c r="O98" s="87"/>
      <c r="P98" s="87"/>
      <c r="Q98" s="87"/>
      <c r="R98" s="87"/>
      <c r="S98" s="87"/>
      <c r="T98" s="87"/>
    </row>
    <row x14ac:dyDescent="0.25" r="99" customHeight="1" ht="17.25">
      <c r="A99" s="178">
        <f>A98</f>
        <v>25569.375</v>
      </c>
      <c r="B99" s="179"/>
      <c r="C99" s="180"/>
      <c r="D99" s="180"/>
      <c r="E99" s="180"/>
      <c r="F99" s="180"/>
      <c r="G99" s="180">
        <f>SUM(C99:F99)</f>
      </c>
      <c r="H99" s="125"/>
      <c r="I99" s="125">
        <f>G99*H99</f>
      </c>
      <c r="J99" s="125">
        <f>I99*0.1</f>
      </c>
      <c r="K99" s="125">
        <f>SUM(I99:J99)</f>
      </c>
      <c r="L99" s="175"/>
      <c r="M99" s="87"/>
      <c r="N99" s="87"/>
      <c r="O99" s="87"/>
      <c r="P99" s="87"/>
      <c r="Q99" s="87"/>
      <c r="R99" s="87"/>
      <c r="S99" s="87"/>
      <c r="T99" s="87"/>
    </row>
    <row x14ac:dyDescent="0.25" r="100" customHeight="1" ht="17.25">
      <c r="A100" s="189">
        <f>A99</f>
        <v>25569.375</v>
      </c>
      <c r="B100" s="190" t="s">
        <v>155</v>
      </c>
      <c r="C100" s="191">
        <f>SUM(C57:C99)</f>
      </c>
      <c r="D100" s="191">
        <f>SUM(D57:D99)</f>
      </c>
      <c r="E100" s="191">
        <f>SUM(E57:E99)</f>
      </c>
      <c r="F100" s="191">
        <f>SUM(F57:F99)</f>
      </c>
      <c r="G100" s="191">
        <f>SUM(G57:G99)</f>
      </c>
      <c r="H100" s="191"/>
      <c r="I100" s="191">
        <f>SUM(I57:I99)</f>
      </c>
      <c r="J100" s="191">
        <f>I100*0.1</f>
      </c>
      <c r="K100" s="191">
        <f>SUM(K57:K99)</f>
      </c>
      <c r="L100" s="175"/>
      <c r="M100" s="87"/>
      <c r="N100" s="87"/>
      <c r="O100" s="87"/>
      <c r="P100" s="87"/>
      <c r="Q100" s="87"/>
      <c r="R100" s="87"/>
      <c r="S100" s="87"/>
      <c r="T100" s="87"/>
    </row>
    <row x14ac:dyDescent="0.25" r="101" customHeight="1" ht="17.25">
      <c r="A101" s="178">
        <f>A100</f>
        <v>25569.375</v>
      </c>
      <c r="B101" s="186" t="s">
        <v>113</v>
      </c>
      <c r="C101" s="180"/>
      <c r="D101" s="180">
        <v>28</v>
      </c>
      <c r="E101" s="180">
        <v>32</v>
      </c>
      <c r="F101" s="180"/>
      <c r="G101" s="180">
        <f>SUM(C101:F101)</f>
      </c>
      <c r="H101" s="125">
        <v>6500</v>
      </c>
      <c r="I101" s="125">
        <f>G101*H101</f>
      </c>
      <c r="J101" s="185"/>
      <c r="K101" s="125">
        <f>SUM(I101:J101)</f>
      </c>
      <c r="L101" s="175"/>
      <c r="M101" s="87"/>
      <c r="N101" s="87"/>
      <c r="O101" s="87"/>
      <c r="P101" s="87"/>
      <c r="Q101" s="87"/>
      <c r="R101" s="87"/>
      <c r="S101" s="87"/>
      <c r="T101" s="87"/>
    </row>
    <row x14ac:dyDescent="0.25" r="102" customHeight="1" ht="17.25">
      <c r="A102" s="178">
        <f>A101</f>
        <v>25569.375</v>
      </c>
      <c r="B102" s="186" t="s">
        <v>156</v>
      </c>
      <c r="C102" s="180"/>
      <c r="D102" s="180">
        <v>8</v>
      </c>
      <c r="E102" s="180">
        <v>6</v>
      </c>
      <c r="F102" s="180"/>
      <c r="G102" s="180">
        <f>SUM(C102:F102)</f>
      </c>
      <c r="H102" s="125">
        <v>6500</v>
      </c>
      <c r="I102" s="125">
        <f>G102*H102</f>
      </c>
      <c r="J102" s="185"/>
      <c r="K102" s="125">
        <f>SUM(I102:J102)</f>
      </c>
      <c r="L102" s="175"/>
      <c r="M102" s="87"/>
      <c r="N102" s="87"/>
      <c r="O102" s="87"/>
      <c r="P102" s="87"/>
      <c r="Q102" s="87"/>
      <c r="R102" s="87"/>
      <c r="S102" s="87"/>
      <c r="T102" s="87"/>
    </row>
    <row x14ac:dyDescent="0.25" r="103" customHeight="1" ht="17.25">
      <c r="A103" s="178">
        <f>A102</f>
        <v>25569.375</v>
      </c>
      <c r="B103" s="186" t="s">
        <v>112</v>
      </c>
      <c r="C103" s="180"/>
      <c r="D103" s="180">
        <v>6</v>
      </c>
      <c r="E103" s="180">
        <v>2</v>
      </c>
      <c r="F103" s="180"/>
      <c r="G103" s="180">
        <f>SUM(C103:F103)</f>
      </c>
      <c r="H103" s="125">
        <v>6900</v>
      </c>
      <c r="I103" s="125">
        <f>G103*H103</f>
      </c>
      <c r="J103" s="185"/>
      <c r="K103" s="125">
        <f>SUM(I103:J103)</f>
      </c>
      <c r="L103" s="175"/>
      <c r="M103" s="87"/>
      <c r="N103" s="87"/>
      <c r="O103" s="87"/>
      <c r="P103" s="87"/>
      <c r="Q103" s="87"/>
      <c r="R103" s="87"/>
      <c r="S103" s="87"/>
      <c r="T103" s="87"/>
    </row>
    <row x14ac:dyDescent="0.25" r="104" customHeight="1" ht="17.25">
      <c r="A104" s="178">
        <f>A103</f>
        <v>25569.375</v>
      </c>
      <c r="B104" s="179"/>
      <c r="C104" s="180"/>
      <c r="D104" s="180"/>
      <c r="E104" s="180"/>
      <c r="F104" s="180"/>
      <c r="G104" s="180">
        <f>SUM(C104:F104)</f>
      </c>
      <c r="H104" s="125"/>
      <c r="I104" s="125">
        <f>G104*H104</f>
      </c>
      <c r="J104" s="185"/>
      <c r="K104" s="125">
        <f>SUM(I104:J104)</f>
      </c>
      <c r="L104" s="175"/>
      <c r="M104" s="87"/>
      <c r="N104" s="87"/>
      <c r="O104" s="87"/>
      <c r="P104" s="87"/>
      <c r="Q104" s="87"/>
      <c r="R104" s="87"/>
      <c r="S104" s="87"/>
      <c r="T104" s="87"/>
    </row>
    <row x14ac:dyDescent="0.25" r="105" customHeight="1" ht="17.25">
      <c r="A105" s="178">
        <f>A104</f>
        <v>25569.375</v>
      </c>
      <c r="B105" s="179"/>
      <c r="C105" s="180"/>
      <c r="D105" s="180"/>
      <c r="E105" s="180"/>
      <c r="F105" s="180"/>
      <c r="G105" s="180">
        <f>SUM(C105:F105)</f>
      </c>
      <c r="H105" s="125"/>
      <c r="I105" s="125">
        <f>G105*H105</f>
      </c>
      <c r="J105" s="185"/>
      <c r="K105" s="125">
        <f>SUM(I105:J105)</f>
      </c>
      <c r="L105" s="175"/>
      <c r="M105" s="87"/>
      <c r="N105" s="87"/>
      <c r="O105" s="87"/>
      <c r="P105" s="87"/>
      <c r="Q105" s="87"/>
      <c r="R105" s="87"/>
      <c r="S105" s="87"/>
      <c r="T105" s="87"/>
    </row>
    <row x14ac:dyDescent="0.25" r="106" customHeight="1" ht="17.25">
      <c r="A106" s="178">
        <f>A105</f>
        <v>25569.375</v>
      </c>
      <c r="B106" s="179"/>
      <c r="C106" s="180"/>
      <c r="D106" s="180"/>
      <c r="E106" s="180"/>
      <c r="F106" s="180"/>
      <c r="G106" s="180">
        <f>SUM(C106:F106)</f>
      </c>
      <c r="H106" s="125"/>
      <c r="I106" s="125">
        <f>G106*H106</f>
      </c>
      <c r="J106" s="185"/>
      <c r="K106" s="125">
        <f>SUM(I106:J106)</f>
      </c>
      <c r="L106" s="175"/>
      <c r="M106" s="87"/>
      <c r="N106" s="87"/>
      <c r="O106" s="87"/>
      <c r="P106" s="87"/>
      <c r="Q106" s="87"/>
      <c r="R106" s="87"/>
      <c r="S106" s="87"/>
      <c r="T106" s="87"/>
    </row>
    <row x14ac:dyDescent="0.25" r="107" customHeight="1" ht="17.25">
      <c r="A107" s="178">
        <f>A106</f>
        <v>25569.375</v>
      </c>
      <c r="B107" s="179"/>
      <c r="C107" s="180"/>
      <c r="D107" s="180"/>
      <c r="E107" s="180"/>
      <c r="F107" s="180"/>
      <c r="G107" s="180">
        <f>SUM(C107:F107)</f>
      </c>
      <c r="H107" s="125"/>
      <c r="I107" s="125">
        <f>G107*H107</f>
      </c>
      <c r="J107" s="185"/>
      <c r="K107" s="125">
        <f>SUM(I107:J107)</f>
      </c>
      <c r="L107" s="175"/>
      <c r="M107" s="87"/>
      <c r="N107" s="87"/>
      <c r="O107" s="87"/>
      <c r="P107" s="87"/>
      <c r="Q107" s="87"/>
      <c r="R107" s="87"/>
      <c r="S107" s="87"/>
      <c r="T107" s="87"/>
    </row>
    <row x14ac:dyDescent="0.25" r="108" customHeight="1" ht="17.25">
      <c r="A108" s="178">
        <f>A107</f>
        <v>25569.375</v>
      </c>
      <c r="B108" s="179"/>
      <c r="C108" s="180"/>
      <c r="D108" s="180"/>
      <c r="E108" s="180"/>
      <c r="F108" s="180"/>
      <c r="G108" s="180">
        <f>SUM(C108:F108)</f>
      </c>
      <c r="H108" s="125"/>
      <c r="I108" s="125">
        <f>G108*H108</f>
      </c>
      <c r="J108" s="185"/>
      <c r="K108" s="125">
        <f>SUM(I108:J108)</f>
      </c>
      <c r="L108" s="175"/>
      <c r="M108" s="87"/>
      <c r="N108" s="87"/>
      <c r="O108" s="87"/>
      <c r="P108" s="87"/>
      <c r="Q108" s="87"/>
      <c r="R108" s="87"/>
      <c r="S108" s="87"/>
      <c r="T108" s="87"/>
    </row>
    <row x14ac:dyDescent="0.25" r="109" customHeight="1" ht="17.25">
      <c r="A109" s="189">
        <f>A108</f>
        <v>25569.375</v>
      </c>
      <c r="B109" s="190" t="s">
        <v>157</v>
      </c>
      <c r="C109" s="191">
        <f>SUM(C101:C108)</f>
      </c>
      <c r="D109" s="191">
        <f>SUM(D101:D108)</f>
      </c>
      <c r="E109" s="191">
        <f>SUM(E101:E108)</f>
      </c>
      <c r="F109" s="191">
        <f>SUM(F101:F108)</f>
      </c>
      <c r="G109" s="191">
        <f>SUM(G101:G108)</f>
      </c>
      <c r="H109" s="191"/>
      <c r="I109" s="191">
        <f>SUM(I101:I108)</f>
      </c>
      <c r="J109" s="191">
        <f>SUM(J101:J108)</f>
      </c>
      <c r="K109" s="191">
        <f>SUM(K101:K108)</f>
      </c>
      <c r="L109" s="175"/>
      <c r="M109" s="87"/>
      <c r="N109" s="87"/>
      <c r="O109" s="87"/>
      <c r="P109" s="87"/>
      <c r="Q109" s="87"/>
      <c r="R109" s="87"/>
      <c r="S109" s="87"/>
      <c r="T109" s="87"/>
    </row>
    <row x14ac:dyDescent="0.25" r="110" customHeight="1" ht="17.25" hidden="1">
      <c r="A110" s="172" t="s">
        <v>128</v>
      </c>
      <c r="B110" s="173" t="s">
        <v>2</v>
      </c>
      <c r="C110" s="174" t="s">
        <v>129</v>
      </c>
      <c r="D110" s="174" t="s">
        <v>130</v>
      </c>
      <c r="E110" s="174" t="s">
        <v>131</v>
      </c>
      <c r="F110" s="174" t="s">
        <v>132</v>
      </c>
      <c r="G110" s="174" t="s">
        <v>133</v>
      </c>
      <c r="H110" s="174" t="s">
        <v>7</v>
      </c>
      <c r="I110" s="174" t="s">
        <v>134</v>
      </c>
      <c r="J110" s="174" t="s">
        <v>90</v>
      </c>
      <c r="K110" s="174" t="s">
        <v>135</v>
      </c>
      <c r="L110" s="175"/>
      <c r="M110" s="87"/>
      <c r="N110" s="87"/>
      <c r="O110" s="87"/>
      <c r="P110" s="87"/>
      <c r="Q110" s="87"/>
      <c r="R110" s="87"/>
      <c r="S110" s="87"/>
      <c r="T110" s="87"/>
    </row>
    <row x14ac:dyDescent="0.25" r="111" customHeight="1" ht="17.25">
      <c r="A111" s="178">
        <f>A109+1</f>
        <v>25569.375</v>
      </c>
      <c r="B111" s="179" t="s">
        <v>137</v>
      </c>
      <c r="C111" s="180"/>
      <c r="D111" s="181">
        <v>120</v>
      </c>
      <c r="E111" s="180">
        <v>16</v>
      </c>
      <c r="F111" s="180"/>
      <c r="G111" s="180">
        <f>SUM(C111:F111)</f>
      </c>
      <c r="H111" s="182">
        <v>4500</v>
      </c>
      <c r="I111" s="125">
        <f>G111*H111</f>
      </c>
      <c r="J111" s="125">
        <f>I111*0.1</f>
      </c>
      <c r="K111" s="125">
        <f>SUM(I111:J111)</f>
      </c>
      <c r="L111" s="175"/>
      <c r="M111" s="87"/>
      <c r="N111" s="87"/>
      <c r="O111" s="87"/>
      <c r="P111" s="87"/>
      <c r="Q111" s="87"/>
      <c r="R111" s="87"/>
      <c r="S111" s="87"/>
      <c r="T111" s="87"/>
    </row>
    <row x14ac:dyDescent="0.25" r="112" customHeight="1" ht="17.25">
      <c r="A112" s="178">
        <f>A111</f>
        <v>25569.375</v>
      </c>
      <c r="B112" s="179" t="s">
        <v>13</v>
      </c>
      <c r="C112" s="180"/>
      <c r="D112" s="180">
        <v>12</v>
      </c>
      <c r="E112" s="180"/>
      <c r="F112" s="180"/>
      <c r="G112" s="180">
        <f>SUM(C112:F112)</f>
      </c>
      <c r="H112" s="182">
        <v>6000</v>
      </c>
      <c r="I112" s="125">
        <f>G112*H112</f>
      </c>
      <c r="J112" s="125">
        <f>I112*0.1</f>
      </c>
      <c r="K112" s="125">
        <f>SUM(I112:J112)</f>
      </c>
      <c r="L112" s="175"/>
      <c r="M112" s="87"/>
      <c r="N112" s="87"/>
      <c r="O112" s="87"/>
      <c r="P112" s="87"/>
      <c r="Q112" s="87"/>
      <c r="R112" s="87"/>
      <c r="S112" s="87"/>
      <c r="T112" s="87"/>
    </row>
    <row x14ac:dyDescent="0.25" r="113" customHeight="1" ht="17.25">
      <c r="A113" s="178">
        <f>A112</f>
        <v>25569.375</v>
      </c>
      <c r="B113" s="179" t="s">
        <v>58</v>
      </c>
      <c r="C113" s="183">
        <v>9</v>
      </c>
      <c r="D113" s="180">
        <v>13</v>
      </c>
      <c r="E113" s="180">
        <v>9</v>
      </c>
      <c r="F113" s="180"/>
      <c r="G113" s="180">
        <f>SUM(C113:F113)</f>
      </c>
      <c r="H113" s="182">
        <v>5500</v>
      </c>
      <c r="I113" s="125">
        <f>G113*H113</f>
      </c>
      <c r="J113" s="125">
        <f>I113*0.1</f>
      </c>
      <c r="K113" s="125">
        <f>SUM(I113:J113)</f>
      </c>
      <c r="L113" s="175"/>
      <c r="M113" s="87"/>
      <c r="N113" s="87"/>
      <c r="O113" s="87"/>
      <c r="P113" s="87"/>
      <c r="Q113" s="87"/>
      <c r="R113" s="87"/>
      <c r="S113" s="87"/>
      <c r="T113" s="87"/>
    </row>
    <row x14ac:dyDescent="0.25" r="114" customHeight="1" ht="17.25">
      <c r="A114" s="178">
        <f>A113</f>
        <v>25569.375</v>
      </c>
      <c r="B114" s="179" t="s">
        <v>147</v>
      </c>
      <c r="C114" s="183">
        <v>25</v>
      </c>
      <c r="D114" s="180">
        <v>40</v>
      </c>
      <c r="E114" s="180">
        <v>25</v>
      </c>
      <c r="F114" s="180">
        <v>20</v>
      </c>
      <c r="G114" s="180">
        <f>SUM(C114:F114)</f>
      </c>
      <c r="H114" s="182">
        <v>5000</v>
      </c>
      <c r="I114" s="125">
        <f>G114*H114</f>
      </c>
      <c r="J114" s="125">
        <f>I114*0.1</f>
      </c>
      <c r="K114" s="125">
        <f>SUM(I114:J114)</f>
      </c>
      <c r="L114" s="175"/>
      <c r="M114" s="87"/>
      <c r="N114" s="87"/>
      <c r="O114" s="87"/>
      <c r="P114" s="87"/>
      <c r="Q114" s="87"/>
      <c r="R114" s="87"/>
      <c r="S114" s="87"/>
      <c r="T114" s="87"/>
    </row>
    <row x14ac:dyDescent="0.25" r="115" customHeight="1" ht="17.25">
      <c r="A115" s="178">
        <f>A114</f>
        <v>25569.375</v>
      </c>
      <c r="B115" s="179" t="s">
        <v>27</v>
      </c>
      <c r="C115" s="180"/>
      <c r="D115" s="180">
        <v>10</v>
      </c>
      <c r="E115" s="180"/>
      <c r="F115" s="180"/>
      <c r="G115" s="180">
        <f>SUM(C115:F115)</f>
      </c>
      <c r="H115" s="182">
        <v>5500</v>
      </c>
      <c r="I115" s="125">
        <f>G115*H115</f>
      </c>
      <c r="J115" s="125">
        <f>I115*0.1</f>
      </c>
      <c r="K115" s="125">
        <f>SUM(I115:J115)</f>
      </c>
      <c r="L115" s="175"/>
      <c r="M115" s="87"/>
      <c r="N115" s="87"/>
      <c r="O115" s="87"/>
      <c r="P115" s="87"/>
      <c r="Q115" s="87"/>
      <c r="R115" s="87"/>
      <c r="S115" s="87"/>
      <c r="T115" s="87"/>
    </row>
    <row x14ac:dyDescent="0.25" r="116" customHeight="1" ht="17.25">
      <c r="A116" s="178">
        <f>A115</f>
        <v>25569.375</v>
      </c>
      <c r="B116" s="179" t="s">
        <v>20</v>
      </c>
      <c r="C116" s="180"/>
      <c r="D116" s="180">
        <v>61</v>
      </c>
      <c r="E116" s="180"/>
      <c r="F116" s="180"/>
      <c r="G116" s="180">
        <f>SUM(C116:F116)</f>
      </c>
      <c r="H116" s="182">
        <v>5500</v>
      </c>
      <c r="I116" s="125">
        <f>G116*H116</f>
      </c>
      <c r="J116" s="125">
        <f>I116*0.1</f>
      </c>
      <c r="K116" s="125">
        <f>SUM(I116:J116)</f>
      </c>
      <c r="L116" s="175"/>
      <c r="M116" s="87"/>
      <c r="N116" s="87"/>
      <c r="O116" s="87"/>
      <c r="P116" s="87"/>
      <c r="Q116" s="87"/>
      <c r="R116" s="87"/>
      <c r="S116" s="87"/>
      <c r="T116" s="87"/>
    </row>
    <row x14ac:dyDescent="0.25" r="117" customHeight="1" ht="17.25">
      <c r="A117" s="178">
        <f>A116</f>
        <v>25569.375</v>
      </c>
      <c r="B117" s="179" t="s">
        <v>31</v>
      </c>
      <c r="C117" s="180"/>
      <c r="D117" s="180">
        <v>25</v>
      </c>
      <c r="E117" s="180"/>
      <c r="F117" s="180"/>
      <c r="G117" s="180">
        <f>SUM(C117:F117)</f>
      </c>
      <c r="H117" s="182">
        <v>6000</v>
      </c>
      <c r="I117" s="125">
        <f>G117*H117</f>
      </c>
      <c r="J117" s="125">
        <f>I117*0.1</f>
      </c>
      <c r="K117" s="125">
        <f>SUM(I117:J117)</f>
      </c>
      <c r="L117" s="175"/>
      <c r="M117" s="87"/>
      <c r="N117" s="87"/>
      <c r="O117" s="87"/>
      <c r="P117" s="87"/>
      <c r="Q117" s="87"/>
      <c r="R117" s="87"/>
      <c r="S117" s="87"/>
      <c r="T117" s="87"/>
    </row>
    <row x14ac:dyDescent="0.25" r="118" customHeight="1" ht="17.25">
      <c r="A118" s="178">
        <f>A117</f>
        <v>25569.375</v>
      </c>
      <c r="B118" s="179" t="s">
        <v>71</v>
      </c>
      <c r="C118" s="180"/>
      <c r="D118" s="180">
        <v>25</v>
      </c>
      <c r="E118" s="180"/>
      <c r="F118" s="180"/>
      <c r="G118" s="180">
        <f>SUM(C118:F118)</f>
      </c>
      <c r="H118" s="182">
        <v>6000</v>
      </c>
      <c r="I118" s="125">
        <f>G118*H118</f>
      </c>
      <c r="J118" s="125">
        <f>I118*0.1</f>
      </c>
      <c r="K118" s="125">
        <f>SUM(I118:J118)</f>
      </c>
      <c r="L118" s="175"/>
      <c r="M118" s="87"/>
      <c r="N118" s="87"/>
      <c r="O118" s="87"/>
      <c r="P118" s="87"/>
      <c r="Q118" s="87"/>
      <c r="R118" s="87"/>
      <c r="S118" s="87"/>
      <c r="T118" s="87"/>
    </row>
    <row x14ac:dyDescent="0.25" r="119" customHeight="1" ht="17.25">
      <c r="A119" s="178">
        <f>A118</f>
        <v>25569.375</v>
      </c>
      <c r="B119" s="184" t="s">
        <v>49</v>
      </c>
      <c r="C119" s="180"/>
      <c r="D119" s="180">
        <v>18</v>
      </c>
      <c r="E119" s="180">
        <v>17</v>
      </c>
      <c r="F119" s="180">
        <v>8</v>
      </c>
      <c r="G119" s="180">
        <f>SUM(C119:F119)</f>
      </c>
      <c r="H119" s="182">
        <v>6000</v>
      </c>
      <c r="I119" s="125">
        <f>G119*H119</f>
      </c>
      <c r="J119" s="125">
        <f>I119*0.1</f>
      </c>
      <c r="K119" s="125">
        <f>SUM(I119:J119)</f>
      </c>
      <c r="L119" s="175"/>
      <c r="M119" s="87"/>
      <c r="N119" s="87"/>
      <c r="O119" s="87"/>
      <c r="P119" s="87"/>
      <c r="Q119" s="87"/>
      <c r="R119" s="87"/>
      <c r="S119" s="87"/>
      <c r="T119" s="87"/>
    </row>
    <row x14ac:dyDescent="0.25" r="120" customHeight="1" ht="17.25">
      <c r="A120" s="178">
        <f>A119</f>
        <v>25569.375</v>
      </c>
      <c r="B120" s="179" t="s">
        <v>9</v>
      </c>
      <c r="C120" s="180"/>
      <c r="D120" s="180">
        <v>40</v>
      </c>
      <c r="E120" s="180"/>
      <c r="F120" s="180"/>
      <c r="G120" s="180">
        <f>SUM(C120:F120)</f>
      </c>
      <c r="H120" s="182">
        <v>6000</v>
      </c>
      <c r="I120" s="125">
        <f>G120*H120</f>
      </c>
      <c r="J120" s="125">
        <f>I120*0.1</f>
      </c>
      <c r="K120" s="125">
        <f>SUM(I120:J120)</f>
      </c>
      <c r="L120" s="175"/>
      <c r="M120" s="87"/>
      <c r="N120" s="87"/>
      <c r="O120" s="87"/>
      <c r="P120" s="87"/>
      <c r="Q120" s="87"/>
      <c r="R120" s="87"/>
      <c r="S120" s="87"/>
      <c r="T120" s="87"/>
    </row>
    <row x14ac:dyDescent="0.25" r="121" customHeight="1" ht="17.25">
      <c r="A121" s="178">
        <f>A120</f>
        <v>25569.375</v>
      </c>
      <c r="B121" s="179" t="s">
        <v>55</v>
      </c>
      <c r="C121" s="180"/>
      <c r="D121" s="180">
        <v>10</v>
      </c>
      <c r="E121" s="180"/>
      <c r="F121" s="180"/>
      <c r="G121" s="180">
        <f>SUM(C121:F121)</f>
      </c>
      <c r="H121" s="182">
        <v>6500</v>
      </c>
      <c r="I121" s="125">
        <f>G121*H121</f>
      </c>
      <c r="J121" s="125">
        <f>I121*0.1</f>
      </c>
      <c r="K121" s="125">
        <f>SUM(I121:J121)</f>
      </c>
      <c r="L121" s="175"/>
      <c r="M121" s="87"/>
      <c r="N121" s="87"/>
      <c r="O121" s="87"/>
      <c r="P121" s="87"/>
      <c r="Q121" s="87"/>
      <c r="R121" s="87"/>
      <c r="S121" s="87"/>
      <c r="T121" s="87"/>
    </row>
    <row x14ac:dyDescent="0.25" r="122" customHeight="1" ht="17.25">
      <c r="A122" s="178">
        <f>A121</f>
        <v>25569.375</v>
      </c>
      <c r="B122" s="179" t="s">
        <v>80</v>
      </c>
      <c r="C122" s="180"/>
      <c r="D122" s="180">
        <v>23</v>
      </c>
      <c r="E122" s="180"/>
      <c r="F122" s="180"/>
      <c r="G122" s="180">
        <f>SUM(C122:F122)</f>
      </c>
      <c r="H122" s="182">
        <v>6000</v>
      </c>
      <c r="I122" s="125">
        <f>G122*H122</f>
      </c>
      <c r="J122" s="185"/>
      <c r="K122" s="125">
        <f>SUM(I122:J122)</f>
      </c>
      <c r="L122" s="175"/>
      <c r="M122" s="87"/>
      <c r="N122" s="87"/>
      <c r="O122" s="87"/>
      <c r="P122" s="87"/>
      <c r="Q122" s="87"/>
      <c r="R122" s="87"/>
      <c r="S122" s="87"/>
      <c r="T122" s="87"/>
    </row>
    <row x14ac:dyDescent="0.25" r="123" customHeight="1" ht="17.25">
      <c r="A123" s="178">
        <f>A122</f>
        <v>25569.375</v>
      </c>
      <c r="B123" s="179" t="s">
        <v>67</v>
      </c>
      <c r="C123" s="180"/>
      <c r="D123" s="180">
        <v>7</v>
      </c>
      <c r="E123" s="180"/>
      <c r="F123" s="180"/>
      <c r="G123" s="180">
        <f>SUM(C123:F123)</f>
      </c>
      <c r="H123" s="182">
        <v>5500</v>
      </c>
      <c r="I123" s="125">
        <f>G123*H123</f>
      </c>
      <c r="J123" s="125">
        <f>I123*0.1</f>
      </c>
      <c r="K123" s="125">
        <f>SUM(I123:J123)</f>
      </c>
      <c r="L123" s="175"/>
      <c r="M123" s="87"/>
      <c r="N123" s="87"/>
      <c r="O123" s="87"/>
      <c r="P123" s="87"/>
      <c r="Q123" s="87"/>
      <c r="R123" s="87"/>
      <c r="S123" s="87"/>
      <c r="T123" s="87"/>
    </row>
    <row x14ac:dyDescent="0.25" r="124" customHeight="1" ht="17.25">
      <c r="A124" s="178">
        <f>A123</f>
        <v>25569.375</v>
      </c>
      <c r="B124" s="186" t="s">
        <v>74</v>
      </c>
      <c r="C124" s="180"/>
      <c r="D124" s="180">
        <v>30</v>
      </c>
      <c r="E124" s="180">
        <v>22</v>
      </c>
      <c r="F124" s="180"/>
      <c r="G124" s="180">
        <f>SUM(C124:F124)</f>
      </c>
      <c r="H124" s="187">
        <v>5000</v>
      </c>
      <c r="I124" s="125">
        <f>G124*H124</f>
      </c>
      <c r="J124" s="125">
        <f>I124*0.1</f>
      </c>
      <c r="K124" s="125">
        <f>SUM(I124:J124)</f>
      </c>
      <c r="L124" s="175"/>
      <c r="M124" s="87"/>
      <c r="N124" s="87"/>
      <c r="O124" s="87"/>
      <c r="P124" s="87"/>
      <c r="Q124" s="87"/>
      <c r="R124" s="87"/>
      <c r="S124" s="87"/>
      <c r="T124" s="87"/>
    </row>
    <row x14ac:dyDescent="0.25" r="125" customHeight="1" ht="17.25">
      <c r="A125" s="178">
        <f>A124</f>
        <v>25569.375</v>
      </c>
      <c r="B125" s="179" t="s">
        <v>11</v>
      </c>
      <c r="C125" s="180"/>
      <c r="D125" s="180">
        <v>13</v>
      </c>
      <c r="E125" s="180">
        <v>7</v>
      </c>
      <c r="F125" s="180"/>
      <c r="G125" s="180">
        <f>SUM(C125:F125)</f>
      </c>
      <c r="H125" s="182">
        <v>6000</v>
      </c>
      <c r="I125" s="125">
        <f>G125*H125</f>
      </c>
      <c r="J125" s="125">
        <f>I125*0.1</f>
      </c>
      <c r="K125" s="125">
        <f>SUM(I125:J125)</f>
      </c>
      <c r="L125" s="175"/>
      <c r="M125" s="87"/>
      <c r="N125" s="87"/>
      <c r="O125" s="87"/>
      <c r="P125" s="87"/>
      <c r="Q125" s="87"/>
      <c r="R125" s="87"/>
      <c r="S125" s="87"/>
      <c r="T125" s="87"/>
    </row>
    <row x14ac:dyDescent="0.25" r="126" customHeight="1" ht="17.25">
      <c r="A126" s="178">
        <f>A125</f>
        <v>25569.375</v>
      </c>
      <c r="B126" s="179" t="s">
        <v>22</v>
      </c>
      <c r="C126" s="180"/>
      <c r="D126" s="180">
        <v>30</v>
      </c>
      <c r="E126" s="180"/>
      <c r="F126" s="180"/>
      <c r="G126" s="180">
        <f>SUM(C126:F126)</f>
      </c>
      <c r="H126" s="182">
        <v>4800</v>
      </c>
      <c r="I126" s="125">
        <f>G126*H126</f>
      </c>
      <c r="J126" s="125">
        <f>I126*0.1</f>
      </c>
      <c r="K126" s="125">
        <f>SUM(I126:J126)</f>
      </c>
      <c r="L126" s="175"/>
      <c r="M126" s="87"/>
      <c r="N126" s="87"/>
      <c r="O126" s="87"/>
      <c r="P126" s="87"/>
      <c r="Q126" s="87"/>
      <c r="R126" s="87"/>
      <c r="S126" s="87"/>
      <c r="T126" s="87"/>
    </row>
    <row x14ac:dyDescent="0.25" r="127" customHeight="1" ht="17.25">
      <c r="A127" s="178">
        <f>A126</f>
        <v>25569.375</v>
      </c>
      <c r="B127" s="186" t="s">
        <v>84</v>
      </c>
      <c r="C127" s="180"/>
      <c r="D127" s="180">
        <v>16</v>
      </c>
      <c r="E127" s="180">
        <v>9</v>
      </c>
      <c r="F127" s="180"/>
      <c r="G127" s="180">
        <f>SUM(C127:F127)</f>
      </c>
      <c r="H127" s="182">
        <v>4800</v>
      </c>
      <c r="I127" s="125">
        <f>G127*H127</f>
      </c>
      <c r="J127" s="125">
        <f>I127*0.1</f>
      </c>
      <c r="K127" s="125">
        <f>SUM(I127:J127)</f>
      </c>
      <c r="L127" s="175"/>
      <c r="M127" s="87"/>
      <c r="N127" s="87"/>
      <c r="O127" s="87"/>
      <c r="P127" s="87"/>
      <c r="Q127" s="87"/>
      <c r="R127" s="87"/>
      <c r="S127" s="87"/>
      <c r="T127" s="87"/>
    </row>
    <row x14ac:dyDescent="0.25" r="128" customHeight="1" ht="17.25">
      <c r="A128" s="178">
        <f>A127</f>
        <v>25569.375</v>
      </c>
      <c r="B128" s="179" t="s">
        <v>17</v>
      </c>
      <c r="C128" s="180"/>
      <c r="D128" s="180">
        <v>37</v>
      </c>
      <c r="E128" s="180">
        <v>15</v>
      </c>
      <c r="F128" s="180"/>
      <c r="G128" s="180">
        <f>SUM(C128:F128)</f>
      </c>
      <c r="H128" s="182">
        <v>6500</v>
      </c>
      <c r="I128" s="125">
        <f>G128*H128</f>
      </c>
      <c r="J128" s="125">
        <f>I128*0.1</f>
      </c>
      <c r="K128" s="125">
        <f>SUM(I128:J128)</f>
      </c>
      <c r="L128" s="175"/>
      <c r="M128" s="87"/>
      <c r="N128" s="87"/>
      <c r="O128" s="87"/>
      <c r="P128" s="87"/>
      <c r="Q128" s="87"/>
      <c r="R128" s="87"/>
      <c r="S128" s="87"/>
      <c r="T128" s="87"/>
    </row>
    <row x14ac:dyDescent="0.25" r="129" customHeight="1" ht="17.25">
      <c r="A129" s="178">
        <f>A128</f>
        <v>25569.375</v>
      </c>
      <c r="B129" s="186" t="s">
        <v>148</v>
      </c>
      <c r="C129" s="180"/>
      <c r="D129" s="180">
        <v>3</v>
      </c>
      <c r="E129" s="180"/>
      <c r="F129" s="180"/>
      <c r="G129" s="180">
        <f>SUM(C129:F129)</f>
      </c>
      <c r="H129" s="182">
        <v>6000</v>
      </c>
      <c r="I129" s="125">
        <f>G129*H129</f>
      </c>
      <c r="J129" s="125">
        <f>I129*0.1</f>
      </c>
      <c r="K129" s="125">
        <f>SUM(I129:J129)</f>
      </c>
      <c r="L129" s="175"/>
      <c r="M129" s="87"/>
      <c r="N129" s="87"/>
      <c r="O129" s="87"/>
      <c r="P129" s="87"/>
      <c r="Q129" s="87"/>
      <c r="R129" s="87"/>
      <c r="S129" s="87"/>
      <c r="T129" s="87"/>
    </row>
    <row x14ac:dyDescent="0.25" r="130" customHeight="1" ht="17.25">
      <c r="A130" s="178">
        <f>A129</f>
        <v>25569.375</v>
      </c>
      <c r="B130" s="179" t="s">
        <v>29</v>
      </c>
      <c r="C130" s="188">
        <v>12</v>
      </c>
      <c r="D130" s="180">
        <v>14</v>
      </c>
      <c r="E130" s="180">
        <v>13</v>
      </c>
      <c r="F130" s="180"/>
      <c r="G130" s="180">
        <f>SUM(C130:F130)</f>
      </c>
      <c r="H130" s="182">
        <v>5500</v>
      </c>
      <c r="I130" s="125">
        <f>G130*H130</f>
      </c>
      <c r="J130" s="125">
        <f>I130*0.1</f>
      </c>
      <c r="K130" s="125">
        <f>SUM(I130:J130)</f>
      </c>
      <c r="L130" s="175"/>
      <c r="M130" s="87"/>
      <c r="N130" s="87"/>
      <c r="O130" s="87"/>
      <c r="P130" s="87"/>
      <c r="Q130" s="87"/>
      <c r="R130" s="87"/>
      <c r="S130" s="87"/>
      <c r="T130" s="87"/>
    </row>
    <row x14ac:dyDescent="0.25" r="131" customHeight="1" ht="17.25">
      <c r="A131" s="178">
        <f>A130</f>
        <v>25569.375</v>
      </c>
      <c r="B131" s="179" t="s">
        <v>15</v>
      </c>
      <c r="C131" s="180"/>
      <c r="D131" s="180">
        <v>17</v>
      </c>
      <c r="E131" s="180">
        <v>5</v>
      </c>
      <c r="F131" s="180"/>
      <c r="G131" s="180">
        <f>SUM(C131:F131)</f>
      </c>
      <c r="H131" s="182">
        <v>4800</v>
      </c>
      <c r="I131" s="125">
        <f>G131*H131</f>
      </c>
      <c r="J131" s="125">
        <f>I131*0.1</f>
      </c>
      <c r="K131" s="125">
        <f>SUM(I131:J131)</f>
      </c>
      <c r="L131" s="175"/>
      <c r="M131" s="87"/>
      <c r="N131" s="87"/>
      <c r="O131" s="87"/>
      <c r="P131" s="87"/>
      <c r="Q131" s="87"/>
      <c r="R131" s="87"/>
      <c r="S131" s="87"/>
      <c r="T131" s="87"/>
    </row>
    <row x14ac:dyDescent="0.25" r="132" customHeight="1" ht="17.25">
      <c r="A132" s="178">
        <f>A131</f>
        <v>25569.375</v>
      </c>
      <c r="B132" s="179" t="s">
        <v>21</v>
      </c>
      <c r="C132" s="188">
        <v>7</v>
      </c>
      <c r="D132" s="180">
        <v>13</v>
      </c>
      <c r="E132" s="180"/>
      <c r="F132" s="180"/>
      <c r="G132" s="180">
        <f>SUM(C132:F132)</f>
      </c>
      <c r="H132" s="182">
        <v>5500</v>
      </c>
      <c r="I132" s="125">
        <f>G132*H132</f>
      </c>
      <c r="J132" s="125">
        <f>I132*0.1</f>
      </c>
      <c r="K132" s="125">
        <f>SUM(I132:J132)</f>
      </c>
      <c r="L132" s="175"/>
      <c r="M132" s="87"/>
      <c r="N132" s="87"/>
      <c r="O132" s="87"/>
      <c r="P132" s="87"/>
      <c r="Q132" s="87"/>
      <c r="R132" s="87"/>
      <c r="S132" s="87"/>
      <c r="T132" s="87"/>
    </row>
    <row x14ac:dyDescent="0.25" r="133" customHeight="1" ht="17.25">
      <c r="A133" s="178">
        <f>A132</f>
        <v>25569.375</v>
      </c>
      <c r="B133" s="179" t="s">
        <v>52</v>
      </c>
      <c r="C133" s="180"/>
      <c r="D133" s="180">
        <v>17</v>
      </c>
      <c r="E133" s="180">
        <v>9</v>
      </c>
      <c r="F133" s="180"/>
      <c r="G133" s="180">
        <f>SUM(C133:F133)</f>
      </c>
      <c r="H133" s="182">
        <v>5500</v>
      </c>
      <c r="I133" s="125">
        <f>G133*H133</f>
      </c>
      <c r="J133" s="125">
        <f>I133*0.1</f>
      </c>
      <c r="K133" s="125">
        <f>SUM(I133:J133)</f>
      </c>
      <c r="L133" s="175"/>
      <c r="M133" s="87"/>
      <c r="N133" s="87"/>
      <c r="O133" s="87"/>
      <c r="P133" s="87"/>
      <c r="Q133" s="87"/>
      <c r="R133" s="87"/>
      <c r="S133" s="87"/>
      <c r="T133" s="87"/>
    </row>
    <row x14ac:dyDescent="0.25" r="134" customHeight="1" ht="17.25">
      <c r="A134" s="178">
        <f>A133</f>
        <v>25569.375</v>
      </c>
      <c r="B134" s="186" t="s">
        <v>61</v>
      </c>
      <c r="C134" s="180"/>
      <c r="D134" s="180">
        <v>7</v>
      </c>
      <c r="E134" s="180"/>
      <c r="F134" s="180"/>
      <c r="G134" s="180">
        <f>SUM(C134:F134)</f>
      </c>
      <c r="H134" s="182">
        <v>5500</v>
      </c>
      <c r="I134" s="125">
        <f>G134*H134</f>
      </c>
      <c r="J134" s="125">
        <f>I134*0.1</f>
      </c>
      <c r="K134" s="125">
        <f>SUM(I134:J134)</f>
      </c>
      <c r="L134" s="175"/>
      <c r="M134" s="87"/>
      <c r="N134" s="87"/>
      <c r="O134" s="87"/>
      <c r="P134" s="87"/>
      <c r="Q134" s="87"/>
      <c r="R134" s="87"/>
      <c r="S134" s="87"/>
      <c r="T134" s="87"/>
    </row>
    <row x14ac:dyDescent="0.25" r="135" customHeight="1" ht="17.25">
      <c r="A135" s="178">
        <f>A134</f>
        <v>25569.375</v>
      </c>
      <c r="B135" s="179" t="s">
        <v>33</v>
      </c>
      <c r="C135" s="180"/>
      <c r="D135" s="180">
        <v>7</v>
      </c>
      <c r="E135" s="180"/>
      <c r="F135" s="180"/>
      <c r="G135" s="180">
        <f>SUM(C135:F135)</f>
      </c>
      <c r="H135" s="182">
        <v>5500</v>
      </c>
      <c r="I135" s="125">
        <f>G135*H135</f>
      </c>
      <c r="J135" s="125">
        <f>I135*0.1</f>
      </c>
      <c r="K135" s="125">
        <f>SUM(I135:J135)</f>
      </c>
      <c r="L135" s="175"/>
      <c r="M135" s="87"/>
      <c r="N135" s="87"/>
      <c r="O135" s="87"/>
      <c r="P135" s="87"/>
      <c r="Q135" s="87"/>
      <c r="R135" s="87"/>
      <c r="S135" s="87"/>
      <c r="T135" s="87"/>
    </row>
    <row x14ac:dyDescent="0.25" r="136" customHeight="1" ht="17.25">
      <c r="A136" s="178">
        <f>A135</f>
        <v>25569.375</v>
      </c>
      <c r="B136" s="186" t="s">
        <v>37</v>
      </c>
      <c r="C136" s="180"/>
      <c r="D136" s="180">
        <v>6</v>
      </c>
      <c r="E136" s="180"/>
      <c r="F136" s="180"/>
      <c r="G136" s="180">
        <f>SUM(C136:F136)</f>
      </c>
      <c r="H136" s="182">
        <v>6500</v>
      </c>
      <c r="I136" s="125">
        <f>G136*H136</f>
      </c>
      <c r="J136" s="125">
        <f>I136*0.1</f>
      </c>
      <c r="K136" s="125">
        <f>SUM(I136:J136)</f>
      </c>
      <c r="L136" s="175"/>
      <c r="M136" s="87"/>
      <c r="N136" s="87"/>
      <c r="O136" s="87"/>
      <c r="P136" s="87"/>
      <c r="Q136" s="87"/>
      <c r="R136" s="87"/>
      <c r="S136" s="87"/>
      <c r="T136" s="87"/>
    </row>
    <row x14ac:dyDescent="0.25" r="137" customHeight="1" ht="17.25">
      <c r="A137" s="178">
        <f>A136</f>
        <v>25569.375</v>
      </c>
      <c r="B137" s="186" t="s">
        <v>64</v>
      </c>
      <c r="C137" s="180"/>
      <c r="D137" s="180">
        <v>53</v>
      </c>
      <c r="E137" s="180">
        <v>1</v>
      </c>
      <c r="F137" s="180"/>
      <c r="G137" s="180">
        <f>SUM(C137:F137)</f>
      </c>
      <c r="H137" s="182">
        <v>5500</v>
      </c>
      <c r="I137" s="125">
        <f>G137*H137</f>
      </c>
      <c r="J137" s="125">
        <f>I137*0.1</f>
      </c>
      <c r="K137" s="125">
        <f>SUM(I137:J137)</f>
      </c>
      <c r="L137" s="175"/>
      <c r="M137" s="87"/>
      <c r="N137" s="87"/>
      <c r="O137" s="87"/>
      <c r="P137" s="87"/>
      <c r="Q137" s="87"/>
      <c r="R137" s="87"/>
      <c r="S137" s="87"/>
      <c r="T137" s="87"/>
    </row>
    <row x14ac:dyDescent="0.25" r="138" customHeight="1" ht="17.25">
      <c r="A138" s="178">
        <f>A137</f>
        <v>25569.375</v>
      </c>
      <c r="B138" s="179" t="s">
        <v>25</v>
      </c>
      <c r="C138" s="180"/>
      <c r="D138" s="180">
        <v>20</v>
      </c>
      <c r="E138" s="180"/>
      <c r="F138" s="180"/>
      <c r="G138" s="180">
        <f>SUM(C138:F138)</f>
      </c>
      <c r="H138" s="182">
        <v>6000</v>
      </c>
      <c r="I138" s="125">
        <f>G138*H138</f>
      </c>
      <c r="J138" s="125">
        <f>I138*0.1</f>
      </c>
      <c r="K138" s="125">
        <f>SUM(I138:J138)</f>
      </c>
      <c r="L138" s="175"/>
      <c r="M138" s="87"/>
      <c r="N138" s="87"/>
      <c r="O138" s="87"/>
      <c r="P138" s="87"/>
      <c r="Q138" s="87"/>
      <c r="R138" s="87"/>
      <c r="S138" s="87"/>
      <c r="T138" s="87"/>
    </row>
    <row x14ac:dyDescent="0.25" r="139" customHeight="1" ht="17.25">
      <c r="A139" s="178">
        <f>A138</f>
        <v>25569.375</v>
      </c>
      <c r="B139" s="186" t="s">
        <v>76</v>
      </c>
      <c r="C139" s="188"/>
      <c r="D139" s="180">
        <v>25</v>
      </c>
      <c r="E139" s="180">
        <v>15</v>
      </c>
      <c r="F139" s="180"/>
      <c r="G139" s="180">
        <f>SUM(C139:F139)</f>
      </c>
      <c r="H139" s="125">
        <v>6000</v>
      </c>
      <c r="I139" s="125">
        <f>G139*H139</f>
      </c>
      <c r="J139" s="125">
        <f>I139*0.1</f>
      </c>
      <c r="K139" s="125">
        <f>SUM(I139:J139)</f>
      </c>
      <c r="L139" s="175"/>
      <c r="M139" s="87"/>
      <c r="N139" s="87"/>
      <c r="O139" s="87"/>
      <c r="P139" s="87"/>
      <c r="Q139" s="87"/>
      <c r="R139" s="87"/>
      <c r="S139" s="87"/>
      <c r="T139" s="87"/>
    </row>
    <row x14ac:dyDescent="0.25" r="140" customHeight="1" ht="17.25">
      <c r="A140" s="178">
        <f>A139</f>
        <v>25569.375</v>
      </c>
      <c r="B140" s="186" t="s">
        <v>149</v>
      </c>
      <c r="C140" s="180"/>
      <c r="D140" s="180">
        <v>96</v>
      </c>
      <c r="E140" s="180">
        <v>21</v>
      </c>
      <c r="F140" s="180">
        <v>2</v>
      </c>
      <c r="G140" s="180">
        <f>SUM(C140:F140)</f>
      </c>
      <c r="H140" s="125">
        <v>6000</v>
      </c>
      <c r="I140" s="125">
        <f>G140*H140</f>
      </c>
      <c r="J140" s="125">
        <f>I140*0.1</f>
      </c>
      <c r="K140" s="125">
        <f>SUM(I140:J140)</f>
      </c>
      <c r="L140" s="175"/>
      <c r="M140" s="87"/>
      <c r="N140" s="87"/>
      <c r="O140" s="87"/>
      <c r="P140" s="87"/>
      <c r="Q140" s="87"/>
      <c r="R140" s="87"/>
      <c r="S140" s="87"/>
      <c r="T140" s="87"/>
    </row>
    <row x14ac:dyDescent="0.25" r="141" customHeight="1" ht="17.25">
      <c r="A141" s="178">
        <f>A140</f>
        <v>25569.375</v>
      </c>
      <c r="B141" s="186" t="s">
        <v>43</v>
      </c>
      <c r="C141" s="180"/>
      <c r="D141" s="180">
        <v>36</v>
      </c>
      <c r="E141" s="180">
        <v>8</v>
      </c>
      <c r="F141" s="180"/>
      <c r="G141" s="180">
        <f>SUM(C141:F141)</f>
      </c>
      <c r="H141" s="125">
        <v>6000</v>
      </c>
      <c r="I141" s="125">
        <f>G141*H141</f>
      </c>
      <c r="J141" s="125">
        <f>I141*0.1</f>
      </c>
      <c r="K141" s="125">
        <f>SUM(I141:J141)</f>
      </c>
      <c r="L141" s="175"/>
      <c r="M141" s="87"/>
      <c r="N141" s="87"/>
      <c r="O141" s="87"/>
      <c r="P141" s="87"/>
      <c r="Q141" s="87"/>
      <c r="R141" s="87"/>
      <c r="S141" s="87"/>
      <c r="T141" s="87"/>
    </row>
    <row x14ac:dyDescent="0.25" r="142" customHeight="1" ht="17.25">
      <c r="A142" s="178">
        <f>A141</f>
        <v>25569.375</v>
      </c>
      <c r="B142" s="186" t="s">
        <v>18</v>
      </c>
      <c r="C142" s="180"/>
      <c r="D142" s="180">
        <v>8</v>
      </c>
      <c r="E142" s="180">
        <v>7</v>
      </c>
      <c r="F142" s="180">
        <v>6</v>
      </c>
      <c r="G142" s="180">
        <f>SUM(C142:F142)</f>
      </c>
      <c r="H142" s="125">
        <v>6000</v>
      </c>
      <c r="I142" s="125">
        <f>G142*H142</f>
      </c>
      <c r="J142" s="125">
        <f>I142*0.1</f>
      </c>
      <c r="K142" s="125">
        <f>SUM(I142:J142)</f>
      </c>
      <c r="L142" s="175"/>
      <c r="M142" s="87"/>
      <c r="N142" s="87"/>
      <c r="O142" s="87"/>
      <c r="P142" s="87"/>
      <c r="Q142" s="87"/>
      <c r="R142" s="87"/>
      <c r="S142" s="87"/>
      <c r="T142" s="87"/>
    </row>
    <row x14ac:dyDescent="0.25" r="143" customHeight="1" ht="17.25">
      <c r="A143" s="178">
        <f>A142</f>
        <v>25569.375</v>
      </c>
      <c r="B143" s="186" t="s">
        <v>82</v>
      </c>
      <c r="C143" s="188">
        <v>12</v>
      </c>
      <c r="D143" s="180">
        <v>25</v>
      </c>
      <c r="E143" s="180">
        <v>9</v>
      </c>
      <c r="F143" s="180">
        <v>7</v>
      </c>
      <c r="G143" s="180">
        <f>SUM(C143:F143)</f>
      </c>
      <c r="H143" s="125">
        <v>5000</v>
      </c>
      <c r="I143" s="125">
        <f>G143*H143</f>
      </c>
      <c r="J143" s="125">
        <f>I143*0.1</f>
      </c>
      <c r="K143" s="125">
        <f>SUM(I143:J143)</f>
      </c>
      <c r="L143" s="175"/>
      <c r="M143" s="87"/>
      <c r="N143" s="87"/>
      <c r="O143" s="87"/>
      <c r="P143" s="87"/>
      <c r="Q143" s="87"/>
      <c r="R143" s="87"/>
      <c r="S143" s="87"/>
      <c r="T143" s="87"/>
    </row>
    <row x14ac:dyDescent="0.25" r="144" customHeight="1" ht="17.25">
      <c r="A144" s="178">
        <f>A143</f>
        <v>25569.375</v>
      </c>
      <c r="B144" s="186" t="s">
        <v>151</v>
      </c>
      <c r="C144" s="180"/>
      <c r="D144" s="180">
        <v>12</v>
      </c>
      <c r="E144" s="180"/>
      <c r="F144" s="180"/>
      <c r="G144" s="180">
        <f>SUM(C144:F144)</f>
      </c>
      <c r="H144" s="125">
        <v>5000</v>
      </c>
      <c r="I144" s="125">
        <f>G144*H144</f>
      </c>
      <c r="J144" s="125">
        <f>I144*0.1</f>
      </c>
      <c r="K144" s="125">
        <f>SUM(I144:J144)</f>
      </c>
      <c r="L144" s="175"/>
      <c r="M144" s="87"/>
      <c r="N144" s="87"/>
      <c r="O144" s="87"/>
      <c r="P144" s="87"/>
      <c r="Q144" s="87"/>
      <c r="R144" s="87"/>
      <c r="S144" s="87"/>
      <c r="T144" s="87"/>
    </row>
    <row x14ac:dyDescent="0.25" r="145" customHeight="1" ht="17.25">
      <c r="A145" s="178">
        <f>A144</f>
        <v>25569.375</v>
      </c>
      <c r="B145" s="186" t="s">
        <v>23</v>
      </c>
      <c r="C145" s="180"/>
      <c r="D145" s="180">
        <v>15</v>
      </c>
      <c r="E145" s="180"/>
      <c r="F145" s="180"/>
      <c r="G145" s="180">
        <f>SUM(C145:F145)</f>
      </c>
      <c r="H145" s="125">
        <v>6000</v>
      </c>
      <c r="I145" s="125">
        <f>G145*H145</f>
      </c>
      <c r="J145" s="125">
        <f>I145*0.1</f>
      </c>
      <c r="K145" s="125">
        <f>SUM(I145:J145)</f>
      </c>
      <c r="L145" s="175"/>
      <c r="M145" s="87"/>
      <c r="N145" s="87"/>
      <c r="O145" s="87"/>
      <c r="P145" s="87"/>
      <c r="Q145" s="87"/>
      <c r="R145" s="87"/>
      <c r="S145" s="87"/>
      <c r="T145" s="87"/>
    </row>
    <row x14ac:dyDescent="0.25" r="146" customHeight="1" ht="17.25">
      <c r="A146" s="178">
        <f>A145</f>
        <v>25569.375</v>
      </c>
      <c r="B146" s="186" t="s">
        <v>40</v>
      </c>
      <c r="C146" s="180"/>
      <c r="D146" s="180">
        <v>15</v>
      </c>
      <c r="E146" s="180"/>
      <c r="F146" s="180"/>
      <c r="G146" s="180">
        <f>SUM(C146:F146)</f>
      </c>
      <c r="H146" s="125">
        <v>6500</v>
      </c>
      <c r="I146" s="125">
        <f>G146*H146</f>
      </c>
      <c r="J146" s="125">
        <f>I146*0.1</f>
      </c>
      <c r="K146" s="125">
        <f>SUM(I146:J146)</f>
      </c>
      <c r="L146" s="175"/>
      <c r="M146" s="87"/>
      <c r="N146" s="87"/>
      <c r="O146" s="87"/>
      <c r="P146" s="87"/>
      <c r="Q146" s="87"/>
      <c r="R146" s="87"/>
      <c r="S146" s="87"/>
      <c r="T146" s="87"/>
    </row>
    <row x14ac:dyDescent="0.25" r="147" customHeight="1" ht="17.25">
      <c r="A147" s="178">
        <f>A146</f>
        <v>25569.375</v>
      </c>
      <c r="B147" s="186" t="s">
        <v>86</v>
      </c>
      <c r="C147" s="180"/>
      <c r="D147" s="180">
        <v>19</v>
      </c>
      <c r="E147" s="180">
        <v>6</v>
      </c>
      <c r="F147" s="180">
        <v>5</v>
      </c>
      <c r="G147" s="180">
        <f>SUM(C147:F147)</f>
      </c>
      <c r="H147" s="125">
        <v>6000</v>
      </c>
      <c r="I147" s="125">
        <f>G147*H147</f>
      </c>
      <c r="J147" s="125">
        <f>I147*0.1</f>
      </c>
      <c r="K147" s="125">
        <f>SUM(I147:J147)</f>
      </c>
      <c r="L147" s="175"/>
      <c r="M147" s="87"/>
      <c r="N147" s="87"/>
      <c r="O147" s="87"/>
      <c r="P147" s="87"/>
      <c r="Q147" s="87"/>
      <c r="R147" s="87"/>
      <c r="S147" s="87"/>
      <c r="T147" s="87"/>
    </row>
    <row x14ac:dyDescent="0.25" r="148" customHeight="1" ht="17.25">
      <c r="A148" s="178">
        <f>A147</f>
        <v>25569.375</v>
      </c>
      <c r="B148" s="186" t="s">
        <v>152</v>
      </c>
      <c r="C148" s="180"/>
      <c r="D148" s="180">
        <v>0</v>
      </c>
      <c r="E148" s="180"/>
      <c r="F148" s="180"/>
      <c r="G148" s="180">
        <f>SUM(C148:F148)</f>
      </c>
      <c r="H148" s="125">
        <v>6000</v>
      </c>
      <c r="I148" s="125">
        <f>G148*H148</f>
      </c>
      <c r="J148" s="125">
        <f>I148*0.1</f>
      </c>
      <c r="K148" s="125">
        <f>SUM(I148:J148)</f>
      </c>
      <c r="L148" s="175"/>
      <c r="M148" s="87"/>
      <c r="N148" s="87"/>
      <c r="O148" s="87"/>
      <c r="P148" s="87"/>
      <c r="Q148" s="87"/>
      <c r="R148" s="87"/>
      <c r="S148" s="87"/>
      <c r="T148" s="87"/>
    </row>
    <row x14ac:dyDescent="0.25" r="149" customHeight="1" ht="17.25">
      <c r="A149" s="178">
        <f>A148</f>
        <v>25569.375</v>
      </c>
      <c r="B149" s="186" t="s">
        <v>153</v>
      </c>
      <c r="C149" s="180"/>
      <c r="D149" s="180">
        <v>10</v>
      </c>
      <c r="E149" s="180"/>
      <c r="F149" s="180"/>
      <c r="G149" s="180">
        <f>SUM(C149:F149)</f>
      </c>
      <c r="H149" s="125">
        <v>6000</v>
      </c>
      <c r="I149" s="125">
        <f>G149*H149</f>
      </c>
      <c r="J149" s="125">
        <f>I149*0.1</f>
      </c>
      <c r="K149" s="125">
        <f>SUM(I149:J149)</f>
      </c>
      <c r="L149" s="175"/>
      <c r="M149" s="87"/>
      <c r="N149" s="87"/>
      <c r="O149" s="87"/>
      <c r="P149" s="87"/>
      <c r="Q149" s="87"/>
      <c r="R149" s="87"/>
      <c r="S149" s="87"/>
      <c r="T149" s="87"/>
    </row>
    <row x14ac:dyDescent="0.25" r="150" customHeight="1" ht="17.25">
      <c r="A150" s="178">
        <f>A151</f>
        <v>25569.375</v>
      </c>
      <c r="B150" s="186" t="s">
        <v>46</v>
      </c>
      <c r="C150" s="180">
        <v>8</v>
      </c>
      <c r="D150" s="180">
        <v>15</v>
      </c>
      <c r="E150" s="180">
        <v>8</v>
      </c>
      <c r="F150" s="180"/>
      <c r="G150" s="180">
        <f>SUM(C150:F150)</f>
      </c>
      <c r="H150" s="125">
        <v>5500</v>
      </c>
      <c r="I150" s="125">
        <f>G150*H150</f>
      </c>
      <c r="J150" s="125">
        <f>I150*0.1</f>
      </c>
      <c r="K150" s="125">
        <f>SUM(I150:J150)</f>
      </c>
      <c r="L150" s="175"/>
      <c r="M150" s="87"/>
      <c r="N150" s="87"/>
      <c r="O150" s="87"/>
      <c r="P150" s="87"/>
      <c r="Q150" s="87"/>
      <c r="R150" s="87"/>
      <c r="S150" s="87"/>
      <c r="T150" s="87"/>
    </row>
    <row x14ac:dyDescent="0.25" r="151" customHeight="1" ht="17.25">
      <c r="A151" s="178">
        <f>A149</f>
        <v>25569.375</v>
      </c>
      <c r="B151" s="186" t="s">
        <v>154</v>
      </c>
      <c r="C151" s="180"/>
      <c r="D151" s="180">
        <v>19</v>
      </c>
      <c r="E151" s="180"/>
      <c r="F151" s="180"/>
      <c r="G151" s="180">
        <f>SUM(C151:F151)</f>
      </c>
      <c r="H151" s="125">
        <v>6500</v>
      </c>
      <c r="I151" s="125">
        <f>G151*H151</f>
      </c>
      <c r="J151" s="125">
        <f>I151*0.1</f>
      </c>
      <c r="K151" s="125">
        <f>SUM(I151:J151)</f>
      </c>
      <c r="L151" s="175"/>
      <c r="M151" s="87"/>
      <c r="N151" s="87"/>
      <c r="O151" s="87"/>
      <c r="P151" s="87"/>
      <c r="Q151" s="87"/>
      <c r="R151" s="87"/>
      <c r="S151" s="87"/>
      <c r="T151" s="87"/>
    </row>
    <row x14ac:dyDescent="0.25" r="152" customHeight="1" ht="17.25">
      <c r="A152" s="178">
        <f>A150</f>
        <v>25569.375</v>
      </c>
      <c r="B152" s="186"/>
      <c r="C152" s="180"/>
      <c r="D152" s="180"/>
      <c r="E152" s="180"/>
      <c r="F152" s="180"/>
      <c r="G152" s="180">
        <f>SUM(C152:F152)</f>
      </c>
      <c r="H152" s="125"/>
      <c r="I152" s="125">
        <f>G152*H152</f>
      </c>
      <c r="J152" s="125">
        <f>I152*0.1</f>
      </c>
      <c r="K152" s="125">
        <f>SUM(I152:J152)</f>
      </c>
      <c r="L152" s="175"/>
      <c r="M152" s="87"/>
      <c r="N152" s="87"/>
      <c r="O152" s="87"/>
      <c r="P152" s="87"/>
      <c r="Q152" s="87"/>
      <c r="R152" s="87"/>
      <c r="S152" s="87"/>
      <c r="T152" s="87"/>
    </row>
    <row x14ac:dyDescent="0.25" r="153" customHeight="1" ht="17.25">
      <c r="A153" s="178">
        <f>A152</f>
        <v>25569.375</v>
      </c>
      <c r="B153" s="179"/>
      <c r="C153" s="180"/>
      <c r="D153" s="180"/>
      <c r="E153" s="180"/>
      <c r="F153" s="180"/>
      <c r="G153" s="180">
        <f>SUM(C153:F153)</f>
      </c>
      <c r="H153" s="125"/>
      <c r="I153" s="125">
        <f>G153*H153</f>
      </c>
      <c r="J153" s="125">
        <f>I153*0.1</f>
      </c>
      <c r="K153" s="125">
        <f>SUM(I153:J153)</f>
      </c>
      <c r="L153" s="175"/>
      <c r="M153" s="87"/>
      <c r="N153" s="87"/>
      <c r="O153" s="87"/>
      <c r="P153" s="87"/>
      <c r="Q153" s="87"/>
      <c r="R153" s="87"/>
      <c r="S153" s="87"/>
      <c r="T153" s="87"/>
    </row>
    <row x14ac:dyDescent="0.25" r="154" customHeight="1" ht="17.25">
      <c r="A154" s="189">
        <f>A153</f>
        <v>25569.375</v>
      </c>
      <c r="B154" s="190" t="s">
        <v>155</v>
      </c>
      <c r="C154" s="191">
        <f>SUM(C111:C153)</f>
      </c>
      <c r="D154" s="191">
        <f>SUM(D111:D153)</f>
      </c>
      <c r="E154" s="191">
        <f>SUM(E111:E153)</f>
      </c>
      <c r="F154" s="191">
        <f>SUM(F111:F153)</f>
      </c>
      <c r="G154" s="191">
        <f>SUM(G111:G153)</f>
      </c>
      <c r="H154" s="191"/>
      <c r="I154" s="191">
        <f>SUM(I111:I153)</f>
      </c>
      <c r="J154" s="191">
        <f>I154*0.1</f>
      </c>
      <c r="K154" s="191">
        <f>SUM(K111:K153)</f>
      </c>
      <c r="L154" s="175"/>
      <c r="M154" s="87"/>
      <c r="N154" s="87"/>
      <c r="O154" s="87"/>
      <c r="P154" s="87"/>
      <c r="Q154" s="87"/>
      <c r="R154" s="87"/>
      <c r="S154" s="87"/>
      <c r="T154" s="87"/>
    </row>
    <row x14ac:dyDescent="0.25" r="155" customHeight="1" ht="17.25">
      <c r="A155" s="178">
        <f>A154</f>
        <v>25569.375</v>
      </c>
      <c r="B155" s="186" t="s">
        <v>113</v>
      </c>
      <c r="C155" s="180"/>
      <c r="D155" s="180">
        <v>32</v>
      </c>
      <c r="E155" s="180">
        <v>33</v>
      </c>
      <c r="F155" s="180"/>
      <c r="G155" s="180">
        <f>SUM(C155:F155)</f>
      </c>
      <c r="H155" s="125">
        <v>6500</v>
      </c>
      <c r="I155" s="125">
        <f>G155*H155</f>
      </c>
      <c r="J155" s="185"/>
      <c r="K155" s="125">
        <f>SUM(I155:J155)</f>
      </c>
      <c r="L155" s="175"/>
      <c r="M155" s="87"/>
      <c r="N155" s="87"/>
      <c r="O155" s="87"/>
      <c r="P155" s="87"/>
      <c r="Q155" s="87"/>
      <c r="R155" s="87"/>
      <c r="S155" s="87"/>
      <c r="T155" s="87"/>
    </row>
    <row x14ac:dyDescent="0.25" r="156" customHeight="1" ht="17.25">
      <c r="A156" s="178">
        <f>A155</f>
        <v>25569.375</v>
      </c>
      <c r="B156" s="186" t="s">
        <v>156</v>
      </c>
      <c r="C156" s="180"/>
      <c r="D156" s="180">
        <v>12</v>
      </c>
      <c r="E156" s="180">
        <v>9</v>
      </c>
      <c r="F156" s="180"/>
      <c r="G156" s="180">
        <f>SUM(C156:F156)</f>
      </c>
      <c r="H156" s="125">
        <v>6500</v>
      </c>
      <c r="I156" s="125">
        <f>G156*H156</f>
      </c>
      <c r="J156" s="185"/>
      <c r="K156" s="125">
        <f>SUM(I156:J156)</f>
      </c>
      <c r="L156" s="175"/>
      <c r="M156" s="87"/>
      <c r="N156" s="87"/>
      <c r="O156" s="87"/>
      <c r="P156" s="87"/>
      <c r="Q156" s="87"/>
      <c r="R156" s="87"/>
      <c r="S156" s="87"/>
      <c r="T156" s="87"/>
    </row>
    <row x14ac:dyDescent="0.25" r="157" customHeight="1" ht="17.25">
      <c r="A157" s="178">
        <f>A156</f>
        <v>25569.375</v>
      </c>
      <c r="B157" s="186" t="s">
        <v>112</v>
      </c>
      <c r="C157" s="180"/>
      <c r="D157" s="180">
        <v>6</v>
      </c>
      <c r="E157" s="180">
        <v>4</v>
      </c>
      <c r="F157" s="180"/>
      <c r="G157" s="180">
        <f>SUM(C157:F157)</f>
      </c>
      <c r="H157" s="125">
        <v>6900</v>
      </c>
      <c r="I157" s="125">
        <f>G157*H157</f>
      </c>
      <c r="J157" s="185"/>
      <c r="K157" s="125">
        <f>SUM(I157:J157)</f>
      </c>
      <c r="L157" s="175"/>
      <c r="M157" s="87"/>
      <c r="N157" s="87"/>
      <c r="O157" s="87"/>
      <c r="P157" s="87"/>
      <c r="Q157" s="87"/>
      <c r="R157" s="87"/>
      <c r="S157" s="87"/>
      <c r="T157" s="87"/>
    </row>
    <row x14ac:dyDescent="0.25" r="158" customHeight="1" ht="17.25">
      <c r="A158" s="178">
        <f>A157</f>
        <v>25569.375</v>
      </c>
      <c r="B158" s="179"/>
      <c r="C158" s="180"/>
      <c r="D158" s="180"/>
      <c r="E158" s="180"/>
      <c r="F158" s="180"/>
      <c r="G158" s="180">
        <f>SUM(C158:F158)</f>
      </c>
      <c r="H158" s="125"/>
      <c r="I158" s="125">
        <f>G158*H158</f>
      </c>
      <c r="J158" s="185"/>
      <c r="K158" s="125">
        <f>SUM(I158:J158)</f>
      </c>
      <c r="L158" s="175"/>
      <c r="M158" s="87"/>
      <c r="N158" s="87"/>
      <c r="O158" s="87"/>
      <c r="P158" s="87"/>
      <c r="Q158" s="87"/>
      <c r="R158" s="87"/>
      <c r="S158" s="87"/>
      <c r="T158" s="87"/>
    </row>
    <row x14ac:dyDescent="0.25" r="159" customHeight="1" ht="17.25">
      <c r="A159" s="178">
        <f>A158</f>
        <v>25569.375</v>
      </c>
      <c r="B159" s="179"/>
      <c r="C159" s="180"/>
      <c r="D159" s="180"/>
      <c r="E159" s="180"/>
      <c r="F159" s="180"/>
      <c r="G159" s="180">
        <f>SUM(C159:F159)</f>
      </c>
      <c r="H159" s="125"/>
      <c r="I159" s="125">
        <f>G159*H159</f>
      </c>
      <c r="J159" s="185"/>
      <c r="K159" s="125">
        <f>SUM(I159:J159)</f>
      </c>
      <c r="L159" s="175"/>
      <c r="M159" s="87"/>
      <c r="N159" s="87"/>
      <c r="O159" s="87"/>
      <c r="P159" s="87"/>
      <c r="Q159" s="87"/>
      <c r="R159" s="87"/>
      <c r="S159" s="87"/>
      <c r="T159" s="87"/>
    </row>
    <row x14ac:dyDescent="0.25" r="160" customHeight="1" ht="17.25">
      <c r="A160" s="178">
        <f>A159</f>
        <v>25569.375</v>
      </c>
      <c r="B160" s="179"/>
      <c r="C160" s="180"/>
      <c r="D160" s="180"/>
      <c r="E160" s="180"/>
      <c r="F160" s="180"/>
      <c r="G160" s="180">
        <f>SUM(C160:F160)</f>
      </c>
      <c r="H160" s="125"/>
      <c r="I160" s="125">
        <f>G160*H160</f>
      </c>
      <c r="J160" s="185"/>
      <c r="K160" s="125">
        <f>SUM(I160:J160)</f>
      </c>
      <c r="L160" s="175"/>
      <c r="M160" s="87"/>
      <c r="N160" s="87"/>
      <c r="O160" s="87"/>
      <c r="P160" s="87"/>
      <c r="Q160" s="87"/>
      <c r="R160" s="87"/>
      <c r="S160" s="87"/>
      <c r="T160" s="87"/>
    </row>
    <row x14ac:dyDescent="0.25" r="161" customHeight="1" ht="17.25">
      <c r="A161" s="178">
        <f>A160</f>
        <v>25569.375</v>
      </c>
      <c r="B161" s="179"/>
      <c r="C161" s="180"/>
      <c r="D161" s="180"/>
      <c r="E161" s="180"/>
      <c r="F161" s="180"/>
      <c r="G161" s="180">
        <f>SUM(C161:F161)</f>
      </c>
      <c r="H161" s="125"/>
      <c r="I161" s="125">
        <f>G161*H161</f>
      </c>
      <c r="J161" s="185"/>
      <c r="K161" s="125">
        <f>SUM(I161:J161)</f>
      </c>
      <c r="L161" s="175"/>
      <c r="M161" s="87"/>
      <c r="N161" s="87"/>
      <c r="O161" s="87"/>
      <c r="P161" s="87"/>
      <c r="Q161" s="87"/>
      <c r="R161" s="87"/>
      <c r="S161" s="87"/>
      <c r="T161" s="87"/>
    </row>
    <row x14ac:dyDescent="0.25" r="162" customHeight="1" ht="17.25">
      <c r="A162" s="178">
        <f>A161</f>
        <v>25569.375</v>
      </c>
      <c r="B162" s="179"/>
      <c r="C162" s="180"/>
      <c r="D162" s="180"/>
      <c r="E162" s="180"/>
      <c r="F162" s="180"/>
      <c r="G162" s="180">
        <f>SUM(C162:F162)</f>
      </c>
      <c r="H162" s="125"/>
      <c r="I162" s="125">
        <f>G162*H162</f>
      </c>
      <c r="J162" s="185"/>
      <c r="K162" s="125">
        <f>SUM(I162:J162)</f>
      </c>
      <c r="L162" s="175"/>
      <c r="M162" s="87"/>
      <c r="N162" s="87"/>
      <c r="O162" s="87"/>
      <c r="P162" s="87"/>
      <c r="Q162" s="87"/>
      <c r="R162" s="87"/>
      <c r="S162" s="87"/>
      <c r="T162" s="87"/>
    </row>
    <row x14ac:dyDescent="0.25" r="163" customHeight="1" ht="17.25">
      <c r="A163" s="189">
        <f>A162</f>
        <v>25569.375</v>
      </c>
      <c r="B163" s="190" t="s">
        <v>157</v>
      </c>
      <c r="C163" s="191">
        <f>SUM(C155:C162)</f>
      </c>
      <c r="D163" s="191">
        <f>SUM(D155:D162)</f>
      </c>
      <c r="E163" s="191">
        <f>SUM(E155:E162)</f>
      </c>
      <c r="F163" s="191">
        <f>SUM(F155:F162)</f>
      </c>
      <c r="G163" s="191">
        <f>SUM(G155:G162)</f>
      </c>
      <c r="H163" s="191"/>
      <c r="I163" s="191">
        <f>SUM(I155:I162)</f>
      </c>
      <c r="J163" s="191">
        <f>SUM(J155:J162)</f>
      </c>
      <c r="K163" s="191">
        <f>SUM(K155:K162)</f>
      </c>
      <c r="L163" s="175"/>
      <c r="M163" s="87"/>
      <c r="N163" s="87"/>
      <c r="O163" s="87"/>
      <c r="P163" s="87"/>
      <c r="Q163" s="87"/>
      <c r="R163" s="87"/>
      <c r="S163" s="87"/>
      <c r="T163" s="87"/>
    </row>
    <row x14ac:dyDescent="0.25" r="164" customHeight="1" ht="17.25" hidden="1">
      <c r="A164" s="172" t="s">
        <v>128</v>
      </c>
      <c r="B164" s="173" t="s">
        <v>2</v>
      </c>
      <c r="C164" s="174" t="s">
        <v>129</v>
      </c>
      <c r="D164" s="174" t="s">
        <v>130</v>
      </c>
      <c r="E164" s="174" t="s">
        <v>131</v>
      </c>
      <c r="F164" s="174" t="s">
        <v>132</v>
      </c>
      <c r="G164" s="174" t="s">
        <v>133</v>
      </c>
      <c r="H164" s="174" t="s">
        <v>7</v>
      </c>
      <c r="I164" s="174" t="s">
        <v>134</v>
      </c>
      <c r="J164" s="174" t="s">
        <v>90</v>
      </c>
      <c r="K164" s="174" t="s">
        <v>135</v>
      </c>
      <c r="L164" s="175"/>
      <c r="M164" s="87"/>
      <c r="N164" s="87"/>
      <c r="O164" s="87"/>
      <c r="P164" s="87"/>
      <c r="Q164" s="87"/>
      <c r="R164" s="87"/>
      <c r="S164" s="87"/>
      <c r="T164" s="87"/>
    </row>
    <row x14ac:dyDescent="0.25" r="165" customHeight="1" ht="17.25">
      <c r="A165" s="178">
        <f>A163+1</f>
        <v>25569.375</v>
      </c>
      <c r="B165" s="179" t="s">
        <v>137</v>
      </c>
      <c r="C165" s="180"/>
      <c r="D165" s="181">
        <v>120</v>
      </c>
      <c r="E165" s="180">
        <v>28</v>
      </c>
      <c r="F165" s="180"/>
      <c r="G165" s="180">
        <f>SUM(C165:F165)</f>
      </c>
      <c r="H165" s="182">
        <v>4500</v>
      </c>
      <c r="I165" s="125">
        <f>G165*H165</f>
      </c>
      <c r="J165" s="125">
        <f>I165*0.1</f>
      </c>
      <c r="K165" s="125">
        <f>SUM(I165:J165)</f>
      </c>
      <c r="L165" s="175"/>
      <c r="M165" s="87"/>
      <c r="N165" s="87"/>
      <c r="O165" s="87"/>
      <c r="P165" s="87"/>
      <c r="Q165" s="87"/>
      <c r="R165" s="87"/>
      <c r="S165" s="87"/>
      <c r="T165" s="87"/>
    </row>
    <row x14ac:dyDescent="0.25" r="166" customHeight="1" ht="17.25">
      <c r="A166" s="178">
        <f>A165</f>
        <v>25569.375</v>
      </c>
      <c r="B166" s="179" t="s">
        <v>13</v>
      </c>
      <c r="C166" s="180"/>
      <c r="D166" s="180">
        <v>12</v>
      </c>
      <c r="E166" s="180"/>
      <c r="F166" s="180"/>
      <c r="G166" s="180">
        <f>SUM(C166:F166)</f>
      </c>
      <c r="H166" s="182">
        <v>6000</v>
      </c>
      <c r="I166" s="125">
        <f>G166*H166</f>
      </c>
      <c r="J166" s="125">
        <f>I166*0.1</f>
      </c>
      <c r="K166" s="125">
        <f>SUM(I166:J166)</f>
      </c>
      <c r="L166" s="175"/>
      <c r="M166" s="87"/>
      <c r="N166" s="87"/>
      <c r="O166" s="87"/>
      <c r="P166" s="87"/>
      <c r="Q166" s="87"/>
      <c r="R166" s="87"/>
      <c r="S166" s="87"/>
      <c r="T166" s="87"/>
    </row>
    <row x14ac:dyDescent="0.25" r="167" customHeight="1" ht="17.25">
      <c r="A167" s="178">
        <f>A166</f>
        <v>25569.375</v>
      </c>
      <c r="B167" s="179" t="s">
        <v>58</v>
      </c>
      <c r="C167" s="183">
        <v>14</v>
      </c>
      <c r="D167" s="180">
        <v>13</v>
      </c>
      <c r="E167" s="180">
        <v>9</v>
      </c>
      <c r="F167" s="180"/>
      <c r="G167" s="180">
        <f>SUM(C167:F167)</f>
      </c>
      <c r="H167" s="182">
        <v>5500</v>
      </c>
      <c r="I167" s="125">
        <f>G167*H167</f>
      </c>
      <c r="J167" s="125">
        <f>I167*0.1</f>
      </c>
      <c r="K167" s="125">
        <f>SUM(I167:J167)</f>
      </c>
      <c r="L167" s="175"/>
      <c r="M167" s="87"/>
      <c r="N167" s="87"/>
      <c r="O167" s="87"/>
      <c r="P167" s="87"/>
      <c r="Q167" s="87"/>
      <c r="R167" s="87"/>
      <c r="S167" s="87"/>
      <c r="T167" s="87"/>
    </row>
    <row x14ac:dyDescent="0.25" r="168" customHeight="1" ht="17.25">
      <c r="A168" s="178">
        <f>A167</f>
        <v>25569.375</v>
      </c>
      <c r="B168" s="179" t="s">
        <v>147</v>
      </c>
      <c r="C168" s="183">
        <v>25</v>
      </c>
      <c r="D168" s="180">
        <v>40</v>
      </c>
      <c r="E168" s="180">
        <v>25</v>
      </c>
      <c r="F168" s="180">
        <v>20</v>
      </c>
      <c r="G168" s="180">
        <f>SUM(C168:F168)</f>
      </c>
      <c r="H168" s="182">
        <v>5000</v>
      </c>
      <c r="I168" s="125">
        <f>G168*H168</f>
      </c>
      <c r="J168" s="125">
        <f>I168*0.1</f>
      </c>
      <c r="K168" s="125">
        <f>SUM(I168:J168)</f>
      </c>
      <c r="L168" s="175"/>
      <c r="M168" s="87"/>
      <c r="N168" s="87"/>
      <c r="O168" s="87"/>
      <c r="P168" s="87"/>
      <c r="Q168" s="87"/>
      <c r="R168" s="87"/>
      <c r="S168" s="87"/>
      <c r="T168" s="87"/>
    </row>
    <row x14ac:dyDescent="0.25" r="169" customHeight="1" ht="17.25">
      <c r="A169" s="178">
        <f>A168</f>
        <v>25569.375</v>
      </c>
      <c r="B169" s="179" t="s">
        <v>27</v>
      </c>
      <c r="C169" s="180"/>
      <c r="D169" s="180">
        <v>10</v>
      </c>
      <c r="E169" s="180">
        <v>10</v>
      </c>
      <c r="F169" s="180"/>
      <c r="G169" s="180">
        <f>SUM(C169:F169)</f>
      </c>
      <c r="H169" s="182">
        <v>5500</v>
      </c>
      <c r="I169" s="125">
        <f>G169*H169</f>
      </c>
      <c r="J169" s="125">
        <f>I169*0.1</f>
      </c>
      <c r="K169" s="125">
        <f>SUM(I169:J169)</f>
      </c>
      <c r="L169" s="175"/>
      <c r="M169" s="87"/>
      <c r="N169" s="87"/>
      <c r="O169" s="87"/>
      <c r="P169" s="87"/>
      <c r="Q169" s="87"/>
      <c r="R169" s="87"/>
      <c r="S169" s="87"/>
      <c r="T169" s="87"/>
    </row>
    <row x14ac:dyDescent="0.25" r="170" customHeight="1" ht="17.25">
      <c r="A170" s="178">
        <f>A169</f>
        <v>25569.375</v>
      </c>
      <c r="B170" s="179" t="s">
        <v>20</v>
      </c>
      <c r="C170" s="180"/>
      <c r="D170" s="180">
        <v>61</v>
      </c>
      <c r="E170" s="180"/>
      <c r="F170" s="180"/>
      <c r="G170" s="180">
        <f>SUM(C170:F170)</f>
      </c>
      <c r="H170" s="182">
        <v>5500</v>
      </c>
      <c r="I170" s="125">
        <f>G170*H170</f>
      </c>
      <c r="J170" s="125">
        <f>I170*0.1</f>
      </c>
      <c r="K170" s="125">
        <f>SUM(I170:J170)</f>
      </c>
      <c r="L170" s="175"/>
      <c r="M170" s="87"/>
      <c r="N170" s="87"/>
      <c r="O170" s="87"/>
      <c r="P170" s="87"/>
      <c r="Q170" s="87"/>
      <c r="R170" s="87"/>
      <c r="S170" s="87"/>
      <c r="T170" s="87"/>
    </row>
    <row x14ac:dyDescent="0.25" r="171" customHeight="1" ht="17.25">
      <c r="A171" s="178">
        <f>A170</f>
        <v>25569.375</v>
      </c>
      <c r="B171" s="179" t="s">
        <v>31</v>
      </c>
      <c r="C171" s="180"/>
      <c r="D171" s="180">
        <v>25</v>
      </c>
      <c r="E171" s="180"/>
      <c r="F171" s="180"/>
      <c r="G171" s="180">
        <f>SUM(C171:F171)</f>
      </c>
      <c r="H171" s="182">
        <v>6000</v>
      </c>
      <c r="I171" s="125">
        <f>G171*H171</f>
      </c>
      <c r="J171" s="125">
        <f>I171*0.1</f>
      </c>
      <c r="K171" s="125">
        <f>SUM(I171:J171)</f>
      </c>
      <c r="L171" s="175"/>
      <c r="M171" s="87"/>
      <c r="N171" s="87"/>
      <c r="O171" s="87"/>
      <c r="P171" s="87"/>
      <c r="Q171" s="87"/>
      <c r="R171" s="87"/>
      <c r="S171" s="87"/>
      <c r="T171" s="87"/>
    </row>
    <row x14ac:dyDescent="0.25" r="172" customHeight="1" ht="17.25">
      <c r="A172" s="178">
        <f>A171</f>
        <v>25569.375</v>
      </c>
      <c r="B172" s="179" t="s">
        <v>71</v>
      </c>
      <c r="C172" s="180"/>
      <c r="D172" s="180">
        <v>25</v>
      </c>
      <c r="E172" s="180"/>
      <c r="F172" s="180"/>
      <c r="G172" s="180">
        <f>SUM(C172:F172)</f>
      </c>
      <c r="H172" s="182">
        <v>6000</v>
      </c>
      <c r="I172" s="125">
        <f>G172*H172</f>
      </c>
      <c r="J172" s="125">
        <f>I172*0.1</f>
      </c>
      <c r="K172" s="125">
        <f>SUM(I172:J172)</f>
      </c>
      <c r="L172" s="175"/>
      <c r="M172" s="87"/>
      <c r="N172" s="87"/>
      <c r="O172" s="87"/>
      <c r="P172" s="87"/>
      <c r="Q172" s="87"/>
      <c r="R172" s="87"/>
      <c r="S172" s="87"/>
      <c r="T172" s="87"/>
    </row>
    <row x14ac:dyDescent="0.25" r="173" customHeight="1" ht="17.25">
      <c r="A173" s="178">
        <f>A172</f>
        <v>25569.375</v>
      </c>
      <c r="B173" s="184" t="s">
        <v>49</v>
      </c>
      <c r="C173" s="180"/>
      <c r="D173" s="180">
        <v>18</v>
      </c>
      <c r="E173" s="180">
        <v>17</v>
      </c>
      <c r="F173" s="180">
        <v>8</v>
      </c>
      <c r="G173" s="180">
        <f>SUM(C173:F173)</f>
      </c>
      <c r="H173" s="182">
        <v>6000</v>
      </c>
      <c r="I173" s="125">
        <f>G173*H173</f>
      </c>
      <c r="J173" s="125">
        <f>I173*0.1</f>
      </c>
      <c r="K173" s="125">
        <f>SUM(I173:J173)</f>
      </c>
      <c r="L173" s="175"/>
      <c r="M173" s="87"/>
      <c r="N173" s="87"/>
      <c r="O173" s="87"/>
      <c r="P173" s="87"/>
      <c r="Q173" s="87"/>
      <c r="R173" s="87"/>
      <c r="S173" s="87"/>
      <c r="T173" s="87"/>
    </row>
    <row x14ac:dyDescent="0.25" r="174" customHeight="1" ht="17.25">
      <c r="A174" s="178">
        <f>A173</f>
        <v>25569.375</v>
      </c>
      <c r="B174" s="179" t="s">
        <v>9</v>
      </c>
      <c r="C174" s="180"/>
      <c r="D174" s="180">
        <v>41</v>
      </c>
      <c r="E174" s="180"/>
      <c r="F174" s="180"/>
      <c r="G174" s="180">
        <f>SUM(C174:F174)</f>
      </c>
      <c r="H174" s="182">
        <v>6000</v>
      </c>
      <c r="I174" s="125">
        <f>G174*H174</f>
      </c>
      <c r="J174" s="125">
        <f>I174*0.1</f>
      </c>
      <c r="K174" s="125">
        <f>SUM(I174:J174)</f>
      </c>
      <c r="L174" s="175"/>
      <c r="M174" s="87"/>
      <c r="N174" s="87"/>
      <c r="O174" s="87"/>
      <c r="P174" s="87"/>
      <c r="Q174" s="87"/>
      <c r="R174" s="87"/>
      <c r="S174" s="87"/>
      <c r="T174" s="87"/>
    </row>
    <row x14ac:dyDescent="0.25" r="175" customHeight="1" ht="17.25">
      <c r="A175" s="178">
        <f>A174</f>
        <v>25569.375</v>
      </c>
      <c r="B175" s="179" t="s">
        <v>55</v>
      </c>
      <c r="C175" s="180"/>
      <c r="D175" s="180">
        <v>10</v>
      </c>
      <c r="E175" s="180"/>
      <c r="F175" s="180"/>
      <c r="G175" s="180">
        <f>SUM(C175:F175)</f>
      </c>
      <c r="H175" s="182">
        <v>6500</v>
      </c>
      <c r="I175" s="125">
        <f>G175*H175</f>
      </c>
      <c r="J175" s="125">
        <f>I175*0.1</f>
      </c>
      <c r="K175" s="125">
        <f>SUM(I175:J175)</f>
      </c>
      <c r="L175" s="175"/>
      <c r="M175" s="87"/>
      <c r="N175" s="87"/>
      <c r="O175" s="87"/>
      <c r="P175" s="87"/>
      <c r="Q175" s="87"/>
      <c r="R175" s="87"/>
      <c r="S175" s="87"/>
      <c r="T175" s="87"/>
    </row>
    <row x14ac:dyDescent="0.25" r="176" customHeight="1" ht="17.25">
      <c r="A176" s="178">
        <f>A175</f>
        <v>25569.375</v>
      </c>
      <c r="B176" s="179" t="s">
        <v>80</v>
      </c>
      <c r="C176" s="180"/>
      <c r="D176" s="180">
        <v>23</v>
      </c>
      <c r="E176" s="180"/>
      <c r="F176" s="180"/>
      <c r="G176" s="180">
        <f>SUM(C176:F176)</f>
      </c>
      <c r="H176" s="182">
        <v>6000</v>
      </c>
      <c r="I176" s="125">
        <f>G176*H176</f>
      </c>
      <c r="J176" s="185"/>
      <c r="K176" s="125">
        <f>SUM(I176:J176)</f>
      </c>
      <c r="L176" s="175"/>
      <c r="M176" s="87"/>
      <c r="N176" s="87"/>
      <c r="O176" s="87"/>
      <c r="P176" s="87"/>
      <c r="Q176" s="87"/>
      <c r="R176" s="87"/>
      <c r="S176" s="87"/>
      <c r="T176" s="87"/>
    </row>
    <row x14ac:dyDescent="0.25" r="177" customHeight="1" ht="17.25">
      <c r="A177" s="178">
        <f>A176</f>
        <v>25569.375</v>
      </c>
      <c r="B177" s="179" t="s">
        <v>67</v>
      </c>
      <c r="C177" s="180"/>
      <c r="D177" s="180">
        <v>7</v>
      </c>
      <c r="E177" s="180"/>
      <c r="F177" s="180"/>
      <c r="G177" s="180">
        <f>SUM(C177:F177)</f>
      </c>
      <c r="H177" s="182">
        <v>5500</v>
      </c>
      <c r="I177" s="125">
        <f>G177*H177</f>
      </c>
      <c r="J177" s="125">
        <f>I177*0.1</f>
      </c>
      <c r="K177" s="125">
        <f>SUM(I177:J177)</f>
      </c>
      <c r="L177" s="175"/>
      <c r="M177" s="87"/>
      <c r="N177" s="87"/>
      <c r="O177" s="87"/>
      <c r="P177" s="87"/>
      <c r="Q177" s="87"/>
      <c r="R177" s="87"/>
      <c r="S177" s="87"/>
      <c r="T177" s="87"/>
    </row>
    <row x14ac:dyDescent="0.25" r="178" customHeight="1" ht="17.25">
      <c r="A178" s="178">
        <f>A177</f>
        <v>25569.375</v>
      </c>
      <c r="B178" s="186" t="s">
        <v>74</v>
      </c>
      <c r="C178" s="180"/>
      <c r="D178" s="180">
        <v>29</v>
      </c>
      <c r="E178" s="180">
        <v>21</v>
      </c>
      <c r="F178" s="180"/>
      <c r="G178" s="180">
        <f>SUM(C178:F178)</f>
      </c>
      <c r="H178" s="187">
        <v>5000</v>
      </c>
      <c r="I178" s="125">
        <f>G178*H178</f>
      </c>
      <c r="J178" s="125">
        <f>I178*0.1</f>
      </c>
      <c r="K178" s="125">
        <f>SUM(I178:J178)</f>
      </c>
      <c r="L178" s="175"/>
      <c r="M178" s="87"/>
      <c r="N178" s="87"/>
      <c r="O178" s="87"/>
      <c r="P178" s="87"/>
      <c r="Q178" s="87"/>
      <c r="R178" s="87"/>
      <c r="S178" s="87"/>
      <c r="T178" s="87"/>
    </row>
    <row x14ac:dyDescent="0.25" r="179" customHeight="1" ht="17.25">
      <c r="A179" s="178">
        <f>A178</f>
        <v>25569.375</v>
      </c>
      <c r="B179" s="179" t="s">
        <v>11</v>
      </c>
      <c r="C179" s="180"/>
      <c r="D179" s="180">
        <v>13</v>
      </c>
      <c r="E179" s="180">
        <v>7</v>
      </c>
      <c r="F179" s="180"/>
      <c r="G179" s="180">
        <f>SUM(C179:F179)</f>
      </c>
      <c r="H179" s="182">
        <v>6000</v>
      </c>
      <c r="I179" s="125">
        <f>G179*H179</f>
      </c>
      <c r="J179" s="125">
        <f>I179*0.1</f>
      </c>
      <c r="K179" s="125">
        <f>SUM(I179:J179)</f>
      </c>
      <c r="L179" s="175"/>
      <c r="M179" s="87"/>
      <c r="N179" s="87"/>
      <c r="O179" s="87"/>
      <c r="P179" s="87"/>
      <c r="Q179" s="87"/>
      <c r="R179" s="87"/>
      <c r="S179" s="87"/>
      <c r="T179" s="87"/>
    </row>
    <row x14ac:dyDescent="0.25" r="180" customHeight="1" ht="17.25">
      <c r="A180" s="178">
        <f>A179</f>
        <v>25569.375</v>
      </c>
      <c r="B180" s="179" t="s">
        <v>22</v>
      </c>
      <c r="C180" s="180"/>
      <c r="D180" s="181">
        <v>32</v>
      </c>
      <c r="E180" s="180"/>
      <c r="F180" s="180"/>
      <c r="G180" s="180">
        <f>SUM(C180:F180)</f>
      </c>
      <c r="H180" s="182">
        <v>4800</v>
      </c>
      <c r="I180" s="125">
        <f>G180*H180</f>
      </c>
      <c r="J180" s="125">
        <f>I180*0.1</f>
      </c>
      <c r="K180" s="125">
        <f>SUM(I180:J180)</f>
      </c>
      <c r="L180" s="175"/>
      <c r="M180" s="87"/>
      <c r="N180" s="87"/>
      <c r="O180" s="87"/>
      <c r="P180" s="87"/>
      <c r="Q180" s="87"/>
      <c r="R180" s="87"/>
      <c r="S180" s="87"/>
      <c r="T180" s="87"/>
    </row>
    <row x14ac:dyDescent="0.25" r="181" customHeight="1" ht="17.25">
      <c r="A181" s="178">
        <f>A180</f>
        <v>25569.375</v>
      </c>
      <c r="B181" s="186" t="s">
        <v>84</v>
      </c>
      <c r="C181" s="180"/>
      <c r="D181" s="180">
        <v>16</v>
      </c>
      <c r="E181" s="180">
        <v>9</v>
      </c>
      <c r="F181" s="180"/>
      <c r="G181" s="180">
        <f>SUM(C181:F181)</f>
      </c>
      <c r="H181" s="182">
        <v>4800</v>
      </c>
      <c r="I181" s="125">
        <f>G181*H181</f>
      </c>
      <c r="J181" s="125">
        <f>I181*0.1</f>
      </c>
      <c r="K181" s="125">
        <f>SUM(I181:J181)</f>
      </c>
      <c r="L181" s="175"/>
      <c r="M181" s="87"/>
      <c r="N181" s="87"/>
      <c r="O181" s="87"/>
      <c r="P181" s="87"/>
      <c r="Q181" s="87"/>
      <c r="R181" s="87"/>
      <c r="S181" s="87"/>
      <c r="T181" s="87"/>
    </row>
    <row x14ac:dyDescent="0.25" r="182" customHeight="1" ht="17.25">
      <c r="A182" s="178">
        <f>A181</f>
        <v>25569.375</v>
      </c>
      <c r="B182" s="179" t="s">
        <v>17</v>
      </c>
      <c r="C182" s="180"/>
      <c r="D182" s="180">
        <v>37</v>
      </c>
      <c r="E182" s="180">
        <v>15</v>
      </c>
      <c r="F182" s="180"/>
      <c r="G182" s="180">
        <f>SUM(C182:F182)</f>
      </c>
      <c r="H182" s="182">
        <v>6500</v>
      </c>
      <c r="I182" s="125">
        <f>G182*H182</f>
      </c>
      <c r="J182" s="125">
        <f>I182*0.1</f>
      </c>
      <c r="K182" s="125">
        <f>SUM(I182:J182)</f>
      </c>
      <c r="L182" s="175"/>
      <c r="M182" s="87"/>
      <c r="N182" s="87"/>
      <c r="O182" s="87"/>
      <c r="P182" s="87"/>
      <c r="Q182" s="87"/>
      <c r="R182" s="87"/>
      <c r="S182" s="87"/>
      <c r="T182" s="87"/>
    </row>
    <row x14ac:dyDescent="0.25" r="183" customHeight="1" ht="17.25">
      <c r="A183" s="178">
        <f>A182</f>
        <v>25569.375</v>
      </c>
      <c r="B183" s="186" t="s">
        <v>148</v>
      </c>
      <c r="C183" s="180"/>
      <c r="D183" s="180">
        <v>0</v>
      </c>
      <c r="E183" s="180"/>
      <c r="F183" s="180"/>
      <c r="G183" s="180">
        <f>SUM(C183:F183)</f>
      </c>
      <c r="H183" s="182">
        <v>6000</v>
      </c>
      <c r="I183" s="125">
        <f>G183*H183</f>
      </c>
      <c r="J183" s="125">
        <f>I183*0.1</f>
      </c>
      <c r="K183" s="125">
        <f>SUM(I183:J183)</f>
      </c>
      <c r="L183" s="175"/>
      <c r="M183" s="87"/>
      <c r="N183" s="87"/>
      <c r="O183" s="87"/>
      <c r="P183" s="87"/>
      <c r="Q183" s="87"/>
      <c r="R183" s="87"/>
      <c r="S183" s="87"/>
      <c r="T183" s="87"/>
    </row>
    <row x14ac:dyDescent="0.25" r="184" customHeight="1" ht="17.25">
      <c r="A184" s="178">
        <f>A183</f>
        <v>25569.375</v>
      </c>
      <c r="B184" s="179" t="s">
        <v>29</v>
      </c>
      <c r="C184" s="188">
        <v>12</v>
      </c>
      <c r="D184" s="180">
        <v>14</v>
      </c>
      <c r="E184" s="180">
        <v>13</v>
      </c>
      <c r="F184" s="180"/>
      <c r="G184" s="180">
        <f>SUM(C184:F184)</f>
      </c>
      <c r="H184" s="182">
        <v>5500</v>
      </c>
      <c r="I184" s="125">
        <f>G184*H184</f>
      </c>
      <c r="J184" s="125">
        <f>I184*0.1</f>
      </c>
      <c r="K184" s="125">
        <f>SUM(I184:J184)</f>
      </c>
      <c r="L184" s="175"/>
      <c r="M184" s="87"/>
      <c r="N184" s="87"/>
      <c r="O184" s="87"/>
      <c r="P184" s="87"/>
      <c r="Q184" s="87"/>
      <c r="R184" s="87"/>
      <c r="S184" s="87"/>
      <c r="T184" s="87"/>
    </row>
    <row x14ac:dyDescent="0.25" r="185" customHeight="1" ht="17.25">
      <c r="A185" s="178">
        <f>A184</f>
        <v>25569.375</v>
      </c>
      <c r="B185" s="179" t="s">
        <v>15</v>
      </c>
      <c r="C185" s="180"/>
      <c r="D185" s="180">
        <v>17</v>
      </c>
      <c r="E185" s="180">
        <v>5</v>
      </c>
      <c r="F185" s="180"/>
      <c r="G185" s="180">
        <f>SUM(C185:F185)</f>
      </c>
      <c r="H185" s="182">
        <v>4800</v>
      </c>
      <c r="I185" s="125">
        <f>G185*H185</f>
      </c>
      <c r="J185" s="125">
        <f>I185*0.1</f>
      </c>
      <c r="K185" s="125">
        <f>SUM(I185:J185)</f>
      </c>
      <c r="L185" s="175"/>
      <c r="M185" s="87"/>
      <c r="N185" s="87"/>
      <c r="O185" s="87"/>
      <c r="P185" s="87"/>
      <c r="Q185" s="87"/>
      <c r="R185" s="87"/>
      <c r="S185" s="87"/>
      <c r="T185" s="87"/>
    </row>
    <row x14ac:dyDescent="0.25" r="186" customHeight="1" ht="17.25">
      <c r="A186" s="178">
        <f>A185</f>
        <v>25569.375</v>
      </c>
      <c r="B186" s="179" t="s">
        <v>21</v>
      </c>
      <c r="C186" s="188">
        <v>7</v>
      </c>
      <c r="D186" s="180">
        <v>13</v>
      </c>
      <c r="E186" s="180"/>
      <c r="F186" s="180"/>
      <c r="G186" s="180">
        <f>SUM(C186:F186)</f>
      </c>
      <c r="H186" s="182">
        <v>5500</v>
      </c>
      <c r="I186" s="125">
        <f>G186*H186</f>
      </c>
      <c r="J186" s="125">
        <f>I186*0.1</f>
      </c>
      <c r="K186" s="125">
        <f>SUM(I186:J186)</f>
      </c>
      <c r="L186" s="175"/>
      <c r="M186" s="87"/>
      <c r="N186" s="87"/>
      <c r="O186" s="87"/>
      <c r="P186" s="87"/>
      <c r="Q186" s="87"/>
      <c r="R186" s="87"/>
      <c r="S186" s="87"/>
      <c r="T186" s="87"/>
    </row>
    <row x14ac:dyDescent="0.25" r="187" customHeight="1" ht="17.25">
      <c r="A187" s="178">
        <f>A186</f>
        <v>25569.375</v>
      </c>
      <c r="B187" s="179" t="s">
        <v>52</v>
      </c>
      <c r="C187" s="180"/>
      <c r="D187" s="180">
        <v>17</v>
      </c>
      <c r="E187" s="180">
        <v>10</v>
      </c>
      <c r="F187" s="180"/>
      <c r="G187" s="180">
        <f>SUM(C187:F187)</f>
      </c>
      <c r="H187" s="182">
        <v>5500</v>
      </c>
      <c r="I187" s="125">
        <f>G187*H187</f>
      </c>
      <c r="J187" s="125">
        <f>I187*0.1</f>
      </c>
      <c r="K187" s="125">
        <f>SUM(I187:J187)</f>
      </c>
      <c r="L187" s="175"/>
      <c r="M187" s="87"/>
      <c r="N187" s="87"/>
      <c r="O187" s="87"/>
      <c r="P187" s="87"/>
      <c r="Q187" s="87"/>
      <c r="R187" s="87"/>
      <c r="S187" s="87"/>
      <c r="T187" s="87"/>
    </row>
    <row x14ac:dyDescent="0.25" r="188" customHeight="1" ht="17.25">
      <c r="A188" s="178">
        <f>A187</f>
        <v>25569.375</v>
      </c>
      <c r="B188" s="186" t="s">
        <v>61</v>
      </c>
      <c r="C188" s="180"/>
      <c r="D188" s="180">
        <v>7</v>
      </c>
      <c r="E188" s="180"/>
      <c r="F188" s="180"/>
      <c r="G188" s="180">
        <f>SUM(C188:F188)</f>
      </c>
      <c r="H188" s="182">
        <v>5500</v>
      </c>
      <c r="I188" s="125">
        <f>G188*H188</f>
      </c>
      <c r="J188" s="125">
        <f>I188*0.1</f>
      </c>
      <c r="K188" s="125">
        <f>SUM(I188:J188)</f>
      </c>
      <c r="L188" s="175"/>
      <c r="M188" s="87"/>
      <c r="N188" s="87"/>
      <c r="O188" s="87"/>
      <c r="P188" s="87"/>
      <c r="Q188" s="87"/>
      <c r="R188" s="87"/>
      <c r="S188" s="87"/>
      <c r="T188" s="87"/>
    </row>
    <row x14ac:dyDescent="0.25" r="189" customHeight="1" ht="17.25">
      <c r="A189" s="178">
        <f>A188</f>
        <v>25569.375</v>
      </c>
      <c r="B189" s="179" t="s">
        <v>33</v>
      </c>
      <c r="C189" s="180"/>
      <c r="D189" s="180">
        <v>6</v>
      </c>
      <c r="E189" s="180"/>
      <c r="F189" s="180"/>
      <c r="G189" s="180">
        <f>SUM(C189:F189)</f>
      </c>
      <c r="H189" s="182">
        <v>5500</v>
      </c>
      <c r="I189" s="125">
        <f>G189*H189</f>
      </c>
      <c r="J189" s="125">
        <f>I189*0.1</f>
      </c>
      <c r="K189" s="125">
        <f>SUM(I189:J189)</f>
      </c>
      <c r="L189" s="175"/>
      <c r="M189" s="87"/>
      <c r="N189" s="87"/>
      <c r="O189" s="87"/>
      <c r="P189" s="87"/>
      <c r="Q189" s="87"/>
      <c r="R189" s="87"/>
      <c r="S189" s="87"/>
      <c r="T189" s="87"/>
    </row>
    <row x14ac:dyDescent="0.25" r="190" customHeight="1" ht="17.25">
      <c r="A190" s="178">
        <f>A189</f>
        <v>25569.375</v>
      </c>
      <c r="B190" s="186" t="s">
        <v>37</v>
      </c>
      <c r="C190" s="180"/>
      <c r="D190" s="180">
        <v>6</v>
      </c>
      <c r="E190" s="180"/>
      <c r="F190" s="180"/>
      <c r="G190" s="180">
        <f>SUM(C190:F190)</f>
      </c>
      <c r="H190" s="182">
        <v>6500</v>
      </c>
      <c r="I190" s="125">
        <f>G190*H190</f>
      </c>
      <c r="J190" s="125">
        <f>I190*0.1</f>
      </c>
      <c r="K190" s="125">
        <f>SUM(I190:J190)</f>
      </c>
      <c r="L190" s="175"/>
      <c r="M190" s="87"/>
      <c r="N190" s="87"/>
      <c r="O190" s="87"/>
      <c r="P190" s="87"/>
      <c r="Q190" s="87"/>
      <c r="R190" s="87"/>
      <c r="S190" s="87"/>
      <c r="T190" s="87"/>
    </row>
    <row x14ac:dyDescent="0.25" r="191" customHeight="1" ht="17.25">
      <c r="A191" s="178">
        <f>A190</f>
        <v>25569.375</v>
      </c>
      <c r="B191" s="186" t="s">
        <v>64</v>
      </c>
      <c r="C191" s="180"/>
      <c r="D191" s="180">
        <v>54</v>
      </c>
      <c r="E191" s="180">
        <v>2</v>
      </c>
      <c r="F191" s="180"/>
      <c r="G191" s="180">
        <f>SUM(C191:F191)</f>
      </c>
      <c r="H191" s="182">
        <v>5500</v>
      </c>
      <c r="I191" s="125">
        <f>G191*H191</f>
      </c>
      <c r="J191" s="125">
        <f>I191*0.1</f>
      </c>
      <c r="K191" s="125">
        <f>SUM(I191:J191)</f>
      </c>
      <c r="L191" s="175"/>
      <c r="M191" s="87"/>
      <c r="N191" s="87"/>
      <c r="O191" s="87"/>
      <c r="P191" s="87"/>
      <c r="Q191" s="87"/>
      <c r="R191" s="87"/>
      <c r="S191" s="87"/>
      <c r="T191" s="87"/>
    </row>
    <row x14ac:dyDescent="0.25" r="192" customHeight="1" ht="17.25">
      <c r="A192" s="178">
        <f>A191</f>
        <v>25569.375</v>
      </c>
      <c r="B192" s="179" t="s">
        <v>25</v>
      </c>
      <c r="C192" s="180"/>
      <c r="D192" s="180">
        <v>20</v>
      </c>
      <c r="E192" s="180"/>
      <c r="F192" s="180"/>
      <c r="G192" s="180">
        <f>SUM(C192:F192)</f>
      </c>
      <c r="H192" s="182">
        <v>6000</v>
      </c>
      <c r="I192" s="125">
        <f>G192*H192</f>
      </c>
      <c r="J192" s="125">
        <f>I192*0.1</f>
      </c>
      <c r="K192" s="125">
        <f>SUM(I192:J192)</f>
      </c>
      <c r="L192" s="175"/>
      <c r="M192" s="87"/>
      <c r="N192" s="87"/>
      <c r="O192" s="87"/>
      <c r="P192" s="87"/>
      <c r="Q192" s="87"/>
      <c r="R192" s="87"/>
      <c r="S192" s="87"/>
      <c r="T192" s="87"/>
    </row>
    <row x14ac:dyDescent="0.25" r="193" customHeight="1" ht="17.25">
      <c r="A193" s="178">
        <f>A192</f>
        <v>25569.375</v>
      </c>
      <c r="B193" s="186" t="s">
        <v>76</v>
      </c>
      <c r="C193" s="188"/>
      <c r="D193" s="180">
        <v>25</v>
      </c>
      <c r="E193" s="180">
        <v>15</v>
      </c>
      <c r="F193" s="180"/>
      <c r="G193" s="180">
        <f>SUM(C193:F193)</f>
      </c>
      <c r="H193" s="125">
        <v>6000</v>
      </c>
      <c r="I193" s="125">
        <f>G193*H193</f>
      </c>
      <c r="J193" s="125">
        <f>I193*0.1</f>
      </c>
      <c r="K193" s="125">
        <f>SUM(I193:J193)</f>
      </c>
      <c r="L193" s="175"/>
      <c r="M193" s="87"/>
      <c r="N193" s="87"/>
      <c r="O193" s="87"/>
      <c r="P193" s="87"/>
      <c r="Q193" s="87"/>
      <c r="R193" s="87"/>
      <c r="S193" s="87"/>
      <c r="T193" s="87"/>
    </row>
    <row x14ac:dyDescent="0.25" r="194" customHeight="1" ht="17.25">
      <c r="A194" s="178">
        <f>A193</f>
        <v>25569.375</v>
      </c>
      <c r="B194" s="186" t="s">
        <v>149</v>
      </c>
      <c r="C194" s="180"/>
      <c r="D194" s="180">
        <v>100</v>
      </c>
      <c r="E194" s="180">
        <v>20</v>
      </c>
      <c r="F194" s="180">
        <v>3</v>
      </c>
      <c r="G194" s="180">
        <f>SUM(C194:F194)</f>
      </c>
      <c r="H194" s="125">
        <v>6000</v>
      </c>
      <c r="I194" s="125">
        <f>G194*H194</f>
      </c>
      <c r="J194" s="125">
        <f>I194*0.1</f>
      </c>
      <c r="K194" s="125">
        <f>SUM(I194:J194)</f>
      </c>
      <c r="L194" s="175"/>
      <c r="M194" s="87"/>
      <c r="N194" s="87"/>
      <c r="O194" s="87"/>
      <c r="P194" s="87"/>
      <c r="Q194" s="87"/>
      <c r="R194" s="87"/>
      <c r="S194" s="87"/>
      <c r="T194" s="87"/>
    </row>
    <row x14ac:dyDescent="0.25" r="195" customHeight="1" ht="17.25">
      <c r="A195" s="178">
        <f>A194</f>
        <v>25569.375</v>
      </c>
      <c r="B195" s="186" t="s">
        <v>43</v>
      </c>
      <c r="C195" s="180"/>
      <c r="D195" s="180">
        <v>44</v>
      </c>
      <c r="E195" s="180"/>
      <c r="F195" s="180"/>
      <c r="G195" s="180">
        <f>SUM(C195:F195)</f>
      </c>
      <c r="H195" s="125">
        <v>6000</v>
      </c>
      <c r="I195" s="125">
        <f>G195*H195</f>
      </c>
      <c r="J195" s="125">
        <f>I195*0.1</f>
      </c>
      <c r="K195" s="125">
        <f>SUM(I195:J195)</f>
      </c>
      <c r="L195" s="175"/>
      <c r="M195" s="87"/>
      <c r="N195" s="87"/>
      <c r="O195" s="87"/>
      <c r="P195" s="87"/>
      <c r="Q195" s="87"/>
      <c r="R195" s="87"/>
      <c r="S195" s="87"/>
      <c r="T195" s="87"/>
    </row>
    <row x14ac:dyDescent="0.25" r="196" customHeight="1" ht="17.25">
      <c r="A196" s="178">
        <f>A195</f>
        <v>25569.375</v>
      </c>
      <c r="B196" s="186" t="s">
        <v>18</v>
      </c>
      <c r="C196" s="180"/>
      <c r="D196" s="180">
        <v>8</v>
      </c>
      <c r="E196" s="180">
        <v>7</v>
      </c>
      <c r="F196" s="180">
        <v>6</v>
      </c>
      <c r="G196" s="180">
        <f>SUM(C196:F196)</f>
      </c>
      <c r="H196" s="125">
        <v>6000</v>
      </c>
      <c r="I196" s="125">
        <f>G196*H196</f>
      </c>
      <c r="J196" s="125">
        <f>I196*0.1</f>
      </c>
      <c r="K196" s="125">
        <f>SUM(I196:J196)</f>
      </c>
      <c r="L196" s="175"/>
      <c r="M196" s="87"/>
      <c r="N196" s="87"/>
      <c r="O196" s="87"/>
      <c r="P196" s="87"/>
      <c r="Q196" s="87"/>
      <c r="R196" s="87"/>
      <c r="S196" s="87"/>
      <c r="T196" s="87"/>
    </row>
    <row x14ac:dyDescent="0.25" r="197" customHeight="1" ht="17.25">
      <c r="A197" s="178">
        <f>A196</f>
        <v>25569.375</v>
      </c>
      <c r="B197" s="186" t="s">
        <v>82</v>
      </c>
      <c r="C197" s="188">
        <v>12</v>
      </c>
      <c r="D197" s="180">
        <v>25</v>
      </c>
      <c r="E197" s="180">
        <v>9</v>
      </c>
      <c r="F197" s="180">
        <v>7</v>
      </c>
      <c r="G197" s="180">
        <f>SUM(C197:F197)</f>
      </c>
      <c r="H197" s="125">
        <v>5000</v>
      </c>
      <c r="I197" s="125">
        <f>G197*H197</f>
      </c>
      <c r="J197" s="125">
        <f>I197*0.1</f>
      </c>
      <c r="K197" s="125">
        <f>SUM(I197:J197)</f>
      </c>
      <c r="L197" s="175"/>
      <c r="M197" s="87"/>
      <c r="N197" s="87"/>
      <c r="O197" s="87"/>
      <c r="P197" s="87"/>
      <c r="Q197" s="87"/>
      <c r="R197" s="87"/>
      <c r="S197" s="87"/>
      <c r="T197" s="87"/>
    </row>
    <row x14ac:dyDescent="0.25" r="198" customHeight="1" ht="17.25">
      <c r="A198" s="178">
        <f>A197</f>
        <v>25569.375</v>
      </c>
      <c r="B198" s="186" t="s">
        <v>151</v>
      </c>
      <c r="C198" s="180"/>
      <c r="D198" s="180">
        <v>12</v>
      </c>
      <c r="E198" s="180"/>
      <c r="F198" s="180"/>
      <c r="G198" s="180">
        <f>SUM(C198:F198)</f>
      </c>
      <c r="H198" s="125">
        <v>5000</v>
      </c>
      <c r="I198" s="125">
        <f>G198*H198</f>
      </c>
      <c r="J198" s="125">
        <f>I198*0.1</f>
      </c>
      <c r="K198" s="125">
        <f>SUM(I198:J198)</f>
      </c>
      <c r="L198" s="175"/>
      <c r="M198" s="87"/>
      <c r="N198" s="87"/>
      <c r="O198" s="87"/>
      <c r="P198" s="87"/>
      <c r="Q198" s="87"/>
      <c r="R198" s="87"/>
      <c r="S198" s="87"/>
      <c r="T198" s="87"/>
    </row>
    <row x14ac:dyDescent="0.25" r="199" customHeight="1" ht="17.25">
      <c r="A199" s="178">
        <f>A198</f>
        <v>25569.375</v>
      </c>
      <c r="B199" s="186" t="s">
        <v>23</v>
      </c>
      <c r="C199" s="180"/>
      <c r="D199" s="180">
        <v>15</v>
      </c>
      <c r="E199" s="180"/>
      <c r="F199" s="180"/>
      <c r="G199" s="180">
        <f>SUM(C199:F199)</f>
      </c>
      <c r="H199" s="125">
        <v>6000</v>
      </c>
      <c r="I199" s="125">
        <f>G199*H199</f>
      </c>
      <c r="J199" s="125">
        <f>I199*0.1</f>
      </c>
      <c r="K199" s="125">
        <f>SUM(I199:J199)</f>
      </c>
      <c r="L199" s="175"/>
      <c r="M199" s="87"/>
      <c r="N199" s="87"/>
      <c r="O199" s="87"/>
      <c r="P199" s="87"/>
      <c r="Q199" s="87"/>
      <c r="R199" s="87"/>
      <c r="S199" s="87"/>
      <c r="T199" s="87"/>
    </row>
    <row x14ac:dyDescent="0.25" r="200" customHeight="1" ht="17.25">
      <c r="A200" s="178">
        <f>A199</f>
        <v>25569.375</v>
      </c>
      <c r="B200" s="186" t="s">
        <v>40</v>
      </c>
      <c r="C200" s="180"/>
      <c r="D200" s="180">
        <v>12</v>
      </c>
      <c r="E200" s="180"/>
      <c r="F200" s="180"/>
      <c r="G200" s="180">
        <f>SUM(C200:F200)</f>
      </c>
      <c r="H200" s="125">
        <v>6500</v>
      </c>
      <c r="I200" s="125">
        <f>G200*H200</f>
      </c>
      <c r="J200" s="125">
        <f>I200*0.1</f>
      </c>
      <c r="K200" s="125">
        <f>SUM(I200:J200)</f>
      </c>
      <c r="L200" s="175"/>
      <c r="M200" s="87"/>
      <c r="N200" s="87"/>
      <c r="O200" s="87"/>
      <c r="P200" s="87"/>
      <c r="Q200" s="87"/>
      <c r="R200" s="87"/>
      <c r="S200" s="87"/>
      <c r="T200" s="87"/>
    </row>
    <row x14ac:dyDescent="0.25" r="201" customHeight="1" ht="17.25">
      <c r="A201" s="178">
        <f>A200</f>
        <v>25569.375</v>
      </c>
      <c r="B201" s="186" t="s">
        <v>86</v>
      </c>
      <c r="C201" s="180"/>
      <c r="D201" s="180"/>
      <c r="E201" s="180">
        <v>6</v>
      </c>
      <c r="F201" s="180"/>
      <c r="G201" s="180">
        <f>SUM(C201:F201)</f>
      </c>
      <c r="H201" s="125">
        <v>6000</v>
      </c>
      <c r="I201" s="125">
        <f>G201*H201</f>
      </c>
      <c r="J201" s="125">
        <f>I201*0.1</f>
      </c>
      <c r="K201" s="125">
        <f>SUM(I201:J201)</f>
      </c>
      <c r="L201" s="175"/>
      <c r="M201" s="87"/>
      <c r="N201" s="87"/>
      <c r="O201" s="87"/>
      <c r="P201" s="87"/>
      <c r="Q201" s="87"/>
      <c r="R201" s="87"/>
      <c r="S201" s="87"/>
      <c r="T201" s="87"/>
    </row>
    <row x14ac:dyDescent="0.25" r="202" customHeight="1" ht="17.25">
      <c r="A202" s="178">
        <f>A201</f>
        <v>25569.375</v>
      </c>
      <c r="B202" s="186" t="s">
        <v>86</v>
      </c>
      <c r="C202" s="180"/>
      <c r="D202" s="192">
        <v>19</v>
      </c>
      <c r="E202" s="180"/>
      <c r="F202" s="180">
        <v>0</v>
      </c>
      <c r="G202" s="180">
        <f>SUM(C202:F202)</f>
      </c>
      <c r="H202" s="193">
        <v>9000</v>
      </c>
      <c r="I202" s="125">
        <f>G202*H202</f>
      </c>
      <c r="J202" s="125">
        <f>I202*0.1</f>
      </c>
      <c r="K202" s="125">
        <f>SUM(I202:J202)</f>
      </c>
      <c r="L202" s="175"/>
      <c r="M202" s="87"/>
      <c r="N202" s="87"/>
      <c r="O202" s="87"/>
      <c r="P202" s="87"/>
      <c r="Q202" s="87"/>
      <c r="R202" s="87"/>
      <c r="S202" s="87"/>
      <c r="T202" s="87"/>
    </row>
    <row x14ac:dyDescent="0.25" r="203" customHeight="1" ht="17.25">
      <c r="A203" s="178">
        <f>A201</f>
        <v>25569.375</v>
      </c>
      <c r="B203" s="186" t="s">
        <v>152</v>
      </c>
      <c r="C203" s="180"/>
      <c r="D203" s="180">
        <v>0</v>
      </c>
      <c r="E203" s="180"/>
      <c r="F203" s="180"/>
      <c r="G203" s="180">
        <f>SUM(C203:F203)</f>
      </c>
      <c r="H203" s="125">
        <v>6000</v>
      </c>
      <c r="I203" s="125">
        <f>G203*H203</f>
      </c>
      <c r="J203" s="125">
        <f>I203*0.1</f>
      </c>
      <c r="K203" s="125">
        <f>SUM(I203:J203)</f>
      </c>
      <c r="L203" s="175"/>
      <c r="M203" s="87"/>
      <c r="N203" s="87"/>
      <c r="O203" s="87"/>
      <c r="P203" s="87"/>
      <c r="Q203" s="87"/>
      <c r="R203" s="87"/>
      <c r="S203" s="87"/>
      <c r="T203" s="87"/>
    </row>
    <row x14ac:dyDescent="0.25" r="204" customHeight="1" ht="17.25">
      <c r="A204" s="178">
        <f>A203</f>
        <v>25569.375</v>
      </c>
      <c r="B204" s="186" t="s">
        <v>153</v>
      </c>
      <c r="C204" s="180"/>
      <c r="D204" s="180">
        <v>10</v>
      </c>
      <c r="E204" s="180"/>
      <c r="F204" s="180"/>
      <c r="G204" s="180">
        <f>SUM(C204:F204)</f>
      </c>
      <c r="H204" s="125">
        <v>6000</v>
      </c>
      <c r="I204" s="125">
        <f>G204*H204</f>
      </c>
      <c r="J204" s="125">
        <f>I204*0.1</f>
      </c>
      <c r="K204" s="125">
        <f>SUM(I204:J204)</f>
      </c>
      <c r="L204" s="175"/>
      <c r="M204" s="87"/>
      <c r="N204" s="87"/>
      <c r="O204" s="87"/>
      <c r="P204" s="87"/>
      <c r="Q204" s="87"/>
      <c r="R204" s="87"/>
      <c r="S204" s="87"/>
      <c r="T204" s="87"/>
    </row>
    <row x14ac:dyDescent="0.25" r="205" customHeight="1" ht="17.25">
      <c r="A205" s="178">
        <f>A204</f>
        <v>25569.375</v>
      </c>
      <c r="B205" s="186" t="s">
        <v>46</v>
      </c>
      <c r="C205" s="180">
        <v>8</v>
      </c>
      <c r="D205" s="180">
        <v>15</v>
      </c>
      <c r="E205" s="180"/>
      <c r="F205" s="180"/>
      <c r="G205" s="180">
        <f>SUM(C205:F205)</f>
      </c>
      <c r="H205" s="125">
        <v>5500</v>
      </c>
      <c r="I205" s="125">
        <f>G205*H205</f>
      </c>
      <c r="J205" s="125">
        <f>I205*0.1</f>
      </c>
      <c r="K205" s="125">
        <f>SUM(I205:J205)</f>
      </c>
      <c r="L205" s="175"/>
      <c r="M205" s="87"/>
      <c r="N205" s="87"/>
      <c r="O205" s="87"/>
      <c r="P205" s="87"/>
      <c r="Q205" s="87"/>
      <c r="R205" s="87"/>
      <c r="S205" s="87"/>
      <c r="T205" s="87"/>
    </row>
    <row x14ac:dyDescent="0.25" r="206" customHeight="1" ht="17.25">
      <c r="A206" s="178">
        <f>A205</f>
        <v>25569.375</v>
      </c>
      <c r="B206" s="186" t="s">
        <v>154</v>
      </c>
      <c r="C206" s="180"/>
      <c r="D206" s="180">
        <v>19</v>
      </c>
      <c r="E206" s="180"/>
      <c r="F206" s="180"/>
      <c r="G206" s="180">
        <f>SUM(C206:F206)</f>
      </c>
      <c r="H206" s="125">
        <v>6500</v>
      </c>
      <c r="I206" s="125">
        <f>G206*H206</f>
      </c>
      <c r="J206" s="125">
        <f>I206*0.1</f>
      </c>
      <c r="K206" s="125">
        <f>SUM(I206:J206)</f>
      </c>
      <c r="L206" s="175"/>
      <c r="M206" s="87"/>
      <c r="N206" s="87"/>
      <c r="O206" s="87"/>
      <c r="P206" s="87"/>
      <c r="Q206" s="87"/>
      <c r="R206" s="87"/>
      <c r="S206" s="87"/>
      <c r="T206" s="87"/>
    </row>
    <row x14ac:dyDescent="0.25" r="207" customHeight="1" ht="17.25">
      <c r="A207" s="178">
        <f>A206</f>
        <v>25569.375</v>
      </c>
      <c r="B207" s="186"/>
      <c r="C207" s="180"/>
      <c r="D207" s="180"/>
      <c r="E207" s="180"/>
      <c r="F207" s="180"/>
      <c r="G207" s="180">
        <f>SUM(C207:F207)</f>
      </c>
      <c r="H207" s="125"/>
      <c r="I207" s="125">
        <f>G207*H207</f>
      </c>
      <c r="J207" s="125">
        <f>I207*0.1</f>
      </c>
      <c r="K207" s="125">
        <f>SUM(I207:J207)</f>
      </c>
      <c r="L207" s="175"/>
      <c r="M207" s="87"/>
      <c r="N207" s="87"/>
      <c r="O207" s="87"/>
      <c r="P207" s="87"/>
      <c r="Q207" s="87"/>
      <c r="R207" s="87"/>
      <c r="S207" s="87"/>
      <c r="T207" s="87"/>
    </row>
    <row x14ac:dyDescent="0.25" r="208" customHeight="1" ht="17.25">
      <c r="A208" s="178">
        <f>A207</f>
        <v>25569.375</v>
      </c>
      <c r="B208" s="179"/>
      <c r="C208" s="180"/>
      <c r="D208" s="180"/>
      <c r="E208" s="180"/>
      <c r="F208" s="180"/>
      <c r="G208" s="180">
        <f>SUM(C208:F208)</f>
      </c>
      <c r="H208" s="125"/>
      <c r="I208" s="125">
        <f>G208*H208</f>
      </c>
      <c r="J208" s="125">
        <f>I208*0.1</f>
      </c>
      <c r="K208" s="125">
        <f>SUM(I208:J208)</f>
      </c>
      <c r="L208" s="175"/>
      <c r="M208" s="87"/>
      <c r="N208" s="87"/>
      <c r="O208" s="87"/>
      <c r="P208" s="87"/>
      <c r="Q208" s="87"/>
      <c r="R208" s="87"/>
      <c r="S208" s="87"/>
      <c r="T208" s="87"/>
    </row>
    <row x14ac:dyDescent="0.25" r="209" customHeight="1" ht="17.25">
      <c r="A209" s="189">
        <f>A208</f>
        <v>25569.375</v>
      </c>
      <c r="B209" s="190" t="s">
        <v>155</v>
      </c>
      <c r="C209" s="191">
        <f>SUM(C165:C208)</f>
      </c>
      <c r="D209" s="191">
        <f>SUM(D165:D208)</f>
      </c>
      <c r="E209" s="191">
        <f>SUM(E165:E208)</f>
      </c>
      <c r="F209" s="191">
        <f>SUM(F165:F208)</f>
      </c>
      <c r="G209" s="191">
        <f>SUM(G165:G208)</f>
      </c>
      <c r="H209" s="191"/>
      <c r="I209" s="191">
        <f>SUM(I165:I208)</f>
      </c>
      <c r="J209" s="191">
        <f>I209*0.1</f>
      </c>
      <c r="K209" s="191">
        <f>SUM(K165:K208)</f>
      </c>
      <c r="L209" s="175"/>
      <c r="M209" s="87"/>
      <c r="N209" s="87"/>
      <c r="O209" s="87"/>
      <c r="P209" s="87"/>
      <c r="Q209" s="87"/>
      <c r="R209" s="87"/>
      <c r="S209" s="87"/>
      <c r="T209" s="87"/>
    </row>
    <row x14ac:dyDescent="0.25" r="210" customHeight="1" ht="17.25">
      <c r="A210" s="178">
        <f>A209</f>
        <v>25569.375</v>
      </c>
      <c r="B210" s="186" t="s">
        <v>113</v>
      </c>
      <c r="C210" s="180"/>
      <c r="D210" s="180">
        <v>30</v>
      </c>
      <c r="E210" s="180">
        <v>35</v>
      </c>
      <c r="F210" s="180"/>
      <c r="G210" s="180">
        <f>SUM(C210:F210)</f>
      </c>
      <c r="H210" s="125">
        <v>6500</v>
      </c>
      <c r="I210" s="125">
        <f>G210*H210</f>
      </c>
      <c r="J210" s="185"/>
      <c r="K210" s="125">
        <f>SUM(I210:J210)</f>
      </c>
      <c r="L210" s="175"/>
      <c r="M210" s="87"/>
      <c r="N210" s="87"/>
      <c r="O210" s="87"/>
      <c r="P210" s="87"/>
      <c r="Q210" s="87"/>
      <c r="R210" s="87"/>
      <c r="S210" s="87"/>
      <c r="T210" s="87"/>
    </row>
    <row x14ac:dyDescent="0.25" r="211" customHeight="1" ht="17.25">
      <c r="A211" s="178">
        <f>A210</f>
        <v>25569.375</v>
      </c>
      <c r="B211" s="186" t="s">
        <v>156</v>
      </c>
      <c r="C211" s="180"/>
      <c r="D211" s="180">
        <v>13</v>
      </c>
      <c r="E211" s="180">
        <v>8</v>
      </c>
      <c r="F211" s="180"/>
      <c r="G211" s="180">
        <f>SUM(C211:F211)</f>
      </c>
      <c r="H211" s="125">
        <v>6500</v>
      </c>
      <c r="I211" s="125">
        <f>G211*H211</f>
      </c>
      <c r="J211" s="185"/>
      <c r="K211" s="125">
        <f>SUM(I211:J211)</f>
      </c>
      <c r="L211" s="175"/>
      <c r="M211" s="87"/>
      <c r="N211" s="87"/>
      <c r="O211" s="87"/>
      <c r="P211" s="87"/>
      <c r="Q211" s="87"/>
      <c r="R211" s="87"/>
      <c r="S211" s="87"/>
      <c r="T211" s="87"/>
    </row>
    <row x14ac:dyDescent="0.25" r="212" customHeight="1" ht="17.25">
      <c r="A212" s="178">
        <f>A211</f>
        <v>25569.375</v>
      </c>
      <c r="B212" s="186" t="s">
        <v>112</v>
      </c>
      <c r="C212" s="180"/>
      <c r="D212" s="180">
        <v>6</v>
      </c>
      <c r="E212" s="180">
        <v>4</v>
      </c>
      <c r="F212" s="180"/>
      <c r="G212" s="180">
        <f>SUM(C212:F212)</f>
      </c>
      <c r="H212" s="125">
        <v>6900</v>
      </c>
      <c r="I212" s="125">
        <f>G212*H212</f>
      </c>
      <c r="J212" s="185"/>
      <c r="K212" s="125">
        <f>SUM(I212:J212)</f>
      </c>
      <c r="L212" s="175"/>
      <c r="M212" s="87"/>
      <c r="N212" s="87"/>
      <c r="O212" s="87"/>
      <c r="P212" s="87"/>
      <c r="Q212" s="87"/>
      <c r="R212" s="87"/>
      <c r="S212" s="87"/>
      <c r="T212" s="87"/>
    </row>
    <row x14ac:dyDescent="0.25" r="213" customHeight="1" ht="17.25">
      <c r="A213" s="178">
        <f>A212</f>
        <v>25569.375</v>
      </c>
      <c r="B213" s="179"/>
      <c r="C213" s="180"/>
      <c r="D213" s="180"/>
      <c r="E213" s="180"/>
      <c r="F213" s="180"/>
      <c r="G213" s="180">
        <f>SUM(C213:F213)</f>
      </c>
      <c r="H213" s="125"/>
      <c r="I213" s="125">
        <f>G213*H213</f>
      </c>
      <c r="J213" s="185"/>
      <c r="K213" s="125">
        <f>SUM(I213:J213)</f>
      </c>
      <c r="L213" s="175"/>
      <c r="M213" s="87"/>
      <c r="N213" s="87"/>
      <c r="O213" s="87"/>
      <c r="P213" s="87"/>
      <c r="Q213" s="87"/>
      <c r="R213" s="87"/>
      <c r="S213" s="87"/>
      <c r="T213" s="87"/>
    </row>
    <row x14ac:dyDescent="0.25" r="214" customHeight="1" ht="17.25">
      <c r="A214" s="178">
        <f>A213</f>
        <v>25569.375</v>
      </c>
      <c r="B214" s="179"/>
      <c r="C214" s="180"/>
      <c r="D214" s="180"/>
      <c r="E214" s="180"/>
      <c r="F214" s="180"/>
      <c r="G214" s="180">
        <f>SUM(C214:F214)</f>
      </c>
      <c r="H214" s="125"/>
      <c r="I214" s="125">
        <f>G214*H214</f>
      </c>
      <c r="J214" s="185"/>
      <c r="K214" s="125">
        <f>SUM(I214:J214)</f>
      </c>
      <c r="L214" s="175"/>
      <c r="M214" s="87"/>
      <c r="N214" s="87"/>
      <c r="O214" s="87"/>
      <c r="P214" s="87"/>
      <c r="Q214" s="87"/>
      <c r="R214" s="87"/>
      <c r="S214" s="87"/>
      <c r="T214" s="87"/>
    </row>
    <row x14ac:dyDescent="0.25" r="215" customHeight="1" ht="17.25">
      <c r="A215" s="178">
        <f>A214</f>
        <v>25569.375</v>
      </c>
      <c r="B215" s="179"/>
      <c r="C215" s="180"/>
      <c r="D215" s="180"/>
      <c r="E215" s="180"/>
      <c r="F215" s="180"/>
      <c r="G215" s="180">
        <f>SUM(C215:F215)</f>
      </c>
      <c r="H215" s="125"/>
      <c r="I215" s="125">
        <f>G215*H215</f>
      </c>
      <c r="J215" s="185"/>
      <c r="K215" s="125">
        <f>SUM(I215:J215)</f>
      </c>
      <c r="L215" s="175"/>
      <c r="M215" s="87"/>
      <c r="N215" s="87"/>
      <c r="O215" s="87"/>
      <c r="P215" s="87"/>
      <c r="Q215" s="87"/>
      <c r="R215" s="87"/>
      <c r="S215" s="87"/>
      <c r="T215" s="87"/>
    </row>
    <row x14ac:dyDescent="0.25" r="216" customHeight="1" ht="17.25">
      <c r="A216" s="178">
        <f>A215</f>
        <v>25569.375</v>
      </c>
      <c r="B216" s="179"/>
      <c r="C216" s="180"/>
      <c r="D216" s="180"/>
      <c r="E216" s="180"/>
      <c r="F216" s="180"/>
      <c r="G216" s="180">
        <f>SUM(C216:F216)</f>
      </c>
      <c r="H216" s="125"/>
      <c r="I216" s="125">
        <f>G216*H216</f>
      </c>
      <c r="J216" s="185"/>
      <c r="K216" s="125">
        <f>SUM(I216:J216)</f>
      </c>
      <c r="L216" s="175"/>
      <c r="M216" s="87"/>
      <c r="N216" s="87"/>
      <c r="O216" s="87"/>
      <c r="P216" s="87"/>
      <c r="Q216" s="87"/>
      <c r="R216" s="87"/>
      <c r="S216" s="87"/>
      <c r="T216" s="87"/>
    </row>
    <row x14ac:dyDescent="0.25" r="217" customHeight="1" ht="17.25">
      <c r="A217" s="178">
        <f>A216</f>
        <v>25569.375</v>
      </c>
      <c r="B217" s="179"/>
      <c r="C217" s="180"/>
      <c r="D217" s="180"/>
      <c r="E217" s="180"/>
      <c r="F217" s="180"/>
      <c r="G217" s="180">
        <f>SUM(C217:F217)</f>
      </c>
      <c r="H217" s="125"/>
      <c r="I217" s="125">
        <f>G217*H217</f>
      </c>
      <c r="J217" s="185"/>
      <c r="K217" s="125">
        <f>SUM(I217:J217)</f>
      </c>
      <c r="L217" s="175"/>
      <c r="M217" s="87"/>
      <c r="N217" s="87"/>
      <c r="O217" s="87"/>
      <c r="P217" s="87"/>
      <c r="Q217" s="87"/>
      <c r="R217" s="87"/>
      <c r="S217" s="87"/>
      <c r="T217" s="87"/>
    </row>
    <row x14ac:dyDescent="0.25" r="218" customHeight="1" ht="17.25">
      <c r="A218" s="189">
        <f>A217</f>
        <v>25569.375</v>
      </c>
      <c r="B218" s="190" t="s">
        <v>157</v>
      </c>
      <c r="C218" s="191">
        <f>SUM(C210:C217)</f>
      </c>
      <c r="D218" s="191">
        <f>SUM(D210:D217)</f>
      </c>
      <c r="E218" s="191">
        <f>SUM(E210:E217)</f>
      </c>
      <c r="F218" s="191">
        <f>SUM(F210:F217)</f>
      </c>
      <c r="G218" s="191">
        <f>SUM(G210:G217)</f>
      </c>
      <c r="H218" s="191"/>
      <c r="I218" s="191">
        <f>SUM(I210:I217)</f>
      </c>
      <c r="J218" s="191">
        <f>SUM(J210:J217)</f>
      </c>
      <c r="K218" s="191">
        <f>SUM(K210:K217)</f>
      </c>
      <c r="L218" s="175"/>
      <c r="M218" s="87"/>
      <c r="N218" s="87"/>
      <c r="O218" s="87"/>
      <c r="P218" s="87"/>
      <c r="Q218" s="87"/>
      <c r="R218" s="87"/>
      <c r="S218" s="87"/>
      <c r="T218" s="87"/>
    </row>
    <row x14ac:dyDescent="0.25" r="219" customHeight="1" ht="17.25" hidden="1">
      <c r="A219" s="172" t="s">
        <v>128</v>
      </c>
      <c r="B219" s="173" t="s">
        <v>2</v>
      </c>
      <c r="C219" s="174" t="s">
        <v>129</v>
      </c>
      <c r="D219" s="174" t="s">
        <v>130</v>
      </c>
      <c r="E219" s="174" t="s">
        <v>131</v>
      </c>
      <c r="F219" s="174" t="s">
        <v>132</v>
      </c>
      <c r="G219" s="174" t="s">
        <v>133</v>
      </c>
      <c r="H219" s="174" t="s">
        <v>7</v>
      </c>
      <c r="I219" s="174" t="s">
        <v>134</v>
      </c>
      <c r="J219" s="174" t="s">
        <v>90</v>
      </c>
      <c r="K219" s="174" t="s">
        <v>135</v>
      </c>
      <c r="L219" s="175"/>
      <c r="M219" s="87"/>
      <c r="N219" s="87"/>
      <c r="O219" s="87"/>
      <c r="P219" s="87"/>
      <c r="Q219" s="87"/>
      <c r="R219" s="87"/>
      <c r="S219" s="87"/>
      <c r="T219" s="87"/>
    </row>
    <row x14ac:dyDescent="0.25" r="220" customHeight="1" ht="17.25">
      <c r="A220" s="178">
        <f>A218+1</f>
        <v>25569.375</v>
      </c>
      <c r="B220" s="179" t="s">
        <v>137</v>
      </c>
      <c r="C220" s="180"/>
      <c r="D220" s="181">
        <v>119</v>
      </c>
      <c r="E220" s="181">
        <v>0</v>
      </c>
      <c r="F220" s="180"/>
      <c r="G220" s="180">
        <f>SUM(C220:F220)</f>
      </c>
      <c r="H220" s="182">
        <v>4500</v>
      </c>
      <c r="I220" s="125">
        <f>G220*H220</f>
      </c>
      <c r="J220" s="125">
        <f>I220*0.1</f>
      </c>
      <c r="K220" s="125">
        <f>SUM(I220:J220)</f>
      </c>
      <c r="L220" s="175"/>
      <c r="M220" s="87"/>
      <c r="N220" s="87"/>
      <c r="O220" s="87"/>
      <c r="P220" s="87"/>
      <c r="Q220" s="87"/>
      <c r="R220" s="87"/>
      <c r="S220" s="87"/>
      <c r="T220" s="87"/>
    </row>
    <row x14ac:dyDescent="0.25" r="221" customHeight="1" ht="17.25">
      <c r="A221" s="178">
        <f>A220</f>
        <v>25569.375</v>
      </c>
      <c r="B221" s="179" t="s">
        <v>13</v>
      </c>
      <c r="C221" s="180"/>
      <c r="D221" s="180">
        <v>11</v>
      </c>
      <c r="E221" s="180"/>
      <c r="F221" s="180"/>
      <c r="G221" s="180">
        <f>SUM(C221:F221)</f>
      </c>
      <c r="H221" s="182">
        <v>6000</v>
      </c>
      <c r="I221" s="125">
        <f>G221*H221</f>
      </c>
      <c r="J221" s="125">
        <f>I221*0.1</f>
      </c>
      <c r="K221" s="125">
        <f>SUM(I221:J221)</f>
      </c>
      <c r="L221" s="175"/>
      <c r="M221" s="87"/>
      <c r="N221" s="87"/>
      <c r="O221" s="87"/>
      <c r="P221" s="87"/>
      <c r="Q221" s="87"/>
      <c r="R221" s="87"/>
      <c r="S221" s="87"/>
      <c r="T221" s="87"/>
    </row>
    <row x14ac:dyDescent="0.25" r="222" customHeight="1" ht="17.25">
      <c r="A222" s="178">
        <f>A221</f>
        <v>25569.375</v>
      </c>
      <c r="B222" s="179" t="s">
        <v>58</v>
      </c>
      <c r="C222" s="183">
        <v>9</v>
      </c>
      <c r="D222" s="180">
        <v>13</v>
      </c>
      <c r="E222" s="180">
        <v>9</v>
      </c>
      <c r="F222" s="180"/>
      <c r="G222" s="180">
        <f>SUM(C222:F222)</f>
      </c>
      <c r="H222" s="182">
        <v>5500</v>
      </c>
      <c r="I222" s="125">
        <f>G222*H222</f>
      </c>
      <c r="J222" s="125">
        <f>I222*0.1</f>
      </c>
      <c r="K222" s="125">
        <f>SUM(I222:J222)</f>
      </c>
      <c r="L222" s="175"/>
      <c r="M222" s="87"/>
      <c r="N222" s="87"/>
      <c r="O222" s="87"/>
      <c r="P222" s="87"/>
      <c r="Q222" s="87"/>
      <c r="R222" s="87"/>
      <c r="S222" s="87"/>
      <c r="T222" s="87"/>
    </row>
    <row x14ac:dyDescent="0.25" r="223" customHeight="1" ht="17.25">
      <c r="A223" s="178">
        <f>A222</f>
        <v>25569.375</v>
      </c>
      <c r="B223" s="179" t="s">
        <v>147</v>
      </c>
      <c r="C223" s="183">
        <v>25</v>
      </c>
      <c r="D223" s="180">
        <v>40</v>
      </c>
      <c r="E223" s="180">
        <v>25</v>
      </c>
      <c r="F223" s="180">
        <v>20</v>
      </c>
      <c r="G223" s="180">
        <f>SUM(C223:F223)</f>
      </c>
      <c r="H223" s="182">
        <v>5000</v>
      </c>
      <c r="I223" s="125">
        <f>G223*H223</f>
      </c>
      <c r="J223" s="125">
        <f>I223*0.1</f>
      </c>
      <c r="K223" s="125">
        <f>SUM(I223:J223)</f>
      </c>
      <c r="L223" s="175"/>
      <c r="M223" s="87"/>
      <c r="N223" s="87"/>
      <c r="O223" s="87"/>
      <c r="P223" s="87"/>
      <c r="Q223" s="87"/>
      <c r="R223" s="87"/>
      <c r="S223" s="87"/>
      <c r="T223" s="87"/>
    </row>
    <row x14ac:dyDescent="0.25" r="224" customHeight="1" ht="17.25">
      <c r="A224" s="178">
        <f>A223</f>
        <v>25569.375</v>
      </c>
      <c r="B224" s="179" t="s">
        <v>27</v>
      </c>
      <c r="C224" s="180"/>
      <c r="D224" s="180">
        <v>10</v>
      </c>
      <c r="E224" s="180">
        <v>10</v>
      </c>
      <c r="F224" s="180"/>
      <c r="G224" s="180">
        <f>SUM(C224:F224)</f>
      </c>
      <c r="H224" s="182">
        <v>5500</v>
      </c>
      <c r="I224" s="125">
        <f>G224*H224</f>
      </c>
      <c r="J224" s="125">
        <f>I224*0.1</f>
      </c>
      <c r="K224" s="125">
        <f>SUM(I224:J224)</f>
      </c>
      <c r="L224" s="175"/>
      <c r="M224" s="87"/>
      <c r="N224" s="87"/>
      <c r="O224" s="87"/>
      <c r="P224" s="87"/>
      <c r="Q224" s="87"/>
      <c r="R224" s="87"/>
      <c r="S224" s="87"/>
      <c r="T224" s="87"/>
    </row>
    <row x14ac:dyDescent="0.25" r="225" customHeight="1" ht="17.25">
      <c r="A225" s="178">
        <f>A224</f>
        <v>25569.375</v>
      </c>
      <c r="B225" s="179" t="s">
        <v>20</v>
      </c>
      <c r="C225" s="180"/>
      <c r="D225" s="180">
        <v>61</v>
      </c>
      <c r="E225" s="180"/>
      <c r="F225" s="180"/>
      <c r="G225" s="180">
        <f>SUM(C225:F225)</f>
      </c>
      <c r="H225" s="182">
        <v>5500</v>
      </c>
      <c r="I225" s="125">
        <f>G225*H225</f>
      </c>
      <c r="J225" s="125">
        <f>I225*0.1</f>
      </c>
      <c r="K225" s="125">
        <f>SUM(I225:J225)</f>
      </c>
      <c r="L225" s="175"/>
      <c r="M225" s="87"/>
      <c r="N225" s="87"/>
      <c r="O225" s="87"/>
      <c r="P225" s="87"/>
      <c r="Q225" s="87"/>
      <c r="R225" s="87"/>
      <c r="S225" s="87"/>
      <c r="T225" s="87"/>
    </row>
    <row x14ac:dyDescent="0.25" r="226" customHeight="1" ht="17.25">
      <c r="A226" s="178">
        <f>A225</f>
        <v>25569.375</v>
      </c>
      <c r="B226" s="179" t="s">
        <v>31</v>
      </c>
      <c r="C226" s="180"/>
      <c r="D226" s="180">
        <v>25</v>
      </c>
      <c r="E226" s="180"/>
      <c r="F226" s="180"/>
      <c r="G226" s="180">
        <f>SUM(C226:F226)</f>
      </c>
      <c r="H226" s="182">
        <v>6000</v>
      </c>
      <c r="I226" s="125">
        <f>G226*H226</f>
      </c>
      <c r="J226" s="125">
        <f>I226*0.1</f>
      </c>
      <c r="K226" s="125">
        <f>SUM(I226:J226)</f>
      </c>
      <c r="L226" s="175"/>
      <c r="M226" s="87"/>
      <c r="N226" s="87"/>
      <c r="O226" s="87"/>
      <c r="P226" s="87"/>
      <c r="Q226" s="87"/>
      <c r="R226" s="87"/>
      <c r="S226" s="87"/>
      <c r="T226" s="87"/>
    </row>
    <row x14ac:dyDescent="0.25" r="227" customHeight="1" ht="17.25">
      <c r="A227" s="178">
        <f>A226</f>
        <v>25569.375</v>
      </c>
      <c r="B227" s="179" t="s">
        <v>71</v>
      </c>
      <c r="C227" s="180"/>
      <c r="D227" s="180">
        <v>25</v>
      </c>
      <c r="E227" s="180"/>
      <c r="F227" s="180"/>
      <c r="G227" s="180">
        <f>SUM(C227:F227)</f>
      </c>
      <c r="H227" s="182">
        <v>6000</v>
      </c>
      <c r="I227" s="125">
        <f>G227*H227</f>
      </c>
      <c r="J227" s="125">
        <f>I227*0.1</f>
      </c>
      <c r="K227" s="125">
        <f>SUM(I227:J227)</f>
      </c>
      <c r="L227" s="175"/>
      <c r="M227" s="87"/>
      <c r="N227" s="87"/>
      <c r="O227" s="87"/>
      <c r="P227" s="87"/>
      <c r="Q227" s="87"/>
      <c r="R227" s="87"/>
      <c r="S227" s="87"/>
      <c r="T227" s="87"/>
    </row>
    <row x14ac:dyDescent="0.25" r="228" customHeight="1" ht="17.25">
      <c r="A228" s="178">
        <f>A227</f>
        <v>25569.375</v>
      </c>
      <c r="B228" s="184" t="s">
        <v>49</v>
      </c>
      <c r="C228" s="180"/>
      <c r="D228" s="180">
        <v>18</v>
      </c>
      <c r="E228" s="180">
        <v>17</v>
      </c>
      <c r="F228" s="180">
        <v>8</v>
      </c>
      <c r="G228" s="180">
        <f>SUM(C228:F228)</f>
      </c>
      <c r="H228" s="182">
        <v>6000</v>
      </c>
      <c r="I228" s="125">
        <f>G228*H228</f>
      </c>
      <c r="J228" s="125">
        <f>I228*0.1</f>
      </c>
      <c r="K228" s="125">
        <f>SUM(I228:J228)</f>
      </c>
      <c r="L228" s="175"/>
      <c r="M228" s="87"/>
      <c r="N228" s="87"/>
      <c r="O228" s="87"/>
      <c r="P228" s="87"/>
      <c r="Q228" s="87"/>
      <c r="R228" s="87"/>
      <c r="S228" s="87"/>
      <c r="T228" s="87"/>
    </row>
    <row x14ac:dyDescent="0.25" r="229" customHeight="1" ht="17.25">
      <c r="A229" s="178">
        <f>A228</f>
        <v>25569.375</v>
      </c>
      <c r="B229" s="179" t="s">
        <v>9</v>
      </c>
      <c r="C229" s="180"/>
      <c r="D229" s="180">
        <v>36</v>
      </c>
      <c r="E229" s="180"/>
      <c r="F229" s="180"/>
      <c r="G229" s="180">
        <f>SUM(C229:F229)</f>
      </c>
      <c r="H229" s="182">
        <v>6000</v>
      </c>
      <c r="I229" s="125">
        <f>G229*H229</f>
      </c>
      <c r="J229" s="125">
        <f>I229*0.1</f>
      </c>
      <c r="K229" s="125">
        <f>SUM(I229:J229)</f>
      </c>
      <c r="L229" s="175"/>
      <c r="M229" s="87"/>
      <c r="N229" s="87"/>
      <c r="O229" s="87"/>
      <c r="P229" s="87"/>
      <c r="Q229" s="87"/>
      <c r="R229" s="87"/>
      <c r="S229" s="87"/>
      <c r="T229" s="87"/>
    </row>
    <row x14ac:dyDescent="0.25" r="230" customHeight="1" ht="17.25">
      <c r="A230" s="178">
        <f>A229</f>
        <v>25569.375</v>
      </c>
      <c r="B230" s="179" t="s">
        <v>55</v>
      </c>
      <c r="C230" s="180"/>
      <c r="D230" s="180">
        <v>10</v>
      </c>
      <c r="E230" s="180"/>
      <c r="F230" s="180"/>
      <c r="G230" s="180">
        <f>SUM(C230:F230)</f>
      </c>
      <c r="H230" s="182">
        <v>6500</v>
      </c>
      <c r="I230" s="125">
        <f>G230*H230</f>
      </c>
      <c r="J230" s="125">
        <f>I230*0.1</f>
      </c>
      <c r="K230" s="125">
        <f>SUM(I230:J230)</f>
      </c>
      <c r="L230" s="175"/>
      <c r="M230" s="87"/>
      <c r="N230" s="87"/>
      <c r="O230" s="87"/>
      <c r="P230" s="87"/>
      <c r="Q230" s="87"/>
      <c r="R230" s="87"/>
      <c r="S230" s="87"/>
      <c r="T230" s="87"/>
    </row>
    <row x14ac:dyDescent="0.25" r="231" customHeight="1" ht="17.25">
      <c r="A231" s="178">
        <f>A230</f>
        <v>25569.375</v>
      </c>
      <c r="B231" s="179" t="s">
        <v>80</v>
      </c>
      <c r="C231" s="180"/>
      <c r="D231" s="180">
        <v>23</v>
      </c>
      <c r="E231" s="180"/>
      <c r="F231" s="180"/>
      <c r="G231" s="180">
        <f>SUM(C231:F231)</f>
      </c>
      <c r="H231" s="182">
        <v>6000</v>
      </c>
      <c r="I231" s="125">
        <f>G231*H231</f>
      </c>
      <c r="J231" s="185"/>
      <c r="K231" s="125">
        <f>SUM(I231:J231)</f>
      </c>
      <c r="L231" s="175"/>
      <c r="M231" s="87"/>
      <c r="N231" s="87"/>
      <c r="O231" s="87"/>
      <c r="P231" s="87"/>
      <c r="Q231" s="87"/>
      <c r="R231" s="87"/>
      <c r="S231" s="87"/>
      <c r="T231" s="87"/>
    </row>
    <row x14ac:dyDescent="0.25" r="232" customHeight="1" ht="17.25">
      <c r="A232" s="178">
        <f>A231</f>
        <v>25569.375</v>
      </c>
      <c r="B232" s="179" t="s">
        <v>67</v>
      </c>
      <c r="C232" s="180"/>
      <c r="D232" s="180">
        <v>7</v>
      </c>
      <c r="E232" s="180"/>
      <c r="F232" s="180"/>
      <c r="G232" s="180">
        <f>SUM(C232:F232)</f>
      </c>
      <c r="H232" s="182">
        <v>5500</v>
      </c>
      <c r="I232" s="125">
        <f>G232*H232</f>
      </c>
      <c r="J232" s="125">
        <f>I232*0.1</f>
      </c>
      <c r="K232" s="125">
        <f>SUM(I232:J232)</f>
      </c>
      <c r="L232" s="175"/>
      <c r="M232" s="87"/>
      <c r="N232" s="87"/>
      <c r="O232" s="87"/>
      <c r="P232" s="87"/>
      <c r="Q232" s="87"/>
      <c r="R232" s="87"/>
      <c r="S232" s="87"/>
      <c r="T232" s="87"/>
    </row>
    <row x14ac:dyDescent="0.25" r="233" customHeight="1" ht="17.25">
      <c r="A233" s="178">
        <f>A232</f>
        <v>25569.375</v>
      </c>
      <c r="B233" s="186" t="s">
        <v>74</v>
      </c>
      <c r="C233" s="180"/>
      <c r="D233" s="180">
        <v>29</v>
      </c>
      <c r="E233" s="180">
        <v>21</v>
      </c>
      <c r="F233" s="180"/>
      <c r="G233" s="180">
        <f>SUM(C233:F233)</f>
      </c>
      <c r="H233" s="187">
        <v>5000</v>
      </c>
      <c r="I233" s="125">
        <f>G233*H233</f>
      </c>
      <c r="J233" s="125">
        <f>I233*0.1</f>
      </c>
      <c r="K233" s="125">
        <f>SUM(I233:J233)</f>
      </c>
      <c r="L233" s="175"/>
      <c r="M233" s="87"/>
      <c r="N233" s="87"/>
      <c r="O233" s="87"/>
      <c r="P233" s="87"/>
      <c r="Q233" s="87"/>
      <c r="R233" s="87"/>
      <c r="S233" s="87"/>
      <c r="T233" s="87"/>
    </row>
    <row x14ac:dyDescent="0.25" r="234" customHeight="1" ht="17.25">
      <c r="A234" s="178">
        <f>A233</f>
        <v>25569.375</v>
      </c>
      <c r="B234" s="179" t="s">
        <v>11</v>
      </c>
      <c r="C234" s="180"/>
      <c r="D234" s="180">
        <v>13</v>
      </c>
      <c r="E234" s="180">
        <v>7</v>
      </c>
      <c r="F234" s="180"/>
      <c r="G234" s="180">
        <f>SUM(C234:F234)</f>
      </c>
      <c r="H234" s="182">
        <v>6000</v>
      </c>
      <c r="I234" s="125">
        <f>G234*H234</f>
      </c>
      <c r="J234" s="125">
        <f>I234*0.1</f>
      </c>
      <c r="K234" s="125">
        <f>SUM(I234:J234)</f>
      </c>
      <c r="L234" s="175"/>
      <c r="M234" s="87"/>
      <c r="N234" s="87"/>
      <c r="O234" s="87"/>
      <c r="P234" s="87"/>
      <c r="Q234" s="87"/>
      <c r="R234" s="87"/>
      <c r="S234" s="87"/>
      <c r="T234" s="87"/>
    </row>
    <row x14ac:dyDescent="0.25" r="235" customHeight="1" ht="17.25">
      <c r="A235" s="178">
        <f>A234</f>
        <v>25569.375</v>
      </c>
      <c r="B235" s="179" t="s">
        <v>22</v>
      </c>
      <c r="C235" s="180"/>
      <c r="D235" s="180">
        <v>28</v>
      </c>
      <c r="E235" s="180"/>
      <c r="F235" s="180"/>
      <c r="G235" s="180">
        <f>SUM(C235:F235)</f>
      </c>
      <c r="H235" s="182">
        <v>4800</v>
      </c>
      <c r="I235" s="125">
        <f>G235*H235</f>
      </c>
      <c r="J235" s="125">
        <f>I235*0.1</f>
      </c>
      <c r="K235" s="125">
        <f>SUM(I235:J235)</f>
      </c>
      <c r="L235" s="175"/>
      <c r="M235" s="87"/>
      <c r="N235" s="87"/>
      <c r="O235" s="87"/>
      <c r="P235" s="87"/>
      <c r="Q235" s="87"/>
      <c r="R235" s="87"/>
      <c r="S235" s="87"/>
      <c r="T235" s="87"/>
    </row>
    <row x14ac:dyDescent="0.25" r="236" customHeight="1" ht="17.25">
      <c r="A236" s="178">
        <f>A235</f>
        <v>25569.375</v>
      </c>
      <c r="B236" s="186" t="s">
        <v>84</v>
      </c>
      <c r="C236" s="180"/>
      <c r="D236" s="180">
        <v>16</v>
      </c>
      <c r="E236" s="180">
        <v>9</v>
      </c>
      <c r="F236" s="180"/>
      <c r="G236" s="180">
        <f>SUM(C236:F236)</f>
      </c>
      <c r="H236" s="182">
        <v>4800</v>
      </c>
      <c r="I236" s="125">
        <f>G236*H236</f>
      </c>
      <c r="J236" s="125">
        <f>I236*0.1</f>
      </c>
      <c r="K236" s="125">
        <f>SUM(I236:J236)</f>
      </c>
      <c r="L236" s="175"/>
      <c r="M236" s="87"/>
      <c r="N236" s="87"/>
      <c r="O236" s="87"/>
      <c r="P236" s="87"/>
      <c r="Q236" s="87"/>
      <c r="R236" s="87"/>
      <c r="S236" s="87"/>
      <c r="T236" s="87"/>
    </row>
    <row x14ac:dyDescent="0.25" r="237" customHeight="1" ht="17.25">
      <c r="A237" s="178">
        <f>A236</f>
        <v>25569.375</v>
      </c>
      <c r="B237" s="179" t="s">
        <v>17</v>
      </c>
      <c r="C237" s="180"/>
      <c r="D237" s="180">
        <v>37</v>
      </c>
      <c r="E237" s="180">
        <v>15</v>
      </c>
      <c r="F237" s="180"/>
      <c r="G237" s="180">
        <f>SUM(C237:F237)</f>
      </c>
      <c r="H237" s="182">
        <v>6500</v>
      </c>
      <c r="I237" s="125">
        <f>G237*H237</f>
      </c>
      <c r="J237" s="125">
        <f>I237*0.1</f>
      </c>
      <c r="K237" s="125">
        <f>SUM(I237:J237)</f>
      </c>
      <c r="L237" s="175"/>
      <c r="M237" s="87"/>
      <c r="N237" s="87"/>
      <c r="O237" s="87"/>
      <c r="P237" s="87"/>
      <c r="Q237" s="87"/>
      <c r="R237" s="87"/>
      <c r="S237" s="87"/>
      <c r="T237" s="87"/>
    </row>
    <row x14ac:dyDescent="0.25" r="238" customHeight="1" ht="17.25">
      <c r="A238" s="178">
        <f>A237</f>
        <v>25569.375</v>
      </c>
      <c r="B238" s="186" t="s">
        <v>148</v>
      </c>
      <c r="C238" s="180"/>
      <c r="D238" s="180">
        <v>2</v>
      </c>
      <c r="E238" s="180"/>
      <c r="F238" s="180"/>
      <c r="G238" s="180">
        <f>SUM(C238:F238)</f>
      </c>
      <c r="H238" s="182">
        <v>6000</v>
      </c>
      <c r="I238" s="125">
        <f>G238*H238</f>
      </c>
      <c r="J238" s="125">
        <f>I238*0.1</f>
      </c>
      <c r="K238" s="125">
        <f>SUM(I238:J238)</f>
      </c>
      <c r="L238" s="175"/>
      <c r="M238" s="87"/>
      <c r="N238" s="87"/>
      <c r="O238" s="87"/>
      <c r="P238" s="87"/>
      <c r="Q238" s="87"/>
      <c r="R238" s="87"/>
      <c r="S238" s="87"/>
      <c r="T238" s="87"/>
    </row>
    <row x14ac:dyDescent="0.25" r="239" customHeight="1" ht="17.25">
      <c r="A239" s="178">
        <f>A238</f>
        <v>25569.375</v>
      </c>
      <c r="B239" s="179" t="s">
        <v>29</v>
      </c>
      <c r="C239" s="188">
        <v>12</v>
      </c>
      <c r="D239" s="180">
        <v>14</v>
      </c>
      <c r="E239" s="180">
        <v>13</v>
      </c>
      <c r="F239" s="180"/>
      <c r="G239" s="180">
        <f>SUM(C239:F239)</f>
      </c>
      <c r="H239" s="182">
        <v>5500</v>
      </c>
      <c r="I239" s="125">
        <f>G239*H239</f>
      </c>
      <c r="J239" s="125">
        <f>I239*0.1</f>
      </c>
      <c r="K239" s="125">
        <f>SUM(I239:J239)</f>
      </c>
      <c r="L239" s="175"/>
      <c r="M239" s="87"/>
      <c r="N239" s="87"/>
      <c r="O239" s="87"/>
      <c r="P239" s="87"/>
      <c r="Q239" s="87"/>
      <c r="R239" s="87"/>
      <c r="S239" s="87"/>
      <c r="T239" s="87"/>
    </row>
    <row x14ac:dyDescent="0.25" r="240" customHeight="1" ht="17.25">
      <c r="A240" s="178">
        <f>A239</f>
        <v>25569.375</v>
      </c>
      <c r="B240" s="179" t="s">
        <v>15</v>
      </c>
      <c r="C240" s="180"/>
      <c r="D240" s="180">
        <v>17</v>
      </c>
      <c r="E240" s="180">
        <v>5</v>
      </c>
      <c r="F240" s="180"/>
      <c r="G240" s="180">
        <f>SUM(C240:F240)</f>
      </c>
      <c r="H240" s="182">
        <v>4800</v>
      </c>
      <c r="I240" s="125">
        <f>G240*H240</f>
      </c>
      <c r="J240" s="125">
        <f>I240*0.1</f>
      </c>
      <c r="K240" s="125">
        <f>SUM(I240:J240)</f>
      </c>
      <c r="L240" s="175"/>
      <c r="M240" s="87"/>
      <c r="N240" s="87"/>
      <c r="O240" s="87"/>
      <c r="P240" s="87"/>
      <c r="Q240" s="87"/>
      <c r="R240" s="87"/>
      <c r="S240" s="87"/>
      <c r="T240" s="87"/>
    </row>
    <row x14ac:dyDescent="0.25" r="241" customHeight="1" ht="17.25">
      <c r="A241" s="178">
        <f>A240</f>
        <v>25569.375</v>
      </c>
      <c r="B241" s="179" t="s">
        <v>21</v>
      </c>
      <c r="C241" s="188">
        <v>7</v>
      </c>
      <c r="D241" s="180">
        <v>13</v>
      </c>
      <c r="E241" s="180"/>
      <c r="F241" s="180"/>
      <c r="G241" s="180">
        <f>SUM(C241:F241)</f>
      </c>
      <c r="H241" s="182">
        <v>5500</v>
      </c>
      <c r="I241" s="125">
        <f>G241*H241</f>
      </c>
      <c r="J241" s="125">
        <f>I241*0.1</f>
      </c>
      <c r="K241" s="125">
        <f>SUM(I241:J241)</f>
      </c>
      <c r="L241" s="175"/>
      <c r="M241" s="87"/>
      <c r="N241" s="87"/>
      <c r="O241" s="87"/>
      <c r="P241" s="87"/>
      <c r="Q241" s="87"/>
      <c r="R241" s="87"/>
      <c r="S241" s="87"/>
      <c r="T241" s="87"/>
    </row>
    <row x14ac:dyDescent="0.25" r="242" customHeight="1" ht="17.25">
      <c r="A242" s="178">
        <f>A241</f>
        <v>25569.375</v>
      </c>
      <c r="B242" s="179" t="s">
        <v>52</v>
      </c>
      <c r="C242" s="180"/>
      <c r="D242" s="180">
        <v>17</v>
      </c>
      <c r="E242" s="180">
        <v>11</v>
      </c>
      <c r="F242" s="180"/>
      <c r="G242" s="180">
        <f>SUM(C242:F242)</f>
      </c>
      <c r="H242" s="182">
        <v>5500</v>
      </c>
      <c r="I242" s="125">
        <f>G242*H242</f>
      </c>
      <c r="J242" s="125">
        <f>I242*0.1</f>
      </c>
      <c r="K242" s="125">
        <f>SUM(I242:J242)</f>
      </c>
      <c r="L242" s="175"/>
      <c r="M242" s="87"/>
      <c r="N242" s="87"/>
      <c r="O242" s="87"/>
      <c r="P242" s="87"/>
      <c r="Q242" s="87"/>
      <c r="R242" s="87"/>
      <c r="S242" s="87"/>
      <c r="T242" s="87"/>
    </row>
    <row x14ac:dyDescent="0.25" r="243" customHeight="1" ht="17.25">
      <c r="A243" s="178">
        <f>A242</f>
        <v>25569.375</v>
      </c>
      <c r="B243" s="186" t="s">
        <v>61</v>
      </c>
      <c r="C243" s="180"/>
      <c r="D243" s="180">
        <v>7</v>
      </c>
      <c r="E243" s="180"/>
      <c r="F243" s="180"/>
      <c r="G243" s="180">
        <f>SUM(C243:F243)</f>
      </c>
      <c r="H243" s="182">
        <v>5500</v>
      </c>
      <c r="I243" s="125">
        <f>G243*H243</f>
      </c>
      <c r="J243" s="125">
        <f>I243*0.1</f>
      </c>
      <c r="K243" s="125">
        <f>SUM(I243:J243)</f>
      </c>
      <c r="L243" s="175"/>
      <c r="M243" s="87"/>
      <c r="N243" s="87"/>
      <c r="O243" s="87"/>
      <c r="P243" s="87"/>
      <c r="Q243" s="87"/>
      <c r="R243" s="87"/>
      <c r="S243" s="87"/>
      <c r="T243" s="87"/>
    </row>
    <row x14ac:dyDescent="0.25" r="244" customHeight="1" ht="17.25">
      <c r="A244" s="178">
        <f>A243</f>
        <v>25569.375</v>
      </c>
      <c r="B244" s="179" t="s">
        <v>33</v>
      </c>
      <c r="C244" s="180"/>
      <c r="D244" s="180">
        <v>7</v>
      </c>
      <c r="E244" s="180"/>
      <c r="F244" s="180"/>
      <c r="G244" s="180">
        <f>SUM(C244:F244)</f>
      </c>
      <c r="H244" s="182">
        <v>5500</v>
      </c>
      <c r="I244" s="125">
        <f>G244*H244</f>
      </c>
      <c r="J244" s="125">
        <f>I244*0.1</f>
      </c>
      <c r="K244" s="125">
        <f>SUM(I244:J244)</f>
      </c>
      <c r="L244" s="175"/>
      <c r="M244" s="87"/>
      <c r="N244" s="87"/>
      <c r="O244" s="87"/>
      <c r="P244" s="87"/>
      <c r="Q244" s="87"/>
      <c r="R244" s="87"/>
      <c r="S244" s="87"/>
      <c r="T244" s="87"/>
    </row>
    <row x14ac:dyDescent="0.25" r="245" customHeight="1" ht="17.25">
      <c r="A245" s="178">
        <f>A244</f>
        <v>25569.375</v>
      </c>
      <c r="B245" s="186" t="s">
        <v>37</v>
      </c>
      <c r="C245" s="180"/>
      <c r="D245" s="180">
        <v>6</v>
      </c>
      <c r="E245" s="180"/>
      <c r="F245" s="180"/>
      <c r="G245" s="180">
        <f>SUM(C245:F245)</f>
      </c>
      <c r="H245" s="182">
        <v>6500</v>
      </c>
      <c r="I245" s="125">
        <f>G245*H245</f>
      </c>
      <c r="J245" s="125">
        <f>I245*0.1</f>
      </c>
      <c r="K245" s="125">
        <f>SUM(I245:J245)</f>
      </c>
      <c r="L245" s="175"/>
      <c r="M245" s="87"/>
      <c r="N245" s="87"/>
      <c r="O245" s="87"/>
      <c r="P245" s="87"/>
      <c r="Q245" s="87"/>
      <c r="R245" s="87"/>
      <c r="S245" s="87"/>
      <c r="T245" s="87"/>
    </row>
    <row x14ac:dyDescent="0.25" r="246" customHeight="1" ht="17.25">
      <c r="A246" s="178">
        <f>A245</f>
        <v>25569.375</v>
      </c>
      <c r="B246" s="186" t="s">
        <v>64</v>
      </c>
      <c r="C246" s="180"/>
      <c r="D246" s="181">
        <v>53</v>
      </c>
      <c r="E246" s="180">
        <v>3</v>
      </c>
      <c r="F246" s="180"/>
      <c r="G246" s="180">
        <f>SUM(C246:F246)</f>
      </c>
      <c r="H246" s="182">
        <v>5500</v>
      </c>
      <c r="I246" s="125">
        <f>G246*H246</f>
      </c>
      <c r="J246" s="125">
        <f>I246*0.1</f>
      </c>
      <c r="K246" s="125">
        <f>SUM(I246:J246)</f>
      </c>
      <c r="L246" s="175"/>
      <c r="M246" s="87"/>
      <c r="N246" s="87"/>
      <c r="O246" s="87"/>
      <c r="P246" s="87"/>
      <c r="Q246" s="87"/>
      <c r="R246" s="87"/>
      <c r="S246" s="87"/>
      <c r="T246" s="87"/>
    </row>
    <row x14ac:dyDescent="0.25" r="247" customHeight="1" ht="17.25">
      <c r="A247" s="178">
        <f>A246</f>
        <v>25569.375</v>
      </c>
      <c r="B247" s="179" t="s">
        <v>25</v>
      </c>
      <c r="C247" s="180"/>
      <c r="D247" s="180">
        <v>20</v>
      </c>
      <c r="E247" s="180"/>
      <c r="F247" s="180"/>
      <c r="G247" s="180">
        <f>SUM(C247:F247)</f>
      </c>
      <c r="H247" s="182">
        <v>6000</v>
      </c>
      <c r="I247" s="125">
        <f>G247*H247</f>
      </c>
      <c r="J247" s="125">
        <f>I247*0.1</f>
      </c>
      <c r="K247" s="125">
        <f>SUM(I247:J247)</f>
      </c>
      <c r="L247" s="175"/>
      <c r="M247" s="87"/>
      <c r="N247" s="87"/>
      <c r="O247" s="87"/>
      <c r="P247" s="87"/>
      <c r="Q247" s="87"/>
      <c r="R247" s="87"/>
      <c r="S247" s="87"/>
      <c r="T247" s="87"/>
    </row>
    <row x14ac:dyDescent="0.25" r="248" customHeight="1" ht="17.25">
      <c r="A248" s="178">
        <f>A247</f>
        <v>25569.375</v>
      </c>
      <c r="B248" s="186" t="s">
        <v>76</v>
      </c>
      <c r="C248" s="188"/>
      <c r="D248" s="180">
        <v>25</v>
      </c>
      <c r="E248" s="180">
        <v>15</v>
      </c>
      <c r="F248" s="180"/>
      <c r="G248" s="180">
        <f>SUM(C248:F248)</f>
      </c>
      <c r="H248" s="125">
        <v>6000</v>
      </c>
      <c r="I248" s="125">
        <f>G248*H248</f>
      </c>
      <c r="J248" s="125">
        <f>I248*0.1</f>
      </c>
      <c r="K248" s="125">
        <f>SUM(I248:J248)</f>
      </c>
      <c r="L248" s="175"/>
      <c r="M248" s="87"/>
      <c r="N248" s="87"/>
      <c r="O248" s="87"/>
      <c r="P248" s="87"/>
      <c r="Q248" s="87"/>
      <c r="R248" s="87"/>
      <c r="S248" s="87"/>
      <c r="T248" s="87"/>
    </row>
    <row x14ac:dyDescent="0.25" r="249" customHeight="1" ht="17.25">
      <c r="A249" s="178">
        <f>A248</f>
        <v>25569.375</v>
      </c>
      <c r="B249" s="186" t="s">
        <v>149</v>
      </c>
      <c r="C249" s="180"/>
      <c r="D249" s="181">
        <v>95</v>
      </c>
      <c r="E249" s="180">
        <v>33</v>
      </c>
      <c r="F249" s="180">
        <v>2</v>
      </c>
      <c r="G249" s="180">
        <f>SUM(C249:F249)</f>
      </c>
      <c r="H249" s="125">
        <v>6000</v>
      </c>
      <c r="I249" s="125">
        <f>G249*H249</f>
      </c>
      <c r="J249" s="125">
        <f>I249*0.1</f>
      </c>
      <c r="K249" s="125">
        <f>SUM(I249:J249)</f>
      </c>
      <c r="L249" s="175"/>
      <c r="M249" s="87"/>
      <c r="N249" s="87"/>
      <c r="O249" s="87"/>
      <c r="P249" s="87"/>
      <c r="Q249" s="87"/>
      <c r="R249" s="87"/>
      <c r="S249" s="87"/>
      <c r="T249" s="87"/>
    </row>
    <row x14ac:dyDescent="0.25" r="250" customHeight="1" ht="17.25">
      <c r="A250" s="178">
        <f>A249</f>
        <v>25569.375</v>
      </c>
      <c r="B250" s="186" t="s">
        <v>43</v>
      </c>
      <c r="C250" s="180"/>
      <c r="D250" s="180">
        <v>0</v>
      </c>
      <c r="E250" s="180">
        <v>9</v>
      </c>
      <c r="F250" s="180"/>
      <c r="G250" s="180">
        <f>SUM(C250:F250)</f>
      </c>
      <c r="H250" s="125">
        <v>6000</v>
      </c>
      <c r="I250" s="125">
        <f>G250*H250</f>
      </c>
      <c r="J250" s="125">
        <f>I250*0.1</f>
      </c>
      <c r="K250" s="125">
        <f>SUM(I250:J250)</f>
      </c>
      <c r="L250" s="175"/>
      <c r="M250" s="87"/>
      <c r="N250" s="87"/>
      <c r="O250" s="87"/>
      <c r="P250" s="87"/>
      <c r="Q250" s="87"/>
      <c r="R250" s="87"/>
      <c r="S250" s="87"/>
      <c r="T250" s="87"/>
    </row>
    <row x14ac:dyDescent="0.25" r="251" customHeight="1" ht="17.25">
      <c r="A251" s="178">
        <f>A250</f>
        <v>25569.375</v>
      </c>
      <c r="B251" s="186" t="s">
        <v>18</v>
      </c>
      <c r="C251" s="180"/>
      <c r="D251" s="180">
        <v>8</v>
      </c>
      <c r="E251" s="180">
        <v>7</v>
      </c>
      <c r="F251" s="180">
        <v>6</v>
      </c>
      <c r="G251" s="180">
        <f>SUM(C251:F251)</f>
      </c>
      <c r="H251" s="125">
        <v>6000</v>
      </c>
      <c r="I251" s="125">
        <f>G251*H251</f>
      </c>
      <c r="J251" s="125">
        <f>I251*0.1</f>
      </c>
      <c r="K251" s="125">
        <f>SUM(I251:J251)</f>
      </c>
      <c r="L251" s="175"/>
      <c r="M251" s="87"/>
      <c r="N251" s="87"/>
      <c r="O251" s="87"/>
      <c r="P251" s="87"/>
      <c r="Q251" s="87"/>
      <c r="R251" s="87"/>
      <c r="S251" s="87"/>
      <c r="T251" s="87"/>
    </row>
    <row x14ac:dyDescent="0.25" r="252" customHeight="1" ht="17.25">
      <c r="A252" s="178">
        <f>A251</f>
        <v>25569.375</v>
      </c>
      <c r="B252" s="186" t="s">
        <v>82</v>
      </c>
      <c r="C252" s="188">
        <v>12</v>
      </c>
      <c r="D252" s="180">
        <v>25</v>
      </c>
      <c r="E252" s="180">
        <v>9</v>
      </c>
      <c r="F252" s="180">
        <v>7</v>
      </c>
      <c r="G252" s="180">
        <f>SUM(C252:F252)</f>
      </c>
      <c r="H252" s="125">
        <v>5000</v>
      </c>
      <c r="I252" s="125">
        <f>G252*H252</f>
      </c>
      <c r="J252" s="125">
        <f>I252*0.1</f>
      </c>
      <c r="K252" s="125">
        <f>SUM(I252:J252)</f>
      </c>
      <c r="L252" s="175"/>
      <c r="M252" s="87"/>
      <c r="N252" s="87"/>
      <c r="O252" s="87"/>
      <c r="P252" s="87"/>
      <c r="Q252" s="87"/>
      <c r="R252" s="87"/>
      <c r="S252" s="87"/>
      <c r="T252" s="87"/>
    </row>
    <row x14ac:dyDescent="0.25" r="253" customHeight="1" ht="17.25">
      <c r="A253" s="178">
        <f>A252</f>
        <v>25569.375</v>
      </c>
      <c r="B253" s="186" t="s">
        <v>151</v>
      </c>
      <c r="C253" s="180"/>
      <c r="D253" s="180">
        <v>12</v>
      </c>
      <c r="E253" s="180"/>
      <c r="F253" s="180"/>
      <c r="G253" s="180">
        <f>SUM(C253:F253)</f>
      </c>
      <c r="H253" s="125">
        <v>5000</v>
      </c>
      <c r="I253" s="125">
        <f>G253*H253</f>
      </c>
      <c r="J253" s="125">
        <f>I253*0.1</f>
      </c>
      <c r="K253" s="125">
        <f>SUM(I253:J253)</f>
      </c>
      <c r="L253" s="175"/>
      <c r="M253" s="87"/>
      <c r="N253" s="87"/>
      <c r="O253" s="87"/>
      <c r="P253" s="87"/>
      <c r="Q253" s="87"/>
      <c r="R253" s="87"/>
      <c r="S253" s="87"/>
      <c r="T253" s="87"/>
    </row>
    <row x14ac:dyDescent="0.25" r="254" customHeight="1" ht="17.25">
      <c r="A254" s="178">
        <f>A253</f>
        <v>25569.375</v>
      </c>
      <c r="B254" s="186" t="s">
        <v>23</v>
      </c>
      <c r="C254" s="180"/>
      <c r="D254" s="180">
        <v>15</v>
      </c>
      <c r="E254" s="180"/>
      <c r="F254" s="180"/>
      <c r="G254" s="180">
        <f>SUM(C254:F254)</f>
      </c>
      <c r="H254" s="125">
        <v>6000</v>
      </c>
      <c r="I254" s="125">
        <f>G254*H254</f>
      </c>
      <c r="J254" s="125">
        <f>I254*0.1</f>
      </c>
      <c r="K254" s="125">
        <f>SUM(I254:J254)</f>
      </c>
      <c r="L254" s="175"/>
      <c r="M254" s="87"/>
      <c r="N254" s="87"/>
      <c r="O254" s="87"/>
      <c r="P254" s="87"/>
      <c r="Q254" s="87"/>
      <c r="R254" s="87"/>
      <c r="S254" s="87"/>
      <c r="T254" s="87"/>
    </row>
    <row x14ac:dyDescent="0.25" r="255" customHeight="1" ht="17.25">
      <c r="A255" s="178">
        <f>A254</f>
        <v>25569.375</v>
      </c>
      <c r="B255" s="186" t="s">
        <v>40</v>
      </c>
      <c r="C255" s="180"/>
      <c r="D255" s="180">
        <v>12</v>
      </c>
      <c r="E255" s="180"/>
      <c r="F255" s="180"/>
      <c r="G255" s="180">
        <f>SUM(C255:F255)</f>
      </c>
      <c r="H255" s="125">
        <v>6500</v>
      </c>
      <c r="I255" s="125">
        <f>G255*H255</f>
      </c>
      <c r="J255" s="125">
        <f>I255*0.1</f>
      </c>
      <c r="K255" s="125">
        <f>SUM(I255:J255)</f>
      </c>
      <c r="L255" s="175"/>
      <c r="M255" s="87"/>
      <c r="N255" s="87"/>
      <c r="O255" s="87"/>
      <c r="P255" s="87"/>
      <c r="Q255" s="87"/>
      <c r="R255" s="87"/>
      <c r="S255" s="87"/>
      <c r="T255" s="87"/>
    </row>
    <row x14ac:dyDescent="0.25" r="256" customHeight="1" ht="17.25">
      <c r="A256" s="178">
        <f>A255</f>
        <v>25569.375</v>
      </c>
      <c r="B256" s="186" t="s">
        <v>86</v>
      </c>
      <c r="C256" s="180"/>
      <c r="D256" s="180">
        <v>18</v>
      </c>
      <c r="E256" s="180">
        <v>6</v>
      </c>
      <c r="F256" s="180">
        <v>5</v>
      </c>
      <c r="G256" s="180">
        <f>SUM(C256:F256)</f>
      </c>
      <c r="H256" s="125">
        <v>6000</v>
      </c>
      <c r="I256" s="125">
        <f>G256*H256</f>
      </c>
      <c r="J256" s="125">
        <f>I256*0.1</f>
      </c>
      <c r="K256" s="125">
        <f>SUM(I256:J256)</f>
      </c>
      <c r="L256" s="175"/>
      <c r="M256" s="87"/>
      <c r="N256" s="87"/>
      <c r="O256" s="87"/>
      <c r="P256" s="87"/>
      <c r="Q256" s="87"/>
      <c r="R256" s="87"/>
      <c r="S256" s="87"/>
      <c r="T256" s="87"/>
    </row>
    <row x14ac:dyDescent="0.25" r="257" customHeight="1" ht="17.25">
      <c r="A257" s="178">
        <f>A256</f>
        <v>25569.375</v>
      </c>
      <c r="B257" s="186" t="s">
        <v>152</v>
      </c>
      <c r="C257" s="180"/>
      <c r="D257" s="180">
        <v>0</v>
      </c>
      <c r="E257" s="180"/>
      <c r="F257" s="180"/>
      <c r="G257" s="180">
        <f>SUM(C257:F257)</f>
      </c>
      <c r="H257" s="125">
        <v>6000</v>
      </c>
      <c r="I257" s="125">
        <f>G257*H257</f>
      </c>
      <c r="J257" s="125">
        <f>I257*0.1</f>
      </c>
      <c r="K257" s="125">
        <f>SUM(I257:J257)</f>
      </c>
      <c r="L257" s="175"/>
      <c r="M257" s="87"/>
      <c r="N257" s="87"/>
      <c r="O257" s="87"/>
      <c r="P257" s="87"/>
      <c r="Q257" s="87"/>
      <c r="R257" s="87"/>
      <c r="S257" s="87"/>
      <c r="T257" s="87"/>
    </row>
    <row x14ac:dyDescent="0.25" r="258" customHeight="1" ht="17.25">
      <c r="A258" s="178">
        <f>A257</f>
        <v>25569.375</v>
      </c>
      <c r="B258" s="186" t="s">
        <v>153</v>
      </c>
      <c r="C258" s="180"/>
      <c r="D258" s="180">
        <v>10</v>
      </c>
      <c r="E258" s="180"/>
      <c r="F258" s="180"/>
      <c r="G258" s="180">
        <f>SUM(C258:F258)</f>
      </c>
      <c r="H258" s="125">
        <v>6000</v>
      </c>
      <c r="I258" s="125">
        <f>G258*H258</f>
      </c>
      <c r="J258" s="125">
        <f>I258*0.1</f>
      </c>
      <c r="K258" s="125">
        <f>SUM(I258:J258)</f>
      </c>
      <c r="L258" s="175"/>
      <c r="M258" s="87"/>
      <c r="N258" s="87"/>
      <c r="O258" s="87"/>
      <c r="P258" s="87"/>
      <c r="Q258" s="87"/>
      <c r="R258" s="87"/>
      <c r="S258" s="87"/>
      <c r="T258" s="87"/>
    </row>
    <row x14ac:dyDescent="0.25" r="259" customHeight="1" ht="17.25">
      <c r="A259" s="178">
        <f>A258</f>
        <v>25569.375</v>
      </c>
      <c r="B259" s="186" t="s">
        <v>46</v>
      </c>
      <c r="C259" s="180"/>
      <c r="D259" s="180">
        <v>0</v>
      </c>
      <c r="E259" s="180"/>
      <c r="F259" s="180"/>
      <c r="G259" s="180">
        <f>SUM(C259:F259)</f>
      </c>
      <c r="H259" s="125">
        <v>5500</v>
      </c>
      <c r="I259" s="125">
        <f>G259*H259</f>
      </c>
      <c r="J259" s="125">
        <f>I259*0.1</f>
      </c>
      <c r="K259" s="125">
        <f>SUM(I259:J259)</f>
      </c>
      <c r="L259" s="175"/>
      <c r="M259" s="87"/>
      <c r="N259" s="87"/>
      <c r="O259" s="87"/>
      <c r="P259" s="87"/>
      <c r="Q259" s="87"/>
      <c r="R259" s="87"/>
      <c r="S259" s="87"/>
      <c r="T259" s="87"/>
    </row>
    <row x14ac:dyDescent="0.25" r="260" customHeight="1" ht="17.25">
      <c r="A260" s="178">
        <f>A259</f>
        <v>25569.375</v>
      </c>
      <c r="B260" s="186" t="s">
        <v>154</v>
      </c>
      <c r="C260" s="180"/>
      <c r="D260" s="180">
        <v>19</v>
      </c>
      <c r="E260" s="180"/>
      <c r="F260" s="180"/>
      <c r="G260" s="180">
        <f>SUM(C260:F260)</f>
      </c>
      <c r="H260" s="125">
        <v>6500</v>
      </c>
      <c r="I260" s="125">
        <f>G260*H260</f>
      </c>
      <c r="J260" s="125">
        <f>I260*0.1</f>
      </c>
      <c r="K260" s="125">
        <f>SUM(I260:J260)</f>
      </c>
      <c r="L260" s="175"/>
      <c r="M260" s="87"/>
      <c r="N260" s="87"/>
      <c r="O260" s="87"/>
      <c r="P260" s="87"/>
      <c r="Q260" s="87"/>
      <c r="R260" s="87"/>
      <c r="S260" s="87"/>
      <c r="T260" s="87"/>
    </row>
    <row x14ac:dyDescent="0.25" r="261" customHeight="1" ht="17.25">
      <c r="A261" s="178">
        <f>A260</f>
        <v>25569.375</v>
      </c>
      <c r="B261" s="186"/>
      <c r="C261" s="180"/>
      <c r="D261" s="180"/>
      <c r="E261" s="180"/>
      <c r="F261" s="180"/>
      <c r="G261" s="180">
        <f>SUM(C261:F261)</f>
      </c>
      <c r="H261" s="125"/>
      <c r="I261" s="125">
        <f>G261*H261</f>
      </c>
      <c r="J261" s="125">
        <f>I261*0.1</f>
      </c>
      <c r="K261" s="125">
        <f>SUM(I261:J261)</f>
      </c>
      <c r="L261" s="175"/>
      <c r="M261" s="87"/>
      <c r="N261" s="87"/>
      <c r="O261" s="87"/>
      <c r="P261" s="87"/>
      <c r="Q261" s="87"/>
      <c r="R261" s="87"/>
      <c r="S261" s="87"/>
      <c r="T261" s="87"/>
    </row>
    <row x14ac:dyDescent="0.25" r="262" customHeight="1" ht="17.25">
      <c r="A262" s="178">
        <f>A261</f>
        <v>25569.375</v>
      </c>
      <c r="B262" s="179"/>
      <c r="C262" s="180"/>
      <c r="D262" s="180"/>
      <c r="E262" s="180"/>
      <c r="F262" s="180"/>
      <c r="G262" s="180">
        <f>SUM(C262:F262)</f>
      </c>
      <c r="H262" s="125"/>
      <c r="I262" s="125">
        <f>G262*H262</f>
      </c>
      <c r="J262" s="125">
        <f>I262*0.1</f>
      </c>
      <c r="K262" s="125">
        <f>SUM(I262:J262)</f>
      </c>
      <c r="L262" s="175"/>
      <c r="M262" s="87"/>
      <c r="N262" s="87"/>
      <c r="O262" s="87"/>
      <c r="P262" s="87"/>
      <c r="Q262" s="87"/>
      <c r="R262" s="87"/>
      <c r="S262" s="87"/>
      <c r="T262" s="87"/>
    </row>
    <row x14ac:dyDescent="0.25" r="263" customHeight="1" ht="17.25">
      <c r="A263" s="189">
        <f>A262</f>
        <v>25569.375</v>
      </c>
      <c r="B263" s="190" t="s">
        <v>155</v>
      </c>
      <c r="C263" s="191">
        <f>SUM(C220:C262)</f>
      </c>
      <c r="D263" s="191">
        <f>SUM(D220:D262)</f>
      </c>
      <c r="E263" s="191">
        <f>SUM(E220:E262)</f>
      </c>
      <c r="F263" s="191">
        <f>SUM(F220:F262)</f>
      </c>
      <c r="G263" s="191">
        <f>SUM(G220:G262)</f>
      </c>
      <c r="H263" s="191"/>
      <c r="I263" s="191">
        <f>SUM(I220:I262)</f>
      </c>
      <c r="J263" s="191">
        <f>I263*0.1</f>
      </c>
      <c r="K263" s="191">
        <f>SUM(K220:K262)</f>
      </c>
      <c r="L263" s="175"/>
      <c r="M263" s="87"/>
      <c r="N263" s="87"/>
      <c r="O263" s="87"/>
      <c r="P263" s="87"/>
      <c r="Q263" s="87"/>
      <c r="R263" s="87"/>
      <c r="S263" s="87"/>
      <c r="T263" s="87"/>
    </row>
    <row x14ac:dyDescent="0.25" r="264" customHeight="1" ht="17.25">
      <c r="A264" s="178">
        <f>A263</f>
        <v>25569.375</v>
      </c>
      <c r="B264" s="186" t="s">
        <v>113</v>
      </c>
      <c r="C264" s="180"/>
      <c r="D264" s="180">
        <v>32</v>
      </c>
      <c r="E264" s="180">
        <v>29</v>
      </c>
      <c r="F264" s="180"/>
      <c r="G264" s="180">
        <f>SUM(C264:F264)</f>
      </c>
      <c r="H264" s="125">
        <v>6500</v>
      </c>
      <c r="I264" s="125">
        <f>G264*H264</f>
      </c>
      <c r="J264" s="185"/>
      <c r="K264" s="125">
        <f>SUM(I264:J264)</f>
      </c>
      <c r="L264" s="175"/>
      <c r="M264" s="87"/>
      <c r="N264" s="87"/>
      <c r="O264" s="87"/>
      <c r="P264" s="87"/>
      <c r="Q264" s="87"/>
      <c r="R264" s="87"/>
      <c r="S264" s="87"/>
      <c r="T264" s="87"/>
    </row>
    <row x14ac:dyDescent="0.25" r="265" customHeight="1" ht="17.25">
      <c r="A265" s="178">
        <f>A264</f>
        <v>25569.375</v>
      </c>
      <c r="B265" s="186" t="s">
        <v>156</v>
      </c>
      <c r="C265" s="180"/>
      <c r="D265" s="180">
        <v>11</v>
      </c>
      <c r="E265" s="180">
        <v>7</v>
      </c>
      <c r="F265" s="180"/>
      <c r="G265" s="180">
        <f>SUM(C265:F265)</f>
      </c>
      <c r="H265" s="125">
        <v>6500</v>
      </c>
      <c r="I265" s="125">
        <f>G265*H265</f>
      </c>
      <c r="J265" s="185"/>
      <c r="K265" s="125">
        <f>SUM(I265:J265)</f>
      </c>
      <c r="L265" s="175"/>
      <c r="M265" s="87"/>
      <c r="N265" s="87"/>
      <c r="O265" s="87"/>
      <c r="P265" s="87"/>
      <c r="Q265" s="87"/>
      <c r="R265" s="87"/>
      <c r="S265" s="87"/>
      <c r="T265" s="87"/>
    </row>
    <row x14ac:dyDescent="0.25" r="266" customHeight="1" ht="17.25">
      <c r="A266" s="178">
        <f>A265</f>
        <v>25569.375</v>
      </c>
      <c r="B266" s="186" t="s">
        <v>112</v>
      </c>
      <c r="C266" s="180"/>
      <c r="D266" s="180">
        <v>5</v>
      </c>
      <c r="E266" s="180">
        <v>1</v>
      </c>
      <c r="F266" s="180"/>
      <c r="G266" s="180">
        <f>SUM(C266:F266)</f>
      </c>
      <c r="H266" s="125">
        <v>6900</v>
      </c>
      <c r="I266" s="125">
        <f>G266*H266</f>
      </c>
      <c r="J266" s="185"/>
      <c r="K266" s="125">
        <f>SUM(I266:J266)</f>
      </c>
      <c r="L266" s="175"/>
      <c r="M266" s="87"/>
      <c r="N266" s="87"/>
      <c r="O266" s="87"/>
      <c r="P266" s="87"/>
      <c r="Q266" s="87"/>
      <c r="R266" s="87"/>
      <c r="S266" s="87"/>
      <c r="T266" s="87"/>
    </row>
    <row x14ac:dyDescent="0.25" r="267" customHeight="1" ht="17.25">
      <c r="A267" s="178">
        <f>A266</f>
        <v>25569.375</v>
      </c>
      <c r="B267" s="179"/>
      <c r="C267" s="180"/>
      <c r="D267" s="180"/>
      <c r="E267" s="180"/>
      <c r="F267" s="180"/>
      <c r="G267" s="180">
        <f>SUM(C267:F267)</f>
      </c>
      <c r="H267" s="125"/>
      <c r="I267" s="125">
        <f>G267*H267</f>
      </c>
      <c r="J267" s="185"/>
      <c r="K267" s="125">
        <f>SUM(I267:J267)</f>
      </c>
      <c r="L267" s="175"/>
      <c r="M267" s="87"/>
      <c r="N267" s="87"/>
      <c r="O267" s="87"/>
      <c r="P267" s="87"/>
      <c r="Q267" s="87"/>
      <c r="R267" s="87"/>
      <c r="S267" s="87"/>
      <c r="T267" s="87"/>
    </row>
    <row x14ac:dyDescent="0.25" r="268" customHeight="1" ht="17.25">
      <c r="A268" s="178">
        <f>A267</f>
        <v>25569.375</v>
      </c>
      <c r="B268" s="179"/>
      <c r="C268" s="180"/>
      <c r="D268" s="180"/>
      <c r="E268" s="180"/>
      <c r="F268" s="180"/>
      <c r="G268" s="180">
        <f>SUM(C268:F268)</f>
      </c>
      <c r="H268" s="125"/>
      <c r="I268" s="125">
        <f>G268*H268</f>
      </c>
      <c r="J268" s="185"/>
      <c r="K268" s="125">
        <f>SUM(I268:J268)</f>
      </c>
      <c r="L268" s="175"/>
      <c r="M268" s="87"/>
      <c r="N268" s="87"/>
      <c r="O268" s="87"/>
      <c r="P268" s="87"/>
      <c r="Q268" s="87"/>
      <c r="R268" s="87"/>
      <c r="S268" s="87"/>
      <c r="T268" s="87"/>
    </row>
    <row x14ac:dyDescent="0.25" r="269" customHeight="1" ht="17.25">
      <c r="A269" s="178">
        <f>A268</f>
        <v>25569.375</v>
      </c>
      <c r="B269" s="179"/>
      <c r="C269" s="180"/>
      <c r="D269" s="180"/>
      <c r="E269" s="180"/>
      <c r="F269" s="180"/>
      <c r="G269" s="180">
        <f>SUM(C269:F269)</f>
      </c>
      <c r="H269" s="125"/>
      <c r="I269" s="125">
        <f>G269*H269</f>
      </c>
      <c r="J269" s="185"/>
      <c r="K269" s="125">
        <f>SUM(I269:J269)</f>
      </c>
      <c r="L269" s="175"/>
      <c r="M269" s="87"/>
      <c r="N269" s="87"/>
      <c r="O269" s="87"/>
      <c r="P269" s="87"/>
      <c r="Q269" s="87"/>
      <c r="R269" s="87"/>
      <c r="S269" s="87"/>
      <c r="T269" s="87"/>
    </row>
    <row x14ac:dyDescent="0.25" r="270" customHeight="1" ht="17.25">
      <c r="A270" s="178">
        <f>A269</f>
        <v>25569.375</v>
      </c>
      <c r="B270" s="179"/>
      <c r="C270" s="180"/>
      <c r="D270" s="180"/>
      <c r="E270" s="180"/>
      <c r="F270" s="180"/>
      <c r="G270" s="180">
        <f>SUM(C270:F270)</f>
      </c>
      <c r="H270" s="125"/>
      <c r="I270" s="125">
        <f>G270*H270</f>
      </c>
      <c r="J270" s="185"/>
      <c r="K270" s="125">
        <f>SUM(I270:J270)</f>
      </c>
      <c r="L270" s="175"/>
      <c r="M270" s="87"/>
      <c r="N270" s="87"/>
      <c r="O270" s="87"/>
      <c r="P270" s="87"/>
      <c r="Q270" s="87"/>
      <c r="R270" s="87"/>
      <c r="S270" s="87"/>
      <c r="T270" s="87"/>
    </row>
    <row x14ac:dyDescent="0.25" r="271" customHeight="1" ht="17.25">
      <c r="A271" s="178">
        <f>A270</f>
        <v>25569.375</v>
      </c>
      <c r="B271" s="179"/>
      <c r="C271" s="180"/>
      <c r="D271" s="180"/>
      <c r="E271" s="180"/>
      <c r="F271" s="180"/>
      <c r="G271" s="180">
        <f>SUM(C271:F271)</f>
      </c>
      <c r="H271" s="125"/>
      <c r="I271" s="125">
        <f>G271*H271</f>
      </c>
      <c r="J271" s="185"/>
      <c r="K271" s="125">
        <f>SUM(I271:J271)</f>
      </c>
      <c r="L271" s="175"/>
      <c r="M271" s="87"/>
      <c r="N271" s="87"/>
      <c r="O271" s="87"/>
      <c r="P271" s="87"/>
      <c r="Q271" s="87"/>
      <c r="R271" s="87"/>
      <c r="S271" s="87"/>
      <c r="T271" s="87"/>
    </row>
    <row x14ac:dyDescent="0.25" r="272" customHeight="1" ht="17.25">
      <c r="A272" s="189">
        <f>A271</f>
        <v>25569.375</v>
      </c>
      <c r="B272" s="190" t="s">
        <v>157</v>
      </c>
      <c r="C272" s="191">
        <f>SUM(C264:C271)</f>
      </c>
      <c r="D272" s="191">
        <f>SUM(D264:D271)</f>
      </c>
      <c r="E272" s="191">
        <f>SUM(E264:E271)</f>
      </c>
      <c r="F272" s="191">
        <f>SUM(F264:F271)</f>
      </c>
      <c r="G272" s="191">
        <f>SUM(G264:G271)</f>
      </c>
      <c r="H272" s="191"/>
      <c r="I272" s="191">
        <f>SUM(I264:I271)</f>
      </c>
      <c r="J272" s="191">
        <f>SUM(J264:J271)</f>
      </c>
      <c r="K272" s="191">
        <f>SUM(K264:K271)</f>
      </c>
      <c r="L272" s="175"/>
      <c r="M272" s="87"/>
      <c r="N272" s="87"/>
      <c r="O272" s="87"/>
      <c r="P272" s="87"/>
      <c r="Q272" s="87"/>
      <c r="R272" s="87"/>
      <c r="S272" s="87"/>
      <c r="T272" s="87"/>
    </row>
    <row x14ac:dyDescent="0.25" r="273" customHeight="1" ht="17.25" hidden="1">
      <c r="A273" s="172" t="s">
        <v>128</v>
      </c>
      <c r="B273" s="173" t="s">
        <v>2</v>
      </c>
      <c r="C273" s="174" t="s">
        <v>129</v>
      </c>
      <c r="D273" s="174" t="s">
        <v>130</v>
      </c>
      <c r="E273" s="174" t="s">
        <v>131</v>
      </c>
      <c r="F273" s="174" t="s">
        <v>132</v>
      </c>
      <c r="G273" s="174" t="s">
        <v>133</v>
      </c>
      <c r="H273" s="174" t="s">
        <v>7</v>
      </c>
      <c r="I273" s="174" t="s">
        <v>134</v>
      </c>
      <c r="J273" s="174" t="s">
        <v>90</v>
      </c>
      <c r="K273" s="174" t="s">
        <v>135</v>
      </c>
      <c r="L273" s="175"/>
      <c r="M273" s="87"/>
      <c r="N273" s="87"/>
      <c r="O273" s="87"/>
      <c r="P273" s="87"/>
      <c r="Q273" s="87"/>
      <c r="R273" s="87"/>
      <c r="S273" s="87"/>
      <c r="T273" s="87"/>
    </row>
    <row x14ac:dyDescent="0.25" r="274" customHeight="1" ht="17.25">
      <c r="A274" s="178">
        <f>A272+1</f>
        <v>25569.375</v>
      </c>
      <c r="B274" s="179" t="s">
        <v>137</v>
      </c>
      <c r="C274" s="180"/>
      <c r="D274" s="181">
        <v>22</v>
      </c>
      <c r="E274" s="180"/>
      <c r="F274" s="180"/>
      <c r="G274" s="180">
        <f>SUM(C274:F274)</f>
      </c>
      <c r="H274" s="182">
        <v>4500</v>
      </c>
      <c r="I274" s="125">
        <f>G274*H274</f>
      </c>
      <c r="J274" s="125">
        <f>I274*0.1</f>
      </c>
      <c r="K274" s="125">
        <f>SUM(I274:J274)</f>
      </c>
      <c r="L274" s="175"/>
      <c r="M274" s="87"/>
      <c r="N274" s="87"/>
      <c r="O274" s="87"/>
      <c r="P274" s="87"/>
      <c r="Q274" s="87"/>
      <c r="R274" s="87"/>
      <c r="S274" s="87"/>
      <c r="T274" s="87"/>
    </row>
    <row x14ac:dyDescent="0.25" r="275" customHeight="1" ht="17.25">
      <c r="A275" s="178">
        <f>A274</f>
        <v>25569.375</v>
      </c>
      <c r="B275" s="179" t="s">
        <v>13</v>
      </c>
      <c r="C275" s="180"/>
      <c r="D275" s="180"/>
      <c r="E275" s="180"/>
      <c r="F275" s="180"/>
      <c r="G275" s="180">
        <f>SUM(C275:F275)</f>
      </c>
      <c r="H275" s="182">
        <v>6000</v>
      </c>
      <c r="I275" s="125">
        <f>G275*H275</f>
      </c>
      <c r="J275" s="125">
        <f>I275*0.1</f>
      </c>
      <c r="K275" s="125">
        <f>SUM(I275:J275)</f>
      </c>
      <c r="L275" s="175"/>
      <c r="M275" s="87"/>
      <c r="N275" s="87"/>
      <c r="O275" s="87"/>
      <c r="P275" s="87"/>
      <c r="Q275" s="87"/>
      <c r="R275" s="87"/>
      <c r="S275" s="87"/>
      <c r="T275" s="87"/>
    </row>
    <row x14ac:dyDescent="0.25" r="276" customHeight="1" ht="17.25">
      <c r="A276" s="178">
        <f>A275</f>
        <v>25569.375</v>
      </c>
      <c r="B276" s="179" t="s">
        <v>58</v>
      </c>
      <c r="C276" s="183"/>
      <c r="D276" s="180"/>
      <c r="E276" s="180"/>
      <c r="F276" s="180"/>
      <c r="G276" s="180">
        <f>SUM(C276:F276)</f>
      </c>
      <c r="H276" s="182">
        <v>5500</v>
      </c>
      <c r="I276" s="125">
        <f>G276*H276</f>
      </c>
      <c r="J276" s="125">
        <f>I276*0.1</f>
      </c>
      <c r="K276" s="125">
        <f>SUM(I276:J276)</f>
      </c>
      <c r="L276" s="175"/>
      <c r="M276" s="87"/>
      <c r="N276" s="87"/>
      <c r="O276" s="87"/>
      <c r="P276" s="87"/>
      <c r="Q276" s="87"/>
      <c r="R276" s="87"/>
      <c r="S276" s="87"/>
      <c r="T276" s="87"/>
    </row>
    <row x14ac:dyDescent="0.25" r="277" customHeight="1" ht="17.25">
      <c r="A277" s="178">
        <f>A276</f>
        <v>25569.375</v>
      </c>
      <c r="B277" s="179" t="s">
        <v>147</v>
      </c>
      <c r="C277" s="183">
        <v>20</v>
      </c>
      <c r="D277" s="180">
        <v>15</v>
      </c>
      <c r="E277" s="180">
        <v>15</v>
      </c>
      <c r="F277" s="180"/>
      <c r="G277" s="180">
        <f>SUM(C277:F277)</f>
      </c>
      <c r="H277" s="182">
        <v>5000</v>
      </c>
      <c r="I277" s="125">
        <f>G277*H277</f>
      </c>
      <c r="J277" s="125">
        <f>I277*0.1</f>
      </c>
      <c r="K277" s="125">
        <f>SUM(I277:J277)</f>
      </c>
      <c r="L277" s="175"/>
      <c r="M277" s="87"/>
      <c r="N277" s="87"/>
      <c r="O277" s="87"/>
      <c r="P277" s="87"/>
      <c r="Q277" s="87"/>
      <c r="R277" s="87"/>
      <c r="S277" s="87"/>
      <c r="T277" s="87"/>
    </row>
    <row x14ac:dyDescent="0.25" r="278" customHeight="1" ht="17.25">
      <c r="A278" s="178">
        <f>A277</f>
        <v>25569.375</v>
      </c>
      <c r="B278" s="179" t="s">
        <v>27</v>
      </c>
      <c r="C278" s="180"/>
      <c r="D278" s="180"/>
      <c r="E278" s="180"/>
      <c r="F278" s="180"/>
      <c r="G278" s="180">
        <f>SUM(C278:F278)</f>
      </c>
      <c r="H278" s="182">
        <v>5500</v>
      </c>
      <c r="I278" s="125">
        <f>G278*H278</f>
      </c>
      <c r="J278" s="125">
        <f>I278*0.1</f>
      </c>
      <c r="K278" s="125">
        <f>SUM(I278:J278)</f>
      </c>
      <c r="L278" s="175"/>
      <c r="M278" s="87"/>
      <c r="N278" s="87"/>
      <c r="O278" s="87"/>
      <c r="P278" s="87"/>
      <c r="Q278" s="87"/>
      <c r="R278" s="87"/>
      <c r="S278" s="87"/>
      <c r="T278" s="87"/>
    </row>
    <row x14ac:dyDescent="0.25" r="279" customHeight="1" ht="17.25">
      <c r="A279" s="178">
        <f>A278</f>
        <v>25569.375</v>
      </c>
      <c r="B279" s="179" t="s">
        <v>20</v>
      </c>
      <c r="C279" s="180"/>
      <c r="D279" s="180"/>
      <c r="E279" s="180"/>
      <c r="F279" s="180"/>
      <c r="G279" s="180">
        <f>SUM(C279:F279)</f>
      </c>
      <c r="H279" s="182">
        <v>5500</v>
      </c>
      <c r="I279" s="125">
        <f>G279*H279</f>
      </c>
      <c r="J279" s="125">
        <f>I279*0.1</f>
      </c>
      <c r="K279" s="125">
        <f>SUM(I279:J279)</f>
      </c>
      <c r="L279" s="175"/>
      <c r="M279" s="87"/>
      <c r="N279" s="87"/>
      <c r="O279" s="87"/>
      <c r="P279" s="87"/>
      <c r="Q279" s="87"/>
      <c r="R279" s="87"/>
      <c r="S279" s="87"/>
      <c r="T279" s="87"/>
    </row>
    <row x14ac:dyDescent="0.25" r="280" customHeight="1" ht="17.25">
      <c r="A280" s="178">
        <f>A279</f>
        <v>25569.375</v>
      </c>
      <c r="B280" s="179" t="s">
        <v>31</v>
      </c>
      <c r="C280" s="180"/>
      <c r="D280" s="180"/>
      <c r="E280" s="180"/>
      <c r="F280" s="180"/>
      <c r="G280" s="180">
        <f>SUM(C280:F280)</f>
      </c>
      <c r="H280" s="182">
        <v>6000</v>
      </c>
      <c r="I280" s="125">
        <f>G280*H280</f>
      </c>
      <c r="J280" s="125">
        <f>I280*0.1</f>
      </c>
      <c r="K280" s="125">
        <f>SUM(I280:J280)</f>
      </c>
      <c r="L280" s="175"/>
      <c r="M280" s="87"/>
      <c r="N280" s="87"/>
      <c r="O280" s="87"/>
      <c r="P280" s="87"/>
      <c r="Q280" s="87"/>
      <c r="R280" s="87"/>
      <c r="S280" s="87"/>
      <c r="T280" s="87"/>
    </row>
    <row x14ac:dyDescent="0.25" r="281" customHeight="1" ht="17.25">
      <c r="A281" s="178">
        <f>A280</f>
        <v>25569.375</v>
      </c>
      <c r="B281" s="179" t="s">
        <v>71</v>
      </c>
      <c r="C281" s="180"/>
      <c r="D281" s="180"/>
      <c r="E281" s="180"/>
      <c r="F281" s="180"/>
      <c r="G281" s="180">
        <f>SUM(C281:F281)</f>
      </c>
      <c r="H281" s="182">
        <v>6000</v>
      </c>
      <c r="I281" s="125">
        <f>G281*H281</f>
      </c>
      <c r="J281" s="125">
        <f>I281*0.1</f>
      </c>
      <c r="K281" s="125">
        <f>SUM(I281:J281)</f>
      </c>
      <c r="L281" s="175"/>
      <c r="M281" s="87"/>
      <c r="N281" s="87"/>
      <c r="O281" s="87"/>
      <c r="P281" s="87"/>
      <c r="Q281" s="87"/>
      <c r="R281" s="87"/>
      <c r="S281" s="87"/>
      <c r="T281" s="87"/>
    </row>
    <row x14ac:dyDescent="0.25" r="282" customHeight="1" ht="17.25">
      <c r="A282" s="178">
        <f>A281</f>
        <v>25569.375</v>
      </c>
      <c r="B282" s="184" t="s">
        <v>49</v>
      </c>
      <c r="C282" s="180"/>
      <c r="D282" s="180">
        <v>17</v>
      </c>
      <c r="E282" s="180"/>
      <c r="F282" s="180"/>
      <c r="G282" s="180">
        <f>SUM(C282:F282)</f>
      </c>
      <c r="H282" s="182">
        <v>6000</v>
      </c>
      <c r="I282" s="125">
        <f>G282*H282</f>
      </c>
      <c r="J282" s="125">
        <f>I282*0.1</f>
      </c>
      <c r="K282" s="125">
        <f>SUM(I282:J282)</f>
      </c>
      <c r="L282" s="175"/>
      <c r="M282" s="87"/>
      <c r="N282" s="87"/>
      <c r="O282" s="87"/>
      <c r="P282" s="87"/>
      <c r="Q282" s="87"/>
      <c r="R282" s="87"/>
      <c r="S282" s="87"/>
      <c r="T282" s="87"/>
    </row>
    <row x14ac:dyDescent="0.25" r="283" customHeight="1" ht="17.25">
      <c r="A283" s="178">
        <f>A282</f>
        <v>25569.375</v>
      </c>
      <c r="B283" s="179" t="s">
        <v>9</v>
      </c>
      <c r="C283" s="180"/>
      <c r="D283" s="180">
        <v>10</v>
      </c>
      <c r="E283" s="180"/>
      <c r="F283" s="180"/>
      <c r="G283" s="180">
        <f>SUM(C283:F283)</f>
      </c>
      <c r="H283" s="182">
        <v>6000</v>
      </c>
      <c r="I283" s="125">
        <f>G283*H283</f>
      </c>
      <c r="J283" s="125">
        <f>I283*0.1</f>
      </c>
      <c r="K283" s="125">
        <f>SUM(I283:J283)</f>
      </c>
      <c r="L283" s="175"/>
      <c r="M283" s="87"/>
      <c r="N283" s="87"/>
      <c r="O283" s="87"/>
      <c r="P283" s="87"/>
      <c r="Q283" s="87"/>
      <c r="R283" s="87"/>
      <c r="S283" s="87"/>
      <c r="T283" s="87"/>
    </row>
    <row x14ac:dyDescent="0.25" r="284" customHeight="1" ht="17.25">
      <c r="A284" s="178">
        <f>A283</f>
        <v>25569.375</v>
      </c>
      <c r="B284" s="179" t="s">
        <v>55</v>
      </c>
      <c r="C284" s="180"/>
      <c r="D284" s="180"/>
      <c r="E284" s="180"/>
      <c r="F284" s="180"/>
      <c r="G284" s="180">
        <f>SUM(C284:F284)</f>
      </c>
      <c r="H284" s="182">
        <v>6500</v>
      </c>
      <c r="I284" s="125">
        <f>G284*H284</f>
      </c>
      <c r="J284" s="125">
        <f>I284*0.1</f>
      </c>
      <c r="K284" s="125">
        <f>SUM(I284:J284)</f>
      </c>
      <c r="L284" s="175"/>
      <c r="M284" s="87"/>
      <c r="N284" s="87"/>
      <c r="O284" s="87"/>
      <c r="P284" s="87"/>
      <c r="Q284" s="87"/>
      <c r="R284" s="87"/>
      <c r="S284" s="87"/>
      <c r="T284" s="87"/>
    </row>
    <row x14ac:dyDescent="0.25" r="285" customHeight="1" ht="17.25">
      <c r="A285" s="178">
        <f>A284</f>
        <v>25569.375</v>
      </c>
      <c r="B285" s="179" t="s">
        <v>80</v>
      </c>
      <c r="C285" s="180"/>
      <c r="D285" s="180">
        <v>23</v>
      </c>
      <c r="E285" s="180"/>
      <c r="F285" s="180"/>
      <c r="G285" s="180">
        <f>SUM(C285:F285)</f>
      </c>
      <c r="H285" s="182">
        <v>6000</v>
      </c>
      <c r="I285" s="125">
        <f>G285*H285</f>
      </c>
      <c r="J285" s="185"/>
      <c r="K285" s="125">
        <f>SUM(I285:J285)</f>
      </c>
      <c r="L285" s="175"/>
      <c r="M285" s="87"/>
      <c r="N285" s="87"/>
      <c r="O285" s="87"/>
      <c r="P285" s="87"/>
      <c r="Q285" s="87"/>
      <c r="R285" s="87"/>
      <c r="S285" s="87"/>
      <c r="T285" s="87"/>
    </row>
    <row x14ac:dyDescent="0.25" r="286" customHeight="1" ht="17.25">
      <c r="A286" s="178">
        <f>A285</f>
        <v>25569.375</v>
      </c>
      <c r="B286" s="179" t="s">
        <v>67</v>
      </c>
      <c r="C286" s="180"/>
      <c r="D286" s="180">
        <v>7</v>
      </c>
      <c r="E286" s="180"/>
      <c r="F286" s="180"/>
      <c r="G286" s="180">
        <f>SUM(C286:F286)</f>
      </c>
      <c r="H286" s="182">
        <v>5500</v>
      </c>
      <c r="I286" s="125">
        <f>G286*H286</f>
      </c>
      <c r="J286" s="125">
        <f>I286*0.1</f>
      </c>
      <c r="K286" s="125">
        <f>SUM(I286:J286)</f>
      </c>
      <c r="L286" s="175"/>
      <c r="M286" s="87"/>
      <c r="N286" s="87"/>
      <c r="O286" s="87"/>
      <c r="P286" s="87"/>
      <c r="Q286" s="87"/>
      <c r="R286" s="87"/>
      <c r="S286" s="87"/>
      <c r="T286" s="87"/>
    </row>
    <row x14ac:dyDescent="0.25" r="287" customHeight="1" ht="17.25">
      <c r="A287" s="178">
        <f>A286</f>
        <v>25569.375</v>
      </c>
      <c r="B287" s="186" t="s">
        <v>74</v>
      </c>
      <c r="C287" s="180"/>
      <c r="D287" s="180"/>
      <c r="E287" s="180"/>
      <c r="F287" s="180"/>
      <c r="G287" s="180">
        <f>SUM(C287:F287)</f>
      </c>
      <c r="H287" s="187">
        <v>5000</v>
      </c>
      <c r="I287" s="125">
        <f>G287*H287</f>
      </c>
      <c r="J287" s="125">
        <f>I287*0.1</f>
      </c>
      <c r="K287" s="125">
        <f>SUM(I287:J287)</f>
      </c>
      <c r="L287" s="175"/>
      <c r="M287" s="87"/>
      <c r="N287" s="87"/>
      <c r="O287" s="87"/>
      <c r="P287" s="87"/>
      <c r="Q287" s="87"/>
      <c r="R287" s="87"/>
      <c r="S287" s="87"/>
      <c r="T287" s="87"/>
    </row>
    <row x14ac:dyDescent="0.25" r="288" customHeight="1" ht="17.25">
      <c r="A288" s="178">
        <f>A287</f>
        <v>25569.375</v>
      </c>
      <c r="B288" s="179" t="s">
        <v>11</v>
      </c>
      <c r="C288" s="180"/>
      <c r="D288" s="180"/>
      <c r="E288" s="180"/>
      <c r="F288" s="180"/>
      <c r="G288" s="180">
        <f>SUM(C288:F288)</f>
      </c>
      <c r="H288" s="182">
        <v>6000</v>
      </c>
      <c r="I288" s="125">
        <f>G288*H288</f>
      </c>
      <c r="J288" s="125">
        <f>I288*0.1</f>
      </c>
      <c r="K288" s="125">
        <f>SUM(I288:J288)</f>
      </c>
      <c r="L288" s="175"/>
      <c r="M288" s="87"/>
      <c r="N288" s="87"/>
      <c r="O288" s="87"/>
      <c r="P288" s="87"/>
      <c r="Q288" s="87"/>
      <c r="R288" s="87"/>
      <c r="S288" s="87"/>
      <c r="T288" s="87"/>
    </row>
    <row x14ac:dyDescent="0.25" r="289" customHeight="1" ht="17.25">
      <c r="A289" s="178">
        <f>A288</f>
        <v>25569.375</v>
      </c>
      <c r="B289" s="179" t="s">
        <v>22</v>
      </c>
      <c r="C289" s="180"/>
      <c r="D289" s="180"/>
      <c r="E289" s="180"/>
      <c r="F289" s="180"/>
      <c r="G289" s="180">
        <f>SUM(C289:F289)</f>
      </c>
      <c r="H289" s="182">
        <v>4800</v>
      </c>
      <c r="I289" s="125">
        <f>G289*H289</f>
      </c>
      <c r="J289" s="125">
        <f>I289*0.1</f>
      </c>
      <c r="K289" s="125">
        <f>SUM(I289:J289)</f>
      </c>
      <c r="L289" s="175"/>
      <c r="M289" s="87"/>
      <c r="N289" s="87"/>
      <c r="O289" s="87"/>
      <c r="P289" s="87"/>
      <c r="Q289" s="87"/>
      <c r="R289" s="87"/>
      <c r="S289" s="87"/>
      <c r="T289" s="87"/>
    </row>
    <row x14ac:dyDescent="0.25" r="290" customHeight="1" ht="17.25">
      <c r="A290" s="178">
        <f>A289</f>
        <v>25569.375</v>
      </c>
      <c r="B290" s="186" t="s">
        <v>84</v>
      </c>
      <c r="C290" s="180"/>
      <c r="D290" s="180"/>
      <c r="E290" s="180"/>
      <c r="F290" s="180"/>
      <c r="G290" s="180">
        <f>SUM(C290:F290)</f>
      </c>
      <c r="H290" s="182">
        <v>4800</v>
      </c>
      <c r="I290" s="125">
        <f>G290*H290</f>
      </c>
      <c r="J290" s="125">
        <f>I290*0.1</f>
      </c>
      <c r="K290" s="125">
        <f>SUM(I290:J290)</f>
      </c>
      <c r="L290" s="175"/>
      <c r="M290" s="87"/>
      <c r="N290" s="87"/>
      <c r="O290" s="87"/>
      <c r="P290" s="87"/>
      <c r="Q290" s="87"/>
      <c r="R290" s="87"/>
      <c r="S290" s="87"/>
      <c r="T290" s="87"/>
    </row>
    <row x14ac:dyDescent="0.25" r="291" customHeight="1" ht="17.25">
      <c r="A291" s="178">
        <f>A290</f>
        <v>25569.375</v>
      </c>
      <c r="B291" s="179" t="s">
        <v>17</v>
      </c>
      <c r="C291" s="180"/>
      <c r="D291" s="180">
        <v>16</v>
      </c>
      <c r="E291" s="180">
        <v>14</v>
      </c>
      <c r="F291" s="180"/>
      <c r="G291" s="180">
        <f>SUM(C291:F291)</f>
      </c>
      <c r="H291" s="182">
        <v>6500</v>
      </c>
      <c r="I291" s="125">
        <f>G291*H291</f>
      </c>
      <c r="J291" s="125">
        <f>I291*0.1</f>
      </c>
      <c r="K291" s="125">
        <f>SUM(I291:J291)</f>
      </c>
      <c r="L291" s="175"/>
      <c r="M291" s="87"/>
      <c r="N291" s="87"/>
      <c r="O291" s="87"/>
      <c r="P291" s="87"/>
      <c r="Q291" s="87"/>
      <c r="R291" s="87"/>
      <c r="S291" s="87"/>
      <c r="T291" s="87"/>
    </row>
    <row x14ac:dyDescent="0.25" r="292" customHeight="1" ht="17.25">
      <c r="A292" s="178">
        <f>A291</f>
        <v>25569.375</v>
      </c>
      <c r="B292" s="186" t="s">
        <v>148</v>
      </c>
      <c r="C292" s="180"/>
      <c r="D292" s="180"/>
      <c r="E292" s="180"/>
      <c r="F292" s="180"/>
      <c r="G292" s="180">
        <f>SUM(C292:F292)</f>
      </c>
      <c r="H292" s="182">
        <v>6000</v>
      </c>
      <c r="I292" s="125">
        <f>G292*H292</f>
      </c>
      <c r="J292" s="125">
        <f>I292*0.1</f>
      </c>
      <c r="K292" s="125">
        <f>SUM(I292:J292)</f>
      </c>
      <c r="L292" s="175"/>
      <c r="M292" s="87"/>
      <c r="N292" s="87"/>
      <c r="O292" s="87"/>
      <c r="P292" s="87"/>
      <c r="Q292" s="87"/>
      <c r="R292" s="87"/>
      <c r="S292" s="87"/>
      <c r="T292" s="87"/>
    </row>
    <row x14ac:dyDescent="0.25" r="293" customHeight="1" ht="17.25">
      <c r="A293" s="178">
        <f>A292</f>
        <v>25569.375</v>
      </c>
      <c r="B293" s="179" t="s">
        <v>29</v>
      </c>
      <c r="C293" s="188">
        <v>12</v>
      </c>
      <c r="D293" s="180">
        <v>13</v>
      </c>
      <c r="E293" s="180">
        <v>13</v>
      </c>
      <c r="F293" s="180"/>
      <c r="G293" s="180">
        <f>SUM(C293:F293)</f>
      </c>
      <c r="H293" s="182">
        <v>5500</v>
      </c>
      <c r="I293" s="125">
        <f>G293*H293</f>
      </c>
      <c r="J293" s="125">
        <f>I293*0.1</f>
      </c>
      <c r="K293" s="125">
        <f>SUM(I293:J293)</f>
      </c>
      <c r="L293" s="175"/>
      <c r="M293" s="87"/>
      <c r="N293" s="87"/>
      <c r="O293" s="87"/>
      <c r="P293" s="87"/>
      <c r="Q293" s="87"/>
      <c r="R293" s="87"/>
      <c r="S293" s="87"/>
      <c r="T293" s="87"/>
    </row>
    <row x14ac:dyDescent="0.25" r="294" customHeight="1" ht="17.25">
      <c r="A294" s="178">
        <f>A293</f>
        <v>25569.375</v>
      </c>
      <c r="B294" s="179" t="s">
        <v>15</v>
      </c>
      <c r="C294" s="180"/>
      <c r="D294" s="180"/>
      <c r="E294" s="180"/>
      <c r="F294" s="180"/>
      <c r="G294" s="180">
        <f>SUM(C294:F294)</f>
      </c>
      <c r="H294" s="182">
        <v>4800</v>
      </c>
      <c r="I294" s="125">
        <f>G294*H294</f>
      </c>
      <c r="J294" s="125">
        <f>I294*0.1</f>
      </c>
      <c r="K294" s="125">
        <f>SUM(I294:J294)</f>
      </c>
      <c r="L294" s="175"/>
      <c r="M294" s="87"/>
      <c r="N294" s="87"/>
      <c r="O294" s="87"/>
      <c r="P294" s="87"/>
      <c r="Q294" s="87"/>
      <c r="R294" s="87"/>
      <c r="S294" s="87"/>
      <c r="T294" s="87"/>
    </row>
    <row x14ac:dyDescent="0.25" r="295" customHeight="1" ht="17.25">
      <c r="A295" s="178">
        <f>A294</f>
        <v>25569.375</v>
      </c>
      <c r="B295" s="179" t="s">
        <v>21</v>
      </c>
      <c r="C295" s="188">
        <v>7</v>
      </c>
      <c r="D295" s="180">
        <v>13</v>
      </c>
      <c r="E295" s="180"/>
      <c r="F295" s="180"/>
      <c r="G295" s="180">
        <f>SUM(C295:F295)</f>
      </c>
      <c r="H295" s="182">
        <v>5500</v>
      </c>
      <c r="I295" s="125">
        <f>G295*H295</f>
      </c>
      <c r="J295" s="125">
        <f>I295*0.1</f>
      </c>
      <c r="K295" s="125">
        <f>SUM(I295:J295)</f>
      </c>
      <c r="L295" s="175"/>
      <c r="M295" s="87"/>
      <c r="N295" s="87"/>
      <c r="O295" s="87"/>
      <c r="P295" s="87"/>
      <c r="Q295" s="87"/>
      <c r="R295" s="87"/>
      <c r="S295" s="87"/>
      <c r="T295" s="87"/>
    </row>
    <row x14ac:dyDescent="0.25" r="296" customHeight="1" ht="17.25">
      <c r="A296" s="178">
        <f>A295</f>
        <v>25569.375</v>
      </c>
      <c r="B296" s="179" t="s">
        <v>52</v>
      </c>
      <c r="C296" s="180"/>
      <c r="D296" s="180">
        <v>14</v>
      </c>
      <c r="E296" s="180">
        <v>10</v>
      </c>
      <c r="F296" s="180"/>
      <c r="G296" s="180">
        <f>SUM(C296:F296)</f>
      </c>
      <c r="H296" s="182">
        <v>5500</v>
      </c>
      <c r="I296" s="125">
        <f>G296*H296</f>
      </c>
      <c r="J296" s="125">
        <f>I296*0.1</f>
      </c>
      <c r="K296" s="125">
        <f>SUM(I296:J296)</f>
      </c>
      <c r="L296" s="175"/>
      <c r="M296" s="87"/>
      <c r="N296" s="87"/>
      <c r="O296" s="87"/>
      <c r="P296" s="87"/>
      <c r="Q296" s="87"/>
      <c r="R296" s="87"/>
      <c r="S296" s="87"/>
      <c r="T296" s="87"/>
    </row>
    <row x14ac:dyDescent="0.25" r="297" customHeight="1" ht="17.25">
      <c r="A297" s="178">
        <f>A296</f>
        <v>25569.375</v>
      </c>
      <c r="B297" s="186" t="s">
        <v>61</v>
      </c>
      <c r="C297" s="180"/>
      <c r="D297" s="180"/>
      <c r="E297" s="180"/>
      <c r="F297" s="180"/>
      <c r="G297" s="180">
        <f>SUM(C297:F297)</f>
      </c>
      <c r="H297" s="182">
        <v>5500</v>
      </c>
      <c r="I297" s="125">
        <f>G297*H297</f>
      </c>
      <c r="J297" s="125">
        <f>I297*0.1</f>
      </c>
      <c r="K297" s="125">
        <f>SUM(I297:J297)</f>
      </c>
      <c r="L297" s="175"/>
      <c r="M297" s="87"/>
      <c r="N297" s="87"/>
      <c r="O297" s="87"/>
      <c r="P297" s="87"/>
      <c r="Q297" s="87"/>
      <c r="R297" s="87"/>
      <c r="S297" s="87"/>
      <c r="T297" s="87"/>
    </row>
    <row x14ac:dyDescent="0.25" r="298" customHeight="1" ht="17.25">
      <c r="A298" s="178">
        <f>A297</f>
        <v>25569.375</v>
      </c>
      <c r="B298" s="179" t="s">
        <v>33</v>
      </c>
      <c r="C298" s="180"/>
      <c r="D298" s="180"/>
      <c r="E298" s="180"/>
      <c r="F298" s="180"/>
      <c r="G298" s="180">
        <f>SUM(C298:F298)</f>
      </c>
      <c r="H298" s="182">
        <v>5500</v>
      </c>
      <c r="I298" s="125">
        <f>G298*H298</f>
      </c>
      <c r="J298" s="125">
        <f>I298*0.1</f>
      </c>
      <c r="K298" s="125">
        <f>SUM(I298:J298)</f>
      </c>
      <c r="L298" s="175"/>
      <c r="M298" s="87"/>
      <c r="N298" s="87"/>
      <c r="O298" s="87"/>
      <c r="P298" s="87"/>
      <c r="Q298" s="87"/>
      <c r="R298" s="87"/>
      <c r="S298" s="87"/>
      <c r="T298" s="87"/>
    </row>
    <row x14ac:dyDescent="0.25" r="299" customHeight="1" ht="17.25">
      <c r="A299" s="178">
        <f>A298</f>
        <v>25569.375</v>
      </c>
      <c r="B299" s="186" t="s">
        <v>37</v>
      </c>
      <c r="C299" s="180"/>
      <c r="D299" s="180">
        <v>5</v>
      </c>
      <c r="E299" s="180"/>
      <c r="F299" s="180"/>
      <c r="G299" s="180">
        <f>SUM(C299:F299)</f>
      </c>
      <c r="H299" s="182">
        <v>6500</v>
      </c>
      <c r="I299" s="125">
        <f>G299*H299</f>
      </c>
      <c r="J299" s="125">
        <f>I299*0.1</f>
      </c>
      <c r="K299" s="125">
        <f>SUM(I299:J299)</f>
      </c>
      <c r="L299" s="175"/>
      <c r="M299" s="87"/>
      <c r="N299" s="87"/>
      <c r="O299" s="87"/>
      <c r="P299" s="87"/>
      <c r="Q299" s="87"/>
      <c r="R299" s="87"/>
      <c r="S299" s="87"/>
      <c r="T299" s="87"/>
    </row>
    <row x14ac:dyDescent="0.25" r="300" customHeight="1" ht="17.25">
      <c r="A300" s="178">
        <f>A299</f>
        <v>25569.375</v>
      </c>
      <c r="B300" s="186" t="s">
        <v>64</v>
      </c>
      <c r="C300" s="180"/>
      <c r="D300" s="180"/>
      <c r="E300" s="180"/>
      <c r="F300" s="180"/>
      <c r="G300" s="180">
        <f>SUM(C300:F300)</f>
      </c>
      <c r="H300" s="182">
        <v>5500</v>
      </c>
      <c r="I300" s="125">
        <f>G300*H300</f>
      </c>
      <c r="J300" s="125">
        <f>I300*0.1</f>
      </c>
      <c r="K300" s="125">
        <f>SUM(I300:J300)</f>
      </c>
      <c r="L300" s="175"/>
      <c r="M300" s="87"/>
      <c r="N300" s="87"/>
      <c r="O300" s="87"/>
      <c r="P300" s="87"/>
      <c r="Q300" s="87"/>
      <c r="R300" s="87"/>
      <c r="S300" s="87"/>
      <c r="T300" s="87"/>
    </row>
    <row x14ac:dyDescent="0.25" r="301" customHeight="1" ht="17.25">
      <c r="A301" s="178">
        <f>A300</f>
        <v>25569.375</v>
      </c>
      <c r="B301" s="179" t="s">
        <v>25</v>
      </c>
      <c r="C301" s="180"/>
      <c r="D301" s="180"/>
      <c r="E301" s="180"/>
      <c r="F301" s="180"/>
      <c r="G301" s="180">
        <f>SUM(C301:F301)</f>
      </c>
      <c r="H301" s="182">
        <v>6000</v>
      </c>
      <c r="I301" s="125">
        <f>G301*H301</f>
      </c>
      <c r="J301" s="125">
        <f>I301*0.1</f>
      </c>
      <c r="K301" s="125">
        <f>SUM(I301:J301)</f>
      </c>
      <c r="L301" s="175"/>
      <c r="M301" s="87"/>
      <c r="N301" s="87"/>
      <c r="O301" s="87"/>
      <c r="P301" s="87"/>
      <c r="Q301" s="87"/>
      <c r="R301" s="87"/>
      <c r="S301" s="87"/>
      <c r="T301" s="87"/>
    </row>
    <row x14ac:dyDescent="0.25" r="302" customHeight="1" ht="17.25">
      <c r="A302" s="178">
        <f>A301</f>
        <v>25569.375</v>
      </c>
      <c r="B302" s="186" t="s">
        <v>76</v>
      </c>
      <c r="C302" s="188"/>
      <c r="D302" s="180"/>
      <c r="E302" s="180"/>
      <c r="F302" s="180"/>
      <c r="G302" s="180">
        <f>SUM(C302:F302)</f>
      </c>
      <c r="H302" s="125">
        <v>6000</v>
      </c>
      <c r="I302" s="125">
        <f>G302*H302</f>
      </c>
      <c r="J302" s="125">
        <f>I302*0.1</f>
      </c>
      <c r="K302" s="125">
        <f>SUM(I302:J302)</f>
      </c>
      <c r="L302" s="175"/>
      <c r="M302" s="87"/>
      <c r="N302" s="87"/>
      <c r="O302" s="87"/>
      <c r="P302" s="87"/>
      <c r="Q302" s="87"/>
      <c r="R302" s="87"/>
      <c r="S302" s="87"/>
      <c r="T302" s="87"/>
    </row>
    <row x14ac:dyDescent="0.25" r="303" customHeight="1" ht="17.25">
      <c r="A303" s="178">
        <f>A302</f>
        <v>25569.375</v>
      </c>
      <c r="B303" s="186" t="s">
        <v>149</v>
      </c>
      <c r="C303" s="180"/>
      <c r="D303" s="180">
        <v>33</v>
      </c>
      <c r="E303" s="180"/>
      <c r="F303" s="180"/>
      <c r="G303" s="180">
        <f>SUM(C303:F303)</f>
      </c>
      <c r="H303" s="125">
        <v>6000</v>
      </c>
      <c r="I303" s="125">
        <f>G303*H303</f>
      </c>
      <c r="J303" s="125">
        <f>I303*0.1</f>
      </c>
      <c r="K303" s="125">
        <f>SUM(I303:J303)</f>
      </c>
      <c r="L303" s="175"/>
      <c r="M303" s="87"/>
      <c r="N303" s="87"/>
      <c r="O303" s="87"/>
      <c r="P303" s="87"/>
      <c r="Q303" s="87"/>
      <c r="R303" s="87"/>
      <c r="S303" s="87"/>
      <c r="T303" s="87"/>
    </row>
    <row x14ac:dyDescent="0.25" r="304" customHeight="1" ht="17.25">
      <c r="A304" s="178">
        <f>A303</f>
        <v>25569.375</v>
      </c>
      <c r="B304" s="186" t="s">
        <v>43</v>
      </c>
      <c r="C304" s="180"/>
      <c r="D304" s="180"/>
      <c r="E304" s="180"/>
      <c r="F304" s="180"/>
      <c r="G304" s="180">
        <f>SUM(C304:F304)</f>
      </c>
      <c r="H304" s="125">
        <v>6000</v>
      </c>
      <c r="I304" s="125">
        <f>G304*H304</f>
      </c>
      <c r="J304" s="125">
        <f>I304*0.1</f>
      </c>
      <c r="K304" s="125">
        <f>SUM(I304:J304)</f>
      </c>
      <c r="L304" s="175"/>
      <c r="M304" s="87"/>
      <c r="N304" s="87"/>
      <c r="O304" s="87"/>
      <c r="P304" s="87"/>
      <c r="Q304" s="87"/>
      <c r="R304" s="87"/>
      <c r="S304" s="87"/>
      <c r="T304" s="87"/>
    </row>
    <row x14ac:dyDescent="0.25" r="305" customHeight="1" ht="17.25">
      <c r="A305" s="178">
        <f>A304</f>
        <v>25569.375</v>
      </c>
      <c r="B305" s="186" t="s">
        <v>18</v>
      </c>
      <c r="C305" s="180"/>
      <c r="D305" s="180">
        <v>7</v>
      </c>
      <c r="E305" s="180">
        <v>7</v>
      </c>
      <c r="F305" s="180">
        <v>6</v>
      </c>
      <c r="G305" s="180">
        <f>SUM(C305:F305)</f>
      </c>
      <c r="H305" s="125">
        <v>6000</v>
      </c>
      <c r="I305" s="125">
        <f>G305*H305</f>
      </c>
      <c r="J305" s="125">
        <f>I305*0.1</f>
      </c>
      <c r="K305" s="125">
        <f>SUM(I305:J305)</f>
      </c>
      <c r="L305" s="175"/>
      <c r="M305" s="87"/>
      <c r="N305" s="87"/>
      <c r="O305" s="87"/>
      <c r="P305" s="87"/>
      <c r="Q305" s="87"/>
      <c r="R305" s="87"/>
      <c r="S305" s="87"/>
      <c r="T305" s="87"/>
    </row>
    <row x14ac:dyDescent="0.25" r="306" customHeight="1" ht="17.25">
      <c r="A306" s="178">
        <f>A305</f>
        <v>25569.375</v>
      </c>
      <c r="B306" s="186" t="s">
        <v>82</v>
      </c>
      <c r="C306" s="188"/>
      <c r="D306" s="180"/>
      <c r="E306" s="180"/>
      <c r="F306" s="180"/>
      <c r="G306" s="180">
        <f>SUM(C306:F306)</f>
      </c>
      <c r="H306" s="125">
        <v>5000</v>
      </c>
      <c r="I306" s="125">
        <f>G306*H306</f>
      </c>
      <c r="J306" s="125">
        <f>I306*0.1</f>
      </c>
      <c r="K306" s="125">
        <f>SUM(I306:J306)</f>
      </c>
      <c r="L306" s="175"/>
      <c r="M306" s="87"/>
      <c r="N306" s="87"/>
      <c r="O306" s="87"/>
      <c r="P306" s="87"/>
      <c r="Q306" s="87"/>
      <c r="R306" s="87"/>
      <c r="S306" s="87"/>
      <c r="T306" s="87"/>
    </row>
    <row x14ac:dyDescent="0.25" r="307" customHeight="1" ht="17.25">
      <c r="A307" s="178">
        <f>A306</f>
        <v>25569.375</v>
      </c>
      <c r="B307" s="186" t="s">
        <v>151</v>
      </c>
      <c r="C307" s="180"/>
      <c r="D307" s="180"/>
      <c r="E307" s="180"/>
      <c r="F307" s="180"/>
      <c r="G307" s="180">
        <f>SUM(C307:F307)</f>
      </c>
      <c r="H307" s="125">
        <v>5000</v>
      </c>
      <c r="I307" s="125">
        <f>G307*H307</f>
      </c>
      <c r="J307" s="125">
        <f>I307*0.1</f>
      </c>
      <c r="K307" s="125">
        <f>SUM(I307:J307)</f>
      </c>
      <c r="L307" s="175"/>
      <c r="M307" s="87"/>
      <c r="N307" s="87"/>
      <c r="O307" s="87"/>
      <c r="P307" s="87"/>
      <c r="Q307" s="87"/>
      <c r="R307" s="87"/>
      <c r="S307" s="87"/>
      <c r="T307" s="87"/>
    </row>
    <row x14ac:dyDescent="0.25" r="308" customHeight="1" ht="17.25">
      <c r="A308" s="178">
        <f>A307</f>
        <v>25569.375</v>
      </c>
      <c r="B308" s="186" t="s">
        <v>23</v>
      </c>
      <c r="C308" s="180"/>
      <c r="D308" s="180"/>
      <c r="E308" s="180"/>
      <c r="F308" s="180"/>
      <c r="G308" s="180">
        <f>SUM(C308:F308)</f>
      </c>
      <c r="H308" s="125">
        <v>6000</v>
      </c>
      <c r="I308" s="125">
        <f>G308*H308</f>
      </c>
      <c r="J308" s="125">
        <f>I308*0.1</f>
      </c>
      <c r="K308" s="125">
        <f>SUM(I308:J308)</f>
      </c>
      <c r="L308" s="175"/>
      <c r="M308" s="87"/>
      <c r="N308" s="87"/>
      <c r="O308" s="87"/>
      <c r="P308" s="87"/>
      <c r="Q308" s="87"/>
      <c r="R308" s="87"/>
      <c r="S308" s="87"/>
      <c r="T308" s="87"/>
    </row>
    <row x14ac:dyDescent="0.25" r="309" customHeight="1" ht="17.25">
      <c r="A309" s="178">
        <f>A308</f>
        <v>25569.375</v>
      </c>
      <c r="B309" s="186" t="s">
        <v>40</v>
      </c>
      <c r="C309" s="180"/>
      <c r="D309" s="180"/>
      <c r="E309" s="180"/>
      <c r="F309" s="180"/>
      <c r="G309" s="180">
        <f>SUM(C309:F309)</f>
      </c>
      <c r="H309" s="125">
        <v>6500</v>
      </c>
      <c r="I309" s="125">
        <f>G309*H309</f>
      </c>
      <c r="J309" s="125">
        <f>I309*0.1</f>
      </c>
      <c r="K309" s="125">
        <f>SUM(I309:J309)</f>
      </c>
      <c r="L309" s="175"/>
      <c r="M309" s="87"/>
      <c r="N309" s="87"/>
      <c r="O309" s="87"/>
      <c r="P309" s="87"/>
      <c r="Q309" s="87"/>
      <c r="R309" s="87"/>
      <c r="S309" s="87"/>
      <c r="T309" s="87"/>
    </row>
    <row x14ac:dyDescent="0.25" r="310" customHeight="1" ht="17.25">
      <c r="A310" s="178">
        <f>A309</f>
        <v>25569.375</v>
      </c>
      <c r="B310" s="186" t="s">
        <v>86</v>
      </c>
      <c r="C310" s="180"/>
      <c r="D310" s="180">
        <v>5</v>
      </c>
      <c r="E310" s="180"/>
      <c r="F310" s="180"/>
      <c r="G310" s="180">
        <f>SUM(C310:F310)</f>
      </c>
      <c r="H310" s="125">
        <v>6000</v>
      </c>
      <c r="I310" s="125">
        <f>G310*H310</f>
      </c>
      <c r="J310" s="125">
        <f>I310*0.1</f>
      </c>
      <c r="K310" s="125">
        <f>SUM(I310:J310)</f>
      </c>
      <c r="L310" s="175"/>
      <c r="M310" s="87"/>
      <c r="N310" s="87"/>
      <c r="O310" s="87"/>
      <c r="P310" s="87"/>
      <c r="Q310" s="87"/>
      <c r="R310" s="87"/>
      <c r="S310" s="87"/>
      <c r="T310" s="87"/>
    </row>
    <row x14ac:dyDescent="0.25" r="311" customHeight="1" ht="17.25">
      <c r="A311" s="178">
        <f>A310</f>
        <v>25569.375</v>
      </c>
      <c r="B311" s="186" t="s">
        <v>152</v>
      </c>
      <c r="C311" s="180"/>
      <c r="D311" s="180"/>
      <c r="E311" s="180"/>
      <c r="F311" s="180"/>
      <c r="G311" s="180">
        <f>SUM(C311:F311)</f>
      </c>
      <c r="H311" s="125">
        <v>6000</v>
      </c>
      <c r="I311" s="125">
        <f>G311*H311</f>
      </c>
      <c r="J311" s="125">
        <f>I311*0.1</f>
      </c>
      <c r="K311" s="125">
        <f>SUM(I311:J311)</f>
      </c>
      <c r="L311" s="175"/>
      <c r="M311" s="87"/>
      <c r="N311" s="87"/>
      <c r="O311" s="87"/>
      <c r="P311" s="87"/>
      <c r="Q311" s="87"/>
      <c r="R311" s="87"/>
      <c r="S311" s="87"/>
      <c r="T311" s="87"/>
    </row>
    <row x14ac:dyDescent="0.25" r="312" customHeight="1" ht="17.25">
      <c r="A312" s="178">
        <f>A311</f>
        <v>25569.375</v>
      </c>
      <c r="B312" s="186" t="s">
        <v>153</v>
      </c>
      <c r="C312" s="180"/>
      <c r="D312" s="180"/>
      <c r="E312" s="180"/>
      <c r="F312" s="180"/>
      <c r="G312" s="180">
        <f>SUM(C312:F312)</f>
      </c>
      <c r="H312" s="125">
        <v>6000</v>
      </c>
      <c r="I312" s="125">
        <f>G312*H312</f>
      </c>
      <c r="J312" s="125">
        <f>I312*0.1</f>
      </c>
      <c r="K312" s="125">
        <f>SUM(I312:J312)</f>
      </c>
      <c r="L312" s="175"/>
      <c r="M312" s="87"/>
      <c r="N312" s="87"/>
      <c r="O312" s="87"/>
      <c r="P312" s="87"/>
      <c r="Q312" s="87"/>
      <c r="R312" s="87"/>
      <c r="S312" s="87"/>
      <c r="T312" s="87"/>
    </row>
    <row x14ac:dyDescent="0.25" r="313" customHeight="1" ht="17.25">
      <c r="A313" s="178">
        <f>A312</f>
        <v>25569.375</v>
      </c>
      <c r="B313" s="186" t="s">
        <v>46</v>
      </c>
      <c r="C313" s="180"/>
      <c r="D313" s="180"/>
      <c r="E313" s="180"/>
      <c r="F313" s="180"/>
      <c r="G313" s="180">
        <f>SUM(C313:F313)</f>
      </c>
      <c r="H313" s="125">
        <v>5500</v>
      </c>
      <c r="I313" s="125">
        <f>G313*H313</f>
      </c>
      <c r="J313" s="125">
        <f>I313*0.1</f>
      </c>
      <c r="K313" s="125">
        <f>SUM(I313:J313)</f>
      </c>
      <c r="L313" s="175"/>
      <c r="M313" s="87"/>
      <c r="N313" s="87"/>
      <c r="O313" s="87"/>
      <c r="P313" s="87"/>
      <c r="Q313" s="87"/>
      <c r="R313" s="87"/>
      <c r="S313" s="87"/>
      <c r="T313" s="87"/>
    </row>
    <row x14ac:dyDescent="0.25" r="314" customHeight="1" ht="17.25">
      <c r="A314" s="178">
        <f>A313</f>
        <v>25569.375</v>
      </c>
      <c r="B314" s="186" t="s">
        <v>154</v>
      </c>
      <c r="C314" s="180"/>
      <c r="D314" s="180"/>
      <c r="E314" s="180"/>
      <c r="F314" s="180"/>
      <c r="G314" s="180">
        <f>SUM(C314:F314)</f>
      </c>
      <c r="H314" s="125">
        <v>6500</v>
      </c>
      <c r="I314" s="125">
        <f>G314*H314</f>
      </c>
      <c r="J314" s="125">
        <f>I314*0.1</f>
      </c>
      <c r="K314" s="125">
        <f>SUM(I314:J314)</f>
      </c>
      <c r="L314" s="175"/>
      <c r="M314" s="87"/>
      <c r="N314" s="87"/>
      <c r="O314" s="87"/>
      <c r="P314" s="87"/>
      <c r="Q314" s="87"/>
      <c r="R314" s="87"/>
      <c r="S314" s="87"/>
      <c r="T314" s="87"/>
    </row>
    <row x14ac:dyDescent="0.25" r="315" customHeight="1" ht="17.25">
      <c r="A315" s="178">
        <f>A314</f>
        <v>25569.375</v>
      </c>
      <c r="B315" s="186"/>
      <c r="C315" s="180"/>
      <c r="D315" s="180"/>
      <c r="E315" s="180"/>
      <c r="F315" s="180"/>
      <c r="G315" s="180">
        <f>SUM(C315:F315)</f>
      </c>
      <c r="H315" s="125"/>
      <c r="I315" s="125">
        <f>G315*H315</f>
      </c>
      <c r="J315" s="125">
        <f>I315*0.1</f>
      </c>
      <c r="K315" s="125">
        <f>SUM(I315:J315)</f>
      </c>
      <c r="L315" s="175"/>
      <c r="M315" s="87"/>
      <c r="N315" s="87"/>
      <c r="O315" s="87"/>
      <c r="P315" s="87"/>
      <c r="Q315" s="87"/>
      <c r="R315" s="87"/>
      <c r="S315" s="87"/>
      <c r="T315" s="87"/>
    </row>
    <row x14ac:dyDescent="0.25" r="316" customHeight="1" ht="17.25">
      <c r="A316" s="178">
        <f>A315</f>
        <v>25569.375</v>
      </c>
      <c r="B316" s="179"/>
      <c r="C316" s="180"/>
      <c r="D316" s="180"/>
      <c r="E316" s="180"/>
      <c r="F316" s="180"/>
      <c r="G316" s="180">
        <f>SUM(C316:F316)</f>
      </c>
      <c r="H316" s="125"/>
      <c r="I316" s="125">
        <f>G316*H316</f>
      </c>
      <c r="J316" s="125">
        <f>I316*0.1</f>
      </c>
      <c r="K316" s="125">
        <f>SUM(I316:J316)</f>
      </c>
      <c r="L316" s="175"/>
      <c r="M316" s="87"/>
      <c r="N316" s="87"/>
      <c r="O316" s="87"/>
      <c r="P316" s="87"/>
      <c r="Q316" s="87"/>
      <c r="R316" s="87"/>
      <c r="S316" s="87"/>
      <c r="T316" s="87"/>
    </row>
    <row x14ac:dyDescent="0.25" r="317" customHeight="1" ht="17.25">
      <c r="A317" s="189">
        <f>A316</f>
        <v>25569.375</v>
      </c>
      <c r="B317" s="190" t="s">
        <v>155</v>
      </c>
      <c r="C317" s="191">
        <f>SUM(C274:C316)</f>
      </c>
      <c r="D317" s="191">
        <f>SUM(D274:D316)</f>
      </c>
      <c r="E317" s="191">
        <f>SUM(E274:E316)</f>
      </c>
      <c r="F317" s="191">
        <f>SUM(F274:F316)</f>
      </c>
      <c r="G317" s="191">
        <f>SUM(G274:G316)</f>
      </c>
      <c r="H317" s="191"/>
      <c r="I317" s="191">
        <f>SUM(I274:I316)</f>
      </c>
      <c r="J317" s="191">
        <f>I317*0.1</f>
      </c>
      <c r="K317" s="191">
        <f>SUM(K274:K316)</f>
      </c>
      <c r="L317" s="175"/>
      <c r="M317" s="87"/>
      <c r="N317" s="87"/>
      <c r="O317" s="87"/>
      <c r="P317" s="87"/>
      <c r="Q317" s="87"/>
      <c r="R317" s="87"/>
      <c r="S317" s="87"/>
      <c r="T317" s="87"/>
    </row>
    <row x14ac:dyDescent="0.25" r="318" customHeight="1" ht="17.25">
      <c r="A318" s="178">
        <f>A317</f>
        <v>25569.375</v>
      </c>
      <c r="B318" s="186" t="s">
        <v>113</v>
      </c>
      <c r="C318" s="180"/>
      <c r="D318" s="180">
        <v>30</v>
      </c>
      <c r="E318" s="180"/>
      <c r="F318" s="180"/>
      <c r="G318" s="180">
        <f>SUM(C318:F318)</f>
      </c>
      <c r="H318" s="125">
        <v>6500</v>
      </c>
      <c r="I318" s="125">
        <f>G318*H318</f>
      </c>
      <c r="J318" s="185"/>
      <c r="K318" s="125">
        <f>SUM(I318:J318)</f>
      </c>
      <c r="L318" s="175"/>
      <c r="M318" s="87"/>
      <c r="N318" s="87"/>
      <c r="O318" s="87"/>
      <c r="P318" s="87"/>
      <c r="Q318" s="87"/>
      <c r="R318" s="87"/>
      <c r="S318" s="87"/>
      <c r="T318" s="87"/>
    </row>
    <row x14ac:dyDescent="0.25" r="319" customHeight="1" ht="17.25">
      <c r="A319" s="178">
        <f>A318</f>
        <v>25569.375</v>
      </c>
      <c r="B319" s="186" t="s">
        <v>156</v>
      </c>
      <c r="C319" s="180"/>
      <c r="D319" s="180">
        <v>9</v>
      </c>
      <c r="E319" s="180"/>
      <c r="F319" s="180"/>
      <c r="G319" s="180">
        <f>SUM(C319:F319)</f>
      </c>
      <c r="H319" s="125">
        <v>6500</v>
      </c>
      <c r="I319" s="125">
        <f>G319*H319</f>
      </c>
      <c r="J319" s="185"/>
      <c r="K319" s="125">
        <f>SUM(I319:J319)</f>
      </c>
      <c r="L319" s="175"/>
      <c r="M319" s="87"/>
      <c r="N319" s="87"/>
      <c r="O319" s="87"/>
      <c r="P319" s="87"/>
      <c r="Q319" s="87"/>
      <c r="R319" s="87"/>
      <c r="S319" s="87"/>
      <c r="T319" s="87"/>
    </row>
    <row x14ac:dyDescent="0.25" r="320" customHeight="1" ht="17.25">
      <c r="A320" s="178">
        <f>A319</f>
        <v>25569.375</v>
      </c>
      <c r="B320" s="186" t="s">
        <v>112</v>
      </c>
      <c r="C320" s="180"/>
      <c r="D320" s="180">
        <v>3</v>
      </c>
      <c r="E320" s="180"/>
      <c r="F320" s="180"/>
      <c r="G320" s="180">
        <f>SUM(C320:F320)</f>
      </c>
      <c r="H320" s="125">
        <v>6900</v>
      </c>
      <c r="I320" s="125">
        <f>G320*H320</f>
      </c>
      <c r="J320" s="185"/>
      <c r="K320" s="125">
        <f>SUM(I320:J320)</f>
      </c>
      <c r="L320" s="175"/>
      <c r="M320" s="87"/>
      <c r="N320" s="87"/>
      <c r="O320" s="87"/>
      <c r="P320" s="87"/>
      <c r="Q320" s="87"/>
      <c r="R320" s="87"/>
      <c r="S320" s="87"/>
      <c r="T320" s="87"/>
    </row>
    <row x14ac:dyDescent="0.25" r="321" customHeight="1" ht="17.25">
      <c r="A321" s="178">
        <f>A320</f>
        <v>25569.375</v>
      </c>
      <c r="B321" s="179"/>
      <c r="C321" s="180"/>
      <c r="D321" s="180"/>
      <c r="E321" s="180"/>
      <c r="F321" s="180"/>
      <c r="G321" s="180">
        <f>SUM(C321:F321)</f>
      </c>
      <c r="H321" s="125"/>
      <c r="I321" s="125">
        <f>G321*H321</f>
      </c>
      <c r="J321" s="185"/>
      <c r="K321" s="125">
        <f>SUM(I321:J321)</f>
      </c>
      <c r="L321" s="175"/>
      <c r="M321" s="87"/>
      <c r="N321" s="87"/>
      <c r="O321" s="87"/>
      <c r="P321" s="87"/>
      <c r="Q321" s="87"/>
      <c r="R321" s="87"/>
      <c r="S321" s="87"/>
      <c r="T321" s="87"/>
    </row>
    <row x14ac:dyDescent="0.25" r="322" customHeight="1" ht="17.25">
      <c r="A322" s="178">
        <f>A321</f>
        <v>25569.375</v>
      </c>
      <c r="B322" s="179"/>
      <c r="C322" s="180"/>
      <c r="D322" s="180"/>
      <c r="E322" s="180"/>
      <c r="F322" s="180"/>
      <c r="G322" s="180">
        <f>SUM(C322:F322)</f>
      </c>
      <c r="H322" s="125"/>
      <c r="I322" s="125">
        <f>G322*H322</f>
      </c>
      <c r="J322" s="185"/>
      <c r="K322" s="125">
        <f>SUM(I322:J322)</f>
      </c>
      <c r="L322" s="175"/>
      <c r="M322" s="87"/>
      <c r="N322" s="87"/>
      <c r="O322" s="87"/>
      <c r="P322" s="87"/>
      <c r="Q322" s="87"/>
      <c r="R322" s="87"/>
      <c r="S322" s="87"/>
      <c r="T322" s="87"/>
    </row>
    <row x14ac:dyDescent="0.25" r="323" customHeight="1" ht="17.25">
      <c r="A323" s="178">
        <f>A322</f>
        <v>25569.375</v>
      </c>
      <c r="B323" s="179"/>
      <c r="C323" s="180"/>
      <c r="D323" s="180"/>
      <c r="E323" s="180"/>
      <c r="F323" s="180"/>
      <c r="G323" s="180">
        <f>SUM(C323:F323)</f>
      </c>
      <c r="H323" s="125"/>
      <c r="I323" s="125">
        <f>G323*H323</f>
      </c>
      <c r="J323" s="185"/>
      <c r="K323" s="125">
        <f>SUM(I323:J323)</f>
      </c>
      <c r="L323" s="175"/>
      <c r="M323" s="87"/>
      <c r="N323" s="87"/>
      <c r="O323" s="87"/>
      <c r="P323" s="87"/>
      <c r="Q323" s="87"/>
      <c r="R323" s="87"/>
      <c r="S323" s="87"/>
      <c r="T323" s="87"/>
    </row>
    <row x14ac:dyDescent="0.25" r="324" customHeight="1" ht="17.25">
      <c r="A324" s="178">
        <f>A323</f>
        <v>25569.375</v>
      </c>
      <c r="B324" s="179"/>
      <c r="C324" s="180"/>
      <c r="D324" s="180"/>
      <c r="E324" s="180"/>
      <c r="F324" s="180"/>
      <c r="G324" s="180">
        <f>SUM(C324:F324)</f>
      </c>
      <c r="H324" s="125"/>
      <c r="I324" s="125">
        <f>G324*H324</f>
      </c>
      <c r="J324" s="185"/>
      <c r="K324" s="125">
        <f>SUM(I324:J324)</f>
      </c>
      <c r="L324" s="175"/>
      <c r="M324" s="87"/>
      <c r="N324" s="87"/>
      <c r="O324" s="87"/>
      <c r="P324" s="87"/>
      <c r="Q324" s="87"/>
      <c r="R324" s="87"/>
      <c r="S324" s="87"/>
      <c r="T324" s="87"/>
    </row>
    <row x14ac:dyDescent="0.25" r="325" customHeight="1" ht="17.25">
      <c r="A325" s="178">
        <f>A324</f>
        <v>25569.375</v>
      </c>
      <c r="B325" s="179"/>
      <c r="C325" s="180"/>
      <c r="D325" s="180"/>
      <c r="E325" s="180"/>
      <c r="F325" s="180"/>
      <c r="G325" s="180">
        <f>SUM(C325:F325)</f>
      </c>
      <c r="H325" s="125"/>
      <c r="I325" s="125">
        <f>G325*H325</f>
      </c>
      <c r="J325" s="185"/>
      <c r="K325" s="125">
        <f>SUM(I325:J325)</f>
      </c>
      <c r="L325" s="175"/>
      <c r="M325" s="87"/>
      <c r="N325" s="87"/>
      <c r="O325" s="87"/>
      <c r="P325" s="87"/>
      <c r="Q325" s="87"/>
      <c r="R325" s="87"/>
      <c r="S325" s="87"/>
      <c r="T325" s="87"/>
    </row>
    <row x14ac:dyDescent="0.25" r="326" customHeight="1" ht="17.25">
      <c r="A326" s="189">
        <f>A325</f>
        <v>25569.375</v>
      </c>
      <c r="B326" s="190" t="s">
        <v>157</v>
      </c>
      <c r="C326" s="191">
        <f>SUM(C318:C325)</f>
      </c>
      <c r="D326" s="191">
        <f>SUM(D318:D325)</f>
      </c>
      <c r="E326" s="191">
        <f>SUM(E318:E325)</f>
      </c>
      <c r="F326" s="191">
        <f>SUM(F318:F325)</f>
      </c>
      <c r="G326" s="191">
        <f>SUM(G318:G325)</f>
      </c>
      <c r="H326" s="191"/>
      <c r="I326" s="191">
        <f>SUM(I318:I325)</f>
      </c>
      <c r="J326" s="191">
        <f>SUM(J318:J325)</f>
      </c>
      <c r="K326" s="191">
        <f>SUM(K318:K325)</f>
      </c>
      <c r="L326" s="175"/>
      <c r="M326" s="87"/>
      <c r="N326" s="87"/>
      <c r="O326" s="87"/>
      <c r="P326" s="87"/>
      <c r="Q326" s="87"/>
      <c r="R326" s="87"/>
      <c r="S326" s="87"/>
      <c r="T326" s="87"/>
    </row>
    <row x14ac:dyDescent="0.25" r="327" customHeight="1" ht="17.25" hidden="1">
      <c r="A327" s="172" t="s">
        <v>128</v>
      </c>
      <c r="B327" s="173" t="s">
        <v>2</v>
      </c>
      <c r="C327" s="174" t="s">
        <v>129</v>
      </c>
      <c r="D327" s="174" t="s">
        <v>130</v>
      </c>
      <c r="E327" s="174" t="s">
        <v>131</v>
      </c>
      <c r="F327" s="174" t="s">
        <v>132</v>
      </c>
      <c r="G327" s="174" t="s">
        <v>133</v>
      </c>
      <c r="H327" s="174" t="s">
        <v>7</v>
      </c>
      <c r="I327" s="174" t="s">
        <v>134</v>
      </c>
      <c r="J327" s="174" t="s">
        <v>90</v>
      </c>
      <c r="K327" s="174" t="s">
        <v>135</v>
      </c>
      <c r="L327" s="175"/>
      <c r="M327" s="87"/>
      <c r="N327" s="87"/>
      <c r="O327" s="87"/>
      <c r="P327" s="87"/>
      <c r="Q327" s="87"/>
      <c r="R327" s="87"/>
      <c r="S327" s="87"/>
      <c r="T327" s="87"/>
    </row>
    <row x14ac:dyDescent="0.25" r="328" customHeight="1" ht="17.25">
      <c r="A328" s="178">
        <f>A326+1</f>
        <v>25569.375</v>
      </c>
      <c r="B328" s="179" t="s">
        <v>137</v>
      </c>
      <c r="C328" s="180"/>
      <c r="D328" s="181"/>
      <c r="E328" s="180"/>
      <c r="F328" s="180"/>
      <c r="G328" s="180">
        <f>SUM(C328:F328)</f>
      </c>
      <c r="H328" s="182">
        <v>4500</v>
      </c>
      <c r="I328" s="125">
        <f>G328*H328</f>
      </c>
      <c r="J328" s="125">
        <f>I328*0.1</f>
      </c>
      <c r="K328" s="125">
        <f>SUM(I328:J328)</f>
      </c>
      <c r="L328" s="175"/>
      <c r="M328" s="87"/>
      <c r="N328" s="87"/>
      <c r="O328" s="87"/>
      <c r="P328" s="87"/>
      <c r="Q328" s="87"/>
      <c r="R328" s="87"/>
      <c r="S328" s="87"/>
      <c r="T328" s="87"/>
    </row>
    <row x14ac:dyDescent="0.25" r="329" customHeight="1" ht="17.25">
      <c r="A329" s="178">
        <f>A328</f>
        <v>25569.375</v>
      </c>
      <c r="B329" s="179" t="s">
        <v>13</v>
      </c>
      <c r="C329" s="180"/>
      <c r="D329" s="180"/>
      <c r="E329" s="180"/>
      <c r="F329" s="180"/>
      <c r="G329" s="180">
        <f>SUM(C329:F329)</f>
      </c>
      <c r="H329" s="182">
        <v>6000</v>
      </c>
      <c r="I329" s="125">
        <f>G329*H329</f>
      </c>
      <c r="J329" s="125">
        <f>I329*0.1</f>
      </c>
      <c r="K329" s="125">
        <f>SUM(I329:J329)</f>
      </c>
      <c r="L329" s="175"/>
      <c r="M329" s="87"/>
      <c r="N329" s="87"/>
      <c r="O329" s="87"/>
      <c r="P329" s="87"/>
      <c r="Q329" s="87"/>
      <c r="R329" s="87"/>
      <c r="S329" s="87"/>
      <c r="T329" s="87"/>
    </row>
    <row x14ac:dyDescent="0.25" r="330" customHeight="1" ht="17.25">
      <c r="A330" s="178">
        <f>A329</f>
        <v>25569.375</v>
      </c>
      <c r="B330" s="179" t="s">
        <v>58</v>
      </c>
      <c r="C330" s="183"/>
      <c r="D330" s="180"/>
      <c r="E330" s="180"/>
      <c r="F330" s="180"/>
      <c r="G330" s="180">
        <f>SUM(C330:F330)</f>
      </c>
      <c r="H330" s="182">
        <v>5500</v>
      </c>
      <c r="I330" s="125">
        <f>G330*H330</f>
      </c>
      <c r="J330" s="125">
        <f>I330*0.1</f>
      </c>
      <c r="K330" s="125">
        <f>SUM(I330:J330)</f>
      </c>
      <c r="L330" s="175"/>
      <c r="M330" s="87"/>
      <c r="N330" s="87"/>
      <c r="O330" s="87"/>
      <c r="P330" s="87"/>
      <c r="Q330" s="87"/>
      <c r="R330" s="87"/>
      <c r="S330" s="87"/>
      <c r="T330" s="87"/>
    </row>
    <row x14ac:dyDescent="0.25" r="331" customHeight="1" ht="17.25">
      <c r="A331" s="178">
        <f>A330</f>
        <v>25569.375</v>
      </c>
      <c r="B331" s="179" t="s">
        <v>147</v>
      </c>
      <c r="C331" s="183"/>
      <c r="D331" s="180"/>
      <c r="E331" s="180"/>
      <c r="F331" s="180"/>
      <c r="G331" s="180">
        <f>SUM(C331:F331)</f>
      </c>
      <c r="H331" s="182">
        <v>5000</v>
      </c>
      <c r="I331" s="125">
        <f>G331*H331</f>
      </c>
      <c r="J331" s="125">
        <f>I331*0.1</f>
      </c>
      <c r="K331" s="125">
        <f>SUM(I331:J331)</f>
      </c>
      <c r="L331" s="175"/>
      <c r="M331" s="87"/>
      <c r="N331" s="87"/>
      <c r="O331" s="87"/>
      <c r="P331" s="87"/>
      <c r="Q331" s="87"/>
      <c r="R331" s="87"/>
      <c r="S331" s="87"/>
      <c r="T331" s="87"/>
    </row>
    <row x14ac:dyDescent="0.25" r="332" customHeight="1" ht="17.25">
      <c r="A332" s="178">
        <f>A331</f>
        <v>25569.375</v>
      </c>
      <c r="B332" s="179" t="s">
        <v>27</v>
      </c>
      <c r="C332" s="180"/>
      <c r="D332" s="180"/>
      <c r="E332" s="180"/>
      <c r="F332" s="180"/>
      <c r="G332" s="180">
        <f>SUM(C332:F332)</f>
      </c>
      <c r="H332" s="182">
        <v>5500</v>
      </c>
      <c r="I332" s="125">
        <f>G332*H332</f>
      </c>
      <c r="J332" s="125">
        <f>I332*0.1</f>
      </c>
      <c r="K332" s="125">
        <f>SUM(I332:J332)</f>
      </c>
      <c r="L332" s="175"/>
      <c r="M332" s="87"/>
      <c r="N332" s="87"/>
      <c r="O332" s="87"/>
      <c r="P332" s="87"/>
      <c r="Q332" s="87"/>
      <c r="R332" s="87"/>
      <c r="S332" s="87"/>
      <c r="T332" s="87"/>
    </row>
    <row x14ac:dyDescent="0.25" r="333" customHeight="1" ht="17.25">
      <c r="A333" s="178">
        <f>A332</f>
        <v>25569.375</v>
      </c>
      <c r="B333" s="179" t="s">
        <v>20</v>
      </c>
      <c r="C333" s="180"/>
      <c r="D333" s="180"/>
      <c r="E333" s="180"/>
      <c r="F333" s="180"/>
      <c r="G333" s="180">
        <f>SUM(C333:F333)</f>
      </c>
      <c r="H333" s="182">
        <v>5500</v>
      </c>
      <c r="I333" s="125">
        <f>G333*H333</f>
      </c>
      <c r="J333" s="125">
        <f>I333*0.1</f>
      </c>
      <c r="K333" s="125">
        <f>SUM(I333:J333)</f>
      </c>
      <c r="L333" s="175"/>
      <c r="M333" s="87"/>
      <c r="N333" s="87"/>
      <c r="O333" s="87"/>
      <c r="P333" s="87"/>
      <c r="Q333" s="87"/>
      <c r="R333" s="87"/>
      <c r="S333" s="87"/>
      <c r="T333" s="87"/>
    </row>
    <row x14ac:dyDescent="0.25" r="334" customHeight="1" ht="17.25">
      <c r="A334" s="178">
        <f>A333</f>
        <v>25569.375</v>
      </c>
      <c r="B334" s="179" t="s">
        <v>31</v>
      </c>
      <c r="C334" s="180"/>
      <c r="D334" s="180"/>
      <c r="E334" s="180"/>
      <c r="F334" s="180"/>
      <c r="G334" s="180">
        <f>SUM(C334:F334)</f>
      </c>
      <c r="H334" s="182">
        <v>6000</v>
      </c>
      <c r="I334" s="125">
        <f>G334*H334</f>
      </c>
      <c r="J334" s="125">
        <f>I334*0.1</f>
      </c>
      <c r="K334" s="125">
        <f>SUM(I334:J334)</f>
      </c>
      <c r="L334" s="175"/>
      <c r="M334" s="87"/>
      <c r="N334" s="87"/>
      <c r="O334" s="87"/>
      <c r="P334" s="87"/>
      <c r="Q334" s="87"/>
      <c r="R334" s="87"/>
      <c r="S334" s="87"/>
      <c r="T334" s="87"/>
    </row>
    <row x14ac:dyDescent="0.25" r="335" customHeight="1" ht="17.25">
      <c r="A335" s="178">
        <f>A334</f>
        <v>25569.375</v>
      </c>
      <c r="B335" s="179" t="s">
        <v>71</v>
      </c>
      <c r="C335" s="180"/>
      <c r="D335" s="180"/>
      <c r="E335" s="180"/>
      <c r="F335" s="180"/>
      <c r="G335" s="180">
        <f>SUM(C335:F335)</f>
      </c>
      <c r="H335" s="182">
        <v>6000</v>
      </c>
      <c r="I335" s="125">
        <f>G335*H335</f>
      </c>
      <c r="J335" s="125">
        <f>I335*0.1</f>
      </c>
      <c r="K335" s="125">
        <f>SUM(I335:J335)</f>
      </c>
      <c r="L335" s="175"/>
      <c r="M335" s="87"/>
      <c r="N335" s="87"/>
      <c r="O335" s="87"/>
      <c r="P335" s="87"/>
      <c r="Q335" s="87"/>
      <c r="R335" s="87"/>
      <c r="S335" s="87"/>
      <c r="T335" s="87"/>
    </row>
    <row x14ac:dyDescent="0.25" r="336" customHeight="1" ht="17.25">
      <c r="A336" s="178">
        <f>A335</f>
        <v>25569.375</v>
      </c>
      <c r="B336" s="184" t="s">
        <v>49</v>
      </c>
      <c r="C336" s="180"/>
      <c r="D336" s="180"/>
      <c r="E336" s="180"/>
      <c r="F336" s="180"/>
      <c r="G336" s="180">
        <f>SUM(C336:F336)</f>
      </c>
      <c r="H336" s="182">
        <v>6000</v>
      </c>
      <c r="I336" s="125">
        <f>G336*H336</f>
      </c>
      <c r="J336" s="125">
        <f>I336*0.1</f>
      </c>
      <c r="K336" s="125">
        <f>SUM(I336:J336)</f>
      </c>
      <c r="L336" s="175"/>
      <c r="M336" s="87"/>
      <c r="N336" s="87"/>
      <c r="O336" s="87"/>
      <c r="P336" s="87"/>
      <c r="Q336" s="87"/>
      <c r="R336" s="87"/>
      <c r="S336" s="87"/>
      <c r="T336" s="87"/>
    </row>
    <row x14ac:dyDescent="0.25" r="337" customHeight="1" ht="17.25">
      <c r="A337" s="178">
        <f>A336</f>
        <v>25569.375</v>
      </c>
      <c r="B337" s="179" t="s">
        <v>9</v>
      </c>
      <c r="C337" s="180"/>
      <c r="D337" s="180"/>
      <c r="E337" s="180"/>
      <c r="F337" s="180"/>
      <c r="G337" s="180">
        <f>SUM(C337:F337)</f>
      </c>
      <c r="H337" s="182">
        <v>6000</v>
      </c>
      <c r="I337" s="125">
        <f>G337*H337</f>
      </c>
      <c r="J337" s="125">
        <f>I337*0.1</f>
      </c>
      <c r="K337" s="125">
        <f>SUM(I337:J337)</f>
      </c>
      <c r="L337" s="175"/>
      <c r="M337" s="87"/>
      <c r="N337" s="87"/>
      <c r="O337" s="87"/>
      <c r="P337" s="87"/>
      <c r="Q337" s="87"/>
      <c r="R337" s="87"/>
      <c r="S337" s="87"/>
      <c r="T337" s="87"/>
    </row>
    <row x14ac:dyDescent="0.25" r="338" customHeight="1" ht="17.25">
      <c r="A338" s="178">
        <f>A337</f>
        <v>25569.375</v>
      </c>
      <c r="B338" s="179" t="s">
        <v>55</v>
      </c>
      <c r="C338" s="180"/>
      <c r="D338" s="180"/>
      <c r="E338" s="180"/>
      <c r="F338" s="180"/>
      <c r="G338" s="180">
        <f>SUM(C338:F338)</f>
      </c>
      <c r="H338" s="182">
        <v>6500</v>
      </c>
      <c r="I338" s="125">
        <f>G338*H338</f>
      </c>
      <c r="J338" s="125">
        <f>I338*0.1</f>
      </c>
      <c r="K338" s="125">
        <f>SUM(I338:J338)</f>
      </c>
      <c r="L338" s="175"/>
      <c r="M338" s="87"/>
      <c r="N338" s="87"/>
      <c r="O338" s="87"/>
      <c r="P338" s="87"/>
      <c r="Q338" s="87"/>
      <c r="R338" s="87"/>
      <c r="S338" s="87"/>
      <c r="T338" s="87"/>
    </row>
    <row x14ac:dyDescent="0.25" r="339" customHeight="1" ht="17.25">
      <c r="A339" s="178">
        <f>A338</f>
        <v>25569.375</v>
      </c>
      <c r="B339" s="179" t="s">
        <v>80</v>
      </c>
      <c r="C339" s="180"/>
      <c r="D339" s="180"/>
      <c r="E339" s="180"/>
      <c r="F339" s="180"/>
      <c r="G339" s="180">
        <f>SUM(C339:F339)</f>
      </c>
      <c r="H339" s="182">
        <v>6000</v>
      </c>
      <c r="I339" s="125">
        <f>G339*H339</f>
      </c>
      <c r="J339" s="185"/>
      <c r="K339" s="125">
        <f>SUM(I339:J339)</f>
      </c>
      <c r="L339" s="175"/>
      <c r="M339" s="87"/>
      <c r="N339" s="87"/>
      <c r="O339" s="87"/>
      <c r="P339" s="87"/>
      <c r="Q339" s="87"/>
      <c r="R339" s="87"/>
      <c r="S339" s="87"/>
      <c r="T339" s="87"/>
    </row>
    <row x14ac:dyDescent="0.25" r="340" customHeight="1" ht="17.25">
      <c r="A340" s="178">
        <f>A339</f>
        <v>25569.375</v>
      </c>
      <c r="B340" s="179" t="s">
        <v>67</v>
      </c>
      <c r="C340" s="180"/>
      <c r="D340" s="180"/>
      <c r="E340" s="180"/>
      <c r="F340" s="180"/>
      <c r="G340" s="180">
        <f>SUM(C340:F340)</f>
      </c>
      <c r="H340" s="182">
        <v>5500</v>
      </c>
      <c r="I340" s="125">
        <f>G340*H340</f>
      </c>
      <c r="J340" s="125">
        <f>I340*0.1</f>
      </c>
      <c r="K340" s="125">
        <f>SUM(I340:J340)</f>
      </c>
      <c r="L340" s="175"/>
      <c r="M340" s="87"/>
      <c r="N340" s="87"/>
      <c r="O340" s="87"/>
      <c r="P340" s="87"/>
      <c r="Q340" s="87"/>
      <c r="R340" s="87"/>
      <c r="S340" s="87"/>
      <c r="T340" s="87"/>
    </row>
    <row x14ac:dyDescent="0.25" r="341" customHeight="1" ht="17.25">
      <c r="A341" s="178">
        <f>A340</f>
        <v>25569.375</v>
      </c>
      <c r="B341" s="186" t="s">
        <v>74</v>
      </c>
      <c r="C341" s="180"/>
      <c r="D341" s="180"/>
      <c r="E341" s="180"/>
      <c r="F341" s="180"/>
      <c r="G341" s="180">
        <f>SUM(C341:F341)</f>
      </c>
      <c r="H341" s="187">
        <v>5000</v>
      </c>
      <c r="I341" s="125">
        <f>G341*H341</f>
      </c>
      <c r="J341" s="125">
        <f>I341*0.1</f>
      </c>
      <c r="K341" s="125">
        <f>SUM(I341:J341)</f>
      </c>
      <c r="L341" s="175"/>
      <c r="M341" s="87"/>
      <c r="N341" s="87"/>
      <c r="O341" s="87"/>
      <c r="P341" s="87"/>
      <c r="Q341" s="87"/>
      <c r="R341" s="87"/>
      <c r="S341" s="87"/>
      <c r="T341" s="87"/>
    </row>
    <row x14ac:dyDescent="0.25" r="342" customHeight="1" ht="17.25">
      <c r="A342" s="178">
        <f>A341</f>
        <v>25569.375</v>
      </c>
      <c r="B342" s="179" t="s">
        <v>11</v>
      </c>
      <c r="C342" s="180"/>
      <c r="D342" s="180"/>
      <c r="E342" s="180"/>
      <c r="F342" s="180"/>
      <c r="G342" s="180">
        <f>SUM(C342:F342)</f>
      </c>
      <c r="H342" s="182">
        <v>6000</v>
      </c>
      <c r="I342" s="125">
        <f>G342*H342</f>
      </c>
      <c r="J342" s="125">
        <f>I342*0.1</f>
      </c>
      <c r="K342" s="125">
        <f>SUM(I342:J342)</f>
      </c>
      <c r="L342" s="175"/>
      <c r="M342" s="87"/>
      <c r="N342" s="87"/>
      <c r="O342" s="87"/>
      <c r="P342" s="87"/>
      <c r="Q342" s="87"/>
      <c r="R342" s="87"/>
      <c r="S342" s="87"/>
      <c r="T342" s="87"/>
    </row>
    <row x14ac:dyDescent="0.25" r="343" customHeight="1" ht="17.25">
      <c r="A343" s="178">
        <f>A342</f>
        <v>25569.375</v>
      </c>
      <c r="B343" s="179" t="s">
        <v>22</v>
      </c>
      <c r="C343" s="180"/>
      <c r="D343" s="180"/>
      <c r="E343" s="180"/>
      <c r="F343" s="180"/>
      <c r="G343" s="180">
        <f>SUM(C343:F343)</f>
      </c>
      <c r="H343" s="182">
        <v>4800</v>
      </c>
      <c r="I343" s="125">
        <f>G343*H343</f>
      </c>
      <c r="J343" s="125">
        <f>I343*0.1</f>
      </c>
      <c r="K343" s="125">
        <f>SUM(I343:J343)</f>
      </c>
      <c r="L343" s="175"/>
      <c r="M343" s="87"/>
      <c r="N343" s="87"/>
      <c r="O343" s="87"/>
      <c r="P343" s="87"/>
      <c r="Q343" s="87"/>
      <c r="R343" s="87"/>
      <c r="S343" s="87"/>
      <c r="T343" s="87"/>
    </row>
    <row x14ac:dyDescent="0.25" r="344" customHeight="1" ht="17.25">
      <c r="A344" s="178">
        <f>A343</f>
        <v>25569.375</v>
      </c>
      <c r="B344" s="186" t="s">
        <v>84</v>
      </c>
      <c r="C344" s="180"/>
      <c r="D344" s="180"/>
      <c r="E344" s="180"/>
      <c r="F344" s="180"/>
      <c r="G344" s="180">
        <f>SUM(C344:F344)</f>
      </c>
      <c r="H344" s="182">
        <v>4800</v>
      </c>
      <c r="I344" s="125">
        <f>G344*H344</f>
      </c>
      <c r="J344" s="125">
        <f>I344*0.1</f>
      </c>
      <c r="K344" s="125">
        <f>SUM(I344:J344)</f>
      </c>
      <c r="L344" s="175"/>
      <c r="M344" s="87"/>
      <c r="N344" s="87"/>
      <c r="O344" s="87"/>
      <c r="P344" s="87"/>
      <c r="Q344" s="87"/>
      <c r="R344" s="87"/>
      <c r="S344" s="87"/>
      <c r="T344" s="87"/>
    </row>
    <row x14ac:dyDescent="0.25" r="345" customHeight="1" ht="17.25">
      <c r="A345" s="178">
        <f>A344</f>
        <v>25569.375</v>
      </c>
      <c r="B345" s="179" t="s">
        <v>17</v>
      </c>
      <c r="C345" s="180"/>
      <c r="D345" s="180"/>
      <c r="E345" s="180"/>
      <c r="F345" s="180"/>
      <c r="G345" s="180">
        <f>SUM(C345:F345)</f>
      </c>
      <c r="H345" s="182">
        <v>6500</v>
      </c>
      <c r="I345" s="125">
        <f>G345*H345</f>
      </c>
      <c r="J345" s="125">
        <f>I345*0.1</f>
      </c>
      <c r="K345" s="125">
        <f>SUM(I345:J345)</f>
      </c>
      <c r="L345" s="175"/>
      <c r="M345" s="87"/>
      <c r="N345" s="87"/>
      <c r="O345" s="87"/>
      <c r="P345" s="87"/>
      <c r="Q345" s="87"/>
      <c r="R345" s="87"/>
      <c r="S345" s="87"/>
      <c r="T345" s="87"/>
    </row>
    <row x14ac:dyDescent="0.25" r="346" customHeight="1" ht="17.25">
      <c r="A346" s="178">
        <f>A345</f>
        <v>25569.375</v>
      </c>
      <c r="B346" s="186" t="s">
        <v>148</v>
      </c>
      <c r="C346" s="180"/>
      <c r="D346" s="180"/>
      <c r="E346" s="180"/>
      <c r="F346" s="180"/>
      <c r="G346" s="180">
        <f>SUM(C346:F346)</f>
      </c>
      <c r="H346" s="182">
        <v>6000</v>
      </c>
      <c r="I346" s="125">
        <f>G346*H346</f>
      </c>
      <c r="J346" s="125">
        <f>I346*0.1</f>
      </c>
      <c r="K346" s="125">
        <f>SUM(I346:J346)</f>
      </c>
      <c r="L346" s="175"/>
      <c r="M346" s="87"/>
      <c r="N346" s="87"/>
      <c r="O346" s="87"/>
      <c r="P346" s="87"/>
      <c r="Q346" s="87"/>
      <c r="R346" s="87"/>
      <c r="S346" s="87"/>
      <c r="T346" s="87"/>
    </row>
    <row x14ac:dyDescent="0.25" r="347" customHeight="1" ht="17.25">
      <c r="A347" s="178">
        <f>A346</f>
        <v>25569.375</v>
      </c>
      <c r="B347" s="179" t="s">
        <v>29</v>
      </c>
      <c r="C347" s="188"/>
      <c r="D347" s="180"/>
      <c r="E347" s="180"/>
      <c r="F347" s="180"/>
      <c r="G347" s="180">
        <f>SUM(C347:F347)</f>
      </c>
      <c r="H347" s="182">
        <v>5500</v>
      </c>
      <c r="I347" s="125">
        <f>G347*H347</f>
      </c>
      <c r="J347" s="125">
        <f>I347*0.1</f>
      </c>
      <c r="K347" s="125">
        <f>SUM(I347:J347)</f>
      </c>
      <c r="L347" s="175"/>
      <c r="M347" s="87"/>
      <c r="N347" s="87"/>
      <c r="O347" s="87"/>
      <c r="P347" s="87"/>
      <c r="Q347" s="87"/>
      <c r="R347" s="87"/>
      <c r="S347" s="87"/>
      <c r="T347" s="87"/>
    </row>
    <row x14ac:dyDescent="0.25" r="348" customHeight="1" ht="17.25">
      <c r="A348" s="178">
        <f>A347</f>
        <v>25569.375</v>
      </c>
      <c r="B348" s="179" t="s">
        <v>15</v>
      </c>
      <c r="C348" s="180"/>
      <c r="D348" s="180"/>
      <c r="E348" s="180"/>
      <c r="F348" s="180"/>
      <c r="G348" s="180">
        <f>SUM(C348:F348)</f>
      </c>
      <c r="H348" s="182">
        <v>4800</v>
      </c>
      <c r="I348" s="125">
        <f>G348*H348</f>
      </c>
      <c r="J348" s="125">
        <f>I348*0.1</f>
      </c>
      <c r="K348" s="125">
        <f>SUM(I348:J348)</f>
      </c>
      <c r="L348" s="175"/>
      <c r="M348" s="87"/>
      <c r="N348" s="87"/>
      <c r="O348" s="87"/>
      <c r="P348" s="87"/>
      <c r="Q348" s="87"/>
      <c r="R348" s="87"/>
      <c r="S348" s="87"/>
      <c r="T348" s="87"/>
    </row>
    <row x14ac:dyDescent="0.25" r="349" customHeight="1" ht="17.25">
      <c r="A349" s="178">
        <f>A348</f>
        <v>25569.375</v>
      </c>
      <c r="B349" s="179" t="s">
        <v>21</v>
      </c>
      <c r="C349" s="188"/>
      <c r="D349" s="180"/>
      <c r="E349" s="180"/>
      <c r="F349" s="180"/>
      <c r="G349" s="180">
        <f>SUM(C349:F349)</f>
      </c>
      <c r="H349" s="182">
        <v>5500</v>
      </c>
      <c r="I349" s="125">
        <f>G349*H349</f>
      </c>
      <c r="J349" s="125">
        <f>I349*0.1</f>
      </c>
      <c r="K349" s="125">
        <f>SUM(I349:J349)</f>
      </c>
      <c r="L349" s="175"/>
      <c r="M349" s="87"/>
      <c r="N349" s="87"/>
      <c r="O349" s="87"/>
      <c r="P349" s="87"/>
      <c r="Q349" s="87"/>
      <c r="R349" s="87"/>
      <c r="S349" s="87"/>
      <c r="T349" s="87"/>
    </row>
    <row x14ac:dyDescent="0.25" r="350" customHeight="1" ht="17.25">
      <c r="A350" s="178">
        <f>A349</f>
        <v>25569.375</v>
      </c>
      <c r="B350" s="179" t="s">
        <v>52</v>
      </c>
      <c r="C350" s="180"/>
      <c r="D350" s="180"/>
      <c r="E350" s="180"/>
      <c r="F350" s="180"/>
      <c r="G350" s="180">
        <f>SUM(C350:F350)</f>
      </c>
      <c r="H350" s="182">
        <v>5500</v>
      </c>
      <c r="I350" s="125">
        <f>G350*H350</f>
      </c>
      <c r="J350" s="125">
        <f>I350*0.1</f>
      </c>
      <c r="K350" s="125">
        <f>SUM(I350:J350)</f>
      </c>
      <c r="L350" s="175"/>
      <c r="M350" s="87"/>
      <c r="N350" s="87"/>
      <c r="O350" s="87"/>
      <c r="P350" s="87"/>
      <c r="Q350" s="87"/>
      <c r="R350" s="87"/>
      <c r="S350" s="87"/>
      <c r="T350" s="87"/>
    </row>
    <row x14ac:dyDescent="0.25" r="351" customHeight="1" ht="17.25">
      <c r="A351" s="178">
        <f>A350</f>
        <v>25569.375</v>
      </c>
      <c r="B351" s="186" t="s">
        <v>61</v>
      </c>
      <c r="C351" s="180"/>
      <c r="D351" s="180"/>
      <c r="E351" s="180"/>
      <c r="F351" s="180"/>
      <c r="G351" s="180">
        <f>SUM(C351:F351)</f>
      </c>
      <c r="H351" s="182">
        <v>5500</v>
      </c>
      <c r="I351" s="125">
        <f>G351*H351</f>
      </c>
      <c r="J351" s="125">
        <f>I351*0.1</f>
      </c>
      <c r="K351" s="125">
        <f>SUM(I351:J351)</f>
      </c>
      <c r="L351" s="175"/>
      <c r="M351" s="87"/>
      <c r="N351" s="87"/>
      <c r="O351" s="87"/>
      <c r="P351" s="87"/>
      <c r="Q351" s="87"/>
      <c r="R351" s="87"/>
      <c r="S351" s="87"/>
      <c r="T351" s="87"/>
    </row>
    <row x14ac:dyDescent="0.25" r="352" customHeight="1" ht="17.25">
      <c r="A352" s="178">
        <f>A351</f>
        <v>25569.375</v>
      </c>
      <c r="B352" s="179" t="s">
        <v>33</v>
      </c>
      <c r="C352" s="180"/>
      <c r="D352" s="180"/>
      <c r="E352" s="180"/>
      <c r="F352" s="180"/>
      <c r="G352" s="180">
        <f>SUM(C352:F352)</f>
      </c>
      <c r="H352" s="182">
        <v>5500</v>
      </c>
      <c r="I352" s="125">
        <f>G352*H352</f>
      </c>
      <c r="J352" s="125">
        <f>I352*0.1</f>
      </c>
      <c r="K352" s="125">
        <f>SUM(I352:J352)</f>
      </c>
      <c r="L352" s="175"/>
      <c r="M352" s="87"/>
      <c r="N352" s="87"/>
      <c r="O352" s="87"/>
      <c r="P352" s="87"/>
      <c r="Q352" s="87"/>
      <c r="R352" s="87"/>
      <c r="S352" s="87"/>
      <c r="T352" s="87"/>
    </row>
    <row x14ac:dyDescent="0.25" r="353" customHeight="1" ht="17.25">
      <c r="A353" s="178">
        <f>A352</f>
        <v>25569.375</v>
      </c>
      <c r="B353" s="186" t="s">
        <v>37</v>
      </c>
      <c r="C353" s="180"/>
      <c r="D353" s="180"/>
      <c r="E353" s="180"/>
      <c r="F353" s="180"/>
      <c r="G353" s="180">
        <f>SUM(C353:F353)</f>
      </c>
      <c r="H353" s="182">
        <v>6500</v>
      </c>
      <c r="I353" s="125">
        <f>G353*H353</f>
      </c>
      <c r="J353" s="125">
        <f>I353*0.1</f>
      </c>
      <c r="K353" s="125">
        <f>SUM(I353:J353)</f>
      </c>
      <c r="L353" s="175"/>
      <c r="M353" s="87"/>
      <c r="N353" s="87"/>
      <c r="O353" s="87"/>
      <c r="P353" s="87"/>
      <c r="Q353" s="87"/>
      <c r="R353" s="87"/>
      <c r="S353" s="87"/>
      <c r="T353" s="87"/>
    </row>
    <row x14ac:dyDescent="0.25" r="354" customHeight="1" ht="17.25">
      <c r="A354" s="178">
        <f>A353</f>
        <v>25569.375</v>
      </c>
      <c r="B354" s="186" t="s">
        <v>64</v>
      </c>
      <c r="C354" s="180"/>
      <c r="D354" s="180"/>
      <c r="E354" s="180"/>
      <c r="F354" s="180"/>
      <c r="G354" s="180">
        <f>SUM(C354:F354)</f>
      </c>
      <c r="H354" s="182">
        <v>5500</v>
      </c>
      <c r="I354" s="125">
        <f>G354*H354</f>
      </c>
      <c r="J354" s="125">
        <f>I354*0.1</f>
      </c>
      <c r="K354" s="125">
        <f>SUM(I354:J354)</f>
      </c>
      <c r="L354" s="175"/>
      <c r="M354" s="87"/>
      <c r="N354" s="87"/>
      <c r="O354" s="87"/>
      <c r="P354" s="87"/>
      <c r="Q354" s="87"/>
      <c r="R354" s="87"/>
      <c r="S354" s="87"/>
      <c r="T354" s="87"/>
    </row>
    <row x14ac:dyDescent="0.25" r="355" customHeight="1" ht="17.25">
      <c r="A355" s="178">
        <f>A354</f>
        <v>25569.375</v>
      </c>
      <c r="B355" s="179" t="s">
        <v>25</v>
      </c>
      <c r="C355" s="180"/>
      <c r="D355" s="180"/>
      <c r="E355" s="180"/>
      <c r="F355" s="180"/>
      <c r="G355" s="180">
        <f>SUM(C355:F355)</f>
      </c>
      <c r="H355" s="182">
        <v>6000</v>
      </c>
      <c r="I355" s="125">
        <f>G355*H355</f>
      </c>
      <c r="J355" s="125">
        <f>I355*0.1</f>
      </c>
      <c r="K355" s="125">
        <f>SUM(I355:J355)</f>
      </c>
      <c r="L355" s="175"/>
      <c r="M355" s="87"/>
      <c r="N355" s="87"/>
      <c r="O355" s="87"/>
      <c r="P355" s="87"/>
      <c r="Q355" s="87"/>
      <c r="R355" s="87"/>
      <c r="S355" s="87"/>
      <c r="T355" s="87"/>
    </row>
    <row x14ac:dyDescent="0.25" r="356" customHeight="1" ht="17.25">
      <c r="A356" s="178">
        <f>A355</f>
        <v>25569.375</v>
      </c>
      <c r="B356" s="186" t="s">
        <v>76</v>
      </c>
      <c r="C356" s="188"/>
      <c r="D356" s="180"/>
      <c r="E356" s="180"/>
      <c r="F356" s="180"/>
      <c r="G356" s="180">
        <f>SUM(C356:F356)</f>
      </c>
      <c r="H356" s="125">
        <v>6000</v>
      </c>
      <c r="I356" s="125">
        <f>G356*H356</f>
      </c>
      <c r="J356" s="125">
        <f>I356*0.1</f>
      </c>
      <c r="K356" s="125">
        <f>SUM(I356:J356)</f>
      </c>
      <c r="L356" s="175"/>
      <c r="M356" s="87"/>
      <c r="N356" s="87"/>
      <c r="O356" s="87"/>
      <c r="P356" s="87"/>
      <c r="Q356" s="87"/>
      <c r="R356" s="87"/>
      <c r="S356" s="87"/>
      <c r="T356" s="87"/>
    </row>
    <row x14ac:dyDescent="0.25" r="357" customHeight="1" ht="17.25">
      <c r="A357" s="178">
        <f>A356</f>
        <v>25569.375</v>
      </c>
      <c r="B357" s="186" t="s">
        <v>149</v>
      </c>
      <c r="C357" s="180"/>
      <c r="D357" s="180"/>
      <c r="E357" s="180"/>
      <c r="F357" s="180"/>
      <c r="G357" s="180">
        <f>SUM(C357:F357)</f>
      </c>
      <c r="H357" s="125">
        <v>6000</v>
      </c>
      <c r="I357" s="125">
        <f>G357*H357</f>
      </c>
      <c r="J357" s="125">
        <f>I357*0.1</f>
      </c>
      <c r="K357" s="125">
        <f>SUM(I357:J357)</f>
      </c>
      <c r="L357" s="175"/>
      <c r="M357" s="87"/>
      <c r="N357" s="87"/>
      <c r="O357" s="87"/>
      <c r="P357" s="87"/>
      <c r="Q357" s="87"/>
      <c r="R357" s="87"/>
      <c r="S357" s="87"/>
      <c r="T357" s="87"/>
    </row>
    <row x14ac:dyDescent="0.25" r="358" customHeight="1" ht="17.25">
      <c r="A358" s="178">
        <f>A357</f>
        <v>25569.375</v>
      </c>
      <c r="B358" s="186" t="s">
        <v>43</v>
      </c>
      <c r="C358" s="180"/>
      <c r="D358" s="180"/>
      <c r="E358" s="180"/>
      <c r="F358" s="180"/>
      <c r="G358" s="180">
        <f>SUM(C358:F358)</f>
      </c>
      <c r="H358" s="125">
        <v>6000</v>
      </c>
      <c r="I358" s="125">
        <f>G358*H358</f>
      </c>
      <c r="J358" s="125">
        <f>I358*0.1</f>
      </c>
      <c r="K358" s="125">
        <f>SUM(I358:J358)</f>
      </c>
      <c r="L358" s="175"/>
      <c r="M358" s="87"/>
      <c r="N358" s="87"/>
      <c r="O358" s="87"/>
      <c r="P358" s="87"/>
      <c r="Q358" s="87"/>
      <c r="R358" s="87"/>
      <c r="S358" s="87"/>
      <c r="T358" s="87"/>
    </row>
    <row x14ac:dyDescent="0.25" r="359" customHeight="1" ht="17.25">
      <c r="A359" s="178">
        <f>A358</f>
        <v>25569.375</v>
      </c>
      <c r="B359" s="186" t="s">
        <v>18</v>
      </c>
      <c r="C359" s="180"/>
      <c r="D359" s="180"/>
      <c r="E359" s="180"/>
      <c r="F359" s="180"/>
      <c r="G359" s="180">
        <f>SUM(C359:F359)</f>
      </c>
      <c r="H359" s="125">
        <v>6000</v>
      </c>
      <c r="I359" s="125">
        <f>G359*H359</f>
      </c>
      <c r="J359" s="125">
        <f>I359*0.1</f>
      </c>
      <c r="K359" s="125">
        <f>SUM(I359:J359)</f>
      </c>
      <c r="L359" s="175"/>
      <c r="M359" s="87"/>
      <c r="N359" s="87"/>
      <c r="O359" s="87"/>
      <c r="P359" s="87"/>
      <c r="Q359" s="87"/>
      <c r="R359" s="87"/>
      <c r="S359" s="87"/>
      <c r="T359" s="87"/>
    </row>
    <row x14ac:dyDescent="0.25" r="360" customHeight="1" ht="17.25">
      <c r="A360" s="178">
        <f>A359</f>
        <v>25569.375</v>
      </c>
      <c r="B360" s="186" t="s">
        <v>82</v>
      </c>
      <c r="C360" s="188"/>
      <c r="D360" s="180"/>
      <c r="E360" s="180"/>
      <c r="F360" s="180"/>
      <c r="G360" s="180">
        <f>SUM(C360:F360)</f>
      </c>
      <c r="H360" s="125">
        <v>5000</v>
      </c>
      <c r="I360" s="125">
        <f>G360*H360</f>
      </c>
      <c r="J360" s="125">
        <f>I360*0.1</f>
      </c>
      <c r="K360" s="125">
        <f>SUM(I360:J360)</f>
      </c>
      <c r="L360" s="175"/>
      <c r="M360" s="87"/>
      <c r="N360" s="87"/>
      <c r="O360" s="87"/>
      <c r="P360" s="87"/>
      <c r="Q360" s="87"/>
      <c r="R360" s="87"/>
      <c r="S360" s="87"/>
      <c r="T360" s="87"/>
    </row>
    <row x14ac:dyDescent="0.25" r="361" customHeight="1" ht="17.25">
      <c r="A361" s="178">
        <f>A360</f>
        <v>25569.375</v>
      </c>
      <c r="B361" s="186" t="s">
        <v>151</v>
      </c>
      <c r="C361" s="180"/>
      <c r="D361" s="180"/>
      <c r="E361" s="180"/>
      <c r="F361" s="180"/>
      <c r="G361" s="180">
        <f>SUM(C361:F361)</f>
      </c>
      <c r="H361" s="125">
        <v>5000</v>
      </c>
      <c r="I361" s="125">
        <f>G361*H361</f>
      </c>
      <c r="J361" s="125">
        <f>I361*0.1</f>
      </c>
      <c r="K361" s="125">
        <f>SUM(I361:J361)</f>
      </c>
      <c r="L361" s="175"/>
      <c r="M361" s="87"/>
      <c r="N361" s="87"/>
      <c r="O361" s="87"/>
      <c r="P361" s="87"/>
      <c r="Q361" s="87"/>
      <c r="R361" s="87"/>
      <c r="S361" s="87"/>
      <c r="T361" s="87"/>
    </row>
    <row x14ac:dyDescent="0.25" r="362" customHeight="1" ht="17.25">
      <c r="A362" s="178">
        <f>A361</f>
        <v>25569.375</v>
      </c>
      <c r="B362" s="186" t="s">
        <v>23</v>
      </c>
      <c r="C362" s="180"/>
      <c r="D362" s="180"/>
      <c r="E362" s="180"/>
      <c r="F362" s="180"/>
      <c r="G362" s="180">
        <f>SUM(C362:F362)</f>
      </c>
      <c r="H362" s="125">
        <v>6000</v>
      </c>
      <c r="I362" s="125">
        <f>G362*H362</f>
      </c>
      <c r="J362" s="125">
        <f>I362*0.1</f>
      </c>
      <c r="K362" s="125">
        <f>SUM(I362:J362)</f>
      </c>
      <c r="L362" s="175"/>
      <c r="M362" s="87"/>
      <c r="N362" s="87"/>
      <c r="O362" s="87"/>
      <c r="P362" s="87"/>
      <c r="Q362" s="87"/>
      <c r="R362" s="87"/>
      <c r="S362" s="87"/>
      <c r="T362" s="87"/>
    </row>
    <row x14ac:dyDescent="0.25" r="363" customHeight="1" ht="17.25">
      <c r="A363" s="178">
        <f>A362</f>
        <v>25569.375</v>
      </c>
      <c r="B363" s="186" t="s">
        <v>40</v>
      </c>
      <c r="C363" s="180"/>
      <c r="D363" s="180"/>
      <c r="E363" s="180"/>
      <c r="F363" s="180"/>
      <c r="G363" s="180">
        <f>SUM(C363:F363)</f>
      </c>
      <c r="H363" s="125">
        <v>6500</v>
      </c>
      <c r="I363" s="125">
        <f>G363*H363</f>
      </c>
      <c r="J363" s="125">
        <f>I363*0.1</f>
      </c>
      <c r="K363" s="125">
        <f>SUM(I363:J363)</f>
      </c>
      <c r="L363" s="175"/>
      <c r="M363" s="87"/>
      <c r="N363" s="87"/>
      <c r="O363" s="87"/>
      <c r="P363" s="87"/>
      <c r="Q363" s="87"/>
      <c r="R363" s="87"/>
      <c r="S363" s="87"/>
      <c r="T363" s="87"/>
    </row>
    <row x14ac:dyDescent="0.25" r="364" customHeight="1" ht="17.25">
      <c r="A364" s="178">
        <f>A363</f>
        <v>25569.375</v>
      </c>
      <c r="B364" s="186" t="s">
        <v>86</v>
      </c>
      <c r="C364" s="180"/>
      <c r="D364" s="180"/>
      <c r="E364" s="180"/>
      <c r="F364" s="180"/>
      <c r="G364" s="180">
        <f>SUM(C364:F364)</f>
      </c>
      <c r="H364" s="125">
        <v>6000</v>
      </c>
      <c r="I364" s="125">
        <f>G364*H364</f>
      </c>
      <c r="J364" s="125">
        <f>I364*0.1</f>
      </c>
      <c r="K364" s="125">
        <f>SUM(I364:J364)</f>
      </c>
      <c r="L364" s="175"/>
      <c r="M364" s="87"/>
      <c r="N364" s="87"/>
      <c r="O364" s="87"/>
      <c r="P364" s="87"/>
      <c r="Q364" s="87"/>
      <c r="R364" s="87"/>
      <c r="S364" s="87"/>
      <c r="T364" s="87"/>
    </row>
    <row x14ac:dyDescent="0.25" r="365" customHeight="1" ht="17.25">
      <c r="A365" s="178">
        <f>A364</f>
        <v>25569.375</v>
      </c>
      <c r="B365" s="186" t="s">
        <v>152</v>
      </c>
      <c r="C365" s="180"/>
      <c r="D365" s="180"/>
      <c r="E365" s="180"/>
      <c r="F365" s="180"/>
      <c r="G365" s="180">
        <f>SUM(C365:F365)</f>
      </c>
      <c r="H365" s="125">
        <v>6000</v>
      </c>
      <c r="I365" s="125">
        <f>G365*H365</f>
      </c>
      <c r="J365" s="125">
        <f>I365*0.1</f>
      </c>
      <c r="K365" s="125">
        <f>SUM(I365:J365)</f>
      </c>
      <c r="L365" s="175"/>
      <c r="M365" s="87"/>
      <c r="N365" s="87"/>
      <c r="O365" s="87"/>
      <c r="P365" s="87"/>
      <c r="Q365" s="87"/>
      <c r="R365" s="87"/>
      <c r="S365" s="87"/>
      <c r="T365" s="87"/>
    </row>
    <row x14ac:dyDescent="0.25" r="366" customHeight="1" ht="17.25">
      <c r="A366" s="178">
        <f>A365</f>
        <v>25569.375</v>
      </c>
      <c r="B366" s="186" t="s">
        <v>153</v>
      </c>
      <c r="C366" s="180"/>
      <c r="D366" s="180"/>
      <c r="E366" s="180"/>
      <c r="F366" s="180"/>
      <c r="G366" s="180">
        <f>SUM(C366:F366)</f>
      </c>
      <c r="H366" s="125">
        <v>6000</v>
      </c>
      <c r="I366" s="125">
        <f>G366*H366</f>
      </c>
      <c r="J366" s="125">
        <f>I366*0.1</f>
      </c>
      <c r="K366" s="125">
        <f>SUM(I366:J366)</f>
      </c>
      <c r="L366" s="175"/>
      <c r="M366" s="87"/>
      <c r="N366" s="87"/>
      <c r="O366" s="87"/>
      <c r="P366" s="87"/>
      <c r="Q366" s="87"/>
      <c r="R366" s="87"/>
      <c r="S366" s="87"/>
      <c r="T366" s="87"/>
    </row>
    <row x14ac:dyDescent="0.25" r="367" customHeight="1" ht="17.25">
      <c r="A367" s="178">
        <f>A366</f>
        <v>25569.375</v>
      </c>
      <c r="B367" s="186" t="s">
        <v>46</v>
      </c>
      <c r="C367" s="180"/>
      <c r="D367" s="180"/>
      <c r="E367" s="180"/>
      <c r="F367" s="180"/>
      <c r="G367" s="180">
        <f>SUM(C367:F367)</f>
      </c>
      <c r="H367" s="125">
        <v>5500</v>
      </c>
      <c r="I367" s="125">
        <f>G367*H367</f>
      </c>
      <c r="J367" s="125">
        <f>I367*0.1</f>
      </c>
      <c r="K367" s="125">
        <f>SUM(I367:J367)</f>
      </c>
      <c r="L367" s="175"/>
      <c r="M367" s="87"/>
      <c r="N367" s="87"/>
      <c r="O367" s="87"/>
      <c r="P367" s="87"/>
      <c r="Q367" s="87"/>
      <c r="R367" s="87"/>
      <c r="S367" s="87"/>
      <c r="T367" s="87"/>
    </row>
    <row x14ac:dyDescent="0.25" r="368" customHeight="1" ht="17.25">
      <c r="A368" s="178">
        <f>A367</f>
        <v>25569.375</v>
      </c>
      <c r="B368" s="186" t="s">
        <v>154</v>
      </c>
      <c r="C368" s="180"/>
      <c r="D368" s="180"/>
      <c r="E368" s="180"/>
      <c r="F368" s="180"/>
      <c r="G368" s="180">
        <f>SUM(C368:F368)</f>
      </c>
      <c r="H368" s="125">
        <v>6500</v>
      </c>
      <c r="I368" s="125">
        <f>G368*H368</f>
      </c>
      <c r="J368" s="125">
        <f>I368*0.1</f>
      </c>
      <c r="K368" s="125">
        <f>SUM(I368:J368)</f>
      </c>
      <c r="L368" s="175"/>
      <c r="M368" s="87"/>
      <c r="N368" s="87"/>
      <c r="O368" s="87"/>
      <c r="P368" s="87"/>
      <c r="Q368" s="87"/>
      <c r="R368" s="87"/>
      <c r="S368" s="87"/>
      <c r="T368" s="87"/>
    </row>
    <row x14ac:dyDescent="0.25" r="369" customHeight="1" ht="17.25">
      <c r="A369" s="178">
        <f>A368</f>
        <v>25569.375</v>
      </c>
      <c r="B369" s="186"/>
      <c r="C369" s="180"/>
      <c r="D369" s="180"/>
      <c r="E369" s="180"/>
      <c r="F369" s="180"/>
      <c r="G369" s="180">
        <f>SUM(C369:F369)</f>
      </c>
      <c r="H369" s="125"/>
      <c r="I369" s="125">
        <f>G369*H369</f>
      </c>
      <c r="J369" s="125">
        <f>I369*0.1</f>
      </c>
      <c r="K369" s="125">
        <f>SUM(I369:J369)</f>
      </c>
      <c r="L369" s="175"/>
      <c r="M369" s="87"/>
      <c r="N369" s="87"/>
      <c r="O369" s="87"/>
      <c r="P369" s="87"/>
      <c r="Q369" s="87"/>
      <c r="R369" s="87"/>
      <c r="S369" s="87"/>
      <c r="T369" s="87"/>
    </row>
    <row x14ac:dyDescent="0.25" r="370" customHeight="1" ht="17.25">
      <c r="A370" s="178">
        <f>A369</f>
        <v>25569.375</v>
      </c>
      <c r="B370" s="179"/>
      <c r="C370" s="180"/>
      <c r="D370" s="180"/>
      <c r="E370" s="180"/>
      <c r="F370" s="180"/>
      <c r="G370" s="180">
        <f>SUM(C370:F370)</f>
      </c>
      <c r="H370" s="125"/>
      <c r="I370" s="125">
        <f>G370*H370</f>
      </c>
      <c r="J370" s="125">
        <f>I370*0.1</f>
      </c>
      <c r="K370" s="125">
        <f>SUM(I370:J370)</f>
      </c>
      <c r="L370" s="175"/>
      <c r="M370" s="87"/>
      <c r="N370" s="87"/>
      <c r="O370" s="87"/>
      <c r="P370" s="87"/>
      <c r="Q370" s="87"/>
      <c r="R370" s="87"/>
      <c r="S370" s="87"/>
      <c r="T370" s="87"/>
    </row>
    <row x14ac:dyDescent="0.25" r="371" customHeight="1" ht="17.25">
      <c r="A371" s="189">
        <f>A370</f>
        <v>25569.375</v>
      </c>
      <c r="B371" s="190" t="s">
        <v>155</v>
      </c>
      <c r="C371" s="191">
        <f>SUM(C328:C370)</f>
      </c>
      <c r="D371" s="191">
        <f>SUM(D328:D370)</f>
      </c>
      <c r="E371" s="191">
        <f>SUM(E328:E370)</f>
      </c>
      <c r="F371" s="191">
        <f>SUM(F328:F370)</f>
      </c>
      <c r="G371" s="191">
        <f>SUM(G328:G370)</f>
      </c>
      <c r="H371" s="191"/>
      <c r="I371" s="191">
        <f>SUM(I328:I370)</f>
      </c>
      <c r="J371" s="191">
        <f>I371*0.1</f>
      </c>
      <c r="K371" s="191">
        <f>SUM(K328:K370)</f>
      </c>
      <c r="L371" s="175"/>
      <c r="M371" s="87"/>
      <c r="N371" s="87"/>
      <c r="O371" s="87"/>
      <c r="P371" s="87"/>
      <c r="Q371" s="87"/>
      <c r="R371" s="87"/>
      <c r="S371" s="87"/>
      <c r="T371" s="87"/>
    </row>
    <row x14ac:dyDescent="0.25" r="372" customHeight="1" ht="17.25">
      <c r="A372" s="178">
        <f>A371</f>
        <v>25569.375</v>
      </c>
      <c r="B372" s="186" t="s">
        <v>113</v>
      </c>
      <c r="C372" s="180"/>
      <c r="D372" s="180"/>
      <c r="E372" s="180"/>
      <c r="F372" s="180"/>
      <c r="G372" s="180">
        <f>SUM(C372:F372)</f>
      </c>
      <c r="H372" s="125">
        <v>6500</v>
      </c>
      <c r="I372" s="125">
        <f>G372*H372</f>
      </c>
      <c r="J372" s="185"/>
      <c r="K372" s="125">
        <f>SUM(I372:J372)</f>
      </c>
      <c r="L372" s="175"/>
      <c r="M372" s="87"/>
      <c r="N372" s="87"/>
      <c r="O372" s="87"/>
      <c r="P372" s="87"/>
      <c r="Q372" s="87"/>
      <c r="R372" s="87"/>
      <c r="S372" s="87"/>
      <c r="T372" s="87"/>
    </row>
    <row x14ac:dyDescent="0.25" r="373" customHeight="1" ht="17.25">
      <c r="A373" s="178">
        <f>A372</f>
        <v>25569.375</v>
      </c>
      <c r="B373" s="186" t="s">
        <v>156</v>
      </c>
      <c r="C373" s="180"/>
      <c r="D373" s="180"/>
      <c r="E373" s="180"/>
      <c r="F373" s="180"/>
      <c r="G373" s="180">
        <f>SUM(C373:F373)</f>
      </c>
      <c r="H373" s="125">
        <v>6500</v>
      </c>
      <c r="I373" s="125">
        <f>G373*H373</f>
      </c>
      <c r="J373" s="185"/>
      <c r="K373" s="125">
        <f>SUM(I373:J373)</f>
      </c>
      <c r="L373" s="175"/>
      <c r="M373" s="87"/>
      <c r="N373" s="87"/>
      <c r="O373" s="87"/>
      <c r="P373" s="87"/>
      <c r="Q373" s="87"/>
      <c r="R373" s="87"/>
      <c r="S373" s="87"/>
      <c r="T373" s="87"/>
    </row>
    <row x14ac:dyDescent="0.25" r="374" customHeight="1" ht="17.25">
      <c r="A374" s="178">
        <f>A373</f>
        <v>25569.375</v>
      </c>
      <c r="B374" s="186" t="s">
        <v>112</v>
      </c>
      <c r="C374" s="180"/>
      <c r="D374" s="180"/>
      <c r="E374" s="180"/>
      <c r="F374" s="180"/>
      <c r="G374" s="180">
        <f>SUM(C374:F374)</f>
      </c>
      <c r="H374" s="125">
        <v>6900</v>
      </c>
      <c r="I374" s="125">
        <f>G374*H374</f>
      </c>
      <c r="J374" s="185"/>
      <c r="K374" s="125">
        <f>SUM(I374:J374)</f>
      </c>
      <c r="L374" s="175"/>
      <c r="M374" s="87"/>
      <c r="N374" s="87"/>
      <c r="O374" s="87"/>
      <c r="P374" s="87"/>
      <c r="Q374" s="87"/>
      <c r="R374" s="87"/>
      <c r="S374" s="87"/>
      <c r="T374" s="87"/>
    </row>
    <row x14ac:dyDescent="0.25" r="375" customHeight="1" ht="17.25">
      <c r="A375" s="178">
        <f>A374</f>
        <v>25569.375</v>
      </c>
      <c r="B375" s="179"/>
      <c r="C375" s="180"/>
      <c r="D375" s="180"/>
      <c r="E375" s="180"/>
      <c r="F375" s="180"/>
      <c r="G375" s="180">
        <f>SUM(C375:F375)</f>
      </c>
      <c r="H375" s="125"/>
      <c r="I375" s="125">
        <f>G375*H375</f>
      </c>
      <c r="J375" s="185"/>
      <c r="K375" s="125">
        <f>SUM(I375:J375)</f>
      </c>
      <c r="L375" s="175"/>
      <c r="M375" s="87"/>
      <c r="N375" s="87"/>
      <c r="O375" s="87"/>
      <c r="P375" s="87"/>
      <c r="Q375" s="87"/>
      <c r="R375" s="87"/>
      <c r="S375" s="87"/>
      <c r="T375" s="87"/>
    </row>
    <row x14ac:dyDescent="0.25" r="376" customHeight="1" ht="17.25">
      <c r="A376" s="178">
        <f>A375</f>
        <v>25569.375</v>
      </c>
      <c r="B376" s="179"/>
      <c r="C376" s="180"/>
      <c r="D376" s="180"/>
      <c r="E376" s="180"/>
      <c r="F376" s="180"/>
      <c r="G376" s="180">
        <f>SUM(C376:F376)</f>
      </c>
      <c r="H376" s="125"/>
      <c r="I376" s="125">
        <f>G376*H376</f>
      </c>
      <c r="J376" s="185"/>
      <c r="K376" s="125">
        <f>SUM(I376:J376)</f>
      </c>
      <c r="L376" s="175"/>
      <c r="M376" s="87"/>
      <c r="N376" s="87"/>
      <c r="O376" s="87"/>
      <c r="P376" s="87"/>
      <c r="Q376" s="87"/>
      <c r="R376" s="87"/>
      <c r="S376" s="87"/>
      <c r="T376" s="87"/>
    </row>
    <row x14ac:dyDescent="0.25" r="377" customHeight="1" ht="17.25">
      <c r="A377" s="178">
        <f>A376</f>
        <v>25569.375</v>
      </c>
      <c r="B377" s="179"/>
      <c r="C377" s="180"/>
      <c r="D377" s="180"/>
      <c r="E377" s="180"/>
      <c r="F377" s="180"/>
      <c r="G377" s="180">
        <f>SUM(C377:F377)</f>
      </c>
      <c r="H377" s="125"/>
      <c r="I377" s="125">
        <f>G377*H377</f>
      </c>
      <c r="J377" s="185"/>
      <c r="K377" s="125">
        <f>SUM(I377:J377)</f>
      </c>
      <c r="L377" s="175"/>
      <c r="M377" s="87"/>
      <c r="N377" s="87"/>
      <c r="O377" s="87"/>
      <c r="P377" s="87"/>
      <c r="Q377" s="87"/>
      <c r="R377" s="87"/>
      <c r="S377" s="87"/>
      <c r="T377" s="87"/>
    </row>
    <row x14ac:dyDescent="0.25" r="378" customHeight="1" ht="17.25">
      <c r="A378" s="178">
        <f>A377</f>
        <v>25569.375</v>
      </c>
      <c r="B378" s="179"/>
      <c r="C378" s="180"/>
      <c r="D378" s="180"/>
      <c r="E378" s="180"/>
      <c r="F378" s="180"/>
      <c r="G378" s="180">
        <f>SUM(C378:F378)</f>
      </c>
      <c r="H378" s="125"/>
      <c r="I378" s="125">
        <f>G378*H378</f>
      </c>
      <c r="J378" s="185"/>
      <c r="K378" s="125">
        <f>SUM(I378:J378)</f>
      </c>
      <c r="L378" s="175"/>
      <c r="M378" s="87"/>
      <c r="N378" s="87"/>
      <c r="O378" s="87"/>
      <c r="P378" s="87"/>
      <c r="Q378" s="87"/>
      <c r="R378" s="87"/>
      <c r="S378" s="87"/>
      <c r="T378" s="87"/>
    </row>
    <row x14ac:dyDescent="0.25" r="379" customHeight="1" ht="17.25">
      <c r="A379" s="178">
        <f>A378</f>
        <v>25569.375</v>
      </c>
      <c r="B379" s="179"/>
      <c r="C379" s="180"/>
      <c r="D379" s="180"/>
      <c r="E379" s="180"/>
      <c r="F379" s="180"/>
      <c r="G379" s="180">
        <f>SUM(C379:F379)</f>
      </c>
      <c r="H379" s="125"/>
      <c r="I379" s="125">
        <f>G379*H379</f>
      </c>
      <c r="J379" s="185"/>
      <c r="K379" s="125">
        <f>SUM(I379:J379)</f>
      </c>
      <c r="L379" s="175"/>
      <c r="M379" s="87"/>
      <c r="N379" s="87"/>
      <c r="O379" s="87"/>
      <c r="P379" s="87"/>
      <c r="Q379" s="87"/>
      <c r="R379" s="87"/>
      <c r="S379" s="87"/>
      <c r="T379" s="87"/>
    </row>
    <row x14ac:dyDescent="0.25" r="380" customHeight="1" ht="17.25">
      <c r="A380" s="189">
        <f>A379</f>
        <v>25569.375</v>
      </c>
      <c r="B380" s="190" t="s">
        <v>157</v>
      </c>
      <c r="C380" s="191">
        <f>SUM(C372:C379)</f>
      </c>
      <c r="D380" s="191">
        <f>SUM(D372:D379)</f>
      </c>
      <c r="E380" s="191">
        <f>SUM(E372:E379)</f>
      </c>
      <c r="F380" s="191">
        <f>SUM(F372:F379)</f>
      </c>
      <c r="G380" s="191">
        <f>SUM(G372:G379)</f>
      </c>
      <c r="H380" s="191"/>
      <c r="I380" s="191">
        <f>SUM(I372:I379)</f>
      </c>
      <c r="J380" s="191">
        <f>SUM(J372:J379)</f>
      </c>
      <c r="K380" s="191">
        <f>SUM(K372:K379)</f>
      </c>
      <c r="L380" s="175"/>
      <c r="M380" s="87"/>
      <c r="N380" s="87"/>
      <c r="O380" s="87"/>
      <c r="P380" s="87"/>
      <c r="Q380" s="87"/>
      <c r="R380" s="87"/>
      <c r="S380" s="87"/>
      <c r="T380" s="87"/>
    </row>
    <row x14ac:dyDescent="0.25" r="381" customHeight="1" ht="17.25" hidden="1">
      <c r="A381" s="172" t="s">
        <v>128</v>
      </c>
      <c r="B381" s="173" t="s">
        <v>2</v>
      </c>
      <c r="C381" s="174" t="s">
        <v>129</v>
      </c>
      <c r="D381" s="174" t="s">
        <v>130</v>
      </c>
      <c r="E381" s="174" t="s">
        <v>131</v>
      </c>
      <c r="F381" s="174" t="s">
        <v>132</v>
      </c>
      <c r="G381" s="174" t="s">
        <v>133</v>
      </c>
      <c r="H381" s="174" t="s">
        <v>7</v>
      </c>
      <c r="I381" s="174" t="s">
        <v>134</v>
      </c>
      <c r="J381" s="174" t="s">
        <v>90</v>
      </c>
      <c r="K381" s="174" t="s">
        <v>135</v>
      </c>
      <c r="L381" s="175"/>
      <c r="M381" s="87"/>
      <c r="N381" s="87"/>
      <c r="O381" s="87"/>
      <c r="P381" s="87"/>
      <c r="Q381" s="87"/>
      <c r="R381" s="87"/>
      <c r="S381" s="87"/>
      <c r="T381" s="87"/>
    </row>
    <row x14ac:dyDescent="0.25" r="382" customHeight="1" ht="17.25">
      <c r="A382" s="178">
        <f>A380+1</f>
        <v>25569.375</v>
      </c>
      <c r="B382" s="179" t="s">
        <v>137</v>
      </c>
      <c r="C382" s="180"/>
      <c r="D382" s="181">
        <v>119</v>
      </c>
      <c r="E382" s="180"/>
      <c r="F382" s="180"/>
      <c r="G382" s="180">
        <f>SUM(C382:F382)</f>
      </c>
      <c r="H382" s="182">
        <v>4500</v>
      </c>
      <c r="I382" s="125">
        <f>G382*H382</f>
      </c>
      <c r="J382" s="125">
        <f>I382*0.1</f>
      </c>
      <c r="K382" s="125">
        <f>SUM(I382:J382)</f>
      </c>
      <c r="L382" s="175"/>
      <c r="M382" s="87"/>
      <c r="N382" s="87"/>
      <c r="O382" s="87"/>
      <c r="P382" s="87"/>
      <c r="Q382" s="87"/>
      <c r="R382" s="87"/>
      <c r="S382" s="87"/>
      <c r="T382" s="87"/>
    </row>
    <row x14ac:dyDescent="0.25" r="383" customHeight="1" ht="17.25">
      <c r="A383" s="178">
        <f>A382</f>
        <v>25569.375</v>
      </c>
      <c r="B383" s="179" t="s">
        <v>13</v>
      </c>
      <c r="C383" s="180"/>
      <c r="D383" s="180">
        <v>12</v>
      </c>
      <c r="E383" s="180"/>
      <c r="F383" s="180"/>
      <c r="G383" s="180">
        <f>SUM(C383:F383)</f>
      </c>
      <c r="H383" s="182">
        <v>6000</v>
      </c>
      <c r="I383" s="125">
        <f>G383*H383</f>
      </c>
      <c r="J383" s="125">
        <f>I383*0.1</f>
      </c>
      <c r="K383" s="125">
        <f>SUM(I383:J383)</f>
      </c>
      <c r="L383" s="175"/>
      <c r="M383" s="87"/>
      <c r="N383" s="87"/>
      <c r="O383" s="87"/>
      <c r="P383" s="87"/>
      <c r="Q383" s="87"/>
      <c r="R383" s="87"/>
      <c r="S383" s="87"/>
      <c r="T383" s="87"/>
    </row>
    <row x14ac:dyDescent="0.25" r="384" customHeight="1" ht="17.25">
      <c r="A384" s="178">
        <f>A383</f>
        <v>25569.375</v>
      </c>
      <c r="B384" s="179" t="s">
        <v>58</v>
      </c>
      <c r="C384" s="183">
        <v>8</v>
      </c>
      <c r="D384" s="180">
        <v>13</v>
      </c>
      <c r="E384" s="180">
        <v>8</v>
      </c>
      <c r="F384" s="180"/>
      <c r="G384" s="180">
        <f>SUM(C384:F384)</f>
      </c>
      <c r="H384" s="182">
        <v>5500</v>
      </c>
      <c r="I384" s="125">
        <f>G384*H384</f>
      </c>
      <c r="J384" s="125">
        <f>I384*0.1</f>
      </c>
      <c r="K384" s="125">
        <f>SUM(I384:J384)</f>
      </c>
      <c r="L384" s="175"/>
      <c r="M384" s="87"/>
      <c r="N384" s="87"/>
      <c r="O384" s="87"/>
      <c r="P384" s="87"/>
      <c r="Q384" s="87"/>
      <c r="R384" s="87"/>
      <c r="S384" s="87"/>
      <c r="T384" s="87"/>
    </row>
    <row x14ac:dyDescent="0.25" r="385" customHeight="1" ht="17.25">
      <c r="A385" s="178">
        <f>A384</f>
        <v>25569.375</v>
      </c>
      <c r="B385" s="179" t="s">
        <v>147</v>
      </c>
      <c r="C385" s="183">
        <v>0</v>
      </c>
      <c r="D385" s="180">
        <v>40</v>
      </c>
      <c r="E385" s="180">
        <v>25</v>
      </c>
      <c r="F385" s="180">
        <v>20</v>
      </c>
      <c r="G385" s="180">
        <f>SUM(C385:F385)</f>
      </c>
      <c r="H385" s="182">
        <v>5000</v>
      </c>
      <c r="I385" s="125">
        <f>G385*H385</f>
      </c>
      <c r="J385" s="125">
        <f>I385*0.1</f>
      </c>
      <c r="K385" s="125">
        <f>SUM(I385:J385)</f>
      </c>
      <c r="L385" s="175"/>
      <c r="M385" s="87"/>
      <c r="N385" s="87"/>
      <c r="O385" s="87"/>
      <c r="P385" s="87"/>
      <c r="Q385" s="87"/>
      <c r="R385" s="87"/>
      <c r="S385" s="87"/>
      <c r="T385" s="87"/>
    </row>
    <row x14ac:dyDescent="0.25" r="386" customHeight="1" ht="17.25">
      <c r="A386" s="178">
        <f>A385</f>
        <v>25569.375</v>
      </c>
      <c r="B386" s="179" t="s">
        <v>27</v>
      </c>
      <c r="C386" s="180"/>
      <c r="D386" s="180">
        <v>10</v>
      </c>
      <c r="E386" s="180">
        <v>10</v>
      </c>
      <c r="F386" s="180"/>
      <c r="G386" s="180">
        <f>SUM(C386:F386)</f>
      </c>
      <c r="H386" s="182">
        <v>5500</v>
      </c>
      <c r="I386" s="125">
        <f>G386*H386</f>
      </c>
      <c r="J386" s="125">
        <f>I386*0.1</f>
      </c>
      <c r="K386" s="125">
        <f>SUM(I386:J386)</f>
      </c>
      <c r="L386" s="175"/>
      <c r="M386" s="87"/>
      <c r="N386" s="87"/>
      <c r="O386" s="87"/>
      <c r="P386" s="87"/>
      <c r="Q386" s="87"/>
      <c r="R386" s="87"/>
      <c r="S386" s="87"/>
      <c r="T386" s="87"/>
    </row>
    <row x14ac:dyDescent="0.25" r="387" customHeight="1" ht="17.25">
      <c r="A387" s="178">
        <f>A386</f>
        <v>25569.375</v>
      </c>
      <c r="B387" s="179" t="s">
        <v>20</v>
      </c>
      <c r="C387" s="180"/>
      <c r="D387" s="180">
        <v>61</v>
      </c>
      <c r="E387" s="180"/>
      <c r="F387" s="180"/>
      <c r="G387" s="180">
        <f>SUM(C387:F387)</f>
      </c>
      <c r="H387" s="182">
        <v>5500</v>
      </c>
      <c r="I387" s="125">
        <f>G387*H387</f>
      </c>
      <c r="J387" s="125">
        <f>I387*0.1</f>
      </c>
      <c r="K387" s="125">
        <f>SUM(I387:J387)</f>
      </c>
      <c r="L387" s="175"/>
      <c r="M387" s="87"/>
      <c r="N387" s="87"/>
      <c r="O387" s="87"/>
      <c r="P387" s="87"/>
      <c r="Q387" s="87"/>
      <c r="R387" s="87"/>
      <c r="S387" s="87"/>
      <c r="T387" s="87"/>
    </row>
    <row x14ac:dyDescent="0.25" r="388" customHeight="1" ht="17.25">
      <c r="A388" s="178">
        <f>A387</f>
        <v>25569.375</v>
      </c>
      <c r="B388" s="179" t="s">
        <v>31</v>
      </c>
      <c r="C388" s="180"/>
      <c r="D388" s="180">
        <v>25</v>
      </c>
      <c r="E388" s="180"/>
      <c r="F388" s="180"/>
      <c r="G388" s="180">
        <f>SUM(C388:F388)</f>
      </c>
      <c r="H388" s="182">
        <v>6000</v>
      </c>
      <c r="I388" s="125">
        <f>G388*H388</f>
      </c>
      <c r="J388" s="125">
        <f>I388*0.1</f>
      </c>
      <c r="K388" s="125">
        <f>SUM(I388:J388)</f>
      </c>
      <c r="L388" s="175"/>
      <c r="M388" s="87"/>
      <c r="N388" s="87"/>
      <c r="O388" s="87"/>
      <c r="P388" s="87"/>
      <c r="Q388" s="87"/>
      <c r="R388" s="87"/>
      <c r="S388" s="87"/>
      <c r="T388" s="87"/>
    </row>
    <row x14ac:dyDescent="0.25" r="389" customHeight="1" ht="17.25">
      <c r="A389" s="178">
        <f>A388</f>
        <v>25569.375</v>
      </c>
      <c r="B389" s="179" t="s">
        <v>71</v>
      </c>
      <c r="C389" s="180"/>
      <c r="D389" s="180">
        <v>25</v>
      </c>
      <c r="E389" s="180"/>
      <c r="F389" s="180"/>
      <c r="G389" s="180">
        <f>SUM(C389:F389)</f>
      </c>
      <c r="H389" s="182">
        <v>6000</v>
      </c>
      <c r="I389" s="125">
        <f>G389*H389</f>
      </c>
      <c r="J389" s="125">
        <f>I389*0.1</f>
      </c>
      <c r="K389" s="125">
        <f>SUM(I389:J389)</f>
      </c>
      <c r="L389" s="175"/>
      <c r="M389" s="87"/>
      <c r="N389" s="87"/>
      <c r="O389" s="87"/>
      <c r="P389" s="87"/>
      <c r="Q389" s="87"/>
      <c r="R389" s="87"/>
      <c r="S389" s="87"/>
      <c r="T389" s="87"/>
    </row>
    <row x14ac:dyDescent="0.25" r="390" customHeight="1" ht="17.25">
      <c r="A390" s="178">
        <f>A389</f>
        <v>25569.375</v>
      </c>
      <c r="B390" s="184" t="s">
        <v>49</v>
      </c>
      <c r="C390" s="180"/>
      <c r="D390" s="180">
        <v>18</v>
      </c>
      <c r="E390" s="180">
        <v>17</v>
      </c>
      <c r="F390" s="180">
        <v>8</v>
      </c>
      <c r="G390" s="180">
        <f>SUM(C390:F390)</f>
      </c>
      <c r="H390" s="182">
        <v>6000</v>
      </c>
      <c r="I390" s="125">
        <f>G390*H390</f>
      </c>
      <c r="J390" s="125">
        <f>I390*0.1</f>
      </c>
      <c r="K390" s="125">
        <f>SUM(I390:J390)</f>
      </c>
      <c r="L390" s="175"/>
      <c r="M390" s="87"/>
      <c r="N390" s="87"/>
      <c r="O390" s="87"/>
      <c r="P390" s="87"/>
      <c r="Q390" s="87"/>
      <c r="R390" s="87"/>
      <c r="S390" s="87"/>
      <c r="T390" s="87"/>
    </row>
    <row x14ac:dyDescent="0.25" r="391" customHeight="1" ht="17.25">
      <c r="A391" s="178">
        <f>A390</f>
        <v>25569.375</v>
      </c>
      <c r="B391" s="179" t="s">
        <v>9</v>
      </c>
      <c r="C391" s="180"/>
      <c r="D391" s="180">
        <v>39</v>
      </c>
      <c r="E391" s="180"/>
      <c r="F391" s="180"/>
      <c r="G391" s="180">
        <f>SUM(C391:F391)</f>
      </c>
      <c r="H391" s="182">
        <v>6000</v>
      </c>
      <c r="I391" s="125">
        <f>G391*H391</f>
      </c>
      <c r="J391" s="125">
        <f>I391*0.1</f>
      </c>
      <c r="K391" s="125">
        <f>SUM(I391:J391)</f>
      </c>
      <c r="L391" s="175"/>
      <c r="M391" s="87"/>
      <c r="N391" s="87"/>
      <c r="O391" s="87"/>
      <c r="P391" s="87"/>
      <c r="Q391" s="87"/>
      <c r="R391" s="87"/>
      <c r="S391" s="87"/>
      <c r="T391" s="87"/>
    </row>
    <row x14ac:dyDescent="0.25" r="392" customHeight="1" ht="17.25">
      <c r="A392" s="178">
        <f>A391</f>
        <v>25569.375</v>
      </c>
      <c r="B392" s="179" t="s">
        <v>55</v>
      </c>
      <c r="C392" s="180"/>
      <c r="D392" s="180">
        <v>10</v>
      </c>
      <c r="E392" s="180"/>
      <c r="F392" s="180"/>
      <c r="G392" s="180">
        <f>SUM(C392:F392)</f>
      </c>
      <c r="H392" s="182">
        <v>6500</v>
      </c>
      <c r="I392" s="125">
        <f>G392*H392</f>
      </c>
      <c r="J392" s="125">
        <f>I392*0.1</f>
      </c>
      <c r="K392" s="125">
        <f>SUM(I392:J392)</f>
      </c>
      <c r="L392" s="175"/>
      <c r="M392" s="87"/>
      <c r="N392" s="87"/>
      <c r="O392" s="87"/>
      <c r="P392" s="87"/>
      <c r="Q392" s="87"/>
      <c r="R392" s="87"/>
      <c r="S392" s="87"/>
      <c r="T392" s="87"/>
    </row>
    <row x14ac:dyDescent="0.25" r="393" customHeight="1" ht="17.25">
      <c r="A393" s="178">
        <f>A392</f>
        <v>25569.375</v>
      </c>
      <c r="B393" s="179" t="s">
        <v>80</v>
      </c>
      <c r="C393" s="180"/>
      <c r="D393" s="180">
        <v>23</v>
      </c>
      <c r="E393" s="180"/>
      <c r="F393" s="180"/>
      <c r="G393" s="180">
        <f>SUM(C393:F393)</f>
      </c>
      <c r="H393" s="182">
        <v>6000</v>
      </c>
      <c r="I393" s="125">
        <f>G393*H393</f>
      </c>
      <c r="J393" s="185"/>
      <c r="K393" s="125">
        <f>SUM(I393:J393)</f>
      </c>
      <c r="L393" s="175"/>
      <c r="M393" s="87"/>
      <c r="N393" s="87"/>
      <c r="O393" s="87"/>
      <c r="P393" s="87"/>
      <c r="Q393" s="87"/>
      <c r="R393" s="87"/>
      <c r="S393" s="87"/>
      <c r="T393" s="87"/>
    </row>
    <row x14ac:dyDescent="0.25" r="394" customHeight="1" ht="17.25">
      <c r="A394" s="178">
        <f>A393</f>
        <v>25569.375</v>
      </c>
      <c r="B394" s="179" t="s">
        <v>67</v>
      </c>
      <c r="C394" s="180"/>
      <c r="D394" s="180">
        <v>7</v>
      </c>
      <c r="E394" s="180"/>
      <c r="F394" s="180"/>
      <c r="G394" s="180">
        <f>SUM(C394:F394)</f>
      </c>
      <c r="H394" s="182">
        <v>5500</v>
      </c>
      <c r="I394" s="125">
        <f>G394*H394</f>
      </c>
      <c r="J394" s="125">
        <f>I394*0.1</f>
      </c>
      <c r="K394" s="125">
        <f>SUM(I394:J394)</f>
      </c>
      <c r="L394" s="175"/>
      <c r="M394" s="87"/>
      <c r="N394" s="87"/>
      <c r="O394" s="87"/>
      <c r="P394" s="87"/>
      <c r="Q394" s="87"/>
      <c r="R394" s="87"/>
      <c r="S394" s="87"/>
      <c r="T394" s="87"/>
    </row>
    <row x14ac:dyDescent="0.25" r="395" customHeight="1" ht="17.25">
      <c r="A395" s="178">
        <f>A394</f>
        <v>25569.375</v>
      </c>
      <c r="B395" s="186" t="s">
        <v>74</v>
      </c>
      <c r="C395" s="180"/>
      <c r="D395" s="180">
        <v>31</v>
      </c>
      <c r="E395" s="180">
        <v>22</v>
      </c>
      <c r="F395" s="180"/>
      <c r="G395" s="180">
        <f>SUM(C395:F395)</f>
      </c>
      <c r="H395" s="187">
        <v>5000</v>
      </c>
      <c r="I395" s="125">
        <f>G395*H395</f>
      </c>
      <c r="J395" s="125">
        <f>I395*0.1</f>
      </c>
      <c r="K395" s="125">
        <f>SUM(I395:J395)</f>
      </c>
      <c r="L395" s="175"/>
      <c r="M395" s="87"/>
      <c r="N395" s="87"/>
      <c r="O395" s="87"/>
      <c r="P395" s="87"/>
      <c r="Q395" s="87"/>
      <c r="R395" s="87"/>
      <c r="S395" s="87"/>
      <c r="T395" s="87"/>
    </row>
    <row x14ac:dyDescent="0.25" r="396" customHeight="1" ht="17.25">
      <c r="A396" s="178">
        <f>A395</f>
        <v>25569.375</v>
      </c>
      <c r="B396" s="179" t="s">
        <v>11</v>
      </c>
      <c r="C396" s="180"/>
      <c r="D396" s="180">
        <v>13</v>
      </c>
      <c r="E396" s="180">
        <v>7</v>
      </c>
      <c r="F396" s="180"/>
      <c r="G396" s="180">
        <f>SUM(C396:F396)</f>
      </c>
      <c r="H396" s="182">
        <v>6000</v>
      </c>
      <c r="I396" s="125">
        <f>G396*H396</f>
      </c>
      <c r="J396" s="125">
        <f>I396*0.1</f>
      </c>
      <c r="K396" s="125">
        <f>SUM(I396:J396)</f>
      </c>
      <c r="L396" s="175"/>
      <c r="M396" s="87"/>
      <c r="N396" s="87"/>
      <c r="O396" s="87"/>
      <c r="P396" s="87"/>
      <c r="Q396" s="87"/>
      <c r="R396" s="87"/>
      <c r="S396" s="87"/>
      <c r="T396" s="87"/>
    </row>
    <row x14ac:dyDescent="0.25" r="397" customHeight="1" ht="17.25">
      <c r="A397" s="178">
        <f>A396</f>
        <v>25569.375</v>
      </c>
      <c r="B397" s="179" t="s">
        <v>22</v>
      </c>
      <c r="C397" s="180"/>
      <c r="D397" s="180">
        <v>38</v>
      </c>
      <c r="E397" s="180"/>
      <c r="F397" s="180"/>
      <c r="G397" s="180">
        <f>SUM(C397:F397)</f>
      </c>
      <c r="H397" s="182">
        <v>4800</v>
      </c>
      <c r="I397" s="125">
        <f>G397*H397</f>
      </c>
      <c r="J397" s="125">
        <f>I397*0.1</f>
      </c>
      <c r="K397" s="125">
        <f>SUM(I397:J397)</f>
      </c>
      <c r="L397" s="175"/>
      <c r="M397" s="87"/>
      <c r="N397" s="87"/>
      <c r="O397" s="87"/>
      <c r="P397" s="87"/>
      <c r="Q397" s="87"/>
      <c r="R397" s="87"/>
      <c r="S397" s="87"/>
      <c r="T397" s="87"/>
    </row>
    <row x14ac:dyDescent="0.25" r="398" customHeight="1" ht="17.25">
      <c r="A398" s="178">
        <f>A397</f>
        <v>25569.375</v>
      </c>
      <c r="B398" s="186" t="s">
        <v>84</v>
      </c>
      <c r="C398" s="180"/>
      <c r="D398" s="180">
        <v>16</v>
      </c>
      <c r="E398" s="180">
        <v>9</v>
      </c>
      <c r="F398" s="180"/>
      <c r="G398" s="180">
        <f>SUM(C398:F398)</f>
      </c>
      <c r="H398" s="182">
        <v>4800</v>
      </c>
      <c r="I398" s="125">
        <f>G398*H398</f>
      </c>
      <c r="J398" s="125">
        <f>I398*0.1</f>
      </c>
      <c r="K398" s="125">
        <f>SUM(I398:J398)</f>
      </c>
      <c r="L398" s="175"/>
      <c r="M398" s="87"/>
      <c r="N398" s="87"/>
      <c r="O398" s="87"/>
      <c r="P398" s="87"/>
      <c r="Q398" s="87"/>
      <c r="R398" s="87"/>
      <c r="S398" s="87"/>
      <c r="T398" s="87"/>
    </row>
    <row x14ac:dyDescent="0.25" r="399" customHeight="1" ht="17.25">
      <c r="A399" s="178">
        <f>A398</f>
        <v>25569.375</v>
      </c>
      <c r="B399" s="179" t="s">
        <v>17</v>
      </c>
      <c r="C399" s="180"/>
      <c r="D399" s="180">
        <v>37</v>
      </c>
      <c r="E399" s="180">
        <v>15</v>
      </c>
      <c r="F399" s="180"/>
      <c r="G399" s="180">
        <f>SUM(C399:F399)</f>
      </c>
      <c r="H399" s="182">
        <v>6500</v>
      </c>
      <c r="I399" s="125">
        <f>G399*H399</f>
      </c>
      <c r="J399" s="125">
        <f>I399*0.1</f>
      </c>
      <c r="K399" s="125">
        <f>SUM(I399:J399)</f>
      </c>
      <c r="L399" s="175"/>
      <c r="M399" s="87"/>
      <c r="N399" s="87"/>
      <c r="O399" s="87"/>
      <c r="P399" s="87"/>
      <c r="Q399" s="87"/>
      <c r="R399" s="87"/>
      <c r="S399" s="87"/>
      <c r="T399" s="87"/>
    </row>
    <row x14ac:dyDescent="0.25" r="400" customHeight="1" ht="17.25">
      <c r="A400" s="178">
        <f>A399</f>
        <v>25569.375</v>
      </c>
      <c r="B400" s="186" t="s">
        <v>148</v>
      </c>
      <c r="C400" s="180"/>
      <c r="D400" s="180">
        <v>3</v>
      </c>
      <c r="E400" s="180"/>
      <c r="F400" s="180"/>
      <c r="G400" s="180">
        <f>SUM(C400:F400)</f>
      </c>
      <c r="H400" s="182">
        <v>6000</v>
      </c>
      <c r="I400" s="125">
        <f>G400*H400</f>
      </c>
      <c r="J400" s="125">
        <f>I400*0.1</f>
      </c>
      <c r="K400" s="125">
        <f>SUM(I400:J400)</f>
      </c>
      <c r="L400" s="175"/>
      <c r="M400" s="87"/>
      <c r="N400" s="87"/>
      <c r="O400" s="87"/>
      <c r="P400" s="87"/>
      <c r="Q400" s="87"/>
      <c r="R400" s="87"/>
      <c r="S400" s="87"/>
      <c r="T400" s="87"/>
    </row>
    <row x14ac:dyDescent="0.25" r="401" customHeight="1" ht="17.25">
      <c r="A401" s="178">
        <f>A400</f>
        <v>25569.375</v>
      </c>
      <c r="B401" s="179" t="s">
        <v>29</v>
      </c>
      <c r="C401" s="188">
        <v>12</v>
      </c>
      <c r="D401" s="180">
        <v>14</v>
      </c>
      <c r="E401" s="180">
        <v>13</v>
      </c>
      <c r="F401" s="180"/>
      <c r="G401" s="180">
        <f>SUM(C401:F401)</f>
      </c>
      <c r="H401" s="182">
        <v>5500</v>
      </c>
      <c r="I401" s="125">
        <f>G401*H401</f>
      </c>
      <c r="J401" s="125">
        <f>I401*0.1</f>
      </c>
      <c r="K401" s="125">
        <f>SUM(I401:J401)</f>
      </c>
      <c r="L401" s="175"/>
      <c r="M401" s="87"/>
      <c r="N401" s="87"/>
      <c r="O401" s="87"/>
      <c r="P401" s="87"/>
      <c r="Q401" s="87"/>
      <c r="R401" s="87"/>
      <c r="S401" s="87"/>
      <c r="T401" s="87"/>
    </row>
    <row x14ac:dyDescent="0.25" r="402" customHeight="1" ht="17.25">
      <c r="A402" s="178">
        <f>A401</f>
        <v>25569.375</v>
      </c>
      <c r="B402" s="179" t="s">
        <v>15</v>
      </c>
      <c r="C402" s="180"/>
      <c r="D402" s="180">
        <v>17</v>
      </c>
      <c r="E402" s="180">
        <v>5</v>
      </c>
      <c r="F402" s="180"/>
      <c r="G402" s="180">
        <f>SUM(C402:F402)</f>
      </c>
      <c r="H402" s="182">
        <v>4800</v>
      </c>
      <c r="I402" s="125">
        <f>G402*H402</f>
      </c>
      <c r="J402" s="125">
        <f>I402*0.1</f>
      </c>
      <c r="K402" s="125">
        <f>SUM(I402:J402)</f>
      </c>
      <c r="L402" s="175"/>
      <c r="M402" s="87"/>
      <c r="N402" s="87"/>
      <c r="O402" s="87"/>
      <c r="P402" s="87"/>
      <c r="Q402" s="87"/>
      <c r="R402" s="87"/>
      <c r="S402" s="87"/>
      <c r="T402" s="87"/>
    </row>
    <row x14ac:dyDescent="0.25" r="403" customHeight="1" ht="17.25">
      <c r="A403" s="178">
        <f>A402</f>
        <v>25569.375</v>
      </c>
      <c r="B403" s="179" t="s">
        <v>21</v>
      </c>
      <c r="C403" s="188">
        <v>7</v>
      </c>
      <c r="D403" s="180">
        <v>13</v>
      </c>
      <c r="E403" s="180"/>
      <c r="F403" s="180"/>
      <c r="G403" s="180">
        <f>SUM(C403:F403)</f>
      </c>
      <c r="H403" s="182">
        <v>5500</v>
      </c>
      <c r="I403" s="125">
        <f>G403*H403</f>
      </c>
      <c r="J403" s="125">
        <f>I403*0.1</f>
      </c>
      <c r="K403" s="125">
        <f>SUM(I403:J403)</f>
      </c>
      <c r="L403" s="175"/>
      <c r="M403" s="87"/>
      <c r="N403" s="87"/>
      <c r="O403" s="87"/>
      <c r="P403" s="87"/>
      <c r="Q403" s="87"/>
      <c r="R403" s="87"/>
      <c r="S403" s="87"/>
      <c r="T403" s="87"/>
    </row>
    <row x14ac:dyDescent="0.25" r="404" customHeight="1" ht="17.25">
      <c r="A404" s="178">
        <f>A403</f>
        <v>25569.375</v>
      </c>
      <c r="B404" s="179" t="s">
        <v>52</v>
      </c>
      <c r="C404" s="180"/>
      <c r="D404" s="180">
        <v>18</v>
      </c>
      <c r="E404" s="180">
        <v>11</v>
      </c>
      <c r="F404" s="180"/>
      <c r="G404" s="180">
        <f>SUM(C404:F404)</f>
      </c>
      <c r="H404" s="182">
        <v>5500</v>
      </c>
      <c r="I404" s="125">
        <f>G404*H404</f>
      </c>
      <c r="J404" s="125">
        <f>I404*0.1</f>
      </c>
      <c r="K404" s="125">
        <f>SUM(I404:J404)</f>
      </c>
      <c r="L404" s="175"/>
      <c r="M404" s="87"/>
      <c r="N404" s="87"/>
      <c r="O404" s="87"/>
      <c r="P404" s="87"/>
      <c r="Q404" s="87"/>
      <c r="R404" s="87"/>
      <c r="S404" s="87"/>
      <c r="T404" s="87"/>
    </row>
    <row x14ac:dyDescent="0.25" r="405" customHeight="1" ht="17.25">
      <c r="A405" s="178">
        <f>A404</f>
        <v>25569.375</v>
      </c>
      <c r="B405" s="186" t="s">
        <v>61</v>
      </c>
      <c r="C405" s="180"/>
      <c r="D405" s="180">
        <v>7</v>
      </c>
      <c r="E405" s="180"/>
      <c r="F405" s="180"/>
      <c r="G405" s="180">
        <f>SUM(C405:F405)</f>
      </c>
      <c r="H405" s="182">
        <v>5500</v>
      </c>
      <c r="I405" s="125">
        <f>G405*H405</f>
      </c>
      <c r="J405" s="125">
        <f>I405*0.1</f>
      </c>
      <c r="K405" s="125">
        <f>SUM(I405:J405)</f>
      </c>
      <c r="L405" s="175"/>
      <c r="M405" s="87"/>
      <c r="N405" s="87"/>
      <c r="O405" s="87"/>
      <c r="P405" s="87"/>
      <c r="Q405" s="87"/>
      <c r="R405" s="87"/>
      <c r="S405" s="87"/>
      <c r="T405" s="87"/>
    </row>
    <row x14ac:dyDescent="0.25" r="406" customHeight="1" ht="17.25">
      <c r="A406" s="178">
        <f>A405</f>
        <v>25569.375</v>
      </c>
      <c r="B406" s="179" t="s">
        <v>33</v>
      </c>
      <c r="C406" s="180"/>
      <c r="D406" s="180">
        <v>7</v>
      </c>
      <c r="E406" s="180"/>
      <c r="F406" s="180"/>
      <c r="G406" s="180">
        <f>SUM(C406:F406)</f>
      </c>
      <c r="H406" s="182">
        <v>5500</v>
      </c>
      <c r="I406" s="125">
        <f>G406*H406</f>
      </c>
      <c r="J406" s="125">
        <f>I406*0.1</f>
      </c>
      <c r="K406" s="125">
        <f>SUM(I406:J406)</f>
      </c>
      <c r="L406" s="175"/>
      <c r="M406" s="87"/>
      <c r="N406" s="87"/>
      <c r="O406" s="87"/>
      <c r="P406" s="87"/>
      <c r="Q406" s="87"/>
      <c r="R406" s="87"/>
      <c r="S406" s="87"/>
      <c r="T406" s="87"/>
    </row>
    <row x14ac:dyDescent="0.25" r="407" customHeight="1" ht="17.25">
      <c r="A407" s="178">
        <f>A406</f>
        <v>25569.375</v>
      </c>
      <c r="B407" s="186" t="s">
        <v>37</v>
      </c>
      <c r="C407" s="180"/>
      <c r="D407" s="180">
        <v>6</v>
      </c>
      <c r="E407" s="180"/>
      <c r="F407" s="180"/>
      <c r="G407" s="180">
        <f>SUM(C407:F407)</f>
      </c>
      <c r="H407" s="182">
        <v>6500</v>
      </c>
      <c r="I407" s="125">
        <f>G407*H407</f>
      </c>
      <c r="J407" s="125">
        <f>I407*0.1</f>
      </c>
      <c r="K407" s="125">
        <f>SUM(I407:J407)</f>
      </c>
      <c r="L407" s="175"/>
      <c r="M407" s="87"/>
      <c r="N407" s="87"/>
      <c r="O407" s="87"/>
      <c r="P407" s="87"/>
      <c r="Q407" s="87"/>
      <c r="R407" s="87"/>
      <c r="S407" s="87"/>
      <c r="T407" s="87"/>
    </row>
    <row x14ac:dyDescent="0.25" r="408" customHeight="1" ht="17.25">
      <c r="A408" s="178">
        <f>A407</f>
        <v>25569.375</v>
      </c>
      <c r="B408" s="186" t="s">
        <v>64</v>
      </c>
      <c r="C408" s="180"/>
      <c r="D408" s="180"/>
      <c r="E408" s="180"/>
      <c r="F408" s="180"/>
      <c r="G408" s="180">
        <f>SUM(C408:F408)</f>
      </c>
      <c r="H408" s="182">
        <v>5500</v>
      </c>
      <c r="I408" s="125">
        <f>G408*H408</f>
      </c>
      <c r="J408" s="125">
        <f>I408*0.1</f>
      </c>
      <c r="K408" s="125">
        <f>SUM(I408:J408)</f>
      </c>
      <c r="L408" s="175"/>
      <c r="M408" s="87"/>
      <c r="N408" s="87"/>
      <c r="O408" s="87"/>
      <c r="P408" s="87"/>
      <c r="Q408" s="87"/>
      <c r="R408" s="87"/>
      <c r="S408" s="87"/>
      <c r="T408" s="87"/>
    </row>
    <row x14ac:dyDescent="0.25" r="409" customHeight="1" ht="17.25">
      <c r="A409" s="178">
        <f>A408</f>
        <v>25569.375</v>
      </c>
      <c r="B409" s="179" t="s">
        <v>25</v>
      </c>
      <c r="C409" s="180"/>
      <c r="D409" s="180">
        <v>20</v>
      </c>
      <c r="E409" s="180"/>
      <c r="F409" s="180"/>
      <c r="G409" s="180">
        <f>SUM(C409:F409)</f>
      </c>
      <c r="H409" s="182">
        <v>6000</v>
      </c>
      <c r="I409" s="125">
        <f>G409*H409</f>
      </c>
      <c r="J409" s="125">
        <f>I409*0.1</f>
      </c>
      <c r="K409" s="125">
        <f>SUM(I409:J409)</f>
      </c>
      <c r="L409" s="175"/>
      <c r="M409" s="87"/>
      <c r="N409" s="87"/>
      <c r="O409" s="87"/>
      <c r="P409" s="87"/>
      <c r="Q409" s="87"/>
      <c r="R409" s="87"/>
      <c r="S409" s="87"/>
      <c r="T409" s="87"/>
    </row>
    <row x14ac:dyDescent="0.25" r="410" customHeight="1" ht="17.25">
      <c r="A410" s="178">
        <f>A409</f>
        <v>25569.375</v>
      </c>
      <c r="B410" s="186" t="s">
        <v>76</v>
      </c>
      <c r="C410" s="188"/>
      <c r="D410" s="180">
        <v>25</v>
      </c>
      <c r="E410" s="180">
        <v>15</v>
      </c>
      <c r="F410" s="180"/>
      <c r="G410" s="180">
        <f>SUM(C410:F410)</f>
      </c>
      <c r="H410" s="125">
        <v>6000</v>
      </c>
      <c r="I410" s="125">
        <f>G410*H410</f>
      </c>
      <c r="J410" s="125">
        <f>I410*0.1</f>
      </c>
      <c r="K410" s="125">
        <f>SUM(I410:J410)</f>
      </c>
      <c r="L410" s="175"/>
      <c r="M410" s="87"/>
      <c r="N410" s="87"/>
      <c r="O410" s="87"/>
      <c r="P410" s="87"/>
      <c r="Q410" s="87"/>
      <c r="R410" s="87"/>
      <c r="S410" s="87"/>
      <c r="T410" s="87"/>
    </row>
    <row x14ac:dyDescent="0.25" r="411" customHeight="1" ht="17.25">
      <c r="A411" s="178">
        <f>A410</f>
        <v>25569.375</v>
      </c>
      <c r="B411" s="186" t="s">
        <v>149</v>
      </c>
      <c r="C411" s="180"/>
      <c r="D411" s="180">
        <v>74</v>
      </c>
      <c r="E411" s="180">
        <v>14</v>
      </c>
      <c r="F411" s="180">
        <v>4</v>
      </c>
      <c r="G411" s="180">
        <f>SUM(C411:F411)</f>
      </c>
      <c r="H411" s="125">
        <v>6000</v>
      </c>
      <c r="I411" s="125">
        <f>G411*H411</f>
      </c>
      <c r="J411" s="125">
        <f>I411*0.1</f>
      </c>
      <c r="K411" s="125">
        <f>SUM(I411:J411)</f>
      </c>
      <c r="L411" s="175"/>
      <c r="M411" s="87"/>
      <c r="N411" s="87"/>
      <c r="O411" s="87"/>
      <c r="P411" s="87"/>
      <c r="Q411" s="87"/>
      <c r="R411" s="87"/>
      <c r="S411" s="87"/>
      <c r="T411" s="87"/>
    </row>
    <row x14ac:dyDescent="0.25" r="412" customHeight="1" ht="17.25">
      <c r="A412" s="178">
        <f>A411</f>
        <v>25569.375</v>
      </c>
      <c r="B412" s="186" t="s">
        <v>43</v>
      </c>
      <c r="C412" s="180"/>
      <c r="D412" s="180">
        <v>50</v>
      </c>
      <c r="E412" s="180">
        <v>14</v>
      </c>
      <c r="F412" s="180"/>
      <c r="G412" s="180">
        <f>SUM(C412:F412)</f>
      </c>
      <c r="H412" s="125">
        <v>6000</v>
      </c>
      <c r="I412" s="125">
        <f>G412*H412</f>
      </c>
      <c r="J412" s="125">
        <f>I412*0.1</f>
      </c>
      <c r="K412" s="125">
        <f>SUM(I412:J412)</f>
      </c>
      <c r="L412" s="175"/>
      <c r="M412" s="87"/>
      <c r="N412" s="87"/>
      <c r="O412" s="87"/>
      <c r="P412" s="87"/>
      <c r="Q412" s="87"/>
      <c r="R412" s="87"/>
      <c r="S412" s="87"/>
      <c r="T412" s="87"/>
    </row>
    <row x14ac:dyDescent="0.25" r="413" customHeight="1" ht="17.25">
      <c r="A413" s="178">
        <f>A412</f>
        <v>25569.375</v>
      </c>
      <c r="B413" s="186" t="s">
        <v>18</v>
      </c>
      <c r="C413" s="180"/>
      <c r="D413" s="180"/>
      <c r="E413" s="180"/>
      <c r="F413" s="180"/>
      <c r="G413" s="180">
        <f>SUM(C413:F413)</f>
      </c>
      <c r="H413" s="125">
        <v>6000</v>
      </c>
      <c r="I413" s="125">
        <f>G413*H413</f>
      </c>
      <c r="J413" s="125">
        <f>I413*0.1</f>
      </c>
      <c r="K413" s="125">
        <f>SUM(I413:J413)</f>
      </c>
      <c r="L413" s="175"/>
      <c r="M413" s="87"/>
      <c r="N413" s="87"/>
      <c r="O413" s="87"/>
      <c r="P413" s="87"/>
      <c r="Q413" s="87"/>
      <c r="R413" s="87"/>
      <c r="S413" s="87"/>
      <c r="T413" s="87"/>
    </row>
    <row x14ac:dyDescent="0.25" r="414" customHeight="1" ht="17.25">
      <c r="A414" s="178">
        <f>A413</f>
        <v>25569.375</v>
      </c>
      <c r="B414" s="186" t="s">
        <v>82</v>
      </c>
      <c r="C414" s="188">
        <v>12</v>
      </c>
      <c r="D414" s="180">
        <v>25</v>
      </c>
      <c r="E414" s="180">
        <v>9</v>
      </c>
      <c r="F414" s="180">
        <v>7</v>
      </c>
      <c r="G414" s="180">
        <f>SUM(C414:F414)</f>
      </c>
      <c r="H414" s="125">
        <v>5000</v>
      </c>
      <c r="I414" s="125">
        <f>G414*H414</f>
      </c>
      <c r="J414" s="125">
        <f>I414*0.1</f>
      </c>
      <c r="K414" s="125">
        <f>SUM(I414:J414)</f>
      </c>
      <c r="L414" s="175"/>
      <c r="M414" s="87"/>
      <c r="N414" s="87"/>
      <c r="O414" s="87"/>
      <c r="P414" s="87"/>
      <c r="Q414" s="87"/>
      <c r="R414" s="87"/>
      <c r="S414" s="87"/>
      <c r="T414" s="87"/>
    </row>
    <row x14ac:dyDescent="0.25" r="415" customHeight="1" ht="17.25">
      <c r="A415" s="178">
        <f>A414</f>
        <v>25569.375</v>
      </c>
      <c r="B415" s="186" t="s">
        <v>151</v>
      </c>
      <c r="C415" s="180"/>
      <c r="D415" s="180">
        <v>12</v>
      </c>
      <c r="E415" s="180"/>
      <c r="F415" s="180"/>
      <c r="G415" s="180">
        <f>SUM(C415:F415)</f>
      </c>
      <c r="H415" s="125">
        <v>5000</v>
      </c>
      <c r="I415" s="125">
        <f>G415*H415</f>
      </c>
      <c r="J415" s="125">
        <f>I415*0.1</f>
      </c>
      <c r="K415" s="125">
        <f>SUM(I415:J415)</f>
      </c>
      <c r="L415" s="175"/>
      <c r="M415" s="87"/>
      <c r="N415" s="87"/>
      <c r="O415" s="87"/>
      <c r="P415" s="87"/>
      <c r="Q415" s="87"/>
      <c r="R415" s="87"/>
      <c r="S415" s="87"/>
      <c r="T415" s="87"/>
    </row>
    <row x14ac:dyDescent="0.25" r="416" customHeight="1" ht="17.25">
      <c r="A416" s="178">
        <f>A415</f>
        <v>25569.375</v>
      </c>
      <c r="B416" s="186" t="s">
        <v>23</v>
      </c>
      <c r="C416" s="180"/>
      <c r="D416" s="180">
        <v>13</v>
      </c>
      <c r="E416" s="180"/>
      <c r="F416" s="180"/>
      <c r="G416" s="180">
        <f>SUM(C416:F416)</f>
      </c>
      <c r="H416" s="125">
        <v>6000</v>
      </c>
      <c r="I416" s="125">
        <f>G416*H416</f>
      </c>
      <c r="J416" s="125">
        <f>I416*0.1</f>
      </c>
      <c r="K416" s="125">
        <f>SUM(I416:J416)</f>
      </c>
      <c r="L416" s="175"/>
      <c r="M416" s="87"/>
      <c r="N416" s="87"/>
      <c r="O416" s="87"/>
      <c r="P416" s="87"/>
      <c r="Q416" s="87"/>
      <c r="R416" s="87"/>
      <c r="S416" s="87"/>
      <c r="T416" s="87"/>
    </row>
    <row x14ac:dyDescent="0.25" r="417" customHeight="1" ht="17.25">
      <c r="A417" s="178">
        <f>A416</f>
        <v>25569.375</v>
      </c>
      <c r="B417" s="186" t="s">
        <v>40</v>
      </c>
      <c r="C417" s="180"/>
      <c r="D417" s="180">
        <v>15</v>
      </c>
      <c r="E417" s="180"/>
      <c r="F417" s="180"/>
      <c r="G417" s="180">
        <f>SUM(C417:F417)</f>
      </c>
      <c r="H417" s="125">
        <v>6500</v>
      </c>
      <c r="I417" s="125">
        <f>G417*H417</f>
      </c>
      <c r="J417" s="125">
        <f>I417*0.1</f>
      </c>
      <c r="K417" s="125">
        <f>SUM(I417:J417)</f>
      </c>
      <c r="L417" s="175"/>
      <c r="M417" s="87"/>
      <c r="N417" s="87"/>
      <c r="O417" s="87"/>
      <c r="P417" s="87"/>
      <c r="Q417" s="87"/>
      <c r="R417" s="87"/>
      <c r="S417" s="87"/>
      <c r="T417" s="87"/>
    </row>
    <row x14ac:dyDescent="0.25" r="418" customHeight="1" ht="17.25">
      <c r="A418" s="178">
        <f>A417</f>
        <v>25569.375</v>
      </c>
      <c r="B418" s="186" t="s">
        <v>86</v>
      </c>
      <c r="C418" s="180"/>
      <c r="D418" s="180">
        <v>19</v>
      </c>
      <c r="E418" s="180">
        <v>8</v>
      </c>
      <c r="F418" s="180">
        <v>5</v>
      </c>
      <c r="G418" s="180">
        <f>SUM(C418:F418)</f>
      </c>
      <c r="H418" s="125">
        <v>6000</v>
      </c>
      <c r="I418" s="125">
        <f>G418*H418</f>
      </c>
      <c r="J418" s="125">
        <f>I418*0.1</f>
      </c>
      <c r="K418" s="125">
        <f>SUM(I418:J418)</f>
      </c>
      <c r="L418" s="175"/>
      <c r="M418" s="87"/>
      <c r="N418" s="87"/>
      <c r="O418" s="87"/>
      <c r="P418" s="87"/>
      <c r="Q418" s="87"/>
      <c r="R418" s="87"/>
      <c r="S418" s="87"/>
      <c r="T418" s="87"/>
    </row>
    <row x14ac:dyDescent="0.25" r="419" customHeight="1" ht="17.25">
      <c r="A419" s="178">
        <f>A418</f>
        <v>25569.375</v>
      </c>
      <c r="B419" s="186" t="s">
        <v>152</v>
      </c>
      <c r="C419" s="180"/>
      <c r="D419" s="180">
        <v>0</v>
      </c>
      <c r="E419" s="180"/>
      <c r="F419" s="180"/>
      <c r="G419" s="180">
        <f>SUM(C419:F419)</f>
      </c>
      <c r="H419" s="125">
        <v>6000</v>
      </c>
      <c r="I419" s="125">
        <f>G419*H419</f>
      </c>
      <c r="J419" s="125">
        <f>I419*0.1</f>
      </c>
      <c r="K419" s="125">
        <f>SUM(I419:J419)</f>
      </c>
      <c r="L419" s="175"/>
      <c r="M419" s="87"/>
      <c r="N419" s="87"/>
      <c r="O419" s="87"/>
      <c r="P419" s="87"/>
      <c r="Q419" s="87"/>
      <c r="R419" s="87"/>
      <c r="S419" s="87"/>
      <c r="T419" s="87"/>
    </row>
    <row x14ac:dyDescent="0.25" r="420" customHeight="1" ht="17.25">
      <c r="A420" s="178">
        <f>A419</f>
        <v>25569.375</v>
      </c>
      <c r="B420" s="186" t="s">
        <v>153</v>
      </c>
      <c r="C420" s="180"/>
      <c r="D420" s="180">
        <v>10</v>
      </c>
      <c r="E420" s="180"/>
      <c r="F420" s="180"/>
      <c r="G420" s="180">
        <f>SUM(C420:F420)</f>
      </c>
      <c r="H420" s="125">
        <v>6000</v>
      </c>
      <c r="I420" s="125">
        <f>G420*H420</f>
      </c>
      <c r="J420" s="125">
        <f>I420*0.1</f>
      </c>
      <c r="K420" s="125">
        <f>SUM(I420:J420)</f>
      </c>
      <c r="L420" s="175"/>
      <c r="M420" s="87"/>
      <c r="N420" s="87"/>
      <c r="O420" s="87"/>
      <c r="P420" s="87"/>
      <c r="Q420" s="87"/>
      <c r="R420" s="87"/>
      <c r="S420" s="87"/>
      <c r="T420" s="87"/>
    </row>
    <row x14ac:dyDescent="0.25" r="421" customHeight="1" ht="17.25">
      <c r="A421" s="178">
        <f>A420</f>
        <v>25569.375</v>
      </c>
      <c r="B421" s="186" t="s">
        <v>46</v>
      </c>
      <c r="C421" s="188">
        <v>8</v>
      </c>
      <c r="D421" s="180">
        <v>15</v>
      </c>
      <c r="E421" s="180">
        <v>8</v>
      </c>
      <c r="F421" s="180"/>
      <c r="G421" s="180">
        <f>SUM(C421:F421)</f>
      </c>
      <c r="H421" s="125">
        <v>5500</v>
      </c>
      <c r="I421" s="125">
        <f>G421*H421</f>
      </c>
      <c r="J421" s="125">
        <f>I421*0.1</f>
      </c>
      <c r="K421" s="125">
        <f>SUM(I421:J421)</f>
      </c>
      <c r="L421" s="175"/>
      <c r="M421" s="87"/>
      <c r="N421" s="87"/>
      <c r="O421" s="87"/>
      <c r="P421" s="87"/>
      <c r="Q421" s="87"/>
      <c r="R421" s="87"/>
      <c r="S421" s="87"/>
      <c r="T421" s="87"/>
    </row>
    <row x14ac:dyDescent="0.25" r="422" customHeight="1" ht="17.25">
      <c r="A422" s="178">
        <f>A421</f>
        <v>25569.375</v>
      </c>
      <c r="B422" s="186" t="s">
        <v>154</v>
      </c>
      <c r="C422" s="180"/>
      <c r="D422" s="180">
        <v>19</v>
      </c>
      <c r="E422" s="180"/>
      <c r="F422" s="180"/>
      <c r="G422" s="180">
        <f>SUM(C422:F422)</f>
      </c>
      <c r="H422" s="125">
        <v>6500</v>
      </c>
      <c r="I422" s="125">
        <f>G422*H422</f>
      </c>
      <c r="J422" s="125">
        <f>I422*0.1</f>
      </c>
      <c r="K422" s="125">
        <f>SUM(I422:J422)</f>
      </c>
      <c r="L422" s="175"/>
      <c r="M422" s="87"/>
      <c r="N422" s="87"/>
      <c r="O422" s="87"/>
      <c r="P422" s="87"/>
      <c r="Q422" s="87"/>
      <c r="R422" s="87"/>
      <c r="S422" s="87"/>
      <c r="T422" s="87"/>
    </row>
    <row x14ac:dyDescent="0.25" r="423" customHeight="1" ht="17.25">
      <c r="A423" s="178">
        <f>A422</f>
        <v>25569.375</v>
      </c>
      <c r="B423" s="186"/>
      <c r="C423" s="180"/>
      <c r="D423" s="180"/>
      <c r="E423" s="180"/>
      <c r="F423" s="180"/>
      <c r="G423" s="180">
        <f>SUM(C423:F423)</f>
      </c>
      <c r="H423" s="125"/>
      <c r="I423" s="125">
        <f>G423*H423</f>
      </c>
      <c r="J423" s="125">
        <f>I423*0.1</f>
      </c>
      <c r="K423" s="125">
        <f>SUM(I423:J423)</f>
      </c>
      <c r="L423" s="175"/>
      <c r="M423" s="87"/>
      <c r="N423" s="87"/>
      <c r="O423" s="87"/>
      <c r="P423" s="87"/>
      <c r="Q423" s="87"/>
      <c r="R423" s="87"/>
      <c r="S423" s="87"/>
      <c r="T423" s="87"/>
    </row>
    <row x14ac:dyDescent="0.25" r="424" customHeight="1" ht="17.25">
      <c r="A424" s="178">
        <f>A423</f>
        <v>25569.375</v>
      </c>
      <c r="B424" s="179"/>
      <c r="C424" s="180"/>
      <c r="D424" s="180"/>
      <c r="E424" s="180"/>
      <c r="F424" s="180"/>
      <c r="G424" s="180">
        <f>SUM(C424:F424)</f>
      </c>
      <c r="H424" s="125"/>
      <c r="I424" s="125">
        <f>G424*H424</f>
      </c>
      <c r="J424" s="125">
        <f>I424*0.1</f>
      </c>
      <c r="K424" s="125">
        <f>SUM(I424:J424)</f>
      </c>
      <c r="L424" s="175"/>
      <c r="M424" s="87"/>
      <c r="N424" s="87"/>
      <c r="O424" s="87"/>
      <c r="P424" s="87"/>
      <c r="Q424" s="87"/>
      <c r="R424" s="87"/>
      <c r="S424" s="87"/>
      <c r="T424" s="87"/>
    </row>
    <row x14ac:dyDescent="0.25" r="425" customHeight="1" ht="17.25">
      <c r="A425" s="189">
        <f>A424</f>
        <v>25569.375</v>
      </c>
      <c r="B425" s="190" t="s">
        <v>155</v>
      </c>
      <c r="C425" s="191">
        <f>SUM(C382:C424)</f>
      </c>
      <c r="D425" s="191">
        <f>SUM(D382:D424)</f>
      </c>
      <c r="E425" s="191">
        <f>SUM(E382:E424)</f>
      </c>
      <c r="F425" s="191">
        <f>SUM(F382:F424)</f>
      </c>
      <c r="G425" s="191">
        <f>SUM(G382:G424)</f>
      </c>
      <c r="H425" s="191"/>
      <c r="I425" s="191">
        <f>SUM(I382:I424)</f>
      </c>
      <c r="J425" s="191">
        <f>I425*0.1</f>
      </c>
      <c r="K425" s="191">
        <f>SUM(K382:K424)</f>
      </c>
      <c r="L425" s="175"/>
      <c r="M425" s="87"/>
      <c r="N425" s="87"/>
      <c r="O425" s="87"/>
      <c r="P425" s="87"/>
      <c r="Q425" s="87"/>
      <c r="R425" s="87"/>
      <c r="S425" s="87"/>
      <c r="T425" s="87"/>
    </row>
    <row x14ac:dyDescent="0.25" r="426" customHeight="1" ht="17.25">
      <c r="A426" s="178">
        <f>A425</f>
        <v>25569.375</v>
      </c>
      <c r="B426" s="186" t="s">
        <v>113</v>
      </c>
      <c r="C426" s="180"/>
      <c r="D426" s="180">
        <v>28</v>
      </c>
      <c r="E426" s="180">
        <v>34</v>
      </c>
      <c r="F426" s="180"/>
      <c r="G426" s="180">
        <f>SUM(C426:F426)</f>
      </c>
      <c r="H426" s="125">
        <v>6500</v>
      </c>
      <c r="I426" s="125">
        <f>G426*H426</f>
      </c>
      <c r="J426" s="185"/>
      <c r="K426" s="125">
        <f>SUM(I426:J426)</f>
      </c>
      <c r="L426" s="175"/>
      <c r="M426" s="87"/>
      <c r="N426" s="87"/>
      <c r="O426" s="87"/>
      <c r="P426" s="87"/>
      <c r="Q426" s="87"/>
      <c r="R426" s="87"/>
      <c r="S426" s="87"/>
      <c r="T426" s="87"/>
    </row>
    <row x14ac:dyDescent="0.25" r="427" customHeight="1" ht="17.25">
      <c r="A427" s="178">
        <f>A426</f>
        <v>25569.375</v>
      </c>
      <c r="B427" s="186" t="s">
        <v>156</v>
      </c>
      <c r="C427" s="180"/>
      <c r="D427" s="180">
        <v>10</v>
      </c>
      <c r="E427" s="180">
        <v>7</v>
      </c>
      <c r="F427" s="180"/>
      <c r="G427" s="180">
        <f>SUM(C427:F427)</f>
      </c>
      <c r="H427" s="125">
        <v>6500</v>
      </c>
      <c r="I427" s="125">
        <f>G427*H427</f>
      </c>
      <c r="J427" s="185"/>
      <c r="K427" s="125">
        <f>SUM(I427:J427)</f>
      </c>
      <c r="L427" s="175"/>
      <c r="M427" s="87"/>
      <c r="N427" s="87"/>
      <c r="O427" s="87"/>
      <c r="P427" s="87"/>
      <c r="Q427" s="87"/>
      <c r="R427" s="87"/>
      <c r="S427" s="87"/>
      <c r="T427" s="87"/>
    </row>
    <row x14ac:dyDescent="0.25" r="428" customHeight="1" ht="17.25">
      <c r="A428" s="178">
        <f>A427</f>
        <v>25569.375</v>
      </c>
      <c r="B428" s="186" t="s">
        <v>112</v>
      </c>
      <c r="C428" s="180"/>
      <c r="D428" s="180">
        <v>5</v>
      </c>
      <c r="E428" s="180">
        <v>2</v>
      </c>
      <c r="F428" s="180"/>
      <c r="G428" s="180">
        <f>SUM(C428:F428)</f>
      </c>
      <c r="H428" s="125">
        <v>6900</v>
      </c>
      <c r="I428" s="125">
        <f>G428*H428</f>
      </c>
      <c r="J428" s="185"/>
      <c r="K428" s="125">
        <f>SUM(I428:J428)</f>
      </c>
      <c r="L428" s="175"/>
      <c r="M428" s="87"/>
      <c r="N428" s="87"/>
      <c r="O428" s="87"/>
      <c r="P428" s="87"/>
      <c r="Q428" s="87"/>
      <c r="R428" s="87"/>
      <c r="S428" s="87"/>
      <c r="T428" s="87"/>
    </row>
    <row x14ac:dyDescent="0.25" r="429" customHeight="1" ht="17.25">
      <c r="A429" s="178">
        <f>A428</f>
        <v>25569.375</v>
      </c>
      <c r="B429" s="179"/>
      <c r="C429" s="180"/>
      <c r="D429" s="180"/>
      <c r="E429" s="180"/>
      <c r="F429" s="180"/>
      <c r="G429" s="180">
        <f>SUM(C429:F429)</f>
      </c>
      <c r="H429" s="125"/>
      <c r="I429" s="125">
        <f>G429*H429</f>
      </c>
      <c r="J429" s="185"/>
      <c r="K429" s="125">
        <f>SUM(I429:J429)</f>
      </c>
      <c r="L429" s="175"/>
      <c r="M429" s="87"/>
      <c r="N429" s="87"/>
      <c r="O429" s="87"/>
      <c r="P429" s="87"/>
      <c r="Q429" s="87"/>
      <c r="R429" s="87"/>
      <c r="S429" s="87"/>
      <c r="T429" s="87"/>
    </row>
    <row x14ac:dyDescent="0.25" r="430" customHeight="1" ht="17.25">
      <c r="A430" s="178">
        <f>A429</f>
        <v>25569.375</v>
      </c>
      <c r="B430" s="179"/>
      <c r="C430" s="180"/>
      <c r="D430" s="180"/>
      <c r="E430" s="180"/>
      <c r="F430" s="180"/>
      <c r="G430" s="180">
        <f>SUM(C430:F430)</f>
      </c>
      <c r="H430" s="125"/>
      <c r="I430" s="125">
        <f>G430*H430</f>
      </c>
      <c r="J430" s="185"/>
      <c r="K430" s="125">
        <f>SUM(I430:J430)</f>
      </c>
      <c r="L430" s="175"/>
      <c r="M430" s="87"/>
      <c r="N430" s="87"/>
      <c r="O430" s="87"/>
      <c r="P430" s="87"/>
      <c r="Q430" s="87"/>
      <c r="R430" s="87"/>
      <c r="S430" s="87"/>
      <c r="T430" s="87"/>
    </row>
    <row x14ac:dyDescent="0.25" r="431" customHeight="1" ht="17.25">
      <c r="A431" s="178">
        <f>A430</f>
        <v>25569.375</v>
      </c>
      <c r="B431" s="179"/>
      <c r="C431" s="180"/>
      <c r="D431" s="180"/>
      <c r="E431" s="180"/>
      <c r="F431" s="180"/>
      <c r="G431" s="180">
        <f>SUM(C431:F431)</f>
      </c>
      <c r="H431" s="125"/>
      <c r="I431" s="125">
        <f>G431*H431</f>
      </c>
      <c r="J431" s="185"/>
      <c r="K431" s="125">
        <f>SUM(I431:J431)</f>
      </c>
      <c r="L431" s="175"/>
      <c r="M431" s="87"/>
      <c r="N431" s="87"/>
      <c r="O431" s="87"/>
      <c r="P431" s="87"/>
      <c r="Q431" s="87"/>
      <c r="R431" s="87"/>
      <c r="S431" s="87"/>
      <c r="T431" s="87"/>
    </row>
    <row x14ac:dyDescent="0.25" r="432" customHeight="1" ht="17.25">
      <c r="A432" s="178">
        <f>A431</f>
        <v>25569.375</v>
      </c>
      <c r="B432" s="179"/>
      <c r="C432" s="180"/>
      <c r="D432" s="180"/>
      <c r="E432" s="180"/>
      <c r="F432" s="180"/>
      <c r="G432" s="180">
        <f>SUM(C432:F432)</f>
      </c>
      <c r="H432" s="125"/>
      <c r="I432" s="125">
        <f>G432*H432</f>
      </c>
      <c r="J432" s="185"/>
      <c r="K432" s="125">
        <f>SUM(I432:J432)</f>
      </c>
      <c r="L432" s="175"/>
      <c r="M432" s="87"/>
      <c r="N432" s="87"/>
      <c r="O432" s="87"/>
      <c r="P432" s="87"/>
      <c r="Q432" s="87"/>
      <c r="R432" s="87"/>
      <c r="S432" s="87"/>
      <c r="T432" s="87"/>
    </row>
    <row x14ac:dyDescent="0.25" r="433" customHeight="1" ht="17.25">
      <c r="A433" s="178">
        <f>A432</f>
        <v>25569.375</v>
      </c>
      <c r="B433" s="179"/>
      <c r="C433" s="180"/>
      <c r="D433" s="180"/>
      <c r="E433" s="180"/>
      <c r="F433" s="180"/>
      <c r="G433" s="180">
        <f>SUM(C433:F433)</f>
      </c>
      <c r="H433" s="125"/>
      <c r="I433" s="125">
        <f>G433*H433</f>
      </c>
      <c r="J433" s="185"/>
      <c r="K433" s="125">
        <f>SUM(I433:J433)</f>
      </c>
      <c r="L433" s="175"/>
      <c r="M433" s="87"/>
      <c r="N433" s="87"/>
      <c r="O433" s="87"/>
      <c r="P433" s="87"/>
      <c r="Q433" s="87"/>
      <c r="R433" s="87"/>
      <c r="S433" s="87"/>
      <c r="T433" s="87"/>
    </row>
    <row x14ac:dyDescent="0.25" r="434" customHeight="1" ht="17.25">
      <c r="A434" s="189">
        <f>A433</f>
        <v>25569.375</v>
      </c>
      <c r="B434" s="190" t="s">
        <v>157</v>
      </c>
      <c r="C434" s="191">
        <f>SUM(C426:C433)</f>
      </c>
      <c r="D434" s="191">
        <f>SUM(D426:D433)</f>
      </c>
      <c r="E434" s="191">
        <f>SUM(E426:E433)</f>
      </c>
      <c r="F434" s="191">
        <f>SUM(F426:F433)</f>
      </c>
      <c r="G434" s="191">
        <f>SUM(G426:G433)</f>
      </c>
      <c r="H434" s="191"/>
      <c r="I434" s="191">
        <f>SUM(I426:I433)</f>
      </c>
      <c r="J434" s="191">
        <f>SUM(J426:J433)</f>
      </c>
      <c r="K434" s="191">
        <f>SUM(K426:K433)</f>
      </c>
      <c r="L434" s="175"/>
      <c r="M434" s="87"/>
      <c r="N434" s="87"/>
      <c r="O434" s="87"/>
      <c r="P434" s="87"/>
      <c r="Q434" s="87"/>
      <c r="R434" s="87"/>
      <c r="S434" s="87"/>
      <c r="T434" s="87"/>
    </row>
    <row x14ac:dyDescent="0.25" r="435" customHeight="1" ht="17.25" hidden="1">
      <c r="A435" s="172" t="s">
        <v>128</v>
      </c>
      <c r="B435" s="173" t="s">
        <v>2</v>
      </c>
      <c r="C435" s="174" t="s">
        <v>129</v>
      </c>
      <c r="D435" s="174" t="s">
        <v>130</v>
      </c>
      <c r="E435" s="174" t="s">
        <v>131</v>
      </c>
      <c r="F435" s="174" t="s">
        <v>132</v>
      </c>
      <c r="G435" s="174" t="s">
        <v>133</v>
      </c>
      <c r="H435" s="174" t="s">
        <v>7</v>
      </c>
      <c r="I435" s="174" t="s">
        <v>134</v>
      </c>
      <c r="J435" s="174" t="s">
        <v>90</v>
      </c>
      <c r="K435" s="174" t="s">
        <v>135</v>
      </c>
      <c r="L435" s="175"/>
      <c r="M435" s="87"/>
      <c r="N435" s="87"/>
      <c r="O435" s="87"/>
      <c r="P435" s="87"/>
      <c r="Q435" s="87"/>
      <c r="R435" s="87"/>
      <c r="S435" s="87"/>
      <c r="T435" s="87"/>
    </row>
    <row x14ac:dyDescent="0.25" r="436" customHeight="1" ht="17.25">
      <c r="A436" s="178">
        <f>A434+1</f>
        <v>25569.375</v>
      </c>
      <c r="B436" s="179" t="s">
        <v>137</v>
      </c>
      <c r="C436" s="180"/>
      <c r="D436" s="181">
        <v>122</v>
      </c>
      <c r="E436" s="180"/>
      <c r="F436" s="180"/>
      <c r="G436" s="180">
        <f>SUM(C436:F436)</f>
      </c>
      <c r="H436" s="182">
        <v>4500</v>
      </c>
      <c r="I436" s="125">
        <f>G436*H436</f>
      </c>
      <c r="J436" s="125">
        <f>I436*0.1</f>
      </c>
      <c r="K436" s="125">
        <f>SUM(I436:J436)</f>
      </c>
      <c r="L436" s="175"/>
      <c r="M436" s="87"/>
      <c r="N436" s="87"/>
      <c r="O436" s="87"/>
      <c r="P436" s="87"/>
      <c r="Q436" s="87"/>
      <c r="R436" s="87"/>
      <c r="S436" s="87"/>
      <c r="T436" s="87"/>
    </row>
    <row x14ac:dyDescent="0.25" r="437" customHeight="1" ht="17.25">
      <c r="A437" s="178">
        <f>A436</f>
        <v>25569.375</v>
      </c>
      <c r="B437" s="179" t="s">
        <v>13</v>
      </c>
      <c r="C437" s="180"/>
      <c r="D437" s="180">
        <v>12</v>
      </c>
      <c r="E437" s="180"/>
      <c r="F437" s="180"/>
      <c r="G437" s="180">
        <f>SUM(C437:F437)</f>
      </c>
      <c r="H437" s="182">
        <v>6000</v>
      </c>
      <c r="I437" s="125">
        <f>G437*H437</f>
      </c>
      <c r="J437" s="125">
        <f>I437*0.1</f>
      </c>
      <c r="K437" s="125">
        <f>SUM(I437:J437)</f>
      </c>
      <c r="L437" s="175"/>
      <c r="M437" s="87"/>
      <c r="N437" s="87"/>
      <c r="O437" s="87"/>
      <c r="P437" s="87"/>
      <c r="Q437" s="87"/>
      <c r="R437" s="87"/>
      <c r="S437" s="87"/>
      <c r="T437" s="87"/>
    </row>
    <row x14ac:dyDescent="0.25" r="438" customHeight="1" ht="17.25">
      <c r="A438" s="178">
        <f>A437</f>
        <v>25569.375</v>
      </c>
      <c r="B438" s="179" t="s">
        <v>58</v>
      </c>
      <c r="C438" s="183">
        <v>8</v>
      </c>
      <c r="D438" s="180">
        <v>13</v>
      </c>
      <c r="E438" s="180">
        <v>8</v>
      </c>
      <c r="F438" s="180"/>
      <c r="G438" s="180">
        <f>SUM(C438:F438)</f>
      </c>
      <c r="H438" s="182">
        <v>5500</v>
      </c>
      <c r="I438" s="125">
        <f>G438*H438</f>
      </c>
      <c r="J438" s="125">
        <f>I438*0.1</f>
      </c>
      <c r="K438" s="125">
        <f>SUM(I438:J438)</f>
      </c>
      <c r="L438" s="175"/>
      <c r="M438" s="87"/>
      <c r="N438" s="87"/>
      <c r="O438" s="87"/>
      <c r="P438" s="87"/>
      <c r="Q438" s="87"/>
      <c r="R438" s="87"/>
      <c r="S438" s="87"/>
      <c r="T438" s="87"/>
    </row>
    <row x14ac:dyDescent="0.25" r="439" customHeight="1" ht="17.25">
      <c r="A439" s="178">
        <f>A438</f>
        <v>25569.375</v>
      </c>
      <c r="B439" s="179" t="s">
        <v>147</v>
      </c>
      <c r="C439" s="183">
        <v>25</v>
      </c>
      <c r="D439" s="180">
        <v>40</v>
      </c>
      <c r="E439" s="180">
        <v>25</v>
      </c>
      <c r="F439" s="180">
        <v>20</v>
      </c>
      <c r="G439" s="180">
        <f>SUM(C439:F439)</f>
      </c>
      <c r="H439" s="182">
        <v>5000</v>
      </c>
      <c r="I439" s="125">
        <f>G439*H439</f>
      </c>
      <c r="J439" s="125">
        <f>I439*0.1</f>
      </c>
      <c r="K439" s="125">
        <f>SUM(I439:J439)</f>
      </c>
      <c r="L439" s="175"/>
      <c r="M439" s="87"/>
      <c r="N439" s="87"/>
      <c r="O439" s="87"/>
      <c r="P439" s="87"/>
      <c r="Q439" s="87"/>
      <c r="R439" s="87"/>
      <c r="S439" s="87"/>
      <c r="T439" s="87"/>
    </row>
    <row x14ac:dyDescent="0.25" r="440" customHeight="1" ht="17.25">
      <c r="A440" s="178">
        <f>A439</f>
        <v>25569.375</v>
      </c>
      <c r="B440" s="179" t="s">
        <v>27</v>
      </c>
      <c r="C440" s="180"/>
      <c r="D440" s="180">
        <v>10</v>
      </c>
      <c r="E440" s="180">
        <v>10</v>
      </c>
      <c r="F440" s="180"/>
      <c r="G440" s="180">
        <f>SUM(C440:F440)</f>
      </c>
      <c r="H440" s="182">
        <v>5500</v>
      </c>
      <c r="I440" s="125">
        <f>G440*H440</f>
      </c>
      <c r="J440" s="125">
        <f>I440*0.1</f>
      </c>
      <c r="K440" s="125">
        <f>SUM(I440:J440)</f>
      </c>
      <c r="L440" s="175"/>
      <c r="M440" s="87"/>
      <c r="N440" s="87"/>
      <c r="O440" s="87"/>
      <c r="P440" s="87"/>
      <c r="Q440" s="87"/>
      <c r="R440" s="87"/>
      <c r="S440" s="87"/>
      <c r="T440" s="87"/>
    </row>
    <row x14ac:dyDescent="0.25" r="441" customHeight="1" ht="17.25">
      <c r="A441" s="178">
        <f>A440</f>
        <v>25569.375</v>
      </c>
      <c r="B441" s="179" t="s">
        <v>20</v>
      </c>
      <c r="C441" s="180"/>
      <c r="D441" s="180">
        <v>61</v>
      </c>
      <c r="E441" s="180">
        <v>11</v>
      </c>
      <c r="F441" s="180"/>
      <c r="G441" s="180">
        <f>SUM(C441:F441)</f>
      </c>
      <c r="H441" s="182">
        <v>5500</v>
      </c>
      <c r="I441" s="125">
        <f>G441*H441</f>
      </c>
      <c r="J441" s="125">
        <f>I441*0.1</f>
      </c>
      <c r="K441" s="125">
        <f>SUM(I441:J441)</f>
      </c>
      <c r="L441" s="175"/>
      <c r="M441" s="87"/>
      <c r="N441" s="87"/>
      <c r="O441" s="87"/>
      <c r="P441" s="87"/>
      <c r="Q441" s="87"/>
      <c r="R441" s="87"/>
      <c r="S441" s="87"/>
      <c r="T441" s="87"/>
    </row>
    <row x14ac:dyDescent="0.25" r="442" customHeight="1" ht="17.25">
      <c r="A442" s="178">
        <f>A441</f>
        <v>25569.375</v>
      </c>
      <c r="B442" s="179" t="s">
        <v>31</v>
      </c>
      <c r="C442" s="180"/>
      <c r="D442" s="180">
        <v>25</v>
      </c>
      <c r="E442" s="180"/>
      <c r="F442" s="180"/>
      <c r="G442" s="180">
        <f>SUM(C442:F442)</f>
      </c>
      <c r="H442" s="182">
        <v>6000</v>
      </c>
      <c r="I442" s="125">
        <f>G442*H442</f>
      </c>
      <c r="J442" s="125">
        <f>I442*0.1</f>
      </c>
      <c r="K442" s="125">
        <f>SUM(I442:J442)</f>
      </c>
      <c r="L442" s="175"/>
      <c r="M442" s="87"/>
      <c r="N442" s="87"/>
      <c r="O442" s="87"/>
      <c r="P442" s="87"/>
      <c r="Q442" s="87"/>
      <c r="R442" s="87"/>
      <c r="S442" s="87"/>
      <c r="T442" s="87"/>
    </row>
    <row x14ac:dyDescent="0.25" r="443" customHeight="1" ht="17.25">
      <c r="A443" s="178">
        <f>A442</f>
        <v>25569.375</v>
      </c>
      <c r="B443" s="179" t="s">
        <v>71</v>
      </c>
      <c r="C443" s="180"/>
      <c r="D443" s="180">
        <v>25</v>
      </c>
      <c r="E443" s="180"/>
      <c r="F443" s="180"/>
      <c r="G443" s="180">
        <f>SUM(C443:F443)</f>
      </c>
      <c r="H443" s="182">
        <v>6000</v>
      </c>
      <c r="I443" s="125">
        <f>G443*H443</f>
      </c>
      <c r="J443" s="125">
        <f>I443*0.1</f>
      </c>
      <c r="K443" s="125">
        <f>SUM(I443:J443)</f>
      </c>
      <c r="L443" s="175"/>
      <c r="M443" s="87"/>
      <c r="N443" s="87"/>
      <c r="O443" s="87"/>
      <c r="P443" s="87"/>
      <c r="Q443" s="87"/>
      <c r="R443" s="87"/>
      <c r="S443" s="87"/>
      <c r="T443" s="87"/>
    </row>
    <row x14ac:dyDescent="0.25" r="444" customHeight="1" ht="17.25">
      <c r="A444" s="178">
        <f>A443</f>
        <v>25569.375</v>
      </c>
      <c r="B444" s="184" t="s">
        <v>49</v>
      </c>
      <c r="C444" s="180"/>
      <c r="D444" s="180">
        <v>18</v>
      </c>
      <c r="E444" s="180">
        <v>17</v>
      </c>
      <c r="F444" s="180">
        <v>8</v>
      </c>
      <c r="G444" s="180">
        <f>SUM(C444:F444)</f>
      </c>
      <c r="H444" s="182">
        <v>6000</v>
      </c>
      <c r="I444" s="125">
        <f>G444*H444</f>
      </c>
      <c r="J444" s="125">
        <f>I444*0.1</f>
      </c>
      <c r="K444" s="125">
        <f>SUM(I444:J444)</f>
      </c>
      <c r="L444" s="175"/>
      <c r="M444" s="87"/>
      <c r="N444" s="87"/>
      <c r="O444" s="87"/>
      <c r="P444" s="87"/>
      <c r="Q444" s="87"/>
      <c r="R444" s="87"/>
      <c r="S444" s="87"/>
      <c r="T444" s="87"/>
    </row>
    <row x14ac:dyDescent="0.25" r="445" customHeight="1" ht="17.25">
      <c r="A445" s="178">
        <f>A444</f>
        <v>25569.375</v>
      </c>
      <c r="B445" s="179" t="s">
        <v>9</v>
      </c>
      <c r="C445" s="180"/>
      <c r="D445" s="180">
        <v>40</v>
      </c>
      <c r="E445" s="180"/>
      <c r="F445" s="180"/>
      <c r="G445" s="180">
        <f>SUM(C445:F445)</f>
      </c>
      <c r="H445" s="182">
        <v>6000</v>
      </c>
      <c r="I445" s="125">
        <f>G445*H445</f>
      </c>
      <c r="J445" s="125">
        <f>I445*0.1</f>
      </c>
      <c r="K445" s="125">
        <f>SUM(I445:J445)</f>
      </c>
      <c r="L445" s="175"/>
      <c r="M445" s="87"/>
      <c r="N445" s="87"/>
      <c r="O445" s="87"/>
      <c r="P445" s="87"/>
      <c r="Q445" s="87"/>
      <c r="R445" s="87"/>
      <c r="S445" s="87"/>
      <c r="T445" s="87"/>
    </row>
    <row x14ac:dyDescent="0.25" r="446" customHeight="1" ht="17.25">
      <c r="A446" s="178">
        <f>A445</f>
        <v>25569.375</v>
      </c>
      <c r="B446" s="179" t="s">
        <v>55</v>
      </c>
      <c r="C446" s="180"/>
      <c r="D446" s="180">
        <v>10</v>
      </c>
      <c r="E446" s="180"/>
      <c r="F446" s="180"/>
      <c r="G446" s="180">
        <f>SUM(C446:F446)</f>
      </c>
      <c r="H446" s="182">
        <v>6500</v>
      </c>
      <c r="I446" s="125">
        <f>G446*H446</f>
      </c>
      <c r="J446" s="125">
        <f>I446*0.1</f>
      </c>
      <c r="K446" s="125">
        <f>SUM(I446:J446)</f>
      </c>
      <c r="L446" s="175"/>
      <c r="M446" s="87"/>
      <c r="N446" s="87"/>
      <c r="O446" s="87"/>
      <c r="P446" s="87"/>
      <c r="Q446" s="87"/>
      <c r="R446" s="87"/>
      <c r="S446" s="87"/>
      <c r="T446" s="87"/>
    </row>
    <row x14ac:dyDescent="0.25" r="447" customHeight="1" ht="17.25">
      <c r="A447" s="178">
        <f>A446</f>
        <v>25569.375</v>
      </c>
      <c r="B447" s="179" t="s">
        <v>80</v>
      </c>
      <c r="C447" s="180"/>
      <c r="D447" s="180">
        <v>23</v>
      </c>
      <c r="E447" s="180"/>
      <c r="F447" s="180"/>
      <c r="G447" s="180">
        <f>SUM(C447:F447)</f>
      </c>
      <c r="H447" s="182">
        <v>6000</v>
      </c>
      <c r="I447" s="125">
        <f>G447*H447</f>
      </c>
      <c r="J447" s="185"/>
      <c r="K447" s="125">
        <f>SUM(I447:J447)</f>
      </c>
      <c r="L447" s="175"/>
      <c r="M447" s="87"/>
      <c r="N447" s="87"/>
      <c r="O447" s="87"/>
      <c r="P447" s="87"/>
      <c r="Q447" s="87"/>
      <c r="R447" s="87"/>
      <c r="S447" s="87"/>
      <c r="T447" s="87"/>
    </row>
    <row x14ac:dyDescent="0.25" r="448" customHeight="1" ht="17.25">
      <c r="A448" s="178">
        <f>A447</f>
        <v>25569.375</v>
      </c>
      <c r="B448" s="179" t="s">
        <v>67</v>
      </c>
      <c r="C448" s="180"/>
      <c r="D448" s="180">
        <v>7</v>
      </c>
      <c r="E448" s="180"/>
      <c r="F448" s="180"/>
      <c r="G448" s="180">
        <f>SUM(C448:F448)</f>
      </c>
      <c r="H448" s="182">
        <v>5500</v>
      </c>
      <c r="I448" s="125">
        <f>G448*H448</f>
      </c>
      <c r="J448" s="125">
        <f>I448*0.1</f>
      </c>
      <c r="K448" s="125">
        <f>SUM(I448:J448)</f>
      </c>
      <c r="L448" s="175"/>
      <c r="M448" s="87"/>
      <c r="N448" s="87"/>
      <c r="O448" s="87"/>
      <c r="P448" s="87"/>
      <c r="Q448" s="87"/>
      <c r="R448" s="87"/>
      <c r="S448" s="87"/>
      <c r="T448" s="87"/>
    </row>
    <row x14ac:dyDescent="0.25" r="449" customHeight="1" ht="17.25">
      <c r="A449" s="178">
        <f>A448</f>
        <v>25569.375</v>
      </c>
      <c r="B449" s="186" t="s">
        <v>74</v>
      </c>
      <c r="C449" s="180"/>
      <c r="D449" s="180">
        <v>31</v>
      </c>
      <c r="E449" s="180">
        <v>22</v>
      </c>
      <c r="F449" s="180"/>
      <c r="G449" s="180">
        <f>SUM(C449:F449)</f>
      </c>
      <c r="H449" s="187">
        <v>5000</v>
      </c>
      <c r="I449" s="125">
        <f>G449*H449</f>
      </c>
      <c r="J449" s="125">
        <f>I449*0.1</f>
      </c>
      <c r="K449" s="125">
        <f>SUM(I449:J449)</f>
      </c>
      <c r="L449" s="175"/>
      <c r="M449" s="87"/>
      <c r="N449" s="87"/>
      <c r="O449" s="87"/>
      <c r="P449" s="87"/>
      <c r="Q449" s="87"/>
      <c r="R449" s="87"/>
      <c r="S449" s="87"/>
      <c r="T449" s="87"/>
    </row>
    <row x14ac:dyDescent="0.25" r="450" customHeight="1" ht="17.25">
      <c r="A450" s="178">
        <f>A449</f>
        <v>25569.375</v>
      </c>
      <c r="B450" s="179" t="s">
        <v>11</v>
      </c>
      <c r="C450" s="180"/>
      <c r="D450" s="180">
        <v>15</v>
      </c>
      <c r="E450" s="180">
        <v>7</v>
      </c>
      <c r="F450" s="180"/>
      <c r="G450" s="180">
        <f>SUM(C450:F450)</f>
      </c>
      <c r="H450" s="182">
        <v>6000</v>
      </c>
      <c r="I450" s="125">
        <f>G450*H450</f>
      </c>
      <c r="J450" s="125">
        <f>I450*0.1</f>
      </c>
      <c r="K450" s="125">
        <f>SUM(I450:J450)</f>
      </c>
      <c r="L450" s="175"/>
      <c r="M450" s="87"/>
      <c r="N450" s="87"/>
      <c r="O450" s="87"/>
      <c r="P450" s="87"/>
      <c r="Q450" s="87"/>
      <c r="R450" s="87"/>
      <c r="S450" s="87"/>
      <c r="T450" s="87"/>
    </row>
    <row x14ac:dyDescent="0.25" r="451" customHeight="1" ht="17.25">
      <c r="A451" s="178">
        <f>A450</f>
        <v>25569.375</v>
      </c>
      <c r="B451" s="179" t="s">
        <v>22</v>
      </c>
      <c r="C451" s="180"/>
      <c r="D451" s="180">
        <v>32</v>
      </c>
      <c r="E451" s="180"/>
      <c r="F451" s="180"/>
      <c r="G451" s="180">
        <f>SUM(C451:F451)</f>
      </c>
      <c r="H451" s="182">
        <v>4800</v>
      </c>
      <c r="I451" s="125">
        <f>G451*H451</f>
      </c>
      <c r="J451" s="125">
        <f>I451*0.1</f>
      </c>
      <c r="K451" s="125">
        <f>SUM(I451:J451)</f>
      </c>
      <c r="L451" s="175"/>
      <c r="M451" s="87"/>
      <c r="N451" s="87"/>
      <c r="O451" s="87"/>
      <c r="P451" s="87"/>
      <c r="Q451" s="87"/>
      <c r="R451" s="87"/>
      <c r="S451" s="87"/>
      <c r="T451" s="87"/>
    </row>
    <row x14ac:dyDescent="0.25" r="452" customHeight="1" ht="17.25">
      <c r="A452" s="178">
        <f>A451</f>
        <v>25569.375</v>
      </c>
      <c r="B452" s="186" t="s">
        <v>84</v>
      </c>
      <c r="C452" s="180"/>
      <c r="D452" s="180">
        <v>16</v>
      </c>
      <c r="E452" s="180">
        <v>9</v>
      </c>
      <c r="F452" s="180"/>
      <c r="G452" s="180">
        <f>SUM(C452:F452)</f>
      </c>
      <c r="H452" s="182">
        <v>4800</v>
      </c>
      <c r="I452" s="125">
        <f>G452*H452</f>
      </c>
      <c r="J452" s="125">
        <f>I452*0.1</f>
      </c>
      <c r="K452" s="125">
        <f>SUM(I452:J452)</f>
      </c>
      <c r="L452" s="175"/>
      <c r="M452" s="87"/>
      <c r="N452" s="87"/>
      <c r="O452" s="87"/>
      <c r="P452" s="87"/>
      <c r="Q452" s="87"/>
      <c r="R452" s="87"/>
      <c r="S452" s="87"/>
      <c r="T452" s="87"/>
    </row>
    <row x14ac:dyDescent="0.25" r="453" customHeight="1" ht="17.25">
      <c r="A453" s="178">
        <f>A452</f>
        <v>25569.375</v>
      </c>
      <c r="B453" s="179" t="s">
        <v>17</v>
      </c>
      <c r="C453" s="180"/>
      <c r="D453" s="180">
        <v>37</v>
      </c>
      <c r="E453" s="180">
        <v>15</v>
      </c>
      <c r="F453" s="180"/>
      <c r="G453" s="180">
        <f>SUM(C453:F453)</f>
      </c>
      <c r="H453" s="182">
        <v>6500</v>
      </c>
      <c r="I453" s="125">
        <f>G453*H453</f>
      </c>
      <c r="J453" s="125">
        <f>I453*0.1</f>
      </c>
      <c r="K453" s="125">
        <f>SUM(I453:J453)</f>
      </c>
      <c r="L453" s="175"/>
      <c r="M453" s="87"/>
      <c r="N453" s="87"/>
      <c r="O453" s="87"/>
      <c r="P453" s="87"/>
      <c r="Q453" s="87"/>
      <c r="R453" s="87"/>
      <c r="S453" s="87"/>
      <c r="T453" s="87"/>
    </row>
    <row x14ac:dyDescent="0.25" r="454" customHeight="1" ht="17.25">
      <c r="A454" s="178">
        <f>A453</f>
        <v>25569.375</v>
      </c>
      <c r="B454" s="186" t="s">
        <v>148</v>
      </c>
      <c r="C454" s="180"/>
      <c r="D454" s="180">
        <v>0</v>
      </c>
      <c r="E454" s="180"/>
      <c r="F454" s="180"/>
      <c r="G454" s="180">
        <f>SUM(C454:F454)</f>
      </c>
      <c r="H454" s="182">
        <v>6000</v>
      </c>
      <c r="I454" s="125">
        <f>G454*H454</f>
      </c>
      <c r="J454" s="125">
        <f>I454*0.1</f>
      </c>
      <c r="K454" s="125">
        <f>SUM(I454:J454)</f>
      </c>
      <c r="L454" s="175"/>
      <c r="M454" s="87"/>
      <c r="N454" s="87"/>
      <c r="O454" s="87"/>
      <c r="P454" s="87"/>
      <c r="Q454" s="87"/>
      <c r="R454" s="87"/>
      <c r="S454" s="87"/>
      <c r="T454" s="87"/>
    </row>
    <row x14ac:dyDescent="0.25" r="455" customHeight="1" ht="17.25">
      <c r="A455" s="178">
        <f>A454</f>
        <v>25569.375</v>
      </c>
      <c r="B455" s="179" t="s">
        <v>29</v>
      </c>
      <c r="C455" s="188">
        <v>12</v>
      </c>
      <c r="D455" s="180">
        <v>14</v>
      </c>
      <c r="E455" s="180">
        <v>13</v>
      </c>
      <c r="F455" s="180"/>
      <c r="G455" s="180">
        <f>SUM(C455:F455)</f>
      </c>
      <c r="H455" s="182">
        <v>5500</v>
      </c>
      <c r="I455" s="125">
        <f>G455*H455</f>
      </c>
      <c r="J455" s="125">
        <f>I455*0.1</f>
      </c>
      <c r="K455" s="125">
        <f>SUM(I455:J455)</f>
      </c>
      <c r="L455" s="175"/>
      <c r="M455" s="87"/>
      <c r="N455" s="87"/>
      <c r="O455" s="87"/>
      <c r="P455" s="87"/>
      <c r="Q455" s="87"/>
      <c r="R455" s="87"/>
      <c r="S455" s="87"/>
      <c r="T455" s="87"/>
    </row>
    <row x14ac:dyDescent="0.25" r="456" customHeight="1" ht="17.25">
      <c r="A456" s="178">
        <f>A455</f>
        <v>25569.375</v>
      </c>
      <c r="B456" s="179" t="s">
        <v>15</v>
      </c>
      <c r="C456" s="180"/>
      <c r="D456" s="180">
        <v>17</v>
      </c>
      <c r="E456" s="180">
        <v>5</v>
      </c>
      <c r="F456" s="180"/>
      <c r="G456" s="180">
        <f>SUM(C456:F456)</f>
      </c>
      <c r="H456" s="182">
        <v>4800</v>
      </c>
      <c r="I456" s="125">
        <f>G456*H456</f>
      </c>
      <c r="J456" s="125">
        <f>I456*0.1</f>
      </c>
      <c r="K456" s="125">
        <f>SUM(I456:J456)</f>
      </c>
      <c r="L456" s="175"/>
      <c r="M456" s="87"/>
      <c r="N456" s="87"/>
      <c r="O456" s="87"/>
      <c r="P456" s="87"/>
      <c r="Q456" s="87"/>
      <c r="R456" s="87"/>
      <c r="S456" s="87"/>
      <c r="T456" s="87"/>
    </row>
    <row x14ac:dyDescent="0.25" r="457" customHeight="1" ht="17.25">
      <c r="A457" s="178">
        <f>A456</f>
        <v>25569.375</v>
      </c>
      <c r="B457" s="179" t="s">
        <v>21</v>
      </c>
      <c r="C457" s="188">
        <v>7</v>
      </c>
      <c r="D457" s="180">
        <v>13</v>
      </c>
      <c r="E457" s="180"/>
      <c r="F457" s="180"/>
      <c r="G457" s="180">
        <f>SUM(C457:F457)</f>
      </c>
      <c r="H457" s="182">
        <v>5500</v>
      </c>
      <c r="I457" s="125">
        <f>G457*H457</f>
      </c>
      <c r="J457" s="125">
        <f>I457*0.1</f>
      </c>
      <c r="K457" s="125">
        <f>SUM(I457:J457)</f>
      </c>
      <c r="L457" s="175"/>
      <c r="M457" s="87"/>
      <c r="N457" s="87"/>
      <c r="O457" s="87"/>
      <c r="P457" s="87"/>
      <c r="Q457" s="87"/>
      <c r="R457" s="87"/>
      <c r="S457" s="87"/>
      <c r="T457" s="87"/>
    </row>
    <row x14ac:dyDescent="0.25" r="458" customHeight="1" ht="17.25">
      <c r="A458" s="178">
        <f>A457</f>
        <v>25569.375</v>
      </c>
      <c r="B458" s="179" t="s">
        <v>52</v>
      </c>
      <c r="C458" s="180"/>
      <c r="D458" s="180">
        <v>15</v>
      </c>
      <c r="E458" s="180">
        <v>9</v>
      </c>
      <c r="F458" s="180"/>
      <c r="G458" s="180">
        <f>SUM(C458:F458)</f>
      </c>
      <c r="H458" s="182">
        <v>5500</v>
      </c>
      <c r="I458" s="125">
        <f>G458*H458</f>
      </c>
      <c r="J458" s="125">
        <f>I458*0.1</f>
      </c>
      <c r="K458" s="125">
        <f>SUM(I458:J458)</f>
      </c>
      <c r="L458" s="175"/>
      <c r="M458" s="87"/>
      <c r="N458" s="87"/>
      <c r="O458" s="87"/>
      <c r="P458" s="87"/>
      <c r="Q458" s="87"/>
      <c r="R458" s="87"/>
      <c r="S458" s="87"/>
      <c r="T458" s="87"/>
    </row>
    <row x14ac:dyDescent="0.25" r="459" customHeight="1" ht="17.25">
      <c r="A459" s="178">
        <f>A458</f>
        <v>25569.375</v>
      </c>
      <c r="B459" s="186" t="s">
        <v>61</v>
      </c>
      <c r="C459" s="180"/>
      <c r="D459" s="180">
        <v>6</v>
      </c>
      <c r="E459" s="180"/>
      <c r="F459" s="180"/>
      <c r="G459" s="180">
        <f>SUM(C459:F459)</f>
      </c>
      <c r="H459" s="182">
        <v>5500</v>
      </c>
      <c r="I459" s="125">
        <f>G459*H459</f>
      </c>
      <c r="J459" s="125">
        <f>I459*0.1</f>
      </c>
      <c r="K459" s="125">
        <f>SUM(I459:J459)</f>
      </c>
      <c r="L459" s="175"/>
      <c r="M459" s="87"/>
      <c r="N459" s="87"/>
      <c r="O459" s="87"/>
      <c r="P459" s="87"/>
      <c r="Q459" s="87"/>
      <c r="R459" s="87"/>
      <c r="S459" s="87"/>
      <c r="T459" s="87"/>
    </row>
    <row x14ac:dyDescent="0.25" r="460" customHeight="1" ht="17.25">
      <c r="A460" s="178">
        <f>A459</f>
        <v>25569.375</v>
      </c>
      <c r="B460" s="179" t="s">
        <v>33</v>
      </c>
      <c r="C460" s="180"/>
      <c r="D460" s="180">
        <v>7</v>
      </c>
      <c r="E460" s="180"/>
      <c r="F460" s="180"/>
      <c r="G460" s="180">
        <f>SUM(C460:F460)</f>
      </c>
      <c r="H460" s="182">
        <v>5500</v>
      </c>
      <c r="I460" s="125">
        <f>G460*H460</f>
      </c>
      <c r="J460" s="125">
        <f>I460*0.1</f>
      </c>
      <c r="K460" s="125">
        <f>SUM(I460:J460)</f>
      </c>
      <c r="L460" s="175"/>
      <c r="M460" s="87"/>
      <c r="N460" s="87"/>
      <c r="O460" s="87"/>
      <c r="P460" s="87"/>
      <c r="Q460" s="87"/>
      <c r="R460" s="87"/>
      <c r="S460" s="87"/>
      <c r="T460" s="87"/>
    </row>
    <row x14ac:dyDescent="0.25" r="461" customHeight="1" ht="17.25">
      <c r="A461" s="178">
        <f>A460</f>
        <v>25569.375</v>
      </c>
      <c r="B461" s="186" t="s">
        <v>37</v>
      </c>
      <c r="C461" s="180"/>
      <c r="D461" s="180">
        <v>6</v>
      </c>
      <c r="E461" s="180"/>
      <c r="F461" s="180"/>
      <c r="G461" s="180">
        <f>SUM(C461:F461)</f>
      </c>
      <c r="H461" s="182">
        <v>6500</v>
      </c>
      <c r="I461" s="125">
        <f>G461*H461</f>
      </c>
      <c r="J461" s="125">
        <f>I461*0.1</f>
      </c>
      <c r="K461" s="125">
        <f>SUM(I461:J461)</f>
      </c>
      <c r="L461" s="175"/>
      <c r="M461" s="87"/>
      <c r="N461" s="87"/>
      <c r="O461" s="87"/>
      <c r="P461" s="87"/>
      <c r="Q461" s="87"/>
      <c r="R461" s="87"/>
      <c r="S461" s="87"/>
      <c r="T461" s="87"/>
    </row>
    <row x14ac:dyDescent="0.25" r="462" customHeight="1" ht="17.25">
      <c r="A462" s="178">
        <f>A461</f>
        <v>25569.375</v>
      </c>
      <c r="B462" s="186" t="s">
        <v>64</v>
      </c>
      <c r="C462" s="180"/>
      <c r="D462" s="180"/>
      <c r="E462" s="180"/>
      <c r="F462" s="180"/>
      <c r="G462" s="180">
        <f>SUM(C462:F462)</f>
      </c>
      <c r="H462" s="182">
        <v>5500</v>
      </c>
      <c r="I462" s="125">
        <f>G462*H462</f>
      </c>
      <c r="J462" s="125">
        <f>I462*0.1</f>
      </c>
      <c r="K462" s="125">
        <f>SUM(I462:J462)</f>
      </c>
      <c r="L462" s="175"/>
      <c r="M462" s="87"/>
      <c r="N462" s="87"/>
      <c r="O462" s="87"/>
      <c r="P462" s="87"/>
      <c r="Q462" s="87"/>
      <c r="R462" s="87"/>
      <c r="S462" s="87"/>
      <c r="T462" s="87"/>
    </row>
    <row x14ac:dyDescent="0.25" r="463" customHeight="1" ht="17.25">
      <c r="A463" s="178">
        <f>A462</f>
        <v>25569.375</v>
      </c>
      <c r="B463" s="179" t="s">
        <v>25</v>
      </c>
      <c r="C463" s="180"/>
      <c r="D463" s="180">
        <v>20</v>
      </c>
      <c r="E463" s="180"/>
      <c r="F463" s="180"/>
      <c r="G463" s="180">
        <f>SUM(C463:F463)</f>
      </c>
      <c r="H463" s="182">
        <v>6000</v>
      </c>
      <c r="I463" s="125">
        <f>G463*H463</f>
      </c>
      <c r="J463" s="125">
        <f>I463*0.1</f>
      </c>
      <c r="K463" s="125">
        <f>SUM(I463:J463)</f>
      </c>
      <c r="L463" s="175"/>
      <c r="M463" s="87"/>
      <c r="N463" s="87"/>
      <c r="O463" s="87"/>
      <c r="P463" s="87"/>
      <c r="Q463" s="87"/>
      <c r="R463" s="87"/>
      <c r="S463" s="87"/>
      <c r="T463" s="87"/>
    </row>
    <row x14ac:dyDescent="0.25" r="464" customHeight="1" ht="17.25">
      <c r="A464" s="178">
        <f>A463</f>
        <v>25569.375</v>
      </c>
      <c r="B464" s="186" t="s">
        <v>76</v>
      </c>
      <c r="C464" s="188"/>
      <c r="D464" s="180">
        <v>25</v>
      </c>
      <c r="E464" s="180">
        <v>15</v>
      </c>
      <c r="F464" s="180"/>
      <c r="G464" s="180">
        <f>SUM(C464:F464)</f>
      </c>
      <c r="H464" s="125">
        <v>6000</v>
      </c>
      <c r="I464" s="125">
        <f>G464*H464</f>
      </c>
      <c r="J464" s="125">
        <f>I464*0.1</f>
      </c>
      <c r="K464" s="125">
        <f>SUM(I464:J464)</f>
      </c>
      <c r="L464" s="175"/>
      <c r="M464" s="87"/>
      <c r="N464" s="87"/>
      <c r="O464" s="87"/>
      <c r="P464" s="87"/>
      <c r="Q464" s="87"/>
      <c r="R464" s="87"/>
      <c r="S464" s="87"/>
      <c r="T464" s="87"/>
    </row>
    <row x14ac:dyDescent="0.25" r="465" customHeight="1" ht="17.25">
      <c r="A465" s="178">
        <f>A464</f>
        <v>25569.375</v>
      </c>
      <c r="B465" s="186" t="s">
        <v>149</v>
      </c>
      <c r="C465" s="180"/>
      <c r="D465" s="180">
        <v>85</v>
      </c>
      <c r="E465" s="180">
        <v>22</v>
      </c>
      <c r="F465" s="180">
        <v>3</v>
      </c>
      <c r="G465" s="180">
        <f>SUM(C465:F465)</f>
      </c>
      <c r="H465" s="125">
        <v>6000</v>
      </c>
      <c r="I465" s="125">
        <f>G465*H465</f>
      </c>
      <c r="J465" s="125">
        <f>I465*0.1</f>
      </c>
      <c r="K465" s="125">
        <f>SUM(I465:J465)</f>
      </c>
      <c r="L465" s="175"/>
      <c r="M465" s="87"/>
      <c r="N465" s="87"/>
      <c r="O465" s="87"/>
      <c r="P465" s="87"/>
      <c r="Q465" s="87"/>
      <c r="R465" s="87"/>
      <c r="S465" s="87"/>
      <c r="T465" s="87"/>
    </row>
    <row x14ac:dyDescent="0.25" r="466" customHeight="1" ht="17.25">
      <c r="A466" s="178">
        <f>A465</f>
        <v>25569.375</v>
      </c>
      <c r="B466" s="186" t="s">
        <v>43</v>
      </c>
      <c r="C466" s="180"/>
      <c r="D466" s="180">
        <v>46</v>
      </c>
      <c r="E466" s="180">
        <v>11</v>
      </c>
      <c r="F466" s="180"/>
      <c r="G466" s="180">
        <f>SUM(C466:F466)</f>
      </c>
      <c r="H466" s="125">
        <v>6000</v>
      </c>
      <c r="I466" s="125">
        <f>G466*H466</f>
      </c>
      <c r="J466" s="125">
        <f>I466*0.1</f>
      </c>
      <c r="K466" s="125">
        <f>SUM(I466:J466)</f>
      </c>
      <c r="L466" s="175"/>
      <c r="M466" s="87"/>
      <c r="N466" s="87"/>
      <c r="O466" s="87"/>
      <c r="P466" s="87"/>
      <c r="Q466" s="87"/>
      <c r="R466" s="87"/>
      <c r="S466" s="87"/>
      <c r="T466" s="87"/>
    </row>
    <row x14ac:dyDescent="0.25" r="467" customHeight="1" ht="17.25">
      <c r="A467" s="178">
        <f>A466</f>
        <v>25569.375</v>
      </c>
      <c r="B467" s="186" t="s">
        <v>18</v>
      </c>
      <c r="C467" s="180"/>
      <c r="D467" s="180"/>
      <c r="E467" s="180"/>
      <c r="F467" s="180"/>
      <c r="G467" s="180">
        <f>SUM(C467:F467)</f>
      </c>
      <c r="H467" s="125">
        <v>6000</v>
      </c>
      <c r="I467" s="125">
        <f>G467*H467</f>
      </c>
      <c r="J467" s="125">
        <f>I467*0.1</f>
      </c>
      <c r="K467" s="125">
        <f>SUM(I467:J467)</f>
      </c>
      <c r="L467" s="175"/>
      <c r="M467" s="87"/>
      <c r="N467" s="87"/>
      <c r="O467" s="87"/>
      <c r="P467" s="87"/>
      <c r="Q467" s="87"/>
      <c r="R467" s="87"/>
      <c r="S467" s="87"/>
      <c r="T467" s="87"/>
    </row>
    <row x14ac:dyDescent="0.25" r="468" customHeight="1" ht="17.25">
      <c r="A468" s="178">
        <f>A467</f>
        <v>25569.375</v>
      </c>
      <c r="B468" s="186" t="s">
        <v>82</v>
      </c>
      <c r="C468" s="188">
        <v>12</v>
      </c>
      <c r="D468" s="180">
        <v>25</v>
      </c>
      <c r="E468" s="180">
        <v>9</v>
      </c>
      <c r="F468" s="180">
        <v>7</v>
      </c>
      <c r="G468" s="180">
        <f>SUM(C468:F468)</f>
      </c>
      <c r="H468" s="125">
        <v>5000</v>
      </c>
      <c r="I468" s="125">
        <f>G468*H468</f>
      </c>
      <c r="J468" s="125">
        <f>I468*0.1</f>
      </c>
      <c r="K468" s="125">
        <f>SUM(I468:J468)</f>
      </c>
      <c r="L468" s="175"/>
      <c r="M468" s="87"/>
      <c r="N468" s="87"/>
      <c r="O468" s="87"/>
      <c r="P468" s="87"/>
      <c r="Q468" s="87"/>
      <c r="R468" s="87"/>
      <c r="S468" s="87"/>
      <c r="T468" s="87"/>
    </row>
    <row x14ac:dyDescent="0.25" r="469" customHeight="1" ht="17.25">
      <c r="A469" s="178">
        <f>A468</f>
        <v>25569.375</v>
      </c>
      <c r="B469" s="186" t="s">
        <v>151</v>
      </c>
      <c r="C469" s="180"/>
      <c r="D469" s="180">
        <v>12</v>
      </c>
      <c r="E469" s="180"/>
      <c r="F469" s="180"/>
      <c r="G469" s="180">
        <f>SUM(C469:F469)</f>
      </c>
      <c r="H469" s="125">
        <v>5000</v>
      </c>
      <c r="I469" s="125">
        <f>G469*H469</f>
      </c>
      <c r="J469" s="125">
        <f>I469*0.1</f>
      </c>
      <c r="K469" s="125">
        <f>SUM(I469:J469)</f>
      </c>
      <c r="L469" s="175"/>
      <c r="M469" s="87"/>
      <c r="N469" s="87"/>
      <c r="O469" s="87"/>
      <c r="P469" s="87"/>
      <c r="Q469" s="87"/>
      <c r="R469" s="87"/>
      <c r="S469" s="87"/>
      <c r="T469" s="87"/>
    </row>
    <row x14ac:dyDescent="0.25" r="470" customHeight="1" ht="17.25">
      <c r="A470" s="178">
        <f>A469</f>
        <v>25569.375</v>
      </c>
      <c r="B470" s="186" t="s">
        <v>23</v>
      </c>
      <c r="C470" s="180"/>
      <c r="D470" s="180">
        <v>13</v>
      </c>
      <c r="E470" s="180"/>
      <c r="F470" s="180"/>
      <c r="G470" s="180">
        <f>SUM(C470:F470)</f>
      </c>
      <c r="H470" s="125">
        <v>6000</v>
      </c>
      <c r="I470" s="125">
        <f>G470*H470</f>
      </c>
      <c r="J470" s="125">
        <f>I470*0.1</f>
      </c>
      <c r="K470" s="125">
        <f>SUM(I470:J470)</f>
      </c>
      <c r="L470" s="175"/>
      <c r="M470" s="87"/>
      <c r="N470" s="87"/>
      <c r="O470" s="87"/>
      <c r="P470" s="87"/>
      <c r="Q470" s="87"/>
      <c r="R470" s="87"/>
      <c r="S470" s="87"/>
      <c r="T470" s="87"/>
    </row>
    <row x14ac:dyDescent="0.25" r="471" customHeight="1" ht="17.25">
      <c r="A471" s="178">
        <f>A470</f>
        <v>25569.375</v>
      </c>
      <c r="B471" s="186" t="s">
        <v>40</v>
      </c>
      <c r="C471" s="180"/>
      <c r="D471" s="180">
        <v>17</v>
      </c>
      <c r="E471" s="180"/>
      <c r="F471" s="180"/>
      <c r="G471" s="180">
        <f>SUM(C471:F471)</f>
      </c>
      <c r="H471" s="125">
        <v>6500</v>
      </c>
      <c r="I471" s="125">
        <f>G471*H471</f>
      </c>
      <c r="J471" s="125">
        <f>I471*0.1</f>
      </c>
      <c r="K471" s="125">
        <f>SUM(I471:J471)</f>
      </c>
      <c r="L471" s="175"/>
      <c r="M471" s="87"/>
      <c r="N471" s="87"/>
      <c r="O471" s="87"/>
      <c r="P471" s="87"/>
      <c r="Q471" s="87"/>
      <c r="R471" s="87"/>
      <c r="S471" s="87"/>
      <c r="T471" s="87"/>
    </row>
    <row x14ac:dyDescent="0.25" r="472" customHeight="1" ht="17.25">
      <c r="A472" s="178">
        <f>A471</f>
        <v>25569.375</v>
      </c>
      <c r="B472" s="186" t="s">
        <v>86</v>
      </c>
      <c r="C472" s="180"/>
      <c r="D472" s="180">
        <v>19</v>
      </c>
      <c r="E472" s="180">
        <v>6</v>
      </c>
      <c r="F472" s="180">
        <v>5</v>
      </c>
      <c r="G472" s="180">
        <f>SUM(C472:F472)</f>
      </c>
      <c r="H472" s="125">
        <v>6000</v>
      </c>
      <c r="I472" s="125">
        <f>G472*H472</f>
      </c>
      <c r="J472" s="125">
        <f>I472*0.1</f>
      </c>
      <c r="K472" s="125">
        <f>SUM(I472:J472)</f>
      </c>
      <c r="L472" s="175"/>
      <c r="M472" s="87"/>
      <c r="N472" s="87"/>
      <c r="O472" s="87"/>
      <c r="P472" s="87"/>
      <c r="Q472" s="87"/>
      <c r="R472" s="87"/>
      <c r="S472" s="87"/>
      <c r="T472" s="87"/>
    </row>
    <row x14ac:dyDescent="0.25" r="473" customHeight="1" ht="17.25">
      <c r="A473" s="178">
        <f>A472</f>
        <v>25569.375</v>
      </c>
      <c r="B473" s="186" t="s">
        <v>152</v>
      </c>
      <c r="C473" s="180"/>
      <c r="D473" s="180">
        <v>0</v>
      </c>
      <c r="E473" s="180"/>
      <c r="F473" s="180"/>
      <c r="G473" s="180">
        <f>SUM(C473:F473)</f>
      </c>
      <c r="H473" s="125">
        <v>6000</v>
      </c>
      <c r="I473" s="125">
        <f>G473*H473</f>
      </c>
      <c r="J473" s="125">
        <f>I473*0.1</f>
      </c>
      <c r="K473" s="125">
        <f>SUM(I473:J473)</f>
      </c>
      <c r="L473" s="175"/>
      <c r="M473" s="87"/>
      <c r="N473" s="87"/>
      <c r="O473" s="87"/>
      <c r="P473" s="87"/>
      <c r="Q473" s="87"/>
      <c r="R473" s="87"/>
      <c r="S473" s="87"/>
      <c r="T473" s="87"/>
    </row>
    <row x14ac:dyDescent="0.25" r="474" customHeight="1" ht="17.25">
      <c r="A474" s="178">
        <f>A473</f>
        <v>25569.375</v>
      </c>
      <c r="B474" s="186" t="s">
        <v>153</v>
      </c>
      <c r="C474" s="180"/>
      <c r="D474" s="180">
        <v>10</v>
      </c>
      <c r="E474" s="180"/>
      <c r="F474" s="180"/>
      <c r="G474" s="180">
        <f>SUM(C474:F474)</f>
      </c>
      <c r="H474" s="125">
        <v>6000</v>
      </c>
      <c r="I474" s="125">
        <f>G474*H474</f>
      </c>
      <c r="J474" s="125">
        <f>I474*0.1</f>
      </c>
      <c r="K474" s="125">
        <f>SUM(I474:J474)</f>
      </c>
      <c r="L474" s="175"/>
      <c r="M474" s="87"/>
      <c r="N474" s="87"/>
      <c r="O474" s="87"/>
      <c r="P474" s="87"/>
      <c r="Q474" s="87"/>
      <c r="R474" s="87"/>
      <c r="S474" s="87"/>
      <c r="T474" s="87"/>
    </row>
    <row x14ac:dyDescent="0.25" r="475" customHeight="1" ht="17.25">
      <c r="A475" s="178">
        <f>A474</f>
        <v>25569.375</v>
      </c>
      <c r="B475" s="186" t="s">
        <v>46</v>
      </c>
      <c r="C475" s="188">
        <v>8</v>
      </c>
      <c r="D475" s="180">
        <v>15</v>
      </c>
      <c r="E475" s="180">
        <v>8</v>
      </c>
      <c r="F475" s="180"/>
      <c r="G475" s="180">
        <f>SUM(C475:F475)</f>
      </c>
      <c r="H475" s="125">
        <v>5500</v>
      </c>
      <c r="I475" s="125">
        <f>G475*H475</f>
      </c>
      <c r="J475" s="125">
        <f>I475*0.1</f>
      </c>
      <c r="K475" s="125">
        <f>SUM(I475:J475)</f>
      </c>
      <c r="L475" s="175"/>
      <c r="M475" s="87"/>
      <c r="N475" s="87"/>
      <c r="O475" s="87"/>
      <c r="P475" s="87"/>
      <c r="Q475" s="87"/>
      <c r="R475" s="87"/>
      <c r="S475" s="87"/>
      <c r="T475" s="87"/>
    </row>
    <row x14ac:dyDescent="0.25" r="476" customHeight="1" ht="17.25">
      <c r="A476" s="178">
        <f>A475</f>
        <v>25569.375</v>
      </c>
      <c r="B476" s="186" t="s">
        <v>154</v>
      </c>
      <c r="C476" s="180"/>
      <c r="D476" s="180">
        <v>19</v>
      </c>
      <c r="E476" s="180"/>
      <c r="F476" s="180"/>
      <c r="G476" s="180">
        <f>SUM(C476:F476)</f>
      </c>
      <c r="H476" s="125">
        <v>6500</v>
      </c>
      <c r="I476" s="125">
        <f>G476*H476</f>
      </c>
      <c r="J476" s="125">
        <f>I476*0.1</f>
      </c>
      <c r="K476" s="125">
        <f>SUM(I476:J476)</f>
      </c>
      <c r="L476" s="175"/>
      <c r="M476" s="87"/>
      <c r="N476" s="87"/>
      <c r="O476" s="87"/>
      <c r="P476" s="87"/>
      <c r="Q476" s="87"/>
      <c r="R476" s="87"/>
      <c r="S476" s="87"/>
      <c r="T476" s="87"/>
    </row>
    <row x14ac:dyDescent="0.25" r="477" customHeight="1" ht="17.25">
      <c r="A477" s="178">
        <f>A476</f>
        <v>25569.375</v>
      </c>
      <c r="B477" s="186"/>
      <c r="C477" s="180"/>
      <c r="D477" s="180"/>
      <c r="E477" s="180"/>
      <c r="F477" s="180"/>
      <c r="G477" s="180">
        <f>SUM(C477:F477)</f>
      </c>
      <c r="H477" s="125"/>
      <c r="I477" s="125">
        <f>G477*H477</f>
      </c>
      <c r="J477" s="125">
        <f>I477*0.1</f>
      </c>
      <c r="K477" s="125">
        <f>SUM(I477:J477)</f>
      </c>
      <c r="L477" s="175"/>
      <c r="M477" s="87"/>
      <c r="N477" s="87"/>
      <c r="O477" s="87"/>
      <c r="P477" s="87"/>
      <c r="Q477" s="87"/>
      <c r="R477" s="87"/>
      <c r="S477" s="87"/>
      <c r="T477" s="87"/>
    </row>
    <row x14ac:dyDescent="0.25" r="478" customHeight="1" ht="17.25">
      <c r="A478" s="178">
        <f>A477</f>
        <v>25569.375</v>
      </c>
      <c r="B478" s="179"/>
      <c r="C478" s="180"/>
      <c r="D478" s="180"/>
      <c r="E478" s="180"/>
      <c r="F478" s="180"/>
      <c r="G478" s="180">
        <f>SUM(C478:F478)</f>
      </c>
      <c r="H478" s="125"/>
      <c r="I478" s="125">
        <f>G478*H478</f>
      </c>
      <c r="J478" s="125">
        <f>I478*0.1</f>
      </c>
      <c r="K478" s="125">
        <f>SUM(I478:J478)</f>
      </c>
      <c r="L478" s="175"/>
      <c r="M478" s="87"/>
      <c r="N478" s="87"/>
      <c r="O478" s="87"/>
      <c r="P478" s="87"/>
      <c r="Q478" s="87"/>
      <c r="R478" s="87"/>
      <c r="S478" s="87"/>
      <c r="T478" s="87"/>
    </row>
    <row x14ac:dyDescent="0.25" r="479" customHeight="1" ht="17.25">
      <c r="A479" s="189">
        <f>A478</f>
        <v>25569.375</v>
      </c>
      <c r="B479" s="190" t="s">
        <v>155</v>
      </c>
      <c r="C479" s="191">
        <f>SUM(C436:C478)</f>
      </c>
      <c r="D479" s="191">
        <f>SUM(D436:D478)</f>
      </c>
      <c r="E479" s="191">
        <f>SUM(E436:E478)</f>
      </c>
      <c r="F479" s="191">
        <f>SUM(F436:F478)</f>
      </c>
      <c r="G479" s="191">
        <f>SUM(G436:G478)</f>
      </c>
      <c r="H479" s="191"/>
      <c r="I479" s="191">
        <f>SUM(I436:I478)</f>
      </c>
      <c r="J479" s="191">
        <f>I479*0.1</f>
      </c>
      <c r="K479" s="191">
        <f>SUM(K436:K478)</f>
      </c>
      <c r="L479" s="175"/>
      <c r="M479" s="87"/>
      <c r="N479" s="87"/>
      <c r="O479" s="87"/>
      <c r="P479" s="87"/>
      <c r="Q479" s="87"/>
      <c r="R479" s="87"/>
      <c r="S479" s="87"/>
      <c r="T479" s="87"/>
    </row>
    <row x14ac:dyDescent="0.25" r="480" customHeight="1" ht="17.25">
      <c r="A480" s="178">
        <f>A479</f>
        <v>25569.375</v>
      </c>
      <c r="B480" s="186" t="s">
        <v>113</v>
      </c>
      <c r="C480" s="180"/>
      <c r="D480" s="180">
        <v>33</v>
      </c>
      <c r="E480" s="180">
        <v>39</v>
      </c>
      <c r="F480" s="180"/>
      <c r="G480" s="180">
        <f>SUM(C480:F480)</f>
      </c>
      <c r="H480" s="125">
        <v>6500</v>
      </c>
      <c r="I480" s="125">
        <f>G480*H480</f>
      </c>
      <c r="J480" s="185"/>
      <c r="K480" s="125">
        <f>SUM(I480:J480)</f>
      </c>
      <c r="L480" s="175"/>
      <c r="M480" s="87"/>
      <c r="N480" s="87"/>
      <c r="O480" s="87"/>
      <c r="P480" s="87"/>
      <c r="Q480" s="87"/>
      <c r="R480" s="87"/>
      <c r="S480" s="87"/>
      <c r="T480" s="87"/>
    </row>
    <row x14ac:dyDescent="0.25" r="481" customHeight="1" ht="17.25">
      <c r="A481" s="178">
        <f>A480</f>
        <v>25569.375</v>
      </c>
      <c r="B481" s="186" t="s">
        <v>156</v>
      </c>
      <c r="C481" s="180"/>
      <c r="D481" s="180">
        <v>12</v>
      </c>
      <c r="E481" s="180">
        <v>10</v>
      </c>
      <c r="F481" s="180"/>
      <c r="G481" s="180">
        <f>SUM(C481:F481)</f>
      </c>
      <c r="H481" s="125">
        <v>6500</v>
      </c>
      <c r="I481" s="125">
        <f>G481*H481</f>
      </c>
      <c r="J481" s="185"/>
      <c r="K481" s="125">
        <f>SUM(I481:J481)</f>
      </c>
      <c r="L481" s="175"/>
      <c r="M481" s="87"/>
      <c r="N481" s="87"/>
      <c r="O481" s="87"/>
      <c r="P481" s="87"/>
      <c r="Q481" s="87"/>
      <c r="R481" s="87"/>
      <c r="S481" s="87"/>
      <c r="T481" s="87"/>
    </row>
    <row x14ac:dyDescent="0.25" r="482" customHeight="1" ht="17.25">
      <c r="A482" s="178">
        <f>A481</f>
        <v>25569.375</v>
      </c>
      <c r="B482" s="186" t="s">
        <v>112</v>
      </c>
      <c r="C482" s="180"/>
      <c r="D482" s="180">
        <v>6</v>
      </c>
      <c r="E482" s="180">
        <v>3</v>
      </c>
      <c r="F482" s="180"/>
      <c r="G482" s="180">
        <f>SUM(C482:F482)</f>
      </c>
      <c r="H482" s="125">
        <v>6900</v>
      </c>
      <c r="I482" s="125">
        <f>G482*H482</f>
      </c>
      <c r="J482" s="185"/>
      <c r="K482" s="125">
        <f>SUM(I482:J482)</f>
      </c>
      <c r="L482" s="175"/>
      <c r="M482" s="87"/>
      <c r="N482" s="87"/>
      <c r="O482" s="87"/>
      <c r="P482" s="87"/>
      <c r="Q482" s="87"/>
      <c r="R482" s="87"/>
      <c r="S482" s="87"/>
      <c r="T482" s="87"/>
    </row>
    <row x14ac:dyDescent="0.25" r="483" customHeight="1" ht="17.25">
      <c r="A483" s="178">
        <f>A482</f>
        <v>25569.375</v>
      </c>
      <c r="B483" s="179"/>
      <c r="C483" s="180"/>
      <c r="D483" s="180"/>
      <c r="E483" s="180"/>
      <c r="F483" s="180"/>
      <c r="G483" s="180">
        <f>SUM(C483:F483)</f>
      </c>
      <c r="H483" s="125"/>
      <c r="I483" s="125">
        <f>G483*H483</f>
      </c>
      <c r="J483" s="185"/>
      <c r="K483" s="125">
        <f>SUM(I483:J483)</f>
      </c>
      <c r="L483" s="175"/>
      <c r="M483" s="87"/>
      <c r="N483" s="87"/>
      <c r="O483" s="87"/>
      <c r="P483" s="87"/>
      <c r="Q483" s="87"/>
      <c r="R483" s="87"/>
      <c r="S483" s="87"/>
      <c r="T483" s="87"/>
    </row>
    <row x14ac:dyDescent="0.25" r="484" customHeight="1" ht="17.25">
      <c r="A484" s="178">
        <f>A483</f>
        <v>25569.375</v>
      </c>
      <c r="B484" s="179"/>
      <c r="C484" s="180"/>
      <c r="D484" s="180"/>
      <c r="E484" s="180"/>
      <c r="F484" s="180"/>
      <c r="G484" s="180">
        <f>SUM(C484:F484)</f>
      </c>
      <c r="H484" s="125"/>
      <c r="I484" s="125">
        <f>G484*H484</f>
      </c>
      <c r="J484" s="185"/>
      <c r="K484" s="125">
        <f>SUM(I484:J484)</f>
      </c>
      <c r="L484" s="175"/>
      <c r="M484" s="87"/>
      <c r="N484" s="87"/>
      <c r="O484" s="87"/>
      <c r="P484" s="87"/>
      <c r="Q484" s="87"/>
      <c r="R484" s="87"/>
      <c r="S484" s="87"/>
      <c r="T484" s="87"/>
    </row>
    <row x14ac:dyDescent="0.25" r="485" customHeight="1" ht="17.25">
      <c r="A485" s="178">
        <f>A484</f>
        <v>25569.375</v>
      </c>
      <c r="B485" s="179"/>
      <c r="C485" s="180"/>
      <c r="D485" s="180"/>
      <c r="E485" s="180"/>
      <c r="F485" s="180"/>
      <c r="G485" s="180">
        <f>SUM(C485:F485)</f>
      </c>
      <c r="H485" s="125"/>
      <c r="I485" s="125">
        <f>G485*H485</f>
      </c>
      <c r="J485" s="185"/>
      <c r="K485" s="125">
        <f>SUM(I485:J485)</f>
      </c>
      <c r="L485" s="175"/>
      <c r="M485" s="87"/>
      <c r="N485" s="87"/>
      <c r="O485" s="87"/>
      <c r="P485" s="87"/>
      <c r="Q485" s="87"/>
      <c r="R485" s="87"/>
      <c r="S485" s="87"/>
      <c r="T485" s="87"/>
    </row>
    <row x14ac:dyDescent="0.25" r="486" customHeight="1" ht="17.25">
      <c r="A486" s="178">
        <f>A485</f>
        <v>25569.375</v>
      </c>
      <c r="B486" s="179"/>
      <c r="C486" s="180"/>
      <c r="D486" s="180"/>
      <c r="E486" s="180"/>
      <c r="F486" s="180"/>
      <c r="G486" s="180">
        <f>SUM(C486:F486)</f>
      </c>
      <c r="H486" s="125"/>
      <c r="I486" s="125">
        <f>G486*H486</f>
      </c>
      <c r="J486" s="185"/>
      <c r="K486" s="125">
        <f>SUM(I486:J486)</f>
      </c>
      <c r="L486" s="175"/>
      <c r="M486" s="87"/>
      <c r="N486" s="87"/>
      <c r="O486" s="87"/>
      <c r="P486" s="87"/>
      <c r="Q486" s="87"/>
      <c r="R486" s="87"/>
      <c r="S486" s="87"/>
      <c r="T486" s="87"/>
    </row>
    <row x14ac:dyDescent="0.25" r="487" customHeight="1" ht="17.25">
      <c r="A487" s="178">
        <f>A486</f>
        <v>25569.375</v>
      </c>
      <c r="B487" s="179"/>
      <c r="C487" s="180"/>
      <c r="D487" s="180"/>
      <c r="E487" s="180"/>
      <c r="F487" s="180"/>
      <c r="G487" s="180">
        <f>SUM(C487:F487)</f>
      </c>
      <c r="H487" s="125"/>
      <c r="I487" s="125">
        <f>G487*H487</f>
      </c>
      <c r="J487" s="185"/>
      <c r="K487" s="125">
        <f>SUM(I487:J487)</f>
      </c>
      <c r="L487" s="175"/>
      <c r="M487" s="87"/>
      <c r="N487" s="87"/>
      <c r="O487" s="87"/>
      <c r="P487" s="87"/>
      <c r="Q487" s="87"/>
      <c r="R487" s="87"/>
      <c r="S487" s="87"/>
      <c r="T487" s="87"/>
    </row>
    <row x14ac:dyDescent="0.25" r="488" customHeight="1" ht="17.25">
      <c r="A488" s="189">
        <f>A487</f>
        <v>25569.375</v>
      </c>
      <c r="B488" s="190" t="s">
        <v>157</v>
      </c>
      <c r="C488" s="191">
        <f>SUM(C480:C487)</f>
      </c>
      <c r="D488" s="191">
        <f>SUM(D480:D487)</f>
      </c>
      <c r="E488" s="191">
        <f>SUM(E480:E487)</f>
      </c>
      <c r="F488" s="191">
        <f>SUM(F480:F487)</f>
      </c>
      <c r="G488" s="191">
        <f>SUM(G480:G487)</f>
      </c>
      <c r="H488" s="191"/>
      <c r="I488" s="191">
        <f>SUM(I480:I487)</f>
      </c>
      <c r="J488" s="191">
        <f>SUM(J480:J487)</f>
      </c>
      <c r="K488" s="191">
        <f>SUM(K480:K487)</f>
      </c>
      <c r="L488" s="175"/>
      <c r="M488" s="87"/>
      <c r="N488" s="87"/>
      <c r="O488" s="87"/>
      <c r="P488" s="87"/>
      <c r="Q488" s="87"/>
      <c r="R488" s="87"/>
      <c r="S488" s="87"/>
      <c r="T488" s="87"/>
    </row>
    <row x14ac:dyDescent="0.25" r="489" customHeight="1" ht="17.25" hidden="1">
      <c r="A489" s="172" t="s">
        <v>128</v>
      </c>
      <c r="B489" s="173" t="s">
        <v>2</v>
      </c>
      <c r="C489" s="174" t="s">
        <v>129</v>
      </c>
      <c r="D489" s="174" t="s">
        <v>130</v>
      </c>
      <c r="E489" s="174" t="s">
        <v>131</v>
      </c>
      <c r="F489" s="174" t="s">
        <v>132</v>
      </c>
      <c r="G489" s="174" t="s">
        <v>133</v>
      </c>
      <c r="H489" s="174" t="s">
        <v>7</v>
      </c>
      <c r="I489" s="174" t="s">
        <v>134</v>
      </c>
      <c r="J489" s="174" t="s">
        <v>90</v>
      </c>
      <c r="K489" s="174" t="s">
        <v>135</v>
      </c>
      <c r="L489" s="175"/>
      <c r="M489" s="87"/>
      <c r="N489" s="87"/>
      <c r="O489" s="87"/>
      <c r="P489" s="87"/>
      <c r="Q489" s="87"/>
      <c r="R489" s="87"/>
      <c r="S489" s="87"/>
      <c r="T489" s="87"/>
    </row>
    <row x14ac:dyDescent="0.25" r="490" customHeight="1" ht="17.25">
      <c r="A490" s="178">
        <f>A488+1</f>
        <v>25569.375</v>
      </c>
      <c r="B490" s="179" t="s">
        <v>137</v>
      </c>
      <c r="C490" s="180"/>
      <c r="D490" s="181">
        <v>110</v>
      </c>
      <c r="E490" s="180"/>
      <c r="F490" s="180"/>
      <c r="G490" s="180">
        <f>SUM(C490:F490)</f>
      </c>
      <c r="H490" s="182">
        <v>4500</v>
      </c>
      <c r="I490" s="125">
        <f>G490*H490</f>
      </c>
      <c r="J490" s="125">
        <f>I490*0.1</f>
      </c>
      <c r="K490" s="125">
        <f>SUM(I490:J490)</f>
      </c>
      <c r="L490" s="175"/>
      <c r="M490" s="87"/>
      <c r="N490" s="87"/>
      <c r="O490" s="87"/>
      <c r="P490" s="87"/>
      <c r="Q490" s="87"/>
      <c r="R490" s="87"/>
      <c r="S490" s="87"/>
      <c r="T490" s="87"/>
    </row>
    <row x14ac:dyDescent="0.25" r="491" customHeight="1" ht="17.25">
      <c r="A491" s="178">
        <f>A490</f>
        <v>25569.375</v>
      </c>
      <c r="B491" s="179" t="s">
        <v>13</v>
      </c>
      <c r="C491" s="180"/>
      <c r="D491" s="180">
        <v>12</v>
      </c>
      <c r="E491" s="180"/>
      <c r="F491" s="180"/>
      <c r="G491" s="180">
        <f>SUM(C491:F491)</f>
      </c>
      <c r="H491" s="182">
        <v>6000</v>
      </c>
      <c r="I491" s="125">
        <f>G491*H491</f>
      </c>
      <c r="J491" s="125">
        <f>I491*0.1</f>
      </c>
      <c r="K491" s="125">
        <f>SUM(I491:J491)</f>
      </c>
      <c r="L491" s="175"/>
      <c r="M491" s="87"/>
      <c r="N491" s="87"/>
      <c r="O491" s="87"/>
      <c r="P491" s="87"/>
      <c r="Q491" s="87"/>
      <c r="R491" s="87"/>
      <c r="S491" s="87"/>
      <c r="T491" s="87"/>
    </row>
    <row x14ac:dyDescent="0.25" r="492" customHeight="1" ht="17.25">
      <c r="A492" s="178">
        <f>A491</f>
        <v>25569.375</v>
      </c>
      <c r="B492" s="179" t="s">
        <v>58</v>
      </c>
      <c r="C492" s="183">
        <v>8</v>
      </c>
      <c r="D492" s="180">
        <v>13</v>
      </c>
      <c r="E492" s="180">
        <v>8</v>
      </c>
      <c r="F492" s="180"/>
      <c r="G492" s="180">
        <f>SUM(C492:F492)</f>
      </c>
      <c r="H492" s="182">
        <v>5500</v>
      </c>
      <c r="I492" s="125">
        <f>G492*H492</f>
      </c>
      <c r="J492" s="125">
        <f>I492*0.1</f>
      </c>
      <c r="K492" s="125">
        <f>SUM(I492:J492)</f>
      </c>
      <c r="L492" s="175"/>
      <c r="M492" s="87"/>
      <c r="N492" s="87"/>
      <c r="O492" s="87"/>
      <c r="P492" s="87"/>
      <c r="Q492" s="87"/>
      <c r="R492" s="87"/>
      <c r="S492" s="87"/>
      <c r="T492" s="87"/>
    </row>
    <row x14ac:dyDescent="0.25" r="493" customHeight="1" ht="17.25">
      <c r="A493" s="178">
        <f>A492</f>
        <v>25569.375</v>
      </c>
      <c r="B493" s="179" t="s">
        <v>147</v>
      </c>
      <c r="C493" s="183">
        <v>25</v>
      </c>
      <c r="D493" s="180">
        <v>40</v>
      </c>
      <c r="E493" s="180">
        <v>25</v>
      </c>
      <c r="F493" s="180">
        <v>20</v>
      </c>
      <c r="G493" s="180">
        <f>SUM(C493:F493)</f>
      </c>
      <c r="H493" s="182">
        <v>5000</v>
      </c>
      <c r="I493" s="125">
        <f>G493*H493</f>
      </c>
      <c r="J493" s="125">
        <f>I493*0.1</f>
      </c>
      <c r="K493" s="125">
        <f>SUM(I493:J493)</f>
      </c>
      <c r="L493" s="175"/>
      <c r="M493" s="87"/>
      <c r="N493" s="87"/>
      <c r="O493" s="87"/>
      <c r="P493" s="87"/>
      <c r="Q493" s="87"/>
      <c r="R493" s="87"/>
      <c r="S493" s="87"/>
      <c r="T493" s="87"/>
    </row>
    <row x14ac:dyDescent="0.25" r="494" customHeight="1" ht="17.25">
      <c r="A494" s="178">
        <f>A493</f>
        <v>25569.375</v>
      </c>
      <c r="B494" s="179" t="s">
        <v>27</v>
      </c>
      <c r="C494" s="180"/>
      <c r="D494" s="180">
        <v>10</v>
      </c>
      <c r="E494" s="180"/>
      <c r="F494" s="180"/>
      <c r="G494" s="180">
        <f>SUM(C494:F494)</f>
      </c>
      <c r="H494" s="182">
        <v>5500</v>
      </c>
      <c r="I494" s="125">
        <f>G494*H494</f>
      </c>
      <c r="J494" s="125">
        <f>I494*0.1</f>
      </c>
      <c r="K494" s="125">
        <f>SUM(I494:J494)</f>
      </c>
      <c r="L494" s="175"/>
      <c r="M494" s="87"/>
      <c r="N494" s="87"/>
      <c r="O494" s="87"/>
      <c r="P494" s="87"/>
      <c r="Q494" s="87"/>
      <c r="R494" s="87"/>
      <c r="S494" s="87"/>
      <c r="T494" s="87"/>
    </row>
    <row x14ac:dyDescent="0.25" r="495" customHeight="1" ht="17.25">
      <c r="A495" s="178">
        <f>A494</f>
        <v>25569.375</v>
      </c>
      <c r="B495" s="179" t="s">
        <v>20</v>
      </c>
      <c r="C495" s="180"/>
      <c r="D495" s="180">
        <v>61</v>
      </c>
      <c r="E495" s="180">
        <v>15</v>
      </c>
      <c r="F495" s="180"/>
      <c r="G495" s="180">
        <f>SUM(C495:F495)</f>
      </c>
      <c r="H495" s="182">
        <v>5500</v>
      </c>
      <c r="I495" s="125">
        <f>G495*H495</f>
      </c>
      <c r="J495" s="125">
        <f>I495*0.1</f>
      </c>
      <c r="K495" s="125">
        <f>SUM(I495:J495)</f>
      </c>
      <c r="L495" s="175"/>
      <c r="M495" s="87"/>
      <c r="N495" s="87"/>
      <c r="O495" s="87"/>
      <c r="P495" s="87"/>
      <c r="Q495" s="87"/>
      <c r="R495" s="87"/>
      <c r="S495" s="87"/>
      <c r="T495" s="87"/>
    </row>
    <row x14ac:dyDescent="0.25" r="496" customHeight="1" ht="17.25">
      <c r="A496" s="178">
        <f>A495</f>
        <v>25569.375</v>
      </c>
      <c r="B496" s="179" t="s">
        <v>31</v>
      </c>
      <c r="C496" s="180"/>
      <c r="D496" s="180">
        <v>25</v>
      </c>
      <c r="E496" s="180"/>
      <c r="F496" s="180"/>
      <c r="G496" s="180">
        <f>SUM(C496:F496)</f>
      </c>
      <c r="H496" s="182">
        <v>6000</v>
      </c>
      <c r="I496" s="125">
        <f>G496*H496</f>
      </c>
      <c r="J496" s="125">
        <f>I496*0.1</f>
      </c>
      <c r="K496" s="125">
        <f>SUM(I496:J496)</f>
      </c>
      <c r="L496" s="175"/>
      <c r="M496" s="87"/>
      <c r="N496" s="87"/>
      <c r="O496" s="87"/>
      <c r="P496" s="87"/>
      <c r="Q496" s="87"/>
      <c r="R496" s="87"/>
      <c r="S496" s="87"/>
      <c r="T496" s="87"/>
    </row>
    <row x14ac:dyDescent="0.25" r="497" customHeight="1" ht="17.25">
      <c r="A497" s="178">
        <f>A496</f>
        <v>25569.375</v>
      </c>
      <c r="B497" s="179" t="s">
        <v>71</v>
      </c>
      <c r="C497" s="180"/>
      <c r="D497" s="180">
        <v>25</v>
      </c>
      <c r="E497" s="180"/>
      <c r="F497" s="180"/>
      <c r="G497" s="180">
        <f>SUM(C497:F497)</f>
      </c>
      <c r="H497" s="182">
        <v>6000</v>
      </c>
      <c r="I497" s="125">
        <f>G497*H497</f>
      </c>
      <c r="J497" s="125">
        <f>I497*0.1</f>
      </c>
      <c r="K497" s="125">
        <f>SUM(I497:J497)</f>
      </c>
      <c r="L497" s="175"/>
      <c r="M497" s="87"/>
      <c r="N497" s="87"/>
      <c r="O497" s="87"/>
      <c r="P497" s="87"/>
      <c r="Q497" s="87"/>
      <c r="R497" s="87"/>
      <c r="S497" s="87"/>
      <c r="T497" s="87"/>
    </row>
    <row x14ac:dyDescent="0.25" r="498" customHeight="1" ht="17.25">
      <c r="A498" s="178">
        <f>A497</f>
        <v>25569.375</v>
      </c>
      <c r="B498" s="184" t="s">
        <v>49</v>
      </c>
      <c r="C498" s="180"/>
      <c r="D498" s="180">
        <v>18</v>
      </c>
      <c r="E498" s="180">
        <v>17</v>
      </c>
      <c r="F498" s="180">
        <v>8</v>
      </c>
      <c r="G498" s="180">
        <f>SUM(C498:F498)</f>
      </c>
      <c r="H498" s="182">
        <v>6000</v>
      </c>
      <c r="I498" s="125">
        <f>G498*H498</f>
      </c>
      <c r="J498" s="125">
        <f>I498*0.1</f>
      </c>
      <c r="K498" s="125">
        <f>SUM(I498:J498)</f>
      </c>
      <c r="L498" s="175"/>
      <c r="M498" s="87"/>
      <c r="N498" s="87"/>
      <c r="O498" s="87"/>
      <c r="P498" s="87"/>
      <c r="Q498" s="87"/>
      <c r="R498" s="87"/>
      <c r="S498" s="87"/>
      <c r="T498" s="87"/>
    </row>
    <row x14ac:dyDescent="0.25" r="499" customHeight="1" ht="17.25">
      <c r="A499" s="178">
        <f>A498</f>
        <v>25569.375</v>
      </c>
      <c r="B499" s="179" t="s">
        <v>9</v>
      </c>
      <c r="C499" s="180"/>
      <c r="D499" s="180">
        <v>40</v>
      </c>
      <c r="E499" s="180"/>
      <c r="F499" s="180"/>
      <c r="G499" s="180">
        <f>SUM(C499:F499)</f>
      </c>
      <c r="H499" s="182">
        <v>6000</v>
      </c>
      <c r="I499" s="125">
        <f>G499*H499</f>
      </c>
      <c r="J499" s="125">
        <f>I499*0.1</f>
      </c>
      <c r="K499" s="125">
        <f>SUM(I499:J499)</f>
      </c>
      <c r="L499" s="175"/>
      <c r="M499" s="87"/>
      <c r="N499" s="87"/>
      <c r="O499" s="87"/>
      <c r="P499" s="87"/>
      <c r="Q499" s="87"/>
      <c r="R499" s="87"/>
      <c r="S499" s="87"/>
      <c r="T499" s="87"/>
    </row>
    <row x14ac:dyDescent="0.25" r="500" customHeight="1" ht="17.25">
      <c r="A500" s="178">
        <f>A499</f>
        <v>25569.375</v>
      </c>
      <c r="B500" s="179" t="s">
        <v>55</v>
      </c>
      <c r="C500" s="180"/>
      <c r="D500" s="180">
        <v>10</v>
      </c>
      <c r="E500" s="180"/>
      <c r="F500" s="180"/>
      <c r="G500" s="180">
        <f>SUM(C500:F500)</f>
      </c>
      <c r="H500" s="182">
        <v>6500</v>
      </c>
      <c r="I500" s="125">
        <f>G500*H500</f>
      </c>
      <c r="J500" s="125">
        <f>I500*0.1</f>
      </c>
      <c r="K500" s="125">
        <f>SUM(I500:J500)</f>
      </c>
      <c r="L500" s="175"/>
      <c r="M500" s="87"/>
      <c r="N500" s="87"/>
      <c r="O500" s="87"/>
      <c r="P500" s="87"/>
      <c r="Q500" s="87"/>
      <c r="R500" s="87"/>
      <c r="S500" s="87"/>
      <c r="T500" s="87"/>
    </row>
    <row x14ac:dyDescent="0.25" r="501" customHeight="1" ht="17.25">
      <c r="A501" s="178">
        <f>A500</f>
        <v>25569.375</v>
      </c>
      <c r="B501" s="179" t="s">
        <v>80</v>
      </c>
      <c r="C501" s="180"/>
      <c r="D501" s="180">
        <v>23</v>
      </c>
      <c r="E501" s="180"/>
      <c r="F501" s="180"/>
      <c r="G501" s="180">
        <f>SUM(C501:F501)</f>
      </c>
      <c r="H501" s="182">
        <v>6000</v>
      </c>
      <c r="I501" s="125">
        <f>G501*H501</f>
      </c>
      <c r="J501" s="185"/>
      <c r="K501" s="125">
        <f>SUM(I501:J501)</f>
      </c>
      <c r="L501" s="175"/>
      <c r="M501" s="87"/>
      <c r="N501" s="87"/>
      <c r="O501" s="87"/>
      <c r="P501" s="87"/>
      <c r="Q501" s="87"/>
      <c r="R501" s="87"/>
      <c r="S501" s="87"/>
      <c r="T501" s="87"/>
    </row>
    <row x14ac:dyDescent="0.25" r="502" customHeight="1" ht="17.25">
      <c r="A502" s="178">
        <f>A501</f>
        <v>25569.375</v>
      </c>
      <c r="B502" s="179" t="s">
        <v>67</v>
      </c>
      <c r="C502" s="180"/>
      <c r="D502" s="180">
        <v>7</v>
      </c>
      <c r="E502" s="180"/>
      <c r="F502" s="180"/>
      <c r="G502" s="180">
        <f>SUM(C502:F502)</f>
      </c>
      <c r="H502" s="182">
        <v>5500</v>
      </c>
      <c r="I502" s="125">
        <f>G502*H502</f>
      </c>
      <c r="J502" s="125">
        <f>I502*0.1</f>
      </c>
      <c r="K502" s="125">
        <f>SUM(I502:J502)</f>
      </c>
      <c r="L502" s="175"/>
      <c r="M502" s="87"/>
      <c r="N502" s="87"/>
      <c r="O502" s="87"/>
      <c r="P502" s="87"/>
      <c r="Q502" s="87"/>
      <c r="R502" s="87"/>
      <c r="S502" s="87"/>
      <c r="T502" s="87"/>
    </row>
    <row x14ac:dyDescent="0.25" r="503" customHeight="1" ht="17.25">
      <c r="A503" s="178">
        <f>A502</f>
        <v>25569.375</v>
      </c>
      <c r="B503" s="186" t="s">
        <v>74</v>
      </c>
      <c r="C503" s="180"/>
      <c r="D503" s="180">
        <v>29</v>
      </c>
      <c r="E503" s="180">
        <v>10</v>
      </c>
      <c r="F503" s="180"/>
      <c r="G503" s="180">
        <f>SUM(C503:F503)</f>
      </c>
      <c r="H503" s="187">
        <v>5000</v>
      </c>
      <c r="I503" s="125">
        <f>G503*H503</f>
      </c>
      <c r="J503" s="125">
        <f>I503*0.1</f>
      </c>
      <c r="K503" s="125">
        <f>SUM(I503:J503)</f>
      </c>
      <c r="L503" s="175"/>
      <c r="M503" s="87"/>
      <c r="N503" s="87"/>
      <c r="O503" s="87"/>
      <c r="P503" s="87"/>
      <c r="Q503" s="87"/>
      <c r="R503" s="87"/>
      <c r="S503" s="87"/>
      <c r="T503" s="87"/>
    </row>
    <row x14ac:dyDescent="0.25" r="504" customHeight="1" ht="17.25">
      <c r="A504" s="178">
        <f>A503</f>
        <v>25569.375</v>
      </c>
      <c r="B504" s="179" t="s">
        <v>11</v>
      </c>
      <c r="C504" s="180"/>
      <c r="D504" s="180">
        <v>15</v>
      </c>
      <c r="E504" s="180">
        <v>7</v>
      </c>
      <c r="F504" s="180"/>
      <c r="G504" s="180">
        <f>SUM(C504:F504)</f>
      </c>
      <c r="H504" s="182">
        <v>6000</v>
      </c>
      <c r="I504" s="125">
        <f>G504*H504</f>
      </c>
      <c r="J504" s="125">
        <f>I504*0.1</f>
      </c>
      <c r="K504" s="125">
        <f>SUM(I504:J504)</f>
      </c>
      <c r="L504" s="175"/>
      <c r="M504" s="87"/>
      <c r="N504" s="87"/>
      <c r="O504" s="87"/>
      <c r="P504" s="87"/>
      <c r="Q504" s="87"/>
      <c r="R504" s="87"/>
      <c r="S504" s="87"/>
      <c r="T504" s="87"/>
    </row>
    <row x14ac:dyDescent="0.25" r="505" customHeight="1" ht="17.25">
      <c r="A505" s="178">
        <f>A504</f>
        <v>25569.375</v>
      </c>
      <c r="B505" s="179" t="s">
        <v>22</v>
      </c>
      <c r="C505" s="180"/>
      <c r="D505" s="180">
        <v>31</v>
      </c>
      <c r="E505" s="180"/>
      <c r="F505" s="180"/>
      <c r="G505" s="180">
        <f>SUM(C505:F505)</f>
      </c>
      <c r="H505" s="182">
        <v>4800</v>
      </c>
      <c r="I505" s="125">
        <f>G505*H505</f>
      </c>
      <c r="J505" s="125">
        <f>I505*0.1</f>
      </c>
      <c r="K505" s="125">
        <f>SUM(I505:J505)</f>
      </c>
      <c r="L505" s="175"/>
      <c r="M505" s="87"/>
      <c r="N505" s="87"/>
      <c r="O505" s="87"/>
      <c r="P505" s="87"/>
      <c r="Q505" s="87"/>
      <c r="R505" s="87"/>
      <c r="S505" s="87"/>
      <c r="T505" s="87"/>
    </row>
    <row x14ac:dyDescent="0.25" r="506" customHeight="1" ht="17.25">
      <c r="A506" s="178">
        <f>A505</f>
        <v>25569.375</v>
      </c>
      <c r="B506" s="186" t="s">
        <v>84</v>
      </c>
      <c r="C506" s="180"/>
      <c r="D506" s="180">
        <v>16</v>
      </c>
      <c r="E506" s="180">
        <v>9</v>
      </c>
      <c r="F506" s="180"/>
      <c r="G506" s="180">
        <f>SUM(C506:F506)</f>
      </c>
      <c r="H506" s="182">
        <v>4800</v>
      </c>
      <c r="I506" s="125">
        <f>G506*H506</f>
      </c>
      <c r="J506" s="125">
        <f>I506*0.1</f>
      </c>
      <c r="K506" s="125">
        <f>SUM(I506:J506)</f>
      </c>
      <c r="L506" s="175"/>
      <c r="M506" s="87"/>
      <c r="N506" s="87"/>
      <c r="O506" s="87"/>
      <c r="P506" s="87"/>
      <c r="Q506" s="87"/>
      <c r="R506" s="87"/>
      <c r="S506" s="87"/>
      <c r="T506" s="87"/>
    </row>
    <row x14ac:dyDescent="0.25" r="507" customHeight="1" ht="17.25">
      <c r="A507" s="178">
        <f>A506</f>
        <v>25569.375</v>
      </c>
      <c r="B507" s="179" t="s">
        <v>17</v>
      </c>
      <c r="C507" s="180"/>
      <c r="D507" s="180">
        <v>37</v>
      </c>
      <c r="E507" s="180">
        <v>15</v>
      </c>
      <c r="F507" s="180"/>
      <c r="G507" s="180">
        <f>SUM(C507:F507)</f>
      </c>
      <c r="H507" s="182">
        <v>6500</v>
      </c>
      <c r="I507" s="125">
        <f>G507*H507</f>
      </c>
      <c r="J507" s="125">
        <f>I507*0.1</f>
      </c>
      <c r="K507" s="125">
        <f>SUM(I507:J507)</f>
      </c>
      <c r="L507" s="175"/>
      <c r="M507" s="87"/>
      <c r="N507" s="87"/>
      <c r="O507" s="87"/>
      <c r="P507" s="87"/>
      <c r="Q507" s="87"/>
      <c r="R507" s="87"/>
      <c r="S507" s="87"/>
      <c r="T507" s="87"/>
    </row>
    <row x14ac:dyDescent="0.25" r="508" customHeight="1" ht="17.25">
      <c r="A508" s="178">
        <f>A507</f>
        <v>25569.375</v>
      </c>
      <c r="B508" s="186" t="s">
        <v>148</v>
      </c>
      <c r="C508" s="180"/>
      <c r="D508" s="180">
        <v>3</v>
      </c>
      <c r="E508" s="180"/>
      <c r="F508" s="180"/>
      <c r="G508" s="180">
        <f>SUM(C508:F508)</f>
      </c>
      <c r="H508" s="182">
        <v>6000</v>
      </c>
      <c r="I508" s="125">
        <f>G508*H508</f>
      </c>
      <c r="J508" s="125">
        <f>I508*0.1</f>
      </c>
      <c r="K508" s="125">
        <f>SUM(I508:J508)</f>
      </c>
      <c r="L508" s="175"/>
      <c r="M508" s="87"/>
      <c r="N508" s="87"/>
      <c r="O508" s="87"/>
      <c r="P508" s="87"/>
      <c r="Q508" s="87"/>
      <c r="R508" s="87"/>
      <c r="S508" s="87"/>
      <c r="T508" s="87"/>
    </row>
    <row x14ac:dyDescent="0.25" r="509" customHeight="1" ht="17.25">
      <c r="A509" s="178">
        <f>A508</f>
        <v>25569.375</v>
      </c>
      <c r="B509" s="179" t="s">
        <v>29</v>
      </c>
      <c r="C509" s="188">
        <v>12</v>
      </c>
      <c r="D509" s="180">
        <v>14</v>
      </c>
      <c r="E509" s="180">
        <v>14</v>
      </c>
      <c r="F509" s="180"/>
      <c r="G509" s="180">
        <f>SUM(C509:F509)</f>
      </c>
      <c r="H509" s="182">
        <v>5500</v>
      </c>
      <c r="I509" s="125">
        <f>G509*H509</f>
      </c>
      <c r="J509" s="125">
        <f>I509*0.1</f>
      </c>
      <c r="K509" s="125">
        <f>SUM(I509:J509)</f>
      </c>
      <c r="L509" s="175"/>
      <c r="M509" s="87"/>
      <c r="N509" s="87"/>
      <c r="O509" s="87"/>
      <c r="P509" s="87"/>
      <c r="Q509" s="87"/>
      <c r="R509" s="87"/>
      <c r="S509" s="87"/>
      <c r="T509" s="87"/>
    </row>
    <row x14ac:dyDescent="0.25" r="510" customHeight="1" ht="17.25">
      <c r="A510" s="178">
        <f>A509</f>
        <v>25569.375</v>
      </c>
      <c r="B510" s="179" t="s">
        <v>15</v>
      </c>
      <c r="C510" s="180"/>
      <c r="D510" s="180">
        <v>17</v>
      </c>
      <c r="E510" s="180">
        <v>5</v>
      </c>
      <c r="F510" s="180"/>
      <c r="G510" s="180">
        <f>SUM(C510:F510)</f>
      </c>
      <c r="H510" s="182">
        <v>4800</v>
      </c>
      <c r="I510" s="125">
        <f>G510*H510</f>
      </c>
      <c r="J510" s="125">
        <f>I510*0.1</f>
      </c>
      <c r="K510" s="125">
        <f>SUM(I510:J510)</f>
      </c>
      <c r="L510" s="175"/>
      <c r="M510" s="87"/>
      <c r="N510" s="87"/>
      <c r="O510" s="87"/>
      <c r="P510" s="87"/>
      <c r="Q510" s="87"/>
      <c r="R510" s="87"/>
      <c r="S510" s="87"/>
      <c r="T510" s="87"/>
    </row>
    <row x14ac:dyDescent="0.25" r="511" customHeight="1" ht="17.25">
      <c r="A511" s="178">
        <f>A510</f>
        <v>25569.375</v>
      </c>
      <c r="B511" s="179" t="s">
        <v>21</v>
      </c>
      <c r="C511" s="188">
        <v>7</v>
      </c>
      <c r="D511" s="180">
        <v>13</v>
      </c>
      <c r="E511" s="180"/>
      <c r="F511" s="180"/>
      <c r="G511" s="180">
        <f>SUM(C511:F511)</f>
      </c>
      <c r="H511" s="182">
        <v>5500</v>
      </c>
      <c r="I511" s="125">
        <f>G511*H511</f>
      </c>
      <c r="J511" s="125">
        <f>I511*0.1</f>
      </c>
      <c r="K511" s="125">
        <f>SUM(I511:J511)</f>
      </c>
      <c r="L511" s="175"/>
      <c r="M511" s="87"/>
      <c r="N511" s="87"/>
      <c r="O511" s="87"/>
      <c r="P511" s="87"/>
      <c r="Q511" s="87"/>
      <c r="R511" s="87"/>
      <c r="S511" s="87"/>
      <c r="T511" s="87"/>
    </row>
    <row x14ac:dyDescent="0.25" r="512" customHeight="1" ht="17.25">
      <c r="A512" s="178">
        <f>A511</f>
        <v>25569.375</v>
      </c>
      <c r="B512" s="179" t="s">
        <v>52</v>
      </c>
      <c r="C512" s="180"/>
      <c r="D512" s="180">
        <v>15</v>
      </c>
      <c r="E512" s="180">
        <v>9</v>
      </c>
      <c r="F512" s="180"/>
      <c r="G512" s="180">
        <f>SUM(C512:F512)</f>
      </c>
      <c r="H512" s="182">
        <v>5500</v>
      </c>
      <c r="I512" s="125">
        <f>G512*H512</f>
      </c>
      <c r="J512" s="125">
        <f>I512*0.1</f>
      </c>
      <c r="K512" s="125">
        <f>SUM(I512:J512)</f>
      </c>
      <c r="L512" s="175"/>
      <c r="M512" s="87"/>
      <c r="N512" s="87"/>
      <c r="O512" s="87"/>
      <c r="P512" s="87"/>
      <c r="Q512" s="87"/>
      <c r="R512" s="87"/>
      <c r="S512" s="87"/>
      <c r="T512" s="87"/>
    </row>
    <row x14ac:dyDescent="0.25" r="513" customHeight="1" ht="17.25">
      <c r="A513" s="178">
        <f>A512</f>
        <v>25569.375</v>
      </c>
      <c r="B513" s="186" t="s">
        <v>61</v>
      </c>
      <c r="C513" s="180"/>
      <c r="D513" s="180">
        <v>7</v>
      </c>
      <c r="E513" s="180"/>
      <c r="F513" s="180"/>
      <c r="G513" s="180">
        <f>SUM(C513:F513)</f>
      </c>
      <c r="H513" s="182">
        <v>5500</v>
      </c>
      <c r="I513" s="125">
        <f>G513*H513</f>
      </c>
      <c r="J513" s="125">
        <f>I513*0.1</f>
      </c>
      <c r="K513" s="125">
        <f>SUM(I513:J513)</f>
      </c>
      <c r="L513" s="175"/>
      <c r="M513" s="87"/>
      <c r="N513" s="87"/>
      <c r="O513" s="87"/>
      <c r="P513" s="87"/>
      <c r="Q513" s="87"/>
      <c r="R513" s="87"/>
      <c r="S513" s="87"/>
      <c r="T513" s="87"/>
    </row>
    <row x14ac:dyDescent="0.25" r="514" customHeight="1" ht="17.25">
      <c r="A514" s="178">
        <f>A513</f>
        <v>25569.375</v>
      </c>
      <c r="B514" s="179" t="s">
        <v>33</v>
      </c>
      <c r="C514" s="180"/>
      <c r="D514" s="180">
        <v>7</v>
      </c>
      <c r="E514" s="180"/>
      <c r="F514" s="180"/>
      <c r="G514" s="180">
        <f>SUM(C514:F514)</f>
      </c>
      <c r="H514" s="182">
        <v>5500</v>
      </c>
      <c r="I514" s="125">
        <f>G514*H514</f>
      </c>
      <c r="J514" s="125">
        <f>I514*0.1</f>
      </c>
      <c r="K514" s="125">
        <f>SUM(I514:J514)</f>
      </c>
      <c r="L514" s="175"/>
      <c r="M514" s="87"/>
      <c r="N514" s="87"/>
      <c r="O514" s="87"/>
      <c r="P514" s="87"/>
      <c r="Q514" s="87"/>
      <c r="R514" s="87"/>
      <c r="S514" s="87"/>
      <c r="T514" s="87"/>
    </row>
    <row x14ac:dyDescent="0.25" r="515" customHeight="1" ht="17.25">
      <c r="A515" s="178">
        <f>A514</f>
        <v>25569.375</v>
      </c>
      <c r="B515" s="186" t="s">
        <v>37</v>
      </c>
      <c r="C515" s="180"/>
      <c r="D515" s="180">
        <v>6</v>
      </c>
      <c r="E515" s="180"/>
      <c r="F515" s="180"/>
      <c r="G515" s="180">
        <f>SUM(C515:F515)</f>
      </c>
      <c r="H515" s="182">
        <v>6500</v>
      </c>
      <c r="I515" s="125">
        <f>G515*H515</f>
      </c>
      <c r="J515" s="125">
        <f>I515*0.1</f>
      </c>
      <c r="K515" s="125">
        <f>SUM(I515:J515)</f>
      </c>
      <c r="L515" s="175"/>
      <c r="M515" s="87"/>
      <c r="N515" s="87"/>
      <c r="O515" s="87"/>
      <c r="P515" s="87"/>
      <c r="Q515" s="87"/>
      <c r="R515" s="87"/>
      <c r="S515" s="87"/>
      <c r="T515" s="87"/>
    </row>
    <row x14ac:dyDescent="0.25" r="516" customHeight="1" ht="17.25">
      <c r="A516" s="178">
        <f>A515</f>
        <v>25569.375</v>
      </c>
      <c r="B516" s="186" t="s">
        <v>64</v>
      </c>
      <c r="C516" s="180"/>
      <c r="D516" s="180"/>
      <c r="E516" s="180"/>
      <c r="F516" s="180"/>
      <c r="G516" s="180">
        <f>SUM(C516:F516)</f>
      </c>
      <c r="H516" s="182">
        <v>5500</v>
      </c>
      <c r="I516" s="125">
        <f>G516*H516</f>
      </c>
      <c r="J516" s="125">
        <f>I516*0.1</f>
      </c>
      <c r="K516" s="125">
        <f>SUM(I516:J516)</f>
      </c>
      <c r="L516" s="175"/>
      <c r="M516" s="87"/>
      <c r="N516" s="87"/>
      <c r="O516" s="87"/>
      <c r="P516" s="87"/>
      <c r="Q516" s="87"/>
      <c r="R516" s="87"/>
      <c r="S516" s="87"/>
      <c r="T516" s="87"/>
    </row>
    <row x14ac:dyDescent="0.25" r="517" customHeight="1" ht="17.25">
      <c r="A517" s="178">
        <f>A516</f>
        <v>25569.375</v>
      </c>
      <c r="B517" s="179" t="s">
        <v>25</v>
      </c>
      <c r="C517" s="180"/>
      <c r="D517" s="180">
        <v>20</v>
      </c>
      <c r="E517" s="180"/>
      <c r="F517" s="180"/>
      <c r="G517" s="180">
        <f>SUM(C517:F517)</f>
      </c>
      <c r="H517" s="182">
        <v>6000</v>
      </c>
      <c r="I517" s="125">
        <f>G517*H517</f>
      </c>
      <c r="J517" s="125">
        <f>I517*0.1</f>
      </c>
      <c r="K517" s="125">
        <f>SUM(I517:J517)</f>
      </c>
      <c r="L517" s="175"/>
      <c r="M517" s="87"/>
      <c r="N517" s="87"/>
      <c r="O517" s="87"/>
      <c r="P517" s="87"/>
      <c r="Q517" s="87"/>
      <c r="R517" s="87"/>
      <c r="S517" s="87"/>
      <c r="T517" s="87"/>
    </row>
    <row x14ac:dyDescent="0.25" r="518" customHeight="1" ht="17.25">
      <c r="A518" s="178">
        <f>A517</f>
        <v>25569.375</v>
      </c>
      <c r="B518" s="186" t="s">
        <v>76</v>
      </c>
      <c r="C518" s="188"/>
      <c r="D518" s="180">
        <v>25</v>
      </c>
      <c r="E518" s="180">
        <v>15</v>
      </c>
      <c r="F518" s="180"/>
      <c r="G518" s="180">
        <f>SUM(C518:F518)</f>
      </c>
      <c r="H518" s="125">
        <v>6000</v>
      </c>
      <c r="I518" s="125">
        <f>G518*H518</f>
      </c>
      <c r="J518" s="125">
        <f>I518*0.1</f>
      </c>
      <c r="K518" s="125">
        <f>SUM(I518:J518)</f>
      </c>
      <c r="L518" s="175"/>
      <c r="M518" s="87"/>
      <c r="N518" s="87"/>
      <c r="O518" s="87"/>
      <c r="P518" s="87"/>
      <c r="Q518" s="87"/>
      <c r="R518" s="87"/>
      <c r="S518" s="87"/>
      <c r="T518" s="87"/>
    </row>
    <row x14ac:dyDescent="0.25" r="519" customHeight="1" ht="17.25">
      <c r="A519" s="178">
        <f>A518</f>
        <v>25569.375</v>
      </c>
      <c r="B519" s="186" t="s">
        <v>149</v>
      </c>
      <c r="C519" s="180"/>
      <c r="D519" s="180">
        <v>94</v>
      </c>
      <c r="E519" s="181">
        <v>21</v>
      </c>
      <c r="F519" s="180">
        <v>4</v>
      </c>
      <c r="G519" s="180">
        <f>SUM(C519:F519)</f>
      </c>
      <c r="H519" s="125">
        <v>6000</v>
      </c>
      <c r="I519" s="125">
        <f>G519*H519</f>
      </c>
      <c r="J519" s="125">
        <f>I519*0.1</f>
      </c>
      <c r="K519" s="125">
        <f>SUM(I519:J519)</f>
      </c>
      <c r="L519" s="175"/>
      <c r="M519" s="87"/>
      <c r="N519" s="87"/>
      <c r="O519" s="87"/>
      <c r="P519" s="87"/>
      <c r="Q519" s="87"/>
      <c r="R519" s="87"/>
      <c r="S519" s="87"/>
      <c r="T519" s="87"/>
    </row>
    <row x14ac:dyDescent="0.25" r="520" customHeight="1" ht="17.25">
      <c r="A520" s="178">
        <f>A519</f>
        <v>25569.375</v>
      </c>
      <c r="B520" s="186" t="s">
        <v>43</v>
      </c>
      <c r="C520" s="180"/>
      <c r="D520" s="180">
        <v>37</v>
      </c>
      <c r="E520" s="180">
        <v>8</v>
      </c>
      <c r="F520" s="180"/>
      <c r="G520" s="180">
        <f>SUM(C520:F520)</f>
      </c>
      <c r="H520" s="125">
        <v>6000</v>
      </c>
      <c r="I520" s="125">
        <f>G520*H520</f>
      </c>
      <c r="J520" s="125">
        <f>I520*0.1</f>
      </c>
      <c r="K520" s="125">
        <f>SUM(I520:J520)</f>
      </c>
      <c r="L520" s="175"/>
      <c r="M520" s="87"/>
      <c r="N520" s="87"/>
      <c r="O520" s="87"/>
      <c r="P520" s="87"/>
      <c r="Q520" s="87"/>
      <c r="R520" s="87"/>
      <c r="S520" s="87"/>
      <c r="T520" s="87"/>
    </row>
    <row x14ac:dyDescent="0.25" r="521" customHeight="1" ht="17.25">
      <c r="A521" s="178">
        <f>A520</f>
        <v>25569.375</v>
      </c>
      <c r="B521" s="186" t="s">
        <v>18</v>
      </c>
      <c r="C521" s="180"/>
      <c r="D521" s="180"/>
      <c r="E521" s="180"/>
      <c r="F521" s="180"/>
      <c r="G521" s="180">
        <f>SUM(C521:F521)</f>
      </c>
      <c r="H521" s="125">
        <v>6000</v>
      </c>
      <c r="I521" s="125">
        <f>G521*H521</f>
      </c>
      <c r="J521" s="125">
        <f>I521*0.1</f>
      </c>
      <c r="K521" s="125">
        <f>SUM(I521:J521)</f>
      </c>
      <c r="L521" s="175"/>
      <c r="M521" s="87"/>
      <c r="N521" s="87"/>
      <c r="O521" s="87"/>
      <c r="P521" s="87"/>
      <c r="Q521" s="87"/>
      <c r="R521" s="87"/>
      <c r="S521" s="87"/>
      <c r="T521" s="87"/>
    </row>
    <row x14ac:dyDescent="0.25" r="522" customHeight="1" ht="17.25">
      <c r="A522" s="178">
        <f>A521</f>
        <v>25569.375</v>
      </c>
      <c r="B522" s="186" t="s">
        <v>82</v>
      </c>
      <c r="C522" s="188">
        <v>12</v>
      </c>
      <c r="D522" s="180">
        <v>25</v>
      </c>
      <c r="E522" s="180">
        <v>9</v>
      </c>
      <c r="F522" s="180">
        <v>7</v>
      </c>
      <c r="G522" s="180">
        <f>SUM(C522:F522)</f>
      </c>
      <c r="H522" s="125">
        <v>5000</v>
      </c>
      <c r="I522" s="125">
        <f>G522*H522</f>
      </c>
      <c r="J522" s="125">
        <f>I522*0.1</f>
      </c>
      <c r="K522" s="125">
        <f>SUM(I522:J522)</f>
      </c>
      <c r="L522" s="175"/>
      <c r="M522" s="87"/>
      <c r="N522" s="87"/>
      <c r="O522" s="87"/>
      <c r="P522" s="87"/>
      <c r="Q522" s="87"/>
      <c r="R522" s="87"/>
      <c r="S522" s="87"/>
      <c r="T522" s="87"/>
    </row>
    <row x14ac:dyDescent="0.25" r="523" customHeight="1" ht="17.25">
      <c r="A523" s="178">
        <f>A522</f>
        <v>25569.375</v>
      </c>
      <c r="B523" s="186" t="s">
        <v>151</v>
      </c>
      <c r="C523" s="180"/>
      <c r="D523" s="180">
        <v>12</v>
      </c>
      <c r="E523" s="180"/>
      <c r="F523" s="180"/>
      <c r="G523" s="180">
        <f>SUM(C523:F523)</f>
      </c>
      <c r="H523" s="125">
        <v>5000</v>
      </c>
      <c r="I523" s="125">
        <f>G523*H523</f>
      </c>
      <c r="J523" s="125">
        <f>I523*0.1</f>
      </c>
      <c r="K523" s="125">
        <f>SUM(I523:J523)</f>
      </c>
      <c r="L523" s="175"/>
      <c r="M523" s="87"/>
      <c r="N523" s="87"/>
      <c r="O523" s="87"/>
      <c r="P523" s="87"/>
      <c r="Q523" s="87"/>
      <c r="R523" s="87"/>
      <c r="S523" s="87"/>
      <c r="T523" s="87"/>
    </row>
    <row x14ac:dyDescent="0.25" r="524" customHeight="1" ht="17.25">
      <c r="A524" s="178">
        <f>A523</f>
        <v>25569.375</v>
      </c>
      <c r="B524" s="186" t="s">
        <v>23</v>
      </c>
      <c r="C524" s="180"/>
      <c r="D524" s="180">
        <v>13</v>
      </c>
      <c r="E524" s="180"/>
      <c r="F524" s="180"/>
      <c r="G524" s="180">
        <f>SUM(C524:F524)</f>
      </c>
      <c r="H524" s="125">
        <v>6000</v>
      </c>
      <c r="I524" s="125">
        <f>G524*H524</f>
      </c>
      <c r="J524" s="125">
        <f>I524*0.1</f>
      </c>
      <c r="K524" s="125">
        <f>SUM(I524:J524)</f>
      </c>
      <c r="L524" s="175"/>
      <c r="M524" s="87"/>
      <c r="N524" s="87"/>
      <c r="O524" s="87"/>
      <c r="P524" s="87"/>
      <c r="Q524" s="87"/>
      <c r="R524" s="87"/>
      <c r="S524" s="87"/>
      <c r="T524" s="87"/>
    </row>
    <row x14ac:dyDescent="0.25" r="525" customHeight="1" ht="17.25">
      <c r="A525" s="178">
        <f>A524</f>
        <v>25569.375</v>
      </c>
      <c r="B525" s="186" t="s">
        <v>40</v>
      </c>
      <c r="C525" s="180"/>
      <c r="D525" s="180">
        <v>15</v>
      </c>
      <c r="E525" s="180"/>
      <c r="F525" s="180"/>
      <c r="G525" s="180">
        <f>SUM(C525:F525)</f>
      </c>
      <c r="H525" s="125">
        <v>6500</v>
      </c>
      <c r="I525" s="125">
        <f>G525*H525</f>
      </c>
      <c r="J525" s="125">
        <f>I525*0.1</f>
      </c>
      <c r="K525" s="125">
        <f>SUM(I525:J525)</f>
      </c>
      <c r="L525" s="175"/>
      <c r="M525" s="87"/>
      <c r="N525" s="87"/>
      <c r="O525" s="87"/>
      <c r="P525" s="87"/>
      <c r="Q525" s="87"/>
      <c r="R525" s="87"/>
      <c r="S525" s="87"/>
      <c r="T525" s="87"/>
    </row>
    <row x14ac:dyDescent="0.25" r="526" customHeight="1" ht="17.25">
      <c r="A526" s="178">
        <f>A525</f>
        <v>25569.375</v>
      </c>
      <c r="B526" s="186" t="s">
        <v>86</v>
      </c>
      <c r="C526" s="180"/>
      <c r="D526" s="180">
        <v>17</v>
      </c>
      <c r="E526" s="180">
        <v>6</v>
      </c>
      <c r="F526" s="180">
        <v>5</v>
      </c>
      <c r="G526" s="180">
        <f>SUM(C526:F526)</f>
      </c>
      <c r="H526" s="125">
        <v>6000</v>
      </c>
      <c r="I526" s="125">
        <f>G526*H526</f>
      </c>
      <c r="J526" s="125">
        <f>I526*0.1</f>
      </c>
      <c r="K526" s="125">
        <f>SUM(I526:J526)</f>
      </c>
      <c r="L526" s="175"/>
      <c r="M526" s="87"/>
      <c r="N526" s="87"/>
      <c r="O526" s="87"/>
      <c r="P526" s="87"/>
      <c r="Q526" s="87"/>
      <c r="R526" s="87"/>
      <c r="S526" s="87"/>
      <c r="T526" s="87"/>
    </row>
    <row x14ac:dyDescent="0.25" r="527" customHeight="1" ht="17.25">
      <c r="A527" s="178">
        <f>A526</f>
        <v>25569.375</v>
      </c>
      <c r="B527" s="186" t="s">
        <v>152</v>
      </c>
      <c r="C527" s="180"/>
      <c r="D527" s="180">
        <v>0</v>
      </c>
      <c r="E527" s="180"/>
      <c r="F527" s="180"/>
      <c r="G527" s="180">
        <f>SUM(C527:F527)</f>
      </c>
      <c r="H527" s="125">
        <v>6000</v>
      </c>
      <c r="I527" s="125">
        <f>G527*H527</f>
      </c>
      <c r="J527" s="125">
        <f>I527*0.1</f>
      </c>
      <c r="K527" s="125">
        <f>SUM(I527:J527)</f>
      </c>
      <c r="L527" s="175"/>
      <c r="M527" s="87"/>
      <c r="N527" s="87"/>
      <c r="O527" s="87"/>
      <c r="P527" s="87"/>
      <c r="Q527" s="87"/>
      <c r="R527" s="87"/>
      <c r="S527" s="87"/>
      <c r="T527" s="87"/>
    </row>
    <row x14ac:dyDescent="0.25" r="528" customHeight="1" ht="17.25">
      <c r="A528" s="178">
        <f>A527</f>
        <v>25569.375</v>
      </c>
      <c r="B528" s="186" t="s">
        <v>153</v>
      </c>
      <c r="C528" s="180"/>
      <c r="D528" s="180">
        <v>10</v>
      </c>
      <c r="E528" s="180"/>
      <c r="F528" s="180"/>
      <c r="G528" s="180">
        <f>SUM(C528:F528)</f>
      </c>
      <c r="H528" s="125">
        <v>6000</v>
      </c>
      <c r="I528" s="125">
        <f>G528*H528</f>
      </c>
      <c r="J528" s="125">
        <f>I528*0.1</f>
      </c>
      <c r="K528" s="125">
        <f>SUM(I528:J528)</f>
      </c>
      <c r="L528" s="175"/>
      <c r="M528" s="87"/>
      <c r="N528" s="87"/>
      <c r="O528" s="87"/>
      <c r="P528" s="87"/>
      <c r="Q528" s="87"/>
      <c r="R528" s="87"/>
      <c r="S528" s="87"/>
      <c r="T528" s="87"/>
    </row>
    <row x14ac:dyDescent="0.25" r="529" customHeight="1" ht="17.25">
      <c r="A529" s="178">
        <f>A530</f>
        <v>25569.375</v>
      </c>
      <c r="B529" s="186" t="s">
        <v>46</v>
      </c>
      <c r="C529" s="180">
        <v>8</v>
      </c>
      <c r="D529" s="180">
        <v>15</v>
      </c>
      <c r="E529" s="180">
        <v>8</v>
      </c>
      <c r="F529" s="180"/>
      <c r="G529" s="180">
        <f>SUM(C529:F529)</f>
      </c>
      <c r="H529" s="125">
        <v>5500</v>
      </c>
      <c r="I529" s="125">
        <f>G529*H529</f>
      </c>
      <c r="J529" s="125">
        <f>I529*0.1</f>
      </c>
      <c r="K529" s="125">
        <f>SUM(I529:J529)</f>
      </c>
      <c r="L529" s="175"/>
      <c r="M529" s="87"/>
      <c r="N529" s="87"/>
      <c r="O529" s="87"/>
      <c r="P529" s="87"/>
      <c r="Q529" s="87"/>
      <c r="R529" s="87"/>
      <c r="S529" s="87"/>
      <c r="T529" s="87"/>
    </row>
    <row x14ac:dyDescent="0.25" r="530" customHeight="1" ht="17.25">
      <c r="A530" s="178">
        <f>A528</f>
        <v>25569.375</v>
      </c>
      <c r="B530" s="186" t="s">
        <v>154</v>
      </c>
      <c r="C530" s="180"/>
      <c r="D530" s="180">
        <v>19</v>
      </c>
      <c r="E530" s="180"/>
      <c r="F530" s="180"/>
      <c r="G530" s="180">
        <f>SUM(C530:F530)</f>
      </c>
      <c r="H530" s="125">
        <v>6500</v>
      </c>
      <c r="I530" s="125">
        <f>G530*H530</f>
      </c>
      <c r="J530" s="125">
        <f>I530*0.1</f>
      </c>
      <c r="K530" s="125">
        <f>SUM(I530:J530)</f>
      </c>
      <c r="L530" s="175"/>
      <c r="M530" s="87"/>
      <c r="N530" s="87"/>
      <c r="O530" s="87"/>
      <c r="P530" s="87"/>
      <c r="Q530" s="87"/>
      <c r="R530" s="87"/>
      <c r="S530" s="87"/>
      <c r="T530" s="87"/>
    </row>
    <row x14ac:dyDescent="0.25" r="531" customHeight="1" ht="17.25">
      <c r="A531" s="178">
        <f>A529</f>
        <v>25569.375</v>
      </c>
      <c r="B531" s="186"/>
      <c r="C531" s="180"/>
      <c r="D531" s="180"/>
      <c r="E531" s="180"/>
      <c r="F531" s="180"/>
      <c r="G531" s="180">
        <f>SUM(C531:F531)</f>
      </c>
      <c r="H531" s="125"/>
      <c r="I531" s="125">
        <f>G531*H531</f>
      </c>
      <c r="J531" s="125">
        <f>I531*0.1</f>
      </c>
      <c r="K531" s="125">
        <f>SUM(I531:J531)</f>
      </c>
      <c r="L531" s="175"/>
      <c r="M531" s="87"/>
      <c r="N531" s="87"/>
      <c r="O531" s="87"/>
      <c r="P531" s="87"/>
      <c r="Q531" s="87"/>
      <c r="R531" s="87"/>
      <c r="S531" s="87"/>
      <c r="T531" s="87"/>
    </row>
    <row x14ac:dyDescent="0.25" r="532" customHeight="1" ht="17.25">
      <c r="A532" s="178">
        <f>A531</f>
        <v>25569.375</v>
      </c>
      <c r="B532" s="179"/>
      <c r="C532" s="180"/>
      <c r="D532" s="180"/>
      <c r="E532" s="180"/>
      <c r="F532" s="180"/>
      <c r="G532" s="180">
        <f>SUM(C532:F532)</f>
      </c>
      <c r="H532" s="125"/>
      <c r="I532" s="125">
        <f>G532*H532</f>
      </c>
      <c r="J532" s="125">
        <f>I532*0.1</f>
      </c>
      <c r="K532" s="125">
        <f>SUM(I532:J532)</f>
      </c>
      <c r="L532" s="175"/>
      <c r="M532" s="87"/>
      <c r="N532" s="87"/>
      <c r="O532" s="87"/>
      <c r="P532" s="87"/>
      <c r="Q532" s="87"/>
      <c r="R532" s="87"/>
      <c r="S532" s="87"/>
      <c r="T532" s="87"/>
    </row>
    <row x14ac:dyDescent="0.25" r="533" customHeight="1" ht="17.25">
      <c r="A533" s="189">
        <f>A532</f>
        <v>25569.375</v>
      </c>
      <c r="B533" s="190" t="s">
        <v>155</v>
      </c>
      <c r="C533" s="191">
        <f>SUM(C490:C532)</f>
      </c>
      <c r="D533" s="191">
        <f>SUM(D490:D532)</f>
      </c>
      <c r="E533" s="191">
        <f>SUM(E490:E532)</f>
      </c>
      <c r="F533" s="191">
        <f>SUM(F490:F532)</f>
      </c>
      <c r="G533" s="191">
        <f>SUM(G490:G532)</f>
      </c>
      <c r="H533" s="191"/>
      <c r="I533" s="191">
        <f>SUM(I490:I532)</f>
      </c>
      <c r="J533" s="191">
        <f>I533*0.1</f>
      </c>
      <c r="K533" s="191">
        <f>SUM(K490:K532)</f>
      </c>
      <c r="L533" s="175"/>
      <c r="M533" s="87"/>
      <c r="N533" s="87"/>
      <c r="O533" s="87"/>
      <c r="P533" s="87"/>
      <c r="Q533" s="87"/>
      <c r="R533" s="87"/>
      <c r="S533" s="87"/>
      <c r="T533" s="87"/>
    </row>
    <row x14ac:dyDescent="0.25" r="534" customHeight="1" ht="17.25">
      <c r="A534" s="178">
        <f>A533</f>
        <v>25569.375</v>
      </c>
      <c r="B534" s="186" t="s">
        <v>113</v>
      </c>
      <c r="C534" s="180"/>
      <c r="D534" s="180">
        <v>35</v>
      </c>
      <c r="E534" s="180">
        <v>37</v>
      </c>
      <c r="F534" s="180"/>
      <c r="G534" s="180">
        <f>SUM(C534:F534)</f>
      </c>
      <c r="H534" s="125">
        <v>6500</v>
      </c>
      <c r="I534" s="125">
        <f>G534*H534</f>
      </c>
      <c r="J534" s="185"/>
      <c r="K534" s="125">
        <f>SUM(I534:J534)</f>
      </c>
      <c r="L534" s="175"/>
      <c r="M534" s="87"/>
      <c r="N534" s="87"/>
      <c r="O534" s="87"/>
      <c r="P534" s="87"/>
      <c r="Q534" s="87"/>
      <c r="R534" s="87"/>
      <c r="S534" s="87"/>
      <c r="T534" s="87"/>
    </row>
    <row x14ac:dyDescent="0.25" r="535" customHeight="1" ht="17.25">
      <c r="A535" s="178">
        <f>A534</f>
        <v>25569.375</v>
      </c>
      <c r="B535" s="186" t="s">
        <v>156</v>
      </c>
      <c r="C535" s="180"/>
      <c r="D535" s="180">
        <v>10</v>
      </c>
      <c r="E535" s="180">
        <v>5</v>
      </c>
      <c r="F535" s="180"/>
      <c r="G535" s="180">
        <f>SUM(C535:F535)</f>
      </c>
      <c r="H535" s="125">
        <v>6500</v>
      </c>
      <c r="I535" s="125">
        <f>G535*H535</f>
      </c>
      <c r="J535" s="185"/>
      <c r="K535" s="125">
        <f>SUM(I535:J535)</f>
      </c>
      <c r="L535" s="175"/>
      <c r="M535" s="87"/>
      <c r="N535" s="87"/>
      <c r="O535" s="87"/>
      <c r="P535" s="87"/>
      <c r="Q535" s="87"/>
      <c r="R535" s="87"/>
      <c r="S535" s="87"/>
      <c r="T535" s="87"/>
    </row>
    <row x14ac:dyDescent="0.25" r="536" customHeight="1" ht="17.25">
      <c r="A536" s="178">
        <f>A535</f>
        <v>25569.375</v>
      </c>
      <c r="B536" s="186" t="s">
        <v>112</v>
      </c>
      <c r="C536" s="180"/>
      <c r="D536" s="180">
        <v>6</v>
      </c>
      <c r="E536" s="180">
        <v>3</v>
      </c>
      <c r="F536" s="180"/>
      <c r="G536" s="180">
        <f>SUM(C536:F536)</f>
      </c>
      <c r="H536" s="125">
        <v>6900</v>
      </c>
      <c r="I536" s="125">
        <f>G536*H536</f>
      </c>
      <c r="J536" s="185"/>
      <c r="K536" s="125">
        <f>SUM(I536:J536)</f>
      </c>
      <c r="L536" s="175"/>
      <c r="M536" s="87"/>
      <c r="N536" s="87"/>
      <c r="O536" s="87"/>
      <c r="P536" s="87"/>
      <c r="Q536" s="87"/>
      <c r="R536" s="87"/>
      <c r="S536" s="87"/>
      <c r="T536" s="87"/>
    </row>
    <row x14ac:dyDescent="0.25" r="537" customHeight="1" ht="17.25">
      <c r="A537" s="178">
        <f>A536</f>
        <v>25569.375</v>
      </c>
      <c r="B537" s="179"/>
      <c r="C537" s="180"/>
      <c r="D537" s="180"/>
      <c r="E537" s="180"/>
      <c r="F537" s="180"/>
      <c r="G537" s="180">
        <f>SUM(C537:F537)</f>
      </c>
      <c r="H537" s="125"/>
      <c r="I537" s="125">
        <f>G537*H537</f>
      </c>
      <c r="J537" s="185"/>
      <c r="K537" s="125">
        <f>SUM(I537:J537)</f>
      </c>
      <c r="L537" s="175"/>
      <c r="M537" s="87"/>
      <c r="N537" s="87"/>
      <c r="O537" s="87"/>
      <c r="P537" s="87"/>
      <c r="Q537" s="87"/>
      <c r="R537" s="87"/>
      <c r="S537" s="87"/>
      <c r="T537" s="87"/>
    </row>
    <row x14ac:dyDescent="0.25" r="538" customHeight="1" ht="17.25">
      <c r="A538" s="178">
        <f>A537</f>
        <v>25569.375</v>
      </c>
      <c r="B538" s="179"/>
      <c r="C538" s="180"/>
      <c r="D538" s="180"/>
      <c r="E538" s="180"/>
      <c r="F538" s="180"/>
      <c r="G538" s="180">
        <f>SUM(C538:F538)</f>
      </c>
      <c r="H538" s="125"/>
      <c r="I538" s="125">
        <f>G538*H538</f>
      </c>
      <c r="J538" s="185"/>
      <c r="K538" s="125">
        <f>SUM(I538:J538)</f>
      </c>
      <c r="L538" s="175"/>
      <c r="M538" s="87"/>
      <c r="N538" s="87"/>
      <c r="O538" s="87"/>
      <c r="P538" s="87"/>
      <c r="Q538" s="87"/>
      <c r="R538" s="87"/>
      <c r="S538" s="87"/>
      <c r="T538" s="87"/>
    </row>
    <row x14ac:dyDescent="0.25" r="539" customHeight="1" ht="17.25">
      <c r="A539" s="178">
        <f>A538</f>
        <v>25569.375</v>
      </c>
      <c r="B539" s="179"/>
      <c r="C539" s="180"/>
      <c r="D539" s="180"/>
      <c r="E539" s="180"/>
      <c r="F539" s="180"/>
      <c r="G539" s="180">
        <f>SUM(C539:F539)</f>
      </c>
      <c r="H539" s="125"/>
      <c r="I539" s="125">
        <f>G539*H539</f>
      </c>
      <c r="J539" s="185"/>
      <c r="K539" s="125">
        <f>SUM(I539:J539)</f>
      </c>
      <c r="L539" s="175"/>
      <c r="M539" s="87"/>
      <c r="N539" s="87"/>
      <c r="O539" s="87"/>
      <c r="P539" s="87"/>
      <c r="Q539" s="87"/>
      <c r="R539" s="87"/>
      <c r="S539" s="87"/>
      <c r="T539" s="87"/>
    </row>
    <row x14ac:dyDescent="0.25" r="540" customHeight="1" ht="17.25">
      <c r="A540" s="178">
        <f>A539</f>
        <v>25569.375</v>
      </c>
      <c r="B540" s="179"/>
      <c r="C540" s="180"/>
      <c r="D540" s="180"/>
      <c r="E540" s="180"/>
      <c r="F540" s="180"/>
      <c r="G540" s="180">
        <f>SUM(C540:F540)</f>
      </c>
      <c r="H540" s="125"/>
      <c r="I540" s="125">
        <f>G540*H540</f>
      </c>
      <c r="J540" s="185"/>
      <c r="K540" s="125">
        <f>SUM(I540:J540)</f>
      </c>
      <c r="L540" s="175"/>
      <c r="M540" s="87"/>
      <c r="N540" s="87"/>
      <c r="O540" s="87"/>
      <c r="P540" s="87"/>
      <c r="Q540" s="87"/>
      <c r="R540" s="87"/>
      <c r="S540" s="87"/>
      <c r="T540" s="87"/>
    </row>
    <row x14ac:dyDescent="0.25" r="541" customHeight="1" ht="17.25">
      <c r="A541" s="178">
        <f>A540</f>
        <v>25569.375</v>
      </c>
      <c r="B541" s="179"/>
      <c r="C541" s="180"/>
      <c r="D541" s="180"/>
      <c r="E541" s="180"/>
      <c r="F541" s="180"/>
      <c r="G541" s="180">
        <f>SUM(C541:F541)</f>
      </c>
      <c r="H541" s="125"/>
      <c r="I541" s="125">
        <f>G541*H541</f>
      </c>
      <c r="J541" s="185"/>
      <c r="K541" s="125">
        <f>SUM(I541:J541)</f>
      </c>
      <c r="L541" s="175"/>
      <c r="M541" s="87"/>
      <c r="N541" s="87"/>
      <c r="O541" s="87"/>
      <c r="P541" s="87"/>
      <c r="Q541" s="87"/>
      <c r="R541" s="87"/>
      <c r="S541" s="87"/>
      <c r="T541" s="87"/>
    </row>
    <row x14ac:dyDescent="0.25" r="542" customHeight="1" ht="17.25">
      <c r="A542" s="189">
        <f>A541</f>
        <v>25569.375</v>
      </c>
      <c r="B542" s="190" t="s">
        <v>157</v>
      </c>
      <c r="C542" s="191">
        <f>SUM(C534:C541)</f>
      </c>
      <c r="D542" s="191">
        <f>SUM(D534:D541)</f>
      </c>
      <c r="E542" s="191">
        <f>SUM(E534:E541)</f>
      </c>
      <c r="F542" s="191">
        <f>SUM(F534:F541)</f>
      </c>
      <c r="G542" s="191">
        <f>SUM(G534:G541)</f>
      </c>
      <c r="H542" s="191"/>
      <c r="I542" s="191">
        <f>SUM(I534:I541)</f>
      </c>
      <c r="J542" s="191">
        <f>SUM(J534:J541)</f>
      </c>
      <c r="K542" s="191">
        <f>SUM(K534:K541)</f>
      </c>
      <c r="L542" s="175"/>
      <c r="M542" s="87"/>
      <c r="N542" s="87"/>
      <c r="O542" s="87"/>
      <c r="P542" s="87"/>
      <c r="Q542" s="87"/>
      <c r="R542" s="87"/>
      <c r="S542" s="87"/>
      <c r="T542" s="87"/>
    </row>
    <row x14ac:dyDescent="0.25" r="543" customHeight="1" ht="17.25" hidden="1">
      <c r="A543" s="172" t="s">
        <v>128</v>
      </c>
      <c r="B543" s="173" t="s">
        <v>2</v>
      </c>
      <c r="C543" s="174" t="s">
        <v>129</v>
      </c>
      <c r="D543" s="174" t="s">
        <v>130</v>
      </c>
      <c r="E543" s="174" t="s">
        <v>131</v>
      </c>
      <c r="F543" s="174" t="s">
        <v>132</v>
      </c>
      <c r="G543" s="174" t="s">
        <v>133</v>
      </c>
      <c r="H543" s="174" t="s">
        <v>7</v>
      </c>
      <c r="I543" s="174" t="s">
        <v>134</v>
      </c>
      <c r="J543" s="174" t="s">
        <v>90</v>
      </c>
      <c r="K543" s="174" t="s">
        <v>135</v>
      </c>
      <c r="L543" s="175"/>
      <c r="M543" s="87"/>
      <c r="N543" s="87"/>
      <c r="O543" s="87"/>
      <c r="P543" s="87"/>
      <c r="Q543" s="87"/>
      <c r="R543" s="87"/>
      <c r="S543" s="87"/>
      <c r="T543" s="87"/>
    </row>
    <row x14ac:dyDescent="0.25" r="544" customHeight="1" ht="17.25">
      <c r="A544" s="178">
        <f>A542+1</f>
        <v>25569.375</v>
      </c>
      <c r="B544" s="179" t="s">
        <v>137</v>
      </c>
      <c r="C544" s="180"/>
      <c r="D544" s="181">
        <v>118</v>
      </c>
      <c r="E544" s="180"/>
      <c r="F544" s="180"/>
      <c r="G544" s="180">
        <f>SUM(C544:F544)</f>
      </c>
      <c r="H544" s="182">
        <v>4500</v>
      </c>
      <c r="I544" s="125">
        <f>G544*H544</f>
      </c>
      <c r="J544" s="125">
        <f>I544*0.1</f>
      </c>
      <c r="K544" s="125">
        <f>SUM(I544:J544)</f>
      </c>
      <c r="L544" s="175"/>
      <c r="M544" s="87"/>
      <c r="N544" s="87"/>
      <c r="O544" s="87"/>
      <c r="P544" s="87"/>
      <c r="Q544" s="87"/>
      <c r="R544" s="87"/>
      <c r="S544" s="87"/>
      <c r="T544" s="87"/>
    </row>
    <row x14ac:dyDescent="0.25" r="545" customHeight="1" ht="17.25">
      <c r="A545" s="178">
        <f>A544</f>
        <v>25569.375</v>
      </c>
      <c r="B545" s="179" t="s">
        <v>13</v>
      </c>
      <c r="C545" s="180"/>
      <c r="D545" s="180">
        <v>12</v>
      </c>
      <c r="E545" s="180"/>
      <c r="F545" s="180"/>
      <c r="G545" s="180">
        <f>SUM(C545:F545)</f>
      </c>
      <c r="H545" s="182">
        <v>6000</v>
      </c>
      <c r="I545" s="125">
        <f>G545*H545</f>
      </c>
      <c r="J545" s="125">
        <f>I545*0.1</f>
      </c>
      <c r="K545" s="125">
        <f>SUM(I545:J545)</f>
      </c>
      <c r="L545" s="175"/>
      <c r="M545" s="87"/>
      <c r="N545" s="87"/>
      <c r="O545" s="87"/>
      <c r="P545" s="87"/>
      <c r="Q545" s="87"/>
      <c r="R545" s="87"/>
      <c r="S545" s="87"/>
      <c r="T545" s="87"/>
    </row>
    <row x14ac:dyDescent="0.25" r="546" customHeight="1" ht="17.25">
      <c r="A546" s="178">
        <f>A545</f>
        <v>25569.375</v>
      </c>
      <c r="B546" s="179" t="s">
        <v>58</v>
      </c>
      <c r="C546" s="183">
        <v>8</v>
      </c>
      <c r="D546" s="180">
        <v>11</v>
      </c>
      <c r="E546" s="180">
        <v>8</v>
      </c>
      <c r="F546" s="180"/>
      <c r="G546" s="180">
        <f>SUM(C546:F546)</f>
      </c>
      <c r="H546" s="182">
        <v>5500</v>
      </c>
      <c r="I546" s="125">
        <f>G546*H546</f>
      </c>
      <c r="J546" s="125">
        <f>I546*0.1</f>
      </c>
      <c r="K546" s="125">
        <f>SUM(I546:J546)</f>
      </c>
      <c r="L546" s="175"/>
      <c r="M546" s="87"/>
      <c r="N546" s="87"/>
      <c r="O546" s="87"/>
      <c r="P546" s="87"/>
      <c r="Q546" s="87"/>
      <c r="R546" s="87"/>
      <c r="S546" s="87"/>
      <c r="T546" s="87"/>
    </row>
    <row x14ac:dyDescent="0.25" r="547" customHeight="1" ht="17.25">
      <c r="A547" s="178">
        <f>A546</f>
        <v>25569.375</v>
      </c>
      <c r="B547" s="179" t="s">
        <v>147</v>
      </c>
      <c r="C547" s="183">
        <v>25</v>
      </c>
      <c r="D547" s="180">
        <v>40</v>
      </c>
      <c r="E547" s="180">
        <v>25</v>
      </c>
      <c r="F547" s="180">
        <v>20</v>
      </c>
      <c r="G547" s="180">
        <f>SUM(C547:F547)</f>
      </c>
      <c r="H547" s="182">
        <v>5000</v>
      </c>
      <c r="I547" s="125">
        <f>G547*H547</f>
      </c>
      <c r="J547" s="125">
        <f>I547*0.1</f>
      </c>
      <c r="K547" s="125">
        <f>SUM(I547:J547)</f>
      </c>
      <c r="L547" s="175"/>
      <c r="M547" s="87"/>
      <c r="N547" s="87"/>
      <c r="O547" s="87"/>
      <c r="P547" s="87"/>
      <c r="Q547" s="87"/>
      <c r="R547" s="87"/>
      <c r="S547" s="87"/>
      <c r="T547" s="87"/>
    </row>
    <row x14ac:dyDescent="0.25" r="548" customHeight="1" ht="17.25">
      <c r="A548" s="178">
        <f>A547</f>
        <v>25569.375</v>
      </c>
      <c r="B548" s="179" t="s">
        <v>27</v>
      </c>
      <c r="C548" s="180"/>
      <c r="D548" s="180">
        <v>10</v>
      </c>
      <c r="E548" s="180">
        <v>10</v>
      </c>
      <c r="F548" s="180"/>
      <c r="G548" s="180">
        <f>SUM(C548:F548)</f>
      </c>
      <c r="H548" s="182">
        <v>5500</v>
      </c>
      <c r="I548" s="125">
        <f>G548*H548</f>
      </c>
      <c r="J548" s="125">
        <f>I548*0.1</f>
      </c>
      <c r="K548" s="125">
        <f>SUM(I548:J548)</f>
      </c>
      <c r="L548" s="175"/>
      <c r="M548" s="87"/>
      <c r="N548" s="87"/>
      <c r="O548" s="87"/>
      <c r="P548" s="87"/>
      <c r="Q548" s="87"/>
      <c r="R548" s="87"/>
      <c r="S548" s="87"/>
      <c r="T548" s="87"/>
    </row>
    <row x14ac:dyDescent="0.25" r="549" customHeight="1" ht="17.25">
      <c r="A549" s="178">
        <f>A548</f>
        <v>25569.375</v>
      </c>
      <c r="B549" s="179" t="s">
        <v>20</v>
      </c>
      <c r="C549" s="180"/>
      <c r="D549" s="180">
        <v>61</v>
      </c>
      <c r="E549" s="180">
        <v>11</v>
      </c>
      <c r="F549" s="180"/>
      <c r="G549" s="180">
        <f>SUM(C549:F549)</f>
      </c>
      <c r="H549" s="182">
        <v>5500</v>
      </c>
      <c r="I549" s="125">
        <f>G549*H549</f>
      </c>
      <c r="J549" s="125">
        <f>I549*0.1</f>
      </c>
      <c r="K549" s="125">
        <f>SUM(I549:J549)</f>
      </c>
      <c r="L549" s="175"/>
      <c r="M549" s="87"/>
      <c r="N549" s="87"/>
      <c r="O549" s="87"/>
      <c r="P549" s="87"/>
      <c r="Q549" s="87"/>
      <c r="R549" s="87"/>
      <c r="S549" s="87"/>
      <c r="T549" s="87"/>
    </row>
    <row x14ac:dyDescent="0.25" r="550" customHeight="1" ht="17.25">
      <c r="A550" s="178">
        <f>A549</f>
        <v>25569.375</v>
      </c>
      <c r="B550" s="179" t="s">
        <v>31</v>
      </c>
      <c r="C550" s="180"/>
      <c r="D550" s="180">
        <v>25</v>
      </c>
      <c r="E550" s="180"/>
      <c r="F550" s="180"/>
      <c r="G550" s="180">
        <f>SUM(C550:F550)</f>
      </c>
      <c r="H550" s="182">
        <v>6000</v>
      </c>
      <c r="I550" s="125">
        <f>G550*H550</f>
      </c>
      <c r="J550" s="125">
        <f>I550*0.1</f>
      </c>
      <c r="K550" s="125">
        <f>SUM(I550:J550)</f>
      </c>
      <c r="L550" s="175"/>
      <c r="M550" s="87"/>
      <c r="N550" s="87"/>
      <c r="O550" s="87"/>
      <c r="P550" s="87"/>
      <c r="Q550" s="87"/>
      <c r="R550" s="87"/>
      <c r="S550" s="87"/>
      <c r="T550" s="87"/>
    </row>
    <row x14ac:dyDescent="0.25" r="551" customHeight="1" ht="17.25">
      <c r="A551" s="178">
        <f>A550</f>
        <v>25569.375</v>
      </c>
      <c r="B551" s="179" t="s">
        <v>71</v>
      </c>
      <c r="C551" s="180"/>
      <c r="D551" s="180">
        <v>25</v>
      </c>
      <c r="E551" s="180"/>
      <c r="F551" s="180"/>
      <c r="G551" s="180">
        <f>SUM(C551:F551)</f>
      </c>
      <c r="H551" s="182">
        <v>6000</v>
      </c>
      <c r="I551" s="125">
        <f>G551*H551</f>
      </c>
      <c r="J551" s="125">
        <f>I551*0.1</f>
      </c>
      <c r="K551" s="125">
        <f>SUM(I551:J551)</f>
      </c>
      <c r="L551" s="175"/>
      <c r="M551" s="87"/>
      <c r="N551" s="87"/>
      <c r="O551" s="87"/>
      <c r="P551" s="87"/>
      <c r="Q551" s="87"/>
      <c r="R551" s="87"/>
      <c r="S551" s="87"/>
      <c r="T551" s="87"/>
    </row>
    <row x14ac:dyDescent="0.25" r="552" customHeight="1" ht="17.25">
      <c r="A552" s="178">
        <f>A551</f>
        <v>25569.375</v>
      </c>
      <c r="B552" s="184" t="s">
        <v>49</v>
      </c>
      <c r="C552" s="180"/>
      <c r="D552" s="180">
        <v>18</v>
      </c>
      <c r="E552" s="180">
        <v>17</v>
      </c>
      <c r="F552" s="180">
        <v>8</v>
      </c>
      <c r="G552" s="180">
        <f>SUM(C552:F552)</f>
      </c>
      <c r="H552" s="182">
        <v>6000</v>
      </c>
      <c r="I552" s="125">
        <f>G552*H552</f>
      </c>
      <c r="J552" s="125">
        <f>I552*0.1</f>
      </c>
      <c r="K552" s="125">
        <f>SUM(I552:J552)</f>
      </c>
      <c r="L552" s="175"/>
      <c r="M552" s="87"/>
      <c r="N552" s="87"/>
      <c r="O552" s="87"/>
      <c r="P552" s="87"/>
      <c r="Q552" s="87"/>
      <c r="R552" s="87"/>
      <c r="S552" s="87"/>
      <c r="T552" s="87"/>
    </row>
    <row x14ac:dyDescent="0.25" r="553" customHeight="1" ht="17.25">
      <c r="A553" s="178">
        <f>A552</f>
        <v>25569.375</v>
      </c>
      <c r="B553" s="179" t="s">
        <v>9</v>
      </c>
      <c r="C553" s="180"/>
      <c r="D553" s="180">
        <v>39</v>
      </c>
      <c r="E553" s="180"/>
      <c r="F553" s="180"/>
      <c r="G553" s="180">
        <f>SUM(C553:F553)</f>
      </c>
      <c r="H553" s="182">
        <v>6000</v>
      </c>
      <c r="I553" s="125">
        <f>G553*H553</f>
      </c>
      <c r="J553" s="125">
        <f>I553*0.1</f>
      </c>
      <c r="K553" s="125">
        <f>SUM(I553:J553)</f>
      </c>
      <c r="L553" s="175"/>
      <c r="M553" s="87"/>
      <c r="N553" s="87"/>
      <c r="O553" s="87"/>
      <c r="P553" s="87"/>
      <c r="Q553" s="87"/>
      <c r="R553" s="87"/>
      <c r="S553" s="87"/>
      <c r="T553" s="87"/>
    </row>
    <row x14ac:dyDescent="0.25" r="554" customHeight="1" ht="17.25">
      <c r="A554" s="178">
        <f>A553</f>
        <v>25569.375</v>
      </c>
      <c r="B554" s="179" t="s">
        <v>55</v>
      </c>
      <c r="C554" s="180"/>
      <c r="D554" s="180">
        <v>10</v>
      </c>
      <c r="E554" s="180"/>
      <c r="F554" s="180"/>
      <c r="G554" s="180">
        <f>SUM(C554:F554)</f>
      </c>
      <c r="H554" s="182">
        <v>6500</v>
      </c>
      <c r="I554" s="125">
        <f>G554*H554</f>
      </c>
      <c r="J554" s="125">
        <f>I554*0.1</f>
      </c>
      <c r="K554" s="125">
        <f>SUM(I554:J554)</f>
      </c>
      <c r="L554" s="175"/>
      <c r="M554" s="87"/>
      <c r="N554" s="87"/>
      <c r="O554" s="87"/>
      <c r="P554" s="87"/>
      <c r="Q554" s="87"/>
      <c r="R554" s="87"/>
      <c r="S554" s="87"/>
      <c r="T554" s="87"/>
    </row>
    <row x14ac:dyDescent="0.25" r="555" customHeight="1" ht="17.25">
      <c r="A555" s="178">
        <f>A554</f>
        <v>25569.375</v>
      </c>
      <c r="B555" s="179" t="s">
        <v>80</v>
      </c>
      <c r="C555" s="180"/>
      <c r="D555" s="180">
        <v>23</v>
      </c>
      <c r="E555" s="180"/>
      <c r="F555" s="180"/>
      <c r="G555" s="180">
        <f>SUM(C555:F555)</f>
      </c>
      <c r="H555" s="182">
        <v>6000</v>
      </c>
      <c r="I555" s="125">
        <f>G555*H555</f>
      </c>
      <c r="J555" s="185"/>
      <c r="K555" s="125">
        <f>SUM(I555:J555)</f>
      </c>
      <c r="L555" s="175"/>
      <c r="M555" s="87"/>
      <c r="N555" s="87"/>
      <c r="O555" s="87"/>
      <c r="P555" s="87"/>
      <c r="Q555" s="87"/>
      <c r="R555" s="87"/>
      <c r="S555" s="87"/>
      <c r="T555" s="87"/>
    </row>
    <row x14ac:dyDescent="0.25" r="556" customHeight="1" ht="17.25">
      <c r="A556" s="178">
        <f>A555</f>
        <v>25569.375</v>
      </c>
      <c r="B556" s="179" t="s">
        <v>67</v>
      </c>
      <c r="C556" s="180"/>
      <c r="D556" s="180">
        <v>7</v>
      </c>
      <c r="E556" s="180"/>
      <c r="F556" s="180"/>
      <c r="G556" s="180">
        <f>SUM(C556:F556)</f>
      </c>
      <c r="H556" s="182">
        <v>5500</v>
      </c>
      <c r="I556" s="125">
        <f>G556*H556</f>
      </c>
      <c r="J556" s="125">
        <f>I556*0.1</f>
      </c>
      <c r="K556" s="125">
        <f>SUM(I556:J556)</f>
      </c>
      <c r="L556" s="175"/>
      <c r="M556" s="87"/>
      <c r="N556" s="87"/>
      <c r="O556" s="87"/>
      <c r="P556" s="87"/>
      <c r="Q556" s="87"/>
      <c r="R556" s="87"/>
      <c r="S556" s="87"/>
      <c r="T556" s="87"/>
    </row>
    <row x14ac:dyDescent="0.25" r="557" customHeight="1" ht="17.25">
      <c r="A557" s="178">
        <f>A556</f>
        <v>25569.375</v>
      </c>
      <c r="B557" s="186" t="s">
        <v>74</v>
      </c>
      <c r="C557" s="180"/>
      <c r="D557" s="180">
        <v>31</v>
      </c>
      <c r="E557" s="180">
        <v>22</v>
      </c>
      <c r="F557" s="180"/>
      <c r="G557" s="180">
        <f>SUM(C557:F557)</f>
      </c>
      <c r="H557" s="187">
        <v>5000</v>
      </c>
      <c r="I557" s="125">
        <f>G557*H557</f>
      </c>
      <c r="J557" s="125">
        <f>I557*0.1</f>
      </c>
      <c r="K557" s="125">
        <f>SUM(I557:J557)</f>
      </c>
      <c r="L557" s="175"/>
      <c r="M557" s="87"/>
      <c r="N557" s="87"/>
      <c r="O557" s="87"/>
      <c r="P557" s="87"/>
      <c r="Q557" s="87"/>
      <c r="R557" s="87"/>
      <c r="S557" s="87"/>
      <c r="T557" s="87"/>
    </row>
    <row x14ac:dyDescent="0.25" r="558" customHeight="1" ht="17.25">
      <c r="A558" s="178">
        <f>A557</f>
        <v>25569.375</v>
      </c>
      <c r="B558" s="179" t="s">
        <v>11</v>
      </c>
      <c r="C558" s="180"/>
      <c r="D558" s="180">
        <v>15</v>
      </c>
      <c r="E558" s="180">
        <v>7</v>
      </c>
      <c r="F558" s="180"/>
      <c r="G558" s="180">
        <f>SUM(C558:F558)</f>
      </c>
      <c r="H558" s="182">
        <v>6000</v>
      </c>
      <c r="I558" s="125">
        <f>G558*H558</f>
      </c>
      <c r="J558" s="125">
        <f>I558*0.1</f>
      </c>
      <c r="K558" s="125">
        <f>SUM(I558:J558)</f>
      </c>
      <c r="L558" s="175"/>
      <c r="M558" s="87"/>
      <c r="N558" s="87"/>
      <c r="O558" s="87"/>
      <c r="P558" s="87"/>
      <c r="Q558" s="87"/>
      <c r="R558" s="87"/>
      <c r="S558" s="87"/>
      <c r="T558" s="87"/>
    </row>
    <row x14ac:dyDescent="0.25" r="559" customHeight="1" ht="17.25">
      <c r="A559" s="178">
        <f>A558</f>
        <v>25569.375</v>
      </c>
      <c r="B559" s="179" t="s">
        <v>22</v>
      </c>
      <c r="C559" s="180"/>
      <c r="D559" s="180">
        <v>31</v>
      </c>
      <c r="E559" s="180"/>
      <c r="F559" s="180"/>
      <c r="G559" s="180">
        <f>SUM(C559:F559)</f>
      </c>
      <c r="H559" s="182">
        <v>4800</v>
      </c>
      <c r="I559" s="125">
        <f>G559*H559</f>
      </c>
      <c r="J559" s="125">
        <f>I559*0.1</f>
      </c>
      <c r="K559" s="125">
        <f>SUM(I559:J559)</f>
      </c>
      <c r="L559" s="175"/>
      <c r="M559" s="87"/>
      <c r="N559" s="87"/>
      <c r="O559" s="87"/>
      <c r="P559" s="87"/>
      <c r="Q559" s="87"/>
      <c r="R559" s="87"/>
      <c r="S559" s="87"/>
      <c r="T559" s="87"/>
    </row>
    <row x14ac:dyDescent="0.25" r="560" customHeight="1" ht="17.25">
      <c r="A560" s="178">
        <f>A559</f>
        <v>25569.375</v>
      </c>
      <c r="B560" s="186" t="s">
        <v>84</v>
      </c>
      <c r="C560" s="180"/>
      <c r="D560" s="180">
        <v>16</v>
      </c>
      <c r="E560" s="180">
        <v>9</v>
      </c>
      <c r="F560" s="180"/>
      <c r="G560" s="180">
        <f>SUM(C560:F560)</f>
      </c>
      <c r="H560" s="182">
        <v>4800</v>
      </c>
      <c r="I560" s="125">
        <f>G560*H560</f>
      </c>
      <c r="J560" s="125">
        <f>I560*0.1</f>
      </c>
      <c r="K560" s="125">
        <f>SUM(I560:J560)</f>
      </c>
      <c r="L560" s="175"/>
      <c r="M560" s="87"/>
      <c r="N560" s="87"/>
      <c r="O560" s="87"/>
      <c r="P560" s="87"/>
      <c r="Q560" s="87"/>
      <c r="R560" s="87"/>
      <c r="S560" s="87"/>
      <c r="T560" s="87"/>
    </row>
    <row x14ac:dyDescent="0.25" r="561" customHeight="1" ht="17.25">
      <c r="A561" s="178">
        <f>A560</f>
        <v>25569.375</v>
      </c>
      <c r="B561" s="179" t="s">
        <v>17</v>
      </c>
      <c r="C561" s="180"/>
      <c r="D561" s="180">
        <v>37</v>
      </c>
      <c r="E561" s="180">
        <v>15</v>
      </c>
      <c r="F561" s="180"/>
      <c r="G561" s="180">
        <f>SUM(C561:F561)</f>
      </c>
      <c r="H561" s="182">
        <v>6500</v>
      </c>
      <c r="I561" s="125">
        <f>G561*H561</f>
      </c>
      <c r="J561" s="125">
        <f>I561*0.1</f>
      </c>
      <c r="K561" s="125">
        <f>SUM(I561:J561)</f>
      </c>
      <c r="L561" s="175"/>
      <c r="M561" s="87"/>
      <c r="N561" s="87"/>
      <c r="O561" s="87"/>
      <c r="P561" s="87"/>
      <c r="Q561" s="87"/>
      <c r="R561" s="87"/>
      <c r="S561" s="87"/>
      <c r="T561" s="87"/>
    </row>
    <row x14ac:dyDescent="0.25" r="562" customHeight="1" ht="17.25">
      <c r="A562" s="178">
        <f>A561</f>
        <v>25569.375</v>
      </c>
      <c r="B562" s="186" t="s">
        <v>148</v>
      </c>
      <c r="C562" s="180"/>
      <c r="D562" s="180">
        <v>0</v>
      </c>
      <c r="E562" s="180"/>
      <c r="F562" s="180"/>
      <c r="G562" s="180">
        <f>SUM(C562:F562)</f>
      </c>
      <c r="H562" s="182">
        <v>6000</v>
      </c>
      <c r="I562" s="125">
        <f>G562*H562</f>
      </c>
      <c r="J562" s="125">
        <f>I562*0.1</f>
      </c>
      <c r="K562" s="125">
        <f>SUM(I562:J562)</f>
      </c>
      <c r="L562" s="175"/>
      <c r="M562" s="87"/>
      <c r="N562" s="87"/>
      <c r="O562" s="87"/>
      <c r="P562" s="87"/>
      <c r="Q562" s="87"/>
      <c r="R562" s="87"/>
      <c r="S562" s="87"/>
      <c r="T562" s="87"/>
    </row>
    <row x14ac:dyDescent="0.25" r="563" customHeight="1" ht="17.25">
      <c r="A563" s="178">
        <f>A562</f>
        <v>25569.375</v>
      </c>
      <c r="B563" s="179" t="s">
        <v>29</v>
      </c>
      <c r="C563" s="188">
        <v>13</v>
      </c>
      <c r="D563" s="180">
        <v>15</v>
      </c>
      <c r="E563" s="180">
        <v>14</v>
      </c>
      <c r="F563" s="180"/>
      <c r="G563" s="180">
        <f>SUM(C563:F563)</f>
      </c>
      <c r="H563" s="182">
        <v>5500</v>
      </c>
      <c r="I563" s="125">
        <f>G563*H563</f>
      </c>
      <c r="J563" s="125">
        <f>I563*0.1</f>
      </c>
      <c r="K563" s="125">
        <f>SUM(I563:J563)</f>
      </c>
      <c r="L563" s="175"/>
      <c r="M563" s="87"/>
      <c r="N563" s="87"/>
      <c r="O563" s="87"/>
      <c r="P563" s="87"/>
      <c r="Q563" s="87"/>
      <c r="R563" s="87"/>
      <c r="S563" s="87"/>
      <c r="T563" s="87"/>
    </row>
    <row x14ac:dyDescent="0.25" r="564" customHeight="1" ht="17.25">
      <c r="A564" s="178">
        <f>A563</f>
        <v>25569.375</v>
      </c>
      <c r="B564" s="179" t="s">
        <v>15</v>
      </c>
      <c r="C564" s="180"/>
      <c r="D564" s="180">
        <v>17</v>
      </c>
      <c r="E564" s="180">
        <v>5</v>
      </c>
      <c r="F564" s="180"/>
      <c r="G564" s="180">
        <f>SUM(C564:F564)</f>
      </c>
      <c r="H564" s="182">
        <v>4800</v>
      </c>
      <c r="I564" s="125">
        <f>G564*H564</f>
      </c>
      <c r="J564" s="125">
        <f>I564*0.1</f>
      </c>
      <c r="K564" s="125">
        <f>SUM(I564:J564)</f>
      </c>
      <c r="L564" s="175"/>
      <c r="M564" s="87"/>
      <c r="N564" s="87"/>
      <c r="O564" s="87"/>
      <c r="P564" s="87"/>
      <c r="Q564" s="87"/>
      <c r="R564" s="87"/>
      <c r="S564" s="87"/>
      <c r="T564" s="87"/>
    </row>
    <row x14ac:dyDescent="0.25" r="565" customHeight="1" ht="17.25">
      <c r="A565" s="178">
        <f>A564</f>
        <v>25569.375</v>
      </c>
      <c r="B565" s="179" t="s">
        <v>21</v>
      </c>
      <c r="C565" s="188">
        <v>7</v>
      </c>
      <c r="D565" s="180">
        <v>13</v>
      </c>
      <c r="E565" s="180"/>
      <c r="F565" s="180"/>
      <c r="G565" s="180">
        <f>SUM(C565:F565)</f>
      </c>
      <c r="H565" s="182">
        <v>5500</v>
      </c>
      <c r="I565" s="125">
        <f>G565*H565</f>
      </c>
      <c r="J565" s="125">
        <f>I565*0.1</f>
      </c>
      <c r="K565" s="125">
        <f>SUM(I565:J565)</f>
      </c>
      <c r="L565" s="175"/>
      <c r="M565" s="87"/>
      <c r="N565" s="87"/>
      <c r="O565" s="87"/>
      <c r="P565" s="87"/>
      <c r="Q565" s="87"/>
      <c r="R565" s="87"/>
      <c r="S565" s="87"/>
      <c r="T565" s="87"/>
    </row>
    <row x14ac:dyDescent="0.25" r="566" customHeight="1" ht="17.25">
      <c r="A566" s="178">
        <f>A565</f>
        <v>25569.375</v>
      </c>
      <c r="B566" s="179" t="s">
        <v>52</v>
      </c>
      <c r="C566" s="180"/>
      <c r="D566" s="180">
        <v>16</v>
      </c>
      <c r="E566" s="180">
        <v>9</v>
      </c>
      <c r="F566" s="180"/>
      <c r="G566" s="180">
        <f>SUM(C566:F566)</f>
      </c>
      <c r="H566" s="182">
        <v>5500</v>
      </c>
      <c r="I566" s="125">
        <f>G566*H566</f>
      </c>
      <c r="J566" s="125">
        <f>I566*0.1</f>
      </c>
      <c r="K566" s="125">
        <f>SUM(I566:J566)</f>
      </c>
      <c r="L566" s="175"/>
      <c r="M566" s="87"/>
      <c r="N566" s="87"/>
      <c r="O566" s="87"/>
      <c r="P566" s="87"/>
      <c r="Q566" s="87"/>
      <c r="R566" s="87"/>
      <c r="S566" s="87"/>
      <c r="T566" s="87"/>
    </row>
    <row x14ac:dyDescent="0.25" r="567" customHeight="1" ht="17.25">
      <c r="A567" s="178">
        <f>A566</f>
        <v>25569.375</v>
      </c>
      <c r="B567" s="186" t="s">
        <v>61</v>
      </c>
      <c r="C567" s="180"/>
      <c r="D567" s="180">
        <v>7</v>
      </c>
      <c r="E567" s="180"/>
      <c r="F567" s="180"/>
      <c r="G567" s="180">
        <f>SUM(C567:F567)</f>
      </c>
      <c r="H567" s="182">
        <v>5500</v>
      </c>
      <c r="I567" s="125">
        <f>G567*H567</f>
      </c>
      <c r="J567" s="125">
        <f>I567*0.1</f>
      </c>
      <c r="K567" s="125">
        <f>SUM(I567:J567)</f>
      </c>
      <c r="L567" s="175"/>
      <c r="M567" s="87"/>
      <c r="N567" s="87"/>
      <c r="O567" s="87"/>
      <c r="P567" s="87"/>
      <c r="Q567" s="87"/>
      <c r="R567" s="87"/>
      <c r="S567" s="87"/>
      <c r="T567" s="87"/>
    </row>
    <row x14ac:dyDescent="0.25" r="568" customHeight="1" ht="17.25">
      <c r="A568" s="178">
        <f>A567</f>
        <v>25569.375</v>
      </c>
      <c r="B568" s="179" t="s">
        <v>33</v>
      </c>
      <c r="C568" s="180"/>
      <c r="D568" s="180">
        <v>6</v>
      </c>
      <c r="E568" s="180"/>
      <c r="F568" s="180"/>
      <c r="G568" s="180">
        <f>SUM(C568:F568)</f>
      </c>
      <c r="H568" s="182">
        <v>5500</v>
      </c>
      <c r="I568" s="125">
        <f>G568*H568</f>
      </c>
      <c r="J568" s="125">
        <f>I568*0.1</f>
      </c>
      <c r="K568" s="125">
        <f>SUM(I568:J568)</f>
      </c>
      <c r="L568" s="175"/>
      <c r="M568" s="87"/>
      <c r="N568" s="87"/>
      <c r="O568" s="87"/>
      <c r="P568" s="87"/>
      <c r="Q568" s="87"/>
      <c r="R568" s="87"/>
      <c r="S568" s="87"/>
      <c r="T568" s="87"/>
    </row>
    <row x14ac:dyDescent="0.25" r="569" customHeight="1" ht="17.25">
      <c r="A569" s="178">
        <f>A568</f>
        <v>25569.375</v>
      </c>
      <c r="B569" s="186" t="s">
        <v>37</v>
      </c>
      <c r="C569" s="180"/>
      <c r="D569" s="180">
        <v>6</v>
      </c>
      <c r="E569" s="180"/>
      <c r="F569" s="180"/>
      <c r="G569" s="180">
        <f>SUM(C569:F569)</f>
      </c>
      <c r="H569" s="182">
        <v>6500</v>
      </c>
      <c r="I569" s="125">
        <f>G569*H569</f>
      </c>
      <c r="J569" s="125">
        <f>I569*0.1</f>
      </c>
      <c r="K569" s="125">
        <f>SUM(I569:J569)</f>
      </c>
      <c r="L569" s="175"/>
      <c r="M569" s="87"/>
      <c r="N569" s="87"/>
      <c r="O569" s="87"/>
      <c r="P569" s="87"/>
      <c r="Q569" s="87"/>
      <c r="R569" s="87"/>
      <c r="S569" s="87"/>
      <c r="T569" s="87"/>
    </row>
    <row x14ac:dyDescent="0.25" r="570" customHeight="1" ht="17.25">
      <c r="A570" s="178">
        <f>A569</f>
        <v>25569.375</v>
      </c>
      <c r="B570" s="186" t="s">
        <v>64</v>
      </c>
      <c r="C570" s="180"/>
      <c r="D570" s="180"/>
      <c r="E570" s="180"/>
      <c r="F570" s="180"/>
      <c r="G570" s="180">
        <f>SUM(C570:F570)</f>
      </c>
      <c r="H570" s="182">
        <v>5500</v>
      </c>
      <c r="I570" s="125">
        <f>G570*H570</f>
      </c>
      <c r="J570" s="125">
        <f>I570*0.1</f>
      </c>
      <c r="K570" s="125">
        <f>SUM(I570:J570)</f>
      </c>
      <c r="L570" s="175"/>
      <c r="M570" s="87"/>
      <c r="N570" s="87"/>
      <c r="O570" s="87"/>
      <c r="P570" s="87"/>
      <c r="Q570" s="87"/>
      <c r="R570" s="87"/>
      <c r="S570" s="87"/>
      <c r="T570" s="87"/>
    </row>
    <row x14ac:dyDescent="0.25" r="571" customHeight="1" ht="17.25">
      <c r="A571" s="178">
        <f>A570</f>
        <v>25569.375</v>
      </c>
      <c r="B571" s="179" t="s">
        <v>25</v>
      </c>
      <c r="C571" s="180"/>
      <c r="D571" s="180">
        <v>20</v>
      </c>
      <c r="E571" s="180"/>
      <c r="F571" s="180"/>
      <c r="G571" s="180">
        <f>SUM(C571:F571)</f>
      </c>
      <c r="H571" s="182">
        <v>6000</v>
      </c>
      <c r="I571" s="125">
        <f>G571*H571</f>
      </c>
      <c r="J571" s="125">
        <f>I571*0.1</f>
      </c>
      <c r="K571" s="125">
        <f>SUM(I571:J571)</f>
      </c>
      <c r="L571" s="175"/>
      <c r="M571" s="87"/>
      <c r="N571" s="87"/>
      <c r="O571" s="87"/>
      <c r="P571" s="87"/>
      <c r="Q571" s="87"/>
      <c r="R571" s="87"/>
      <c r="S571" s="87"/>
      <c r="T571" s="87"/>
    </row>
    <row x14ac:dyDescent="0.25" r="572" customHeight="1" ht="17.25">
      <c r="A572" s="178">
        <f>A571</f>
        <v>25569.375</v>
      </c>
      <c r="B572" s="186" t="s">
        <v>76</v>
      </c>
      <c r="C572" s="188"/>
      <c r="D572" s="180">
        <v>25</v>
      </c>
      <c r="E572" s="180">
        <v>15</v>
      </c>
      <c r="F572" s="180"/>
      <c r="G572" s="180">
        <f>SUM(C572:F572)</f>
      </c>
      <c r="H572" s="125">
        <v>6000</v>
      </c>
      <c r="I572" s="125">
        <f>G572*H572</f>
      </c>
      <c r="J572" s="125">
        <f>I572*0.1</f>
      </c>
      <c r="K572" s="125">
        <f>SUM(I572:J572)</f>
      </c>
      <c r="L572" s="175"/>
      <c r="M572" s="87"/>
      <c r="N572" s="87"/>
      <c r="O572" s="87"/>
      <c r="P572" s="87"/>
      <c r="Q572" s="87"/>
      <c r="R572" s="87"/>
      <c r="S572" s="87"/>
      <c r="T572" s="87"/>
    </row>
    <row x14ac:dyDescent="0.25" r="573" customHeight="1" ht="17.25">
      <c r="A573" s="178">
        <f>A572</f>
        <v>25569.375</v>
      </c>
      <c r="B573" s="186" t="s">
        <v>149</v>
      </c>
      <c r="C573" s="180"/>
      <c r="D573" s="180">
        <v>98</v>
      </c>
      <c r="E573" s="180">
        <v>22</v>
      </c>
      <c r="F573" s="180">
        <v>3</v>
      </c>
      <c r="G573" s="180">
        <f>SUM(C573:F573)</f>
      </c>
      <c r="H573" s="125">
        <v>6000</v>
      </c>
      <c r="I573" s="125">
        <f>G573*H573</f>
      </c>
      <c r="J573" s="125">
        <f>I573*0.1</f>
      </c>
      <c r="K573" s="125">
        <f>SUM(I573:J573)</f>
      </c>
      <c r="L573" s="175"/>
      <c r="M573" s="87"/>
      <c r="N573" s="87"/>
      <c r="O573" s="87"/>
      <c r="P573" s="87"/>
      <c r="Q573" s="87"/>
      <c r="R573" s="87"/>
      <c r="S573" s="87"/>
      <c r="T573" s="87"/>
    </row>
    <row x14ac:dyDescent="0.25" r="574" customHeight="1" ht="17.25">
      <c r="A574" s="178">
        <f>A573</f>
        <v>25569.375</v>
      </c>
      <c r="B574" s="186" t="s">
        <v>43</v>
      </c>
      <c r="C574" s="180"/>
      <c r="D574" s="180">
        <v>45</v>
      </c>
      <c r="E574" s="180"/>
      <c r="F574" s="180"/>
      <c r="G574" s="180">
        <f>SUM(C574:F574)</f>
      </c>
      <c r="H574" s="125">
        <v>6000</v>
      </c>
      <c r="I574" s="125">
        <f>G574*H574</f>
      </c>
      <c r="J574" s="125">
        <f>I574*0.1</f>
      </c>
      <c r="K574" s="125">
        <f>SUM(I574:J574)</f>
      </c>
      <c r="L574" s="175"/>
      <c r="M574" s="87"/>
      <c r="N574" s="87"/>
      <c r="O574" s="87"/>
      <c r="P574" s="87"/>
      <c r="Q574" s="87"/>
      <c r="R574" s="87"/>
      <c r="S574" s="87"/>
      <c r="T574" s="87"/>
    </row>
    <row x14ac:dyDescent="0.25" r="575" customHeight="1" ht="17.25">
      <c r="A575" s="178">
        <f>A574</f>
        <v>25569.375</v>
      </c>
      <c r="B575" s="186" t="s">
        <v>18</v>
      </c>
      <c r="C575" s="180"/>
      <c r="D575" s="180"/>
      <c r="E575" s="180"/>
      <c r="F575" s="180"/>
      <c r="G575" s="180">
        <f>SUM(C575:F575)</f>
      </c>
      <c r="H575" s="125">
        <v>6000</v>
      </c>
      <c r="I575" s="125">
        <f>G575*H575</f>
      </c>
      <c r="J575" s="125">
        <f>I575*0.1</f>
      </c>
      <c r="K575" s="125">
        <f>SUM(I575:J575)</f>
      </c>
      <c r="L575" s="175"/>
      <c r="M575" s="87"/>
      <c r="N575" s="87"/>
      <c r="O575" s="87"/>
      <c r="P575" s="87"/>
      <c r="Q575" s="87"/>
      <c r="R575" s="87"/>
      <c r="S575" s="87"/>
      <c r="T575" s="87"/>
    </row>
    <row x14ac:dyDescent="0.25" r="576" customHeight="1" ht="17.25">
      <c r="A576" s="178">
        <f>A575</f>
        <v>25569.375</v>
      </c>
      <c r="B576" s="186" t="s">
        <v>82</v>
      </c>
      <c r="C576" s="188">
        <v>12</v>
      </c>
      <c r="D576" s="180">
        <v>25</v>
      </c>
      <c r="E576" s="180">
        <v>9</v>
      </c>
      <c r="F576" s="180">
        <v>7</v>
      </c>
      <c r="G576" s="180">
        <f>SUM(C576:F576)</f>
      </c>
      <c r="H576" s="125">
        <v>5000</v>
      </c>
      <c r="I576" s="125">
        <f>G576*H576</f>
      </c>
      <c r="J576" s="125">
        <f>I576*0.1</f>
      </c>
      <c r="K576" s="125">
        <f>SUM(I576:J576)</f>
      </c>
      <c r="L576" s="175"/>
      <c r="M576" s="87"/>
      <c r="N576" s="87"/>
      <c r="O576" s="87"/>
      <c r="P576" s="87"/>
      <c r="Q576" s="87"/>
      <c r="R576" s="87"/>
      <c r="S576" s="87"/>
      <c r="T576" s="87"/>
    </row>
    <row x14ac:dyDescent="0.25" r="577" customHeight="1" ht="17.25">
      <c r="A577" s="178">
        <f>A576</f>
        <v>25569.375</v>
      </c>
      <c r="B577" s="186" t="s">
        <v>151</v>
      </c>
      <c r="C577" s="180"/>
      <c r="D577" s="180">
        <v>12</v>
      </c>
      <c r="E577" s="180"/>
      <c r="F577" s="180"/>
      <c r="G577" s="180">
        <f>SUM(C577:F577)</f>
      </c>
      <c r="H577" s="125">
        <v>5000</v>
      </c>
      <c r="I577" s="125">
        <f>G577*H577</f>
      </c>
      <c r="J577" s="125">
        <f>I577*0.1</f>
      </c>
      <c r="K577" s="125">
        <f>SUM(I577:J577)</f>
      </c>
      <c r="L577" s="175"/>
      <c r="M577" s="87"/>
      <c r="N577" s="87"/>
      <c r="O577" s="87"/>
      <c r="P577" s="87"/>
      <c r="Q577" s="87"/>
      <c r="R577" s="87"/>
      <c r="S577" s="87"/>
      <c r="T577" s="87"/>
    </row>
    <row x14ac:dyDescent="0.25" r="578" customHeight="1" ht="17.25">
      <c r="A578" s="178">
        <f>A577</f>
        <v>25569.375</v>
      </c>
      <c r="B578" s="186" t="s">
        <v>23</v>
      </c>
      <c r="C578" s="180"/>
      <c r="D578" s="180">
        <v>13</v>
      </c>
      <c r="E578" s="180"/>
      <c r="F578" s="180"/>
      <c r="G578" s="180">
        <f>SUM(C578:F578)</f>
      </c>
      <c r="H578" s="125">
        <v>6000</v>
      </c>
      <c r="I578" s="125">
        <f>G578*H578</f>
      </c>
      <c r="J578" s="125">
        <f>I578*0.1</f>
      </c>
      <c r="K578" s="125">
        <f>SUM(I578:J578)</f>
      </c>
      <c r="L578" s="175"/>
      <c r="M578" s="87"/>
      <c r="N578" s="87"/>
      <c r="O578" s="87"/>
      <c r="P578" s="87"/>
      <c r="Q578" s="87"/>
      <c r="R578" s="87"/>
      <c r="S578" s="87"/>
      <c r="T578" s="87"/>
    </row>
    <row x14ac:dyDescent="0.25" r="579" customHeight="1" ht="17.25">
      <c r="A579" s="178">
        <f>A578</f>
        <v>25569.375</v>
      </c>
      <c r="B579" s="186" t="s">
        <v>40</v>
      </c>
      <c r="C579" s="180"/>
      <c r="D579" s="180">
        <v>14</v>
      </c>
      <c r="E579" s="180"/>
      <c r="F579" s="180"/>
      <c r="G579" s="180">
        <f>SUM(C579:F579)</f>
      </c>
      <c r="H579" s="125">
        <v>6500</v>
      </c>
      <c r="I579" s="125">
        <f>G579*H579</f>
      </c>
      <c r="J579" s="125">
        <f>I579*0.1</f>
      </c>
      <c r="K579" s="125">
        <f>SUM(I579:J579)</f>
      </c>
      <c r="L579" s="175"/>
      <c r="M579" s="87"/>
      <c r="N579" s="87"/>
      <c r="O579" s="87"/>
      <c r="P579" s="87"/>
      <c r="Q579" s="87"/>
      <c r="R579" s="87"/>
      <c r="S579" s="87"/>
      <c r="T579" s="87"/>
    </row>
    <row x14ac:dyDescent="0.25" r="580" customHeight="1" ht="17.25">
      <c r="A580" s="178">
        <f>A579</f>
        <v>25569.375</v>
      </c>
      <c r="B580" s="186" t="s">
        <v>86</v>
      </c>
      <c r="C580" s="180"/>
      <c r="D580" s="180"/>
      <c r="E580" s="180">
        <v>6</v>
      </c>
      <c r="F580" s="180"/>
      <c r="G580" s="180">
        <f>SUM(C580:F580)</f>
      </c>
      <c r="H580" s="125">
        <v>6000</v>
      </c>
      <c r="I580" s="125">
        <f>G580*H580</f>
      </c>
      <c r="J580" s="125">
        <f>I580*0.1</f>
      </c>
      <c r="K580" s="125">
        <f>SUM(I580:J580)</f>
      </c>
      <c r="L580" s="175"/>
      <c r="M580" s="87"/>
      <c r="N580" s="87"/>
      <c r="O580" s="87"/>
      <c r="P580" s="87"/>
      <c r="Q580" s="87"/>
      <c r="R580" s="87"/>
      <c r="S580" s="87"/>
      <c r="T580" s="87"/>
    </row>
    <row x14ac:dyDescent="0.25" r="581" customHeight="1" ht="17.25">
      <c r="A581" s="178">
        <f>A580</f>
        <v>25569.375</v>
      </c>
      <c r="B581" s="186" t="s">
        <v>86</v>
      </c>
      <c r="C581" s="180"/>
      <c r="D581" s="192">
        <v>19</v>
      </c>
      <c r="E581" s="180"/>
      <c r="F581" s="192">
        <v>5</v>
      </c>
      <c r="G581" s="180">
        <f>SUM(C581:F581)</f>
      </c>
      <c r="H581" s="193">
        <v>9000</v>
      </c>
      <c r="I581" s="125">
        <f>G581*H581</f>
      </c>
      <c r="J581" s="125">
        <f>I581*0.1</f>
      </c>
      <c r="K581" s="125">
        <f>SUM(I581:J581)</f>
      </c>
      <c r="L581" s="175"/>
      <c r="M581" s="87"/>
      <c r="N581" s="87"/>
      <c r="O581" s="87"/>
      <c r="P581" s="87"/>
      <c r="Q581" s="87"/>
      <c r="R581" s="87"/>
      <c r="S581" s="87"/>
      <c r="T581" s="87"/>
    </row>
    <row x14ac:dyDescent="0.25" r="582" customHeight="1" ht="17.25">
      <c r="A582" s="178">
        <f>A580</f>
        <v>25569.375</v>
      </c>
      <c r="B582" s="186" t="s">
        <v>152</v>
      </c>
      <c r="C582" s="180"/>
      <c r="D582" s="180">
        <v>0</v>
      </c>
      <c r="E582" s="180"/>
      <c r="F582" s="180"/>
      <c r="G582" s="180">
        <f>SUM(C582:F582)</f>
      </c>
      <c r="H582" s="125">
        <v>6000</v>
      </c>
      <c r="I582" s="125">
        <f>G582*H582</f>
      </c>
      <c r="J582" s="125">
        <f>I582*0.1</f>
      </c>
      <c r="K582" s="125">
        <f>SUM(I582:J582)</f>
      </c>
      <c r="L582" s="175"/>
      <c r="M582" s="87"/>
      <c r="N582" s="87"/>
      <c r="O582" s="87"/>
      <c r="P582" s="87"/>
      <c r="Q582" s="87"/>
      <c r="R582" s="87"/>
      <c r="S582" s="87"/>
      <c r="T582" s="87"/>
    </row>
    <row x14ac:dyDescent="0.25" r="583" customHeight="1" ht="17.25">
      <c r="A583" s="178">
        <f>A582</f>
        <v>25569.375</v>
      </c>
      <c r="B583" s="186" t="s">
        <v>153</v>
      </c>
      <c r="C583" s="180"/>
      <c r="D583" s="180">
        <v>10</v>
      </c>
      <c r="E583" s="180"/>
      <c r="F583" s="180"/>
      <c r="G583" s="180">
        <f>SUM(C583:F583)</f>
      </c>
      <c r="H583" s="125">
        <v>6000</v>
      </c>
      <c r="I583" s="125">
        <f>G583*H583</f>
      </c>
      <c r="J583" s="125">
        <f>I583*0.1</f>
      </c>
      <c r="K583" s="125">
        <f>SUM(I583:J583)</f>
      </c>
      <c r="L583" s="175"/>
      <c r="M583" s="87"/>
      <c r="N583" s="87"/>
      <c r="O583" s="87"/>
      <c r="P583" s="87"/>
      <c r="Q583" s="87"/>
      <c r="R583" s="87"/>
      <c r="S583" s="87"/>
      <c r="T583" s="87"/>
    </row>
    <row x14ac:dyDescent="0.25" r="584" customHeight="1" ht="17.25">
      <c r="A584" s="178">
        <f>A583</f>
        <v>25569.375</v>
      </c>
      <c r="B584" s="186" t="s">
        <v>46</v>
      </c>
      <c r="C584" s="180">
        <v>8</v>
      </c>
      <c r="D584" s="180">
        <v>15</v>
      </c>
      <c r="E584" s="180">
        <v>8</v>
      </c>
      <c r="F584" s="180"/>
      <c r="G584" s="180">
        <f>SUM(C584:F584)</f>
      </c>
      <c r="H584" s="125">
        <v>5500</v>
      </c>
      <c r="I584" s="125">
        <f>G584*H584</f>
      </c>
      <c r="J584" s="125">
        <f>I584*0.1</f>
      </c>
      <c r="K584" s="125">
        <f>SUM(I584:J584)</f>
      </c>
      <c r="L584" s="175"/>
      <c r="M584" s="87"/>
      <c r="N584" s="87"/>
      <c r="O584" s="87"/>
      <c r="P584" s="87"/>
      <c r="Q584" s="87"/>
      <c r="R584" s="87"/>
      <c r="S584" s="87"/>
      <c r="T584" s="87"/>
    </row>
    <row x14ac:dyDescent="0.25" r="585" customHeight="1" ht="17.25">
      <c r="A585" s="178">
        <f>A584</f>
        <v>25569.375</v>
      </c>
      <c r="B585" s="186" t="s">
        <v>154</v>
      </c>
      <c r="C585" s="180"/>
      <c r="D585" s="180">
        <v>19</v>
      </c>
      <c r="E585" s="180"/>
      <c r="F585" s="180"/>
      <c r="G585" s="180">
        <f>SUM(C585:F585)</f>
      </c>
      <c r="H585" s="125">
        <v>6500</v>
      </c>
      <c r="I585" s="125">
        <f>G585*H585</f>
      </c>
      <c r="J585" s="125">
        <f>I585*0.1</f>
      </c>
      <c r="K585" s="125">
        <f>SUM(I585:J585)</f>
      </c>
      <c r="L585" s="175"/>
      <c r="M585" s="87"/>
      <c r="N585" s="87"/>
      <c r="O585" s="87"/>
      <c r="P585" s="87"/>
      <c r="Q585" s="87"/>
      <c r="R585" s="87"/>
      <c r="S585" s="87"/>
      <c r="T585" s="87"/>
    </row>
    <row x14ac:dyDescent="0.25" r="586" customHeight="1" ht="17.25">
      <c r="A586" s="178">
        <f>A585</f>
        <v>25569.375</v>
      </c>
      <c r="B586" s="186"/>
      <c r="C586" s="180"/>
      <c r="D586" s="180"/>
      <c r="E586" s="180"/>
      <c r="F586" s="180"/>
      <c r="G586" s="180">
        <f>SUM(C586:F586)</f>
      </c>
      <c r="H586" s="125"/>
      <c r="I586" s="125">
        <f>G586*H586</f>
      </c>
      <c r="J586" s="125">
        <f>I586*0.1</f>
      </c>
      <c r="K586" s="125">
        <f>SUM(I586:J586)</f>
      </c>
      <c r="L586" s="175"/>
      <c r="M586" s="87"/>
      <c r="N586" s="87"/>
      <c r="O586" s="87"/>
      <c r="P586" s="87"/>
      <c r="Q586" s="87"/>
      <c r="R586" s="87"/>
      <c r="S586" s="87"/>
      <c r="T586" s="87"/>
    </row>
    <row x14ac:dyDescent="0.25" r="587" customHeight="1" ht="17.25">
      <c r="A587" s="178">
        <f>A586</f>
        <v>25569.375</v>
      </c>
      <c r="B587" s="179"/>
      <c r="C587" s="180"/>
      <c r="D587" s="180"/>
      <c r="E587" s="180"/>
      <c r="F587" s="180"/>
      <c r="G587" s="180">
        <f>SUM(C587:F587)</f>
      </c>
      <c r="H587" s="125"/>
      <c r="I587" s="125">
        <f>G587*H587</f>
      </c>
      <c r="J587" s="125">
        <f>I587*0.1</f>
      </c>
      <c r="K587" s="125">
        <f>SUM(I587:J587)</f>
      </c>
      <c r="L587" s="175"/>
      <c r="M587" s="87"/>
      <c r="N587" s="87"/>
      <c r="O587" s="87"/>
      <c r="P587" s="87"/>
      <c r="Q587" s="87"/>
      <c r="R587" s="87"/>
      <c r="S587" s="87"/>
      <c r="T587" s="87"/>
    </row>
    <row x14ac:dyDescent="0.25" r="588" customHeight="1" ht="17.25">
      <c r="A588" s="189">
        <f>A587</f>
        <v>25569.375</v>
      </c>
      <c r="B588" s="190" t="s">
        <v>155</v>
      </c>
      <c r="C588" s="191">
        <f>SUM(C544:C587)</f>
      </c>
      <c r="D588" s="191">
        <f>SUM(D544:D587)</f>
      </c>
      <c r="E588" s="191">
        <f>SUM(E544:E587)</f>
      </c>
      <c r="F588" s="191">
        <f>SUM(F544:F587)</f>
      </c>
      <c r="G588" s="191">
        <f>SUM(G544:G587)</f>
      </c>
      <c r="H588" s="191"/>
      <c r="I588" s="191">
        <f>SUM(I544:I587)</f>
      </c>
      <c r="J588" s="191">
        <f>I588*0.1</f>
      </c>
      <c r="K588" s="191">
        <f>SUM(K544:K587)</f>
      </c>
      <c r="L588" s="175"/>
      <c r="M588" s="87"/>
      <c r="N588" s="87"/>
      <c r="O588" s="87"/>
      <c r="P588" s="87"/>
      <c r="Q588" s="87"/>
      <c r="R588" s="87"/>
      <c r="S588" s="87"/>
      <c r="T588" s="87"/>
    </row>
    <row x14ac:dyDescent="0.25" r="589" customHeight="1" ht="17.25">
      <c r="A589" s="178">
        <f>A588</f>
        <v>25569.375</v>
      </c>
      <c r="B589" s="186" t="s">
        <v>113</v>
      </c>
      <c r="C589" s="180"/>
      <c r="D589" s="180">
        <v>33</v>
      </c>
      <c r="E589" s="180">
        <v>37</v>
      </c>
      <c r="F589" s="180"/>
      <c r="G589" s="180">
        <f>SUM(C589:F589)</f>
      </c>
      <c r="H589" s="125">
        <v>6500</v>
      </c>
      <c r="I589" s="125">
        <f>G589*H589</f>
      </c>
      <c r="J589" s="185"/>
      <c r="K589" s="125">
        <f>SUM(I589:J589)</f>
      </c>
      <c r="L589" s="175"/>
      <c r="M589" s="87"/>
      <c r="N589" s="87"/>
      <c r="O589" s="87"/>
      <c r="P589" s="87"/>
      <c r="Q589" s="87"/>
      <c r="R589" s="87"/>
      <c r="S589" s="87"/>
      <c r="T589" s="87"/>
    </row>
    <row x14ac:dyDescent="0.25" r="590" customHeight="1" ht="17.25">
      <c r="A590" s="178">
        <f>A589</f>
        <v>25569.375</v>
      </c>
      <c r="B590" s="186" t="s">
        <v>156</v>
      </c>
      <c r="C590" s="180"/>
      <c r="D590" s="180">
        <v>12</v>
      </c>
      <c r="E590" s="180">
        <v>10</v>
      </c>
      <c r="F590" s="180"/>
      <c r="G590" s="180">
        <f>SUM(C590:F590)</f>
      </c>
      <c r="H590" s="125">
        <v>6500</v>
      </c>
      <c r="I590" s="125">
        <f>G590*H590</f>
      </c>
      <c r="J590" s="185"/>
      <c r="K590" s="125">
        <f>SUM(I590:J590)</f>
      </c>
      <c r="L590" s="175"/>
      <c r="M590" s="87"/>
      <c r="N590" s="87"/>
      <c r="O590" s="87"/>
      <c r="P590" s="87"/>
      <c r="Q590" s="87"/>
      <c r="R590" s="87"/>
      <c r="S590" s="87"/>
      <c r="T590" s="87"/>
    </row>
    <row x14ac:dyDescent="0.25" r="591" customHeight="1" ht="17.25">
      <c r="A591" s="178">
        <f>A590</f>
        <v>25569.375</v>
      </c>
      <c r="B591" s="186" t="s">
        <v>112</v>
      </c>
      <c r="C591" s="180"/>
      <c r="D591" s="180">
        <v>6</v>
      </c>
      <c r="E591" s="180">
        <v>3</v>
      </c>
      <c r="F591" s="180"/>
      <c r="G591" s="180">
        <f>SUM(C591:F591)</f>
      </c>
      <c r="H591" s="125">
        <v>6900</v>
      </c>
      <c r="I591" s="125">
        <f>G591*H591</f>
      </c>
      <c r="J591" s="185"/>
      <c r="K591" s="125">
        <f>SUM(I591:J591)</f>
      </c>
      <c r="L591" s="175"/>
      <c r="M591" s="87"/>
      <c r="N591" s="87"/>
      <c r="O591" s="87"/>
      <c r="P591" s="87"/>
      <c r="Q591" s="87"/>
      <c r="R591" s="87"/>
      <c r="S591" s="87"/>
      <c r="T591" s="87"/>
    </row>
    <row x14ac:dyDescent="0.25" r="592" customHeight="1" ht="17.25">
      <c r="A592" s="178">
        <f>A591</f>
        <v>25569.375</v>
      </c>
      <c r="B592" s="179"/>
      <c r="C592" s="180"/>
      <c r="D592" s="180"/>
      <c r="E592" s="180"/>
      <c r="F592" s="180"/>
      <c r="G592" s="180">
        <f>SUM(C592:F592)</f>
      </c>
      <c r="H592" s="125"/>
      <c r="I592" s="125">
        <f>G592*H592</f>
      </c>
      <c r="J592" s="185"/>
      <c r="K592" s="125">
        <f>SUM(I592:J592)</f>
      </c>
      <c r="L592" s="175"/>
      <c r="M592" s="87"/>
      <c r="N592" s="87"/>
      <c r="O592" s="87"/>
      <c r="P592" s="87"/>
      <c r="Q592" s="87"/>
      <c r="R592" s="87"/>
      <c r="S592" s="87"/>
      <c r="T592" s="87"/>
    </row>
    <row x14ac:dyDescent="0.25" r="593" customHeight="1" ht="17.25">
      <c r="A593" s="178">
        <f>A592</f>
        <v>25569.375</v>
      </c>
      <c r="B593" s="179"/>
      <c r="C593" s="180"/>
      <c r="D593" s="180"/>
      <c r="E593" s="180"/>
      <c r="F593" s="180"/>
      <c r="G593" s="180">
        <f>SUM(C593:F593)</f>
      </c>
      <c r="H593" s="125"/>
      <c r="I593" s="125">
        <f>G593*H593</f>
      </c>
      <c r="J593" s="185"/>
      <c r="K593" s="125">
        <f>SUM(I593:J593)</f>
      </c>
      <c r="L593" s="175"/>
      <c r="M593" s="87"/>
      <c r="N593" s="87"/>
      <c r="O593" s="87"/>
      <c r="P593" s="87"/>
      <c r="Q593" s="87"/>
      <c r="R593" s="87"/>
      <c r="S593" s="87"/>
      <c r="T593" s="87"/>
    </row>
    <row x14ac:dyDescent="0.25" r="594" customHeight="1" ht="17.25">
      <c r="A594" s="178">
        <f>A593</f>
        <v>25569.375</v>
      </c>
      <c r="B594" s="179"/>
      <c r="C594" s="180"/>
      <c r="D594" s="180"/>
      <c r="E594" s="180"/>
      <c r="F594" s="180"/>
      <c r="G594" s="180">
        <f>SUM(C594:F594)</f>
      </c>
      <c r="H594" s="125"/>
      <c r="I594" s="125">
        <f>G594*H594</f>
      </c>
      <c r="J594" s="185"/>
      <c r="K594" s="125">
        <f>SUM(I594:J594)</f>
      </c>
      <c r="L594" s="175"/>
      <c r="M594" s="87"/>
      <c r="N594" s="87"/>
      <c r="O594" s="87"/>
      <c r="P594" s="87"/>
      <c r="Q594" s="87"/>
      <c r="R594" s="87"/>
      <c r="S594" s="87"/>
      <c r="T594" s="87"/>
    </row>
    <row x14ac:dyDescent="0.25" r="595" customHeight="1" ht="17.25">
      <c r="A595" s="178">
        <f>A594</f>
        <v>25569.375</v>
      </c>
      <c r="B595" s="179"/>
      <c r="C595" s="180"/>
      <c r="D595" s="180"/>
      <c r="E595" s="180"/>
      <c r="F595" s="180"/>
      <c r="G595" s="180">
        <f>SUM(C595:F595)</f>
      </c>
      <c r="H595" s="125"/>
      <c r="I595" s="125">
        <f>G595*H595</f>
      </c>
      <c r="J595" s="185"/>
      <c r="K595" s="125">
        <f>SUM(I595:J595)</f>
      </c>
      <c r="L595" s="175"/>
      <c r="M595" s="87"/>
      <c r="N595" s="87"/>
      <c r="O595" s="87"/>
      <c r="P595" s="87"/>
      <c r="Q595" s="87"/>
      <c r="R595" s="87"/>
      <c r="S595" s="87"/>
      <c r="T595" s="87"/>
    </row>
    <row x14ac:dyDescent="0.25" r="596" customHeight="1" ht="17.25">
      <c r="A596" s="178">
        <f>A595</f>
        <v>25569.375</v>
      </c>
      <c r="B596" s="179"/>
      <c r="C596" s="180"/>
      <c r="D596" s="180"/>
      <c r="E596" s="180"/>
      <c r="F596" s="180"/>
      <c r="G596" s="180">
        <f>SUM(C596:F596)</f>
      </c>
      <c r="H596" s="125"/>
      <c r="I596" s="125">
        <f>G596*H596</f>
      </c>
      <c r="J596" s="185"/>
      <c r="K596" s="125">
        <f>SUM(I596:J596)</f>
      </c>
      <c r="L596" s="175"/>
      <c r="M596" s="87"/>
      <c r="N596" s="87"/>
      <c r="O596" s="87"/>
      <c r="P596" s="87"/>
      <c r="Q596" s="87"/>
      <c r="R596" s="87"/>
      <c r="S596" s="87"/>
      <c r="T596" s="87"/>
    </row>
    <row x14ac:dyDescent="0.25" r="597" customHeight="1" ht="17.25">
      <c r="A597" s="189">
        <f>A596</f>
        <v>25569.375</v>
      </c>
      <c r="B597" s="190" t="s">
        <v>157</v>
      </c>
      <c r="C597" s="191">
        <f>SUM(C589:C596)</f>
      </c>
      <c r="D597" s="191">
        <f>SUM(D589:D596)</f>
      </c>
      <c r="E597" s="191">
        <f>SUM(E589:E596)</f>
      </c>
      <c r="F597" s="191">
        <f>SUM(F589:F596)</f>
      </c>
      <c r="G597" s="191">
        <f>SUM(G589:G596)</f>
      </c>
      <c r="H597" s="191"/>
      <c r="I597" s="191">
        <f>SUM(I589:I596)</f>
      </c>
      <c r="J597" s="191">
        <f>SUM(J589:J596)</f>
      </c>
      <c r="K597" s="191">
        <f>SUM(K589:K596)</f>
      </c>
      <c r="L597" s="175"/>
      <c r="M597" s="87"/>
      <c r="N597" s="87"/>
      <c r="O597" s="87"/>
      <c r="P597" s="87"/>
      <c r="Q597" s="87"/>
      <c r="R597" s="87"/>
      <c r="S597" s="87"/>
      <c r="T597" s="87"/>
    </row>
    <row x14ac:dyDescent="0.25" r="598" customHeight="1" ht="17.25" hidden="1">
      <c r="A598" s="172" t="s">
        <v>128</v>
      </c>
      <c r="B598" s="173" t="s">
        <v>2</v>
      </c>
      <c r="C598" s="174" t="s">
        <v>129</v>
      </c>
      <c r="D598" s="174" t="s">
        <v>130</v>
      </c>
      <c r="E598" s="174" t="s">
        <v>131</v>
      </c>
      <c r="F598" s="174" t="s">
        <v>132</v>
      </c>
      <c r="G598" s="174" t="s">
        <v>133</v>
      </c>
      <c r="H598" s="174" t="s">
        <v>7</v>
      </c>
      <c r="I598" s="174" t="s">
        <v>134</v>
      </c>
      <c r="J598" s="174" t="s">
        <v>90</v>
      </c>
      <c r="K598" s="174" t="s">
        <v>135</v>
      </c>
      <c r="L598" s="175"/>
      <c r="M598" s="87"/>
      <c r="N598" s="87"/>
      <c r="O598" s="87"/>
      <c r="P598" s="87"/>
      <c r="Q598" s="87"/>
      <c r="R598" s="87"/>
      <c r="S598" s="87"/>
      <c r="T598" s="87"/>
    </row>
    <row x14ac:dyDescent="0.25" r="599" customHeight="1" ht="17.25">
      <c r="A599" s="178">
        <f>A597+1</f>
        <v>25569.375</v>
      </c>
      <c r="B599" s="179" t="s">
        <v>137</v>
      </c>
      <c r="C599" s="180"/>
      <c r="D599" s="181">
        <v>109</v>
      </c>
      <c r="E599" s="180"/>
      <c r="F599" s="180"/>
      <c r="G599" s="180">
        <f>SUM(C599:F599)</f>
      </c>
      <c r="H599" s="182">
        <v>4500</v>
      </c>
      <c r="I599" s="125">
        <f>G599*H599</f>
      </c>
      <c r="J599" s="125">
        <f>I599*0.1</f>
      </c>
      <c r="K599" s="125">
        <f>SUM(I599:J599)</f>
      </c>
      <c r="L599" s="175"/>
      <c r="M599" s="87"/>
      <c r="N599" s="87"/>
      <c r="O599" s="87"/>
      <c r="P599" s="87"/>
      <c r="Q599" s="87"/>
      <c r="R599" s="87"/>
      <c r="S599" s="87"/>
      <c r="T599" s="87"/>
    </row>
    <row x14ac:dyDescent="0.25" r="600" customHeight="1" ht="17.25">
      <c r="A600" s="178">
        <f>A599</f>
        <v>25569.375</v>
      </c>
      <c r="B600" s="179" t="s">
        <v>13</v>
      </c>
      <c r="C600" s="180"/>
      <c r="D600" s="180">
        <v>12</v>
      </c>
      <c r="E600" s="180"/>
      <c r="F600" s="180"/>
      <c r="G600" s="180">
        <f>SUM(C600:F600)</f>
      </c>
      <c r="H600" s="182">
        <v>6000</v>
      </c>
      <c r="I600" s="125">
        <f>G600*H600</f>
      </c>
      <c r="J600" s="125">
        <f>I600*0.1</f>
      </c>
      <c r="K600" s="125">
        <f>SUM(I600:J600)</f>
      </c>
      <c r="L600" s="175"/>
      <c r="M600" s="87"/>
      <c r="N600" s="87"/>
      <c r="O600" s="87"/>
      <c r="P600" s="87"/>
      <c r="Q600" s="87"/>
      <c r="R600" s="87"/>
      <c r="S600" s="87"/>
      <c r="T600" s="87"/>
    </row>
    <row x14ac:dyDescent="0.25" r="601" customHeight="1" ht="17.25">
      <c r="A601" s="178">
        <f>A600</f>
        <v>25569.375</v>
      </c>
      <c r="B601" s="179" t="s">
        <v>58</v>
      </c>
      <c r="C601" s="183">
        <v>8</v>
      </c>
      <c r="D601" s="180">
        <v>13</v>
      </c>
      <c r="E601" s="180">
        <v>8</v>
      </c>
      <c r="F601" s="180"/>
      <c r="G601" s="180">
        <f>SUM(C601:F601)</f>
      </c>
      <c r="H601" s="182">
        <v>5500</v>
      </c>
      <c r="I601" s="125">
        <f>G601*H601</f>
      </c>
      <c r="J601" s="125">
        <f>I601*0.1</f>
      </c>
      <c r="K601" s="125">
        <f>SUM(I601:J601)</f>
      </c>
      <c r="L601" s="175"/>
      <c r="M601" s="87"/>
      <c r="N601" s="87"/>
      <c r="O601" s="87"/>
      <c r="P601" s="87"/>
      <c r="Q601" s="87"/>
      <c r="R601" s="87"/>
      <c r="S601" s="87"/>
      <c r="T601" s="87"/>
    </row>
    <row x14ac:dyDescent="0.25" r="602" customHeight="1" ht="17.25">
      <c r="A602" s="178">
        <f>A601</f>
        <v>25569.375</v>
      </c>
      <c r="B602" s="179" t="s">
        <v>147</v>
      </c>
      <c r="C602" s="183">
        <v>25</v>
      </c>
      <c r="D602" s="180">
        <v>40</v>
      </c>
      <c r="E602" s="180">
        <v>25</v>
      </c>
      <c r="F602" s="180">
        <v>20</v>
      </c>
      <c r="G602" s="180">
        <f>SUM(C602:F602)</f>
      </c>
      <c r="H602" s="182">
        <v>5000</v>
      </c>
      <c r="I602" s="125">
        <f>G602*H602</f>
      </c>
      <c r="J602" s="125">
        <f>I602*0.1</f>
      </c>
      <c r="K602" s="125">
        <f>SUM(I602:J602)</f>
      </c>
      <c r="L602" s="175"/>
      <c r="M602" s="87"/>
      <c r="N602" s="87"/>
      <c r="O602" s="87"/>
      <c r="P602" s="87"/>
      <c r="Q602" s="87"/>
      <c r="R602" s="87"/>
      <c r="S602" s="87"/>
      <c r="T602" s="87"/>
    </row>
    <row x14ac:dyDescent="0.25" r="603" customHeight="1" ht="17.25">
      <c r="A603" s="178">
        <f>A602</f>
        <v>25569.375</v>
      </c>
      <c r="B603" s="179" t="s">
        <v>27</v>
      </c>
      <c r="C603" s="180"/>
      <c r="D603" s="180">
        <v>10</v>
      </c>
      <c r="E603" s="180">
        <v>10</v>
      </c>
      <c r="F603" s="180"/>
      <c r="G603" s="180">
        <f>SUM(C603:F603)</f>
      </c>
      <c r="H603" s="182">
        <v>5500</v>
      </c>
      <c r="I603" s="125">
        <f>G603*H603</f>
      </c>
      <c r="J603" s="125">
        <f>I603*0.1</f>
      </c>
      <c r="K603" s="125">
        <f>SUM(I603:J603)</f>
      </c>
      <c r="L603" s="175"/>
      <c r="M603" s="87"/>
      <c r="N603" s="87"/>
      <c r="O603" s="87"/>
      <c r="P603" s="87"/>
      <c r="Q603" s="87"/>
      <c r="R603" s="87"/>
      <c r="S603" s="87"/>
      <c r="T603" s="87"/>
    </row>
    <row x14ac:dyDescent="0.25" r="604" customHeight="1" ht="17.25">
      <c r="A604" s="178">
        <f>A603</f>
        <v>25569.375</v>
      </c>
      <c r="B604" s="179" t="s">
        <v>20</v>
      </c>
      <c r="C604" s="180"/>
      <c r="D604" s="180">
        <v>61</v>
      </c>
      <c r="E604" s="180"/>
      <c r="F604" s="180"/>
      <c r="G604" s="180">
        <f>SUM(C604:F604)</f>
      </c>
      <c r="H604" s="182">
        <v>5500</v>
      </c>
      <c r="I604" s="125">
        <f>G604*H604</f>
      </c>
      <c r="J604" s="125">
        <f>I604*0.1</f>
      </c>
      <c r="K604" s="125">
        <f>SUM(I604:J604)</f>
      </c>
      <c r="L604" s="175"/>
      <c r="M604" s="87"/>
      <c r="N604" s="87"/>
      <c r="O604" s="87"/>
      <c r="P604" s="87"/>
      <c r="Q604" s="87"/>
      <c r="R604" s="87"/>
      <c r="S604" s="87"/>
      <c r="T604" s="87"/>
    </row>
    <row x14ac:dyDescent="0.25" r="605" customHeight="1" ht="17.25">
      <c r="A605" s="178">
        <f>A604</f>
        <v>25569.375</v>
      </c>
      <c r="B605" s="179" t="s">
        <v>31</v>
      </c>
      <c r="C605" s="180"/>
      <c r="D605" s="180">
        <v>25</v>
      </c>
      <c r="E605" s="180"/>
      <c r="F605" s="180"/>
      <c r="G605" s="180">
        <f>SUM(C605:F605)</f>
      </c>
      <c r="H605" s="182">
        <v>6000</v>
      </c>
      <c r="I605" s="125">
        <f>G605*H605</f>
      </c>
      <c r="J605" s="125">
        <f>I605*0.1</f>
      </c>
      <c r="K605" s="125">
        <f>SUM(I605:J605)</f>
      </c>
      <c r="L605" s="175"/>
      <c r="M605" s="87"/>
      <c r="N605" s="87"/>
      <c r="O605" s="87"/>
      <c r="P605" s="87"/>
      <c r="Q605" s="87"/>
      <c r="R605" s="87"/>
      <c r="S605" s="87"/>
      <c r="T605" s="87"/>
    </row>
    <row x14ac:dyDescent="0.25" r="606" customHeight="1" ht="17.25">
      <c r="A606" s="178">
        <f>A605</f>
        <v>25569.375</v>
      </c>
      <c r="B606" s="179" t="s">
        <v>71</v>
      </c>
      <c r="C606" s="180"/>
      <c r="D606" s="180">
        <v>25</v>
      </c>
      <c r="E606" s="180"/>
      <c r="F606" s="180"/>
      <c r="G606" s="180">
        <f>SUM(C606:F606)</f>
      </c>
      <c r="H606" s="182">
        <v>6000</v>
      </c>
      <c r="I606" s="125">
        <f>G606*H606</f>
      </c>
      <c r="J606" s="125">
        <f>I606*0.1</f>
      </c>
      <c r="K606" s="125">
        <f>SUM(I606:J606)</f>
      </c>
      <c r="L606" s="175"/>
      <c r="M606" s="87"/>
      <c r="N606" s="87"/>
      <c r="O606" s="87"/>
      <c r="P606" s="87"/>
      <c r="Q606" s="87"/>
      <c r="R606" s="87"/>
      <c r="S606" s="87"/>
      <c r="T606" s="87"/>
    </row>
    <row x14ac:dyDescent="0.25" r="607" customHeight="1" ht="17.25">
      <c r="A607" s="178">
        <f>A606</f>
        <v>25569.375</v>
      </c>
      <c r="B607" s="184" t="s">
        <v>49</v>
      </c>
      <c r="C607" s="180"/>
      <c r="D607" s="180">
        <v>18</v>
      </c>
      <c r="E607" s="180">
        <v>17</v>
      </c>
      <c r="F607" s="180">
        <v>8</v>
      </c>
      <c r="G607" s="180">
        <f>SUM(C607:F607)</f>
      </c>
      <c r="H607" s="182">
        <v>6000</v>
      </c>
      <c r="I607" s="125">
        <f>G607*H607</f>
      </c>
      <c r="J607" s="125">
        <f>I607*0.1</f>
      </c>
      <c r="K607" s="125">
        <f>SUM(I607:J607)</f>
      </c>
      <c r="L607" s="175"/>
      <c r="M607" s="87"/>
      <c r="N607" s="87"/>
      <c r="O607" s="87"/>
      <c r="P607" s="87"/>
      <c r="Q607" s="87"/>
      <c r="R607" s="87"/>
      <c r="S607" s="87"/>
      <c r="T607" s="87"/>
    </row>
    <row x14ac:dyDescent="0.25" r="608" customHeight="1" ht="17.25">
      <c r="A608" s="178">
        <f>A607</f>
        <v>25569.375</v>
      </c>
      <c r="B608" s="179" t="s">
        <v>9</v>
      </c>
      <c r="C608" s="180"/>
      <c r="D608" s="180">
        <v>34</v>
      </c>
      <c r="E608" s="180"/>
      <c r="F608" s="180"/>
      <c r="G608" s="180">
        <f>SUM(C608:F608)</f>
      </c>
      <c r="H608" s="182">
        <v>6000</v>
      </c>
      <c r="I608" s="125">
        <f>G608*H608</f>
      </c>
      <c r="J608" s="125">
        <f>I608*0.1</f>
      </c>
      <c r="K608" s="125">
        <f>SUM(I608:J608)</f>
      </c>
      <c r="L608" s="175"/>
      <c r="M608" s="87"/>
      <c r="N608" s="87"/>
      <c r="O608" s="87"/>
      <c r="P608" s="87"/>
      <c r="Q608" s="87"/>
      <c r="R608" s="87"/>
      <c r="S608" s="87"/>
      <c r="T608" s="87"/>
    </row>
    <row x14ac:dyDescent="0.25" r="609" customHeight="1" ht="17.25">
      <c r="A609" s="178">
        <f>A608</f>
        <v>25569.375</v>
      </c>
      <c r="B609" s="179" t="s">
        <v>55</v>
      </c>
      <c r="C609" s="180"/>
      <c r="D609" s="180">
        <v>10</v>
      </c>
      <c r="E609" s="180"/>
      <c r="F609" s="180"/>
      <c r="G609" s="180">
        <f>SUM(C609:F609)</f>
      </c>
      <c r="H609" s="182">
        <v>6500</v>
      </c>
      <c r="I609" s="125">
        <f>G609*H609</f>
      </c>
      <c r="J609" s="125">
        <f>I609*0.1</f>
      </c>
      <c r="K609" s="125">
        <f>SUM(I609:J609)</f>
      </c>
      <c r="L609" s="175"/>
      <c r="M609" s="87"/>
      <c r="N609" s="87"/>
      <c r="O609" s="87"/>
      <c r="P609" s="87"/>
      <c r="Q609" s="87"/>
      <c r="R609" s="87"/>
      <c r="S609" s="87"/>
      <c r="T609" s="87"/>
    </row>
    <row x14ac:dyDescent="0.25" r="610" customHeight="1" ht="17.25">
      <c r="A610" s="178">
        <f>A609</f>
        <v>25569.375</v>
      </c>
      <c r="B610" s="179" t="s">
        <v>80</v>
      </c>
      <c r="C610" s="180"/>
      <c r="D610" s="180">
        <v>23</v>
      </c>
      <c r="E610" s="180"/>
      <c r="F610" s="180"/>
      <c r="G610" s="180">
        <f>SUM(C610:F610)</f>
      </c>
      <c r="H610" s="182">
        <v>6000</v>
      </c>
      <c r="I610" s="125">
        <f>G610*H610</f>
      </c>
      <c r="J610" s="185"/>
      <c r="K610" s="125">
        <f>SUM(I610:J610)</f>
      </c>
      <c r="L610" s="175"/>
      <c r="M610" s="87"/>
      <c r="N610" s="87"/>
      <c r="O610" s="87"/>
      <c r="P610" s="87"/>
      <c r="Q610" s="87"/>
      <c r="R610" s="87"/>
      <c r="S610" s="87"/>
      <c r="T610" s="87"/>
    </row>
    <row x14ac:dyDescent="0.25" r="611" customHeight="1" ht="17.25">
      <c r="A611" s="178">
        <f>A610</f>
        <v>25569.375</v>
      </c>
      <c r="B611" s="179" t="s">
        <v>67</v>
      </c>
      <c r="C611" s="180"/>
      <c r="D611" s="180">
        <v>7</v>
      </c>
      <c r="E611" s="180"/>
      <c r="F611" s="180"/>
      <c r="G611" s="180">
        <f>SUM(C611:F611)</f>
      </c>
      <c r="H611" s="182">
        <v>5500</v>
      </c>
      <c r="I611" s="125">
        <f>G611*H611</f>
      </c>
      <c r="J611" s="125">
        <f>I611*0.1</f>
      </c>
      <c r="K611" s="125">
        <f>SUM(I611:J611)</f>
      </c>
      <c r="L611" s="175"/>
      <c r="M611" s="87"/>
      <c r="N611" s="87"/>
      <c r="O611" s="87"/>
      <c r="P611" s="87"/>
      <c r="Q611" s="87"/>
      <c r="R611" s="87"/>
      <c r="S611" s="87"/>
      <c r="T611" s="87"/>
    </row>
    <row x14ac:dyDescent="0.25" r="612" customHeight="1" ht="17.25">
      <c r="A612" s="178">
        <f>A611</f>
        <v>25569.375</v>
      </c>
      <c r="B612" s="186" t="s">
        <v>74</v>
      </c>
      <c r="C612" s="180"/>
      <c r="D612" s="180">
        <v>31</v>
      </c>
      <c r="E612" s="180">
        <v>20</v>
      </c>
      <c r="F612" s="180"/>
      <c r="G612" s="180">
        <f>SUM(C612:F612)</f>
      </c>
      <c r="H612" s="187">
        <v>5000</v>
      </c>
      <c r="I612" s="125">
        <f>G612*H612</f>
      </c>
      <c r="J612" s="125">
        <f>I612*0.1</f>
      </c>
      <c r="K612" s="125">
        <f>SUM(I612:J612)</f>
      </c>
      <c r="L612" s="175"/>
      <c r="M612" s="87"/>
      <c r="N612" s="87"/>
      <c r="O612" s="87"/>
      <c r="P612" s="87"/>
      <c r="Q612" s="87"/>
      <c r="R612" s="87"/>
      <c r="S612" s="87"/>
      <c r="T612" s="87"/>
    </row>
    <row x14ac:dyDescent="0.25" r="613" customHeight="1" ht="17.25">
      <c r="A613" s="178">
        <f>A612</f>
        <v>25569.375</v>
      </c>
      <c r="B613" s="179" t="s">
        <v>11</v>
      </c>
      <c r="C613" s="180"/>
      <c r="D613" s="180">
        <v>15</v>
      </c>
      <c r="E613" s="180">
        <v>7</v>
      </c>
      <c r="F613" s="180"/>
      <c r="G613" s="180">
        <f>SUM(C613:F613)</f>
      </c>
      <c r="H613" s="182">
        <v>6000</v>
      </c>
      <c r="I613" s="125">
        <f>G613*H613</f>
      </c>
      <c r="J613" s="125">
        <f>I613*0.1</f>
      </c>
      <c r="K613" s="125">
        <f>SUM(I613:J613)</f>
      </c>
      <c r="L613" s="175"/>
      <c r="M613" s="87"/>
      <c r="N613" s="87"/>
      <c r="O613" s="87"/>
      <c r="P613" s="87"/>
      <c r="Q613" s="87"/>
      <c r="R613" s="87"/>
      <c r="S613" s="87"/>
      <c r="T613" s="87"/>
    </row>
    <row x14ac:dyDescent="0.25" r="614" customHeight="1" ht="17.25">
      <c r="A614" s="178">
        <f>A613</f>
        <v>25569.375</v>
      </c>
      <c r="B614" s="179" t="s">
        <v>22</v>
      </c>
      <c r="C614" s="180"/>
      <c r="D614" s="180">
        <v>28</v>
      </c>
      <c r="E614" s="180"/>
      <c r="F614" s="180"/>
      <c r="G614" s="180">
        <f>SUM(C614:F614)</f>
      </c>
      <c r="H614" s="182">
        <v>4800</v>
      </c>
      <c r="I614" s="125">
        <f>G614*H614</f>
      </c>
      <c r="J614" s="125">
        <f>I614*0.1</f>
      </c>
      <c r="K614" s="125">
        <f>SUM(I614:J614)</f>
      </c>
      <c r="L614" s="175"/>
      <c r="M614" s="87"/>
      <c r="N614" s="87"/>
      <c r="O614" s="87"/>
      <c r="P614" s="87"/>
      <c r="Q614" s="87"/>
      <c r="R614" s="87"/>
      <c r="S614" s="87"/>
      <c r="T614" s="87"/>
    </row>
    <row x14ac:dyDescent="0.25" r="615" customHeight="1" ht="17.25">
      <c r="A615" s="178">
        <f>A614</f>
        <v>25569.375</v>
      </c>
      <c r="B615" s="186" t="s">
        <v>84</v>
      </c>
      <c r="C615" s="180"/>
      <c r="D615" s="180">
        <v>16</v>
      </c>
      <c r="E615" s="180">
        <v>9</v>
      </c>
      <c r="F615" s="180"/>
      <c r="G615" s="180">
        <f>SUM(C615:F615)</f>
      </c>
      <c r="H615" s="182">
        <v>4800</v>
      </c>
      <c r="I615" s="125">
        <f>G615*H615</f>
      </c>
      <c r="J615" s="125">
        <f>I615*0.1</f>
      </c>
      <c r="K615" s="125">
        <f>SUM(I615:J615)</f>
      </c>
      <c r="L615" s="175"/>
      <c r="M615" s="87"/>
      <c r="N615" s="87"/>
      <c r="O615" s="87"/>
      <c r="P615" s="87"/>
      <c r="Q615" s="87"/>
      <c r="R615" s="87"/>
      <c r="S615" s="87"/>
      <c r="T615" s="87"/>
    </row>
    <row x14ac:dyDescent="0.25" r="616" customHeight="1" ht="17.25">
      <c r="A616" s="178">
        <f>A615</f>
        <v>25569.375</v>
      </c>
      <c r="B616" s="179" t="s">
        <v>17</v>
      </c>
      <c r="C616" s="180"/>
      <c r="D616" s="180">
        <v>37</v>
      </c>
      <c r="E616" s="180">
        <v>15</v>
      </c>
      <c r="F616" s="180"/>
      <c r="G616" s="180">
        <f>SUM(C616:F616)</f>
      </c>
      <c r="H616" s="182">
        <v>6500</v>
      </c>
      <c r="I616" s="125">
        <f>G616*H616</f>
      </c>
      <c r="J616" s="125">
        <f>I616*0.1</f>
      </c>
      <c r="K616" s="125">
        <f>SUM(I616:J616)</f>
      </c>
      <c r="L616" s="175"/>
      <c r="M616" s="87"/>
      <c r="N616" s="87"/>
      <c r="O616" s="87"/>
      <c r="P616" s="87"/>
      <c r="Q616" s="87"/>
      <c r="R616" s="87"/>
      <c r="S616" s="87"/>
      <c r="T616" s="87"/>
    </row>
    <row x14ac:dyDescent="0.25" r="617" customHeight="1" ht="17.25">
      <c r="A617" s="178">
        <f>A616</f>
        <v>25569.375</v>
      </c>
      <c r="B617" s="186" t="s">
        <v>148</v>
      </c>
      <c r="C617" s="180"/>
      <c r="D617" s="180">
        <v>2</v>
      </c>
      <c r="E617" s="180"/>
      <c r="F617" s="180"/>
      <c r="G617" s="180">
        <f>SUM(C617:F617)</f>
      </c>
      <c r="H617" s="182">
        <v>6000</v>
      </c>
      <c r="I617" s="125">
        <f>G617*H617</f>
      </c>
      <c r="J617" s="125">
        <f>I617*0.1</f>
      </c>
      <c r="K617" s="125">
        <f>SUM(I617:J617)</f>
      </c>
      <c r="L617" s="175"/>
      <c r="M617" s="87"/>
      <c r="N617" s="87"/>
      <c r="O617" s="87"/>
      <c r="P617" s="87"/>
      <c r="Q617" s="87"/>
      <c r="R617" s="87"/>
      <c r="S617" s="87"/>
      <c r="T617" s="87"/>
    </row>
    <row x14ac:dyDescent="0.25" r="618" customHeight="1" ht="17.25">
      <c r="A618" s="178">
        <f>A617</f>
        <v>25569.375</v>
      </c>
      <c r="B618" s="179" t="s">
        <v>29</v>
      </c>
      <c r="C618" s="188">
        <v>13</v>
      </c>
      <c r="D618" s="180">
        <v>15</v>
      </c>
      <c r="E618" s="180">
        <v>14</v>
      </c>
      <c r="F618" s="180"/>
      <c r="G618" s="180">
        <f>SUM(C618:F618)</f>
      </c>
      <c r="H618" s="182">
        <v>5500</v>
      </c>
      <c r="I618" s="125">
        <f>G618*H618</f>
      </c>
      <c r="J618" s="125">
        <f>I618*0.1</f>
      </c>
      <c r="K618" s="125">
        <f>SUM(I618:J618)</f>
      </c>
      <c r="L618" s="175"/>
      <c r="M618" s="87"/>
      <c r="N618" s="87"/>
      <c r="O618" s="87"/>
      <c r="P618" s="87"/>
      <c r="Q618" s="87"/>
      <c r="R618" s="87"/>
      <c r="S618" s="87"/>
      <c r="T618" s="87"/>
    </row>
    <row x14ac:dyDescent="0.25" r="619" customHeight="1" ht="17.25">
      <c r="A619" s="178">
        <f>A618</f>
        <v>25569.375</v>
      </c>
      <c r="B619" s="179" t="s">
        <v>15</v>
      </c>
      <c r="C619" s="180"/>
      <c r="D619" s="180">
        <v>17</v>
      </c>
      <c r="E619" s="180">
        <v>5</v>
      </c>
      <c r="F619" s="180"/>
      <c r="G619" s="180">
        <f>SUM(C619:F619)</f>
      </c>
      <c r="H619" s="182">
        <v>4800</v>
      </c>
      <c r="I619" s="125">
        <f>G619*H619</f>
      </c>
      <c r="J619" s="125">
        <f>I619*0.1</f>
      </c>
      <c r="K619" s="125">
        <f>SUM(I619:J619)</f>
      </c>
      <c r="L619" s="175"/>
      <c r="M619" s="87"/>
      <c r="N619" s="87"/>
      <c r="O619" s="87"/>
      <c r="P619" s="87"/>
      <c r="Q619" s="87"/>
      <c r="R619" s="87"/>
      <c r="S619" s="87"/>
      <c r="T619" s="87"/>
    </row>
    <row x14ac:dyDescent="0.25" r="620" customHeight="1" ht="17.25">
      <c r="A620" s="178">
        <f>A619</f>
        <v>25569.375</v>
      </c>
      <c r="B620" s="179" t="s">
        <v>21</v>
      </c>
      <c r="C620" s="188">
        <v>7</v>
      </c>
      <c r="D620" s="180">
        <v>13</v>
      </c>
      <c r="E620" s="180"/>
      <c r="F620" s="180"/>
      <c r="G620" s="180">
        <f>SUM(C620:F620)</f>
      </c>
      <c r="H620" s="182">
        <v>5500</v>
      </c>
      <c r="I620" s="125">
        <f>G620*H620</f>
      </c>
      <c r="J620" s="125">
        <f>I620*0.1</f>
      </c>
      <c r="K620" s="125">
        <f>SUM(I620:J620)</f>
      </c>
      <c r="L620" s="175"/>
      <c r="M620" s="87"/>
      <c r="N620" s="87"/>
      <c r="O620" s="87"/>
      <c r="P620" s="87"/>
      <c r="Q620" s="87"/>
      <c r="R620" s="87"/>
      <c r="S620" s="87"/>
      <c r="T620" s="87"/>
    </row>
    <row x14ac:dyDescent="0.25" r="621" customHeight="1" ht="17.25">
      <c r="A621" s="178">
        <f>A620</f>
        <v>25569.375</v>
      </c>
      <c r="B621" s="179" t="s">
        <v>52</v>
      </c>
      <c r="C621" s="180"/>
      <c r="D621" s="180">
        <v>18</v>
      </c>
      <c r="E621" s="180">
        <v>11</v>
      </c>
      <c r="F621" s="180"/>
      <c r="G621" s="180">
        <f>SUM(C621:F621)</f>
      </c>
      <c r="H621" s="182">
        <v>5500</v>
      </c>
      <c r="I621" s="125">
        <f>G621*H621</f>
      </c>
      <c r="J621" s="125">
        <f>I621*0.1</f>
      </c>
      <c r="K621" s="125">
        <f>SUM(I621:J621)</f>
      </c>
      <c r="L621" s="175"/>
      <c r="M621" s="87"/>
      <c r="N621" s="87"/>
      <c r="O621" s="87"/>
      <c r="P621" s="87"/>
      <c r="Q621" s="87"/>
      <c r="R621" s="87"/>
      <c r="S621" s="87"/>
      <c r="T621" s="87"/>
    </row>
    <row x14ac:dyDescent="0.25" r="622" customHeight="1" ht="17.25">
      <c r="A622" s="178">
        <f>A621</f>
        <v>25569.375</v>
      </c>
      <c r="B622" s="186" t="s">
        <v>61</v>
      </c>
      <c r="C622" s="180"/>
      <c r="D622" s="180">
        <v>6</v>
      </c>
      <c r="E622" s="180"/>
      <c r="F622" s="180"/>
      <c r="G622" s="180">
        <f>SUM(C622:F622)</f>
      </c>
      <c r="H622" s="182">
        <v>5500</v>
      </c>
      <c r="I622" s="125">
        <f>G622*H622</f>
      </c>
      <c r="J622" s="125">
        <f>I622*0.1</f>
      </c>
      <c r="K622" s="125">
        <f>SUM(I622:J622)</f>
      </c>
      <c r="L622" s="175"/>
      <c r="M622" s="87"/>
      <c r="N622" s="87"/>
      <c r="O622" s="87"/>
      <c r="P622" s="87"/>
      <c r="Q622" s="87"/>
      <c r="R622" s="87"/>
      <c r="S622" s="87"/>
      <c r="T622" s="87"/>
    </row>
    <row x14ac:dyDescent="0.25" r="623" customHeight="1" ht="17.25">
      <c r="A623" s="178">
        <f>A622</f>
        <v>25569.375</v>
      </c>
      <c r="B623" s="179" t="s">
        <v>33</v>
      </c>
      <c r="C623" s="180"/>
      <c r="D623" s="180">
        <v>5</v>
      </c>
      <c r="E623" s="180"/>
      <c r="F623" s="180"/>
      <c r="G623" s="180">
        <f>SUM(C623:F623)</f>
      </c>
      <c r="H623" s="182">
        <v>5500</v>
      </c>
      <c r="I623" s="125">
        <f>G623*H623</f>
      </c>
      <c r="J623" s="125">
        <f>I623*0.1</f>
      </c>
      <c r="K623" s="125">
        <f>SUM(I623:J623)</f>
      </c>
      <c r="L623" s="175"/>
      <c r="M623" s="87"/>
      <c r="N623" s="87"/>
      <c r="O623" s="87"/>
      <c r="P623" s="87"/>
      <c r="Q623" s="87"/>
      <c r="R623" s="87"/>
      <c r="S623" s="87"/>
      <c r="T623" s="87"/>
    </row>
    <row x14ac:dyDescent="0.25" r="624" customHeight="1" ht="17.25">
      <c r="A624" s="178">
        <f>A623</f>
        <v>25569.375</v>
      </c>
      <c r="B624" s="186" t="s">
        <v>37</v>
      </c>
      <c r="C624" s="180"/>
      <c r="D624" s="180">
        <v>6</v>
      </c>
      <c r="E624" s="180"/>
      <c r="F624" s="180"/>
      <c r="G624" s="180">
        <f>SUM(C624:F624)</f>
      </c>
      <c r="H624" s="182">
        <v>6500</v>
      </c>
      <c r="I624" s="125">
        <f>G624*H624</f>
      </c>
      <c r="J624" s="125">
        <f>I624*0.1</f>
      </c>
      <c r="K624" s="125">
        <f>SUM(I624:J624)</f>
      </c>
      <c r="L624" s="175"/>
      <c r="M624" s="87"/>
      <c r="N624" s="87"/>
      <c r="O624" s="87"/>
      <c r="P624" s="87"/>
      <c r="Q624" s="87"/>
      <c r="R624" s="87"/>
      <c r="S624" s="87"/>
      <c r="T624" s="87"/>
    </row>
    <row x14ac:dyDescent="0.25" r="625" customHeight="1" ht="17.25">
      <c r="A625" s="178">
        <f>A624</f>
        <v>25569.375</v>
      </c>
      <c r="B625" s="186" t="s">
        <v>64</v>
      </c>
      <c r="C625" s="180"/>
      <c r="D625" s="180"/>
      <c r="E625" s="180"/>
      <c r="F625" s="180"/>
      <c r="G625" s="180">
        <f>SUM(C625:F625)</f>
      </c>
      <c r="H625" s="182">
        <v>5500</v>
      </c>
      <c r="I625" s="125">
        <f>G625*H625</f>
      </c>
      <c r="J625" s="125">
        <f>I625*0.1</f>
      </c>
      <c r="K625" s="125">
        <f>SUM(I625:J625)</f>
      </c>
      <c r="L625" s="175"/>
      <c r="M625" s="87"/>
      <c r="N625" s="87"/>
      <c r="O625" s="87"/>
      <c r="P625" s="87"/>
      <c r="Q625" s="87"/>
      <c r="R625" s="87"/>
      <c r="S625" s="87"/>
      <c r="T625" s="87"/>
    </row>
    <row x14ac:dyDescent="0.25" r="626" customHeight="1" ht="17.25">
      <c r="A626" s="178">
        <f>A625</f>
        <v>25569.375</v>
      </c>
      <c r="B626" s="179" t="s">
        <v>25</v>
      </c>
      <c r="C626" s="180"/>
      <c r="D626" s="180">
        <v>20</v>
      </c>
      <c r="E626" s="180"/>
      <c r="F626" s="180"/>
      <c r="G626" s="180">
        <f>SUM(C626:F626)</f>
      </c>
      <c r="H626" s="182">
        <v>6000</v>
      </c>
      <c r="I626" s="125">
        <f>G626*H626</f>
      </c>
      <c r="J626" s="125">
        <f>I626*0.1</f>
      </c>
      <c r="K626" s="125">
        <f>SUM(I626:J626)</f>
      </c>
      <c r="L626" s="175"/>
      <c r="M626" s="87"/>
      <c r="N626" s="87"/>
      <c r="O626" s="87"/>
      <c r="P626" s="87"/>
      <c r="Q626" s="87"/>
      <c r="R626" s="87"/>
      <c r="S626" s="87"/>
      <c r="T626" s="87"/>
    </row>
    <row x14ac:dyDescent="0.25" r="627" customHeight="1" ht="17.25">
      <c r="A627" s="178">
        <f>A626</f>
        <v>25569.375</v>
      </c>
      <c r="B627" s="186" t="s">
        <v>76</v>
      </c>
      <c r="C627" s="188"/>
      <c r="D627" s="180">
        <v>25</v>
      </c>
      <c r="E627" s="180">
        <v>15</v>
      </c>
      <c r="F627" s="180"/>
      <c r="G627" s="180">
        <f>SUM(C627:F627)</f>
      </c>
      <c r="H627" s="125">
        <v>6000</v>
      </c>
      <c r="I627" s="125">
        <f>G627*H627</f>
      </c>
      <c r="J627" s="125">
        <f>I627*0.1</f>
      </c>
      <c r="K627" s="125">
        <f>SUM(I627:J627)</f>
      </c>
      <c r="L627" s="175"/>
      <c r="M627" s="87"/>
      <c r="N627" s="87"/>
      <c r="O627" s="87"/>
      <c r="P627" s="87"/>
      <c r="Q627" s="87"/>
      <c r="R627" s="87"/>
      <c r="S627" s="87"/>
      <c r="T627" s="87"/>
    </row>
    <row x14ac:dyDescent="0.25" r="628" customHeight="1" ht="17.25">
      <c r="A628" s="178">
        <f>A627</f>
        <v>25569.375</v>
      </c>
      <c r="B628" s="186" t="s">
        <v>149</v>
      </c>
      <c r="C628" s="180"/>
      <c r="D628" s="180">
        <v>90</v>
      </c>
      <c r="E628" s="181">
        <v>21</v>
      </c>
      <c r="F628" s="180">
        <v>4</v>
      </c>
      <c r="G628" s="180">
        <f>SUM(C628:F628)</f>
      </c>
      <c r="H628" s="125">
        <v>6000</v>
      </c>
      <c r="I628" s="125">
        <f>G628*H628</f>
      </c>
      <c r="J628" s="125">
        <f>I628*0.1</f>
      </c>
      <c r="K628" s="125">
        <f>SUM(I628:J628)</f>
      </c>
      <c r="L628" s="175"/>
      <c r="M628" s="87"/>
      <c r="N628" s="87"/>
      <c r="O628" s="87"/>
      <c r="P628" s="87"/>
      <c r="Q628" s="87"/>
      <c r="R628" s="87"/>
      <c r="S628" s="87"/>
      <c r="T628" s="87"/>
    </row>
    <row x14ac:dyDescent="0.25" r="629" customHeight="1" ht="17.25">
      <c r="A629" s="178">
        <f>A628</f>
        <v>25569.375</v>
      </c>
      <c r="B629" s="186" t="s">
        <v>43</v>
      </c>
      <c r="C629" s="180"/>
      <c r="D629" s="180">
        <v>0</v>
      </c>
      <c r="E629" s="180">
        <v>9</v>
      </c>
      <c r="F629" s="180"/>
      <c r="G629" s="180">
        <f>SUM(C629:F629)</f>
      </c>
      <c r="H629" s="125">
        <v>6000</v>
      </c>
      <c r="I629" s="125">
        <f>G629*H629</f>
      </c>
      <c r="J629" s="125">
        <f>I629*0.1</f>
      </c>
      <c r="K629" s="125">
        <f>SUM(I629:J629)</f>
      </c>
      <c r="L629" s="175"/>
      <c r="M629" s="87"/>
      <c r="N629" s="87"/>
      <c r="O629" s="87"/>
      <c r="P629" s="87"/>
      <c r="Q629" s="87"/>
      <c r="R629" s="87"/>
      <c r="S629" s="87"/>
      <c r="T629" s="87"/>
    </row>
    <row x14ac:dyDescent="0.25" r="630" customHeight="1" ht="17.25">
      <c r="A630" s="178">
        <f>A629</f>
        <v>25569.375</v>
      </c>
      <c r="B630" s="186" t="s">
        <v>18</v>
      </c>
      <c r="C630" s="180"/>
      <c r="D630" s="180"/>
      <c r="E630" s="180"/>
      <c r="F630" s="180"/>
      <c r="G630" s="180">
        <f>SUM(C630:F630)</f>
      </c>
      <c r="H630" s="125">
        <v>6000</v>
      </c>
      <c r="I630" s="125">
        <f>G630*H630</f>
      </c>
      <c r="J630" s="125">
        <f>I630*0.1</f>
      </c>
      <c r="K630" s="125">
        <f>SUM(I630:J630)</f>
      </c>
      <c r="L630" s="175"/>
      <c r="M630" s="87"/>
      <c r="N630" s="87"/>
      <c r="O630" s="87"/>
      <c r="P630" s="87"/>
      <c r="Q630" s="87"/>
      <c r="R630" s="87"/>
      <c r="S630" s="87"/>
      <c r="T630" s="87"/>
    </row>
    <row x14ac:dyDescent="0.25" r="631" customHeight="1" ht="17.25">
      <c r="A631" s="178">
        <f>A630</f>
        <v>25569.375</v>
      </c>
      <c r="B631" s="186" t="s">
        <v>82</v>
      </c>
      <c r="C631" s="188">
        <v>12</v>
      </c>
      <c r="D631" s="180">
        <v>25</v>
      </c>
      <c r="E631" s="180">
        <v>9</v>
      </c>
      <c r="F631" s="180">
        <v>7</v>
      </c>
      <c r="G631" s="180">
        <f>SUM(C631:F631)</f>
      </c>
      <c r="H631" s="125">
        <v>5000</v>
      </c>
      <c r="I631" s="125">
        <f>G631*H631</f>
      </c>
      <c r="J631" s="125">
        <f>I631*0.1</f>
      </c>
      <c r="K631" s="125">
        <f>SUM(I631:J631)</f>
      </c>
      <c r="L631" s="175"/>
      <c r="M631" s="87"/>
      <c r="N631" s="87"/>
      <c r="O631" s="87"/>
      <c r="P631" s="87"/>
      <c r="Q631" s="87"/>
      <c r="R631" s="87"/>
      <c r="S631" s="87"/>
      <c r="T631" s="87"/>
    </row>
    <row x14ac:dyDescent="0.25" r="632" customHeight="1" ht="17.25">
      <c r="A632" s="178">
        <f>A631</f>
        <v>25569.375</v>
      </c>
      <c r="B632" s="186" t="s">
        <v>151</v>
      </c>
      <c r="C632" s="180"/>
      <c r="D632" s="180">
        <v>12</v>
      </c>
      <c r="E632" s="180"/>
      <c r="F632" s="180"/>
      <c r="G632" s="180">
        <f>SUM(C632:F632)</f>
      </c>
      <c r="H632" s="125">
        <v>5000</v>
      </c>
      <c r="I632" s="125">
        <f>G632*H632</f>
      </c>
      <c r="J632" s="125">
        <f>I632*0.1</f>
      </c>
      <c r="K632" s="125">
        <f>SUM(I632:J632)</f>
      </c>
      <c r="L632" s="175"/>
      <c r="M632" s="87"/>
      <c r="N632" s="87"/>
      <c r="O632" s="87"/>
      <c r="P632" s="87"/>
      <c r="Q632" s="87"/>
      <c r="R632" s="87"/>
      <c r="S632" s="87"/>
      <c r="T632" s="87"/>
    </row>
    <row x14ac:dyDescent="0.25" r="633" customHeight="1" ht="17.25">
      <c r="A633" s="178">
        <f>A632</f>
        <v>25569.375</v>
      </c>
      <c r="B633" s="186" t="s">
        <v>23</v>
      </c>
      <c r="C633" s="180"/>
      <c r="D633" s="180">
        <v>13</v>
      </c>
      <c r="E633" s="180"/>
      <c r="F633" s="180"/>
      <c r="G633" s="180">
        <f>SUM(C633:F633)</f>
      </c>
      <c r="H633" s="125">
        <v>6000</v>
      </c>
      <c r="I633" s="125">
        <f>G633*H633</f>
      </c>
      <c r="J633" s="125">
        <f>I633*0.1</f>
      </c>
      <c r="K633" s="125">
        <f>SUM(I633:J633)</f>
      </c>
      <c r="L633" s="175"/>
      <c r="M633" s="87"/>
      <c r="N633" s="87"/>
      <c r="O633" s="87"/>
      <c r="P633" s="87"/>
      <c r="Q633" s="87"/>
      <c r="R633" s="87"/>
      <c r="S633" s="87"/>
      <c r="T633" s="87"/>
    </row>
    <row x14ac:dyDescent="0.25" r="634" customHeight="1" ht="17.25">
      <c r="A634" s="178">
        <f>A633</f>
        <v>25569.375</v>
      </c>
      <c r="B634" s="186" t="s">
        <v>40</v>
      </c>
      <c r="C634" s="180"/>
      <c r="D634" s="180">
        <v>14</v>
      </c>
      <c r="E634" s="180"/>
      <c r="F634" s="180"/>
      <c r="G634" s="180">
        <f>SUM(C634:F634)</f>
      </c>
      <c r="H634" s="125">
        <v>6500</v>
      </c>
      <c r="I634" s="125">
        <f>G634*H634</f>
      </c>
      <c r="J634" s="125">
        <f>I634*0.1</f>
      </c>
      <c r="K634" s="125">
        <f>SUM(I634:J634)</f>
      </c>
      <c r="L634" s="175"/>
      <c r="M634" s="87"/>
      <c r="N634" s="87"/>
      <c r="O634" s="87"/>
      <c r="P634" s="87"/>
      <c r="Q634" s="87"/>
      <c r="R634" s="87"/>
      <c r="S634" s="87"/>
      <c r="T634" s="87"/>
    </row>
    <row x14ac:dyDescent="0.25" r="635" customHeight="1" ht="17.25">
      <c r="A635" s="178">
        <f>A634</f>
        <v>25569.375</v>
      </c>
      <c r="B635" s="186" t="s">
        <v>86</v>
      </c>
      <c r="C635" s="180"/>
      <c r="D635" s="180">
        <v>19</v>
      </c>
      <c r="E635" s="180">
        <v>6</v>
      </c>
      <c r="F635" s="180">
        <v>5</v>
      </c>
      <c r="G635" s="180">
        <f>SUM(C635:F635)</f>
      </c>
      <c r="H635" s="125">
        <v>6000</v>
      </c>
      <c r="I635" s="125">
        <f>G635*H635</f>
      </c>
      <c r="J635" s="125">
        <f>I635*0.1</f>
      </c>
      <c r="K635" s="125">
        <f>SUM(I635:J635)</f>
      </c>
      <c r="L635" s="175"/>
      <c r="M635" s="87"/>
      <c r="N635" s="87"/>
      <c r="O635" s="87"/>
      <c r="P635" s="87"/>
      <c r="Q635" s="87"/>
      <c r="R635" s="87"/>
      <c r="S635" s="87"/>
      <c r="T635" s="87"/>
    </row>
    <row x14ac:dyDescent="0.25" r="636" customHeight="1" ht="17.25">
      <c r="A636" s="178">
        <f>A635</f>
        <v>25569.375</v>
      </c>
      <c r="B636" s="186" t="s">
        <v>152</v>
      </c>
      <c r="C636" s="180"/>
      <c r="D636" s="180">
        <v>0</v>
      </c>
      <c r="E636" s="180"/>
      <c r="F636" s="180"/>
      <c r="G636" s="180">
        <f>SUM(C636:F636)</f>
      </c>
      <c r="H636" s="125">
        <v>6000</v>
      </c>
      <c r="I636" s="125">
        <f>G636*H636</f>
      </c>
      <c r="J636" s="125">
        <f>I636*0.1</f>
      </c>
      <c r="K636" s="125">
        <f>SUM(I636:J636)</f>
      </c>
      <c r="L636" s="175"/>
      <c r="M636" s="87"/>
      <c r="N636" s="87"/>
      <c r="O636" s="87"/>
      <c r="P636" s="87"/>
      <c r="Q636" s="87"/>
      <c r="R636" s="87"/>
      <c r="S636" s="87"/>
      <c r="T636" s="87"/>
    </row>
    <row x14ac:dyDescent="0.25" r="637" customHeight="1" ht="17.25">
      <c r="A637" s="178">
        <f>A636</f>
        <v>25569.375</v>
      </c>
      <c r="B637" s="186" t="s">
        <v>153</v>
      </c>
      <c r="C637" s="180"/>
      <c r="D637" s="180">
        <v>10</v>
      </c>
      <c r="E637" s="180"/>
      <c r="F637" s="180"/>
      <c r="G637" s="180">
        <f>SUM(C637:F637)</f>
      </c>
      <c r="H637" s="125">
        <v>6000</v>
      </c>
      <c r="I637" s="125">
        <f>G637*H637</f>
      </c>
      <c r="J637" s="125">
        <f>I637*0.1</f>
      </c>
      <c r="K637" s="125">
        <f>SUM(I637:J637)</f>
      </c>
      <c r="L637" s="175"/>
      <c r="M637" s="87"/>
      <c r="N637" s="87"/>
      <c r="O637" s="87"/>
      <c r="P637" s="87"/>
      <c r="Q637" s="87"/>
      <c r="R637" s="87"/>
      <c r="S637" s="87"/>
      <c r="T637" s="87"/>
    </row>
    <row x14ac:dyDescent="0.25" r="638" customHeight="1" ht="17.25">
      <c r="A638" s="178">
        <f>A637</f>
        <v>25569.375</v>
      </c>
      <c r="B638" s="186" t="s">
        <v>46</v>
      </c>
      <c r="C638" s="180">
        <v>8</v>
      </c>
      <c r="D638" s="180">
        <v>15</v>
      </c>
      <c r="E638" s="180"/>
      <c r="F638" s="180"/>
      <c r="G638" s="180">
        <f>SUM(C638:F638)</f>
      </c>
      <c r="H638" s="125">
        <v>5500</v>
      </c>
      <c r="I638" s="125">
        <f>G638*H638</f>
      </c>
      <c r="J638" s="125">
        <f>I638*0.1</f>
      </c>
      <c r="K638" s="125">
        <f>SUM(I638:J638)</f>
      </c>
      <c r="L638" s="175"/>
      <c r="M638" s="87"/>
      <c r="N638" s="87"/>
      <c r="O638" s="87"/>
      <c r="P638" s="87"/>
      <c r="Q638" s="87"/>
      <c r="R638" s="87"/>
      <c r="S638" s="87"/>
      <c r="T638" s="87"/>
    </row>
    <row x14ac:dyDescent="0.25" r="639" customHeight="1" ht="17.25">
      <c r="A639" s="178">
        <f>A638</f>
        <v>25569.375</v>
      </c>
      <c r="B639" s="186" t="s">
        <v>154</v>
      </c>
      <c r="C639" s="180"/>
      <c r="D639" s="180">
        <v>19</v>
      </c>
      <c r="E639" s="180"/>
      <c r="F639" s="180"/>
      <c r="G639" s="180">
        <f>SUM(C639:F639)</f>
      </c>
      <c r="H639" s="125">
        <v>6500</v>
      </c>
      <c r="I639" s="125">
        <f>G639*H639</f>
      </c>
      <c r="J639" s="125">
        <f>I639*0.1</f>
      </c>
      <c r="K639" s="125">
        <f>SUM(I639:J639)</f>
      </c>
      <c r="L639" s="175"/>
      <c r="M639" s="87"/>
      <c r="N639" s="87"/>
      <c r="O639" s="87"/>
      <c r="P639" s="87"/>
      <c r="Q639" s="87"/>
      <c r="R639" s="87"/>
      <c r="S639" s="87"/>
      <c r="T639" s="87"/>
    </row>
    <row x14ac:dyDescent="0.25" r="640" customHeight="1" ht="17.25">
      <c r="A640" s="178">
        <f>A639</f>
        <v>25569.375</v>
      </c>
      <c r="B640" s="186"/>
      <c r="C640" s="180"/>
      <c r="D640" s="180"/>
      <c r="E640" s="180"/>
      <c r="F640" s="180"/>
      <c r="G640" s="180">
        <f>SUM(C640:F640)</f>
      </c>
      <c r="H640" s="125"/>
      <c r="I640" s="125">
        <f>G640*H640</f>
      </c>
      <c r="J640" s="125">
        <f>I640*0.1</f>
      </c>
      <c r="K640" s="125">
        <f>SUM(I640:J640)</f>
      </c>
      <c r="L640" s="175"/>
      <c r="M640" s="87"/>
      <c r="N640" s="87"/>
      <c r="O640" s="87"/>
      <c r="P640" s="87"/>
      <c r="Q640" s="87"/>
      <c r="R640" s="87"/>
      <c r="S640" s="87"/>
      <c r="T640" s="87"/>
    </row>
    <row x14ac:dyDescent="0.25" r="641" customHeight="1" ht="17.25">
      <c r="A641" s="178">
        <f>A640</f>
        <v>25569.375</v>
      </c>
      <c r="B641" s="179"/>
      <c r="C641" s="180"/>
      <c r="D641" s="180"/>
      <c r="E641" s="180"/>
      <c r="F641" s="180"/>
      <c r="G641" s="180">
        <f>SUM(C641:F641)</f>
      </c>
      <c r="H641" s="125"/>
      <c r="I641" s="125">
        <f>G641*H641</f>
      </c>
      <c r="J641" s="125">
        <f>I641*0.1</f>
      </c>
      <c r="K641" s="125">
        <f>SUM(I641:J641)</f>
      </c>
      <c r="L641" s="175"/>
      <c r="M641" s="87"/>
      <c r="N641" s="87"/>
      <c r="O641" s="87"/>
      <c r="P641" s="87"/>
      <c r="Q641" s="87"/>
      <c r="R641" s="87"/>
      <c r="S641" s="87"/>
      <c r="T641" s="87"/>
    </row>
    <row x14ac:dyDescent="0.25" r="642" customHeight="1" ht="17.25">
      <c r="A642" s="189">
        <f>A641</f>
        <v>25569.375</v>
      </c>
      <c r="B642" s="190" t="s">
        <v>155</v>
      </c>
      <c r="C642" s="191">
        <f>SUM(C599:C641)</f>
      </c>
      <c r="D642" s="191">
        <f>SUM(D599:D641)</f>
      </c>
      <c r="E642" s="191">
        <f>SUM(E599:E641)</f>
      </c>
      <c r="F642" s="191">
        <f>SUM(F599:F641)</f>
      </c>
      <c r="G642" s="191">
        <f>SUM(G599:G641)</f>
      </c>
      <c r="H642" s="191"/>
      <c r="I642" s="191">
        <f>SUM(I599:I641)</f>
      </c>
      <c r="J642" s="191">
        <f>I642*0.1</f>
      </c>
      <c r="K642" s="191">
        <f>SUM(K599:K641)</f>
      </c>
      <c r="L642" s="175"/>
      <c r="M642" s="87"/>
      <c r="N642" s="87"/>
      <c r="O642" s="87"/>
      <c r="P642" s="87"/>
      <c r="Q642" s="87"/>
      <c r="R642" s="87"/>
      <c r="S642" s="87"/>
      <c r="T642" s="87"/>
    </row>
    <row x14ac:dyDescent="0.25" r="643" customHeight="1" ht="17.25">
      <c r="A643" s="178">
        <f>A642</f>
        <v>25569.375</v>
      </c>
      <c r="B643" s="186" t="s">
        <v>113</v>
      </c>
      <c r="C643" s="180"/>
      <c r="D643" s="180">
        <v>34</v>
      </c>
      <c r="E643" s="180">
        <v>33</v>
      </c>
      <c r="F643" s="180"/>
      <c r="G643" s="180">
        <f>SUM(C643:F643)</f>
      </c>
      <c r="H643" s="125">
        <v>6500</v>
      </c>
      <c r="I643" s="125">
        <f>G643*H643</f>
      </c>
      <c r="J643" s="185"/>
      <c r="K643" s="125">
        <f>SUM(I643:J643)</f>
      </c>
      <c r="L643" s="175"/>
      <c r="M643" s="87"/>
      <c r="N643" s="87"/>
      <c r="O643" s="87"/>
      <c r="P643" s="87"/>
      <c r="Q643" s="87"/>
      <c r="R643" s="87"/>
      <c r="S643" s="87"/>
      <c r="T643" s="87"/>
    </row>
    <row x14ac:dyDescent="0.25" r="644" customHeight="1" ht="17.25">
      <c r="A644" s="178">
        <f>A643</f>
        <v>25569.375</v>
      </c>
      <c r="B644" s="186" t="s">
        <v>156</v>
      </c>
      <c r="C644" s="180"/>
      <c r="D644" s="180">
        <v>10</v>
      </c>
      <c r="E644" s="180">
        <v>6</v>
      </c>
      <c r="F644" s="180"/>
      <c r="G644" s="180">
        <f>SUM(C644:F644)</f>
      </c>
      <c r="H644" s="125">
        <v>6500</v>
      </c>
      <c r="I644" s="125">
        <f>G644*H644</f>
      </c>
      <c r="J644" s="185"/>
      <c r="K644" s="125">
        <f>SUM(I644:J644)</f>
      </c>
      <c r="L644" s="175"/>
      <c r="M644" s="87"/>
      <c r="N644" s="87"/>
      <c r="O644" s="87"/>
      <c r="P644" s="87"/>
      <c r="Q644" s="87"/>
      <c r="R644" s="87"/>
      <c r="S644" s="87"/>
      <c r="T644" s="87"/>
    </row>
    <row x14ac:dyDescent="0.25" r="645" customHeight="1" ht="17.25">
      <c r="A645" s="178">
        <f>A644</f>
        <v>25569.375</v>
      </c>
      <c r="B645" s="186" t="s">
        <v>112</v>
      </c>
      <c r="C645" s="180"/>
      <c r="D645" s="180">
        <v>6</v>
      </c>
      <c r="E645" s="180">
        <v>2</v>
      </c>
      <c r="F645" s="180"/>
      <c r="G645" s="180">
        <f>SUM(C645:F645)</f>
      </c>
      <c r="H645" s="125">
        <v>6900</v>
      </c>
      <c r="I645" s="125">
        <f>G645*H645</f>
      </c>
      <c r="J645" s="185"/>
      <c r="K645" s="125">
        <f>SUM(I645:J645)</f>
      </c>
      <c r="L645" s="175"/>
      <c r="M645" s="87"/>
      <c r="N645" s="87"/>
      <c r="O645" s="87"/>
      <c r="P645" s="87"/>
      <c r="Q645" s="87"/>
      <c r="R645" s="87"/>
      <c r="S645" s="87"/>
      <c r="T645" s="87"/>
    </row>
    <row x14ac:dyDescent="0.25" r="646" customHeight="1" ht="17.25">
      <c r="A646" s="178">
        <f>A645</f>
        <v>25569.375</v>
      </c>
      <c r="B646" s="179"/>
      <c r="C646" s="180"/>
      <c r="D646" s="180"/>
      <c r="E646" s="180"/>
      <c r="F646" s="180"/>
      <c r="G646" s="180">
        <f>SUM(C646:F646)</f>
      </c>
      <c r="H646" s="125"/>
      <c r="I646" s="125">
        <f>G646*H646</f>
      </c>
      <c r="J646" s="185"/>
      <c r="K646" s="125">
        <f>SUM(I646:J646)</f>
      </c>
      <c r="L646" s="175"/>
      <c r="M646" s="87"/>
      <c r="N646" s="87"/>
      <c r="O646" s="87"/>
      <c r="P646" s="87"/>
      <c r="Q646" s="87"/>
      <c r="R646" s="87"/>
      <c r="S646" s="87"/>
      <c r="T646" s="87"/>
    </row>
    <row x14ac:dyDescent="0.25" r="647" customHeight="1" ht="17.25">
      <c r="A647" s="178">
        <f>A646</f>
        <v>25569.375</v>
      </c>
      <c r="B647" s="179"/>
      <c r="C647" s="180"/>
      <c r="D647" s="180"/>
      <c r="E647" s="180"/>
      <c r="F647" s="180"/>
      <c r="G647" s="180">
        <f>SUM(C647:F647)</f>
      </c>
      <c r="H647" s="125"/>
      <c r="I647" s="125">
        <f>G647*H647</f>
      </c>
      <c r="J647" s="185"/>
      <c r="K647" s="125">
        <f>SUM(I647:J647)</f>
      </c>
      <c r="L647" s="175"/>
      <c r="M647" s="87"/>
      <c r="N647" s="87"/>
      <c r="O647" s="87"/>
      <c r="P647" s="87"/>
      <c r="Q647" s="87"/>
      <c r="R647" s="87"/>
      <c r="S647" s="87"/>
      <c r="T647" s="87"/>
    </row>
    <row x14ac:dyDescent="0.25" r="648" customHeight="1" ht="17.25">
      <c r="A648" s="178">
        <f>A647</f>
        <v>25569.375</v>
      </c>
      <c r="B648" s="179"/>
      <c r="C648" s="180"/>
      <c r="D648" s="180"/>
      <c r="E648" s="180"/>
      <c r="F648" s="180"/>
      <c r="G648" s="180">
        <f>SUM(C648:F648)</f>
      </c>
      <c r="H648" s="125"/>
      <c r="I648" s="125">
        <f>G648*H648</f>
      </c>
      <c r="J648" s="185"/>
      <c r="K648" s="125">
        <f>SUM(I648:J648)</f>
      </c>
      <c r="L648" s="175"/>
      <c r="M648" s="87"/>
      <c r="N648" s="87"/>
      <c r="O648" s="87"/>
      <c r="P648" s="87"/>
      <c r="Q648" s="87"/>
      <c r="R648" s="87"/>
      <c r="S648" s="87"/>
      <c r="T648" s="87"/>
    </row>
    <row x14ac:dyDescent="0.25" r="649" customHeight="1" ht="17.25">
      <c r="A649" s="178">
        <f>A648</f>
        <v>25569.375</v>
      </c>
      <c r="B649" s="179"/>
      <c r="C649" s="180"/>
      <c r="D649" s="180"/>
      <c r="E649" s="180"/>
      <c r="F649" s="180"/>
      <c r="G649" s="180">
        <f>SUM(C649:F649)</f>
      </c>
      <c r="H649" s="125"/>
      <c r="I649" s="125">
        <f>G649*H649</f>
      </c>
      <c r="J649" s="185"/>
      <c r="K649" s="125">
        <f>SUM(I649:J649)</f>
      </c>
      <c r="L649" s="175"/>
      <c r="M649" s="87"/>
      <c r="N649" s="87"/>
      <c r="O649" s="87"/>
      <c r="P649" s="87"/>
      <c r="Q649" s="87"/>
      <c r="R649" s="87"/>
      <c r="S649" s="87"/>
      <c r="T649" s="87"/>
    </row>
    <row x14ac:dyDescent="0.25" r="650" customHeight="1" ht="17.25">
      <c r="A650" s="178">
        <f>A649</f>
        <v>25569.375</v>
      </c>
      <c r="B650" s="179"/>
      <c r="C650" s="180"/>
      <c r="D650" s="180"/>
      <c r="E650" s="180"/>
      <c r="F650" s="180"/>
      <c r="G650" s="180">
        <f>SUM(C650:F650)</f>
      </c>
      <c r="H650" s="125"/>
      <c r="I650" s="125">
        <f>G650*H650</f>
      </c>
      <c r="J650" s="185"/>
      <c r="K650" s="125">
        <f>SUM(I650:J650)</f>
      </c>
      <c r="L650" s="175"/>
      <c r="M650" s="87"/>
      <c r="N650" s="87"/>
      <c r="O650" s="87"/>
      <c r="P650" s="87"/>
      <c r="Q650" s="87"/>
      <c r="R650" s="87"/>
      <c r="S650" s="87"/>
      <c r="T650" s="87"/>
    </row>
    <row x14ac:dyDescent="0.25" r="651" customHeight="1" ht="17.25">
      <c r="A651" s="189">
        <f>A650</f>
        <v>25569.375</v>
      </c>
      <c r="B651" s="190" t="s">
        <v>157</v>
      </c>
      <c r="C651" s="191">
        <f>SUM(C643:C650)</f>
      </c>
      <c r="D651" s="191">
        <f>SUM(D643:D650)</f>
      </c>
      <c r="E651" s="191">
        <f>SUM(E643:E650)</f>
      </c>
      <c r="F651" s="191">
        <f>SUM(F643:F650)</f>
      </c>
      <c r="G651" s="191">
        <f>SUM(G643:G650)</f>
      </c>
      <c r="H651" s="191"/>
      <c r="I651" s="191">
        <f>SUM(I643:I650)</f>
      </c>
      <c r="J651" s="191">
        <f>SUM(J643:J650)</f>
      </c>
      <c r="K651" s="191">
        <f>SUM(K643:K650)</f>
      </c>
      <c r="L651" s="175"/>
      <c r="M651" s="87"/>
      <c r="N651" s="87"/>
      <c r="O651" s="87"/>
      <c r="P651" s="87"/>
      <c r="Q651" s="87"/>
      <c r="R651" s="87"/>
      <c r="S651" s="87"/>
      <c r="T651" s="87"/>
    </row>
    <row x14ac:dyDescent="0.25" r="652" customHeight="1" ht="17.25" hidden="1">
      <c r="A652" s="172" t="s">
        <v>128</v>
      </c>
      <c r="B652" s="173" t="s">
        <v>2</v>
      </c>
      <c r="C652" s="174" t="s">
        <v>129</v>
      </c>
      <c r="D652" s="174" t="s">
        <v>130</v>
      </c>
      <c r="E652" s="174" t="s">
        <v>131</v>
      </c>
      <c r="F652" s="174" t="s">
        <v>132</v>
      </c>
      <c r="G652" s="174" t="s">
        <v>133</v>
      </c>
      <c r="H652" s="174" t="s">
        <v>7</v>
      </c>
      <c r="I652" s="174" t="s">
        <v>134</v>
      </c>
      <c r="J652" s="174" t="s">
        <v>90</v>
      </c>
      <c r="K652" s="174" t="s">
        <v>135</v>
      </c>
      <c r="L652" s="175"/>
      <c r="M652" s="87"/>
      <c r="N652" s="87"/>
      <c r="O652" s="87"/>
      <c r="P652" s="87"/>
      <c r="Q652" s="87"/>
      <c r="R652" s="87"/>
      <c r="S652" s="87"/>
      <c r="T652" s="87"/>
    </row>
    <row x14ac:dyDescent="0.25" r="653" customHeight="1" ht="17.25">
      <c r="A653" s="178">
        <f>A651+1</f>
        <v>25569.375</v>
      </c>
      <c r="B653" s="179" t="s">
        <v>137</v>
      </c>
      <c r="C653" s="180"/>
      <c r="D653" s="181"/>
      <c r="E653" s="180"/>
      <c r="F653" s="180"/>
      <c r="G653" s="180">
        <f>SUM(C653:F653)</f>
      </c>
      <c r="H653" s="182">
        <v>4500</v>
      </c>
      <c r="I653" s="125">
        <f>G653*H653</f>
      </c>
      <c r="J653" s="125">
        <f>I653*0.1</f>
      </c>
      <c r="K653" s="125">
        <f>SUM(I653:J653)</f>
      </c>
      <c r="L653" s="175"/>
      <c r="M653" s="87"/>
      <c r="N653" s="87"/>
      <c r="O653" s="87"/>
      <c r="P653" s="87"/>
      <c r="Q653" s="87"/>
      <c r="R653" s="87"/>
      <c r="S653" s="87"/>
      <c r="T653" s="87"/>
    </row>
    <row x14ac:dyDescent="0.25" r="654" customHeight="1" ht="17.25">
      <c r="A654" s="178">
        <f>A653</f>
        <v>25569.375</v>
      </c>
      <c r="B654" s="179" t="s">
        <v>13</v>
      </c>
      <c r="C654" s="180"/>
      <c r="D654" s="180"/>
      <c r="E654" s="180"/>
      <c r="F654" s="180"/>
      <c r="G654" s="180">
        <f>SUM(C654:F654)</f>
      </c>
      <c r="H654" s="182">
        <v>6000</v>
      </c>
      <c r="I654" s="125">
        <f>G654*H654</f>
      </c>
      <c r="J654" s="125">
        <f>I654*0.1</f>
      </c>
      <c r="K654" s="125">
        <f>SUM(I654:J654)</f>
      </c>
      <c r="L654" s="175"/>
      <c r="M654" s="87"/>
      <c r="N654" s="87"/>
      <c r="O654" s="87"/>
      <c r="P654" s="87"/>
      <c r="Q654" s="87"/>
      <c r="R654" s="87"/>
      <c r="S654" s="87"/>
      <c r="T654" s="87"/>
    </row>
    <row x14ac:dyDescent="0.25" r="655" customHeight="1" ht="17.25">
      <c r="A655" s="178">
        <f>A654</f>
        <v>25569.375</v>
      </c>
      <c r="B655" s="179" t="s">
        <v>58</v>
      </c>
      <c r="C655" s="183">
        <v>5</v>
      </c>
      <c r="D655" s="180">
        <v>5</v>
      </c>
      <c r="E655" s="180"/>
      <c r="F655" s="180"/>
      <c r="G655" s="180">
        <f>SUM(C655:F655)</f>
      </c>
      <c r="H655" s="182">
        <v>5500</v>
      </c>
      <c r="I655" s="125">
        <f>G655*H655</f>
      </c>
      <c r="J655" s="125">
        <f>I655*0.1</f>
      </c>
      <c r="K655" s="125">
        <f>SUM(I655:J655)</f>
      </c>
      <c r="L655" s="175"/>
      <c r="M655" s="87"/>
      <c r="N655" s="87"/>
      <c r="O655" s="87"/>
      <c r="P655" s="87"/>
      <c r="Q655" s="87"/>
      <c r="R655" s="87"/>
      <c r="S655" s="87"/>
      <c r="T655" s="87"/>
    </row>
    <row x14ac:dyDescent="0.25" r="656" customHeight="1" ht="17.25">
      <c r="A656" s="178">
        <f>A655</f>
        <v>25569.375</v>
      </c>
      <c r="B656" s="179" t="s">
        <v>147</v>
      </c>
      <c r="C656" s="183">
        <v>20</v>
      </c>
      <c r="D656" s="180">
        <v>4</v>
      </c>
      <c r="E656" s="180"/>
      <c r="F656" s="180"/>
      <c r="G656" s="180">
        <f>SUM(C656:F656)</f>
      </c>
      <c r="H656" s="182">
        <v>5000</v>
      </c>
      <c r="I656" s="125">
        <f>G656*H656</f>
      </c>
      <c r="J656" s="125">
        <f>I656*0.1</f>
      </c>
      <c r="K656" s="125">
        <f>SUM(I656:J656)</f>
      </c>
      <c r="L656" s="175"/>
      <c r="M656" s="87"/>
      <c r="N656" s="87"/>
      <c r="O656" s="87"/>
      <c r="P656" s="87"/>
      <c r="Q656" s="87"/>
      <c r="R656" s="87"/>
      <c r="S656" s="87"/>
      <c r="T656" s="87"/>
    </row>
    <row x14ac:dyDescent="0.25" r="657" customHeight="1" ht="17.25">
      <c r="A657" s="178">
        <f>A656</f>
        <v>25569.375</v>
      </c>
      <c r="B657" s="179" t="s">
        <v>27</v>
      </c>
      <c r="C657" s="180"/>
      <c r="D657" s="180"/>
      <c r="E657" s="180"/>
      <c r="F657" s="180"/>
      <c r="G657" s="180">
        <f>SUM(C657:F657)</f>
      </c>
      <c r="H657" s="182">
        <v>5500</v>
      </c>
      <c r="I657" s="125">
        <f>G657*H657</f>
      </c>
      <c r="J657" s="125">
        <f>I657*0.1</f>
      </c>
      <c r="K657" s="125">
        <f>SUM(I657:J657)</f>
      </c>
      <c r="L657" s="175"/>
      <c r="M657" s="87"/>
      <c r="N657" s="87"/>
      <c r="O657" s="87"/>
      <c r="P657" s="87"/>
      <c r="Q657" s="87"/>
      <c r="R657" s="87"/>
      <c r="S657" s="87"/>
      <c r="T657" s="87"/>
    </row>
    <row x14ac:dyDescent="0.25" r="658" customHeight="1" ht="17.25">
      <c r="A658" s="178">
        <f>A657</f>
        <v>25569.375</v>
      </c>
      <c r="B658" s="179" t="s">
        <v>20</v>
      </c>
      <c r="C658" s="180"/>
      <c r="D658" s="180"/>
      <c r="E658" s="180"/>
      <c r="F658" s="180"/>
      <c r="G658" s="180">
        <f>SUM(C658:F658)</f>
      </c>
      <c r="H658" s="182">
        <v>5500</v>
      </c>
      <c r="I658" s="125">
        <f>G658*H658</f>
      </c>
      <c r="J658" s="125">
        <f>I658*0.1</f>
      </c>
      <c r="K658" s="125">
        <f>SUM(I658:J658)</f>
      </c>
      <c r="L658" s="175"/>
      <c r="M658" s="87"/>
      <c r="N658" s="87"/>
      <c r="O658" s="87"/>
      <c r="P658" s="87"/>
      <c r="Q658" s="87"/>
      <c r="R658" s="87"/>
      <c r="S658" s="87"/>
      <c r="T658" s="87"/>
    </row>
    <row x14ac:dyDescent="0.25" r="659" customHeight="1" ht="17.25">
      <c r="A659" s="178">
        <f>A658</f>
        <v>25569.375</v>
      </c>
      <c r="B659" s="179" t="s">
        <v>31</v>
      </c>
      <c r="C659" s="180"/>
      <c r="D659" s="180"/>
      <c r="E659" s="180"/>
      <c r="F659" s="180"/>
      <c r="G659" s="180">
        <f>SUM(C659:F659)</f>
      </c>
      <c r="H659" s="182">
        <v>6000</v>
      </c>
      <c r="I659" s="125">
        <f>G659*H659</f>
      </c>
      <c r="J659" s="125">
        <f>I659*0.1</f>
      </c>
      <c r="K659" s="125">
        <f>SUM(I659:J659)</f>
      </c>
      <c r="L659" s="175"/>
      <c r="M659" s="87"/>
      <c r="N659" s="87"/>
      <c r="O659" s="87"/>
      <c r="P659" s="87"/>
      <c r="Q659" s="87"/>
      <c r="R659" s="87"/>
      <c r="S659" s="87"/>
      <c r="T659" s="87"/>
    </row>
    <row x14ac:dyDescent="0.25" r="660" customHeight="1" ht="17.25">
      <c r="A660" s="178">
        <f>A659</f>
        <v>25569.375</v>
      </c>
      <c r="B660" s="179" t="s">
        <v>71</v>
      </c>
      <c r="C660" s="180"/>
      <c r="D660" s="180"/>
      <c r="E660" s="180"/>
      <c r="F660" s="180"/>
      <c r="G660" s="180">
        <f>SUM(C660:F660)</f>
      </c>
      <c r="H660" s="182">
        <v>6000</v>
      </c>
      <c r="I660" s="125">
        <f>G660*H660</f>
      </c>
      <c r="J660" s="125">
        <f>I660*0.1</f>
      </c>
      <c r="K660" s="125">
        <f>SUM(I660:J660)</f>
      </c>
      <c r="L660" s="175"/>
      <c r="M660" s="87"/>
      <c r="N660" s="87"/>
      <c r="O660" s="87"/>
      <c r="P660" s="87"/>
      <c r="Q660" s="87"/>
      <c r="R660" s="87"/>
      <c r="S660" s="87"/>
      <c r="T660" s="87"/>
    </row>
    <row x14ac:dyDescent="0.25" r="661" customHeight="1" ht="17.25">
      <c r="A661" s="178">
        <f>A660</f>
        <v>25569.375</v>
      </c>
      <c r="B661" s="184" t="s">
        <v>49</v>
      </c>
      <c r="C661" s="180"/>
      <c r="D661" s="180">
        <v>20</v>
      </c>
      <c r="E661" s="180"/>
      <c r="F661" s="180"/>
      <c r="G661" s="180">
        <f>SUM(C661:F661)</f>
      </c>
      <c r="H661" s="182">
        <v>6000</v>
      </c>
      <c r="I661" s="125">
        <f>G661*H661</f>
      </c>
      <c r="J661" s="125">
        <f>I661*0.1</f>
      </c>
      <c r="K661" s="125">
        <f>SUM(I661:J661)</f>
      </c>
      <c r="L661" s="175"/>
      <c r="M661" s="87"/>
      <c r="N661" s="87"/>
      <c r="O661" s="87"/>
      <c r="P661" s="87"/>
      <c r="Q661" s="87"/>
      <c r="R661" s="87"/>
      <c r="S661" s="87"/>
      <c r="T661" s="87"/>
    </row>
    <row x14ac:dyDescent="0.25" r="662" customHeight="1" ht="17.25">
      <c r="A662" s="178">
        <f>A661</f>
        <v>25569.375</v>
      </c>
      <c r="B662" s="179" t="s">
        <v>9</v>
      </c>
      <c r="C662" s="180"/>
      <c r="D662" s="180">
        <v>10</v>
      </c>
      <c r="E662" s="180"/>
      <c r="F662" s="180"/>
      <c r="G662" s="180">
        <f>SUM(C662:F662)</f>
      </c>
      <c r="H662" s="182">
        <v>6000</v>
      </c>
      <c r="I662" s="125">
        <f>G662*H662</f>
      </c>
      <c r="J662" s="125">
        <f>I662*0.1</f>
      </c>
      <c r="K662" s="125">
        <f>SUM(I662:J662)</f>
      </c>
      <c r="L662" s="175"/>
      <c r="M662" s="87"/>
      <c r="N662" s="87"/>
      <c r="O662" s="87"/>
      <c r="P662" s="87"/>
      <c r="Q662" s="87"/>
      <c r="R662" s="87"/>
      <c r="S662" s="87"/>
      <c r="T662" s="87"/>
    </row>
    <row x14ac:dyDescent="0.25" r="663" customHeight="1" ht="17.25">
      <c r="A663" s="178">
        <f>A662</f>
        <v>25569.375</v>
      </c>
      <c r="B663" s="179" t="s">
        <v>55</v>
      </c>
      <c r="C663" s="180"/>
      <c r="D663" s="180"/>
      <c r="E663" s="180"/>
      <c r="F663" s="180"/>
      <c r="G663" s="180">
        <f>SUM(C663:F663)</f>
      </c>
      <c r="H663" s="182">
        <v>6500</v>
      </c>
      <c r="I663" s="125">
        <f>G663*H663</f>
      </c>
      <c r="J663" s="125">
        <f>I663*0.1</f>
      </c>
      <c r="K663" s="125">
        <f>SUM(I663:J663)</f>
      </c>
      <c r="L663" s="175"/>
      <c r="M663" s="87"/>
      <c r="N663" s="87"/>
      <c r="O663" s="87"/>
      <c r="P663" s="87"/>
      <c r="Q663" s="87"/>
      <c r="R663" s="87"/>
      <c r="S663" s="87"/>
      <c r="T663" s="87"/>
    </row>
    <row x14ac:dyDescent="0.25" r="664" customHeight="1" ht="17.25">
      <c r="A664" s="178">
        <f>A663</f>
        <v>25569.375</v>
      </c>
      <c r="B664" s="179" t="s">
        <v>80</v>
      </c>
      <c r="C664" s="180"/>
      <c r="D664" s="180">
        <v>23</v>
      </c>
      <c r="E664" s="180"/>
      <c r="F664" s="180"/>
      <c r="G664" s="180">
        <f>SUM(C664:F664)</f>
      </c>
      <c r="H664" s="182">
        <v>6000</v>
      </c>
      <c r="I664" s="125">
        <f>G664*H664</f>
      </c>
      <c r="J664" s="185"/>
      <c r="K664" s="125">
        <f>SUM(I664:J664)</f>
      </c>
      <c r="L664" s="175"/>
      <c r="M664" s="87"/>
      <c r="N664" s="87"/>
      <c r="O664" s="87"/>
      <c r="P664" s="87"/>
      <c r="Q664" s="87"/>
      <c r="R664" s="87"/>
      <c r="S664" s="87"/>
      <c r="T664" s="87"/>
    </row>
    <row x14ac:dyDescent="0.25" r="665" customHeight="1" ht="17.25">
      <c r="A665" s="178">
        <f>A664</f>
        <v>25569.375</v>
      </c>
      <c r="B665" s="179" t="s">
        <v>67</v>
      </c>
      <c r="C665" s="180"/>
      <c r="D665" s="180">
        <v>7</v>
      </c>
      <c r="E665" s="180"/>
      <c r="F665" s="180"/>
      <c r="G665" s="180">
        <f>SUM(C665:F665)</f>
      </c>
      <c r="H665" s="182">
        <v>5500</v>
      </c>
      <c r="I665" s="125">
        <f>G665*H665</f>
      </c>
      <c r="J665" s="125">
        <f>I665*0.1</f>
      </c>
      <c r="K665" s="125">
        <f>SUM(I665:J665)</f>
      </c>
      <c r="L665" s="175"/>
      <c r="M665" s="87"/>
      <c r="N665" s="87"/>
      <c r="O665" s="87"/>
      <c r="P665" s="87"/>
      <c r="Q665" s="87"/>
      <c r="R665" s="87"/>
      <c r="S665" s="87"/>
      <c r="T665" s="87"/>
    </row>
    <row x14ac:dyDescent="0.25" r="666" customHeight="1" ht="17.25">
      <c r="A666" s="178">
        <f>A665</f>
        <v>25569.375</v>
      </c>
      <c r="B666" s="186" t="s">
        <v>74</v>
      </c>
      <c r="C666" s="180"/>
      <c r="D666" s="180">
        <v>9</v>
      </c>
      <c r="E666" s="180"/>
      <c r="F666" s="180"/>
      <c r="G666" s="180">
        <f>SUM(C666:F666)</f>
      </c>
      <c r="H666" s="187">
        <v>5000</v>
      </c>
      <c r="I666" s="125">
        <f>G666*H666</f>
      </c>
      <c r="J666" s="125">
        <f>I666*0.1</f>
      </c>
      <c r="K666" s="125">
        <f>SUM(I666:J666)</f>
      </c>
      <c r="L666" s="175"/>
      <c r="M666" s="87"/>
      <c r="N666" s="87"/>
      <c r="O666" s="87"/>
      <c r="P666" s="87"/>
      <c r="Q666" s="87"/>
      <c r="R666" s="87"/>
      <c r="S666" s="87"/>
      <c r="T666" s="87"/>
    </row>
    <row x14ac:dyDescent="0.25" r="667" customHeight="1" ht="17.25">
      <c r="A667" s="178">
        <f>A666</f>
        <v>25569.375</v>
      </c>
      <c r="B667" s="179" t="s">
        <v>11</v>
      </c>
      <c r="C667" s="180"/>
      <c r="D667" s="180"/>
      <c r="E667" s="180"/>
      <c r="F667" s="180"/>
      <c r="G667" s="180">
        <f>SUM(C667:F667)</f>
      </c>
      <c r="H667" s="182">
        <v>6000</v>
      </c>
      <c r="I667" s="125">
        <f>G667*H667</f>
      </c>
      <c r="J667" s="125">
        <f>I667*0.1</f>
      </c>
      <c r="K667" s="125">
        <f>SUM(I667:J667)</f>
      </c>
      <c r="L667" s="175"/>
      <c r="M667" s="87"/>
      <c r="N667" s="87"/>
      <c r="O667" s="87"/>
      <c r="P667" s="87"/>
      <c r="Q667" s="87"/>
      <c r="R667" s="87"/>
      <c r="S667" s="87"/>
      <c r="T667" s="87"/>
    </row>
    <row x14ac:dyDescent="0.25" r="668" customHeight="1" ht="17.25">
      <c r="A668" s="178">
        <f>A667</f>
        <v>25569.375</v>
      </c>
      <c r="B668" s="179" t="s">
        <v>22</v>
      </c>
      <c r="C668" s="180"/>
      <c r="D668" s="180"/>
      <c r="E668" s="180"/>
      <c r="F668" s="180"/>
      <c r="G668" s="180">
        <f>SUM(C668:F668)</f>
      </c>
      <c r="H668" s="182">
        <v>4800</v>
      </c>
      <c r="I668" s="125">
        <f>G668*H668</f>
      </c>
      <c r="J668" s="125">
        <f>I668*0.1</f>
      </c>
      <c r="K668" s="125">
        <f>SUM(I668:J668)</f>
      </c>
      <c r="L668" s="175"/>
      <c r="M668" s="87"/>
      <c r="N668" s="87"/>
      <c r="O668" s="87"/>
      <c r="P668" s="87"/>
      <c r="Q668" s="87"/>
      <c r="R668" s="87"/>
      <c r="S668" s="87"/>
      <c r="T668" s="87"/>
    </row>
    <row x14ac:dyDescent="0.25" r="669" customHeight="1" ht="17.25">
      <c r="A669" s="178">
        <f>A668</f>
        <v>25569.375</v>
      </c>
      <c r="B669" s="186" t="s">
        <v>84</v>
      </c>
      <c r="C669" s="180"/>
      <c r="D669" s="180"/>
      <c r="E669" s="180"/>
      <c r="F669" s="180"/>
      <c r="G669" s="180">
        <f>SUM(C669:F669)</f>
      </c>
      <c r="H669" s="182">
        <v>4800</v>
      </c>
      <c r="I669" s="125">
        <f>G669*H669</f>
      </c>
      <c r="J669" s="125">
        <f>I669*0.1</f>
      </c>
      <c r="K669" s="125">
        <f>SUM(I669:J669)</f>
      </c>
      <c r="L669" s="175"/>
      <c r="M669" s="87"/>
      <c r="N669" s="87"/>
      <c r="O669" s="87"/>
      <c r="P669" s="87"/>
      <c r="Q669" s="87"/>
      <c r="R669" s="87"/>
      <c r="S669" s="87"/>
      <c r="T669" s="87"/>
    </row>
    <row x14ac:dyDescent="0.25" r="670" customHeight="1" ht="17.25">
      <c r="A670" s="178">
        <f>A669</f>
        <v>25569.375</v>
      </c>
      <c r="B670" s="179" t="s">
        <v>17</v>
      </c>
      <c r="C670" s="180"/>
      <c r="D670" s="180">
        <v>12</v>
      </c>
      <c r="E670" s="180">
        <v>10</v>
      </c>
      <c r="F670" s="180"/>
      <c r="G670" s="180">
        <f>SUM(C670:F670)</f>
      </c>
      <c r="H670" s="182">
        <v>6500</v>
      </c>
      <c r="I670" s="125">
        <f>G670*H670</f>
      </c>
      <c r="J670" s="125">
        <f>I670*0.1</f>
      </c>
      <c r="K670" s="125">
        <f>SUM(I670:J670)</f>
      </c>
      <c r="L670" s="175"/>
      <c r="M670" s="87"/>
      <c r="N670" s="87"/>
      <c r="O670" s="87"/>
      <c r="P670" s="87"/>
      <c r="Q670" s="87"/>
      <c r="R670" s="87"/>
      <c r="S670" s="87"/>
      <c r="T670" s="87"/>
    </row>
    <row x14ac:dyDescent="0.25" r="671" customHeight="1" ht="17.25">
      <c r="A671" s="178">
        <f>A670</f>
        <v>25569.375</v>
      </c>
      <c r="B671" s="186" t="s">
        <v>148</v>
      </c>
      <c r="C671" s="180"/>
      <c r="D671" s="180"/>
      <c r="E671" s="180"/>
      <c r="F671" s="180"/>
      <c r="G671" s="180">
        <f>SUM(C671:F671)</f>
      </c>
      <c r="H671" s="182">
        <v>6000</v>
      </c>
      <c r="I671" s="125">
        <f>G671*H671</f>
      </c>
      <c r="J671" s="125">
        <f>I671*0.1</f>
      </c>
      <c r="K671" s="125">
        <f>SUM(I671:J671)</f>
      </c>
      <c r="L671" s="175"/>
      <c r="M671" s="87"/>
      <c r="N671" s="87"/>
      <c r="O671" s="87"/>
      <c r="P671" s="87"/>
      <c r="Q671" s="87"/>
      <c r="R671" s="87"/>
      <c r="S671" s="87"/>
      <c r="T671" s="87"/>
    </row>
    <row x14ac:dyDescent="0.25" r="672" customHeight="1" ht="17.25">
      <c r="A672" s="178">
        <f>A671</f>
        <v>25569.375</v>
      </c>
      <c r="B672" s="179" t="s">
        <v>29</v>
      </c>
      <c r="C672" s="188">
        <v>13</v>
      </c>
      <c r="D672" s="180">
        <v>14</v>
      </c>
      <c r="E672" s="180">
        <v>14</v>
      </c>
      <c r="F672" s="180"/>
      <c r="G672" s="180">
        <f>SUM(C672:F672)</f>
      </c>
      <c r="H672" s="182">
        <v>5500</v>
      </c>
      <c r="I672" s="125">
        <f>G672*H672</f>
      </c>
      <c r="J672" s="125">
        <f>I672*0.1</f>
      </c>
      <c r="K672" s="125">
        <f>SUM(I672:J672)</f>
      </c>
      <c r="L672" s="175"/>
      <c r="M672" s="87"/>
      <c r="N672" s="87"/>
      <c r="O672" s="87"/>
      <c r="P672" s="87"/>
      <c r="Q672" s="87"/>
      <c r="R672" s="87"/>
      <c r="S672" s="87"/>
      <c r="T672" s="87"/>
    </row>
    <row x14ac:dyDescent="0.25" r="673" customHeight="1" ht="17.25">
      <c r="A673" s="178">
        <f>A672</f>
        <v>25569.375</v>
      </c>
      <c r="B673" s="179" t="s">
        <v>15</v>
      </c>
      <c r="C673" s="180"/>
      <c r="D673" s="180"/>
      <c r="E673" s="180"/>
      <c r="F673" s="180"/>
      <c r="G673" s="180">
        <f>SUM(C673:F673)</f>
      </c>
      <c r="H673" s="182">
        <v>4800</v>
      </c>
      <c r="I673" s="125">
        <f>G673*H673</f>
      </c>
      <c r="J673" s="125">
        <f>I673*0.1</f>
      </c>
      <c r="K673" s="125">
        <f>SUM(I673:J673)</f>
      </c>
      <c r="L673" s="175"/>
      <c r="M673" s="87"/>
      <c r="N673" s="87"/>
      <c r="O673" s="87"/>
      <c r="P673" s="87"/>
      <c r="Q673" s="87"/>
      <c r="R673" s="87"/>
      <c r="S673" s="87"/>
      <c r="T673" s="87"/>
    </row>
    <row x14ac:dyDescent="0.25" r="674" customHeight="1" ht="17.25">
      <c r="A674" s="178">
        <f>A673</f>
        <v>25569.375</v>
      </c>
      <c r="B674" s="179" t="s">
        <v>21</v>
      </c>
      <c r="C674" s="188">
        <v>7</v>
      </c>
      <c r="D674" s="180">
        <v>13</v>
      </c>
      <c r="E674" s="180"/>
      <c r="F674" s="180"/>
      <c r="G674" s="180">
        <f>SUM(C674:F674)</f>
      </c>
      <c r="H674" s="182">
        <v>5500</v>
      </c>
      <c r="I674" s="125">
        <f>G674*H674</f>
      </c>
      <c r="J674" s="125">
        <f>I674*0.1</f>
      </c>
      <c r="K674" s="125">
        <f>SUM(I674:J674)</f>
      </c>
      <c r="L674" s="175"/>
      <c r="M674" s="87"/>
      <c r="N674" s="87"/>
      <c r="O674" s="87"/>
      <c r="P674" s="87"/>
      <c r="Q674" s="87"/>
      <c r="R674" s="87"/>
      <c r="S674" s="87"/>
      <c r="T674" s="87"/>
    </row>
    <row x14ac:dyDescent="0.25" r="675" customHeight="1" ht="17.25">
      <c r="A675" s="178">
        <f>A674</f>
        <v>25569.375</v>
      </c>
      <c r="B675" s="179" t="s">
        <v>52</v>
      </c>
      <c r="C675" s="180"/>
      <c r="D675" s="180">
        <v>15</v>
      </c>
      <c r="E675" s="180">
        <v>11</v>
      </c>
      <c r="F675" s="180"/>
      <c r="G675" s="180">
        <f>SUM(C675:F675)</f>
      </c>
      <c r="H675" s="182">
        <v>5500</v>
      </c>
      <c r="I675" s="125">
        <f>G675*H675</f>
      </c>
      <c r="J675" s="125">
        <f>I675*0.1</f>
      </c>
      <c r="K675" s="125">
        <f>SUM(I675:J675)</f>
      </c>
      <c r="L675" s="175"/>
      <c r="M675" s="87"/>
      <c r="N675" s="87"/>
      <c r="O675" s="87"/>
      <c r="P675" s="87"/>
      <c r="Q675" s="87"/>
      <c r="R675" s="87"/>
      <c r="S675" s="87"/>
      <c r="T675" s="87"/>
    </row>
    <row x14ac:dyDescent="0.25" r="676" customHeight="1" ht="17.25">
      <c r="A676" s="178">
        <f>A675</f>
        <v>25569.375</v>
      </c>
      <c r="B676" s="186" t="s">
        <v>61</v>
      </c>
      <c r="C676" s="180"/>
      <c r="D676" s="180"/>
      <c r="E676" s="180"/>
      <c r="F676" s="180"/>
      <c r="G676" s="180">
        <f>SUM(C676:F676)</f>
      </c>
      <c r="H676" s="182">
        <v>5500</v>
      </c>
      <c r="I676" s="125">
        <f>G676*H676</f>
      </c>
      <c r="J676" s="125">
        <f>I676*0.1</f>
      </c>
      <c r="K676" s="125">
        <f>SUM(I676:J676)</f>
      </c>
      <c r="L676" s="175"/>
      <c r="M676" s="87"/>
      <c r="N676" s="87"/>
      <c r="O676" s="87"/>
      <c r="P676" s="87"/>
      <c r="Q676" s="87"/>
      <c r="R676" s="87"/>
      <c r="S676" s="87"/>
      <c r="T676" s="87"/>
    </row>
    <row x14ac:dyDescent="0.25" r="677" customHeight="1" ht="17.25">
      <c r="A677" s="178">
        <f>A676</f>
        <v>25569.375</v>
      </c>
      <c r="B677" s="179" t="s">
        <v>33</v>
      </c>
      <c r="C677" s="180"/>
      <c r="D677" s="180"/>
      <c r="E677" s="180"/>
      <c r="F677" s="180"/>
      <c r="G677" s="180">
        <f>SUM(C677:F677)</f>
      </c>
      <c r="H677" s="182">
        <v>5500</v>
      </c>
      <c r="I677" s="125">
        <f>G677*H677</f>
      </c>
      <c r="J677" s="125">
        <f>I677*0.1</f>
      </c>
      <c r="K677" s="125">
        <f>SUM(I677:J677)</f>
      </c>
      <c r="L677" s="175"/>
      <c r="M677" s="87"/>
      <c r="N677" s="87"/>
      <c r="O677" s="87"/>
      <c r="P677" s="87"/>
      <c r="Q677" s="87"/>
      <c r="R677" s="87"/>
      <c r="S677" s="87"/>
      <c r="T677" s="87"/>
    </row>
    <row x14ac:dyDescent="0.25" r="678" customHeight="1" ht="17.25">
      <c r="A678" s="178">
        <f>A677</f>
        <v>25569.375</v>
      </c>
      <c r="B678" s="186" t="s">
        <v>37</v>
      </c>
      <c r="C678" s="180"/>
      <c r="D678" s="180">
        <v>5</v>
      </c>
      <c r="E678" s="180"/>
      <c r="F678" s="180"/>
      <c r="G678" s="180">
        <f>SUM(C678:F678)</f>
      </c>
      <c r="H678" s="182">
        <v>6500</v>
      </c>
      <c r="I678" s="125">
        <f>G678*H678</f>
      </c>
      <c r="J678" s="125">
        <f>I678*0.1</f>
      </c>
      <c r="K678" s="125">
        <f>SUM(I678:J678)</f>
      </c>
      <c r="L678" s="175"/>
      <c r="M678" s="87"/>
      <c r="N678" s="87"/>
      <c r="O678" s="87"/>
      <c r="P678" s="87"/>
      <c r="Q678" s="87"/>
      <c r="R678" s="87"/>
      <c r="S678" s="87"/>
      <c r="T678" s="87"/>
    </row>
    <row x14ac:dyDescent="0.25" r="679" customHeight="1" ht="17.25">
      <c r="A679" s="178">
        <f>A678</f>
        <v>25569.375</v>
      </c>
      <c r="B679" s="186" t="s">
        <v>64</v>
      </c>
      <c r="C679" s="180"/>
      <c r="D679" s="180">
        <v>0</v>
      </c>
      <c r="E679" s="180"/>
      <c r="F679" s="180"/>
      <c r="G679" s="180">
        <f>SUM(C679:F679)</f>
      </c>
      <c r="H679" s="182">
        <v>5500</v>
      </c>
      <c r="I679" s="125">
        <f>G679*H679</f>
      </c>
      <c r="J679" s="125">
        <f>I679*0.1</f>
      </c>
      <c r="K679" s="125">
        <f>SUM(I679:J679)</f>
      </c>
      <c r="L679" s="175"/>
      <c r="M679" s="87"/>
      <c r="N679" s="87"/>
      <c r="O679" s="87"/>
      <c r="P679" s="87"/>
      <c r="Q679" s="87"/>
      <c r="R679" s="87"/>
      <c r="S679" s="87"/>
      <c r="T679" s="87"/>
    </row>
    <row x14ac:dyDescent="0.25" r="680" customHeight="1" ht="17.25">
      <c r="A680" s="178">
        <f>A679</f>
        <v>25569.375</v>
      </c>
      <c r="B680" s="179" t="s">
        <v>25</v>
      </c>
      <c r="C680" s="180"/>
      <c r="D680" s="180"/>
      <c r="E680" s="180"/>
      <c r="F680" s="180"/>
      <c r="G680" s="180">
        <f>SUM(C680:F680)</f>
      </c>
      <c r="H680" s="182">
        <v>6000</v>
      </c>
      <c r="I680" s="125">
        <f>G680*H680</f>
      </c>
      <c r="J680" s="125">
        <f>I680*0.1</f>
      </c>
      <c r="K680" s="125">
        <f>SUM(I680:J680)</f>
      </c>
      <c r="L680" s="175"/>
      <c r="M680" s="87"/>
      <c r="N680" s="87"/>
      <c r="O680" s="87"/>
      <c r="P680" s="87"/>
      <c r="Q680" s="87"/>
      <c r="R680" s="87"/>
      <c r="S680" s="87"/>
      <c r="T680" s="87"/>
    </row>
    <row x14ac:dyDescent="0.25" r="681" customHeight="1" ht="17.25">
      <c r="A681" s="178">
        <f>A680</f>
        <v>25569.375</v>
      </c>
      <c r="B681" s="186" t="s">
        <v>76</v>
      </c>
      <c r="C681" s="188"/>
      <c r="D681" s="180"/>
      <c r="E681" s="180"/>
      <c r="F681" s="180"/>
      <c r="G681" s="180">
        <f>SUM(C681:F681)</f>
      </c>
      <c r="H681" s="125">
        <v>6000</v>
      </c>
      <c r="I681" s="125">
        <f>G681*H681</f>
      </c>
      <c r="J681" s="125">
        <f>I681*0.1</f>
      </c>
      <c r="K681" s="125">
        <f>SUM(I681:J681)</f>
      </c>
      <c r="L681" s="175"/>
      <c r="M681" s="87"/>
      <c r="N681" s="87"/>
      <c r="O681" s="87"/>
      <c r="P681" s="87"/>
      <c r="Q681" s="87"/>
      <c r="R681" s="87"/>
      <c r="S681" s="87"/>
      <c r="T681" s="87"/>
    </row>
    <row x14ac:dyDescent="0.25" r="682" customHeight="1" ht="17.25">
      <c r="A682" s="178">
        <f>A681</f>
        <v>25569.375</v>
      </c>
      <c r="B682" s="186" t="s">
        <v>149</v>
      </c>
      <c r="C682" s="180"/>
      <c r="D682" s="181">
        <v>42</v>
      </c>
      <c r="E682" s="180"/>
      <c r="F682" s="180"/>
      <c r="G682" s="180">
        <f>SUM(C682:F682)</f>
      </c>
      <c r="H682" s="125">
        <v>6000</v>
      </c>
      <c r="I682" s="125">
        <f>G682*H682</f>
      </c>
      <c r="J682" s="125">
        <f>I682*0.1</f>
      </c>
      <c r="K682" s="125">
        <f>SUM(I682:J682)</f>
      </c>
      <c r="L682" s="175"/>
      <c r="M682" s="87"/>
      <c r="N682" s="87"/>
      <c r="O682" s="87"/>
      <c r="P682" s="87"/>
      <c r="Q682" s="87"/>
      <c r="R682" s="87"/>
      <c r="S682" s="87"/>
      <c r="T682" s="87"/>
    </row>
    <row x14ac:dyDescent="0.25" r="683" customHeight="1" ht="17.25">
      <c r="A683" s="178">
        <f>A682</f>
        <v>25569.375</v>
      </c>
      <c r="B683" s="186" t="s">
        <v>43</v>
      </c>
      <c r="C683" s="180"/>
      <c r="D683" s="180"/>
      <c r="E683" s="180"/>
      <c r="F683" s="180"/>
      <c r="G683" s="180">
        <f>SUM(C683:F683)</f>
      </c>
      <c r="H683" s="125">
        <v>6000</v>
      </c>
      <c r="I683" s="125">
        <f>G683*H683</f>
      </c>
      <c r="J683" s="125">
        <f>I683*0.1</f>
      </c>
      <c r="K683" s="125">
        <f>SUM(I683:J683)</f>
      </c>
      <c r="L683" s="175"/>
      <c r="M683" s="87"/>
      <c r="N683" s="87"/>
      <c r="O683" s="87"/>
      <c r="P683" s="87"/>
      <c r="Q683" s="87"/>
      <c r="R683" s="87"/>
      <c r="S683" s="87"/>
      <c r="T683" s="87"/>
    </row>
    <row x14ac:dyDescent="0.25" r="684" customHeight="1" ht="17.25">
      <c r="A684" s="178">
        <f>A683</f>
        <v>25569.375</v>
      </c>
      <c r="B684" s="186" t="s">
        <v>18</v>
      </c>
      <c r="C684" s="180"/>
      <c r="D684" s="180"/>
      <c r="E684" s="180"/>
      <c r="F684" s="180"/>
      <c r="G684" s="180">
        <f>SUM(C684:F684)</f>
      </c>
      <c r="H684" s="125">
        <v>6000</v>
      </c>
      <c r="I684" s="125">
        <f>G684*H684</f>
      </c>
      <c r="J684" s="125">
        <f>I684*0.1</f>
      </c>
      <c r="K684" s="125">
        <f>SUM(I684:J684)</f>
      </c>
      <c r="L684" s="175"/>
      <c r="M684" s="87"/>
      <c r="N684" s="87"/>
      <c r="O684" s="87"/>
      <c r="P684" s="87"/>
      <c r="Q684" s="87"/>
      <c r="R684" s="87"/>
      <c r="S684" s="87"/>
      <c r="T684" s="87"/>
    </row>
    <row x14ac:dyDescent="0.25" r="685" customHeight="1" ht="17.25">
      <c r="A685" s="178">
        <f>A684</f>
        <v>25569.375</v>
      </c>
      <c r="B685" s="186" t="s">
        <v>82</v>
      </c>
      <c r="C685" s="188"/>
      <c r="D685" s="180"/>
      <c r="E685" s="180"/>
      <c r="F685" s="180"/>
      <c r="G685" s="180">
        <f>SUM(C685:F685)</f>
      </c>
      <c r="H685" s="125">
        <v>5000</v>
      </c>
      <c r="I685" s="125">
        <f>G685*H685</f>
      </c>
      <c r="J685" s="125">
        <f>I685*0.1</f>
      </c>
      <c r="K685" s="125">
        <f>SUM(I685:J685)</f>
      </c>
      <c r="L685" s="175"/>
      <c r="M685" s="87"/>
      <c r="N685" s="87"/>
      <c r="O685" s="87"/>
      <c r="P685" s="87"/>
      <c r="Q685" s="87"/>
      <c r="R685" s="87"/>
      <c r="S685" s="87"/>
      <c r="T685" s="87"/>
    </row>
    <row x14ac:dyDescent="0.25" r="686" customHeight="1" ht="17.25">
      <c r="A686" s="178">
        <f>A685</f>
        <v>25569.375</v>
      </c>
      <c r="B686" s="186" t="s">
        <v>151</v>
      </c>
      <c r="C686" s="180"/>
      <c r="D686" s="180"/>
      <c r="E686" s="180"/>
      <c r="F686" s="180"/>
      <c r="G686" s="180">
        <f>SUM(C686:F686)</f>
      </c>
      <c r="H686" s="125">
        <v>5000</v>
      </c>
      <c r="I686" s="125">
        <f>G686*H686</f>
      </c>
      <c r="J686" s="125">
        <f>I686*0.1</f>
      </c>
      <c r="K686" s="125">
        <f>SUM(I686:J686)</f>
      </c>
      <c r="L686" s="175"/>
      <c r="M686" s="87"/>
      <c r="N686" s="87"/>
      <c r="O686" s="87"/>
      <c r="P686" s="87"/>
      <c r="Q686" s="87"/>
      <c r="R686" s="87"/>
      <c r="S686" s="87"/>
      <c r="T686" s="87"/>
    </row>
    <row x14ac:dyDescent="0.25" r="687" customHeight="1" ht="17.25">
      <c r="A687" s="178">
        <f>A686</f>
        <v>25569.375</v>
      </c>
      <c r="B687" s="186" t="s">
        <v>23</v>
      </c>
      <c r="C687" s="180"/>
      <c r="D687" s="180">
        <v>11</v>
      </c>
      <c r="E687" s="180"/>
      <c r="F687" s="180"/>
      <c r="G687" s="180">
        <f>SUM(C687:F687)</f>
      </c>
      <c r="H687" s="125">
        <v>6000</v>
      </c>
      <c r="I687" s="125">
        <f>G687*H687</f>
      </c>
      <c r="J687" s="125">
        <f>I687*0.1</f>
      </c>
      <c r="K687" s="125">
        <f>SUM(I687:J687)</f>
      </c>
      <c r="L687" s="175"/>
      <c r="M687" s="87"/>
      <c r="N687" s="87"/>
      <c r="O687" s="87"/>
      <c r="P687" s="87"/>
      <c r="Q687" s="87"/>
      <c r="R687" s="87"/>
      <c r="S687" s="87"/>
      <c r="T687" s="87"/>
    </row>
    <row x14ac:dyDescent="0.25" r="688" customHeight="1" ht="17.25">
      <c r="A688" s="178">
        <f>A687</f>
        <v>25569.375</v>
      </c>
      <c r="B688" s="186" t="s">
        <v>40</v>
      </c>
      <c r="C688" s="180"/>
      <c r="D688" s="180">
        <v>0</v>
      </c>
      <c r="E688" s="180"/>
      <c r="F688" s="180"/>
      <c r="G688" s="180">
        <f>SUM(C688:F688)</f>
      </c>
      <c r="H688" s="125">
        <v>6500</v>
      </c>
      <c r="I688" s="125">
        <f>G688*H688</f>
      </c>
      <c r="J688" s="125">
        <f>I688*0.1</f>
      </c>
      <c r="K688" s="125">
        <f>SUM(I688:J688)</f>
      </c>
      <c r="L688" s="175"/>
      <c r="M688" s="87"/>
      <c r="N688" s="87"/>
      <c r="O688" s="87"/>
      <c r="P688" s="87"/>
      <c r="Q688" s="87"/>
      <c r="R688" s="87"/>
      <c r="S688" s="87"/>
      <c r="T688" s="87"/>
    </row>
    <row x14ac:dyDescent="0.25" r="689" customHeight="1" ht="17.25">
      <c r="A689" s="178">
        <f>A688</f>
        <v>25569.375</v>
      </c>
      <c r="B689" s="186" t="s">
        <v>86</v>
      </c>
      <c r="C689" s="180"/>
      <c r="D689" s="180"/>
      <c r="E689" s="180"/>
      <c r="F689" s="180"/>
      <c r="G689" s="180">
        <f>SUM(C689:F689)</f>
      </c>
      <c r="H689" s="125">
        <v>6000</v>
      </c>
      <c r="I689" s="125">
        <f>G689*H689</f>
      </c>
      <c r="J689" s="125">
        <f>I689*0.1</f>
      </c>
      <c r="K689" s="125">
        <f>SUM(I689:J689)</f>
      </c>
      <c r="L689" s="175"/>
      <c r="M689" s="87"/>
      <c r="N689" s="87"/>
      <c r="O689" s="87"/>
      <c r="P689" s="87"/>
      <c r="Q689" s="87"/>
      <c r="R689" s="87"/>
      <c r="S689" s="87"/>
      <c r="T689" s="87"/>
    </row>
    <row x14ac:dyDescent="0.25" r="690" customHeight="1" ht="17.25">
      <c r="A690" s="178">
        <f>A689</f>
        <v>25569.375</v>
      </c>
      <c r="B690" s="186" t="s">
        <v>152</v>
      </c>
      <c r="C690" s="180"/>
      <c r="D690" s="180">
        <v>0</v>
      </c>
      <c r="E690" s="180"/>
      <c r="F690" s="180"/>
      <c r="G690" s="180">
        <f>SUM(C690:F690)</f>
      </c>
      <c r="H690" s="125">
        <v>6000</v>
      </c>
      <c r="I690" s="125">
        <f>G690*H690</f>
      </c>
      <c r="J690" s="125">
        <f>I690*0.1</f>
      </c>
      <c r="K690" s="125">
        <f>SUM(I690:J690)</f>
      </c>
      <c r="L690" s="175"/>
      <c r="M690" s="87"/>
      <c r="N690" s="87"/>
      <c r="O690" s="87"/>
      <c r="P690" s="87"/>
      <c r="Q690" s="87"/>
      <c r="R690" s="87"/>
      <c r="S690" s="87"/>
      <c r="T690" s="87"/>
    </row>
    <row x14ac:dyDescent="0.25" r="691" customHeight="1" ht="17.25">
      <c r="A691" s="178">
        <f>A690</f>
        <v>25569.375</v>
      </c>
      <c r="B691" s="186" t="s">
        <v>153</v>
      </c>
      <c r="C691" s="180"/>
      <c r="D691" s="180"/>
      <c r="E691" s="180"/>
      <c r="F691" s="180"/>
      <c r="G691" s="180">
        <f>SUM(C691:F691)</f>
      </c>
      <c r="H691" s="125">
        <v>6000</v>
      </c>
      <c r="I691" s="125">
        <f>G691*H691</f>
      </c>
      <c r="J691" s="125">
        <f>I691*0.1</f>
      </c>
      <c r="K691" s="125">
        <f>SUM(I691:J691)</f>
      </c>
      <c r="L691" s="175"/>
      <c r="M691" s="87"/>
      <c r="N691" s="87"/>
      <c r="O691" s="87"/>
      <c r="P691" s="87"/>
      <c r="Q691" s="87"/>
      <c r="R691" s="87"/>
      <c r="S691" s="87"/>
      <c r="T691" s="87"/>
    </row>
    <row x14ac:dyDescent="0.25" r="692" customHeight="1" ht="17.25">
      <c r="A692" s="178">
        <f>A691</f>
        <v>25569.375</v>
      </c>
      <c r="B692" s="186" t="s">
        <v>46</v>
      </c>
      <c r="C692" s="180"/>
      <c r="D692" s="180"/>
      <c r="E692" s="180"/>
      <c r="F692" s="180"/>
      <c r="G692" s="180">
        <f>SUM(C692:F692)</f>
      </c>
      <c r="H692" s="125">
        <v>5500</v>
      </c>
      <c r="I692" s="125">
        <f>G692*H692</f>
      </c>
      <c r="J692" s="125">
        <f>I692*0.1</f>
      </c>
      <c r="K692" s="125">
        <f>SUM(I692:J692)</f>
      </c>
      <c r="L692" s="175"/>
      <c r="M692" s="87"/>
      <c r="N692" s="87"/>
      <c r="O692" s="87"/>
      <c r="P692" s="87"/>
      <c r="Q692" s="87"/>
      <c r="R692" s="87"/>
      <c r="S692" s="87"/>
      <c r="T692" s="87"/>
    </row>
    <row x14ac:dyDescent="0.25" r="693" customHeight="1" ht="17.25">
      <c r="A693" s="178">
        <f>A692</f>
        <v>25569.375</v>
      </c>
      <c r="B693" s="186" t="s">
        <v>154</v>
      </c>
      <c r="C693" s="180"/>
      <c r="D693" s="180"/>
      <c r="E693" s="180"/>
      <c r="F693" s="180"/>
      <c r="G693" s="180">
        <f>SUM(C693:F693)</f>
      </c>
      <c r="H693" s="125">
        <v>6500</v>
      </c>
      <c r="I693" s="125">
        <f>G693*H693</f>
      </c>
      <c r="J693" s="125">
        <f>I693*0.1</f>
      </c>
      <c r="K693" s="125">
        <f>SUM(I693:J693)</f>
      </c>
      <c r="L693" s="175"/>
      <c r="M693" s="87"/>
      <c r="N693" s="87"/>
      <c r="O693" s="87"/>
      <c r="P693" s="87"/>
      <c r="Q693" s="87"/>
      <c r="R693" s="87"/>
      <c r="S693" s="87"/>
      <c r="T693" s="87"/>
    </row>
    <row x14ac:dyDescent="0.25" r="694" customHeight="1" ht="17.25">
      <c r="A694" s="178">
        <f>A693</f>
        <v>25569.375</v>
      </c>
      <c r="B694" s="186"/>
      <c r="C694" s="180"/>
      <c r="D694" s="180"/>
      <c r="E694" s="180"/>
      <c r="F694" s="180"/>
      <c r="G694" s="180">
        <f>SUM(C694:F694)</f>
      </c>
      <c r="H694" s="125"/>
      <c r="I694" s="125">
        <f>G694*H694</f>
      </c>
      <c r="J694" s="125">
        <f>I694*0.1</f>
      </c>
      <c r="K694" s="125">
        <f>SUM(I694:J694)</f>
      </c>
      <c r="L694" s="175"/>
      <c r="M694" s="87"/>
      <c r="N694" s="87"/>
      <c r="O694" s="87"/>
      <c r="P694" s="87"/>
      <c r="Q694" s="87"/>
      <c r="R694" s="87"/>
      <c r="S694" s="87"/>
      <c r="T694" s="87"/>
    </row>
    <row x14ac:dyDescent="0.25" r="695" customHeight="1" ht="17.25">
      <c r="A695" s="178">
        <f>A694</f>
        <v>25569.375</v>
      </c>
      <c r="B695" s="179"/>
      <c r="C695" s="180"/>
      <c r="D695" s="180"/>
      <c r="E695" s="180"/>
      <c r="F695" s="180"/>
      <c r="G695" s="180">
        <f>SUM(C695:F695)</f>
      </c>
      <c r="H695" s="125"/>
      <c r="I695" s="125">
        <f>G695*H695</f>
      </c>
      <c r="J695" s="125">
        <f>I695*0.1</f>
      </c>
      <c r="K695" s="125">
        <f>SUM(I695:J695)</f>
      </c>
      <c r="L695" s="175"/>
      <c r="M695" s="87"/>
      <c r="N695" s="87"/>
      <c r="O695" s="87"/>
      <c r="P695" s="87"/>
      <c r="Q695" s="87"/>
      <c r="R695" s="87"/>
      <c r="S695" s="87"/>
      <c r="T695" s="87"/>
    </row>
    <row x14ac:dyDescent="0.25" r="696" customHeight="1" ht="17.25">
      <c r="A696" s="189">
        <f>A695</f>
        <v>25569.375</v>
      </c>
      <c r="B696" s="190" t="s">
        <v>155</v>
      </c>
      <c r="C696" s="191">
        <f>SUM(C653:C695)</f>
      </c>
      <c r="D696" s="191">
        <f>SUM(D653:D695)</f>
      </c>
      <c r="E696" s="191">
        <f>SUM(E653:E695)</f>
      </c>
      <c r="F696" s="191">
        <f>SUM(F653:F695)</f>
      </c>
      <c r="G696" s="191">
        <f>SUM(G653:G695)</f>
      </c>
      <c r="H696" s="191"/>
      <c r="I696" s="191">
        <f>SUM(I653:I695)</f>
      </c>
      <c r="J696" s="191">
        <f>I696*0.1</f>
      </c>
      <c r="K696" s="191">
        <f>SUM(K653:K695)</f>
      </c>
      <c r="L696" s="175"/>
      <c r="M696" s="87"/>
      <c r="N696" s="87"/>
      <c r="O696" s="87"/>
      <c r="P696" s="87"/>
      <c r="Q696" s="87"/>
      <c r="R696" s="87"/>
      <c r="S696" s="87"/>
      <c r="T696" s="87"/>
    </row>
    <row x14ac:dyDescent="0.25" r="697" customHeight="1" ht="17.25">
      <c r="A697" s="178">
        <f>A696</f>
        <v>25569.375</v>
      </c>
      <c r="B697" s="186" t="s">
        <v>113</v>
      </c>
      <c r="C697" s="180"/>
      <c r="D697" s="180">
        <v>33</v>
      </c>
      <c r="E697" s="180"/>
      <c r="F697" s="180"/>
      <c r="G697" s="180">
        <f>SUM(C697:F697)</f>
      </c>
      <c r="H697" s="125">
        <v>6500</v>
      </c>
      <c r="I697" s="125">
        <f>G697*H697</f>
      </c>
      <c r="J697" s="185"/>
      <c r="K697" s="125">
        <f>SUM(I697:J697)</f>
      </c>
      <c r="L697" s="175"/>
      <c r="M697" s="87"/>
      <c r="N697" s="87"/>
      <c r="O697" s="87"/>
      <c r="P697" s="87"/>
      <c r="Q697" s="87"/>
      <c r="R697" s="87"/>
      <c r="S697" s="87"/>
      <c r="T697" s="87"/>
    </row>
    <row x14ac:dyDescent="0.25" r="698" customHeight="1" ht="17.25">
      <c r="A698" s="178">
        <f>A697</f>
        <v>25569.375</v>
      </c>
      <c r="B698" s="186" t="s">
        <v>156</v>
      </c>
      <c r="C698" s="180"/>
      <c r="D698" s="180">
        <v>10</v>
      </c>
      <c r="E698" s="180"/>
      <c r="F698" s="180"/>
      <c r="G698" s="180">
        <f>SUM(C698:F698)</f>
      </c>
      <c r="H698" s="125">
        <v>6500</v>
      </c>
      <c r="I698" s="125">
        <f>G698*H698</f>
      </c>
      <c r="J698" s="185"/>
      <c r="K698" s="125">
        <f>SUM(I698:J698)</f>
      </c>
      <c r="L698" s="175"/>
      <c r="M698" s="87"/>
      <c r="N698" s="87"/>
      <c r="O698" s="87"/>
      <c r="P698" s="87"/>
      <c r="Q698" s="87"/>
      <c r="R698" s="87"/>
      <c r="S698" s="87"/>
      <c r="T698" s="87"/>
    </row>
    <row x14ac:dyDescent="0.25" r="699" customHeight="1" ht="17.25">
      <c r="A699" s="178">
        <f>A698</f>
        <v>25569.375</v>
      </c>
      <c r="B699" s="186" t="s">
        <v>112</v>
      </c>
      <c r="C699" s="180"/>
      <c r="D699" s="180">
        <v>2</v>
      </c>
      <c r="E699" s="180"/>
      <c r="F699" s="180"/>
      <c r="G699" s="180">
        <f>SUM(C699:F699)</f>
      </c>
      <c r="H699" s="125">
        <v>6900</v>
      </c>
      <c r="I699" s="125">
        <f>G699*H699</f>
      </c>
      <c r="J699" s="185"/>
      <c r="K699" s="125">
        <f>SUM(I699:J699)</f>
      </c>
      <c r="L699" s="175"/>
      <c r="M699" s="87"/>
      <c r="N699" s="87"/>
      <c r="O699" s="87"/>
      <c r="P699" s="87"/>
      <c r="Q699" s="87"/>
      <c r="R699" s="87"/>
      <c r="S699" s="87"/>
      <c r="T699" s="87"/>
    </row>
    <row x14ac:dyDescent="0.25" r="700" customHeight="1" ht="17.25">
      <c r="A700" s="178">
        <f>A699</f>
        <v>25569.375</v>
      </c>
      <c r="B700" s="179"/>
      <c r="C700" s="180"/>
      <c r="D700" s="180"/>
      <c r="E700" s="180"/>
      <c r="F700" s="180"/>
      <c r="G700" s="180">
        <f>SUM(C700:F700)</f>
      </c>
      <c r="H700" s="125"/>
      <c r="I700" s="125">
        <f>G700*H700</f>
      </c>
      <c r="J700" s="185"/>
      <c r="K700" s="125">
        <f>SUM(I700:J700)</f>
      </c>
      <c r="L700" s="175"/>
      <c r="M700" s="87"/>
      <c r="N700" s="87"/>
      <c r="O700" s="87"/>
      <c r="P700" s="87"/>
      <c r="Q700" s="87"/>
      <c r="R700" s="87"/>
      <c r="S700" s="87"/>
      <c r="T700" s="87"/>
    </row>
    <row x14ac:dyDescent="0.25" r="701" customHeight="1" ht="17.25">
      <c r="A701" s="178">
        <f>A700</f>
        <v>25569.375</v>
      </c>
      <c r="B701" s="179"/>
      <c r="C701" s="180"/>
      <c r="D701" s="180"/>
      <c r="E701" s="180"/>
      <c r="F701" s="180"/>
      <c r="G701" s="180">
        <f>SUM(C701:F701)</f>
      </c>
      <c r="H701" s="125"/>
      <c r="I701" s="125">
        <f>G701*H701</f>
      </c>
      <c r="J701" s="185"/>
      <c r="K701" s="125">
        <f>SUM(I701:J701)</f>
      </c>
      <c r="L701" s="175"/>
      <c r="M701" s="87"/>
      <c r="N701" s="87"/>
      <c r="O701" s="87"/>
      <c r="P701" s="87"/>
      <c r="Q701" s="87"/>
      <c r="R701" s="87"/>
      <c r="S701" s="87"/>
      <c r="T701" s="87"/>
    </row>
    <row x14ac:dyDescent="0.25" r="702" customHeight="1" ht="17.25">
      <c r="A702" s="178">
        <f>A701</f>
        <v>25569.375</v>
      </c>
      <c r="B702" s="179"/>
      <c r="C702" s="180"/>
      <c r="D702" s="180"/>
      <c r="E702" s="180"/>
      <c r="F702" s="180"/>
      <c r="G702" s="180">
        <f>SUM(C702:F702)</f>
      </c>
      <c r="H702" s="125"/>
      <c r="I702" s="125">
        <f>G702*H702</f>
      </c>
      <c r="J702" s="185"/>
      <c r="K702" s="125">
        <f>SUM(I702:J702)</f>
      </c>
      <c r="L702" s="175"/>
      <c r="M702" s="87"/>
      <c r="N702" s="87"/>
      <c r="O702" s="87"/>
      <c r="P702" s="87"/>
      <c r="Q702" s="87"/>
      <c r="R702" s="87"/>
      <c r="S702" s="87"/>
      <c r="T702" s="87"/>
    </row>
    <row x14ac:dyDescent="0.25" r="703" customHeight="1" ht="17.25">
      <c r="A703" s="178">
        <f>A702</f>
        <v>25569.375</v>
      </c>
      <c r="B703" s="179"/>
      <c r="C703" s="180"/>
      <c r="D703" s="180"/>
      <c r="E703" s="180"/>
      <c r="F703" s="180"/>
      <c r="G703" s="180">
        <f>SUM(C703:F703)</f>
      </c>
      <c r="H703" s="125"/>
      <c r="I703" s="125">
        <f>G703*H703</f>
      </c>
      <c r="J703" s="185"/>
      <c r="K703" s="125">
        <f>SUM(I703:J703)</f>
      </c>
      <c r="L703" s="175"/>
      <c r="M703" s="87"/>
      <c r="N703" s="87"/>
      <c r="O703" s="87"/>
      <c r="P703" s="87"/>
      <c r="Q703" s="87"/>
      <c r="R703" s="87"/>
      <c r="S703" s="87"/>
      <c r="T703" s="87"/>
    </row>
    <row x14ac:dyDescent="0.25" r="704" customHeight="1" ht="17.25">
      <c r="A704" s="178">
        <f>A703</f>
        <v>25569.375</v>
      </c>
      <c r="B704" s="179"/>
      <c r="C704" s="180"/>
      <c r="D704" s="180"/>
      <c r="E704" s="180"/>
      <c r="F704" s="180"/>
      <c r="G704" s="180">
        <f>SUM(C704:F704)</f>
      </c>
      <c r="H704" s="125"/>
      <c r="I704" s="125">
        <f>G704*H704</f>
      </c>
      <c r="J704" s="185"/>
      <c r="K704" s="125">
        <f>SUM(I704:J704)</f>
      </c>
      <c r="L704" s="175"/>
      <c r="M704" s="87"/>
      <c r="N704" s="87"/>
      <c r="O704" s="87"/>
      <c r="P704" s="87"/>
      <c r="Q704" s="87"/>
      <c r="R704" s="87"/>
      <c r="S704" s="87"/>
      <c r="T704" s="87"/>
    </row>
    <row x14ac:dyDescent="0.25" r="705" customHeight="1" ht="17.25">
      <c r="A705" s="189">
        <f>A704</f>
        <v>25569.375</v>
      </c>
      <c r="B705" s="190" t="s">
        <v>157</v>
      </c>
      <c r="C705" s="191">
        <f>SUM(C697:C704)</f>
      </c>
      <c r="D705" s="191">
        <f>SUM(D697:D704)</f>
      </c>
      <c r="E705" s="191">
        <f>SUM(E697:E704)</f>
      </c>
      <c r="F705" s="191">
        <f>SUM(F697:F704)</f>
      </c>
      <c r="G705" s="191">
        <f>SUM(G697:G704)</f>
      </c>
      <c r="H705" s="191"/>
      <c r="I705" s="191">
        <f>SUM(I697:I704)</f>
      </c>
      <c r="J705" s="191">
        <f>SUM(J697:J704)</f>
      </c>
      <c r="K705" s="191">
        <f>SUM(K697:K704)</f>
      </c>
      <c r="L705" s="175"/>
      <c r="M705" s="87"/>
      <c r="N705" s="87"/>
      <c r="O705" s="87"/>
      <c r="P705" s="87"/>
      <c r="Q705" s="87"/>
      <c r="R705" s="87"/>
      <c r="S705" s="87"/>
      <c r="T705" s="87"/>
    </row>
    <row x14ac:dyDescent="0.25" r="706" customHeight="1" ht="17.25" hidden="1">
      <c r="A706" s="172" t="s">
        <v>128</v>
      </c>
      <c r="B706" s="173" t="s">
        <v>2</v>
      </c>
      <c r="C706" s="174" t="s">
        <v>129</v>
      </c>
      <c r="D706" s="174" t="s">
        <v>130</v>
      </c>
      <c r="E706" s="174" t="s">
        <v>131</v>
      </c>
      <c r="F706" s="174" t="s">
        <v>132</v>
      </c>
      <c r="G706" s="174" t="s">
        <v>133</v>
      </c>
      <c r="H706" s="174" t="s">
        <v>7</v>
      </c>
      <c r="I706" s="174" t="s">
        <v>134</v>
      </c>
      <c r="J706" s="174" t="s">
        <v>90</v>
      </c>
      <c r="K706" s="174" t="s">
        <v>135</v>
      </c>
      <c r="L706" s="175"/>
      <c r="M706" s="87"/>
      <c r="N706" s="87"/>
      <c r="O706" s="87"/>
      <c r="P706" s="87"/>
      <c r="Q706" s="87"/>
      <c r="R706" s="87"/>
      <c r="S706" s="87"/>
      <c r="T706" s="87"/>
    </row>
    <row x14ac:dyDescent="0.25" r="707" customHeight="1" ht="17.25">
      <c r="A707" s="178">
        <f>A705+1</f>
        <v>25569.375</v>
      </c>
      <c r="B707" s="179" t="s">
        <v>137</v>
      </c>
      <c r="C707" s="180"/>
      <c r="D707" s="181"/>
      <c r="E707" s="180"/>
      <c r="F707" s="180"/>
      <c r="G707" s="180">
        <f>SUM(C707:F707)</f>
      </c>
      <c r="H707" s="182">
        <v>4500</v>
      </c>
      <c r="I707" s="125">
        <f>G707*H707</f>
      </c>
      <c r="J707" s="125">
        <f>I707*0.1</f>
      </c>
      <c r="K707" s="125">
        <f>SUM(I707:J707)</f>
      </c>
      <c r="L707" s="175"/>
      <c r="M707" s="87"/>
      <c r="N707" s="87"/>
      <c r="O707" s="87"/>
      <c r="P707" s="87"/>
      <c r="Q707" s="87"/>
      <c r="R707" s="87"/>
      <c r="S707" s="87"/>
      <c r="T707" s="87"/>
    </row>
    <row x14ac:dyDescent="0.25" r="708" customHeight="1" ht="17.25">
      <c r="A708" s="178">
        <f>A707</f>
        <v>25569.375</v>
      </c>
      <c r="B708" s="179" t="s">
        <v>13</v>
      </c>
      <c r="C708" s="180"/>
      <c r="D708" s="180"/>
      <c r="E708" s="180"/>
      <c r="F708" s="180"/>
      <c r="G708" s="180">
        <f>SUM(C708:F708)</f>
      </c>
      <c r="H708" s="182">
        <v>6000</v>
      </c>
      <c r="I708" s="125">
        <f>G708*H708</f>
      </c>
      <c r="J708" s="125">
        <f>I708*0.1</f>
      </c>
      <c r="K708" s="125">
        <f>SUM(I708:J708)</f>
      </c>
      <c r="L708" s="175"/>
      <c r="M708" s="87"/>
      <c r="N708" s="87"/>
      <c r="O708" s="87"/>
      <c r="P708" s="87"/>
      <c r="Q708" s="87"/>
      <c r="R708" s="87"/>
      <c r="S708" s="87"/>
      <c r="T708" s="87"/>
    </row>
    <row x14ac:dyDescent="0.25" r="709" customHeight="1" ht="17.25">
      <c r="A709" s="178">
        <f>A708</f>
        <v>25569.375</v>
      </c>
      <c r="B709" s="179" t="s">
        <v>58</v>
      </c>
      <c r="C709" s="183"/>
      <c r="D709" s="180"/>
      <c r="E709" s="180"/>
      <c r="F709" s="180"/>
      <c r="G709" s="180">
        <f>SUM(C709:F709)</f>
      </c>
      <c r="H709" s="182">
        <v>5500</v>
      </c>
      <c r="I709" s="125">
        <f>G709*H709</f>
      </c>
      <c r="J709" s="125">
        <f>I709*0.1</f>
      </c>
      <c r="K709" s="125">
        <f>SUM(I709:J709)</f>
      </c>
      <c r="L709" s="175"/>
      <c r="M709" s="87"/>
      <c r="N709" s="87"/>
      <c r="O709" s="87"/>
      <c r="P709" s="87"/>
      <c r="Q709" s="87"/>
      <c r="R709" s="87"/>
      <c r="S709" s="87"/>
      <c r="T709" s="87"/>
    </row>
    <row x14ac:dyDescent="0.25" r="710" customHeight="1" ht="17.25">
      <c r="A710" s="178">
        <f>A709</f>
        <v>25569.375</v>
      </c>
      <c r="B710" s="179" t="s">
        <v>147</v>
      </c>
      <c r="C710" s="183"/>
      <c r="D710" s="180"/>
      <c r="E710" s="180"/>
      <c r="F710" s="180"/>
      <c r="G710" s="180">
        <f>SUM(C710:F710)</f>
      </c>
      <c r="H710" s="182">
        <v>5000</v>
      </c>
      <c r="I710" s="125">
        <f>G710*H710</f>
      </c>
      <c r="J710" s="125">
        <f>I710*0.1</f>
      </c>
      <c r="K710" s="125">
        <f>SUM(I710:J710)</f>
      </c>
      <c r="L710" s="175"/>
      <c r="M710" s="87"/>
      <c r="N710" s="87"/>
      <c r="O710" s="87"/>
      <c r="P710" s="87"/>
      <c r="Q710" s="87"/>
      <c r="R710" s="87"/>
      <c r="S710" s="87"/>
      <c r="T710" s="87"/>
    </row>
    <row x14ac:dyDescent="0.25" r="711" customHeight="1" ht="17.25">
      <c r="A711" s="178">
        <f>A710</f>
        <v>25569.375</v>
      </c>
      <c r="B711" s="179" t="s">
        <v>27</v>
      </c>
      <c r="C711" s="180"/>
      <c r="D711" s="180"/>
      <c r="E711" s="180"/>
      <c r="F711" s="180"/>
      <c r="G711" s="180">
        <f>SUM(C711:F711)</f>
      </c>
      <c r="H711" s="182">
        <v>5500</v>
      </c>
      <c r="I711" s="125">
        <f>G711*H711</f>
      </c>
      <c r="J711" s="125">
        <f>I711*0.1</f>
      </c>
      <c r="K711" s="125">
        <f>SUM(I711:J711)</f>
      </c>
      <c r="L711" s="175"/>
      <c r="M711" s="87"/>
      <c r="N711" s="87"/>
      <c r="O711" s="87"/>
      <c r="P711" s="87"/>
      <c r="Q711" s="87"/>
      <c r="R711" s="87"/>
      <c r="S711" s="87"/>
      <c r="T711" s="87"/>
    </row>
    <row x14ac:dyDescent="0.25" r="712" customHeight="1" ht="17.25">
      <c r="A712" s="178">
        <f>A711</f>
        <v>25569.375</v>
      </c>
      <c r="B712" s="179" t="s">
        <v>20</v>
      </c>
      <c r="C712" s="180"/>
      <c r="D712" s="180"/>
      <c r="E712" s="180"/>
      <c r="F712" s="180"/>
      <c r="G712" s="180">
        <f>SUM(C712:F712)</f>
      </c>
      <c r="H712" s="182">
        <v>5500</v>
      </c>
      <c r="I712" s="125">
        <f>G712*H712</f>
      </c>
      <c r="J712" s="125">
        <f>I712*0.1</f>
      </c>
      <c r="K712" s="125">
        <f>SUM(I712:J712)</f>
      </c>
      <c r="L712" s="175"/>
      <c r="M712" s="87"/>
      <c r="N712" s="87"/>
      <c r="O712" s="87"/>
      <c r="P712" s="87"/>
      <c r="Q712" s="87"/>
      <c r="R712" s="87"/>
      <c r="S712" s="87"/>
      <c r="T712" s="87"/>
    </row>
    <row x14ac:dyDescent="0.25" r="713" customHeight="1" ht="17.25">
      <c r="A713" s="178">
        <f>A712</f>
        <v>25569.375</v>
      </c>
      <c r="B713" s="179" t="s">
        <v>31</v>
      </c>
      <c r="C713" s="180"/>
      <c r="D713" s="180"/>
      <c r="E713" s="180"/>
      <c r="F713" s="180"/>
      <c r="G713" s="180">
        <f>SUM(C713:F713)</f>
      </c>
      <c r="H713" s="182">
        <v>6000</v>
      </c>
      <c r="I713" s="125">
        <f>G713*H713</f>
      </c>
      <c r="J713" s="125">
        <f>I713*0.1</f>
      </c>
      <c r="K713" s="125">
        <f>SUM(I713:J713)</f>
      </c>
      <c r="L713" s="175"/>
      <c r="M713" s="87"/>
      <c r="N713" s="87"/>
      <c r="O713" s="87"/>
      <c r="P713" s="87"/>
      <c r="Q713" s="87"/>
      <c r="R713" s="87"/>
      <c r="S713" s="87"/>
      <c r="T713" s="87"/>
    </row>
    <row x14ac:dyDescent="0.25" r="714" customHeight="1" ht="17.25">
      <c r="A714" s="178">
        <f>A713</f>
        <v>25569.375</v>
      </c>
      <c r="B714" s="179" t="s">
        <v>71</v>
      </c>
      <c r="C714" s="180"/>
      <c r="D714" s="180"/>
      <c r="E714" s="180"/>
      <c r="F714" s="180"/>
      <c r="G714" s="180">
        <f>SUM(C714:F714)</f>
      </c>
      <c r="H714" s="182">
        <v>6000</v>
      </c>
      <c r="I714" s="125">
        <f>G714*H714</f>
      </c>
      <c r="J714" s="125">
        <f>I714*0.1</f>
      </c>
      <c r="K714" s="125">
        <f>SUM(I714:J714)</f>
      </c>
      <c r="L714" s="175"/>
      <c r="M714" s="87"/>
      <c r="N714" s="87"/>
      <c r="O714" s="87"/>
      <c r="P714" s="87"/>
      <c r="Q714" s="87"/>
      <c r="R714" s="87"/>
      <c r="S714" s="87"/>
      <c r="T714" s="87"/>
    </row>
    <row x14ac:dyDescent="0.25" r="715" customHeight="1" ht="17.25">
      <c r="A715" s="178">
        <f>A714</f>
        <v>25569.375</v>
      </c>
      <c r="B715" s="184" t="s">
        <v>49</v>
      </c>
      <c r="C715" s="180"/>
      <c r="D715" s="180"/>
      <c r="E715" s="180"/>
      <c r="F715" s="180"/>
      <c r="G715" s="180">
        <f>SUM(C715:F715)</f>
      </c>
      <c r="H715" s="182">
        <v>6000</v>
      </c>
      <c r="I715" s="125">
        <f>G715*H715</f>
      </c>
      <c r="J715" s="125">
        <f>I715*0.1</f>
      </c>
      <c r="K715" s="125">
        <f>SUM(I715:J715)</f>
      </c>
      <c r="L715" s="175"/>
      <c r="M715" s="87"/>
      <c r="N715" s="87"/>
      <c r="O715" s="87"/>
      <c r="P715" s="87"/>
      <c r="Q715" s="87"/>
      <c r="R715" s="87"/>
      <c r="S715" s="87"/>
      <c r="T715" s="87"/>
    </row>
    <row x14ac:dyDescent="0.25" r="716" customHeight="1" ht="17.25">
      <c r="A716" s="178">
        <f>A715</f>
        <v>25569.375</v>
      </c>
      <c r="B716" s="179" t="s">
        <v>9</v>
      </c>
      <c r="C716" s="180"/>
      <c r="D716" s="180"/>
      <c r="E716" s="180"/>
      <c r="F716" s="180"/>
      <c r="G716" s="180">
        <f>SUM(C716:F716)</f>
      </c>
      <c r="H716" s="182">
        <v>6000</v>
      </c>
      <c r="I716" s="125">
        <f>G716*H716</f>
      </c>
      <c r="J716" s="125">
        <f>I716*0.1</f>
      </c>
      <c r="K716" s="125">
        <f>SUM(I716:J716)</f>
      </c>
      <c r="L716" s="175"/>
      <c r="M716" s="87"/>
      <c r="N716" s="87"/>
      <c r="O716" s="87"/>
      <c r="P716" s="87"/>
      <c r="Q716" s="87"/>
      <c r="R716" s="87"/>
      <c r="S716" s="87"/>
      <c r="T716" s="87"/>
    </row>
    <row x14ac:dyDescent="0.25" r="717" customHeight="1" ht="17.25">
      <c r="A717" s="178">
        <f>A716</f>
        <v>25569.375</v>
      </c>
      <c r="B717" s="179" t="s">
        <v>55</v>
      </c>
      <c r="C717" s="180"/>
      <c r="D717" s="180"/>
      <c r="E717" s="180"/>
      <c r="F717" s="180"/>
      <c r="G717" s="180">
        <f>SUM(C717:F717)</f>
      </c>
      <c r="H717" s="182">
        <v>6500</v>
      </c>
      <c r="I717" s="125">
        <f>G717*H717</f>
      </c>
      <c r="J717" s="125">
        <f>I717*0.1</f>
      </c>
      <c r="K717" s="125">
        <f>SUM(I717:J717)</f>
      </c>
      <c r="L717" s="175"/>
      <c r="M717" s="87"/>
      <c r="N717" s="87"/>
      <c r="O717" s="87"/>
      <c r="P717" s="87"/>
      <c r="Q717" s="87"/>
      <c r="R717" s="87"/>
      <c r="S717" s="87"/>
      <c r="T717" s="87"/>
    </row>
    <row x14ac:dyDescent="0.25" r="718" customHeight="1" ht="17.25">
      <c r="A718" s="178">
        <f>A717</f>
        <v>25569.375</v>
      </c>
      <c r="B718" s="179" t="s">
        <v>80</v>
      </c>
      <c r="C718" s="180"/>
      <c r="D718" s="180"/>
      <c r="E718" s="180"/>
      <c r="F718" s="180"/>
      <c r="G718" s="180">
        <f>SUM(C718:F718)</f>
      </c>
      <c r="H718" s="182">
        <v>6000</v>
      </c>
      <c r="I718" s="125">
        <f>G718*H718</f>
      </c>
      <c r="J718" s="185"/>
      <c r="K718" s="125">
        <f>SUM(I718:J718)</f>
      </c>
      <c r="L718" s="175"/>
      <c r="M718" s="87"/>
      <c r="N718" s="87"/>
      <c r="O718" s="87"/>
      <c r="P718" s="87"/>
      <c r="Q718" s="87"/>
      <c r="R718" s="87"/>
      <c r="S718" s="87"/>
      <c r="T718" s="87"/>
    </row>
    <row x14ac:dyDescent="0.25" r="719" customHeight="1" ht="17.25">
      <c r="A719" s="178">
        <f>A718</f>
        <v>25569.375</v>
      </c>
      <c r="B719" s="179" t="s">
        <v>67</v>
      </c>
      <c r="C719" s="180"/>
      <c r="D719" s="180"/>
      <c r="E719" s="180"/>
      <c r="F719" s="180"/>
      <c r="G719" s="180">
        <f>SUM(C719:F719)</f>
      </c>
      <c r="H719" s="182">
        <v>5500</v>
      </c>
      <c r="I719" s="125">
        <f>G719*H719</f>
      </c>
      <c r="J719" s="125">
        <f>I719*0.1</f>
      </c>
      <c r="K719" s="125">
        <f>SUM(I719:J719)</f>
      </c>
      <c r="L719" s="175"/>
      <c r="M719" s="87"/>
      <c r="N719" s="87"/>
      <c r="O719" s="87"/>
      <c r="P719" s="87"/>
      <c r="Q719" s="87"/>
      <c r="R719" s="87"/>
      <c r="S719" s="87"/>
      <c r="T719" s="87"/>
    </row>
    <row x14ac:dyDescent="0.25" r="720" customHeight="1" ht="17.25">
      <c r="A720" s="178">
        <f>A719</f>
        <v>25569.375</v>
      </c>
      <c r="B720" s="186" t="s">
        <v>74</v>
      </c>
      <c r="C720" s="180"/>
      <c r="D720" s="180"/>
      <c r="E720" s="180"/>
      <c r="F720" s="180"/>
      <c r="G720" s="180">
        <f>SUM(C720:F720)</f>
      </c>
      <c r="H720" s="187">
        <v>5000</v>
      </c>
      <c r="I720" s="125">
        <f>G720*H720</f>
      </c>
      <c r="J720" s="125">
        <f>I720*0.1</f>
      </c>
      <c r="K720" s="125">
        <f>SUM(I720:J720)</f>
      </c>
      <c r="L720" s="175"/>
      <c r="M720" s="87"/>
      <c r="N720" s="87"/>
      <c r="O720" s="87"/>
      <c r="P720" s="87"/>
      <c r="Q720" s="87"/>
      <c r="R720" s="87"/>
      <c r="S720" s="87"/>
      <c r="T720" s="87"/>
    </row>
    <row x14ac:dyDescent="0.25" r="721" customHeight="1" ht="17.25">
      <c r="A721" s="178">
        <f>A720</f>
        <v>25569.375</v>
      </c>
      <c r="B721" s="179" t="s">
        <v>11</v>
      </c>
      <c r="C721" s="180"/>
      <c r="D721" s="180"/>
      <c r="E721" s="180"/>
      <c r="F721" s="180"/>
      <c r="G721" s="180">
        <f>SUM(C721:F721)</f>
      </c>
      <c r="H721" s="182">
        <v>6000</v>
      </c>
      <c r="I721" s="125">
        <f>G721*H721</f>
      </c>
      <c r="J721" s="125">
        <f>I721*0.1</f>
      </c>
      <c r="K721" s="125">
        <f>SUM(I721:J721)</f>
      </c>
      <c r="L721" s="175"/>
      <c r="M721" s="87"/>
      <c r="N721" s="87"/>
      <c r="O721" s="87"/>
      <c r="P721" s="87"/>
      <c r="Q721" s="87"/>
      <c r="R721" s="87"/>
      <c r="S721" s="87"/>
      <c r="T721" s="87"/>
    </row>
    <row x14ac:dyDescent="0.25" r="722" customHeight="1" ht="17.25">
      <c r="A722" s="178">
        <f>A721</f>
        <v>25569.375</v>
      </c>
      <c r="B722" s="179" t="s">
        <v>22</v>
      </c>
      <c r="C722" s="180"/>
      <c r="D722" s="180"/>
      <c r="E722" s="180"/>
      <c r="F722" s="180"/>
      <c r="G722" s="180">
        <f>SUM(C722:F722)</f>
      </c>
      <c r="H722" s="182">
        <v>4800</v>
      </c>
      <c r="I722" s="125">
        <f>G722*H722</f>
      </c>
      <c r="J722" s="125">
        <f>I722*0.1</f>
      </c>
      <c r="K722" s="125">
        <f>SUM(I722:J722)</f>
      </c>
      <c r="L722" s="175"/>
      <c r="M722" s="87"/>
      <c r="N722" s="87"/>
      <c r="O722" s="87"/>
      <c r="P722" s="87"/>
      <c r="Q722" s="87"/>
      <c r="R722" s="87"/>
      <c r="S722" s="87"/>
      <c r="T722" s="87"/>
    </row>
    <row x14ac:dyDescent="0.25" r="723" customHeight="1" ht="17.25">
      <c r="A723" s="178">
        <f>A722</f>
        <v>25569.375</v>
      </c>
      <c r="B723" s="186" t="s">
        <v>84</v>
      </c>
      <c r="C723" s="180"/>
      <c r="D723" s="180"/>
      <c r="E723" s="180"/>
      <c r="F723" s="180"/>
      <c r="G723" s="180">
        <f>SUM(C723:F723)</f>
      </c>
      <c r="H723" s="182">
        <v>4800</v>
      </c>
      <c r="I723" s="125">
        <f>G723*H723</f>
      </c>
      <c r="J723" s="125">
        <f>I723*0.1</f>
      </c>
      <c r="K723" s="125">
        <f>SUM(I723:J723)</f>
      </c>
      <c r="L723" s="175"/>
      <c r="M723" s="87"/>
      <c r="N723" s="87"/>
      <c r="O723" s="87"/>
      <c r="P723" s="87"/>
      <c r="Q723" s="87"/>
      <c r="R723" s="87"/>
      <c r="S723" s="87"/>
      <c r="T723" s="87"/>
    </row>
    <row x14ac:dyDescent="0.25" r="724" customHeight="1" ht="17.25">
      <c r="A724" s="178">
        <f>A723</f>
        <v>25569.375</v>
      </c>
      <c r="B724" s="179" t="s">
        <v>17</v>
      </c>
      <c r="C724" s="180"/>
      <c r="D724" s="180"/>
      <c r="E724" s="180"/>
      <c r="F724" s="180"/>
      <c r="G724" s="180">
        <f>SUM(C724:F724)</f>
      </c>
      <c r="H724" s="182">
        <v>6500</v>
      </c>
      <c r="I724" s="125">
        <f>G724*H724</f>
      </c>
      <c r="J724" s="125">
        <f>I724*0.1</f>
      </c>
      <c r="K724" s="125">
        <f>SUM(I724:J724)</f>
      </c>
      <c r="L724" s="175"/>
      <c r="M724" s="87"/>
      <c r="N724" s="87"/>
      <c r="O724" s="87"/>
      <c r="P724" s="87"/>
      <c r="Q724" s="87"/>
      <c r="R724" s="87"/>
      <c r="S724" s="87"/>
      <c r="T724" s="87"/>
    </row>
    <row x14ac:dyDescent="0.25" r="725" customHeight="1" ht="17.25">
      <c r="A725" s="178">
        <f>A724</f>
        <v>25569.375</v>
      </c>
      <c r="B725" s="186" t="s">
        <v>148</v>
      </c>
      <c r="C725" s="180"/>
      <c r="D725" s="180"/>
      <c r="E725" s="180"/>
      <c r="F725" s="180"/>
      <c r="G725" s="180">
        <f>SUM(C725:F725)</f>
      </c>
      <c r="H725" s="182">
        <v>6000</v>
      </c>
      <c r="I725" s="125">
        <f>G725*H725</f>
      </c>
      <c r="J725" s="125">
        <f>I725*0.1</f>
      </c>
      <c r="K725" s="125">
        <f>SUM(I725:J725)</f>
      </c>
      <c r="L725" s="175"/>
      <c r="M725" s="87"/>
      <c r="N725" s="87"/>
      <c r="O725" s="87"/>
      <c r="P725" s="87"/>
      <c r="Q725" s="87"/>
      <c r="R725" s="87"/>
      <c r="S725" s="87"/>
      <c r="T725" s="87"/>
    </row>
    <row x14ac:dyDescent="0.25" r="726" customHeight="1" ht="17.25">
      <c r="A726" s="178">
        <f>A725</f>
        <v>25569.375</v>
      </c>
      <c r="B726" s="179" t="s">
        <v>29</v>
      </c>
      <c r="C726" s="188"/>
      <c r="D726" s="180"/>
      <c r="E726" s="180"/>
      <c r="F726" s="180"/>
      <c r="G726" s="180">
        <f>SUM(C726:F726)</f>
      </c>
      <c r="H726" s="182">
        <v>5500</v>
      </c>
      <c r="I726" s="125">
        <f>G726*H726</f>
      </c>
      <c r="J726" s="125">
        <f>I726*0.1</f>
      </c>
      <c r="K726" s="125">
        <f>SUM(I726:J726)</f>
      </c>
      <c r="L726" s="175"/>
      <c r="M726" s="87"/>
      <c r="N726" s="87"/>
      <c r="O726" s="87"/>
      <c r="P726" s="87"/>
      <c r="Q726" s="87"/>
      <c r="R726" s="87"/>
      <c r="S726" s="87"/>
      <c r="T726" s="87"/>
    </row>
    <row x14ac:dyDescent="0.25" r="727" customHeight="1" ht="17.25">
      <c r="A727" s="178">
        <f>A726</f>
        <v>25569.375</v>
      </c>
      <c r="B727" s="179" t="s">
        <v>15</v>
      </c>
      <c r="C727" s="180"/>
      <c r="D727" s="180"/>
      <c r="E727" s="180"/>
      <c r="F727" s="180"/>
      <c r="G727" s="180">
        <f>SUM(C727:F727)</f>
      </c>
      <c r="H727" s="182">
        <v>4800</v>
      </c>
      <c r="I727" s="125">
        <f>G727*H727</f>
      </c>
      <c r="J727" s="125">
        <f>I727*0.1</f>
      </c>
      <c r="K727" s="125">
        <f>SUM(I727:J727)</f>
      </c>
      <c r="L727" s="175"/>
      <c r="M727" s="87"/>
      <c r="N727" s="87"/>
      <c r="O727" s="87"/>
      <c r="P727" s="87"/>
      <c r="Q727" s="87"/>
      <c r="R727" s="87"/>
      <c r="S727" s="87"/>
      <c r="T727" s="87"/>
    </row>
    <row x14ac:dyDescent="0.25" r="728" customHeight="1" ht="17.25">
      <c r="A728" s="178">
        <f>A727</f>
        <v>25569.375</v>
      </c>
      <c r="B728" s="179" t="s">
        <v>21</v>
      </c>
      <c r="C728" s="188"/>
      <c r="D728" s="180"/>
      <c r="E728" s="180"/>
      <c r="F728" s="180"/>
      <c r="G728" s="180">
        <f>SUM(C728:F728)</f>
      </c>
      <c r="H728" s="182">
        <v>5500</v>
      </c>
      <c r="I728" s="125">
        <f>G728*H728</f>
      </c>
      <c r="J728" s="125">
        <f>I728*0.1</f>
      </c>
      <c r="K728" s="125">
        <f>SUM(I728:J728)</f>
      </c>
      <c r="L728" s="175"/>
      <c r="M728" s="87"/>
      <c r="N728" s="87"/>
      <c r="O728" s="87"/>
      <c r="P728" s="87"/>
      <c r="Q728" s="87"/>
      <c r="R728" s="87"/>
      <c r="S728" s="87"/>
      <c r="T728" s="87"/>
    </row>
    <row x14ac:dyDescent="0.25" r="729" customHeight="1" ht="17.25">
      <c r="A729" s="178">
        <f>A728</f>
        <v>25569.375</v>
      </c>
      <c r="B729" s="179" t="s">
        <v>52</v>
      </c>
      <c r="C729" s="180"/>
      <c r="D729" s="180"/>
      <c r="E729" s="180"/>
      <c r="F729" s="180"/>
      <c r="G729" s="180">
        <f>SUM(C729:F729)</f>
      </c>
      <c r="H729" s="182">
        <v>5500</v>
      </c>
      <c r="I729" s="125">
        <f>G729*H729</f>
      </c>
      <c r="J729" s="125">
        <f>I729*0.1</f>
      </c>
      <c r="K729" s="125">
        <f>SUM(I729:J729)</f>
      </c>
      <c r="L729" s="175"/>
      <c r="M729" s="87"/>
      <c r="N729" s="87"/>
      <c r="O729" s="87"/>
      <c r="P729" s="87"/>
      <c r="Q729" s="87"/>
      <c r="R729" s="87"/>
      <c r="S729" s="87"/>
      <c r="T729" s="87"/>
    </row>
    <row x14ac:dyDescent="0.25" r="730" customHeight="1" ht="17.25">
      <c r="A730" s="178">
        <f>A729</f>
        <v>25569.375</v>
      </c>
      <c r="B730" s="186" t="s">
        <v>61</v>
      </c>
      <c r="C730" s="180"/>
      <c r="D730" s="180"/>
      <c r="E730" s="180"/>
      <c r="F730" s="180"/>
      <c r="G730" s="180">
        <f>SUM(C730:F730)</f>
      </c>
      <c r="H730" s="182">
        <v>5500</v>
      </c>
      <c r="I730" s="125">
        <f>G730*H730</f>
      </c>
      <c r="J730" s="125">
        <f>I730*0.1</f>
      </c>
      <c r="K730" s="125">
        <f>SUM(I730:J730)</f>
      </c>
      <c r="L730" s="175"/>
      <c r="M730" s="87"/>
      <c r="N730" s="87"/>
      <c r="O730" s="87"/>
      <c r="P730" s="87"/>
      <c r="Q730" s="87"/>
      <c r="R730" s="87"/>
      <c r="S730" s="87"/>
      <c r="T730" s="87"/>
    </row>
    <row x14ac:dyDescent="0.25" r="731" customHeight="1" ht="17.25">
      <c r="A731" s="178">
        <f>A730</f>
        <v>25569.375</v>
      </c>
      <c r="B731" s="179" t="s">
        <v>33</v>
      </c>
      <c r="C731" s="180"/>
      <c r="D731" s="180"/>
      <c r="E731" s="180"/>
      <c r="F731" s="180"/>
      <c r="G731" s="180">
        <f>SUM(C731:F731)</f>
      </c>
      <c r="H731" s="182">
        <v>5500</v>
      </c>
      <c r="I731" s="125">
        <f>G731*H731</f>
      </c>
      <c r="J731" s="125">
        <f>I731*0.1</f>
      </c>
      <c r="K731" s="125">
        <f>SUM(I731:J731)</f>
      </c>
      <c r="L731" s="175"/>
      <c r="M731" s="87"/>
      <c r="N731" s="87"/>
      <c r="O731" s="87"/>
      <c r="P731" s="87"/>
      <c r="Q731" s="87"/>
      <c r="R731" s="87"/>
      <c r="S731" s="87"/>
      <c r="T731" s="87"/>
    </row>
    <row x14ac:dyDescent="0.25" r="732" customHeight="1" ht="17.25">
      <c r="A732" s="178">
        <f>A731</f>
        <v>25569.375</v>
      </c>
      <c r="B732" s="186" t="s">
        <v>37</v>
      </c>
      <c r="C732" s="180"/>
      <c r="D732" s="180"/>
      <c r="E732" s="180"/>
      <c r="F732" s="180"/>
      <c r="G732" s="180">
        <f>SUM(C732:F732)</f>
      </c>
      <c r="H732" s="182">
        <v>6500</v>
      </c>
      <c r="I732" s="125">
        <f>G732*H732</f>
      </c>
      <c r="J732" s="125">
        <f>I732*0.1</f>
      </c>
      <c r="K732" s="125">
        <f>SUM(I732:J732)</f>
      </c>
      <c r="L732" s="175"/>
      <c r="M732" s="87"/>
      <c r="N732" s="87"/>
      <c r="O732" s="87"/>
      <c r="P732" s="87"/>
      <c r="Q732" s="87"/>
      <c r="R732" s="87"/>
      <c r="S732" s="87"/>
      <c r="T732" s="87"/>
    </row>
    <row x14ac:dyDescent="0.25" r="733" customHeight="1" ht="17.25">
      <c r="A733" s="178">
        <f>A732</f>
        <v>25569.375</v>
      </c>
      <c r="B733" s="186" t="s">
        <v>64</v>
      </c>
      <c r="C733" s="180"/>
      <c r="D733" s="180"/>
      <c r="E733" s="180"/>
      <c r="F733" s="180"/>
      <c r="G733" s="180">
        <f>SUM(C733:F733)</f>
      </c>
      <c r="H733" s="182">
        <v>5500</v>
      </c>
      <c r="I733" s="125">
        <f>G733*H733</f>
      </c>
      <c r="J733" s="125">
        <f>I733*0.1</f>
      </c>
      <c r="K733" s="125">
        <f>SUM(I733:J733)</f>
      </c>
      <c r="L733" s="175"/>
      <c r="M733" s="87"/>
      <c r="N733" s="87"/>
      <c r="O733" s="87"/>
      <c r="P733" s="87"/>
      <c r="Q733" s="87"/>
      <c r="R733" s="87"/>
      <c r="S733" s="87"/>
      <c r="T733" s="87"/>
    </row>
    <row x14ac:dyDescent="0.25" r="734" customHeight="1" ht="17.25">
      <c r="A734" s="178">
        <f>A733</f>
        <v>25569.375</v>
      </c>
      <c r="B734" s="179" t="s">
        <v>25</v>
      </c>
      <c r="C734" s="180"/>
      <c r="D734" s="180"/>
      <c r="E734" s="180"/>
      <c r="F734" s="180"/>
      <c r="G734" s="180">
        <f>SUM(C734:F734)</f>
      </c>
      <c r="H734" s="182">
        <v>6000</v>
      </c>
      <c r="I734" s="125">
        <f>G734*H734</f>
      </c>
      <c r="J734" s="125">
        <f>I734*0.1</f>
      </c>
      <c r="K734" s="125">
        <f>SUM(I734:J734)</f>
      </c>
      <c r="L734" s="175"/>
      <c r="M734" s="87"/>
      <c r="N734" s="87"/>
      <c r="O734" s="87"/>
      <c r="P734" s="87"/>
      <c r="Q734" s="87"/>
      <c r="R734" s="87"/>
      <c r="S734" s="87"/>
      <c r="T734" s="87"/>
    </row>
    <row x14ac:dyDescent="0.25" r="735" customHeight="1" ht="17.25">
      <c r="A735" s="178">
        <f>A734</f>
        <v>25569.375</v>
      </c>
      <c r="B735" s="186" t="s">
        <v>76</v>
      </c>
      <c r="C735" s="188"/>
      <c r="D735" s="180"/>
      <c r="E735" s="180"/>
      <c r="F735" s="180"/>
      <c r="G735" s="180">
        <f>SUM(C735:F735)</f>
      </c>
      <c r="H735" s="125">
        <v>6000</v>
      </c>
      <c r="I735" s="125">
        <f>G735*H735</f>
      </c>
      <c r="J735" s="125">
        <f>I735*0.1</f>
      </c>
      <c r="K735" s="125">
        <f>SUM(I735:J735)</f>
      </c>
      <c r="L735" s="175"/>
      <c r="M735" s="87"/>
      <c r="N735" s="87"/>
      <c r="O735" s="87"/>
      <c r="P735" s="87"/>
      <c r="Q735" s="87"/>
      <c r="R735" s="87"/>
      <c r="S735" s="87"/>
      <c r="T735" s="87"/>
    </row>
    <row x14ac:dyDescent="0.25" r="736" customHeight="1" ht="17.25">
      <c r="A736" s="178">
        <f>A735</f>
        <v>25569.375</v>
      </c>
      <c r="B736" s="186" t="s">
        <v>149</v>
      </c>
      <c r="C736" s="180"/>
      <c r="D736" s="180"/>
      <c r="E736" s="180"/>
      <c r="F736" s="180"/>
      <c r="G736" s="180">
        <f>SUM(C736:F736)</f>
      </c>
      <c r="H736" s="125">
        <v>6000</v>
      </c>
      <c r="I736" s="125">
        <f>G736*H736</f>
      </c>
      <c r="J736" s="125">
        <f>I736*0.1</f>
      </c>
      <c r="K736" s="125">
        <f>SUM(I736:J736)</f>
      </c>
      <c r="L736" s="175"/>
      <c r="M736" s="87"/>
      <c r="N736" s="87"/>
      <c r="O736" s="87"/>
      <c r="P736" s="87"/>
      <c r="Q736" s="87"/>
      <c r="R736" s="87"/>
      <c r="S736" s="87"/>
      <c r="T736" s="87"/>
    </row>
    <row x14ac:dyDescent="0.25" r="737" customHeight="1" ht="17.25">
      <c r="A737" s="178">
        <f>A736</f>
        <v>25569.375</v>
      </c>
      <c r="B737" s="186" t="s">
        <v>43</v>
      </c>
      <c r="C737" s="180"/>
      <c r="D737" s="180"/>
      <c r="E737" s="180"/>
      <c r="F737" s="180"/>
      <c r="G737" s="180">
        <f>SUM(C737:F737)</f>
      </c>
      <c r="H737" s="125">
        <v>6000</v>
      </c>
      <c r="I737" s="125">
        <f>G737*H737</f>
      </c>
      <c r="J737" s="125">
        <f>I737*0.1</f>
      </c>
      <c r="K737" s="125">
        <f>SUM(I737:J737)</f>
      </c>
      <c r="L737" s="175"/>
      <c r="M737" s="87"/>
      <c r="N737" s="87"/>
      <c r="O737" s="87"/>
      <c r="P737" s="87"/>
      <c r="Q737" s="87"/>
      <c r="R737" s="87"/>
      <c r="S737" s="87"/>
      <c r="T737" s="87"/>
    </row>
    <row x14ac:dyDescent="0.25" r="738" customHeight="1" ht="17.25">
      <c r="A738" s="178">
        <f>A737</f>
        <v>25569.375</v>
      </c>
      <c r="B738" s="186" t="s">
        <v>18</v>
      </c>
      <c r="C738" s="180"/>
      <c r="D738" s="180"/>
      <c r="E738" s="180"/>
      <c r="F738" s="180"/>
      <c r="G738" s="180">
        <f>SUM(C738:F738)</f>
      </c>
      <c r="H738" s="125">
        <v>6000</v>
      </c>
      <c r="I738" s="125">
        <f>G738*H738</f>
      </c>
      <c r="J738" s="125">
        <f>I738*0.1</f>
      </c>
      <c r="K738" s="125">
        <f>SUM(I738:J738)</f>
      </c>
      <c r="L738" s="175"/>
      <c r="M738" s="87"/>
      <c r="N738" s="87"/>
      <c r="O738" s="87"/>
      <c r="P738" s="87"/>
      <c r="Q738" s="87"/>
      <c r="R738" s="87"/>
      <c r="S738" s="87"/>
      <c r="T738" s="87"/>
    </row>
    <row x14ac:dyDescent="0.25" r="739" customHeight="1" ht="17.25">
      <c r="A739" s="178">
        <f>A738</f>
        <v>25569.375</v>
      </c>
      <c r="B739" s="186" t="s">
        <v>82</v>
      </c>
      <c r="C739" s="188"/>
      <c r="D739" s="180"/>
      <c r="E739" s="180"/>
      <c r="F739" s="180"/>
      <c r="G739" s="180">
        <f>SUM(C739:F739)</f>
      </c>
      <c r="H739" s="125">
        <v>5000</v>
      </c>
      <c r="I739" s="125">
        <f>G739*H739</f>
      </c>
      <c r="J739" s="125">
        <f>I739*0.1</f>
      </c>
      <c r="K739" s="125">
        <f>SUM(I739:J739)</f>
      </c>
      <c r="L739" s="175"/>
      <c r="M739" s="87"/>
      <c r="N739" s="87"/>
      <c r="O739" s="87"/>
      <c r="P739" s="87"/>
      <c r="Q739" s="87"/>
      <c r="R739" s="87"/>
      <c r="S739" s="87"/>
      <c r="T739" s="87"/>
    </row>
    <row x14ac:dyDescent="0.25" r="740" customHeight="1" ht="17.25">
      <c r="A740" s="178">
        <f>A739</f>
        <v>25569.375</v>
      </c>
      <c r="B740" s="186" t="s">
        <v>151</v>
      </c>
      <c r="C740" s="180"/>
      <c r="D740" s="180"/>
      <c r="E740" s="180"/>
      <c r="F740" s="180"/>
      <c r="G740" s="180">
        <f>SUM(C740:F740)</f>
      </c>
      <c r="H740" s="125">
        <v>5000</v>
      </c>
      <c r="I740" s="125">
        <f>G740*H740</f>
      </c>
      <c r="J740" s="125">
        <f>I740*0.1</f>
      </c>
      <c r="K740" s="125">
        <f>SUM(I740:J740)</f>
      </c>
      <c r="L740" s="175"/>
      <c r="M740" s="87"/>
      <c r="N740" s="87"/>
      <c r="O740" s="87"/>
      <c r="P740" s="87"/>
      <c r="Q740" s="87"/>
      <c r="R740" s="87"/>
      <c r="S740" s="87"/>
      <c r="T740" s="87"/>
    </row>
    <row x14ac:dyDescent="0.25" r="741" customHeight="1" ht="17.25">
      <c r="A741" s="178">
        <f>A740</f>
        <v>25569.375</v>
      </c>
      <c r="B741" s="186" t="s">
        <v>23</v>
      </c>
      <c r="C741" s="180"/>
      <c r="D741" s="180"/>
      <c r="E741" s="180"/>
      <c r="F741" s="180"/>
      <c r="G741" s="180">
        <f>SUM(C741:F741)</f>
      </c>
      <c r="H741" s="125">
        <v>6000</v>
      </c>
      <c r="I741" s="125">
        <f>G741*H741</f>
      </c>
      <c r="J741" s="125">
        <f>I741*0.1</f>
      </c>
      <c r="K741" s="125">
        <f>SUM(I741:J741)</f>
      </c>
      <c r="L741" s="175"/>
      <c r="M741" s="87"/>
      <c r="N741" s="87"/>
      <c r="O741" s="87"/>
      <c r="P741" s="87"/>
      <c r="Q741" s="87"/>
      <c r="R741" s="87"/>
      <c r="S741" s="87"/>
      <c r="T741" s="87"/>
    </row>
    <row x14ac:dyDescent="0.25" r="742" customHeight="1" ht="17.25">
      <c r="A742" s="178">
        <f>A741</f>
        <v>25569.375</v>
      </c>
      <c r="B742" s="186" t="s">
        <v>40</v>
      </c>
      <c r="C742" s="180"/>
      <c r="D742" s="180"/>
      <c r="E742" s="180"/>
      <c r="F742" s="180"/>
      <c r="G742" s="180">
        <f>SUM(C742:F742)</f>
      </c>
      <c r="H742" s="125">
        <v>6500</v>
      </c>
      <c r="I742" s="125">
        <f>G742*H742</f>
      </c>
      <c r="J742" s="125">
        <f>I742*0.1</f>
      </c>
      <c r="K742" s="125">
        <f>SUM(I742:J742)</f>
      </c>
      <c r="L742" s="175"/>
      <c r="M742" s="87"/>
      <c r="N742" s="87"/>
      <c r="O742" s="87"/>
      <c r="P742" s="87"/>
      <c r="Q742" s="87"/>
      <c r="R742" s="87"/>
      <c r="S742" s="87"/>
      <c r="T742" s="87"/>
    </row>
    <row x14ac:dyDescent="0.25" r="743" customHeight="1" ht="17.25">
      <c r="A743" s="178">
        <f>A742</f>
        <v>25569.375</v>
      </c>
      <c r="B743" s="186" t="s">
        <v>86</v>
      </c>
      <c r="C743" s="180"/>
      <c r="D743" s="180"/>
      <c r="E743" s="180"/>
      <c r="F743" s="180"/>
      <c r="G743" s="180">
        <f>SUM(C743:F743)</f>
      </c>
      <c r="H743" s="125">
        <v>6000</v>
      </c>
      <c r="I743" s="125">
        <f>G743*H743</f>
      </c>
      <c r="J743" s="125">
        <f>I743*0.1</f>
      </c>
      <c r="K743" s="125">
        <f>SUM(I743:J743)</f>
      </c>
      <c r="L743" s="175"/>
      <c r="M743" s="87"/>
      <c r="N743" s="87"/>
      <c r="O743" s="87"/>
      <c r="P743" s="87"/>
      <c r="Q743" s="87"/>
      <c r="R743" s="87"/>
      <c r="S743" s="87"/>
      <c r="T743" s="87"/>
    </row>
    <row x14ac:dyDescent="0.25" r="744" customHeight="1" ht="17.25">
      <c r="A744" s="178">
        <f>A743</f>
        <v>25569.375</v>
      </c>
      <c r="B744" s="186" t="s">
        <v>152</v>
      </c>
      <c r="C744" s="180"/>
      <c r="D744" s="180"/>
      <c r="E744" s="180"/>
      <c r="F744" s="180"/>
      <c r="G744" s="180">
        <f>SUM(C744:F744)</f>
      </c>
      <c r="H744" s="125">
        <v>6000</v>
      </c>
      <c r="I744" s="125">
        <f>G744*H744</f>
      </c>
      <c r="J744" s="125">
        <f>I744*0.1</f>
      </c>
      <c r="K744" s="125">
        <f>SUM(I744:J744)</f>
      </c>
      <c r="L744" s="175"/>
      <c r="M744" s="87"/>
      <c r="N744" s="87"/>
      <c r="O744" s="87"/>
      <c r="P744" s="87"/>
      <c r="Q744" s="87"/>
      <c r="R744" s="87"/>
      <c r="S744" s="87"/>
      <c r="T744" s="87"/>
    </row>
    <row x14ac:dyDescent="0.25" r="745" customHeight="1" ht="17.25">
      <c r="A745" s="178">
        <f>A744</f>
        <v>25569.375</v>
      </c>
      <c r="B745" s="186" t="s">
        <v>153</v>
      </c>
      <c r="C745" s="180"/>
      <c r="D745" s="180"/>
      <c r="E745" s="180"/>
      <c r="F745" s="180"/>
      <c r="G745" s="180">
        <f>SUM(C745:F745)</f>
      </c>
      <c r="H745" s="125">
        <v>6000</v>
      </c>
      <c r="I745" s="125">
        <f>G745*H745</f>
      </c>
      <c r="J745" s="125">
        <f>I745*0.1</f>
      </c>
      <c r="K745" s="125">
        <f>SUM(I745:J745)</f>
      </c>
      <c r="L745" s="175"/>
      <c r="M745" s="87"/>
      <c r="N745" s="87"/>
      <c r="O745" s="87"/>
      <c r="P745" s="87"/>
      <c r="Q745" s="87"/>
      <c r="R745" s="87"/>
      <c r="S745" s="87"/>
      <c r="T745" s="87"/>
    </row>
    <row x14ac:dyDescent="0.25" r="746" customHeight="1" ht="17.25">
      <c r="A746" s="178">
        <f>A745</f>
        <v>25569.375</v>
      </c>
      <c r="B746" s="186" t="s">
        <v>46</v>
      </c>
      <c r="C746" s="180"/>
      <c r="D746" s="180"/>
      <c r="E746" s="180"/>
      <c r="F746" s="180"/>
      <c r="G746" s="180">
        <f>SUM(C746:F746)</f>
      </c>
      <c r="H746" s="125">
        <v>5500</v>
      </c>
      <c r="I746" s="125">
        <f>G746*H746</f>
      </c>
      <c r="J746" s="125">
        <f>I746*0.1</f>
      </c>
      <c r="K746" s="125">
        <f>SUM(I746:J746)</f>
      </c>
      <c r="L746" s="175"/>
      <c r="M746" s="87"/>
      <c r="N746" s="87"/>
      <c r="O746" s="87"/>
      <c r="P746" s="87"/>
      <c r="Q746" s="87"/>
      <c r="R746" s="87"/>
      <c r="S746" s="87"/>
      <c r="T746" s="87"/>
    </row>
    <row x14ac:dyDescent="0.25" r="747" customHeight="1" ht="17.25">
      <c r="A747" s="178">
        <f>A746</f>
        <v>25569.375</v>
      </c>
      <c r="B747" s="186" t="s">
        <v>154</v>
      </c>
      <c r="C747" s="180"/>
      <c r="D747" s="180"/>
      <c r="E747" s="180"/>
      <c r="F747" s="180"/>
      <c r="G747" s="180">
        <f>SUM(C747:F747)</f>
      </c>
      <c r="H747" s="125">
        <v>6500</v>
      </c>
      <c r="I747" s="125">
        <f>G747*H747</f>
      </c>
      <c r="J747" s="125">
        <f>I747*0.1</f>
      </c>
      <c r="K747" s="125">
        <f>SUM(I747:J747)</f>
      </c>
      <c r="L747" s="175"/>
      <c r="M747" s="87"/>
      <c r="N747" s="87"/>
      <c r="O747" s="87"/>
      <c r="P747" s="87"/>
      <c r="Q747" s="87"/>
      <c r="R747" s="87"/>
      <c r="S747" s="87"/>
      <c r="T747" s="87"/>
    </row>
    <row x14ac:dyDescent="0.25" r="748" customHeight="1" ht="17.25">
      <c r="A748" s="178">
        <f>A747</f>
        <v>25569.375</v>
      </c>
      <c r="B748" s="186"/>
      <c r="C748" s="180"/>
      <c r="D748" s="180"/>
      <c r="E748" s="180"/>
      <c r="F748" s="180"/>
      <c r="G748" s="180">
        <f>SUM(C748:F748)</f>
      </c>
      <c r="H748" s="125"/>
      <c r="I748" s="125">
        <f>G748*H748</f>
      </c>
      <c r="J748" s="125">
        <f>I748*0.1</f>
      </c>
      <c r="K748" s="125">
        <f>SUM(I748:J748)</f>
      </c>
      <c r="L748" s="175"/>
      <c r="M748" s="87"/>
      <c r="N748" s="87"/>
      <c r="O748" s="87"/>
      <c r="P748" s="87"/>
      <c r="Q748" s="87"/>
      <c r="R748" s="87"/>
      <c r="S748" s="87"/>
      <c r="T748" s="87"/>
    </row>
    <row x14ac:dyDescent="0.25" r="749" customHeight="1" ht="17.25">
      <c r="A749" s="178">
        <f>A748</f>
        <v>25569.375</v>
      </c>
      <c r="B749" s="179"/>
      <c r="C749" s="180"/>
      <c r="D749" s="180"/>
      <c r="E749" s="180"/>
      <c r="F749" s="180"/>
      <c r="G749" s="180">
        <f>SUM(C749:F749)</f>
      </c>
      <c r="H749" s="125"/>
      <c r="I749" s="125">
        <f>G749*H749</f>
      </c>
      <c r="J749" s="125">
        <f>I749*0.1</f>
      </c>
      <c r="K749" s="125">
        <f>SUM(I749:J749)</f>
      </c>
      <c r="L749" s="175"/>
      <c r="M749" s="87"/>
      <c r="N749" s="87"/>
      <c r="O749" s="87"/>
      <c r="P749" s="87"/>
      <c r="Q749" s="87"/>
      <c r="R749" s="87"/>
      <c r="S749" s="87"/>
      <c r="T749" s="87"/>
    </row>
    <row x14ac:dyDescent="0.25" r="750" customHeight="1" ht="17.25">
      <c r="A750" s="189">
        <f>A749</f>
        <v>25569.375</v>
      </c>
      <c r="B750" s="190" t="s">
        <v>155</v>
      </c>
      <c r="C750" s="191">
        <f>SUM(C707:C749)</f>
      </c>
      <c r="D750" s="191">
        <f>SUM(D707:D749)</f>
      </c>
      <c r="E750" s="191">
        <f>SUM(E707:E749)</f>
      </c>
      <c r="F750" s="191">
        <f>SUM(F707:F749)</f>
      </c>
      <c r="G750" s="191">
        <f>SUM(G707:G749)</f>
      </c>
      <c r="H750" s="191"/>
      <c r="I750" s="191">
        <f>SUM(I707:I749)</f>
      </c>
      <c r="J750" s="191">
        <f>I750*0.1</f>
      </c>
      <c r="K750" s="191">
        <f>SUM(K707:K749)</f>
      </c>
      <c r="L750" s="175"/>
      <c r="M750" s="87"/>
      <c r="N750" s="87"/>
      <c r="O750" s="87"/>
      <c r="P750" s="87"/>
      <c r="Q750" s="87"/>
      <c r="R750" s="87"/>
      <c r="S750" s="87"/>
      <c r="T750" s="87"/>
    </row>
    <row x14ac:dyDescent="0.25" r="751" customHeight="1" ht="17.25">
      <c r="A751" s="178">
        <f>A750</f>
        <v>25569.375</v>
      </c>
      <c r="B751" s="186" t="s">
        <v>113</v>
      </c>
      <c r="C751" s="180"/>
      <c r="D751" s="180"/>
      <c r="E751" s="180"/>
      <c r="F751" s="180"/>
      <c r="G751" s="180">
        <f>SUM(C751:F751)</f>
      </c>
      <c r="H751" s="125">
        <v>6500</v>
      </c>
      <c r="I751" s="125">
        <f>G751*H751</f>
      </c>
      <c r="J751" s="185"/>
      <c r="K751" s="125">
        <f>SUM(I751:J751)</f>
      </c>
      <c r="L751" s="175"/>
      <c r="M751" s="87"/>
      <c r="N751" s="87"/>
      <c r="O751" s="87"/>
      <c r="P751" s="87"/>
      <c r="Q751" s="87"/>
      <c r="R751" s="87"/>
      <c r="S751" s="87"/>
      <c r="T751" s="87"/>
    </row>
    <row x14ac:dyDescent="0.25" r="752" customHeight="1" ht="17.25">
      <c r="A752" s="178">
        <f>A751</f>
        <v>25569.375</v>
      </c>
      <c r="B752" s="186" t="s">
        <v>156</v>
      </c>
      <c r="C752" s="180"/>
      <c r="D752" s="180"/>
      <c r="E752" s="180"/>
      <c r="F752" s="180"/>
      <c r="G752" s="180">
        <f>SUM(C752:F752)</f>
      </c>
      <c r="H752" s="125">
        <v>6500</v>
      </c>
      <c r="I752" s="125">
        <f>G752*H752</f>
      </c>
      <c r="J752" s="185"/>
      <c r="K752" s="125">
        <f>SUM(I752:J752)</f>
      </c>
      <c r="L752" s="175"/>
      <c r="M752" s="87"/>
      <c r="N752" s="87"/>
      <c r="O752" s="87"/>
      <c r="P752" s="87"/>
      <c r="Q752" s="87"/>
      <c r="R752" s="87"/>
      <c r="S752" s="87"/>
      <c r="T752" s="87"/>
    </row>
    <row x14ac:dyDescent="0.25" r="753" customHeight="1" ht="17.25">
      <c r="A753" s="178">
        <f>A752</f>
        <v>25569.375</v>
      </c>
      <c r="B753" s="186" t="s">
        <v>112</v>
      </c>
      <c r="C753" s="180"/>
      <c r="D753" s="180"/>
      <c r="E753" s="180"/>
      <c r="F753" s="180"/>
      <c r="G753" s="180">
        <f>SUM(C753:F753)</f>
      </c>
      <c r="H753" s="125">
        <v>6900</v>
      </c>
      <c r="I753" s="125">
        <f>G753*H753</f>
      </c>
      <c r="J753" s="185"/>
      <c r="K753" s="125">
        <f>SUM(I753:J753)</f>
      </c>
      <c r="L753" s="175"/>
      <c r="M753" s="87"/>
      <c r="N753" s="87"/>
      <c r="O753" s="87"/>
      <c r="P753" s="87"/>
      <c r="Q753" s="87"/>
      <c r="R753" s="87"/>
      <c r="S753" s="87"/>
      <c r="T753" s="87"/>
    </row>
    <row x14ac:dyDescent="0.25" r="754" customHeight="1" ht="17.25">
      <c r="A754" s="178">
        <f>A753</f>
        <v>25569.375</v>
      </c>
      <c r="B754" s="179"/>
      <c r="C754" s="180"/>
      <c r="D754" s="180"/>
      <c r="E754" s="180"/>
      <c r="F754" s="180"/>
      <c r="G754" s="180">
        <f>SUM(C754:F754)</f>
      </c>
      <c r="H754" s="125"/>
      <c r="I754" s="125">
        <f>G754*H754</f>
      </c>
      <c r="J754" s="185"/>
      <c r="K754" s="125">
        <f>SUM(I754:J754)</f>
      </c>
      <c r="L754" s="175"/>
      <c r="M754" s="87"/>
      <c r="N754" s="87"/>
      <c r="O754" s="87"/>
      <c r="P754" s="87"/>
      <c r="Q754" s="87"/>
      <c r="R754" s="87"/>
      <c r="S754" s="87"/>
      <c r="T754" s="87"/>
    </row>
    <row x14ac:dyDescent="0.25" r="755" customHeight="1" ht="17.25">
      <c r="A755" s="178">
        <f>A754</f>
        <v>25569.375</v>
      </c>
      <c r="B755" s="179"/>
      <c r="C755" s="180"/>
      <c r="D755" s="180"/>
      <c r="E755" s="180"/>
      <c r="F755" s="180"/>
      <c r="G755" s="180">
        <f>SUM(C755:F755)</f>
      </c>
      <c r="H755" s="125"/>
      <c r="I755" s="125">
        <f>G755*H755</f>
      </c>
      <c r="J755" s="185"/>
      <c r="K755" s="125">
        <f>SUM(I755:J755)</f>
      </c>
      <c r="L755" s="175"/>
      <c r="M755" s="87"/>
      <c r="N755" s="87"/>
      <c r="O755" s="87"/>
      <c r="P755" s="87"/>
      <c r="Q755" s="87"/>
      <c r="R755" s="87"/>
      <c r="S755" s="87"/>
      <c r="T755" s="87"/>
    </row>
    <row x14ac:dyDescent="0.25" r="756" customHeight="1" ht="17.25">
      <c r="A756" s="178">
        <f>A755</f>
        <v>25569.375</v>
      </c>
      <c r="B756" s="179"/>
      <c r="C756" s="180"/>
      <c r="D756" s="180"/>
      <c r="E756" s="180"/>
      <c r="F756" s="180"/>
      <c r="G756" s="180">
        <f>SUM(C756:F756)</f>
      </c>
      <c r="H756" s="125"/>
      <c r="I756" s="125">
        <f>G756*H756</f>
      </c>
      <c r="J756" s="185"/>
      <c r="K756" s="125">
        <f>SUM(I756:J756)</f>
      </c>
      <c r="L756" s="175"/>
      <c r="M756" s="87"/>
      <c r="N756" s="87"/>
      <c r="O756" s="87"/>
      <c r="P756" s="87"/>
      <c r="Q756" s="87"/>
      <c r="R756" s="87"/>
      <c r="S756" s="87"/>
      <c r="T756" s="87"/>
    </row>
    <row x14ac:dyDescent="0.25" r="757" customHeight="1" ht="17.25">
      <c r="A757" s="178">
        <f>A756</f>
        <v>25569.375</v>
      </c>
      <c r="B757" s="179"/>
      <c r="C757" s="180"/>
      <c r="D757" s="180"/>
      <c r="E757" s="180"/>
      <c r="F757" s="180"/>
      <c r="G757" s="180">
        <f>SUM(C757:F757)</f>
      </c>
      <c r="H757" s="125"/>
      <c r="I757" s="125">
        <f>G757*H757</f>
      </c>
      <c r="J757" s="185"/>
      <c r="K757" s="125">
        <f>SUM(I757:J757)</f>
      </c>
      <c r="L757" s="175"/>
      <c r="M757" s="87"/>
      <c r="N757" s="87"/>
      <c r="O757" s="87"/>
      <c r="P757" s="87"/>
      <c r="Q757" s="87"/>
      <c r="R757" s="87"/>
      <c r="S757" s="87"/>
      <c r="T757" s="87"/>
    </row>
    <row x14ac:dyDescent="0.25" r="758" customHeight="1" ht="17.25">
      <c r="A758" s="178">
        <f>A757</f>
        <v>25569.375</v>
      </c>
      <c r="B758" s="179"/>
      <c r="C758" s="180"/>
      <c r="D758" s="180"/>
      <c r="E758" s="180"/>
      <c r="F758" s="180"/>
      <c r="G758" s="180">
        <f>SUM(C758:F758)</f>
      </c>
      <c r="H758" s="125"/>
      <c r="I758" s="125">
        <f>G758*H758</f>
      </c>
      <c r="J758" s="185"/>
      <c r="K758" s="125">
        <f>SUM(I758:J758)</f>
      </c>
      <c r="L758" s="175"/>
      <c r="M758" s="87"/>
      <c r="N758" s="87"/>
      <c r="O758" s="87"/>
      <c r="P758" s="87"/>
      <c r="Q758" s="87"/>
      <c r="R758" s="87"/>
      <c r="S758" s="87"/>
      <c r="T758" s="87"/>
    </row>
    <row x14ac:dyDescent="0.25" r="759" customHeight="1" ht="17.25">
      <c r="A759" s="189">
        <f>A758</f>
        <v>25569.375</v>
      </c>
      <c r="B759" s="190" t="s">
        <v>157</v>
      </c>
      <c r="C759" s="191">
        <f>SUM(C751:C758)</f>
      </c>
      <c r="D759" s="191">
        <f>SUM(D751:D758)</f>
      </c>
      <c r="E759" s="191">
        <f>SUM(E751:E758)</f>
      </c>
      <c r="F759" s="191">
        <f>SUM(F751:F758)</f>
      </c>
      <c r="G759" s="191">
        <f>SUM(G751:G758)</f>
      </c>
      <c r="H759" s="191"/>
      <c r="I759" s="191">
        <f>SUM(I751:I758)</f>
      </c>
      <c r="J759" s="191">
        <f>SUM(J751:J758)</f>
      </c>
      <c r="K759" s="191">
        <f>SUM(K751:K758)</f>
      </c>
      <c r="L759" s="175"/>
      <c r="M759" s="87"/>
      <c r="N759" s="87"/>
      <c r="O759" s="87"/>
      <c r="P759" s="87"/>
      <c r="Q759" s="87"/>
      <c r="R759" s="87"/>
      <c r="S759" s="87"/>
      <c r="T759" s="87"/>
    </row>
    <row x14ac:dyDescent="0.25" r="760" customHeight="1" ht="17.25" hidden="1">
      <c r="A760" s="172" t="s">
        <v>128</v>
      </c>
      <c r="B760" s="173" t="s">
        <v>2</v>
      </c>
      <c r="C760" s="174" t="s">
        <v>129</v>
      </c>
      <c r="D760" s="174" t="s">
        <v>130</v>
      </c>
      <c r="E760" s="174" t="s">
        <v>131</v>
      </c>
      <c r="F760" s="174" t="s">
        <v>132</v>
      </c>
      <c r="G760" s="174" t="s">
        <v>133</v>
      </c>
      <c r="H760" s="174" t="s">
        <v>7</v>
      </c>
      <c r="I760" s="174" t="s">
        <v>134</v>
      </c>
      <c r="J760" s="174" t="s">
        <v>90</v>
      </c>
      <c r="K760" s="174" t="s">
        <v>135</v>
      </c>
      <c r="L760" s="175"/>
      <c r="M760" s="87"/>
      <c r="N760" s="87"/>
      <c r="O760" s="87"/>
      <c r="P760" s="87"/>
      <c r="Q760" s="87"/>
      <c r="R760" s="87"/>
      <c r="S760" s="87"/>
      <c r="T760" s="87"/>
    </row>
    <row x14ac:dyDescent="0.25" r="761" customHeight="1" ht="17.25">
      <c r="A761" s="178">
        <f>A759+1</f>
        <v>25569.375</v>
      </c>
      <c r="B761" s="179" t="s">
        <v>137</v>
      </c>
      <c r="C761" s="180"/>
      <c r="D761" s="181">
        <v>120</v>
      </c>
      <c r="E761" s="180">
        <v>30</v>
      </c>
      <c r="F761" s="180"/>
      <c r="G761" s="180">
        <f>SUM(C761:F761)</f>
      </c>
      <c r="H761" s="182">
        <v>4500</v>
      </c>
      <c r="I761" s="125">
        <f>G761*H761</f>
      </c>
      <c r="J761" s="125">
        <f>I761*0.1</f>
      </c>
      <c r="K761" s="125">
        <f>SUM(I761:J761)</f>
      </c>
      <c r="L761" s="175"/>
      <c r="M761" s="87"/>
      <c r="N761" s="87"/>
      <c r="O761" s="87"/>
      <c r="P761" s="87"/>
      <c r="Q761" s="87"/>
      <c r="R761" s="87"/>
      <c r="S761" s="87"/>
      <c r="T761" s="87"/>
    </row>
    <row x14ac:dyDescent="0.25" r="762" customHeight="1" ht="17.25">
      <c r="A762" s="178">
        <f>A761</f>
        <v>25569.375</v>
      </c>
      <c r="B762" s="179" t="s">
        <v>13</v>
      </c>
      <c r="C762" s="180"/>
      <c r="D762" s="180">
        <v>13</v>
      </c>
      <c r="E762" s="180"/>
      <c r="F762" s="180"/>
      <c r="G762" s="180">
        <f>SUM(C762:F762)</f>
      </c>
      <c r="H762" s="182">
        <v>6000</v>
      </c>
      <c r="I762" s="125">
        <f>G762*H762</f>
      </c>
      <c r="J762" s="125">
        <f>I762*0.1</f>
      </c>
      <c r="K762" s="125">
        <f>SUM(I762:J762)</f>
      </c>
      <c r="L762" s="175"/>
      <c r="M762" s="87"/>
      <c r="N762" s="87"/>
      <c r="O762" s="87"/>
      <c r="P762" s="87"/>
      <c r="Q762" s="87"/>
      <c r="R762" s="87"/>
      <c r="S762" s="87"/>
      <c r="T762" s="87"/>
    </row>
    <row x14ac:dyDescent="0.25" r="763" customHeight="1" ht="17.25">
      <c r="A763" s="178">
        <f>A762</f>
        <v>25569.375</v>
      </c>
      <c r="B763" s="179" t="s">
        <v>58</v>
      </c>
      <c r="C763" s="183">
        <v>8</v>
      </c>
      <c r="D763" s="180">
        <v>13</v>
      </c>
      <c r="E763" s="180">
        <v>8</v>
      </c>
      <c r="F763" s="180"/>
      <c r="G763" s="180">
        <f>SUM(C763:F763)</f>
      </c>
      <c r="H763" s="182">
        <v>5500</v>
      </c>
      <c r="I763" s="125">
        <f>G763*H763</f>
      </c>
      <c r="J763" s="125">
        <f>I763*0.1</f>
      </c>
      <c r="K763" s="125">
        <f>SUM(I763:J763)</f>
      </c>
      <c r="L763" s="175"/>
      <c r="M763" s="87"/>
      <c r="N763" s="87"/>
      <c r="O763" s="87"/>
      <c r="P763" s="87"/>
      <c r="Q763" s="87"/>
      <c r="R763" s="87"/>
      <c r="S763" s="87"/>
      <c r="T763" s="87"/>
    </row>
    <row x14ac:dyDescent="0.25" r="764" customHeight="1" ht="17.25">
      <c r="A764" s="178">
        <f>A763</f>
        <v>25569.375</v>
      </c>
      <c r="B764" s="179" t="s">
        <v>147</v>
      </c>
      <c r="C764" s="183"/>
      <c r="D764" s="180">
        <v>40</v>
      </c>
      <c r="E764" s="180">
        <v>25</v>
      </c>
      <c r="F764" s="180">
        <v>20</v>
      </c>
      <c r="G764" s="180">
        <f>SUM(C764:F764)</f>
      </c>
      <c r="H764" s="182">
        <v>5000</v>
      </c>
      <c r="I764" s="125">
        <f>G764*H764</f>
      </c>
      <c r="J764" s="125">
        <f>I764*0.1</f>
      </c>
      <c r="K764" s="125">
        <f>SUM(I764:J764)</f>
      </c>
      <c r="L764" s="175"/>
      <c r="M764" s="87"/>
      <c r="N764" s="87"/>
      <c r="O764" s="87"/>
      <c r="P764" s="87"/>
      <c r="Q764" s="87"/>
      <c r="R764" s="87"/>
      <c r="S764" s="87"/>
      <c r="T764" s="87"/>
    </row>
    <row x14ac:dyDescent="0.25" r="765" customHeight="1" ht="17.25">
      <c r="A765" s="178">
        <f>A764</f>
        <v>25569.375</v>
      </c>
      <c r="B765" s="179" t="s">
        <v>27</v>
      </c>
      <c r="C765" s="180"/>
      <c r="D765" s="180">
        <v>10</v>
      </c>
      <c r="E765" s="180">
        <v>10</v>
      </c>
      <c r="F765" s="180"/>
      <c r="G765" s="180">
        <f>SUM(C765:F765)</f>
      </c>
      <c r="H765" s="182">
        <v>5500</v>
      </c>
      <c r="I765" s="125">
        <f>G765*H765</f>
      </c>
      <c r="J765" s="125">
        <f>I765*0.1</f>
      </c>
      <c r="K765" s="125">
        <f>SUM(I765:J765)</f>
      </c>
      <c r="L765" s="175"/>
      <c r="M765" s="87"/>
      <c r="N765" s="87"/>
      <c r="O765" s="87"/>
      <c r="P765" s="87"/>
      <c r="Q765" s="87"/>
      <c r="R765" s="87"/>
      <c r="S765" s="87"/>
      <c r="T765" s="87"/>
    </row>
    <row x14ac:dyDescent="0.25" r="766" customHeight="1" ht="17.25">
      <c r="A766" s="178">
        <f>A765</f>
        <v>25569.375</v>
      </c>
      <c r="B766" s="179" t="s">
        <v>20</v>
      </c>
      <c r="C766" s="180"/>
      <c r="D766" s="180">
        <v>61</v>
      </c>
      <c r="E766" s="180"/>
      <c r="F766" s="180"/>
      <c r="G766" s="180">
        <f>SUM(C766:F766)</f>
      </c>
      <c r="H766" s="182">
        <v>5500</v>
      </c>
      <c r="I766" s="125">
        <f>G766*H766</f>
      </c>
      <c r="J766" s="125">
        <f>I766*0.1</f>
      </c>
      <c r="K766" s="125">
        <f>SUM(I766:J766)</f>
      </c>
      <c r="L766" s="175"/>
      <c r="M766" s="87"/>
      <c r="N766" s="87"/>
      <c r="O766" s="87"/>
      <c r="P766" s="87"/>
      <c r="Q766" s="87"/>
      <c r="R766" s="87"/>
      <c r="S766" s="87"/>
      <c r="T766" s="87"/>
    </row>
    <row x14ac:dyDescent="0.25" r="767" customHeight="1" ht="17.25">
      <c r="A767" s="178">
        <f>A766</f>
        <v>25569.375</v>
      </c>
      <c r="B767" s="179" t="s">
        <v>31</v>
      </c>
      <c r="C767" s="180"/>
      <c r="D767" s="180">
        <v>25</v>
      </c>
      <c r="E767" s="180"/>
      <c r="F767" s="180"/>
      <c r="G767" s="180">
        <f>SUM(C767:F767)</f>
      </c>
      <c r="H767" s="182">
        <v>6000</v>
      </c>
      <c r="I767" s="125">
        <f>G767*H767</f>
      </c>
      <c r="J767" s="125">
        <f>I767*0.1</f>
      </c>
      <c r="K767" s="125">
        <f>SUM(I767:J767)</f>
      </c>
      <c r="L767" s="175"/>
      <c r="M767" s="87"/>
      <c r="N767" s="87"/>
      <c r="O767" s="87"/>
      <c r="P767" s="87"/>
      <c r="Q767" s="87"/>
      <c r="R767" s="87"/>
      <c r="S767" s="87"/>
      <c r="T767" s="87"/>
    </row>
    <row x14ac:dyDescent="0.25" r="768" customHeight="1" ht="17.25">
      <c r="A768" s="178">
        <f>A767</f>
        <v>25569.375</v>
      </c>
      <c r="B768" s="179" t="s">
        <v>71</v>
      </c>
      <c r="C768" s="180"/>
      <c r="D768" s="180">
        <v>25</v>
      </c>
      <c r="E768" s="180"/>
      <c r="F768" s="180"/>
      <c r="G768" s="180">
        <f>SUM(C768:F768)</f>
      </c>
      <c r="H768" s="182">
        <v>6000</v>
      </c>
      <c r="I768" s="125">
        <f>G768*H768</f>
      </c>
      <c r="J768" s="125">
        <f>I768*0.1</f>
      </c>
      <c r="K768" s="125">
        <f>SUM(I768:J768)</f>
      </c>
      <c r="L768" s="175"/>
      <c r="M768" s="87"/>
      <c r="N768" s="87"/>
      <c r="O768" s="87"/>
      <c r="P768" s="87"/>
      <c r="Q768" s="87"/>
      <c r="R768" s="87"/>
      <c r="S768" s="87"/>
      <c r="T768" s="87"/>
    </row>
    <row x14ac:dyDescent="0.25" r="769" customHeight="1" ht="17.25">
      <c r="A769" s="178">
        <f>A768</f>
        <v>25569.375</v>
      </c>
      <c r="B769" s="184" t="s">
        <v>49</v>
      </c>
      <c r="C769" s="180"/>
      <c r="D769" s="180">
        <v>23</v>
      </c>
      <c r="E769" s="180">
        <v>18</v>
      </c>
      <c r="F769" s="180">
        <v>8</v>
      </c>
      <c r="G769" s="180">
        <f>SUM(C769:F769)</f>
      </c>
      <c r="H769" s="182">
        <v>6000</v>
      </c>
      <c r="I769" s="125">
        <f>G769*H769</f>
      </c>
      <c r="J769" s="125">
        <f>I769*0.1</f>
      </c>
      <c r="K769" s="125">
        <f>SUM(I769:J769)</f>
      </c>
      <c r="L769" s="175"/>
      <c r="M769" s="87"/>
      <c r="N769" s="87"/>
      <c r="O769" s="87"/>
      <c r="P769" s="87"/>
      <c r="Q769" s="87"/>
      <c r="R769" s="87"/>
      <c r="S769" s="87"/>
      <c r="T769" s="87"/>
    </row>
    <row x14ac:dyDescent="0.25" r="770" customHeight="1" ht="17.25">
      <c r="A770" s="178">
        <f>A769</f>
        <v>25569.375</v>
      </c>
      <c r="B770" s="179" t="s">
        <v>9</v>
      </c>
      <c r="C770" s="180"/>
      <c r="D770" s="180">
        <v>36</v>
      </c>
      <c r="E770" s="180"/>
      <c r="F770" s="180"/>
      <c r="G770" s="180">
        <f>SUM(C770:F770)</f>
      </c>
      <c r="H770" s="182">
        <v>6000</v>
      </c>
      <c r="I770" s="125">
        <f>G770*H770</f>
      </c>
      <c r="J770" s="125">
        <f>I770*0.1</f>
      </c>
      <c r="K770" s="125">
        <f>SUM(I770:J770)</f>
      </c>
      <c r="L770" s="175"/>
      <c r="M770" s="87"/>
      <c r="N770" s="87"/>
      <c r="O770" s="87"/>
      <c r="P770" s="87"/>
      <c r="Q770" s="87"/>
      <c r="R770" s="87"/>
      <c r="S770" s="87"/>
      <c r="T770" s="87"/>
    </row>
    <row x14ac:dyDescent="0.25" r="771" customHeight="1" ht="17.25">
      <c r="A771" s="178">
        <f>A770</f>
        <v>25569.375</v>
      </c>
      <c r="B771" s="179" t="s">
        <v>55</v>
      </c>
      <c r="C771" s="180"/>
      <c r="D771" s="180">
        <v>10</v>
      </c>
      <c r="E771" s="180"/>
      <c r="F771" s="180"/>
      <c r="G771" s="180">
        <f>SUM(C771:F771)</f>
      </c>
      <c r="H771" s="182">
        <v>6500</v>
      </c>
      <c r="I771" s="125">
        <f>G771*H771</f>
      </c>
      <c r="J771" s="125">
        <f>I771*0.1</f>
      </c>
      <c r="K771" s="125">
        <f>SUM(I771:J771)</f>
      </c>
      <c r="L771" s="175"/>
      <c r="M771" s="87"/>
      <c r="N771" s="87"/>
      <c r="O771" s="87"/>
      <c r="P771" s="87"/>
      <c r="Q771" s="87"/>
      <c r="R771" s="87"/>
      <c r="S771" s="87"/>
      <c r="T771" s="87"/>
    </row>
    <row x14ac:dyDescent="0.25" r="772" customHeight="1" ht="17.25">
      <c r="A772" s="178">
        <f>A771</f>
        <v>25569.375</v>
      </c>
      <c r="B772" s="179" t="s">
        <v>80</v>
      </c>
      <c r="C772" s="180"/>
      <c r="D772" s="180">
        <v>23</v>
      </c>
      <c r="E772" s="180"/>
      <c r="F772" s="180"/>
      <c r="G772" s="180">
        <f>SUM(C772:F772)</f>
      </c>
      <c r="H772" s="182">
        <v>6000</v>
      </c>
      <c r="I772" s="125">
        <f>G772*H772</f>
      </c>
      <c r="J772" s="185"/>
      <c r="K772" s="125">
        <f>SUM(I772:J772)</f>
      </c>
      <c r="L772" s="175"/>
      <c r="M772" s="87"/>
      <c r="N772" s="87"/>
      <c r="O772" s="87"/>
      <c r="P772" s="87"/>
      <c r="Q772" s="87"/>
      <c r="R772" s="87"/>
      <c r="S772" s="87"/>
      <c r="T772" s="87"/>
    </row>
    <row x14ac:dyDescent="0.25" r="773" customHeight="1" ht="17.25">
      <c r="A773" s="178">
        <f>A772</f>
        <v>25569.375</v>
      </c>
      <c r="B773" s="179" t="s">
        <v>67</v>
      </c>
      <c r="C773" s="180"/>
      <c r="D773" s="180">
        <v>7</v>
      </c>
      <c r="E773" s="180"/>
      <c r="F773" s="180"/>
      <c r="G773" s="180">
        <f>SUM(C773:F773)</f>
      </c>
      <c r="H773" s="182">
        <v>5500</v>
      </c>
      <c r="I773" s="125">
        <f>G773*H773</f>
      </c>
      <c r="J773" s="125">
        <f>I773*0.1</f>
      </c>
      <c r="K773" s="125">
        <f>SUM(I773:J773)</f>
      </c>
      <c r="L773" s="175"/>
      <c r="M773" s="87"/>
      <c r="N773" s="87"/>
      <c r="O773" s="87"/>
      <c r="P773" s="87"/>
      <c r="Q773" s="87"/>
      <c r="R773" s="87"/>
      <c r="S773" s="87"/>
      <c r="T773" s="87"/>
    </row>
    <row x14ac:dyDescent="0.25" r="774" customHeight="1" ht="17.25">
      <c r="A774" s="178">
        <f>A773</f>
        <v>25569.375</v>
      </c>
      <c r="B774" s="186" t="s">
        <v>74</v>
      </c>
      <c r="C774" s="180"/>
      <c r="D774" s="180">
        <v>36</v>
      </c>
      <c r="E774" s="180">
        <v>22</v>
      </c>
      <c r="F774" s="180"/>
      <c r="G774" s="180">
        <f>SUM(C774:F774)</f>
      </c>
      <c r="H774" s="187">
        <v>5000</v>
      </c>
      <c r="I774" s="125">
        <f>G774*H774</f>
      </c>
      <c r="J774" s="125">
        <f>I774*0.1</f>
      </c>
      <c r="K774" s="125">
        <f>SUM(I774:J774)</f>
      </c>
      <c r="L774" s="175"/>
      <c r="M774" s="87"/>
      <c r="N774" s="87"/>
      <c r="O774" s="87"/>
      <c r="P774" s="87"/>
      <c r="Q774" s="87"/>
      <c r="R774" s="87"/>
      <c r="S774" s="87"/>
      <c r="T774" s="87"/>
    </row>
    <row x14ac:dyDescent="0.25" r="775" customHeight="1" ht="17.25">
      <c r="A775" s="178">
        <f>A774</f>
        <v>25569.375</v>
      </c>
      <c r="B775" s="179" t="s">
        <v>11</v>
      </c>
      <c r="C775" s="180"/>
      <c r="D775" s="180">
        <v>15</v>
      </c>
      <c r="E775" s="180">
        <v>7</v>
      </c>
      <c r="F775" s="180"/>
      <c r="G775" s="180">
        <f>SUM(C775:F775)</f>
      </c>
      <c r="H775" s="182">
        <v>6000</v>
      </c>
      <c r="I775" s="125">
        <f>G775*H775</f>
      </c>
      <c r="J775" s="125">
        <f>I775*0.1</f>
      </c>
      <c r="K775" s="125">
        <f>SUM(I775:J775)</f>
      </c>
      <c r="L775" s="175"/>
      <c r="M775" s="87"/>
      <c r="N775" s="87"/>
      <c r="O775" s="87"/>
      <c r="P775" s="87"/>
      <c r="Q775" s="87"/>
      <c r="R775" s="87"/>
      <c r="S775" s="87"/>
      <c r="T775" s="87"/>
    </row>
    <row x14ac:dyDescent="0.25" r="776" customHeight="1" ht="17.25">
      <c r="A776" s="178">
        <f>A775</f>
        <v>25569.375</v>
      </c>
      <c r="B776" s="179" t="s">
        <v>22</v>
      </c>
      <c r="C776" s="180"/>
      <c r="D776" s="180">
        <v>38</v>
      </c>
      <c r="E776" s="180"/>
      <c r="F776" s="180"/>
      <c r="G776" s="180">
        <f>SUM(C776:F776)</f>
      </c>
      <c r="H776" s="182">
        <v>4800</v>
      </c>
      <c r="I776" s="125">
        <f>G776*H776</f>
      </c>
      <c r="J776" s="125">
        <f>I776*0.1</f>
      </c>
      <c r="K776" s="125">
        <f>SUM(I776:J776)</f>
      </c>
      <c r="L776" s="175"/>
      <c r="M776" s="87"/>
      <c r="N776" s="87"/>
      <c r="O776" s="87"/>
      <c r="P776" s="87"/>
      <c r="Q776" s="87"/>
      <c r="R776" s="87"/>
      <c r="S776" s="87"/>
      <c r="T776" s="87"/>
    </row>
    <row x14ac:dyDescent="0.25" r="777" customHeight="1" ht="17.25">
      <c r="A777" s="178">
        <f>A776</f>
        <v>25569.375</v>
      </c>
      <c r="B777" s="186" t="s">
        <v>84</v>
      </c>
      <c r="C777" s="180"/>
      <c r="D777" s="180">
        <v>16</v>
      </c>
      <c r="E777" s="180">
        <v>9</v>
      </c>
      <c r="F777" s="180"/>
      <c r="G777" s="180">
        <f>SUM(C777:F777)</f>
      </c>
      <c r="H777" s="182">
        <v>4800</v>
      </c>
      <c r="I777" s="125">
        <f>G777*H777</f>
      </c>
      <c r="J777" s="125">
        <f>I777*0.1</f>
      </c>
      <c r="K777" s="125">
        <f>SUM(I777:J777)</f>
      </c>
      <c r="L777" s="175"/>
      <c r="M777" s="87"/>
      <c r="N777" s="87"/>
      <c r="O777" s="87"/>
      <c r="P777" s="87"/>
      <c r="Q777" s="87"/>
      <c r="R777" s="87"/>
      <c r="S777" s="87"/>
      <c r="T777" s="87"/>
    </row>
    <row x14ac:dyDescent="0.25" r="778" customHeight="1" ht="17.25">
      <c r="A778" s="178">
        <f>A777</f>
        <v>25569.375</v>
      </c>
      <c r="B778" s="179" t="s">
        <v>17</v>
      </c>
      <c r="C778" s="180"/>
      <c r="D778" s="180">
        <v>37</v>
      </c>
      <c r="E778" s="180">
        <v>15</v>
      </c>
      <c r="F778" s="180"/>
      <c r="G778" s="180">
        <f>SUM(C778:F778)</f>
      </c>
      <c r="H778" s="182">
        <v>6500</v>
      </c>
      <c r="I778" s="125">
        <f>G778*H778</f>
      </c>
      <c r="J778" s="125">
        <f>I778*0.1</f>
      </c>
      <c r="K778" s="125">
        <f>SUM(I778:J778)</f>
      </c>
      <c r="L778" s="175"/>
      <c r="M778" s="87"/>
      <c r="N778" s="87"/>
      <c r="O778" s="87"/>
      <c r="P778" s="87"/>
      <c r="Q778" s="87"/>
      <c r="R778" s="87"/>
      <c r="S778" s="87"/>
      <c r="T778" s="87"/>
    </row>
    <row x14ac:dyDescent="0.25" r="779" customHeight="1" ht="17.25">
      <c r="A779" s="178">
        <f>A778</f>
        <v>25569.375</v>
      </c>
      <c r="B779" s="186" t="s">
        <v>148</v>
      </c>
      <c r="C779" s="180"/>
      <c r="D779" s="180">
        <v>3</v>
      </c>
      <c r="E779" s="180"/>
      <c r="F779" s="180"/>
      <c r="G779" s="180">
        <f>SUM(C779:F779)</f>
      </c>
      <c r="H779" s="182">
        <v>6000</v>
      </c>
      <c r="I779" s="125">
        <f>G779*H779</f>
      </c>
      <c r="J779" s="125">
        <f>I779*0.1</f>
      </c>
      <c r="K779" s="125">
        <f>SUM(I779:J779)</f>
      </c>
      <c r="L779" s="175"/>
      <c r="M779" s="87"/>
      <c r="N779" s="87"/>
      <c r="O779" s="87"/>
      <c r="P779" s="87"/>
      <c r="Q779" s="87"/>
      <c r="R779" s="87"/>
      <c r="S779" s="87"/>
      <c r="T779" s="87"/>
    </row>
    <row x14ac:dyDescent="0.25" r="780" customHeight="1" ht="17.25">
      <c r="A780" s="178">
        <f>A779</f>
        <v>25569.375</v>
      </c>
      <c r="B780" s="179" t="s">
        <v>29</v>
      </c>
      <c r="C780" s="188">
        <v>13</v>
      </c>
      <c r="D780" s="180">
        <v>15</v>
      </c>
      <c r="E780" s="180">
        <v>14</v>
      </c>
      <c r="F780" s="180"/>
      <c r="G780" s="180">
        <f>SUM(C780:F780)</f>
      </c>
      <c r="H780" s="182">
        <v>5500</v>
      </c>
      <c r="I780" s="125">
        <f>G780*H780</f>
      </c>
      <c r="J780" s="125">
        <f>I780*0.1</f>
      </c>
      <c r="K780" s="125">
        <f>SUM(I780:J780)</f>
      </c>
      <c r="L780" s="175"/>
      <c r="M780" s="87"/>
      <c r="N780" s="87"/>
      <c r="O780" s="87"/>
      <c r="P780" s="87"/>
      <c r="Q780" s="87"/>
      <c r="R780" s="87"/>
      <c r="S780" s="87"/>
      <c r="T780" s="87"/>
    </row>
    <row x14ac:dyDescent="0.25" r="781" customHeight="1" ht="17.25">
      <c r="A781" s="178">
        <f>A780</f>
        <v>25569.375</v>
      </c>
      <c r="B781" s="179" t="s">
        <v>15</v>
      </c>
      <c r="C781" s="180"/>
      <c r="D781" s="180">
        <v>17</v>
      </c>
      <c r="E781" s="180">
        <v>5</v>
      </c>
      <c r="F781" s="180"/>
      <c r="G781" s="180">
        <f>SUM(C781:F781)</f>
      </c>
      <c r="H781" s="182">
        <v>4800</v>
      </c>
      <c r="I781" s="125">
        <f>G781*H781</f>
      </c>
      <c r="J781" s="125">
        <f>I781*0.1</f>
      </c>
      <c r="K781" s="125">
        <f>SUM(I781:J781)</f>
      </c>
      <c r="L781" s="175"/>
      <c r="M781" s="87"/>
      <c r="N781" s="87"/>
      <c r="O781" s="87"/>
      <c r="P781" s="87"/>
      <c r="Q781" s="87"/>
      <c r="R781" s="87"/>
      <c r="S781" s="87"/>
      <c r="T781" s="87"/>
    </row>
    <row x14ac:dyDescent="0.25" r="782" customHeight="1" ht="17.25">
      <c r="A782" s="178">
        <f>A781</f>
        <v>25569.375</v>
      </c>
      <c r="B782" s="179" t="s">
        <v>21</v>
      </c>
      <c r="C782" s="188">
        <v>7</v>
      </c>
      <c r="D782" s="180">
        <v>13</v>
      </c>
      <c r="E782" s="180"/>
      <c r="F782" s="180"/>
      <c r="G782" s="180">
        <f>SUM(C782:F782)</f>
      </c>
      <c r="H782" s="182">
        <v>5500</v>
      </c>
      <c r="I782" s="125">
        <f>G782*H782</f>
      </c>
      <c r="J782" s="125">
        <f>I782*0.1</f>
      </c>
      <c r="K782" s="125">
        <f>SUM(I782:J782)</f>
      </c>
      <c r="L782" s="175"/>
      <c r="M782" s="87"/>
      <c r="N782" s="87"/>
      <c r="O782" s="87"/>
      <c r="P782" s="87"/>
      <c r="Q782" s="87"/>
      <c r="R782" s="87"/>
      <c r="S782" s="87"/>
      <c r="T782" s="87"/>
    </row>
    <row x14ac:dyDescent="0.25" r="783" customHeight="1" ht="17.25">
      <c r="A783" s="178">
        <f>A782</f>
        <v>25569.375</v>
      </c>
      <c r="B783" s="179" t="s">
        <v>52</v>
      </c>
      <c r="C783" s="180"/>
      <c r="D783" s="180">
        <v>18</v>
      </c>
      <c r="E783" s="180">
        <v>11</v>
      </c>
      <c r="F783" s="180"/>
      <c r="G783" s="180">
        <f>SUM(C783:F783)</f>
      </c>
      <c r="H783" s="182">
        <v>5500</v>
      </c>
      <c r="I783" s="125">
        <f>G783*H783</f>
      </c>
      <c r="J783" s="125">
        <f>I783*0.1</f>
      </c>
      <c r="K783" s="125">
        <f>SUM(I783:J783)</f>
      </c>
      <c r="L783" s="175"/>
      <c r="M783" s="87"/>
      <c r="N783" s="87"/>
      <c r="O783" s="87"/>
      <c r="P783" s="87"/>
      <c r="Q783" s="87"/>
      <c r="R783" s="87"/>
      <c r="S783" s="87"/>
      <c r="T783" s="87"/>
    </row>
    <row x14ac:dyDescent="0.25" r="784" customHeight="1" ht="17.25">
      <c r="A784" s="178">
        <f>A783</f>
        <v>25569.375</v>
      </c>
      <c r="B784" s="186" t="s">
        <v>61</v>
      </c>
      <c r="C784" s="180"/>
      <c r="D784" s="180">
        <v>6</v>
      </c>
      <c r="E784" s="180"/>
      <c r="F784" s="180"/>
      <c r="G784" s="180">
        <f>SUM(C784:F784)</f>
      </c>
      <c r="H784" s="182">
        <v>5500</v>
      </c>
      <c r="I784" s="125">
        <f>G784*H784</f>
      </c>
      <c r="J784" s="125">
        <f>I784*0.1</f>
      </c>
      <c r="K784" s="125">
        <f>SUM(I784:J784)</f>
      </c>
      <c r="L784" s="175"/>
      <c r="M784" s="87"/>
      <c r="N784" s="87"/>
      <c r="O784" s="87"/>
      <c r="P784" s="87"/>
      <c r="Q784" s="87"/>
      <c r="R784" s="87"/>
      <c r="S784" s="87"/>
      <c r="T784" s="87"/>
    </row>
    <row x14ac:dyDescent="0.25" r="785" customHeight="1" ht="17.25">
      <c r="A785" s="178">
        <f>A784</f>
        <v>25569.375</v>
      </c>
      <c r="B785" s="179" t="s">
        <v>33</v>
      </c>
      <c r="C785" s="180"/>
      <c r="D785" s="180">
        <v>7</v>
      </c>
      <c r="E785" s="180"/>
      <c r="F785" s="180"/>
      <c r="G785" s="180">
        <f>SUM(C785:F785)</f>
      </c>
      <c r="H785" s="182">
        <v>5500</v>
      </c>
      <c r="I785" s="125">
        <f>G785*H785</f>
      </c>
      <c r="J785" s="125">
        <f>I785*0.1</f>
      </c>
      <c r="K785" s="125">
        <f>SUM(I785:J785)</f>
      </c>
      <c r="L785" s="175"/>
      <c r="M785" s="87"/>
      <c r="N785" s="87"/>
      <c r="O785" s="87"/>
      <c r="P785" s="87"/>
      <c r="Q785" s="87"/>
      <c r="R785" s="87"/>
      <c r="S785" s="87"/>
      <c r="T785" s="87"/>
    </row>
    <row x14ac:dyDescent="0.25" r="786" customHeight="1" ht="17.25">
      <c r="A786" s="178">
        <f>A785</f>
        <v>25569.375</v>
      </c>
      <c r="B786" s="186" t="s">
        <v>37</v>
      </c>
      <c r="C786" s="180"/>
      <c r="D786" s="180">
        <v>6</v>
      </c>
      <c r="E786" s="180"/>
      <c r="F786" s="180"/>
      <c r="G786" s="180">
        <f>SUM(C786:F786)</f>
      </c>
      <c r="H786" s="182">
        <v>6500</v>
      </c>
      <c r="I786" s="125">
        <f>G786*H786</f>
      </c>
      <c r="J786" s="125">
        <f>I786*0.1</f>
      </c>
      <c r="K786" s="125">
        <f>SUM(I786:J786)</f>
      </c>
      <c r="L786" s="175"/>
      <c r="M786" s="87"/>
      <c r="N786" s="87"/>
      <c r="O786" s="87"/>
      <c r="P786" s="87"/>
      <c r="Q786" s="87"/>
      <c r="R786" s="87"/>
      <c r="S786" s="87"/>
      <c r="T786" s="87"/>
    </row>
    <row x14ac:dyDescent="0.25" r="787" customHeight="1" ht="17.25">
      <c r="A787" s="178">
        <f>A786</f>
        <v>25569.375</v>
      </c>
      <c r="B787" s="186" t="s">
        <v>64</v>
      </c>
      <c r="C787" s="180"/>
      <c r="D787" s="180"/>
      <c r="E787" s="180"/>
      <c r="F787" s="180"/>
      <c r="G787" s="180">
        <f>SUM(C787:F787)</f>
      </c>
      <c r="H787" s="182">
        <v>5500</v>
      </c>
      <c r="I787" s="125">
        <f>G787*H787</f>
      </c>
      <c r="J787" s="125">
        <f>I787*0.1</f>
      </c>
      <c r="K787" s="125">
        <f>SUM(I787:J787)</f>
      </c>
      <c r="L787" s="175"/>
      <c r="M787" s="87"/>
      <c r="N787" s="87"/>
      <c r="O787" s="87"/>
      <c r="P787" s="87"/>
      <c r="Q787" s="87"/>
      <c r="R787" s="87"/>
      <c r="S787" s="87"/>
      <c r="T787" s="87"/>
    </row>
    <row x14ac:dyDescent="0.25" r="788" customHeight="1" ht="17.25">
      <c r="A788" s="178">
        <f>A787</f>
        <v>25569.375</v>
      </c>
      <c r="B788" s="179" t="s">
        <v>25</v>
      </c>
      <c r="C788" s="180"/>
      <c r="D788" s="180">
        <v>20</v>
      </c>
      <c r="E788" s="180"/>
      <c r="F788" s="180"/>
      <c r="G788" s="180">
        <f>SUM(C788:F788)</f>
      </c>
      <c r="H788" s="182">
        <v>6000</v>
      </c>
      <c r="I788" s="125">
        <f>G788*H788</f>
      </c>
      <c r="J788" s="125">
        <f>I788*0.1</f>
      </c>
      <c r="K788" s="125">
        <f>SUM(I788:J788)</f>
      </c>
      <c r="L788" s="175"/>
      <c r="M788" s="87"/>
      <c r="N788" s="87"/>
      <c r="O788" s="87"/>
      <c r="P788" s="87"/>
      <c r="Q788" s="87"/>
      <c r="R788" s="87"/>
      <c r="S788" s="87"/>
      <c r="T788" s="87"/>
    </row>
    <row x14ac:dyDescent="0.25" r="789" customHeight="1" ht="17.25">
      <c r="A789" s="178">
        <f>A788</f>
        <v>25569.375</v>
      </c>
      <c r="B789" s="186" t="s">
        <v>76</v>
      </c>
      <c r="C789" s="188"/>
      <c r="D789" s="180">
        <v>25</v>
      </c>
      <c r="E789" s="180">
        <v>15</v>
      </c>
      <c r="F789" s="180"/>
      <c r="G789" s="180">
        <f>SUM(C789:F789)</f>
      </c>
      <c r="H789" s="125">
        <v>6000</v>
      </c>
      <c r="I789" s="125">
        <f>G789*H789</f>
      </c>
      <c r="J789" s="125">
        <f>I789*0.1</f>
      </c>
      <c r="K789" s="125">
        <f>SUM(I789:J789)</f>
      </c>
      <c r="L789" s="175"/>
      <c r="M789" s="87"/>
      <c r="N789" s="87"/>
      <c r="O789" s="87"/>
      <c r="P789" s="87"/>
      <c r="Q789" s="87"/>
      <c r="R789" s="87"/>
      <c r="S789" s="87"/>
      <c r="T789" s="87"/>
    </row>
    <row x14ac:dyDescent="0.25" r="790" customHeight="1" ht="17.25">
      <c r="A790" s="178">
        <f>A789</f>
        <v>25569.375</v>
      </c>
      <c r="B790" s="186" t="s">
        <v>149</v>
      </c>
      <c r="C790" s="180"/>
      <c r="D790" s="180">
        <v>97</v>
      </c>
      <c r="E790" s="194">
        <v>25</v>
      </c>
      <c r="F790" s="180">
        <v>2</v>
      </c>
      <c r="G790" s="180">
        <f>SUM(C790:F790)</f>
      </c>
      <c r="H790" s="125">
        <v>6000</v>
      </c>
      <c r="I790" s="125">
        <f>G790*H790</f>
      </c>
      <c r="J790" s="125">
        <f>I790*0.1</f>
      </c>
      <c r="K790" s="125">
        <f>SUM(I790:J790)</f>
      </c>
      <c r="L790" s="175"/>
      <c r="M790" s="87"/>
      <c r="N790" s="87"/>
      <c r="O790" s="87"/>
      <c r="P790" s="87"/>
      <c r="Q790" s="87"/>
      <c r="R790" s="87"/>
      <c r="S790" s="87"/>
      <c r="T790" s="87"/>
    </row>
    <row x14ac:dyDescent="0.25" r="791" customHeight="1" ht="17.25">
      <c r="A791" s="178">
        <f>A790</f>
        <v>25569.375</v>
      </c>
      <c r="B791" s="186" t="s">
        <v>43</v>
      </c>
      <c r="C791" s="180"/>
      <c r="D791" s="180">
        <v>51</v>
      </c>
      <c r="E791" s="180">
        <v>14</v>
      </c>
      <c r="F791" s="180"/>
      <c r="G791" s="180">
        <f>SUM(C791:F791)</f>
      </c>
      <c r="H791" s="125">
        <v>6000</v>
      </c>
      <c r="I791" s="125">
        <f>G791*H791</f>
      </c>
      <c r="J791" s="125">
        <f>I791*0.1</f>
      </c>
      <c r="K791" s="125">
        <f>SUM(I791:J791)</f>
      </c>
      <c r="L791" s="175"/>
      <c r="M791" s="87"/>
      <c r="N791" s="87"/>
      <c r="O791" s="87"/>
      <c r="P791" s="87"/>
      <c r="Q791" s="87"/>
      <c r="R791" s="87"/>
      <c r="S791" s="87"/>
      <c r="T791" s="87"/>
    </row>
    <row x14ac:dyDescent="0.25" r="792" customHeight="1" ht="17.25">
      <c r="A792" s="178">
        <f>A791</f>
        <v>25569.375</v>
      </c>
      <c r="B792" s="186" t="s">
        <v>18</v>
      </c>
      <c r="C792" s="180"/>
      <c r="D792" s="180"/>
      <c r="E792" s="180"/>
      <c r="F792" s="180"/>
      <c r="G792" s="180">
        <f>SUM(C792:F792)</f>
      </c>
      <c r="H792" s="125">
        <v>6000</v>
      </c>
      <c r="I792" s="125">
        <f>G792*H792</f>
      </c>
      <c r="J792" s="125">
        <f>I792*0.1</f>
      </c>
      <c r="K792" s="125">
        <f>SUM(I792:J792)</f>
      </c>
      <c r="L792" s="175"/>
      <c r="M792" s="87"/>
      <c r="N792" s="87"/>
      <c r="O792" s="87"/>
      <c r="P792" s="87"/>
      <c r="Q792" s="87"/>
      <c r="R792" s="87"/>
      <c r="S792" s="87"/>
      <c r="T792" s="87"/>
    </row>
    <row x14ac:dyDescent="0.25" r="793" customHeight="1" ht="17.25">
      <c r="A793" s="178">
        <f>A792</f>
        <v>25569.375</v>
      </c>
      <c r="B793" s="186" t="s">
        <v>82</v>
      </c>
      <c r="C793" s="188">
        <v>12</v>
      </c>
      <c r="D793" s="180">
        <v>25</v>
      </c>
      <c r="E793" s="180">
        <v>9</v>
      </c>
      <c r="F793" s="180">
        <v>7</v>
      </c>
      <c r="G793" s="180">
        <f>SUM(C793:F793)</f>
      </c>
      <c r="H793" s="125">
        <v>5000</v>
      </c>
      <c r="I793" s="125">
        <f>G793*H793</f>
      </c>
      <c r="J793" s="125">
        <f>I793*0.1</f>
      </c>
      <c r="K793" s="125">
        <f>SUM(I793:J793)</f>
      </c>
      <c r="L793" s="175"/>
      <c r="M793" s="87"/>
      <c r="N793" s="87"/>
      <c r="O793" s="87"/>
      <c r="P793" s="87"/>
      <c r="Q793" s="87"/>
      <c r="R793" s="87"/>
      <c r="S793" s="87"/>
      <c r="T793" s="87"/>
    </row>
    <row x14ac:dyDescent="0.25" r="794" customHeight="1" ht="17.25">
      <c r="A794" s="178">
        <f>A793</f>
        <v>25569.375</v>
      </c>
      <c r="B794" s="186" t="s">
        <v>151</v>
      </c>
      <c r="C794" s="180"/>
      <c r="D794" s="180">
        <v>12</v>
      </c>
      <c r="E794" s="180"/>
      <c r="F794" s="180"/>
      <c r="G794" s="180">
        <f>SUM(C794:F794)</f>
      </c>
      <c r="H794" s="125">
        <v>5000</v>
      </c>
      <c r="I794" s="125">
        <f>G794*H794</f>
      </c>
      <c r="J794" s="125">
        <f>I794*0.1</f>
      </c>
      <c r="K794" s="125">
        <f>SUM(I794:J794)</f>
      </c>
      <c r="L794" s="175"/>
      <c r="M794" s="87"/>
      <c r="N794" s="87"/>
      <c r="O794" s="87"/>
      <c r="P794" s="87"/>
      <c r="Q794" s="87"/>
      <c r="R794" s="87"/>
      <c r="S794" s="87"/>
      <c r="T794" s="87"/>
    </row>
    <row x14ac:dyDescent="0.25" r="795" customHeight="1" ht="17.25">
      <c r="A795" s="178">
        <f>A794</f>
        <v>25569.375</v>
      </c>
      <c r="B795" s="186" t="s">
        <v>23</v>
      </c>
      <c r="C795" s="180"/>
      <c r="D795" s="180">
        <v>13</v>
      </c>
      <c r="E795" s="180"/>
      <c r="F795" s="180"/>
      <c r="G795" s="180">
        <f>SUM(C795:F795)</f>
      </c>
      <c r="H795" s="125">
        <v>6000</v>
      </c>
      <c r="I795" s="125">
        <f>G795*H795</f>
      </c>
      <c r="J795" s="125">
        <f>I795*0.1</f>
      </c>
      <c r="K795" s="125">
        <f>SUM(I795:J795)</f>
      </c>
      <c r="L795" s="175"/>
      <c r="M795" s="87"/>
      <c r="N795" s="87"/>
      <c r="O795" s="87"/>
      <c r="P795" s="87"/>
      <c r="Q795" s="87"/>
      <c r="R795" s="87"/>
      <c r="S795" s="87"/>
      <c r="T795" s="87"/>
    </row>
    <row x14ac:dyDescent="0.25" r="796" customHeight="1" ht="17.25">
      <c r="A796" s="178">
        <f>A795</f>
        <v>25569.375</v>
      </c>
      <c r="B796" s="186" t="s">
        <v>40</v>
      </c>
      <c r="C796" s="180"/>
      <c r="D796" s="180">
        <v>15</v>
      </c>
      <c r="E796" s="180"/>
      <c r="F796" s="180"/>
      <c r="G796" s="180">
        <f>SUM(C796:F796)</f>
      </c>
      <c r="H796" s="125">
        <v>6500</v>
      </c>
      <c r="I796" s="125">
        <f>G796*H796</f>
      </c>
      <c r="J796" s="125">
        <f>I796*0.1</f>
      </c>
      <c r="K796" s="125">
        <f>SUM(I796:J796)</f>
      </c>
      <c r="L796" s="175"/>
      <c r="M796" s="87"/>
      <c r="N796" s="87"/>
      <c r="O796" s="87"/>
      <c r="P796" s="87"/>
      <c r="Q796" s="87"/>
      <c r="R796" s="87"/>
      <c r="S796" s="87"/>
      <c r="T796" s="87"/>
    </row>
    <row x14ac:dyDescent="0.25" r="797" customHeight="1" ht="17.25">
      <c r="A797" s="178">
        <f>A796</f>
        <v>25569.375</v>
      </c>
      <c r="B797" s="186" t="s">
        <v>86</v>
      </c>
      <c r="C797" s="180"/>
      <c r="D797" s="180">
        <v>18</v>
      </c>
      <c r="E797" s="180">
        <v>8</v>
      </c>
      <c r="F797" s="180">
        <v>5</v>
      </c>
      <c r="G797" s="180">
        <f>SUM(C797:F797)</f>
      </c>
      <c r="H797" s="125">
        <v>6000</v>
      </c>
      <c r="I797" s="125">
        <f>G797*H797</f>
      </c>
      <c r="J797" s="125">
        <f>I797*0.1</f>
      </c>
      <c r="K797" s="125">
        <f>SUM(I797:J797)</f>
      </c>
      <c r="L797" s="175"/>
      <c r="M797" s="87"/>
      <c r="N797" s="87"/>
      <c r="O797" s="87"/>
      <c r="P797" s="87"/>
      <c r="Q797" s="87"/>
      <c r="R797" s="87"/>
      <c r="S797" s="87"/>
      <c r="T797" s="87"/>
    </row>
    <row x14ac:dyDescent="0.25" r="798" customHeight="1" ht="17.25">
      <c r="A798" s="178">
        <f>A797</f>
        <v>25569.375</v>
      </c>
      <c r="B798" s="186" t="s">
        <v>152</v>
      </c>
      <c r="C798" s="180"/>
      <c r="D798" s="180"/>
      <c r="E798" s="180"/>
      <c r="F798" s="180"/>
      <c r="G798" s="180">
        <f>SUM(C798:F798)</f>
      </c>
      <c r="H798" s="125">
        <v>6000</v>
      </c>
      <c r="I798" s="125">
        <f>G798*H798</f>
      </c>
      <c r="J798" s="125">
        <f>I798*0.1</f>
      </c>
      <c r="K798" s="125">
        <f>SUM(I798:J798)</f>
      </c>
      <c r="L798" s="175"/>
      <c r="M798" s="87"/>
      <c r="N798" s="87"/>
      <c r="O798" s="87"/>
      <c r="P798" s="87"/>
      <c r="Q798" s="87"/>
      <c r="R798" s="87"/>
      <c r="S798" s="87"/>
      <c r="T798" s="87"/>
    </row>
    <row x14ac:dyDescent="0.25" r="799" customHeight="1" ht="17.25">
      <c r="A799" s="178">
        <f>A798</f>
        <v>25569.375</v>
      </c>
      <c r="B799" s="186" t="s">
        <v>153</v>
      </c>
      <c r="C799" s="180"/>
      <c r="D799" s="180">
        <v>10</v>
      </c>
      <c r="E799" s="180"/>
      <c r="F799" s="180"/>
      <c r="G799" s="180">
        <f>SUM(C799:F799)</f>
      </c>
      <c r="H799" s="125">
        <v>6000</v>
      </c>
      <c r="I799" s="125">
        <f>G799*H799</f>
      </c>
      <c r="J799" s="125">
        <f>I799*0.1</f>
      </c>
      <c r="K799" s="125">
        <f>SUM(I799:J799)</f>
      </c>
      <c r="L799" s="175"/>
      <c r="M799" s="87"/>
      <c r="N799" s="87"/>
      <c r="O799" s="87"/>
      <c r="P799" s="87"/>
      <c r="Q799" s="87"/>
      <c r="R799" s="87"/>
      <c r="S799" s="87"/>
      <c r="T799" s="87"/>
    </row>
    <row x14ac:dyDescent="0.25" r="800" customHeight="1" ht="17.25">
      <c r="A800" s="178">
        <f>A799</f>
        <v>25569.375</v>
      </c>
      <c r="B800" s="186" t="s">
        <v>46</v>
      </c>
      <c r="C800" s="180">
        <v>8</v>
      </c>
      <c r="D800" s="180">
        <v>15</v>
      </c>
      <c r="E800" s="180">
        <v>8</v>
      </c>
      <c r="F800" s="180"/>
      <c r="G800" s="180">
        <f>SUM(C800:F800)</f>
      </c>
      <c r="H800" s="125">
        <v>5500</v>
      </c>
      <c r="I800" s="125">
        <f>G800*H800</f>
      </c>
      <c r="J800" s="125">
        <f>I800*0.1</f>
      </c>
      <c r="K800" s="125">
        <f>SUM(I800:J800)</f>
      </c>
      <c r="L800" s="175"/>
      <c r="M800" s="87"/>
      <c r="N800" s="87"/>
      <c r="O800" s="87"/>
      <c r="P800" s="87"/>
      <c r="Q800" s="87"/>
      <c r="R800" s="87"/>
      <c r="S800" s="87"/>
      <c r="T800" s="87"/>
    </row>
    <row x14ac:dyDescent="0.25" r="801" customHeight="1" ht="17.25">
      <c r="A801" s="178">
        <f>A800</f>
        <v>25569.375</v>
      </c>
      <c r="B801" s="186" t="s">
        <v>154</v>
      </c>
      <c r="C801" s="180"/>
      <c r="D801" s="180">
        <v>19</v>
      </c>
      <c r="E801" s="180"/>
      <c r="F801" s="180"/>
      <c r="G801" s="180">
        <f>SUM(C801:F801)</f>
      </c>
      <c r="H801" s="125">
        <v>6500</v>
      </c>
      <c r="I801" s="125">
        <f>G801*H801</f>
      </c>
      <c r="J801" s="125">
        <f>I801*0.1</f>
      </c>
      <c r="K801" s="125">
        <f>SUM(I801:J801)</f>
      </c>
      <c r="L801" s="175"/>
      <c r="M801" s="87"/>
      <c r="N801" s="87"/>
      <c r="O801" s="87"/>
      <c r="P801" s="87"/>
      <c r="Q801" s="87"/>
      <c r="R801" s="87"/>
      <c r="S801" s="87"/>
      <c r="T801" s="87"/>
    </row>
    <row x14ac:dyDescent="0.25" r="802" customHeight="1" ht="17.25">
      <c r="A802" s="178">
        <f>A801</f>
        <v>25569.375</v>
      </c>
      <c r="B802" s="186"/>
      <c r="C802" s="180"/>
      <c r="D802" s="180"/>
      <c r="E802" s="180"/>
      <c r="F802" s="180"/>
      <c r="G802" s="180">
        <f>SUM(C802:F802)</f>
      </c>
      <c r="H802" s="125"/>
      <c r="I802" s="125">
        <f>G802*H802</f>
      </c>
      <c r="J802" s="125">
        <f>I802*0.1</f>
      </c>
      <c r="K802" s="125">
        <f>SUM(I802:J802)</f>
      </c>
      <c r="L802" s="175"/>
      <c r="M802" s="87"/>
      <c r="N802" s="87"/>
      <c r="O802" s="87"/>
      <c r="P802" s="87"/>
      <c r="Q802" s="87"/>
      <c r="R802" s="87"/>
      <c r="S802" s="87"/>
      <c r="T802" s="87"/>
    </row>
    <row x14ac:dyDescent="0.25" r="803" customHeight="1" ht="17.25">
      <c r="A803" s="178">
        <f>A802</f>
        <v>25569.375</v>
      </c>
      <c r="B803" s="179"/>
      <c r="C803" s="180"/>
      <c r="D803" s="180"/>
      <c r="E803" s="180"/>
      <c r="F803" s="180"/>
      <c r="G803" s="180">
        <f>SUM(C803:F803)</f>
      </c>
      <c r="H803" s="125"/>
      <c r="I803" s="125">
        <f>G803*H803</f>
      </c>
      <c r="J803" s="125">
        <f>I803*0.1</f>
      </c>
      <c r="K803" s="125">
        <f>SUM(I803:J803)</f>
      </c>
      <c r="L803" s="175"/>
      <c r="M803" s="87"/>
      <c r="N803" s="87"/>
      <c r="O803" s="87"/>
      <c r="P803" s="87"/>
      <c r="Q803" s="87"/>
      <c r="R803" s="87"/>
      <c r="S803" s="87"/>
      <c r="T803" s="87"/>
    </row>
    <row x14ac:dyDescent="0.25" r="804" customHeight="1" ht="17.25">
      <c r="A804" s="189">
        <f>A803</f>
        <v>25569.375</v>
      </c>
      <c r="B804" s="190" t="s">
        <v>155</v>
      </c>
      <c r="C804" s="191">
        <f>SUM(C761:C803)</f>
      </c>
      <c r="D804" s="191">
        <f>SUM(D761:D803)</f>
      </c>
      <c r="E804" s="191">
        <f>SUM(E761:E803)</f>
      </c>
      <c r="F804" s="191">
        <f>SUM(F761:F803)</f>
      </c>
      <c r="G804" s="191">
        <f>SUM(G761:G803)</f>
      </c>
      <c r="H804" s="191"/>
      <c r="I804" s="191">
        <f>SUM(I761:I803)</f>
      </c>
      <c r="J804" s="191">
        <f>I804*0.1</f>
      </c>
      <c r="K804" s="191">
        <f>SUM(K761:K803)</f>
      </c>
      <c r="L804" s="175"/>
      <c r="M804" s="87"/>
      <c r="N804" s="87"/>
      <c r="O804" s="87"/>
      <c r="P804" s="87"/>
      <c r="Q804" s="87"/>
      <c r="R804" s="87"/>
      <c r="S804" s="87"/>
      <c r="T804" s="87"/>
    </row>
    <row x14ac:dyDescent="0.25" r="805" customHeight="1" ht="17.25">
      <c r="A805" s="178">
        <f>A804</f>
        <v>25569.375</v>
      </c>
      <c r="B805" s="186" t="s">
        <v>113</v>
      </c>
      <c r="C805" s="180"/>
      <c r="D805" s="180">
        <v>28</v>
      </c>
      <c r="E805" s="180">
        <v>35</v>
      </c>
      <c r="F805" s="180"/>
      <c r="G805" s="180">
        <f>SUM(C805:F805)</f>
      </c>
      <c r="H805" s="125">
        <v>6500</v>
      </c>
      <c r="I805" s="125">
        <f>G805*H805</f>
      </c>
      <c r="J805" s="185"/>
      <c r="K805" s="125">
        <f>SUM(I805:J805)</f>
      </c>
      <c r="L805" s="175"/>
      <c r="M805" s="87"/>
      <c r="N805" s="87"/>
      <c r="O805" s="87"/>
      <c r="P805" s="87"/>
      <c r="Q805" s="87"/>
      <c r="R805" s="87"/>
      <c r="S805" s="87"/>
      <c r="T805" s="87"/>
    </row>
    <row x14ac:dyDescent="0.25" r="806" customHeight="1" ht="17.25">
      <c r="A806" s="178">
        <f>A805</f>
        <v>25569.375</v>
      </c>
      <c r="B806" s="186" t="s">
        <v>156</v>
      </c>
      <c r="C806" s="180"/>
      <c r="D806" s="180">
        <v>12</v>
      </c>
      <c r="E806" s="180">
        <v>10</v>
      </c>
      <c r="F806" s="180"/>
      <c r="G806" s="180">
        <f>SUM(C806:F806)</f>
      </c>
      <c r="H806" s="125">
        <v>6500</v>
      </c>
      <c r="I806" s="125">
        <f>G806*H806</f>
      </c>
      <c r="J806" s="185"/>
      <c r="K806" s="125">
        <f>SUM(I806:J806)</f>
      </c>
      <c r="L806" s="175"/>
      <c r="M806" s="87"/>
      <c r="N806" s="87"/>
      <c r="O806" s="87"/>
      <c r="P806" s="87"/>
      <c r="Q806" s="87"/>
      <c r="R806" s="87"/>
      <c r="S806" s="87"/>
      <c r="T806" s="87"/>
    </row>
    <row x14ac:dyDescent="0.25" r="807" customHeight="1" ht="17.25">
      <c r="A807" s="178">
        <f>A806</f>
        <v>25569.375</v>
      </c>
      <c r="B807" s="186" t="s">
        <v>112</v>
      </c>
      <c r="C807" s="180"/>
      <c r="D807" s="180">
        <v>4</v>
      </c>
      <c r="E807" s="180">
        <v>2</v>
      </c>
      <c r="F807" s="180"/>
      <c r="G807" s="180">
        <f>SUM(C807:F807)</f>
      </c>
      <c r="H807" s="125">
        <v>6900</v>
      </c>
      <c r="I807" s="125">
        <f>G807*H807</f>
      </c>
      <c r="J807" s="185"/>
      <c r="K807" s="125">
        <f>SUM(I807:J807)</f>
      </c>
      <c r="L807" s="175"/>
      <c r="M807" s="87"/>
      <c r="N807" s="87"/>
      <c r="O807" s="87"/>
      <c r="P807" s="87"/>
      <c r="Q807" s="87"/>
      <c r="R807" s="87"/>
      <c r="S807" s="87"/>
      <c r="T807" s="87"/>
    </row>
    <row x14ac:dyDescent="0.25" r="808" customHeight="1" ht="17.25">
      <c r="A808" s="178">
        <f>A807</f>
        <v>25569.375</v>
      </c>
      <c r="B808" s="179"/>
      <c r="C808" s="180"/>
      <c r="D808" s="180"/>
      <c r="E808" s="180"/>
      <c r="F808" s="180"/>
      <c r="G808" s="180">
        <f>SUM(C808:F808)</f>
      </c>
      <c r="H808" s="125"/>
      <c r="I808" s="125">
        <f>G808*H808</f>
      </c>
      <c r="J808" s="185"/>
      <c r="K808" s="125">
        <f>SUM(I808:J808)</f>
      </c>
      <c r="L808" s="175"/>
      <c r="M808" s="87"/>
      <c r="N808" s="87"/>
      <c r="O808" s="87"/>
      <c r="P808" s="87"/>
      <c r="Q808" s="87"/>
      <c r="R808" s="87"/>
      <c r="S808" s="87"/>
      <c r="T808" s="87"/>
    </row>
    <row x14ac:dyDescent="0.25" r="809" customHeight="1" ht="17.25">
      <c r="A809" s="178">
        <f>A808</f>
        <v>25569.375</v>
      </c>
      <c r="B809" s="179"/>
      <c r="C809" s="180"/>
      <c r="D809" s="180"/>
      <c r="E809" s="180"/>
      <c r="F809" s="180"/>
      <c r="G809" s="180">
        <f>SUM(C809:F809)</f>
      </c>
      <c r="H809" s="125"/>
      <c r="I809" s="125">
        <f>G809*H809</f>
      </c>
      <c r="J809" s="185"/>
      <c r="K809" s="125">
        <f>SUM(I809:J809)</f>
      </c>
      <c r="L809" s="175"/>
      <c r="M809" s="87"/>
      <c r="N809" s="87"/>
      <c r="O809" s="87"/>
      <c r="P809" s="87"/>
      <c r="Q809" s="87"/>
      <c r="R809" s="87"/>
      <c r="S809" s="87"/>
      <c r="T809" s="87"/>
    </row>
    <row x14ac:dyDescent="0.25" r="810" customHeight="1" ht="17.25">
      <c r="A810" s="178">
        <f>A809</f>
        <v>25569.375</v>
      </c>
      <c r="B810" s="179"/>
      <c r="C810" s="180"/>
      <c r="D810" s="180"/>
      <c r="E810" s="180"/>
      <c r="F810" s="180"/>
      <c r="G810" s="180">
        <f>SUM(C810:F810)</f>
      </c>
      <c r="H810" s="125"/>
      <c r="I810" s="125">
        <f>G810*H810</f>
      </c>
      <c r="J810" s="185"/>
      <c r="K810" s="125">
        <f>SUM(I810:J810)</f>
      </c>
      <c r="L810" s="175"/>
      <c r="M810" s="87"/>
      <c r="N810" s="87"/>
      <c r="O810" s="87"/>
      <c r="P810" s="87"/>
      <c r="Q810" s="87"/>
      <c r="R810" s="87"/>
      <c r="S810" s="87"/>
      <c r="T810" s="87"/>
    </row>
    <row x14ac:dyDescent="0.25" r="811" customHeight="1" ht="17.25">
      <c r="A811" s="178">
        <f>A810</f>
        <v>25569.375</v>
      </c>
      <c r="B811" s="179"/>
      <c r="C811" s="180"/>
      <c r="D811" s="180"/>
      <c r="E811" s="180"/>
      <c r="F811" s="180"/>
      <c r="G811" s="180">
        <f>SUM(C811:F811)</f>
      </c>
      <c r="H811" s="125"/>
      <c r="I811" s="125">
        <f>G811*H811</f>
      </c>
      <c r="J811" s="185"/>
      <c r="K811" s="125">
        <f>SUM(I811:J811)</f>
      </c>
      <c r="L811" s="175"/>
      <c r="M811" s="87"/>
      <c r="N811" s="87"/>
      <c r="O811" s="87"/>
      <c r="P811" s="87"/>
      <c r="Q811" s="87"/>
      <c r="R811" s="87"/>
      <c r="S811" s="87"/>
      <c r="T811" s="87"/>
    </row>
    <row x14ac:dyDescent="0.25" r="812" customHeight="1" ht="17.25">
      <c r="A812" s="178">
        <f>A811</f>
        <v>25569.375</v>
      </c>
      <c r="B812" s="179"/>
      <c r="C812" s="180"/>
      <c r="D812" s="180"/>
      <c r="E812" s="180"/>
      <c r="F812" s="180"/>
      <c r="G812" s="180">
        <f>SUM(C812:F812)</f>
      </c>
      <c r="H812" s="125"/>
      <c r="I812" s="125">
        <f>G812*H812</f>
      </c>
      <c r="J812" s="185"/>
      <c r="K812" s="125">
        <f>SUM(I812:J812)</f>
      </c>
      <c r="L812" s="175"/>
      <c r="M812" s="87"/>
      <c r="N812" s="87"/>
      <c r="O812" s="87"/>
      <c r="P812" s="87"/>
      <c r="Q812" s="87"/>
      <c r="R812" s="87"/>
      <c r="S812" s="87"/>
      <c r="T812" s="87"/>
    </row>
    <row x14ac:dyDescent="0.25" r="813" customHeight="1" ht="17.25">
      <c r="A813" s="189">
        <f>A812</f>
        <v>25569.375</v>
      </c>
      <c r="B813" s="190" t="s">
        <v>157</v>
      </c>
      <c r="C813" s="191">
        <f>SUM(C805:C812)</f>
      </c>
      <c r="D813" s="191">
        <f>SUM(D805:D812)</f>
      </c>
      <c r="E813" s="191">
        <f>SUM(E805:E812)</f>
      </c>
      <c r="F813" s="191">
        <f>SUM(F805:F812)</f>
      </c>
      <c r="G813" s="191">
        <f>SUM(G805:G812)</f>
      </c>
      <c r="H813" s="191"/>
      <c r="I813" s="191">
        <f>SUM(I805:I812)</f>
      </c>
      <c r="J813" s="191">
        <f>SUM(J805:J812)</f>
      </c>
      <c r="K813" s="191">
        <f>SUM(K805:K812)</f>
      </c>
      <c r="L813" s="175"/>
      <c r="M813" s="87"/>
      <c r="N813" s="87"/>
      <c r="O813" s="87"/>
      <c r="P813" s="87"/>
      <c r="Q813" s="87"/>
      <c r="R813" s="87"/>
      <c r="S813" s="87"/>
      <c r="T813" s="87"/>
    </row>
    <row x14ac:dyDescent="0.25" r="814" customHeight="1" ht="17.25" hidden="1">
      <c r="A814" s="172" t="s">
        <v>128</v>
      </c>
      <c r="B814" s="173" t="s">
        <v>2</v>
      </c>
      <c r="C814" s="174" t="s">
        <v>129</v>
      </c>
      <c r="D814" s="174" t="s">
        <v>130</v>
      </c>
      <c r="E814" s="174" t="s">
        <v>131</v>
      </c>
      <c r="F814" s="174" t="s">
        <v>132</v>
      </c>
      <c r="G814" s="174" t="s">
        <v>133</v>
      </c>
      <c r="H814" s="174" t="s">
        <v>7</v>
      </c>
      <c r="I814" s="174" t="s">
        <v>134</v>
      </c>
      <c r="J814" s="174" t="s">
        <v>90</v>
      </c>
      <c r="K814" s="174" t="s">
        <v>135</v>
      </c>
      <c r="L814" s="175"/>
      <c r="M814" s="87"/>
      <c r="N814" s="87"/>
      <c r="O814" s="87"/>
      <c r="P814" s="87"/>
      <c r="Q814" s="87"/>
      <c r="R814" s="87"/>
      <c r="S814" s="87"/>
      <c r="T814" s="87"/>
    </row>
    <row x14ac:dyDescent="0.25" r="815" customHeight="1" ht="17.25">
      <c r="A815" s="178">
        <f>A813+1</f>
        <v>25569.375</v>
      </c>
      <c r="B815" s="179" t="s">
        <v>137</v>
      </c>
      <c r="C815" s="180"/>
      <c r="D815" s="181"/>
      <c r="E815" s="180"/>
      <c r="F815" s="180"/>
      <c r="G815" s="180">
        <f>SUM(C815:F815)</f>
      </c>
      <c r="H815" s="182">
        <v>4500</v>
      </c>
      <c r="I815" s="125">
        <f>G815*H815</f>
      </c>
      <c r="J815" s="125">
        <f>I815*0.1</f>
      </c>
      <c r="K815" s="125">
        <f>SUM(I815:J815)</f>
      </c>
      <c r="L815" s="175"/>
      <c r="M815" s="87"/>
      <c r="N815" s="87"/>
      <c r="O815" s="87"/>
      <c r="P815" s="87"/>
      <c r="Q815" s="87"/>
      <c r="R815" s="87"/>
      <c r="S815" s="87"/>
      <c r="T815" s="87"/>
    </row>
    <row x14ac:dyDescent="0.25" r="816" customHeight="1" ht="17.25">
      <c r="A816" s="178">
        <f>A815</f>
        <v>25569.375</v>
      </c>
      <c r="B816" s="179" t="s">
        <v>13</v>
      </c>
      <c r="C816" s="180"/>
      <c r="D816" s="180"/>
      <c r="E816" s="180"/>
      <c r="F816" s="180"/>
      <c r="G816" s="180">
        <f>SUM(C816:F816)</f>
      </c>
      <c r="H816" s="182">
        <v>6000</v>
      </c>
      <c r="I816" s="125">
        <f>G816*H816</f>
      </c>
      <c r="J816" s="125">
        <f>I816*0.1</f>
      </c>
      <c r="K816" s="125">
        <f>SUM(I816:J816)</f>
      </c>
      <c r="L816" s="175"/>
      <c r="M816" s="87"/>
      <c r="N816" s="87"/>
      <c r="O816" s="87"/>
      <c r="P816" s="87"/>
      <c r="Q816" s="87"/>
      <c r="R816" s="87"/>
      <c r="S816" s="87"/>
      <c r="T816" s="87"/>
    </row>
    <row x14ac:dyDescent="0.25" r="817" customHeight="1" ht="17.25">
      <c r="A817" s="178">
        <f>A816</f>
        <v>25569.375</v>
      </c>
      <c r="B817" s="179" t="s">
        <v>58</v>
      </c>
      <c r="C817" s="183"/>
      <c r="D817" s="180"/>
      <c r="E817" s="180"/>
      <c r="F817" s="180"/>
      <c r="G817" s="180">
        <f>SUM(C817:F817)</f>
      </c>
      <c r="H817" s="182">
        <v>5500</v>
      </c>
      <c r="I817" s="125">
        <f>G817*H817</f>
      </c>
      <c r="J817" s="125">
        <f>I817*0.1</f>
      </c>
      <c r="K817" s="125">
        <f>SUM(I817:J817)</f>
      </c>
      <c r="L817" s="175"/>
      <c r="M817" s="87"/>
      <c r="N817" s="87"/>
      <c r="O817" s="87"/>
      <c r="P817" s="87"/>
      <c r="Q817" s="87"/>
      <c r="R817" s="87"/>
      <c r="S817" s="87"/>
      <c r="T817" s="87"/>
    </row>
    <row x14ac:dyDescent="0.25" r="818" customHeight="1" ht="17.25">
      <c r="A818" s="178">
        <f>A817</f>
        <v>25569.375</v>
      </c>
      <c r="B818" s="179" t="s">
        <v>147</v>
      </c>
      <c r="C818" s="183"/>
      <c r="D818" s="180"/>
      <c r="E818" s="180"/>
      <c r="F818" s="180"/>
      <c r="G818" s="180">
        <f>SUM(C818:F818)</f>
      </c>
      <c r="H818" s="182">
        <v>5000</v>
      </c>
      <c r="I818" s="125">
        <f>G818*H818</f>
      </c>
      <c r="J818" s="125">
        <f>I818*0.1</f>
      </c>
      <c r="K818" s="125">
        <f>SUM(I818:J818)</f>
      </c>
      <c r="L818" s="175"/>
      <c r="M818" s="87"/>
      <c r="N818" s="87"/>
      <c r="O818" s="87"/>
      <c r="P818" s="87"/>
      <c r="Q818" s="87"/>
      <c r="R818" s="87"/>
      <c r="S818" s="87"/>
      <c r="T818" s="87"/>
    </row>
    <row x14ac:dyDescent="0.25" r="819" customHeight="1" ht="17.25">
      <c r="A819" s="178">
        <f>A818</f>
        <v>25569.375</v>
      </c>
      <c r="B819" s="179" t="s">
        <v>27</v>
      </c>
      <c r="C819" s="180"/>
      <c r="D819" s="180"/>
      <c r="E819" s="180"/>
      <c r="F819" s="180"/>
      <c r="G819" s="180">
        <f>SUM(C819:F819)</f>
      </c>
      <c r="H819" s="182">
        <v>5500</v>
      </c>
      <c r="I819" s="125">
        <f>G819*H819</f>
      </c>
      <c r="J819" s="125">
        <f>I819*0.1</f>
      </c>
      <c r="K819" s="125">
        <f>SUM(I819:J819)</f>
      </c>
      <c r="L819" s="175"/>
      <c r="M819" s="87"/>
      <c r="N819" s="87"/>
      <c r="O819" s="87"/>
      <c r="P819" s="87"/>
      <c r="Q819" s="87"/>
      <c r="R819" s="87"/>
      <c r="S819" s="87"/>
      <c r="T819" s="87"/>
    </row>
    <row x14ac:dyDescent="0.25" r="820" customHeight="1" ht="17.25">
      <c r="A820" s="178">
        <f>A819</f>
        <v>25569.375</v>
      </c>
      <c r="B820" s="179" t="s">
        <v>20</v>
      </c>
      <c r="C820" s="180"/>
      <c r="D820" s="180"/>
      <c r="E820" s="180"/>
      <c r="F820" s="180"/>
      <c r="G820" s="180">
        <f>SUM(C820:F820)</f>
      </c>
      <c r="H820" s="182">
        <v>5500</v>
      </c>
      <c r="I820" s="125">
        <f>G820*H820</f>
      </c>
      <c r="J820" s="125">
        <f>I820*0.1</f>
      </c>
      <c r="K820" s="125">
        <f>SUM(I820:J820)</f>
      </c>
      <c r="L820" s="175"/>
      <c r="M820" s="87"/>
      <c r="N820" s="87"/>
      <c r="O820" s="87"/>
      <c r="P820" s="87"/>
      <c r="Q820" s="87"/>
      <c r="R820" s="87"/>
      <c r="S820" s="87"/>
      <c r="T820" s="87"/>
    </row>
    <row x14ac:dyDescent="0.25" r="821" customHeight="1" ht="17.25">
      <c r="A821" s="178">
        <f>A820</f>
        <v>25569.375</v>
      </c>
      <c r="B821" s="179" t="s">
        <v>31</v>
      </c>
      <c r="C821" s="180"/>
      <c r="D821" s="180"/>
      <c r="E821" s="180"/>
      <c r="F821" s="180"/>
      <c r="G821" s="180">
        <f>SUM(C821:F821)</f>
      </c>
      <c r="H821" s="182">
        <v>6000</v>
      </c>
      <c r="I821" s="125">
        <f>G821*H821</f>
      </c>
      <c r="J821" s="125">
        <f>I821*0.1</f>
      </c>
      <c r="K821" s="125">
        <f>SUM(I821:J821)</f>
      </c>
      <c r="L821" s="175"/>
      <c r="M821" s="87"/>
      <c r="N821" s="87"/>
      <c r="O821" s="87"/>
      <c r="P821" s="87"/>
      <c r="Q821" s="87"/>
      <c r="R821" s="87"/>
      <c r="S821" s="87"/>
      <c r="T821" s="87"/>
    </row>
    <row x14ac:dyDescent="0.25" r="822" customHeight="1" ht="17.25">
      <c r="A822" s="178">
        <f>A821</f>
        <v>25569.375</v>
      </c>
      <c r="B822" s="179" t="s">
        <v>71</v>
      </c>
      <c r="C822" s="180"/>
      <c r="D822" s="180"/>
      <c r="E822" s="180"/>
      <c r="F822" s="180"/>
      <c r="G822" s="180">
        <f>SUM(C822:F822)</f>
      </c>
      <c r="H822" s="182">
        <v>6000</v>
      </c>
      <c r="I822" s="125">
        <f>G822*H822</f>
      </c>
      <c r="J822" s="125">
        <f>I822*0.1</f>
      </c>
      <c r="K822" s="125">
        <f>SUM(I822:J822)</f>
      </c>
      <c r="L822" s="175"/>
      <c r="M822" s="87"/>
      <c r="N822" s="87"/>
      <c r="O822" s="87"/>
      <c r="P822" s="87"/>
      <c r="Q822" s="87"/>
      <c r="R822" s="87"/>
      <c r="S822" s="87"/>
      <c r="T822" s="87"/>
    </row>
    <row x14ac:dyDescent="0.25" r="823" customHeight="1" ht="17.25">
      <c r="A823" s="178">
        <f>A822</f>
        <v>25569.375</v>
      </c>
      <c r="B823" s="184" t="s">
        <v>49</v>
      </c>
      <c r="C823" s="180"/>
      <c r="D823" s="180"/>
      <c r="E823" s="180"/>
      <c r="F823" s="180"/>
      <c r="G823" s="180">
        <f>SUM(C823:F823)</f>
      </c>
      <c r="H823" s="182">
        <v>6000</v>
      </c>
      <c r="I823" s="125">
        <f>G823*H823</f>
      </c>
      <c r="J823" s="125">
        <f>I823*0.1</f>
      </c>
      <c r="K823" s="125">
        <f>SUM(I823:J823)</f>
      </c>
      <c r="L823" s="175"/>
      <c r="M823" s="87"/>
      <c r="N823" s="87"/>
      <c r="O823" s="87"/>
      <c r="P823" s="87"/>
      <c r="Q823" s="87"/>
      <c r="R823" s="87"/>
      <c r="S823" s="87"/>
      <c r="T823" s="87"/>
    </row>
    <row x14ac:dyDescent="0.25" r="824" customHeight="1" ht="17.25">
      <c r="A824" s="178">
        <f>A823</f>
        <v>25569.375</v>
      </c>
      <c r="B824" s="179" t="s">
        <v>9</v>
      </c>
      <c r="C824" s="180"/>
      <c r="D824" s="180"/>
      <c r="E824" s="180"/>
      <c r="F824" s="180"/>
      <c r="G824" s="180">
        <f>SUM(C824:F824)</f>
      </c>
      <c r="H824" s="182">
        <v>6000</v>
      </c>
      <c r="I824" s="125">
        <f>G824*H824</f>
      </c>
      <c r="J824" s="125">
        <f>I824*0.1</f>
      </c>
      <c r="K824" s="125">
        <f>SUM(I824:J824)</f>
      </c>
      <c r="L824" s="175"/>
      <c r="M824" s="87"/>
      <c r="N824" s="87"/>
      <c r="O824" s="87"/>
      <c r="P824" s="87"/>
      <c r="Q824" s="87"/>
      <c r="R824" s="87"/>
      <c r="S824" s="87"/>
      <c r="T824" s="87"/>
    </row>
    <row x14ac:dyDescent="0.25" r="825" customHeight="1" ht="17.25">
      <c r="A825" s="178">
        <f>A824</f>
        <v>25569.375</v>
      </c>
      <c r="B825" s="179" t="s">
        <v>55</v>
      </c>
      <c r="C825" s="180"/>
      <c r="D825" s="180"/>
      <c r="E825" s="180"/>
      <c r="F825" s="180"/>
      <c r="G825" s="180">
        <f>SUM(C825:F825)</f>
      </c>
      <c r="H825" s="182">
        <v>6500</v>
      </c>
      <c r="I825" s="125">
        <f>G825*H825</f>
      </c>
      <c r="J825" s="125">
        <f>I825*0.1</f>
      </c>
      <c r="K825" s="125">
        <f>SUM(I825:J825)</f>
      </c>
      <c r="L825" s="175"/>
      <c r="M825" s="87"/>
      <c r="N825" s="87"/>
      <c r="O825" s="87"/>
      <c r="P825" s="87"/>
      <c r="Q825" s="87"/>
      <c r="R825" s="87"/>
      <c r="S825" s="87"/>
      <c r="T825" s="87"/>
    </row>
    <row x14ac:dyDescent="0.25" r="826" customHeight="1" ht="17.25">
      <c r="A826" s="178">
        <f>A825</f>
        <v>25569.375</v>
      </c>
      <c r="B826" s="179" t="s">
        <v>80</v>
      </c>
      <c r="C826" s="180"/>
      <c r="D826" s="180"/>
      <c r="E826" s="180"/>
      <c r="F826" s="180"/>
      <c r="G826" s="180">
        <f>SUM(C826:F826)</f>
      </c>
      <c r="H826" s="182">
        <v>6000</v>
      </c>
      <c r="I826" s="125">
        <f>G826*H826</f>
      </c>
      <c r="J826" s="185"/>
      <c r="K826" s="125">
        <f>SUM(I826:J826)</f>
      </c>
      <c r="L826" s="175"/>
      <c r="M826" s="87"/>
      <c r="N826" s="87"/>
      <c r="O826" s="87"/>
      <c r="P826" s="87"/>
      <c r="Q826" s="87"/>
      <c r="R826" s="87"/>
      <c r="S826" s="87"/>
      <c r="T826" s="87"/>
    </row>
    <row x14ac:dyDescent="0.25" r="827" customHeight="1" ht="17.25">
      <c r="A827" s="178">
        <f>A826</f>
        <v>25569.375</v>
      </c>
      <c r="B827" s="179" t="s">
        <v>67</v>
      </c>
      <c r="C827" s="180"/>
      <c r="D827" s="180"/>
      <c r="E827" s="180"/>
      <c r="F827" s="180"/>
      <c r="G827" s="180">
        <f>SUM(C827:F827)</f>
      </c>
      <c r="H827" s="182">
        <v>5500</v>
      </c>
      <c r="I827" s="125">
        <f>G827*H827</f>
      </c>
      <c r="J827" s="125">
        <f>I827*0.1</f>
      </c>
      <c r="K827" s="125">
        <f>SUM(I827:J827)</f>
      </c>
      <c r="L827" s="175"/>
      <c r="M827" s="87"/>
      <c r="N827" s="87"/>
      <c r="O827" s="87"/>
      <c r="P827" s="87"/>
      <c r="Q827" s="87"/>
      <c r="R827" s="87"/>
      <c r="S827" s="87"/>
      <c r="T827" s="87"/>
    </row>
    <row x14ac:dyDescent="0.25" r="828" customHeight="1" ht="17.25">
      <c r="A828" s="178">
        <f>A827</f>
        <v>25569.375</v>
      </c>
      <c r="B828" s="186" t="s">
        <v>74</v>
      </c>
      <c r="C828" s="180"/>
      <c r="D828" s="180"/>
      <c r="E828" s="180"/>
      <c r="F828" s="180"/>
      <c r="G828" s="180">
        <f>SUM(C828:F828)</f>
      </c>
      <c r="H828" s="187">
        <v>5000</v>
      </c>
      <c r="I828" s="125">
        <f>G828*H828</f>
      </c>
      <c r="J828" s="125">
        <f>I828*0.1</f>
      </c>
      <c r="K828" s="125">
        <f>SUM(I828:J828)</f>
      </c>
      <c r="L828" s="175"/>
      <c r="M828" s="87"/>
      <c r="N828" s="87"/>
      <c r="O828" s="87"/>
      <c r="P828" s="87"/>
      <c r="Q828" s="87"/>
      <c r="R828" s="87"/>
      <c r="S828" s="87"/>
      <c r="T828" s="87"/>
    </row>
    <row x14ac:dyDescent="0.25" r="829" customHeight="1" ht="17.25">
      <c r="A829" s="178">
        <f>A828</f>
        <v>25569.375</v>
      </c>
      <c r="B829" s="179" t="s">
        <v>11</v>
      </c>
      <c r="C829" s="180"/>
      <c r="D829" s="180"/>
      <c r="E829" s="180"/>
      <c r="F829" s="180"/>
      <c r="G829" s="180">
        <f>SUM(C829:F829)</f>
      </c>
      <c r="H829" s="182">
        <v>6000</v>
      </c>
      <c r="I829" s="125">
        <f>G829*H829</f>
      </c>
      <c r="J829" s="125">
        <f>I829*0.1</f>
      </c>
      <c r="K829" s="125">
        <f>SUM(I829:J829)</f>
      </c>
      <c r="L829" s="175"/>
      <c r="M829" s="87"/>
      <c r="N829" s="87"/>
      <c r="O829" s="87"/>
      <c r="P829" s="87"/>
      <c r="Q829" s="87"/>
      <c r="R829" s="87"/>
      <c r="S829" s="87"/>
      <c r="T829" s="87"/>
    </row>
    <row x14ac:dyDescent="0.25" r="830" customHeight="1" ht="17.25">
      <c r="A830" s="178">
        <f>A829</f>
        <v>25569.375</v>
      </c>
      <c r="B830" s="179" t="s">
        <v>22</v>
      </c>
      <c r="C830" s="180"/>
      <c r="D830" s="180"/>
      <c r="E830" s="180"/>
      <c r="F830" s="180"/>
      <c r="G830" s="180">
        <f>SUM(C830:F830)</f>
      </c>
      <c r="H830" s="182">
        <v>4800</v>
      </c>
      <c r="I830" s="125">
        <f>G830*H830</f>
      </c>
      <c r="J830" s="125">
        <f>I830*0.1</f>
      </c>
      <c r="K830" s="125">
        <f>SUM(I830:J830)</f>
      </c>
      <c r="L830" s="175"/>
      <c r="M830" s="87"/>
      <c r="N830" s="87"/>
      <c r="O830" s="87"/>
      <c r="P830" s="87"/>
      <c r="Q830" s="87"/>
      <c r="R830" s="87"/>
      <c r="S830" s="87"/>
      <c r="T830" s="87"/>
    </row>
    <row x14ac:dyDescent="0.25" r="831" customHeight="1" ht="17.25">
      <c r="A831" s="178">
        <f>A830</f>
        <v>25569.375</v>
      </c>
      <c r="B831" s="186" t="s">
        <v>84</v>
      </c>
      <c r="C831" s="180"/>
      <c r="D831" s="180"/>
      <c r="E831" s="180"/>
      <c r="F831" s="180"/>
      <c r="G831" s="180">
        <f>SUM(C831:F831)</f>
      </c>
      <c r="H831" s="182">
        <v>4800</v>
      </c>
      <c r="I831" s="125">
        <f>G831*H831</f>
      </c>
      <c r="J831" s="125">
        <f>I831*0.1</f>
      </c>
      <c r="K831" s="125">
        <f>SUM(I831:J831)</f>
      </c>
      <c r="L831" s="175"/>
      <c r="M831" s="87"/>
      <c r="N831" s="87"/>
      <c r="O831" s="87"/>
      <c r="P831" s="87"/>
      <c r="Q831" s="87"/>
      <c r="R831" s="87"/>
      <c r="S831" s="87"/>
      <c r="T831" s="87"/>
    </row>
    <row x14ac:dyDescent="0.25" r="832" customHeight="1" ht="17.25">
      <c r="A832" s="178">
        <f>A831</f>
        <v>25569.375</v>
      </c>
      <c r="B832" s="179" t="s">
        <v>17</v>
      </c>
      <c r="C832" s="180"/>
      <c r="D832" s="180"/>
      <c r="E832" s="180"/>
      <c r="F832" s="180"/>
      <c r="G832" s="180">
        <f>SUM(C832:F832)</f>
      </c>
      <c r="H832" s="182">
        <v>6500</v>
      </c>
      <c r="I832" s="125">
        <f>G832*H832</f>
      </c>
      <c r="J832" s="125">
        <f>I832*0.1</f>
      </c>
      <c r="K832" s="125">
        <f>SUM(I832:J832)</f>
      </c>
      <c r="L832" s="175"/>
      <c r="M832" s="87"/>
      <c r="N832" s="87"/>
      <c r="O832" s="87"/>
      <c r="P832" s="87"/>
      <c r="Q832" s="87"/>
      <c r="R832" s="87"/>
      <c r="S832" s="87"/>
      <c r="T832" s="87"/>
    </row>
    <row x14ac:dyDescent="0.25" r="833" customHeight="1" ht="17.25">
      <c r="A833" s="178">
        <f>A832</f>
        <v>25569.375</v>
      </c>
      <c r="B833" s="186" t="s">
        <v>148</v>
      </c>
      <c r="C833" s="180"/>
      <c r="D833" s="180"/>
      <c r="E833" s="180"/>
      <c r="F833" s="180"/>
      <c r="G833" s="180">
        <f>SUM(C833:F833)</f>
      </c>
      <c r="H833" s="182">
        <v>6000</v>
      </c>
      <c r="I833" s="125">
        <f>G833*H833</f>
      </c>
      <c r="J833" s="125">
        <f>I833*0.1</f>
      </c>
      <c r="K833" s="125">
        <f>SUM(I833:J833)</f>
      </c>
      <c r="L833" s="175"/>
      <c r="M833" s="87"/>
      <c r="N833" s="87"/>
      <c r="O833" s="87"/>
      <c r="P833" s="87"/>
      <c r="Q833" s="87"/>
      <c r="R833" s="87"/>
      <c r="S833" s="87"/>
      <c r="T833" s="87"/>
    </row>
    <row x14ac:dyDescent="0.25" r="834" customHeight="1" ht="17.25">
      <c r="A834" s="178">
        <f>A833</f>
        <v>25569.375</v>
      </c>
      <c r="B834" s="179" t="s">
        <v>29</v>
      </c>
      <c r="C834" s="188"/>
      <c r="D834" s="180"/>
      <c r="E834" s="180"/>
      <c r="F834" s="180"/>
      <c r="G834" s="180">
        <f>SUM(C834:F834)</f>
      </c>
      <c r="H834" s="182">
        <v>5500</v>
      </c>
      <c r="I834" s="125">
        <f>G834*H834</f>
      </c>
      <c r="J834" s="125">
        <f>I834*0.1</f>
      </c>
      <c r="K834" s="125">
        <f>SUM(I834:J834)</f>
      </c>
      <c r="L834" s="175"/>
      <c r="M834" s="87"/>
      <c r="N834" s="87"/>
      <c r="O834" s="87"/>
      <c r="P834" s="87"/>
      <c r="Q834" s="87"/>
      <c r="R834" s="87"/>
      <c r="S834" s="87"/>
      <c r="T834" s="87"/>
    </row>
    <row x14ac:dyDescent="0.25" r="835" customHeight="1" ht="17.25">
      <c r="A835" s="178">
        <f>A834</f>
        <v>25569.375</v>
      </c>
      <c r="B835" s="179" t="s">
        <v>15</v>
      </c>
      <c r="C835" s="180"/>
      <c r="D835" s="180"/>
      <c r="E835" s="180"/>
      <c r="F835" s="180"/>
      <c r="G835" s="180">
        <f>SUM(C835:F835)</f>
      </c>
      <c r="H835" s="182">
        <v>4800</v>
      </c>
      <c r="I835" s="125">
        <f>G835*H835</f>
      </c>
      <c r="J835" s="125">
        <f>I835*0.1</f>
      </c>
      <c r="K835" s="125">
        <f>SUM(I835:J835)</f>
      </c>
      <c r="L835" s="175"/>
      <c r="M835" s="87"/>
      <c r="N835" s="87"/>
      <c r="O835" s="87"/>
      <c r="P835" s="87"/>
      <c r="Q835" s="87"/>
      <c r="R835" s="87"/>
      <c r="S835" s="87"/>
      <c r="T835" s="87"/>
    </row>
    <row x14ac:dyDescent="0.25" r="836" customHeight="1" ht="17.25">
      <c r="A836" s="178">
        <f>A835</f>
        <v>25569.375</v>
      </c>
      <c r="B836" s="179" t="s">
        <v>21</v>
      </c>
      <c r="C836" s="188"/>
      <c r="D836" s="180"/>
      <c r="E836" s="180"/>
      <c r="F836" s="180"/>
      <c r="G836" s="180">
        <f>SUM(C836:F836)</f>
      </c>
      <c r="H836" s="182">
        <v>5500</v>
      </c>
      <c r="I836" s="125">
        <f>G836*H836</f>
      </c>
      <c r="J836" s="125">
        <f>I836*0.1</f>
      </c>
      <c r="K836" s="125">
        <f>SUM(I836:J836)</f>
      </c>
      <c r="L836" s="175"/>
      <c r="M836" s="87"/>
      <c r="N836" s="87"/>
      <c r="O836" s="87"/>
      <c r="P836" s="87"/>
      <c r="Q836" s="87"/>
      <c r="R836" s="87"/>
      <c r="S836" s="87"/>
      <c r="T836" s="87"/>
    </row>
    <row x14ac:dyDescent="0.25" r="837" customHeight="1" ht="17.25">
      <c r="A837" s="178">
        <f>A836</f>
        <v>25569.375</v>
      </c>
      <c r="B837" s="179" t="s">
        <v>52</v>
      </c>
      <c r="C837" s="180"/>
      <c r="D837" s="180"/>
      <c r="E837" s="180"/>
      <c r="F837" s="180"/>
      <c r="G837" s="180">
        <f>SUM(C837:F837)</f>
      </c>
      <c r="H837" s="182">
        <v>5500</v>
      </c>
      <c r="I837" s="125">
        <f>G837*H837</f>
      </c>
      <c r="J837" s="125">
        <f>I837*0.1</f>
      </c>
      <c r="K837" s="125">
        <f>SUM(I837:J837)</f>
      </c>
      <c r="L837" s="175"/>
      <c r="M837" s="87"/>
      <c r="N837" s="87"/>
      <c r="O837" s="87"/>
      <c r="P837" s="87"/>
      <c r="Q837" s="87"/>
      <c r="R837" s="87"/>
      <c r="S837" s="87"/>
      <c r="T837" s="87"/>
    </row>
    <row x14ac:dyDescent="0.25" r="838" customHeight="1" ht="17.25">
      <c r="A838" s="178">
        <f>A837</f>
        <v>25569.375</v>
      </c>
      <c r="B838" s="186" t="s">
        <v>61</v>
      </c>
      <c r="C838" s="180"/>
      <c r="D838" s="180"/>
      <c r="E838" s="180"/>
      <c r="F838" s="180"/>
      <c r="G838" s="180">
        <f>SUM(C838:F838)</f>
      </c>
      <c r="H838" s="182">
        <v>5500</v>
      </c>
      <c r="I838" s="125">
        <f>G838*H838</f>
      </c>
      <c r="J838" s="125">
        <f>I838*0.1</f>
      </c>
      <c r="K838" s="125">
        <f>SUM(I838:J838)</f>
      </c>
      <c r="L838" s="175"/>
      <c r="M838" s="87"/>
      <c r="N838" s="87"/>
      <c r="O838" s="87"/>
      <c r="P838" s="87"/>
      <c r="Q838" s="87"/>
      <c r="R838" s="87"/>
      <c r="S838" s="87"/>
      <c r="T838" s="87"/>
    </row>
    <row x14ac:dyDescent="0.25" r="839" customHeight="1" ht="17.25">
      <c r="A839" s="178">
        <f>A838</f>
        <v>25569.375</v>
      </c>
      <c r="B839" s="179" t="s">
        <v>33</v>
      </c>
      <c r="C839" s="180"/>
      <c r="D839" s="180"/>
      <c r="E839" s="180"/>
      <c r="F839" s="180"/>
      <c r="G839" s="180">
        <f>SUM(C839:F839)</f>
      </c>
      <c r="H839" s="182">
        <v>5500</v>
      </c>
      <c r="I839" s="125">
        <f>G839*H839</f>
      </c>
      <c r="J839" s="125">
        <f>I839*0.1</f>
      </c>
      <c r="K839" s="125">
        <f>SUM(I839:J839)</f>
      </c>
      <c r="L839" s="175"/>
      <c r="M839" s="87"/>
      <c r="N839" s="87"/>
      <c r="O839" s="87"/>
      <c r="P839" s="87"/>
      <c r="Q839" s="87"/>
      <c r="R839" s="87"/>
      <c r="S839" s="87"/>
      <c r="T839" s="87"/>
    </row>
    <row x14ac:dyDescent="0.25" r="840" customHeight="1" ht="17.25">
      <c r="A840" s="178">
        <f>A839</f>
        <v>25569.375</v>
      </c>
      <c r="B840" s="186" t="s">
        <v>37</v>
      </c>
      <c r="C840" s="180"/>
      <c r="D840" s="180"/>
      <c r="E840" s="180"/>
      <c r="F840" s="180"/>
      <c r="G840" s="180">
        <f>SUM(C840:F840)</f>
      </c>
      <c r="H840" s="182">
        <v>6500</v>
      </c>
      <c r="I840" s="125">
        <f>G840*H840</f>
      </c>
      <c r="J840" s="125">
        <f>I840*0.1</f>
      </c>
      <c r="K840" s="125">
        <f>SUM(I840:J840)</f>
      </c>
      <c r="L840" s="175"/>
      <c r="M840" s="87"/>
      <c r="N840" s="87"/>
      <c r="O840" s="87"/>
      <c r="P840" s="87"/>
      <c r="Q840" s="87"/>
      <c r="R840" s="87"/>
      <c r="S840" s="87"/>
      <c r="T840" s="87"/>
    </row>
    <row x14ac:dyDescent="0.25" r="841" customHeight="1" ht="17.25">
      <c r="A841" s="178">
        <f>A840</f>
        <v>25569.375</v>
      </c>
      <c r="B841" s="186" t="s">
        <v>64</v>
      </c>
      <c r="C841" s="180"/>
      <c r="D841" s="180"/>
      <c r="E841" s="180"/>
      <c r="F841" s="180"/>
      <c r="G841" s="180">
        <f>SUM(C841:F841)</f>
      </c>
      <c r="H841" s="182">
        <v>5500</v>
      </c>
      <c r="I841" s="125">
        <f>G841*H841</f>
      </c>
      <c r="J841" s="125">
        <f>I841*0.1</f>
      </c>
      <c r="K841" s="125">
        <f>SUM(I841:J841)</f>
      </c>
      <c r="L841" s="175"/>
      <c r="M841" s="87"/>
      <c r="N841" s="87"/>
      <c r="O841" s="87"/>
      <c r="P841" s="87"/>
      <c r="Q841" s="87"/>
      <c r="R841" s="87"/>
      <c r="S841" s="87"/>
      <c r="T841" s="87"/>
    </row>
    <row x14ac:dyDescent="0.25" r="842" customHeight="1" ht="17.25">
      <c r="A842" s="178">
        <f>A841</f>
        <v>25569.375</v>
      </c>
      <c r="B842" s="179" t="s">
        <v>25</v>
      </c>
      <c r="C842" s="180"/>
      <c r="D842" s="180"/>
      <c r="E842" s="180"/>
      <c r="F842" s="180"/>
      <c r="G842" s="180">
        <f>SUM(C842:F842)</f>
      </c>
      <c r="H842" s="182">
        <v>6000</v>
      </c>
      <c r="I842" s="125">
        <f>G842*H842</f>
      </c>
      <c r="J842" s="125">
        <f>I842*0.1</f>
      </c>
      <c r="K842" s="125">
        <f>SUM(I842:J842)</f>
      </c>
      <c r="L842" s="175"/>
      <c r="M842" s="87"/>
      <c r="N842" s="87"/>
      <c r="O842" s="87"/>
      <c r="P842" s="87"/>
      <c r="Q842" s="87"/>
      <c r="R842" s="87"/>
      <c r="S842" s="87"/>
      <c r="T842" s="87"/>
    </row>
    <row x14ac:dyDescent="0.25" r="843" customHeight="1" ht="17.25">
      <c r="A843" s="178">
        <f>A842</f>
        <v>25569.375</v>
      </c>
      <c r="B843" s="186" t="s">
        <v>76</v>
      </c>
      <c r="C843" s="188"/>
      <c r="D843" s="180"/>
      <c r="E843" s="180"/>
      <c r="F843" s="180"/>
      <c r="G843" s="180">
        <f>SUM(C843:F843)</f>
      </c>
      <c r="H843" s="125">
        <v>6000</v>
      </c>
      <c r="I843" s="125">
        <f>G843*H843</f>
      </c>
      <c r="J843" s="125">
        <f>I843*0.1</f>
      </c>
      <c r="K843" s="125">
        <f>SUM(I843:J843)</f>
      </c>
      <c r="L843" s="175"/>
      <c r="M843" s="87"/>
      <c r="N843" s="87"/>
      <c r="O843" s="87"/>
      <c r="P843" s="87"/>
      <c r="Q843" s="87"/>
      <c r="R843" s="87"/>
      <c r="S843" s="87"/>
      <c r="T843" s="87"/>
    </row>
    <row x14ac:dyDescent="0.25" r="844" customHeight="1" ht="17.25">
      <c r="A844" s="178">
        <f>A843</f>
        <v>25569.375</v>
      </c>
      <c r="B844" s="186" t="s">
        <v>149</v>
      </c>
      <c r="C844" s="180"/>
      <c r="D844" s="180"/>
      <c r="E844" s="180"/>
      <c r="F844" s="180"/>
      <c r="G844" s="180">
        <f>SUM(C844:F844)</f>
      </c>
      <c r="H844" s="125">
        <v>6000</v>
      </c>
      <c r="I844" s="125">
        <f>G844*H844</f>
      </c>
      <c r="J844" s="125">
        <f>I844*0.1</f>
      </c>
      <c r="K844" s="125">
        <f>SUM(I844:J844)</f>
      </c>
      <c r="L844" s="175"/>
      <c r="M844" s="87"/>
      <c r="N844" s="87"/>
      <c r="O844" s="87"/>
      <c r="P844" s="87"/>
      <c r="Q844" s="87"/>
      <c r="R844" s="87"/>
      <c r="S844" s="87"/>
      <c r="T844" s="87"/>
    </row>
    <row x14ac:dyDescent="0.25" r="845" customHeight="1" ht="17.25">
      <c r="A845" s="178">
        <f>A844</f>
        <v>25569.375</v>
      </c>
      <c r="B845" s="186" t="s">
        <v>43</v>
      </c>
      <c r="C845" s="180"/>
      <c r="D845" s="180"/>
      <c r="E845" s="180"/>
      <c r="F845" s="180"/>
      <c r="G845" s="180">
        <f>SUM(C845:F845)</f>
      </c>
      <c r="H845" s="125">
        <v>6000</v>
      </c>
      <c r="I845" s="125">
        <f>G845*H845</f>
      </c>
      <c r="J845" s="125">
        <f>I845*0.1</f>
      </c>
      <c r="K845" s="125">
        <f>SUM(I845:J845)</f>
      </c>
      <c r="L845" s="175"/>
      <c r="M845" s="87"/>
      <c r="N845" s="87"/>
      <c r="O845" s="87"/>
      <c r="P845" s="87"/>
      <c r="Q845" s="87"/>
      <c r="R845" s="87"/>
      <c r="S845" s="87"/>
      <c r="T845" s="87"/>
    </row>
    <row x14ac:dyDescent="0.25" r="846" customHeight="1" ht="17.25">
      <c r="A846" s="178">
        <f>A845</f>
        <v>25569.375</v>
      </c>
      <c r="B846" s="186" t="s">
        <v>18</v>
      </c>
      <c r="C846" s="180"/>
      <c r="D846" s="180"/>
      <c r="E846" s="180"/>
      <c r="F846" s="180"/>
      <c r="G846" s="180">
        <f>SUM(C846:F846)</f>
      </c>
      <c r="H846" s="125">
        <v>6000</v>
      </c>
      <c r="I846" s="125">
        <f>G846*H846</f>
      </c>
      <c r="J846" s="125">
        <f>I846*0.1</f>
      </c>
      <c r="K846" s="125">
        <f>SUM(I846:J846)</f>
      </c>
      <c r="L846" s="175"/>
      <c r="M846" s="87"/>
      <c r="N846" s="87"/>
      <c r="O846" s="87"/>
      <c r="P846" s="87"/>
      <c r="Q846" s="87"/>
      <c r="R846" s="87"/>
      <c r="S846" s="87"/>
      <c r="T846" s="87"/>
    </row>
    <row x14ac:dyDescent="0.25" r="847" customHeight="1" ht="17.25">
      <c r="A847" s="178">
        <f>A846</f>
        <v>25569.375</v>
      </c>
      <c r="B847" s="186" t="s">
        <v>82</v>
      </c>
      <c r="C847" s="188"/>
      <c r="D847" s="180"/>
      <c r="E847" s="180"/>
      <c r="F847" s="180"/>
      <c r="G847" s="180">
        <f>SUM(C847:F847)</f>
      </c>
      <c r="H847" s="125">
        <v>5000</v>
      </c>
      <c r="I847" s="125">
        <f>G847*H847</f>
      </c>
      <c r="J847" s="125">
        <f>I847*0.1</f>
      </c>
      <c r="K847" s="125">
        <f>SUM(I847:J847)</f>
      </c>
      <c r="L847" s="175"/>
      <c r="M847" s="87"/>
      <c r="N847" s="87"/>
      <c r="O847" s="87"/>
      <c r="P847" s="87"/>
      <c r="Q847" s="87"/>
      <c r="R847" s="87"/>
      <c r="S847" s="87"/>
      <c r="T847" s="87"/>
    </row>
    <row x14ac:dyDescent="0.25" r="848" customHeight="1" ht="17.25">
      <c r="A848" s="178">
        <f>A847</f>
        <v>25569.375</v>
      </c>
      <c r="B848" s="186" t="s">
        <v>151</v>
      </c>
      <c r="C848" s="180"/>
      <c r="D848" s="180"/>
      <c r="E848" s="180"/>
      <c r="F848" s="180"/>
      <c r="G848" s="180">
        <f>SUM(C848:F848)</f>
      </c>
      <c r="H848" s="125">
        <v>5000</v>
      </c>
      <c r="I848" s="125">
        <f>G848*H848</f>
      </c>
      <c r="J848" s="125">
        <f>I848*0.1</f>
      </c>
      <c r="K848" s="125">
        <f>SUM(I848:J848)</f>
      </c>
      <c r="L848" s="175"/>
      <c r="M848" s="87"/>
      <c r="N848" s="87"/>
      <c r="O848" s="87"/>
      <c r="P848" s="87"/>
      <c r="Q848" s="87"/>
      <c r="R848" s="87"/>
      <c r="S848" s="87"/>
      <c r="T848" s="87"/>
    </row>
    <row x14ac:dyDescent="0.25" r="849" customHeight="1" ht="17.25">
      <c r="A849" s="178">
        <f>A848</f>
        <v>25569.375</v>
      </c>
      <c r="B849" s="186" t="s">
        <v>23</v>
      </c>
      <c r="C849" s="180"/>
      <c r="D849" s="180"/>
      <c r="E849" s="180"/>
      <c r="F849" s="180"/>
      <c r="G849" s="180">
        <f>SUM(C849:F849)</f>
      </c>
      <c r="H849" s="125">
        <v>6000</v>
      </c>
      <c r="I849" s="125">
        <f>G849*H849</f>
      </c>
      <c r="J849" s="125">
        <f>I849*0.1</f>
      </c>
      <c r="K849" s="125">
        <f>SUM(I849:J849)</f>
      </c>
      <c r="L849" s="175"/>
      <c r="M849" s="87"/>
      <c r="N849" s="87"/>
      <c r="O849" s="87"/>
      <c r="P849" s="87"/>
      <c r="Q849" s="87"/>
      <c r="R849" s="87"/>
      <c r="S849" s="87"/>
      <c r="T849" s="87"/>
    </row>
    <row x14ac:dyDescent="0.25" r="850" customHeight="1" ht="17.25">
      <c r="A850" s="178">
        <f>A849</f>
        <v>25569.375</v>
      </c>
      <c r="B850" s="186" t="s">
        <v>40</v>
      </c>
      <c r="C850" s="180"/>
      <c r="D850" s="180"/>
      <c r="E850" s="180"/>
      <c r="F850" s="180"/>
      <c r="G850" s="180">
        <f>SUM(C850:F850)</f>
      </c>
      <c r="H850" s="125">
        <v>6500</v>
      </c>
      <c r="I850" s="125">
        <f>G850*H850</f>
      </c>
      <c r="J850" s="125">
        <f>I850*0.1</f>
      </c>
      <c r="K850" s="125">
        <f>SUM(I850:J850)</f>
      </c>
      <c r="L850" s="175"/>
      <c r="M850" s="87"/>
      <c r="N850" s="87"/>
      <c r="O850" s="87"/>
      <c r="P850" s="87"/>
      <c r="Q850" s="87"/>
      <c r="R850" s="87"/>
      <c r="S850" s="87"/>
      <c r="T850" s="87"/>
    </row>
    <row x14ac:dyDescent="0.25" r="851" customHeight="1" ht="17.25">
      <c r="A851" s="178">
        <f>A850</f>
        <v>25569.375</v>
      </c>
      <c r="B851" s="186" t="s">
        <v>86</v>
      </c>
      <c r="C851" s="180"/>
      <c r="D851" s="180"/>
      <c r="E851" s="180"/>
      <c r="F851" s="180"/>
      <c r="G851" s="180">
        <f>SUM(C851:F851)</f>
      </c>
      <c r="H851" s="125">
        <v>6000</v>
      </c>
      <c r="I851" s="125">
        <f>G851*H851</f>
      </c>
      <c r="J851" s="125">
        <f>I851*0.1</f>
      </c>
      <c r="K851" s="125">
        <f>SUM(I851:J851)</f>
      </c>
      <c r="L851" s="175"/>
      <c r="M851" s="87"/>
      <c r="N851" s="87"/>
      <c r="O851" s="87"/>
      <c r="P851" s="87"/>
      <c r="Q851" s="87"/>
      <c r="R851" s="87"/>
      <c r="S851" s="87"/>
      <c r="T851" s="87"/>
    </row>
    <row x14ac:dyDescent="0.25" r="852" customHeight="1" ht="17.25">
      <c r="A852" s="178">
        <f>A851</f>
        <v>25569.375</v>
      </c>
      <c r="B852" s="186" t="s">
        <v>152</v>
      </c>
      <c r="C852" s="180"/>
      <c r="D852" s="180"/>
      <c r="E852" s="180"/>
      <c r="F852" s="180"/>
      <c r="G852" s="180">
        <f>SUM(C852:F852)</f>
      </c>
      <c r="H852" s="125">
        <v>6000</v>
      </c>
      <c r="I852" s="125">
        <f>G852*H852</f>
      </c>
      <c r="J852" s="125">
        <f>I852*0.1</f>
      </c>
      <c r="K852" s="125">
        <f>SUM(I852:J852)</f>
      </c>
      <c r="L852" s="175"/>
      <c r="M852" s="87"/>
      <c r="N852" s="87"/>
      <c r="O852" s="87"/>
      <c r="P852" s="87"/>
      <c r="Q852" s="87"/>
      <c r="R852" s="87"/>
      <c r="S852" s="87"/>
      <c r="T852" s="87"/>
    </row>
    <row x14ac:dyDescent="0.25" r="853" customHeight="1" ht="17.25">
      <c r="A853" s="178">
        <f>A852</f>
        <v>25569.375</v>
      </c>
      <c r="B853" s="186" t="s">
        <v>153</v>
      </c>
      <c r="C853" s="180"/>
      <c r="D853" s="180"/>
      <c r="E853" s="180"/>
      <c r="F853" s="180"/>
      <c r="G853" s="180">
        <f>SUM(C853:F853)</f>
      </c>
      <c r="H853" s="125">
        <v>6000</v>
      </c>
      <c r="I853" s="125">
        <f>G853*H853</f>
      </c>
      <c r="J853" s="125">
        <f>I853*0.1</f>
      </c>
      <c r="K853" s="125">
        <f>SUM(I853:J853)</f>
      </c>
      <c r="L853" s="175"/>
      <c r="M853" s="87"/>
      <c r="N853" s="87"/>
      <c r="O853" s="87"/>
      <c r="P853" s="87"/>
      <c r="Q853" s="87"/>
      <c r="R853" s="87"/>
      <c r="S853" s="87"/>
      <c r="T853" s="87"/>
    </row>
    <row x14ac:dyDescent="0.25" r="854" customHeight="1" ht="17.25">
      <c r="A854" s="178">
        <f>A853</f>
        <v>25569.375</v>
      </c>
      <c r="B854" s="186" t="s">
        <v>46</v>
      </c>
      <c r="C854" s="180"/>
      <c r="D854" s="180"/>
      <c r="E854" s="180"/>
      <c r="F854" s="180"/>
      <c r="G854" s="180">
        <f>SUM(C854:F854)</f>
      </c>
      <c r="H854" s="125">
        <v>5500</v>
      </c>
      <c r="I854" s="125">
        <f>G854*H854</f>
      </c>
      <c r="J854" s="125">
        <f>I854*0.1</f>
      </c>
      <c r="K854" s="125">
        <f>SUM(I854:J854)</f>
      </c>
      <c r="L854" s="175"/>
      <c r="M854" s="87"/>
      <c r="N854" s="87"/>
      <c r="O854" s="87"/>
      <c r="P854" s="87"/>
      <c r="Q854" s="87"/>
      <c r="R854" s="87"/>
      <c r="S854" s="87"/>
      <c r="T854" s="87"/>
    </row>
    <row x14ac:dyDescent="0.25" r="855" customHeight="1" ht="17.25">
      <c r="A855" s="178">
        <f>A854</f>
        <v>25569.375</v>
      </c>
      <c r="B855" s="186" t="s">
        <v>154</v>
      </c>
      <c r="C855" s="180"/>
      <c r="D855" s="180"/>
      <c r="E855" s="180"/>
      <c r="F855" s="180"/>
      <c r="G855" s="180">
        <f>SUM(C855:F855)</f>
      </c>
      <c r="H855" s="125">
        <v>6500</v>
      </c>
      <c r="I855" s="125">
        <f>G855*H855</f>
      </c>
      <c r="J855" s="125">
        <f>I855*0.1</f>
      </c>
      <c r="K855" s="125">
        <f>SUM(I855:J855)</f>
      </c>
      <c r="L855" s="175"/>
      <c r="M855" s="87"/>
      <c r="N855" s="87"/>
      <c r="O855" s="87"/>
      <c r="P855" s="87"/>
      <c r="Q855" s="87"/>
      <c r="R855" s="87"/>
      <c r="S855" s="87"/>
      <c r="T855" s="87"/>
    </row>
    <row x14ac:dyDescent="0.25" r="856" customHeight="1" ht="17.25">
      <c r="A856" s="178">
        <f>A855</f>
        <v>25569.375</v>
      </c>
      <c r="B856" s="186"/>
      <c r="C856" s="180"/>
      <c r="D856" s="180"/>
      <c r="E856" s="180"/>
      <c r="F856" s="180"/>
      <c r="G856" s="180">
        <f>SUM(C856:F856)</f>
      </c>
      <c r="H856" s="125"/>
      <c r="I856" s="125">
        <f>G856*H856</f>
      </c>
      <c r="J856" s="125">
        <f>I856*0.1</f>
      </c>
      <c r="K856" s="125">
        <f>SUM(I856:J856)</f>
      </c>
      <c r="L856" s="175"/>
      <c r="M856" s="87"/>
      <c r="N856" s="87"/>
      <c r="O856" s="87"/>
      <c r="P856" s="87"/>
      <c r="Q856" s="87"/>
      <c r="R856" s="87"/>
      <c r="S856" s="87"/>
      <c r="T856" s="87"/>
    </row>
    <row x14ac:dyDescent="0.25" r="857" customHeight="1" ht="17.25">
      <c r="A857" s="178">
        <f>A856</f>
        <v>25569.375</v>
      </c>
      <c r="B857" s="179"/>
      <c r="C857" s="180"/>
      <c r="D857" s="180"/>
      <c r="E857" s="180"/>
      <c r="F857" s="180"/>
      <c r="G857" s="180">
        <f>SUM(C857:F857)</f>
      </c>
      <c r="H857" s="125"/>
      <c r="I857" s="125">
        <f>G857*H857</f>
      </c>
      <c r="J857" s="125">
        <f>I857*0.1</f>
      </c>
      <c r="K857" s="125">
        <f>SUM(I857:J857)</f>
      </c>
      <c r="L857" s="175"/>
      <c r="M857" s="87"/>
      <c r="N857" s="87"/>
      <c r="O857" s="87"/>
      <c r="P857" s="87"/>
      <c r="Q857" s="87"/>
      <c r="R857" s="87"/>
      <c r="S857" s="87"/>
      <c r="T857" s="87"/>
    </row>
    <row x14ac:dyDescent="0.25" r="858" customHeight="1" ht="17.25">
      <c r="A858" s="189">
        <f>A857</f>
        <v>25569.375</v>
      </c>
      <c r="B858" s="190" t="s">
        <v>155</v>
      </c>
      <c r="C858" s="191">
        <f>SUM(C815:C857)</f>
      </c>
      <c r="D858" s="191">
        <f>SUM(D815:D857)</f>
      </c>
      <c r="E858" s="191">
        <f>SUM(E815:E857)</f>
      </c>
      <c r="F858" s="191">
        <f>SUM(F815:F857)</f>
      </c>
      <c r="G858" s="191">
        <f>SUM(G815:G857)</f>
      </c>
      <c r="H858" s="191"/>
      <c r="I858" s="191">
        <f>SUM(I815:I857)</f>
      </c>
      <c r="J858" s="191">
        <f>I858*0.1</f>
      </c>
      <c r="K858" s="191">
        <f>SUM(K815:K857)</f>
      </c>
      <c r="L858" s="175"/>
      <c r="M858" s="87"/>
      <c r="N858" s="87"/>
      <c r="O858" s="87"/>
      <c r="P858" s="87"/>
      <c r="Q858" s="87"/>
      <c r="R858" s="87"/>
      <c r="S858" s="87"/>
      <c r="T858" s="87"/>
    </row>
    <row x14ac:dyDescent="0.25" r="859" customHeight="1" ht="17.25">
      <c r="A859" s="178">
        <f>A858</f>
        <v>25569.375</v>
      </c>
      <c r="B859" s="186" t="s">
        <v>113</v>
      </c>
      <c r="C859" s="180"/>
      <c r="D859" s="180"/>
      <c r="E859" s="180"/>
      <c r="F859" s="180"/>
      <c r="G859" s="180">
        <f>SUM(C859:F859)</f>
      </c>
      <c r="H859" s="125">
        <v>6500</v>
      </c>
      <c r="I859" s="125">
        <f>G859*H859</f>
      </c>
      <c r="J859" s="185"/>
      <c r="K859" s="125">
        <f>SUM(I859:J859)</f>
      </c>
      <c r="L859" s="175"/>
      <c r="M859" s="87"/>
      <c r="N859" s="87"/>
      <c r="O859" s="87"/>
      <c r="P859" s="87"/>
      <c r="Q859" s="87"/>
      <c r="R859" s="87"/>
      <c r="S859" s="87"/>
      <c r="T859" s="87"/>
    </row>
    <row x14ac:dyDescent="0.25" r="860" customHeight="1" ht="17.25">
      <c r="A860" s="178">
        <f>A859</f>
        <v>25569.375</v>
      </c>
      <c r="B860" s="186" t="s">
        <v>156</v>
      </c>
      <c r="C860" s="180"/>
      <c r="D860" s="180"/>
      <c r="E860" s="180"/>
      <c r="F860" s="180"/>
      <c r="G860" s="180">
        <f>SUM(C860:F860)</f>
      </c>
      <c r="H860" s="125">
        <v>6500</v>
      </c>
      <c r="I860" s="125">
        <f>G860*H860</f>
      </c>
      <c r="J860" s="185"/>
      <c r="K860" s="125">
        <f>SUM(I860:J860)</f>
      </c>
      <c r="L860" s="175"/>
      <c r="M860" s="87"/>
      <c r="N860" s="87"/>
      <c r="O860" s="87"/>
      <c r="P860" s="87"/>
      <c r="Q860" s="87"/>
      <c r="R860" s="87"/>
      <c r="S860" s="87"/>
      <c r="T860" s="87"/>
    </row>
    <row x14ac:dyDescent="0.25" r="861" customHeight="1" ht="17.25">
      <c r="A861" s="178">
        <f>A860</f>
        <v>25569.375</v>
      </c>
      <c r="B861" s="186" t="s">
        <v>112</v>
      </c>
      <c r="C861" s="180"/>
      <c r="D861" s="180"/>
      <c r="E861" s="180"/>
      <c r="F861" s="180"/>
      <c r="G861" s="180">
        <f>SUM(C861:F861)</f>
      </c>
      <c r="H861" s="125">
        <v>6900</v>
      </c>
      <c r="I861" s="125">
        <f>G861*H861</f>
      </c>
      <c r="J861" s="185"/>
      <c r="K861" s="125">
        <f>SUM(I861:J861)</f>
      </c>
      <c r="L861" s="175"/>
      <c r="M861" s="87"/>
      <c r="N861" s="87"/>
      <c r="O861" s="87"/>
      <c r="P861" s="87"/>
      <c r="Q861" s="87"/>
      <c r="R861" s="87"/>
      <c r="S861" s="87"/>
      <c r="T861" s="87"/>
    </row>
    <row x14ac:dyDescent="0.25" r="862" customHeight="1" ht="17.25">
      <c r="A862" s="178">
        <f>A861</f>
        <v>25569.375</v>
      </c>
      <c r="B862" s="179"/>
      <c r="C862" s="180"/>
      <c r="D862" s="180"/>
      <c r="E862" s="180"/>
      <c r="F862" s="180"/>
      <c r="G862" s="180">
        <f>SUM(C862:F862)</f>
      </c>
      <c r="H862" s="125"/>
      <c r="I862" s="125">
        <f>G862*H862</f>
      </c>
      <c r="J862" s="185"/>
      <c r="K862" s="125">
        <f>SUM(I862:J862)</f>
      </c>
      <c r="L862" s="175"/>
      <c r="M862" s="87"/>
      <c r="N862" s="87"/>
      <c r="O862" s="87"/>
      <c r="P862" s="87"/>
      <c r="Q862" s="87"/>
      <c r="R862" s="87"/>
      <c r="S862" s="87"/>
      <c r="T862" s="87"/>
    </row>
    <row x14ac:dyDescent="0.25" r="863" customHeight="1" ht="17.25">
      <c r="A863" s="178">
        <f>A862</f>
        <v>25569.375</v>
      </c>
      <c r="B863" s="179"/>
      <c r="C863" s="180"/>
      <c r="D863" s="180"/>
      <c r="E863" s="180"/>
      <c r="F863" s="180"/>
      <c r="G863" s="180">
        <f>SUM(C863:F863)</f>
      </c>
      <c r="H863" s="125"/>
      <c r="I863" s="125">
        <f>G863*H863</f>
      </c>
      <c r="J863" s="185"/>
      <c r="K863" s="125">
        <f>SUM(I863:J863)</f>
      </c>
      <c r="L863" s="175"/>
      <c r="M863" s="87"/>
      <c r="N863" s="87"/>
      <c r="O863" s="87"/>
      <c r="P863" s="87"/>
      <c r="Q863" s="87"/>
      <c r="R863" s="87"/>
      <c r="S863" s="87"/>
      <c r="T863" s="87"/>
    </row>
    <row x14ac:dyDescent="0.25" r="864" customHeight="1" ht="17.25">
      <c r="A864" s="178">
        <f>A863</f>
        <v>25569.375</v>
      </c>
      <c r="B864" s="179"/>
      <c r="C864" s="180"/>
      <c r="D864" s="180"/>
      <c r="E864" s="180"/>
      <c r="F864" s="180"/>
      <c r="G864" s="180">
        <f>SUM(C864:F864)</f>
      </c>
      <c r="H864" s="125"/>
      <c r="I864" s="125">
        <f>G864*H864</f>
      </c>
      <c r="J864" s="185"/>
      <c r="K864" s="125">
        <f>SUM(I864:J864)</f>
      </c>
      <c r="L864" s="175"/>
      <c r="M864" s="87"/>
      <c r="N864" s="87"/>
      <c r="O864" s="87"/>
      <c r="P864" s="87"/>
      <c r="Q864" s="87"/>
      <c r="R864" s="87"/>
      <c r="S864" s="87"/>
      <c r="T864" s="87"/>
    </row>
    <row x14ac:dyDescent="0.25" r="865" customHeight="1" ht="17.25">
      <c r="A865" s="178">
        <f>A864</f>
        <v>25569.375</v>
      </c>
      <c r="B865" s="179"/>
      <c r="C865" s="180"/>
      <c r="D865" s="180"/>
      <c r="E865" s="180"/>
      <c r="F865" s="180"/>
      <c r="G865" s="180">
        <f>SUM(C865:F865)</f>
      </c>
      <c r="H865" s="125"/>
      <c r="I865" s="125">
        <f>G865*H865</f>
      </c>
      <c r="J865" s="185"/>
      <c r="K865" s="125">
        <f>SUM(I865:J865)</f>
      </c>
      <c r="L865" s="175"/>
      <c r="M865" s="87"/>
      <c r="N865" s="87"/>
      <c r="O865" s="87"/>
      <c r="P865" s="87"/>
      <c r="Q865" s="87"/>
      <c r="R865" s="87"/>
      <c r="S865" s="87"/>
      <c r="T865" s="87"/>
    </row>
    <row x14ac:dyDescent="0.25" r="866" customHeight="1" ht="17.25">
      <c r="A866" s="178">
        <f>A865</f>
        <v>25569.375</v>
      </c>
      <c r="B866" s="179"/>
      <c r="C866" s="180"/>
      <c r="D866" s="180"/>
      <c r="E866" s="180"/>
      <c r="F866" s="180"/>
      <c r="G866" s="180">
        <f>SUM(C866:F866)</f>
      </c>
      <c r="H866" s="125"/>
      <c r="I866" s="125">
        <f>G866*H866</f>
      </c>
      <c r="J866" s="185"/>
      <c r="K866" s="125">
        <f>SUM(I866:J866)</f>
      </c>
      <c r="L866" s="175"/>
      <c r="M866" s="87"/>
      <c r="N866" s="87"/>
      <c r="O866" s="87"/>
      <c r="P866" s="87"/>
      <c r="Q866" s="87"/>
      <c r="R866" s="87"/>
      <c r="S866" s="87"/>
      <c r="T866" s="87"/>
    </row>
    <row x14ac:dyDescent="0.25" r="867" customHeight="1" ht="17.25">
      <c r="A867" s="189">
        <f>A866</f>
        <v>25569.375</v>
      </c>
      <c r="B867" s="190" t="s">
        <v>157</v>
      </c>
      <c r="C867" s="191">
        <f>SUM(C859:C866)</f>
      </c>
      <c r="D867" s="191">
        <f>SUM(D859:D866)</f>
      </c>
      <c r="E867" s="191">
        <f>SUM(E859:E866)</f>
      </c>
      <c r="F867" s="191">
        <f>SUM(F859:F866)</f>
      </c>
      <c r="G867" s="191">
        <f>SUM(G859:G866)</f>
      </c>
      <c r="H867" s="191"/>
      <c r="I867" s="191">
        <f>SUM(I859:I866)</f>
      </c>
      <c r="J867" s="191">
        <f>SUM(J859:J866)</f>
      </c>
      <c r="K867" s="191">
        <f>SUM(K859:K866)</f>
      </c>
      <c r="L867" s="175"/>
      <c r="M867" s="87"/>
      <c r="N867" s="87"/>
      <c r="O867" s="87"/>
      <c r="P867" s="87"/>
      <c r="Q867" s="87"/>
      <c r="R867" s="87"/>
      <c r="S867" s="87"/>
      <c r="T867" s="87"/>
    </row>
    <row x14ac:dyDescent="0.25" r="868" customHeight="1" ht="17.25" hidden="1">
      <c r="A868" s="172" t="s">
        <v>128</v>
      </c>
      <c r="B868" s="173" t="s">
        <v>2</v>
      </c>
      <c r="C868" s="174" t="s">
        <v>129</v>
      </c>
      <c r="D868" s="174" t="s">
        <v>130</v>
      </c>
      <c r="E868" s="174" t="s">
        <v>131</v>
      </c>
      <c r="F868" s="174" t="s">
        <v>132</v>
      </c>
      <c r="G868" s="174" t="s">
        <v>133</v>
      </c>
      <c r="H868" s="174" t="s">
        <v>7</v>
      </c>
      <c r="I868" s="174" t="s">
        <v>134</v>
      </c>
      <c r="J868" s="174" t="s">
        <v>90</v>
      </c>
      <c r="K868" s="174" t="s">
        <v>135</v>
      </c>
      <c r="L868" s="175"/>
      <c r="M868" s="87"/>
      <c r="N868" s="87"/>
      <c r="O868" s="87"/>
      <c r="P868" s="87"/>
      <c r="Q868" s="87"/>
      <c r="R868" s="87"/>
      <c r="S868" s="87"/>
      <c r="T868" s="87"/>
    </row>
    <row x14ac:dyDescent="0.25" r="869" customHeight="1" ht="17.25">
      <c r="A869" s="178">
        <f>A867+1</f>
        <v>25569.375</v>
      </c>
      <c r="B869" s="179" t="s">
        <v>137</v>
      </c>
      <c r="C869" s="180"/>
      <c r="D869" s="181"/>
      <c r="E869" s="180"/>
      <c r="F869" s="180"/>
      <c r="G869" s="180">
        <f>SUM(C869:F869)</f>
      </c>
      <c r="H869" s="182">
        <v>4500</v>
      </c>
      <c r="I869" s="125">
        <f>G869*H869</f>
      </c>
      <c r="J869" s="125">
        <f>I869*0.1</f>
      </c>
      <c r="K869" s="125">
        <f>SUM(I869:J869)</f>
      </c>
      <c r="L869" s="175"/>
      <c r="M869" s="87"/>
      <c r="N869" s="87"/>
      <c r="O869" s="87"/>
      <c r="P869" s="87"/>
      <c r="Q869" s="87"/>
      <c r="R869" s="87"/>
      <c r="S869" s="87"/>
      <c r="T869" s="87"/>
    </row>
    <row x14ac:dyDescent="0.25" r="870" customHeight="1" ht="17.25">
      <c r="A870" s="178">
        <f>A869</f>
        <v>25569.375</v>
      </c>
      <c r="B870" s="179" t="s">
        <v>13</v>
      </c>
      <c r="C870" s="180"/>
      <c r="D870" s="180"/>
      <c r="E870" s="180"/>
      <c r="F870" s="180"/>
      <c r="G870" s="180">
        <f>SUM(C870:F870)</f>
      </c>
      <c r="H870" s="182">
        <v>6000</v>
      </c>
      <c r="I870" s="125">
        <f>G870*H870</f>
      </c>
      <c r="J870" s="125">
        <f>I870*0.1</f>
      </c>
      <c r="K870" s="125">
        <f>SUM(I870:J870)</f>
      </c>
      <c r="L870" s="175"/>
      <c r="M870" s="87"/>
      <c r="N870" s="87"/>
      <c r="O870" s="87"/>
      <c r="P870" s="87"/>
      <c r="Q870" s="87"/>
      <c r="R870" s="87"/>
      <c r="S870" s="87"/>
      <c r="T870" s="87"/>
    </row>
    <row x14ac:dyDescent="0.25" r="871" customHeight="1" ht="17.25">
      <c r="A871" s="178">
        <f>A870</f>
        <v>25569.375</v>
      </c>
      <c r="B871" s="179" t="s">
        <v>58</v>
      </c>
      <c r="C871" s="183"/>
      <c r="D871" s="180"/>
      <c r="E871" s="180"/>
      <c r="F871" s="180"/>
      <c r="G871" s="180">
        <f>SUM(C871:F871)</f>
      </c>
      <c r="H871" s="182">
        <v>5500</v>
      </c>
      <c r="I871" s="125">
        <f>G871*H871</f>
      </c>
      <c r="J871" s="125">
        <f>I871*0.1</f>
      </c>
      <c r="K871" s="125">
        <f>SUM(I871:J871)</f>
      </c>
      <c r="L871" s="175"/>
      <c r="M871" s="87"/>
      <c r="N871" s="87"/>
      <c r="O871" s="87"/>
      <c r="P871" s="87"/>
      <c r="Q871" s="87"/>
      <c r="R871" s="87"/>
      <c r="S871" s="87"/>
      <c r="T871" s="87"/>
    </row>
    <row x14ac:dyDescent="0.25" r="872" customHeight="1" ht="17.25">
      <c r="A872" s="178">
        <f>A871</f>
        <v>25569.375</v>
      </c>
      <c r="B872" s="179" t="s">
        <v>147</v>
      </c>
      <c r="C872" s="183"/>
      <c r="D872" s="180"/>
      <c r="E872" s="180"/>
      <c r="F872" s="180"/>
      <c r="G872" s="180">
        <f>SUM(C872:F872)</f>
      </c>
      <c r="H872" s="182">
        <v>5000</v>
      </c>
      <c r="I872" s="125">
        <f>G872*H872</f>
      </c>
      <c r="J872" s="125">
        <f>I872*0.1</f>
      </c>
      <c r="K872" s="125">
        <f>SUM(I872:J872)</f>
      </c>
      <c r="L872" s="175"/>
      <c r="M872" s="87"/>
      <c r="N872" s="87"/>
      <c r="O872" s="87"/>
      <c r="P872" s="87"/>
      <c r="Q872" s="87"/>
      <c r="R872" s="87"/>
      <c r="S872" s="87"/>
      <c r="T872" s="87"/>
    </row>
    <row x14ac:dyDescent="0.25" r="873" customHeight="1" ht="17.25">
      <c r="A873" s="178">
        <f>A872</f>
        <v>25569.375</v>
      </c>
      <c r="B873" s="179" t="s">
        <v>27</v>
      </c>
      <c r="C873" s="180"/>
      <c r="D873" s="180"/>
      <c r="E873" s="180"/>
      <c r="F873" s="180"/>
      <c r="G873" s="180">
        <f>SUM(C873:F873)</f>
      </c>
      <c r="H873" s="182">
        <v>5500</v>
      </c>
      <c r="I873" s="125">
        <f>G873*H873</f>
      </c>
      <c r="J873" s="125">
        <f>I873*0.1</f>
      </c>
      <c r="K873" s="125">
        <f>SUM(I873:J873)</f>
      </c>
      <c r="L873" s="175"/>
      <c r="M873" s="87"/>
      <c r="N873" s="87"/>
      <c r="O873" s="87"/>
      <c r="P873" s="87"/>
      <c r="Q873" s="87"/>
      <c r="R873" s="87"/>
      <c r="S873" s="87"/>
      <c r="T873" s="87"/>
    </row>
    <row x14ac:dyDescent="0.25" r="874" customHeight="1" ht="17.25">
      <c r="A874" s="178">
        <f>A873</f>
        <v>25569.375</v>
      </c>
      <c r="B874" s="179" t="s">
        <v>20</v>
      </c>
      <c r="C874" s="180"/>
      <c r="D874" s="180"/>
      <c r="E874" s="180"/>
      <c r="F874" s="180"/>
      <c r="G874" s="180">
        <f>SUM(C874:F874)</f>
      </c>
      <c r="H874" s="182">
        <v>5500</v>
      </c>
      <c r="I874" s="125">
        <f>G874*H874</f>
      </c>
      <c r="J874" s="125">
        <f>I874*0.1</f>
      </c>
      <c r="K874" s="125">
        <f>SUM(I874:J874)</f>
      </c>
      <c r="L874" s="175"/>
      <c r="M874" s="87"/>
      <c r="N874" s="87"/>
      <c r="O874" s="87"/>
      <c r="P874" s="87"/>
      <c r="Q874" s="87"/>
      <c r="R874" s="87"/>
      <c r="S874" s="87"/>
      <c r="T874" s="87"/>
    </row>
    <row x14ac:dyDescent="0.25" r="875" customHeight="1" ht="17.25">
      <c r="A875" s="178">
        <f>A874</f>
        <v>25569.375</v>
      </c>
      <c r="B875" s="179" t="s">
        <v>31</v>
      </c>
      <c r="C875" s="180"/>
      <c r="D875" s="180"/>
      <c r="E875" s="180"/>
      <c r="F875" s="180"/>
      <c r="G875" s="180">
        <f>SUM(C875:F875)</f>
      </c>
      <c r="H875" s="182">
        <v>6000</v>
      </c>
      <c r="I875" s="125">
        <f>G875*H875</f>
      </c>
      <c r="J875" s="125">
        <f>I875*0.1</f>
      </c>
      <c r="K875" s="125">
        <f>SUM(I875:J875)</f>
      </c>
      <c r="L875" s="175"/>
      <c r="M875" s="87"/>
      <c r="N875" s="87"/>
      <c r="O875" s="87"/>
      <c r="P875" s="87"/>
      <c r="Q875" s="87"/>
      <c r="R875" s="87"/>
      <c r="S875" s="87"/>
      <c r="T875" s="87"/>
    </row>
    <row x14ac:dyDescent="0.25" r="876" customHeight="1" ht="17.25">
      <c r="A876" s="178">
        <f>A875</f>
        <v>25569.375</v>
      </c>
      <c r="B876" s="179" t="s">
        <v>71</v>
      </c>
      <c r="C876" s="180"/>
      <c r="D876" s="180"/>
      <c r="E876" s="180"/>
      <c r="F876" s="180"/>
      <c r="G876" s="180">
        <f>SUM(C876:F876)</f>
      </c>
      <c r="H876" s="182">
        <v>6000</v>
      </c>
      <c r="I876" s="125">
        <f>G876*H876</f>
      </c>
      <c r="J876" s="125">
        <f>I876*0.1</f>
      </c>
      <c r="K876" s="125">
        <f>SUM(I876:J876)</f>
      </c>
      <c r="L876" s="175"/>
      <c r="M876" s="87"/>
      <c r="N876" s="87"/>
      <c r="O876" s="87"/>
      <c r="P876" s="87"/>
      <c r="Q876" s="87"/>
      <c r="R876" s="87"/>
      <c r="S876" s="87"/>
      <c r="T876" s="87"/>
    </row>
    <row x14ac:dyDescent="0.25" r="877" customHeight="1" ht="17.25">
      <c r="A877" s="178">
        <f>A876</f>
        <v>25569.375</v>
      </c>
      <c r="B877" s="184" t="s">
        <v>49</v>
      </c>
      <c r="C877" s="180"/>
      <c r="D877" s="180"/>
      <c r="E877" s="180"/>
      <c r="F877" s="180"/>
      <c r="G877" s="180">
        <f>SUM(C877:F877)</f>
      </c>
      <c r="H877" s="182">
        <v>6000</v>
      </c>
      <c r="I877" s="125">
        <f>G877*H877</f>
      </c>
      <c r="J877" s="125">
        <f>I877*0.1</f>
      </c>
      <c r="K877" s="125">
        <f>SUM(I877:J877)</f>
      </c>
      <c r="L877" s="175"/>
      <c r="M877" s="87"/>
      <c r="N877" s="87"/>
      <c r="O877" s="87"/>
      <c r="P877" s="87"/>
      <c r="Q877" s="87"/>
      <c r="R877" s="87"/>
      <c r="S877" s="87"/>
      <c r="T877" s="87"/>
    </row>
    <row x14ac:dyDescent="0.25" r="878" customHeight="1" ht="17.25">
      <c r="A878" s="178">
        <f>A877</f>
        <v>25569.375</v>
      </c>
      <c r="B878" s="179" t="s">
        <v>9</v>
      </c>
      <c r="C878" s="180"/>
      <c r="D878" s="180"/>
      <c r="E878" s="180"/>
      <c r="F878" s="180"/>
      <c r="G878" s="180">
        <f>SUM(C878:F878)</f>
      </c>
      <c r="H878" s="182">
        <v>6000</v>
      </c>
      <c r="I878" s="125">
        <f>G878*H878</f>
      </c>
      <c r="J878" s="125">
        <f>I878*0.1</f>
      </c>
      <c r="K878" s="125">
        <f>SUM(I878:J878)</f>
      </c>
      <c r="L878" s="175"/>
      <c r="M878" s="87"/>
      <c r="N878" s="87"/>
      <c r="O878" s="87"/>
      <c r="P878" s="87"/>
      <c r="Q878" s="87"/>
      <c r="R878" s="87"/>
      <c r="S878" s="87"/>
      <c r="T878" s="87"/>
    </row>
    <row x14ac:dyDescent="0.25" r="879" customHeight="1" ht="17.25">
      <c r="A879" s="178">
        <f>A878</f>
        <v>25569.375</v>
      </c>
      <c r="B879" s="179" t="s">
        <v>55</v>
      </c>
      <c r="C879" s="180"/>
      <c r="D879" s="180"/>
      <c r="E879" s="180"/>
      <c r="F879" s="180"/>
      <c r="G879" s="180">
        <f>SUM(C879:F879)</f>
      </c>
      <c r="H879" s="182">
        <v>6500</v>
      </c>
      <c r="I879" s="125">
        <f>G879*H879</f>
      </c>
      <c r="J879" s="125">
        <f>I879*0.1</f>
      </c>
      <c r="K879" s="125">
        <f>SUM(I879:J879)</f>
      </c>
      <c r="L879" s="175"/>
      <c r="M879" s="87"/>
      <c r="N879" s="87"/>
      <c r="O879" s="87"/>
      <c r="P879" s="87"/>
      <c r="Q879" s="87"/>
      <c r="R879" s="87"/>
      <c r="S879" s="87"/>
      <c r="T879" s="87"/>
    </row>
    <row x14ac:dyDescent="0.25" r="880" customHeight="1" ht="17.25">
      <c r="A880" s="178">
        <f>A879</f>
        <v>25569.375</v>
      </c>
      <c r="B880" s="179" t="s">
        <v>80</v>
      </c>
      <c r="C880" s="180"/>
      <c r="D880" s="180"/>
      <c r="E880" s="180"/>
      <c r="F880" s="180"/>
      <c r="G880" s="180">
        <f>SUM(C880:F880)</f>
      </c>
      <c r="H880" s="182">
        <v>6000</v>
      </c>
      <c r="I880" s="125">
        <f>G880*H880</f>
      </c>
      <c r="J880" s="185"/>
      <c r="K880" s="125">
        <f>SUM(I880:J880)</f>
      </c>
      <c r="L880" s="175"/>
      <c r="M880" s="87"/>
      <c r="N880" s="87"/>
      <c r="O880" s="87"/>
      <c r="P880" s="87"/>
      <c r="Q880" s="87"/>
      <c r="R880" s="87"/>
      <c r="S880" s="87"/>
      <c r="T880" s="87"/>
    </row>
    <row x14ac:dyDescent="0.25" r="881" customHeight="1" ht="17.25">
      <c r="A881" s="178">
        <f>A880</f>
        <v>25569.375</v>
      </c>
      <c r="B881" s="179" t="s">
        <v>67</v>
      </c>
      <c r="C881" s="180"/>
      <c r="D881" s="180"/>
      <c r="E881" s="180"/>
      <c r="F881" s="180"/>
      <c r="G881" s="180">
        <f>SUM(C881:F881)</f>
      </c>
      <c r="H881" s="182">
        <v>5500</v>
      </c>
      <c r="I881" s="125">
        <f>G881*H881</f>
      </c>
      <c r="J881" s="125">
        <f>I881*0.1</f>
      </c>
      <c r="K881" s="125">
        <f>SUM(I881:J881)</f>
      </c>
      <c r="L881" s="175"/>
      <c r="M881" s="87"/>
      <c r="N881" s="87"/>
      <c r="O881" s="87"/>
      <c r="P881" s="87"/>
      <c r="Q881" s="87"/>
      <c r="R881" s="87"/>
      <c r="S881" s="87"/>
      <c r="T881" s="87"/>
    </row>
    <row x14ac:dyDescent="0.25" r="882" customHeight="1" ht="17.25">
      <c r="A882" s="178">
        <f>A881</f>
        <v>25569.375</v>
      </c>
      <c r="B882" s="186" t="s">
        <v>74</v>
      </c>
      <c r="C882" s="180"/>
      <c r="D882" s="180"/>
      <c r="E882" s="180"/>
      <c r="F882" s="180"/>
      <c r="G882" s="180">
        <f>SUM(C882:F882)</f>
      </c>
      <c r="H882" s="187">
        <v>5000</v>
      </c>
      <c r="I882" s="125">
        <f>G882*H882</f>
      </c>
      <c r="J882" s="125">
        <f>I882*0.1</f>
      </c>
      <c r="K882" s="125">
        <f>SUM(I882:J882)</f>
      </c>
      <c r="L882" s="175"/>
      <c r="M882" s="87"/>
      <c r="N882" s="87"/>
      <c r="O882" s="87"/>
      <c r="P882" s="87"/>
      <c r="Q882" s="87"/>
      <c r="R882" s="87"/>
      <c r="S882" s="87"/>
      <c r="T882" s="87"/>
    </row>
    <row x14ac:dyDescent="0.25" r="883" customHeight="1" ht="17.25">
      <c r="A883" s="178">
        <f>A882</f>
        <v>25569.375</v>
      </c>
      <c r="B883" s="179" t="s">
        <v>11</v>
      </c>
      <c r="C883" s="180"/>
      <c r="D883" s="180"/>
      <c r="E883" s="180"/>
      <c r="F883" s="180"/>
      <c r="G883" s="180">
        <f>SUM(C883:F883)</f>
      </c>
      <c r="H883" s="182">
        <v>6000</v>
      </c>
      <c r="I883" s="125">
        <f>G883*H883</f>
      </c>
      <c r="J883" s="125">
        <f>I883*0.1</f>
      </c>
      <c r="K883" s="125">
        <f>SUM(I883:J883)</f>
      </c>
      <c r="L883" s="175"/>
      <c r="M883" s="87"/>
      <c r="N883" s="87"/>
      <c r="O883" s="87"/>
      <c r="P883" s="87"/>
      <c r="Q883" s="87"/>
      <c r="R883" s="87"/>
      <c r="S883" s="87"/>
      <c r="T883" s="87"/>
    </row>
    <row x14ac:dyDescent="0.25" r="884" customHeight="1" ht="17.25">
      <c r="A884" s="178">
        <f>A883</f>
        <v>25569.375</v>
      </c>
      <c r="B884" s="179" t="s">
        <v>22</v>
      </c>
      <c r="C884" s="180"/>
      <c r="D884" s="180"/>
      <c r="E884" s="180"/>
      <c r="F884" s="180"/>
      <c r="G884" s="180">
        <f>SUM(C884:F884)</f>
      </c>
      <c r="H884" s="182">
        <v>4800</v>
      </c>
      <c r="I884" s="125">
        <f>G884*H884</f>
      </c>
      <c r="J884" s="125">
        <f>I884*0.1</f>
      </c>
      <c r="K884" s="125">
        <f>SUM(I884:J884)</f>
      </c>
      <c r="L884" s="175"/>
      <c r="M884" s="87"/>
      <c r="N884" s="87"/>
      <c r="O884" s="87"/>
      <c r="P884" s="87"/>
      <c r="Q884" s="87"/>
      <c r="R884" s="87"/>
      <c r="S884" s="87"/>
      <c r="T884" s="87"/>
    </row>
    <row x14ac:dyDescent="0.25" r="885" customHeight="1" ht="17.25">
      <c r="A885" s="178">
        <f>A884</f>
        <v>25569.375</v>
      </c>
      <c r="B885" s="186" t="s">
        <v>84</v>
      </c>
      <c r="C885" s="180"/>
      <c r="D885" s="180"/>
      <c r="E885" s="180"/>
      <c r="F885" s="180"/>
      <c r="G885" s="180">
        <f>SUM(C885:F885)</f>
      </c>
      <c r="H885" s="182">
        <v>4800</v>
      </c>
      <c r="I885" s="125">
        <f>G885*H885</f>
      </c>
      <c r="J885" s="125">
        <f>I885*0.1</f>
      </c>
      <c r="K885" s="125">
        <f>SUM(I885:J885)</f>
      </c>
      <c r="L885" s="175"/>
      <c r="M885" s="87"/>
      <c r="N885" s="87"/>
      <c r="O885" s="87"/>
      <c r="P885" s="87"/>
      <c r="Q885" s="87"/>
      <c r="R885" s="87"/>
      <c r="S885" s="87"/>
      <c r="T885" s="87"/>
    </row>
    <row x14ac:dyDescent="0.25" r="886" customHeight="1" ht="17.25">
      <c r="A886" s="178">
        <f>A885</f>
        <v>25569.375</v>
      </c>
      <c r="B886" s="179" t="s">
        <v>17</v>
      </c>
      <c r="C886" s="180"/>
      <c r="D886" s="180"/>
      <c r="E886" s="180"/>
      <c r="F886" s="180"/>
      <c r="G886" s="180">
        <f>SUM(C886:F886)</f>
      </c>
      <c r="H886" s="182">
        <v>6500</v>
      </c>
      <c r="I886" s="125">
        <f>G886*H886</f>
      </c>
      <c r="J886" s="125">
        <f>I886*0.1</f>
      </c>
      <c r="K886" s="125">
        <f>SUM(I886:J886)</f>
      </c>
      <c r="L886" s="175"/>
      <c r="M886" s="87"/>
      <c r="N886" s="87"/>
      <c r="O886" s="87"/>
      <c r="P886" s="87"/>
      <c r="Q886" s="87"/>
      <c r="R886" s="87"/>
      <c r="S886" s="87"/>
      <c r="T886" s="87"/>
    </row>
    <row x14ac:dyDescent="0.25" r="887" customHeight="1" ht="17.25">
      <c r="A887" s="178">
        <f>A886</f>
        <v>25569.375</v>
      </c>
      <c r="B887" s="186" t="s">
        <v>148</v>
      </c>
      <c r="C887" s="180"/>
      <c r="D887" s="180"/>
      <c r="E887" s="180"/>
      <c r="F887" s="180"/>
      <c r="G887" s="180">
        <f>SUM(C887:F887)</f>
      </c>
      <c r="H887" s="182">
        <v>6000</v>
      </c>
      <c r="I887" s="125">
        <f>G887*H887</f>
      </c>
      <c r="J887" s="125">
        <f>I887*0.1</f>
      </c>
      <c r="K887" s="125">
        <f>SUM(I887:J887)</f>
      </c>
      <c r="L887" s="175"/>
      <c r="M887" s="87"/>
      <c r="N887" s="87"/>
      <c r="O887" s="87"/>
      <c r="P887" s="87"/>
      <c r="Q887" s="87"/>
      <c r="R887" s="87"/>
      <c r="S887" s="87"/>
      <c r="T887" s="87"/>
    </row>
    <row x14ac:dyDescent="0.25" r="888" customHeight="1" ht="17.25">
      <c r="A888" s="178">
        <f>A887</f>
        <v>25569.375</v>
      </c>
      <c r="B888" s="179" t="s">
        <v>29</v>
      </c>
      <c r="C888" s="188"/>
      <c r="D888" s="180"/>
      <c r="E888" s="180"/>
      <c r="F888" s="180"/>
      <c r="G888" s="180">
        <f>SUM(C888:F888)</f>
      </c>
      <c r="H888" s="182">
        <v>5500</v>
      </c>
      <c r="I888" s="125">
        <f>G888*H888</f>
      </c>
      <c r="J888" s="125">
        <f>I888*0.1</f>
      </c>
      <c r="K888" s="125">
        <f>SUM(I888:J888)</f>
      </c>
      <c r="L888" s="175"/>
      <c r="M888" s="87"/>
      <c r="N888" s="87"/>
      <c r="O888" s="87"/>
      <c r="P888" s="87"/>
      <c r="Q888" s="87"/>
      <c r="R888" s="87"/>
      <c r="S888" s="87"/>
      <c r="T888" s="87"/>
    </row>
    <row x14ac:dyDescent="0.25" r="889" customHeight="1" ht="17.25">
      <c r="A889" s="178">
        <f>A888</f>
        <v>25569.375</v>
      </c>
      <c r="B889" s="179" t="s">
        <v>15</v>
      </c>
      <c r="C889" s="180"/>
      <c r="D889" s="180"/>
      <c r="E889" s="180"/>
      <c r="F889" s="180"/>
      <c r="G889" s="180">
        <f>SUM(C889:F889)</f>
      </c>
      <c r="H889" s="182">
        <v>4800</v>
      </c>
      <c r="I889" s="125">
        <f>G889*H889</f>
      </c>
      <c r="J889" s="125">
        <f>I889*0.1</f>
      </c>
      <c r="K889" s="125">
        <f>SUM(I889:J889)</f>
      </c>
      <c r="L889" s="175"/>
      <c r="M889" s="87"/>
      <c r="N889" s="87"/>
      <c r="O889" s="87"/>
      <c r="P889" s="87"/>
      <c r="Q889" s="87"/>
      <c r="R889" s="87"/>
      <c r="S889" s="87"/>
      <c r="T889" s="87"/>
    </row>
    <row x14ac:dyDescent="0.25" r="890" customHeight="1" ht="17.25">
      <c r="A890" s="178">
        <f>A889</f>
        <v>25569.375</v>
      </c>
      <c r="B890" s="179" t="s">
        <v>21</v>
      </c>
      <c r="C890" s="188"/>
      <c r="D890" s="180"/>
      <c r="E890" s="180"/>
      <c r="F890" s="180"/>
      <c r="G890" s="180">
        <f>SUM(C890:F890)</f>
      </c>
      <c r="H890" s="182">
        <v>5500</v>
      </c>
      <c r="I890" s="125">
        <f>G890*H890</f>
      </c>
      <c r="J890" s="125">
        <f>I890*0.1</f>
      </c>
      <c r="K890" s="125">
        <f>SUM(I890:J890)</f>
      </c>
      <c r="L890" s="175"/>
      <c r="M890" s="87"/>
      <c r="N890" s="87"/>
      <c r="O890" s="87"/>
      <c r="P890" s="87"/>
      <c r="Q890" s="87"/>
      <c r="R890" s="87"/>
      <c r="S890" s="87"/>
      <c r="T890" s="87"/>
    </row>
    <row x14ac:dyDescent="0.25" r="891" customHeight="1" ht="17.25">
      <c r="A891" s="178">
        <f>A890</f>
        <v>25569.375</v>
      </c>
      <c r="B891" s="179" t="s">
        <v>52</v>
      </c>
      <c r="C891" s="180"/>
      <c r="D891" s="180"/>
      <c r="E891" s="180"/>
      <c r="F891" s="180"/>
      <c r="G891" s="180">
        <f>SUM(C891:F891)</f>
      </c>
      <c r="H891" s="182">
        <v>5500</v>
      </c>
      <c r="I891" s="125">
        <f>G891*H891</f>
      </c>
      <c r="J891" s="125">
        <f>I891*0.1</f>
      </c>
      <c r="K891" s="125">
        <f>SUM(I891:J891)</f>
      </c>
      <c r="L891" s="175"/>
      <c r="M891" s="87"/>
      <c r="N891" s="87"/>
      <c r="O891" s="87"/>
      <c r="P891" s="87"/>
      <c r="Q891" s="87"/>
      <c r="R891" s="87"/>
      <c r="S891" s="87"/>
      <c r="T891" s="87"/>
    </row>
    <row x14ac:dyDescent="0.25" r="892" customHeight="1" ht="17.25">
      <c r="A892" s="178">
        <f>A891</f>
        <v>25569.375</v>
      </c>
      <c r="B892" s="186" t="s">
        <v>61</v>
      </c>
      <c r="C892" s="180"/>
      <c r="D892" s="180"/>
      <c r="E892" s="180"/>
      <c r="F892" s="180"/>
      <c r="G892" s="180">
        <f>SUM(C892:F892)</f>
      </c>
      <c r="H892" s="182">
        <v>5500</v>
      </c>
      <c r="I892" s="125">
        <f>G892*H892</f>
      </c>
      <c r="J892" s="125">
        <f>I892*0.1</f>
      </c>
      <c r="K892" s="125">
        <f>SUM(I892:J892)</f>
      </c>
      <c r="L892" s="175"/>
      <c r="M892" s="87"/>
      <c r="N892" s="87"/>
      <c r="O892" s="87"/>
      <c r="P892" s="87"/>
      <c r="Q892" s="87"/>
      <c r="R892" s="87"/>
      <c r="S892" s="87"/>
      <c r="T892" s="87"/>
    </row>
    <row x14ac:dyDescent="0.25" r="893" customHeight="1" ht="17.25">
      <c r="A893" s="178">
        <f>A892</f>
        <v>25569.375</v>
      </c>
      <c r="B893" s="179" t="s">
        <v>33</v>
      </c>
      <c r="C893" s="180"/>
      <c r="D893" s="180"/>
      <c r="E893" s="180"/>
      <c r="F893" s="180"/>
      <c r="G893" s="180">
        <f>SUM(C893:F893)</f>
      </c>
      <c r="H893" s="182">
        <v>5500</v>
      </c>
      <c r="I893" s="125">
        <f>G893*H893</f>
      </c>
      <c r="J893" s="125">
        <f>I893*0.1</f>
      </c>
      <c r="K893" s="125">
        <f>SUM(I893:J893)</f>
      </c>
      <c r="L893" s="175"/>
      <c r="M893" s="87"/>
      <c r="N893" s="87"/>
      <c r="O893" s="87"/>
      <c r="P893" s="87"/>
      <c r="Q893" s="87"/>
      <c r="R893" s="87"/>
      <c r="S893" s="87"/>
      <c r="T893" s="87"/>
    </row>
    <row x14ac:dyDescent="0.25" r="894" customHeight="1" ht="17.25">
      <c r="A894" s="178">
        <f>A893</f>
        <v>25569.375</v>
      </c>
      <c r="B894" s="186" t="s">
        <v>37</v>
      </c>
      <c r="C894" s="180"/>
      <c r="D894" s="180"/>
      <c r="E894" s="180"/>
      <c r="F894" s="180"/>
      <c r="G894" s="180">
        <f>SUM(C894:F894)</f>
      </c>
      <c r="H894" s="182">
        <v>6500</v>
      </c>
      <c r="I894" s="125">
        <f>G894*H894</f>
      </c>
      <c r="J894" s="125">
        <f>I894*0.1</f>
      </c>
      <c r="K894" s="125">
        <f>SUM(I894:J894)</f>
      </c>
      <c r="L894" s="175"/>
      <c r="M894" s="87"/>
      <c r="N894" s="87"/>
      <c r="O894" s="87"/>
      <c r="P894" s="87"/>
      <c r="Q894" s="87"/>
      <c r="R894" s="87"/>
      <c r="S894" s="87"/>
      <c r="T894" s="87"/>
    </row>
    <row x14ac:dyDescent="0.25" r="895" customHeight="1" ht="17.25">
      <c r="A895" s="178">
        <f>A894</f>
        <v>25569.375</v>
      </c>
      <c r="B895" s="186" t="s">
        <v>64</v>
      </c>
      <c r="C895" s="180"/>
      <c r="D895" s="180"/>
      <c r="E895" s="180"/>
      <c r="F895" s="180"/>
      <c r="G895" s="180">
        <f>SUM(C895:F895)</f>
      </c>
      <c r="H895" s="182">
        <v>5500</v>
      </c>
      <c r="I895" s="125">
        <f>G895*H895</f>
      </c>
      <c r="J895" s="125">
        <f>I895*0.1</f>
      </c>
      <c r="K895" s="125">
        <f>SUM(I895:J895)</f>
      </c>
      <c r="L895" s="175"/>
      <c r="M895" s="87"/>
      <c r="N895" s="87"/>
      <c r="O895" s="87"/>
      <c r="P895" s="87"/>
      <c r="Q895" s="87"/>
      <c r="R895" s="87"/>
      <c r="S895" s="87"/>
      <c r="T895" s="87"/>
    </row>
    <row x14ac:dyDescent="0.25" r="896" customHeight="1" ht="17.25">
      <c r="A896" s="178">
        <f>A895</f>
        <v>25569.375</v>
      </c>
      <c r="B896" s="179" t="s">
        <v>25</v>
      </c>
      <c r="C896" s="180"/>
      <c r="D896" s="180"/>
      <c r="E896" s="180"/>
      <c r="F896" s="180"/>
      <c r="G896" s="180">
        <f>SUM(C896:F896)</f>
      </c>
      <c r="H896" s="182">
        <v>6000</v>
      </c>
      <c r="I896" s="125">
        <f>G896*H896</f>
      </c>
      <c r="J896" s="125">
        <f>I896*0.1</f>
      </c>
      <c r="K896" s="125">
        <f>SUM(I896:J896)</f>
      </c>
      <c r="L896" s="175"/>
      <c r="M896" s="87"/>
      <c r="N896" s="87"/>
      <c r="O896" s="87"/>
      <c r="P896" s="87"/>
      <c r="Q896" s="87"/>
      <c r="R896" s="87"/>
      <c r="S896" s="87"/>
      <c r="T896" s="87"/>
    </row>
    <row x14ac:dyDescent="0.25" r="897" customHeight="1" ht="17.25">
      <c r="A897" s="178">
        <f>A896</f>
        <v>25569.375</v>
      </c>
      <c r="B897" s="186" t="s">
        <v>76</v>
      </c>
      <c r="C897" s="188"/>
      <c r="D897" s="180"/>
      <c r="E897" s="180"/>
      <c r="F897" s="180"/>
      <c r="G897" s="180">
        <f>SUM(C897:F897)</f>
      </c>
      <c r="H897" s="125">
        <v>6000</v>
      </c>
      <c r="I897" s="125">
        <f>G897*H897</f>
      </c>
      <c r="J897" s="125">
        <f>I897*0.1</f>
      </c>
      <c r="K897" s="125">
        <f>SUM(I897:J897)</f>
      </c>
      <c r="L897" s="175"/>
      <c r="M897" s="87"/>
      <c r="N897" s="87"/>
      <c r="O897" s="87"/>
      <c r="P897" s="87"/>
      <c r="Q897" s="87"/>
      <c r="R897" s="87"/>
      <c r="S897" s="87"/>
      <c r="T897" s="87"/>
    </row>
    <row x14ac:dyDescent="0.25" r="898" customHeight="1" ht="17.25">
      <c r="A898" s="178">
        <f>A897</f>
        <v>25569.375</v>
      </c>
      <c r="B898" s="186" t="s">
        <v>149</v>
      </c>
      <c r="C898" s="180"/>
      <c r="D898" s="180"/>
      <c r="E898" s="180"/>
      <c r="F898" s="180"/>
      <c r="G898" s="180">
        <f>SUM(C898:F898)</f>
      </c>
      <c r="H898" s="125">
        <v>6000</v>
      </c>
      <c r="I898" s="125">
        <f>G898*H898</f>
      </c>
      <c r="J898" s="125">
        <f>I898*0.1</f>
      </c>
      <c r="K898" s="125">
        <f>SUM(I898:J898)</f>
      </c>
      <c r="L898" s="175"/>
      <c r="M898" s="87"/>
      <c r="N898" s="87"/>
      <c r="O898" s="87"/>
      <c r="P898" s="87"/>
      <c r="Q898" s="87"/>
      <c r="R898" s="87"/>
      <c r="S898" s="87"/>
      <c r="T898" s="87"/>
    </row>
    <row x14ac:dyDescent="0.25" r="899" customHeight="1" ht="17.25">
      <c r="A899" s="178">
        <f>A898</f>
        <v>25569.375</v>
      </c>
      <c r="B899" s="186" t="s">
        <v>43</v>
      </c>
      <c r="C899" s="180"/>
      <c r="D899" s="180"/>
      <c r="E899" s="180"/>
      <c r="F899" s="180"/>
      <c r="G899" s="180">
        <f>SUM(C899:F899)</f>
      </c>
      <c r="H899" s="125">
        <v>6000</v>
      </c>
      <c r="I899" s="125">
        <f>G899*H899</f>
      </c>
      <c r="J899" s="125">
        <f>I899*0.1</f>
      </c>
      <c r="K899" s="125">
        <f>SUM(I899:J899)</f>
      </c>
      <c r="L899" s="175"/>
      <c r="M899" s="87"/>
      <c r="N899" s="87"/>
      <c r="O899" s="87"/>
      <c r="P899" s="87"/>
      <c r="Q899" s="87"/>
      <c r="R899" s="87"/>
      <c r="S899" s="87"/>
      <c r="T899" s="87"/>
    </row>
    <row x14ac:dyDescent="0.25" r="900" customHeight="1" ht="17.25">
      <c r="A900" s="178">
        <f>A899</f>
        <v>25569.375</v>
      </c>
      <c r="B900" s="186" t="s">
        <v>18</v>
      </c>
      <c r="C900" s="180"/>
      <c r="D900" s="180"/>
      <c r="E900" s="180"/>
      <c r="F900" s="180"/>
      <c r="G900" s="180">
        <f>SUM(C900:F900)</f>
      </c>
      <c r="H900" s="125">
        <v>6000</v>
      </c>
      <c r="I900" s="125">
        <f>G900*H900</f>
      </c>
      <c r="J900" s="125">
        <f>I900*0.1</f>
      </c>
      <c r="K900" s="125">
        <f>SUM(I900:J900)</f>
      </c>
      <c r="L900" s="175"/>
      <c r="M900" s="87"/>
      <c r="N900" s="87"/>
      <c r="O900" s="87"/>
      <c r="P900" s="87"/>
      <c r="Q900" s="87"/>
      <c r="R900" s="87"/>
      <c r="S900" s="87"/>
      <c r="T900" s="87"/>
    </row>
    <row x14ac:dyDescent="0.25" r="901" customHeight="1" ht="17.25">
      <c r="A901" s="178">
        <f>A900</f>
        <v>25569.375</v>
      </c>
      <c r="B901" s="186" t="s">
        <v>82</v>
      </c>
      <c r="C901" s="188"/>
      <c r="D901" s="180"/>
      <c r="E901" s="180"/>
      <c r="F901" s="180"/>
      <c r="G901" s="180">
        <f>SUM(C901:F901)</f>
      </c>
      <c r="H901" s="125">
        <v>5000</v>
      </c>
      <c r="I901" s="125">
        <f>G901*H901</f>
      </c>
      <c r="J901" s="125">
        <f>I901*0.1</f>
      </c>
      <c r="K901" s="125">
        <f>SUM(I901:J901)</f>
      </c>
      <c r="L901" s="175"/>
      <c r="M901" s="87"/>
      <c r="N901" s="87"/>
      <c r="O901" s="87"/>
      <c r="P901" s="87"/>
      <c r="Q901" s="87"/>
      <c r="R901" s="87"/>
      <c r="S901" s="87"/>
      <c r="T901" s="87"/>
    </row>
    <row x14ac:dyDescent="0.25" r="902" customHeight="1" ht="17.25">
      <c r="A902" s="178">
        <f>A901</f>
        <v>25569.375</v>
      </c>
      <c r="B902" s="186" t="s">
        <v>151</v>
      </c>
      <c r="C902" s="180"/>
      <c r="D902" s="180"/>
      <c r="E902" s="180"/>
      <c r="F902" s="180"/>
      <c r="G902" s="180">
        <f>SUM(C902:F902)</f>
      </c>
      <c r="H902" s="125">
        <v>5000</v>
      </c>
      <c r="I902" s="125">
        <f>G902*H902</f>
      </c>
      <c r="J902" s="125">
        <f>I902*0.1</f>
      </c>
      <c r="K902" s="125">
        <f>SUM(I902:J902)</f>
      </c>
      <c r="L902" s="175"/>
      <c r="M902" s="87"/>
      <c r="N902" s="87"/>
      <c r="O902" s="87"/>
      <c r="P902" s="87"/>
      <c r="Q902" s="87"/>
      <c r="R902" s="87"/>
      <c r="S902" s="87"/>
      <c r="T902" s="87"/>
    </row>
    <row x14ac:dyDescent="0.25" r="903" customHeight="1" ht="17.25">
      <c r="A903" s="178">
        <f>A902</f>
        <v>25569.375</v>
      </c>
      <c r="B903" s="186" t="s">
        <v>23</v>
      </c>
      <c r="C903" s="180"/>
      <c r="D903" s="180"/>
      <c r="E903" s="180"/>
      <c r="F903" s="180"/>
      <c r="G903" s="180">
        <f>SUM(C903:F903)</f>
      </c>
      <c r="H903" s="125">
        <v>6000</v>
      </c>
      <c r="I903" s="125">
        <f>G903*H903</f>
      </c>
      <c r="J903" s="125">
        <f>I903*0.1</f>
      </c>
      <c r="K903" s="125">
        <f>SUM(I903:J903)</f>
      </c>
      <c r="L903" s="175"/>
      <c r="M903" s="87"/>
      <c r="N903" s="87"/>
      <c r="O903" s="87"/>
      <c r="P903" s="87"/>
      <c r="Q903" s="87"/>
      <c r="R903" s="87"/>
      <c r="S903" s="87"/>
      <c r="T903" s="87"/>
    </row>
    <row x14ac:dyDescent="0.25" r="904" customHeight="1" ht="17.25">
      <c r="A904" s="178">
        <f>A903</f>
        <v>25569.375</v>
      </c>
      <c r="B904" s="186" t="s">
        <v>40</v>
      </c>
      <c r="C904" s="180"/>
      <c r="D904" s="180"/>
      <c r="E904" s="180"/>
      <c r="F904" s="180"/>
      <c r="G904" s="180">
        <f>SUM(C904:F904)</f>
      </c>
      <c r="H904" s="125">
        <v>6500</v>
      </c>
      <c r="I904" s="125">
        <f>G904*H904</f>
      </c>
      <c r="J904" s="125">
        <f>I904*0.1</f>
      </c>
      <c r="K904" s="125">
        <f>SUM(I904:J904)</f>
      </c>
      <c r="L904" s="175"/>
      <c r="M904" s="87"/>
      <c r="N904" s="87"/>
      <c r="O904" s="87"/>
      <c r="P904" s="87"/>
      <c r="Q904" s="87"/>
      <c r="R904" s="87"/>
      <c r="S904" s="87"/>
      <c r="T904" s="87"/>
    </row>
    <row x14ac:dyDescent="0.25" r="905" customHeight="1" ht="17.25">
      <c r="A905" s="178">
        <f>A904</f>
        <v>25569.375</v>
      </c>
      <c r="B905" s="186" t="s">
        <v>86</v>
      </c>
      <c r="C905" s="180"/>
      <c r="D905" s="180"/>
      <c r="E905" s="180"/>
      <c r="F905" s="180"/>
      <c r="G905" s="180">
        <f>SUM(C905:F905)</f>
      </c>
      <c r="H905" s="125">
        <v>6000</v>
      </c>
      <c r="I905" s="125">
        <f>G905*H905</f>
      </c>
      <c r="J905" s="125">
        <f>I905*0.1</f>
      </c>
      <c r="K905" s="125">
        <f>SUM(I905:J905)</f>
      </c>
      <c r="L905" s="175"/>
      <c r="M905" s="87"/>
      <c r="N905" s="87"/>
      <c r="O905" s="87"/>
      <c r="P905" s="87"/>
      <c r="Q905" s="87"/>
      <c r="R905" s="87"/>
      <c r="S905" s="87"/>
      <c r="T905" s="87"/>
    </row>
    <row x14ac:dyDescent="0.25" r="906" customHeight="1" ht="17.25">
      <c r="A906" s="178">
        <f>A905</f>
        <v>25569.375</v>
      </c>
      <c r="B906" s="186" t="s">
        <v>152</v>
      </c>
      <c r="C906" s="180"/>
      <c r="D906" s="180"/>
      <c r="E906" s="180"/>
      <c r="F906" s="180"/>
      <c r="G906" s="180">
        <f>SUM(C906:F906)</f>
      </c>
      <c r="H906" s="125">
        <v>6000</v>
      </c>
      <c r="I906" s="125">
        <f>G906*H906</f>
      </c>
      <c r="J906" s="125">
        <f>I906*0.1</f>
      </c>
      <c r="K906" s="125">
        <f>SUM(I906:J906)</f>
      </c>
      <c r="L906" s="175"/>
      <c r="M906" s="87"/>
      <c r="N906" s="87"/>
      <c r="O906" s="87"/>
      <c r="P906" s="87"/>
      <c r="Q906" s="87"/>
      <c r="R906" s="87"/>
      <c r="S906" s="87"/>
      <c r="T906" s="87"/>
    </row>
    <row x14ac:dyDescent="0.25" r="907" customHeight="1" ht="17.25">
      <c r="A907" s="178">
        <f>A906</f>
        <v>25569.375</v>
      </c>
      <c r="B907" s="186" t="s">
        <v>153</v>
      </c>
      <c r="C907" s="180"/>
      <c r="D907" s="180"/>
      <c r="E907" s="180"/>
      <c r="F907" s="180"/>
      <c r="G907" s="180">
        <f>SUM(C907:F907)</f>
      </c>
      <c r="H907" s="125">
        <v>6000</v>
      </c>
      <c r="I907" s="125">
        <f>G907*H907</f>
      </c>
      <c r="J907" s="125">
        <f>I907*0.1</f>
      </c>
      <c r="K907" s="125">
        <f>SUM(I907:J907)</f>
      </c>
      <c r="L907" s="175"/>
      <c r="M907" s="87"/>
      <c r="N907" s="87"/>
      <c r="O907" s="87"/>
      <c r="P907" s="87"/>
      <c r="Q907" s="87"/>
      <c r="R907" s="87"/>
      <c r="S907" s="87"/>
      <c r="T907" s="87"/>
    </row>
    <row x14ac:dyDescent="0.25" r="908" customHeight="1" ht="17.25">
      <c r="A908" s="178">
        <f>A909</f>
        <v>25569.375</v>
      </c>
      <c r="B908" s="186" t="s">
        <v>46</v>
      </c>
      <c r="C908" s="180"/>
      <c r="D908" s="180"/>
      <c r="E908" s="180"/>
      <c r="F908" s="180"/>
      <c r="G908" s="180">
        <f>SUM(C908:F908)</f>
      </c>
      <c r="H908" s="125">
        <v>5500</v>
      </c>
      <c r="I908" s="125">
        <f>G908*H908</f>
      </c>
      <c r="J908" s="125">
        <f>I908*0.1</f>
      </c>
      <c r="K908" s="125">
        <f>SUM(I908:J908)</f>
      </c>
      <c r="L908" s="175"/>
      <c r="M908" s="87"/>
      <c r="N908" s="87"/>
      <c r="O908" s="87"/>
      <c r="P908" s="87"/>
      <c r="Q908" s="87"/>
      <c r="R908" s="87"/>
      <c r="S908" s="87"/>
      <c r="T908" s="87"/>
    </row>
    <row x14ac:dyDescent="0.25" r="909" customHeight="1" ht="17.25">
      <c r="A909" s="178">
        <f>A907</f>
        <v>25569.375</v>
      </c>
      <c r="B909" s="186" t="s">
        <v>154</v>
      </c>
      <c r="C909" s="180"/>
      <c r="D909" s="180"/>
      <c r="E909" s="180"/>
      <c r="F909" s="180"/>
      <c r="G909" s="180">
        <f>SUM(C909:F909)</f>
      </c>
      <c r="H909" s="125">
        <v>6500</v>
      </c>
      <c r="I909" s="125">
        <f>G909*H909</f>
      </c>
      <c r="J909" s="125">
        <f>I909*0.1</f>
      </c>
      <c r="K909" s="125">
        <f>SUM(I909:J909)</f>
      </c>
      <c r="L909" s="175"/>
      <c r="M909" s="87"/>
      <c r="N909" s="87"/>
      <c r="O909" s="87"/>
      <c r="P909" s="87"/>
      <c r="Q909" s="87"/>
      <c r="R909" s="87"/>
      <c r="S909" s="87"/>
      <c r="T909" s="87"/>
    </row>
    <row x14ac:dyDescent="0.25" r="910" customHeight="1" ht="17.25">
      <c r="A910" s="178">
        <f>A908</f>
        <v>25569.375</v>
      </c>
      <c r="B910" s="186"/>
      <c r="C910" s="180"/>
      <c r="D910" s="180"/>
      <c r="E910" s="180"/>
      <c r="F910" s="180"/>
      <c r="G910" s="180">
        <f>SUM(C910:F910)</f>
      </c>
      <c r="H910" s="125"/>
      <c r="I910" s="125">
        <f>G910*H910</f>
      </c>
      <c r="J910" s="125">
        <f>I910*0.1</f>
      </c>
      <c r="K910" s="125">
        <f>SUM(I910:J910)</f>
      </c>
      <c r="L910" s="175"/>
      <c r="M910" s="87"/>
      <c r="N910" s="87"/>
      <c r="O910" s="87"/>
      <c r="P910" s="87"/>
      <c r="Q910" s="87"/>
      <c r="R910" s="87"/>
      <c r="S910" s="87"/>
      <c r="T910" s="87"/>
    </row>
    <row x14ac:dyDescent="0.25" r="911" customHeight="1" ht="17.25">
      <c r="A911" s="178">
        <f>A910</f>
        <v>25569.375</v>
      </c>
      <c r="B911" s="179"/>
      <c r="C911" s="180"/>
      <c r="D911" s="180"/>
      <c r="E911" s="180"/>
      <c r="F911" s="180"/>
      <c r="G911" s="180">
        <f>SUM(C911:F911)</f>
      </c>
      <c r="H911" s="125"/>
      <c r="I911" s="125">
        <f>G911*H911</f>
      </c>
      <c r="J911" s="125">
        <f>I911*0.1</f>
      </c>
      <c r="K911" s="125">
        <f>SUM(I911:J911)</f>
      </c>
      <c r="L911" s="175"/>
      <c r="M911" s="87"/>
      <c r="N911" s="87"/>
      <c r="O911" s="87"/>
      <c r="P911" s="87"/>
      <c r="Q911" s="87"/>
      <c r="R911" s="87"/>
      <c r="S911" s="87"/>
      <c r="T911" s="87"/>
    </row>
    <row x14ac:dyDescent="0.25" r="912" customHeight="1" ht="17.25">
      <c r="A912" s="189">
        <f>A911</f>
        <v>25569.375</v>
      </c>
      <c r="B912" s="190" t="s">
        <v>155</v>
      </c>
      <c r="C912" s="191">
        <f>SUM(C869:C911)</f>
      </c>
      <c r="D912" s="191">
        <f>SUM(D869:D911)</f>
      </c>
      <c r="E912" s="191">
        <f>SUM(E869:E911)</f>
      </c>
      <c r="F912" s="191">
        <f>SUM(F869:F911)</f>
      </c>
      <c r="G912" s="191">
        <f>SUM(G869:G911)</f>
      </c>
      <c r="H912" s="191"/>
      <c r="I912" s="191">
        <f>SUM(I869:I911)</f>
      </c>
      <c r="J912" s="191">
        <f>I912*0.1</f>
      </c>
      <c r="K912" s="191">
        <f>SUM(K869:K911)</f>
      </c>
      <c r="L912" s="175"/>
      <c r="M912" s="87"/>
      <c r="N912" s="87"/>
      <c r="O912" s="87"/>
      <c r="P912" s="87"/>
      <c r="Q912" s="87"/>
      <c r="R912" s="87"/>
      <c r="S912" s="87"/>
      <c r="T912" s="87"/>
    </row>
    <row x14ac:dyDescent="0.25" r="913" customHeight="1" ht="17.25">
      <c r="A913" s="178">
        <f>A912</f>
        <v>25569.375</v>
      </c>
      <c r="B913" s="186" t="s">
        <v>113</v>
      </c>
      <c r="C913" s="180"/>
      <c r="D913" s="180"/>
      <c r="E913" s="180"/>
      <c r="F913" s="180"/>
      <c r="G913" s="180">
        <f>SUM(C913:F913)</f>
      </c>
      <c r="H913" s="125">
        <v>6500</v>
      </c>
      <c r="I913" s="125">
        <f>G913*H913</f>
      </c>
      <c r="J913" s="185"/>
      <c r="K913" s="125">
        <f>SUM(I913:J913)</f>
      </c>
      <c r="L913" s="175"/>
      <c r="M913" s="87"/>
      <c r="N913" s="87"/>
      <c r="O913" s="87"/>
      <c r="P913" s="87"/>
      <c r="Q913" s="87"/>
      <c r="R913" s="87"/>
      <c r="S913" s="87"/>
      <c r="T913" s="87"/>
    </row>
    <row x14ac:dyDescent="0.25" r="914" customHeight="1" ht="17.25">
      <c r="A914" s="178">
        <f>A913</f>
        <v>25569.375</v>
      </c>
      <c r="B914" s="186" t="s">
        <v>156</v>
      </c>
      <c r="C914" s="180"/>
      <c r="D914" s="180"/>
      <c r="E914" s="180"/>
      <c r="F914" s="180"/>
      <c r="G914" s="180">
        <f>SUM(C914:F914)</f>
      </c>
      <c r="H914" s="125">
        <v>6500</v>
      </c>
      <c r="I914" s="125">
        <f>G914*H914</f>
      </c>
      <c r="J914" s="185"/>
      <c r="K914" s="125">
        <f>SUM(I914:J914)</f>
      </c>
      <c r="L914" s="175"/>
      <c r="M914" s="87"/>
      <c r="N914" s="87"/>
      <c r="O914" s="87"/>
      <c r="P914" s="87"/>
      <c r="Q914" s="87"/>
      <c r="R914" s="87"/>
      <c r="S914" s="87"/>
      <c r="T914" s="87"/>
    </row>
    <row x14ac:dyDescent="0.25" r="915" customHeight="1" ht="17.25">
      <c r="A915" s="178">
        <f>A914</f>
        <v>25569.375</v>
      </c>
      <c r="B915" s="186" t="s">
        <v>112</v>
      </c>
      <c r="C915" s="180"/>
      <c r="D915" s="180"/>
      <c r="E915" s="180"/>
      <c r="F915" s="180"/>
      <c r="G915" s="180">
        <f>SUM(C915:F915)</f>
      </c>
      <c r="H915" s="125">
        <v>6900</v>
      </c>
      <c r="I915" s="125">
        <f>G915*H915</f>
      </c>
      <c r="J915" s="185"/>
      <c r="K915" s="125">
        <f>SUM(I915:J915)</f>
      </c>
      <c r="L915" s="175"/>
      <c r="M915" s="87"/>
      <c r="N915" s="87"/>
      <c r="O915" s="87"/>
      <c r="P915" s="87"/>
      <c r="Q915" s="87"/>
      <c r="R915" s="87"/>
      <c r="S915" s="87"/>
      <c r="T915" s="87"/>
    </row>
    <row x14ac:dyDescent="0.25" r="916" customHeight="1" ht="17.25">
      <c r="A916" s="178">
        <f>A915</f>
        <v>25569.375</v>
      </c>
      <c r="B916" s="179"/>
      <c r="C916" s="180"/>
      <c r="D916" s="180"/>
      <c r="E916" s="180"/>
      <c r="F916" s="180"/>
      <c r="G916" s="180">
        <f>SUM(C916:F916)</f>
      </c>
      <c r="H916" s="125"/>
      <c r="I916" s="125">
        <f>G916*H916</f>
      </c>
      <c r="J916" s="185"/>
      <c r="K916" s="125">
        <f>SUM(I916:J916)</f>
      </c>
      <c r="L916" s="175"/>
      <c r="M916" s="87"/>
      <c r="N916" s="87"/>
      <c r="O916" s="87"/>
      <c r="P916" s="87"/>
      <c r="Q916" s="87"/>
      <c r="R916" s="87"/>
      <c r="S916" s="87"/>
      <c r="T916" s="87"/>
    </row>
    <row x14ac:dyDescent="0.25" r="917" customHeight="1" ht="17.25">
      <c r="A917" s="178">
        <f>A916</f>
        <v>25569.375</v>
      </c>
      <c r="B917" s="179"/>
      <c r="C917" s="180"/>
      <c r="D917" s="180"/>
      <c r="E917" s="180"/>
      <c r="F917" s="180"/>
      <c r="G917" s="180">
        <f>SUM(C917:F917)</f>
      </c>
      <c r="H917" s="125"/>
      <c r="I917" s="125">
        <f>G917*H917</f>
      </c>
      <c r="J917" s="185"/>
      <c r="K917" s="125">
        <f>SUM(I917:J917)</f>
      </c>
      <c r="L917" s="175"/>
      <c r="M917" s="87"/>
      <c r="N917" s="87"/>
      <c r="O917" s="87"/>
      <c r="P917" s="87"/>
      <c r="Q917" s="87"/>
      <c r="R917" s="87"/>
      <c r="S917" s="87"/>
      <c r="T917" s="87"/>
    </row>
    <row x14ac:dyDescent="0.25" r="918" customHeight="1" ht="17.25">
      <c r="A918" s="178">
        <f>A917</f>
        <v>25569.375</v>
      </c>
      <c r="B918" s="179"/>
      <c r="C918" s="180"/>
      <c r="D918" s="180"/>
      <c r="E918" s="180"/>
      <c r="F918" s="180"/>
      <c r="G918" s="180">
        <f>SUM(C918:F918)</f>
      </c>
      <c r="H918" s="125"/>
      <c r="I918" s="125">
        <f>G918*H918</f>
      </c>
      <c r="J918" s="185"/>
      <c r="K918" s="125">
        <f>SUM(I918:J918)</f>
      </c>
      <c r="L918" s="175"/>
      <c r="M918" s="87"/>
      <c r="N918" s="87"/>
      <c r="O918" s="87"/>
      <c r="P918" s="87"/>
      <c r="Q918" s="87"/>
      <c r="R918" s="87"/>
      <c r="S918" s="87"/>
      <c r="T918" s="87"/>
    </row>
    <row x14ac:dyDescent="0.25" r="919" customHeight="1" ht="17.25">
      <c r="A919" s="178">
        <f>A918</f>
        <v>25569.375</v>
      </c>
      <c r="B919" s="179"/>
      <c r="C919" s="180"/>
      <c r="D919" s="180"/>
      <c r="E919" s="180"/>
      <c r="F919" s="180"/>
      <c r="G919" s="180">
        <f>SUM(C919:F919)</f>
      </c>
      <c r="H919" s="125"/>
      <c r="I919" s="125">
        <f>G919*H919</f>
      </c>
      <c r="J919" s="185"/>
      <c r="K919" s="125">
        <f>SUM(I919:J919)</f>
      </c>
      <c r="L919" s="175"/>
      <c r="M919" s="87"/>
      <c r="N919" s="87"/>
      <c r="O919" s="87"/>
      <c r="P919" s="87"/>
      <c r="Q919" s="87"/>
      <c r="R919" s="87"/>
      <c r="S919" s="87"/>
      <c r="T919" s="87"/>
    </row>
    <row x14ac:dyDescent="0.25" r="920" customHeight="1" ht="17.25">
      <c r="A920" s="178">
        <f>A919</f>
        <v>25569.375</v>
      </c>
      <c r="B920" s="179"/>
      <c r="C920" s="180"/>
      <c r="D920" s="180"/>
      <c r="E920" s="180"/>
      <c r="F920" s="180"/>
      <c r="G920" s="180">
        <f>SUM(C920:F920)</f>
      </c>
      <c r="H920" s="125"/>
      <c r="I920" s="125">
        <f>G920*H920</f>
      </c>
      <c r="J920" s="185"/>
      <c r="K920" s="125">
        <f>SUM(I920:J920)</f>
      </c>
      <c r="L920" s="175"/>
      <c r="M920" s="87"/>
      <c r="N920" s="87"/>
      <c r="O920" s="87"/>
      <c r="P920" s="87"/>
      <c r="Q920" s="87"/>
      <c r="R920" s="87"/>
      <c r="S920" s="87"/>
      <c r="T920" s="87"/>
    </row>
    <row x14ac:dyDescent="0.25" r="921" customHeight="1" ht="17.25">
      <c r="A921" s="189">
        <f>A920</f>
        <v>25569.375</v>
      </c>
      <c r="B921" s="190" t="s">
        <v>157</v>
      </c>
      <c r="C921" s="191">
        <f>SUM(C913:C920)</f>
      </c>
      <c r="D921" s="191">
        <f>SUM(D913:D920)</f>
      </c>
      <c r="E921" s="191">
        <f>SUM(E913:E920)</f>
      </c>
      <c r="F921" s="191">
        <f>SUM(F913:F920)</f>
      </c>
      <c r="G921" s="191">
        <f>SUM(G913:G920)</f>
      </c>
      <c r="H921" s="191"/>
      <c r="I921" s="191">
        <f>SUM(I913:I920)</f>
      </c>
      <c r="J921" s="191">
        <f>SUM(J913:J920)</f>
      </c>
      <c r="K921" s="191">
        <f>SUM(K913:K920)</f>
      </c>
      <c r="L921" s="175"/>
      <c r="M921" s="87"/>
      <c r="N921" s="87"/>
      <c r="O921" s="87"/>
      <c r="P921" s="87"/>
      <c r="Q921" s="87"/>
      <c r="R921" s="87"/>
      <c r="S921" s="87"/>
      <c r="T921" s="87"/>
    </row>
    <row x14ac:dyDescent="0.25" r="922" customHeight="1" ht="17.25" hidden="1">
      <c r="A922" s="172" t="s">
        <v>128</v>
      </c>
      <c r="B922" s="173" t="s">
        <v>2</v>
      </c>
      <c r="C922" s="174" t="s">
        <v>129</v>
      </c>
      <c r="D922" s="174" t="s">
        <v>130</v>
      </c>
      <c r="E922" s="174" t="s">
        <v>131</v>
      </c>
      <c r="F922" s="174" t="s">
        <v>132</v>
      </c>
      <c r="G922" s="174" t="s">
        <v>133</v>
      </c>
      <c r="H922" s="174" t="s">
        <v>7</v>
      </c>
      <c r="I922" s="174" t="s">
        <v>134</v>
      </c>
      <c r="J922" s="174" t="s">
        <v>90</v>
      </c>
      <c r="K922" s="174" t="s">
        <v>135</v>
      </c>
      <c r="L922" s="175"/>
      <c r="M922" s="87"/>
      <c r="N922" s="87"/>
      <c r="O922" s="87"/>
      <c r="P922" s="87"/>
      <c r="Q922" s="87"/>
      <c r="R922" s="87"/>
      <c r="S922" s="87"/>
      <c r="T922" s="87"/>
    </row>
    <row x14ac:dyDescent="0.25" r="923" customHeight="1" ht="17.25">
      <c r="A923" s="178">
        <f>A921+1</f>
        <v>25569.375</v>
      </c>
      <c r="B923" s="179" t="s">
        <v>137</v>
      </c>
      <c r="C923" s="180"/>
      <c r="D923" s="181"/>
      <c r="E923" s="180"/>
      <c r="F923" s="180"/>
      <c r="G923" s="180">
        <f>SUM(C923:F923)</f>
      </c>
      <c r="H923" s="182">
        <v>4500</v>
      </c>
      <c r="I923" s="125">
        <f>G923*H923</f>
      </c>
      <c r="J923" s="125">
        <f>I923*0.1</f>
      </c>
      <c r="K923" s="125">
        <f>SUM(I923:J923)</f>
      </c>
      <c r="L923" s="175"/>
      <c r="M923" s="87"/>
      <c r="N923" s="87"/>
      <c r="O923" s="87"/>
      <c r="P923" s="87"/>
      <c r="Q923" s="87"/>
      <c r="R923" s="87"/>
      <c r="S923" s="87"/>
      <c r="T923" s="87"/>
    </row>
    <row x14ac:dyDescent="0.25" r="924" customHeight="1" ht="17.25">
      <c r="A924" s="178">
        <f>A923</f>
        <v>25569.375</v>
      </c>
      <c r="B924" s="179" t="s">
        <v>13</v>
      </c>
      <c r="C924" s="180"/>
      <c r="D924" s="180"/>
      <c r="E924" s="180"/>
      <c r="F924" s="180"/>
      <c r="G924" s="180">
        <f>SUM(C924:F924)</f>
      </c>
      <c r="H924" s="182">
        <v>6000</v>
      </c>
      <c r="I924" s="125">
        <f>G924*H924</f>
      </c>
      <c r="J924" s="125">
        <f>I924*0.1</f>
      </c>
      <c r="K924" s="125">
        <f>SUM(I924:J924)</f>
      </c>
      <c r="L924" s="175"/>
      <c r="M924" s="87"/>
      <c r="N924" s="87"/>
      <c r="O924" s="87"/>
      <c r="P924" s="87"/>
      <c r="Q924" s="87"/>
      <c r="R924" s="87"/>
      <c r="S924" s="87"/>
      <c r="T924" s="87"/>
    </row>
    <row x14ac:dyDescent="0.25" r="925" customHeight="1" ht="17.25">
      <c r="A925" s="178">
        <f>A924</f>
        <v>25569.375</v>
      </c>
      <c r="B925" s="179" t="s">
        <v>58</v>
      </c>
      <c r="C925" s="183"/>
      <c r="D925" s="180"/>
      <c r="E925" s="180"/>
      <c r="F925" s="180"/>
      <c r="G925" s="180">
        <f>SUM(C925:F925)</f>
      </c>
      <c r="H925" s="182">
        <v>5500</v>
      </c>
      <c r="I925" s="125">
        <f>G925*H925</f>
      </c>
      <c r="J925" s="125">
        <f>I925*0.1</f>
      </c>
      <c r="K925" s="125">
        <f>SUM(I925:J925)</f>
      </c>
      <c r="L925" s="175"/>
      <c r="M925" s="87"/>
      <c r="N925" s="87"/>
      <c r="O925" s="87"/>
      <c r="P925" s="87"/>
      <c r="Q925" s="87"/>
      <c r="R925" s="87"/>
      <c r="S925" s="87"/>
      <c r="T925" s="87"/>
    </row>
    <row x14ac:dyDescent="0.25" r="926" customHeight="1" ht="17.25">
      <c r="A926" s="178">
        <f>A925</f>
        <v>25569.375</v>
      </c>
      <c r="B926" s="179" t="s">
        <v>147</v>
      </c>
      <c r="C926" s="183"/>
      <c r="D926" s="180"/>
      <c r="E926" s="180"/>
      <c r="F926" s="180"/>
      <c r="G926" s="180">
        <f>SUM(C926:F926)</f>
      </c>
      <c r="H926" s="182">
        <v>5000</v>
      </c>
      <c r="I926" s="125">
        <f>G926*H926</f>
      </c>
      <c r="J926" s="125">
        <f>I926*0.1</f>
      </c>
      <c r="K926" s="125">
        <f>SUM(I926:J926)</f>
      </c>
      <c r="L926" s="175"/>
      <c r="M926" s="87"/>
      <c r="N926" s="87"/>
      <c r="O926" s="87"/>
      <c r="P926" s="87"/>
      <c r="Q926" s="87"/>
      <c r="R926" s="87"/>
      <c r="S926" s="87"/>
      <c r="T926" s="87"/>
    </row>
    <row x14ac:dyDescent="0.25" r="927" customHeight="1" ht="17.25">
      <c r="A927" s="178">
        <f>A926</f>
        <v>25569.375</v>
      </c>
      <c r="B927" s="179" t="s">
        <v>27</v>
      </c>
      <c r="C927" s="180"/>
      <c r="D927" s="180"/>
      <c r="E927" s="180"/>
      <c r="F927" s="180"/>
      <c r="G927" s="180">
        <f>SUM(C927:F927)</f>
      </c>
      <c r="H927" s="182">
        <v>5500</v>
      </c>
      <c r="I927" s="125">
        <f>G927*H927</f>
      </c>
      <c r="J927" s="125">
        <f>I927*0.1</f>
      </c>
      <c r="K927" s="125">
        <f>SUM(I927:J927)</f>
      </c>
      <c r="L927" s="175"/>
      <c r="M927" s="87"/>
      <c r="N927" s="87"/>
      <c r="O927" s="87"/>
      <c r="P927" s="87"/>
      <c r="Q927" s="87"/>
      <c r="R927" s="87"/>
      <c r="S927" s="87"/>
      <c r="T927" s="87"/>
    </row>
    <row x14ac:dyDescent="0.25" r="928" customHeight="1" ht="17.25">
      <c r="A928" s="178">
        <f>A927</f>
        <v>25569.375</v>
      </c>
      <c r="B928" s="179" t="s">
        <v>20</v>
      </c>
      <c r="C928" s="180"/>
      <c r="D928" s="180"/>
      <c r="E928" s="180"/>
      <c r="F928" s="180"/>
      <c r="G928" s="180">
        <f>SUM(C928:F928)</f>
      </c>
      <c r="H928" s="182">
        <v>5500</v>
      </c>
      <c r="I928" s="125">
        <f>G928*H928</f>
      </c>
      <c r="J928" s="125">
        <f>I928*0.1</f>
      </c>
      <c r="K928" s="125">
        <f>SUM(I928:J928)</f>
      </c>
      <c r="L928" s="175"/>
      <c r="M928" s="87"/>
      <c r="N928" s="87"/>
      <c r="O928" s="87"/>
      <c r="P928" s="87"/>
      <c r="Q928" s="87"/>
      <c r="R928" s="87"/>
      <c r="S928" s="87"/>
      <c r="T928" s="87"/>
    </row>
    <row x14ac:dyDescent="0.25" r="929" customHeight="1" ht="17.25">
      <c r="A929" s="178">
        <f>A928</f>
        <v>25569.375</v>
      </c>
      <c r="B929" s="179" t="s">
        <v>31</v>
      </c>
      <c r="C929" s="180"/>
      <c r="D929" s="180"/>
      <c r="E929" s="180"/>
      <c r="F929" s="180"/>
      <c r="G929" s="180">
        <f>SUM(C929:F929)</f>
      </c>
      <c r="H929" s="182">
        <v>6000</v>
      </c>
      <c r="I929" s="125">
        <f>G929*H929</f>
      </c>
      <c r="J929" s="125">
        <f>I929*0.1</f>
      </c>
      <c r="K929" s="125">
        <f>SUM(I929:J929)</f>
      </c>
      <c r="L929" s="175"/>
      <c r="M929" s="87"/>
      <c r="N929" s="87"/>
      <c r="O929" s="87"/>
      <c r="P929" s="87"/>
      <c r="Q929" s="87"/>
      <c r="R929" s="87"/>
      <c r="S929" s="87"/>
      <c r="T929" s="87"/>
    </row>
    <row x14ac:dyDescent="0.25" r="930" customHeight="1" ht="17.25">
      <c r="A930" s="178">
        <f>A929</f>
        <v>25569.375</v>
      </c>
      <c r="B930" s="179" t="s">
        <v>71</v>
      </c>
      <c r="C930" s="180"/>
      <c r="D930" s="180"/>
      <c r="E930" s="180"/>
      <c r="F930" s="180"/>
      <c r="G930" s="180">
        <f>SUM(C930:F930)</f>
      </c>
      <c r="H930" s="182">
        <v>6000</v>
      </c>
      <c r="I930" s="125">
        <f>G930*H930</f>
      </c>
      <c r="J930" s="125">
        <f>I930*0.1</f>
      </c>
      <c r="K930" s="125">
        <f>SUM(I930:J930)</f>
      </c>
      <c r="L930" s="175"/>
      <c r="M930" s="87"/>
      <c r="N930" s="87"/>
      <c r="O930" s="87"/>
      <c r="P930" s="87"/>
      <c r="Q930" s="87"/>
      <c r="R930" s="87"/>
      <c r="S930" s="87"/>
      <c r="T930" s="87"/>
    </row>
    <row x14ac:dyDescent="0.25" r="931" customHeight="1" ht="17.25">
      <c r="A931" s="178">
        <f>A930</f>
        <v>25569.375</v>
      </c>
      <c r="B931" s="184" t="s">
        <v>49</v>
      </c>
      <c r="C931" s="180"/>
      <c r="D931" s="180"/>
      <c r="E931" s="180"/>
      <c r="F931" s="180"/>
      <c r="G931" s="180">
        <f>SUM(C931:F931)</f>
      </c>
      <c r="H931" s="182">
        <v>6000</v>
      </c>
      <c r="I931" s="125">
        <f>G931*H931</f>
      </c>
      <c r="J931" s="125">
        <f>I931*0.1</f>
      </c>
      <c r="K931" s="125">
        <f>SUM(I931:J931)</f>
      </c>
      <c r="L931" s="175"/>
      <c r="M931" s="87"/>
      <c r="N931" s="87"/>
      <c r="O931" s="87"/>
      <c r="P931" s="87"/>
      <c r="Q931" s="87"/>
      <c r="R931" s="87"/>
      <c r="S931" s="87"/>
      <c r="T931" s="87"/>
    </row>
    <row x14ac:dyDescent="0.25" r="932" customHeight="1" ht="17.25">
      <c r="A932" s="178">
        <f>A931</f>
        <v>25569.375</v>
      </c>
      <c r="B932" s="179" t="s">
        <v>9</v>
      </c>
      <c r="C932" s="180"/>
      <c r="D932" s="180"/>
      <c r="E932" s="180"/>
      <c r="F932" s="180"/>
      <c r="G932" s="180">
        <f>SUM(C932:F932)</f>
      </c>
      <c r="H932" s="182">
        <v>6000</v>
      </c>
      <c r="I932" s="125">
        <f>G932*H932</f>
      </c>
      <c r="J932" s="125">
        <f>I932*0.1</f>
      </c>
      <c r="K932" s="125">
        <f>SUM(I932:J932)</f>
      </c>
      <c r="L932" s="175"/>
      <c r="M932" s="87"/>
      <c r="N932" s="87"/>
      <c r="O932" s="87"/>
      <c r="P932" s="87"/>
      <c r="Q932" s="87"/>
      <c r="R932" s="87"/>
      <c r="S932" s="87"/>
      <c r="T932" s="87"/>
    </row>
    <row x14ac:dyDescent="0.25" r="933" customHeight="1" ht="17.25">
      <c r="A933" s="178">
        <f>A932</f>
        <v>25569.375</v>
      </c>
      <c r="B933" s="179" t="s">
        <v>55</v>
      </c>
      <c r="C933" s="180"/>
      <c r="D933" s="180"/>
      <c r="E933" s="180"/>
      <c r="F933" s="180"/>
      <c r="G933" s="180">
        <f>SUM(C933:F933)</f>
      </c>
      <c r="H933" s="182">
        <v>6500</v>
      </c>
      <c r="I933" s="125">
        <f>G933*H933</f>
      </c>
      <c r="J933" s="125">
        <f>I933*0.1</f>
      </c>
      <c r="K933" s="125">
        <f>SUM(I933:J933)</f>
      </c>
      <c r="L933" s="175"/>
      <c r="M933" s="87"/>
      <c r="N933" s="87"/>
      <c r="O933" s="87"/>
      <c r="P933" s="87"/>
      <c r="Q933" s="87"/>
      <c r="R933" s="87"/>
      <c r="S933" s="87"/>
      <c r="T933" s="87"/>
    </row>
    <row x14ac:dyDescent="0.25" r="934" customHeight="1" ht="17.25">
      <c r="A934" s="178">
        <f>A933</f>
        <v>25569.375</v>
      </c>
      <c r="B934" s="179" t="s">
        <v>80</v>
      </c>
      <c r="C934" s="180"/>
      <c r="D934" s="180"/>
      <c r="E934" s="180"/>
      <c r="F934" s="180"/>
      <c r="G934" s="180">
        <f>SUM(C934:F934)</f>
      </c>
      <c r="H934" s="182">
        <v>6000</v>
      </c>
      <c r="I934" s="125">
        <f>G934*H934</f>
      </c>
      <c r="J934" s="185"/>
      <c r="K934" s="125">
        <f>SUM(I934:J934)</f>
      </c>
      <c r="L934" s="175"/>
      <c r="M934" s="87"/>
      <c r="N934" s="87"/>
      <c r="O934" s="87"/>
      <c r="P934" s="87"/>
      <c r="Q934" s="87"/>
      <c r="R934" s="87"/>
      <c r="S934" s="87"/>
      <c r="T934" s="87"/>
    </row>
    <row x14ac:dyDescent="0.25" r="935" customHeight="1" ht="17.25">
      <c r="A935" s="178">
        <f>A934</f>
        <v>25569.375</v>
      </c>
      <c r="B935" s="179" t="s">
        <v>67</v>
      </c>
      <c r="C935" s="180"/>
      <c r="D935" s="180"/>
      <c r="E935" s="180"/>
      <c r="F935" s="180"/>
      <c r="G935" s="180">
        <f>SUM(C935:F935)</f>
      </c>
      <c r="H935" s="182">
        <v>5500</v>
      </c>
      <c r="I935" s="125">
        <f>G935*H935</f>
      </c>
      <c r="J935" s="125">
        <f>I935*0.1</f>
      </c>
      <c r="K935" s="125">
        <f>SUM(I935:J935)</f>
      </c>
      <c r="L935" s="175"/>
      <c r="M935" s="87"/>
      <c r="N935" s="87"/>
      <c r="O935" s="87"/>
      <c r="P935" s="87"/>
      <c r="Q935" s="87"/>
      <c r="R935" s="87"/>
      <c r="S935" s="87"/>
      <c r="T935" s="87"/>
    </row>
    <row x14ac:dyDescent="0.25" r="936" customHeight="1" ht="17.25">
      <c r="A936" s="178">
        <f>A935</f>
        <v>25569.375</v>
      </c>
      <c r="B936" s="186" t="s">
        <v>74</v>
      </c>
      <c r="C936" s="180"/>
      <c r="D936" s="180"/>
      <c r="E936" s="180"/>
      <c r="F936" s="180"/>
      <c r="G936" s="180">
        <f>SUM(C936:F936)</f>
      </c>
      <c r="H936" s="187">
        <v>5000</v>
      </c>
      <c r="I936" s="125">
        <f>G936*H936</f>
      </c>
      <c r="J936" s="125">
        <f>I936*0.1</f>
      </c>
      <c r="K936" s="125">
        <f>SUM(I936:J936)</f>
      </c>
      <c r="L936" s="175"/>
      <c r="M936" s="87"/>
      <c r="N936" s="87"/>
      <c r="O936" s="87"/>
      <c r="P936" s="87"/>
      <c r="Q936" s="87"/>
      <c r="R936" s="87"/>
      <c r="S936" s="87"/>
      <c r="T936" s="87"/>
    </row>
    <row x14ac:dyDescent="0.25" r="937" customHeight="1" ht="17.25">
      <c r="A937" s="178">
        <f>A936</f>
        <v>25569.375</v>
      </c>
      <c r="B937" s="179" t="s">
        <v>11</v>
      </c>
      <c r="C937" s="180"/>
      <c r="D937" s="180"/>
      <c r="E937" s="180"/>
      <c r="F937" s="180"/>
      <c r="G937" s="180">
        <f>SUM(C937:F937)</f>
      </c>
      <c r="H937" s="182">
        <v>6000</v>
      </c>
      <c r="I937" s="125">
        <f>G937*H937</f>
      </c>
      <c r="J937" s="125">
        <f>I937*0.1</f>
      </c>
      <c r="K937" s="125">
        <f>SUM(I937:J937)</f>
      </c>
      <c r="L937" s="175"/>
      <c r="M937" s="87"/>
      <c r="N937" s="87"/>
      <c r="O937" s="87"/>
      <c r="P937" s="87"/>
      <c r="Q937" s="87"/>
      <c r="R937" s="87"/>
      <c r="S937" s="87"/>
      <c r="T937" s="87"/>
    </row>
    <row x14ac:dyDescent="0.25" r="938" customHeight="1" ht="17.25">
      <c r="A938" s="178">
        <f>A937</f>
        <v>25569.375</v>
      </c>
      <c r="B938" s="179" t="s">
        <v>22</v>
      </c>
      <c r="C938" s="180"/>
      <c r="D938" s="180"/>
      <c r="E938" s="180"/>
      <c r="F938" s="180"/>
      <c r="G938" s="180">
        <f>SUM(C938:F938)</f>
      </c>
      <c r="H938" s="182">
        <v>4800</v>
      </c>
      <c r="I938" s="125">
        <f>G938*H938</f>
      </c>
      <c r="J938" s="125">
        <f>I938*0.1</f>
      </c>
      <c r="K938" s="125">
        <f>SUM(I938:J938)</f>
      </c>
      <c r="L938" s="175"/>
      <c r="M938" s="87"/>
      <c r="N938" s="87"/>
      <c r="O938" s="87"/>
      <c r="P938" s="87"/>
      <c r="Q938" s="87"/>
      <c r="R938" s="87"/>
      <c r="S938" s="87"/>
      <c r="T938" s="87"/>
    </row>
    <row x14ac:dyDescent="0.25" r="939" customHeight="1" ht="17.25">
      <c r="A939" s="178">
        <f>A938</f>
        <v>25569.375</v>
      </c>
      <c r="B939" s="186" t="s">
        <v>84</v>
      </c>
      <c r="C939" s="180"/>
      <c r="D939" s="180"/>
      <c r="E939" s="180"/>
      <c r="F939" s="180"/>
      <c r="G939" s="180">
        <f>SUM(C939:F939)</f>
      </c>
      <c r="H939" s="182">
        <v>4800</v>
      </c>
      <c r="I939" s="125">
        <f>G939*H939</f>
      </c>
      <c r="J939" s="125">
        <f>I939*0.1</f>
      </c>
      <c r="K939" s="125">
        <f>SUM(I939:J939)</f>
      </c>
      <c r="L939" s="175"/>
      <c r="M939" s="87"/>
      <c r="N939" s="87"/>
      <c r="O939" s="87"/>
      <c r="P939" s="87"/>
      <c r="Q939" s="87"/>
      <c r="R939" s="87"/>
      <c r="S939" s="87"/>
      <c r="T939" s="87"/>
    </row>
    <row x14ac:dyDescent="0.25" r="940" customHeight="1" ht="17.25">
      <c r="A940" s="178">
        <f>A939</f>
        <v>25569.375</v>
      </c>
      <c r="B940" s="179" t="s">
        <v>17</v>
      </c>
      <c r="C940" s="180"/>
      <c r="D940" s="180"/>
      <c r="E940" s="180"/>
      <c r="F940" s="180"/>
      <c r="G940" s="180">
        <f>SUM(C940:F940)</f>
      </c>
      <c r="H940" s="182">
        <v>6500</v>
      </c>
      <c r="I940" s="125">
        <f>G940*H940</f>
      </c>
      <c r="J940" s="125">
        <f>I940*0.1</f>
      </c>
      <c r="K940" s="125">
        <f>SUM(I940:J940)</f>
      </c>
      <c r="L940" s="175"/>
      <c r="M940" s="87"/>
      <c r="N940" s="87"/>
      <c r="O940" s="87"/>
      <c r="P940" s="87"/>
      <c r="Q940" s="87"/>
      <c r="R940" s="87"/>
      <c r="S940" s="87"/>
      <c r="T940" s="87"/>
    </row>
    <row x14ac:dyDescent="0.25" r="941" customHeight="1" ht="17.25">
      <c r="A941" s="178">
        <f>A940</f>
        <v>25569.375</v>
      </c>
      <c r="B941" s="186" t="s">
        <v>148</v>
      </c>
      <c r="C941" s="180"/>
      <c r="D941" s="180"/>
      <c r="E941" s="180"/>
      <c r="F941" s="180"/>
      <c r="G941" s="180">
        <f>SUM(C941:F941)</f>
      </c>
      <c r="H941" s="182">
        <v>6000</v>
      </c>
      <c r="I941" s="125">
        <f>G941*H941</f>
      </c>
      <c r="J941" s="125">
        <f>I941*0.1</f>
      </c>
      <c r="K941" s="125">
        <f>SUM(I941:J941)</f>
      </c>
      <c r="L941" s="175"/>
      <c r="M941" s="87"/>
      <c r="N941" s="87"/>
      <c r="O941" s="87"/>
      <c r="P941" s="87"/>
      <c r="Q941" s="87"/>
      <c r="R941" s="87"/>
      <c r="S941" s="87"/>
      <c r="T941" s="87"/>
    </row>
    <row x14ac:dyDescent="0.25" r="942" customHeight="1" ht="17.25">
      <c r="A942" s="178">
        <f>A941</f>
        <v>25569.375</v>
      </c>
      <c r="B942" s="179" t="s">
        <v>29</v>
      </c>
      <c r="C942" s="188"/>
      <c r="D942" s="180"/>
      <c r="E942" s="180"/>
      <c r="F942" s="180"/>
      <c r="G942" s="180">
        <f>SUM(C942:F942)</f>
      </c>
      <c r="H942" s="182">
        <v>5500</v>
      </c>
      <c r="I942" s="125">
        <f>G942*H942</f>
      </c>
      <c r="J942" s="125">
        <f>I942*0.1</f>
      </c>
      <c r="K942" s="125">
        <f>SUM(I942:J942)</f>
      </c>
      <c r="L942" s="175"/>
      <c r="M942" s="87"/>
      <c r="N942" s="87"/>
      <c r="O942" s="87"/>
      <c r="P942" s="87"/>
      <c r="Q942" s="87"/>
      <c r="R942" s="87"/>
      <c r="S942" s="87"/>
      <c r="T942" s="87"/>
    </row>
    <row x14ac:dyDescent="0.25" r="943" customHeight="1" ht="17.25">
      <c r="A943" s="178">
        <f>A942</f>
        <v>25569.375</v>
      </c>
      <c r="B943" s="179" t="s">
        <v>15</v>
      </c>
      <c r="C943" s="180"/>
      <c r="D943" s="180"/>
      <c r="E943" s="180"/>
      <c r="F943" s="180"/>
      <c r="G943" s="180">
        <f>SUM(C943:F943)</f>
      </c>
      <c r="H943" s="182">
        <v>4800</v>
      </c>
      <c r="I943" s="125">
        <f>G943*H943</f>
      </c>
      <c r="J943" s="125">
        <f>I943*0.1</f>
      </c>
      <c r="K943" s="125">
        <f>SUM(I943:J943)</f>
      </c>
      <c r="L943" s="175"/>
      <c r="M943" s="87"/>
      <c r="N943" s="87"/>
      <c r="O943" s="87"/>
      <c r="P943" s="87"/>
      <c r="Q943" s="87"/>
      <c r="R943" s="87"/>
      <c r="S943" s="87"/>
      <c r="T943" s="87"/>
    </row>
    <row x14ac:dyDescent="0.25" r="944" customHeight="1" ht="17.25">
      <c r="A944" s="178">
        <f>A943</f>
        <v>25569.375</v>
      </c>
      <c r="B944" s="179" t="s">
        <v>21</v>
      </c>
      <c r="C944" s="188"/>
      <c r="D944" s="180"/>
      <c r="E944" s="180"/>
      <c r="F944" s="180"/>
      <c r="G944" s="180">
        <f>SUM(C944:F944)</f>
      </c>
      <c r="H944" s="182">
        <v>5500</v>
      </c>
      <c r="I944" s="125">
        <f>G944*H944</f>
      </c>
      <c r="J944" s="125">
        <f>I944*0.1</f>
      </c>
      <c r="K944" s="125">
        <f>SUM(I944:J944)</f>
      </c>
      <c r="L944" s="175"/>
      <c r="M944" s="87"/>
      <c r="N944" s="87"/>
      <c r="O944" s="87"/>
      <c r="P944" s="87"/>
      <c r="Q944" s="87"/>
      <c r="R944" s="87"/>
      <c r="S944" s="87"/>
      <c r="T944" s="87"/>
    </row>
    <row x14ac:dyDescent="0.25" r="945" customHeight="1" ht="17.25">
      <c r="A945" s="178">
        <f>A944</f>
        <v>25569.375</v>
      </c>
      <c r="B945" s="179" t="s">
        <v>52</v>
      </c>
      <c r="C945" s="180"/>
      <c r="D945" s="180"/>
      <c r="E945" s="180"/>
      <c r="F945" s="180"/>
      <c r="G945" s="180">
        <f>SUM(C945:F945)</f>
      </c>
      <c r="H945" s="182">
        <v>5500</v>
      </c>
      <c r="I945" s="125">
        <f>G945*H945</f>
      </c>
      <c r="J945" s="125">
        <f>I945*0.1</f>
      </c>
      <c r="K945" s="125">
        <f>SUM(I945:J945)</f>
      </c>
      <c r="L945" s="175"/>
      <c r="M945" s="87"/>
      <c r="N945" s="87"/>
      <c r="O945" s="87"/>
      <c r="P945" s="87"/>
      <c r="Q945" s="87"/>
      <c r="R945" s="87"/>
      <c r="S945" s="87"/>
      <c r="T945" s="87"/>
    </row>
    <row x14ac:dyDescent="0.25" r="946" customHeight="1" ht="17.25">
      <c r="A946" s="178">
        <f>A945</f>
        <v>25569.375</v>
      </c>
      <c r="B946" s="186" t="s">
        <v>61</v>
      </c>
      <c r="C946" s="180"/>
      <c r="D946" s="180"/>
      <c r="E946" s="180"/>
      <c r="F946" s="180"/>
      <c r="G946" s="180">
        <f>SUM(C946:F946)</f>
      </c>
      <c r="H946" s="182">
        <v>5500</v>
      </c>
      <c r="I946" s="125">
        <f>G946*H946</f>
      </c>
      <c r="J946" s="125">
        <f>I946*0.1</f>
      </c>
      <c r="K946" s="125">
        <f>SUM(I946:J946)</f>
      </c>
      <c r="L946" s="175"/>
      <c r="M946" s="87"/>
      <c r="N946" s="87"/>
      <c r="O946" s="87"/>
      <c r="P946" s="87"/>
      <c r="Q946" s="87"/>
      <c r="R946" s="87"/>
      <c r="S946" s="87"/>
      <c r="T946" s="87"/>
    </row>
    <row x14ac:dyDescent="0.25" r="947" customHeight="1" ht="17.25">
      <c r="A947" s="178">
        <f>A946</f>
        <v>25569.375</v>
      </c>
      <c r="B947" s="179" t="s">
        <v>33</v>
      </c>
      <c r="C947" s="180"/>
      <c r="D947" s="180"/>
      <c r="E947" s="180"/>
      <c r="F947" s="180"/>
      <c r="G947" s="180">
        <f>SUM(C947:F947)</f>
      </c>
      <c r="H947" s="182">
        <v>5500</v>
      </c>
      <c r="I947" s="125">
        <f>G947*H947</f>
      </c>
      <c r="J947" s="125">
        <f>I947*0.1</f>
      </c>
      <c r="K947" s="125">
        <f>SUM(I947:J947)</f>
      </c>
      <c r="L947" s="175"/>
      <c r="M947" s="87"/>
      <c r="N947" s="87"/>
      <c r="O947" s="87"/>
      <c r="P947" s="87"/>
      <c r="Q947" s="87"/>
      <c r="R947" s="87"/>
      <c r="S947" s="87"/>
      <c r="T947" s="87"/>
    </row>
    <row x14ac:dyDescent="0.25" r="948" customHeight="1" ht="17.25">
      <c r="A948" s="178">
        <f>A947</f>
        <v>25569.375</v>
      </c>
      <c r="B948" s="186" t="s">
        <v>37</v>
      </c>
      <c r="C948" s="180"/>
      <c r="D948" s="180"/>
      <c r="E948" s="180"/>
      <c r="F948" s="180"/>
      <c r="G948" s="180">
        <f>SUM(C948:F948)</f>
      </c>
      <c r="H948" s="182">
        <v>6500</v>
      </c>
      <c r="I948" s="125">
        <f>G948*H948</f>
      </c>
      <c r="J948" s="125">
        <f>I948*0.1</f>
      </c>
      <c r="K948" s="125">
        <f>SUM(I948:J948)</f>
      </c>
      <c r="L948" s="175"/>
      <c r="M948" s="87"/>
      <c r="N948" s="87"/>
      <c r="O948" s="87"/>
      <c r="P948" s="87"/>
      <c r="Q948" s="87"/>
      <c r="R948" s="87"/>
      <c r="S948" s="87"/>
      <c r="T948" s="87"/>
    </row>
    <row x14ac:dyDescent="0.25" r="949" customHeight="1" ht="17.25">
      <c r="A949" s="178">
        <f>A948</f>
        <v>25569.375</v>
      </c>
      <c r="B949" s="186" t="s">
        <v>64</v>
      </c>
      <c r="C949" s="180"/>
      <c r="D949" s="180"/>
      <c r="E949" s="180"/>
      <c r="F949" s="180"/>
      <c r="G949" s="180">
        <f>SUM(C949:F949)</f>
      </c>
      <c r="H949" s="182">
        <v>5500</v>
      </c>
      <c r="I949" s="125">
        <f>G949*H949</f>
      </c>
      <c r="J949" s="125">
        <f>I949*0.1</f>
      </c>
      <c r="K949" s="125">
        <f>SUM(I949:J949)</f>
      </c>
      <c r="L949" s="175"/>
      <c r="M949" s="87"/>
      <c r="N949" s="87"/>
      <c r="O949" s="87"/>
      <c r="P949" s="87"/>
      <c r="Q949" s="87"/>
      <c r="R949" s="87"/>
      <c r="S949" s="87"/>
      <c r="T949" s="87"/>
    </row>
    <row x14ac:dyDescent="0.25" r="950" customHeight="1" ht="17.25">
      <c r="A950" s="178">
        <f>A949</f>
        <v>25569.375</v>
      </c>
      <c r="B950" s="179" t="s">
        <v>25</v>
      </c>
      <c r="C950" s="180"/>
      <c r="D950" s="180"/>
      <c r="E950" s="180"/>
      <c r="F950" s="180"/>
      <c r="G950" s="180">
        <f>SUM(C950:F950)</f>
      </c>
      <c r="H950" s="182">
        <v>6000</v>
      </c>
      <c r="I950" s="125">
        <f>G950*H950</f>
      </c>
      <c r="J950" s="125">
        <f>I950*0.1</f>
      </c>
      <c r="K950" s="125">
        <f>SUM(I950:J950)</f>
      </c>
      <c r="L950" s="175"/>
      <c r="M950" s="87"/>
      <c r="N950" s="87"/>
      <c r="O950" s="87"/>
      <c r="P950" s="87"/>
      <c r="Q950" s="87"/>
      <c r="R950" s="87"/>
      <c r="S950" s="87"/>
      <c r="T950" s="87"/>
    </row>
    <row x14ac:dyDescent="0.25" r="951" customHeight="1" ht="17.25">
      <c r="A951" s="178">
        <f>A950</f>
        <v>25569.375</v>
      </c>
      <c r="B951" s="186" t="s">
        <v>76</v>
      </c>
      <c r="C951" s="188"/>
      <c r="D951" s="180"/>
      <c r="E951" s="180"/>
      <c r="F951" s="180"/>
      <c r="G951" s="180">
        <f>SUM(C951:F951)</f>
      </c>
      <c r="H951" s="125">
        <v>6000</v>
      </c>
      <c r="I951" s="125">
        <f>G951*H951</f>
      </c>
      <c r="J951" s="125">
        <f>I951*0.1</f>
      </c>
      <c r="K951" s="125">
        <f>SUM(I951:J951)</f>
      </c>
      <c r="L951" s="175"/>
      <c r="M951" s="87"/>
      <c r="N951" s="87"/>
      <c r="O951" s="87"/>
      <c r="P951" s="87"/>
      <c r="Q951" s="87"/>
      <c r="R951" s="87"/>
      <c r="S951" s="87"/>
      <c r="T951" s="87"/>
    </row>
    <row x14ac:dyDescent="0.25" r="952" customHeight="1" ht="17.25">
      <c r="A952" s="178">
        <f>A951</f>
        <v>25569.375</v>
      </c>
      <c r="B952" s="186" t="s">
        <v>149</v>
      </c>
      <c r="C952" s="180"/>
      <c r="D952" s="180"/>
      <c r="E952" s="180"/>
      <c r="F952" s="180"/>
      <c r="G952" s="180">
        <f>SUM(C952:F952)</f>
      </c>
      <c r="H952" s="125">
        <v>6000</v>
      </c>
      <c r="I952" s="125">
        <f>G952*H952</f>
      </c>
      <c r="J952" s="125">
        <f>I952*0.1</f>
      </c>
      <c r="K952" s="125">
        <f>SUM(I952:J952)</f>
      </c>
      <c r="L952" s="175"/>
      <c r="M952" s="87"/>
      <c r="N952" s="87"/>
      <c r="O952" s="87"/>
      <c r="P952" s="87"/>
      <c r="Q952" s="87"/>
      <c r="R952" s="87"/>
      <c r="S952" s="87"/>
      <c r="T952" s="87"/>
    </row>
    <row x14ac:dyDescent="0.25" r="953" customHeight="1" ht="17.25">
      <c r="A953" s="178">
        <f>A952</f>
        <v>25569.375</v>
      </c>
      <c r="B953" s="186" t="s">
        <v>43</v>
      </c>
      <c r="C953" s="180"/>
      <c r="D953" s="180"/>
      <c r="E953" s="180"/>
      <c r="F953" s="180"/>
      <c r="G953" s="180">
        <f>SUM(C953:F953)</f>
      </c>
      <c r="H953" s="125">
        <v>6000</v>
      </c>
      <c r="I953" s="125">
        <f>G953*H953</f>
      </c>
      <c r="J953" s="125">
        <f>I953*0.1</f>
      </c>
      <c r="K953" s="125">
        <f>SUM(I953:J953)</f>
      </c>
      <c r="L953" s="175"/>
      <c r="M953" s="87"/>
      <c r="N953" s="87"/>
      <c r="O953" s="87"/>
      <c r="P953" s="87"/>
      <c r="Q953" s="87"/>
      <c r="R953" s="87"/>
      <c r="S953" s="87"/>
      <c r="T953" s="87"/>
    </row>
    <row x14ac:dyDescent="0.25" r="954" customHeight="1" ht="17.25">
      <c r="A954" s="178">
        <f>A953</f>
        <v>25569.375</v>
      </c>
      <c r="B954" s="186" t="s">
        <v>18</v>
      </c>
      <c r="C954" s="180"/>
      <c r="D954" s="180"/>
      <c r="E954" s="180"/>
      <c r="F954" s="180"/>
      <c r="G954" s="180">
        <f>SUM(C954:F954)</f>
      </c>
      <c r="H954" s="125">
        <v>6000</v>
      </c>
      <c r="I954" s="125">
        <f>G954*H954</f>
      </c>
      <c r="J954" s="125">
        <f>I954*0.1</f>
      </c>
      <c r="K954" s="125">
        <f>SUM(I954:J954)</f>
      </c>
      <c r="L954" s="175"/>
      <c r="M954" s="87"/>
      <c r="N954" s="87"/>
      <c r="O954" s="87"/>
      <c r="P954" s="87"/>
      <c r="Q954" s="87"/>
      <c r="R954" s="87"/>
      <c r="S954" s="87"/>
      <c r="T954" s="87"/>
    </row>
    <row x14ac:dyDescent="0.25" r="955" customHeight="1" ht="17.25">
      <c r="A955" s="178">
        <f>A954</f>
        <v>25569.375</v>
      </c>
      <c r="B955" s="186" t="s">
        <v>82</v>
      </c>
      <c r="C955" s="188"/>
      <c r="D955" s="180"/>
      <c r="E955" s="180"/>
      <c r="F955" s="180"/>
      <c r="G955" s="180">
        <f>SUM(C955:F955)</f>
      </c>
      <c r="H955" s="125">
        <v>5000</v>
      </c>
      <c r="I955" s="125">
        <f>G955*H955</f>
      </c>
      <c r="J955" s="125">
        <f>I955*0.1</f>
      </c>
      <c r="K955" s="125">
        <f>SUM(I955:J955)</f>
      </c>
      <c r="L955" s="175"/>
      <c r="M955" s="87"/>
      <c r="N955" s="87"/>
      <c r="O955" s="87"/>
      <c r="P955" s="87"/>
      <c r="Q955" s="87"/>
      <c r="R955" s="87"/>
      <c r="S955" s="87"/>
      <c r="T955" s="87"/>
    </row>
    <row x14ac:dyDescent="0.25" r="956" customHeight="1" ht="17.25">
      <c r="A956" s="178">
        <f>A955</f>
        <v>25569.375</v>
      </c>
      <c r="B956" s="186" t="s">
        <v>151</v>
      </c>
      <c r="C956" s="180"/>
      <c r="D956" s="180"/>
      <c r="E956" s="180"/>
      <c r="F956" s="180"/>
      <c r="G956" s="180">
        <f>SUM(C956:F956)</f>
      </c>
      <c r="H956" s="125">
        <v>5000</v>
      </c>
      <c r="I956" s="125">
        <f>G956*H956</f>
      </c>
      <c r="J956" s="125">
        <f>I956*0.1</f>
      </c>
      <c r="K956" s="125">
        <f>SUM(I956:J956)</f>
      </c>
      <c r="L956" s="175"/>
      <c r="M956" s="87"/>
      <c r="N956" s="87"/>
      <c r="O956" s="87"/>
      <c r="P956" s="87"/>
      <c r="Q956" s="87"/>
      <c r="R956" s="87"/>
      <c r="S956" s="87"/>
      <c r="T956" s="87"/>
    </row>
    <row x14ac:dyDescent="0.25" r="957" customHeight="1" ht="17.25">
      <c r="A957" s="178">
        <f>A956</f>
        <v>25569.375</v>
      </c>
      <c r="B957" s="186" t="s">
        <v>23</v>
      </c>
      <c r="C957" s="180"/>
      <c r="D957" s="180"/>
      <c r="E957" s="180"/>
      <c r="F957" s="180"/>
      <c r="G957" s="180">
        <f>SUM(C957:F957)</f>
      </c>
      <c r="H957" s="125">
        <v>6000</v>
      </c>
      <c r="I957" s="125">
        <f>G957*H957</f>
      </c>
      <c r="J957" s="125">
        <f>I957*0.1</f>
      </c>
      <c r="K957" s="125">
        <f>SUM(I957:J957)</f>
      </c>
      <c r="L957" s="175"/>
      <c r="M957" s="87"/>
      <c r="N957" s="87"/>
      <c r="O957" s="87"/>
      <c r="P957" s="87"/>
      <c r="Q957" s="87"/>
      <c r="R957" s="87"/>
      <c r="S957" s="87"/>
      <c r="T957" s="87"/>
    </row>
    <row x14ac:dyDescent="0.25" r="958" customHeight="1" ht="17.25">
      <c r="A958" s="178">
        <f>A957</f>
        <v>25569.375</v>
      </c>
      <c r="B958" s="186" t="s">
        <v>40</v>
      </c>
      <c r="C958" s="180"/>
      <c r="D958" s="180"/>
      <c r="E958" s="180"/>
      <c r="F958" s="180"/>
      <c r="G958" s="180">
        <f>SUM(C958:F958)</f>
      </c>
      <c r="H958" s="125">
        <v>6500</v>
      </c>
      <c r="I958" s="125">
        <f>G958*H958</f>
      </c>
      <c r="J958" s="125">
        <f>I958*0.1</f>
      </c>
      <c r="K958" s="125">
        <f>SUM(I958:J958)</f>
      </c>
      <c r="L958" s="175"/>
      <c r="M958" s="87"/>
      <c r="N958" s="87"/>
      <c r="O958" s="87"/>
      <c r="P958" s="87"/>
      <c r="Q958" s="87"/>
      <c r="R958" s="87"/>
      <c r="S958" s="87"/>
      <c r="T958" s="87"/>
    </row>
    <row x14ac:dyDescent="0.25" r="959" customHeight="1" ht="17.25">
      <c r="A959" s="178">
        <f>A958</f>
        <v>25569.375</v>
      </c>
      <c r="B959" s="186" t="s">
        <v>86</v>
      </c>
      <c r="C959" s="180"/>
      <c r="D959" s="180"/>
      <c r="E959" s="180"/>
      <c r="F959" s="180"/>
      <c r="G959" s="180">
        <f>SUM(C959:F959)</f>
      </c>
      <c r="H959" s="125">
        <v>6000</v>
      </c>
      <c r="I959" s="125">
        <f>G959*H959</f>
      </c>
      <c r="J959" s="125">
        <f>I959*0.1</f>
      </c>
      <c r="K959" s="125">
        <f>SUM(I959:J959)</f>
      </c>
      <c r="L959" s="175"/>
      <c r="M959" s="87"/>
      <c r="N959" s="87"/>
      <c r="O959" s="87"/>
      <c r="P959" s="87"/>
      <c r="Q959" s="87"/>
      <c r="R959" s="87"/>
      <c r="S959" s="87"/>
      <c r="T959" s="87"/>
    </row>
    <row x14ac:dyDescent="0.25" r="960" customHeight="1" ht="17.25">
      <c r="A960" s="178">
        <f>A959</f>
        <v>25569.375</v>
      </c>
      <c r="B960" s="186" t="s">
        <v>152</v>
      </c>
      <c r="C960" s="180"/>
      <c r="D960" s="180"/>
      <c r="E960" s="180"/>
      <c r="F960" s="180"/>
      <c r="G960" s="180">
        <f>SUM(C960:F960)</f>
      </c>
      <c r="H960" s="125">
        <v>6000</v>
      </c>
      <c r="I960" s="125">
        <f>G960*H960</f>
      </c>
      <c r="J960" s="125">
        <f>I960*0.1</f>
      </c>
      <c r="K960" s="125">
        <f>SUM(I960:J960)</f>
      </c>
      <c r="L960" s="175"/>
      <c r="M960" s="87"/>
      <c r="N960" s="87"/>
      <c r="O960" s="87"/>
      <c r="P960" s="87"/>
      <c r="Q960" s="87"/>
      <c r="R960" s="87"/>
      <c r="S960" s="87"/>
      <c r="T960" s="87"/>
    </row>
    <row x14ac:dyDescent="0.25" r="961" customHeight="1" ht="17.25">
      <c r="A961" s="178">
        <f>A960</f>
        <v>25569.375</v>
      </c>
      <c r="B961" s="186" t="s">
        <v>153</v>
      </c>
      <c r="C961" s="180"/>
      <c r="D961" s="180"/>
      <c r="E961" s="180"/>
      <c r="F961" s="180"/>
      <c r="G961" s="180">
        <f>SUM(C961:F961)</f>
      </c>
      <c r="H961" s="125">
        <v>6000</v>
      </c>
      <c r="I961" s="125">
        <f>G961*H961</f>
      </c>
      <c r="J961" s="125">
        <f>I961*0.1</f>
      </c>
      <c r="K961" s="125">
        <f>SUM(I961:J961)</f>
      </c>
      <c r="L961" s="175"/>
      <c r="M961" s="87"/>
      <c r="N961" s="87"/>
      <c r="O961" s="87"/>
      <c r="P961" s="87"/>
      <c r="Q961" s="87"/>
      <c r="R961" s="87"/>
      <c r="S961" s="87"/>
      <c r="T961" s="87"/>
    </row>
    <row x14ac:dyDescent="0.25" r="962" customHeight="1" ht="17.25">
      <c r="A962" s="178">
        <f>A961</f>
        <v>25569.375</v>
      </c>
      <c r="B962" s="186" t="s">
        <v>46</v>
      </c>
      <c r="C962" s="180"/>
      <c r="D962" s="180"/>
      <c r="E962" s="180"/>
      <c r="F962" s="180"/>
      <c r="G962" s="180">
        <f>SUM(C962:F962)</f>
      </c>
      <c r="H962" s="125">
        <v>5500</v>
      </c>
      <c r="I962" s="125">
        <f>G962*H962</f>
      </c>
      <c r="J962" s="125">
        <f>I962*0.1</f>
      </c>
      <c r="K962" s="125">
        <f>SUM(I962:J962)</f>
      </c>
      <c r="L962" s="175"/>
      <c r="M962" s="87"/>
      <c r="N962" s="87"/>
      <c r="O962" s="87"/>
      <c r="P962" s="87"/>
      <c r="Q962" s="87"/>
      <c r="R962" s="87"/>
      <c r="S962" s="87"/>
      <c r="T962" s="87"/>
    </row>
    <row x14ac:dyDescent="0.25" r="963" customHeight="1" ht="17.25">
      <c r="A963" s="178">
        <f>A962</f>
        <v>25569.375</v>
      </c>
      <c r="B963" s="186" t="s">
        <v>154</v>
      </c>
      <c r="C963" s="180"/>
      <c r="D963" s="180"/>
      <c r="E963" s="180"/>
      <c r="F963" s="180"/>
      <c r="G963" s="180">
        <f>SUM(C963:F963)</f>
      </c>
      <c r="H963" s="125">
        <v>6500</v>
      </c>
      <c r="I963" s="125">
        <f>G963*H963</f>
      </c>
      <c r="J963" s="125">
        <f>I963*0.1</f>
      </c>
      <c r="K963" s="125">
        <f>SUM(I963:J963)</f>
      </c>
      <c r="L963" s="175"/>
      <c r="M963" s="87"/>
      <c r="N963" s="87"/>
      <c r="O963" s="87"/>
      <c r="P963" s="87"/>
      <c r="Q963" s="87"/>
      <c r="R963" s="87"/>
      <c r="S963" s="87"/>
      <c r="T963" s="87"/>
    </row>
    <row x14ac:dyDescent="0.25" r="964" customHeight="1" ht="17.25">
      <c r="A964" s="178">
        <f>A963</f>
        <v>25569.375</v>
      </c>
      <c r="B964" s="186"/>
      <c r="C964" s="180"/>
      <c r="D964" s="180"/>
      <c r="E964" s="180"/>
      <c r="F964" s="180"/>
      <c r="G964" s="180">
        <f>SUM(C964:F964)</f>
      </c>
      <c r="H964" s="125"/>
      <c r="I964" s="125">
        <f>G964*H964</f>
      </c>
      <c r="J964" s="125">
        <f>I964*0.1</f>
      </c>
      <c r="K964" s="125">
        <f>SUM(I964:J964)</f>
      </c>
      <c r="L964" s="175"/>
      <c r="M964" s="87"/>
      <c r="N964" s="87"/>
      <c r="O964" s="87"/>
      <c r="P964" s="87"/>
      <c r="Q964" s="87"/>
      <c r="R964" s="87"/>
      <c r="S964" s="87"/>
      <c r="T964" s="87"/>
    </row>
    <row x14ac:dyDescent="0.25" r="965" customHeight="1" ht="17.25">
      <c r="A965" s="178">
        <f>A964</f>
        <v>25569.375</v>
      </c>
      <c r="B965" s="179"/>
      <c r="C965" s="180"/>
      <c r="D965" s="180"/>
      <c r="E965" s="180"/>
      <c r="F965" s="180"/>
      <c r="G965" s="180">
        <f>SUM(C965:F965)</f>
      </c>
      <c r="H965" s="125"/>
      <c r="I965" s="125">
        <f>G965*H965</f>
      </c>
      <c r="J965" s="125">
        <f>I965*0.1</f>
      </c>
      <c r="K965" s="125">
        <f>SUM(I965:J965)</f>
      </c>
      <c r="L965" s="175"/>
      <c r="M965" s="87"/>
      <c r="N965" s="87"/>
      <c r="O965" s="87"/>
      <c r="P965" s="87"/>
      <c r="Q965" s="87"/>
      <c r="R965" s="87"/>
      <c r="S965" s="87"/>
      <c r="T965" s="87"/>
    </row>
    <row x14ac:dyDescent="0.25" r="966" customHeight="1" ht="17.25">
      <c r="A966" s="189">
        <f>A965</f>
        <v>25569.375</v>
      </c>
      <c r="B966" s="190" t="s">
        <v>155</v>
      </c>
      <c r="C966" s="191">
        <f>SUM(C923:C965)</f>
      </c>
      <c r="D966" s="191">
        <f>SUM(D923:D965)</f>
      </c>
      <c r="E966" s="191">
        <f>SUM(E923:E965)</f>
      </c>
      <c r="F966" s="191">
        <f>SUM(F923:F965)</f>
      </c>
      <c r="G966" s="191">
        <f>SUM(G923:G965)</f>
      </c>
      <c r="H966" s="191"/>
      <c r="I966" s="191">
        <f>SUM(I923:I965)</f>
      </c>
      <c r="J966" s="191">
        <f>I966*0.1</f>
      </c>
      <c r="K966" s="191">
        <f>SUM(K923:K965)</f>
      </c>
      <c r="L966" s="175"/>
      <c r="M966" s="87"/>
      <c r="N966" s="87"/>
      <c r="O966" s="87"/>
      <c r="P966" s="87"/>
      <c r="Q966" s="87"/>
      <c r="R966" s="87"/>
      <c r="S966" s="87"/>
      <c r="T966" s="87"/>
    </row>
    <row x14ac:dyDescent="0.25" r="967" customHeight="1" ht="17.25">
      <c r="A967" s="178">
        <f>A966</f>
        <v>25569.375</v>
      </c>
      <c r="B967" s="186" t="s">
        <v>113</v>
      </c>
      <c r="C967" s="180"/>
      <c r="D967" s="180"/>
      <c r="E967" s="180"/>
      <c r="F967" s="180"/>
      <c r="G967" s="180">
        <f>SUM(C967:F967)</f>
      </c>
      <c r="H967" s="125">
        <v>6500</v>
      </c>
      <c r="I967" s="125">
        <f>G967*H967</f>
      </c>
      <c r="J967" s="185"/>
      <c r="K967" s="125">
        <f>SUM(I967:J967)</f>
      </c>
      <c r="L967" s="175"/>
      <c r="M967" s="87"/>
      <c r="N967" s="87"/>
      <c r="O967" s="87"/>
      <c r="P967" s="87"/>
      <c r="Q967" s="87"/>
      <c r="R967" s="87"/>
      <c r="S967" s="87"/>
      <c r="T967" s="87"/>
    </row>
    <row x14ac:dyDescent="0.25" r="968" customHeight="1" ht="17.25">
      <c r="A968" s="178">
        <f>A967</f>
        <v>25569.375</v>
      </c>
      <c r="B968" s="186" t="s">
        <v>156</v>
      </c>
      <c r="C968" s="180"/>
      <c r="D968" s="180"/>
      <c r="E968" s="180"/>
      <c r="F968" s="180"/>
      <c r="G968" s="180">
        <f>SUM(C968:F968)</f>
      </c>
      <c r="H968" s="125">
        <v>6500</v>
      </c>
      <c r="I968" s="125">
        <f>G968*H968</f>
      </c>
      <c r="J968" s="185"/>
      <c r="K968" s="125">
        <f>SUM(I968:J968)</f>
      </c>
      <c r="L968" s="175"/>
      <c r="M968" s="87"/>
      <c r="N968" s="87"/>
      <c r="O968" s="87"/>
      <c r="P968" s="87"/>
      <c r="Q968" s="87"/>
      <c r="R968" s="87"/>
      <c r="S968" s="87"/>
      <c r="T968" s="87"/>
    </row>
    <row x14ac:dyDescent="0.25" r="969" customHeight="1" ht="17.25">
      <c r="A969" s="178">
        <f>A968</f>
        <v>25569.375</v>
      </c>
      <c r="B969" s="186" t="s">
        <v>112</v>
      </c>
      <c r="C969" s="180"/>
      <c r="D969" s="180"/>
      <c r="E969" s="180"/>
      <c r="F969" s="180"/>
      <c r="G969" s="180">
        <f>SUM(C969:F969)</f>
      </c>
      <c r="H969" s="125">
        <v>6900</v>
      </c>
      <c r="I969" s="125">
        <f>G969*H969</f>
      </c>
      <c r="J969" s="185"/>
      <c r="K969" s="125">
        <f>SUM(I969:J969)</f>
      </c>
      <c r="L969" s="175"/>
      <c r="M969" s="87"/>
      <c r="N969" s="87"/>
      <c r="O969" s="87"/>
      <c r="P969" s="87"/>
      <c r="Q969" s="87"/>
      <c r="R969" s="87"/>
      <c r="S969" s="87"/>
      <c r="T969" s="87"/>
    </row>
    <row x14ac:dyDescent="0.25" r="970" customHeight="1" ht="17.25">
      <c r="A970" s="178">
        <f>A969</f>
        <v>25569.375</v>
      </c>
      <c r="B970" s="179"/>
      <c r="C970" s="180"/>
      <c r="D970" s="180"/>
      <c r="E970" s="180"/>
      <c r="F970" s="180"/>
      <c r="G970" s="180">
        <f>SUM(C970:F970)</f>
      </c>
      <c r="H970" s="125"/>
      <c r="I970" s="125">
        <f>G970*H970</f>
      </c>
      <c r="J970" s="185"/>
      <c r="K970" s="125">
        <f>SUM(I970:J970)</f>
      </c>
      <c r="L970" s="175"/>
      <c r="M970" s="87"/>
      <c r="N970" s="87"/>
      <c r="O970" s="87"/>
      <c r="P970" s="87"/>
      <c r="Q970" s="87"/>
      <c r="R970" s="87"/>
      <c r="S970" s="87"/>
      <c r="T970" s="87"/>
    </row>
    <row x14ac:dyDescent="0.25" r="971" customHeight="1" ht="17.25">
      <c r="A971" s="178">
        <f>A970</f>
        <v>25569.375</v>
      </c>
      <c r="B971" s="179"/>
      <c r="C971" s="180"/>
      <c r="D971" s="180"/>
      <c r="E971" s="180"/>
      <c r="F971" s="180"/>
      <c r="G971" s="180">
        <f>SUM(C971:F971)</f>
      </c>
      <c r="H971" s="125"/>
      <c r="I971" s="125">
        <f>G971*H971</f>
      </c>
      <c r="J971" s="185"/>
      <c r="K971" s="125">
        <f>SUM(I971:J971)</f>
      </c>
      <c r="L971" s="175"/>
      <c r="M971" s="87"/>
      <c r="N971" s="87"/>
      <c r="O971" s="87"/>
      <c r="P971" s="87"/>
      <c r="Q971" s="87"/>
      <c r="R971" s="87"/>
      <c r="S971" s="87"/>
      <c r="T971" s="87"/>
    </row>
    <row x14ac:dyDescent="0.25" r="972" customHeight="1" ht="17.25">
      <c r="A972" s="178">
        <f>A971</f>
        <v>25569.375</v>
      </c>
      <c r="B972" s="179"/>
      <c r="C972" s="180"/>
      <c r="D972" s="180"/>
      <c r="E972" s="180"/>
      <c r="F972" s="180"/>
      <c r="G972" s="180">
        <f>SUM(C972:F972)</f>
      </c>
      <c r="H972" s="125"/>
      <c r="I972" s="125">
        <f>G972*H972</f>
      </c>
      <c r="J972" s="185"/>
      <c r="K972" s="125">
        <f>SUM(I972:J972)</f>
      </c>
      <c r="L972" s="175"/>
      <c r="M972" s="87"/>
      <c r="N972" s="87"/>
      <c r="O972" s="87"/>
      <c r="P972" s="87"/>
      <c r="Q972" s="87"/>
      <c r="R972" s="87"/>
      <c r="S972" s="87"/>
      <c r="T972" s="87"/>
    </row>
    <row x14ac:dyDescent="0.25" r="973" customHeight="1" ht="17.25">
      <c r="A973" s="178">
        <f>A972</f>
        <v>25569.375</v>
      </c>
      <c r="B973" s="179"/>
      <c r="C973" s="180"/>
      <c r="D973" s="180"/>
      <c r="E973" s="180"/>
      <c r="F973" s="180"/>
      <c r="G973" s="180">
        <f>SUM(C973:F973)</f>
      </c>
      <c r="H973" s="125"/>
      <c r="I973" s="125">
        <f>G973*H973</f>
      </c>
      <c r="J973" s="185"/>
      <c r="K973" s="125">
        <f>SUM(I973:J973)</f>
      </c>
      <c r="L973" s="175"/>
      <c r="M973" s="87"/>
      <c r="N973" s="87"/>
      <c r="O973" s="87"/>
      <c r="P973" s="87"/>
      <c r="Q973" s="87"/>
      <c r="R973" s="87"/>
      <c r="S973" s="87"/>
      <c r="T973" s="87"/>
    </row>
    <row x14ac:dyDescent="0.25" r="974" customHeight="1" ht="17.25">
      <c r="A974" s="178">
        <f>A973</f>
        <v>25569.375</v>
      </c>
      <c r="B974" s="179"/>
      <c r="C974" s="180"/>
      <c r="D974" s="180"/>
      <c r="E974" s="180"/>
      <c r="F974" s="180"/>
      <c r="G974" s="180">
        <f>SUM(C974:F974)</f>
      </c>
      <c r="H974" s="125"/>
      <c r="I974" s="125">
        <f>G974*H974</f>
      </c>
      <c r="J974" s="185"/>
      <c r="K974" s="125">
        <f>SUM(I974:J974)</f>
      </c>
      <c r="L974" s="175"/>
      <c r="M974" s="87"/>
      <c r="N974" s="87"/>
      <c r="O974" s="87"/>
      <c r="P974" s="87"/>
      <c r="Q974" s="87"/>
      <c r="R974" s="87"/>
      <c r="S974" s="87"/>
      <c r="T974" s="87"/>
    </row>
    <row x14ac:dyDescent="0.25" r="975" customHeight="1" ht="17.25">
      <c r="A975" s="189">
        <f>A974</f>
        <v>25569.375</v>
      </c>
      <c r="B975" s="190" t="s">
        <v>157</v>
      </c>
      <c r="C975" s="191">
        <f>SUM(C967:C974)</f>
      </c>
      <c r="D975" s="191">
        <f>SUM(D967:D974)</f>
      </c>
      <c r="E975" s="191">
        <f>SUM(E967:E974)</f>
      </c>
      <c r="F975" s="191">
        <f>SUM(F967:F974)</f>
      </c>
      <c r="G975" s="191">
        <f>SUM(G967:G974)</f>
      </c>
      <c r="H975" s="191"/>
      <c r="I975" s="191">
        <f>SUM(I967:I974)</f>
      </c>
      <c r="J975" s="191">
        <f>SUM(J967:J974)</f>
      </c>
      <c r="K975" s="191">
        <f>SUM(K967:K974)</f>
      </c>
      <c r="L975" s="175"/>
      <c r="M975" s="87"/>
      <c r="N975" s="87"/>
      <c r="O975" s="87"/>
      <c r="P975" s="87"/>
      <c r="Q975" s="87"/>
      <c r="R975" s="87"/>
      <c r="S975" s="87"/>
      <c r="T975" s="87"/>
    </row>
    <row x14ac:dyDescent="0.25" r="976" customHeight="1" ht="17.25" hidden="1">
      <c r="A976" s="172" t="s">
        <v>128</v>
      </c>
      <c r="B976" s="173" t="s">
        <v>2</v>
      </c>
      <c r="C976" s="174" t="s">
        <v>129</v>
      </c>
      <c r="D976" s="174" t="s">
        <v>130</v>
      </c>
      <c r="E976" s="174" t="s">
        <v>131</v>
      </c>
      <c r="F976" s="174" t="s">
        <v>132</v>
      </c>
      <c r="G976" s="174" t="s">
        <v>133</v>
      </c>
      <c r="H976" s="174" t="s">
        <v>7</v>
      </c>
      <c r="I976" s="174" t="s">
        <v>134</v>
      </c>
      <c r="J976" s="174" t="s">
        <v>90</v>
      </c>
      <c r="K976" s="174" t="s">
        <v>135</v>
      </c>
      <c r="L976" s="175"/>
      <c r="M976" s="87"/>
      <c r="N976" s="87"/>
      <c r="O976" s="87"/>
      <c r="P976" s="87"/>
      <c r="Q976" s="87"/>
      <c r="R976" s="87"/>
      <c r="S976" s="87"/>
      <c r="T976" s="87"/>
    </row>
    <row x14ac:dyDescent="0.25" r="977" customHeight="1" ht="17.25">
      <c r="A977" s="178">
        <f>A975+1</f>
        <v>25569.375</v>
      </c>
      <c r="B977" s="179" t="s">
        <v>137</v>
      </c>
      <c r="C977" s="180"/>
      <c r="D977" s="181"/>
      <c r="E977" s="180"/>
      <c r="F977" s="180"/>
      <c r="G977" s="180">
        <f>SUM(C977:F977)</f>
      </c>
      <c r="H977" s="182">
        <v>4500</v>
      </c>
      <c r="I977" s="125">
        <f>G977*H977</f>
      </c>
      <c r="J977" s="125">
        <f>I977*0.1</f>
      </c>
      <c r="K977" s="125">
        <f>SUM(I977:J977)</f>
      </c>
      <c r="L977" s="175"/>
      <c r="M977" s="87"/>
      <c r="N977" s="87"/>
      <c r="O977" s="87"/>
      <c r="P977" s="87"/>
      <c r="Q977" s="87"/>
      <c r="R977" s="87"/>
      <c r="S977" s="87"/>
      <c r="T977" s="87"/>
    </row>
    <row x14ac:dyDescent="0.25" r="978" customHeight="1" ht="17.25">
      <c r="A978" s="178">
        <f>A977</f>
        <v>25569.375</v>
      </c>
      <c r="B978" s="179" t="s">
        <v>13</v>
      </c>
      <c r="C978" s="180"/>
      <c r="D978" s="180"/>
      <c r="E978" s="180"/>
      <c r="F978" s="180"/>
      <c r="G978" s="180">
        <f>SUM(C978:F978)</f>
      </c>
      <c r="H978" s="182">
        <v>6000</v>
      </c>
      <c r="I978" s="125">
        <f>G978*H978</f>
      </c>
      <c r="J978" s="125">
        <f>I978*0.1</f>
      </c>
      <c r="K978" s="125">
        <f>SUM(I978:J978)</f>
      </c>
      <c r="L978" s="175"/>
      <c r="M978" s="87"/>
      <c r="N978" s="87"/>
      <c r="O978" s="87"/>
      <c r="P978" s="87"/>
      <c r="Q978" s="87"/>
      <c r="R978" s="87"/>
      <c r="S978" s="87"/>
      <c r="T978" s="87"/>
    </row>
    <row x14ac:dyDescent="0.25" r="979" customHeight="1" ht="17.25">
      <c r="A979" s="178">
        <f>A978</f>
        <v>25569.375</v>
      </c>
      <c r="B979" s="179" t="s">
        <v>58</v>
      </c>
      <c r="C979" s="183"/>
      <c r="D979" s="180"/>
      <c r="E979" s="180"/>
      <c r="F979" s="180"/>
      <c r="G979" s="180">
        <f>SUM(C979:F979)</f>
      </c>
      <c r="H979" s="182">
        <v>5500</v>
      </c>
      <c r="I979" s="125">
        <f>G979*H979</f>
      </c>
      <c r="J979" s="125">
        <f>I979*0.1</f>
      </c>
      <c r="K979" s="125">
        <f>SUM(I979:J979)</f>
      </c>
      <c r="L979" s="175"/>
      <c r="M979" s="87"/>
      <c r="N979" s="87"/>
      <c r="O979" s="87"/>
      <c r="P979" s="87"/>
      <c r="Q979" s="87"/>
      <c r="R979" s="87"/>
      <c r="S979" s="87"/>
      <c r="T979" s="87"/>
    </row>
    <row x14ac:dyDescent="0.25" r="980" customHeight="1" ht="17.25">
      <c r="A980" s="178">
        <f>A979</f>
        <v>25569.375</v>
      </c>
      <c r="B980" s="179" t="s">
        <v>147</v>
      </c>
      <c r="C980" s="183"/>
      <c r="D980" s="180"/>
      <c r="E980" s="180"/>
      <c r="F980" s="180"/>
      <c r="G980" s="180">
        <f>SUM(C980:F980)</f>
      </c>
      <c r="H980" s="182">
        <v>5000</v>
      </c>
      <c r="I980" s="125">
        <f>G980*H980</f>
      </c>
      <c r="J980" s="125">
        <f>I980*0.1</f>
      </c>
      <c r="K980" s="125">
        <f>SUM(I980:J980)</f>
      </c>
      <c r="L980" s="175"/>
      <c r="M980" s="87"/>
      <c r="N980" s="87"/>
      <c r="O980" s="87"/>
      <c r="P980" s="87"/>
      <c r="Q980" s="87"/>
      <c r="R980" s="87"/>
      <c r="S980" s="87"/>
      <c r="T980" s="87"/>
    </row>
    <row x14ac:dyDescent="0.25" r="981" customHeight="1" ht="17.25">
      <c r="A981" s="178">
        <f>A980</f>
        <v>25569.375</v>
      </c>
      <c r="B981" s="179" t="s">
        <v>27</v>
      </c>
      <c r="C981" s="180"/>
      <c r="D981" s="180"/>
      <c r="E981" s="180"/>
      <c r="F981" s="180"/>
      <c r="G981" s="180">
        <f>SUM(C981:F981)</f>
      </c>
      <c r="H981" s="182">
        <v>5500</v>
      </c>
      <c r="I981" s="125">
        <f>G981*H981</f>
      </c>
      <c r="J981" s="125">
        <f>I981*0.1</f>
      </c>
      <c r="K981" s="125">
        <f>SUM(I981:J981)</f>
      </c>
      <c r="L981" s="175"/>
      <c r="M981" s="87"/>
      <c r="N981" s="87"/>
      <c r="O981" s="87"/>
      <c r="P981" s="87"/>
      <c r="Q981" s="87"/>
      <c r="R981" s="87"/>
      <c r="S981" s="87"/>
      <c r="T981" s="87"/>
    </row>
    <row x14ac:dyDescent="0.25" r="982" customHeight="1" ht="17.25">
      <c r="A982" s="178">
        <f>A981</f>
        <v>25569.375</v>
      </c>
      <c r="B982" s="179" t="s">
        <v>20</v>
      </c>
      <c r="C982" s="180"/>
      <c r="D982" s="180"/>
      <c r="E982" s="180"/>
      <c r="F982" s="180"/>
      <c r="G982" s="180">
        <f>SUM(C982:F982)</f>
      </c>
      <c r="H982" s="182">
        <v>5500</v>
      </c>
      <c r="I982" s="125">
        <f>G982*H982</f>
      </c>
      <c r="J982" s="125">
        <f>I982*0.1</f>
      </c>
      <c r="K982" s="125">
        <f>SUM(I982:J982)</f>
      </c>
      <c r="L982" s="175"/>
      <c r="M982" s="87"/>
      <c r="N982" s="87"/>
      <c r="O982" s="87"/>
      <c r="P982" s="87"/>
      <c r="Q982" s="87"/>
      <c r="R982" s="87"/>
      <c r="S982" s="87"/>
      <c r="T982" s="87"/>
    </row>
    <row x14ac:dyDescent="0.25" r="983" customHeight="1" ht="17.25">
      <c r="A983" s="178">
        <f>A982</f>
        <v>25569.375</v>
      </c>
      <c r="B983" s="179" t="s">
        <v>31</v>
      </c>
      <c r="C983" s="180"/>
      <c r="D983" s="180"/>
      <c r="E983" s="180"/>
      <c r="F983" s="180"/>
      <c r="G983" s="180">
        <f>SUM(C983:F983)</f>
      </c>
      <c r="H983" s="182">
        <v>6000</v>
      </c>
      <c r="I983" s="125">
        <f>G983*H983</f>
      </c>
      <c r="J983" s="125">
        <f>I983*0.1</f>
      </c>
      <c r="K983" s="125">
        <f>SUM(I983:J983)</f>
      </c>
      <c r="L983" s="175"/>
      <c r="M983" s="87"/>
      <c r="N983" s="87"/>
      <c r="O983" s="87"/>
      <c r="P983" s="87"/>
      <c r="Q983" s="87"/>
      <c r="R983" s="87"/>
      <c r="S983" s="87"/>
      <c r="T983" s="87"/>
    </row>
    <row x14ac:dyDescent="0.25" r="984" customHeight="1" ht="17.25">
      <c r="A984" s="178">
        <f>A983</f>
        <v>25569.375</v>
      </c>
      <c r="B984" s="179" t="s">
        <v>71</v>
      </c>
      <c r="C984" s="180"/>
      <c r="D984" s="180"/>
      <c r="E984" s="180"/>
      <c r="F984" s="180"/>
      <c r="G984" s="180">
        <f>SUM(C984:F984)</f>
      </c>
      <c r="H984" s="182">
        <v>6000</v>
      </c>
      <c r="I984" s="125">
        <f>G984*H984</f>
      </c>
      <c r="J984" s="125">
        <f>I984*0.1</f>
      </c>
      <c r="K984" s="125">
        <f>SUM(I984:J984)</f>
      </c>
      <c r="L984" s="175"/>
      <c r="M984" s="87"/>
      <c r="N984" s="87"/>
      <c r="O984" s="87"/>
      <c r="P984" s="87"/>
      <c r="Q984" s="87"/>
      <c r="R984" s="87"/>
      <c r="S984" s="87"/>
      <c r="T984" s="87"/>
    </row>
    <row x14ac:dyDescent="0.25" r="985" customHeight="1" ht="17.25">
      <c r="A985" s="178">
        <f>A984</f>
        <v>25569.375</v>
      </c>
      <c r="B985" s="184" t="s">
        <v>49</v>
      </c>
      <c r="C985" s="180"/>
      <c r="D985" s="180"/>
      <c r="E985" s="180"/>
      <c r="F985" s="180"/>
      <c r="G985" s="180">
        <f>SUM(C985:F985)</f>
      </c>
      <c r="H985" s="182">
        <v>6000</v>
      </c>
      <c r="I985" s="125">
        <f>G985*H985</f>
      </c>
      <c r="J985" s="125">
        <f>I985*0.1</f>
      </c>
      <c r="K985" s="125">
        <f>SUM(I985:J985)</f>
      </c>
      <c r="L985" s="175"/>
      <c r="M985" s="87"/>
      <c r="N985" s="87"/>
      <c r="O985" s="87"/>
      <c r="P985" s="87"/>
      <c r="Q985" s="87"/>
      <c r="R985" s="87"/>
      <c r="S985" s="87"/>
      <c r="T985" s="87"/>
    </row>
    <row x14ac:dyDescent="0.25" r="986" customHeight="1" ht="17.25">
      <c r="A986" s="178">
        <f>A985</f>
        <v>25569.375</v>
      </c>
      <c r="B986" s="179" t="s">
        <v>9</v>
      </c>
      <c r="C986" s="180"/>
      <c r="D986" s="180"/>
      <c r="E986" s="180"/>
      <c r="F986" s="180"/>
      <c r="G986" s="180">
        <f>SUM(C986:F986)</f>
      </c>
      <c r="H986" s="182">
        <v>6000</v>
      </c>
      <c r="I986" s="125">
        <f>G986*H986</f>
      </c>
      <c r="J986" s="125">
        <f>I986*0.1</f>
      </c>
      <c r="K986" s="125">
        <f>SUM(I986:J986)</f>
      </c>
      <c r="L986" s="175"/>
      <c r="M986" s="87"/>
      <c r="N986" s="87"/>
      <c r="O986" s="87"/>
      <c r="P986" s="87"/>
      <c r="Q986" s="87"/>
      <c r="R986" s="87"/>
      <c r="S986" s="87"/>
      <c r="T986" s="87"/>
    </row>
    <row x14ac:dyDescent="0.25" r="987" customHeight="1" ht="17.25">
      <c r="A987" s="178">
        <f>A986</f>
        <v>25569.375</v>
      </c>
      <c r="B987" s="179" t="s">
        <v>55</v>
      </c>
      <c r="C987" s="180"/>
      <c r="D987" s="180"/>
      <c r="E987" s="180"/>
      <c r="F987" s="180"/>
      <c r="G987" s="180">
        <f>SUM(C987:F987)</f>
      </c>
      <c r="H987" s="182">
        <v>6500</v>
      </c>
      <c r="I987" s="125">
        <f>G987*H987</f>
      </c>
      <c r="J987" s="125">
        <f>I987*0.1</f>
      </c>
      <c r="K987" s="125">
        <f>SUM(I987:J987)</f>
      </c>
      <c r="L987" s="175"/>
      <c r="M987" s="87"/>
      <c r="N987" s="87"/>
      <c r="O987" s="87"/>
      <c r="P987" s="87"/>
      <c r="Q987" s="87"/>
      <c r="R987" s="87"/>
      <c r="S987" s="87"/>
      <c r="T987" s="87"/>
    </row>
    <row x14ac:dyDescent="0.25" r="988" customHeight="1" ht="17.25">
      <c r="A988" s="178">
        <f>A987</f>
        <v>25569.375</v>
      </c>
      <c r="B988" s="179" t="s">
        <v>80</v>
      </c>
      <c r="C988" s="180"/>
      <c r="D988" s="180"/>
      <c r="E988" s="180"/>
      <c r="F988" s="180"/>
      <c r="G988" s="180">
        <f>SUM(C988:F988)</f>
      </c>
      <c r="H988" s="182">
        <v>6000</v>
      </c>
      <c r="I988" s="125">
        <f>G988*H988</f>
      </c>
      <c r="J988" s="185"/>
      <c r="K988" s="125">
        <f>SUM(I988:J988)</f>
      </c>
      <c r="L988" s="175"/>
      <c r="M988" s="87"/>
      <c r="N988" s="87"/>
      <c r="O988" s="87"/>
      <c r="P988" s="87"/>
      <c r="Q988" s="87"/>
      <c r="R988" s="87"/>
      <c r="S988" s="87"/>
      <c r="T988" s="87"/>
    </row>
    <row x14ac:dyDescent="0.25" r="989" customHeight="1" ht="17.25">
      <c r="A989" s="178">
        <f>A988</f>
        <v>25569.375</v>
      </c>
      <c r="B989" s="179" t="s">
        <v>67</v>
      </c>
      <c r="C989" s="180"/>
      <c r="D989" s="180"/>
      <c r="E989" s="180"/>
      <c r="F989" s="180"/>
      <c r="G989" s="180">
        <f>SUM(C989:F989)</f>
      </c>
      <c r="H989" s="182">
        <v>5500</v>
      </c>
      <c r="I989" s="125">
        <f>G989*H989</f>
      </c>
      <c r="J989" s="125">
        <f>I989*0.1</f>
      </c>
      <c r="K989" s="125">
        <f>SUM(I989:J989)</f>
      </c>
      <c r="L989" s="175"/>
      <c r="M989" s="87"/>
      <c r="N989" s="87"/>
      <c r="O989" s="87"/>
      <c r="P989" s="87"/>
      <c r="Q989" s="87"/>
      <c r="R989" s="87"/>
      <c r="S989" s="87"/>
      <c r="T989" s="87"/>
    </row>
    <row x14ac:dyDescent="0.25" r="990" customHeight="1" ht="17.25">
      <c r="A990" s="178">
        <f>A989</f>
        <v>25569.375</v>
      </c>
      <c r="B990" s="186" t="s">
        <v>74</v>
      </c>
      <c r="C990" s="180"/>
      <c r="D990" s="180"/>
      <c r="E990" s="180"/>
      <c r="F990" s="180"/>
      <c r="G990" s="180">
        <f>SUM(C990:F990)</f>
      </c>
      <c r="H990" s="187">
        <v>5000</v>
      </c>
      <c r="I990" s="125">
        <f>G990*H990</f>
      </c>
      <c r="J990" s="125">
        <f>I990*0.1</f>
      </c>
      <c r="K990" s="125">
        <f>SUM(I990:J990)</f>
      </c>
      <c r="L990" s="175"/>
      <c r="M990" s="87"/>
      <c r="N990" s="87"/>
      <c r="O990" s="87"/>
      <c r="P990" s="87"/>
      <c r="Q990" s="87"/>
      <c r="R990" s="87"/>
      <c r="S990" s="87"/>
      <c r="T990" s="87"/>
    </row>
    <row x14ac:dyDescent="0.25" r="991" customHeight="1" ht="17.25">
      <c r="A991" s="178">
        <f>A990</f>
        <v>25569.375</v>
      </c>
      <c r="B991" s="179" t="s">
        <v>11</v>
      </c>
      <c r="C991" s="180"/>
      <c r="D991" s="180"/>
      <c r="E991" s="180"/>
      <c r="F991" s="180"/>
      <c r="G991" s="180">
        <f>SUM(C991:F991)</f>
      </c>
      <c r="H991" s="182">
        <v>6000</v>
      </c>
      <c r="I991" s="125">
        <f>G991*H991</f>
      </c>
      <c r="J991" s="125">
        <f>I991*0.1</f>
      </c>
      <c r="K991" s="125">
        <f>SUM(I991:J991)</f>
      </c>
      <c r="L991" s="175"/>
      <c r="M991" s="87"/>
      <c r="N991" s="87"/>
      <c r="O991" s="87"/>
      <c r="P991" s="87"/>
      <c r="Q991" s="87"/>
      <c r="R991" s="87"/>
      <c r="S991" s="87"/>
      <c r="T991" s="87"/>
    </row>
    <row x14ac:dyDescent="0.25" r="992" customHeight="1" ht="17.25">
      <c r="A992" s="178">
        <f>A991</f>
        <v>25569.375</v>
      </c>
      <c r="B992" s="179" t="s">
        <v>22</v>
      </c>
      <c r="C992" s="180"/>
      <c r="D992" s="180"/>
      <c r="E992" s="180"/>
      <c r="F992" s="180"/>
      <c r="G992" s="180">
        <f>SUM(C992:F992)</f>
      </c>
      <c r="H992" s="182">
        <v>4800</v>
      </c>
      <c r="I992" s="125">
        <f>G992*H992</f>
      </c>
      <c r="J992" s="125">
        <f>I992*0.1</f>
      </c>
      <c r="K992" s="125">
        <f>SUM(I992:J992)</f>
      </c>
      <c r="L992" s="175"/>
      <c r="M992" s="87"/>
      <c r="N992" s="87"/>
      <c r="O992" s="87"/>
      <c r="P992" s="87"/>
      <c r="Q992" s="87"/>
      <c r="R992" s="87"/>
      <c r="S992" s="87"/>
      <c r="T992" s="87"/>
    </row>
    <row x14ac:dyDescent="0.25" r="993" customHeight="1" ht="17.25">
      <c r="A993" s="178">
        <f>A992</f>
        <v>25569.375</v>
      </c>
      <c r="B993" s="186" t="s">
        <v>84</v>
      </c>
      <c r="C993" s="180"/>
      <c r="D993" s="180"/>
      <c r="E993" s="180"/>
      <c r="F993" s="180"/>
      <c r="G993" s="180">
        <f>SUM(C993:F993)</f>
      </c>
      <c r="H993" s="182">
        <v>4800</v>
      </c>
      <c r="I993" s="125">
        <f>G993*H993</f>
      </c>
      <c r="J993" s="125">
        <f>I993*0.1</f>
      </c>
      <c r="K993" s="125">
        <f>SUM(I993:J993)</f>
      </c>
      <c r="L993" s="175"/>
      <c r="M993" s="87"/>
      <c r="N993" s="87"/>
      <c r="O993" s="87"/>
      <c r="P993" s="87"/>
      <c r="Q993" s="87"/>
      <c r="R993" s="87"/>
      <c r="S993" s="87"/>
      <c r="T993" s="87"/>
    </row>
    <row x14ac:dyDescent="0.25" r="994" customHeight="1" ht="17.25">
      <c r="A994" s="178">
        <f>A993</f>
        <v>25569.375</v>
      </c>
      <c r="B994" s="179" t="s">
        <v>17</v>
      </c>
      <c r="C994" s="180"/>
      <c r="D994" s="180"/>
      <c r="E994" s="180"/>
      <c r="F994" s="180"/>
      <c r="G994" s="180">
        <f>SUM(C994:F994)</f>
      </c>
      <c r="H994" s="182">
        <v>6500</v>
      </c>
      <c r="I994" s="125">
        <f>G994*H994</f>
      </c>
      <c r="J994" s="125">
        <f>I994*0.1</f>
      </c>
      <c r="K994" s="125">
        <f>SUM(I994:J994)</f>
      </c>
      <c r="L994" s="175"/>
      <c r="M994" s="87"/>
      <c r="N994" s="87"/>
      <c r="O994" s="87"/>
      <c r="P994" s="87"/>
      <c r="Q994" s="87"/>
      <c r="R994" s="87"/>
      <c r="S994" s="87"/>
      <c r="T994" s="87"/>
    </row>
    <row x14ac:dyDescent="0.25" r="995" customHeight="1" ht="17.25">
      <c r="A995" s="178">
        <f>A994</f>
        <v>25569.375</v>
      </c>
      <c r="B995" s="186" t="s">
        <v>148</v>
      </c>
      <c r="C995" s="180"/>
      <c r="D995" s="180"/>
      <c r="E995" s="180"/>
      <c r="F995" s="180"/>
      <c r="G995" s="180">
        <f>SUM(C995:F995)</f>
      </c>
      <c r="H995" s="182">
        <v>6000</v>
      </c>
      <c r="I995" s="125">
        <f>G995*H995</f>
      </c>
      <c r="J995" s="125">
        <f>I995*0.1</f>
      </c>
      <c r="K995" s="125">
        <f>SUM(I995:J995)</f>
      </c>
      <c r="L995" s="175"/>
      <c r="M995" s="87"/>
      <c r="N995" s="87"/>
      <c r="O995" s="87"/>
      <c r="P995" s="87"/>
      <c r="Q995" s="87"/>
      <c r="R995" s="87"/>
      <c r="S995" s="87"/>
      <c r="T995" s="87"/>
    </row>
    <row x14ac:dyDescent="0.25" r="996" customHeight="1" ht="17.25">
      <c r="A996" s="178">
        <f>A995</f>
        <v>25569.375</v>
      </c>
      <c r="B996" s="179" t="s">
        <v>29</v>
      </c>
      <c r="C996" s="188"/>
      <c r="D996" s="180"/>
      <c r="E996" s="180"/>
      <c r="F996" s="180"/>
      <c r="G996" s="180">
        <f>SUM(C996:F996)</f>
      </c>
      <c r="H996" s="182">
        <v>5500</v>
      </c>
      <c r="I996" s="125">
        <f>G996*H996</f>
      </c>
      <c r="J996" s="125">
        <f>I996*0.1</f>
      </c>
      <c r="K996" s="125">
        <f>SUM(I996:J996)</f>
      </c>
      <c r="L996" s="175"/>
      <c r="M996" s="87"/>
      <c r="N996" s="87"/>
      <c r="O996" s="87"/>
      <c r="P996" s="87"/>
      <c r="Q996" s="87"/>
      <c r="R996" s="87"/>
      <c r="S996" s="87"/>
      <c r="T996" s="87"/>
    </row>
    <row x14ac:dyDescent="0.25" r="997" customHeight="1" ht="17.25">
      <c r="A997" s="178">
        <f>A996</f>
        <v>25569.375</v>
      </c>
      <c r="B997" s="179" t="s">
        <v>15</v>
      </c>
      <c r="C997" s="180"/>
      <c r="D997" s="180"/>
      <c r="E997" s="180"/>
      <c r="F997" s="180"/>
      <c r="G997" s="180">
        <f>SUM(C997:F997)</f>
      </c>
      <c r="H997" s="182">
        <v>4800</v>
      </c>
      <c r="I997" s="125">
        <f>G997*H997</f>
      </c>
      <c r="J997" s="125">
        <f>I997*0.1</f>
      </c>
      <c r="K997" s="125">
        <f>SUM(I997:J997)</f>
      </c>
      <c r="L997" s="175"/>
      <c r="M997" s="87"/>
      <c r="N997" s="87"/>
      <c r="O997" s="87"/>
      <c r="P997" s="87"/>
      <c r="Q997" s="87"/>
      <c r="R997" s="87"/>
      <c r="S997" s="87"/>
      <c r="T997" s="87"/>
    </row>
    <row x14ac:dyDescent="0.25" r="998" customHeight="1" ht="17.25">
      <c r="A998" s="178">
        <f>A997</f>
        <v>25569.375</v>
      </c>
      <c r="B998" s="179" t="s">
        <v>21</v>
      </c>
      <c r="C998" s="188"/>
      <c r="D998" s="180"/>
      <c r="E998" s="180"/>
      <c r="F998" s="180"/>
      <c r="G998" s="180">
        <f>SUM(C998:F998)</f>
      </c>
      <c r="H998" s="182">
        <v>5500</v>
      </c>
      <c r="I998" s="125">
        <f>G998*H998</f>
      </c>
      <c r="J998" s="125">
        <f>I998*0.1</f>
      </c>
      <c r="K998" s="125">
        <f>SUM(I998:J998)</f>
      </c>
      <c r="L998" s="175"/>
      <c r="M998" s="87"/>
      <c r="N998" s="87"/>
      <c r="O998" s="87"/>
      <c r="P998" s="87"/>
      <c r="Q998" s="87"/>
      <c r="R998" s="87"/>
      <c r="S998" s="87"/>
      <c r="T998" s="87"/>
    </row>
    <row x14ac:dyDescent="0.25" r="999" customHeight="1" ht="17.25">
      <c r="A999" s="178">
        <f>A998</f>
        <v>25569.375</v>
      </c>
      <c r="B999" s="179" t="s">
        <v>52</v>
      </c>
      <c r="C999" s="180"/>
      <c r="D999" s="180"/>
      <c r="E999" s="180"/>
      <c r="F999" s="180"/>
      <c r="G999" s="180">
        <f>SUM(C999:F999)</f>
      </c>
      <c r="H999" s="182">
        <v>5500</v>
      </c>
      <c r="I999" s="125">
        <f>G999*H999</f>
      </c>
      <c r="J999" s="125">
        <f>I999*0.1</f>
      </c>
      <c r="K999" s="125">
        <f>SUM(I999:J999)</f>
      </c>
      <c r="L999" s="175"/>
      <c r="M999" s="87"/>
      <c r="N999" s="87"/>
      <c r="O999" s="87"/>
      <c r="P999" s="87"/>
      <c r="Q999" s="87"/>
      <c r="R999" s="87"/>
      <c r="S999" s="87"/>
      <c r="T999" s="87"/>
    </row>
    <row x14ac:dyDescent="0.25" r="1000" customHeight="1" ht="17.25">
      <c r="A1000" s="178">
        <f>A999</f>
        <v>25569.375</v>
      </c>
      <c r="B1000" s="186" t="s">
        <v>61</v>
      </c>
      <c r="C1000" s="180"/>
      <c r="D1000" s="180"/>
      <c r="E1000" s="180"/>
      <c r="F1000" s="180"/>
      <c r="G1000" s="180">
        <f>SUM(C1000:F1000)</f>
      </c>
      <c r="H1000" s="182">
        <v>5500</v>
      </c>
      <c r="I1000" s="125">
        <f>G1000*H1000</f>
      </c>
      <c r="J1000" s="125">
        <f>I1000*0.1</f>
      </c>
      <c r="K1000" s="125">
        <f>SUM(I1000:J1000)</f>
      </c>
      <c r="L1000" s="175"/>
      <c r="M1000" s="87"/>
      <c r="N1000" s="87"/>
      <c r="O1000" s="87"/>
      <c r="P1000" s="87"/>
      <c r="Q1000" s="87"/>
      <c r="R1000" s="87"/>
      <c r="S1000" s="87"/>
      <c r="T1000" s="87"/>
    </row>
    <row x14ac:dyDescent="0.25" r="1001" customHeight="1" ht="17.25">
      <c r="A1001" s="178">
        <f>A1000</f>
        <v>25569.375</v>
      </c>
      <c r="B1001" s="179" t="s">
        <v>33</v>
      </c>
      <c r="C1001" s="180"/>
      <c r="D1001" s="180"/>
      <c r="E1001" s="180"/>
      <c r="F1001" s="180"/>
      <c r="G1001" s="180">
        <f>SUM(C1001:F1001)</f>
      </c>
      <c r="H1001" s="182">
        <v>5500</v>
      </c>
      <c r="I1001" s="125">
        <f>G1001*H1001</f>
      </c>
      <c r="J1001" s="125">
        <f>I1001*0.1</f>
      </c>
      <c r="K1001" s="125">
        <f>SUM(I1001:J1001)</f>
      </c>
      <c r="L1001" s="175"/>
      <c r="M1001" s="87"/>
      <c r="N1001" s="87"/>
      <c r="O1001" s="87"/>
      <c r="P1001" s="87"/>
      <c r="Q1001" s="87"/>
      <c r="R1001" s="87"/>
      <c r="S1001" s="87"/>
      <c r="T1001" s="87"/>
    </row>
    <row x14ac:dyDescent="0.25" r="1002" customHeight="1" ht="17.25">
      <c r="A1002" s="178">
        <f>A1001</f>
        <v>25569.375</v>
      </c>
      <c r="B1002" s="186" t="s">
        <v>37</v>
      </c>
      <c r="C1002" s="180"/>
      <c r="D1002" s="180"/>
      <c r="E1002" s="180"/>
      <c r="F1002" s="180"/>
      <c r="G1002" s="180">
        <f>SUM(C1002:F1002)</f>
      </c>
      <c r="H1002" s="182">
        <v>6500</v>
      </c>
      <c r="I1002" s="125">
        <f>G1002*H1002</f>
      </c>
      <c r="J1002" s="125">
        <f>I1002*0.1</f>
      </c>
      <c r="K1002" s="125">
        <f>SUM(I1002:J1002)</f>
      </c>
      <c r="L1002" s="175"/>
      <c r="M1002" s="87"/>
      <c r="N1002" s="87"/>
      <c r="O1002" s="87"/>
      <c r="P1002" s="87"/>
      <c r="Q1002" s="87"/>
      <c r="R1002" s="87"/>
      <c r="S1002" s="87"/>
      <c r="T1002" s="87"/>
    </row>
    <row x14ac:dyDescent="0.25" r="1003" customHeight="1" ht="17.25">
      <c r="A1003" s="178">
        <f>A1002</f>
        <v>25569.375</v>
      </c>
      <c r="B1003" s="186" t="s">
        <v>64</v>
      </c>
      <c r="C1003" s="180"/>
      <c r="D1003" s="180"/>
      <c r="E1003" s="180"/>
      <c r="F1003" s="180"/>
      <c r="G1003" s="180">
        <f>SUM(C1003:F1003)</f>
      </c>
      <c r="H1003" s="182">
        <v>5500</v>
      </c>
      <c r="I1003" s="125">
        <f>G1003*H1003</f>
      </c>
      <c r="J1003" s="125">
        <f>I1003*0.1</f>
      </c>
      <c r="K1003" s="125">
        <f>SUM(I1003:J1003)</f>
      </c>
      <c r="L1003" s="175"/>
      <c r="M1003" s="87"/>
      <c r="N1003" s="87"/>
      <c r="O1003" s="87"/>
      <c r="P1003" s="87"/>
      <c r="Q1003" s="87"/>
      <c r="R1003" s="87"/>
      <c r="S1003" s="87"/>
      <c r="T1003" s="87"/>
    </row>
    <row x14ac:dyDescent="0.25" r="1004" customHeight="1" ht="17.25">
      <c r="A1004" s="178">
        <f>A1003</f>
        <v>25569.375</v>
      </c>
      <c r="B1004" s="179" t="s">
        <v>25</v>
      </c>
      <c r="C1004" s="180"/>
      <c r="D1004" s="180"/>
      <c r="E1004" s="180"/>
      <c r="F1004" s="180"/>
      <c r="G1004" s="180">
        <f>SUM(C1004:F1004)</f>
      </c>
      <c r="H1004" s="182">
        <v>6000</v>
      </c>
      <c r="I1004" s="125">
        <f>G1004*H1004</f>
      </c>
      <c r="J1004" s="125">
        <f>I1004*0.1</f>
      </c>
      <c r="K1004" s="125">
        <f>SUM(I1004:J1004)</f>
      </c>
      <c r="L1004" s="175"/>
      <c r="M1004" s="87"/>
      <c r="N1004" s="87"/>
      <c r="O1004" s="87"/>
      <c r="P1004" s="87"/>
      <c r="Q1004" s="87"/>
      <c r="R1004" s="87"/>
      <c r="S1004" s="87"/>
      <c r="T1004" s="87"/>
    </row>
    <row x14ac:dyDescent="0.25" r="1005" customHeight="1" ht="17.25">
      <c r="A1005" s="178">
        <f>A1004</f>
        <v>25569.375</v>
      </c>
      <c r="B1005" s="186" t="s">
        <v>76</v>
      </c>
      <c r="C1005" s="188"/>
      <c r="D1005" s="180"/>
      <c r="E1005" s="180"/>
      <c r="F1005" s="180"/>
      <c r="G1005" s="180">
        <f>SUM(C1005:F1005)</f>
      </c>
      <c r="H1005" s="125">
        <v>6000</v>
      </c>
      <c r="I1005" s="125">
        <f>G1005*H1005</f>
      </c>
      <c r="J1005" s="125">
        <f>I1005*0.1</f>
      </c>
      <c r="K1005" s="125">
        <f>SUM(I1005:J1005)</f>
      </c>
      <c r="L1005" s="175"/>
      <c r="M1005" s="87"/>
      <c r="N1005" s="87"/>
      <c r="O1005" s="87"/>
      <c r="P1005" s="87"/>
      <c r="Q1005" s="87"/>
      <c r="R1005" s="87"/>
      <c r="S1005" s="87"/>
      <c r="T1005" s="87"/>
    </row>
    <row x14ac:dyDescent="0.25" r="1006" customHeight="1" ht="17.25">
      <c r="A1006" s="178">
        <f>A1005</f>
        <v>25569.375</v>
      </c>
      <c r="B1006" s="186" t="s">
        <v>149</v>
      </c>
      <c r="C1006" s="180"/>
      <c r="D1006" s="180"/>
      <c r="E1006" s="180"/>
      <c r="F1006" s="180"/>
      <c r="G1006" s="180">
        <f>SUM(C1006:F1006)</f>
      </c>
      <c r="H1006" s="125">
        <v>6000</v>
      </c>
      <c r="I1006" s="125">
        <f>G1006*H1006</f>
      </c>
      <c r="J1006" s="125">
        <f>I1006*0.1</f>
      </c>
      <c r="K1006" s="125">
        <f>SUM(I1006:J1006)</f>
      </c>
      <c r="L1006" s="175"/>
      <c r="M1006" s="87"/>
      <c r="N1006" s="87"/>
      <c r="O1006" s="87"/>
      <c r="P1006" s="87"/>
      <c r="Q1006" s="87"/>
      <c r="R1006" s="87"/>
      <c r="S1006" s="87"/>
      <c r="T1006" s="87"/>
    </row>
    <row x14ac:dyDescent="0.25" r="1007" customHeight="1" ht="17.25">
      <c r="A1007" s="178">
        <f>A1006</f>
        <v>25569.375</v>
      </c>
      <c r="B1007" s="186" t="s">
        <v>43</v>
      </c>
      <c r="C1007" s="180"/>
      <c r="D1007" s="180"/>
      <c r="E1007" s="180"/>
      <c r="F1007" s="180"/>
      <c r="G1007" s="180">
        <f>SUM(C1007:F1007)</f>
      </c>
      <c r="H1007" s="125">
        <v>6000</v>
      </c>
      <c r="I1007" s="125">
        <f>G1007*H1007</f>
      </c>
      <c r="J1007" s="125">
        <f>I1007*0.1</f>
      </c>
      <c r="K1007" s="125">
        <f>SUM(I1007:J1007)</f>
      </c>
      <c r="L1007" s="175"/>
      <c r="M1007" s="87"/>
      <c r="N1007" s="87"/>
      <c r="O1007" s="87"/>
      <c r="P1007" s="87"/>
      <c r="Q1007" s="87"/>
      <c r="R1007" s="87"/>
      <c r="S1007" s="87"/>
      <c r="T1007" s="87"/>
    </row>
    <row x14ac:dyDescent="0.25" r="1008" customHeight="1" ht="17.25">
      <c r="A1008" s="178">
        <f>A1007</f>
        <v>25569.375</v>
      </c>
      <c r="B1008" s="186" t="s">
        <v>18</v>
      </c>
      <c r="C1008" s="180"/>
      <c r="D1008" s="180"/>
      <c r="E1008" s="180"/>
      <c r="F1008" s="180"/>
      <c r="G1008" s="180">
        <f>SUM(C1008:F1008)</f>
      </c>
      <c r="H1008" s="125">
        <v>6000</v>
      </c>
      <c r="I1008" s="125">
        <f>G1008*H1008</f>
      </c>
      <c r="J1008" s="125">
        <f>I1008*0.1</f>
      </c>
      <c r="K1008" s="125">
        <f>SUM(I1008:J1008)</f>
      </c>
      <c r="L1008" s="175"/>
      <c r="M1008" s="87"/>
      <c r="N1008" s="87"/>
      <c r="O1008" s="87"/>
      <c r="P1008" s="87"/>
      <c r="Q1008" s="87"/>
      <c r="R1008" s="87"/>
      <c r="S1008" s="87"/>
      <c r="T1008" s="87"/>
    </row>
    <row x14ac:dyDescent="0.25" r="1009" customHeight="1" ht="17.25">
      <c r="A1009" s="178">
        <f>A1008</f>
        <v>25569.375</v>
      </c>
      <c r="B1009" s="186" t="s">
        <v>82</v>
      </c>
      <c r="C1009" s="188"/>
      <c r="D1009" s="180"/>
      <c r="E1009" s="180"/>
      <c r="F1009" s="180"/>
      <c r="G1009" s="180">
        <f>SUM(C1009:F1009)</f>
      </c>
      <c r="H1009" s="125">
        <v>5000</v>
      </c>
      <c r="I1009" s="125">
        <f>G1009*H1009</f>
      </c>
      <c r="J1009" s="125">
        <f>I1009*0.1</f>
      </c>
      <c r="K1009" s="125">
        <f>SUM(I1009:J1009)</f>
      </c>
      <c r="L1009" s="175"/>
      <c r="M1009" s="87"/>
      <c r="N1009" s="87"/>
      <c r="O1009" s="87"/>
      <c r="P1009" s="87"/>
      <c r="Q1009" s="87"/>
      <c r="R1009" s="87"/>
      <c r="S1009" s="87"/>
      <c r="T1009" s="87"/>
    </row>
    <row x14ac:dyDescent="0.25" r="1010" customHeight="1" ht="17.25">
      <c r="A1010" s="178">
        <f>A1009</f>
        <v>25569.375</v>
      </c>
      <c r="B1010" s="186" t="s">
        <v>151</v>
      </c>
      <c r="C1010" s="180"/>
      <c r="D1010" s="180"/>
      <c r="E1010" s="180"/>
      <c r="F1010" s="180"/>
      <c r="G1010" s="180">
        <f>SUM(C1010:F1010)</f>
      </c>
      <c r="H1010" s="125">
        <v>5000</v>
      </c>
      <c r="I1010" s="125">
        <f>G1010*H1010</f>
      </c>
      <c r="J1010" s="125">
        <f>I1010*0.1</f>
      </c>
      <c r="K1010" s="125">
        <f>SUM(I1010:J1010)</f>
      </c>
      <c r="L1010" s="175"/>
      <c r="M1010" s="87"/>
      <c r="N1010" s="87"/>
      <c r="O1010" s="87"/>
      <c r="P1010" s="87"/>
      <c r="Q1010" s="87"/>
      <c r="R1010" s="87"/>
      <c r="S1010" s="87"/>
      <c r="T1010" s="87"/>
    </row>
    <row x14ac:dyDescent="0.25" r="1011" customHeight="1" ht="17.25">
      <c r="A1011" s="178">
        <f>A1010</f>
        <v>25569.375</v>
      </c>
      <c r="B1011" s="186" t="s">
        <v>23</v>
      </c>
      <c r="C1011" s="180"/>
      <c r="D1011" s="180"/>
      <c r="E1011" s="180"/>
      <c r="F1011" s="180"/>
      <c r="G1011" s="180">
        <f>SUM(C1011:F1011)</f>
      </c>
      <c r="H1011" s="125">
        <v>6000</v>
      </c>
      <c r="I1011" s="125">
        <f>G1011*H1011</f>
      </c>
      <c r="J1011" s="125">
        <f>I1011*0.1</f>
      </c>
      <c r="K1011" s="125">
        <f>SUM(I1011:J1011)</f>
      </c>
      <c r="L1011" s="175"/>
      <c r="M1011" s="87"/>
      <c r="N1011" s="87"/>
      <c r="O1011" s="87"/>
      <c r="P1011" s="87"/>
      <c r="Q1011" s="87"/>
      <c r="R1011" s="87"/>
      <c r="S1011" s="87"/>
      <c r="T1011" s="87"/>
    </row>
    <row x14ac:dyDescent="0.25" r="1012" customHeight="1" ht="17.25">
      <c r="A1012" s="178">
        <f>A1011</f>
        <v>25569.375</v>
      </c>
      <c r="B1012" s="186" t="s">
        <v>40</v>
      </c>
      <c r="C1012" s="180"/>
      <c r="D1012" s="180"/>
      <c r="E1012" s="180"/>
      <c r="F1012" s="180"/>
      <c r="G1012" s="180">
        <f>SUM(C1012:F1012)</f>
      </c>
      <c r="H1012" s="125">
        <v>6500</v>
      </c>
      <c r="I1012" s="125">
        <f>G1012*H1012</f>
      </c>
      <c r="J1012" s="125">
        <f>I1012*0.1</f>
      </c>
      <c r="K1012" s="125">
        <f>SUM(I1012:J1012)</f>
      </c>
      <c r="L1012" s="175"/>
      <c r="M1012" s="87"/>
      <c r="N1012" s="87"/>
      <c r="O1012" s="87"/>
      <c r="P1012" s="87"/>
      <c r="Q1012" s="87"/>
      <c r="R1012" s="87"/>
      <c r="S1012" s="87"/>
      <c r="T1012" s="87"/>
    </row>
    <row x14ac:dyDescent="0.25" r="1013" customHeight="1" ht="17.25">
      <c r="A1013" s="178">
        <f>A1012</f>
        <v>25569.375</v>
      </c>
      <c r="B1013" s="186" t="s">
        <v>86</v>
      </c>
      <c r="C1013" s="180"/>
      <c r="D1013" s="180"/>
      <c r="E1013" s="180"/>
      <c r="F1013" s="180"/>
      <c r="G1013" s="180">
        <f>SUM(C1013:F1013)</f>
      </c>
      <c r="H1013" s="125">
        <v>6000</v>
      </c>
      <c r="I1013" s="125">
        <f>G1013*H1013</f>
      </c>
      <c r="J1013" s="125">
        <f>I1013*0.1</f>
      </c>
      <c r="K1013" s="125">
        <f>SUM(I1013:J1013)</f>
      </c>
      <c r="L1013" s="175"/>
      <c r="M1013" s="87"/>
      <c r="N1013" s="87"/>
      <c r="O1013" s="87"/>
      <c r="P1013" s="87"/>
      <c r="Q1013" s="87"/>
      <c r="R1013" s="87"/>
      <c r="S1013" s="87"/>
      <c r="T1013" s="87"/>
    </row>
    <row x14ac:dyDescent="0.25" r="1014" customHeight="1" ht="17.25">
      <c r="A1014" s="178">
        <f>A1013</f>
        <v>25569.375</v>
      </c>
      <c r="B1014" s="186" t="s">
        <v>152</v>
      </c>
      <c r="C1014" s="180"/>
      <c r="D1014" s="180"/>
      <c r="E1014" s="180"/>
      <c r="F1014" s="180"/>
      <c r="G1014" s="180">
        <f>SUM(C1014:F1014)</f>
      </c>
      <c r="H1014" s="125">
        <v>6000</v>
      </c>
      <c r="I1014" s="125">
        <f>G1014*H1014</f>
      </c>
      <c r="J1014" s="125">
        <f>I1014*0.1</f>
      </c>
      <c r="K1014" s="125">
        <f>SUM(I1014:J1014)</f>
      </c>
      <c r="L1014" s="175"/>
      <c r="M1014" s="87"/>
      <c r="N1014" s="87"/>
      <c r="O1014" s="87"/>
      <c r="P1014" s="87"/>
      <c r="Q1014" s="87"/>
      <c r="R1014" s="87"/>
      <c r="S1014" s="87"/>
      <c r="T1014" s="87"/>
    </row>
    <row x14ac:dyDescent="0.25" r="1015" customHeight="1" ht="17.25">
      <c r="A1015" s="178">
        <f>A1014</f>
        <v>25569.375</v>
      </c>
      <c r="B1015" s="186" t="s">
        <v>153</v>
      </c>
      <c r="C1015" s="180"/>
      <c r="D1015" s="180"/>
      <c r="E1015" s="180"/>
      <c r="F1015" s="180"/>
      <c r="G1015" s="180">
        <f>SUM(C1015:F1015)</f>
      </c>
      <c r="H1015" s="125">
        <v>6000</v>
      </c>
      <c r="I1015" s="125">
        <f>G1015*H1015</f>
      </c>
      <c r="J1015" s="125">
        <f>I1015*0.1</f>
      </c>
      <c r="K1015" s="125">
        <f>SUM(I1015:J1015)</f>
      </c>
      <c r="L1015" s="175"/>
      <c r="M1015" s="87"/>
      <c r="N1015" s="87"/>
      <c r="O1015" s="87"/>
      <c r="P1015" s="87"/>
      <c r="Q1015" s="87"/>
      <c r="R1015" s="87"/>
      <c r="S1015" s="87"/>
      <c r="T1015" s="87"/>
    </row>
    <row x14ac:dyDescent="0.25" r="1016" customHeight="1" ht="17.25">
      <c r="A1016" s="178">
        <f>A1015</f>
        <v>25569.375</v>
      </c>
      <c r="B1016" s="186" t="s">
        <v>46</v>
      </c>
      <c r="C1016" s="180"/>
      <c r="D1016" s="180"/>
      <c r="E1016" s="180"/>
      <c r="F1016" s="180"/>
      <c r="G1016" s="180">
        <f>SUM(C1016:F1016)</f>
      </c>
      <c r="H1016" s="125">
        <v>5500</v>
      </c>
      <c r="I1016" s="125">
        <f>G1016*H1016</f>
      </c>
      <c r="J1016" s="125">
        <f>I1016*0.1</f>
      </c>
      <c r="K1016" s="125">
        <f>SUM(I1016:J1016)</f>
      </c>
      <c r="L1016" s="175"/>
      <c r="M1016" s="87"/>
      <c r="N1016" s="87"/>
      <c r="O1016" s="87"/>
      <c r="P1016" s="87"/>
      <c r="Q1016" s="87"/>
      <c r="R1016" s="87"/>
      <c r="S1016" s="87"/>
      <c r="T1016" s="87"/>
    </row>
    <row x14ac:dyDescent="0.25" r="1017" customHeight="1" ht="17.25">
      <c r="A1017" s="178">
        <f>A1016</f>
        <v>25569.375</v>
      </c>
      <c r="B1017" s="186" t="s">
        <v>154</v>
      </c>
      <c r="C1017" s="180"/>
      <c r="D1017" s="180"/>
      <c r="E1017" s="180"/>
      <c r="F1017" s="180"/>
      <c r="G1017" s="180">
        <f>SUM(C1017:F1017)</f>
      </c>
      <c r="H1017" s="125">
        <v>6500</v>
      </c>
      <c r="I1017" s="125">
        <f>G1017*H1017</f>
      </c>
      <c r="J1017" s="125">
        <f>I1017*0.1</f>
      </c>
      <c r="K1017" s="125">
        <f>SUM(I1017:J1017)</f>
      </c>
      <c r="L1017" s="175"/>
      <c r="M1017" s="87"/>
      <c r="N1017" s="87"/>
      <c r="O1017" s="87"/>
      <c r="P1017" s="87"/>
      <c r="Q1017" s="87"/>
      <c r="R1017" s="87"/>
      <c r="S1017" s="87"/>
      <c r="T1017" s="87"/>
    </row>
    <row x14ac:dyDescent="0.25" r="1018" customHeight="1" ht="17.25">
      <c r="A1018" s="178">
        <f>A1017</f>
        <v>25569.375</v>
      </c>
      <c r="B1018" s="186"/>
      <c r="C1018" s="180"/>
      <c r="D1018" s="180"/>
      <c r="E1018" s="180"/>
      <c r="F1018" s="180"/>
      <c r="G1018" s="180">
        <f>SUM(C1018:F1018)</f>
      </c>
      <c r="H1018" s="125"/>
      <c r="I1018" s="125">
        <f>G1018*H1018</f>
      </c>
      <c r="J1018" s="125">
        <f>I1018*0.1</f>
      </c>
      <c r="K1018" s="125">
        <f>SUM(I1018:J1018)</f>
      </c>
      <c r="L1018" s="175"/>
      <c r="M1018" s="87"/>
      <c r="N1018" s="87"/>
      <c r="O1018" s="87"/>
      <c r="P1018" s="87"/>
      <c r="Q1018" s="87"/>
      <c r="R1018" s="87"/>
      <c r="S1018" s="87"/>
      <c r="T1018" s="87"/>
    </row>
    <row x14ac:dyDescent="0.25" r="1019" customHeight="1" ht="17.25">
      <c r="A1019" s="178">
        <f>A1018</f>
        <v>25569.375</v>
      </c>
      <c r="B1019" s="179"/>
      <c r="C1019" s="180"/>
      <c r="D1019" s="180"/>
      <c r="E1019" s="180"/>
      <c r="F1019" s="180"/>
      <c r="G1019" s="180">
        <f>SUM(C1019:F1019)</f>
      </c>
      <c r="H1019" s="125"/>
      <c r="I1019" s="125">
        <f>G1019*H1019</f>
      </c>
      <c r="J1019" s="125">
        <f>I1019*0.1</f>
      </c>
      <c r="K1019" s="125">
        <f>SUM(I1019:J1019)</f>
      </c>
      <c r="L1019" s="175"/>
      <c r="M1019" s="87"/>
      <c r="N1019" s="87"/>
      <c r="O1019" s="87"/>
      <c r="P1019" s="87"/>
      <c r="Q1019" s="87"/>
      <c r="R1019" s="87"/>
      <c r="S1019" s="87"/>
      <c r="T1019" s="87"/>
    </row>
    <row x14ac:dyDescent="0.25" r="1020" customHeight="1" ht="17.25">
      <c r="A1020" s="189">
        <f>A1019</f>
        <v>25569.375</v>
      </c>
      <c r="B1020" s="190" t="s">
        <v>155</v>
      </c>
      <c r="C1020" s="191">
        <f>SUM(C977:C1019)</f>
      </c>
      <c r="D1020" s="191">
        <f>SUM(D977:D1019)</f>
      </c>
      <c r="E1020" s="191">
        <f>SUM(E977:E1019)</f>
      </c>
      <c r="F1020" s="191">
        <f>SUM(F977:F1019)</f>
      </c>
      <c r="G1020" s="191">
        <f>SUM(G977:G1019)</f>
      </c>
      <c r="H1020" s="191"/>
      <c r="I1020" s="191">
        <f>SUM(I977:I1019)</f>
      </c>
      <c r="J1020" s="191">
        <f>I1020*0.1</f>
      </c>
      <c r="K1020" s="191">
        <f>SUM(K977:K1019)</f>
      </c>
      <c r="L1020" s="175"/>
      <c r="M1020" s="87"/>
      <c r="N1020" s="87"/>
      <c r="O1020" s="87"/>
      <c r="P1020" s="87"/>
      <c r="Q1020" s="87"/>
      <c r="R1020" s="87"/>
      <c r="S1020" s="87"/>
      <c r="T1020" s="87"/>
    </row>
    <row x14ac:dyDescent="0.25" r="1021" customHeight="1" ht="17.25">
      <c r="A1021" s="178">
        <f>A1020</f>
        <v>25569.375</v>
      </c>
      <c r="B1021" s="186" t="s">
        <v>113</v>
      </c>
      <c r="C1021" s="180"/>
      <c r="D1021" s="180"/>
      <c r="E1021" s="180"/>
      <c r="F1021" s="180"/>
      <c r="G1021" s="180">
        <f>SUM(C1021:F1021)</f>
      </c>
      <c r="H1021" s="125">
        <v>6500</v>
      </c>
      <c r="I1021" s="125">
        <f>G1021*H1021</f>
      </c>
      <c r="J1021" s="185"/>
      <c r="K1021" s="125">
        <f>SUM(I1021:J1021)</f>
      </c>
      <c r="L1021" s="175"/>
      <c r="M1021" s="87"/>
      <c r="N1021" s="87"/>
      <c r="O1021" s="87"/>
      <c r="P1021" s="87"/>
      <c r="Q1021" s="87"/>
      <c r="R1021" s="87"/>
      <c r="S1021" s="87"/>
      <c r="T1021" s="87"/>
    </row>
    <row x14ac:dyDescent="0.25" r="1022" customHeight="1" ht="17.25">
      <c r="A1022" s="178">
        <f>A1021</f>
        <v>25569.375</v>
      </c>
      <c r="B1022" s="186" t="s">
        <v>156</v>
      </c>
      <c r="C1022" s="180"/>
      <c r="D1022" s="180"/>
      <c r="E1022" s="180"/>
      <c r="F1022" s="180"/>
      <c r="G1022" s="180">
        <f>SUM(C1022:F1022)</f>
      </c>
      <c r="H1022" s="125">
        <v>6500</v>
      </c>
      <c r="I1022" s="125">
        <f>G1022*H1022</f>
      </c>
      <c r="J1022" s="185"/>
      <c r="K1022" s="125">
        <f>SUM(I1022:J1022)</f>
      </c>
      <c r="L1022" s="175"/>
      <c r="M1022" s="87"/>
      <c r="N1022" s="87"/>
      <c r="O1022" s="87"/>
      <c r="P1022" s="87"/>
      <c r="Q1022" s="87"/>
      <c r="R1022" s="87"/>
      <c r="S1022" s="87"/>
      <c r="T1022" s="87"/>
    </row>
    <row x14ac:dyDescent="0.25" r="1023" customHeight="1" ht="17.25">
      <c r="A1023" s="178">
        <f>A1022</f>
        <v>25569.375</v>
      </c>
      <c r="B1023" s="186" t="s">
        <v>112</v>
      </c>
      <c r="C1023" s="180"/>
      <c r="D1023" s="180"/>
      <c r="E1023" s="180"/>
      <c r="F1023" s="180"/>
      <c r="G1023" s="180">
        <f>SUM(C1023:F1023)</f>
      </c>
      <c r="H1023" s="125">
        <v>6900</v>
      </c>
      <c r="I1023" s="125">
        <f>G1023*H1023</f>
      </c>
      <c r="J1023" s="185"/>
      <c r="K1023" s="125">
        <f>SUM(I1023:J1023)</f>
      </c>
      <c r="L1023" s="175"/>
      <c r="M1023" s="87"/>
      <c r="N1023" s="87"/>
      <c r="O1023" s="87"/>
      <c r="P1023" s="87"/>
      <c r="Q1023" s="87"/>
      <c r="R1023" s="87"/>
      <c r="S1023" s="87"/>
      <c r="T1023" s="87"/>
    </row>
    <row x14ac:dyDescent="0.25" r="1024" customHeight="1" ht="17.25">
      <c r="A1024" s="178">
        <f>A1023</f>
        <v>25569.375</v>
      </c>
      <c r="B1024" s="179"/>
      <c r="C1024" s="180"/>
      <c r="D1024" s="180"/>
      <c r="E1024" s="180"/>
      <c r="F1024" s="180"/>
      <c r="G1024" s="180">
        <f>SUM(C1024:F1024)</f>
      </c>
      <c r="H1024" s="125"/>
      <c r="I1024" s="125">
        <f>G1024*H1024</f>
      </c>
      <c r="J1024" s="185"/>
      <c r="K1024" s="125">
        <f>SUM(I1024:J1024)</f>
      </c>
      <c r="L1024" s="175"/>
      <c r="M1024" s="87"/>
      <c r="N1024" s="87"/>
      <c r="O1024" s="87"/>
      <c r="P1024" s="87"/>
      <c r="Q1024" s="87"/>
      <c r="R1024" s="87"/>
      <c r="S1024" s="87"/>
      <c r="T1024" s="87"/>
    </row>
    <row x14ac:dyDescent="0.25" r="1025" customHeight="1" ht="17.25">
      <c r="A1025" s="178">
        <f>A1024</f>
        <v>25569.375</v>
      </c>
      <c r="B1025" s="179"/>
      <c r="C1025" s="180"/>
      <c r="D1025" s="180"/>
      <c r="E1025" s="180"/>
      <c r="F1025" s="180"/>
      <c r="G1025" s="180">
        <f>SUM(C1025:F1025)</f>
      </c>
      <c r="H1025" s="125"/>
      <c r="I1025" s="125">
        <f>G1025*H1025</f>
      </c>
      <c r="J1025" s="185"/>
      <c r="K1025" s="125">
        <f>SUM(I1025:J1025)</f>
      </c>
      <c r="L1025" s="175"/>
      <c r="M1025" s="87"/>
      <c r="N1025" s="87"/>
      <c r="O1025" s="87"/>
      <c r="P1025" s="87"/>
      <c r="Q1025" s="87"/>
      <c r="R1025" s="87"/>
      <c r="S1025" s="87"/>
      <c r="T1025" s="87"/>
    </row>
    <row x14ac:dyDescent="0.25" r="1026" customHeight="1" ht="17.25">
      <c r="A1026" s="178">
        <f>A1025</f>
        <v>25569.375</v>
      </c>
      <c r="B1026" s="179"/>
      <c r="C1026" s="180"/>
      <c r="D1026" s="180"/>
      <c r="E1026" s="180"/>
      <c r="F1026" s="180"/>
      <c r="G1026" s="180">
        <f>SUM(C1026:F1026)</f>
      </c>
      <c r="H1026" s="125"/>
      <c r="I1026" s="125">
        <f>G1026*H1026</f>
      </c>
      <c r="J1026" s="185"/>
      <c r="K1026" s="125">
        <f>SUM(I1026:J1026)</f>
      </c>
      <c r="L1026" s="175"/>
      <c r="M1026" s="87"/>
      <c r="N1026" s="87"/>
      <c r="O1026" s="87"/>
      <c r="P1026" s="87"/>
      <c r="Q1026" s="87"/>
      <c r="R1026" s="87"/>
      <c r="S1026" s="87"/>
      <c r="T1026" s="87"/>
    </row>
    <row x14ac:dyDescent="0.25" r="1027" customHeight="1" ht="17.25">
      <c r="A1027" s="178">
        <f>A1026</f>
        <v>25569.375</v>
      </c>
      <c r="B1027" s="179"/>
      <c r="C1027" s="180"/>
      <c r="D1027" s="180"/>
      <c r="E1027" s="180"/>
      <c r="F1027" s="180"/>
      <c r="G1027" s="180">
        <f>SUM(C1027:F1027)</f>
      </c>
      <c r="H1027" s="125"/>
      <c r="I1027" s="125">
        <f>G1027*H1027</f>
      </c>
      <c r="J1027" s="185"/>
      <c r="K1027" s="125">
        <f>SUM(I1027:J1027)</f>
      </c>
      <c r="L1027" s="175"/>
      <c r="M1027" s="87"/>
      <c r="N1027" s="87"/>
      <c r="O1027" s="87"/>
      <c r="P1027" s="87"/>
      <c r="Q1027" s="87"/>
      <c r="R1027" s="87"/>
      <c r="S1027" s="87"/>
      <c r="T1027" s="87"/>
    </row>
    <row x14ac:dyDescent="0.25" r="1028" customHeight="1" ht="17.25">
      <c r="A1028" s="178">
        <f>A1027</f>
        <v>25569.375</v>
      </c>
      <c r="B1028" s="179"/>
      <c r="C1028" s="180"/>
      <c r="D1028" s="180"/>
      <c r="E1028" s="180"/>
      <c r="F1028" s="180"/>
      <c r="G1028" s="180">
        <f>SUM(C1028:F1028)</f>
      </c>
      <c r="H1028" s="125"/>
      <c r="I1028" s="125">
        <f>G1028*H1028</f>
      </c>
      <c r="J1028" s="185"/>
      <c r="K1028" s="125">
        <f>SUM(I1028:J1028)</f>
      </c>
      <c r="L1028" s="175"/>
      <c r="M1028" s="87"/>
      <c r="N1028" s="87"/>
      <c r="O1028" s="87"/>
      <c r="P1028" s="87"/>
      <c r="Q1028" s="87"/>
      <c r="R1028" s="87"/>
      <c r="S1028" s="87"/>
      <c r="T1028" s="87"/>
    </row>
    <row x14ac:dyDescent="0.25" r="1029" customHeight="1" ht="17.25">
      <c r="A1029" s="189">
        <f>A1028</f>
        <v>25569.375</v>
      </c>
      <c r="B1029" s="190" t="s">
        <v>157</v>
      </c>
      <c r="C1029" s="191">
        <f>SUM(C1021:C1028)</f>
      </c>
      <c r="D1029" s="191">
        <f>SUM(D1021:D1028)</f>
      </c>
      <c r="E1029" s="191">
        <f>SUM(E1021:E1028)</f>
      </c>
      <c r="F1029" s="191">
        <f>SUM(F1021:F1028)</f>
      </c>
      <c r="G1029" s="191">
        <f>SUM(G1021:G1028)</f>
      </c>
      <c r="H1029" s="191"/>
      <c r="I1029" s="191">
        <f>SUM(I1021:I1028)</f>
      </c>
      <c r="J1029" s="191">
        <f>SUM(J1021:J1028)</f>
      </c>
      <c r="K1029" s="191">
        <f>SUM(K1021:K1028)</f>
      </c>
      <c r="L1029" s="175"/>
      <c r="M1029" s="87"/>
      <c r="N1029" s="87"/>
      <c r="O1029" s="87"/>
      <c r="P1029" s="87"/>
      <c r="Q1029" s="87"/>
      <c r="R1029" s="87"/>
      <c r="S1029" s="87"/>
      <c r="T1029" s="87"/>
    </row>
    <row x14ac:dyDescent="0.25" r="1030" customHeight="1" ht="17.25" hidden="1">
      <c r="A1030" s="172" t="s">
        <v>128</v>
      </c>
      <c r="B1030" s="173" t="s">
        <v>2</v>
      </c>
      <c r="C1030" s="174" t="s">
        <v>129</v>
      </c>
      <c r="D1030" s="174" t="s">
        <v>130</v>
      </c>
      <c r="E1030" s="174" t="s">
        <v>131</v>
      </c>
      <c r="F1030" s="174" t="s">
        <v>132</v>
      </c>
      <c r="G1030" s="174" t="s">
        <v>133</v>
      </c>
      <c r="H1030" s="174" t="s">
        <v>7</v>
      </c>
      <c r="I1030" s="174" t="s">
        <v>134</v>
      </c>
      <c r="J1030" s="174" t="s">
        <v>90</v>
      </c>
      <c r="K1030" s="174" t="s">
        <v>135</v>
      </c>
      <c r="L1030" s="175"/>
      <c r="M1030" s="87"/>
      <c r="N1030" s="87"/>
      <c r="O1030" s="87"/>
      <c r="P1030" s="87"/>
      <c r="Q1030" s="87"/>
      <c r="R1030" s="87"/>
      <c r="S1030" s="87"/>
      <c r="T1030" s="87"/>
    </row>
    <row x14ac:dyDescent="0.25" r="1031" customHeight="1" ht="17.25">
      <c r="A1031" s="178">
        <f>A1029+1</f>
        <v>25569.375</v>
      </c>
      <c r="B1031" s="179" t="s">
        <v>137</v>
      </c>
      <c r="C1031" s="180"/>
      <c r="D1031" s="181"/>
      <c r="E1031" s="180"/>
      <c r="F1031" s="180"/>
      <c r="G1031" s="180">
        <f>SUM(C1031:F1031)</f>
      </c>
      <c r="H1031" s="182">
        <v>4500</v>
      </c>
      <c r="I1031" s="125">
        <f>G1031*H1031</f>
      </c>
      <c r="J1031" s="125">
        <f>I1031*0.1</f>
      </c>
      <c r="K1031" s="125">
        <f>SUM(I1031:J1031)</f>
      </c>
      <c r="L1031" s="175"/>
      <c r="M1031" s="87"/>
      <c r="N1031" s="87"/>
      <c r="O1031" s="87"/>
      <c r="P1031" s="87"/>
      <c r="Q1031" s="87"/>
      <c r="R1031" s="87"/>
      <c r="S1031" s="87"/>
      <c r="T1031" s="87"/>
    </row>
    <row x14ac:dyDescent="0.25" r="1032" customHeight="1" ht="17.25">
      <c r="A1032" s="178">
        <f>A1031</f>
        <v>25569.375</v>
      </c>
      <c r="B1032" s="179" t="s">
        <v>13</v>
      </c>
      <c r="C1032" s="180"/>
      <c r="D1032" s="180"/>
      <c r="E1032" s="180"/>
      <c r="F1032" s="180"/>
      <c r="G1032" s="180">
        <f>SUM(C1032:F1032)</f>
      </c>
      <c r="H1032" s="182">
        <v>6000</v>
      </c>
      <c r="I1032" s="125">
        <f>G1032*H1032</f>
      </c>
      <c r="J1032" s="125">
        <f>I1032*0.1</f>
      </c>
      <c r="K1032" s="125">
        <f>SUM(I1032:J1032)</f>
      </c>
      <c r="L1032" s="175"/>
      <c r="M1032" s="87"/>
      <c r="N1032" s="87"/>
      <c r="O1032" s="87"/>
      <c r="P1032" s="87"/>
      <c r="Q1032" s="87"/>
      <c r="R1032" s="87"/>
      <c r="S1032" s="87"/>
      <c r="T1032" s="87"/>
    </row>
    <row x14ac:dyDescent="0.25" r="1033" customHeight="1" ht="17.25">
      <c r="A1033" s="178">
        <f>A1032</f>
        <v>25569.375</v>
      </c>
      <c r="B1033" s="179" t="s">
        <v>58</v>
      </c>
      <c r="C1033" s="183"/>
      <c r="D1033" s="180"/>
      <c r="E1033" s="180"/>
      <c r="F1033" s="180"/>
      <c r="G1033" s="180">
        <f>SUM(C1033:F1033)</f>
      </c>
      <c r="H1033" s="182">
        <v>5500</v>
      </c>
      <c r="I1033" s="125">
        <f>G1033*H1033</f>
      </c>
      <c r="J1033" s="125">
        <f>I1033*0.1</f>
      </c>
      <c r="K1033" s="125">
        <f>SUM(I1033:J1033)</f>
      </c>
      <c r="L1033" s="175"/>
      <c r="M1033" s="87"/>
      <c r="N1033" s="87"/>
      <c r="O1033" s="87"/>
      <c r="P1033" s="87"/>
      <c r="Q1033" s="87"/>
      <c r="R1033" s="87"/>
      <c r="S1033" s="87"/>
      <c r="T1033" s="87"/>
    </row>
    <row x14ac:dyDescent="0.25" r="1034" customHeight="1" ht="17.25">
      <c r="A1034" s="178">
        <f>A1033</f>
        <v>25569.375</v>
      </c>
      <c r="B1034" s="179" t="s">
        <v>147</v>
      </c>
      <c r="C1034" s="183"/>
      <c r="D1034" s="180"/>
      <c r="E1034" s="180"/>
      <c r="F1034" s="180"/>
      <c r="G1034" s="180">
        <f>SUM(C1034:F1034)</f>
      </c>
      <c r="H1034" s="182">
        <v>5000</v>
      </c>
      <c r="I1034" s="125">
        <f>G1034*H1034</f>
      </c>
      <c r="J1034" s="125">
        <f>I1034*0.1</f>
      </c>
      <c r="K1034" s="125">
        <f>SUM(I1034:J1034)</f>
      </c>
      <c r="L1034" s="175"/>
      <c r="M1034" s="87"/>
      <c r="N1034" s="87"/>
      <c r="O1034" s="87"/>
      <c r="P1034" s="87"/>
      <c r="Q1034" s="87"/>
      <c r="R1034" s="87"/>
      <c r="S1034" s="87"/>
      <c r="T1034" s="87"/>
    </row>
    <row x14ac:dyDescent="0.25" r="1035" customHeight="1" ht="17.25">
      <c r="A1035" s="178">
        <f>A1034</f>
        <v>25569.375</v>
      </c>
      <c r="B1035" s="179" t="s">
        <v>27</v>
      </c>
      <c r="C1035" s="180"/>
      <c r="D1035" s="180"/>
      <c r="E1035" s="180"/>
      <c r="F1035" s="180"/>
      <c r="G1035" s="180">
        <f>SUM(C1035:F1035)</f>
      </c>
      <c r="H1035" s="182">
        <v>5500</v>
      </c>
      <c r="I1035" s="125">
        <f>G1035*H1035</f>
      </c>
      <c r="J1035" s="125">
        <f>I1035*0.1</f>
      </c>
      <c r="K1035" s="125">
        <f>SUM(I1035:J1035)</f>
      </c>
      <c r="L1035" s="175"/>
      <c r="M1035" s="87"/>
      <c r="N1035" s="87"/>
      <c r="O1035" s="87"/>
      <c r="P1035" s="87"/>
      <c r="Q1035" s="87"/>
      <c r="R1035" s="87"/>
      <c r="S1035" s="87"/>
      <c r="T1035" s="87"/>
    </row>
    <row x14ac:dyDescent="0.25" r="1036" customHeight="1" ht="17.25">
      <c r="A1036" s="178">
        <f>A1035</f>
        <v>25569.375</v>
      </c>
      <c r="B1036" s="179" t="s">
        <v>20</v>
      </c>
      <c r="C1036" s="180"/>
      <c r="D1036" s="180"/>
      <c r="E1036" s="180"/>
      <c r="F1036" s="180"/>
      <c r="G1036" s="180">
        <f>SUM(C1036:F1036)</f>
      </c>
      <c r="H1036" s="182">
        <v>5500</v>
      </c>
      <c r="I1036" s="125">
        <f>G1036*H1036</f>
      </c>
      <c r="J1036" s="125">
        <f>I1036*0.1</f>
      </c>
      <c r="K1036" s="125">
        <f>SUM(I1036:J1036)</f>
      </c>
      <c r="L1036" s="175"/>
      <c r="M1036" s="87"/>
      <c r="N1036" s="87"/>
      <c r="O1036" s="87"/>
      <c r="P1036" s="87"/>
      <c r="Q1036" s="87"/>
      <c r="R1036" s="87"/>
      <c r="S1036" s="87"/>
      <c r="T1036" s="87"/>
    </row>
    <row x14ac:dyDescent="0.25" r="1037" customHeight="1" ht="17.25">
      <c r="A1037" s="178">
        <f>A1036</f>
        <v>25569.375</v>
      </c>
      <c r="B1037" s="179" t="s">
        <v>31</v>
      </c>
      <c r="C1037" s="180"/>
      <c r="D1037" s="180"/>
      <c r="E1037" s="180"/>
      <c r="F1037" s="180"/>
      <c r="G1037" s="180">
        <f>SUM(C1037:F1037)</f>
      </c>
      <c r="H1037" s="182">
        <v>6000</v>
      </c>
      <c r="I1037" s="125">
        <f>G1037*H1037</f>
      </c>
      <c r="J1037" s="125">
        <f>I1037*0.1</f>
      </c>
      <c r="K1037" s="125">
        <f>SUM(I1037:J1037)</f>
      </c>
      <c r="L1037" s="175"/>
      <c r="M1037" s="87"/>
      <c r="N1037" s="87"/>
      <c r="O1037" s="87"/>
      <c r="P1037" s="87"/>
      <c r="Q1037" s="87"/>
      <c r="R1037" s="87"/>
      <c r="S1037" s="87"/>
      <c r="T1037" s="87"/>
    </row>
    <row x14ac:dyDescent="0.25" r="1038" customHeight="1" ht="17.25">
      <c r="A1038" s="178">
        <f>A1037</f>
        <v>25569.375</v>
      </c>
      <c r="B1038" s="179" t="s">
        <v>71</v>
      </c>
      <c r="C1038" s="180"/>
      <c r="D1038" s="180"/>
      <c r="E1038" s="180"/>
      <c r="F1038" s="180"/>
      <c r="G1038" s="180">
        <f>SUM(C1038:F1038)</f>
      </c>
      <c r="H1038" s="182">
        <v>6000</v>
      </c>
      <c r="I1038" s="125">
        <f>G1038*H1038</f>
      </c>
      <c r="J1038" s="125">
        <f>I1038*0.1</f>
      </c>
      <c r="K1038" s="125">
        <f>SUM(I1038:J1038)</f>
      </c>
      <c r="L1038" s="175"/>
      <c r="M1038" s="87"/>
      <c r="N1038" s="87"/>
      <c r="O1038" s="87"/>
      <c r="P1038" s="87"/>
      <c r="Q1038" s="87"/>
      <c r="R1038" s="87"/>
      <c r="S1038" s="87"/>
      <c r="T1038" s="87"/>
    </row>
    <row x14ac:dyDescent="0.25" r="1039" customHeight="1" ht="17.25">
      <c r="A1039" s="178">
        <f>A1038</f>
        <v>25569.375</v>
      </c>
      <c r="B1039" s="184" t="s">
        <v>49</v>
      </c>
      <c r="C1039" s="180"/>
      <c r="D1039" s="180"/>
      <c r="E1039" s="180"/>
      <c r="F1039" s="180"/>
      <c r="G1039" s="180">
        <f>SUM(C1039:F1039)</f>
      </c>
      <c r="H1039" s="182">
        <v>6000</v>
      </c>
      <c r="I1039" s="125">
        <f>G1039*H1039</f>
      </c>
      <c r="J1039" s="125">
        <f>I1039*0.1</f>
      </c>
      <c r="K1039" s="125">
        <f>SUM(I1039:J1039)</f>
      </c>
      <c r="L1039" s="175"/>
      <c r="M1039" s="87"/>
      <c r="N1039" s="87"/>
      <c r="O1039" s="87"/>
      <c r="P1039" s="87"/>
      <c r="Q1039" s="87"/>
      <c r="R1039" s="87"/>
      <c r="S1039" s="87"/>
      <c r="T1039" s="87"/>
    </row>
    <row x14ac:dyDescent="0.25" r="1040" customHeight="1" ht="17.25">
      <c r="A1040" s="178">
        <f>A1039</f>
        <v>25569.375</v>
      </c>
      <c r="B1040" s="179" t="s">
        <v>9</v>
      </c>
      <c r="C1040" s="180"/>
      <c r="D1040" s="180"/>
      <c r="E1040" s="180"/>
      <c r="F1040" s="180"/>
      <c r="G1040" s="180">
        <f>SUM(C1040:F1040)</f>
      </c>
      <c r="H1040" s="182">
        <v>6000</v>
      </c>
      <c r="I1040" s="125">
        <f>G1040*H1040</f>
      </c>
      <c r="J1040" s="125">
        <f>I1040*0.1</f>
      </c>
      <c r="K1040" s="125">
        <f>SUM(I1040:J1040)</f>
      </c>
      <c r="L1040" s="175"/>
      <c r="M1040" s="87"/>
      <c r="N1040" s="87"/>
      <c r="O1040" s="87"/>
      <c r="P1040" s="87"/>
      <c r="Q1040" s="87"/>
      <c r="R1040" s="87"/>
      <c r="S1040" s="87"/>
      <c r="T1040" s="87"/>
    </row>
    <row x14ac:dyDescent="0.25" r="1041" customHeight="1" ht="17.25">
      <c r="A1041" s="178">
        <f>A1040</f>
        <v>25569.375</v>
      </c>
      <c r="B1041" s="179" t="s">
        <v>55</v>
      </c>
      <c r="C1041" s="180"/>
      <c r="D1041" s="180"/>
      <c r="E1041" s="180"/>
      <c r="F1041" s="180"/>
      <c r="G1041" s="180">
        <f>SUM(C1041:F1041)</f>
      </c>
      <c r="H1041" s="182">
        <v>6500</v>
      </c>
      <c r="I1041" s="125">
        <f>G1041*H1041</f>
      </c>
      <c r="J1041" s="125">
        <f>I1041*0.1</f>
      </c>
      <c r="K1041" s="125">
        <f>SUM(I1041:J1041)</f>
      </c>
      <c r="L1041" s="175"/>
      <c r="M1041" s="87"/>
      <c r="N1041" s="87"/>
      <c r="O1041" s="87"/>
      <c r="P1041" s="87"/>
      <c r="Q1041" s="87"/>
      <c r="R1041" s="87"/>
      <c r="S1041" s="87"/>
      <c r="T1041" s="87"/>
    </row>
    <row x14ac:dyDescent="0.25" r="1042" customHeight="1" ht="17.25">
      <c r="A1042" s="178">
        <f>A1041</f>
        <v>25569.375</v>
      </c>
      <c r="B1042" s="179" t="s">
        <v>80</v>
      </c>
      <c r="C1042" s="180"/>
      <c r="D1042" s="180"/>
      <c r="E1042" s="180"/>
      <c r="F1042" s="180"/>
      <c r="G1042" s="180">
        <f>SUM(C1042:F1042)</f>
      </c>
      <c r="H1042" s="182">
        <v>6000</v>
      </c>
      <c r="I1042" s="125">
        <f>G1042*H1042</f>
      </c>
      <c r="J1042" s="185"/>
      <c r="K1042" s="125">
        <f>SUM(I1042:J1042)</f>
      </c>
      <c r="L1042" s="175"/>
      <c r="M1042" s="87"/>
      <c r="N1042" s="87"/>
      <c r="O1042" s="87"/>
      <c r="P1042" s="87"/>
      <c r="Q1042" s="87"/>
      <c r="R1042" s="87"/>
      <c r="S1042" s="87"/>
      <c r="T1042" s="87"/>
    </row>
    <row x14ac:dyDescent="0.25" r="1043" customHeight="1" ht="17.25">
      <c r="A1043" s="178">
        <f>A1042</f>
        <v>25569.375</v>
      </c>
      <c r="B1043" s="179" t="s">
        <v>67</v>
      </c>
      <c r="C1043" s="180"/>
      <c r="D1043" s="180"/>
      <c r="E1043" s="180"/>
      <c r="F1043" s="180"/>
      <c r="G1043" s="180">
        <f>SUM(C1043:F1043)</f>
      </c>
      <c r="H1043" s="182">
        <v>5500</v>
      </c>
      <c r="I1043" s="125">
        <f>G1043*H1043</f>
      </c>
      <c r="J1043" s="125">
        <f>I1043*0.1</f>
      </c>
      <c r="K1043" s="125">
        <f>SUM(I1043:J1043)</f>
      </c>
      <c r="L1043" s="175"/>
      <c r="M1043" s="87"/>
      <c r="N1043" s="87"/>
      <c r="O1043" s="87"/>
      <c r="P1043" s="87"/>
      <c r="Q1043" s="87"/>
      <c r="R1043" s="87"/>
      <c r="S1043" s="87"/>
      <c r="T1043" s="87"/>
    </row>
    <row x14ac:dyDescent="0.25" r="1044" customHeight="1" ht="17.25">
      <c r="A1044" s="178">
        <f>A1043</f>
        <v>25569.375</v>
      </c>
      <c r="B1044" s="186" t="s">
        <v>74</v>
      </c>
      <c r="C1044" s="180"/>
      <c r="D1044" s="180"/>
      <c r="E1044" s="180"/>
      <c r="F1044" s="180"/>
      <c r="G1044" s="180">
        <f>SUM(C1044:F1044)</f>
      </c>
      <c r="H1044" s="187">
        <v>5000</v>
      </c>
      <c r="I1044" s="125">
        <f>G1044*H1044</f>
      </c>
      <c r="J1044" s="125">
        <f>I1044*0.1</f>
      </c>
      <c r="K1044" s="125">
        <f>SUM(I1044:J1044)</f>
      </c>
      <c r="L1044" s="175"/>
      <c r="M1044" s="87"/>
      <c r="N1044" s="87"/>
      <c r="O1044" s="87"/>
      <c r="P1044" s="87"/>
      <c r="Q1044" s="87"/>
      <c r="R1044" s="87"/>
      <c r="S1044" s="87"/>
      <c r="T1044" s="87"/>
    </row>
    <row x14ac:dyDescent="0.25" r="1045" customHeight="1" ht="17.25">
      <c r="A1045" s="178">
        <f>A1044</f>
        <v>25569.375</v>
      </c>
      <c r="B1045" s="179" t="s">
        <v>11</v>
      </c>
      <c r="C1045" s="180"/>
      <c r="D1045" s="180"/>
      <c r="E1045" s="180"/>
      <c r="F1045" s="180"/>
      <c r="G1045" s="180">
        <f>SUM(C1045:F1045)</f>
      </c>
      <c r="H1045" s="182">
        <v>6000</v>
      </c>
      <c r="I1045" s="125">
        <f>G1045*H1045</f>
      </c>
      <c r="J1045" s="125">
        <f>I1045*0.1</f>
      </c>
      <c r="K1045" s="125">
        <f>SUM(I1045:J1045)</f>
      </c>
      <c r="L1045" s="175"/>
      <c r="M1045" s="87"/>
      <c r="N1045" s="87"/>
      <c r="O1045" s="87"/>
      <c r="P1045" s="87"/>
      <c r="Q1045" s="87"/>
      <c r="R1045" s="87"/>
      <c r="S1045" s="87"/>
      <c r="T1045" s="87"/>
    </row>
    <row x14ac:dyDescent="0.25" r="1046" customHeight="1" ht="17.25">
      <c r="A1046" s="178">
        <f>A1045</f>
        <v>25569.375</v>
      </c>
      <c r="B1046" s="179" t="s">
        <v>22</v>
      </c>
      <c r="C1046" s="180"/>
      <c r="D1046" s="180"/>
      <c r="E1046" s="180"/>
      <c r="F1046" s="180"/>
      <c r="G1046" s="180">
        <f>SUM(C1046:F1046)</f>
      </c>
      <c r="H1046" s="182">
        <v>4800</v>
      </c>
      <c r="I1046" s="125">
        <f>G1046*H1046</f>
      </c>
      <c r="J1046" s="125">
        <f>I1046*0.1</f>
      </c>
      <c r="K1046" s="125">
        <f>SUM(I1046:J1046)</f>
      </c>
      <c r="L1046" s="175"/>
      <c r="M1046" s="87"/>
      <c r="N1046" s="87"/>
      <c r="O1046" s="87"/>
      <c r="P1046" s="87"/>
      <c r="Q1046" s="87"/>
      <c r="R1046" s="87"/>
      <c r="S1046" s="87"/>
      <c r="T1046" s="87"/>
    </row>
    <row x14ac:dyDescent="0.25" r="1047" customHeight="1" ht="17.25">
      <c r="A1047" s="178">
        <f>A1046</f>
        <v>25569.375</v>
      </c>
      <c r="B1047" s="186" t="s">
        <v>84</v>
      </c>
      <c r="C1047" s="180"/>
      <c r="D1047" s="180"/>
      <c r="E1047" s="180"/>
      <c r="F1047" s="180"/>
      <c r="G1047" s="180">
        <f>SUM(C1047:F1047)</f>
      </c>
      <c r="H1047" s="182">
        <v>4800</v>
      </c>
      <c r="I1047" s="125">
        <f>G1047*H1047</f>
      </c>
      <c r="J1047" s="125">
        <f>I1047*0.1</f>
      </c>
      <c r="K1047" s="125">
        <f>SUM(I1047:J1047)</f>
      </c>
      <c r="L1047" s="175"/>
      <c r="M1047" s="87"/>
      <c r="N1047" s="87"/>
      <c r="O1047" s="87"/>
      <c r="P1047" s="87"/>
      <c r="Q1047" s="87"/>
      <c r="R1047" s="87"/>
      <c r="S1047" s="87"/>
      <c r="T1047" s="87"/>
    </row>
    <row x14ac:dyDescent="0.25" r="1048" customHeight="1" ht="17.25">
      <c r="A1048" s="178">
        <f>A1047</f>
        <v>25569.375</v>
      </c>
      <c r="B1048" s="179" t="s">
        <v>17</v>
      </c>
      <c r="C1048" s="180"/>
      <c r="D1048" s="180"/>
      <c r="E1048" s="180"/>
      <c r="F1048" s="180"/>
      <c r="G1048" s="180">
        <f>SUM(C1048:F1048)</f>
      </c>
      <c r="H1048" s="182">
        <v>6500</v>
      </c>
      <c r="I1048" s="125">
        <f>G1048*H1048</f>
      </c>
      <c r="J1048" s="125">
        <f>I1048*0.1</f>
      </c>
      <c r="K1048" s="125">
        <f>SUM(I1048:J1048)</f>
      </c>
      <c r="L1048" s="175"/>
      <c r="M1048" s="87"/>
      <c r="N1048" s="87"/>
      <c r="O1048" s="87"/>
      <c r="P1048" s="87"/>
      <c r="Q1048" s="87"/>
      <c r="R1048" s="87"/>
      <c r="S1048" s="87"/>
      <c r="T1048" s="87"/>
    </row>
    <row x14ac:dyDescent="0.25" r="1049" customHeight="1" ht="17.25">
      <c r="A1049" s="178">
        <f>A1048</f>
        <v>25569.375</v>
      </c>
      <c r="B1049" s="186" t="s">
        <v>148</v>
      </c>
      <c r="C1049" s="180"/>
      <c r="D1049" s="180"/>
      <c r="E1049" s="180"/>
      <c r="F1049" s="180"/>
      <c r="G1049" s="180">
        <f>SUM(C1049:F1049)</f>
      </c>
      <c r="H1049" s="182">
        <v>6000</v>
      </c>
      <c r="I1049" s="125">
        <f>G1049*H1049</f>
      </c>
      <c r="J1049" s="125">
        <f>I1049*0.1</f>
      </c>
      <c r="K1049" s="125">
        <f>SUM(I1049:J1049)</f>
      </c>
      <c r="L1049" s="175"/>
      <c r="M1049" s="87"/>
      <c r="N1049" s="87"/>
      <c r="O1049" s="87"/>
      <c r="P1049" s="87"/>
      <c r="Q1049" s="87"/>
      <c r="R1049" s="87"/>
      <c r="S1049" s="87"/>
      <c r="T1049" s="87"/>
    </row>
    <row x14ac:dyDescent="0.25" r="1050" customHeight="1" ht="17.25">
      <c r="A1050" s="178">
        <f>A1049</f>
        <v>25569.375</v>
      </c>
      <c r="B1050" s="179" t="s">
        <v>29</v>
      </c>
      <c r="C1050" s="188"/>
      <c r="D1050" s="180"/>
      <c r="E1050" s="180"/>
      <c r="F1050" s="180"/>
      <c r="G1050" s="180">
        <f>SUM(C1050:F1050)</f>
      </c>
      <c r="H1050" s="182">
        <v>5500</v>
      </c>
      <c r="I1050" s="125">
        <f>G1050*H1050</f>
      </c>
      <c r="J1050" s="125">
        <f>I1050*0.1</f>
      </c>
      <c r="K1050" s="125">
        <f>SUM(I1050:J1050)</f>
      </c>
      <c r="L1050" s="175"/>
      <c r="M1050" s="87"/>
      <c r="N1050" s="87"/>
      <c r="O1050" s="87"/>
      <c r="P1050" s="87"/>
      <c r="Q1050" s="87"/>
      <c r="R1050" s="87"/>
      <c r="S1050" s="87"/>
      <c r="T1050" s="87"/>
    </row>
    <row x14ac:dyDescent="0.25" r="1051" customHeight="1" ht="17.25">
      <c r="A1051" s="178">
        <f>A1050</f>
        <v>25569.375</v>
      </c>
      <c r="B1051" s="179" t="s">
        <v>15</v>
      </c>
      <c r="C1051" s="180"/>
      <c r="D1051" s="180"/>
      <c r="E1051" s="180"/>
      <c r="F1051" s="180"/>
      <c r="G1051" s="180">
        <f>SUM(C1051:F1051)</f>
      </c>
      <c r="H1051" s="182">
        <v>4800</v>
      </c>
      <c r="I1051" s="125">
        <f>G1051*H1051</f>
      </c>
      <c r="J1051" s="125">
        <f>I1051*0.1</f>
      </c>
      <c r="K1051" s="125">
        <f>SUM(I1051:J1051)</f>
      </c>
      <c r="L1051" s="175"/>
      <c r="M1051" s="87"/>
      <c r="N1051" s="87"/>
      <c r="O1051" s="87"/>
      <c r="P1051" s="87"/>
      <c r="Q1051" s="87"/>
      <c r="R1051" s="87"/>
      <c r="S1051" s="87"/>
      <c r="T1051" s="87"/>
    </row>
    <row x14ac:dyDescent="0.25" r="1052" customHeight="1" ht="17.25">
      <c r="A1052" s="178">
        <f>A1051</f>
        <v>25569.375</v>
      </c>
      <c r="B1052" s="179" t="s">
        <v>21</v>
      </c>
      <c r="C1052" s="188"/>
      <c r="D1052" s="180"/>
      <c r="E1052" s="180"/>
      <c r="F1052" s="180"/>
      <c r="G1052" s="180">
        <f>SUM(C1052:F1052)</f>
      </c>
      <c r="H1052" s="182">
        <v>5500</v>
      </c>
      <c r="I1052" s="125">
        <f>G1052*H1052</f>
      </c>
      <c r="J1052" s="125">
        <f>I1052*0.1</f>
      </c>
      <c r="K1052" s="125">
        <f>SUM(I1052:J1052)</f>
      </c>
      <c r="L1052" s="175"/>
      <c r="M1052" s="87"/>
      <c r="N1052" s="87"/>
      <c r="O1052" s="87"/>
      <c r="P1052" s="87"/>
      <c r="Q1052" s="87"/>
      <c r="R1052" s="87"/>
      <c r="S1052" s="87"/>
      <c r="T1052" s="87"/>
    </row>
    <row x14ac:dyDescent="0.25" r="1053" customHeight="1" ht="17.25">
      <c r="A1053" s="178">
        <f>A1052</f>
        <v>25569.375</v>
      </c>
      <c r="B1053" s="179" t="s">
        <v>52</v>
      </c>
      <c r="C1053" s="180"/>
      <c r="D1053" s="180"/>
      <c r="E1053" s="180"/>
      <c r="F1053" s="180"/>
      <c r="G1053" s="180">
        <f>SUM(C1053:F1053)</f>
      </c>
      <c r="H1053" s="182">
        <v>5500</v>
      </c>
      <c r="I1053" s="125">
        <f>G1053*H1053</f>
      </c>
      <c r="J1053" s="125">
        <f>I1053*0.1</f>
      </c>
      <c r="K1053" s="125">
        <f>SUM(I1053:J1053)</f>
      </c>
      <c r="L1053" s="175"/>
      <c r="M1053" s="87"/>
      <c r="N1053" s="87"/>
      <c r="O1053" s="87"/>
      <c r="P1053" s="87"/>
      <c r="Q1053" s="87"/>
      <c r="R1053" s="87"/>
      <c r="S1053" s="87"/>
      <c r="T1053" s="87"/>
    </row>
    <row x14ac:dyDescent="0.25" r="1054" customHeight="1" ht="17.25">
      <c r="A1054" s="178">
        <f>A1053</f>
        <v>25569.375</v>
      </c>
      <c r="B1054" s="186" t="s">
        <v>61</v>
      </c>
      <c r="C1054" s="180"/>
      <c r="D1054" s="180"/>
      <c r="E1054" s="180"/>
      <c r="F1054" s="180"/>
      <c r="G1054" s="180">
        <f>SUM(C1054:F1054)</f>
      </c>
      <c r="H1054" s="182">
        <v>5500</v>
      </c>
      <c r="I1054" s="125">
        <f>G1054*H1054</f>
      </c>
      <c r="J1054" s="125">
        <f>I1054*0.1</f>
      </c>
      <c r="K1054" s="125">
        <f>SUM(I1054:J1054)</f>
      </c>
      <c r="L1054" s="175"/>
      <c r="M1054" s="87"/>
      <c r="N1054" s="87"/>
      <c r="O1054" s="87"/>
      <c r="P1054" s="87"/>
      <c r="Q1054" s="87"/>
      <c r="R1054" s="87"/>
      <c r="S1054" s="87"/>
      <c r="T1054" s="87"/>
    </row>
    <row x14ac:dyDescent="0.25" r="1055" customHeight="1" ht="17.25">
      <c r="A1055" s="178">
        <f>A1054</f>
        <v>25569.375</v>
      </c>
      <c r="B1055" s="179" t="s">
        <v>33</v>
      </c>
      <c r="C1055" s="180"/>
      <c r="D1055" s="180"/>
      <c r="E1055" s="180"/>
      <c r="F1055" s="180"/>
      <c r="G1055" s="180">
        <f>SUM(C1055:F1055)</f>
      </c>
      <c r="H1055" s="182">
        <v>5500</v>
      </c>
      <c r="I1055" s="125">
        <f>G1055*H1055</f>
      </c>
      <c r="J1055" s="125">
        <f>I1055*0.1</f>
      </c>
      <c r="K1055" s="125">
        <f>SUM(I1055:J1055)</f>
      </c>
      <c r="L1055" s="175"/>
      <c r="M1055" s="87"/>
      <c r="N1055" s="87"/>
      <c r="O1055" s="87"/>
      <c r="P1055" s="87"/>
      <c r="Q1055" s="87"/>
      <c r="R1055" s="87"/>
      <c r="S1055" s="87"/>
      <c r="T1055" s="87"/>
    </row>
    <row x14ac:dyDescent="0.25" r="1056" customHeight="1" ht="17.25">
      <c r="A1056" s="178">
        <f>A1055</f>
        <v>25569.375</v>
      </c>
      <c r="B1056" s="186" t="s">
        <v>37</v>
      </c>
      <c r="C1056" s="180"/>
      <c r="D1056" s="180"/>
      <c r="E1056" s="180"/>
      <c r="F1056" s="180"/>
      <c r="G1056" s="180">
        <f>SUM(C1056:F1056)</f>
      </c>
      <c r="H1056" s="182">
        <v>6500</v>
      </c>
      <c r="I1056" s="125">
        <f>G1056*H1056</f>
      </c>
      <c r="J1056" s="125">
        <f>I1056*0.1</f>
      </c>
      <c r="K1056" s="125">
        <f>SUM(I1056:J1056)</f>
      </c>
      <c r="L1056" s="175"/>
      <c r="M1056" s="87"/>
      <c r="N1056" s="87"/>
      <c r="O1056" s="87"/>
      <c r="P1056" s="87"/>
      <c r="Q1056" s="87"/>
      <c r="R1056" s="87"/>
      <c r="S1056" s="87"/>
      <c r="T1056" s="87"/>
    </row>
    <row x14ac:dyDescent="0.25" r="1057" customHeight="1" ht="17.25">
      <c r="A1057" s="178">
        <f>A1056</f>
        <v>25569.375</v>
      </c>
      <c r="B1057" s="186" t="s">
        <v>64</v>
      </c>
      <c r="C1057" s="180"/>
      <c r="D1057" s="180"/>
      <c r="E1057" s="180"/>
      <c r="F1057" s="180"/>
      <c r="G1057" s="180">
        <f>SUM(C1057:F1057)</f>
      </c>
      <c r="H1057" s="182">
        <v>5500</v>
      </c>
      <c r="I1057" s="125">
        <f>G1057*H1057</f>
      </c>
      <c r="J1057" s="125">
        <f>I1057*0.1</f>
      </c>
      <c r="K1057" s="125">
        <f>SUM(I1057:J1057)</f>
      </c>
      <c r="L1057" s="175"/>
      <c r="M1057" s="87"/>
      <c r="N1057" s="87"/>
      <c r="O1057" s="87"/>
      <c r="P1057" s="87"/>
      <c r="Q1057" s="87"/>
      <c r="R1057" s="87"/>
      <c r="S1057" s="87"/>
      <c r="T1057" s="87"/>
    </row>
    <row x14ac:dyDescent="0.25" r="1058" customHeight="1" ht="17.25">
      <c r="A1058" s="178">
        <f>A1057</f>
        <v>25569.375</v>
      </c>
      <c r="B1058" s="179" t="s">
        <v>25</v>
      </c>
      <c r="C1058" s="180"/>
      <c r="D1058" s="180"/>
      <c r="E1058" s="180"/>
      <c r="F1058" s="180"/>
      <c r="G1058" s="180">
        <f>SUM(C1058:F1058)</f>
      </c>
      <c r="H1058" s="182">
        <v>6000</v>
      </c>
      <c r="I1058" s="125">
        <f>G1058*H1058</f>
      </c>
      <c r="J1058" s="125">
        <f>I1058*0.1</f>
      </c>
      <c r="K1058" s="125">
        <f>SUM(I1058:J1058)</f>
      </c>
      <c r="L1058" s="175"/>
      <c r="M1058" s="87"/>
      <c r="N1058" s="87"/>
      <c r="O1058" s="87"/>
      <c r="P1058" s="87"/>
      <c r="Q1058" s="87"/>
      <c r="R1058" s="87"/>
      <c r="S1058" s="87"/>
      <c r="T1058" s="87"/>
    </row>
    <row x14ac:dyDescent="0.25" r="1059" customHeight="1" ht="17.25">
      <c r="A1059" s="178">
        <f>A1058</f>
        <v>25569.375</v>
      </c>
      <c r="B1059" s="186" t="s">
        <v>76</v>
      </c>
      <c r="C1059" s="188"/>
      <c r="D1059" s="180"/>
      <c r="E1059" s="180"/>
      <c r="F1059" s="180"/>
      <c r="G1059" s="180">
        <f>SUM(C1059:F1059)</f>
      </c>
      <c r="H1059" s="125">
        <v>6000</v>
      </c>
      <c r="I1059" s="125">
        <f>G1059*H1059</f>
      </c>
      <c r="J1059" s="125">
        <f>I1059*0.1</f>
      </c>
      <c r="K1059" s="125">
        <f>SUM(I1059:J1059)</f>
      </c>
      <c r="L1059" s="175"/>
      <c r="M1059" s="87"/>
      <c r="N1059" s="87"/>
      <c r="O1059" s="87"/>
      <c r="P1059" s="87"/>
      <c r="Q1059" s="87"/>
      <c r="R1059" s="87"/>
      <c r="S1059" s="87"/>
      <c r="T1059" s="87"/>
    </row>
    <row x14ac:dyDescent="0.25" r="1060" customHeight="1" ht="17.25">
      <c r="A1060" s="178">
        <f>A1059</f>
        <v>25569.375</v>
      </c>
      <c r="B1060" s="186" t="s">
        <v>149</v>
      </c>
      <c r="C1060" s="180"/>
      <c r="D1060" s="180"/>
      <c r="E1060" s="180"/>
      <c r="F1060" s="180"/>
      <c r="G1060" s="180">
        <f>SUM(C1060:F1060)</f>
      </c>
      <c r="H1060" s="125">
        <v>6000</v>
      </c>
      <c r="I1060" s="125">
        <f>G1060*H1060</f>
      </c>
      <c r="J1060" s="125">
        <f>I1060*0.1</f>
      </c>
      <c r="K1060" s="125">
        <f>SUM(I1060:J1060)</f>
      </c>
      <c r="L1060" s="175"/>
      <c r="M1060" s="87"/>
      <c r="N1060" s="87"/>
      <c r="O1060" s="87"/>
      <c r="P1060" s="87"/>
      <c r="Q1060" s="87"/>
      <c r="R1060" s="87"/>
      <c r="S1060" s="87"/>
      <c r="T1060" s="87"/>
    </row>
    <row x14ac:dyDescent="0.25" r="1061" customHeight="1" ht="17.25">
      <c r="A1061" s="178">
        <f>A1060</f>
        <v>25569.375</v>
      </c>
      <c r="B1061" s="186" t="s">
        <v>43</v>
      </c>
      <c r="C1061" s="180"/>
      <c r="D1061" s="180"/>
      <c r="E1061" s="180"/>
      <c r="F1061" s="180"/>
      <c r="G1061" s="180">
        <f>SUM(C1061:F1061)</f>
      </c>
      <c r="H1061" s="125">
        <v>6000</v>
      </c>
      <c r="I1061" s="125">
        <f>G1061*H1061</f>
      </c>
      <c r="J1061" s="125">
        <f>I1061*0.1</f>
      </c>
      <c r="K1061" s="125">
        <f>SUM(I1061:J1061)</f>
      </c>
      <c r="L1061" s="175"/>
      <c r="M1061" s="87"/>
      <c r="N1061" s="87"/>
      <c r="O1061" s="87"/>
      <c r="P1061" s="87"/>
      <c r="Q1061" s="87"/>
      <c r="R1061" s="87"/>
      <c r="S1061" s="87"/>
      <c r="T1061" s="87"/>
    </row>
    <row x14ac:dyDescent="0.25" r="1062" customHeight="1" ht="17.25">
      <c r="A1062" s="178">
        <f>A1061</f>
        <v>25569.375</v>
      </c>
      <c r="B1062" s="186" t="s">
        <v>18</v>
      </c>
      <c r="C1062" s="180"/>
      <c r="D1062" s="180"/>
      <c r="E1062" s="180"/>
      <c r="F1062" s="180"/>
      <c r="G1062" s="180">
        <f>SUM(C1062:F1062)</f>
      </c>
      <c r="H1062" s="125">
        <v>6000</v>
      </c>
      <c r="I1062" s="125">
        <f>G1062*H1062</f>
      </c>
      <c r="J1062" s="125">
        <f>I1062*0.1</f>
      </c>
      <c r="K1062" s="125">
        <f>SUM(I1062:J1062)</f>
      </c>
      <c r="L1062" s="175"/>
      <c r="M1062" s="87"/>
      <c r="N1062" s="87"/>
      <c r="O1062" s="87"/>
      <c r="P1062" s="87"/>
      <c r="Q1062" s="87"/>
      <c r="R1062" s="87"/>
      <c r="S1062" s="87"/>
      <c r="T1062" s="87"/>
    </row>
    <row x14ac:dyDescent="0.25" r="1063" customHeight="1" ht="17.25">
      <c r="A1063" s="178">
        <f>A1062</f>
        <v>25569.375</v>
      </c>
      <c r="B1063" s="186" t="s">
        <v>82</v>
      </c>
      <c r="C1063" s="188"/>
      <c r="D1063" s="180"/>
      <c r="E1063" s="180"/>
      <c r="F1063" s="180"/>
      <c r="G1063" s="180">
        <f>SUM(C1063:F1063)</f>
      </c>
      <c r="H1063" s="125">
        <v>5000</v>
      </c>
      <c r="I1063" s="125">
        <f>G1063*H1063</f>
      </c>
      <c r="J1063" s="125">
        <f>I1063*0.1</f>
      </c>
      <c r="K1063" s="125">
        <f>SUM(I1063:J1063)</f>
      </c>
      <c r="L1063" s="175"/>
      <c r="M1063" s="87"/>
      <c r="N1063" s="87"/>
      <c r="O1063" s="87"/>
      <c r="P1063" s="87"/>
      <c r="Q1063" s="87"/>
      <c r="R1063" s="87"/>
      <c r="S1063" s="87"/>
      <c r="T1063" s="87"/>
    </row>
    <row x14ac:dyDescent="0.25" r="1064" customHeight="1" ht="17.25">
      <c r="A1064" s="178">
        <f>A1063</f>
        <v>25569.375</v>
      </c>
      <c r="B1064" s="186" t="s">
        <v>151</v>
      </c>
      <c r="C1064" s="180"/>
      <c r="D1064" s="180"/>
      <c r="E1064" s="180"/>
      <c r="F1064" s="180"/>
      <c r="G1064" s="180">
        <f>SUM(C1064:F1064)</f>
      </c>
      <c r="H1064" s="125">
        <v>5000</v>
      </c>
      <c r="I1064" s="125">
        <f>G1064*H1064</f>
      </c>
      <c r="J1064" s="125">
        <f>I1064*0.1</f>
      </c>
      <c r="K1064" s="125">
        <f>SUM(I1064:J1064)</f>
      </c>
      <c r="L1064" s="175"/>
      <c r="M1064" s="87"/>
      <c r="N1064" s="87"/>
      <c r="O1064" s="87"/>
      <c r="P1064" s="87"/>
      <c r="Q1064" s="87"/>
      <c r="R1064" s="87"/>
      <c r="S1064" s="87"/>
      <c r="T1064" s="87"/>
    </row>
    <row x14ac:dyDescent="0.25" r="1065" customHeight="1" ht="17.25">
      <c r="A1065" s="178">
        <f>A1064</f>
        <v>25569.375</v>
      </c>
      <c r="B1065" s="186" t="s">
        <v>23</v>
      </c>
      <c r="C1065" s="180"/>
      <c r="D1065" s="180"/>
      <c r="E1065" s="180"/>
      <c r="F1065" s="180"/>
      <c r="G1065" s="180">
        <f>SUM(C1065:F1065)</f>
      </c>
      <c r="H1065" s="125">
        <v>6000</v>
      </c>
      <c r="I1065" s="125">
        <f>G1065*H1065</f>
      </c>
      <c r="J1065" s="125">
        <f>I1065*0.1</f>
      </c>
      <c r="K1065" s="125">
        <f>SUM(I1065:J1065)</f>
      </c>
      <c r="L1065" s="175"/>
      <c r="M1065" s="87"/>
      <c r="N1065" s="87"/>
      <c r="O1065" s="87"/>
      <c r="P1065" s="87"/>
      <c r="Q1065" s="87"/>
      <c r="R1065" s="87"/>
      <c r="S1065" s="87"/>
      <c r="T1065" s="87"/>
    </row>
    <row x14ac:dyDescent="0.25" r="1066" customHeight="1" ht="17.25">
      <c r="A1066" s="178">
        <f>A1065</f>
        <v>25569.375</v>
      </c>
      <c r="B1066" s="186" t="s">
        <v>40</v>
      </c>
      <c r="C1066" s="180"/>
      <c r="D1066" s="180"/>
      <c r="E1066" s="180"/>
      <c r="F1066" s="180"/>
      <c r="G1066" s="180">
        <f>SUM(C1066:F1066)</f>
      </c>
      <c r="H1066" s="125">
        <v>6500</v>
      </c>
      <c r="I1066" s="125">
        <f>G1066*H1066</f>
      </c>
      <c r="J1066" s="125">
        <f>I1066*0.1</f>
      </c>
      <c r="K1066" s="125">
        <f>SUM(I1066:J1066)</f>
      </c>
      <c r="L1066" s="175"/>
      <c r="M1066" s="87"/>
      <c r="N1066" s="87"/>
      <c r="O1066" s="87"/>
      <c r="P1066" s="87"/>
      <c r="Q1066" s="87"/>
      <c r="R1066" s="87"/>
      <c r="S1066" s="87"/>
      <c r="T1066" s="87"/>
    </row>
    <row x14ac:dyDescent="0.25" r="1067" customHeight="1" ht="17.25">
      <c r="A1067" s="178">
        <f>A1066</f>
        <v>25569.375</v>
      </c>
      <c r="B1067" s="186" t="s">
        <v>86</v>
      </c>
      <c r="C1067" s="180"/>
      <c r="D1067" s="180"/>
      <c r="E1067" s="180"/>
      <c r="F1067" s="180"/>
      <c r="G1067" s="180">
        <f>SUM(C1067:F1067)</f>
      </c>
      <c r="H1067" s="125">
        <v>6000</v>
      </c>
      <c r="I1067" s="125">
        <f>G1067*H1067</f>
      </c>
      <c r="J1067" s="125">
        <f>I1067*0.1</f>
      </c>
      <c r="K1067" s="125">
        <f>SUM(I1067:J1067)</f>
      </c>
      <c r="L1067" s="175"/>
      <c r="M1067" s="87"/>
      <c r="N1067" s="87"/>
      <c r="O1067" s="87"/>
      <c r="P1067" s="87"/>
      <c r="Q1067" s="87"/>
      <c r="R1067" s="87"/>
      <c r="S1067" s="87"/>
      <c r="T1067" s="87"/>
    </row>
    <row x14ac:dyDescent="0.25" r="1068" customHeight="1" ht="17.25">
      <c r="A1068" s="178">
        <f>A1067</f>
        <v>25569.375</v>
      </c>
      <c r="B1068" s="186" t="s">
        <v>152</v>
      </c>
      <c r="C1068" s="180"/>
      <c r="D1068" s="180"/>
      <c r="E1068" s="180"/>
      <c r="F1068" s="180"/>
      <c r="G1068" s="180">
        <f>SUM(C1068:F1068)</f>
      </c>
      <c r="H1068" s="125">
        <v>6000</v>
      </c>
      <c r="I1068" s="125">
        <f>G1068*H1068</f>
      </c>
      <c r="J1068" s="125">
        <f>I1068*0.1</f>
      </c>
      <c r="K1068" s="125">
        <f>SUM(I1068:J1068)</f>
      </c>
      <c r="L1068" s="175"/>
      <c r="M1068" s="87"/>
      <c r="N1068" s="87"/>
      <c r="O1068" s="87"/>
      <c r="P1068" s="87"/>
      <c r="Q1068" s="87"/>
      <c r="R1068" s="87"/>
      <c r="S1068" s="87"/>
      <c r="T1068" s="87"/>
    </row>
    <row x14ac:dyDescent="0.25" r="1069" customHeight="1" ht="17.25">
      <c r="A1069" s="178">
        <f>A1068</f>
        <v>25569.375</v>
      </c>
      <c r="B1069" s="186" t="s">
        <v>153</v>
      </c>
      <c r="C1069" s="180"/>
      <c r="D1069" s="180"/>
      <c r="E1069" s="180"/>
      <c r="F1069" s="180"/>
      <c r="G1069" s="180">
        <f>SUM(C1069:F1069)</f>
      </c>
      <c r="H1069" s="125">
        <v>6000</v>
      </c>
      <c r="I1069" s="125">
        <f>G1069*H1069</f>
      </c>
      <c r="J1069" s="125">
        <f>I1069*0.1</f>
      </c>
      <c r="K1069" s="125">
        <f>SUM(I1069:J1069)</f>
      </c>
      <c r="L1069" s="175"/>
      <c r="M1069" s="87"/>
      <c r="N1069" s="87"/>
      <c r="O1069" s="87"/>
      <c r="P1069" s="87"/>
      <c r="Q1069" s="87"/>
      <c r="R1069" s="87"/>
      <c r="S1069" s="87"/>
      <c r="T1069" s="87"/>
    </row>
    <row x14ac:dyDescent="0.25" r="1070" customHeight="1" ht="17.25">
      <c r="A1070" s="178">
        <f>A1069</f>
        <v>25569.375</v>
      </c>
      <c r="B1070" s="186" t="s">
        <v>46</v>
      </c>
      <c r="C1070" s="180"/>
      <c r="D1070" s="180"/>
      <c r="E1070" s="180"/>
      <c r="F1070" s="180"/>
      <c r="G1070" s="180">
        <f>SUM(C1070:F1070)</f>
      </c>
      <c r="H1070" s="125">
        <v>5500</v>
      </c>
      <c r="I1070" s="125">
        <f>G1070*H1070</f>
      </c>
      <c r="J1070" s="125">
        <f>I1070*0.1</f>
      </c>
      <c r="K1070" s="125">
        <f>SUM(I1070:J1070)</f>
      </c>
      <c r="L1070" s="175"/>
      <c r="M1070" s="87"/>
      <c r="N1070" s="87"/>
      <c r="O1070" s="87"/>
      <c r="P1070" s="87"/>
      <c r="Q1070" s="87"/>
      <c r="R1070" s="87"/>
      <c r="S1070" s="87"/>
      <c r="T1070" s="87"/>
    </row>
    <row x14ac:dyDescent="0.25" r="1071" customHeight="1" ht="17.25">
      <c r="A1071" s="178">
        <f>A1070</f>
        <v>25569.375</v>
      </c>
      <c r="B1071" s="186" t="s">
        <v>154</v>
      </c>
      <c r="C1071" s="180"/>
      <c r="D1071" s="180"/>
      <c r="E1071" s="180"/>
      <c r="F1071" s="180"/>
      <c r="G1071" s="180">
        <f>SUM(C1071:F1071)</f>
      </c>
      <c r="H1071" s="125">
        <v>6500</v>
      </c>
      <c r="I1071" s="125">
        <f>G1071*H1071</f>
      </c>
      <c r="J1071" s="125">
        <f>I1071*0.1</f>
      </c>
      <c r="K1071" s="125">
        <f>SUM(I1071:J1071)</f>
      </c>
      <c r="L1071" s="175"/>
      <c r="M1071" s="87"/>
      <c r="N1071" s="87"/>
      <c r="O1071" s="87"/>
      <c r="P1071" s="87"/>
      <c r="Q1071" s="87"/>
      <c r="R1071" s="87"/>
      <c r="S1071" s="87"/>
      <c r="T1071" s="87"/>
    </row>
    <row x14ac:dyDescent="0.25" r="1072" customHeight="1" ht="17.25">
      <c r="A1072" s="178">
        <f>A1071</f>
        <v>25569.375</v>
      </c>
      <c r="B1072" s="186"/>
      <c r="C1072" s="180"/>
      <c r="D1072" s="180"/>
      <c r="E1072" s="180"/>
      <c r="F1072" s="180"/>
      <c r="G1072" s="180">
        <f>SUM(C1072:F1072)</f>
      </c>
      <c r="H1072" s="125"/>
      <c r="I1072" s="125">
        <f>G1072*H1072</f>
      </c>
      <c r="J1072" s="125">
        <f>I1072*0.1</f>
      </c>
      <c r="K1072" s="125">
        <f>SUM(I1072:J1072)</f>
      </c>
      <c r="L1072" s="175"/>
      <c r="M1072" s="87"/>
      <c r="N1072" s="87"/>
      <c r="O1072" s="87"/>
      <c r="P1072" s="87"/>
      <c r="Q1072" s="87"/>
      <c r="R1072" s="87"/>
      <c r="S1072" s="87"/>
      <c r="T1072" s="87"/>
    </row>
    <row x14ac:dyDescent="0.25" r="1073" customHeight="1" ht="17.25">
      <c r="A1073" s="178">
        <f>A1072</f>
        <v>25569.375</v>
      </c>
      <c r="B1073" s="179"/>
      <c r="C1073" s="180"/>
      <c r="D1073" s="180"/>
      <c r="E1073" s="180"/>
      <c r="F1073" s="180"/>
      <c r="G1073" s="180">
        <f>SUM(C1073:F1073)</f>
      </c>
      <c r="H1073" s="125"/>
      <c r="I1073" s="125">
        <f>G1073*H1073</f>
      </c>
      <c r="J1073" s="125">
        <f>I1073*0.1</f>
      </c>
      <c r="K1073" s="125">
        <f>SUM(I1073:J1073)</f>
      </c>
      <c r="L1073" s="175"/>
      <c r="M1073" s="87"/>
      <c r="N1073" s="87"/>
      <c r="O1073" s="87"/>
      <c r="P1073" s="87"/>
      <c r="Q1073" s="87"/>
      <c r="R1073" s="87"/>
      <c r="S1073" s="87"/>
      <c r="T1073" s="87"/>
    </row>
    <row x14ac:dyDescent="0.25" r="1074" customHeight="1" ht="17.25">
      <c r="A1074" s="189">
        <f>A1073</f>
        <v>25569.375</v>
      </c>
      <c r="B1074" s="190" t="s">
        <v>155</v>
      </c>
      <c r="C1074" s="191">
        <f>SUM(C1031:C1073)</f>
      </c>
      <c r="D1074" s="191">
        <f>SUM(D1031:D1073)</f>
      </c>
      <c r="E1074" s="191">
        <f>SUM(E1031:E1073)</f>
      </c>
      <c r="F1074" s="191">
        <f>SUM(F1031:F1073)</f>
      </c>
      <c r="G1074" s="191">
        <f>SUM(G1031:G1073)</f>
      </c>
      <c r="H1074" s="191"/>
      <c r="I1074" s="191">
        <f>SUM(I1031:I1073)</f>
      </c>
      <c r="J1074" s="191">
        <f>I1074*0.1</f>
      </c>
      <c r="K1074" s="191">
        <f>SUM(K1031:K1073)</f>
      </c>
      <c r="L1074" s="175"/>
      <c r="M1074" s="87"/>
      <c r="N1074" s="87"/>
      <c r="O1074" s="87"/>
      <c r="P1074" s="87"/>
      <c r="Q1074" s="87"/>
      <c r="R1074" s="87"/>
      <c r="S1074" s="87"/>
      <c r="T1074" s="87"/>
    </row>
    <row x14ac:dyDescent="0.25" r="1075" customHeight="1" ht="17.25">
      <c r="A1075" s="178">
        <f>A1074</f>
        <v>25569.375</v>
      </c>
      <c r="B1075" s="186" t="s">
        <v>113</v>
      </c>
      <c r="C1075" s="180"/>
      <c r="D1075" s="180"/>
      <c r="E1075" s="180"/>
      <c r="F1075" s="180"/>
      <c r="G1075" s="180">
        <f>SUM(C1075:F1075)</f>
      </c>
      <c r="H1075" s="125">
        <v>6500</v>
      </c>
      <c r="I1075" s="125">
        <f>G1075*H1075</f>
      </c>
      <c r="J1075" s="185"/>
      <c r="K1075" s="125">
        <f>SUM(I1075:J1075)</f>
      </c>
      <c r="L1075" s="175"/>
      <c r="M1075" s="87"/>
      <c r="N1075" s="87"/>
      <c r="O1075" s="87"/>
      <c r="P1075" s="87"/>
      <c r="Q1075" s="87"/>
      <c r="R1075" s="87"/>
      <c r="S1075" s="87"/>
      <c r="T1075" s="87"/>
    </row>
    <row x14ac:dyDescent="0.25" r="1076" customHeight="1" ht="17.25">
      <c r="A1076" s="178">
        <f>A1075</f>
        <v>25569.375</v>
      </c>
      <c r="B1076" s="186" t="s">
        <v>156</v>
      </c>
      <c r="C1076" s="180"/>
      <c r="D1076" s="180"/>
      <c r="E1076" s="180"/>
      <c r="F1076" s="180"/>
      <c r="G1076" s="180">
        <f>SUM(C1076:F1076)</f>
      </c>
      <c r="H1076" s="125">
        <v>6500</v>
      </c>
      <c r="I1076" s="125">
        <f>G1076*H1076</f>
      </c>
      <c r="J1076" s="185"/>
      <c r="K1076" s="125">
        <f>SUM(I1076:J1076)</f>
      </c>
      <c r="L1076" s="175"/>
      <c r="M1076" s="87"/>
      <c r="N1076" s="87"/>
      <c r="O1076" s="87"/>
      <c r="P1076" s="87"/>
      <c r="Q1076" s="87"/>
      <c r="R1076" s="87"/>
      <c r="S1076" s="87"/>
      <c r="T1076" s="87"/>
    </row>
    <row x14ac:dyDescent="0.25" r="1077" customHeight="1" ht="17.25">
      <c r="A1077" s="178">
        <f>A1076</f>
        <v>25569.375</v>
      </c>
      <c r="B1077" s="186" t="s">
        <v>112</v>
      </c>
      <c r="C1077" s="180"/>
      <c r="D1077" s="180"/>
      <c r="E1077" s="180"/>
      <c r="F1077" s="180"/>
      <c r="G1077" s="180">
        <f>SUM(C1077:F1077)</f>
      </c>
      <c r="H1077" s="125">
        <v>6900</v>
      </c>
      <c r="I1077" s="125">
        <f>G1077*H1077</f>
      </c>
      <c r="J1077" s="185"/>
      <c r="K1077" s="125">
        <f>SUM(I1077:J1077)</f>
      </c>
      <c r="L1077" s="175"/>
      <c r="M1077" s="87"/>
      <c r="N1077" s="87"/>
      <c r="O1077" s="87"/>
      <c r="P1077" s="87"/>
      <c r="Q1077" s="87"/>
      <c r="R1077" s="87"/>
      <c r="S1077" s="87"/>
      <c r="T1077" s="87"/>
    </row>
    <row x14ac:dyDescent="0.25" r="1078" customHeight="1" ht="17.25">
      <c r="A1078" s="178">
        <f>A1077</f>
        <v>25569.375</v>
      </c>
      <c r="B1078" s="179"/>
      <c r="C1078" s="180"/>
      <c r="D1078" s="180"/>
      <c r="E1078" s="180"/>
      <c r="F1078" s="180"/>
      <c r="G1078" s="180">
        <f>SUM(C1078:F1078)</f>
      </c>
      <c r="H1078" s="125"/>
      <c r="I1078" s="125">
        <f>G1078*H1078</f>
      </c>
      <c r="J1078" s="185"/>
      <c r="K1078" s="125">
        <f>SUM(I1078:J1078)</f>
      </c>
      <c r="L1078" s="175"/>
      <c r="M1078" s="87"/>
      <c r="N1078" s="87"/>
      <c r="O1078" s="87"/>
      <c r="P1078" s="87"/>
      <c r="Q1078" s="87"/>
      <c r="R1078" s="87"/>
      <c r="S1078" s="87"/>
      <c r="T1078" s="87"/>
    </row>
    <row x14ac:dyDescent="0.25" r="1079" customHeight="1" ht="17.25">
      <c r="A1079" s="178">
        <f>A1078</f>
        <v>25569.375</v>
      </c>
      <c r="B1079" s="179"/>
      <c r="C1079" s="180"/>
      <c r="D1079" s="180"/>
      <c r="E1079" s="180"/>
      <c r="F1079" s="180"/>
      <c r="G1079" s="180">
        <f>SUM(C1079:F1079)</f>
      </c>
      <c r="H1079" s="125"/>
      <c r="I1079" s="125">
        <f>G1079*H1079</f>
      </c>
      <c r="J1079" s="185"/>
      <c r="K1079" s="125">
        <f>SUM(I1079:J1079)</f>
      </c>
      <c r="L1079" s="175"/>
      <c r="M1079" s="87"/>
      <c r="N1079" s="87"/>
      <c r="O1079" s="87"/>
      <c r="P1079" s="87"/>
      <c r="Q1079" s="87"/>
      <c r="R1079" s="87"/>
      <c r="S1079" s="87"/>
      <c r="T1079" s="87"/>
    </row>
    <row x14ac:dyDescent="0.25" r="1080" customHeight="1" ht="17.25">
      <c r="A1080" s="178">
        <f>A1079</f>
        <v>25569.375</v>
      </c>
      <c r="B1080" s="179"/>
      <c r="C1080" s="180"/>
      <c r="D1080" s="180"/>
      <c r="E1080" s="180"/>
      <c r="F1080" s="180"/>
      <c r="G1080" s="180">
        <f>SUM(C1080:F1080)</f>
      </c>
      <c r="H1080" s="125"/>
      <c r="I1080" s="125">
        <f>G1080*H1080</f>
      </c>
      <c r="J1080" s="185"/>
      <c r="K1080" s="125">
        <f>SUM(I1080:J1080)</f>
      </c>
      <c r="L1080" s="175"/>
      <c r="M1080" s="87"/>
      <c r="N1080" s="87"/>
      <c r="O1080" s="87"/>
      <c r="P1080" s="87"/>
      <c r="Q1080" s="87"/>
      <c r="R1080" s="87"/>
      <c r="S1080" s="87"/>
      <c r="T1080" s="87"/>
    </row>
    <row x14ac:dyDescent="0.25" r="1081" customHeight="1" ht="17.25">
      <c r="A1081" s="178">
        <f>A1080</f>
        <v>25569.375</v>
      </c>
      <c r="B1081" s="179"/>
      <c r="C1081" s="180"/>
      <c r="D1081" s="180"/>
      <c r="E1081" s="180"/>
      <c r="F1081" s="180"/>
      <c r="G1081" s="180">
        <f>SUM(C1081:F1081)</f>
      </c>
      <c r="H1081" s="125"/>
      <c r="I1081" s="125">
        <f>G1081*H1081</f>
      </c>
      <c r="J1081" s="185"/>
      <c r="K1081" s="125">
        <f>SUM(I1081:J1081)</f>
      </c>
      <c r="L1081" s="175"/>
      <c r="M1081" s="87"/>
      <c r="N1081" s="87"/>
      <c r="O1081" s="87"/>
      <c r="P1081" s="87"/>
      <c r="Q1081" s="87"/>
      <c r="R1081" s="87"/>
      <c r="S1081" s="87"/>
      <c r="T1081" s="87"/>
    </row>
    <row x14ac:dyDescent="0.25" r="1082" customHeight="1" ht="17.25">
      <c r="A1082" s="178">
        <f>A1081</f>
        <v>25569.375</v>
      </c>
      <c r="B1082" s="179"/>
      <c r="C1082" s="180"/>
      <c r="D1082" s="180"/>
      <c r="E1082" s="180"/>
      <c r="F1082" s="180"/>
      <c r="G1082" s="180">
        <f>SUM(C1082:F1082)</f>
      </c>
      <c r="H1082" s="125"/>
      <c r="I1082" s="125">
        <f>G1082*H1082</f>
      </c>
      <c r="J1082" s="185"/>
      <c r="K1082" s="125">
        <f>SUM(I1082:J1082)</f>
      </c>
      <c r="L1082" s="175"/>
      <c r="M1082" s="87"/>
      <c r="N1082" s="87"/>
      <c r="O1082" s="87"/>
      <c r="P1082" s="87"/>
      <c r="Q1082" s="87"/>
      <c r="R1082" s="87"/>
      <c r="S1082" s="87"/>
      <c r="T1082" s="87"/>
    </row>
    <row x14ac:dyDescent="0.25" r="1083" customHeight="1" ht="17.25">
      <c r="A1083" s="189">
        <f>A1082</f>
        <v>25569.375</v>
      </c>
      <c r="B1083" s="190" t="s">
        <v>157</v>
      </c>
      <c r="C1083" s="191">
        <f>SUM(C1075:C1082)</f>
      </c>
      <c r="D1083" s="191">
        <f>SUM(D1075:D1082)</f>
      </c>
      <c r="E1083" s="191">
        <f>SUM(E1075:E1082)</f>
      </c>
      <c r="F1083" s="191">
        <f>SUM(F1075:F1082)</f>
      </c>
      <c r="G1083" s="191">
        <f>SUM(G1075:G1082)</f>
      </c>
      <c r="H1083" s="191"/>
      <c r="I1083" s="191">
        <f>SUM(I1075:I1082)</f>
      </c>
      <c r="J1083" s="191">
        <f>SUM(J1075:J1082)</f>
      </c>
      <c r="K1083" s="191">
        <f>SUM(K1075:K1082)</f>
      </c>
      <c r="L1083" s="175"/>
      <c r="M1083" s="87"/>
      <c r="N1083" s="87"/>
      <c r="O1083" s="87"/>
      <c r="P1083" s="87"/>
      <c r="Q1083" s="87"/>
      <c r="R1083" s="87"/>
      <c r="S1083" s="87"/>
      <c r="T1083" s="87"/>
    </row>
    <row x14ac:dyDescent="0.25" r="1084" customHeight="1" ht="17.25" hidden="1">
      <c r="A1084" s="172" t="s">
        <v>128</v>
      </c>
      <c r="B1084" s="173" t="s">
        <v>2</v>
      </c>
      <c r="C1084" s="174" t="s">
        <v>129</v>
      </c>
      <c r="D1084" s="174" t="s">
        <v>130</v>
      </c>
      <c r="E1084" s="174" t="s">
        <v>131</v>
      </c>
      <c r="F1084" s="174" t="s">
        <v>132</v>
      </c>
      <c r="G1084" s="174" t="s">
        <v>133</v>
      </c>
      <c r="H1084" s="174" t="s">
        <v>7</v>
      </c>
      <c r="I1084" s="174" t="s">
        <v>134</v>
      </c>
      <c r="J1084" s="174" t="s">
        <v>90</v>
      </c>
      <c r="K1084" s="174" t="s">
        <v>135</v>
      </c>
      <c r="L1084" s="175"/>
      <c r="M1084" s="87"/>
      <c r="N1084" s="87"/>
      <c r="O1084" s="87"/>
      <c r="P1084" s="87"/>
      <c r="Q1084" s="87"/>
      <c r="R1084" s="87"/>
      <c r="S1084" s="87"/>
      <c r="T1084" s="87"/>
    </row>
    <row x14ac:dyDescent="0.25" r="1085" customHeight="1" ht="17.25">
      <c r="A1085" s="178">
        <f>A1083+1</f>
        <v>25569.375</v>
      </c>
      <c r="B1085" s="179" t="s">
        <v>137</v>
      </c>
      <c r="C1085" s="180"/>
      <c r="D1085" s="181"/>
      <c r="E1085" s="180"/>
      <c r="F1085" s="180"/>
      <c r="G1085" s="180">
        <f>SUM(C1085:F1085)</f>
      </c>
      <c r="H1085" s="182">
        <v>4500</v>
      </c>
      <c r="I1085" s="125">
        <f>G1085*H1085</f>
      </c>
      <c r="J1085" s="125">
        <f>I1085*0.1</f>
      </c>
      <c r="K1085" s="125">
        <f>SUM(I1085:J1085)</f>
      </c>
      <c r="L1085" s="175"/>
      <c r="M1085" s="87"/>
      <c r="N1085" s="87"/>
      <c r="O1085" s="87"/>
      <c r="P1085" s="87"/>
      <c r="Q1085" s="87"/>
      <c r="R1085" s="87"/>
      <c r="S1085" s="87"/>
      <c r="T1085" s="87"/>
    </row>
    <row x14ac:dyDescent="0.25" r="1086" customHeight="1" ht="17.25">
      <c r="A1086" s="178">
        <f>A1085</f>
        <v>25569.375</v>
      </c>
      <c r="B1086" s="179" t="s">
        <v>13</v>
      </c>
      <c r="C1086" s="180"/>
      <c r="D1086" s="180"/>
      <c r="E1086" s="180"/>
      <c r="F1086" s="180"/>
      <c r="G1086" s="180">
        <f>SUM(C1086:F1086)</f>
      </c>
      <c r="H1086" s="182">
        <v>6000</v>
      </c>
      <c r="I1086" s="125">
        <f>G1086*H1086</f>
      </c>
      <c r="J1086" s="125">
        <f>I1086*0.1</f>
      </c>
      <c r="K1086" s="125">
        <f>SUM(I1086:J1086)</f>
      </c>
      <c r="L1086" s="175"/>
      <c r="M1086" s="87"/>
      <c r="N1086" s="87"/>
      <c r="O1086" s="87"/>
      <c r="P1086" s="87"/>
      <c r="Q1086" s="87"/>
      <c r="R1086" s="87"/>
      <c r="S1086" s="87"/>
      <c r="T1086" s="87"/>
    </row>
    <row x14ac:dyDescent="0.25" r="1087" customHeight="1" ht="17.25">
      <c r="A1087" s="178">
        <f>A1086</f>
        <v>25569.375</v>
      </c>
      <c r="B1087" s="179" t="s">
        <v>58</v>
      </c>
      <c r="C1087" s="183"/>
      <c r="D1087" s="180"/>
      <c r="E1087" s="180"/>
      <c r="F1087" s="180"/>
      <c r="G1087" s="180">
        <f>SUM(C1087:F1087)</f>
      </c>
      <c r="H1087" s="182">
        <v>5500</v>
      </c>
      <c r="I1087" s="125">
        <f>G1087*H1087</f>
      </c>
      <c r="J1087" s="125">
        <f>I1087*0.1</f>
      </c>
      <c r="K1087" s="125">
        <f>SUM(I1087:J1087)</f>
      </c>
      <c r="L1087" s="175"/>
      <c r="M1087" s="87"/>
      <c r="N1087" s="87"/>
      <c r="O1087" s="87"/>
      <c r="P1087" s="87"/>
      <c r="Q1087" s="87"/>
      <c r="R1087" s="87"/>
      <c r="S1087" s="87"/>
      <c r="T1087" s="87"/>
    </row>
    <row x14ac:dyDescent="0.25" r="1088" customHeight="1" ht="17.25">
      <c r="A1088" s="178">
        <f>A1087</f>
        <v>25569.375</v>
      </c>
      <c r="B1088" s="179" t="s">
        <v>147</v>
      </c>
      <c r="C1088" s="183"/>
      <c r="D1088" s="180"/>
      <c r="E1088" s="180"/>
      <c r="F1088" s="180"/>
      <c r="G1088" s="180">
        <f>SUM(C1088:F1088)</f>
      </c>
      <c r="H1088" s="182">
        <v>5000</v>
      </c>
      <c r="I1088" s="125">
        <f>G1088*H1088</f>
      </c>
      <c r="J1088" s="125">
        <f>I1088*0.1</f>
      </c>
      <c r="K1088" s="125">
        <f>SUM(I1088:J1088)</f>
      </c>
      <c r="L1088" s="175"/>
      <c r="M1088" s="87"/>
      <c r="N1088" s="87"/>
      <c r="O1088" s="87"/>
      <c r="P1088" s="87"/>
      <c r="Q1088" s="87"/>
      <c r="R1088" s="87"/>
      <c r="S1088" s="87"/>
      <c r="T1088" s="87"/>
    </row>
    <row x14ac:dyDescent="0.25" r="1089" customHeight="1" ht="17.25">
      <c r="A1089" s="178">
        <f>A1088</f>
        <v>25569.375</v>
      </c>
      <c r="B1089" s="179" t="s">
        <v>27</v>
      </c>
      <c r="C1089" s="180"/>
      <c r="D1089" s="180"/>
      <c r="E1089" s="180"/>
      <c r="F1089" s="180"/>
      <c r="G1089" s="180">
        <f>SUM(C1089:F1089)</f>
      </c>
      <c r="H1089" s="182">
        <v>5500</v>
      </c>
      <c r="I1089" s="125">
        <f>G1089*H1089</f>
      </c>
      <c r="J1089" s="125">
        <f>I1089*0.1</f>
      </c>
      <c r="K1089" s="125">
        <f>SUM(I1089:J1089)</f>
      </c>
      <c r="L1089" s="175"/>
      <c r="M1089" s="87"/>
      <c r="N1089" s="87"/>
      <c r="O1089" s="87"/>
      <c r="P1089" s="87"/>
      <c r="Q1089" s="87"/>
      <c r="R1089" s="87"/>
      <c r="S1089" s="87"/>
      <c r="T1089" s="87"/>
    </row>
    <row x14ac:dyDescent="0.25" r="1090" customHeight="1" ht="17.25">
      <c r="A1090" s="178">
        <f>A1089</f>
        <v>25569.375</v>
      </c>
      <c r="B1090" s="179" t="s">
        <v>20</v>
      </c>
      <c r="C1090" s="180"/>
      <c r="D1090" s="180"/>
      <c r="E1090" s="180"/>
      <c r="F1090" s="180"/>
      <c r="G1090" s="180">
        <f>SUM(C1090:F1090)</f>
      </c>
      <c r="H1090" s="182">
        <v>5500</v>
      </c>
      <c r="I1090" s="125">
        <f>G1090*H1090</f>
      </c>
      <c r="J1090" s="125">
        <f>I1090*0.1</f>
      </c>
      <c r="K1090" s="125">
        <f>SUM(I1090:J1090)</f>
      </c>
      <c r="L1090" s="175"/>
      <c r="M1090" s="87"/>
      <c r="N1090" s="87"/>
      <c r="O1090" s="87"/>
      <c r="P1090" s="87"/>
      <c r="Q1090" s="87"/>
      <c r="R1090" s="87"/>
      <c r="S1090" s="87"/>
      <c r="T1090" s="87"/>
    </row>
    <row x14ac:dyDescent="0.25" r="1091" customHeight="1" ht="17.25">
      <c r="A1091" s="178">
        <f>A1090</f>
        <v>25569.375</v>
      </c>
      <c r="B1091" s="179" t="s">
        <v>31</v>
      </c>
      <c r="C1091" s="180"/>
      <c r="D1091" s="180"/>
      <c r="E1091" s="180"/>
      <c r="F1091" s="180"/>
      <c r="G1091" s="180">
        <f>SUM(C1091:F1091)</f>
      </c>
      <c r="H1091" s="182">
        <v>6000</v>
      </c>
      <c r="I1091" s="125">
        <f>G1091*H1091</f>
      </c>
      <c r="J1091" s="125">
        <f>I1091*0.1</f>
      </c>
      <c r="K1091" s="125">
        <f>SUM(I1091:J1091)</f>
      </c>
      <c r="L1091" s="175"/>
      <c r="M1091" s="87"/>
      <c r="N1091" s="87"/>
      <c r="O1091" s="87"/>
      <c r="P1091" s="87"/>
      <c r="Q1091" s="87"/>
      <c r="R1091" s="87"/>
      <c r="S1091" s="87"/>
      <c r="T1091" s="87"/>
    </row>
    <row x14ac:dyDescent="0.25" r="1092" customHeight="1" ht="17.25">
      <c r="A1092" s="178">
        <f>A1091</f>
        <v>25569.375</v>
      </c>
      <c r="B1092" s="179" t="s">
        <v>71</v>
      </c>
      <c r="C1092" s="180"/>
      <c r="D1092" s="180"/>
      <c r="E1092" s="180"/>
      <c r="F1092" s="180"/>
      <c r="G1092" s="180">
        <f>SUM(C1092:F1092)</f>
      </c>
      <c r="H1092" s="182">
        <v>6000</v>
      </c>
      <c r="I1092" s="125">
        <f>G1092*H1092</f>
      </c>
      <c r="J1092" s="125">
        <f>I1092*0.1</f>
      </c>
      <c r="K1092" s="125">
        <f>SUM(I1092:J1092)</f>
      </c>
      <c r="L1092" s="175"/>
      <c r="M1092" s="87"/>
      <c r="N1092" s="87"/>
      <c r="O1092" s="87"/>
      <c r="P1092" s="87"/>
      <c r="Q1092" s="87"/>
      <c r="R1092" s="87"/>
      <c r="S1092" s="87"/>
      <c r="T1092" s="87"/>
    </row>
    <row x14ac:dyDescent="0.25" r="1093" customHeight="1" ht="17.25">
      <c r="A1093" s="178">
        <f>A1092</f>
        <v>25569.375</v>
      </c>
      <c r="B1093" s="184" t="s">
        <v>49</v>
      </c>
      <c r="C1093" s="180"/>
      <c r="D1093" s="180"/>
      <c r="E1093" s="180"/>
      <c r="F1093" s="180"/>
      <c r="G1093" s="180">
        <f>SUM(C1093:F1093)</f>
      </c>
      <c r="H1093" s="182">
        <v>6000</v>
      </c>
      <c r="I1093" s="125">
        <f>G1093*H1093</f>
      </c>
      <c r="J1093" s="125">
        <f>I1093*0.1</f>
      </c>
      <c r="K1093" s="125">
        <f>SUM(I1093:J1093)</f>
      </c>
      <c r="L1093" s="175"/>
      <c r="M1093" s="87"/>
      <c r="N1093" s="87"/>
      <c r="O1093" s="87"/>
      <c r="P1093" s="87"/>
      <c r="Q1093" s="87"/>
      <c r="R1093" s="87"/>
      <c r="S1093" s="87"/>
      <c r="T1093" s="87"/>
    </row>
    <row x14ac:dyDescent="0.25" r="1094" customHeight="1" ht="17.25">
      <c r="A1094" s="178">
        <f>A1093</f>
        <v>25569.375</v>
      </c>
      <c r="B1094" s="179" t="s">
        <v>9</v>
      </c>
      <c r="C1094" s="180"/>
      <c r="D1094" s="180"/>
      <c r="E1094" s="180"/>
      <c r="F1094" s="180"/>
      <c r="G1094" s="180">
        <f>SUM(C1094:F1094)</f>
      </c>
      <c r="H1094" s="182">
        <v>6000</v>
      </c>
      <c r="I1094" s="125">
        <f>G1094*H1094</f>
      </c>
      <c r="J1094" s="125">
        <f>I1094*0.1</f>
      </c>
      <c r="K1094" s="125">
        <f>SUM(I1094:J1094)</f>
      </c>
      <c r="L1094" s="175"/>
      <c r="M1094" s="87"/>
      <c r="N1094" s="87"/>
      <c r="O1094" s="87"/>
      <c r="P1094" s="87"/>
      <c r="Q1094" s="87"/>
      <c r="R1094" s="87"/>
      <c r="S1094" s="87"/>
      <c r="T1094" s="87"/>
    </row>
    <row x14ac:dyDescent="0.25" r="1095" customHeight="1" ht="17.25">
      <c r="A1095" s="178">
        <f>A1094</f>
        <v>25569.375</v>
      </c>
      <c r="B1095" s="179" t="s">
        <v>55</v>
      </c>
      <c r="C1095" s="180"/>
      <c r="D1095" s="180"/>
      <c r="E1095" s="180"/>
      <c r="F1095" s="180"/>
      <c r="G1095" s="180">
        <f>SUM(C1095:F1095)</f>
      </c>
      <c r="H1095" s="182">
        <v>6500</v>
      </c>
      <c r="I1095" s="125">
        <f>G1095*H1095</f>
      </c>
      <c r="J1095" s="125">
        <f>I1095*0.1</f>
      </c>
      <c r="K1095" s="125">
        <f>SUM(I1095:J1095)</f>
      </c>
      <c r="L1095" s="175"/>
      <c r="M1095" s="87"/>
      <c r="N1095" s="87"/>
      <c r="O1095" s="87"/>
      <c r="P1095" s="87"/>
      <c r="Q1095" s="87"/>
      <c r="R1095" s="87"/>
      <c r="S1095" s="87"/>
      <c r="T1095" s="87"/>
    </row>
    <row x14ac:dyDescent="0.25" r="1096" customHeight="1" ht="17.25">
      <c r="A1096" s="178">
        <f>A1095</f>
        <v>25569.375</v>
      </c>
      <c r="B1096" s="179" t="s">
        <v>80</v>
      </c>
      <c r="C1096" s="180"/>
      <c r="D1096" s="180"/>
      <c r="E1096" s="180"/>
      <c r="F1096" s="180"/>
      <c r="G1096" s="180">
        <f>SUM(C1096:F1096)</f>
      </c>
      <c r="H1096" s="182">
        <v>6000</v>
      </c>
      <c r="I1096" s="125">
        <f>G1096*H1096</f>
      </c>
      <c r="J1096" s="185"/>
      <c r="K1096" s="125">
        <f>SUM(I1096:J1096)</f>
      </c>
      <c r="L1096" s="175"/>
      <c r="M1096" s="87"/>
      <c r="N1096" s="87"/>
      <c r="O1096" s="87"/>
      <c r="P1096" s="87"/>
      <c r="Q1096" s="87"/>
      <c r="R1096" s="87"/>
      <c r="S1096" s="87"/>
      <c r="T1096" s="87"/>
    </row>
    <row x14ac:dyDescent="0.25" r="1097" customHeight="1" ht="17.25">
      <c r="A1097" s="178">
        <f>A1096</f>
        <v>25569.375</v>
      </c>
      <c r="B1097" s="179" t="s">
        <v>67</v>
      </c>
      <c r="C1097" s="180"/>
      <c r="D1097" s="180"/>
      <c r="E1097" s="180"/>
      <c r="F1097" s="180"/>
      <c r="G1097" s="180">
        <f>SUM(C1097:F1097)</f>
      </c>
      <c r="H1097" s="182">
        <v>5500</v>
      </c>
      <c r="I1097" s="125">
        <f>G1097*H1097</f>
      </c>
      <c r="J1097" s="125">
        <f>I1097*0.1</f>
      </c>
      <c r="K1097" s="125">
        <f>SUM(I1097:J1097)</f>
      </c>
      <c r="L1097" s="175"/>
      <c r="M1097" s="87"/>
      <c r="N1097" s="87"/>
      <c r="O1097" s="87"/>
      <c r="P1097" s="87"/>
      <c r="Q1097" s="87"/>
      <c r="R1097" s="87"/>
      <c r="S1097" s="87"/>
      <c r="T1097" s="87"/>
    </row>
    <row x14ac:dyDescent="0.25" r="1098" customHeight="1" ht="17.25">
      <c r="A1098" s="178">
        <f>A1097</f>
        <v>25569.375</v>
      </c>
      <c r="B1098" s="186" t="s">
        <v>74</v>
      </c>
      <c r="C1098" s="180"/>
      <c r="D1098" s="180"/>
      <c r="E1098" s="180"/>
      <c r="F1098" s="180"/>
      <c r="G1098" s="180">
        <f>SUM(C1098:F1098)</f>
      </c>
      <c r="H1098" s="187">
        <v>5000</v>
      </c>
      <c r="I1098" s="125">
        <f>G1098*H1098</f>
      </c>
      <c r="J1098" s="125">
        <f>I1098*0.1</f>
      </c>
      <c r="K1098" s="125">
        <f>SUM(I1098:J1098)</f>
      </c>
      <c r="L1098" s="175"/>
      <c r="M1098" s="87"/>
      <c r="N1098" s="87"/>
      <c r="O1098" s="87"/>
      <c r="P1098" s="87"/>
      <c r="Q1098" s="87"/>
      <c r="R1098" s="87"/>
      <c r="S1098" s="87"/>
      <c r="T1098" s="87"/>
    </row>
    <row x14ac:dyDescent="0.25" r="1099" customHeight="1" ht="17.25">
      <c r="A1099" s="178">
        <f>A1098</f>
        <v>25569.375</v>
      </c>
      <c r="B1099" s="179" t="s">
        <v>11</v>
      </c>
      <c r="C1099" s="180"/>
      <c r="D1099" s="180"/>
      <c r="E1099" s="180"/>
      <c r="F1099" s="180"/>
      <c r="G1099" s="180">
        <f>SUM(C1099:F1099)</f>
      </c>
      <c r="H1099" s="182">
        <v>6000</v>
      </c>
      <c r="I1099" s="125">
        <f>G1099*H1099</f>
      </c>
      <c r="J1099" s="125">
        <f>I1099*0.1</f>
      </c>
      <c r="K1099" s="125">
        <f>SUM(I1099:J1099)</f>
      </c>
      <c r="L1099" s="175"/>
      <c r="M1099" s="87"/>
      <c r="N1099" s="87"/>
      <c r="O1099" s="87"/>
      <c r="P1099" s="87"/>
      <c r="Q1099" s="87"/>
      <c r="R1099" s="87"/>
      <c r="S1099" s="87"/>
      <c r="T1099" s="87"/>
    </row>
    <row x14ac:dyDescent="0.25" r="1100" customHeight="1" ht="17.25">
      <c r="A1100" s="178">
        <f>A1099</f>
        <v>25569.375</v>
      </c>
      <c r="B1100" s="179" t="s">
        <v>22</v>
      </c>
      <c r="C1100" s="180"/>
      <c r="D1100" s="180"/>
      <c r="E1100" s="180"/>
      <c r="F1100" s="180"/>
      <c r="G1100" s="180">
        <f>SUM(C1100:F1100)</f>
      </c>
      <c r="H1100" s="182">
        <v>4800</v>
      </c>
      <c r="I1100" s="125">
        <f>G1100*H1100</f>
      </c>
      <c r="J1100" s="125">
        <f>I1100*0.1</f>
      </c>
      <c r="K1100" s="125">
        <f>SUM(I1100:J1100)</f>
      </c>
      <c r="L1100" s="175"/>
      <c r="M1100" s="87"/>
      <c r="N1100" s="87"/>
      <c r="O1100" s="87"/>
      <c r="P1100" s="87"/>
      <c r="Q1100" s="87"/>
      <c r="R1100" s="87"/>
      <c r="S1100" s="87"/>
      <c r="T1100" s="87"/>
    </row>
    <row x14ac:dyDescent="0.25" r="1101" customHeight="1" ht="17.25">
      <c r="A1101" s="178">
        <f>A1100</f>
        <v>25569.375</v>
      </c>
      <c r="B1101" s="186" t="s">
        <v>84</v>
      </c>
      <c r="C1101" s="180"/>
      <c r="D1101" s="180"/>
      <c r="E1101" s="180"/>
      <c r="F1101" s="180"/>
      <c r="G1101" s="180">
        <f>SUM(C1101:F1101)</f>
      </c>
      <c r="H1101" s="182">
        <v>4800</v>
      </c>
      <c r="I1101" s="125">
        <f>G1101*H1101</f>
      </c>
      <c r="J1101" s="125">
        <f>I1101*0.1</f>
      </c>
      <c r="K1101" s="125">
        <f>SUM(I1101:J1101)</f>
      </c>
      <c r="L1101" s="175"/>
      <c r="M1101" s="87"/>
      <c r="N1101" s="87"/>
      <c r="O1101" s="87"/>
      <c r="P1101" s="87"/>
      <c r="Q1101" s="87"/>
      <c r="R1101" s="87"/>
      <c r="S1101" s="87"/>
      <c r="T1101" s="87"/>
    </row>
    <row x14ac:dyDescent="0.25" r="1102" customHeight="1" ht="17.25">
      <c r="A1102" s="178">
        <f>A1101</f>
        <v>25569.375</v>
      </c>
      <c r="B1102" s="179" t="s">
        <v>17</v>
      </c>
      <c r="C1102" s="180"/>
      <c r="D1102" s="180"/>
      <c r="E1102" s="180"/>
      <c r="F1102" s="180"/>
      <c r="G1102" s="180">
        <f>SUM(C1102:F1102)</f>
      </c>
      <c r="H1102" s="182">
        <v>6500</v>
      </c>
      <c r="I1102" s="125">
        <f>G1102*H1102</f>
      </c>
      <c r="J1102" s="125">
        <f>I1102*0.1</f>
      </c>
      <c r="K1102" s="125">
        <f>SUM(I1102:J1102)</f>
      </c>
      <c r="L1102" s="175"/>
      <c r="M1102" s="87"/>
      <c r="N1102" s="87"/>
      <c r="O1102" s="87"/>
      <c r="P1102" s="87"/>
      <c r="Q1102" s="87"/>
      <c r="R1102" s="87"/>
      <c r="S1102" s="87"/>
      <c r="T1102" s="87"/>
    </row>
    <row x14ac:dyDescent="0.25" r="1103" customHeight="1" ht="17.25">
      <c r="A1103" s="178">
        <f>A1102</f>
        <v>25569.375</v>
      </c>
      <c r="B1103" s="186" t="s">
        <v>148</v>
      </c>
      <c r="C1103" s="180"/>
      <c r="D1103" s="180"/>
      <c r="E1103" s="180"/>
      <c r="F1103" s="180"/>
      <c r="G1103" s="180">
        <f>SUM(C1103:F1103)</f>
      </c>
      <c r="H1103" s="182">
        <v>6000</v>
      </c>
      <c r="I1103" s="125">
        <f>G1103*H1103</f>
      </c>
      <c r="J1103" s="125">
        <f>I1103*0.1</f>
      </c>
      <c r="K1103" s="125">
        <f>SUM(I1103:J1103)</f>
      </c>
      <c r="L1103" s="175"/>
      <c r="M1103" s="87"/>
      <c r="N1103" s="87"/>
      <c r="O1103" s="87"/>
      <c r="P1103" s="87"/>
      <c r="Q1103" s="87"/>
      <c r="R1103" s="87"/>
      <c r="S1103" s="87"/>
      <c r="T1103" s="87"/>
    </row>
    <row x14ac:dyDescent="0.25" r="1104" customHeight="1" ht="17.25">
      <c r="A1104" s="178">
        <f>A1103</f>
        <v>25569.375</v>
      </c>
      <c r="B1104" s="179" t="s">
        <v>29</v>
      </c>
      <c r="C1104" s="188"/>
      <c r="D1104" s="180"/>
      <c r="E1104" s="180"/>
      <c r="F1104" s="180"/>
      <c r="G1104" s="180">
        <f>SUM(C1104:F1104)</f>
      </c>
      <c r="H1104" s="182">
        <v>5500</v>
      </c>
      <c r="I1104" s="125">
        <f>G1104*H1104</f>
      </c>
      <c r="J1104" s="125">
        <f>I1104*0.1</f>
      </c>
      <c r="K1104" s="125">
        <f>SUM(I1104:J1104)</f>
      </c>
      <c r="L1104" s="175"/>
      <c r="M1104" s="87"/>
      <c r="N1104" s="87"/>
      <c r="O1104" s="87"/>
      <c r="P1104" s="87"/>
      <c r="Q1104" s="87"/>
      <c r="R1104" s="87"/>
      <c r="S1104" s="87"/>
      <c r="T1104" s="87"/>
    </row>
    <row x14ac:dyDescent="0.25" r="1105" customHeight="1" ht="17.25">
      <c r="A1105" s="178">
        <f>A1104</f>
        <v>25569.375</v>
      </c>
      <c r="B1105" s="179" t="s">
        <v>15</v>
      </c>
      <c r="C1105" s="180"/>
      <c r="D1105" s="180"/>
      <c r="E1105" s="180"/>
      <c r="F1105" s="180"/>
      <c r="G1105" s="180">
        <f>SUM(C1105:F1105)</f>
      </c>
      <c r="H1105" s="182">
        <v>4800</v>
      </c>
      <c r="I1105" s="125">
        <f>G1105*H1105</f>
      </c>
      <c r="J1105" s="125">
        <f>I1105*0.1</f>
      </c>
      <c r="K1105" s="125">
        <f>SUM(I1105:J1105)</f>
      </c>
      <c r="L1105" s="175"/>
      <c r="M1105" s="87"/>
      <c r="N1105" s="87"/>
      <c r="O1105" s="87"/>
      <c r="P1105" s="87"/>
      <c r="Q1105" s="87"/>
      <c r="R1105" s="87"/>
      <c r="S1105" s="87"/>
      <c r="T1105" s="87"/>
    </row>
    <row x14ac:dyDescent="0.25" r="1106" customHeight="1" ht="17.25">
      <c r="A1106" s="178">
        <f>A1105</f>
        <v>25569.375</v>
      </c>
      <c r="B1106" s="179" t="s">
        <v>21</v>
      </c>
      <c r="C1106" s="188"/>
      <c r="D1106" s="180"/>
      <c r="E1106" s="180"/>
      <c r="F1106" s="180"/>
      <c r="G1106" s="180">
        <f>SUM(C1106:F1106)</f>
      </c>
      <c r="H1106" s="182">
        <v>5500</v>
      </c>
      <c r="I1106" s="125">
        <f>G1106*H1106</f>
      </c>
      <c r="J1106" s="125">
        <f>I1106*0.1</f>
      </c>
      <c r="K1106" s="125">
        <f>SUM(I1106:J1106)</f>
      </c>
      <c r="L1106" s="175"/>
      <c r="M1106" s="87"/>
      <c r="N1106" s="87"/>
      <c r="O1106" s="87"/>
      <c r="P1106" s="87"/>
      <c r="Q1106" s="87"/>
      <c r="R1106" s="87"/>
      <c r="S1106" s="87"/>
      <c r="T1106" s="87"/>
    </row>
    <row x14ac:dyDescent="0.25" r="1107" customHeight="1" ht="17.25">
      <c r="A1107" s="178">
        <f>A1106</f>
        <v>25569.375</v>
      </c>
      <c r="B1107" s="179" t="s">
        <v>52</v>
      </c>
      <c r="C1107" s="180"/>
      <c r="D1107" s="180"/>
      <c r="E1107" s="180"/>
      <c r="F1107" s="180"/>
      <c r="G1107" s="180">
        <f>SUM(C1107:F1107)</f>
      </c>
      <c r="H1107" s="182">
        <v>5500</v>
      </c>
      <c r="I1107" s="125">
        <f>G1107*H1107</f>
      </c>
      <c r="J1107" s="125">
        <f>I1107*0.1</f>
      </c>
      <c r="K1107" s="125">
        <f>SUM(I1107:J1107)</f>
      </c>
      <c r="L1107" s="175"/>
      <c r="M1107" s="87"/>
      <c r="N1107" s="87"/>
      <c r="O1107" s="87"/>
      <c r="P1107" s="87"/>
      <c r="Q1107" s="87"/>
      <c r="R1107" s="87"/>
      <c r="S1107" s="87"/>
      <c r="T1107" s="87"/>
    </row>
    <row x14ac:dyDescent="0.25" r="1108" customHeight="1" ht="17.25">
      <c r="A1108" s="178">
        <f>A1107</f>
        <v>25569.375</v>
      </c>
      <c r="B1108" s="186" t="s">
        <v>61</v>
      </c>
      <c r="C1108" s="180"/>
      <c r="D1108" s="180"/>
      <c r="E1108" s="180"/>
      <c r="F1108" s="180"/>
      <c r="G1108" s="180">
        <f>SUM(C1108:F1108)</f>
      </c>
      <c r="H1108" s="182">
        <v>5500</v>
      </c>
      <c r="I1108" s="125">
        <f>G1108*H1108</f>
      </c>
      <c r="J1108" s="125">
        <f>I1108*0.1</f>
      </c>
      <c r="K1108" s="125">
        <f>SUM(I1108:J1108)</f>
      </c>
      <c r="L1108" s="175"/>
      <c r="M1108" s="87"/>
      <c r="N1108" s="87"/>
      <c r="O1108" s="87"/>
      <c r="P1108" s="87"/>
      <c r="Q1108" s="87"/>
      <c r="R1108" s="87"/>
      <c r="S1108" s="87"/>
      <c r="T1108" s="87"/>
    </row>
    <row x14ac:dyDescent="0.25" r="1109" customHeight="1" ht="17.25">
      <c r="A1109" s="178">
        <f>A1108</f>
        <v>25569.375</v>
      </c>
      <c r="B1109" s="179" t="s">
        <v>33</v>
      </c>
      <c r="C1109" s="180"/>
      <c r="D1109" s="180"/>
      <c r="E1109" s="180"/>
      <c r="F1109" s="180"/>
      <c r="G1109" s="180">
        <f>SUM(C1109:F1109)</f>
      </c>
      <c r="H1109" s="182">
        <v>5500</v>
      </c>
      <c r="I1109" s="125">
        <f>G1109*H1109</f>
      </c>
      <c r="J1109" s="125">
        <f>I1109*0.1</f>
      </c>
      <c r="K1109" s="125">
        <f>SUM(I1109:J1109)</f>
      </c>
      <c r="L1109" s="175"/>
      <c r="M1109" s="87"/>
      <c r="N1109" s="87"/>
      <c r="O1109" s="87"/>
      <c r="P1109" s="87"/>
      <c r="Q1109" s="87"/>
      <c r="R1109" s="87"/>
      <c r="S1109" s="87"/>
      <c r="T1109" s="87"/>
    </row>
    <row x14ac:dyDescent="0.25" r="1110" customHeight="1" ht="17.25">
      <c r="A1110" s="178">
        <f>A1109</f>
        <v>25569.375</v>
      </c>
      <c r="B1110" s="186" t="s">
        <v>37</v>
      </c>
      <c r="C1110" s="180"/>
      <c r="D1110" s="180"/>
      <c r="E1110" s="180"/>
      <c r="F1110" s="180"/>
      <c r="G1110" s="180">
        <f>SUM(C1110:F1110)</f>
      </c>
      <c r="H1110" s="182">
        <v>6500</v>
      </c>
      <c r="I1110" s="125">
        <f>G1110*H1110</f>
      </c>
      <c r="J1110" s="125">
        <f>I1110*0.1</f>
      </c>
      <c r="K1110" s="125">
        <f>SUM(I1110:J1110)</f>
      </c>
      <c r="L1110" s="175"/>
      <c r="M1110" s="87"/>
      <c r="N1110" s="87"/>
      <c r="O1110" s="87"/>
      <c r="P1110" s="87"/>
      <c r="Q1110" s="87"/>
      <c r="R1110" s="87"/>
      <c r="S1110" s="87"/>
      <c r="T1110" s="87"/>
    </row>
    <row x14ac:dyDescent="0.25" r="1111" customHeight="1" ht="17.25">
      <c r="A1111" s="178">
        <f>A1110</f>
        <v>25569.375</v>
      </c>
      <c r="B1111" s="186" t="s">
        <v>64</v>
      </c>
      <c r="C1111" s="180"/>
      <c r="D1111" s="180"/>
      <c r="E1111" s="180"/>
      <c r="F1111" s="180"/>
      <c r="G1111" s="180">
        <f>SUM(C1111:F1111)</f>
      </c>
      <c r="H1111" s="182">
        <v>5500</v>
      </c>
      <c r="I1111" s="125">
        <f>G1111*H1111</f>
      </c>
      <c r="J1111" s="125">
        <f>I1111*0.1</f>
      </c>
      <c r="K1111" s="125">
        <f>SUM(I1111:J1111)</f>
      </c>
      <c r="L1111" s="175"/>
      <c r="M1111" s="87"/>
      <c r="N1111" s="87"/>
      <c r="O1111" s="87"/>
      <c r="P1111" s="87"/>
      <c r="Q1111" s="87"/>
      <c r="R1111" s="87"/>
      <c r="S1111" s="87"/>
      <c r="T1111" s="87"/>
    </row>
    <row x14ac:dyDescent="0.25" r="1112" customHeight="1" ht="17.25">
      <c r="A1112" s="178">
        <f>A1111</f>
        <v>25569.375</v>
      </c>
      <c r="B1112" s="179" t="s">
        <v>25</v>
      </c>
      <c r="C1112" s="180"/>
      <c r="D1112" s="180"/>
      <c r="E1112" s="180"/>
      <c r="F1112" s="180"/>
      <c r="G1112" s="180">
        <f>SUM(C1112:F1112)</f>
      </c>
      <c r="H1112" s="182">
        <v>6000</v>
      </c>
      <c r="I1112" s="125">
        <f>G1112*H1112</f>
      </c>
      <c r="J1112" s="125">
        <f>I1112*0.1</f>
      </c>
      <c r="K1112" s="125">
        <f>SUM(I1112:J1112)</f>
      </c>
      <c r="L1112" s="175"/>
      <c r="M1112" s="87"/>
      <c r="N1112" s="87"/>
      <c r="O1112" s="87"/>
      <c r="P1112" s="87"/>
      <c r="Q1112" s="87"/>
      <c r="R1112" s="87"/>
      <c r="S1112" s="87"/>
      <c r="T1112" s="87"/>
    </row>
    <row x14ac:dyDescent="0.25" r="1113" customHeight="1" ht="17.25">
      <c r="A1113" s="178">
        <f>A1112</f>
        <v>25569.375</v>
      </c>
      <c r="B1113" s="186" t="s">
        <v>76</v>
      </c>
      <c r="C1113" s="188"/>
      <c r="D1113" s="180"/>
      <c r="E1113" s="180"/>
      <c r="F1113" s="180"/>
      <c r="G1113" s="180">
        <f>SUM(C1113:F1113)</f>
      </c>
      <c r="H1113" s="125">
        <v>6000</v>
      </c>
      <c r="I1113" s="125">
        <f>G1113*H1113</f>
      </c>
      <c r="J1113" s="125">
        <f>I1113*0.1</f>
      </c>
      <c r="K1113" s="125">
        <f>SUM(I1113:J1113)</f>
      </c>
      <c r="L1113" s="175"/>
      <c r="M1113" s="87"/>
      <c r="N1113" s="87"/>
      <c r="O1113" s="87"/>
      <c r="P1113" s="87"/>
      <c r="Q1113" s="87"/>
      <c r="R1113" s="87"/>
      <c r="S1113" s="87"/>
      <c r="T1113" s="87"/>
    </row>
    <row x14ac:dyDescent="0.25" r="1114" customHeight="1" ht="17.25">
      <c r="A1114" s="178">
        <f>A1113</f>
        <v>25569.375</v>
      </c>
      <c r="B1114" s="186" t="s">
        <v>149</v>
      </c>
      <c r="C1114" s="180"/>
      <c r="D1114" s="180"/>
      <c r="E1114" s="180"/>
      <c r="F1114" s="180"/>
      <c r="G1114" s="180">
        <f>SUM(C1114:F1114)</f>
      </c>
      <c r="H1114" s="125">
        <v>6000</v>
      </c>
      <c r="I1114" s="125">
        <f>G1114*H1114</f>
      </c>
      <c r="J1114" s="125">
        <f>I1114*0.1</f>
      </c>
      <c r="K1114" s="125">
        <f>SUM(I1114:J1114)</f>
      </c>
      <c r="L1114" s="175"/>
      <c r="M1114" s="87"/>
      <c r="N1114" s="87"/>
      <c r="O1114" s="87"/>
      <c r="P1114" s="87"/>
      <c r="Q1114" s="87"/>
      <c r="R1114" s="87"/>
      <c r="S1114" s="87"/>
      <c r="T1114" s="87"/>
    </row>
    <row x14ac:dyDescent="0.25" r="1115" customHeight="1" ht="17.25">
      <c r="A1115" s="178">
        <f>A1114</f>
        <v>25569.375</v>
      </c>
      <c r="B1115" s="186" t="s">
        <v>43</v>
      </c>
      <c r="C1115" s="180"/>
      <c r="D1115" s="180"/>
      <c r="E1115" s="180"/>
      <c r="F1115" s="180"/>
      <c r="G1115" s="180">
        <f>SUM(C1115:F1115)</f>
      </c>
      <c r="H1115" s="125">
        <v>6000</v>
      </c>
      <c r="I1115" s="125">
        <f>G1115*H1115</f>
      </c>
      <c r="J1115" s="125">
        <f>I1115*0.1</f>
      </c>
      <c r="K1115" s="125">
        <f>SUM(I1115:J1115)</f>
      </c>
      <c r="L1115" s="175"/>
      <c r="M1115" s="87"/>
      <c r="N1115" s="87"/>
      <c r="O1115" s="87"/>
      <c r="P1115" s="87"/>
      <c r="Q1115" s="87"/>
      <c r="R1115" s="87"/>
      <c r="S1115" s="87"/>
      <c r="T1115" s="87"/>
    </row>
    <row x14ac:dyDescent="0.25" r="1116" customHeight="1" ht="17.25">
      <c r="A1116" s="178">
        <f>A1115</f>
        <v>25569.375</v>
      </c>
      <c r="B1116" s="186" t="s">
        <v>18</v>
      </c>
      <c r="C1116" s="180"/>
      <c r="D1116" s="180"/>
      <c r="E1116" s="180"/>
      <c r="F1116" s="180"/>
      <c r="G1116" s="180">
        <f>SUM(C1116:F1116)</f>
      </c>
      <c r="H1116" s="125">
        <v>6000</v>
      </c>
      <c r="I1116" s="125">
        <f>G1116*H1116</f>
      </c>
      <c r="J1116" s="125">
        <f>I1116*0.1</f>
      </c>
      <c r="K1116" s="125">
        <f>SUM(I1116:J1116)</f>
      </c>
      <c r="L1116" s="175"/>
      <c r="M1116" s="87"/>
      <c r="N1116" s="87"/>
      <c r="O1116" s="87"/>
      <c r="P1116" s="87"/>
      <c r="Q1116" s="87"/>
      <c r="R1116" s="87"/>
      <c r="S1116" s="87"/>
      <c r="T1116" s="87"/>
    </row>
    <row x14ac:dyDescent="0.25" r="1117" customHeight="1" ht="17.25">
      <c r="A1117" s="178">
        <f>A1116</f>
        <v>25569.375</v>
      </c>
      <c r="B1117" s="186" t="s">
        <v>82</v>
      </c>
      <c r="C1117" s="188"/>
      <c r="D1117" s="180"/>
      <c r="E1117" s="180"/>
      <c r="F1117" s="180"/>
      <c r="G1117" s="180">
        <f>SUM(C1117:F1117)</f>
      </c>
      <c r="H1117" s="125">
        <v>5000</v>
      </c>
      <c r="I1117" s="125">
        <f>G1117*H1117</f>
      </c>
      <c r="J1117" s="125">
        <f>I1117*0.1</f>
      </c>
      <c r="K1117" s="125">
        <f>SUM(I1117:J1117)</f>
      </c>
      <c r="L1117" s="175"/>
      <c r="M1117" s="87"/>
      <c r="N1117" s="87"/>
      <c r="O1117" s="87"/>
      <c r="P1117" s="87"/>
      <c r="Q1117" s="87"/>
      <c r="R1117" s="87"/>
      <c r="S1117" s="87"/>
      <c r="T1117" s="87"/>
    </row>
    <row x14ac:dyDescent="0.25" r="1118" customHeight="1" ht="17.25">
      <c r="A1118" s="178">
        <f>A1117</f>
        <v>25569.375</v>
      </c>
      <c r="B1118" s="186" t="s">
        <v>151</v>
      </c>
      <c r="C1118" s="180"/>
      <c r="D1118" s="180"/>
      <c r="E1118" s="180"/>
      <c r="F1118" s="180"/>
      <c r="G1118" s="180">
        <f>SUM(C1118:F1118)</f>
      </c>
      <c r="H1118" s="125">
        <v>5000</v>
      </c>
      <c r="I1118" s="125">
        <f>G1118*H1118</f>
      </c>
      <c r="J1118" s="125">
        <f>I1118*0.1</f>
      </c>
      <c r="K1118" s="125">
        <f>SUM(I1118:J1118)</f>
      </c>
      <c r="L1118" s="175"/>
      <c r="M1118" s="87"/>
      <c r="N1118" s="87"/>
      <c r="O1118" s="87"/>
      <c r="P1118" s="87"/>
      <c r="Q1118" s="87"/>
      <c r="R1118" s="87"/>
      <c r="S1118" s="87"/>
      <c r="T1118" s="87"/>
    </row>
    <row x14ac:dyDescent="0.25" r="1119" customHeight="1" ht="17.25">
      <c r="A1119" s="178">
        <f>A1118</f>
        <v>25569.375</v>
      </c>
      <c r="B1119" s="186" t="s">
        <v>23</v>
      </c>
      <c r="C1119" s="180"/>
      <c r="D1119" s="180"/>
      <c r="E1119" s="180"/>
      <c r="F1119" s="180"/>
      <c r="G1119" s="180">
        <f>SUM(C1119:F1119)</f>
      </c>
      <c r="H1119" s="125">
        <v>6000</v>
      </c>
      <c r="I1119" s="125">
        <f>G1119*H1119</f>
      </c>
      <c r="J1119" s="125">
        <f>I1119*0.1</f>
      </c>
      <c r="K1119" s="125">
        <f>SUM(I1119:J1119)</f>
      </c>
      <c r="L1119" s="175"/>
      <c r="M1119" s="87"/>
      <c r="N1119" s="87"/>
      <c r="O1119" s="87"/>
      <c r="P1119" s="87"/>
      <c r="Q1119" s="87"/>
      <c r="R1119" s="87"/>
      <c r="S1119" s="87"/>
      <c r="T1119" s="87"/>
    </row>
    <row x14ac:dyDescent="0.25" r="1120" customHeight="1" ht="17.25">
      <c r="A1120" s="178">
        <f>A1119</f>
        <v>25569.375</v>
      </c>
      <c r="B1120" s="186" t="s">
        <v>40</v>
      </c>
      <c r="C1120" s="180"/>
      <c r="D1120" s="180"/>
      <c r="E1120" s="180"/>
      <c r="F1120" s="180"/>
      <c r="G1120" s="180">
        <f>SUM(C1120:F1120)</f>
      </c>
      <c r="H1120" s="125">
        <v>6500</v>
      </c>
      <c r="I1120" s="125">
        <f>G1120*H1120</f>
      </c>
      <c r="J1120" s="125">
        <f>I1120*0.1</f>
      </c>
      <c r="K1120" s="125">
        <f>SUM(I1120:J1120)</f>
      </c>
      <c r="L1120" s="175"/>
      <c r="M1120" s="87"/>
      <c r="N1120" s="87"/>
      <c r="O1120" s="87"/>
      <c r="P1120" s="87"/>
      <c r="Q1120" s="87"/>
      <c r="R1120" s="87"/>
      <c r="S1120" s="87"/>
      <c r="T1120" s="87"/>
    </row>
    <row x14ac:dyDescent="0.25" r="1121" customHeight="1" ht="17.25">
      <c r="A1121" s="178">
        <f>A1120</f>
        <v>25569.375</v>
      </c>
      <c r="B1121" s="186" t="s">
        <v>86</v>
      </c>
      <c r="C1121" s="180"/>
      <c r="D1121" s="180"/>
      <c r="E1121" s="180"/>
      <c r="F1121" s="180"/>
      <c r="G1121" s="180">
        <f>SUM(C1121:F1121)</f>
      </c>
      <c r="H1121" s="125">
        <v>6000</v>
      </c>
      <c r="I1121" s="125">
        <f>G1121*H1121</f>
      </c>
      <c r="J1121" s="125">
        <f>I1121*0.1</f>
      </c>
      <c r="K1121" s="125">
        <f>SUM(I1121:J1121)</f>
      </c>
      <c r="L1121" s="175"/>
      <c r="M1121" s="87"/>
      <c r="N1121" s="87"/>
      <c r="O1121" s="87"/>
      <c r="P1121" s="87"/>
      <c r="Q1121" s="87"/>
      <c r="R1121" s="87"/>
      <c r="S1121" s="87"/>
      <c r="T1121" s="87"/>
    </row>
    <row x14ac:dyDescent="0.25" r="1122" customHeight="1" ht="17.25">
      <c r="A1122" s="178">
        <f>A1121</f>
        <v>25569.375</v>
      </c>
      <c r="B1122" s="186" t="s">
        <v>152</v>
      </c>
      <c r="C1122" s="180"/>
      <c r="D1122" s="180"/>
      <c r="E1122" s="180"/>
      <c r="F1122" s="180"/>
      <c r="G1122" s="180">
        <f>SUM(C1122:F1122)</f>
      </c>
      <c r="H1122" s="125">
        <v>6000</v>
      </c>
      <c r="I1122" s="125">
        <f>G1122*H1122</f>
      </c>
      <c r="J1122" s="125">
        <f>I1122*0.1</f>
      </c>
      <c r="K1122" s="125">
        <f>SUM(I1122:J1122)</f>
      </c>
      <c r="L1122" s="175"/>
      <c r="M1122" s="87"/>
      <c r="N1122" s="87"/>
      <c r="O1122" s="87"/>
      <c r="P1122" s="87"/>
      <c r="Q1122" s="87"/>
      <c r="R1122" s="87"/>
      <c r="S1122" s="87"/>
      <c r="T1122" s="87"/>
    </row>
    <row x14ac:dyDescent="0.25" r="1123" customHeight="1" ht="17.25">
      <c r="A1123" s="178">
        <f>A1122</f>
        <v>25569.375</v>
      </c>
      <c r="B1123" s="186" t="s">
        <v>153</v>
      </c>
      <c r="C1123" s="180"/>
      <c r="D1123" s="180"/>
      <c r="E1123" s="180"/>
      <c r="F1123" s="180"/>
      <c r="G1123" s="180">
        <f>SUM(C1123:F1123)</f>
      </c>
      <c r="H1123" s="125">
        <v>6000</v>
      </c>
      <c r="I1123" s="125">
        <f>G1123*H1123</f>
      </c>
      <c r="J1123" s="125">
        <f>I1123*0.1</f>
      </c>
      <c r="K1123" s="125">
        <f>SUM(I1123:J1123)</f>
      </c>
      <c r="L1123" s="175"/>
      <c r="M1123" s="87"/>
      <c r="N1123" s="87"/>
      <c r="O1123" s="87"/>
      <c r="P1123" s="87"/>
      <c r="Q1123" s="87"/>
      <c r="R1123" s="87"/>
      <c r="S1123" s="87"/>
      <c r="T1123" s="87"/>
    </row>
    <row x14ac:dyDescent="0.25" r="1124" customHeight="1" ht="17.25">
      <c r="A1124" s="178">
        <f>A1123</f>
        <v>25569.375</v>
      </c>
      <c r="B1124" s="186" t="s">
        <v>46</v>
      </c>
      <c r="C1124" s="180"/>
      <c r="D1124" s="180"/>
      <c r="E1124" s="180"/>
      <c r="F1124" s="180"/>
      <c r="G1124" s="180">
        <f>SUM(C1124:F1124)</f>
      </c>
      <c r="H1124" s="125">
        <v>5500</v>
      </c>
      <c r="I1124" s="125">
        <f>G1124*H1124</f>
      </c>
      <c r="J1124" s="125">
        <f>I1124*0.1</f>
      </c>
      <c r="K1124" s="125">
        <f>SUM(I1124:J1124)</f>
      </c>
      <c r="L1124" s="175"/>
      <c r="M1124" s="87"/>
      <c r="N1124" s="87"/>
      <c r="O1124" s="87"/>
      <c r="P1124" s="87"/>
      <c r="Q1124" s="87"/>
      <c r="R1124" s="87"/>
      <c r="S1124" s="87"/>
      <c r="T1124" s="87"/>
    </row>
    <row x14ac:dyDescent="0.25" r="1125" customHeight="1" ht="17.25">
      <c r="A1125" s="178">
        <f>A1124</f>
        <v>25569.375</v>
      </c>
      <c r="B1125" s="186" t="s">
        <v>154</v>
      </c>
      <c r="C1125" s="180"/>
      <c r="D1125" s="180"/>
      <c r="E1125" s="180"/>
      <c r="F1125" s="180"/>
      <c r="G1125" s="180">
        <f>SUM(C1125:F1125)</f>
      </c>
      <c r="H1125" s="125">
        <v>6500</v>
      </c>
      <c r="I1125" s="125">
        <f>G1125*H1125</f>
      </c>
      <c r="J1125" s="125">
        <f>I1125*0.1</f>
      </c>
      <c r="K1125" s="125">
        <f>SUM(I1125:J1125)</f>
      </c>
      <c r="L1125" s="175"/>
      <c r="M1125" s="87"/>
      <c r="N1125" s="87"/>
      <c r="O1125" s="87"/>
      <c r="P1125" s="87"/>
      <c r="Q1125" s="87"/>
      <c r="R1125" s="87"/>
      <c r="S1125" s="87"/>
      <c r="T1125" s="87"/>
    </row>
    <row x14ac:dyDescent="0.25" r="1126" customHeight="1" ht="17.25">
      <c r="A1126" s="178">
        <f>A1125</f>
        <v>25569.375</v>
      </c>
      <c r="B1126" s="186"/>
      <c r="C1126" s="180"/>
      <c r="D1126" s="180"/>
      <c r="E1126" s="180"/>
      <c r="F1126" s="180"/>
      <c r="G1126" s="180">
        <f>SUM(C1126:F1126)</f>
      </c>
      <c r="H1126" s="125"/>
      <c r="I1126" s="125">
        <f>G1126*H1126</f>
      </c>
      <c r="J1126" s="125">
        <f>I1126*0.1</f>
      </c>
      <c r="K1126" s="125">
        <f>SUM(I1126:J1126)</f>
      </c>
      <c r="L1126" s="175"/>
      <c r="M1126" s="87"/>
      <c r="N1126" s="87"/>
      <c r="O1126" s="87"/>
      <c r="P1126" s="87"/>
      <c r="Q1126" s="87"/>
      <c r="R1126" s="87"/>
      <c r="S1126" s="87"/>
      <c r="T1126" s="87"/>
    </row>
    <row x14ac:dyDescent="0.25" r="1127" customHeight="1" ht="17.25">
      <c r="A1127" s="178">
        <f>A1126</f>
        <v>25569.375</v>
      </c>
      <c r="B1127" s="179"/>
      <c r="C1127" s="180"/>
      <c r="D1127" s="180"/>
      <c r="E1127" s="180"/>
      <c r="F1127" s="180"/>
      <c r="G1127" s="180">
        <f>SUM(C1127:F1127)</f>
      </c>
      <c r="H1127" s="125"/>
      <c r="I1127" s="125">
        <f>G1127*H1127</f>
      </c>
      <c r="J1127" s="125">
        <f>I1127*0.1</f>
      </c>
      <c r="K1127" s="125">
        <f>SUM(I1127:J1127)</f>
      </c>
      <c r="L1127" s="175"/>
      <c r="M1127" s="87"/>
      <c r="N1127" s="87"/>
      <c r="O1127" s="87"/>
      <c r="P1127" s="87"/>
      <c r="Q1127" s="87"/>
      <c r="R1127" s="87"/>
      <c r="S1127" s="87"/>
      <c r="T1127" s="87"/>
    </row>
    <row x14ac:dyDescent="0.25" r="1128" customHeight="1" ht="17.25">
      <c r="A1128" s="189">
        <f>A1127</f>
        <v>25569.375</v>
      </c>
      <c r="B1128" s="190" t="s">
        <v>155</v>
      </c>
      <c r="C1128" s="191">
        <f>SUM(C1085:C1127)</f>
      </c>
      <c r="D1128" s="191">
        <f>SUM(D1085:D1127)</f>
      </c>
      <c r="E1128" s="191">
        <f>SUM(E1085:E1127)</f>
      </c>
      <c r="F1128" s="191">
        <f>SUM(F1085:F1127)</f>
      </c>
      <c r="G1128" s="191">
        <f>SUM(G1085:G1127)</f>
      </c>
      <c r="H1128" s="191"/>
      <c r="I1128" s="191">
        <f>SUM(I1085:I1127)</f>
      </c>
      <c r="J1128" s="191">
        <f>I1128*0.1</f>
      </c>
      <c r="K1128" s="191">
        <f>SUM(K1085:K1127)</f>
      </c>
      <c r="L1128" s="175"/>
      <c r="M1128" s="87"/>
      <c r="N1128" s="87"/>
      <c r="O1128" s="87"/>
      <c r="P1128" s="87"/>
      <c r="Q1128" s="87"/>
      <c r="R1128" s="87"/>
      <c r="S1128" s="87"/>
      <c r="T1128" s="87"/>
    </row>
    <row x14ac:dyDescent="0.25" r="1129" customHeight="1" ht="17.25">
      <c r="A1129" s="178">
        <f>A1128</f>
        <v>25569.375</v>
      </c>
      <c r="B1129" s="186" t="s">
        <v>113</v>
      </c>
      <c r="C1129" s="180"/>
      <c r="D1129" s="180"/>
      <c r="E1129" s="180"/>
      <c r="F1129" s="180"/>
      <c r="G1129" s="180">
        <f>SUM(C1129:F1129)</f>
      </c>
      <c r="H1129" s="125">
        <v>6500</v>
      </c>
      <c r="I1129" s="125">
        <f>G1129*H1129</f>
      </c>
      <c r="J1129" s="185"/>
      <c r="K1129" s="125">
        <f>SUM(I1129:J1129)</f>
      </c>
      <c r="L1129" s="175"/>
      <c r="M1129" s="87"/>
      <c r="N1129" s="87"/>
      <c r="O1129" s="87"/>
      <c r="P1129" s="87"/>
      <c r="Q1129" s="87"/>
      <c r="R1129" s="87"/>
      <c r="S1129" s="87"/>
      <c r="T1129" s="87"/>
    </row>
    <row x14ac:dyDescent="0.25" r="1130" customHeight="1" ht="17.25">
      <c r="A1130" s="178">
        <f>A1129</f>
        <v>25569.375</v>
      </c>
      <c r="B1130" s="186" t="s">
        <v>156</v>
      </c>
      <c r="C1130" s="180"/>
      <c r="D1130" s="180"/>
      <c r="E1130" s="180"/>
      <c r="F1130" s="180"/>
      <c r="G1130" s="180">
        <f>SUM(C1130:F1130)</f>
      </c>
      <c r="H1130" s="125">
        <v>6500</v>
      </c>
      <c r="I1130" s="125">
        <f>G1130*H1130</f>
      </c>
      <c r="J1130" s="185"/>
      <c r="K1130" s="125">
        <f>SUM(I1130:J1130)</f>
      </c>
      <c r="L1130" s="175"/>
      <c r="M1130" s="87"/>
      <c r="N1130" s="87"/>
      <c r="O1130" s="87"/>
      <c r="P1130" s="87"/>
      <c r="Q1130" s="87"/>
      <c r="R1130" s="87"/>
      <c r="S1130" s="87"/>
      <c r="T1130" s="87"/>
    </row>
    <row x14ac:dyDescent="0.25" r="1131" customHeight="1" ht="17.25">
      <c r="A1131" s="178">
        <f>A1130</f>
        <v>25569.375</v>
      </c>
      <c r="B1131" s="186" t="s">
        <v>112</v>
      </c>
      <c r="C1131" s="180"/>
      <c r="D1131" s="180"/>
      <c r="E1131" s="180"/>
      <c r="F1131" s="180"/>
      <c r="G1131" s="180">
        <f>SUM(C1131:F1131)</f>
      </c>
      <c r="H1131" s="125">
        <v>6900</v>
      </c>
      <c r="I1131" s="125">
        <f>G1131*H1131</f>
      </c>
      <c r="J1131" s="185"/>
      <c r="K1131" s="125">
        <f>SUM(I1131:J1131)</f>
      </c>
      <c r="L1131" s="175"/>
      <c r="M1131" s="87"/>
      <c r="N1131" s="87"/>
      <c r="O1131" s="87"/>
      <c r="P1131" s="87"/>
      <c r="Q1131" s="87"/>
      <c r="R1131" s="87"/>
      <c r="S1131" s="87"/>
      <c r="T1131" s="87"/>
    </row>
    <row x14ac:dyDescent="0.25" r="1132" customHeight="1" ht="17.25">
      <c r="A1132" s="178">
        <f>A1131</f>
        <v>25569.375</v>
      </c>
      <c r="B1132" s="179"/>
      <c r="C1132" s="180"/>
      <c r="D1132" s="180"/>
      <c r="E1132" s="180"/>
      <c r="F1132" s="180"/>
      <c r="G1132" s="180">
        <f>SUM(C1132:F1132)</f>
      </c>
      <c r="H1132" s="125"/>
      <c r="I1132" s="125">
        <f>G1132*H1132</f>
      </c>
      <c r="J1132" s="185"/>
      <c r="K1132" s="125">
        <f>SUM(I1132:J1132)</f>
      </c>
      <c r="L1132" s="175"/>
      <c r="M1132" s="87"/>
      <c r="N1132" s="87"/>
      <c r="O1132" s="87"/>
      <c r="P1132" s="87"/>
      <c r="Q1132" s="87"/>
      <c r="R1132" s="87"/>
      <c r="S1132" s="87"/>
      <c r="T1132" s="87"/>
    </row>
    <row x14ac:dyDescent="0.25" r="1133" customHeight="1" ht="17.25">
      <c r="A1133" s="178">
        <f>A1132</f>
        <v>25569.375</v>
      </c>
      <c r="B1133" s="179"/>
      <c r="C1133" s="180"/>
      <c r="D1133" s="180"/>
      <c r="E1133" s="180"/>
      <c r="F1133" s="180"/>
      <c r="G1133" s="180">
        <f>SUM(C1133:F1133)</f>
      </c>
      <c r="H1133" s="125"/>
      <c r="I1133" s="125">
        <f>G1133*H1133</f>
      </c>
      <c r="J1133" s="185"/>
      <c r="K1133" s="125">
        <f>SUM(I1133:J1133)</f>
      </c>
      <c r="L1133" s="175"/>
      <c r="M1133" s="87"/>
      <c r="N1133" s="87"/>
      <c r="O1133" s="87"/>
      <c r="P1133" s="87"/>
      <c r="Q1133" s="87"/>
      <c r="R1133" s="87"/>
      <c r="S1133" s="87"/>
      <c r="T1133" s="87"/>
    </row>
    <row x14ac:dyDescent="0.25" r="1134" customHeight="1" ht="17.25">
      <c r="A1134" s="178">
        <f>A1133</f>
        <v>25569.375</v>
      </c>
      <c r="B1134" s="179"/>
      <c r="C1134" s="180"/>
      <c r="D1134" s="180"/>
      <c r="E1134" s="180"/>
      <c r="F1134" s="180"/>
      <c r="G1134" s="180">
        <f>SUM(C1134:F1134)</f>
      </c>
      <c r="H1134" s="125"/>
      <c r="I1134" s="125">
        <f>G1134*H1134</f>
      </c>
      <c r="J1134" s="185"/>
      <c r="K1134" s="125">
        <f>SUM(I1134:J1134)</f>
      </c>
      <c r="L1134" s="175"/>
      <c r="M1134" s="87"/>
      <c r="N1134" s="87"/>
      <c r="O1134" s="87"/>
      <c r="P1134" s="87"/>
      <c r="Q1134" s="87"/>
      <c r="R1134" s="87"/>
      <c r="S1134" s="87"/>
      <c r="T1134" s="87"/>
    </row>
    <row x14ac:dyDescent="0.25" r="1135" customHeight="1" ht="17.25">
      <c r="A1135" s="178">
        <f>A1134</f>
        <v>25569.375</v>
      </c>
      <c r="B1135" s="179"/>
      <c r="C1135" s="180"/>
      <c r="D1135" s="180"/>
      <c r="E1135" s="180"/>
      <c r="F1135" s="180"/>
      <c r="G1135" s="180">
        <f>SUM(C1135:F1135)</f>
      </c>
      <c r="H1135" s="125"/>
      <c r="I1135" s="125">
        <f>G1135*H1135</f>
      </c>
      <c r="J1135" s="185"/>
      <c r="K1135" s="125">
        <f>SUM(I1135:J1135)</f>
      </c>
      <c r="L1135" s="175"/>
      <c r="M1135" s="87"/>
      <c r="N1135" s="87"/>
      <c r="O1135" s="87"/>
      <c r="P1135" s="87"/>
      <c r="Q1135" s="87"/>
      <c r="R1135" s="87"/>
      <c r="S1135" s="87"/>
      <c r="T1135" s="87"/>
    </row>
    <row x14ac:dyDescent="0.25" r="1136" customHeight="1" ht="17.25">
      <c r="A1136" s="178">
        <f>A1135</f>
        <v>25569.375</v>
      </c>
      <c r="B1136" s="179"/>
      <c r="C1136" s="180"/>
      <c r="D1136" s="180"/>
      <c r="E1136" s="180"/>
      <c r="F1136" s="180"/>
      <c r="G1136" s="180">
        <f>SUM(C1136:F1136)</f>
      </c>
      <c r="H1136" s="125"/>
      <c r="I1136" s="125">
        <f>G1136*H1136</f>
      </c>
      <c r="J1136" s="185"/>
      <c r="K1136" s="125">
        <f>SUM(I1136:J1136)</f>
      </c>
      <c r="L1136" s="175"/>
      <c r="M1136" s="87"/>
      <c r="N1136" s="87"/>
      <c r="O1136" s="87"/>
      <c r="P1136" s="87"/>
      <c r="Q1136" s="87"/>
      <c r="R1136" s="87"/>
      <c r="S1136" s="87"/>
      <c r="T1136" s="87"/>
    </row>
    <row x14ac:dyDescent="0.25" r="1137" customHeight="1" ht="17.25">
      <c r="A1137" s="189">
        <f>A1136</f>
        <v>25569.375</v>
      </c>
      <c r="B1137" s="190" t="s">
        <v>157</v>
      </c>
      <c r="C1137" s="191">
        <f>SUM(C1129:C1136)</f>
      </c>
      <c r="D1137" s="191">
        <f>SUM(D1129:D1136)</f>
      </c>
      <c r="E1137" s="191">
        <f>SUM(E1129:E1136)</f>
      </c>
      <c r="F1137" s="191">
        <f>SUM(F1129:F1136)</f>
      </c>
      <c r="G1137" s="191">
        <f>SUM(G1129:G1136)</f>
      </c>
      <c r="H1137" s="191"/>
      <c r="I1137" s="191">
        <f>SUM(I1129:I1136)</f>
      </c>
      <c r="J1137" s="191">
        <f>SUM(J1129:J1136)</f>
      </c>
      <c r="K1137" s="191">
        <f>SUM(K1129:K1136)</f>
      </c>
      <c r="L1137" s="175"/>
      <c r="M1137" s="87"/>
      <c r="N1137" s="87"/>
      <c r="O1137" s="87"/>
      <c r="P1137" s="87"/>
      <c r="Q1137" s="87"/>
      <c r="R1137" s="87"/>
      <c r="S1137" s="87"/>
      <c r="T1137" s="87"/>
    </row>
    <row x14ac:dyDescent="0.25" r="1138" customHeight="1" ht="17.25" hidden="1">
      <c r="A1138" s="172" t="s">
        <v>128</v>
      </c>
      <c r="B1138" s="173" t="s">
        <v>2</v>
      </c>
      <c r="C1138" s="174" t="s">
        <v>129</v>
      </c>
      <c r="D1138" s="174" t="s">
        <v>130</v>
      </c>
      <c r="E1138" s="174" t="s">
        <v>131</v>
      </c>
      <c r="F1138" s="174" t="s">
        <v>132</v>
      </c>
      <c r="G1138" s="174" t="s">
        <v>133</v>
      </c>
      <c r="H1138" s="174" t="s">
        <v>7</v>
      </c>
      <c r="I1138" s="174" t="s">
        <v>134</v>
      </c>
      <c r="J1138" s="174" t="s">
        <v>90</v>
      </c>
      <c r="K1138" s="174" t="s">
        <v>135</v>
      </c>
      <c r="L1138" s="175"/>
      <c r="M1138" s="87"/>
      <c r="N1138" s="87"/>
      <c r="O1138" s="87"/>
      <c r="P1138" s="87"/>
      <c r="Q1138" s="87"/>
      <c r="R1138" s="87"/>
      <c r="S1138" s="87"/>
      <c r="T1138" s="87"/>
    </row>
    <row x14ac:dyDescent="0.25" r="1139" customHeight="1" ht="17.25">
      <c r="A1139" s="178">
        <f>A1137+1</f>
        <v>25569.375</v>
      </c>
      <c r="B1139" s="179" t="s">
        <v>137</v>
      </c>
      <c r="C1139" s="180"/>
      <c r="D1139" s="181"/>
      <c r="E1139" s="180"/>
      <c r="F1139" s="180"/>
      <c r="G1139" s="180">
        <f>SUM(C1139:F1139)</f>
      </c>
      <c r="H1139" s="182">
        <v>4500</v>
      </c>
      <c r="I1139" s="125">
        <f>G1139*H1139</f>
      </c>
      <c r="J1139" s="125">
        <f>I1139*0.1</f>
      </c>
      <c r="K1139" s="125">
        <f>SUM(I1139:J1139)</f>
      </c>
      <c r="L1139" s="175"/>
      <c r="M1139" s="87"/>
      <c r="N1139" s="87"/>
      <c r="O1139" s="87"/>
      <c r="P1139" s="87"/>
      <c r="Q1139" s="87"/>
      <c r="R1139" s="87"/>
      <c r="S1139" s="87"/>
      <c r="T1139" s="87"/>
    </row>
    <row x14ac:dyDescent="0.25" r="1140" customHeight="1" ht="17.25">
      <c r="A1140" s="178">
        <f>A1139</f>
        <v>25569.375</v>
      </c>
      <c r="B1140" s="179" t="s">
        <v>13</v>
      </c>
      <c r="C1140" s="180"/>
      <c r="D1140" s="180"/>
      <c r="E1140" s="180"/>
      <c r="F1140" s="180"/>
      <c r="G1140" s="180">
        <f>SUM(C1140:F1140)</f>
      </c>
      <c r="H1140" s="182">
        <v>6000</v>
      </c>
      <c r="I1140" s="125">
        <f>G1140*H1140</f>
      </c>
      <c r="J1140" s="125">
        <f>I1140*0.1</f>
      </c>
      <c r="K1140" s="125">
        <f>SUM(I1140:J1140)</f>
      </c>
      <c r="L1140" s="175"/>
      <c r="M1140" s="87"/>
      <c r="N1140" s="87"/>
      <c r="O1140" s="87"/>
      <c r="P1140" s="87"/>
      <c r="Q1140" s="87"/>
      <c r="R1140" s="87"/>
      <c r="S1140" s="87"/>
      <c r="T1140" s="87"/>
    </row>
    <row x14ac:dyDescent="0.25" r="1141" customHeight="1" ht="17.25">
      <c r="A1141" s="178">
        <f>A1140</f>
        <v>25569.375</v>
      </c>
      <c r="B1141" s="179" t="s">
        <v>58</v>
      </c>
      <c r="C1141" s="183"/>
      <c r="D1141" s="180"/>
      <c r="E1141" s="180"/>
      <c r="F1141" s="180"/>
      <c r="G1141" s="180">
        <f>SUM(C1141:F1141)</f>
      </c>
      <c r="H1141" s="182">
        <v>5500</v>
      </c>
      <c r="I1141" s="125">
        <f>G1141*H1141</f>
      </c>
      <c r="J1141" s="125">
        <f>I1141*0.1</f>
      </c>
      <c r="K1141" s="125">
        <f>SUM(I1141:J1141)</f>
      </c>
      <c r="L1141" s="175"/>
      <c r="M1141" s="87"/>
      <c r="N1141" s="87"/>
      <c r="O1141" s="87"/>
      <c r="P1141" s="87"/>
      <c r="Q1141" s="87"/>
      <c r="R1141" s="87"/>
      <c r="S1141" s="87"/>
      <c r="T1141" s="87"/>
    </row>
    <row x14ac:dyDescent="0.25" r="1142" customHeight="1" ht="17.25">
      <c r="A1142" s="178">
        <f>A1141</f>
        <v>25569.375</v>
      </c>
      <c r="B1142" s="179" t="s">
        <v>147</v>
      </c>
      <c r="C1142" s="183"/>
      <c r="D1142" s="180"/>
      <c r="E1142" s="180"/>
      <c r="F1142" s="180"/>
      <c r="G1142" s="180">
        <f>SUM(C1142:F1142)</f>
      </c>
      <c r="H1142" s="182">
        <v>5000</v>
      </c>
      <c r="I1142" s="125">
        <f>G1142*H1142</f>
      </c>
      <c r="J1142" s="125">
        <f>I1142*0.1</f>
      </c>
      <c r="K1142" s="125">
        <f>SUM(I1142:J1142)</f>
      </c>
      <c r="L1142" s="175"/>
      <c r="M1142" s="87"/>
      <c r="N1142" s="87"/>
      <c r="O1142" s="87"/>
      <c r="P1142" s="87"/>
      <c r="Q1142" s="87"/>
      <c r="R1142" s="87"/>
      <c r="S1142" s="87"/>
      <c r="T1142" s="87"/>
    </row>
    <row x14ac:dyDescent="0.25" r="1143" customHeight="1" ht="17.25">
      <c r="A1143" s="178">
        <f>A1142</f>
        <v>25569.375</v>
      </c>
      <c r="B1143" s="179" t="s">
        <v>27</v>
      </c>
      <c r="C1143" s="180"/>
      <c r="D1143" s="180"/>
      <c r="E1143" s="180"/>
      <c r="F1143" s="180"/>
      <c r="G1143" s="180">
        <f>SUM(C1143:F1143)</f>
      </c>
      <c r="H1143" s="182">
        <v>5500</v>
      </c>
      <c r="I1143" s="125">
        <f>G1143*H1143</f>
      </c>
      <c r="J1143" s="125">
        <f>I1143*0.1</f>
      </c>
      <c r="K1143" s="125">
        <f>SUM(I1143:J1143)</f>
      </c>
      <c r="L1143" s="175"/>
      <c r="M1143" s="87"/>
      <c r="N1143" s="87"/>
      <c r="O1143" s="87"/>
      <c r="P1143" s="87"/>
      <c r="Q1143" s="87"/>
      <c r="R1143" s="87"/>
      <c r="S1143" s="87"/>
      <c r="T1143" s="87"/>
    </row>
    <row x14ac:dyDescent="0.25" r="1144" customHeight="1" ht="17.25">
      <c r="A1144" s="178">
        <f>A1143</f>
        <v>25569.375</v>
      </c>
      <c r="B1144" s="179" t="s">
        <v>20</v>
      </c>
      <c r="C1144" s="180"/>
      <c r="D1144" s="180"/>
      <c r="E1144" s="180"/>
      <c r="F1144" s="180"/>
      <c r="G1144" s="180">
        <f>SUM(C1144:F1144)</f>
      </c>
      <c r="H1144" s="182">
        <v>5500</v>
      </c>
      <c r="I1144" s="125">
        <f>G1144*H1144</f>
      </c>
      <c r="J1144" s="125">
        <f>I1144*0.1</f>
      </c>
      <c r="K1144" s="125">
        <f>SUM(I1144:J1144)</f>
      </c>
      <c r="L1144" s="175"/>
      <c r="M1144" s="87"/>
      <c r="N1144" s="87"/>
      <c r="O1144" s="87"/>
      <c r="P1144" s="87"/>
      <c r="Q1144" s="87"/>
      <c r="R1144" s="87"/>
      <c r="S1144" s="87"/>
      <c r="T1144" s="87"/>
    </row>
    <row x14ac:dyDescent="0.25" r="1145" customHeight="1" ht="17.25">
      <c r="A1145" s="178">
        <f>A1144</f>
        <v>25569.375</v>
      </c>
      <c r="B1145" s="179" t="s">
        <v>31</v>
      </c>
      <c r="C1145" s="180"/>
      <c r="D1145" s="180"/>
      <c r="E1145" s="180"/>
      <c r="F1145" s="180"/>
      <c r="G1145" s="180">
        <f>SUM(C1145:F1145)</f>
      </c>
      <c r="H1145" s="182">
        <v>6000</v>
      </c>
      <c r="I1145" s="125">
        <f>G1145*H1145</f>
      </c>
      <c r="J1145" s="125">
        <f>I1145*0.1</f>
      </c>
      <c r="K1145" s="125">
        <f>SUM(I1145:J1145)</f>
      </c>
      <c r="L1145" s="175"/>
      <c r="M1145" s="87"/>
      <c r="N1145" s="87"/>
      <c r="O1145" s="87"/>
      <c r="P1145" s="87"/>
      <c r="Q1145" s="87"/>
      <c r="R1145" s="87"/>
      <c r="S1145" s="87"/>
      <c r="T1145" s="87"/>
    </row>
    <row x14ac:dyDescent="0.25" r="1146" customHeight="1" ht="17.25">
      <c r="A1146" s="178">
        <f>A1145</f>
        <v>25569.375</v>
      </c>
      <c r="B1146" s="179" t="s">
        <v>71</v>
      </c>
      <c r="C1146" s="180"/>
      <c r="D1146" s="180"/>
      <c r="E1146" s="180"/>
      <c r="F1146" s="180"/>
      <c r="G1146" s="180">
        <f>SUM(C1146:F1146)</f>
      </c>
      <c r="H1146" s="182">
        <v>6000</v>
      </c>
      <c r="I1146" s="125">
        <f>G1146*H1146</f>
      </c>
      <c r="J1146" s="125">
        <f>I1146*0.1</f>
      </c>
      <c r="K1146" s="125">
        <f>SUM(I1146:J1146)</f>
      </c>
      <c r="L1146" s="175"/>
      <c r="M1146" s="87"/>
      <c r="N1146" s="87"/>
      <c r="O1146" s="87"/>
      <c r="P1146" s="87"/>
      <c r="Q1146" s="87"/>
      <c r="R1146" s="87"/>
      <c r="S1146" s="87"/>
      <c r="T1146" s="87"/>
    </row>
    <row x14ac:dyDescent="0.25" r="1147" customHeight="1" ht="17.25">
      <c r="A1147" s="178">
        <f>A1146</f>
        <v>25569.375</v>
      </c>
      <c r="B1147" s="184" t="s">
        <v>49</v>
      </c>
      <c r="C1147" s="180"/>
      <c r="D1147" s="180"/>
      <c r="E1147" s="180"/>
      <c r="F1147" s="180"/>
      <c r="G1147" s="180">
        <f>SUM(C1147:F1147)</f>
      </c>
      <c r="H1147" s="182">
        <v>6000</v>
      </c>
      <c r="I1147" s="125">
        <f>G1147*H1147</f>
      </c>
      <c r="J1147" s="125">
        <f>I1147*0.1</f>
      </c>
      <c r="K1147" s="125">
        <f>SUM(I1147:J1147)</f>
      </c>
      <c r="L1147" s="175"/>
      <c r="M1147" s="87"/>
      <c r="N1147" s="87"/>
      <c r="O1147" s="87"/>
      <c r="P1147" s="87"/>
      <c r="Q1147" s="87"/>
      <c r="R1147" s="87"/>
      <c r="S1147" s="87"/>
      <c r="T1147" s="87"/>
    </row>
    <row x14ac:dyDescent="0.25" r="1148" customHeight="1" ht="17.25">
      <c r="A1148" s="178">
        <f>A1147</f>
        <v>25569.375</v>
      </c>
      <c r="B1148" s="179" t="s">
        <v>9</v>
      </c>
      <c r="C1148" s="180"/>
      <c r="D1148" s="180"/>
      <c r="E1148" s="180"/>
      <c r="F1148" s="180"/>
      <c r="G1148" s="180">
        <f>SUM(C1148:F1148)</f>
      </c>
      <c r="H1148" s="182">
        <v>6000</v>
      </c>
      <c r="I1148" s="125">
        <f>G1148*H1148</f>
      </c>
      <c r="J1148" s="125">
        <f>I1148*0.1</f>
      </c>
      <c r="K1148" s="125">
        <f>SUM(I1148:J1148)</f>
      </c>
      <c r="L1148" s="175"/>
      <c r="M1148" s="87"/>
      <c r="N1148" s="87"/>
      <c r="O1148" s="87"/>
      <c r="P1148" s="87"/>
      <c r="Q1148" s="87"/>
      <c r="R1148" s="87"/>
      <c r="S1148" s="87"/>
      <c r="T1148" s="87"/>
    </row>
    <row x14ac:dyDescent="0.25" r="1149" customHeight="1" ht="17.25">
      <c r="A1149" s="178">
        <f>A1148</f>
        <v>25569.375</v>
      </c>
      <c r="B1149" s="179" t="s">
        <v>55</v>
      </c>
      <c r="C1149" s="180"/>
      <c r="D1149" s="180"/>
      <c r="E1149" s="180"/>
      <c r="F1149" s="180"/>
      <c r="G1149" s="180">
        <f>SUM(C1149:F1149)</f>
      </c>
      <c r="H1149" s="182">
        <v>6500</v>
      </c>
      <c r="I1149" s="125">
        <f>G1149*H1149</f>
      </c>
      <c r="J1149" s="125">
        <f>I1149*0.1</f>
      </c>
      <c r="K1149" s="125">
        <f>SUM(I1149:J1149)</f>
      </c>
      <c r="L1149" s="175"/>
      <c r="M1149" s="87"/>
      <c r="N1149" s="87"/>
      <c r="O1149" s="87"/>
      <c r="P1149" s="87"/>
      <c r="Q1149" s="87"/>
      <c r="R1149" s="87"/>
      <c r="S1149" s="87"/>
      <c r="T1149" s="87"/>
    </row>
    <row x14ac:dyDescent="0.25" r="1150" customHeight="1" ht="17.25">
      <c r="A1150" s="178">
        <f>A1149</f>
        <v>25569.375</v>
      </c>
      <c r="B1150" s="179" t="s">
        <v>80</v>
      </c>
      <c r="C1150" s="180"/>
      <c r="D1150" s="180"/>
      <c r="E1150" s="180"/>
      <c r="F1150" s="180"/>
      <c r="G1150" s="180">
        <f>SUM(C1150:F1150)</f>
      </c>
      <c r="H1150" s="182">
        <v>6000</v>
      </c>
      <c r="I1150" s="125">
        <f>G1150*H1150</f>
      </c>
      <c r="J1150" s="185"/>
      <c r="K1150" s="125">
        <f>SUM(I1150:J1150)</f>
      </c>
      <c r="L1150" s="175"/>
      <c r="M1150" s="87"/>
      <c r="N1150" s="87"/>
      <c r="O1150" s="87"/>
      <c r="P1150" s="87"/>
      <c r="Q1150" s="87"/>
      <c r="R1150" s="87"/>
      <c r="S1150" s="87"/>
      <c r="T1150" s="87"/>
    </row>
    <row x14ac:dyDescent="0.25" r="1151" customHeight="1" ht="17.25">
      <c r="A1151" s="178">
        <f>A1150</f>
        <v>25569.375</v>
      </c>
      <c r="B1151" s="179" t="s">
        <v>67</v>
      </c>
      <c r="C1151" s="180"/>
      <c r="D1151" s="180"/>
      <c r="E1151" s="180"/>
      <c r="F1151" s="180"/>
      <c r="G1151" s="180">
        <f>SUM(C1151:F1151)</f>
      </c>
      <c r="H1151" s="182">
        <v>5500</v>
      </c>
      <c r="I1151" s="125">
        <f>G1151*H1151</f>
      </c>
      <c r="J1151" s="125">
        <f>I1151*0.1</f>
      </c>
      <c r="K1151" s="125">
        <f>SUM(I1151:J1151)</f>
      </c>
      <c r="L1151" s="175"/>
      <c r="M1151" s="87"/>
      <c r="N1151" s="87"/>
      <c r="O1151" s="87"/>
      <c r="P1151" s="87"/>
      <c r="Q1151" s="87"/>
      <c r="R1151" s="87"/>
      <c r="S1151" s="87"/>
      <c r="T1151" s="87"/>
    </row>
    <row x14ac:dyDescent="0.25" r="1152" customHeight="1" ht="17.25">
      <c r="A1152" s="178">
        <f>A1151</f>
        <v>25569.375</v>
      </c>
      <c r="B1152" s="186" t="s">
        <v>74</v>
      </c>
      <c r="C1152" s="180"/>
      <c r="D1152" s="180"/>
      <c r="E1152" s="180"/>
      <c r="F1152" s="180"/>
      <c r="G1152" s="180">
        <f>SUM(C1152:F1152)</f>
      </c>
      <c r="H1152" s="187">
        <v>5000</v>
      </c>
      <c r="I1152" s="125">
        <f>G1152*H1152</f>
      </c>
      <c r="J1152" s="125">
        <f>I1152*0.1</f>
      </c>
      <c r="K1152" s="125">
        <f>SUM(I1152:J1152)</f>
      </c>
      <c r="L1152" s="175"/>
      <c r="M1152" s="87"/>
      <c r="N1152" s="87"/>
      <c r="O1152" s="87"/>
      <c r="P1152" s="87"/>
      <c r="Q1152" s="87"/>
      <c r="R1152" s="87"/>
      <c r="S1152" s="87"/>
      <c r="T1152" s="87"/>
    </row>
    <row x14ac:dyDescent="0.25" r="1153" customHeight="1" ht="17.25">
      <c r="A1153" s="178">
        <f>A1152</f>
        <v>25569.375</v>
      </c>
      <c r="B1153" s="179" t="s">
        <v>11</v>
      </c>
      <c r="C1153" s="180"/>
      <c r="D1153" s="180"/>
      <c r="E1153" s="180"/>
      <c r="F1153" s="180"/>
      <c r="G1153" s="180">
        <f>SUM(C1153:F1153)</f>
      </c>
      <c r="H1153" s="182">
        <v>6000</v>
      </c>
      <c r="I1153" s="125">
        <f>G1153*H1153</f>
      </c>
      <c r="J1153" s="125">
        <f>I1153*0.1</f>
      </c>
      <c r="K1153" s="125">
        <f>SUM(I1153:J1153)</f>
      </c>
      <c r="L1153" s="175"/>
      <c r="M1153" s="87"/>
      <c r="N1153" s="87"/>
      <c r="O1153" s="87"/>
      <c r="P1153" s="87"/>
      <c r="Q1153" s="87"/>
      <c r="R1153" s="87"/>
      <c r="S1153" s="87"/>
      <c r="T1153" s="87"/>
    </row>
    <row x14ac:dyDescent="0.25" r="1154" customHeight="1" ht="17.25">
      <c r="A1154" s="178">
        <f>A1153</f>
        <v>25569.375</v>
      </c>
      <c r="B1154" s="179" t="s">
        <v>22</v>
      </c>
      <c r="C1154" s="180"/>
      <c r="D1154" s="180"/>
      <c r="E1154" s="180"/>
      <c r="F1154" s="180"/>
      <c r="G1154" s="180">
        <f>SUM(C1154:F1154)</f>
      </c>
      <c r="H1154" s="182">
        <v>4800</v>
      </c>
      <c r="I1154" s="125">
        <f>G1154*H1154</f>
      </c>
      <c r="J1154" s="125">
        <f>I1154*0.1</f>
      </c>
      <c r="K1154" s="125">
        <f>SUM(I1154:J1154)</f>
      </c>
      <c r="L1154" s="175"/>
      <c r="M1154" s="87"/>
      <c r="N1154" s="87"/>
      <c r="O1154" s="87"/>
      <c r="P1154" s="87"/>
      <c r="Q1154" s="87"/>
      <c r="R1154" s="87"/>
      <c r="S1154" s="87"/>
      <c r="T1154" s="87"/>
    </row>
    <row x14ac:dyDescent="0.25" r="1155" customHeight="1" ht="17.25">
      <c r="A1155" s="178">
        <f>A1154</f>
        <v>25569.375</v>
      </c>
      <c r="B1155" s="186" t="s">
        <v>84</v>
      </c>
      <c r="C1155" s="180"/>
      <c r="D1155" s="180"/>
      <c r="E1155" s="180"/>
      <c r="F1155" s="180"/>
      <c r="G1155" s="180">
        <f>SUM(C1155:F1155)</f>
      </c>
      <c r="H1155" s="182">
        <v>4800</v>
      </c>
      <c r="I1155" s="125">
        <f>G1155*H1155</f>
      </c>
      <c r="J1155" s="125">
        <f>I1155*0.1</f>
      </c>
      <c r="K1155" s="125">
        <f>SUM(I1155:J1155)</f>
      </c>
      <c r="L1155" s="175"/>
      <c r="M1155" s="87"/>
      <c r="N1155" s="87"/>
      <c r="O1155" s="87"/>
      <c r="P1155" s="87"/>
      <c r="Q1155" s="87"/>
      <c r="R1155" s="87"/>
      <c r="S1155" s="87"/>
      <c r="T1155" s="87"/>
    </row>
    <row x14ac:dyDescent="0.25" r="1156" customHeight="1" ht="17.25">
      <c r="A1156" s="178">
        <f>A1155</f>
        <v>25569.375</v>
      </c>
      <c r="B1156" s="179" t="s">
        <v>17</v>
      </c>
      <c r="C1156" s="180"/>
      <c r="D1156" s="180"/>
      <c r="E1156" s="180"/>
      <c r="F1156" s="180"/>
      <c r="G1156" s="180">
        <f>SUM(C1156:F1156)</f>
      </c>
      <c r="H1156" s="182">
        <v>6500</v>
      </c>
      <c r="I1156" s="125">
        <f>G1156*H1156</f>
      </c>
      <c r="J1156" s="125">
        <f>I1156*0.1</f>
      </c>
      <c r="K1156" s="125">
        <f>SUM(I1156:J1156)</f>
      </c>
      <c r="L1156" s="175"/>
      <c r="M1156" s="87"/>
      <c r="N1156" s="87"/>
      <c r="O1156" s="87"/>
      <c r="P1156" s="87"/>
      <c r="Q1156" s="87"/>
      <c r="R1156" s="87"/>
      <c r="S1156" s="87"/>
      <c r="T1156" s="87"/>
    </row>
    <row x14ac:dyDescent="0.25" r="1157" customHeight="1" ht="17.25">
      <c r="A1157" s="178">
        <f>A1156</f>
        <v>25569.375</v>
      </c>
      <c r="B1157" s="186" t="s">
        <v>148</v>
      </c>
      <c r="C1157" s="180"/>
      <c r="D1157" s="180"/>
      <c r="E1157" s="180"/>
      <c r="F1157" s="180"/>
      <c r="G1157" s="180">
        <f>SUM(C1157:F1157)</f>
      </c>
      <c r="H1157" s="182">
        <v>6000</v>
      </c>
      <c r="I1157" s="125">
        <f>G1157*H1157</f>
      </c>
      <c r="J1157" s="125">
        <f>I1157*0.1</f>
      </c>
      <c r="K1157" s="125">
        <f>SUM(I1157:J1157)</f>
      </c>
      <c r="L1157" s="175"/>
      <c r="M1157" s="87"/>
      <c r="N1157" s="87"/>
      <c r="O1157" s="87"/>
      <c r="P1157" s="87"/>
      <c r="Q1157" s="87"/>
      <c r="R1157" s="87"/>
      <c r="S1157" s="87"/>
      <c r="T1157" s="87"/>
    </row>
    <row x14ac:dyDescent="0.25" r="1158" customHeight="1" ht="17.25">
      <c r="A1158" s="178">
        <f>A1157</f>
        <v>25569.375</v>
      </c>
      <c r="B1158" s="179" t="s">
        <v>29</v>
      </c>
      <c r="C1158" s="188"/>
      <c r="D1158" s="180"/>
      <c r="E1158" s="180"/>
      <c r="F1158" s="180"/>
      <c r="G1158" s="180">
        <f>SUM(C1158:F1158)</f>
      </c>
      <c r="H1158" s="182">
        <v>5500</v>
      </c>
      <c r="I1158" s="125">
        <f>G1158*H1158</f>
      </c>
      <c r="J1158" s="125">
        <f>I1158*0.1</f>
      </c>
      <c r="K1158" s="125">
        <f>SUM(I1158:J1158)</f>
      </c>
      <c r="L1158" s="175"/>
      <c r="M1158" s="87"/>
      <c r="N1158" s="87"/>
      <c r="O1158" s="87"/>
      <c r="P1158" s="87"/>
      <c r="Q1158" s="87"/>
      <c r="R1158" s="87"/>
      <c r="S1158" s="87"/>
      <c r="T1158" s="87"/>
    </row>
    <row x14ac:dyDescent="0.25" r="1159" customHeight="1" ht="17.25">
      <c r="A1159" s="178">
        <f>A1158</f>
        <v>25569.375</v>
      </c>
      <c r="B1159" s="179" t="s">
        <v>15</v>
      </c>
      <c r="C1159" s="180"/>
      <c r="D1159" s="180"/>
      <c r="E1159" s="180"/>
      <c r="F1159" s="180"/>
      <c r="G1159" s="180">
        <f>SUM(C1159:F1159)</f>
      </c>
      <c r="H1159" s="182">
        <v>4800</v>
      </c>
      <c r="I1159" s="125">
        <f>G1159*H1159</f>
      </c>
      <c r="J1159" s="125">
        <f>I1159*0.1</f>
      </c>
      <c r="K1159" s="125">
        <f>SUM(I1159:J1159)</f>
      </c>
      <c r="L1159" s="175"/>
      <c r="M1159" s="87"/>
      <c r="N1159" s="87"/>
      <c r="O1159" s="87"/>
      <c r="P1159" s="87"/>
      <c r="Q1159" s="87"/>
      <c r="R1159" s="87"/>
      <c r="S1159" s="87"/>
      <c r="T1159" s="87"/>
    </row>
    <row x14ac:dyDescent="0.25" r="1160" customHeight="1" ht="17.25">
      <c r="A1160" s="178">
        <f>A1159</f>
        <v>25569.375</v>
      </c>
      <c r="B1160" s="179" t="s">
        <v>21</v>
      </c>
      <c r="C1160" s="188"/>
      <c r="D1160" s="180"/>
      <c r="E1160" s="180"/>
      <c r="F1160" s="180"/>
      <c r="G1160" s="180">
        <f>SUM(C1160:F1160)</f>
      </c>
      <c r="H1160" s="182">
        <v>5500</v>
      </c>
      <c r="I1160" s="125">
        <f>G1160*H1160</f>
      </c>
      <c r="J1160" s="125">
        <f>I1160*0.1</f>
      </c>
      <c r="K1160" s="125">
        <f>SUM(I1160:J1160)</f>
      </c>
      <c r="L1160" s="175"/>
      <c r="M1160" s="87"/>
      <c r="N1160" s="87"/>
      <c r="O1160" s="87"/>
      <c r="P1160" s="87"/>
      <c r="Q1160" s="87"/>
      <c r="R1160" s="87"/>
      <c r="S1160" s="87"/>
      <c r="T1160" s="87"/>
    </row>
    <row x14ac:dyDescent="0.25" r="1161" customHeight="1" ht="17.25">
      <c r="A1161" s="178">
        <f>A1160</f>
        <v>25569.375</v>
      </c>
      <c r="B1161" s="179" t="s">
        <v>52</v>
      </c>
      <c r="C1161" s="180"/>
      <c r="D1161" s="180"/>
      <c r="E1161" s="180"/>
      <c r="F1161" s="180"/>
      <c r="G1161" s="180">
        <f>SUM(C1161:F1161)</f>
      </c>
      <c r="H1161" s="182">
        <v>5500</v>
      </c>
      <c r="I1161" s="125">
        <f>G1161*H1161</f>
      </c>
      <c r="J1161" s="125">
        <f>I1161*0.1</f>
      </c>
      <c r="K1161" s="125">
        <f>SUM(I1161:J1161)</f>
      </c>
      <c r="L1161" s="175"/>
      <c r="M1161" s="87"/>
      <c r="N1161" s="87"/>
      <c r="O1161" s="87"/>
      <c r="P1161" s="87"/>
      <c r="Q1161" s="87"/>
      <c r="R1161" s="87"/>
      <c r="S1161" s="87"/>
      <c r="T1161" s="87"/>
    </row>
    <row x14ac:dyDescent="0.25" r="1162" customHeight="1" ht="17.25">
      <c r="A1162" s="178">
        <f>A1161</f>
        <v>25569.375</v>
      </c>
      <c r="B1162" s="186" t="s">
        <v>61</v>
      </c>
      <c r="C1162" s="180"/>
      <c r="D1162" s="180"/>
      <c r="E1162" s="180"/>
      <c r="F1162" s="180"/>
      <c r="G1162" s="180">
        <f>SUM(C1162:F1162)</f>
      </c>
      <c r="H1162" s="182">
        <v>5500</v>
      </c>
      <c r="I1162" s="125">
        <f>G1162*H1162</f>
      </c>
      <c r="J1162" s="125">
        <f>I1162*0.1</f>
      </c>
      <c r="K1162" s="125">
        <f>SUM(I1162:J1162)</f>
      </c>
      <c r="L1162" s="175"/>
      <c r="M1162" s="87"/>
      <c r="N1162" s="87"/>
      <c r="O1162" s="87"/>
      <c r="P1162" s="87"/>
      <c r="Q1162" s="87"/>
      <c r="R1162" s="87"/>
      <c r="S1162" s="87"/>
      <c r="T1162" s="87"/>
    </row>
    <row x14ac:dyDescent="0.25" r="1163" customHeight="1" ht="17.25">
      <c r="A1163" s="178">
        <f>A1162</f>
        <v>25569.375</v>
      </c>
      <c r="B1163" s="179" t="s">
        <v>33</v>
      </c>
      <c r="C1163" s="180"/>
      <c r="D1163" s="180"/>
      <c r="E1163" s="180"/>
      <c r="F1163" s="180"/>
      <c r="G1163" s="180">
        <f>SUM(C1163:F1163)</f>
      </c>
      <c r="H1163" s="182">
        <v>5500</v>
      </c>
      <c r="I1163" s="125">
        <f>G1163*H1163</f>
      </c>
      <c r="J1163" s="125">
        <f>I1163*0.1</f>
      </c>
      <c r="K1163" s="125">
        <f>SUM(I1163:J1163)</f>
      </c>
      <c r="L1163" s="175"/>
      <c r="M1163" s="87"/>
      <c r="N1163" s="87"/>
      <c r="O1163" s="87"/>
      <c r="P1163" s="87"/>
      <c r="Q1163" s="87"/>
      <c r="R1163" s="87"/>
      <c r="S1163" s="87"/>
      <c r="T1163" s="87"/>
    </row>
    <row x14ac:dyDescent="0.25" r="1164" customHeight="1" ht="17.25">
      <c r="A1164" s="178">
        <f>A1163</f>
        <v>25569.375</v>
      </c>
      <c r="B1164" s="186" t="s">
        <v>37</v>
      </c>
      <c r="C1164" s="180"/>
      <c r="D1164" s="180"/>
      <c r="E1164" s="180"/>
      <c r="F1164" s="180"/>
      <c r="G1164" s="180">
        <f>SUM(C1164:F1164)</f>
      </c>
      <c r="H1164" s="182">
        <v>6500</v>
      </c>
      <c r="I1164" s="125">
        <f>G1164*H1164</f>
      </c>
      <c r="J1164" s="125">
        <f>I1164*0.1</f>
      </c>
      <c r="K1164" s="125">
        <f>SUM(I1164:J1164)</f>
      </c>
      <c r="L1164" s="175"/>
      <c r="M1164" s="87"/>
      <c r="N1164" s="87"/>
      <c r="O1164" s="87"/>
      <c r="P1164" s="87"/>
      <c r="Q1164" s="87"/>
      <c r="R1164" s="87"/>
      <c r="S1164" s="87"/>
      <c r="T1164" s="87"/>
    </row>
    <row x14ac:dyDescent="0.25" r="1165" customHeight="1" ht="17.25">
      <c r="A1165" s="178">
        <f>A1164</f>
        <v>25569.375</v>
      </c>
      <c r="B1165" s="186" t="s">
        <v>64</v>
      </c>
      <c r="C1165" s="180"/>
      <c r="D1165" s="180"/>
      <c r="E1165" s="180"/>
      <c r="F1165" s="180"/>
      <c r="G1165" s="180">
        <f>SUM(C1165:F1165)</f>
      </c>
      <c r="H1165" s="182">
        <v>5500</v>
      </c>
      <c r="I1165" s="125">
        <f>G1165*H1165</f>
      </c>
      <c r="J1165" s="125">
        <f>I1165*0.1</f>
      </c>
      <c r="K1165" s="125">
        <f>SUM(I1165:J1165)</f>
      </c>
      <c r="L1165" s="175"/>
      <c r="M1165" s="87"/>
      <c r="N1165" s="87"/>
      <c r="O1165" s="87"/>
      <c r="P1165" s="87"/>
      <c r="Q1165" s="87"/>
      <c r="R1165" s="87"/>
      <c r="S1165" s="87"/>
      <c r="T1165" s="87"/>
    </row>
    <row x14ac:dyDescent="0.25" r="1166" customHeight="1" ht="17.25">
      <c r="A1166" s="178">
        <f>A1165</f>
        <v>25569.375</v>
      </c>
      <c r="B1166" s="179" t="s">
        <v>25</v>
      </c>
      <c r="C1166" s="180"/>
      <c r="D1166" s="180"/>
      <c r="E1166" s="180"/>
      <c r="F1166" s="180"/>
      <c r="G1166" s="180">
        <f>SUM(C1166:F1166)</f>
      </c>
      <c r="H1166" s="182">
        <v>6000</v>
      </c>
      <c r="I1166" s="125">
        <f>G1166*H1166</f>
      </c>
      <c r="J1166" s="125">
        <f>I1166*0.1</f>
      </c>
      <c r="K1166" s="125">
        <f>SUM(I1166:J1166)</f>
      </c>
      <c r="L1166" s="175"/>
      <c r="M1166" s="87"/>
      <c r="N1166" s="87"/>
      <c r="O1166" s="87"/>
      <c r="P1166" s="87"/>
      <c r="Q1166" s="87"/>
      <c r="R1166" s="87"/>
      <c r="S1166" s="87"/>
      <c r="T1166" s="87"/>
    </row>
    <row x14ac:dyDescent="0.25" r="1167" customHeight="1" ht="17.25">
      <c r="A1167" s="178">
        <f>A1166</f>
        <v>25569.375</v>
      </c>
      <c r="B1167" s="186" t="s">
        <v>76</v>
      </c>
      <c r="C1167" s="188"/>
      <c r="D1167" s="180"/>
      <c r="E1167" s="180"/>
      <c r="F1167" s="180"/>
      <c r="G1167" s="180">
        <f>SUM(C1167:F1167)</f>
      </c>
      <c r="H1167" s="125">
        <v>6000</v>
      </c>
      <c r="I1167" s="125">
        <f>G1167*H1167</f>
      </c>
      <c r="J1167" s="125">
        <f>I1167*0.1</f>
      </c>
      <c r="K1167" s="125">
        <f>SUM(I1167:J1167)</f>
      </c>
      <c r="L1167" s="175"/>
      <c r="M1167" s="87"/>
      <c r="N1167" s="87"/>
      <c r="O1167" s="87"/>
      <c r="P1167" s="87"/>
      <c r="Q1167" s="87"/>
      <c r="R1167" s="87"/>
      <c r="S1167" s="87"/>
      <c r="T1167" s="87"/>
    </row>
    <row x14ac:dyDescent="0.25" r="1168" customHeight="1" ht="17.25">
      <c r="A1168" s="178">
        <f>A1167</f>
        <v>25569.375</v>
      </c>
      <c r="B1168" s="186" t="s">
        <v>149</v>
      </c>
      <c r="C1168" s="180"/>
      <c r="D1168" s="180"/>
      <c r="E1168" s="180"/>
      <c r="F1168" s="180"/>
      <c r="G1168" s="180">
        <f>SUM(C1168:F1168)</f>
      </c>
      <c r="H1168" s="125">
        <v>6000</v>
      </c>
      <c r="I1168" s="125">
        <f>G1168*H1168</f>
      </c>
      <c r="J1168" s="125">
        <f>I1168*0.1</f>
      </c>
      <c r="K1168" s="125">
        <f>SUM(I1168:J1168)</f>
      </c>
      <c r="L1168" s="175"/>
      <c r="M1168" s="87"/>
      <c r="N1168" s="87"/>
      <c r="O1168" s="87"/>
      <c r="P1168" s="87"/>
      <c r="Q1168" s="87"/>
      <c r="R1168" s="87"/>
      <c r="S1168" s="87"/>
      <c r="T1168" s="87"/>
    </row>
    <row x14ac:dyDescent="0.25" r="1169" customHeight="1" ht="17.25">
      <c r="A1169" s="178">
        <f>A1168</f>
        <v>25569.375</v>
      </c>
      <c r="B1169" s="186" t="s">
        <v>43</v>
      </c>
      <c r="C1169" s="180"/>
      <c r="D1169" s="180"/>
      <c r="E1169" s="180"/>
      <c r="F1169" s="180"/>
      <c r="G1169" s="180">
        <f>SUM(C1169:F1169)</f>
      </c>
      <c r="H1169" s="125">
        <v>6000</v>
      </c>
      <c r="I1169" s="125">
        <f>G1169*H1169</f>
      </c>
      <c r="J1169" s="125">
        <f>I1169*0.1</f>
      </c>
      <c r="K1169" s="125">
        <f>SUM(I1169:J1169)</f>
      </c>
      <c r="L1169" s="175"/>
      <c r="M1169" s="87"/>
      <c r="N1169" s="87"/>
      <c r="O1169" s="87"/>
      <c r="P1169" s="87"/>
      <c r="Q1169" s="87"/>
      <c r="R1169" s="87"/>
      <c r="S1169" s="87"/>
      <c r="T1169" s="87"/>
    </row>
    <row x14ac:dyDescent="0.25" r="1170" customHeight="1" ht="17.25">
      <c r="A1170" s="178">
        <f>A1169</f>
        <v>25569.375</v>
      </c>
      <c r="B1170" s="186" t="s">
        <v>18</v>
      </c>
      <c r="C1170" s="180"/>
      <c r="D1170" s="180"/>
      <c r="E1170" s="180"/>
      <c r="F1170" s="180"/>
      <c r="G1170" s="180">
        <f>SUM(C1170:F1170)</f>
      </c>
      <c r="H1170" s="125">
        <v>6000</v>
      </c>
      <c r="I1170" s="125">
        <f>G1170*H1170</f>
      </c>
      <c r="J1170" s="125">
        <f>I1170*0.1</f>
      </c>
      <c r="K1170" s="125">
        <f>SUM(I1170:J1170)</f>
      </c>
      <c r="L1170" s="175"/>
      <c r="M1170" s="87"/>
      <c r="N1170" s="87"/>
      <c r="O1170" s="87"/>
      <c r="P1170" s="87"/>
      <c r="Q1170" s="87"/>
      <c r="R1170" s="87"/>
      <c r="S1170" s="87"/>
      <c r="T1170" s="87"/>
    </row>
    <row x14ac:dyDescent="0.25" r="1171" customHeight="1" ht="17.25">
      <c r="A1171" s="178">
        <f>A1170</f>
        <v>25569.375</v>
      </c>
      <c r="B1171" s="186" t="s">
        <v>82</v>
      </c>
      <c r="C1171" s="188"/>
      <c r="D1171" s="180"/>
      <c r="E1171" s="180"/>
      <c r="F1171" s="180"/>
      <c r="G1171" s="180">
        <f>SUM(C1171:F1171)</f>
      </c>
      <c r="H1171" s="125">
        <v>5000</v>
      </c>
      <c r="I1171" s="125">
        <f>G1171*H1171</f>
      </c>
      <c r="J1171" s="125">
        <f>I1171*0.1</f>
      </c>
      <c r="K1171" s="125">
        <f>SUM(I1171:J1171)</f>
      </c>
      <c r="L1171" s="175"/>
      <c r="M1171" s="87"/>
      <c r="N1171" s="87"/>
      <c r="O1171" s="87"/>
      <c r="P1171" s="87"/>
      <c r="Q1171" s="87"/>
      <c r="R1171" s="87"/>
      <c r="S1171" s="87"/>
      <c r="T1171" s="87"/>
    </row>
    <row x14ac:dyDescent="0.25" r="1172" customHeight="1" ht="17.25">
      <c r="A1172" s="178">
        <f>A1171</f>
        <v>25569.375</v>
      </c>
      <c r="B1172" s="186" t="s">
        <v>151</v>
      </c>
      <c r="C1172" s="180"/>
      <c r="D1172" s="180"/>
      <c r="E1172" s="180"/>
      <c r="F1172" s="180"/>
      <c r="G1172" s="180">
        <f>SUM(C1172:F1172)</f>
      </c>
      <c r="H1172" s="125">
        <v>5000</v>
      </c>
      <c r="I1172" s="125">
        <f>G1172*H1172</f>
      </c>
      <c r="J1172" s="125">
        <f>I1172*0.1</f>
      </c>
      <c r="K1172" s="125">
        <f>SUM(I1172:J1172)</f>
      </c>
      <c r="L1172" s="175"/>
      <c r="M1172" s="87"/>
      <c r="N1172" s="87"/>
      <c r="O1172" s="87"/>
      <c r="P1172" s="87"/>
      <c r="Q1172" s="87"/>
      <c r="R1172" s="87"/>
      <c r="S1172" s="87"/>
      <c r="T1172" s="87"/>
    </row>
    <row x14ac:dyDescent="0.25" r="1173" customHeight="1" ht="17.25">
      <c r="A1173" s="178">
        <f>A1172</f>
        <v>25569.375</v>
      </c>
      <c r="B1173" s="186" t="s">
        <v>23</v>
      </c>
      <c r="C1173" s="180"/>
      <c r="D1173" s="180"/>
      <c r="E1173" s="180"/>
      <c r="F1173" s="180"/>
      <c r="G1173" s="180">
        <f>SUM(C1173:F1173)</f>
      </c>
      <c r="H1173" s="125">
        <v>6000</v>
      </c>
      <c r="I1173" s="125">
        <f>G1173*H1173</f>
      </c>
      <c r="J1173" s="125">
        <f>I1173*0.1</f>
      </c>
      <c r="K1173" s="125">
        <f>SUM(I1173:J1173)</f>
      </c>
      <c r="L1173" s="175"/>
      <c r="M1173" s="87"/>
      <c r="N1173" s="87"/>
      <c r="O1173" s="87"/>
      <c r="P1173" s="87"/>
      <c r="Q1173" s="87"/>
      <c r="R1173" s="87"/>
      <c r="S1173" s="87"/>
      <c r="T1173" s="87"/>
    </row>
    <row x14ac:dyDescent="0.25" r="1174" customHeight="1" ht="17.25">
      <c r="A1174" s="178">
        <f>A1173</f>
        <v>25569.375</v>
      </c>
      <c r="B1174" s="186" t="s">
        <v>40</v>
      </c>
      <c r="C1174" s="180"/>
      <c r="D1174" s="180"/>
      <c r="E1174" s="180"/>
      <c r="F1174" s="180"/>
      <c r="G1174" s="180">
        <f>SUM(C1174:F1174)</f>
      </c>
      <c r="H1174" s="125">
        <v>6500</v>
      </c>
      <c r="I1174" s="125">
        <f>G1174*H1174</f>
      </c>
      <c r="J1174" s="125">
        <f>I1174*0.1</f>
      </c>
      <c r="K1174" s="125">
        <f>SUM(I1174:J1174)</f>
      </c>
      <c r="L1174" s="175"/>
      <c r="M1174" s="87"/>
      <c r="N1174" s="87"/>
      <c r="O1174" s="87"/>
      <c r="P1174" s="87"/>
      <c r="Q1174" s="87"/>
      <c r="R1174" s="87"/>
      <c r="S1174" s="87"/>
      <c r="T1174" s="87"/>
    </row>
    <row x14ac:dyDescent="0.25" r="1175" customHeight="1" ht="17.25">
      <c r="A1175" s="178">
        <f>A1174</f>
        <v>25569.375</v>
      </c>
      <c r="B1175" s="186" t="s">
        <v>86</v>
      </c>
      <c r="C1175" s="180"/>
      <c r="D1175" s="180"/>
      <c r="E1175" s="180"/>
      <c r="F1175" s="180"/>
      <c r="G1175" s="180">
        <f>SUM(C1175:F1175)</f>
      </c>
      <c r="H1175" s="125">
        <v>6000</v>
      </c>
      <c r="I1175" s="125">
        <f>G1175*H1175</f>
      </c>
      <c r="J1175" s="125">
        <f>I1175*0.1</f>
      </c>
      <c r="K1175" s="125">
        <f>SUM(I1175:J1175)</f>
      </c>
      <c r="L1175" s="175"/>
      <c r="M1175" s="87"/>
      <c r="N1175" s="87"/>
      <c r="O1175" s="87"/>
      <c r="P1175" s="87"/>
      <c r="Q1175" s="87"/>
      <c r="R1175" s="87"/>
      <c r="S1175" s="87"/>
      <c r="T1175" s="87"/>
    </row>
    <row x14ac:dyDescent="0.25" r="1176" customHeight="1" ht="17.25">
      <c r="A1176" s="178">
        <f>A1175</f>
        <v>25569.375</v>
      </c>
      <c r="B1176" s="186" t="s">
        <v>152</v>
      </c>
      <c r="C1176" s="180"/>
      <c r="D1176" s="180"/>
      <c r="E1176" s="180"/>
      <c r="F1176" s="180"/>
      <c r="G1176" s="180">
        <f>SUM(C1176:F1176)</f>
      </c>
      <c r="H1176" s="125">
        <v>6000</v>
      </c>
      <c r="I1176" s="125">
        <f>G1176*H1176</f>
      </c>
      <c r="J1176" s="125">
        <f>I1176*0.1</f>
      </c>
      <c r="K1176" s="125">
        <f>SUM(I1176:J1176)</f>
      </c>
      <c r="L1176" s="175"/>
      <c r="M1176" s="87"/>
      <c r="N1176" s="87"/>
      <c r="O1176" s="87"/>
      <c r="P1176" s="87"/>
      <c r="Q1176" s="87"/>
      <c r="R1176" s="87"/>
      <c r="S1176" s="87"/>
      <c r="T1176" s="87"/>
    </row>
    <row x14ac:dyDescent="0.25" r="1177" customHeight="1" ht="17.25">
      <c r="A1177" s="178">
        <f>A1176</f>
        <v>25569.375</v>
      </c>
      <c r="B1177" s="186" t="s">
        <v>153</v>
      </c>
      <c r="C1177" s="180"/>
      <c r="D1177" s="180"/>
      <c r="E1177" s="180"/>
      <c r="F1177" s="180"/>
      <c r="G1177" s="180">
        <f>SUM(C1177:F1177)</f>
      </c>
      <c r="H1177" s="125">
        <v>6000</v>
      </c>
      <c r="I1177" s="125">
        <f>G1177*H1177</f>
      </c>
      <c r="J1177" s="125">
        <f>I1177*0.1</f>
      </c>
      <c r="K1177" s="125">
        <f>SUM(I1177:J1177)</f>
      </c>
      <c r="L1177" s="175"/>
      <c r="M1177" s="87"/>
      <c r="N1177" s="87"/>
      <c r="O1177" s="87"/>
      <c r="P1177" s="87"/>
      <c r="Q1177" s="87"/>
      <c r="R1177" s="87"/>
      <c r="S1177" s="87"/>
      <c r="T1177" s="87"/>
    </row>
    <row x14ac:dyDescent="0.25" r="1178" customHeight="1" ht="17.25">
      <c r="A1178" s="178">
        <f>A1177</f>
        <v>25569.375</v>
      </c>
      <c r="B1178" s="186" t="s">
        <v>46</v>
      </c>
      <c r="C1178" s="180"/>
      <c r="D1178" s="180"/>
      <c r="E1178" s="180"/>
      <c r="F1178" s="180"/>
      <c r="G1178" s="180">
        <f>SUM(C1178:F1178)</f>
      </c>
      <c r="H1178" s="125">
        <v>5500</v>
      </c>
      <c r="I1178" s="125">
        <f>G1178*H1178</f>
      </c>
      <c r="J1178" s="125">
        <f>I1178*0.1</f>
      </c>
      <c r="K1178" s="125">
        <f>SUM(I1178:J1178)</f>
      </c>
      <c r="L1178" s="175"/>
      <c r="M1178" s="87"/>
      <c r="N1178" s="87"/>
      <c r="O1178" s="87"/>
      <c r="P1178" s="87"/>
      <c r="Q1178" s="87"/>
      <c r="R1178" s="87"/>
      <c r="S1178" s="87"/>
      <c r="T1178" s="87"/>
    </row>
    <row x14ac:dyDescent="0.25" r="1179" customHeight="1" ht="17.25">
      <c r="A1179" s="178">
        <f>A1178</f>
        <v>25569.375</v>
      </c>
      <c r="B1179" s="186" t="s">
        <v>154</v>
      </c>
      <c r="C1179" s="180"/>
      <c r="D1179" s="180"/>
      <c r="E1179" s="180"/>
      <c r="F1179" s="180"/>
      <c r="G1179" s="180">
        <f>SUM(C1179:F1179)</f>
      </c>
      <c r="H1179" s="125">
        <v>6500</v>
      </c>
      <c r="I1179" s="125">
        <f>G1179*H1179</f>
      </c>
      <c r="J1179" s="125">
        <f>I1179*0.1</f>
      </c>
      <c r="K1179" s="125">
        <f>SUM(I1179:J1179)</f>
      </c>
      <c r="L1179" s="175"/>
      <c r="M1179" s="87"/>
      <c r="N1179" s="87"/>
      <c r="O1179" s="87"/>
      <c r="P1179" s="87"/>
      <c r="Q1179" s="87"/>
      <c r="R1179" s="87"/>
      <c r="S1179" s="87"/>
      <c r="T1179" s="87"/>
    </row>
    <row x14ac:dyDescent="0.25" r="1180" customHeight="1" ht="17.25">
      <c r="A1180" s="178">
        <f>A1179</f>
        <v>25569.375</v>
      </c>
      <c r="B1180" s="186"/>
      <c r="C1180" s="180"/>
      <c r="D1180" s="180"/>
      <c r="E1180" s="180"/>
      <c r="F1180" s="180"/>
      <c r="G1180" s="180">
        <f>SUM(C1180:F1180)</f>
      </c>
      <c r="H1180" s="125"/>
      <c r="I1180" s="125">
        <f>G1180*H1180</f>
      </c>
      <c r="J1180" s="125">
        <f>I1180*0.1</f>
      </c>
      <c r="K1180" s="125">
        <f>SUM(I1180:J1180)</f>
      </c>
      <c r="L1180" s="175"/>
      <c r="M1180" s="87"/>
      <c r="N1180" s="87"/>
      <c r="O1180" s="87"/>
      <c r="P1180" s="87"/>
      <c r="Q1180" s="87"/>
      <c r="R1180" s="87"/>
      <c r="S1180" s="87"/>
      <c r="T1180" s="87"/>
    </row>
    <row x14ac:dyDescent="0.25" r="1181" customHeight="1" ht="17.25">
      <c r="A1181" s="178">
        <f>A1180</f>
        <v>25569.375</v>
      </c>
      <c r="B1181" s="179"/>
      <c r="C1181" s="180"/>
      <c r="D1181" s="180"/>
      <c r="E1181" s="180"/>
      <c r="F1181" s="180"/>
      <c r="G1181" s="180">
        <f>SUM(C1181:F1181)</f>
      </c>
      <c r="H1181" s="125"/>
      <c r="I1181" s="125">
        <f>G1181*H1181</f>
      </c>
      <c r="J1181" s="125">
        <f>I1181*0.1</f>
      </c>
      <c r="K1181" s="125">
        <f>SUM(I1181:J1181)</f>
      </c>
      <c r="L1181" s="175"/>
      <c r="M1181" s="87"/>
      <c r="N1181" s="87"/>
      <c r="O1181" s="87"/>
      <c r="P1181" s="87"/>
      <c r="Q1181" s="87"/>
      <c r="R1181" s="87"/>
      <c r="S1181" s="87"/>
      <c r="T1181" s="87"/>
    </row>
    <row x14ac:dyDescent="0.25" r="1182" customHeight="1" ht="17.25">
      <c r="A1182" s="189">
        <f>A1181</f>
        <v>25569.375</v>
      </c>
      <c r="B1182" s="190" t="s">
        <v>155</v>
      </c>
      <c r="C1182" s="191">
        <f>SUM(C1139:C1181)</f>
      </c>
      <c r="D1182" s="191">
        <f>SUM(D1139:D1181)</f>
      </c>
      <c r="E1182" s="191">
        <f>SUM(E1139:E1181)</f>
      </c>
      <c r="F1182" s="191">
        <f>SUM(F1139:F1181)</f>
      </c>
      <c r="G1182" s="191">
        <f>SUM(G1139:G1181)</f>
      </c>
      <c r="H1182" s="191"/>
      <c r="I1182" s="191">
        <f>SUM(I1139:I1181)</f>
      </c>
      <c r="J1182" s="191">
        <f>I1182*0.1</f>
      </c>
      <c r="K1182" s="191">
        <f>SUM(K1139:K1181)</f>
      </c>
      <c r="L1182" s="175"/>
      <c r="M1182" s="87"/>
      <c r="N1182" s="87"/>
      <c r="O1182" s="87"/>
      <c r="P1182" s="87"/>
      <c r="Q1182" s="87"/>
      <c r="R1182" s="87"/>
      <c r="S1182" s="87"/>
      <c r="T1182" s="87"/>
    </row>
    <row x14ac:dyDescent="0.25" r="1183" customHeight="1" ht="17.25">
      <c r="A1183" s="178">
        <f>A1182</f>
        <v>25569.375</v>
      </c>
      <c r="B1183" s="186" t="s">
        <v>113</v>
      </c>
      <c r="C1183" s="180"/>
      <c r="D1183" s="180"/>
      <c r="E1183" s="180"/>
      <c r="F1183" s="180"/>
      <c r="G1183" s="180">
        <f>SUM(C1183:F1183)</f>
      </c>
      <c r="H1183" s="125">
        <v>6500</v>
      </c>
      <c r="I1183" s="125">
        <f>G1183*H1183</f>
      </c>
      <c r="J1183" s="185"/>
      <c r="K1183" s="125">
        <f>SUM(I1183:J1183)</f>
      </c>
      <c r="L1183" s="175"/>
      <c r="M1183" s="87"/>
      <c r="N1183" s="87"/>
      <c r="O1183" s="87"/>
      <c r="P1183" s="87"/>
      <c r="Q1183" s="87"/>
      <c r="R1183" s="87"/>
      <c r="S1183" s="87"/>
      <c r="T1183" s="87"/>
    </row>
    <row x14ac:dyDescent="0.25" r="1184" customHeight="1" ht="17.25">
      <c r="A1184" s="178">
        <f>A1183</f>
        <v>25569.375</v>
      </c>
      <c r="B1184" s="186" t="s">
        <v>156</v>
      </c>
      <c r="C1184" s="180"/>
      <c r="D1184" s="180"/>
      <c r="E1184" s="180"/>
      <c r="F1184" s="180"/>
      <c r="G1184" s="180">
        <f>SUM(C1184:F1184)</f>
      </c>
      <c r="H1184" s="125">
        <v>6500</v>
      </c>
      <c r="I1184" s="125">
        <f>G1184*H1184</f>
      </c>
      <c r="J1184" s="185"/>
      <c r="K1184" s="125">
        <f>SUM(I1184:J1184)</f>
      </c>
      <c r="L1184" s="175"/>
      <c r="M1184" s="87"/>
      <c r="N1184" s="87"/>
      <c r="O1184" s="87"/>
      <c r="P1184" s="87"/>
      <c r="Q1184" s="87"/>
      <c r="R1184" s="87"/>
      <c r="S1184" s="87"/>
      <c r="T1184" s="87"/>
    </row>
    <row x14ac:dyDescent="0.25" r="1185" customHeight="1" ht="17.25">
      <c r="A1185" s="178">
        <f>A1184</f>
        <v>25569.375</v>
      </c>
      <c r="B1185" s="186" t="s">
        <v>112</v>
      </c>
      <c r="C1185" s="180"/>
      <c r="D1185" s="180"/>
      <c r="E1185" s="180"/>
      <c r="F1185" s="180"/>
      <c r="G1185" s="180">
        <f>SUM(C1185:F1185)</f>
      </c>
      <c r="H1185" s="125">
        <v>6900</v>
      </c>
      <c r="I1185" s="125">
        <f>G1185*H1185</f>
      </c>
      <c r="J1185" s="185"/>
      <c r="K1185" s="125">
        <f>SUM(I1185:J1185)</f>
      </c>
      <c r="L1185" s="175"/>
      <c r="M1185" s="87"/>
      <c r="N1185" s="87"/>
      <c r="O1185" s="87"/>
      <c r="P1185" s="87"/>
      <c r="Q1185" s="87"/>
      <c r="R1185" s="87"/>
      <c r="S1185" s="87"/>
      <c r="T1185" s="87"/>
    </row>
    <row x14ac:dyDescent="0.25" r="1186" customHeight="1" ht="17.25">
      <c r="A1186" s="178">
        <f>A1185</f>
        <v>25569.375</v>
      </c>
      <c r="B1186" s="179"/>
      <c r="C1186" s="180"/>
      <c r="D1186" s="180"/>
      <c r="E1186" s="180"/>
      <c r="F1186" s="180"/>
      <c r="G1186" s="180">
        <f>SUM(C1186:F1186)</f>
      </c>
      <c r="H1186" s="125"/>
      <c r="I1186" s="125">
        <f>G1186*H1186</f>
      </c>
      <c r="J1186" s="185"/>
      <c r="K1186" s="125">
        <f>SUM(I1186:J1186)</f>
      </c>
      <c r="L1186" s="175"/>
      <c r="M1186" s="87"/>
      <c r="N1186" s="87"/>
      <c r="O1186" s="87"/>
      <c r="P1186" s="87"/>
      <c r="Q1186" s="87"/>
      <c r="R1186" s="87"/>
      <c r="S1186" s="87"/>
      <c r="T1186" s="87"/>
    </row>
    <row x14ac:dyDescent="0.25" r="1187" customHeight="1" ht="17.25">
      <c r="A1187" s="178">
        <f>A1186</f>
        <v>25569.375</v>
      </c>
      <c r="B1187" s="179"/>
      <c r="C1187" s="180"/>
      <c r="D1187" s="180"/>
      <c r="E1187" s="180"/>
      <c r="F1187" s="180"/>
      <c r="G1187" s="180">
        <f>SUM(C1187:F1187)</f>
      </c>
      <c r="H1187" s="125"/>
      <c r="I1187" s="125">
        <f>G1187*H1187</f>
      </c>
      <c r="J1187" s="185"/>
      <c r="K1187" s="125">
        <f>SUM(I1187:J1187)</f>
      </c>
      <c r="L1187" s="175"/>
      <c r="M1187" s="87"/>
      <c r="N1187" s="87"/>
      <c r="O1187" s="87"/>
      <c r="P1187" s="87"/>
      <c r="Q1187" s="87"/>
      <c r="R1187" s="87"/>
      <c r="S1187" s="87"/>
      <c r="T1187" s="87"/>
    </row>
    <row x14ac:dyDescent="0.25" r="1188" customHeight="1" ht="17.25">
      <c r="A1188" s="178">
        <f>A1187</f>
        <v>25569.375</v>
      </c>
      <c r="B1188" s="179"/>
      <c r="C1188" s="180"/>
      <c r="D1188" s="180"/>
      <c r="E1188" s="180"/>
      <c r="F1188" s="180"/>
      <c r="G1188" s="180">
        <f>SUM(C1188:F1188)</f>
      </c>
      <c r="H1188" s="125"/>
      <c r="I1188" s="125">
        <f>G1188*H1188</f>
      </c>
      <c r="J1188" s="185"/>
      <c r="K1188" s="125">
        <f>SUM(I1188:J1188)</f>
      </c>
      <c r="L1188" s="175"/>
      <c r="M1188" s="87"/>
      <c r="N1188" s="87"/>
      <c r="O1188" s="87"/>
      <c r="P1188" s="87"/>
      <c r="Q1188" s="87"/>
      <c r="R1188" s="87"/>
      <c r="S1188" s="87"/>
      <c r="T1188" s="87"/>
    </row>
    <row x14ac:dyDescent="0.25" r="1189" customHeight="1" ht="17.25">
      <c r="A1189" s="178">
        <f>A1188</f>
        <v>25569.375</v>
      </c>
      <c r="B1189" s="179"/>
      <c r="C1189" s="180"/>
      <c r="D1189" s="180"/>
      <c r="E1189" s="180"/>
      <c r="F1189" s="180"/>
      <c r="G1189" s="180">
        <f>SUM(C1189:F1189)</f>
      </c>
      <c r="H1189" s="125"/>
      <c r="I1189" s="125">
        <f>G1189*H1189</f>
      </c>
      <c r="J1189" s="185"/>
      <c r="K1189" s="125">
        <f>SUM(I1189:J1189)</f>
      </c>
      <c r="L1189" s="175"/>
      <c r="M1189" s="87"/>
      <c r="N1189" s="87"/>
      <c r="O1189" s="87"/>
      <c r="P1189" s="87"/>
      <c r="Q1189" s="87"/>
      <c r="R1189" s="87"/>
      <c r="S1189" s="87"/>
      <c r="T1189" s="87"/>
    </row>
    <row x14ac:dyDescent="0.25" r="1190" customHeight="1" ht="17.25">
      <c r="A1190" s="178">
        <f>A1189</f>
        <v>25569.375</v>
      </c>
      <c r="B1190" s="179"/>
      <c r="C1190" s="180"/>
      <c r="D1190" s="180"/>
      <c r="E1190" s="180"/>
      <c r="F1190" s="180"/>
      <c r="G1190" s="180">
        <f>SUM(C1190:F1190)</f>
      </c>
      <c r="H1190" s="125"/>
      <c r="I1190" s="125">
        <f>G1190*H1190</f>
      </c>
      <c r="J1190" s="185"/>
      <c r="K1190" s="125">
        <f>SUM(I1190:J1190)</f>
      </c>
      <c r="L1190" s="175"/>
      <c r="M1190" s="87"/>
      <c r="N1190" s="87"/>
      <c r="O1190" s="87"/>
      <c r="P1190" s="87"/>
      <c r="Q1190" s="87"/>
      <c r="R1190" s="87"/>
      <c r="S1190" s="87"/>
      <c r="T1190" s="87"/>
    </row>
    <row x14ac:dyDescent="0.25" r="1191" customHeight="1" ht="17.25">
      <c r="A1191" s="189">
        <f>A1190</f>
        <v>25569.375</v>
      </c>
      <c r="B1191" s="190" t="s">
        <v>157</v>
      </c>
      <c r="C1191" s="191">
        <f>SUM(C1183:C1190)</f>
      </c>
      <c r="D1191" s="191">
        <f>SUM(D1183:D1190)</f>
      </c>
      <c r="E1191" s="191">
        <f>SUM(E1183:E1190)</f>
      </c>
      <c r="F1191" s="191">
        <f>SUM(F1183:F1190)</f>
      </c>
      <c r="G1191" s="191">
        <f>SUM(G1183:G1190)</f>
      </c>
      <c r="H1191" s="191"/>
      <c r="I1191" s="191">
        <f>SUM(I1183:I1190)</f>
      </c>
      <c r="J1191" s="191">
        <f>SUM(J1183:J1190)</f>
      </c>
      <c r="K1191" s="191">
        <f>SUM(K1183:K1190)</f>
      </c>
      <c r="L1191" s="175"/>
      <c r="M1191" s="87"/>
      <c r="N1191" s="87"/>
      <c r="O1191" s="87"/>
      <c r="P1191" s="87"/>
      <c r="Q1191" s="87"/>
      <c r="R1191" s="87"/>
      <c r="S1191" s="87"/>
      <c r="T1191" s="87"/>
    </row>
    <row x14ac:dyDescent="0.25" r="1192" customHeight="1" ht="17.25" hidden="1">
      <c r="A1192" s="172" t="s">
        <v>128</v>
      </c>
      <c r="B1192" s="173" t="s">
        <v>2</v>
      </c>
      <c r="C1192" s="174" t="s">
        <v>129</v>
      </c>
      <c r="D1192" s="174" t="s">
        <v>130</v>
      </c>
      <c r="E1192" s="174" t="s">
        <v>131</v>
      </c>
      <c r="F1192" s="174" t="s">
        <v>132</v>
      </c>
      <c r="G1192" s="174" t="s">
        <v>133</v>
      </c>
      <c r="H1192" s="174" t="s">
        <v>7</v>
      </c>
      <c r="I1192" s="174" t="s">
        <v>134</v>
      </c>
      <c r="J1192" s="174" t="s">
        <v>90</v>
      </c>
      <c r="K1192" s="174" t="s">
        <v>135</v>
      </c>
      <c r="L1192" s="175"/>
      <c r="M1192" s="87"/>
      <c r="N1192" s="87"/>
      <c r="O1192" s="87"/>
      <c r="P1192" s="87"/>
      <c r="Q1192" s="87"/>
      <c r="R1192" s="87"/>
      <c r="S1192" s="87"/>
      <c r="T1192" s="87"/>
    </row>
    <row x14ac:dyDescent="0.25" r="1193" customHeight="1" ht="17.25">
      <c r="A1193" s="178">
        <f>A1191+1</f>
        <v>25569.375</v>
      </c>
      <c r="B1193" s="179" t="s">
        <v>137</v>
      </c>
      <c r="C1193" s="180"/>
      <c r="D1193" s="181"/>
      <c r="E1193" s="180"/>
      <c r="F1193" s="180"/>
      <c r="G1193" s="180">
        <f>SUM(C1193:F1193)</f>
      </c>
      <c r="H1193" s="182">
        <v>4500</v>
      </c>
      <c r="I1193" s="125">
        <f>G1193*H1193</f>
      </c>
      <c r="J1193" s="125">
        <f>I1193*0.1</f>
      </c>
      <c r="K1193" s="125">
        <f>SUM(I1193:J1193)</f>
      </c>
      <c r="L1193" s="175"/>
      <c r="M1193" s="87"/>
      <c r="N1193" s="87"/>
      <c r="O1193" s="87"/>
      <c r="P1193" s="87"/>
      <c r="Q1193" s="87"/>
      <c r="R1193" s="87"/>
      <c r="S1193" s="87"/>
      <c r="T1193" s="87"/>
    </row>
    <row x14ac:dyDescent="0.25" r="1194" customHeight="1" ht="17.25">
      <c r="A1194" s="178">
        <f>A1193</f>
        <v>25569.375</v>
      </c>
      <c r="B1194" s="179" t="s">
        <v>13</v>
      </c>
      <c r="C1194" s="180"/>
      <c r="D1194" s="180"/>
      <c r="E1194" s="180"/>
      <c r="F1194" s="180"/>
      <c r="G1194" s="180">
        <f>SUM(C1194:F1194)</f>
      </c>
      <c r="H1194" s="182">
        <v>6000</v>
      </c>
      <c r="I1194" s="125">
        <f>G1194*H1194</f>
      </c>
      <c r="J1194" s="125">
        <f>I1194*0.1</f>
      </c>
      <c r="K1194" s="125">
        <f>SUM(I1194:J1194)</f>
      </c>
      <c r="L1194" s="175"/>
      <c r="M1194" s="87"/>
      <c r="N1194" s="87"/>
      <c r="O1194" s="87"/>
      <c r="P1194" s="87"/>
      <c r="Q1194" s="87"/>
      <c r="R1194" s="87"/>
      <c r="S1194" s="87"/>
      <c r="T1194" s="87"/>
    </row>
    <row x14ac:dyDescent="0.25" r="1195" customHeight="1" ht="17.25">
      <c r="A1195" s="178">
        <f>A1194</f>
        <v>25569.375</v>
      </c>
      <c r="B1195" s="179" t="s">
        <v>58</v>
      </c>
      <c r="C1195" s="183"/>
      <c r="D1195" s="180"/>
      <c r="E1195" s="180"/>
      <c r="F1195" s="180"/>
      <c r="G1195" s="180">
        <f>SUM(C1195:F1195)</f>
      </c>
      <c r="H1195" s="182">
        <v>5500</v>
      </c>
      <c r="I1195" s="125">
        <f>G1195*H1195</f>
      </c>
      <c r="J1195" s="125">
        <f>I1195*0.1</f>
      </c>
      <c r="K1195" s="125">
        <f>SUM(I1195:J1195)</f>
      </c>
      <c r="L1195" s="175"/>
      <c r="M1195" s="87"/>
      <c r="N1195" s="87"/>
      <c r="O1195" s="87"/>
      <c r="P1195" s="87"/>
      <c r="Q1195" s="87"/>
      <c r="R1195" s="87"/>
      <c r="S1195" s="87"/>
      <c r="T1195" s="87"/>
    </row>
    <row x14ac:dyDescent="0.25" r="1196" customHeight="1" ht="17.25">
      <c r="A1196" s="178">
        <f>A1195</f>
        <v>25569.375</v>
      </c>
      <c r="B1196" s="179" t="s">
        <v>147</v>
      </c>
      <c r="C1196" s="183"/>
      <c r="D1196" s="180"/>
      <c r="E1196" s="180"/>
      <c r="F1196" s="180"/>
      <c r="G1196" s="180">
        <f>SUM(C1196:F1196)</f>
      </c>
      <c r="H1196" s="182">
        <v>5000</v>
      </c>
      <c r="I1196" s="125">
        <f>G1196*H1196</f>
      </c>
      <c r="J1196" s="125">
        <f>I1196*0.1</f>
      </c>
      <c r="K1196" s="125">
        <f>SUM(I1196:J1196)</f>
      </c>
      <c r="L1196" s="175"/>
      <c r="M1196" s="87"/>
      <c r="N1196" s="87"/>
      <c r="O1196" s="87"/>
      <c r="P1196" s="87"/>
      <c r="Q1196" s="87"/>
      <c r="R1196" s="87"/>
      <c r="S1196" s="87"/>
      <c r="T1196" s="87"/>
    </row>
    <row x14ac:dyDescent="0.25" r="1197" customHeight="1" ht="17.25">
      <c r="A1197" s="178">
        <f>A1196</f>
        <v>25569.375</v>
      </c>
      <c r="B1197" s="179" t="s">
        <v>27</v>
      </c>
      <c r="C1197" s="180"/>
      <c r="D1197" s="180"/>
      <c r="E1197" s="180"/>
      <c r="F1197" s="180"/>
      <c r="G1197" s="180">
        <f>SUM(C1197:F1197)</f>
      </c>
      <c r="H1197" s="182">
        <v>5500</v>
      </c>
      <c r="I1197" s="125">
        <f>G1197*H1197</f>
      </c>
      <c r="J1197" s="125">
        <f>I1197*0.1</f>
      </c>
      <c r="K1197" s="125">
        <f>SUM(I1197:J1197)</f>
      </c>
      <c r="L1197" s="175"/>
      <c r="M1197" s="87"/>
      <c r="N1197" s="87"/>
      <c r="O1197" s="87"/>
      <c r="P1197" s="87"/>
      <c r="Q1197" s="87"/>
      <c r="R1197" s="87"/>
      <c r="S1197" s="87"/>
      <c r="T1197" s="87"/>
    </row>
    <row x14ac:dyDescent="0.25" r="1198" customHeight="1" ht="17.25">
      <c r="A1198" s="178">
        <f>A1197</f>
        <v>25569.375</v>
      </c>
      <c r="B1198" s="179" t="s">
        <v>20</v>
      </c>
      <c r="C1198" s="180"/>
      <c r="D1198" s="180"/>
      <c r="E1198" s="180"/>
      <c r="F1198" s="180"/>
      <c r="G1198" s="180">
        <f>SUM(C1198:F1198)</f>
      </c>
      <c r="H1198" s="182">
        <v>5500</v>
      </c>
      <c r="I1198" s="125">
        <f>G1198*H1198</f>
      </c>
      <c r="J1198" s="125">
        <f>I1198*0.1</f>
      </c>
      <c r="K1198" s="125">
        <f>SUM(I1198:J1198)</f>
      </c>
      <c r="L1198" s="175"/>
      <c r="M1198" s="87"/>
      <c r="N1198" s="87"/>
      <c r="O1198" s="87"/>
      <c r="P1198" s="87"/>
      <c r="Q1198" s="87"/>
      <c r="R1198" s="87"/>
      <c r="S1198" s="87"/>
      <c r="T1198" s="87"/>
    </row>
    <row x14ac:dyDescent="0.25" r="1199" customHeight="1" ht="17.25">
      <c r="A1199" s="178">
        <f>A1198</f>
        <v>25569.375</v>
      </c>
      <c r="B1199" s="179" t="s">
        <v>31</v>
      </c>
      <c r="C1199" s="180"/>
      <c r="D1199" s="180"/>
      <c r="E1199" s="180"/>
      <c r="F1199" s="180"/>
      <c r="G1199" s="180">
        <f>SUM(C1199:F1199)</f>
      </c>
      <c r="H1199" s="182">
        <v>6000</v>
      </c>
      <c r="I1199" s="125">
        <f>G1199*H1199</f>
      </c>
      <c r="J1199" s="125">
        <f>I1199*0.1</f>
      </c>
      <c r="K1199" s="125">
        <f>SUM(I1199:J1199)</f>
      </c>
      <c r="L1199" s="175"/>
      <c r="M1199" s="87"/>
      <c r="N1199" s="87"/>
      <c r="O1199" s="87"/>
      <c r="P1199" s="87"/>
      <c r="Q1199" s="87"/>
      <c r="R1199" s="87"/>
      <c r="S1199" s="87"/>
      <c r="T1199" s="87"/>
    </row>
    <row x14ac:dyDescent="0.25" r="1200" customHeight="1" ht="17.25">
      <c r="A1200" s="178">
        <f>A1199</f>
        <v>25569.375</v>
      </c>
      <c r="B1200" s="179" t="s">
        <v>71</v>
      </c>
      <c r="C1200" s="180"/>
      <c r="D1200" s="180"/>
      <c r="E1200" s="180"/>
      <c r="F1200" s="180"/>
      <c r="G1200" s="180">
        <f>SUM(C1200:F1200)</f>
      </c>
      <c r="H1200" s="182">
        <v>6000</v>
      </c>
      <c r="I1200" s="125">
        <f>G1200*H1200</f>
      </c>
      <c r="J1200" s="125">
        <f>I1200*0.1</f>
      </c>
      <c r="K1200" s="125">
        <f>SUM(I1200:J1200)</f>
      </c>
      <c r="L1200" s="175"/>
      <c r="M1200" s="87"/>
      <c r="N1200" s="87"/>
      <c r="O1200" s="87"/>
      <c r="P1200" s="87"/>
      <c r="Q1200" s="87"/>
      <c r="R1200" s="87"/>
      <c r="S1200" s="87"/>
      <c r="T1200" s="87"/>
    </row>
    <row x14ac:dyDescent="0.25" r="1201" customHeight="1" ht="17.25">
      <c r="A1201" s="178">
        <f>A1200</f>
        <v>25569.375</v>
      </c>
      <c r="B1201" s="184" t="s">
        <v>49</v>
      </c>
      <c r="C1201" s="180"/>
      <c r="D1201" s="180"/>
      <c r="E1201" s="180"/>
      <c r="F1201" s="180"/>
      <c r="G1201" s="180">
        <f>SUM(C1201:F1201)</f>
      </c>
      <c r="H1201" s="182">
        <v>6000</v>
      </c>
      <c r="I1201" s="125">
        <f>G1201*H1201</f>
      </c>
      <c r="J1201" s="125">
        <f>I1201*0.1</f>
      </c>
      <c r="K1201" s="125">
        <f>SUM(I1201:J1201)</f>
      </c>
      <c r="L1201" s="175"/>
      <c r="M1201" s="87"/>
      <c r="N1201" s="87"/>
      <c r="O1201" s="87"/>
      <c r="P1201" s="87"/>
      <c r="Q1201" s="87"/>
      <c r="R1201" s="87"/>
      <c r="S1201" s="87"/>
      <c r="T1201" s="87"/>
    </row>
    <row x14ac:dyDescent="0.25" r="1202" customHeight="1" ht="17.25">
      <c r="A1202" s="178">
        <f>A1201</f>
        <v>25569.375</v>
      </c>
      <c r="B1202" s="179" t="s">
        <v>9</v>
      </c>
      <c r="C1202" s="180"/>
      <c r="D1202" s="180"/>
      <c r="E1202" s="180"/>
      <c r="F1202" s="180"/>
      <c r="G1202" s="180">
        <f>SUM(C1202:F1202)</f>
      </c>
      <c r="H1202" s="182">
        <v>6000</v>
      </c>
      <c r="I1202" s="125">
        <f>G1202*H1202</f>
      </c>
      <c r="J1202" s="125">
        <f>I1202*0.1</f>
      </c>
      <c r="K1202" s="125">
        <f>SUM(I1202:J1202)</f>
      </c>
      <c r="L1202" s="175"/>
      <c r="M1202" s="87"/>
      <c r="N1202" s="87"/>
      <c r="O1202" s="87"/>
      <c r="P1202" s="87"/>
      <c r="Q1202" s="87"/>
      <c r="R1202" s="87"/>
      <c r="S1202" s="87"/>
      <c r="T1202" s="87"/>
    </row>
    <row x14ac:dyDescent="0.25" r="1203" customHeight="1" ht="17.25">
      <c r="A1203" s="178">
        <f>A1202</f>
        <v>25569.375</v>
      </c>
      <c r="B1203" s="179" t="s">
        <v>55</v>
      </c>
      <c r="C1203" s="180"/>
      <c r="D1203" s="180"/>
      <c r="E1203" s="180"/>
      <c r="F1203" s="180"/>
      <c r="G1203" s="180">
        <f>SUM(C1203:F1203)</f>
      </c>
      <c r="H1203" s="182">
        <v>6500</v>
      </c>
      <c r="I1203" s="125">
        <f>G1203*H1203</f>
      </c>
      <c r="J1203" s="125">
        <f>I1203*0.1</f>
      </c>
      <c r="K1203" s="125">
        <f>SUM(I1203:J1203)</f>
      </c>
      <c r="L1203" s="175"/>
      <c r="M1203" s="87"/>
      <c r="N1203" s="87"/>
      <c r="O1203" s="87"/>
      <c r="P1203" s="87"/>
      <c r="Q1203" s="87"/>
      <c r="R1203" s="87"/>
      <c r="S1203" s="87"/>
      <c r="T1203" s="87"/>
    </row>
    <row x14ac:dyDescent="0.25" r="1204" customHeight="1" ht="17.25">
      <c r="A1204" s="178">
        <f>A1203</f>
        <v>25569.375</v>
      </c>
      <c r="B1204" s="179" t="s">
        <v>80</v>
      </c>
      <c r="C1204" s="180"/>
      <c r="D1204" s="180"/>
      <c r="E1204" s="180"/>
      <c r="F1204" s="180"/>
      <c r="G1204" s="180">
        <f>SUM(C1204:F1204)</f>
      </c>
      <c r="H1204" s="182">
        <v>6000</v>
      </c>
      <c r="I1204" s="125">
        <f>G1204*H1204</f>
      </c>
      <c r="J1204" s="185"/>
      <c r="K1204" s="125">
        <f>SUM(I1204:J1204)</f>
      </c>
      <c r="L1204" s="175"/>
      <c r="M1204" s="87"/>
      <c r="N1204" s="87"/>
      <c r="O1204" s="87"/>
      <c r="P1204" s="87"/>
      <c r="Q1204" s="87"/>
      <c r="R1204" s="87"/>
      <c r="S1204" s="87"/>
      <c r="T1204" s="87"/>
    </row>
    <row x14ac:dyDescent="0.25" r="1205" customHeight="1" ht="17.25">
      <c r="A1205" s="178">
        <f>A1204</f>
        <v>25569.375</v>
      </c>
      <c r="B1205" s="179" t="s">
        <v>67</v>
      </c>
      <c r="C1205" s="180"/>
      <c r="D1205" s="180"/>
      <c r="E1205" s="180"/>
      <c r="F1205" s="180"/>
      <c r="G1205" s="180">
        <f>SUM(C1205:F1205)</f>
      </c>
      <c r="H1205" s="182">
        <v>5500</v>
      </c>
      <c r="I1205" s="125">
        <f>G1205*H1205</f>
      </c>
      <c r="J1205" s="125">
        <f>I1205*0.1</f>
      </c>
      <c r="K1205" s="125">
        <f>SUM(I1205:J1205)</f>
      </c>
      <c r="L1205" s="175"/>
      <c r="M1205" s="87"/>
      <c r="N1205" s="87"/>
      <c r="O1205" s="87"/>
      <c r="P1205" s="87"/>
      <c r="Q1205" s="87"/>
      <c r="R1205" s="87"/>
      <c r="S1205" s="87"/>
      <c r="T1205" s="87"/>
    </row>
    <row x14ac:dyDescent="0.25" r="1206" customHeight="1" ht="17.25">
      <c r="A1206" s="178">
        <f>A1205</f>
        <v>25569.375</v>
      </c>
      <c r="B1206" s="186" t="s">
        <v>74</v>
      </c>
      <c r="C1206" s="180"/>
      <c r="D1206" s="180"/>
      <c r="E1206" s="180"/>
      <c r="F1206" s="180"/>
      <c r="G1206" s="180">
        <f>SUM(C1206:F1206)</f>
      </c>
      <c r="H1206" s="187">
        <v>5000</v>
      </c>
      <c r="I1206" s="125">
        <f>G1206*H1206</f>
      </c>
      <c r="J1206" s="125">
        <f>I1206*0.1</f>
      </c>
      <c r="K1206" s="125">
        <f>SUM(I1206:J1206)</f>
      </c>
      <c r="L1206" s="175"/>
      <c r="M1206" s="87"/>
      <c r="N1206" s="87"/>
      <c r="O1206" s="87"/>
      <c r="P1206" s="87"/>
      <c r="Q1206" s="87"/>
      <c r="R1206" s="87"/>
      <c r="S1206" s="87"/>
      <c r="T1206" s="87"/>
    </row>
    <row x14ac:dyDescent="0.25" r="1207" customHeight="1" ht="17.25">
      <c r="A1207" s="178">
        <f>A1206</f>
        <v>25569.375</v>
      </c>
      <c r="B1207" s="179" t="s">
        <v>11</v>
      </c>
      <c r="C1207" s="180"/>
      <c r="D1207" s="180"/>
      <c r="E1207" s="180"/>
      <c r="F1207" s="180"/>
      <c r="G1207" s="180">
        <f>SUM(C1207:F1207)</f>
      </c>
      <c r="H1207" s="182">
        <v>6000</v>
      </c>
      <c r="I1207" s="125">
        <f>G1207*H1207</f>
      </c>
      <c r="J1207" s="125">
        <f>I1207*0.1</f>
      </c>
      <c r="K1207" s="125">
        <f>SUM(I1207:J1207)</f>
      </c>
      <c r="L1207" s="175"/>
      <c r="M1207" s="87"/>
      <c r="N1207" s="87"/>
      <c r="O1207" s="87"/>
      <c r="P1207" s="87"/>
      <c r="Q1207" s="87"/>
      <c r="R1207" s="87"/>
      <c r="S1207" s="87"/>
      <c r="T1207" s="87"/>
    </row>
    <row x14ac:dyDescent="0.25" r="1208" customHeight="1" ht="17.25">
      <c r="A1208" s="178">
        <f>A1207</f>
        <v>25569.375</v>
      </c>
      <c r="B1208" s="179" t="s">
        <v>22</v>
      </c>
      <c r="C1208" s="180"/>
      <c r="D1208" s="180"/>
      <c r="E1208" s="180"/>
      <c r="F1208" s="180"/>
      <c r="G1208" s="180">
        <f>SUM(C1208:F1208)</f>
      </c>
      <c r="H1208" s="182">
        <v>4800</v>
      </c>
      <c r="I1208" s="125">
        <f>G1208*H1208</f>
      </c>
      <c r="J1208" s="125">
        <f>I1208*0.1</f>
      </c>
      <c r="K1208" s="125">
        <f>SUM(I1208:J1208)</f>
      </c>
      <c r="L1208" s="175"/>
      <c r="M1208" s="87"/>
      <c r="N1208" s="87"/>
      <c r="O1208" s="87"/>
      <c r="P1208" s="87"/>
      <c r="Q1208" s="87"/>
      <c r="R1208" s="87"/>
      <c r="S1208" s="87"/>
      <c r="T1208" s="87"/>
    </row>
    <row x14ac:dyDescent="0.25" r="1209" customHeight="1" ht="17.25">
      <c r="A1209" s="178">
        <f>A1208</f>
        <v>25569.375</v>
      </c>
      <c r="B1209" s="186" t="s">
        <v>84</v>
      </c>
      <c r="C1209" s="180"/>
      <c r="D1209" s="180"/>
      <c r="E1209" s="180"/>
      <c r="F1209" s="180"/>
      <c r="G1209" s="180">
        <f>SUM(C1209:F1209)</f>
      </c>
      <c r="H1209" s="182">
        <v>4800</v>
      </c>
      <c r="I1209" s="125">
        <f>G1209*H1209</f>
      </c>
      <c r="J1209" s="125">
        <f>I1209*0.1</f>
      </c>
      <c r="K1209" s="125">
        <f>SUM(I1209:J1209)</f>
      </c>
      <c r="L1209" s="175"/>
      <c r="M1209" s="87"/>
      <c r="N1209" s="87"/>
      <c r="O1209" s="87"/>
      <c r="P1209" s="87"/>
      <c r="Q1209" s="87"/>
      <c r="R1209" s="87"/>
      <c r="S1209" s="87"/>
      <c r="T1209" s="87"/>
    </row>
    <row x14ac:dyDescent="0.25" r="1210" customHeight="1" ht="17.25">
      <c r="A1210" s="178">
        <f>A1209</f>
        <v>25569.375</v>
      </c>
      <c r="B1210" s="179" t="s">
        <v>17</v>
      </c>
      <c r="C1210" s="180"/>
      <c r="D1210" s="180"/>
      <c r="E1210" s="180"/>
      <c r="F1210" s="180"/>
      <c r="G1210" s="180">
        <f>SUM(C1210:F1210)</f>
      </c>
      <c r="H1210" s="182">
        <v>6500</v>
      </c>
      <c r="I1210" s="125">
        <f>G1210*H1210</f>
      </c>
      <c r="J1210" s="125">
        <f>I1210*0.1</f>
      </c>
      <c r="K1210" s="125">
        <f>SUM(I1210:J1210)</f>
      </c>
      <c r="L1210" s="175"/>
      <c r="M1210" s="87"/>
      <c r="N1210" s="87"/>
      <c r="O1210" s="87"/>
      <c r="P1210" s="87"/>
      <c r="Q1210" s="87"/>
      <c r="R1210" s="87"/>
      <c r="S1210" s="87"/>
      <c r="T1210" s="87"/>
    </row>
    <row x14ac:dyDescent="0.25" r="1211" customHeight="1" ht="17.25">
      <c r="A1211" s="178">
        <f>A1210</f>
        <v>25569.375</v>
      </c>
      <c r="B1211" s="186" t="s">
        <v>148</v>
      </c>
      <c r="C1211" s="180"/>
      <c r="D1211" s="180"/>
      <c r="E1211" s="180"/>
      <c r="F1211" s="180"/>
      <c r="G1211" s="180">
        <f>SUM(C1211:F1211)</f>
      </c>
      <c r="H1211" s="182">
        <v>6000</v>
      </c>
      <c r="I1211" s="125">
        <f>G1211*H1211</f>
      </c>
      <c r="J1211" s="125">
        <f>I1211*0.1</f>
      </c>
      <c r="K1211" s="125">
        <f>SUM(I1211:J1211)</f>
      </c>
      <c r="L1211" s="175"/>
      <c r="M1211" s="87"/>
      <c r="N1211" s="87"/>
      <c r="O1211" s="87"/>
      <c r="P1211" s="87"/>
      <c r="Q1211" s="87"/>
      <c r="R1211" s="87"/>
      <c r="S1211" s="87"/>
      <c r="T1211" s="87"/>
    </row>
    <row x14ac:dyDescent="0.25" r="1212" customHeight="1" ht="17.25">
      <c r="A1212" s="178">
        <f>A1211</f>
        <v>25569.375</v>
      </c>
      <c r="B1212" s="179" t="s">
        <v>29</v>
      </c>
      <c r="C1212" s="188"/>
      <c r="D1212" s="180"/>
      <c r="E1212" s="180"/>
      <c r="F1212" s="180"/>
      <c r="G1212" s="180">
        <f>SUM(C1212:F1212)</f>
      </c>
      <c r="H1212" s="182">
        <v>5500</v>
      </c>
      <c r="I1212" s="125">
        <f>G1212*H1212</f>
      </c>
      <c r="J1212" s="125">
        <f>I1212*0.1</f>
      </c>
      <c r="K1212" s="125">
        <f>SUM(I1212:J1212)</f>
      </c>
      <c r="L1212" s="175"/>
      <c r="M1212" s="87"/>
      <c r="N1212" s="87"/>
      <c r="O1212" s="87"/>
      <c r="P1212" s="87"/>
      <c r="Q1212" s="87"/>
      <c r="R1212" s="87"/>
      <c r="S1212" s="87"/>
      <c r="T1212" s="87"/>
    </row>
    <row x14ac:dyDescent="0.25" r="1213" customHeight="1" ht="17.25">
      <c r="A1213" s="178">
        <f>A1212</f>
        <v>25569.375</v>
      </c>
      <c r="B1213" s="179" t="s">
        <v>15</v>
      </c>
      <c r="C1213" s="180"/>
      <c r="D1213" s="180"/>
      <c r="E1213" s="180"/>
      <c r="F1213" s="180"/>
      <c r="G1213" s="180">
        <f>SUM(C1213:F1213)</f>
      </c>
      <c r="H1213" s="182">
        <v>4800</v>
      </c>
      <c r="I1213" s="125">
        <f>G1213*H1213</f>
      </c>
      <c r="J1213" s="125">
        <f>I1213*0.1</f>
      </c>
      <c r="K1213" s="125">
        <f>SUM(I1213:J1213)</f>
      </c>
      <c r="L1213" s="175"/>
      <c r="M1213" s="87"/>
      <c r="N1213" s="87"/>
      <c r="O1213" s="87"/>
      <c r="P1213" s="87"/>
      <c r="Q1213" s="87"/>
      <c r="R1213" s="87"/>
      <c r="S1213" s="87"/>
      <c r="T1213" s="87"/>
    </row>
    <row x14ac:dyDescent="0.25" r="1214" customHeight="1" ht="17.25">
      <c r="A1214" s="178">
        <f>A1213</f>
        <v>25569.375</v>
      </c>
      <c r="B1214" s="179" t="s">
        <v>21</v>
      </c>
      <c r="C1214" s="188"/>
      <c r="D1214" s="180"/>
      <c r="E1214" s="180"/>
      <c r="F1214" s="180"/>
      <c r="G1214" s="180">
        <f>SUM(C1214:F1214)</f>
      </c>
      <c r="H1214" s="182">
        <v>5500</v>
      </c>
      <c r="I1214" s="125">
        <f>G1214*H1214</f>
      </c>
      <c r="J1214" s="125">
        <f>I1214*0.1</f>
      </c>
      <c r="K1214" s="125">
        <f>SUM(I1214:J1214)</f>
      </c>
      <c r="L1214" s="175"/>
      <c r="M1214" s="87"/>
      <c r="N1214" s="87"/>
      <c r="O1214" s="87"/>
      <c r="P1214" s="87"/>
      <c r="Q1214" s="87"/>
      <c r="R1214" s="87"/>
      <c r="S1214" s="87"/>
      <c r="T1214" s="87"/>
    </row>
    <row x14ac:dyDescent="0.25" r="1215" customHeight="1" ht="17.25">
      <c r="A1215" s="178">
        <f>A1214</f>
        <v>25569.375</v>
      </c>
      <c r="B1215" s="179" t="s">
        <v>52</v>
      </c>
      <c r="C1215" s="180"/>
      <c r="D1215" s="180"/>
      <c r="E1215" s="180"/>
      <c r="F1215" s="180"/>
      <c r="G1215" s="180">
        <f>SUM(C1215:F1215)</f>
      </c>
      <c r="H1215" s="182">
        <v>5500</v>
      </c>
      <c r="I1215" s="125">
        <f>G1215*H1215</f>
      </c>
      <c r="J1215" s="125">
        <f>I1215*0.1</f>
      </c>
      <c r="K1215" s="125">
        <f>SUM(I1215:J1215)</f>
      </c>
      <c r="L1215" s="175"/>
      <c r="M1215" s="87"/>
      <c r="N1215" s="87"/>
      <c r="O1215" s="87"/>
      <c r="P1215" s="87"/>
      <c r="Q1215" s="87"/>
      <c r="R1215" s="87"/>
      <c r="S1215" s="87"/>
      <c r="T1215" s="87"/>
    </row>
    <row x14ac:dyDescent="0.25" r="1216" customHeight="1" ht="17.25">
      <c r="A1216" s="178">
        <f>A1215</f>
        <v>25569.375</v>
      </c>
      <c r="B1216" s="186" t="s">
        <v>61</v>
      </c>
      <c r="C1216" s="180"/>
      <c r="D1216" s="180"/>
      <c r="E1216" s="180"/>
      <c r="F1216" s="180"/>
      <c r="G1216" s="180">
        <f>SUM(C1216:F1216)</f>
      </c>
      <c r="H1216" s="182">
        <v>5500</v>
      </c>
      <c r="I1216" s="125">
        <f>G1216*H1216</f>
      </c>
      <c r="J1216" s="125">
        <f>I1216*0.1</f>
      </c>
      <c r="K1216" s="125">
        <f>SUM(I1216:J1216)</f>
      </c>
      <c r="L1216" s="175"/>
      <c r="M1216" s="87"/>
      <c r="N1216" s="87"/>
      <c r="O1216" s="87"/>
      <c r="P1216" s="87"/>
      <c r="Q1216" s="87"/>
      <c r="R1216" s="87"/>
      <c r="S1216" s="87"/>
      <c r="T1216" s="87"/>
    </row>
    <row x14ac:dyDescent="0.25" r="1217" customHeight="1" ht="17.25">
      <c r="A1217" s="178">
        <f>A1216</f>
        <v>25569.375</v>
      </c>
      <c r="B1217" s="179" t="s">
        <v>33</v>
      </c>
      <c r="C1217" s="180"/>
      <c r="D1217" s="180"/>
      <c r="E1217" s="180"/>
      <c r="F1217" s="180"/>
      <c r="G1217" s="180">
        <f>SUM(C1217:F1217)</f>
      </c>
      <c r="H1217" s="182">
        <v>5500</v>
      </c>
      <c r="I1217" s="125">
        <f>G1217*H1217</f>
      </c>
      <c r="J1217" s="125">
        <f>I1217*0.1</f>
      </c>
      <c r="K1217" s="125">
        <f>SUM(I1217:J1217)</f>
      </c>
      <c r="L1217" s="175"/>
      <c r="M1217" s="87"/>
      <c r="N1217" s="87"/>
      <c r="O1217" s="87"/>
      <c r="P1217" s="87"/>
      <c r="Q1217" s="87"/>
      <c r="R1217" s="87"/>
      <c r="S1217" s="87"/>
      <c r="T1217" s="87"/>
    </row>
    <row x14ac:dyDescent="0.25" r="1218" customHeight="1" ht="17.25">
      <c r="A1218" s="178">
        <f>A1217</f>
        <v>25569.375</v>
      </c>
      <c r="B1218" s="186" t="s">
        <v>37</v>
      </c>
      <c r="C1218" s="180"/>
      <c r="D1218" s="180"/>
      <c r="E1218" s="180"/>
      <c r="F1218" s="180"/>
      <c r="G1218" s="180">
        <f>SUM(C1218:F1218)</f>
      </c>
      <c r="H1218" s="182">
        <v>6500</v>
      </c>
      <c r="I1218" s="125">
        <f>G1218*H1218</f>
      </c>
      <c r="J1218" s="125">
        <f>I1218*0.1</f>
      </c>
      <c r="K1218" s="125">
        <f>SUM(I1218:J1218)</f>
      </c>
      <c r="L1218" s="175"/>
      <c r="M1218" s="87"/>
      <c r="N1218" s="87"/>
      <c r="O1218" s="87"/>
      <c r="P1218" s="87"/>
      <c r="Q1218" s="87"/>
      <c r="R1218" s="87"/>
      <c r="S1218" s="87"/>
      <c r="T1218" s="87"/>
    </row>
    <row x14ac:dyDescent="0.25" r="1219" customHeight="1" ht="17.25">
      <c r="A1219" s="178">
        <f>A1218</f>
        <v>25569.375</v>
      </c>
      <c r="B1219" s="186" t="s">
        <v>64</v>
      </c>
      <c r="C1219" s="180"/>
      <c r="D1219" s="180"/>
      <c r="E1219" s="180"/>
      <c r="F1219" s="180"/>
      <c r="G1219" s="180">
        <f>SUM(C1219:F1219)</f>
      </c>
      <c r="H1219" s="182">
        <v>5500</v>
      </c>
      <c r="I1219" s="125">
        <f>G1219*H1219</f>
      </c>
      <c r="J1219" s="125">
        <f>I1219*0.1</f>
      </c>
      <c r="K1219" s="125">
        <f>SUM(I1219:J1219)</f>
      </c>
      <c r="L1219" s="175"/>
      <c r="M1219" s="87"/>
      <c r="N1219" s="87"/>
      <c r="O1219" s="87"/>
      <c r="P1219" s="87"/>
      <c r="Q1219" s="87"/>
      <c r="R1219" s="87"/>
      <c r="S1219" s="87"/>
      <c r="T1219" s="87"/>
    </row>
    <row x14ac:dyDescent="0.25" r="1220" customHeight="1" ht="17.25">
      <c r="A1220" s="178">
        <f>A1219</f>
        <v>25569.375</v>
      </c>
      <c r="B1220" s="179" t="s">
        <v>25</v>
      </c>
      <c r="C1220" s="180"/>
      <c r="D1220" s="180"/>
      <c r="E1220" s="180"/>
      <c r="F1220" s="180"/>
      <c r="G1220" s="180">
        <f>SUM(C1220:F1220)</f>
      </c>
      <c r="H1220" s="182">
        <v>6000</v>
      </c>
      <c r="I1220" s="125">
        <f>G1220*H1220</f>
      </c>
      <c r="J1220" s="125">
        <f>I1220*0.1</f>
      </c>
      <c r="K1220" s="125">
        <f>SUM(I1220:J1220)</f>
      </c>
      <c r="L1220" s="175"/>
      <c r="M1220" s="87"/>
      <c r="N1220" s="87"/>
      <c r="O1220" s="87"/>
      <c r="P1220" s="87"/>
      <c r="Q1220" s="87"/>
      <c r="R1220" s="87"/>
      <c r="S1220" s="87"/>
      <c r="T1220" s="87"/>
    </row>
    <row x14ac:dyDescent="0.25" r="1221" customHeight="1" ht="17.25">
      <c r="A1221" s="178">
        <f>A1220</f>
        <v>25569.375</v>
      </c>
      <c r="B1221" s="186" t="s">
        <v>76</v>
      </c>
      <c r="C1221" s="188"/>
      <c r="D1221" s="180"/>
      <c r="E1221" s="180"/>
      <c r="F1221" s="180"/>
      <c r="G1221" s="180">
        <f>SUM(C1221:F1221)</f>
      </c>
      <c r="H1221" s="125">
        <v>6000</v>
      </c>
      <c r="I1221" s="125">
        <f>G1221*H1221</f>
      </c>
      <c r="J1221" s="125">
        <f>I1221*0.1</f>
      </c>
      <c r="K1221" s="125">
        <f>SUM(I1221:J1221)</f>
      </c>
      <c r="L1221" s="175"/>
      <c r="M1221" s="87"/>
      <c r="N1221" s="87"/>
      <c r="O1221" s="87"/>
      <c r="P1221" s="87"/>
      <c r="Q1221" s="87"/>
      <c r="R1221" s="87"/>
      <c r="S1221" s="87"/>
      <c r="T1221" s="87"/>
    </row>
    <row x14ac:dyDescent="0.25" r="1222" customHeight="1" ht="17.25">
      <c r="A1222" s="178">
        <f>A1221</f>
        <v>25569.375</v>
      </c>
      <c r="B1222" s="186" t="s">
        <v>149</v>
      </c>
      <c r="C1222" s="180"/>
      <c r="D1222" s="180"/>
      <c r="E1222" s="180"/>
      <c r="F1222" s="180"/>
      <c r="G1222" s="180">
        <f>SUM(C1222:F1222)</f>
      </c>
      <c r="H1222" s="125">
        <v>6000</v>
      </c>
      <c r="I1222" s="125">
        <f>G1222*H1222</f>
      </c>
      <c r="J1222" s="125">
        <f>I1222*0.1</f>
      </c>
      <c r="K1222" s="125">
        <f>SUM(I1222:J1222)</f>
      </c>
      <c r="L1222" s="175"/>
      <c r="M1222" s="87"/>
      <c r="N1222" s="87"/>
      <c r="O1222" s="87"/>
      <c r="P1222" s="87"/>
      <c r="Q1222" s="87"/>
      <c r="R1222" s="87"/>
      <c r="S1222" s="87"/>
      <c r="T1222" s="87"/>
    </row>
    <row x14ac:dyDescent="0.25" r="1223" customHeight="1" ht="17.25">
      <c r="A1223" s="178">
        <f>A1222</f>
        <v>25569.375</v>
      </c>
      <c r="B1223" s="186" t="s">
        <v>43</v>
      </c>
      <c r="C1223" s="180"/>
      <c r="D1223" s="180"/>
      <c r="E1223" s="180"/>
      <c r="F1223" s="180"/>
      <c r="G1223" s="180">
        <f>SUM(C1223:F1223)</f>
      </c>
      <c r="H1223" s="125">
        <v>6000</v>
      </c>
      <c r="I1223" s="125">
        <f>G1223*H1223</f>
      </c>
      <c r="J1223" s="125">
        <f>I1223*0.1</f>
      </c>
      <c r="K1223" s="125">
        <f>SUM(I1223:J1223)</f>
      </c>
      <c r="L1223" s="175"/>
      <c r="M1223" s="87"/>
      <c r="N1223" s="87"/>
      <c r="O1223" s="87"/>
      <c r="P1223" s="87"/>
      <c r="Q1223" s="87"/>
      <c r="R1223" s="87"/>
      <c r="S1223" s="87"/>
      <c r="T1223" s="87"/>
    </row>
    <row x14ac:dyDescent="0.25" r="1224" customHeight="1" ht="17.25">
      <c r="A1224" s="178">
        <f>A1223</f>
        <v>25569.375</v>
      </c>
      <c r="B1224" s="186" t="s">
        <v>18</v>
      </c>
      <c r="C1224" s="180"/>
      <c r="D1224" s="180"/>
      <c r="E1224" s="180"/>
      <c r="F1224" s="180"/>
      <c r="G1224" s="180">
        <f>SUM(C1224:F1224)</f>
      </c>
      <c r="H1224" s="125">
        <v>6000</v>
      </c>
      <c r="I1224" s="125">
        <f>G1224*H1224</f>
      </c>
      <c r="J1224" s="125">
        <f>I1224*0.1</f>
      </c>
      <c r="K1224" s="125">
        <f>SUM(I1224:J1224)</f>
      </c>
      <c r="L1224" s="175"/>
      <c r="M1224" s="87"/>
      <c r="N1224" s="87"/>
      <c r="O1224" s="87"/>
      <c r="P1224" s="87"/>
      <c r="Q1224" s="87"/>
      <c r="R1224" s="87"/>
      <c r="S1224" s="87"/>
      <c r="T1224" s="87"/>
    </row>
    <row x14ac:dyDescent="0.25" r="1225" customHeight="1" ht="17.25">
      <c r="A1225" s="178">
        <f>A1224</f>
        <v>25569.375</v>
      </c>
      <c r="B1225" s="186" t="s">
        <v>82</v>
      </c>
      <c r="C1225" s="188"/>
      <c r="D1225" s="180"/>
      <c r="E1225" s="180"/>
      <c r="F1225" s="180"/>
      <c r="G1225" s="180">
        <f>SUM(C1225:F1225)</f>
      </c>
      <c r="H1225" s="125">
        <v>5000</v>
      </c>
      <c r="I1225" s="125">
        <f>G1225*H1225</f>
      </c>
      <c r="J1225" s="125">
        <f>I1225*0.1</f>
      </c>
      <c r="K1225" s="125">
        <f>SUM(I1225:J1225)</f>
      </c>
      <c r="L1225" s="175"/>
      <c r="M1225" s="87"/>
      <c r="N1225" s="87"/>
      <c r="O1225" s="87"/>
      <c r="P1225" s="87"/>
      <c r="Q1225" s="87"/>
      <c r="R1225" s="87"/>
      <c r="S1225" s="87"/>
      <c r="T1225" s="87"/>
    </row>
    <row x14ac:dyDescent="0.25" r="1226" customHeight="1" ht="17.25">
      <c r="A1226" s="178">
        <f>A1225</f>
        <v>25569.375</v>
      </c>
      <c r="B1226" s="186" t="s">
        <v>151</v>
      </c>
      <c r="C1226" s="180"/>
      <c r="D1226" s="180"/>
      <c r="E1226" s="180"/>
      <c r="F1226" s="180"/>
      <c r="G1226" s="180">
        <f>SUM(C1226:F1226)</f>
      </c>
      <c r="H1226" s="125">
        <v>5000</v>
      </c>
      <c r="I1226" s="125">
        <f>G1226*H1226</f>
      </c>
      <c r="J1226" s="125">
        <f>I1226*0.1</f>
      </c>
      <c r="K1226" s="125">
        <f>SUM(I1226:J1226)</f>
      </c>
      <c r="L1226" s="175"/>
      <c r="M1226" s="87"/>
      <c r="N1226" s="87"/>
      <c r="O1226" s="87"/>
      <c r="P1226" s="87"/>
      <c r="Q1226" s="87"/>
      <c r="R1226" s="87"/>
      <c r="S1226" s="87"/>
      <c r="T1226" s="87"/>
    </row>
    <row x14ac:dyDescent="0.25" r="1227" customHeight="1" ht="17.25">
      <c r="A1227" s="178">
        <f>A1226</f>
        <v>25569.375</v>
      </c>
      <c r="B1227" s="186" t="s">
        <v>23</v>
      </c>
      <c r="C1227" s="180"/>
      <c r="D1227" s="180"/>
      <c r="E1227" s="180"/>
      <c r="F1227" s="180"/>
      <c r="G1227" s="180">
        <f>SUM(C1227:F1227)</f>
      </c>
      <c r="H1227" s="125">
        <v>6000</v>
      </c>
      <c r="I1227" s="125">
        <f>G1227*H1227</f>
      </c>
      <c r="J1227" s="125">
        <f>I1227*0.1</f>
      </c>
      <c r="K1227" s="125">
        <f>SUM(I1227:J1227)</f>
      </c>
      <c r="L1227" s="175"/>
      <c r="M1227" s="87"/>
      <c r="N1227" s="87"/>
      <c r="O1227" s="87"/>
      <c r="P1227" s="87"/>
      <c r="Q1227" s="87"/>
      <c r="R1227" s="87"/>
      <c r="S1227" s="87"/>
      <c r="T1227" s="87"/>
    </row>
    <row x14ac:dyDescent="0.25" r="1228" customHeight="1" ht="17.25">
      <c r="A1228" s="178">
        <f>A1227</f>
        <v>25569.375</v>
      </c>
      <c r="B1228" s="186" t="s">
        <v>40</v>
      </c>
      <c r="C1228" s="180"/>
      <c r="D1228" s="180"/>
      <c r="E1228" s="180"/>
      <c r="F1228" s="180"/>
      <c r="G1228" s="180">
        <f>SUM(C1228:F1228)</f>
      </c>
      <c r="H1228" s="125">
        <v>6500</v>
      </c>
      <c r="I1228" s="125">
        <f>G1228*H1228</f>
      </c>
      <c r="J1228" s="125">
        <f>I1228*0.1</f>
      </c>
      <c r="K1228" s="125">
        <f>SUM(I1228:J1228)</f>
      </c>
      <c r="L1228" s="175"/>
      <c r="M1228" s="87"/>
      <c r="N1228" s="87"/>
      <c r="O1228" s="87"/>
      <c r="P1228" s="87"/>
      <c r="Q1228" s="87"/>
      <c r="R1228" s="87"/>
      <c r="S1228" s="87"/>
      <c r="T1228" s="87"/>
    </row>
    <row x14ac:dyDescent="0.25" r="1229" customHeight="1" ht="17.25">
      <c r="A1229" s="178">
        <f>A1228</f>
        <v>25569.375</v>
      </c>
      <c r="B1229" s="186" t="s">
        <v>86</v>
      </c>
      <c r="C1229" s="180"/>
      <c r="D1229" s="180"/>
      <c r="E1229" s="180"/>
      <c r="F1229" s="180"/>
      <c r="G1229" s="180">
        <f>SUM(C1229:F1229)</f>
      </c>
      <c r="H1229" s="125">
        <v>6000</v>
      </c>
      <c r="I1229" s="125">
        <f>G1229*H1229</f>
      </c>
      <c r="J1229" s="125">
        <f>I1229*0.1</f>
      </c>
      <c r="K1229" s="125">
        <f>SUM(I1229:J1229)</f>
      </c>
      <c r="L1229" s="175"/>
      <c r="M1229" s="87"/>
      <c r="N1229" s="87"/>
      <c r="O1229" s="87"/>
      <c r="P1229" s="87"/>
      <c r="Q1229" s="87"/>
      <c r="R1229" s="87"/>
      <c r="S1229" s="87"/>
      <c r="T1229" s="87"/>
    </row>
    <row x14ac:dyDescent="0.25" r="1230" customHeight="1" ht="17.25">
      <c r="A1230" s="178">
        <f>A1229</f>
        <v>25569.375</v>
      </c>
      <c r="B1230" s="186" t="s">
        <v>152</v>
      </c>
      <c r="C1230" s="180"/>
      <c r="D1230" s="180"/>
      <c r="E1230" s="180"/>
      <c r="F1230" s="180"/>
      <c r="G1230" s="180">
        <f>SUM(C1230:F1230)</f>
      </c>
      <c r="H1230" s="125">
        <v>6000</v>
      </c>
      <c r="I1230" s="125">
        <f>G1230*H1230</f>
      </c>
      <c r="J1230" s="125">
        <f>I1230*0.1</f>
      </c>
      <c r="K1230" s="125">
        <f>SUM(I1230:J1230)</f>
      </c>
      <c r="L1230" s="175"/>
      <c r="M1230" s="87"/>
      <c r="N1230" s="87"/>
      <c r="O1230" s="87"/>
      <c r="P1230" s="87"/>
      <c r="Q1230" s="87"/>
      <c r="R1230" s="87"/>
      <c r="S1230" s="87"/>
      <c r="T1230" s="87"/>
    </row>
    <row x14ac:dyDescent="0.25" r="1231" customHeight="1" ht="17.25">
      <c r="A1231" s="178">
        <f>A1230</f>
        <v>25569.375</v>
      </c>
      <c r="B1231" s="186" t="s">
        <v>153</v>
      </c>
      <c r="C1231" s="180"/>
      <c r="D1231" s="180"/>
      <c r="E1231" s="180"/>
      <c r="F1231" s="180"/>
      <c r="G1231" s="180">
        <f>SUM(C1231:F1231)</f>
      </c>
      <c r="H1231" s="125">
        <v>6000</v>
      </c>
      <c r="I1231" s="125">
        <f>G1231*H1231</f>
      </c>
      <c r="J1231" s="125">
        <f>I1231*0.1</f>
      </c>
      <c r="K1231" s="125">
        <f>SUM(I1231:J1231)</f>
      </c>
      <c r="L1231" s="175"/>
      <c r="M1231" s="87"/>
      <c r="N1231" s="87"/>
      <c r="O1231" s="87"/>
      <c r="P1231" s="87"/>
      <c r="Q1231" s="87"/>
      <c r="R1231" s="87"/>
      <c r="S1231" s="87"/>
      <c r="T1231" s="87"/>
    </row>
    <row x14ac:dyDescent="0.25" r="1232" customHeight="1" ht="17.25">
      <c r="A1232" s="178">
        <f>A1231</f>
        <v>25569.375</v>
      </c>
      <c r="B1232" s="186" t="s">
        <v>46</v>
      </c>
      <c r="C1232" s="180"/>
      <c r="D1232" s="180"/>
      <c r="E1232" s="180"/>
      <c r="F1232" s="180"/>
      <c r="G1232" s="180">
        <f>SUM(C1232:F1232)</f>
      </c>
      <c r="H1232" s="125">
        <v>5500</v>
      </c>
      <c r="I1232" s="125">
        <f>G1232*H1232</f>
      </c>
      <c r="J1232" s="125">
        <f>I1232*0.1</f>
      </c>
      <c r="K1232" s="125">
        <f>SUM(I1232:J1232)</f>
      </c>
      <c r="L1232" s="175"/>
      <c r="M1232" s="87"/>
      <c r="N1232" s="87"/>
      <c r="O1232" s="87"/>
      <c r="P1232" s="87"/>
      <c r="Q1232" s="87"/>
      <c r="R1232" s="87"/>
      <c r="S1232" s="87"/>
      <c r="T1232" s="87"/>
    </row>
    <row x14ac:dyDescent="0.25" r="1233" customHeight="1" ht="17.25">
      <c r="A1233" s="178">
        <f>A1232</f>
        <v>25569.375</v>
      </c>
      <c r="B1233" s="186" t="s">
        <v>154</v>
      </c>
      <c r="C1233" s="180"/>
      <c r="D1233" s="180"/>
      <c r="E1233" s="180"/>
      <c r="F1233" s="180"/>
      <c r="G1233" s="180">
        <f>SUM(C1233:F1233)</f>
      </c>
      <c r="H1233" s="125">
        <v>6500</v>
      </c>
      <c r="I1233" s="125">
        <f>G1233*H1233</f>
      </c>
      <c r="J1233" s="125">
        <f>I1233*0.1</f>
      </c>
      <c r="K1233" s="125">
        <f>SUM(I1233:J1233)</f>
      </c>
      <c r="L1233" s="175"/>
      <c r="M1233" s="87"/>
      <c r="N1233" s="87"/>
      <c r="O1233" s="87"/>
      <c r="P1233" s="87"/>
      <c r="Q1233" s="87"/>
      <c r="R1233" s="87"/>
      <c r="S1233" s="87"/>
      <c r="T1233" s="87"/>
    </row>
    <row x14ac:dyDescent="0.25" r="1234" customHeight="1" ht="17.25">
      <c r="A1234" s="178">
        <f>A1233</f>
        <v>25569.375</v>
      </c>
      <c r="B1234" s="186"/>
      <c r="C1234" s="180"/>
      <c r="D1234" s="180"/>
      <c r="E1234" s="180"/>
      <c r="F1234" s="180"/>
      <c r="G1234" s="180">
        <f>SUM(C1234:F1234)</f>
      </c>
      <c r="H1234" s="125"/>
      <c r="I1234" s="125">
        <f>G1234*H1234</f>
      </c>
      <c r="J1234" s="125">
        <f>I1234*0.1</f>
      </c>
      <c r="K1234" s="125">
        <f>SUM(I1234:J1234)</f>
      </c>
      <c r="L1234" s="175"/>
      <c r="M1234" s="87"/>
      <c r="N1234" s="87"/>
      <c r="O1234" s="87"/>
      <c r="P1234" s="87"/>
      <c r="Q1234" s="87"/>
      <c r="R1234" s="87"/>
      <c r="S1234" s="87"/>
      <c r="T1234" s="87"/>
    </row>
    <row x14ac:dyDescent="0.25" r="1235" customHeight="1" ht="17.25">
      <c r="A1235" s="178">
        <f>A1234</f>
        <v>25569.375</v>
      </c>
      <c r="B1235" s="179"/>
      <c r="C1235" s="180"/>
      <c r="D1235" s="180"/>
      <c r="E1235" s="180"/>
      <c r="F1235" s="180"/>
      <c r="G1235" s="180">
        <f>SUM(C1235:F1235)</f>
      </c>
      <c r="H1235" s="125"/>
      <c r="I1235" s="125">
        <f>G1235*H1235</f>
      </c>
      <c r="J1235" s="125">
        <f>I1235*0.1</f>
      </c>
      <c r="K1235" s="125">
        <f>SUM(I1235:J1235)</f>
      </c>
      <c r="L1235" s="175"/>
      <c r="M1235" s="87"/>
      <c r="N1235" s="87"/>
      <c r="O1235" s="87"/>
      <c r="P1235" s="87"/>
      <c r="Q1235" s="87"/>
      <c r="R1235" s="87"/>
      <c r="S1235" s="87"/>
      <c r="T1235" s="87"/>
    </row>
    <row x14ac:dyDescent="0.25" r="1236" customHeight="1" ht="17.25">
      <c r="A1236" s="189">
        <f>A1235</f>
        <v>25569.375</v>
      </c>
      <c r="B1236" s="190" t="s">
        <v>155</v>
      </c>
      <c r="C1236" s="191">
        <f>SUM(C1193:C1235)</f>
      </c>
      <c r="D1236" s="191">
        <f>SUM(D1193:D1235)</f>
      </c>
      <c r="E1236" s="191">
        <f>SUM(E1193:E1235)</f>
      </c>
      <c r="F1236" s="191">
        <f>SUM(F1193:F1235)</f>
      </c>
      <c r="G1236" s="191">
        <f>SUM(G1193:G1235)</f>
      </c>
      <c r="H1236" s="191"/>
      <c r="I1236" s="191">
        <f>SUM(I1193:I1235)</f>
      </c>
      <c r="J1236" s="191">
        <f>I1236*0.1</f>
      </c>
      <c r="K1236" s="191">
        <f>SUM(K1193:K1235)</f>
      </c>
      <c r="L1236" s="175"/>
      <c r="M1236" s="87"/>
      <c r="N1236" s="87"/>
      <c r="O1236" s="87"/>
      <c r="P1236" s="87"/>
      <c r="Q1236" s="87"/>
      <c r="R1236" s="87"/>
      <c r="S1236" s="87"/>
      <c r="T1236" s="87"/>
    </row>
    <row x14ac:dyDescent="0.25" r="1237" customHeight="1" ht="17.25">
      <c r="A1237" s="178">
        <f>A1236</f>
        <v>25569.375</v>
      </c>
      <c r="B1237" s="186" t="s">
        <v>113</v>
      </c>
      <c r="C1237" s="180"/>
      <c r="D1237" s="180"/>
      <c r="E1237" s="180"/>
      <c r="F1237" s="180"/>
      <c r="G1237" s="180">
        <f>SUM(C1237:F1237)</f>
      </c>
      <c r="H1237" s="125">
        <v>6500</v>
      </c>
      <c r="I1237" s="125">
        <f>G1237*H1237</f>
      </c>
      <c r="J1237" s="185"/>
      <c r="K1237" s="125">
        <f>SUM(I1237:J1237)</f>
      </c>
      <c r="L1237" s="175"/>
      <c r="M1237" s="87"/>
      <c r="N1237" s="87"/>
      <c r="O1237" s="87"/>
      <c r="P1237" s="87"/>
      <c r="Q1237" s="87"/>
      <c r="R1237" s="87"/>
      <c r="S1237" s="87"/>
      <c r="T1237" s="87"/>
    </row>
    <row x14ac:dyDescent="0.25" r="1238" customHeight="1" ht="17.25">
      <c r="A1238" s="178">
        <f>A1237</f>
        <v>25569.375</v>
      </c>
      <c r="B1238" s="186" t="s">
        <v>156</v>
      </c>
      <c r="C1238" s="180"/>
      <c r="D1238" s="180"/>
      <c r="E1238" s="180"/>
      <c r="F1238" s="180"/>
      <c r="G1238" s="180">
        <f>SUM(C1238:F1238)</f>
      </c>
      <c r="H1238" s="125">
        <v>6500</v>
      </c>
      <c r="I1238" s="125">
        <f>G1238*H1238</f>
      </c>
      <c r="J1238" s="185"/>
      <c r="K1238" s="125">
        <f>SUM(I1238:J1238)</f>
      </c>
      <c r="L1238" s="175"/>
      <c r="M1238" s="87"/>
      <c r="N1238" s="87"/>
      <c r="O1238" s="87"/>
      <c r="P1238" s="87"/>
      <c r="Q1238" s="87"/>
      <c r="R1238" s="87"/>
      <c r="S1238" s="87"/>
      <c r="T1238" s="87"/>
    </row>
    <row x14ac:dyDescent="0.25" r="1239" customHeight="1" ht="17.25">
      <c r="A1239" s="178">
        <f>A1238</f>
        <v>25569.375</v>
      </c>
      <c r="B1239" s="186" t="s">
        <v>112</v>
      </c>
      <c r="C1239" s="180"/>
      <c r="D1239" s="180"/>
      <c r="E1239" s="180"/>
      <c r="F1239" s="180"/>
      <c r="G1239" s="180">
        <f>SUM(C1239:F1239)</f>
      </c>
      <c r="H1239" s="125">
        <v>6900</v>
      </c>
      <c r="I1239" s="125">
        <f>G1239*H1239</f>
      </c>
      <c r="J1239" s="185"/>
      <c r="K1239" s="125">
        <f>SUM(I1239:J1239)</f>
      </c>
      <c r="L1239" s="175"/>
      <c r="M1239" s="87"/>
      <c r="N1239" s="87"/>
      <c r="O1239" s="87"/>
      <c r="P1239" s="87"/>
      <c r="Q1239" s="87"/>
      <c r="R1239" s="87"/>
      <c r="S1239" s="87"/>
      <c r="T1239" s="87"/>
    </row>
    <row x14ac:dyDescent="0.25" r="1240" customHeight="1" ht="17.25">
      <c r="A1240" s="178">
        <f>A1239</f>
        <v>25569.375</v>
      </c>
      <c r="B1240" s="179"/>
      <c r="C1240" s="180"/>
      <c r="D1240" s="180"/>
      <c r="E1240" s="180"/>
      <c r="F1240" s="180"/>
      <c r="G1240" s="180">
        <f>SUM(C1240:F1240)</f>
      </c>
      <c r="H1240" s="125"/>
      <c r="I1240" s="125">
        <f>G1240*H1240</f>
      </c>
      <c r="J1240" s="185"/>
      <c r="K1240" s="125">
        <f>SUM(I1240:J1240)</f>
      </c>
      <c r="L1240" s="175"/>
      <c r="M1240" s="87"/>
      <c r="N1240" s="87"/>
      <c r="O1240" s="87"/>
      <c r="P1240" s="87"/>
      <c r="Q1240" s="87"/>
      <c r="R1240" s="87"/>
      <c r="S1240" s="87"/>
      <c r="T1240" s="87"/>
    </row>
    <row x14ac:dyDescent="0.25" r="1241" customHeight="1" ht="17.25">
      <c r="A1241" s="178">
        <f>A1240</f>
        <v>25569.375</v>
      </c>
      <c r="B1241" s="179"/>
      <c r="C1241" s="180"/>
      <c r="D1241" s="180"/>
      <c r="E1241" s="180"/>
      <c r="F1241" s="180"/>
      <c r="G1241" s="180">
        <f>SUM(C1241:F1241)</f>
      </c>
      <c r="H1241" s="125"/>
      <c r="I1241" s="125">
        <f>G1241*H1241</f>
      </c>
      <c r="J1241" s="185"/>
      <c r="K1241" s="125">
        <f>SUM(I1241:J1241)</f>
      </c>
      <c r="L1241" s="175"/>
      <c r="M1241" s="87"/>
      <c r="N1241" s="87"/>
      <c r="O1241" s="87"/>
      <c r="P1241" s="87"/>
      <c r="Q1241" s="87"/>
      <c r="R1241" s="87"/>
      <c r="S1241" s="87"/>
      <c r="T1241" s="87"/>
    </row>
    <row x14ac:dyDescent="0.25" r="1242" customHeight="1" ht="17.25">
      <c r="A1242" s="178">
        <f>A1241</f>
        <v>25569.375</v>
      </c>
      <c r="B1242" s="179"/>
      <c r="C1242" s="180"/>
      <c r="D1242" s="180"/>
      <c r="E1242" s="180"/>
      <c r="F1242" s="180"/>
      <c r="G1242" s="180">
        <f>SUM(C1242:F1242)</f>
      </c>
      <c r="H1242" s="125"/>
      <c r="I1242" s="125">
        <f>G1242*H1242</f>
      </c>
      <c r="J1242" s="185"/>
      <c r="K1242" s="125">
        <f>SUM(I1242:J1242)</f>
      </c>
      <c r="L1242" s="175"/>
      <c r="M1242" s="87"/>
      <c r="N1242" s="87"/>
      <c r="O1242" s="87"/>
      <c r="P1242" s="87"/>
      <c r="Q1242" s="87"/>
      <c r="R1242" s="87"/>
      <c r="S1242" s="87"/>
      <c r="T1242" s="87"/>
    </row>
    <row x14ac:dyDescent="0.25" r="1243" customHeight="1" ht="17.25">
      <c r="A1243" s="178">
        <f>A1242</f>
        <v>25569.375</v>
      </c>
      <c r="B1243" s="179"/>
      <c r="C1243" s="180"/>
      <c r="D1243" s="180"/>
      <c r="E1243" s="180"/>
      <c r="F1243" s="180"/>
      <c r="G1243" s="180">
        <f>SUM(C1243:F1243)</f>
      </c>
      <c r="H1243" s="125"/>
      <c r="I1243" s="125">
        <f>G1243*H1243</f>
      </c>
      <c r="J1243" s="185"/>
      <c r="K1243" s="125">
        <f>SUM(I1243:J1243)</f>
      </c>
      <c r="L1243" s="175"/>
      <c r="M1243" s="87"/>
      <c r="N1243" s="87"/>
      <c r="O1243" s="87"/>
      <c r="P1243" s="87"/>
      <c r="Q1243" s="87"/>
      <c r="R1243" s="87"/>
      <c r="S1243" s="87"/>
      <c r="T1243" s="87"/>
    </row>
    <row x14ac:dyDescent="0.25" r="1244" customHeight="1" ht="17.25">
      <c r="A1244" s="178">
        <f>A1243</f>
        <v>25569.375</v>
      </c>
      <c r="B1244" s="179"/>
      <c r="C1244" s="180"/>
      <c r="D1244" s="180"/>
      <c r="E1244" s="180"/>
      <c r="F1244" s="180"/>
      <c r="G1244" s="180">
        <f>SUM(C1244:F1244)</f>
      </c>
      <c r="H1244" s="125"/>
      <c r="I1244" s="125">
        <f>G1244*H1244</f>
      </c>
      <c r="J1244" s="185"/>
      <c r="K1244" s="125">
        <f>SUM(I1244:J1244)</f>
      </c>
      <c r="L1244" s="175"/>
      <c r="M1244" s="87"/>
      <c r="N1244" s="87"/>
      <c r="O1244" s="87"/>
      <c r="P1244" s="87"/>
      <c r="Q1244" s="87"/>
      <c r="R1244" s="87"/>
      <c r="S1244" s="87"/>
      <c r="T1244" s="87"/>
    </row>
    <row x14ac:dyDescent="0.25" r="1245" customHeight="1" ht="17.25">
      <c r="A1245" s="189">
        <f>A1244</f>
        <v>25569.375</v>
      </c>
      <c r="B1245" s="190" t="s">
        <v>157</v>
      </c>
      <c r="C1245" s="191">
        <f>SUM(C1237:C1244)</f>
      </c>
      <c r="D1245" s="191">
        <f>SUM(D1237:D1244)</f>
      </c>
      <c r="E1245" s="191">
        <f>SUM(E1237:E1244)</f>
      </c>
      <c r="F1245" s="191">
        <f>SUM(F1237:F1244)</f>
      </c>
      <c r="G1245" s="191">
        <f>SUM(G1237:G1244)</f>
      </c>
      <c r="H1245" s="191"/>
      <c r="I1245" s="191">
        <f>SUM(I1237:I1244)</f>
      </c>
      <c r="J1245" s="191">
        <f>SUM(J1237:J1244)</f>
      </c>
      <c r="K1245" s="191">
        <f>SUM(K1237:K1244)</f>
      </c>
      <c r="L1245" s="175"/>
      <c r="M1245" s="87"/>
      <c r="N1245" s="87"/>
      <c r="O1245" s="87"/>
      <c r="P1245" s="87"/>
      <c r="Q1245" s="87"/>
      <c r="R1245" s="87"/>
      <c r="S1245" s="87"/>
      <c r="T1245" s="87"/>
    </row>
    <row x14ac:dyDescent="0.25" r="1246" customHeight="1" ht="17.25" hidden="1">
      <c r="A1246" s="172" t="s">
        <v>128</v>
      </c>
      <c r="B1246" s="173" t="s">
        <v>2</v>
      </c>
      <c r="C1246" s="174" t="s">
        <v>129</v>
      </c>
      <c r="D1246" s="174" t="s">
        <v>130</v>
      </c>
      <c r="E1246" s="174" t="s">
        <v>131</v>
      </c>
      <c r="F1246" s="174" t="s">
        <v>132</v>
      </c>
      <c r="G1246" s="174" t="s">
        <v>133</v>
      </c>
      <c r="H1246" s="174" t="s">
        <v>7</v>
      </c>
      <c r="I1246" s="174" t="s">
        <v>134</v>
      </c>
      <c r="J1246" s="174" t="s">
        <v>90</v>
      </c>
      <c r="K1246" s="174" t="s">
        <v>135</v>
      </c>
      <c r="L1246" s="175"/>
      <c r="M1246" s="87"/>
      <c r="N1246" s="87"/>
      <c r="O1246" s="87"/>
      <c r="P1246" s="87"/>
      <c r="Q1246" s="87"/>
      <c r="R1246" s="87"/>
      <c r="S1246" s="87"/>
      <c r="T1246" s="87"/>
    </row>
    <row x14ac:dyDescent="0.25" r="1247" customHeight="1" ht="17.25">
      <c r="A1247" s="178">
        <f>A1245+1</f>
        <v>25569.375</v>
      </c>
      <c r="B1247" s="179" t="s">
        <v>137</v>
      </c>
      <c r="C1247" s="180"/>
      <c r="D1247" s="181"/>
      <c r="E1247" s="180"/>
      <c r="F1247" s="180"/>
      <c r="G1247" s="180">
        <f>SUM(C1247:F1247)</f>
      </c>
      <c r="H1247" s="182">
        <v>4500</v>
      </c>
      <c r="I1247" s="125">
        <f>G1247*H1247</f>
      </c>
      <c r="J1247" s="125">
        <f>I1247*0.1</f>
      </c>
      <c r="K1247" s="125">
        <f>SUM(I1247:J1247)</f>
      </c>
      <c r="L1247" s="175"/>
      <c r="M1247" s="87"/>
      <c r="N1247" s="87"/>
      <c r="O1247" s="87"/>
      <c r="P1247" s="87"/>
      <c r="Q1247" s="87"/>
      <c r="R1247" s="87"/>
      <c r="S1247" s="87"/>
      <c r="T1247" s="87"/>
    </row>
    <row x14ac:dyDescent="0.25" r="1248" customHeight="1" ht="17.25">
      <c r="A1248" s="178">
        <f>A1247</f>
        <v>25569.375</v>
      </c>
      <c r="B1248" s="179" t="s">
        <v>13</v>
      </c>
      <c r="C1248" s="180"/>
      <c r="D1248" s="180"/>
      <c r="E1248" s="180"/>
      <c r="F1248" s="180"/>
      <c r="G1248" s="180">
        <f>SUM(C1248:F1248)</f>
      </c>
      <c r="H1248" s="182">
        <v>6000</v>
      </c>
      <c r="I1248" s="125">
        <f>G1248*H1248</f>
      </c>
      <c r="J1248" s="125">
        <f>I1248*0.1</f>
      </c>
      <c r="K1248" s="125">
        <f>SUM(I1248:J1248)</f>
      </c>
      <c r="L1248" s="175"/>
      <c r="M1248" s="87"/>
      <c r="N1248" s="87"/>
      <c r="O1248" s="87"/>
      <c r="P1248" s="87"/>
      <c r="Q1248" s="87"/>
      <c r="R1248" s="87"/>
      <c r="S1248" s="87"/>
      <c r="T1248" s="87"/>
    </row>
    <row x14ac:dyDescent="0.25" r="1249" customHeight="1" ht="17.25">
      <c r="A1249" s="178">
        <f>A1248</f>
        <v>25569.375</v>
      </c>
      <c r="B1249" s="179" t="s">
        <v>58</v>
      </c>
      <c r="C1249" s="183"/>
      <c r="D1249" s="180"/>
      <c r="E1249" s="180"/>
      <c r="F1249" s="180"/>
      <c r="G1249" s="180">
        <f>SUM(C1249:F1249)</f>
      </c>
      <c r="H1249" s="182">
        <v>5500</v>
      </c>
      <c r="I1249" s="125">
        <f>G1249*H1249</f>
      </c>
      <c r="J1249" s="125">
        <f>I1249*0.1</f>
      </c>
      <c r="K1249" s="125">
        <f>SUM(I1249:J1249)</f>
      </c>
      <c r="L1249" s="175"/>
      <c r="M1249" s="87"/>
      <c r="N1249" s="87"/>
      <c r="O1249" s="87"/>
      <c r="P1249" s="87"/>
      <c r="Q1249" s="87"/>
      <c r="R1249" s="87"/>
      <c r="S1249" s="87"/>
      <c r="T1249" s="87"/>
    </row>
    <row x14ac:dyDescent="0.25" r="1250" customHeight="1" ht="17.25">
      <c r="A1250" s="178">
        <f>A1249</f>
        <v>25569.375</v>
      </c>
      <c r="B1250" s="179" t="s">
        <v>147</v>
      </c>
      <c r="C1250" s="183"/>
      <c r="D1250" s="180"/>
      <c r="E1250" s="180"/>
      <c r="F1250" s="180"/>
      <c r="G1250" s="180">
        <f>SUM(C1250:F1250)</f>
      </c>
      <c r="H1250" s="182">
        <v>5000</v>
      </c>
      <c r="I1250" s="125">
        <f>G1250*H1250</f>
      </c>
      <c r="J1250" s="125">
        <f>I1250*0.1</f>
      </c>
      <c r="K1250" s="125">
        <f>SUM(I1250:J1250)</f>
      </c>
      <c r="L1250" s="175"/>
      <c r="M1250" s="87"/>
      <c r="N1250" s="87"/>
      <c r="O1250" s="87"/>
      <c r="P1250" s="87"/>
      <c r="Q1250" s="87"/>
      <c r="R1250" s="87"/>
      <c r="S1250" s="87"/>
      <c r="T1250" s="87"/>
    </row>
    <row x14ac:dyDescent="0.25" r="1251" customHeight="1" ht="17.25">
      <c r="A1251" s="178">
        <f>A1250</f>
        <v>25569.375</v>
      </c>
      <c r="B1251" s="179" t="s">
        <v>27</v>
      </c>
      <c r="C1251" s="180"/>
      <c r="D1251" s="180"/>
      <c r="E1251" s="180"/>
      <c r="F1251" s="180"/>
      <c r="G1251" s="180">
        <f>SUM(C1251:F1251)</f>
      </c>
      <c r="H1251" s="182">
        <v>5500</v>
      </c>
      <c r="I1251" s="125">
        <f>G1251*H1251</f>
      </c>
      <c r="J1251" s="125">
        <f>I1251*0.1</f>
      </c>
      <c r="K1251" s="125">
        <f>SUM(I1251:J1251)</f>
      </c>
      <c r="L1251" s="175"/>
      <c r="M1251" s="87"/>
      <c r="N1251" s="87"/>
      <c r="O1251" s="87"/>
      <c r="P1251" s="87"/>
      <c r="Q1251" s="87"/>
      <c r="R1251" s="87"/>
      <c r="S1251" s="87"/>
      <c r="T1251" s="87"/>
    </row>
    <row x14ac:dyDescent="0.25" r="1252" customHeight="1" ht="17.25">
      <c r="A1252" s="178">
        <f>A1251</f>
        <v>25569.375</v>
      </c>
      <c r="B1252" s="179" t="s">
        <v>20</v>
      </c>
      <c r="C1252" s="180"/>
      <c r="D1252" s="180"/>
      <c r="E1252" s="180"/>
      <c r="F1252" s="180"/>
      <c r="G1252" s="180">
        <f>SUM(C1252:F1252)</f>
      </c>
      <c r="H1252" s="182">
        <v>5500</v>
      </c>
      <c r="I1252" s="125">
        <f>G1252*H1252</f>
      </c>
      <c r="J1252" s="125">
        <f>I1252*0.1</f>
      </c>
      <c r="K1252" s="125">
        <f>SUM(I1252:J1252)</f>
      </c>
      <c r="L1252" s="175"/>
      <c r="M1252" s="87"/>
      <c r="N1252" s="87"/>
      <c r="O1252" s="87"/>
      <c r="P1252" s="87"/>
      <c r="Q1252" s="87"/>
      <c r="R1252" s="87"/>
      <c r="S1252" s="87"/>
      <c r="T1252" s="87"/>
    </row>
    <row x14ac:dyDescent="0.25" r="1253" customHeight="1" ht="17.25">
      <c r="A1253" s="178">
        <f>A1252</f>
        <v>25569.375</v>
      </c>
      <c r="B1253" s="179" t="s">
        <v>31</v>
      </c>
      <c r="C1253" s="180"/>
      <c r="D1253" s="180"/>
      <c r="E1253" s="180"/>
      <c r="F1253" s="180"/>
      <c r="G1253" s="180">
        <f>SUM(C1253:F1253)</f>
      </c>
      <c r="H1253" s="182">
        <v>6000</v>
      </c>
      <c r="I1253" s="125">
        <f>G1253*H1253</f>
      </c>
      <c r="J1253" s="125">
        <f>I1253*0.1</f>
      </c>
      <c r="K1253" s="125">
        <f>SUM(I1253:J1253)</f>
      </c>
      <c r="L1253" s="175"/>
      <c r="M1253" s="87"/>
      <c r="N1253" s="87"/>
      <c r="O1253" s="87"/>
      <c r="P1253" s="87"/>
      <c r="Q1253" s="87"/>
      <c r="R1253" s="87"/>
      <c r="S1253" s="87"/>
      <c r="T1253" s="87"/>
    </row>
    <row x14ac:dyDescent="0.25" r="1254" customHeight="1" ht="17.25">
      <c r="A1254" s="178">
        <f>A1253</f>
        <v>25569.375</v>
      </c>
      <c r="B1254" s="179" t="s">
        <v>71</v>
      </c>
      <c r="C1254" s="180"/>
      <c r="D1254" s="180"/>
      <c r="E1254" s="180"/>
      <c r="F1254" s="180"/>
      <c r="G1254" s="180">
        <f>SUM(C1254:F1254)</f>
      </c>
      <c r="H1254" s="182">
        <v>6000</v>
      </c>
      <c r="I1254" s="125">
        <f>G1254*H1254</f>
      </c>
      <c r="J1254" s="125">
        <f>I1254*0.1</f>
      </c>
      <c r="K1254" s="125">
        <f>SUM(I1254:J1254)</f>
      </c>
      <c r="L1254" s="175"/>
      <c r="M1254" s="87"/>
      <c r="N1254" s="87"/>
      <c r="O1254" s="87"/>
      <c r="P1254" s="87"/>
      <c r="Q1254" s="87"/>
      <c r="R1254" s="87"/>
      <c r="S1254" s="87"/>
      <c r="T1254" s="87"/>
    </row>
    <row x14ac:dyDescent="0.25" r="1255" customHeight="1" ht="17.25">
      <c r="A1255" s="178">
        <f>A1254</f>
        <v>25569.375</v>
      </c>
      <c r="B1255" s="184" t="s">
        <v>49</v>
      </c>
      <c r="C1255" s="180"/>
      <c r="D1255" s="180"/>
      <c r="E1255" s="180"/>
      <c r="F1255" s="180"/>
      <c r="G1255" s="180">
        <f>SUM(C1255:F1255)</f>
      </c>
      <c r="H1255" s="182">
        <v>6000</v>
      </c>
      <c r="I1255" s="125">
        <f>G1255*H1255</f>
      </c>
      <c r="J1255" s="125">
        <f>I1255*0.1</f>
      </c>
      <c r="K1255" s="125">
        <f>SUM(I1255:J1255)</f>
      </c>
      <c r="L1255" s="175"/>
      <c r="M1255" s="87"/>
      <c r="N1255" s="87"/>
      <c r="O1255" s="87"/>
      <c r="P1255" s="87"/>
      <c r="Q1255" s="87"/>
      <c r="R1255" s="87"/>
      <c r="S1255" s="87"/>
      <c r="T1255" s="87"/>
    </row>
    <row x14ac:dyDescent="0.25" r="1256" customHeight="1" ht="17.25">
      <c r="A1256" s="178">
        <f>A1255</f>
        <v>25569.375</v>
      </c>
      <c r="B1256" s="179" t="s">
        <v>9</v>
      </c>
      <c r="C1256" s="180"/>
      <c r="D1256" s="180"/>
      <c r="E1256" s="180"/>
      <c r="F1256" s="180"/>
      <c r="G1256" s="180">
        <f>SUM(C1256:F1256)</f>
      </c>
      <c r="H1256" s="182">
        <v>6000</v>
      </c>
      <c r="I1256" s="125">
        <f>G1256*H1256</f>
      </c>
      <c r="J1256" s="125">
        <f>I1256*0.1</f>
      </c>
      <c r="K1256" s="125">
        <f>SUM(I1256:J1256)</f>
      </c>
      <c r="L1256" s="175"/>
      <c r="M1256" s="87"/>
      <c r="N1256" s="87"/>
      <c r="O1256" s="87"/>
      <c r="P1256" s="87"/>
      <c r="Q1256" s="87"/>
      <c r="R1256" s="87"/>
      <c r="S1256" s="87"/>
      <c r="T1256" s="87"/>
    </row>
    <row x14ac:dyDescent="0.25" r="1257" customHeight="1" ht="17.25">
      <c r="A1257" s="178">
        <f>A1256</f>
        <v>25569.375</v>
      </c>
      <c r="B1257" s="179" t="s">
        <v>55</v>
      </c>
      <c r="C1257" s="180"/>
      <c r="D1257" s="180"/>
      <c r="E1257" s="180"/>
      <c r="F1257" s="180"/>
      <c r="G1257" s="180">
        <f>SUM(C1257:F1257)</f>
      </c>
      <c r="H1257" s="182">
        <v>6500</v>
      </c>
      <c r="I1257" s="125">
        <f>G1257*H1257</f>
      </c>
      <c r="J1257" s="125">
        <f>I1257*0.1</f>
      </c>
      <c r="K1257" s="125">
        <f>SUM(I1257:J1257)</f>
      </c>
      <c r="L1257" s="175"/>
      <c r="M1257" s="87"/>
      <c r="N1257" s="87"/>
      <c r="O1257" s="87"/>
      <c r="P1257" s="87"/>
      <c r="Q1257" s="87"/>
      <c r="R1257" s="87"/>
      <c r="S1257" s="87"/>
      <c r="T1257" s="87"/>
    </row>
    <row x14ac:dyDescent="0.25" r="1258" customHeight="1" ht="17.25">
      <c r="A1258" s="178">
        <f>A1257</f>
        <v>25569.375</v>
      </c>
      <c r="B1258" s="179" t="s">
        <v>80</v>
      </c>
      <c r="C1258" s="180"/>
      <c r="D1258" s="180"/>
      <c r="E1258" s="180"/>
      <c r="F1258" s="180"/>
      <c r="G1258" s="180">
        <f>SUM(C1258:F1258)</f>
      </c>
      <c r="H1258" s="182">
        <v>6000</v>
      </c>
      <c r="I1258" s="125">
        <f>G1258*H1258</f>
      </c>
      <c r="J1258" s="185"/>
      <c r="K1258" s="125">
        <f>SUM(I1258:J1258)</f>
      </c>
      <c r="L1258" s="175"/>
      <c r="M1258" s="87"/>
      <c r="N1258" s="87"/>
      <c r="O1258" s="87"/>
      <c r="P1258" s="87"/>
      <c r="Q1258" s="87"/>
      <c r="R1258" s="87"/>
      <c r="S1258" s="87"/>
      <c r="T1258" s="87"/>
    </row>
    <row x14ac:dyDescent="0.25" r="1259" customHeight="1" ht="17.25">
      <c r="A1259" s="178">
        <f>A1258</f>
        <v>25569.375</v>
      </c>
      <c r="B1259" s="179" t="s">
        <v>67</v>
      </c>
      <c r="C1259" s="180"/>
      <c r="D1259" s="180"/>
      <c r="E1259" s="180"/>
      <c r="F1259" s="180"/>
      <c r="G1259" s="180">
        <f>SUM(C1259:F1259)</f>
      </c>
      <c r="H1259" s="182">
        <v>5500</v>
      </c>
      <c r="I1259" s="125">
        <f>G1259*H1259</f>
      </c>
      <c r="J1259" s="125">
        <f>I1259*0.1</f>
      </c>
      <c r="K1259" s="125">
        <f>SUM(I1259:J1259)</f>
      </c>
      <c r="L1259" s="175"/>
      <c r="M1259" s="87"/>
      <c r="N1259" s="87"/>
      <c r="O1259" s="87"/>
      <c r="P1259" s="87"/>
      <c r="Q1259" s="87"/>
      <c r="R1259" s="87"/>
      <c r="S1259" s="87"/>
      <c r="T1259" s="87"/>
    </row>
    <row x14ac:dyDescent="0.25" r="1260" customHeight="1" ht="17.25">
      <c r="A1260" s="178">
        <f>A1259</f>
        <v>25569.375</v>
      </c>
      <c r="B1260" s="186" t="s">
        <v>74</v>
      </c>
      <c r="C1260" s="180"/>
      <c r="D1260" s="180"/>
      <c r="E1260" s="180"/>
      <c r="F1260" s="180"/>
      <c r="G1260" s="180">
        <f>SUM(C1260:F1260)</f>
      </c>
      <c r="H1260" s="187">
        <v>5000</v>
      </c>
      <c r="I1260" s="125">
        <f>G1260*H1260</f>
      </c>
      <c r="J1260" s="125">
        <f>I1260*0.1</f>
      </c>
      <c r="K1260" s="125">
        <f>SUM(I1260:J1260)</f>
      </c>
      <c r="L1260" s="175"/>
      <c r="M1260" s="87"/>
      <c r="N1260" s="87"/>
      <c r="O1260" s="87"/>
      <c r="P1260" s="87"/>
      <c r="Q1260" s="87"/>
      <c r="R1260" s="87"/>
      <c r="S1260" s="87"/>
      <c r="T1260" s="87"/>
    </row>
    <row x14ac:dyDescent="0.25" r="1261" customHeight="1" ht="17.25">
      <c r="A1261" s="178">
        <f>A1260</f>
        <v>25569.375</v>
      </c>
      <c r="B1261" s="179" t="s">
        <v>11</v>
      </c>
      <c r="C1261" s="180"/>
      <c r="D1261" s="180"/>
      <c r="E1261" s="180"/>
      <c r="F1261" s="180"/>
      <c r="G1261" s="180">
        <f>SUM(C1261:F1261)</f>
      </c>
      <c r="H1261" s="182">
        <v>6000</v>
      </c>
      <c r="I1261" s="125">
        <f>G1261*H1261</f>
      </c>
      <c r="J1261" s="125">
        <f>I1261*0.1</f>
      </c>
      <c r="K1261" s="125">
        <f>SUM(I1261:J1261)</f>
      </c>
      <c r="L1261" s="175"/>
      <c r="M1261" s="87"/>
      <c r="N1261" s="87"/>
      <c r="O1261" s="87"/>
      <c r="P1261" s="87"/>
      <c r="Q1261" s="87"/>
      <c r="R1261" s="87"/>
      <c r="S1261" s="87"/>
      <c r="T1261" s="87"/>
    </row>
    <row x14ac:dyDescent="0.25" r="1262" customHeight="1" ht="17.25">
      <c r="A1262" s="178">
        <f>A1261</f>
        <v>25569.375</v>
      </c>
      <c r="B1262" s="179" t="s">
        <v>22</v>
      </c>
      <c r="C1262" s="180"/>
      <c r="D1262" s="180"/>
      <c r="E1262" s="180"/>
      <c r="F1262" s="180"/>
      <c r="G1262" s="180">
        <f>SUM(C1262:F1262)</f>
      </c>
      <c r="H1262" s="182">
        <v>4800</v>
      </c>
      <c r="I1262" s="125">
        <f>G1262*H1262</f>
      </c>
      <c r="J1262" s="125">
        <f>I1262*0.1</f>
      </c>
      <c r="K1262" s="125">
        <f>SUM(I1262:J1262)</f>
      </c>
      <c r="L1262" s="175"/>
      <c r="M1262" s="87"/>
      <c r="N1262" s="87"/>
      <c r="O1262" s="87"/>
      <c r="P1262" s="87"/>
      <c r="Q1262" s="87"/>
      <c r="R1262" s="87"/>
      <c r="S1262" s="87"/>
      <c r="T1262" s="87"/>
    </row>
    <row x14ac:dyDescent="0.25" r="1263" customHeight="1" ht="17.25">
      <c r="A1263" s="178">
        <f>A1262</f>
        <v>25569.375</v>
      </c>
      <c r="B1263" s="186" t="s">
        <v>84</v>
      </c>
      <c r="C1263" s="180"/>
      <c r="D1263" s="180"/>
      <c r="E1263" s="180"/>
      <c r="F1263" s="180"/>
      <c r="G1263" s="180">
        <f>SUM(C1263:F1263)</f>
      </c>
      <c r="H1263" s="182">
        <v>4800</v>
      </c>
      <c r="I1263" s="125">
        <f>G1263*H1263</f>
      </c>
      <c r="J1263" s="125">
        <f>I1263*0.1</f>
      </c>
      <c r="K1263" s="125">
        <f>SUM(I1263:J1263)</f>
      </c>
      <c r="L1263" s="175"/>
      <c r="M1263" s="87"/>
      <c r="N1263" s="87"/>
      <c r="O1263" s="87"/>
      <c r="P1263" s="87"/>
      <c r="Q1263" s="87"/>
      <c r="R1263" s="87"/>
      <c r="S1263" s="87"/>
      <c r="T1263" s="87"/>
    </row>
    <row x14ac:dyDescent="0.25" r="1264" customHeight="1" ht="17.25">
      <c r="A1264" s="178">
        <f>A1263</f>
        <v>25569.375</v>
      </c>
      <c r="B1264" s="179" t="s">
        <v>17</v>
      </c>
      <c r="C1264" s="180"/>
      <c r="D1264" s="180"/>
      <c r="E1264" s="180"/>
      <c r="F1264" s="180"/>
      <c r="G1264" s="180">
        <f>SUM(C1264:F1264)</f>
      </c>
      <c r="H1264" s="182">
        <v>6500</v>
      </c>
      <c r="I1264" s="125">
        <f>G1264*H1264</f>
      </c>
      <c r="J1264" s="125">
        <f>I1264*0.1</f>
      </c>
      <c r="K1264" s="125">
        <f>SUM(I1264:J1264)</f>
      </c>
      <c r="L1264" s="175"/>
      <c r="M1264" s="87"/>
      <c r="N1264" s="87"/>
      <c r="O1264" s="87"/>
      <c r="P1264" s="87"/>
      <c r="Q1264" s="87"/>
      <c r="R1264" s="87"/>
      <c r="S1264" s="87"/>
      <c r="T1264" s="87"/>
    </row>
    <row x14ac:dyDescent="0.25" r="1265" customHeight="1" ht="17.25">
      <c r="A1265" s="178">
        <f>A1264</f>
        <v>25569.375</v>
      </c>
      <c r="B1265" s="186" t="s">
        <v>148</v>
      </c>
      <c r="C1265" s="180"/>
      <c r="D1265" s="180"/>
      <c r="E1265" s="180"/>
      <c r="F1265" s="180"/>
      <c r="G1265" s="180">
        <f>SUM(C1265:F1265)</f>
      </c>
      <c r="H1265" s="182">
        <v>6000</v>
      </c>
      <c r="I1265" s="125">
        <f>G1265*H1265</f>
      </c>
      <c r="J1265" s="125">
        <f>I1265*0.1</f>
      </c>
      <c r="K1265" s="125">
        <f>SUM(I1265:J1265)</f>
      </c>
      <c r="L1265" s="175"/>
      <c r="M1265" s="87"/>
      <c r="N1265" s="87"/>
      <c r="O1265" s="87"/>
      <c r="P1265" s="87"/>
      <c r="Q1265" s="87"/>
      <c r="R1265" s="87"/>
      <c r="S1265" s="87"/>
      <c r="T1265" s="87"/>
    </row>
    <row x14ac:dyDescent="0.25" r="1266" customHeight="1" ht="17.25">
      <c r="A1266" s="178">
        <f>A1265</f>
        <v>25569.375</v>
      </c>
      <c r="B1266" s="179" t="s">
        <v>29</v>
      </c>
      <c r="C1266" s="188"/>
      <c r="D1266" s="180"/>
      <c r="E1266" s="180"/>
      <c r="F1266" s="180"/>
      <c r="G1266" s="180">
        <f>SUM(C1266:F1266)</f>
      </c>
      <c r="H1266" s="182">
        <v>5500</v>
      </c>
      <c r="I1266" s="125">
        <f>G1266*H1266</f>
      </c>
      <c r="J1266" s="125">
        <f>I1266*0.1</f>
      </c>
      <c r="K1266" s="125">
        <f>SUM(I1266:J1266)</f>
      </c>
      <c r="L1266" s="175"/>
      <c r="M1266" s="87"/>
      <c r="N1266" s="87"/>
      <c r="O1266" s="87"/>
      <c r="P1266" s="87"/>
      <c r="Q1266" s="87"/>
      <c r="R1266" s="87"/>
      <c r="S1266" s="87"/>
      <c r="T1266" s="87"/>
    </row>
    <row x14ac:dyDescent="0.25" r="1267" customHeight="1" ht="17.25">
      <c r="A1267" s="178">
        <f>A1266</f>
        <v>25569.375</v>
      </c>
      <c r="B1267" s="179" t="s">
        <v>15</v>
      </c>
      <c r="C1267" s="180"/>
      <c r="D1267" s="180"/>
      <c r="E1267" s="180"/>
      <c r="F1267" s="180"/>
      <c r="G1267" s="180">
        <f>SUM(C1267:F1267)</f>
      </c>
      <c r="H1267" s="182">
        <v>4800</v>
      </c>
      <c r="I1267" s="125">
        <f>G1267*H1267</f>
      </c>
      <c r="J1267" s="125">
        <f>I1267*0.1</f>
      </c>
      <c r="K1267" s="125">
        <f>SUM(I1267:J1267)</f>
      </c>
      <c r="L1267" s="175"/>
      <c r="M1267" s="87"/>
      <c r="N1267" s="87"/>
      <c r="O1267" s="87"/>
      <c r="P1267" s="87"/>
      <c r="Q1267" s="87"/>
      <c r="R1267" s="87"/>
      <c r="S1267" s="87"/>
      <c r="T1267" s="87"/>
    </row>
    <row x14ac:dyDescent="0.25" r="1268" customHeight="1" ht="17.25">
      <c r="A1268" s="178">
        <f>A1267</f>
        <v>25569.375</v>
      </c>
      <c r="B1268" s="179" t="s">
        <v>21</v>
      </c>
      <c r="C1268" s="188"/>
      <c r="D1268" s="180"/>
      <c r="E1268" s="180"/>
      <c r="F1268" s="180"/>
      <c r="G1268" s="180">
        <f>SUM(C1268:F1268)</f>
      </c>
      <c r="H1268" s="182">
        <v>5500</v>
      </c>
      <c r="I1268" s="125">
        <f>G1268*H1268</f>
      </c>
      <c r="J1268" s="125">
        <f>I1268*0.1</f>
      </c>
      <c r="K1268" s="125">
        <f>SUM(I1268:J1268)</f>
      </c>
      <c r="L1268" s="175"/>
      <c r="M1268" s="87"/>
      <c r="N1268" s="87"/>
      <c r="O1268" s="87"/>
      <c r="P1268" s="87"/>
      <c r="Q1268" s="87"/>
      <c r="R1268" s="87"/>
      <c r="S1268" s="87"/>
      <c r="T1268" s="87"/>
    </row>
    <row x14ac:dyDescent="0.25" r="1269" customHeight="1" ht="17.25">
      <c r="A1269" s="178">
        <f>A1268</f>
        <v>25569.375</v>
      </c>
      <c r="B1269" s="179" t="s">
        <v>52</v>
      </c>
      <c r="C1269" s="180"/>
      <c r="D1269" s="180"/>
      <c r="E1269" s="180"/>
      <c r="F1269" s="180"/>
      <c r="G1269" s="180">
        <f>SUM(C1269:F1269)</f>
      </c>
      <c r="H1269" s="182">
        <v>5500</v>
      </c>
      <c r="I1269" s="125">
        <f>G1269*H1269</f>
      </c>
      <c r="J1269" s="125">
        <f>I1269*0.1</f>
      </c>
      <c r="K1269" s="125">
        <f>SUM(I1269:J1269)</f>
      </c>
      <c r="L1269" s="175"/>
      <c r="M1269" s="87"/>
      <c r="N1269" s="87"/>
      <c r="O1269" s="87"/>
      <c r="P1269" s="87"/>
      <c r="Q1269" s="87"/>
      <c r="R1269" s="87"/>
      <c r="S1269" s="87"/>
      <c r="T1269" s="87"/>
    </row>
    <row x14ac:dyDescent="0.25" r="1270" customHeight="1" ht="17.25">
      <c r="A1270" s="178">
        <f>A1269</f>
        <v>25569.375</v>
      </c>
      <c r="B1270" s="186" t="s">
        <v>61</v>
      </c>
      <c r="C1270" s="180"/>
      <c r="D1270" s="180"/>
      <c r="E1270" s="180"/>
      <c r="F1270" s="180"/>
      <c r="G1270" s="180">
        <f>SUM(C1270:F1270)</f>
      </c>
      <c r="H1270" s="182">
        <v>5500</v>
      </c>
      <c r="I1270" s="125">
        <f>G1270*H1270</f>
      </c>
      <c r="J1270" s="125">
        <f>I1270*0.1</f>
      </c>
      <c r="K1270" s="125">
        <f>SUM(I1270:J1270)</f>
      </c>
      <c r="L1270" s="175"/>
      <c r="M1270" s="87"/>
      <c r="N1270" s="87"/>
      <c r="O1270" s="87"/>
      <c r="P1270" s="87"/>
      <c r="Q1270" s="87"/>
      <c r="R1270" s="87"/>
      <c r="S1270" s="87"/>
      <c r="T1270" s="87"/>
    </row>
    <row x14ac:dyDescent="0.25" r="1271" customHeight="1" ht="17.25">
      <c r="A1271" s="178">
        <f>A1270</f>
        <v>25569.375</v>
      </c>
      <c r="B1271" s="179" t="s">
        <v>33</v>
      </c>
      <c r="C1271" s="180"/>
      <c r="D1271" s="180"/>
      <c r="E1271" s="180"/>
      <c r="F1271" s="180"/>
      <c r="G1271" s="180">
        <f>SUM(C1271:F1271)</f>
      </c>
      <c r="H1271" s="182">
        <v>5500</v>
      </c>
      <c r="I1271" s="125">
        <f>G1271*H1271</f>
      </c>
      <c r="J1271" s="125">
        <f>I1271*0.1</f>
      </c>
      <c r="K1271" s="125">
        <f>SUM(I1271:J1271)</f>
      </c>
      <c r="L1271" s="175"/>
      <c r="M1271" s="87"/>
      <c r="N1271" s="87"/>
      <c r="O1271" s="87"/>
      <c r="P1271" s="87"/>
      <c r="Q1271" s="87"/>
      <c r="R1271" s="87"/>
      <c r="S1271" s="87"/>
      <c r="T1271" s="87"/>
    </row>
    <row x14ac:dyDescent="0.25" r="1272" customHeight="1" ht="17.25">
      <c r="A1272" s="178">
        <f>A1271</f>
        <v>25569.375</v>
      </c>
      <c r="B1272" s="186" t="s">
        <v>37</v>
      </c>
      <c r="C1272" s="180"/>
      <c r="D1272" s="180"/>
      <c r="E1272" s="180"/>
      <c r="F1272" s="180"/>
      <c r="G1272" s="180">
        <f>SUM(C1272:F1272)</f>
      </c>
      <c r="H1272" s="182">
        <v>6500</v>
      </c>
      <c r="I1272" s="125">
        <f>G1272*H1272</f>
      </c>
      <c r="J1272" s="125">
        <f>I1272*0.1</f>
      </c>
      <c r="K1272" s="125">
        <f>SUM(I1272:J1272)</f>
      </c>
      <c r="L1272" s="175"/>
      <c r="M1272" s="87"/>
      <c r="N1272" s="87"/>
      <c r="O1272" s="87"/>
      <c r="P1272" s="87"/>
      <c r="Q1272" s="87"/>
      <c r="R1272" s="87"/>
      <c r="S1272" s="87"/>
      <c r="T1272" s="87"/>
    </row>
    <row x14ac:dyDescent="0.25" r="1273" customHeight="1" ht="17.25">
      <c r="A1273" s="178">
        <f>A1272</f>
        <v>25569.375</v>
      </c>
      <c r="B1273" s="186" t="s">
        <v>64</v>
      </c>
      <c r="C1273" s="180"/>
      <c r="D1273" s="180"/>
      <c r="E1273" s="180"/>
      <c r="F1273" s="180"/>
      <c r="G1273" s="180">
        <f>SUM(C1273:F1273)</f>
      </c>
      <c r="H1273" s="182">
        <v>5500</v>
      </c>
      <c r="I1273" s="125">
        <f>G1273*H1273</f>
      </c>
      <c r="J1273" s="125">
        <f>I1273*0.1</f>
      </c>
      <c r="K1273" s="125">
        <f>SUM(I1273:J1273)</f>
      </c>
      <c r="L1273" s="175"/>
      <c r="M1273" s="87"/>
      <c r="N1273" s="87"/>
      <c r="O1273" s="87"/>
      <c r="P1273" s="87"/>
      <c r="Q1273" s="87"/>
      <c r="R1273" s="87"/>
      <c r="S1273" s="87"/>
      <c r="T1273" s="87"/>
    </row>
    <row x14ac:dyDescent="0.25" r="1274" customHeight="1" ht="17.25">
      <c r="A1274" s="178">
        <f>A1273</f>
        <v>25569.375</v>
      </c>
      <c r="B1274" s="179" t="s">
        <v>25</v>
      </c>
      <c r="C1274" s="180"/>
      <c r="D1274" s="180"/>
      <c r="E1274" s="180"/>
      <c r="F1274" s="180"/>
      <c r="G1274" s="180">
        <f>SUM(C1274:F1274)</f>
      </c>
      <c r="H1274" s="182">
        <v>6000</v>
      </c>
      <c r="I1274" s="125">
        <f>G1274*H1274</f>
      </c>
      <c r="J1274" s="125">
        <f>I1274*0.1</f>
      </c>
      <c r="K1274" s="125">
        <f>SUM(I1274:J1274)</f>
      </c>
      <c r="L1274" s="175"/>
      <c r="M1274" s="87"/>
      <c r="N1274" s="87"/>
      <c r="O1274" s="87"/>
      <c r="P1274" s="87"/>
      <c r="Q1274" s="87"/>
      <c r="R1274" s="87"/>
      <c r="S1274" s="87"/>
      <c r="T1274" s="87"/>
    </row>
    <row x14ac:dyDescent="0.25" r="1275" customHeight="1" ht="17.25">
      <c r="A1275" s="178">
        <f>A1274</f>
        <v>25569.375</v>
      </c>
      <c r="B1275" s="186" t="s">
        <v>76</v>
      </c>
      <c r="C1275" s="188"/>
      <c r="D1275" s="180"/>
      <c r="E1275" s="180"/>
      <c r="F1275" s="180"/>
      <c r="G1275" s="180">
        <f>SUM(C1275:F1275)</f>
      </c>
      <c r="H1275" s="125">
        <v>6000</v>
      </c>
      <c r="I1275" s="125">
        <f>G1275*H1275</f>
      </c>
      <c r="J1275" s="125">
        <f>I1275*0.1</f>
      </c>
      <c r="K1275" s="125">
        <f>SUM(I1275:J1275)</f>
      </c>
      <c r="L1275" s="175"/>
      <c r="M1275" s="87"/>
      <c r="N1275" s="87"/>
      <c r="O1275" s="87"/>
      <c r="P1275" s="87"/>
      <c r="Q1275" s="87"/>
      <c r="R1275" s="87"/>
      <c r="S1275" s="87"/>
      <c r="T1275" s="87"/>
    </row>
    <row x14ac:dyDescent="0.25" r="1276" customHeight="1" ht="17.25">
      <c r="A1276" s="178">
        <f>A1275</f>
        <v>25569.375</v>
      </c>
      <c r="B1276" s="186" t="s">
        <v>149</v>
      </c>
      <c r="C1276" s="180"/>
      <c r="D1276" s="180"/>
      <c r="E1276" s="180"/>
      <c r="F1276" s="180"/>
      <c r="G1276" s="180">
        <f>SUM(C1276:F1276)</f>
      </c>
      <c r="H1276" s="125">
        <v>6000</v>
      </c>
      <c r="I1276" s="125">
        <f>G1276*H1276</f>
      </c>
      <c r="J1276" s="125">
        <f>I1276*0.1</f>
      </c>
      <c r="K1276" s="125">
        <f>SUM(I1276:J1276)</f>
      </c>
      <c r="L1276" s="175"/>
      <c r="M1276" s="87"/>
      <c r="N1276" s="87"/>
      <c r="O1276" s="87"/>
      <c r="P1276" s="87"/>
      <c r="Q1276" s="87"/>
      <c r="R1276" s="87"/>
      <c r="S1276" s="87"/>
      <c r="T1276" s="87"/>
    </row>
    <row x14ac:dyDescent="0.25" r="1277" customHeight="1" ht="17.25">
      <c r="A1277" s="178">
        <f>A1276</f>
        <v>25569.375</v>
      </c>
      <c r="B1277" s="186" t="s">
        <v>43</v>
      </c>
      <c r="C1277" s="180"/>
      <c r="D1277" s="180"/>
      <c r="E1277" s="180"/>
      <c r="F1277" s="180"/>
      <c r="G1277" s="180">
        <f>SUM(C1277:F1277)</f>
      </c>
      <c r="H1277" s="125">
        <v>6000</v>
      </c>
      <c r="I1277" s="125">
        <f>G1277*H1277</f>
      </c>
      <c r="J1277" s="125">
        <f>I1277*0.1</f>
      </c>
      <c r="K1277" s="125">
        <f>SUM(I1277:J1277)</f>
      </c>
      <c r="L1277" s="175"/>
      <c r="M1277" s="87"/>
      <c r="N1277" s="87"/>
      <c r="O1277" s="87"/>
      <c r="P1277" s="87"/>
      <c r="Q1277" s="87"/>
      <c r="R1277" s="87"/>
      <c r="S1277" s="87"/>
      <c r="T1277" s="87"/>
    </row>
    <row x14ac:dyDescent="0.25" r="1278" customHeight="1" ht="17.25">
      <c r="A1278" s="178">
        <f>A1277</f>
        <v>25569.375</v>
      </c>
      <c r="B1278" s="186" t="s">
        <v>18</v>
      </c>
      <c r="C1278" s="180"/>
      <c r="D1278" s="180"/>
      <c r="E1278" s="180"/>
      <c r="F1278" s="180"/>
      <c r="G1278" s="180">
        <f>SUM(C1278:F1278)</f>
      </c>
      <c r="H1278" s="125">
        <v>6000</v>
      </c>
      <c r="I1278" s="125">
        <f>G1278*H1278</f>
      </c>
      <c r="J1278" s="125">
        <f>I1278*0.1</f>
      </c>
      <c r="K1278" s="125">
        <f>SUM(I1278:J1278)</f>
      </c>
      <c r="L1278" s="175"/>
      <c r="M1278" s="87"/>
      <c r="N1278" s="87"/>
      <c r="O1278" s="87"/>
      <c r="P1278" s="87"/>
      <c r="Q1278" s="87"/>
      <c r="R1278" s="87"/>
      <c r="S1278" s="87"/>
      <c r="T1278" s="87"/>
    </row>
    <row x14ac:dyDescent="0.25" r="1279" customHeight="1" ht="17.25">
      <c r="A1279" s="178">
        <f>A1278</f>
        <v>25569.375</v>
      </c>
      <c r="B1279" s="186" t="s">
        <v>82</v>
      </c>
      <c r="C1279" s="188"/>
      <c r="D1279" s="180"/>
      <c r="E1279" s="180"/>
      <c r="F1279" s="180"/>
      <c r="G1279" s="180">
        <f>SUM(C1279:F1279)</f>
      </c>
      <c r="H1279" s="125">
        <v>5000</v>
      </c>
      <c r="I1279" s="125">
        <f>G1279*H1279</f>
      </c>
      <c r="J1279" s="125">
        <f>I1279*0.1</f>
      </c>
      <c r="K1279" s="125">
        <f>SUM(I1279:J1279)</f>
      </c>
      <c r="L1279" s="175"/>
      <c r="M1279" s="87"/>
      <c r="N1279" s="87"/>
      <c r="O1279" s="87"/>
      <c r="P1279" s="87"/>
      <c r="Q1279" s="87"/>
      <c r="R1279" s="87"/>
      <c r="S1279" s="87"/>
      <c r="T1279" s="87"/>
    </row>
    <row x14ac:dyDescent="0.25" r="1280" customHeight="1" ht="17.25">
      <c r="A1280" s="178">
        <f>A1279</f>
        <v>25569.375</v>
      </c>
      <c r="B1280" s="186" t="s">
        <v>151</v>
      </c>
      <c r="C1280" s="180"/>
      <c r="D1280" s="180"/>
      <c r="E1280" s="180"/>
      <c r="F1280" s="180"/>
      <c r="G1280" s="180">
        <f>SUM(C1280:F1280)</f>
      </c>
      <c r="H1280" s="125">
        <v>5000</v>
      </c>
      <c r="I1280" s="125">
        <f>G1280*H1280</f>
      </c>
      <c r="J1280" s="125">
        <f>I1280*0.1</f>
      </c>
      <c r="K1280" s="125">
        <f>SUM(I1280:J1280)</f>
      </c>
      <c r="L1280" s="175"/>
      <c r="M1280" s="87"/>
      <c r="N1280" s="87"/>
      <c r="O1280" s="87"/>
      <c r="P1280" s="87"/>
      <c r="Q1280" s="87"/>
      <c r="R1280" s="87"/>
      <c r="S1280" s="87"/>
      <c r="T1280" s="87"/>
    </row>
    <row x14ac:dyDescent="0.25" r="1281" customHeight="1" ht="17.25">
      <c r="A1281" s="178">
        <f>A1280</f>
        <v>25569.375</v>
      </c>
      <c r="B1281" s="186" t="s">
        <v>23</v>
      </c>
      <c r="C1281" s="180"/>
      <c r="D1281" s="180"/>
      <c r="E1281" s="180"/>
      <c r="F1281" s="180"/>
      <c r="G1281" s="180">
        <f>SUM(C1281:F1281)</f>
      </c>
      <c r="H1281" s="125">
        <v>6000</v>
      </c>
      <c r="I1281" s="125">
        <f>G1281*H1281</f>
      </c>
      <c r="J1281" s="125">
        <f>I1281*0.1</f>
      </c>
      <c r="K1281" s="125">
        <f>SUM(I1281:J1281)</f>
      </c>
      <c r="L1281" s="175"/>
      <c r="M1281" s="87"/>
      <c r="N1281" s="87"/>
      <c r="O1281" s="87"/>
      <c r="P1281" s="87"/>
      <c r="Q1281" s="87"/>
      <c r="R1281" s="87"/>
      <c r="S1281" s="87"/>
      <c r="T1281" s="87"/>
    </row>
    <row x14ac:dyDescent="0.25" r="1282" customHeight="1" ht="17.25">
      <c r="A1282" s="178">
        <f>A1281</f>
        <v>25569.375</v>
      </c>
      <c r="B1282" s="186" t="s">
        <v>40</v>
      </c>
      <c r="C1282" s="180"/>
      <c r="D1282" s="180"/>
      <c r="E1282" s="180"/>
      <c r="F1282" s="180"/>
      <c r="G1282" s="180">
        <f>SUM(C1282:F1282)</f>
      </c>
      <c r="H1282" s="125">
        <v>6500</v>
      </c>
      <c r="I1282" s="125">
        <f>G1282*H1282</f>
      </c>
      <c r="J1282" s="125">
        <f>I1282*0.1</f>
      </c>
      <c r="K1282" s="125">
        <f>SUM(I1282:J1282)</f>
      </c>
      <c r="L1282" s="175"/>
      <c r="M1282" s="87"/>
      <c r="N1282" s="87"/>
      <c r="O1282" s="87"/>
      <c r="P1282" s="87"/>
      <c r="Q1282" s="87"/>
      <c r="R1282" s="87"/>
      <c r="S1282" s="87"/>
      <c r="T1282" s="87"/>
    </row>
    <row x14ac:dyDescent="0.25" r="1283" customHeight="1" ht="17.25">
      <c r="A1283" s="178">
        <f>A1282</f>
        <v>25569.375</v>
      </c>
      <c r="B1283" s="186" t="s">
        <v>86</v>
      </c>
      <c r="C1283" s="180"/>
      <c r="D1283" s="180"/>
      <c r="E1283" s="180"/>
      <c r="F1283" s="180"/>
      <c r="G1283" s="180">
        <f>SUM(C1283:F1283)</f>
      </c>
      <c r="H1283" s="125">
        <v>6000</v>
      </c>
      <c r="I1283" s="125">
        <f>G1283*H1283</f>
      </c>
      <c r="J1283" s="125">
        <f>I1283*0.1</f>
      </c>
      <c r="K1283" s="125">
        <f>SUM(I1283:J1283)</f>
      </c>
      <c r="L1283" s="175"/>
      <c r="M1283" s="87"/>
      <c r="N1283" s="87"/>
      <c r="O1283" s="87"/>
      <c r="P1283" s="87"/>
      <c r="Q1283" s="87"/>
      <c r="R1283" s="87"/>
      <c r="S1283" s="87"/>
      <c r="T1283" s="87"/>
    </row>
    <row x14ac:dyDescent="0.25" r="1284" customHeight="1" ht="17.25">
      <c r="A1284" s="178">
        <f>A1283</f>
        <v>25569.375</v>
      </c>
      <c r="B1284" s="186" t="s">
        <v>152</v>
      </c>
      <c r="C1284" s="180"/>
      <c r="D1284" s="180"/>
      <c r="E1284" s="180"/>
      <c r="F1284" s="180"/>
      <c r="G1284" s="180">
        <f>SUM(C1284:F1284)</f>
      </c>
      <c r="H1284" s="125">
        <v>6000</v>
      </c>
      <c r="I1284" s="125">
        <f>G1284*H1284</f>
      </c>
      <c r="J1284" s="125">
        <f>I1284*0.1</f>
      </c>
      <c r="K1284" s="125">
        <f>SUM(I1284:J1284)</f>
      </c>
      <c r="L1284" s="175"/>
      <c r="M1284" s="87"/>
      <c r="N1284" s="87"/>
      <c r="O1284" s="87"/>
      <c r="P1284" s="87"/>
      <c r="Q1284" s="87"/>
      <c r="R1284" s="87"/>
      <c r="S1284" s="87"/>
      <c r="T1284" s="87"/>
    </row>
    <row x14ac:dyDescent="0.25" r="1285" customHeight="1" ht="17.25">
      <c r="A1285" s="178">
        <f>A1284</f>
        <v>25569.375</v>
      </c>
      <c r="B1285" s="186" t="s">
        <v>153</v>
      </c>
      <c r="C1285" s="180"/>
      <c r="D1285" s="180"/>
      <c r="E1285" s="180"/>
      <c r="F1285" s="180"/>
      <c r="G1285" s="180">
        <f>SUM(C1285:F1285)</f>
      </c>
      <c r="H1285" s="125">
        <v>6000</v>
      </c>
      <c r="I1285" s="125">
        <f>G1285*H1285</f>
      </c>
      <c r="J1285" s="125">
        <f>I1285*0.1</f>
      </c>
      <c r="K1285" s="125">
        <f>SUM(I1285:J1285)</f>
      </c>
      <c r="L1285" s="175"/>
      <c r="M1285" s="87"/>
      <c r="N1285" s="87"/>
      <c r="O1285" s="87"/>
      <c r="P1285" s="87"/>
      <c r="Q1285" s="87"/>
      <c r="R1285" s="87"/>
      <c r="S1285" s="87"/>
      <c r="T1285" s="87"/>
    </row>
    <row x14ac:dyDescent="0.25" r="1286" customHeight="1" ht="17.25">
      <c r="A1286" s="178">
        <f>A1287</f>
        <v>25569.375</v>
      </c>
      <c r="B1286" s="186" t="s">
        <v>46</v>
      </c>
      <c r="C1286" s="180"/>
      <c r="D1286" s="180"/>
      <c r="E1286" s="180"/>
      <c r="F1286" s="180"/>
      <c r="G1286" s="180">
        <f>SUM(C1286:F1286)</f>
      </c>
      <c r="H1286" s="125">
        <v>5500</v>
      </c>
      <c r="I1286" s="125">
        <f>G1286*H1286</f>
      </c>
      <c r="J1286" s="125">
        <f>I1286*0.1</f>
      </c>
      <c r="K1286" s="125">
        <f>SUM(I1286:J1286)</f>
      </c>
      <c r="L1286" s="175"/>
      <c r="M1286" s="87"/>
      <c r="N1286" s="87"/>
      <c r="O1286" s="87"/>
      <c r="P1286" s="87"/>
      <c r="Q1286" s="87"/>
      <c r="R1286" s="87"/>
      <c r="S1286" s="87"/>
      <c r="T1286" s="87"/>
    </row>
    <row x14ac:dyDescent="0.25" r="1287" customHeight="1" ht="17.25">
      <c r="A1287" s="178">
        <f>A1285</f>
        <v>25569.375</v>
      </c>
      <c r="B1287" s="186" t="s">
        <v>154</v>
      </c>
      <c r="C1287" s="180"/>
      <c r="D1287" s="180"/>
      <c r="E1287" s="180"/>
      <c r="F1287" s="180"/>
      <c r="G1287" s="180">
        <f>SUM(C1287:F1287)</f>
      </c>
      <c r="H1287" s="125">
        <v>6500</v>
      </c>
      <c r="I1287" s="125">
        <f>G1287*H1287</f>
      </c>
      <c r="J1287" s="125">
        <f>I1287*0.1</f>
      </c>
      <c r="K1287" s="125">
        <f>SUM(I1287:J1287)</f>
      </c>
      <c r="L1287" s="175"/>
      <c r="M1287" s="87"/>
      <c r="N1287" s="87"/>
      <c r="O1287" s="87"/>
      <c r="P1287" s="87"/>
      <c r="Q1287" s="87"/>
      <c r="R1287" s="87"/>
      <c r="S1287" s="87"/>
      <c r="T1287" s="87"/>
    </row>
    <row x14ac:dyDescent="0.25" r="1288" customHeight="1" ht="17.25">
      <c r="A1288" s="178">
        <f>A1286</f>
        <v>25569.375</v>
      </c>
      <c r="B1288" s="186"/>
      <c r="C1288" s="180"/>
      <c r="D1288" s="180"/>
      <c r="E1288" s="180"/>
      <c r="F1288" s="180"/>
      <c r="G1288" s="180">
        <f>SUM(C1288:F1288)</f>
      </c>
      <c r="H1288" s="125"/>
      <c r="I1288" s="125">
        <f>G1288*H1288</f>
      </c>
      <c r="J1288" s="125">
        <f>I1288*0.1</f>
      </c>
      <c r="K1288" s="125">
        <f>SUM(I1288:J1288)</f>
      </c>
      <c r="L1288" s="175"/>
      <c r="M1288" s="87"/>
      <c r="N1288" s="87"/>
      <c r="O1288" s="87"/>
      <c r="P1288" s="87"/>
      <c r="Q1288" s="87"/>
      <c r="R1288" s="87"/>
      <c r="S1288" s="87"/>
      <c r="T1288" s="87"/>
    </row>
    <row x14ac:dyDescent="0.25" r="1289" customHeight="1" ht="17.25">
      <c r="A1289" s="178">
        <f>A1288</f>
        <v>25569.375</v>
      </c>
      <c r="B1289" s="179"/>
      <c r="C1289" s="180"/>
      <c r="D1289" s="180"/>
      <c r="E1289" s="180"/>
      <c r="F1289" s="180"/>
      <c r="G1289" s="180">
        <f>SUM(C1289:F1289)</f>
      </c>
      <c r="H1289" s="125"/>
      <c r="I1289" s="125">
        <f>G1289*H1289</f>
      </c>
      <c r="J1289" s="125">
        <f>I1289*0.1</f>
      </c>
      <c r="K1289" s="125">
        <f>SUM(I1289:J1289)</f>
      </c>
      <c r="L1289" s="175"/>
      <c r="M1289" s="87"/>
      <c r="N1289" s="87"/>
      <c r="O1289" s="87"/>
      <c r="P1289" s="87"/>
      <c r="Q1289" s="87"/>
      <c r="R1289" s="87"/>
      <c r="S1289" s="87"/>
      <c r="T1289" s="87"/>
    </row>
    <row x14ac:dyDescent="0.25" r="1290" customHeight="1" ht="17.25">
      <c r="A1290" s="189">
        <f>A1289</f>
        <v>25569.375</v>
      </c>
      <c r="B1290" s="190" t="s">
        <v>155</v>
      </c>
      <c r="C1290" s="191">
        <f>SUM(C1247:C1289)</f>
      </c>
      <c r="D1290" s="191">
        <f>SUM(D1247:D1289)</f>
      </c>
      <c r="E1290" s="191">
        <f>SUM(E1247:E1289)</f>
      </c>
      <c r="F1290" s="191">
        <f>SUM(F1247:F1289)</f>
      </c>
      <c r="G1290" s="191">
        <f>SUM(G1247:G1289)</f>
      </c>
      <c r="H1290" s="191"/>
      <c r="I1290" s="191">
        <f>SUM(I1247:I1289)</f>
      </c>
      <c r="J1290" s="191">
        <f>I1290*0.1</f>
      </c>
      <c r="K1290" s="191">
        <f>SUM(K1247:K1289)</f>
      </c>
      <c r="L1290" s="175"/>
      <c r="M1290" s="87"/>
      <c r="N1290" s="87"/>
      <c r="O1290" s="87"/>
      <c r="P1290" s="87"/>
      <c r="Q1290" s="87"/>
      <c r="R1290" s="87"/>
      <c r="S1290" s="87"/>
      <c r="T1290" s="87"/>
    </row>
    <row x14ac:dyDescent="0.25" r="1291" customHeight="1" ht="17.25">
      <c r="A1291" s="178">
        <f>A1290</f>
        <v>25569.375</v>
      </c>
      <c r="B1291" s="186" t="s">
        <v>113</v>
      </c>
      <c r="C1291" s="180"/>
      <c r="D1291" s="180"/>
      <c r="E1291" s="180"/>
      <c r="F1291" s="180"/>
      <c r="G1291" s="180">
        <f>SUM(C1291:F1291)</f>
      </c>
      <c r="H1291" s="125">
        <v>6500</v>
      </c>
      <c r="I1291" s="125">
        <f>G1291*H1291</f>
      </c>
      <c r="J1291" s="185"/>
      <c r="K1291" s="125">
        <f>SUM(I1291:J1291)</f>
      </c>
      <c r="L1291" s="175"/>
      <c r="M1291" s="87"/>
      <c r="N1291" s="87"/>
      <c r="O1291" s="87"/>
      <c r="P1291" s="87"/>
      <c r="Q1291" s="87"/>
      <c r="R1291" s="87"/>
      <c r="S1291" s="87"/>
      <c r="T1291" s="87"/>
    </row>
    <row x14ac:dyDescent="0.25" r="1292" customHeight="1" ht="17.25">
      <c r="A1292" s="178">
        <f>A1291</f>
        <v>25569.375</v>
      </c>
      <c r="B1292" s="186" t="s">
        <v>156</v>
      </c>
      <c r="C1292" s="180"/>
      <c r="D1292" s="180"/>
      <c r="E1292" s="180"/>
      <c r="F1292" s="180"/>
      <c r="G1292" s="180">
        <f>SUM(C1292:F1292)</f>
      </c>
      <c r="H1292" s="125">
        <v>6500</v>
      </c>
      <c r="I1292" s="125">
        <f>G1292*H1292</f>
      </c>
      <c r="J1292" s="185"/>
      <c r="K1292" s="125">
        <f>SUM(I1292:J1292)</f>
      </c>
      <c r="L1292" s="175"/>
      <c r="M1292" s="87"/>
      <c r="N1292" s="87"/>
      <c r="O1292" s="87"/>
      <c r="P1292" s="87"/>
      <c r="Q1292" s="87"/>
      <c r="R1292" s="87"/>
      <c r="S1292" s="87"/>
      <c r="T1292" s="87"/>
    </row>
    <row x14ac:dyDescent="0.25" r="1293" customHeight="1" ht="17.25">
      <c r="A1293" s="178">
        <f>A1292</f>
        <v>25569.375</v>
      </c>
      <c r="B1293" s="186" t="s">
        <v>112</v>
      </c>
      <c r="C1293" s="180"/>
      <c r="D1293" s="180"/>
      <c r="E1293" s="180"/>
      <c r="F1293" s="180"/>
      <c r="G1293" s="180">
        <f>SUM(C1293:F1293)</f>
      </c>
      <c r="H1293" s="125">
        <v>6900</v>
      </c>
      <c r="I1293" s="125">
        <f>G1293*H1293</f>
      </c>
      <c r="J1293" s="185"/>
      <c r="K1293" s="125">
        <f>SUM(I1293:J1293)</f>
      </c>
      <c r="L1293" s="175"/>
      <c r="M1293" s="87"/>
      <c r="N1293" s="87"/>
      <c r="O1293" s="87"/>
      <c r="P1293" s="87"/>
      <c r="Q1293" s="87"/>
      <c r="R1293" s="87"/>
      <c r="S1293" s="87"/>
      <c r="T1293" s="87"/>
    </row>
    <row x14ac:dyDescent="0.25" r="1294" customHeight="1" ht="17.25">
      <c r="A1294" s="178">
        <f>A1293</f>
        <v>25569.375</v>
      </c>
      <c r="B1294" s="179"/>
      <c r="C1294" s="180"/>
      <c r="D1294" s="180"/>
      <c r="E1294" s="180"/>
      <c r="F1294" s="180"/>
      <c r="G1294" s="180">
        <f>SUM(C1294:F1294)</f>
      </c>
      <c r="H1294" s="125"/>
      <c r="I1294" s="125">
        <f>G1294*H1294</f>
      </c>
      <c r="J1294" s="185"/>
      <c r="K1294" s="125">
        <f>SUM(I1294:J1294)</f>
      </c>
      <c r="L1294" s="175"/>
      <c r="M1294" s="87"/>
      <c r="N1294" s="87"/>
      <c r="O1294" s="87"/>
      <c r="P1294" s="87"/>
      <c r="Q1294" s="87"/>
      <c r="R1294" s="87"/>
      <c r="S1294" s="87"/>
      <c r="T1294" s="87"/>
    </row>
    <row x14ac:dyDescent="0.25" r="1295" customHeight="1" ht="17.25">
      <c r="A1295" s="178">
        <f>A1294</f>
        <v>25569.375</v>
      </c>
      <c r="B1295" s="179"/>
      <c r="C1295" s="180"/>
      <c r="D1295" s="180"/>
      <c r="E1295" s="180"/>
      <c r="F1295" s="180"/>
      <c r="G1295" s="180">
        <f>SUM(C1295:F1295)</f>
      </c>
      <c r="H1295" s="125"/>
      <c r="I1295" s="125">
        <f>G1295*H1295</f>
      </c>
      <c r="J1295" s="185"/>
      <c r="K1295" s="125">
        <f>SUM(I1295:J1295)</f>
      </c>
      <c r="L1295" s="175"/>
      <c r="M1295" s="87"/>
      <c r="N1295" s="87"/>
      <c r="O1295" s="87"/>
      <c r="P1295" s="87"/>
      <c r="Q1295" s="87"/>
      <c r="R1295" s="87"/>
      <c r="S1295" s="87"/>
      <c r="T1295" s="87"/>
    </row>
    <row x14ac:dyDescent="0.25" r="1296" customHeight="1" ht="17.25">
      <c r="A1296" s="178">
        <f>A1295</f>
        <v>25569.375</v>
      </c>
      <c r="B1296" s="179"/>
      <c r="C1296" s="180"/>
      <c r="D1296" s="180"/>
      <c r="E1296" s="180"/>
      <c r="F1296" s="180"/>
      <c r="G1296" s="180">
        <f>SUM(C1296:F1296)</f>
      </c>
      <c r="H1296" s="125"/>
      <c r="I1296" s="125">
        <f>G1296*H1296</f>
      </c>
      <c r="J1296" s="185"/>
      <c r="K1296" s="125">
        <f>SUM(I1296:J1296)</f>
      </c>
      <c r="L1296" s="175"/>
      <c r="M1296" s="87"/>
      <c r="N1296" s="87"/>
      <c r="O1296" s="87"/>
      <c r="P1296" s="87"/>
      <c r="Q1296" s="87"/>
      <c r="R1296" s="87"/>
      <c r="S1296" s="87"/>
      <c r="T1296" s="87"/>
    </row>
    <row x14ac:dyDescent="0.25" r="1297" customHeight="1" ht="17.25">
      <c r="A1297" s="178">
        <f>A1296</f>
        <v>25569.375</v>
      </c>
      <c r="B1297" s="179"/>
      <c r="C1297" s="180"/>
      <c r="D1297" s="180"/>
      <c r="E1297" s="180"/>
      <c r="F1297" s="180"/>
      <c r="G1297" s="180">
        <f>SUM(C1297:F1297)</f>
      </c>
      <c r="H1297" s="125"/>
      <c r="I1297" s="125">
        <f>G1297*H1297</f>
      </c>
      <c r="J1297" s="185"/>
      <c r="K1297" s="125">
        <f>SUM(I1297:J1297)</f>
      </c>
      <c r="L1297" s="175"/>
      <c r="M1297" s="87"/>
      <c r="N1297" s="87"/>
      <c r="O1297" s="87"/>
      <c r="P1297" s="87"/>
      <c r="Q1297" s="87"/>
      <c r="R1297" s="87"/>
      <c r="S1297" s="87"/>
      <c r="T1297" s="87"/>
    </row>
    <row x14ac:dyDescent="0.25" r="1298" customHeight="1" ht="17.25">
      <c r="A1298" s="178">
        <f>A1297</f>
        <v>25569.375</v>
      </c>
      <c r="B1298" s="179"/>
      <c r="C1298" s="180"/>
      <c r="D1298" s="180"/>
      <c r="E1298" s="180"/>
      <c r="F1298" s="180"/>
      <c r="G1298" s="180">
        <f>SUM(C1298:F1298)</f>
      </c>
      <c r="H1298" s="125"/>
      <c r="I1298" s="125">
        <f>G1298*H1298</f>
      </c>
      <c r="J1298" s="185"/>
      <c r="K1298" s="125">
        <f>SUM(I1298:J1298)</f>
      </c>
      <c r="L1298" s="175"/>
      <c r="M1298" s="87"/>
      <c r="N1298" s="87"/>
      <c r="O1298" s="87"/>
      <c r="P1298" s="87"/>
      <c r="Q1298" s="87"/>
      <c r="R1298" s="87"/>
      <c r="S1298" s="87"/>
      <c r="T1298" s="87"/>
    </row>
    <row x14ac:dyDescent="0.25" r="1299" customHeight="1" ht="17.25">
      <c r="A1299" s="189">
        <f>A1298</f>
        <v>25569.375</v>
      </c>
      <c r="B1299" s="190" t="s">
        <v>157</v>
      </c>
      <c r="C1299" s="191">
        <f>SUM(C1291:C1298)</f>
      </c>
      <c r="D1299" s="191">
        <f>SUM(D1291:D1298)</f>
      </c>
      <c r="E1299" s="191">
        <f>SUM(E1291:E1298)</f>
      </c>
      <c r="F1299" s="191">
        <f>SUM(F1291:F1298)</f>
      </c>
      <c r="G1299" s="191">
        <f>SUM(G1291:G1298)</f>
      </c>
      <c r="H1299" s="191"/>
      <c r="I1299" s="191">
        <f>SUM(I1291:I1298)</f>
      </c>
      <c r="J1299" s="191">
        <f>SUM(J1291:J1298)</f>
      </c>
      <c r="K1299" s="191">
        <f>SUM(K1291:K1298)</f>
      </c>
      <c r="L1299" s="175"/>
      <c r="M1299" s="87"/>
      <c r="N1299" s="87"/>
      <c r="O1299" s="87"/>
      <c r="P1299" s="87"/>
      <c r="Q1299" s="87"/>
      <c r="R1299" s="87"/>
      <c r="S1299" s="87"/>
      <c r="T1299" s="87"/>
    </row>
    <row x14ac:dyDescent="0.25" r="1300" customHeight="1" ht="17.25" hidden="1">
      <c r="A1300" s="172" t="s">
        <v>128</v>
      </c>
      <c r="B1300" s="173" t="s">
        <v>2</v>
      </c>
      <c r="C1300" s="174" t="s">
        <v>129</v>
      </c>
      <c r="D1300" s="174" t="s">
        <v>130</v>
      </c>
      <c r="E1300" s="174" t="s">
        <v>131</v>
      </c>
      <c r="F1300" s="174" t="s">
        <v>132</v>
      </c>
      <c r="G1300" s="174" t="s">
        <v>133</v>
      </c>
      <c r="H1300" s="174" t="s">
        <v>7</v>
      </c>
      <c r="I1300" s="174" t="s">
        <v>134</v>
      </c>
      <c r="J1300" s="174" t="s">
        <v>90</v>
      </c>
      <c r="K1300" s="174" t="s">
        <v>135</v>
      </c>
      <c r="L1300" s="175"/>
      <c r="M1300" s="87"/>
      <c r="N1300" s="87"/>
      <c r="O1300" s="87"/>
      <c r="P1300" s="87"/>
      <c r="Q1300" s="87"/>
      <c r="R1300" s="87"/>
      <c r="S1300" s="87"/>
      <c r="T1300" s="87"/>
    </row>
    <row x14ac:dyDescent="0.25" r="1301" customHeight="1" ht="17.25">
      <c r="A1301" s="178">
        <f>A1299+1</f>
        <v>25569.375</v>
      </c>
      <c r="B1301" s="179" t="s">
        <v>137</v>
      </c>
      <c r="C1301" s="180"/>
      <c r="D1301" s="181"/>
      <c r="E1301" s="180"/>
      <c r="F1301" s="180"/>
      <c r="G1301" s="180">
        <f>SUM(C1301:F1301)</f>
      </c>
      <c r="H1301" s="182">
        <v>4500</v>
      </c>
      <c r="I1301" s="125">
        <f>G1301*H1301</f>
      </c>
      <c r="J1301" s="125">
        <f>I1301*0.1</f>
      </c>
      <c r="K1301" s="125">
        <f>SUM(I1301:J1301)</f>
      </c>
      <c r="L1301" s="175"/>
      <c r="M1301" s="87"/>
      <c r="N1301" s="87"/>
      <c r="O1301" s="87"/>
      <c r="P1301" s="87"/>
      <c r="Q1301" s="87"/>
      <c r="R1301" s="87"/>
      <c r="S1301" s="87"/>
      <c r="T1301" s="87"/>
    </row>
    <row x14ac:dyDescent="0.25" r="1302" customHeight="1" ht="17.25">
      <c r="A1302" s="178">
        <f>A1301</f>
        <v>25569.375</v>
      </c>
      <c r="B1302" s="179" t="s">
        <v>13</v>
      </c>
      <c r="C1302" s="180"/>
      <c r="D1302" s="180"/>
      <c r="E1302" s="180"/>
      <c r="F1302" s="180"/>
      <c r="G1302" s="180">
        <f>SUM(C1302:F1302)</f>
      </c>
      <c r="H1302" s="182">
        <v>6000</v>
      </c>
      <c r="I1302" s="125">
        <f>G1302*H1302</f>
      </c>
      <c r="J1302" s="125">
        <f>I1302*0.1</f>
      </c>
      <c r="K1302" s="125">
        <f>SUM(I1302:J1302)</f>
      </c>
      <c r="L1302" s="175"/>
      <c r="M1302" s="87"/>
      <c r="N1302" s="87"/>
      <c r="O1302" s="87"/>
      <c r="P1302" s="87"/>
      <c r="Q1302" s="87"/>
      <c r="R1302" s="87"/>
      <c r="S1302" s="87"/>
      <c r="T1302" s="87"/>
    </row>
    <row x14ac:dyDescent="0.25" r="1303" customHeight="1" ht="17.25">
      <c r="A1303" s="178">
        <f>A1302</f>
        <v>25569.375</v>
      </c>
      <c r="B1303" s="179" t="s">
        <v>58</v>
      </c>
      <c r="C1303" s="183"/>
      <c r="D1303" s="180"/>
      <c r="E1303" s="180"/>
      <c r="F1303" s="180"/>
      <c r="G1303" s="180">
        <f>SUM(C1303:F1303)</f>
      </c>
      <c r="H1303" s="182">
        <v>5500</v>
      </c>
      <c r="I1303" s="125">
        <f>G1303*H1303</f>
      </c>
      <c r="J1303" s="125">
        <f>I1303*0.1</f>
      </c>
      <c r="K1303" s="125">
        <f>SUM(I1303:J1303)</f>
      </c>
      <c r="L1303" s="175"/>
      <c r="M1303" s="87"/>
      <c r="N1303" s="87"/>
      <c r="O1303" s="87"/>
      <c r="P1303" s="87"/>
      <c r="Q1303" s="87"/>
      <c r="R1303" s="87"/>
      <c r="S1303" s="87"/>
      <c r="T1303" s="87"/>
    </row>
    <row x14ac:dyDescent="0.25" r="1304" customHeight="1" ht="17.25">
      <c r="A1304" s="178">
        <f>A1303</f>
        <v>25569.375</v>
      </c>
      <c r="B1304" s="179" t="s">
        <v>147</v>
      </c>
      <c r="C1304" s="183"/>
      <c r="D1304" s="180"/>
      <c r="E1304" s="180"/>
      <c r="F1304" s="180"/>
      <c r="G1304" s="180">
        <f>SUM(C1304:F1304)</f>
      </c>
      <c r="H1304" s="182">
        <v>5000</v>
      </c>
      <c r="I1304" s="125">
        <f>G1304*H1304</f>
      </c>
      <c r="J1304" s="125">
        <f>I1304*0.1</f>
      </c>
      <c r="K1304" s="125">
        <f>SUM(I1304:J1304)</f>
      </c>
      <c r="L1304" s="175"/>
      <c r="M1304" s="87"/>
      <c r="N1304" s="87"/>
      <c r="O1304" s="87"/>
      <c r="P1304" s="87"/>
      <c r="Q1304" s="87"/>
      <c r="R1304" s="87"/>
      <c r="S1304" s="87"/>
      <c r="T1304" s="87"/>
    </row>
    <row x14ac:dyDescent="0.25" r="1305" customHeight="1" ht="17.25">
      <c r="A1305" s="178">
        <f>A1304</f>
        <v>25569.375</v>
      </c>
      <c r="B1305" s="179" t="s">
        <v>27</v>
      </c>
      <c r="C1305" s="180"/>
      <c r="D1305" s="180"/>
      <c r="E1305" s="180"/>
      <c r="F1305" s="180"/>
      <c r="G1305" s="180">
        <f>SUM(C1305:F1305)</f>
      </c>
      <c r="H1305" s="182">
        <v>5500</v>
      </c>
      <c r="I1305" s="125">
        <f>G1305*H1305</f>
      </c>
      <c r="J1305" s="125">
        <f>I1305*0.1</f>
      </c>
      <c r="K1305" s="125">
        <f>SUM(I1305:J1305)</f>
      </c>
      <c r="L1305" s="175"/>
      <c r="M1305" s="87"/>
      <c r="N1305" s="87"/>
      <c r="O1305" s="87"/>
      <c r="P1305" s="87"/>
      <c r="Q1305" s="87"/>
      <c r="R1305" s="87"/>
      <c r="S1305" s="87"/>
      <c r="T1305" s="87"/>
    </row>
    <row x14ac:dyDescent="0.25" r="1306" customHeight="1" ht="17.25">
      <c r="A1306" s="178">
        <f>A1305</f>
        <v>25569.375</v>
      </c>
      <c r="B1306" s="179" t="s">
        <v>20</v>
      </c>
      <c r="C1306" s="180"/>
      <c r="D1306" s="180"/>
      <c r="E1306" s="180"/>
      <c r="F1306" s="180"/>
      <c r="G1306" s="180">
        <f>SUM(C1306:F1306)</f>
      </c>
      <c r="H1306" s="182">
        <v>5500</v>
      </c>
      <c r="I1306" s="125">
        <f>G1306*H1306</f>
      </c>
      <c r="J1306" s="125">
        <f>I1306*0.1</f>
      </c>
      <c r="K1306" s="125">
        <f>SUM(I1306:J1306)</f>
      </c>
      <c r="L1306" s="175"/>
      <c r="M1306" s="87"/>
      <c r="N1306" s="87"/>
      <c r="O1306" s="87"/>
      <c r="P1306" s="87"/>
      <c r="Q1306" s="87"/>
      <c r="R1306" s="87"/>
      <c r="S1306" s="87"/>
      <c r="T1306" s="87"/>
    </row>
    <row x14ac:dyDescent="0.25" r="1307" customHeight="1" ht="17.25">
      <c r="A1307" s="178">
        <f>A1306</f>
        <v>25569.375</v>
      </c>
      <c r="B1307" s="179" t="s">
        <v>31</v>
      </c>
      <c r="C1307" s="180"/>
      <c r="D1307" s="180"/>
      <c r="E1307" s="180"/>
      <c r="F1307" s="180"/>
      <c r="G1307" s="180">
        <f>SUM(C1307:F1307)</f>
      </c>
      <c r="H1307" s="182">
        <v>6000</v>
      </c>
      <c r="I1307" s="125">
        <f>G1307*H1307</f>
      </c>
      <c r="J1307" s="125">
        <f>I1307*0.1</f>
      </c>
      <c r="K1307" s="125">
        <f>SUM(I1307:J1307)</f>
      </c>
      <c r="L1307" s="175"/>
      <c r="M1307" s="87"/>
      <c r="N1307" s="87"/>
      <c r="O1307" s="87"/>
      <c r="P1307" s="87"/>
      <c r="Q1307" s="87"/>
      <c r="R1307" s="87"/>
      <c r="S1307" s="87"/>
      <c r="T1307" s="87"/>
    </row>
    <row x14ac:dyDescent="0.25" r="1308" customHeight="1" ht="17.25">
      <c r="A1308" s="178">
        <f>A1307</f>
        <v>25569.375</v>
      </c>
      <c r="B1308" s="179" t="s">
        <v>71</v>
      </c>
      <c r="C1308" s="180"/>
      <c r="D1308" s="180"/>
      <c r="E1308" s="180"/>
      <c r="F1308" s="180"/>
      <c r="G1308" s="180">
        <f>SUM(C1308:F1308)</f>
      </c>
      <c r="H1308" s="182">
        <v>6000</v>
      </c>
      <c r="I1308" s="125">
        <f>G1308*H1308</f>
      </c>
      <c r="J1308" s="125">
        <f>I1308*0.1</f>
      </c>
      <c r="K1308" s="125">
        <f>SUM(I1308:J1308)</f>
      </c>
      <c r="L1308" s="175"/>
      <c r="M1308" s="87"/>
      <c r="N1308" s="87"/>
      <c r="O1308" s="87"/>
      <c r="P1308" s="87"/>
      <c r="Q1308" s="87"/>
      <c r="R1308" s="87"/>
      <c r="S1308" s="87"/>
      <c r="T1308" s="87"/>
    </row>
    <row x14ac:dyDescent="0.25" r="1309" customHeight="1" ht="17.25">
      <c r="A1309" s="178">
        <f>A1308</f>
        <v>25569.375</v>
      </c>
      <c r="B1309" s="184" t="s">
        <v>49</v>
      </c>
      <c r="C1309" s="180"/>
      <c r="D1309" s="180"/>
      <c r="E1309" s="180"/>
      <c r="F1309" s="180"/>
      <c r="G1309" s="180">
        <f>SUM(C1309:F1309)</f>
      </c>
      <c r="H1309" s="182">
        <v>6000</v>
      </c>
      <c r="I1309" s="125">
        <f>G1309*H1309</f>
      </c>
      <c r="J1309" s="125">
        <f>I1309*0.1</f>
      </c>
      <c r="K1309" s="125">
        <f>SUM(I1309:J1309)</f>
      </c>
      <c r="L1309" s="175"/>
      <c r="M1309" s="87"/>
      <c r="N1309" s="87"/>
      <c r="O1309" s="87"/>
      <c r="P1309" s="87"/>
      <c r="Q1309" s="87"/>
      <c r="R1309" s="87"/>
      <c r="S1309" s="87"/>
      <c r="T1309" s="87"/>
    </row>
    <row x14ac:dyDescent="0.25" r="1310" customHeight="1" ht="17.25">
      <c r="A1310" s="178">
        <f>A1309</f>
        <v>25569.375</v>
      </c>
      <c r="B1310" s="179" t="s">
        <v>9</v>
      </c>
      <c r="C1310" s="180"/>
      <c r="D1310" s="180"/>
      <c r="E1310" s="180"/>
      <c r="F1310" s="180"/>
      <c r="G1310" s="180">
        <f>SUM(C1310:F1310)</f>
      </c>
      <c r="H1310" s="182">
        <v>6000</v>
      </c>
      <c r="I1310" s="125">
        <f>G1310*H1310</f>
      </c>
      <c r="J1310" s="125">
        <f>I1310*0.1</f>
      </c>
      <c r="K1310" s="125">
        <f>SUM(I1310:J1310)</f>
      </c>
      <c r="L1310" s="175"/>
      <c r="M1310" s="87"/>
      <c r="N1310" s="87"/>
      <c r="O1310" s="87"/>
      <c r="P1310" s="87"/>
      <c r="Q1310" s="87"/>
      <c r="R1310" s="87"/>
      <c r="S1310" s="87"/>
      <c r="T1310" s="87"/>
    </row>
    <row x14ac:dyDescent="0.25" r="1311" customHeight="1" ht="17.25">
      <c r="A1311" s="178">
        <f>A1310</f>
        <v>25569.375</v>
      </c>
      <c r="B1311" s="179" t="s">
        <v>55</v>
      </c>
      <c r="C1311" s="180"/>
      <c r="D1311" s="180"/>
      <c r="E1311" s="180"/>
      <c r="F1311" s="180"/>
      <c r="G1311" s="180">
        <f>SUM(C1311:F1311)</f>
      </c>
      <c r="H1311" s="182">
        <v>6500</v>
      </c>
      <c r="I1311" s="125">
        <f>G1311*H1311</f>
      </c>
      <c r="J1311" s="125">
        <f>I1311*0.1</f>
      </c>
      <c r="K1311" s="125">
        <f>SUM(I1311:J1311)</f>
      </c>
      <c r="L1311" s="175"/>
      <c r="M1311" s="87"/>
      <c r="N1311" s="87"/>
      <c r="O1311" s="87"/>
      <c r="P1311" s="87"/>
      <c r="Q1311" s="87"/>
      <c r="R1311" s="87"/>
      <c r="S1311" s="87"/>
      <c r="T1311" s="87"/>
    </row>
    <row x14ac:dyDescent="0.25" r="1312" customHeight="1" ht="17.25">
      <c r="A1312" s="178">
        <f>A1311</f>
        <v>25569.375</v>
      </c>
      <c r="B1312" s="179" t="s">
        <v>80</v>
      </c>
      <c r="C1312" s="180"/>
      <c r="D1312" s="180"/>
      <c r="E1312" s="180"/>
      <c r="F1312" s="180"/>
      <c r="G1312" s="180">
        <f>SUM(C1312:F1312)</f>
      </c>
      <c r="H1312" s="182">
        <v>6000</v>
      </c>
      <c r="I1312" s="125">
        <f>G1312*H1312</f>
      </c>
      <c r="J1312" s="185"/>
      <c r="K1312" s="125">
        <f>SUM(I1312:J1312)</f>
      </c>
      <c r="L1312" s="175"/>
      <c r="M1312" s="87"/>
      <c r="N1312" s="87"/>
      <c r="O1312" s="87"/>
      <c r="P1312" s="87"/>
      <c r="Q1312" s="87"/>
      <c r="R1312" s="87"/>
      <c r="S1312" s="87"/>
      <c r="T1312" s="87"/>
    </row>
    <row x14ac:dyDescent="0.25" r="1313" customHeight="1" ht="17.25">
      <c r="A1313" s="178">
        <f>A1312</f>
        <v>25569.375</v>
      </c>
      <c r="B1313" s="179" t="s">
        <v>67</v>
      </c>
      <c r="C1313" s="180"/>
      <c r="D1313" s="180"/>
      <c r="E1313" s="180"/>
      <c r="F1313" s="180"/>
      <c r="G1313" s="180">
        <f>SUM(C1313:F1313)</f>
      </c>
      <c r="H1313" s="182">
        <v>5500</v>
      </c>
      <c r="I1313" s="125">
        <f>G1313*H1313</f>
      </c>
      <c r="J1313" s="125">
        <f>I1313*0.1</f>
      </c>
      <c r="K1313" s="125">
        <f>SUM(I1313:J1313)</f>
      </c>
      <c r="L1313" s="175"/>
      <c r="M1313" s="87"/>
      <c r="N1313" s="87"/>
      <c r="O1313" s="87"/>
      <c r="P1313" s="87"/>
      <c r="Q1313" s="87"/>
      <c r="R1313" s="87"/>
      <c r="S1313" s="87"/>
      <c r="T1313" s="87"/>
    </row>
    <row x14ac:dyDescent="0.25" r="1314" customHeight="1" ht="17.25">
      <c r="A1314" s="178">
        <f>A1313</f>
        <v>25569.375</v>
      </c>
      <c r="B1314" s="186" t="s">
        <v>74</v>
      </c>
      <c r="C1314" s="180"/>
      <c r="D1314" s="180"/>
      <c r="E1314" s="180"/>
      <c r="F1314" s="180"/>
      <c r="G1314" s="180">
        <f>SUM(C1314:F1314)</f>
      </c>
      <c r="H1314" s="187">
        <v>5000</v>
      </c>
      <c r="I1314" s="125">
        <f>G1314*H1314</f>
      </c>
      <c r="J1314" s="125">
        <f>I1314*0.1</f>
      </c>
      <c r="K1314" s="125">
        <f>SUM(I1314:J1314)</f>
      </c>
      <c r="L1314" s="175"/>
      <c r="M1314" s="87"/>
      <c r="N1314" s="87"/>
      <c r="O1314" s="87"/>
      <c r="P1314" s="87"/>
      <c r="Q1314" s="87"/>
      <c r="R1314" s="87"/>
      <c r="S1314" s="87"/>
      <c r="T1314" s="87"/>
    </row>
    <row x14ac:dyDescent="0.25" r="1315" customHeight="1" ht="17.25">
      <c r="A1315" s="178">
        <f>A1314</f>
        <v>25569.375</v>
      </c>
      <c r="B1315" s="179" t="s">
        <v>11</v>
      </c>
      <c r="C1315" s="180"/>
      <c r="D1315" s="180"/>
      <c r="E1315" s="180"/>
      <c r="F1315" s="180"/>
      <c r="G1315" s="180">
        <f>SUM(C1315:F1315)</f>
      </c>
      <c r="H1315" s="182">
        <v>6000</v>
      </c>
      <c r="I1315" s="125">
        <f>G1315*H1315</f>
      </c>
      <c r="J1315" s="125">
        <f>I1315*0.1</f>
      </c>
      <c r="K1315" s="125">
        <f>SUM(I1315:J1315)</f>
      </c>
      <c r="L1315" s="175"/>
      <c r="M1315" s="87"/>
      <c r="N1315" s="87"/>
      <c r="O1315" s="87"/>
      <c r="P1315" s="87"/>
      <c r="Q1315" s="87"/>
      <c r="R1315" s="87"/>
      <c r="S1315" s="87"/>
      <c r="T1315" s="87"/>
    </row>
    <row x14ac:dyDescent="0.25" r="1316" customHeight="1" ht="17.25">
      <c r="A1316" s="178">
        <f>A1315</f>
        <v>25569.375</v>
      </c>
      <c r="B1316" s="179" t="s">
        <v>22</v>
      </c>
      <c r="C1316" s="180"/>
      <c r="D1316" s="180"/>
      <c r="E1316" s="180"/>
      <c r="F1316" s="180"/>
      <c r="G1316" s="180">
        <f>SUM(C1316:F1316)</f>
      </c>
      <c r="H1316" s="182">
        <v>4800</v>
      </c>
      <c r="I1316" s="125">
        <f>G1316*H1316</f>
      </c>
      <c r="J1316" s="125">
        <f>I1316*0.1</f>
      </c>
      <c r="K1316" s="125">
        <f>SUM(I1316:J1316)</f>
      </c>
      <c r="L1316" s="175"/>
      <c r="M1316" s="87"/>
      <c r="N1316" s="87"/>
      <c r="O1316" s="87"/>
      <c r="P1316" s="87"/>
      <c r="Q1316" s="87"/>
      <c r="R1316" s="87"/>
      <c r="S1316" s="87"/>
      <c r="T1316" s="87"/>
    </row>
    <row x14ac:dyDescent="0.25" r="1317" customHeight="1" ht="17.25">
      <c r="A1317" s="178">
        <f>A1316</f>
        <v>25569.375</v>
      </c>
      <c r="B1317" s="186" t="s">
        <v>84</v>
      </c>
      <c r="C1317" s="180"/>
      <c r="D1317" s="180"/>
      <c r="E1317" s="180"/>
      <c r="F1317" s="180"/>
      <c r="G1317" s="180">
        <f>SUM(C1317:F1317)</f>
      </c>
      <c r="H1317" s="182">
        <v>4800</v>
      </c>
      <c r="I1317" s="125">
        <f>G1317*H1317</f>
      </c>
      <c r="J1317" s="125">
        <f>I1317*0.1</f>
      </c>
      <c r="K1317" s="125">
        <f>SUM(I1317:J1317)</f>
      </c>
      <c r="L1317" s="175"/>
      <c r="M1317" s="87"/>
      <c r="N1317" s="87"/>
      <c r="O1317" s="87"/>
      <c r="P1317" s="87"/>
      <c r="Q1317" s="87"/>
      <c r="R1317" s="87"/>
      <c r="S1317" s="87"/>
      <c r="T1317" s="87"/>
    </row>
    <row x14ac:dyDescent="0.25" r="1318" customHeight="1" ht="17.25">
      <c r="A1318" s="178">
        <f>A1317</f>
        <v>25569.375</v>
      </c>
      <c r="B1318" s="179" t="s">
        <v>17</v>
      </c>
      <c r="C1318" s="180"/>
      <c r="D1318" s="180"/>
      <c r="E1318" s="180"/>
      <c r="F1318" s="180"/>
      <c r="G1318" s="180">
        <f>SUM(C1318:F1318)</f>
      </c>
      <c r="H1318" s="182">
        <v>6500</v>
      </c>
      <c r="I1318" s="125">
        <f>G1318*H1318</f>
      </c>
      <c r="J1318" s="125">
        <f>I1318*0.1</f>
      </c>
      <c r="K1318" s="125">
        <f>SUM(I1318:J1318)</f>
      </c>
      <c r="L1318" s="175"/>
      <c r="M1318" s="87"/>
      <c r="N1318" s="87"/>
      <c r="O1318" s="87"/>
      <c r="P1318" s="87"/>
      <c r="Q1318" s="87"/>
      <c r="R1318" s="87"/>
      <c r="S1318" s="87"/>
      <c r="T1318" s="87"/>
    </row>
    <row x14ac:dyDescent="0.25" r="1319" customHeight="1" ht="17.25">
      <c r="A1319" s="178">
        <f>A1318</f>
        <v>25569.375</v>
      </c>
      <c r="B1319" s="186" t="s">
        <v>148</v>
      </c>
      <c r="C1319" s="180"/>
      <c r="D1319" s="180"/>
      <c r="E1319" s="180"/>
      <c r="F1319" s="180"/>
      <c r="G1319" s="180">
        <f>SUM(C1319:F1319)</f>
      </c>
      <c r="H1319" s="182">
        <v>6000</v>
      </c>
      <c r="I1319" s="125">
        <f>G1319*H1319</f>
      </c>
      <c r="J1319" s="125">
        <f>I1319*0.1</f>
      </c>
      <c r="K1319" s="125">
        <f>SUM(I1319:J1319)</f>
      </c>
      <c r="L1319" s="175"/>
      <c r="M1319" s="87"/>
      <c r="N1319" s="87"/>
      <c r="O1319" s="87"/>
      <c r="P1319" s="87"/>
      <c r="Q1319" s="87"/>
      <c r="R1319" s="87"/>
      <c r="S1319" s="87"/>
      <c r="T1319" s="87"/>
    </row>
    <row x14ac:dyDescent="0.25" r="1320" customHeight="1" ht="17.25">
      <c r="A1320" s="178">
        <f>A1319</f>
        <v>25569.375</v>
      </c>
      <c r="B1320" s="179" t="s">
        <v>29</v>
      </c>
      <c r="C1320" s="188"/>
      <c r="D1320" s="180"/>
      <c r="E1320" s="180"/>
      <c r="F1320" s="180"/>
      <c r="G1320" s="180">
        <f>SUM(C1320:F1320)</f>
      </c>
      <c r="H1320" s="182">
        <v>5500</v>
      </c>
      <c r="I1320" s="125">
        <f>G1320*H1320</f>
      </c>
      <c r="J1320" s="125">
        <f>I1320*0.1</f>
      </c>
      <c r="K1320" s="125">
        <f>SUM(I1320:J1320)</f>
      </c>
      <c r="L1320" s="175"/>
      <c r="M1320" s="87"/>
      <c r="N1320" s="87"/>
      <c r="O1320" s="87"/>
      <c r="P1320" s="87"/>
      <c r="Q1320" s="87"/>
      <c r="R1320" s="87"/>
      <c r="S1320" s="87"/>
      <c r="T1320" s="87"/>
    </row>
    <row x14ac:dyDescent="0.25" r="1321" customHeight="1" ht="17.25">
      <c r="A1321" s="178">
        <f>A1320</f>
        <v>25569.375</v>
      </c>
      <c r="B1321" s="179" t="s">
        <v>15</v>
      </c>
      <c r="C1321" s="180"/>
      <c r="D1321" s="180"/>
      <c r="E1321" s="180"/>
      <c r="F1321" s="180"/>
      <c r="G1321" s="180">
        <f>SUM(C1321:F1321)</f>
      </c>
      <c r="H1321" s="182">
        <v>4800</v>
      </c>
      <c r="I1321" s="125">
        <f>G1321*H1321</f>
      </c>
      <c r="J1321" s="125">
        <f>I1321*0.1</f>
      </c>
      <c r="K1321" s="125">
        <f>SUM(I1321:J1321)</f>
      </c>
      <c r="L1321" s="175"/>
      <c r="M1321" s="87"/>
      <c r="N1321" s="87"/>
      <c r="O1321" s="87"/>
      <c r="P1321" s="87"/>
      <c r="Q1321" s="87"/>
      <c r="R1321" s="87"/>
      <c r="S1321" s="87"/>
      <c r="T1321" s="87"/>
    </row>
    <row x14ac:dyDescent="0.25" r="1322" customHeight="1" ht="17.25">
      <c r="A1322" s="178">
        <f>A1321</f>
        <v>25569.375</v>
      </c>
      <c r="B1322" s="179" t="s">
        <v>21</v>
      </c>
      <c r="C1322" s="188"/>
      <c r="D1322" s="180"/>
      <c r="E1322" s="180"/>
      <c r="F1322" s="180"/>
      <c r="G1322" s="180">
        <f>SUM(C1322:F1322)</f>
      </c>
      <c r="H1322" s="182">
        <v>5500</v>
      </c>
      <c r="I1322" s="125">
        <f>G1322*H1322</f>
      </c>
      <c r="J1322" s="125">
        <f>I1322*0.1</f>
      </c>
      <c r="K1322" s="125">
        <f>SUM(I1322:J1322)</f>
      </c>
      <c r="L1322" s="175"/>
      <c r="M1322" s="87"/>
      <c r="N1322" s="87"/>
      <c r="O1322" s="87"/>
      <c r="P1322" s="87"/>
      <c r="Q1322" s="87"/>
      <c r="R1322" s="87"/>
      <c r="S1322" s="87"/>
      <c r="T1322" s="87"/>
    </row>
    <row x14ac:dyDescent="0.25" r="1323" customHeight="1" ht="17.25">
      <c r="A1323" s="178">
        <f>A1322</f>
        <v>25569.375</v>
      </c>
      <c r="B1323" s="179" t="s">
        <v>52</v>
      </c>
      <c r="C1323" s="180"/>
      <c r="D1323" s="180"/>
      <c r="E1323" s="180"/>
      <c r="F1323" s="180"/>
      <c r="G1323" s="180">
        <f>SUM(C1323:F1323)</f>
      </c>
      <c r="H1323" s="182">
        <v>5500</v>
      </c>
      <c r="I1323" s="125">
        <f>G1323*H1323</f>
      </c>
      <c r="J1323" s="125">
        <f>I1323*0.1</f>
      </c>
      <c r="K1323" s="125">
        <f>SUM(I1323:J1323)</f>
      </c>
      <c r="L1323" s="175"/>
      <c r="M1323" s="87"/>
      <c r="N1323" s="87"/>
      <c r="O1323" s="87"/>
      <c r="P1323" s="87"/>
      <c r="Q1323" s="87"/>
      <c r="R1323" s="87"/>
      <c r="S1323" s="87"/>
      <c r="T1323" s="87"/>
    </row>
    <row x14ac:dyDescent="0.25" r="1324" customHeight="1" ht="17.25">
      <c r="A1324" s="178">
        <f>A1323</f>
        <v>25569.375</v>
      </c>
      <c r="B1324" s="186" t="s">
        <v>61</v>
      </c>
      <c r="C1324" s="180"/>
      <c r="D1324" s="180"/>
      <c r="E1324" s="180"/>
      <c r="F1324" s="180"/>
      <c r="G1324" s="180">
        <f>SUM(C1324:F1324)</f>
      </c>
      <c r="H1324" s="182">
        <v>5500</v>
      </c>
      <c r="I1324" s="125">
        <f>G1324*H1324</f>
      </c>
      <c r="J1324" s="125">
        <f>I1324*0.1</f>
      </c>
      <c r="K1324" s="125">
        <f>SUM(I1324:J1324)</f>
      </c>
      <c r="L1324" s="175"/>
      <c r="M1324" s="87"/>
      <c r="N1324" s="87"/>
      <c r="O1324" s="87"/>
      <c r="P1324" s="87"/>
      <c r="Q1324" s="87"/>
      <c r="R1324" s="87"/>
      <c r="S1324" s="87"/>
      <c r="T1324" s="87"/>
    </row>
    <row x14ac:dyDescent="0.25" r="1325" customHeight="1" ht="17.25">
      <c r="A1325" s="178">
        <f>A1324</f>
        <v>25569.375</v>
      </c>
      <c r="B1325" s="179" t="s">
        <v>33</v>
      </c>
      <c r="C1325" s="180"/>
      <c r="D1325" s="180"/>
      <c r="E1325" s="180"/>
      <c r="F1325" s="180"/>
      <c r="G1325" s="180">
        <f>SUM(C1325:F1325)</f>
      </c>
      <c r="H1325" s="182">
        <v>5500</v>
      </c>
      <c r="I1325" s="125">
        <f>G1325*H1325</f>
      </c>
      <c r="J1325" s="125">
        <f>I1325*0.1</f>
      </c>
      <c r="K1325" s="125">
        <f>SUM(I1325:J1325)</f>
      </c>
      <c r="L1325" s="175"/>
      <c r="M1325" s="87"/>
      <c r="N1325" s="87"/>
      <c r="O1325" s="87"/>
      <c r="P1325" s="87"/>
      <c r="Q1325" s="87"/>
      <c r="R1325" s="87"/>
      <c r="S1325" s="87"/>
      <c r="T1325" s="87"/>
    </row>
    <row x14ac:dyDescent="0.25" r="1326" customHeight="1" ht="17.25">
      <c r="A1326" s="178">
        <f>A1325</f>
        <v>25569.375</v>
      </c>
      <c r="B1326" s="186" t="s">
        <v>37</v>
      </c>
      <c r="C1326" s="180"/>
      <c r="D1326" s="180"/>
      <c r="E1326" s="180"/>
      <c r="F1326" s="180"/>
      <c r="G1326" s="180">
        <f>SUM(C1326:F1326)</f>
      </c>
      <c r="H1326" s="182">
        <v>6500</v>
      </c>
      <c r="I1326" s="125">
        <f>G1326*H1326</f>
      </c>
      <c r="J1326" s="125">
        <f>I1326*0.1</f>
      </c>
      <c r="K1326" s="125">
        <f>SUM(I1326:J1326)</f>
      </c>
      <c r="L1326" s="175"/>
      <c r="M1326" s="87"/>
      <c r="N1326" s="87"/>
      <c r="O1326" s="87"/>
      <c r="P1326" s="87"/>
      <c r="Q1326" s="87"/>
      <c r="R1326" s="87"/>
      <c r="S1326" s="87"/>
      <c r="T1326" s="87"/>
    </row>
    <row x14ac:dyDescent="0.25" r="1327" customHeight="1" ht="17.25">
      <c r="A1327" s="178">
        <f>A1326</f>
        <v>25569.375</v>
      </c>
      <c r="B1327" s="186" t="s">
        <v>64</v>
      </c>
      <c r="C1327" s="180"/>
      <c r="D1327" s="180"/>
      <c r="E1327" s="180"/>
      <c r="F1327" s="180"/>
      <c r="G1327" s="180">
        <f>SUM(C1327:F1327)</f>
      </c>
      <c r="H1327" s="182">
        <v>5500</v>
      </c>
      <c r="I1327" s="125">
        <f>G1327*H1327</f>
      </c>
      <c r="J1327" s="125">
        <f>I1327*0.1</f>
      </c>
      <c r="K1327" s="125">
        <f>SUM(I1327:J1327)</f>
      </c>
      <c r="L1327" s="175"/>
      <c r="M1327" s="87"/>
      <c r="N1327" s="87"/>
      <c r="O1327" s="87"/>
      <c r="P1327" s="87"/>
      <c r="Q1327" s="87"/>
      <c r="R1327" s="87"/>
      <c r="S1327" s="87"/>
      <c r="T1327" s="87"/>
    </row>
    <row x14ac:dyDescent="0.25" r="1328" customHeight="1" ht="17.25">
      <c r="A1328" s="178">
        <f>A1327</f>
        <v>25569.375</v>
      </c>
      <c r="B1328" s="179" t="s">
        <v>25</v>
      </c>
      <c r="C1328" s="180"/>
      <c r="D1328" s="180"/>
      <c r="E1328" s="180"/>
      <c r="F1328" s="180"/>
      <c r="G1328" s="180">
        <f>SUM(C1328:F1328)</f>
      </c>
      <c r="H1328" s="182">
        <v>6000</v>
      </c>
      <c r="I1328" s="125">
        <f>G1328*H1328</f>
      </c>
      <c r="J1328" s="125">
        <f>I1328*0.1</f>
      </c>
      <c r="K1328" s="125">
        <f>SUM(I1328:J1328)</f>
      </c>
      <c r="L1328" s="175"/>
      <c r="M1328" s="87"/>
      <c r="N1328" s="87"/>
      <c r="O1328" s="87"/>
      <c r="P1328" s="87"/>
      <c r="Q1328" s="87"/>
      <c r="R1328" s="87"/>
      <c r="S1328" s="87"/>
      <c r="T1328" s="87"/>
    </row>
    <row x14ac:dyDescent="0.25" r="1329" customHeight="1" ht="17.25">
      <c r="A1329" s="178">
        <f>A1328</f>
        <v>25569.375</v>
      </c>
      <c r="B1329" s="186" t="s">
        <v>76</v>
      </c>
      <c r="C1329" s="188"/>
      <c r="D1329" s="180"/>
      <c r="E1329" s="180"/>
      <c r="F1329" s="180"/>
      <c r="G1329" s="180">
        <f>SUM(C1329:F1329)</f>
      </c>
      <c r="H1329" s="125">
        <v>6000</v>
      </c>
      <c r="I1329" s="125">
        <f>G1329*H1329</f>
      </c>
      <c r="J1329" s="125">
        <f>I1329*0.1</f>
      </c>
      <c r="K1329" s="125">
        <f>SUM(I1329:J1329)</f>
      </c>
      <c r="L1329" s="175"/>
      <c r="M1329" s="87"/>
      <c r="N1329" s="87"/>
      <c r="O1329" s="87"/>
      <c r="P1329" s="87"/>
      <c r="Q1329" s="87"/>
      <c r="R1329" s="87"/>
      <c r="S1329" s="87"/>
      <c r="T1329" s="87"/>
    </row>
    <row x14ac:dyDescent="0.25" r="1330" customHeight="1" ht="17.25">
      <c r="A1330" s="178">
        <f>A1329</f>
        <v>25569.375</v>
      </c>
      <c r="B1330" s="186" t="s">
        <v>149</v>
      </c>
      <c r="C1330" s="180"/>
      <c r="D1330" s="180"/>
      <c r="E1330" s="180"/>
      <c r="F1330" s="180"/>
      <c r="G1330" s="180">
        <f>SUM(C1330:F1330)</f>
      </c>
      <c r="H1330" s="125">
        <v>6000</v>
      </c>
      <c r="I1330" s="125">
        <f>G1330*H1330</f>
      </c>
      <c r="J1330" s="125">
        <f>I1330*0.1</f>
      </c>
      <c r="K1330" s="125">
        <f>SUM(I1330:J1330)</f>
      </c>
      <c r="L1330" s="175"/>
      <c r="M1330" s="87"/>
      <c r="N1330" s="87"/>
      <c r="O1330" s="87"/>
      <c r="P1330" s="87"/>
      <c r="Q1330" s="87"/>
      <c r="R1330" s="87"/>
      <c r="S1330" s="87"/>
      <c r="T1330" s="87"/>
    </row>
    <row x14ac:dyDescent="0.25" r="1331" customHeight="1" ht="17.25">
      <c r="A1331" s="178">
        <f>A1330</f>
        <v>25569.375</v>
      </c>
      <c r="B1331" s="186" t="s">
        <v>43</v>
      </c>
      <c r="C1331" s="180"/>
      <c r="D1331" s="180"/>
      <c r="E1331" s="180"/>
      <c r="F1331" s="180"/>
      <c r="G1331" s="180">
        <f>SUM(C1331:F1331)</f>
      </c>
      <c r="H1331" s="125">
        <v>6000</v>
      </c>
      <c r="I1331" s="125">
        <f>G1331*H1331</f>
      </c>
      <c r="J1331" s="125">
        <f>I1331*0.1</f>
      </c>
      <c r="K1331" s="125">
        <f>SUM(I1331:J1331)</f>
      </c>
      <c r="L1331" s="175"/>
      <c r="M1331" s="87"/>
      <c r="N1331" s="87"/>
      <c r="O1331" s="87"/>
      <c r="P1331" s="87"/>
      <c r="Q1331" s="87"/>
      <c r="R1331" s="87"/>
      <c r="S1331" s="87"/>
      <c r="T1331" s="87"/>
    </row>
    <row x14ac:dyDescent="0.25" r="1332" customHeight="1" ht="17.25">
      <c r="A1332" s="178">
        <f>A1331</f>
        <v>25569.375</v>
      </c>
      <c r="B1332" s="186" t="s">
        <v>18</v>
      </c>
      <c r="C1332" s="180"/>
      <c r="D1332" s="180"/>
      <c r="E1332" s="180"/>
      <c r="F1332" s="180"/>
      <c r="G1332" s="180">
        <f>SUM(C1332:F1332)</f>
      </c>
      <c r="H1332" s="125">
        <v>6000</v>
      </c>
      <c r="I1332" s="125">
        <f>G1332*H1332</f>
      </c>
      <c r="J1332" s="125">
        <f>I1332*0.1</f>
      </c>
      <c r="K1332" s="125">
        <f>SUM(I1332:J1332)</f>
      </c>
      <c r="L1332" s="175"/>
      <c r="M1332" s="87"/>
      <c r="N1332" s="87"/>
      <c r="O1332" s="87"/>
      <c r="P1332" s="87"/>
      <c r="Q1332" s="87"/>
      <c r="R1332" s="87"/>
      <c r="S1332" s="87"/>
      <c r="T1332" s="87"/>
    </row>
    <row x14ac:dyDescent="0.25" r="1333" customHeight="1" ht="17.25">
      <c r="A1333" s="178">
        <f>A1332</f>
        <v>25569.375</v>
      </c>
      <c r="B1333" s="186" t="s">
        <v>82</v>
      </c>
      <c r="C1333" s="188"/>
      <c r="D1333" s="180"/>
      <c r="E1333" s="180"/>
      <c r="F1333" s="180"/>
      <c r="G1333" s="180">
        <f>SUM(C1333:F1333)</f>
      </c>
      <c r="H1333" s="125">
        <v>5000</v>
      </c>
      <c r="I1333" s="125">
        <f>G1333*H1333</f>
      </c>
      <c r="J1333" s="125">
        <f>I1333*0.1</f>
      </c>
      <c r="K1333" s="125">
        <f>SUM(I1333:J1333)</f>
      </c>
      <c r="L1333" s="175"/>
      <c r="M1333" s="87"/>
      <c r="N1333" s="87"/>
      <c r="O1333" s="87"/>
      <c r="P1333" s="87"/>
      <c r="Q1333" s="87"/>
      <c r="R1333" s="87"/>
      <c r="S1333" s="87"/>
      <c r="T1333" s="87"/>
    </row>
    <row x14ac:dyDescent="0.25" r="1334" customHeight="1" ht="17.25">
      <c r="A1334" s="178">
        <f>A1333</f>
        <v>25569.375</v>
      </c>
      <c r="B1334" s="186" t="s">
        <v>151</v>
      </c>
      <c r="C1334" s="180"/>
      <c r="D1334" s="180"/>
      <c r="E1334" s="180"/>
      <c r="F1334" s="180"/>
      <c r="G1334" s="180">
        <f>SUM(C1334:F1334)</f>
      </c>
      <c r="H1334" s="125">
        <v>5000</v>
      </c>
      <c r="I1334" s="125">
        <f>G1334*H1334</f>
      </c>
      <c r="J1334" s="125">
        <f>I1334*0.1</f>
      </c>
      <c r="K1334" s="125">
        <f>SUM(I1334:J1334)</f>
      </c>
      <c r="L1334" s="175"/>
      <c r="M1334" s="87"/>
      <c r="N1334" s="87"/>
      <c r="O1334" s="87"/>
      <c r="P1334" s="87"/>
      <c r="Q1334" s="87"/>
      <c r="R1334" s="87"/>
      <c r="S1334" s="87"/>
      <c r="T1334" s="87"/>
    </row>
    <row x14ac:dyDescent="0.25" r="1335" customHeight="1" ht="17.25">
      <c r="A1335" s="178">
        <f>A1334</f>
        <v>25569.375</v>
      </c>
      <c r="B1335" s="186" t="s">
        <v>23</v>
      </c>
      <c r="C1335" s="180"/>
      <c r="D1335" s="180"/>
      <c r="E1335" s="180"/>
      <c r="F1335" s="180"/>
      <c r="G1335" s="180">
        <f>SUM(C1335:F1335)</f>
      </c>
      <c r="H1335" s="125">
        <v>6000</v>
      </c>
      <c r="I1335" s="125">
        <f>G1335*H1335</f>
      </c>
      <c r="J1335" s="125">
        <f>I1335*0.1</f>
      </c>
      <c r="K1335" s="125">
        <f>SUM(I1335:J1335)</f>
      </c>
      <c r="L1335" s="175"/>
      <c r="M1335" s="87"/>
      <c r="N1335" s="87"/>
      <c r="O1335" s="87"/>
      <c r="P1335" s="87"/>
      <c r="Q1335" s="87"/>
      <c r="R1335" s="87"/>
      <c r="S1335" s="87"/>
      <c r="T1335" s="87"/>
    </row>
    <row x14ac:dyDescent="0.25" r="1336" customHeight="1" ht="17.25">
      <c r="A1336" s="178">
        <f>A1335</f>
        <v>25569.375</v>
      </c>
      <c r="B1336" s="186" t="s">
        <v>40</v>
      </c>
      <c r="C1336" s="180"/>
      <c r="D1336" s="180"/>
      <c r="E1336" s="180"/>
      <c r="F1336" s="180"/>
      <c r="G1336" s="180">
        <f>SUM(C1336:F1336)</f>
      </c>
      <c r="H1336" s="125">
        <v>6500</v>
      </c>
      <c r="I1336" s="125">
        <f>G1336*H1336</f>
      </c>
      <c r="J1336" s="125">
        <f>I1336*0.1</f>
      </c>
      <c r="K1336" s="125">
        <f>SUM(I1336:J1336)</f>
      </c>
      <c r="L1336" s="175"/>
      <c r="M1336" s="87"/>
      <c r="N1336" s="87"/>
      <c r="O1336" s="87"/>
      <c r="P1336" s="87"/>
      <c r="Q1336" s="87"/>
      <c r="R1336" s="87"/>
      <c r="S1336" s="87"/>
      <c r="T1336" s="87"/>
    </row>
    <row x14ac:dyDescent="0.25" r="1337" customHeight="1" ht="17.25">
      <c r="A1337" s="178">
        <f>A1336</f>
        <v>25569.375</v>
      </c>
      <c r="B1337" s="186" t="s">
        <v>86</v>
      </c>
      <c r="C1337" s="180"/>
      <c r="D1337" s="180"/>
      <c r="E1337" s="180"/>
      <c r="F1337" s="180"/>
      <c r="G1337" s="180">
        <f>SUM(C1337:F1337)</f>
      </c>
      <c r="H1337" s="125">
        <v>6000</v>
      </c>
      <c r="I1337" s="125">
        <f>G1337*H1337</f>
      </c>
      <c r="J1337" s="125">
        <f>I1337*0.1</f>
      </c>
      <c r="K1337" s="125">
        <f>SUM(I1337:J1337)</f>
      </c>
      <c r="L1337" s="175"/>
      <c r="M1337" s="87"/>
      <c r="N1337" s="87"/>
      <c r="O1337" s="87"/>
      <c r="P1337" s="87"/>
      <c r="Q1337" s="87"/>
      <c r="R1337" s="87"/>
      <c r="S1337" s="87"/>
      <c r="T1337" s="87"/>
    </row>
    <row x14ac:dyDescent="0.25" r="1338" customHeight="1" ht="17.25">
      <c r="A1338" s="178">
        <f>A1337</f>
        <v>25569.375</v>
      </c>
      <c r="B1338" s="186" t="s">
        <v>152</v>
      </c>
      <c r="C1338" s="180"/>
      <c r="D1338" s="180"/>
      <c r="E1338" s="180"/>
      <c r="F1338" s="180"/>
      <c r="G1338" s="180">
        <f>SUM(C1338:F1338)</f>
      </c>
      <c r="H1338" s="125">
        <v>6000</v>
      </c>
      <c r="I1338" s="125">
        <f>G1338*H1338</f>
      </c>
      <c r="J1338" s="125">
        <f>I1338*0.1</f>
      </c>
      <c r="K1338" s="125">
        <f>SUM(I1338:J1338)</f>
      </c>
      <c r="L1338" s="175"/>
      <c r="M1338" s="87"/>
      <c r="N1338" s="87"/>
      <c r="O1338" s="87"/>
      <c r="P1338" s="87"/>
      <c r="Q1338" s="87"/>
      <c r="R1338" s="87"/>
      <c r="S1338" s="87"/>
      <c r="T1338" s="87"/>
    </row>
    <row x14ac:dyDescent="0.25" r="1339" customHeight="1" ht="17.25">
      <c r="A1339" s="178">
        <f>A1338</f>
        <v>25569.375</v>
      </c>
      <c r="B1339" s="186" t="s">
        <v>153</v>
      </c>
      <c r="C1339" s="180"/>
      <c r="D1339" s="180"/>
      <c r="E1339" s="180"/>
      <c r="F1339" s="180"/>
      <c r="G1339" s="180">
        <f>SUM(C1339:F1339)</f>
      </c>
      <c r="H1339" s="125">
        <v>6000</v>
      </c>
      <c r="I1339" s="125">
        <f>G1339*H1339</f>
      </c>
      <c r="J1339" s="125">
        <f>I1339*0.1</f>
      </c>
      <c r="K1339" s="125">
        <f>SUM(I1339:J1339)</f>
      </c>
      <c r="L1339" s="175"/>
      <c r="M1339" s="87"/>
      <c r="N1339" s="87"/>
      <c r="O1339" s="87"/>
      <c r="P1339" s="87"/>
      <c r="Q1339" s="87"/>
      <c r="R1339" s="87"/>
      <c r="S1339" s="87"/>
      <c r="T1339" s="87"/>
    </row>
    <row x14ac:dyDescent="0.25" r="1340" customHeight="1" ht="17.25">
      <c r="A1340" s="178">
        <f>A1339</f>
        <v>25569.375</v>
      </c>
      <c r="B1340" s="186" t="s">
        <v>46</v>
      </c>
      <c r="C1340" s="180"/>
      <c r="D1340" s="180"/>
      <c r="E1340" s="180"/>
      <c r="F1340" s="180"/>
      <c r="G1340" s="180">
        <f>SUM(C1340:F1340)</f>
      </c>
      <c r="H1340" s="125">
        <v>5500</v>
      </c>
      <c r="I1340" s="125">
        <f>G1340*H1340</f>
      </c>
      <c r="J1340" s="125">
        <f>I1340*0.1</f>
      </c>
      <c r="K1340" s="125">
        <f>SUM(I1340:J1340)</f>
      </c>
      <c r="L1340" s="175"/>
      <c r="M1340" s="87"/>
      <c r="N1340" s="87"/>
      <c r="O1340" s="87"/>
      <c r="P1340" s="87"/>
      <c r="Q1340" s="87"/>
      <c r="R1340" s="87"/>
      <c r="S1340" s="87"/>
      <c r="T1340" s="87"/>
    </row>
    <row x14ac:dyDescent="0.25" r="1341" customHeight="1" ht="17.25">
      <c r="A1341" s="178">
        <f>A1340</f>
        <v>25569.375</v>
      </c>
      <c r="B1341" s="186" t="s">
        <v>154</v>
      </c>
      <c r="C1341" s="180"/>
      <c r="D1341" s="180"/>
      <c r="E1341" s="180"/>
      <c r="F1341" s="180"/>
      <c r="G1341" s="180">
        <f>SUM(C1341:F1341)</f>
      </c>
      <c r="H1341" s="125">
        <v>6500</v>
      </c>
      <c r="I1341" s="125">
        <f>G1341*H1341</f>
      </c>
      <c r="J1341" s="125">
        <f>I1341*0.1</f>
      </c>
      <c r="K1341" s="125">
        <f>SUM(I1341:J1341)</f>
      </c>
      <c r="L1341" s="175"/>
      <c r="M1341" s="87"/>
      <c r="N1341" s="87"/>
      <c r="O1341" s="87"/>
      <c r="P1341" s="87"/>
      <c r="Q1341" s="87"/>
      <c r="R1341" s="87"/>
      <c r="S1341" s="87"/>
      <c r="T1341" s="87"/>
    </row>
    <row x14ac:dyDescent="0.25" r="1342" customHeight="1" ht="17.25">
      <c r="A1342" s="178">
        <f>A1341</f>
        <v>25569.375</v>
      </c>
      <c r="B1342" s="186"/>
      <c r="C1342" s="180"/>
      <c r="D1342" s="180"/>
      <c r="E1342" s="180"/>
      <c r="F1342" s="180"/>
      <c r="G1342" s="180">
        <f>SUM(C1342:F1342)</f>
      </c>
      <c r="H1342" s="125"/>
      <c r="I1342" s="125">
        <f>G1342*H1342</f>
      </c>
      <c r="J1342" s="125">
        <f>I1342*0.1</f>
      </c>
      <c r="K1342" s="125">
        <f>SUM(I1342:J1342)</f>
      </c>
      <c r="L1342" s="175"/>
      <c r="M1342" s="87"/>
      <c r="N1342" s="87"/>
      <c r="O1342" s="87"/>
      <c r="P1342" s="87"/>
      <c r="Q1342" s="87"/>
      <c r="R1342" s="87"/>
      <c r="S1342" s="87"/>
      <c r="T1342" s="87"/>
    </row>
    <row x14ac:dyDescent="0.25" r="1343" customHeight="1" ht="17.25">
      <c r="A1343" s="178">
        <f>A1342</f>
        <v>25569.375</v>
      </c>
      <c r="B1343" s="179"/>
      <c r="C1343" s="180"/>
      <c r="D1343" s="180"/>
      <c r="E1343" s="180"/>
      <c r="F1343" s="180"/>
      <c r="G1343" s="180">
        <f>SUM(C1343:F1343)</f>
      </c>
      <c r="H1343" s="125"/>
      <c r="I1343" s="125">
        <f>G1343*H1343</f>
      </c>
      <c r="J1343" s="125">
        <f>I1343*0.1</f>
      </c>
      <c r="K1343" s="125">
        <f>SUM(I1343:J1343)</f>
      </c>
      <c r="L1343" s="175"/>
      <c r="M1343" s="87"/>
      <c r="N1343" s="87"/>
      <c r="O1343" s="87"/>
      <c r="P1343" s="87"/>
      <c r="Q1343" s="87"/>
      <c r="R1343" s="87"/>
      <c r="S1343" s="87"/>
      <c r="T1343" s="87"/>
    </row>
    <row x14ac:dyDescent="0.25" r="1344" customHeight="1" ht="17.25">
      <c r="A1344" s="189">
        <f>A1343</f>
        <v>25569.375</v>
      </c>
      <c r="B1344" s="190" t="s">
        <v>155</v>
      </c>
      <c r="C1344" s="191">
        <f>SUM(C1301:C1343)</f>
      </c>
      <c r="D1344" s="191">
        <f>SUM(D1301:D1343)</f>
      </c>
      <c r="E1344" s="191">
        <f>SUM(E1301:E1343)</f>
      </c>
      <c r="F1344" s="191">
        <f>SUM(F1301:F1343)</f>
      </c>
      <c r="G1344" s="191">
        <f>SUM(G1301:G1343)</f>
      </c>
      <c r="H1344" s="191"/>
      <c r="I1344" s="191">
        <f>SUM(I1301:I1343)</f>
      </c>
      <c r="J1344" s="191">
        <f>I1344*0.1</f>
      </c>
      <c r="K1344" s="191">
        <f>SUM(K1301:K1343)</f>
      </c>
      <c r="L1344" s="175"/>
      <c r="M1344" s="87"/>
      <c r="N1344" s="87"/>
      <c r="O1344" s="87"/>
      <c r="P1344" s="87"/>
      <c r="Q1344" s="87"/>
      <c r="R1344" s="87"/>
      <c r="S1344" s="87"/>
      <c r="T1344" s="87"/>
    </row>
    <row x14ac:dyDescent="0.25" r="1345" customHeight="1" ht="17.25">
      <c r="A1345" s="178">
        <f>A1344</f>
        <v>25569.375</v>
      </c>
      <c r="B1345" s="186" t="s">
        <v>113</v>
      </c>
      <c r="C1345" s="180"/>
      <c r="D1345" s="180"/>
      <c r="E1345" s="180"/>
      <c r="F1345" s="180"/>
      <c r="G1345" s="180">
        <f>SUM(C1345:F1345)</f>
      </c>
      <c r="H1345" s="125">
        <v>6500</v>
      </c>
      <c r="I1345" s="125">
        <f>G1345*H1345</f>
      </c>
      <c r="J1345" s="185"/>
      <c r="K1345" s="125">
        <f>SUM(I1345:J1345)</f>
      </c>
      <c r="L1345" s="175"/>
      <c r="M1345" s="87"/>
      <c r="N1345" s="87"/>
      <c r="O1345" s="87"/>
      <c r="P1345" s="87"/>
      <c r="Q1345" s="87"/>
      <c r="R1345" s="87"/>
      <c r="S1345" s="87"/>
      <c r="T1345" s="87"/>
    </row>
    <row x14ac:dyDescent="0.25" r="1346" customHeight="1" ht="17.25">
      <c r="A1346" s="178">
        <f>A1345</f>
        <v>25569.375</v>
      </c>
      <c r="B1346" s="186" t="s">
        <v>156</v>
      </c>
      <c r="C1346" s="180"/>
      <c r="D1346" s="180"/>
      <c r="E1346" s="180"/>
      <c r="F1346" s="180"/>
      <c r="G1346" s="180">
        <f>SUM(C1346:F1346)</f>
      </c>
      <c r="H1346" s="125">
        <v>6500</v>
      </c>
      <c r="I1346" s="125">
        <f>G1346*H1346</f>
      </c>
      <c r="J1346" s="185"/>
      <c r="K1346" s="125">
        <f>SUM(I1346:J1346)</f>
      </c>
      <c r="L1346" s="175"/>
      <c r="M1346" s="87"/>
      <c r="N1346" s="87"/>
      <c r="O1346" s="87"/>
      <c r="P1346" s="87"/>
      <c r="Q1346" s="87"/>
      <c r="R1346" s="87"/>
      <c r="S1346" s="87"/>
      <c r="T1346" s="87"/>
    </row>
    <row x14ac:dyDescent="0.25" r="1347" customHeight="1" ht="17.25">
      <c r="A1347" s="178">
        <f>A1346</f>
        <v>25569.375</v>
      </c>
      <c r="B1347" s="186" t="s">
        <v>112</v>
      </c>
      <c r="C1347" s="180"/>
      <c r="D1347" s="180"/>
      <c r="E1347" s="180"/>
      <c r="F1347" s="180"/>
      <c r="G1347" s="180">
        <f>SUM(C1347:F1347)</f>
      </c>
      <c r="H1347" s="125">
        <v>6900</v>
      </c>
      <c r="I1347" s="125">
        <f>G1347*H1347</f>
      </c>
      <c r="J1347" s="185"/>
      <c r="K1347" s="125">
        <f>SUM(I1347:J1347)</f>
      </c>
      <c r="L1347" s="175"/>
      <c r="M1347" s="87"/>
      <c r="N1347" s="87"/>
      <c r="O1347" s="87"/>
      <c r="P1347" s="87"/>
      <c r="Q1347" s="87"/>
      <c r="R1347" s="87"/>
      <c r="S1347" s="87"/>
      <c r="T1347" s="87"/>
    </row>
    <row x14ac:dyDescent="0.25" r="1348" customHeight="1" ht="17.25">
      <c r="A1348" s="178">
        <f>A1347</f>
        <v>25569.375</v>
      </c>
      <c r="B1348" s="179"/>
      <c r="C1348" s="180"/>
      <c r="D1348" s="180"/>
      <c r="E1348" s="180"/>
      <c r="F1348" s="180"/>
      <c r="G1348" s="180">
        <f>SUM(C1348:F1348)</f>
      </c>
      <c r="H1348" s="125"/>
      <c r="I1348" s="125">
        <f>G1348*H1348</f>
      </c>
      <c r="J1348" s="185"/>
      <c r="K1348" s="125">
        <f>SUM(I1348:J1348)</f>
      </c>
      <c r="L1348" s="175"/>
      <c r="M1348" s="87"/>
      <c r="N1348" s="87"/>
      <c r="O1348" s="87"/>
      <c r="P1348" s="87"/>
      <c r="Q1348" s="87"/>
      <c r="R1348" s="87"/>
      <c r="S1348" s="87"/>
      <c r="T1348" s="87"/>
    </row>
    <row x14ac:dyDescent="0.25" r="1349" customHeight="1" ht="17.25">
      <c r="A1349" s="178">
        <f>A1348</f>
        <v>25569.375</v>
      </c>
      <c r="B1349" s="179"/>
      <c r="C1349" s="180"/>
      <c r="D1349" s="180"/>
      <c r="E1349" s="180"/>
      <c r="F1349" s="180"/>
      <c r="G1349" s="180">
        <f>SUM(C1349:F1349)</f>
      </c>
      <c r="H1349" s="125"/>
      <c r="I1349" s="125">
        <f>G1349*H1349</f>
      </c>
      <c r="J1349" s="185"/>
      <c r="K1349" s="125">
        <f>SUM(I1349:J1349)</f>
      </c>
      <c r="L1349" s="175"/>
      <c r="M1349" s="87"/>
      <c r="N1349" s="87"/>
      <c r="O1349" s="87"/>
      <c r="P1349" s="87"/>
      <c r="Q1349" s="87"/>
      <c r="R1349" s="87"/>
      <c r="S1349" s="87"/>
      <c r="T1349" s="87"/>
    </row>
    <row x14ac:dyDescent="0.25" r="1350" customHeight="1" ht="17.25">
      <c r="A1350" s="178">
        <f>A1349</f>
        <v>25569.375</v>
      </c>
      <c r="B1350" s="179"/>
      <c r="C1350" s="180"/>
      <c r="D1350" s="180"/>
      <c r="E1350" s="180"/>
      <c r="F1350" s="180"/>
      <c r="G1350" s="180">
        <f>SUM(C1350:F1350)</f>
      </c>
      <c r="H1350" s="125"/>
      <c r="I1350" s="125">
        <f>G1350*H1350</f>
      </c>
      <c r="J1350" s="185"/>
      <c r="K1350" s="125">
        <f>SUM(I1350:J1350)</f>
      </c>
      <c r="L1350" s="175"/>
      <c r="M1350" s="87"/>
      <c r="N1350" s="87"/>
      <c r="O1350" s="87"/>
      <c r="P1350" s="87"/>
      <c r="Q1350" s="87"/>
      <c r="R1350" s="87"/>
      <c r="S1350" s="87"/>
      <c r="T1350" s="87"/>
    </row>
    <row x14ac:dyDescent="0.25" r="1351" customHeight="1" ht="17.25">
      <c r="A1351" s="178">
        <f>A1350</f>
        <v>25569.375</v>
      </c>
      <c r="B1351" s="179"/>
      <c r="C1351" s="180"/>
      <c r="D1351" s="180"/>
      <c r="E1351" s="180"/>
      <c r="F1351" s="180"/>
      <c r="G1351" s="180">
        <f>SUM(C1351:F1351)</f>
      </c>
      <c r="H1351" s="125"/>
      <c r="I1351" s="125">
        <f>G1351*H1351</f>
      </c>
      <c r="J1351" s="185"/>
      <c r="K1351" s="125">
        <f>SUM(I1351:J1351)</f>
      </c>
      <c r="L1351" s="175"/>
      <c r="M1351" s="87"/>
      <c r="N1351" s="87"/>
      <c r="O1351" s="87"/>
      <c r="P1351" s="87"/>
      <c r="Q1351" s="87"/>
      <c r="R1351" s="87"/>
      <c r="S1351" s="87"/>
      <c r="T1351" s="87"/>
    </row>
    <row x14ac:dyDescent="0.25" r="1352" customHeight="1" ht="17.25">
      <c r="A1352" s="178">
        <f>A1351</f>
        <v>25569.375</v>
      </c>
      <c r="B1352" s="179"/>
      <c r="C1352" s="180"/>
      <c r="D1352" s="180"/>
      <c r="E1352" s="180"/>
      <c r="F1352" s="180"/>
      <c r="G1352" s="180">
        <f>SUM(C1352:F1352)</f>
      </c>
      <c r="H1352" s="125"/>
      <c r="I1352" s="125">
        <f>G1352*H1352</f>
      </c>
      <c r="J1352" s="185"/>
      <c r="K1352" s="125">
        <f>SUM(I1352:J1352)</f>
      </c>
      <c r="L1352" s="175"/>
      <c r="M1352" s="87"/>
      <c r="N1352" s="87"/>
      <c r="O1352" s="87"/>
      <c r="P1352" s="87"/>
      <c r="Q1352" s="87"/>
      <c r="R1352" s="87"/>
      <c r="S1352" s="87"/>
      <c r="T1352" s="87"/>
    </row>
    <row x14ac:dyDescent="0.25" r="1353" customHeight="1" ht="17.25">
      <c r="A1353" s="189">
        <f>A1352</f>
        <v>25569.375</v>
      </c>
      <c r="B1353" s="190" t="s">
        <v>157</v>
      </c>
      <c r="C1353" s="191">
        <f>SUM(C1345:C1352)</f>
      </c>
      <c r="D1353" s="191">
        <f>SUM(D1345:D1352)</f>
      </c>
      <c r="E1353" s="191">
        <f>SUM(E1345:E1352)</f>
      </c>
      <c r="F1353" s="191">
        <f>SUM(F1345:F1352)</f>
      </c>
      <c r="G1353" s="191">
        <f>SUM(G1345:G1352)</f>
      </c>
      <c r="H1353" s="191"/>
      <c r="I1353" s="191">
        <f>SUM(I1345:I1352)</f>
      </c>
      <c r="J1353" s="191">
        <f>SUM(J1345:J1352)</f>
      </c>
      <c r="K1353" s="191">
        <f>SUM(K1345:K1352)</f>
      </c>
      <c r="L1353" s="175"/>
      <c r="M1353" s="87"/>
      <c r="N1353" s="87"/>
      <c r="O1353" s="87"/>
      <c r="P1353" s="87"/>
      <c r="Q1353" s="87"/>
      <c r="R1353" s="87"/>
      <c r="S1353" s="87"/>
      <c r="T1353" s="87"/>
    </row>
    <row x14ac:dyDescent="0.25" r="1354" customHeight="1" ht="17.25" hidden="1">
      <c r="A1354" s="172" t="s">
        <v>128</v>
      </c>
      <c r="B1354" s="173" t="s">
        <v>2</v>
      </c>
      <c r="C1354" s="174" t="s">
        <v>129</v>
      </c>
      <c r="D1354" s="174" t="s">
        <v>130</v>
      </c>
      <c r="E1354" s="174" t="s">
        <v>131</v>
      </c>
      <c r="F1354" s="174" t="s">
        <v>132</v>
      </c>
      <c r="G1354" s="174" t="s">
        <v>133</v>
      </c>
      <c r="H1354" s="174" t="s">
        <v>7</v>
      </c>
      <c r="I1354" s="174" t="s">
        <v>134</v>
      </c>
      <c r="J1354" s="174" t="s">
        <v>90</v>
      </c>
      <c r="K1354" s="174" t="s">
        <v>135</v>
      </c>
      <c r="L1354" s="175"/>
      <c r="M1354" s="87"/>
      <c r="N1354" s="87"/>
      <c r="O1354" s="87"/>
      <c r="P1354" s="87"/>
      <c r="Q1354" s="87"/>
      <c r="R1354" s="87"/>
      <c r="S1354" s="87"/>
      <c r="T1354" s="87"/>
    </row>
    <row x14ac:dyDescent="0.25" r="1355" customHeight="1" ht="17.25">
      <c r="A1355" s="178">
        <f>A1353+1</f>
        <v>25569.375</v>
      </c>
      <c r="B1355" s="179" t="s">
        <v>137</v>
      </c>
      <c r="C1355" s="180"/>
      <c r="D1355" s="181"/>
      <c r="E1355" s="180"/>
      <c r="F1355" s="180"/>
      <c r="G1355" s="180">
        <f>SUM(C1355:F1355)</f>
      </c>
      <c r="H1355" s="182">
        <v>4500</v>
      </c>
      <c r="I1355" s="125">
        <f>G1355*H1355</f>
      </c>
      <c r="J1355" s="125">
        <f>I1355*0.1</f>
      </c>
      <c r="K1355" s="125">
        <f>SUM(I1355:J1355)</f>
      </c>
      <c r="L1355" s="175"/>
      <c r="M1355" s="87"/>
      <c r="N1355" s="87"/>
      <c r="O1355" s="87"/>
      <c r="P1355" s="87"/>
      <c r="Q1355" s="87"/>
      <c r="R1355" s="87"/>
      <c r="S1355" s="87"/>
      <c r="T1355" s="87"/>
    </row>
    <row x14ac:dyDescent="0.25" r="1356" customHeight="1" ht="17.25">
      <c r="A1356" s="178">
        <f>A1355</f>
        <v>25569.375</v>
      </c>
      <c r="B1356" s="179" t="s">
        <v>13</v>
      </c>
      <c r="C1356" s="180"/>
      <c r="D1356" s="180"/>
      <c r="E1356" s="180"/>
      <c r="F1356" s="180"/>
      <c r="G1356" s="180">
        <f>SUM(C1356:F1356)</f>
      </c>
      <c r="H1356" s="182">
        <v>6000</v>
      </c>
      <c r="I1356" s="125">
        <f>G1356*H1356</f>
      </c>
      <c r="J1356" s="125">
        <f>I1356*0.1</f>
      </c>
      <c r="K1356" s="125">
        <f>SUM(I1356:J1356)</f>
      </c>
      <c r="L1356" s="175"/>
      <c r="M1356" s="87"/>
      <c r="N1356" s="87"/>
      <c r="O1356" s="87"/>
      <c r="P1356" s="87"/>
      <c r="Q1356" s="87"/>
      <c r="R1356" s="87"/>
      <c r="S1356" s="87"/>
      <c r="T1356" s="87"/>
    </row>
    <row x14ac:dyDescent="0.25" r="1357" customHeight="1" ht="17.25">
      <c r="A1357" s="178">
        <f>A1356</f>
        <v>25569.375</v>
      </c>
      <c r="B1357" s="179" t="s">
        <v>58</v>
      </c>
      <c r="C1357" s="183"/>
      <c r="D1357" s="180"/>
      <c r="E1357" s="180"/>
      <c r="F1357" s="180"/>
      <c r="G1357" s="180">
        <f>SUM(C1357:F1357)</f>
      </c>
      <c r="H1357" s="182">
        <v>5500</v>
      </c>
      <c r="I1357" s="125">
        <f>G1357*H1357</f>
      </c>
      <c r="J1357" s="125">
        <f>I1357*0.1</f>
      </c>
      <c r="K1357" s="125">
        <f>SUM(I1357:J1357)</f>
      </c>
      <c r="L1357" s="175"/>
      <c r="M1357" s="87"/>
      <c r="N1357" s="87"/>
      <c r="O1357" s="87"/>
      <c r="P1357" s="87"/>
      <c r="Q1357" s="87"/>
      <c r="R1357" s="87"/>
      <c r="S1357" s="87"/>
      <c r="T1357" s="87"/>
    </row>
    <row x14ac:dyDescent="0.25" r="1358" customHeight="1" ht="17.25">
      <c r="A1358" s="178">
        <f>A1357</f>
        <v>25569.375</v>
      </c>
      <c r="B1358" s="179" t="s">
        <v>147</v>
      </c>
      <c r="C1358" s="183"/>
      <c r="D1358" s="180"/>
      <c r="E1358" s="180"/>
      <c r="F1358" s="180"/>
      <c r="G1358" s="180">
        <f>SUM(C1358:F1358)</f>
      </c>
      <c r="H1358" s="182">
        <v>5000</v>
      </c>
      <c r="I1358" s="125">
        <f>G1358*H1358</f>
      </c>
      <c r="J1358" s="125">
        <f>I1358*0.1</f>
      </c>
      <c r="K1358" s="125">
        <f>SUM(I1358:J1358)</f>
      </c>
      <c r="L1358" s="175"/>
      <c r="M1358" s="87"/>
      <c r="N1358" s="87"/>
      <c r="O1358" s="87"/>
      <c r="P1358" s="87"/>
      <c r="Q1358" s="87"/>
      <c r="R1358" s="87"/>
      <c r="S1358" s="87"/>
      <c r="T1358" s="87"/>
    </row>
    <row x14ac:dyDescent="0.25" r="1359" customHeight="1" ht="17.25">
      <c r="A1359" s="178">
        <f>A1358</f>
        <v>25569.375</v>
      </c>
      <c r="B1359" s="179" t="s">
        <v>27</v>
      </c>
      <c r="C1359" s="180"/>
      <c r="D1359" s="180"/>
      <c r="E1359" s="180"/>
      <c r="F1359" s="180"/>
      <c r="G1359" s="180">
        <f>SUM(C1359:F1359)</f>
      </c>
      <c r="H1359" s="182">
        <v>5500</v>
      </c>
      <c r="I1359" s="125">
        <f>G1359*H1359</f>
      </c>
      <c r="J1359" s="125">
        <f>I1359*0.1</f>
      </c>
      <c r="K1359" s="125">
        <f>SUM(I1359:J1359)</f>
      </c>
      <c r="L1359" s="175"/>
      <c r="M1359" s="87"/>
      <c r="N1359" s="87"/>
      <c r="O1359" s="87"/>
      <c r="P1359" s="87"/>
      <c r="Q1359" s="87"/>
      <c r="R1359" s="87"/>
      <c r="S1359" s="87"/>
      <c r="T1359" s="87"/>
    </row>
    <row x14ac:dyDescent="0.25" r="1360" customHeight="1" ht="17.25">
      <c r="A1360" s="178">
        <f>A1359</f>
        <v>25569.375</v>
      </c>
      <c r="B1360" s="179" t="s">
        <v>20</v>
      </c>
      <c r="C1360" s="180"/>
      <c r="D1360" s="180"/>
      <c r="E1360" s="180"/>
      <c r="F1360" s="180"/>
      <c r="G1360" s="180">
        <f>SUM(C1360:F1360)</f>
      </c>
      <c r="H1360" s="182">
        <v>5500</v>
      </c>
      <c r="I1360" s="125">
        <f>G1360*H1360</f>
      </c>
      <c r="J1360" s="125">
        <f>I1360*0.1</f>
      </c>
      <c r="K1360" s="125">
        <f>SUM(I1360:J1360)</f>
      </c>
      <c r="L1360" s="175"/>
      <c r="M1360" s="87"/>
      <c r="N1360" s="87"/>
      <c r="O1360" s="87"/>
      <c r="P1360" s="87"/>
      <c r="Q1360" s="87"/>
      <c r="R1360" s="87"/>
      <c r="S1360" s="87"/>
      <c r="T1360" s="87"/>
    </row>
    <row x14ac:dyDescent="0.25" r="1361" customHeight="1" ht="17.25">
      <c r="A1361" s="178">
        <f>A1360</f>
        <v>25569.375</v>
      </c>
      <c r="B1361" s="179" t="s">
        <v>31</v>
      </c>
      <c r="C1361" s="180"/>
      <c r="D1361" s="180"/>
      <c r="E1361" s="180"/>
      <c r="F1361" s="180"/>
      <c r="G1361" s="180">
        <f>SUM(C1361:F1361)</f>
      </c>
      <c r="H1361" s="182">
        <v>6000</v>
      </c>
      <c r="I1361" s="125">
        <f>G1361*H1361</f>
      </c>
      <c r="J1361" s="125">
        <f>I1361*0.1</f>
      </c>
      <c r="K1361" s="125">
        <f>SUM(I1361:J1361)</f>
      </c>
      <c r="L1361" s="175"/>
      <c r="M1361" s="87"/>
      <c r="N1361" s="87"/>
      <c r="O1361" s="87"/>
      <c r="P1361" s="87"/>
      <c r="Q1361" s="87"/>
      <c r="R1361" s="87"/>
      <c r="S1361" s="87"/>
      <c r="T1361" s="87"/>
    </row>
    <row x14ac:dyDescent="0.25" r="1362" customHeight="1" ht="17.25">
      <c r="A1362" s="178">
        <f>A1361</f>
        <v>25569.375</v>
      </c>
      <c r="B1362" s="179" t="s">
        <v>71</v>
      </c>
      <c r="C1362" s="180"/>
      <c r="D1362" s="180"/>
      <c r="E1362" s="180"/>
      <c r="F1362" s="180"/>
      <c r="G1362" s="180">
        <f>SUM(C1362:F1362)</f>
      </c>
      <c r="H1362" s="182">
        <v>6000</v>
      </c>
      <c r="I1362" s="125">
        <f>G1362*H1362</f>
      </c>
      <c r="J1362" s="125">
        <f>I1362*0.1</f>
      </c>
      <c r="K1362" s="125">
        <f>SUM(I1362:J1362)</f>
      </c>
      <c r="L1362" s="175"/>
      <c r="M1362" s="87"/>
      <c r="N1362" s="87"/>
      <c r="O1362" s="87"/>
      <c r="P1362" s="87"/>
      <c r="Q1362" s="87"/>
      <c r="R1362" s="87"/>
      <c r="S1362" s="87"/>
      <c r="T1362" s="87"/>
    </row>
    <row x14ac:dyDescent="0.25" r="1363" customHeight="1" ht="17.25">
      <c r="A1363" s="178">
        <f>A1362</f>
        <v>25569.375</v>
      </c>
      <c r="B1363" s="184" t="s">
        <v>49</v>
      </c>
      <c r="C1363" s="180"/>
      <c r="D1363" s="180"/>
      <c r="E1363" s="180"/>
      <c r="F1363" s="180"/>
      <c r="G1363" s="180">
        <f>SUM(C1363:F1363)</f>
      </c>
      <c r="H1363" s="182">
        <v>6000</v>
      </c>
      <c r="I1363" s="125">
        <f>G1363*H1363</f>
      </c>
      <c r="J1363" s="125">
        <f>I1363*0.1</f>
      </c>
      <c r="K1363" s="125">
        <f>SUM(I1363:J1363)</f>
      </c>
      <c r="L1363" s="175"/>
      <c r="M1363" s="87"/>
      <c r="N1363" s="87"/>
      <c r="O1363" s="87"/>
      <c r="P1363" s="87"/>
      <c r="Q1363" s="87"/>
      <c r="R1363" s="87"/>
      <c r="S1363" s="87"/>
      <c r="T1363" s="87"/>
    </row>
    <row x14ac:dyDescent="0.25" r="1364" customHeight="1" ht="17.25">
      <c r="A1364" s="178">
        <f>A1363</f>
        <v>25569.375</v>
      </c>
      <c r="B1364" s="179" t="s">
        <v>9</v>
      </c>
      <c r="C1364" s="180"/>
      <c r="D1364" s="180"/>
      <c r="E1364" s="180"/>
      <c r="F1364" s="180"/>
      <c r="G1364" s="180">
        <f>SUM(C1364:F1364)</f>
      </c>
      <c r="H1364" s="182">
        <v>6000</v>
      </c>
      <c r="I1364" s="125">
        <f>G1364*H1364</f>
      </c>
      <c r="J1364" s="125">
        <f>I1364*0.1</f>
      </c>
      <c r="K1364" s="125">
        <f>SUM(I1364:J1364)</f>
      </c>
      <c r="L1364" s="175"/>
      <c r="M1364" s="87"/>
      <c r="N1364" s="87"/>
      <c r="O1364" s="87"/>
      <c r="P1364" s="87"/>
      <c r="Q1364" s="87"/>
      <c r="R1364" s="87"/>
      <c r="S1364" s="87"/>
      <c r="T1364" s="87"/>
    </row>
    <row x14ac:dyDescent="0.25" r="1365" customHeight="1" ht="17.25">
      <c r="A1365" s="178">
        <f>A1364</f>
        <v>25569.375</v>
      </c>
      <c r="B1365" s="179" t="s">
        <v>55</v>
      </c>
      <c r="C1365" s="180"/>
      <c r="D1365" s="180"/>
      <c r="E1365" s="180"/>
      <c r="F1365" s="180"/>
      <c r="G1365" s="180">
        <f>SUM(C1365:F1365)</f>
      </c>
      <c r="H1365" s="182">
        <v>6500</v>
      </c>
      <c r="I1365" s="125">
        <f>G1365*H1365</f>
      </c>
      <c r="J1365" s="125">
        <f>I1365*0.1</f>
      </c>
      <c r="K1365" s="125">
        <f>SUM(I1365:J1365)</f>
      </c>
      <c r="L1365" s="175"/>
      <c r="M1365" s="87"/>
      <c r="N1365" s="87"/>
      <c r="O1365" s="87"/>
      <c r="P1365" s="87"/>
      <c r="Q1365" s="87"/>
      <c r="R1365" s="87"/>
      <c r="S1365" s="87"/>
      <c r="T1365" s="87"/>
    </row>
    <row x14ac:dyDescent="0.25" r="1366" customHeight="1" ht="17.25">
      <c r="A1366" s="178">
        <f>A1365</f>
        <v>25569.375</v>
      </c>
      <c r="B1366" s="179" t="s">
        <v>80</v>
      </c>
      <c r="C1366" s="180"/>
      <c r="D1366" s="180"/>
      <c r="E1366" s="180"/>
      <c r="F1366" s="180"/>
      <c r="G1366" s="180">
        <f>SUM(C1366:F1366)</f>
      </c>
      <c r="H1366" s="182">
        <v>6000</v>
      </c>
      <c r="I1366" s="125">
        <f>G1366*H1366</f>
      </c>
      <c r="J1366" s="185"/>
      <c r="K1366" s="125">
        <f>SUM(I1366:J1366)</f>
      </c>
      <c r="L1366" s="175"/>
      <c r="M1366" s="87"/>
      <c r="N1366" s="87"/>
      <c r="O1366" s="87"/>
      <c r="P1366" s="87"/>
      <c r="Q1366" s="87"/>
      <c r="R1366" s="87"/>
      <c r="S1366" s="87"/>
      <c r="T1366" s="87"/>
    </row>
    <row x14ac:dyDescent="0.25" r="1367" customHeight="1" ht="17.25">
      <c r="A1367" s="178">
        <f>A1366</f>
        <v>25569.375</v>
      </c>
      <c r="B1367" s="179" t="s">
        <v>67</v>
      </c>
      <c r="C1367" s="180"/>
      <c r="D1367" s="180"/>
      <c r="E1367" s="180"/>
      <c r="F1367" s="180"/>
      <c r="G1367" s="180">
        <f>SUM(C1367:F1367)</f>
      </c>
      <c r="H1367" s="182">
        <v>5500</v>
      </c>
      <c r="I1367" s="125">
        <f>G1367*H1367</f>
      </c>
      <c r="J1367" s="125">
        <f>I1367*0.1</f>
      </c>
      <c r="K1367" s="125">
        <f>SUM(I1367:J1367)</f>
      </c>
      <c r="L1367" s="175"/>
      <c r="M1367" s="87"/>
      <c r="N1367" s="87"/>
      <c r="O1367" s="87"/>
      <c r="P1367" s="87"/>
      <c r="Q1367" s="87"/>
      <c r="R1367" s="87"/>
      <c r="S1367" s="87"/>
      <c r="T1367" s="87"/>
    </row>
    <row x14ac:dyDescent="0.25" r="1368" customHeight="1" ht="17.25">
      <c r="A1368" s="178">
        <f>A1367</f>
        <v>25569.375</v>
      </c>
      <c r="B1368" s="186" t="s">
        <v>74</v>
      </c>
      <c r="C1368" s="180"/>
      <c r="D1368" s="180"/>
      <c r="E1368" s="180"/>
      <c r="F1368" s="180"/>
      <c r="G1368" s="180">
        <f>SUM(C1368:F1368)</f>
      </c>
      <c r="H1368" s="187">
        <v>5000</v>
      </c>
      <c r="I1368" s="125">
        <f>G1368*H1368</f>
      </c>
      <c r="J1368" s="125">
        <f>I1368*0.1</f>
      </c>
      <c r="K1368" s="125">
        <f>SUM(I1368:J1368)</f>
      </c>
      <c r="L1368" s="175"/>
      <c r="M1368" s="87"/>
      <c r="N1368" s="87"/>
      <c r="O1368" s="87"/>
      <c r="P1368" s="87"/>
      <c r="Q1368" s="87"/>
      <c r="R1368" s="87"/>
      <c r="S1368" s="87"/>
      <c r="T1368" s="87"/>
    </row>
    <row x14ac:dyDescent="0.25" r="1369" customHeight="1" ht="17.25">
      <c r="A1369" s="178">
        <f>A1368</f>
        <v>25569.375</v>
      </c>
      <c r="B1369" s="179" t="s">
        <v>11</v>
      </c>
      <c r="C1369" s="180"/>
      <c r="D1369" s="180"/>
      <c r="E1369" s="180"/>
      <c r="F1369" s="180"/>
      <c r="G1369" s="180">
        <f>SUM(C1369:F1369)</f>
      </c>
      <c r="H1369" s="182">
        <v>6000</v>
      </c>
      <c r="I1369" s="125">
        <f>G1369*H1369</f>
      </c>
      <c r="J1369" s="125">
        <f>I1369*0.1</f>
      </c>
      <c r="K1369" s="125">
        <f>SUM(I1369:J1369)</f>
      </c>
      <c r="L1369" s="175"/>
      <c r="M1369" s="87"/>
      <c r="N1369" s="87"/>
      <c r="O1369" s="87"/>
      <c r="P1369" s="87"/>
      <c r="Q1369" s="87"/>
      <c r="R1369" s="87"/>
      <c r="S1369" s="87"/>
      <c r="T1369" s="87"/>
    </row>
    <row x14ac:dyDescent="0.25" r="1370" customHeight="1" ht="17.25">
      <c r="A1370" s="178">
        <f>A1369</f>
        <v>25569.375</v>
      </c>
      <c r="B1370" s="179" t="s">
        <v>22</v>
      </c>
      <c r="C1370" s="180"/>
      <c r="D1370" s="180"/>
      <c r="E1370" s="180"/>
      <c r="F1370" s="180"/>
      <c r="G1370" s="180">
        <f>SUM(C1370:F1370)</f>
      </c>
      <c r="H1370" s="182">
        <v>4800</v>
      </c>
      <c r="I1370" s="125">
        <f>G1370*H1370</f>
      </c>
      <c r="J1370" s="125">
        <f>I1370*0.1</f>
      </c>
      <c r="K1370" s="125">
        <f>SUM(I1370:J1370)</f>
      </c>
      <c r="L1370" s="175"/>
      <c r="M1370" s="87"/>
      <c r="N1370" s="87"/>
      <c r="O1370" s="87"/>
      <c r="P1370" s="87"/>
      <c r="Q1370" s="87"/>
      <c r="R1370" s="87"/>
      <c r="S1370" s="87"/>
      <c r="T1370" s="87"/>
    </row>
    <row x14ac:dyDescent="0.25" r="1371" customHeight="1" ht="17.25">
      <c r="A1371" s="178">
        <f>A1370</f>
        <v>25569.375</v>
      </c>
      <c r="B1371" s="186" t="s">
        <v>84</v>
      </c>
      <c r="C1371" s="180"/>
      <c r="D1371" s="180"/>
      <c r="E1371" s="180"/>
      <c r="F1371" s="180"/>
      <c r="G1371" s="180">
        <f>SUM(C1371:F1371)</f>
      </c>
      <c r="H1371" s="182">
        <v>4800</v>
      </c>
      <c r="I1371" s="125">
        <f>G1371*H1371</f>
      </c>
      <c r="J1371" s="125">
        <f>I1371*0.1</f>
      </c>
      <c r="K1371" s="125">
        <f>SUM(I1371:J1371)</f>
      </c>
      <c r="L1371" s="175"/>
      <c r="M1371" s="87"/>
      <c r="N1371" s="87"/>
      <c r="O1371" s="87"/>
      <c r="P1371" s="87"/>
      <c r="Q1371" s="87"/>
      <c r="R1371" s="87"/>
      <c r="S1371" s="87"/>
      <c r="T1371" s="87"/>
    </row>
    <row x14ac:dyDescent="0.25" r="1372" customHeight="1" ht="17.25">
      <c r="A1372" s="178">
        <f>A1371</f>
        <v>25569.375</v>
      </c>
      <c r="B1372" s="179" t="s">
        <v>17</v>
      </c>
      <c r="C1372" s="180"/>
      <c r="D1372" s="180"/>
      <c r="E1372" s="180"/>
      <c r="F1372" s="180"/>
      <c r="G1372" s="180">
        <f>SUM(C1372:F1372)</f>
      </c>
      <c r="H1372" s="182">
        <v>6500</v>
      </c>
      <c r="I1372" s="125">
        <f>G1372*H1372</f>
      </c>
      <c r="J1372" s="125">
        <f>I1372*0.1</f>
      </c>
      <c r="K1372" s="125">
        <f>SUM(I1372:J1372)</f>
      </c>
      <c r="L1372" s="175"/>
      <c r="M1372" s="87"/>
      <c r="N1372" s="87"/>
      <c r="O1372" s="87"/>
      <c r="P1372" s="87"/>
      <c r="Q1372" s="87"/>
      <c r="R1372" s="87"/>
      <c r="S1372" s="87"/>
      <c r="T1372" s="87"/>
    </row>
    <row x14ac:dyDescent="0.25" r="1373" customHeight="1" ht="17.25">
      <c r="A1373" s="178">
        <f>A1372</f>
        <v>25569.375</v>
      </c>
      <c r="B1373" s="186" t="s">
        <v>148</v>
      </c>
      <c r="C1373" s="180"/>
      <c r="D1373" s="180"/>
      <c r="E1373" s="180"/>
      <c r="F1373" s="180"/>
      <c r="G1373" s="180">
        <f>SUM(C1373:F1373)</f>
      </c>
      <c r="H1373" s="182">
        <v>6000</v>
      </c>
      <c r="I1373" s="125">
        <f>G1373*H1373</f>
      </c>
      <c r="J1373" s="125">
        <f>I1373*0.1</f>
      </c>
      <c r="K1373" s="125">
        <f>SUM(I1373:J1373)</f>
      </c>
      <c r="L1373" s="175"/>
      <c r="M1373" s="87"/>
      <c r="N1373" s="87"/>
      <c r="O1373" s="87"/>
      <c r="P1373" s="87"/>
      <c r="Q1373" s="87"/>
      <c r="R1373" s="87"/>
      <c r="S1373" s="87"/>
      <c r="T1373" s="87"/>
    </row>
    <row x14ac:dyDescent="0.25" r="1374" customHeight="1" ht="17.25">
      <c r="A1374" s="178">
        <f>A1373</f>
        <v>25569.375</v>
      </c>
      <c r="B1374" s="179" t="s">
        <v>29</v>
      </c>
      <c r="C1374" s="188"/>
      <c r="D1374" s="180"/>
      <c r="E1374" s="180"/>
      <c r="F1374" s="180"/>
      <c r="G1374" s="180">
        <f>SUM(C1374:F1374)</f>
      </c>
      <c r="H1374" s="182">
        <v>5500</v>
      </c>
      <c r="I1374" s="125">
        <f>G1374*H1374</f>
      </c>
      <c r="J1374" s="125">
        <f>I1374*0.1</f>
      </c>
      <c r="K1374" s="125">
        <f>SUM(I1374:J1374)</f>
      </c>
      <c r="L1374" s="175"/>
      <c r="M1374" s="87"/>
      <c r="N1374" s="87"/>
      <c r="O1374" s="87"/>
      <c r="P1374" s="87"/>
      <c r="Q1374" s="87"/>
      <c r="R1374" s="87"/>
      <c r="S1374" s="87"/>
      <c r="T1374" s="87"/>
    </row>
    <row x14ac:dyDescent="0.25" r="1375" customHeight="1" ht="17.25">
      <c r="A1375" s="178">
        <f>A1374</f>
        <v>25569.375</v>
      </c>
      <c r="B1375" s="179" t="s">
        <v>15</v>
      </c>
      <c r="C1375" s="180"/>
      <c r="D1375" s="180"/>
      <c r="E1375" s="180"/>
      <c r="F1375" s="180"/>
      <c r="G1375" s="180">
        <f>SUM(C1375:F1375)</f>
      </c>
      <c r="H1375" s="182">
        <v>4800</v>
      </c>
      <c r="I1375" s="125">
        <f>G1375*H1375</f>
      </c>
      <c r="J1375" s="125">
        <f>I1375*0.1</f>
      </c>
      <c r="K1375" s="125">
        <f>SUM(I1375:J1375)</f>
      </c>
      <c r="L1375" s="175"/>
      <c r="M1375" s="87"/>
      <c r="N1375" s="87"/>
      <c r="O1375" s="87"/>
      <c r="P1375" s="87"/>
      <c r="Q1375" s="87"/>
      <c r="R1375" s="87"/>
      <c r="S1375" s="87"/>
      <c r="T1375" s="87"/>
    </row>
    <row x14ac:dyDescent="0.25" r="1376" customHeight="1" ht="17.25">
      <c r="A1376" s="178">
        <f>A1375</f>
        <v>25569.375</v>
      </c>
      <c r="B1376" s="179" t="s">
        <v>21</v>
      </c>
      <c r="C1376" s="188"/>
      <c r="D1376" s="180"/>
      <c r="E1376" s="180"/>
      <c r="F1376" s="180"/>
      <c r="G1376" s="180">
        <f>SUM(C1376:F1376)</f>
      </c>
      <c r="H1376" s="182">
        <v>5500</v>
      </c>
      <c r="I1376" s="125">
        <f>G1376*H1376</f>
      </c>
      <c r="J1376" s="125">
        <f>I1376*0.1</f>
      </c>
      <c r="K1376" s="125">
        <f>SUM(I1376:J1376)</f>
      </c>
      <c r="L1376" s="175"/>
      <c r="M1376" s="87"/>
      <c r="N1376" s="87"/>
      <c r="O1376" s="87"/>
      <c r="P1376" s="87"/>
      <c r="Q1376" s="87"/>
      <c r="R1376" s="87"/>
      <c r="S1376" s="87"/>
      <c r="T1376" s="87"/>
    </row>
    <row x14ac:dyDescent="0.25" r="1377" customHeight="1" ht="17.25">
      <c r="A1377" s="178">
        <f>A1376</f>
        <v>25569.375</v>
      </c>
      <c r="B1377" s="179" t="s">
        <v>52</v>
      </c>
      <c r="C1377" s="180"/>
      <c r="D1377" s="180"/>
      <c r="E1377" s="180"/>
      <c r="F1377" s="180"/>
      <c r="G1377" s="180">
        <f>SUM(C1377:F1377)</f>
      </c>
      <c r="H1377" s="182">
        <v>5500</v>
      </c>
      <c r="I1377" s="125">
        <f>G1377*H1377</f>
      </c>
      <c r="J1377" s="125">
        <f>I1377*0.1</f>
      </c>
      <c r="K1377" s="125">
        <f>SUM(I1377:J1377)</f>
      </c>
      <c r="L1377" s="175"/>
      <c r="M1377" s="87"/>
      <c r="N1377" s="87"/>
      <c r="O1377" s="87"/>
      <c r="P1377" s="87"/>
      <c r="Q1377" s="87"/>
      <c r="R1377" s="87"/>
      <c r="S1377" s="87"/>
      <c r="T1377" s="87"/>
    </row>
    <row x14ac:dyDescent="0.25" r="1378" customHeight="1" ht="17.25">
      <c r="A1378" s="178">
        <f>A1377</f>
        <v>25569.375</v>
      </c>
      <c r="B1378" s="186" t="s">
        <v>61</v>
      </c>
      <c r="C1378" s="180"/>
      <c r="D1378" s="180"/>
      <c r="E1378" s="180"/>
      <c r="F1378" s="180"/>
      <c r="G1378" s="180">
        <f>SUM(C1378:F1378)</f>
      </c>
      <c r="H1378" s="182">
        <v>5500</v>
      </c>
      <c r="I1378" s="125">
        <f>G1378*H1378</f>
      </c>
      <c r="J1378" s="125">
        <f>I1378*0.1</f>
      </c>
      <c r="K1378" s="125">
        <f>SUM(I1378:J1378)</f>
      </c>
      <c r="L1378" s="175"/>
      <c r="M1378" s="87"/>
      <c r="N1378" s="87"/>
      <c r="O1378" s="87"/>
      <c r="P1378" s="87"/>
      <c r="Q1378" s="87"/>
      <c r="R1378" s="87"/>
      <c r="S1378" s="87"/>
      <c r="T1378" s="87"/>
    </row>
    <row x14ac:dyDescent="0.25" r="1379" customHeight="1" ht="17.25">
      <c r="A1379" s="178">
        <f>A1378</f>
        <v>25569.375</v>
      </c>
      <c r="B1379" s="179" t="s">
        <v>33</v>
      </c>
      <c r="C1379" s="180"/>
      <c r="D1379" s="180"/>
      <c r="E1379" s="180"/>
      <c r="F1379" s="180"/>
      <c r="G1379" s="180">
        <f>SUM(C1379:F1379)</f>
      </c>
      <c r="H1379" s="182">
        <v>5500</v>
      </c>
      <c r="I1379" s="125">
        <f>G1379*H1379</f>
      </c>
      <c r="J1379" s="125">
        <f>I1379*0.1</f>
      </c>
      <c r="K1379" s="125">
        <f>SUM(I1379:J1379)</f>
      </c>
      <c r="L1379" s="175"/>
      <c r="M1379" s="87"/>
      <c r="N1379" s="87"/>
      <c r="O1379" s="87"/>
      <c r="P1379" s="87"/>
      <c r="Q1379" s="87"/>
      <c r="R1379" s="87"/>
      <c r="S1379" s="87"/>
      <c r="T1379" s="87"/>
    </row>
    <row x14ac:dyDescent="0.25" r="1380" customHeight="1" ht="17.25">
      <c r="A1380" s="178">
        <f>A1379</f>
        <v>25569.375</v>
      </c>
      <c r="B1380" s="186" t="s">
        <v>37</v>
      </c>
      <c r="C1380" s="180"/>
      <c r="D1380" s="180"/>
      <c r="E1380" s="180"/>
      <c r="F1380" s="180"/>
      <c r="G1380" s="180">
        <f>SUM(C1380:F1380)</f>
      </c>
      <c r="H1380" s="182">
        <v>6500</v>
      </c>
      <c r="I1380" s="125">
        <f>G1380*H1380</f>
      </c>
      <c r="J1380" s="125">
        <f>I1380*0.1</f>
      </c>
      <c r="K1380" s="125">
        <f>SUM(I1380:J1380)</f>
      </c>
      <c r="L1380" s="175"/>
      <c r="M1380" s="87"/>
      <c r="N1380" s="87"/>
      <c r="O1380" s="87"/>
      <c r="P1380" s="87"/>
      <c r="Q1380" s="87"/>
      <c r="R1380" s="87"/>
      <c r="S1380" s="87"/>
      <c r="T1380" s="87"/>
    </row>
    <row x14ac:dyDescent="0.25" r="1381" customHeight="1" ht="17.25">
      <c r="A1381" s="178">
        <f>A1380</f>
        <v>25569.375</v>
      </c>
      <c r="B1381" s="186" t="s">
        <v>64</v>
      </c>
      <c r="C1381" s="180"/>
      <c r="D1381" s="180"/>
      <c r="E1381" s="180"/>
      <c r="F1381" s="180"/>
      <c r="G1381" s="180">
        <f>SUM(C1381:F1381)</f>
      </c>
      <c r="H1381" s="182">
        <v>5500</v>
      </c>
      <c r="I1381" s="125">
        <f>G1381*H1381</f>
      </c>
      <c r="J1381" s="125">
        <f>I1381*0.1</f>
      </c>
      <c r="K1381" s="125">
        <f>SUM(I1381:J1381)</f>
      </c>
      <c r="L1381" s="175"/>
      <c r="M1381" s="87"/>
      <c r="N1381" s="87"/>
      <c r="O1381" s="87"/>
      <c r="P1381" s="87"/>
      <c r="Q1381" s="87"/>
      <c r="R1381" s="87"/>
      <c r="S1381" s="87"/>
      <c r="T1381" s="87"/>
    </row>
    <row x14ac:dyDescent="0.25" r="1382" customHeight="1" ht="17.25">
      <c r="A1382" s="178">
        <f>A1381</f>
        <v>25569.375</v>
      </c>
      <c r="B1382" s="179" t="s">
        <v>25</v>
      </c>
      <c r="C1382" s="180"/>
      <c r="D1382" s="180"/>
      <c r="E1382" s="180"/>
      <c r="F1382" s="180"/>
      <c r="G1382" s="180">
        <f>SUM(C1382:F1382)</f>
      </c>
      <c r="H1382" s="182">
        <v>6000</v>
      </c>
      <c r="I1382" s="125">
        <f>G1382*H1382</f>
      </c>
      <c r="J1382" s="125">
        <f>I1382*0.1</f>
      </c>
      <c r="K1382" s="125">
        <f>SUM(I1382:J1382)</f>
      </c>
      <c r="L1382" s="175"/>
      <c r="M1382" s="87"/>
      <c r="N1382" s="87"/>
      <c r="O1382" s="87"/>
      <c r="P1382" s="87"/>
      <c r="Q1382" s="87"/>
      <c r="R1382" s="87"/>
      <c r="S1382" s="87"/>
      <c r="T1382" s="87"/>
    </row>
    <row x14ac:dyDescent="0.25" r="1383" customHeight="1" ht="17.25">
      <c r="A1383" s="178">
        <f>A1382</f>
        <v>25569.375</v>
      </c>
      <c r="B1383" s="186" t="s">
        <v>76</v>
      </c>
      <c r="C1383" s="188"/>
      <c r="D1383" s="180"/>
      <c r="E1383" s="180"/>
      <c r="F1383" s="180"/>
      <c r="G1383" s="180">
        <f>SUM(C1383:F1383)</f>
      </c>
      <c r="H1383" s="125">
        <v>6000</v>
      </c>
      <c r="I1383" s="125">
        <f>G1383*H1383</f>
      </c>
      <c r="J1383" s="125">
        <f>I1383*0.1</f>
      </c>
      <c r="K1383" s="125">
        <f>SUM(I1383:J1383)</f>
      </c>
      <c r="L1383" s="175"/>
      <c r="M1383" s="87"/>
      <c r="N1383" s="87"/>
      <c r="O1383" s="87"/>
      <c r="P1383" s="87"/>
      <c r="Q1383" s="87"/>
      <c r="R1383" s="87"/>
      <c r="S1383" s="87"/>
      <c r="T1383" s="87"/>
    </row>
    <row x14ac:dyDescent="0.25" r="1384" customHeight="1" ht="17.25">
      <c r="A1384" s="178">
        <f>A1383</f>
        <v>25569.375</v>
      </c>
      <c r="B1384" s="186" t="s">
        <v>149</v>
      </c>
      <c r="C1384" s="180"/>
      <c r="D1384" s="180"/>
      <c r="E1384" s="180"/>
      <c r="F1384" s="180"/>
      <c r="G1384" s="180">
        <f>SUM(C1384:F1384)</f>
      </c>
      <c r="H1384" s="125">
        <v>6000</v>
      </c>
      <c r="I1384" s="125">
        <f>G1384*H1384</f>
      </c>
      <c r="J1384" s="125">
        <f>I1384*0.1</f>
      </c>
      <c r="K1384" s="125">
        <f>SUM(I1384:J1384)</f>
      </c>
      <c r="L1384" s="175"/>
      <c r="M1384" s="87"/>
      <c r="N1384" s="87"/>
      <c r="O1384" s="87"/>
      <c r="P1384" s="87"/>
      <c r="Q1384" s="87"/>
      <c r="R1384" s="87"/>
      <c r="S1384" s="87"/>
      <c r="T1384" s="87"/>
    </row>
    <row x14ac:dyDescent="0.25" r="1385" customHeight="1" ht="17.25">
      <c r="A1385" s="178">
        <f>A1384</f>
        <v>25569.375</v>
      </c>
      <c r="B1385" s="186" t="s">
        <v>43</v>
      </c>
      <c r="C1385" s="180"/>
      <c r="D1385" s="180"/>
      <c r="E1385" s="180"/>
      <c r="F1385" s="180"/>
      <c r="G1385" s="180">
        <f>SUM(C1385:F1385)</f>
      </c>
      <c r="H1385" s="125">
        <v>6000</v>
      </c>
      <c r="I1385" s="125">
        <f>G1385*H1385</f>
      </c>
      <c r="J1385" s="125">
        <f>I1385*0.1</f>
      </c>
      <c r="K1385" s="125">
        <f>SUM(I1385:J1385)</f>
      </c>
      <c r="L1385" s="175"/>
      <c r="M1385" s="87"/>
      <c r="N1385" s="87"/>
      <c r="O1385" s="87"/>
      <c r="P1385" s="87"/>
      <c r="Q1385" s="87"/>
      <c r="R1385" s="87"/>
      <c r="S1385" s="87"/>
      <c r="T1385" s="87"/>
    </row>
    <row x14ac:dyDescent="0.25" r="1386" customHeight="1" ht="17.25">
      <c r="A1386" s="178">
        <f>A1385</f>
        <v>25569.375</v>
      </c>
      <c r="B1386" s="186" t="s">
        <v>18</v>
      </c>
      <c r="C1386" s="180"/>
      <c r="D1386" s="180"/>
      <c r="E1386" s="180"/>
      <c r="F1386" s="180"/>
      <c r="G1386" s="180">
        <f>SUM(C1386:F1386)</f>
      </c>
      <c r="H1386" s="125">
        <v>6000</v>
      </c>
      <c r="I1386" s="125">
        <f>G1386*H1386</f>
      </c>
      <c r="J1386" s="125">
        <f>I1386*0.1</f>
      </c>
      <c r="K1386" s="125">
        <f>SUM(I1386:J1386)</f>
      </c>
      <c r="L1386" s="175"/>
      <c r="M1386" s="87"/>
      <c r="N1386" s="87"/>
      <c r="O1386" s="87"/>
      <c r="P1386" s="87"/>
      <c r="Q1386" s="87"/>
      <c r="R1386" s="87"/>
      <c r="S1386" s="87"/>
      <c r="T1386" s="87"/>
    </row>
    <row x14ac:dyDescent="0.25" r="1387" customHeight="1" ht="17.25">
      <c r="A1387" s="178">
        <f>A1386</f>
        <v>25569.375</v>
      </c>
      <c r="B1387" s="186" t="s">
        <v>82</v>
      </c>
      <c r="C1387" s="188"/>
      <c r="D1387" s="180"/>
      <c r="E1387" s="180"/>
      <c r="F1387" s="180"/>
      <c r="G1387" s="180">
        <f>SUM(C1387:F1387)</f>
      </c>
      <c r="H1387" s="125">
        <v>5000</v>
      </c>
      <c r="I1387" s="125">
        <f>G1387*H1387</f>
      </c>
      <c r="J1387" s="125">
        <f>I1387*0.1</f>
      </c>
      <c r="K1387" s="125">
        <f>SUM(I1387:J1387)</f>
      </c>
      <c r="L1387" s="175"/>
      <c r="M1387" s="87"/>
      <c r="N1387" s="87"/>
      <c r="O1387" s="87"/>
      <c r="P1387" s="87"/>
      <c r="Q1387" s="87"/>
      <c r="R1387" s="87"/>
      <c r="S1387" s="87"/>
      <c r="T1387" s="87"/>
    </row>
    <row x14ac:dyDescent="0.25" r="1388" customHeight="1" ht="17.25">
      <c r="A1388" s="178">
        <f>A1387</f>
        <v>25569.375</v>
      </c>
      <c r="B1388" s="186" t="s">
        <v>151</v>
      </c>
      <c r="C1388" s="180"/>
      <c r="D1388" s="180"/>
      <c r="E1388" s="180"/>
      <c r="F1388" s="180"/>
      <c r="G1388" s="180">
        <f>SUM(C1388:F1388)</f>
      </c>
      <c r="H1388" s="125">
        <v>5000</v>
      </c>
      <c r="I1388" s="125">
        <f>G1388*H1388</f>
      </c>
      <c r="J1388" s="125">
        <f>I1388*0.1</f>
      </c>
      <c r="K1388" s="125">
        <f>SUM(I1388:J1388)</f>
      </c>
      <c r="L1388" s="175"/>
      <c r="M1388" s="87"/>
      <c r="N1388" s="87"/>
      <c r="O1388" s="87"/>
      <c r="P1388" s="87"/>
      <c r="Q1388" s="87"/>
      <c r="R1388" s="87"/>
      <c r="S1388" s="87"/>
      <c r="T1388" s="87"/>
    </row>
    <row x14ac:dyDescent="0.25" r="1389" customHeight="1" ht="17.25">
      <c r="A1389" s="178">
        <f>A1388</f>
        <v>25569.375</v>
      </c>
      <c r="B1389" s="186" t="s">
        <v>23</v>
      </c>
      <c r="C1389" s="180"/>
      <c r="D1389" s="180"/>
      <c r="E1389" s="180"/>
      <c r="F1389" s="180"/>
      <c r="G1389" s="180">
        <f>SUM(C1389:F1389)</f>
      </c>
      <c r="H1389" s="125">
        <v>6000</v>
      </c>
      <c r="I1389" s="125">
        <f>G1389*H1389</f>
      </c>
      <c r="J1389" s="125">
        <f>I1389*0.1</f>
      </c>
      <c r="K1389" s="125">
        <f>SUM(I1389:J1389)</f>
      </c>
      <c r="L1389" s="175"/>
      <c r="M1389" s="87"/>
      <c r="N1389" s="87"/>
      <c r="O1389" s="87"/>
      <c r="P1389" s="87"/>
      <c r="Q1389" s="87"/>
      <c r="R1389" s="87"/>
      <c r="S1389" s="87"/>
      <c r="T1389" s="87"/>
    </row>
    <row x14ac:dyDescent="0.25" r="1390" customHeight="1" ht="17.25">
      <c r="A1390" s="178">
        <f>A1389</f>
        <v>25569.375</v>
      </c>
      <c r="B1390" s="186" t="s">
        <v>40</v>
      </c>
      <c r="C1390" s="180"/>
      <c r="D1390" s="180"/>
      <c r="E1390" s="180"/>
      <c r="F1390" s="180"/>
      <c r="G1390" s="180">
        <f>SUM(C1390:F1390)</f>
      </c>
      <c r="H1390" s="125">
        <v>6500</v>
      </c>
      <c r="I1390" s="125">
        <f>G1390*H1390</f>
      </c>
      <c r="J1390" s="125">
        <f>I1390*0.1</f>
      </c>
      <c r="K1390" s="125">
        <f>SUM(I1390:J1390)</f>
      </c>
      <c r="L1390" s="175"/>
      <c r="M1390" s="87"/>
      <c r="N1390" s="87"/>
      <c r="O1390" s="87"/>
      <c r="P1390" s="87"/>
      <c r="Q1390" s="87"/>
      <c r="R1390" s="87"/>
      <c r="S1390" s="87"/>
      <c r="T1390" s="87"/>
    </row>
    <row x14ac:dyDescent="0.25" r="1391" customHeight="1" ht="17.25">
      <c r="A1391" s="178">
        <f>A1390</f>
        <v>25569.375</v>
      </c>
      <c r="B1391" s="186" t="s">
        <v>86</v>
      </c>
      <c r="C1391" s="180"/>
      <c r="D1391" s="180"/>
      <c r="E1391" s="180"/>
      <c r="F1391" s="180"/>
      <c r="G1391" s="180">
        <f>SUM(C1391:F1391)</f>
      </c>
      <c r="H1391" s="125">
        <v>6000</v>
      </c>
      <c r="I1391" s="125">
        <f>G1391*H1391</f>
      </c>
      <c r="J1391" s="125">
        <f>I1391*0.1</f>
      </c>
      <c r="K1391" s="125">
        <f>SUM(I1391:J1391)</f>
      </c>
      <c r="L1391" s="175"/>
      <c r="M1391" s="87"/>
      <c r="N1391" s="87"/>
      <c r="O1391" s="87"/>
      <c r="P1391" s="87"/>
      <c r="Q1391" s="87"/>
      <c r="R1391" s="87"/>
      <c r="S1391" s="87"/>
      <c r="T1391" s="87"/>
    </row>
    <row x14ac:dyDescent="0.25" r="1392" customHeight="1" ht="17.25">
      <c r="A1392" s="178">
        <f>A1391</f>
        <v>25569.375</v>
      </c>
      <c r="B1392" s="186" t="s">
        <v>152</v>
      </c>
      <c r="C1392" s="180"/>
      <c r="D1392" s="180"/>
      <c r="E1392" s="180"/>
      <c r="F1392" s="180"/>
      <c r="G1392" s="180">
        <f>SUM(C1392:F1392)</f>
      </c>
      <c r="H1392" s="125">
        <v>6000</v>
      </c>
      <c r="I1392" s="125">
        <f>G1392*H1392</f>
      </c>
      <c r="J1392" s="125">
        <f>I1392*0.1</f>
      </c>
      <c r="K1392" s="125">
        <f>SUM(I1392:J1392)</f>
      </c>
      <c r="L1392" s="175"/>
      <c r="M1392" s="87"/>
      <c r="N1392" s="87"/>
      <c r="O1392" s="87"/>
      <c r="P1392" s="87"/>
      <c r="Q1392" s="87"/>
      <c r="R1392" s="87"/>
      <c r="S1392" s="87"/>
      <c r="T1392" s="87"/>
    </row>
    <row x14ac:dyDescent="0.25" r="1393" customHeight="1" ht="17.25">
      <c r="A1393" s="178">
        <f>A1392</f>
        <v>25569.375</v>
      </c>
      <c r="B1393" s="186" t="s">
        <v>153</v>
      </c>
      <c r="C1393" s="180"/>
      <c r="D1393" s="180"/>
      <c r="E1393" s="180"/>
      <c r="F1393" s="180"/>
      <c r="G1393" s="180">
        <f>SUM(C1393:F1393)</f>
      </c>
      <c r="H1393" s="125">
        <v>6000</v>
      </c>
      <c r="I1393" s="125">
        <f>G1393*H1393</f>
      </c>
      <c r="J1393" s="125">
        <f>I1393*0.1</f>
      </c>
      <c r="K1393" s="125">
        <f>SUM(I1393:J1393)</f>
      </c>
      <c r="L1393" s="175"/>
      <c r="M1393" s="87"/>
      <c r="N1393" s="87"/>
      <c r="O1393" s="87"/>
      <c r="P1393" s="87"/>
      <c r="Q1393" s="87"/>
      <c r="R1393" s="87"/>
      <c r="S1393" s="87"/>
      <c r="T1393" s="87"/>
    </row>
    <row x14ac:dyDescent="0.25" r="1394" customHeight="1" ht="17.25">
      <c r="A1394" s="178">
        <f>A1393</f>
        <v>25569.375</v>
      </c>
      <c r="B1394" s="186" t="s">
        <v>46</v>
      </c>
      <c r="C1394" s="180"/>
      <c r="D1394" s="180"/>
      <c r="E1394" s="180"/>
      <c r="F1394" s="180"/>
      <c r="G1394" s="180">
        <f>SUM(C1394:F1394)</f>
      </c>
      <c r="H1394" s="125">
        <v>5500</v>
      </c>
      <c r="I1394" s="125">
        <f>G1394*H1394</f>
      </c>
      <c r="J1394" s="125">
        <f>I1394*0.1</f>
      </c>
      <c r="K1394" s="125">
        <f>SUM(I1394:J1394)</f>
      </c>
      <c r="L1394" s="175"/>
      <c r="M1394" s="87"/>
      <c r="N1394" s="87"/>
      <c r="O1394" s="87"/>
      <c r="P1394" s="87"/>
      <c r="Q1394" s="87"/>
      <c r="R1394" s="87"/>
      <c r="S1394" s="87"/>
      <c r="T1394" s="87"/>
    </row>
    <row x14ac:dyDescent="0.25" r="1395" customHeight="1" ht="17.25">
      <c r="A1395" s="178">
        <f>A1394</f>
        <v>25569.375</v>
      </c>
      <c r="B1395" s="186" t="s">
        <v>154</v>
      </c>
      <c r="C1395" s="180"/>
      <c r="D1395" s="180"/>
      <c r="E1395" s="180"/>
      <c r="F1395" s="180"/>
      <c r="G1395" s="180">
        <f>SUM(C1395:F1395)</f>
      </c>
      <c r="H1395" s="125">
        <v>6500</v>
      </c>
      <c r="I1395" s="125">
        <f>G1395*H1395</f>
      </c>
      <c r="J1395" s="125">
        <f>I1395*0.1</f>
      </c>
      <c r="K1395" s="125">
        <f>SUM(I1395:J1395)</f>
      </c>
      <c r="L1395" s="175"/>
      <c r="M1395" s="87"/>
      <c r="N1395" s="87"/>
      <c r="O1395" s="87"/>
      <c r="P1395" s="87"/>
      <c r="Q1395" s="87"/>
      <c r="R1395" s="87"/>
      <c r="S1395" s="87"/>
      <c r="T1395" s="87"/>
    </row>
    <row x14ac:dyDescent="0.25" r="1396" customHeight="1" ht="17.25">
      <c r="A1396" s="178">
        <f>A1395</f>
        <v>25569.375</v>
      </c>
      <c r="B1396" s="186"/>
      <c r="C1396" s="180"/>
      <c r="D1396" s="180"/>
      <c r="E1396" s="180"/>
      <c r="F1396" s="180"/>
      <c r="G1396" s="180">
        <f>SUM(C1396:F1396)</f>
      </c>
      <c r="H1396" s="125"/>
      <c r="I1396" s="125">
        <f>G1396*H1396</f>
      </c>
      <c r="J1396" s="125">
        <f>I1396*0.1</f>
      </c>
      <c r="K1396" s="125">
        <f>SUM(I1396:J1396)</f>
      </c>
      <c r="L1396" s="175"/>
      <c r="M1396" s="87"/>
      <c r="N1396" s="87"/>
      <c r="O1396" s="87"/>
      <c r="P1396" s="87"/>
      <c r="Q1396" s="87"/>
      <c r="R1396" s="87"/>
      <c r="S1396" s="87"/>
      <c r="T1396" s="87"/>
    </row>
    <row x14ac:dyDescent="0.25" r="1397" customHeight="1" ht="17.25">
      <c r="A1397" s="178">
        <f>A1396</f>
        <v>25569.375</v>
      </c>
      <c r="B1397" s="179"/>
      <c r="C1397" s="180"/>
      <c r="D1397" s="180"/>
      <c r="E1397" s="180"/>
      <c r="F1397" s="180"/>
      <c r="G1397" s="180">
        <f>SUM(C1397:F1397)</f>
      </c>
      <c r="H1397" s="125"/>
      <c r="I1397" s="125">
        <f>G1397*H1397</f>
      </c>
      <c r="J1397" s="125">
        <f>I1397*0.1</f>
      </c>
      <c r="K1397" s="125">
        <f>SUM(I1397:J1397)</f>
      </c>
      <c r="L1397" s="175"/>
      <c r="M1397" s="87"/>
      <c r="N1397" s="87"/>
      <c r="O1397" s="87"/>
      <c r="P1397" s="87"/>
      <c r="Q1397" s="87"/>
      <c r="R1397" s="87"/>
      <c r="S1397" s="87"/>
      <c r="T1397" s="87"/>
    </row>
    <row x14ac:dyDescent="0.25" r="1398" customHeight="1" ht="17.25">
      <c r="A1398" s="189">
        <f>A1397</f>
        <v>25569.375</v>
      </c>
      <c r="B1398" s="190" t="s">
        <v>155</v>
      </c>
      <c r="C1398" s="191">
        <f>SUM(C1355:C1397)</f>
      </c>
      <c r="D1398" s="191">
        <f>SUM(D1355:D1397)</f>
      </c>
      <c r="E1398" s="191">
        <f>SUM(E1355:E1397)</f>
      </c>
      <c r="F1398" s="191">
        <f>SUM(F1355:F1397)</f>
      </c>
      <c r="G1398" s="191">
        <f>SUM(G1355:G1397)</f>
      </c>
      <c r="H1398" s="191"/>
      <c r="I1398" s="191">
        <f>SUM(I1355:I1397)</f>
      </c>
      <c r="J1398" s="191">
        <f>I1398*0.1</f>
      </c>
      <c r="K1398" s="191">
        <f>SUM(K1355:K1397)</f>
      </c>
      <c r="L1398" s="175"/>
      <c r="M1398" s="87"/>
      <c r="N1398" s="87"/>
      <c r="O1398" s="87"/>
      <c r="P1398" s="87"/>
      <c r="Q1398" s="87"/>
      <c r="R1398" s="87"/>
      <c r="S1398" s="87"/>
      <c r="T1398" s="87"/>
    </row>
    <row x14ac:dyDescent="0.25" r="1399" customHeight="1" ht="17.25">
      <c r="A1399" s="178">
        <f>A1398</f>
        <v>25569.375</v>
      </c>
      <c r="B1399" s="186" t="s">
        <v>113</v>
      </c>
      <c r="C1399" s="180"/>
      <c r="D1399" s="180"/>
      <c r="E1399" s="180"/>
      <c r="F1399" s="180"/>
      <c r="G1399" s="180">
        <f>SUM(C1399:F1399)</f>
      </c>
      <c r="H1399" s="125">
        <v>6500</v>
      </c>
      <c r="I1399" s="125">
        <f>G1399*H1399</f>
      </c>
      <c r="J1399" s="185"/>
      <c r="K1399" s="125">
        <f>SUM(I1399:J1399)</f>
      </c>
      <c r="L1399" s="175"/>
      <c r="M1399" s="87"/>
      <c r="N1399" s="87"/>
      <c r="O1399" s="87"/>
      <c r="P1399" s="87"/>
      <c r="Q1399" s="87"/>
      <c r="R1399" s="87"/>
      <c r="S1399" s="87"/>
      <c r="T1399" s="87"/>
    </row>
    <row x14ac:dyDescent="0.25" r="1400" customHeight="1" ht="17.25">
      <c r="A1400" s="178">
        <f>A1399</f>
        <v>25569.375</v>
      </c>
      <c r="B1400" s="186" t="s">
        <v>156</v>
      </c>
      <c r="C1400" s="180"/>
      <c r="D1400" s="180"/>
      <c r="E1400" s="180"/>
      <c r="F1400" s="180"/>
      <c r="G1400" s="180">
        <f>SUM(C1400:F1400)</f>
      </c>
      <c r="H1400" s="125">
        <v>6500</v>
      </c>
      <c r="I1400" s="125">
        <f>G1400*H1400</f>
      </c>
      <c r="J1400" s="185"/>
      <c r="K1400" s="125">
        <f>SUM(I1400:J1400)</f>
      </c>
      <c r="L1400" s="175"/>
      <c r="M1400" s="87"/>
      <c r="N1400" s="87"/>
      <c r="O1400" s="87"/>
      <c r="P1400" s="87"/>
      <c r="Q1400" s="87"/>
      <c r="R1400" s="87"/>
      <c r="S1400" s="87"/>
      <c r="T1400" s="87"/>
    </row>
    <row x14ac:dyDescent="0.25" r="1401" customHeight="1" ht="17.25">
      <c r="A1401" s="178">
        <f>A1400</f>
        <v>25569.375</v>
      </c>
      <c r="B1401" s="186" t="s">
        <v>112</v>
      </c>
      <c r="C1401" s="180"/>
      <c r="D1401" s="180"/>
      <c r="E1401" s="180"/>
      <c r="F1401" s="180"/>
      <c r="G1401" s="180">
        <f>SUM(C1401:F1401)</f>
      </c>
      <c r="H1401" s="125">
        <v>6900</v>
      </c>
      <c r="I1401" s="125">
        <f>G1401*H1401</f>
      </c>
      <c r="J1401" s="185"/>
      <c r="K1401" s="125">
        <f>SUM(I1401:J1401)</f>
      </c>
      <c r="L1401" s="175"/>
      <c r="M1401" s="87"/>
      <c r="N1401" s="87"/>
      <c r="O1401" s="87"/>
      <c r="P1401" s="87"/>
      <c r="Q1401" s="87"/>
      <c r="R1401" s="87"/>
      <c r="S1401" s="87"/>
      <c r="T1401" s="87"/>
    </row>
    <row x14ac:dyDescent="0.25" r="1402" customHeight="1" ht="17.25">
      <c r="A1402" s="178">
        <f>A1401</f>
        <v>25569.375</v>
      </c>
      <c r="B1402" s="179"/>
      <c r="C1402" s="180"/>
      <c r="D1402" s="180"/>
      <c r="E1402" s="180"/>
      <c r="F1402" s="180"/>
      <c r="G1402" s="180">
        <f>SUM(C1402:F1402)</f>
      </c>
      <c r="H1402" s="125"/>
      <c r="I1402" s="125">
        <f>G1402*H1402</f>
      </c>
      <c r="J1402" s="185"/>
      <c r="K1402" s="125">
        <f>SUM(I1402:J1402)</f>
      </c>
      <c r="L1402" s="175"/>
      <c r="M1402" s="87"/>
      <c r="N1402" s="87"/>
      <c r="O1402" s="87"/>
      <c r="P1402" s="87"/>
      <c r="Q1402" s="87"/>
      <c r="R1402" s="87"/>
      <c r="S1402" s="87"/>
      <c r="T1402" s="87"/>
    </row>
    <row x14ac:dyDescent="0.25" r="1403" customHeight="1" ht="17.25">
      <c r="A1403" s="178">
        <f>A1402</f>
        <v>25569.375</v>
      </c>
      <c r="B1403" s="179"/>
      <c r="C1403" s="180"/>
      <c r="D1403" s="180"/>
      <c r="E1403" s="180"/>
      <c r="F1403" s="180"/>
      <c r="G1403" s="180">
        <f>SUM(C1403:F1403)</f>
      </c>
      <c r="H1403" s="125"/>
      <c r="I1403" s="125">
        <f>G1403*H1403</f>
      </c>
      <c r="J1403" s="185"/>
      <c r="K1403" s="125">
        <f>SUM(I1403:J1403)</f>
      </c>
      <c r="L1403" s="175"/>
      <c r="M1403" s="87"/>
      <c r="N1403" s="87"/>
      <c r="O1403" s="87"/>
      <c r="P1403" s="87"/>
      <c r="Q1403" s="87"/>
      <c r="R1403" s="87"/>
      <c r="S1403" s="87"/>
      <c r="T1403" s="87"/>
    </row>
    <row x14ac:dyDescent="0.25" r="1404" customHeight="1" ht="17.25">
      <c r="A1404" s="178">
        <f>A1403</f>
        <v>25569.375</v>
      </c>
      <c r="B1404" s="179"/>
      <c r="C1404" s="180"/>
      <c r="D1404" s="180"/>
      <c r="E1404" s="180"/>
      <c r="F1404" s="180"/>
      <c r="G1404" s="180">
        <f>SUM(C1404:F1404)</f>
      </c>
      <c r="H1404" s="125"/>
      <c r="I1404" s="125">
        <f>G1404*H1404</f>
      </c>
      <c r="J1404" s="185"/>
      <c r="K1404" s="125">
        <f>SUM(I1404:J1404)</f>
      </c>
      <c r="L1404" s="175"/>
      <c r="M1404" s="87"/>
      <c r="N1404" s="87"/>
      <c r="O1404" s="87"/>
      <c r="P1404" s="87"/>
      <c r="Q1404" s="87"/>
      <c r="R1404" s="87"/>
      <c r="S1404" s="87"/>
      <c r="T1404" s="87"/>
    </row>
    <row x14ac:dyDescent="0.25" r="1405" customHeight="1" ht="17.25">
      <c r="A1405" s="178">
        <f>A1404</f>
        <v>25569.375</v>
      </c>
      <c r="B1405" s="179"/>
      <c r="C1405" s="180"/>
      <c r="D1405" s="180"/>
      <c r="E1405" s="180"/>
      <c r="F1405" s="180"/>
      <c r="G1405" s="180">
        <f>SUM(C1405:F1405)</f>
      </c>
      <c r="H1405" s="125"/>
      <c r="I1405" s="125">
        <f>G1405*H1405</f>
      </c>
      <c r="J1405" s="185"/>
      <c r="K1405" s="125">
        <f>SUM(I1405:J1405)</f>
      </c>
      <c r="L1405" s="175"/>
      <c r="M1405" s="87"/>
      <c r="N1405" s="87"/>
      <c r="O1405" s="87"/>
      <c r="P1405" s="87"/>
      <c r="Q1405" s="87"/>
      <c r="R1405" s="87"/>
      <c r="S1405" s="87"/>
      <c r="T1405" s="87"/>
    </row>
    <row x14ac:dyDescent="0.25" r="1406" customHeight="1" ht="17.25">
      <c r="A1406" s="178">
        <f>A1405</f>
        <v>25569.375</v>
      </c>
      <c r="B1406" s="179"/>
      <c r="C1406" s="180"/>
      <c r="D1406" s="180"/>
      <c r="E1406" s="180"/>
      <c r="F1406" s="180"/>
      <c r="G1406" s="180">
        <f>SUM(C1406:F1406)</f>
      </c>
      <c r="H1406" s="125"/>
      <c r="I1406" s="125">
        <f>G1406*H1406</f>
      </c>
      <c r="J1406" s="185"/>
      <c r="K1406" s="125">
        <f>SUM(I1406:J1406)</f>
      </c>
      <c r="L1406" s="175"/>
      <c r="M1406" s="87"/>
      <c r="N1406" s="87"/>
      <c r="O1406" s="87"/>
      <c r="P1406" s="87"/>
      <c r="Q1406" s="87"/>
      <c r="R1406" s="87"/>
      <c r="S1406" s="87"/>
      <c r="T1406" s="87"/>
    </row>
    <row x14ac:dyDescent="0.25" r="1407" customHeight="1" ht="17.25">
      <c r="A1407" s="189">
        <f>A1406</f>
        <v>25569.375</v>
      </c>
      <c r="B1407" s="190" t="s">
        <v>157</v>
      </c>
      <c r="C1407" s="191">
        <f>SUM(C1399:C1406)</f>
      </c>
      <c r="D1407" s="191">
        <f>SUM(D1399:D1406)</f>
      </c>
      <c r="E1407" s="191">
        <f>SUM(E1399:E1406)</f>
      </c>
      <c r="F1407" s="191">
        <f>SUM(F1399:F1406)</f>
      </c>
      <c r="G1407" s="191">
        <f>SUM(G1399:G1406)</f>
      </c>
      <c r="H1407" s="191"/>
      <c r="I1407" s="191">
        <f>SUM(I1399:I1406)</f>
      </c>
      <c r="J1407" s="191">
        <f>SUM(J1399:J1406)</f>
      </c>
      <c r="K1407" s="191">
        <f>SUM(K1399:K1406)</f>
      </c>
      <c r="L1407" s="175"/>
      <c r="M1407" s="87"/>
      <c r="N1407" s="87"/>
      <c r="O1407" s="87"/>
      <c r="P1407" s="87"/>
      <c r="Q1407" s="87"/>
      <c r="R1407" s="87"/>
      <c r="S1407" s="87"/>
      <c r="T1407" s="87"/>
    </row>
    <row x14ac:dyDescent="0.25" r="1408" customHeight="1" ht="17.25" hidden="1">
      <c r="A1408" s="172" t="s">
        <v>128</v>
      </c>
      <c r="B1408" s="173" t="s">
        <v>2</v>
      </c>
      <c r="C1408" s="174" t="s">
        <v>129</v>
      </c>
      <c r="D1408" s="174" t="s">
        <v>130</v>
      </c>
      <c r="E1408" s="174" t="s">
        <v>131</v>
      </c>
      <c r="F1408" s="174" t="s">
        <v>132</v>
      </c>
      <c r="G1408" s="174" t="s">
        <v>133</v>
      </c>
      <c r="H1408" s="174" t="s">
        <v>7</v>
      </c>
      <c r="I1408" s="174" t="s">
        <v>134</v>
      </c>
      <c r="J1408" s="174" t="s">
        <v>90</v>
      </c>
      <c r="K1408" s="174" t="s">
        <v>135</v>
      </c>
      <c r="L1408" s="175"/>
      <c r="M1408" s="87"/>
      <c r="N1408" s="87"/>
      <c r="O1408" s="87"/>
      <c r="P1408" s="87"/>
      <c r="Q1408" s="87"/>
      <c r="R1408" s="87"/>
      <c r="S1408" s="87"/>
      <c r="T1408" s="87"/>
    </row>
    <row x14ac:dyDescent="0.25" r="1409" customHeight="1" ht="17.25">
      <c r="A1409" s="178">
        <f>A1407+1</f>
        <v>25569.375</v>
      </c>
      <c r="B1409" s="179" t="s">
        <v>137</v>
      </c>
      <c r="C1409" s="180"/>
      <c r="D1409" s="181"/>
      <c r="E1409" s="180"/>
      <c r="F1409" s="180"/>
      <c r="G1409" s="180">
        <f>SUM(C1409:F1409)</f>
      </c>
      <c r="H1409" s="182">
        <v>4500</v>
      </c>
      <c r="I1409" s="125">
        <f>G1409*H1409</f>
      </c>
      <c r="J1409" s="125">
        <f>I1409*0.1</f>
      </c>
      <c r="K1409" s="125">
        <f>SUM(I1409:J1409)</f>
      </c>
      <c r="L1409" s="175"/>
      <c r="M1409" s="87"/>
      <c r="N1409" s="87"/>
      <c r="O1409" s="87"/>
      <c r="P1409" s="87"/>
      <c r="Q1409" s="87"/>
      <c r="R1409" s="87"/>
      <c r="S1409" s="87"/>
      <c r="T1409" s="87"/>
    </row>
    <row x14ac:dyDescent="0.25" r="1410" customHeight="1" ht="17.25">
      <c r="A1410" s="178">
        <f>A1409</f>
        <v>25569.375</v>
      </c>
      <c r="B1410" s="179" t="s">
        <v>13</v>
      </c>
      <c r="C1410" s="180"/>
      <c r="D1410" s="180"/>
      <c r="E1410" s="180"/>
      <c r="F1410" s="180"/>
      <c r="G1410" s="180">
        <f>SUM(C1410:F1410)</f>
      </c>
      <c r="H1410" s="182">
        <v>6000</v>
      </c>
      <c r="I1410" s="125">
        <f>G1410*H1410</f>
      </c>
      <c r="J1410" s="125">
        <f>I1410*0.1</f>
      </c>
      <c r="K1410" s="125">
        <f>SUM(I1410:J1410)</f>
      </c>
      <c r="L1410" s="175"/>
      <c r="M1410" s="87"/>
      <c r="N1410" s="87"/>
      <c r="O1410" s="87"/>
      <c r="P1410" s="87"/>
      <c r="Q1410" s="87"/>
      <c r="R1410" s="87"/>
      <c r="S1410" s="87"/>
      <c r="T1410" s="87"/>
    </row>
    <row x14ac:dyDescent="0.25" r="1411" customHeight="1" ht="17.25">
      <c r="A1411" s="178">
        <f>A1410</f>
        <v>25569.375</v>
      </c>
      <c r="B1411" s="179" t="s">
        <v>58</v>
      </c>
      <c r="C1411" s="183"/>
      <c r="D1411" s="180"/>
      <c r="E1411" s="180"/>
      <c r="F1411" s="180"/>
      <c r="G1411" s="180">
        <f>SUM(C1411:F1411)</f>
      </c>
      <c r="H1411" s="182">
        <v>5500</v>
      </c>
      <c r="I1411" s="125">
        <f>G1411*H1411</f>
      </c>
      <c r="J1411" s="125">
        <f>I1411*0.1</f>
      </c>
      <c r="K1411" s="125">
        <f>SUM(I1411:J1411)</f>
      </c>
      <c r="L1411" s="175"/>
      <c r="M1411" s="87"/>
      <c r="N1411" s="87"/>
      <c r="O1411" s="87"/>
      <c r="P1411" s="87"/>
      <c r="Q1411" s="87"/>
      <c r="R1411" s="87"/>
      <c r="S1411" s="87"/>
      <c r="T1411" s="87"/>
    </row>
    <row x14ac:dyDescent="0.25" r="1412" customHeight="1" ht="17.25">
      <c r="A1412" s="178">
        <f>A1411</f>
        <v>25569.375</v>
      </c>
      <c r="B1412" s="179" t="s">
        <v>147</v>
      </c>
      <c r="C1412" s="183"/>
      <c r="D1412" s="180"/>
      <c r="E1412" s="180"/>
      <c r="F1412" s="180"/>
      <c r="G1412" s="180">
        <f>SUM(C1412:F1412)</f>
      </c>
      <c r="H1412" s="182">
        <v>5000</v>
      </c>
      <c r="I1412" s="125">
        <f>G1412*H1412</f>
      </c>
      <c r="J1412" s="125">
        <f>I1412*0.1</f>
      </c>
      <c r="K1412" s="125">
        <f>SUM(I1412:J1412)</f>
      </c>
      <c r="L1412" s="175"/>
      <c r="M1412" s="87"/>
      <c r="N1412" s="87"/>
      <c r="O1412" s="87"/>
      <c r="P1412" s="87"/>
      <c r="Q1412" s="87"/>
      <c r="R1412" s="87"/>
      <c r="S1412" s="87"/>
      <c r="T1412" s="87"/>
    </row>
    <row x14ac:dyDescent="0.25" r="1413" customHeight="1" ht="17.25">
      <c r="A1413" s="178">
        <f>A1412</f>
        <v>25569.375</v>
      </c>
      <c r="B1413" s="179" t="s">
        <v>27</v>
      </c>
      <c r="C1413" s="180"/>
      <c r="D1413" s="180"/>
      <c r="E1413" s="180"/>
      <c r="F1413" s="180"/>
      <c r="G1413" s="180">
        <f>SUM(C1413:F1413)</f>
      </c>
      <c r="H1413" s="182">
        <v>5500</v>
      </c>
      <c r="I1413" s="125">
        <f>G1413*H1413</f>
      </c>
      <c r="J1413" s="125">
        <f>I1413*0.1</f>
      </c>
      <c r="K1413" s="125">
        <f>SUM(I1413:J1413)</f>
      </c>
      <c r="L1413" s="175"/>
      <c r="M1413" s="87"/>
      <c r="N1413" s="87"/>
      <c r="O1413" s="87"/>
      <c r="P1413" s="87"/>
      <c r="Q1413" s="87"/>
      <c r="R1413" s="87"/>
      <c r="S1413" s="87"/>
      <c r="T1413" s="87"/>
    </row>
    <row x14ac:dyDescent="0.25" r="1414" customHeight="1" ht="17.25">
      <c r="A1414" s="178">
        <f>A1413</f>
        <v>25569.375</v>
      </c>
      <c r="B1414" s="179" t="s">
        <v>20</v>
      </c>
      <c r="C1414" s="180"/>
      <c r="D1414" s="180"/>
      <c r="E1414" s="180"/>
      <c r="F1414" s="180"/>
      <c r="G1414" s="180">
        <f>SUM(C1414:F1414)</f>
      </c>
      <c r="H1414" s="182">
        <v>5500</v>
      </c>
      <c r="I1414" s="125">
        <f>G1414*H1414</f>
      </c>
      <c r="J1414" s="125">
        <f>I1414*0.1</f>
      </c>
      <c r="K1414" s="125">
        <f>SUM(I1414:J1414)</f>
      </c>
      <c r="L1414" s="175"/>
      <c r="M1414" s="87"/>
      <c r="N1414" s="87"/>
      <c r="O1414" s="87"/>
      <c r="P1414" s="87"/>
      <c r="Q1414" s="87"/>
      <c r="R1414" s="87"/>
      <c r="S1414" s="87"/>
      <c r="T1414" s="87"/>
    </row>
    <row x14ac:dyDescent="0.25" r="1415" customHeight="1" ht="17.25">
      <c r="A1415" s="178">
        <f>A1414</f>
        <v>25569.375</v>
      </c>
      <c r="B1415" s="179" t="s">
        <v>31</v>
      </c>
      <c r="C1415" s="180"/>
      <c r="D1415" s="180"/>
      <c r="E1415" s="180"/>
      <c r="F1415" s="180"/>
      <c r="G1415" s="180">
        <f>SUM(C1415:F1415)</f>
      </c>
      <c r="H1415" s="182">
        <v>6000</v>
      </c>
      <c r="I1415" s="125">
        <f>G1415*H1415</f>
      </c>
      <c r="J1415" s="125">
        <f>I1415*0.1</f>
      </c>
      <c r="K1415" s="125">
        <f>SUM(I1415:J1415)</f>
      </c>
      <c r="L1415" s="175"/>
      <c r="M1415" s="87"/>
      <c r="N1415" s="87"/>
      <c r="O1415" s="87"/>
      <c r="P1415" s="87"/>
      <c r="Q1415" s="87"/>
      <c r="R1415" s="87"/>
      <c r="S1415" s="87"/>
      <c r="T1415" s="87"/>
    </row>
    <row x14ac:dyDescent="0.25" r="1416" customHeight="1" ht="17.25">
      <c r="A1416" s="178">
        <f>A1415</f>
        <v>25569.375</v>
      </c>
      <c r="B1416" s="179" t="s">
        <v>71</v>
      </c>
      <c r="C1416" s="180"/>
      <c r="D1416" s="180"/>
      <c r="E1416" s="180"/>
      <c r="F1416" s="180"/>
      <c r="G1416" s="180">
        <f>SUM(C1416:F1416)</f>
      </c>
      <c r="H1416" s="182">
        <v>6000</v>
      </c>
      <c r="I1416" s="125">
        <f>G1416*H1416</f>
      </c>
      <c r="J1416" s="125">
        <f>I1416*0.1</f>
      </c>
      <c r="K1416" s="125">
        <f>SUM(I1416:J1416)</f>
      </c>
      <c r="L1416" s="175"/>
      <c r="M1416" s="87"/>
      <c r="N1416" s="87"/>
      <c r="O1416" s="87"/>
      <c r="P1416" s="87"/>
      <c r="Q1416" s="87"/>
      <c r="R1416" s="87"/>
      <c r="S1416" s="87"/>
      <c r="T1416" s="87"/>
    </row>
    <row x14ac:dyDescent="0.25" r="1417" customHeight="1" ht="17.25">
      <c r="A1417" s="178">
        <f>A1416</f>
        <v>25569.375</v>
      </c>
      <c r="B1417" s="184" t="s">
        <v>49</v>
      </c>
      <c r="C1417" s="180"/>
      <c r="D1417" s="180"/>
      <c r="E1417" s="180"/>
      <c r="F1417" s="180"/>
      <c r="G1417" s="180">
        <f>SUM(C1417:F1417)</f>
      </c>
      <c r="H1417" s="182">
        <v>6000</v>
      </c>
      <c r="I1417" s="125">
        <f>G1417*H1417</f>
      </c>
      <c r="J1417" s="125">
        <f>I1417*0.1</f>
      </c>
      <c r="K1417" s="125">
        <f>SUM(I1417:J1417)</f>
      </c>
      <c r="L1417" s="175"/>
      <c r="M1417" s="87"/>
      <c r="N1417" s="87"/>
      <c r="O1417" s="87"/>
      <c r="P1417" s="87"/>
      <c r="Q1417" s="87"/>
      <c r="R1417" s="87"/>
      <c r="S1417" s="87"/>
      <c r="T1417" s="87"/>
    </row>
    <row x14ac:dyDescent="0.25" r="1418" customHeight="1" ht="17.25">
      <c r="A1418" s="178">
        <f>A1417</f>
        <v>25569.375</v>
      </c>
      <c r="B1418" s="179" t="s">
        <v>9</v>
      </c>
      <c r="C1418" s="180"/>
      <c r="D1418" s="180"/>
      <c r="E1418" s="180"/>
      <c r="F1418" s="180"/>
      <c r="G1418" s="180">
        <f>SUM(C1418:F1418)</f>
      </c>
      <c r="H1418" s="182">
        <v>6000</v>
      </c>
      <c r="I1418" s="125">
        <f>G1418*H1418</f>
      </c>
      <c r="J1418" s="125">
        <f>I1418*0.1</f>
      </c>
      <c r="K1418" s="125">
        <f>SUM(I1418:J1418)</f>
      </c>
      <c r="L1418" s="175"/>
      <c r="M1418" s="87"/>
      <c r="N1418" s="87"/>
      <c r="O1418" s="87"/>
      <c r="P1418" s="87"/>
      <c r="Q1418" s="87"/>
      <c r="R1418" s="87"/>
      <c r="S1418" s="87"/>
      <c r="T1418" s="87"/>
    </row>
    <row x14ac:dyDescent="0.25" r="1419" customHeight="1" ht="17.25">
      <c r="A1419" s="178">
        <f>A1418</f>
        <v>25569.375</v>
      </c>
      <c r="B1419" s="179" t="s">
        <v>55</v>
      </c>
      <c r="C1419" s="180"/>
      <c r="D1419" s="180"/>
      <c r="E1419" s="180"/>
      <c r="F1419" s="180"/>
      <c r="G1419" s="180">
        <f>SUM(C1419:F1419)</f>
      </c>
      <c r="H1419" s="182">
        <v>6500</v>
      </c>
      <c r="I1419" s="125">
        <f>G1419*H1419</f>
      </c>
      <c r="J1419" s="125">
        <f>I1419*0.1</f>
      </c>
      <c r="K1419" s="125">
        <f>SUM(I1419:J1419)</f>
      </c>
      <c r="L1419" s="175"/>
      <c r="M1419" s="87"/>
      <c r="N1419" s="87"/>
      <c r="O1419" s="87"/>
      <c r="P1419" s="87"/>
      <c r="Q1419" s="87"/>
      <c r="R1419" s="87"/>
      <c r="S1419" s="87"/>
      <c r="T1419" s="87"/>
    </row>
    <row x14ac:dyDescent="0.25" r="1420" customHeight="1" ht="17.25">
      <c r="A1420" s="178">
        <f>A1419</f>
        <v>25569.375</v>
      </c>
      <c r="B1420" s="179" t="s">
        <v>80</v>
      </c>
      <c r="C1420" s="180"/>
      <c r="D1420" s="180"/>
      <c r="E1420" s="180"/>
      <c r="F1420" s="180"/>
      <c r="G1420" s="180">
        <f>SUM(C1420:F1420)</f>
      </c>
      <c r="H1420" s="182">
        <v>6000</v>
      </c>
      <c r="I1420" s="125">
        <f>G1420*H1420</f>
      </c>
      <c r="J1420" s="185"/>
      <c r="K1420" s="125">
        <f>SUM(I1420:J1420)</f>
      </c>
      <c r="L1420" s="175"/>
      <c r="M1420" s="87"/>
      <c r="N1420" s="87"/>
      <c r="O1420" s="87"/>
      <c r="P1420" s="87"/>
      <c r="Q1420" s="87"/>
      <c r="R1420" s="87"/>
      <c r="S1420" s="87"/>
      <c r="T1420" s="87"/>
    </row>
    <row x14ac:dyDescent="0.25" r="1421" customHeight="1" ht="17.25">
      <c r="A1421" s="178">
        <f>A1420</f>
        <v>25569.375</v>
      </c>
      <c r="B1421" s="179" t="s">
        <v>67</v>
      </c>
      <c r="C1421" s="180"/>
      <c r="D1421" s="180"/>
      <c r="E1421" s="180"/>
      <c r="F1421" s="180"/>
      <c r="G1421" s="180">
        <f>SUM(C1421:F1421)</f>
      </c>
      <c r="H1421" s="182">
        <v>5500</v>
      </c>
      <c r="I1421" s="125">
        <f>G1421*H1421</f>
      </c>
      <c r="J1421" s="125">
        <f>I1421*0.1</f>
      </c>
      <c r="K1421" s="125">
        <f>SUM(I1421:J1421)</f>
      </c>
      <c r="L1421" s="175"/>
      <c r="M1421" s="87"/>
      <c r="N1421" s="87"/>
      <c r="O1421" s="87"/>
      <c r="P1421" s="87"/>
      <c r="Q1421" s="87"/>
      <c r="R1421" s="87"/>
      <c r="S1421" s="87"/>
      <c r="T1421" s="87"/>
    </row>
    <row x14ac:dyDescent="0.25" r="1422" customHeight="1" ht="17.25">
      <c r="A1422" s="178">
        <f>A1421</f>
        <v>25569.375</v>
      </c>
      <c r="B1422" s="186" t="s">
        <v>74</v>
      </c>
      <c r="C1422" s="180"/>
      <c r="D1422" s="180"/>
      <c r="E1422" s="180"/>
      <c r="F1422" s="180"/>
      <c r="G1422" s="180">
        <f>SUM(C1422:F1422)</f>
      </c>
      <c r="H1422" s="187">
        <v>5000</v>
      </c>
      <c r="I1422" s="125">
        <f>G1422*H1422</f>
      </c>
      <c r="J1422" s="125">
        <f>I1422*0.1</f>
      </c>
      <c r="K1422" s="125">
        <f>SUM(I1422:J1422)</f>
      </c>
      <c r="L1422" s="175"/>
      <c r="M1422" s="87"/>
      <c r="N1422" s="87"/>
      <c r="O1422" s="87"/>
      <c r="P1422" s="87"/>
      <c r="Q1422" s="87"/>
      <c r="R1422" s="87"/>
      <c r="S1422" s="87"/>
      <c r="T1422" s="87"/>
    </row>
    <row x14ac:dyDescent="0.25" r="1423" customHeight="1" ht="17.25">
      <c r="A1423" s="178">
        <f>A1422</f>
        <v>25569.375</v>
      </c>
      <c r="B1423" s="179" t="s">
        <v>11</v>
      </c>
      <c r="C1423" s="180"/>
      <c r="D1423" s="180"/>
      <c r="E1423" s="180"/>
      <c r="F1423" s="180"/>
      <c r="G1423" s="180">
        <f>SUM(C1423:F1423)</f>
      </c>
      <c r="H1423" s="182">
        <v>6000</v>
      </c>
      <c r="I1423" s="125">
        <f>G1423*H1423</f>
      </c>
      <c r="J1423" s="125">
        <f>I1423*0.1</f>
      </c>
      <c r="K1423" s="125">
        <f>SUM(I1423:J1423)</f>
      </c>
      <c r="L1423" s="175"/>
      <c r="M1423" s="87"/>
      <c r="N1423" s="87"/>
      <c r="O1423" s="87"/>
      <c r="P1423" s="87"/>
      <c r="Q1423" s="87"/>
      <c r="R1423" s="87"/>
      <c r="S1423" s="87"/>
      <c r="T1423" s="87"/>
    </row>
    <row x14ac:dyDescent="0.25" r="1424" customHeight="1" ht="17.25">
      <c r="A1424" s="178">
        <f>A1423</f>
        <v>25569.375</v>
      </c>
      <c r="B1424" s="179" t="s">
        <v>22</v>
      </c>
      <c r="C1424" s="180"/>
      <c r="D1424" s="180"/>
      <c r="E1424" s="180"/>
      <c r="F1424" s="180"/>
      <c r="G1424" s="180">
        <f>SUM(C1424:F1424)</f>
      </c>
      <c r="H1424" s="182">
        <v>4800</v>
      </c>
      <c r="I1424" s="125">
        <f>G1424*H1424</f>
      </c>
      <c r="J1424" s="125">
        <f>I1424*0.1</f>
      </c>
      <c r="K1424" s="125">
        <f>SUM(I1424:J1424)</f>
      </c>
      <c r="L1424" s="175"/>
      <c r="M1424" s="87"/>
      <c r="N1424" s="87"/>
      <c r="O1424" s="87"/>
      <c r="P1424" s="87"/>
      <c r="Q1424" s="87"/>
      <c r="R1424" s="87"/>
      <c r="S1424" s="87"/>
      <c r="T1424" s="87"/>
    </row>
    <row x14ac:dyDescent="0.25" r="1425" customHeight="1" ht="17.25">
      <c r="A1425" s="178">
        <f>A1424</f>
        <v>25569.375</v>
      </c>
      <c r="B1425" s="186" t="s">
        <v>84</v>
      </c>
      <c r="C1425" s="180"/>
      <c r="D1425" s="180"/>
      <c r="E1425" s="180"/>
      <c r="F1425" s="180"/>
      <c r="G1425" s="180">
        <f>SUM(C1425:F1425)</f>
      </c>
      <c r="H1425" s="182">
        <v>4800</v>
      </c>
      <c r="I1425" s="125">
        <f>G1425*H1425</f>
      </c>
      <c r="J1425" s="125">
        <f>I1425*0.1</f>
      </c>
      <c r="K1425" s="125">
        <f>SUM(I1425:J1425)</f>
      </c>
      <c r="L1425" s="175"/>
      <c r="M1425" s="87"/>
      <c r="N1425" s="87"/>
      <c r="O1425" s="87"/>
      <c r="P1425" s="87"/>
      <c r="Q1425" s="87"/>
      <c r="R1425" s="87"/>
      <c r="S1425" s="87"/>
      <c r="T1425" s="87"/>
    </row>
    <row x14ac:dyDescent="0.25" r="1426" customHeight="1" ht="17.25">
      <c r="A1426" s="178">
        <f>A1425</f>
        <v>25569.375</v>
      </c>
      <c r="B1426" s="179" t="s">
        <v>17</v>
      </c>
      <c r="C1426" s="180"/>
      <c r="D1426" s="180"/>
      <c r="E1426" s="180"/>
      <c r="F1426" s="180"/>
      <c r="G1426" s="180">
        <f>SUM(C1426:F1426)</f>
      </c>
      <c r="H1426" s="182">
        <v>6500</v>
      </c>
      <c r="I1426" s="125">
        <f>G1426*H1426</f>
      </c>
      <c r="J1426" s="125">
        <f>I1426*0.1</f>
      </c>
      <c r="K1426" s="125">
        <f>SUM(I1426:J1426)</f>
      </c>
      <c r="L1426" s="175"/>
      <c r="M1426" s="87"/>
      <c r="N1426" s="87"/>
      <c r="O1426" s="87"/>
      <c r="P1426" s="87"/>
      <c r="Q1426" s="87"/>
      <c r="R1426" s="87"/>
      <c r="S1426" s="87"/>
      <c r="T1426" s="87"/>
    </row>
    <row x14ac:dyDescent="0.25" r="1427" customHeight="1" ht="17.25">
      <c r="A1427" s="178">
        <f>A1426</f>
        <v>25569.375</v>
      </c>
      <c r="B1427" s="186" t="s">
        <v>148</v>
      </c>
      <c r="C1427" s="180"/>
      <c r="D1427" s="180"/>
      <c r="E1427" s="180"/>
      <c r="F1427" s="180"/>
      <c r="G1427" s="180">
        <f>SUM(C1427:F1427)</f>
      </c>
      <c r="H1427" s="182">
        <v>6000</v>
      </c>
      <c r="I1427" s="125">
        <f>G1427*H1427</f>
      </c>
      <c r="J1427" s="125">
        <f>I1427*0.1</f>
      </c>
      <c r="K1427" s="125">
        <f>SUM(I1427:J1427)</f>
      </c>
      <c r="L1427" s="175"/>
      <c r="M1427" s="87"/>
      <c r="N1427" s="87"/>
      <c r="O1427" s="87"/>
      <c r="P1427" s="87"/>
      <c r="Q1427" s="87"/>
      <c r="R1427" s="87"/>
      <c r="S1427" s="87"/>
      <c r="T1427" s="87"/>
    </row>
    <row x14ac:dyDescent="0.25" r="1428" customHeight="1" ht="17.25">
      <c r="A1428" s="178">
        <f>A1427</f>
        <v>25569.375</v>
      </c>
      <c r="B1428" s="179" t="s">
        <v>29</v>
      </c>
      <c r="C1428" s="188"/>
      <c r="D1428" s="180"/>
      <c r="E1428" s="180"/>
      <c r="F1428" s="180"/>
      <c r="G1428" s="180">
        <f>SUM(C1428:F1428)</f>
      </c>
      <c r="H1428" s="182">
        <v>5500</v>
      </c>
      <c r="I1428" s="125">
        <f>G1428*H1428</f>
      </c>
      <c r="J1428" s="125">
        <f>I1428*0.1</f>
      </c>
      <c r="K1428" s="125">
        <f>SUM(I1428:J1428)</f>
      </c>
      <c r="L1428" s="175"/>
      <c r="M1428" s="87"/>
      <c r="N1428" s="87"/>
      <c r="O1428" s="87"/>
      <c r="P1428" s="87"/>
      <c r="Q1428" s="87"/>
      <c r="R1428" s="87"/>
      <c r="S1428" s="87"/>
      <c r="T1428" s="87"/>
    </row>
    <row x14ac:dyDescent="0.25" r="1429" customHeight="1" ht="17.25">
      <c r="A1429" s="178">
        <f>A1428</f>
        <v>25569.375</v>
      </c>
      <c r="B1429" s="179" t="s">
        <v>15</v>
      </c>
      <c r="C1429" s="180"/>
      <c r="D1429" s="180"/>
      <c r="E1429" s="180"/>
      <c r="F1429" s="180"/>
      <c r="G1429" s="180">
        <f>SUM(C1429:F1429)</f>
      </c>
      <c r="H1429" s="182">
        <v>4800</v>
      </c>
      <c r="I1429" s="125">
        <f>G1429*H1429</f>
      </c>
      <c r="J1429" s="125">
        <f>I1429*0.1</f>
      </c>
      <c r="K1429" s="125">
        <f>SUM(I1429:J1429)</f>
      </c>
      <c r="L1429" s="175"/>
      <c r="M1429" s="87"/>
      <c r="N1429" s="87"/>
      <c r="O1429" s="87"/>
      <c r="P1429" s="87"/>
      <c r="Q1429" s="87"/>
      <c r="R1429" s="87"/>
      <c r="S1429" s="87"/>
      <c r="T1429" s="87"/>
    </row>
    <row x14ac:dyDescent="0.25" r="1430" customHeight="1" ht="17.25">
      <c r="A1430" s="178">
        <f>A1429</f>
        <v>25569.375</v>
      </c>
      <c r="B1430" s="179" t="s">
        <v>21</v>
      </c>
      <c r="C1430" s="188"/>
      <c r="D1430" s="180"/>
      <c r="E1430" s="180"/>
      <c r="F1430" s="180"/>
      <c r="G1430" s="180">
        <f>SUM(C1430:F1430)</f>
      </c>
      <c r="H1430" s="182">
        <v>5500</v>
      </c>
      <c r="I1430" s="125">
        <f>G1430*H1430</f>
      </c>
      <c r="J1430" s="125">
        <f>I1430*0.1</f>
      </c>
      <c r="K1430" s="125">
        <f>SUM(I1430:J1430)</f>
      </c>
      <c r="L1430" s="175"/>
      <c r="M1430" s="87"/>
      <c r="N1430" s="87"/>
      <c r="O1430" s="87"/>
      <c r="P1430" s="87"/>
      <c r="Q1430" s="87"/>
      <c r="R1430" s="87"/>
      <c r="S1430" s="87"/>
      <c r="T1430" s="87"/>
    </row>
    <row x14ac:dyDescent="0.25" r="1431" customHeight="1" ht="17.25">
      <c r="A1431" s="178">
        <f>A1430</f>
        <v>25569.375</v>
      </c>
      <c r="B1431" s="179" t="s">
        <v>52</v>
      </c>
      <c r="C1431" s="180"/>
      <c r="D1431" s="180"/>
      <c r="E1431" s="180"/>
      <c r="F1431" s="180"/>
      <c r="G1431" s="180">
        <f>SUM(C1431:F1431)</f>
      </c>
      <c r="H1431" s="182">
        <v>5500</v>
      </c>
      <c r="I1431" s="125">
        <f>G1431*H1431</f>
      </c>
      <c r="J1431" s="125">
        <f>I1431*0.1</f>
      </c>
      <c r="K1431" s="125">
        <f>SUM(I1431:J1431)</f>
      </c>
      <c r="L1431" s="175"/>
      <c r="M1431" s="87"/>
      <c r="N1431" s="87"/>
      <c r="O1431" s="87"/>
      <c r="P1431" s="87"/>
      <c r="Q1431" s="87"/>
      <c r="R1431" s="87"/>
      <c r="S1431" s="87"/>
      <c r="T1431" s="87"/>
    </row>
    <row x14ac:dyDescent="0.25" r="1432" customHeight="1" ht="17.25">
      <c r="A1432" s="178">
        <f>A1431</f>
        <v>25569.375</v>
      </c>
      <c r="B1432" s="186" t="s">
        <v>61</v>
      </c>
      <c r="C1432" s="180"/>
      <c r="D1432" s="180"/>
      <c r="E1432" s="180"/>
      <c r="F1432" s="180"/>
      <c r="G1432" s="180">
        <f>SUM(C1432:F1432)</f>
      </c>
      <c r="H1432" s="182">
        <v>5500</v>
      </c>
      <c r="I1432" s="125">
        <f>G1432*H1432</f>
      </c>
      <c r="J1432" s="125">
        <f>I1432*0.1</f>
      </c>
      <c r="K1432" s="125">
        <f>SUM(I1432:J1432)</f>
      </c>
      <c r="L1432" s="175"/>
      <c r="M1432" s="87"/>
      <c r="N1432" s="87"/>
      <c r="O1432" s="87"/>
      <c r="P1432" s="87"/>
      <c r="Q1432" s="87"/>
      <c r="R1432" s="87"/>
      <c r="S1432" s="87"/>
      <c r="T1432" s="87"/>
    </row>
    <row x14ac:dyDescent="0.25" r="1433" customHeight="1" ht="17.25">
      <c r="A1433" s="178">
        <f>A1432</f>
        <v>25569.375</v>
      </c>
      <c r="B1433" s="179" t="s">
        <v>33</v>
      </c>
      <c r="C1433" s="180"/>
      <c r="D1433" s="180"/>
      <c r="E1433" s="180"/>
      <c r="F1433" s="180"/>
      <c r="G1433" s="180">
        <f>SUM(C1433:F1433)</f>
      </c>
      <c r="H1433" s="182">
        <v>5500</v>
      </c>
      <c r="I1433" s="125">
        <f>G1433*H1433</f>
      </c>
      <c r="J1433" s="125">
        <f>I1433*0.1</f>
      </c>
      <c r="K1433" s="125">
        <f>SUM(I1433:J1433)</f>
      </c>
      <c r="L1433" s="175"/>
      <c r="M1433" s="87"/>
      <c r="N1433" s="87"/>
      <c r="O1433" s="87"/>
      <c r="P1433" s="87"/>
      <c r="Q1433" s="87"/>
      <c r="R1433" s="87"/>
      <c r="S1433" s="87"/>
      <c r="T1433" s="87"/>
    </row>
    <row x14ac:dyDescent="0.25" r="1434" customHeight="1" ht="17.25">
      <c r="A1434" s="178">
        <f>A1433</f>
        <v>25569.375</v>
      </c>
      <c r="B1434" s="186" t="s">
        <v>37</v>
      </c>
      <c r="C1434" s="180"/>
      <c r="D1434" s="180"/>
      <c r="E1434" s="180"/>
      <c r="F1434" s="180"/>
      <c r="G1434" s="180">
        <f>SUM(C1434:F1434)</f>
      </c>
      <c r="H1434" s="182">
        <v>6500</v>
      </c>
      <c r="I1434" s="125">
        <f>G1434*H1434</f>
      </c>
      <c r="J1434" s="125">
        <f>I1434*0.1</f>
      </c>
      <c r="K1434" s="125">
        <f>SUM(I1434:J1434)</f>
      </c>
      <c r="L1434" s="175"/>
      <c r="M1434" s="87"/>
      <c r="N1434" s="87"/>
      <c r="O1434" s="87"/>
      <c r="P1434" s="87"/>
      <c r="Q1434" s="87"/>
      <c r="R1434" s="87"/>
      <c r="S1434" s="87"/>
      <c r="T1434" s="87"/>
    </row>
    <row x14ac:dyDescent="0.25" r="1435" customHeight="1" ht="17.25">
      <c r="A1435" s="178">
        <f>A1434</f>
        <v>25569.375</v>
      </c>
      <c r="B1435" s="186" t="s">
        <v>64</v>
      </c>
      <c r="C1435" s="180"/>
      <c r="D1435" s="180"/>
      <c r="E1435" s="180"/>
      <c r="F1435" s="180"/>
      <c r="G1435" s="180">
        <f>SUM(C1435:F1435)</f>
      </c>
      <c r="H1435" s="182">
        <v>5500</v>
      </c>
      <c r="I1435" s="125">
        <f>G1435*H1435</f>
      </c>
      <c r="J1435" s="125">
        <f>I1435*0.1</f>
      </c>
      <c r="K1435" s="125">
        <f>SUM(I1435:J1435)</f>
      </c>
      <c r="L1435" s="175"/>
      <c r="M1435" s="87"/>
      <c r="N1435" s="87"/>
      <c r="O1435" s="87"/>
      <c r="P1435" s="87"/>
      <c r="Q1435" s="87"/>
      <c r="R1435" s="87"/>
      <c r="S1435" s="87"/>
      <c r="T1435" s="87"/>
    </row>
    <row x14ac:dyDescent="0.25" r="1436" customHeight="1" ht="17.25">
      <c r="A1436" s="178">
        <f>A1435</f>
        <v>25569.375</v>
      </c>
      <c r="B1436" s="179" t="s">
        <v>25</v>
      </c>
      <c r="C1436" s="180"/>
      <c r="D1436" s="180"/>
      <c r="E1436" s="180"/>
      <c r="F1436" s="180"/>
      <c r="G1436" s="180">
        <f>SUM(C1436:F1436)</f>
      </c>
      <c r="H1436" s="182">
        <v>6000</v>
      </c>
      <c r="I1436" s="125">
        <f>G1436*H1436</f>
      </c>
      <c r="J1436" s="125">
        <f>I1436*0.1</f>
      </c>
      <c r="K1436" s="125">
        <f>SUM(I1436:J1436)</f>
      </c>
      <c r="L1436" s="175"/>
      <c r="M1436" s="87"/>
      <c r="N1436" s="87"/>
      <c r="O1436" s="87"/>
      <c r="P1436" s="87"/>
      <c r="Q1436" s="87"/>
      <c r="R1436" s="87"/>
      <c r="S1436" s="87"/>
      <c r="T1436" s="87"/>
    </row>
    <row x14ac:dyDescent="0.25" r="1437" customHeight="1" ht="17.25">
      <c r="A1437" s="178">
        <f>A1436</f>
        <v>25569.375</v>
      </c>
      <c r="B1437" s="186" t="s">
        <v>76</v>
      </c>
      <c r="C1437" s="188"/>
      <c r="D1437" s="180"/>
      <c r="E1437" s="180"/>
      <c r="F1437" s="180"/>
      <c r="G1437" s="180">
        <f>SUM(C1437:F1437)</f>
      </c>
      <c r="H1437" s="125">
        <v>6000</v>
      </c>
      <c r="I1437" s="125">
        <f>G1437*H1437</f>
      </c>
      <c r="J1437" s="125">
        <f>I1437*0.1</f>
      </c>
      <c r="K1437" s="125">
        <f>SUM(I1437:J1437)</f>
      </c>
      <c r="L1437" s="175"/>
      <c r="M1437" s="87"/>
      <c r="N1437" s="87"/>
      <c r="O1437" s="87"/>
      <c r="P1437" s="87"/>
      <c r="Q1437" s="87"/>
      <c r="R1437" s="87"/>
      <c r="S1437" s="87"/>
      <c r="T1437" s="87"/>
    </row>
    <row x14ac:dyDescent="0.25" r="1438" customHeight="1" ht="17.25">
      <c r="A1438" s="178">
        <f>A1437</f>
        <v>25569.375</v>
      </c>
      <c r="B1438" s="186" t="s">
        <v>149</v>
      </c>
      <c r="C1438" s="180"/>
      <c r="D1438" s="180"/>
      <c r="E1438" s="180"/>
      <c r="F1438" s="180"/>
      <c r="G1438" s="180">
        <f>SUM(C1438:F1438)</f>
      </c>
      <c r="H1438" s="125">
        <v>6000</v>
      </c>
      <c r="I1438" s="125">
        <f>G1438*H1438</f>
      </c>
      <c r="J1438" s="125">
        <f>I1438*0.1</f>
      </c>
      <c r="K1438" s="125">
        <f>SUM(I1438:J1438)</f>
      </c>
      <c r="L1438" s="175"/>
      <c r="M1438" s="87"/>
      <c r="N1438" s="87"/>
      <c r="O1438" s="87"/>
      <c r="P1438" s="87"/>
      <c r="Q1438" s="87"/>
      <c r="R1438" s="87"/>
      <c r="S1438" s="87"/>
      <c r="T1438" s="87"/>
    </row>
    <row x14ac:dyDescent="0.25" r="1439" customHeight="1" ht="17.25">
      <c r="A1439" s="178">
        <f>A1438</f>
        <v>25569.375</v>
      </c>
      <c r="B1439" s="186" t="s">
        <v>43</v>
      </c>
      <c r="C1439" s="180"/>
      <c r="D1439" s="180"/>
      <c r="E1439" s="180"/>
      <c r="F1439" s="180"/>
      <c r="G1439" s="180">
        <f>SUM(C1439:F1439)</f>
      </c>
      <c r="H1439" s="125">
        <v>6000</v>
      </c>
      <c r="I1439" s="125">
        <f>G1439*H1439</f>
      </c>
      <c r="J1439" s="125">
        <f>I1439*0.1</f>
      </c>
      <c r="K1439" s="125">
        <f>SUM(I1439:J1439)</f>
      </c>
      <c r="L1439" s="175"/>
      <c r="M1439" s="87"/>
      <c r="N1439" s="87"/>
      <c r="O1439" s="87"/>
      <c r="P1439" s="87"/>
      <c r="Q1439" s="87"/>
      <c r="R1439" s="87"/>
      <c r="S1439" s="87"/>
      <c r="T1439" s="87"/>
    </row>
    <row x14ac:dyDescent="0.25" r="1440" customHeight="1" ht="17.25">
      <c r="A1440" s="178">
        <f>A1439</f>
        <v>25569.375</v>
      </c>
      <c r="B1440" s="186" t="s">
        <v>18</v>
      </c>
      <c r="C1440" s="180"/>
      <c r="D1440" s="180"/>
      <c r="E1440" s="180"/>
      <c r="F1440" s="180"/>
      <c r="G1440" s="180">
        <f>SUM(C1440:F1440)</f>
      </c>
      <c r="H1440" s="125">
        <v>6000</v>
      </c>
      <c r="I1440" s="125">
        <f>G1440*H1440</f>
      </c>
      <c r="J1440" s="125">
        <f>I1440*0.1</f>
      </c>
      <c r="K1440" s="125">
        <f>SUM(I1440:J1440)</f>
      </c>
      <c r="L1440" s="175"/>
      <c r="M1440" s="87"/>
      <c r="N1440" s="87"/>
      <c r="O1440" s="87"/>
      <c r="P1440" s="87"/>
      <c r="Q1440" s="87"/>
      <c r="R1440" s="87"/>
      <c r="S1440" s="87"/>
      <c r="T1440" s="87"/>
    </row>
    <row x14ac:dyDescent="0.25" r="1441" customHeight="1" ht="17.25">
      <c r="A1441" s="178">
        <f>A1440</f>
        <v>25569.375</v>
      </c>
      <c r="B1441" s="186" t="s">
        <v>82</v>
      </c>
      <c r="C1441" s="188"/>
      <c r="D1441" s="180"/>
      <c r="E1441" s="180"/>
      <c r="F1441" s="180"/>
      <c r="G1441" s="180">
        <f>SUM(C1441:F1441)</f>
      </c>
      <c r="H1441" s="125">
        <v>5000</v>
      </c>
      <c r="I1441" s="125">
        <f>G1441*H1441</f>
      </c>
      <c r="J1441" s="125">
        <f>I1441*0.1</f>
      </c>
      <c r="K1441" s="125">
        <f>SUM(I1441:J1441)</f>
      </c>
      <c r="L1441" s="175"/>
      <c r="M1441" s="87"/>
      <c r="N1441" s="87"/>
      <c r="O1441" s="87"/>
      <c r="P1441" s="87"/>
      <c r="Q1441" s="87"/>
      <c r="R1441" s="87"/>
      <c r="S1441" s="87"/>
      <c r="T1441" s="87"/>
    </row>
    <row x14ac:dyDescent="0.25" r="1442" customHeight="1" ht="17.25">
      <c r="A1442" s="178">
        <f>A1441</f>
        <v>25569.375</v>
      </c>
      <c r="B1442" s="186" t="s">
        <v>151</v>
      </c>
      <c r="C1442" s="180"/>
      <c r="D1442" s="180"/>
      <c r="E1442" s="180"/>
      <c r="F1442" s="180"/>
      <c r="G1442" s="180">
        <f>SUM(C1442:F1442)</f>
      </c>
      <c r="H1442" s="125">
        <v>5000</v>
      </c>
      <c r="I1442" s="125">
        <f>G1442*H1442</f>
      </c>
      <c r="J1442" s="125">
        <f>I1442*0.1</f>
      </c>
      <c r="K1442" s="125">
        <f>SUM(I1442:J1442)</f>
      </c>
      <c r="L1442" s="175"/>
      <c r="M1442" s="87"/>
      <c r="N1442" s="87"/>
      <c r="O1442" s="87"/>
      <c r="P1442" s="87"/>
      <c r="Q1442" s="87"/>
      <c r="R1442" s="87"/>
      <c r="S1442" s="87"/>
      <c r="T1442" s="87"/>
    </row>
    <row x14ac:dyDescent="0.25" r="1443" customHeight="1" ht="17.25">
      <c r="A1443" s="178">
        <f>A1442</f>
        <v>25569.375</v>
      </c>
      <c r="B1443" s="186" t="s">
        <v>23</v>
      </c>
      <c r="C1443" s="180"/>
      <c r="D1443" s="180"/>
      <c r="E1443" s="180"/>
      <c r="F1443" s="180"/>
      <c r="G1443" s="180">
        <f>SUM(C1443:F1443)</f>
      </c>
      <c r="H1443" s="125">
        <v>6000</v>
      </c>
      <c r="I1443" s="125">
        <f>G1443*H1443</f>
      </c>
      <c r="J1443" s="125">
        <f>I1443*0.1</f>
      </c>
      <c r="K1443" s="125">
        <f>SUM(I1443:J1443)</f>
      </c>
      <c r="L1443" s="175"/>
      <c r="M1443" s="87"/>
      <c r="N1443" s="87"/>
      <c r="O1443" s="87"/>
      <c r="P1443" s="87"/>
      <c r="Q1443" s="87"/>
      <c r="R1443" s="87"/>
      <c r="S1443" s="87"/>
      <c r="T1443" s="87"/>
    </row>
    <row x14ac:dyDescent="0.25" r="1444" customHeight="1" ht="17.25">
      <c r="A1444" s="178">
        <f>A1443</f>
        <v>25569.375</v>
      </c>
      <c r="B1444" s="186" t="s">
        <v>40</v>
      </c>
      <c r="C1444" s="180"/>
      <c r="D1444" s="180"/>
      <c r="E1444" s="180"/>
      <c r="F1444" s="180"/>
      <c r="G1444" s="180">
        <f>SUM(C1444:F1444)</f>
      </c>
      <c r="H1444" s="125">
        <v>6500</v>
      </c>
      <c r="I1444" s="125">
        <f>G1444*H1444</f>
      </c>
      <c r="J1444" s="125">
        <f>I1444*0.1</f>
      </c>
      <c r="K1444" s="125">
        <f>SUM(I1444:J1444)</f>
      </c>
      <c r="L1444" s="175"/>
      <c r="M1444" s="87"/>
      <c r="N1444" s="87"/>
      <c r="O1444" s="87"/>
      <c r="P1444" s="87"/>
      <c r="Q1444" s="87"/>
      <c r="R1444" s="87"/>
      <c r="S1444" s="87"/>
      <c r="T1444" s="87"/>
    </row>
    <row x14ac:dyDescent="0.25" r="1445" customHeight="1" ht="17.25">
      <c r="A1445" s="178">
        <f>A1444</f>
        <v>25569.375</v>
      </c>
      <c r="B1445" s="186" t="s">
        <v>86</v>
      </c>
      <c r="C1445" s="180"/>
      <c r="D1445" s="180"/>
      <c r="E1445" s="180"/>
      <c r="F1445" s="180"/>
      <c r="G1445" s="180">
        <f>SUM(C1445:F1445)</f>
      </c>
      <c r="H1445" s="125">
        <v>6000</v>
      </c>
      <c r="I1445" s="125">
        <f>G1445*H1445</f>
      </c>
      <c r="J1445" s="125">
        <f>I1445*0.1</f>
      </c>
      <c r="K1445" s="125">
        <f>SUM(I1445:J1445)</f>
      </c>
      <c r="L1445" s="175"/>
      <c r="M1445" s="87"/>
      <c r="N1445" s="87"/>
      <c r="O1445" s="87"/>
      <c r="P1445" s="87"/>
      <c r="Q1445" s="87"/>
      <c r="R1445" s="87"/>
      <c r="S1445" s="87"/>
      <c r="T1445" s="87"/>
    </row>
    <row x14ac:dyDescent="0.25" r="1446" customHeight="1" ht="17.25">
      <c r="A1446" s="178">
        <f>A1445</f>
        <v>25569.375</v>
      </c>
      <c r="B1446" s="186" t="s">
        <v>152</v>
      </c>
      <c r="C1446" s="180"/>
      <c r="D1446" s="180"/>
      <c r="E1446" s="180"/>
      <c r="F1446" s="180"/>
      <c r="G1446" s="180">
        <f>SUM(C1446:F1446)</f>
      </c>
      <c r="H1446" s="125">
        <v>6000</v>
      </c>
      <c r="I1446" s="125">
        <f>G1446*H1446</f>
      </c>
      <c r="J1446" s="125">
        <f>I1446*0.1</f>
      </c>
      <c r="K1446" s="125">
        <f>SUM(I1446:J1446)</f>
      </c>
      <c r="L1446" s="175"/>
      <c r="M1446" s="87"/>
      <c r="N1446" s="87"/>
      <c r="O1446" s="87"/>
      <c r="P1446" s="87"/>
      <c r="Q1446" s="87"/>
      <c r="R1446" s="87"/>
      <c r="S1446" s="87"/>
      <c r="T1446" s="87"/>
    </row>
    <row x14ac:dyDescent="0.25" r="1447" customHeight="1" ht="17.25">
      <c r="A1447" s="178">
        <f>A1446</f>
        <v>25569.375</v>
      </c>
      <c r="B1447" s="186" t="s">
        <v>153</v>
      </c>
      <c r="C1447" s="180"/>
      <c r="D1447" s="180"/>
      <c r="E1447" s="180"/>
      <c r="F1447" s="180"/>
      <c r="G1447" s="180">
        <f>SUM(C1447:F1447)</f>
      </c>
      <c r="H1447" s="125">
        <v>6000</v>
      </c>
      <c r="I1447" s="125">
        <f>G1447*H1447</f>
      </c>
      <c r="J1447" s="125">
        <f>I1447*0.1</f>
      </c>
      <c r="K1447" s="125">
        <f>SUM(I1447:J1447)</f>
      </c>
      <c r="L1447" s="175"/>
      <c r="M1447" s="87"/>
      <c r="N1447" s="87"/>
      <c r="O1447" s="87"/>
      <c r="P1447" s="87"/>
      <c r="Q1447" s="87"/>
      <c r="R1447" s="87"/>
      <c r="S1447" s="87"/>
      <c r="T1447" s="87"/>
    </row>
    <row x14ac:dyDescent="0.25" r="1448" customHeight="1" ht="17.25">
      <c r="A1448" s="178">
        <f>A1447</f>
        <v>25569.375</v>
      </c>
      <c r="B1448" s="186" t="s">
        <v>46</v>
      </c>
      <c r="C1448" s="180"/>
      <c r="D1448" s="180"/>
      <c r="E1448" s="180"/>
      <c r="F1448" s="180"/>
      <c r="G1448" s="180">
        <f>SUM(C1448:F1448)</f>
      </c>
      <c r="H1448" s="125">
        <v>5500</v>
      </c>
      <c r="I1448" s="125">
        <f>G1448*H1448</f>
      </c>
      <c r="J1448" s="125">
        <f>I1448*0.1</f>
      </c>
      <c r="K1448" s="125">
        <f>SUM(I1448:J1448)</f>
      </c>
      <c r="L1448" s="175"/>
      <c r="M1448" s="87"/>
      <c r="N1448" s="87"/>
      <c r="O1448" s="87"/>
      <c r="P1448" s="87"/>
      <c r="Q1448" s="87"/>
      <c r="R1448" s="87"/>
      <c r="S1448" s="87"/>
      <c r="T1448" s="87"/>
    </row>
    <row x14ac:dyDescent="0.25" r="1449" customHeight="1" ht="17.25">
      <c r="A1449" s="178">
        <f>A1448</f>
        <v>25569.375</v>
      </c>
      <c r="B1449" s="186" t="s">
        <v>154</v>
      </c>
      <c r="C1449" s="180"/>
      <c r="D1449" s="180"/>
      <c r="E1449" s="180"/>
      <c r="F1449" s="180"/>
      <c r="G1449" s="180">
        <f>SUM(C1449:F1449)</f>
      </c>
      <c r="H1449" s="125">
        <v>6500</v>
      </c>
      <c r="I1449" s="125">
        <f>G1449*H1449</f>
      </c>
      <c r="J1449" s="125">
        <f>I1449*0.1</f>
      </c>
      <c r="K1449" s="125">
        <f>SUM(I1449:J1449)</f>
      </c>
      <c r="L1449" s="175"/>
      <c r="M1449" s="87"/>
      <c r="N1449" s="87"/>
      <c r="O1449" s="87"/>
      <c r="P1449" s="87"/>
      <c r="Q1449" s="87"/>
      <c r="R1449" s="87"/>
      <c r="S1449" s="87"/>
      <c r="T1449" s="87"/>
    </row>
    <row x14ac:dyDescent="0.25" r="1450" customHeight="1" ht="17.25">
      <c r="A1450" s="178">
        <f>A1449</f>
        <v>25569.375</v>
      </c>
      <c r="B1450" s="186"/>
      <c r="C1450" s="180"/>
      <c r="D1450" s="180"/>
      <c r="E1450" s="180"/>
      <c r="F1450" s="180"/>
      <c r="G1450" s="180">
        <f>SUM(C1450:F1450)</f>
      </c>
      <c r="H1450" s="125"/>
      <c r="I1450" s="125">
        <f>G1450*H1450</f>
      </c>
      <c r="J1450" s="125">
        <f>I1450*0.1</f>
      </c>
      <c r="K1450" s="125">
        <f>SUM(I1450:J1450)</f>
      </c>
      <c r="L1450" s="175"/>
      <c r="M1450" s="87"/>
      <c r="N1450" s="87"/>
      <c r="O1450" s="87"/>
      <c r="P1450" s="87"/>
      <c r="Q1450" s="87"/>
      <c r="R1450" s="87"/>
      <c r="S1450" s="87"/>
      <c r="T1450" s="87"/>
    </row>
    <row x14ac:dyDescent="0.25" r="1451" customHeight="1" ht="17.25">
      <c r="A1451" s="178">
        <f>A1450</f>
        <v>25569.375</v>
      </c>
      <c r="B1451" s="179"/>
      <c r="C1451" s="180"/>
      <c r="D1451" s="180"/>
      <c r="E1451" s="180"/>
      <c r="F1451" s="180"/>
      <c r="G1451" s="180">
        <f>SUM(C1451:F1451)</f>
      </c>
      <c r="H1451" s="125"/>
      <c r="I1451" s="125">
        <f>G1451*H1451</f>
      </c>
      <c r="J1451" s="125">
        <f>I1451*0.1</f>
      </c>
      <c r="K1451" s="125">
        <f>SUM(I1451:J1451)</f>
      </c>
      <c r="L1451" s="175"/>
      <c r="M1451" s="87"/>
      <c r="N1451" s="87"/>
      <c r="O1451" s="87"/>
      <c r="P1451" s="87"/>
      <c r="Q1451" s="87"/>
      <c r="R1451" s="87"/>
      <c r="S1451" s="87"/>
      <c r="T1451" s="87"/>
    </row>
    <row x14ac:dyDescent="0.25" r="1452" customHeight="1" ht="17.25">
      <c r="A1452" s="189">
        <f>A1451</f>
        <v>25569.375</v>
      </c>
      <c r="B1452" s="190" t="s">
        <v>155</v>
      </c>
      <c r="C1452" s="191">
        <f>SUM(C1409:C1451)</f>
      </c>
      <c r="D1452" s="191">
        <f>SUM(D1409:D1451)</f>
      </c>
      <c r="E1452" s="191">
        <f>SUM(E1409:E1451)</f>
      </c>
      <c r="F1452" s="191">
        <f>SUM(F1409:F1451)</f>
      </c>
      <c r="G1452" s="191">
        <f>SUM(G1409:G1451)</f>
      </c>
      <c r="H1452" s="191"/>
      <c r="I1452" s="191">
        <f>SUM(I1409:I1451)</f>
      </c>
      <c r="J1452" s="191">
        <f>I1452*0.1</f>
      </c>
      <c r="K1452" s="191">
        <f>SUM(K1409:K1451)</f>
      </c>
      <c r="L1452" s="175"/>
      <c r="M1452" s="87"/>
      <c r="N1452" s="87"/>
      <c r="O1452" s="87"/>
      <c r="P1452" s="87"/>
      <c r="Q1452" s="87"/>
      <c r="R1452" s="87"/>
      <c r="S1452" s="87"/>
      <c r="T1452" s="87"/>
    </row>
    <row x14ac:dyDescent="0.25" r="1453" customHeight="1" ht="17.25">
      <c r="A1453" s="178">
        <f>A1452</f>
        <v>25569.375</v>
      </c>
      <c r="B1453" s="186" t="s">
        <v>113</v>
      </c>
      <c r="C1453" s="180"/>
      <c r="D1453" s="180"/>
      <c r="E1453" s="180"/>
      <c r="F1453" s="180"/>
      <c r="G1453" s="180">
        <f>SUM(C1453:F1453)</f>
      </c>
      <c r="H1453" s="125">
        <v>6500</v>
      </c>
      <c r="I1453" s="125">
        <f>G1453*H1453</f>
      </c>
      <c r="J1453" s="185"/>
      <c r="K1453" s="125">
        <f>SUM(I1453:J1453)</f>
      </c>
      <c r="L1453" s="175"/>
      <c r="M1453" s="87"/>
      <c r="N1453" s="87"/>
      <c r="O1453" s="87"/>
      <c r="P1453" s="87"/>
      <c r="Q1453" s="87"/>
      <c r="R1453" s="87"/>
      <c r="S1453" s="87"/>
      <c r="T1453" s="87"/>
    </row>
    <row x14ac:dyDescent="0.25" r="1454" customHeight="1" ht="17.25">
      <c r="A1454" s="178">
        <f>A1453</f>
        <v>25569.375</v>
      </c>
      <c r="B1454" s="186" t="s">
        <v>156</v>
      </c>
      <c r="C1454" s="180"/>
      <c r="D1454" s="180"/>
      <c r="E1454" s="180"/>
      <c r="F1454" s="180"/>
      <c r="G1454" s="180">
        <f>SUM(C1454:F1454)</f>
      </c>
      <c r="H1454" s="125">
        <v>6500</v>
      </c>
      <c r="I1454" s="125">
        <f>G1454*H1454</f>
      </c>
      <c r="J1454" s="185"/>
      <c r="K1454" s="125">
        <f>SUM(I1454:J1454)</f>
      </c>
      <c r="L1454" s="175"/>
      <c r="M1454" s="87"/>
      <c r="N1454" s="87"/>
      <c r="O1454" s="87"/>
      <c r="P1454" s="87"/>
      <c r="Q1454" s="87"/>
      <c r="R1454" s="87"/>
      <c r="S1454" s="87"/>
      <c r="T1454" s="87"/>
    </row>
    <row x14ac:dyDescent="0.25" r="1455" customHeight="1" ht="17.25">
      <c r="A1455" s="178">
        <f>A1454</f>
        <v>25569.375</v>
      </c>
      <c r="B1455" s="186" t="s">
        <v>112</v>
      </c>
      <c r="C1455" s="180"/>
      <c r="D1455" s="180"/>
      <c r="E1455" s="180"/>
      <c r="F1455" s="180"/>
      <c r="G1455" s="180">
        <f>SUM(C1455:F1455)</f>
      </c>
      <c r="H1455" s="125">
        <v>6900</v>
      </c>
      <c r="I1455" s="125">
        <f>G1455*H1455</f>
      </c>
      <c r="J1455" s="185"/>
      <c r="K1455" s="125">
        <f>SUM(I1455:J1455)</f>
      </c>
      <c r="L1455" s="175"/>
      <c r="M1455" s="87"/>
      <c r="N1455" s="87"/>
      <c r="O1455" s="87"/>
      <c r="P1455" s="87"/>
      <c r="Q1455" s="87"/>
      <c r="R1455" s="87"/>
      <c r="S1455" s="87"/>
      <c r="T1455" s="87"/>
    </row>
    <row x14ac:dyDescent="0.25" r="1456" customHeight="1" ht="17.25">
      <c r="A1456" s="178">
        <f>A1455</f>
        <v>25569.375</v>
      </c>
      <c r="B1456" s="179"/>
      <c r="C1456" s="180"/>
      <c r="D1456" s="180"/>
      <c r="E1456" s="180"/>
      <c r="F1456" s="180"/>
      <c r="G1456" s="180">
        <f>SUM(C1456:F1456)</f>
      </c>
      <c r="H1456" s="125"/>
      <c r="I1456" s="125">
        <f>G1456*H1456</f>
      </c>
      <c r="J1456" s="185"/>
      <c r="K1456" s="125">
        <f>SUM(I1456:J1456)</f>
      </c>
      <c r="L1456" s="175"/>
      <c r="M1456" s="87"/>
      <c r="N1456" s="87"/>
      <c r="O1456" s="87"/>
      <c r="P1456" s="87"/>
      <c r="Q1456" s="87"/>
      <c r="R1456" s="87"/>
      <c r="S1456" s="87"/>
      <c r="T1456" s="87"/>
    </row>
    <row x14ac:dyDescent="0.25" r="1457" customHeight="1" ht="17.25">
      <c r="A1457" s="178">
        <f>A1456</f>
        <v>25569.375</v>
      </c>
      <c r="B1457" s="179"/>
      <c r="C1457" s="180"/>
      <c r="D1457" s="180"/>
      <c r="E1457" s="180"/>
      <c r="F1457" s="180"/>
      <c r="G1457" s="180">
        <f>SUM(C1457:F1457)</f>
      </c>
      <c r="H1457" s="125"/>
      <c r="I1457" s="125">
        <f>G1457*H1457</f>
      </c>
      <c r="J1457" s="185"/>
      <c r="K1457" s="125">
        <f>SUM(I1457:J1457)</f>
      </c>
      <c r="L1457" s="175"/>
      <c r="M1457" s="87"/>
      <c r="N1457" s="87"/>
      <c r="O1457" s="87"/>
      <c r="P1457" s="87"/>
      <c r="Q1457" s="87"/>
      <c r="R1457" s="87"/>
      <c r="S1457" s="87"/>
      <c r="T1457" s="87"/>
    </row>
    <row x14ac:dyDescent="0.25" r="1458" customHeight="1" ht="17.25">
      <c r="A1458" s="178">
        <f>A1457</f>
        <v>25569.375</v>
      </c>
      <c r="B1458" s="179"/>
      <c r="C1458" s="180"/>
      <c r="D1458" s="180"/>
      <c r="E1458" s="180"/>
      <c r="F1458" s="180"/>
      <c r="G1458" s="180">
        <f>SUM(C1458:F1458)</f>
      </c>
      <c r="H1458" s="125"/>
      <c r="I1458" s="125">
        <f>G1458*H1458</f>
      </c>
      <c r="J1458" s="185"/>
      <c r="K1458" s="125">
        <f>SUM(I1458:J1458)</f>
      </c>
      <c r="L1458" s="175"/>
      <c r="M1458" s="87"/>
      <c r="N1458" s="87"/>
      <c r="O1458" s="87"/>
      <c r="P1458" s="87"/>
      <c r="Q1458" s="87"/>
      <c r="R1458" s="87"/>
      <c r="S1458" s="87"/>
      <c r="T1458" s="87"/>
    </row>
    <row x14ac:dyDescent="0.25" r="1459" customHeight="1" ht="17.25">
      <c r="A1459" s="178">
        <f>A1458</f>
        <v>25569.375</v>
      </c>
      <c r="B1459" s="179"/>
      <c r="C1459" s="180"/>
      <c r="D1459" s="180"/>
      <c r="E1459" s="180"/>
      <c r="F1459" s="180"/>
      <c r="G1459" s="180">
        <f>SUM(C1459:F1459)</f>
      </c>
      <c r="H1459" s="125"/>
      <c r="I1459" s="125">
        <f>G1459*H1459</f>
      </c>
      <c r="J1459" s="185"/>
      <c r="K1459" s="125">
        <f>SUM(I1459:J1459)</f>
      </c>
      <c r="L1459" s="175"/>
      <c r="M1459" s="87"/>
      <c r="N1459" s="87"/>
      <c r="O1459" s="87"/>
      <c r="P1459" s="87"/>
      <c r="Q1459" s="87"/>
      <c r="R1459" s="87"/>
      <c r="S1459" s="87"/>
      <c r="T1459" s="87"/>
    </row>
    <row x14ac:dyDescent="0.25" r="1460" customHeight="1" ht="17.25">
      <c r="A1460" s="178">
        <f>A1459</f>
        <v>25569.375</v>
      </c>
      <c r="B1460" s="179"/>
      <c r="C1460" s="180"/>
      <c r="D1460" s="180"/>
      <c r="E1460" s="180"/>
      <c r="F1460" s="180"/>
      <c r="G1460" s="180">
        <f>SUM(C1460:F1460)</f>
      </c>
      <c r="H1460" s="125"/>
      <c r="I1460" s="125">
        <f>G1460*H1460</f>
      </c>
      <c r="J1460" s="185"/>
      <c r="K1460" s="125">
        <f>SUM(I1460:J1460)</f>
      </c>
      <c r="L1460" s="175"/>
      <c r="M1460" s="87"/>
      <c r="N1460" s="87"/>
      <c r="O1460" s="87"/>
      <c r="P1460" s="87"/>
      <c r="Q1460" s="87"/>
      <c r="R1460" s="87"/>
      <c r="S1460" s="87"/>
      <c r="T1460" s="87"/>
    </row>
    <row x14ac:dyDescent="0.25" r="1461" customHeight="1" ht="17.25">
      <c r="A1461" s="189">
        <f>A1460</f>
        <v>25569.375</v>
      </c>
      <c r="B1461" s="190" t="s">
        <v>157</v>
      </c>
      <c r="C1461" s="191">
        <f>SUM(C1453:C1460)</f>
      </c>
      <c r="D1461" s="191">
        <f>SUM(D1453:D1460)</f>
      </c>
      <c r="E1461" s="191">
        <f>SUM(E1453:E1460)</f>
      </c>
      <c r="F1461" s="191">
        <f>SUM(F1453:F1460)</f>
      </c>
      <c r="G1461" s="191">
        <f>SUM(G1453:G1460)</f>
      </c>
      <c r="H1461" s="191"/>
      <c r="I1461" s="191">
        <f>SUM(I1453:I1460)</f>
      </c>
      <c r="J1461" s="191">
        <f>SUM(J1453:J1460)</f>
      </c>
      <c r="K1461" s="191">
        <f>SUM(K1453:K1460)</f>
      </c>
      <c r="L1461" s="175"/>
      <c r="M1461" s="87"/>
      <c r="N1461" s="87"/>
      <c r="O1461" s="87"/>
      <c r="P1461" s="87"/>
      <c r="Q1461" s="87"/>
      <c r="R1461" s="87"/>
      <c r="S1461" s="87"/>
      <c r="T1461" s="87"/>
    </row>
    <row x14ac:dyDescent="0.25" r="1462" customHeight="1" ht="17.25" hidden="1">
      <c r="A1462" s="172" t="s">
        <v>128</v>
      </c>
      <c r="B1462" s="173" t="s">
        <v>2</v>
      </c>
      <c r="C1462" s="174" t="s">
        <v>129</v>
      </c>
      <c r="D1462" s="174" t="s">
        <v>130</v>
      </c>
      <c r="E1462" s="174" t="s">
        <v>131</v>
      </c>
      <c r="F1462" s="174" t="s">
        <v>132</v>
      </c>
      <c r="G1462" s="174" t="s">
        <v>133</v>
      </c>
      <c r="H1462" s="174" t="s">
        <v>7</v>
      </c>
      <c r="I1462" s="174" t="s">
        <v>134</v>
      </c>
      <c r="J1462" s="174" t="s">
        <v>90</v>
      </c>
      <c r="K1462" s="174" t="s">
        <v>135</v>
      </c>
      <c r="L1462" s="175"/>
      <c r="M1462" s="87"/>
      <c r="N1462" s="87"/>
      <c r="O1462" s="87"/>
      <c r="P1462" s="87"/>
      <c r="Q1462" s="87"/>
      <c r="R1462" s="87"/>
      <c r="S1462" s="87"/>
      <c r="T1462" s="87"/>
    </row>
    <row x14ac:dyDescent="0.25" r="1463" customHeight="1" ht="17.25">
      <c r="A1463" s="178">
        <f>A1461+1</f>
        <v>25569.375</v>
      </c>
      <c r="B1463" s="179" t="s">
        <v>137</v>
      </c>
      <c r="C1463" s="180"/>
      <c r="D1463" s="181"/>
      <c r="E1463" s="180"/>
      <c r="F1463" s="180"/>
      <c r="G1463" s="180">
        <f>SUM(C1463:F1463)</f>
      </c>
      <c r="H1463" s="182">
        <v>4500</v>
      </c>
      <c r="I1463" s="125">
        <f>G1463*H1463</f>
      </c>
      <c r="J1463" s="125">
        <f>I1463*0.1</f>
      </c>
      <c r="K1463" s="125">
        <f>SUM(I1463:J1463)</f>
      </c>
      <c r="L1463" s="175"/>
      <c r="M1463" s="87"/>
      <c r="N1463" s="87"/>
      <c r="O1463" s="87"/>
      <c r="P1463" s="87"/>
      <c r="Q1463" s="87"/>
      <c r="R1463" s="87"/>
      <c r="S1463" s="87"/>
      <c r="T1463" s="87"/>
    </row>
    <row x14ac:dyDescent="0.25" r="1464" customHeight="1" ht="17.25">
      <c r="A1464" s="178">
        <f>A1463</f>
        <v>25569.375</v>
      </c>
      <c r="B1464" s="179" t="s">
        <v>13</v>
      </c>
      <c r="C1464" s="180"/>
      <c r="D1464" s="180"/>
      <c r="E1464" s="180"/>
      <c r="F1464" s="180"/>
      <c r="G1464" s="180">
        <f>SUM(C1464:F1464)</f>
      </c>
      <c r="H1464" s="182">
        <v>6000</v>
      </c>
      <c r="I1464" s="125">
        <f>G1464*H1464</f>
      </c>
      <c r="J1464" s="125">
        <f>I1464*0.1</f>
      </c>
      <c r="K1464" s="125">
        <f>SUM(I1464:J1464)</f>
      </c>
      <c r="L1464" s="175"/>
      <c r="M1464" s="87"/>
      <c r="N1464" s="87"/>
      <c r="O1464" s="87"/>
      <c r="P1464" s="87"/>
      <c r="Q1464" s="87"/>
      <c r="R1464" s="87"/>
      <c r="S1464" s="87"/>
      <c r="T1464" s="87"/>
    </row>
    <row x14ac:dyDescent="0.25" r="1465" customHeight="1" ht="17.25">
      <c r="A1465" s="178">
        <f>A1464</f>
        <v>25569.375</v>
      </c>
      <c r="B1465" s="179" t="s">
        <v>58</v>
      </c>
      <c r="C1465" s="183"/>
      <c r="D1465" s="180"/>
      <c r="E1465" s="180"/>
      <c r="F1465" s="180"/>
      <c r="G1465" s="180">
        <f>SUM(C1465:F1465)</f>
      </c>
      <c r="H1465" s="182">
        <v>5500</v>
      </c>
      <c r="I1465" s="125">
        <f>G1465*H1465</f>
      </c>
      <c r="J1465" s="125">
        <f>I1465*0.1</f>
      </c>
      <c r="K1465" s="125">
        <f>SUM(I1465:J1465)</f>
      </c>
      <c r="L1465" s="175"/>
      <c r="M1465" s="87"/>
      <c r="N1465" s="87"/>
      <c r="O1465" s="87"/>
      <c r="P1465" s="87"/>
      <c r="Q1465" s="87"/>
      <c r="R1465" s="87"/>
      <c r="S1465" s="87"/>
      <c r="T1465" s="87"/>
    </row>
    <row x14ac:dyDescent="0.25" r="1466" customHeight="1" ht="17.25">
      <c r="A1466" s="178">
        <f>A1465</f>
        <v>25569.375</v>
      </c>
      <c r="B1466" s="179" t="s">
        <v>147</v>
      </c>
      <c r="C1466" s="183"/>
      <c r="D1466" s="180"/>
      <c r="E1466" s="180"/>
      <c r="F1466" s="180"/>
      <c r="G1466" s="180">
        <f>SUM(C1466:F1466)</f>
      </c>
      <c r="H1466" s="182">
        <v>5000</v>
      </c>
      <c r="I1466" s="125">
        <f>G1466*H1466</f>
      </c>
      <c r="J1466" s="125">
        <f>I1466*0.1</f>
      </c>
      <c r="K1466" s="125">
        <f>SUM(I1466:J1466)</f>
      </c>
      <c r="L1466" s="175"/>
      <c r="M1466" s="87"/>
      <c r="N1466" s="87"/>
      <c r="O1466" s="87"/>
      <c r="P1466" s="87"/>
      <c r="Q1466" s="87"/>
      <c r="R1466" s="87"/>
      <c r="S1466" s="87"/>
      <c r="T1466" s="87"/>
    </row>
    <row x14ac:dyDescent="0.25" r="1467" customHeight="1" ht="17.25">
      <c r="A1467" s="178">
        <f>A1466</f>
        <v>25569.375</v>
      </c>
      <c r="B1467" s="179" t="s">
        <v>27</v>
      </c>
      <c r="C1467" s="180"/>
      <c r="D1467" s="180"/>
      <c r="E1467" s="180"/>
      <c r="F1467" s="180"/>
      <c r="G1467" s="180">
        <f>SUM(C1467:F1467)</f>
      </c>
      <c r="H1467" s="182">
        <v>5500</v>
      </c>
      <c r="I1467" s="125">
        <f>G1467*H1467</f>
      </c>
      <c r="J1467" s="125">
        <f>I1467*0.1</f>
      </c>
      <c r="K1467" s="125">
        <f>SUM(I1467:J1467)</f>
      </c>
      <c r="L1467" s="175"/>
      <c r="M1467" s="87"/>
      <c r="N1467" s="87"/>
      <c r="O1467" s="87"/>
      <c r="P1467" s="87"/>
      <c r="Q1467" s="87"/>
      <c r="R1467" s="87"/>
      <c r="S1467" s="87"/>
      <c r="T1467" s="87"/>
    </row>
    <row x14ac:dyDescent="0.25" r="1468" customHeight="1" ht="17.25">
      <c r="A1468" s="178">
        <f>A1467</f>
        <v>25569.375</v>
      </c>
      <c r="B1468" s="179" t="s">
        <v>20</v>
      </c>
      <c r="C1468" s="180"/>
      <c r="D1468" s="180"/>
      <c r="E1468" s="180"/>
      <c r="F1468" s="180"/>
      <c r="G1468" s="180">
        <f>SUM(C1468:F1468)</f>
      </c>
      <c r="H1468" s="182">
        <v>5500</v>
      </c>
      <c r="I1468" s="125">
        <f>G1468*H1468</f>
      </c>
      <c r="J1468" s="125">
        <f>I1468*0.1</f>
      </c>
      <c r="K1468" s="125">
        <f>SUM(I1468:J1468)</f>
      </c>
      <c r="L1468" s="175"/>
      <c r="M1468" s="87"/>
      <c r="N1468" s="87"/>
      <c r="O1468" s="87"/>
      <c r="P1468" s="87"/>
      <c r="Q1468" s="87"/>
      <c r="R1468" s="87"/>
      <c r="S1468" s="87"/>
      <c r="T1468" s="87"/>
    </row>
    <row x14ac:dyDescent="0.25" r="1469" customHeight="1" ht="17.25">
      <c r="A1469" s="178">
        <f>A1468</f>
        <v>25569.375</v>
      </c>
      <c r="B1469" s="179" t="s">
        <v>31</v>
      </c>
      <c r="C1469" s="180"/>
      <c r="D1469" s="180"/>
      <c r="E1469" s="180"/>
      <c r="F1469" s="180"/>
      <c r="G1469" s="180">
        <f>SUM(C1469:F1469)</f>
      </c>
      <c r="H1469" s="182">
        <v>6000</v>
      </c>
      <c r="I1469" s="125">
        <f>G1469*H1469</f>
      </c>
      <c r="J1469" s="125">
        <f>I1469*0.1</f>
      </c>
      <c r="K1469" s="125">
        <f>SUM(I1469:J1469)</f>
      </c>
      <c r="L1469" s="175"/>
      <c r="M1469" s="87"/>
      <c r="N1469" s="87"/>
      <c r="O1469" s="87"/>
      <c r="P1469" s="87"/>
      <c r="Q1469" s="87"/>
      <c r="R1469" s="87"/>
      <c r="S1469" s="87"/>
      <c r="T1469" s="87"/>
    </row>
    <row x14ac:dyDescent="0.25" r="1470" customHeight="1" ht="17.25">
      <c r="A1470" s="178">
        <f>A1469</f>
        <v>25569.375</v>
      </c>
      <c r="B1470" s="179" t="s">
        <v>71</v>
      </c>
      <c r="C1470" s="180"/>
      <c r="D1470" s="180"/>
      <c r="E1470" s="180"/>
      <c r="F1470" s="180"/>
      <c r="G1470" s="180">
        <f>SUM(C1470:F1470)</f>
      </c>
      <c r="H1470" s="182">
        <v>6000</v>
      </c>
      <c r="I1470" s="125">
        <f>G1470*H1470</f>
      </c>
      <c r="J1470" s="125">
        <f>I1470*0.1</f>
      </c>
      <c r="K1470" s="125">
        <f>SUM(I1470:J1470)</f>
      </c>
      <c r="L1470" s="175"/>
      <c r="M1470" s="87"/>
      <c r="N1470" s="87"/>
      <c r="O1470" s="87"/>
      <c r="P1470" s="87"/>
      <c r="Q1470" s="87"/>
      <c r="R1470" s="87"/>
      <c r="S1470" s="87"/>
      <c r="T1470" s="87"/>
    </row>
    <row x14ac:dyDescent="0.25" r="1471" customHeight="1" ht="17.25">
      <c r="A1471" s="178">
        <f>A1470</f>
        <v>25569.375</v>
      </c>
      <c r="B1471" s="184" t="s">
        <v>49</v>
      </c>
      <c r="C1471" s="180"/>
      <c r="D1471" s="180"/>
      <c r="E1471" s="180"/>
      <c r="F1471" s="180"/>
      <c r="G1471" s="180">
        <f>SUM(C1471:F1471)</f>
      </c>
      <c r="H1471" s="182">
        <v>6000</v>
      </c>
      <c r="I1471" s="125">
        <f>G1471*H1471</f>
      </c>
      <c r="J1471" s="125">
        <f>I1471*0.1</f>
      </c>
      <c r="K1471" s="125">
        <f>SUM(I1471:J1471)</f>
      </c>
      <c r="L1471" s="175"/>
      <c r="M1471" s="87"/>
      <c r="N1471" s="87"/>
      <c r="O1471" s="87"/>
      <c r="P1471" s="87"/>
      <c r="Q1471" s="87"/>
      <c r="R1471" s="87"/>
      <c r="S1471" s="87"/>
      <c r="T1471" s="87"/>
    </row>
    <row x14ac:dyDescent="0.25" r="1472" customHeight="1" ht="17.25">
      <c r="A1472" s="178">
        <f>A1471</f>
        <v>25569.375</v>
      </c>
      <c r="B1472" s="179" t="s">
        <v>9</v>
      </c>
      <c r="C1472" s="180"/>
      <c r="D1472" s="180"/>
      <c r="E1472" s="180"/>
      <c r="F1472" s="180"/>
      <c r="G1472" s="180">
        <f>SUM(C1472:F1472)</f>
      </c>
      <c r="H1472" s="182">
        <v>6000</v>
      </c>
      <c r="I1472" s="125">
        <f>G1472*H1472</f>
      </c>
      <c r="J1472" s="125">
        <f>I1472*0.1</f>
      </c>
      <c r="K1472" s="125">
        <f>SUM(I1472:J1472)</f>
      </c>
      <c r="L1472" s="175"/>
      <c r="M1472" s="87"/>
      <c r="N1472" s="87"/>
      <c r="O1472" s="87"/>
      <c r="P1472" s="87"/>
      <c r="Q1472" s="87"/>
      <c r="R1472" s="87"/>
      <c r="S1472" s="87"/>
      <c r="T1472" s="87"/>
    </row>
    <row x14ac:dyDescent="0.25" r="1473" customHeight="1" ht="17.25">
      <c r="A1473" s="178">
        <f>A1472</f>
        <v>25569.375</v>
      </c>
      <c r="B1473" s="179" t="s">
        <v>55</v>
      </c>
      <c r="C1473" s="180"/>
      <c r="D1473" s="180"/>
      <c r="E1473" s="180"/>
      <c r="F1473" s="180"/>
      <c r="G1473" s="180">
        <f>SUM(C1473:F1473)</f>
      </c>
      <c r="H1473" s="182">
        <v>6500</v>
      </c>
      <c r="I1473" s="125">
        <f>G1473*H1473</f>
      </c>
      <c r="J1473" s="125">
        <f>I1473*0.1</f>
      </c>
      <c r="K1473" s="125">
        <f>SUM(I1473:J1473)</f>
      </c>
      <c r="L1473" s="175"/>
      <c r="M1473" s="87"/>
      <c r="N1473" s="87"/>
      <c r="O1473" s="87"/>
      <c r="P1473" s="87"/>
      <c r="Q1473" s="87"/>
      <c r="R1473" s="87"/>
      <c r="S1473" s="87"/>
      <c r="T1473" s="87"/>
    </row>
    <row x14ac:dyDescent="0.25" r="1474" customHeight="1" ht="17.25">
      <c r="A1474" s="178">
        <f>A1473</f>
        <v>25569.375</v>
      </c>
      <c r="B1474" s="179" t="s">
        <v>80</v>
      </c>
      <c r="C1474" s="180"/>
      <c r="D1474" s="180"/>
      <c r="E1474" s="180"/>
      <c r="F1474" s="180"/>
      <c r="G1474" s="180">
        <f>SUM(C1474:F1474)</f>
      </c>
      <c r="H1474" s="182">
        <v>6000</v>
      </c>
      <c r="I1474" s="125">
        <f>G1474*H1474</f>
      </c>
      <c r="J1474" s="185"/>
      <c r="K1474" s="125">
        <f>SUM(I1474:J1474)</f>
      </c>
      <c r="L1474" s="175"/>
      <c r="M1474" s="87"/>
      <c r="N1474" s="87"/>
      <c r="O1474" s="87"/>
      <c r="P1474" s="87"/>
      <c r="Q1474" s="87"/>
      <c r="R1474" s="87"/>
      <c r="S1474" s="87"/>
      <c r="T1474" s="87"/>
    </row>
    <row x14ac:dyDescent="0.25" r="1475" customHeight="1" ht="17.25">
      <c r="A1475" s="178">
        <f>A1474</f>
        <v>25569.375</v>
      </c>
      <c r="B1475" s="179" t="s">
        <v>67</v>
      </c>
      <c r="C1475" s="180"/>
      <c r="D1475" s="180"/>
      <c r="E1475" s="180"/>
      <c r="F1475" s="180"/>
      <c r="G1475" s="180">
        <f>SUM(C1475:F1475)</f>
      </c>
      <c r="H1475" s="182">
        <v>5500</v>
      </c>
      <c r="I1475" s="125">
        <f>G1475*H1475</f>
      </c>
      <c r="J1475" s="125">
        <f>I1475*0.1</f>
      </c>
      <c r="K1475" s="125">
        <f>SUM(I1475:J1475)</f>
      </c>
      <c r="L1475" s="175"/>
      <c r="M1475" s="87"/>
      <c r="N1475" s="87"/>
      <c r="O1475" s="87"/>
      <c r="P1475" s="87"/>
      <c r="Q1475" s="87"/>
      <c r="R1475" s="87"/>
      <c r="S1475" s="87"/>
      <c r="T1475" s="87"/>
    </row>
    <row x14ac:dyDescent="0.25" r="1476" customHeight="1" ht="17.25">
      <c r="A1476" s="178">
        <f>A1475</f>
        <v>25569.375</v>
      </c>
      <c r="B1476" s="186" t="s">
        <v>74</v>
      </c>
      <c r="C1476" s="180"/>
      <c r="D1476" s="180"/>
      <c r="E1476" s="180"/>
      <c r="F1476" s="180"/>
      <c r="G1476" s="180">
        <f>SUM(C1476:F1476)</f>
      </c>
      <c r="H1476" s="187">
        <v>5000</v>
      </c>
      <c r="I1476" s="125">
        <f>G1476*H1476</f>
      </c>
      <c r="J1476" s="125">
        <f>I1476*0.1</f>
      </c>
      <c r="K1476" s="125">
        <f>SUM(I1476:J1476)</f>
      </c>
      <c r="L1476" s="175"/>
      <c r="M1476" s="87"/>
      <c r="N1476" s="87"/>
      <c r="O1476" s="87"/>
      <c r="P1476" s="87"/>
      <c r="Q1476" s="87"/>
      <c r="R1476" s="87"/>
      <c r="S1476" s="87"/>
      <c r="T1476" s="87"/>
    </row>
    <row x14ac:dyDescent="0.25" r="1477" customHeight="1" ht="17.25">
      <c r="A1477" s="178">
        <f>A1476</f>
        <v>25569.375</v>
      </c>
      <c r="B1477" s="179" t="s">
        <v>11</v>
      </c>
      <c r="C1477" s="180"/>
      <c r="D1477" s="180"/>
      <c r="E1477" s="180"/>
      <c r="F1477" s="180"/>
      <c r="G1477" s="180">
        <f>SUM(C1477:F1477)</f>
      </c>
      <c r="H1477" s="182">
        <v>6000</v>
      </c>
      <c r="I1477" s="125">
        <f>G1477*H1477</f>
      </c>
      <c r="J1477" s="125">
        <f>I1477*0.1</f>
      </c>
      <c r="K1477" s="125">
        <f>SUM(I1477:J1477)</f>
      </c>
      <c r="L1477" s="175"/>
      <c r="M1477" s="87"/>
      <c r="N1477" s="87"/>
      <c r="O1477" s="87"/>
      <c r="P1477" s="87"/>
      <c r="Q1477" s="87"/>
      <c r="R1477" s="87"/>
      <c r="S1477" s="87"/>
      <c r="T1477" s="87"/>
    </row>
    <row x14ac:dyDescent="0.25" r="1478" customHeight="1" ht="17.25">
      <c r="A1478" s="178">
        <f>A1477</f>
        <v>25569.375</v>
      </c>
      <c r="B1478" s="179" t="s">
        <v>22</v>
      </c>
      <c r="C1478" s="180"/>
      <c r="D1478" s="180"/>
      <c r="E1478" s="180"/>
      <c r="F1478" s="180"/>
      <c r="G1478" s="180">
        <f>SUM(C1478:F1478)</f>
      </c>
      <c r="H1478" s="182">
        <v>4800</v>
      </c>
      <c r="I1478" s="125">
        <f>G1478*H1478</f>
      </c>
      <c r="J1478" s="125">
        <f>I1478*0.1</f>
      </c>
      <c r="K1478" s="125">
        <f>SUM(I1478:J1478)</f>
      </c>
      <c r="L1478" s="175"/>
      <c r="M1478" s="87"/>
      <c r="N1478" s="87"/>
      <c r="O1478" s="87"/>
      <c r="P1478" s="87"/>
      <c r="Q1478" s="87"/>
      <c r="R1478" s="87"/>
      <c r="S1478" s="87"/>
      <c r="T1478" s="87"/>
    </row>
    <row x14ac:dyDescent="0.25" r="1479" customHeight="1" ht="17.25">
      <c r="A1479" s="178">
        <f>A1478</f>
        <v>25569.375</v>
      </c>
      <c r="B1479" s="186" t="s">
        <v>84</v>
      </c>
      <c r="C1479" s="180"/>
      <c r="D1479" s="180"/>
      <c r="E1479" s="180"/>
      <c r="F1479" s="180"/>
      <c r="G1479" s="180">
        <f>SUM(C1479:F1479)</f>
      </c>
      <c r="H1479" s="182">
        <v>4800</v>
      </c>
      <c r="I1479" s="125">
        <f>G1479*H1479</f>
      </c>
      <c r="J1479" s="125">
        <f>I1479*0.1</f>
      </c>
      <c r="K1479" s="125">
        <f>SUM(I1479:J1479)</f>
      </c>
      <c r="L1479" s="175"/>
      <c r="M1479" s="87"/>
      <c r="N1479" s="87"/>
      <c r="O1479" s="87"/>
      <c r="P1479" s="87"/>
      <c r="Q1479" s="87"/>
      <c r="R1479" s="87"/>
      <c r="S1479" s="87"/>
      <c r="T1479" s="87"/>
    </row>
    <row x14ac:dyDescent="0.25" r="1480" customHeight="1" ht="17.25">
      <c r="A1480" s="178">
        <f>A1479</f>
        <v>25569.375</v>
      </c>
      <c r="B1480" s="179" t="s">
        <v>17</v>
      </c>
      <c r="C1480" s="180"/>
      <c r="D1480" s="180"/>
      <c r="E1480" s="180"/>
      <c r="F1480" s="180"/>
      <c r="G1480" s="180">
        <f>SUM(C1480:F1480)</f>
      </c>
      <c r="H1480" s="182">
        <v>6500</v>
      </c>
      <c r="I1480" s="125">
        <f>G1480*H1480</f>
      </c>
      <c r="J1480" s="125">
        <f>I1480*0.1</f>
      </c>
      <c r="K1480" s="125">
        <f>SUM(I1480:J1480)</f>
      </c>
      <c r="L1480" s="175"/>
      <c r="M1480" s="87"/>
      <c r="N1480" s="87"/>
      <c r="O1480" s="87"/>
      <c r="P1480" s="87"/>
      <c r="Q1480" s="87"/>
      <c r="R1480" s="87"/>
      <c r="S1480" s="87"/>
      <c r="T1480" s="87"/>
    </row>
    <row x14ac:dyDescent="0.25" r="1481" customHeight="1" ht="17.25">
      <c r="A1481" s="178">
        <f>A1480</f>
        <v>25569.375</v>
      </c>
      <c r="B1481" s="186" t="s">
        <v>148</v>
      </c>
      <c r="C1481" s="180"/>
      <c r="D1481" s="180"/>
      <c r="E1481" s="180"/>
      <c r="F1481" s="180"/>
      <c r="G1481" s="180">
        <f>SUM(C1481:F1481)</f>
      </c>
      <c r="H1481" s="182">
        <v>6000</v>
      </c>
      <c r="I1481" s="125">
        <f>G1481*H1481</f>
      </c>
      <c r="J1481" s="125">
        <f>I1481*0.1</f>
      </c>
      <c r="K1481" s="125">
        <f>SUM(I1481:J1481)</f>
      </c>
      <c r="L1481" s="175"/>
      <c r="M1481" s="87"/>
      <c r="N1481" s="87"/>
      <c r="O1481" s="87"/>
      <c r="P1481" s="87"/>
      <c r="Q1481" s="87"/>
      <c r="R1481" s="87"/>
      <c r="S1481" s="87"/>
      <c r="T1481" s="87"/>
    </row>
    <row x14ac:dyDescent="0.25" r="1482" customHeight="1" ht="17.25">
      <c r="A1482" s="178">
        <f>A1481</f>
        <v>25569.375</v>
      </c>
      <c r="B1482" s="179" t="s">
        <v>29</v>
      </c>
      <c r="C1482" s="188"/>
      <c r="D1482" s="180"/>
      <c r="E1482" s="180"/>
      <c r="F1482" s="180"/>
      <c r="G1482" s="180">
        <f>SUM(C1482:F1482)</f>
      </c>
      <c r="H1482" s="182">
        <v>5500</v>
      </c>
      <c r="I1482" s="125">
        <f>G1482*H1482</f>
      </c>
      <c r="J1482" s="125">
        <f>I1482*0.1</f>
      </c>
      <c r="K1482" s="125">
        <f>SUM(I1482:J1482)</f>
      </c>
      <c r="L1482" s="175"/>
      <c r="M1482" s="87"/>
      <c r="N1482" s="87"/>
      <c r="O1482" s="87"/>
      <c r="P1482" s="87"/>
      <c r="Q1482" s="87"/>
      <c r="R1482" s="87"/>
      <c r="S1482" s="87"/>
      <c r="T1482" s="87"/>
    </row>
    <row x14ac:dyDescent="0.25" r="1483" customHeight="1" ht="17.25">
      <c r="A1483" s="178">
        <f>A1482</f>
        <v>25569.375</v>
      </c>
      <c r="B1483" s="179" t="s">
        <v>15</v>
      </c>
      <c r="C1483" s="180"/>
      <c r="D1483" s="180"/>
      <c r="E1483" s="180"/>
      <c r="F1483" s="180"/>
      <c r="G1483" s="180">
        <f>SUM(C1483:F1483)</f>
      </c>
      <c r="H1483" s="182">
        <v>4800</v>
      </c>
      <c r="I1483" s="125">
        <f>G1483*H1483</f>
      </c>
      <c r="J1483" s="125">
        <f>I1483*0.1</f>
      </c>
      <c r="K1483" s="125">
        <f>SUM(I1483:J1483)</f>
      </c>
      <c r="L1483" s="175"/>
      <c r="M1483" s="87"/>
      <c r="N1483" s="87"/>
      <c r="O1483" s="87"/>
      <c r="P1483" s="87"/>
      <c r="Q1483" s="87"/>
      <c r="R1483" s="87"/>
      <c r="S1483" s="87"/>
      <c r="T1483" s="87"/>
    </row>
    <row x14ac:dyDescent="0.25" r="1484" customHeight="1" ht="17.25">
      <c r="A1484" s="178">
        <f>A1483</f>
        <v>25569.375</v>
      </c>
      <c r="B1484" s="179" t="s">
        <v>21</v>
      </c>
      <c r="C1484" s="188"/>
      <c r="D1484" s="180"/>
      <c r="E1484" s="180"/>
      <c r="F1484" s="180"/>
      <c r="G1484" s="180">
        <f>SUM(C1484:F1484)</f>
      </c>
      <c r="H1484" s="182">
        <v>5500</v>
      </c>
      <c r="I1484" s="125">
        <f>G1484*H1484</f>
      </c>
      <c r="J1484" s="125">
        <f>I1484*0.1</f>
      </c>
      <c r="K1484" s="125">
        <f>SUM(I1484:J1484)</f>
      </c>
      <c r="L1484" s="175"/>
      <c r="M1484" s="87"/>
      <c r="N1484" s="87"/>
      <c r="O1484" s="87"/>
      <c r="P1484" s="87"/>
      <c r="Q1484" s="87"/>
      <c r="R1484" s="87"/>
      <c r="S1484" s="87"/>
      <c r="T1484" s="87"/>
    </row>
    <row x14ac:dyDescent="0.25" r="1485" customHeight="1" ht="17.25">
      <c r="A1485" s="178">
        <f>A1484</f>
        <v>25569.375</v>
      </c>
      <c r="B1485" s="179" t="s">
        <v>52</v>
      </c>
      <c r="C1485" s="180"/>
      <c r="D1485" s="180"/>
      <c r="E1485" s="180"/>
      <c r="F1485" s="180"/>
      <c r="G1485" s="180">
        <f>SUM(C1485:F1485)</f>
      </c>
      <c r="H1485" s="182">
        <v>5500</v>
      </c>
      <c r="I1485" s="125">
        <f>G1485*H1485</f>
      </c>
      <c r="J1485" s="125">
        <f>I1485*0.1</f>
      </c>
      <c r="K1485" s="125">
        <f>SUM(I1485:J1485)</f>
      </c>
      <c r="L1485" s="175"/>
      <c r="M1485" s="87"/>
      <c r="N1485" s="87"/>
      <c r="O1485" s="87"/>
      <c r="P1485" s="87"/>
      <c r="Q1485" s="87"/>
      <c r="R1485" s="87"/>
      <c r="S1485" s="87"/>
      <c r="T1485" s="87"/>
    </row>
    <row x14ac:dyDescent="0.25" r="1486" customHeight="1" ht="17.25">
      <c r="A1486" s="178">
        <f>A1485</f>
        <v>25569.375</v>
      </c>
      <c r="B1486" s="186" t="s">
        <v>61</v>
      </c>
      <c r="C1486" s="180"/>
      <c r="D1486" s="180"/>
      <c r="E1486" s="180"/>
      <c r="F1486" s="180"/>
      <c r="G1486" s="180">
        <f>SUM(C1486:F1486)</f>
      </c>
      <c r="H1486" s="182">
        <v>5500</v>
      </c>
      <c r="I1486" s="125">
        <f>G1486*H1486</f>
      </c>
      <c r="J1486" s="125">
        <f>I1486*0.1</f>
      </c>
      <c r="K1486" s="125">
        <f>SUM(I1486:J1486)</f>
      </c>
      <c r="L1486" s="175"/>
      <c r="M1486" s="87"/>
      <c r="N1486" s="87"/>
      <c r="O1486" s="87"/>
      <c r="P1486" s="87"/>
      <c r="Q1486" s="87"/>
      <c r="R1486" s="87"/>
      <c r="S1486" s="87"/>
      <c r="T1486" s="87"/>
    </row>
    <row x14ac:dyDescent="0.25" r="1487" customHeight="1" ht="17.25">
      <c r="A1487" s="178">
        <f>A1486</f>
        <v>25569.375</v>
      </c>
      <c r="B1487" s="179" t="s">
        <v>33</v>
      </c>
      <c r="C1487" s="180"/>
      <c r="D1487" s="180"/>
      <c r="E1487" s="180"/>
      <c r="F1487" s="180"/>
      <c r="G1487" s="180">
        <f>SUM(C1487:F1487)</f>
      </c>
      <c r="H1487" s="182">
        <v>5500</v>
      </c>
      <c r="I1487" s="125">
        <f>G1487*H1487</f>
      </c>
      <c r="J1487" s="125">
        <f>I1487*0.1</f>
      </c>
      <c r="K1487" s="125">
        <f>SUM(I1487:J1487)</f>
      </c>
      <c r="L1487" s="175"/>
      <c r="M1487" s="87"/>
      <c r="N1487" s="87"/>
      <c r="O1487" s="87"/>
      <c r="P1487" s="87"/>
      <c r="Q1487" s="87"/>
      <c r="R1487" s="87"/>
      <c r="S1487" s="87"/>
      <c r="T1487" s="87"/>
    </row>
    <row x14ac:dyDescent="0.25" r="1488" customHeight="1" ht="17.25">
      <c r="A1488" s="178">
        <f>A1487</f>
        <v>25569.375</v>
      </c>
      <c r="B1488" s="186" t="s">
        <v>37</v>
      </c>
      <c r="C1488" s="180"/>
      <c r="D1488" s="180"/>
      <c r="E1488" s="180"/>
      <c r="F1488" s="180"/>
      <c r="G1488" s="180">
        <f>SUM(C1488:F1488)</f>
      </c>
      <c r="H1488" s="182">
        <v>6500</v>
      </c>
      <c r="I1488" s="125">
        <f>G1488*H1488</f>
      </c>
      <c r="J1488" s="125">
        <f>I1488*0.1</f>
      </c>
      <c r="K1488" s="125">
        <f>SUM(I1488:J1488)</f>
      </c>
      <c r="L1488" s="175"/>
      <c r="M1488" s="87"/>
      <c r="N1488" s="87"/>
      <c r="O1488" s="87"/>
      <c r="P1488" s="87"/>
      <c r="Q1488" s="87"/>
      <c r="R1488" s="87"/>
      <c r="S1488" s="87"/>
      <c r="T1488" s="87"/>
    </row>
    <row x14ac:dyDescent="0.25" r="1489" customHeight="1" ht="17.25">
      <c r="A1489" s="178">
        <f>A1488</f>
        <v>25569.375</v>
      </c>
      <c r="B1489" s="186" t="s">
        <v>64</v>
      </c>
      <c r="C1489" s="180"/>
      <c r="D1489" s="180"/>
      <c r="E1489" s="180"/>
      <c r="F1489" s="180"/>
      <c r="G1489" s="180">
        <f>SUM(C1489:F1489)</f>
      </c>
      <c r="H1489" s="182">
        <v>5500</v>
      </c>
      <c r="I1489" s="125">
        <f>G1489*H1489</f>
      </c>
      <c r="J1489" s="125">
        <f>I1489*0.1</f>
      </c>
      <c r="K1489" s="125">
        <f>SUM(I1489:J1489)</f>
      </c>
      <c r="L1489" s="175"/>
      <c r="M1489" s="87"/>
      <c r="N1489" s="87"/>
      <c r="O1489" s="87"/>
      <c r="P1489" s="87"/>
      <c r="Q1489" s="87"/>
      <c r="R1489" s="87"/>
      <c r="S1489" s="87"/>
      <c r="T1489" s="87"/>
    </row>
    <row x14ac:dyDescent="0.25" r="1490" customHeight="1" ht="17.25">
      <c r="A1490" s="178">
        <f>A1489</f>
        <v>25569.375</v>
      </c>
      <c r="B1490" s="179" t="s">
        <v>25</v>
      </c>
      <c r="C1490" s="180"/>
      <c r="D1490" s="180"/>
      <c r="E1490" s="180"/>
      <c r="F1490" s="180"/>
      <c r="G1490" s="180">
        <f>SUM(C1490:F1490)</f>
      </c>
      <c r="H1490" s="182">
        <v>6000</v>
      </c>
      <c r="I1490" s="125">
        <f>G1490*H1490</f>
      </c>
      <c r="J1490" s="125">
        <f>I1490*0.1</f>
      </c>
      <c r="K1490" s="125">
        <f>SUM(I1490:J1490)</f>
      </c>
      <c r="L1490" s="175"/>
      <c r="M1490" s="87"/>
      <c r="N1490" s="87"/>
      <c r="O1490" s="87"/>
      <c r="P1490" s="87"/>
      <c r="Q1490" s="87"/>
      <c r="R1490" s="87"/>
      <c r="S1490" s="87"/>
      <c r="T1490" s="87"/>
    </row>
    <row x14ac:dyDescent="0.25" r="1491" customHeight="1" ht="17.25">
      <c r="A1491" s="178">
        <f>A1490</f>
        <v>25569.375</v>
      </c>
      <c r="B1491" s="186" t="s">
        <v>76</v>
      </c>
      <c r="C1491" s="188"/>
      <c r="D1491" s="180"/>
      <c r="E1491" s="180"/>
      <c r="F1491" s="180"/>
      <c r="G1491" s="180">
        <f>SUM(C1491:F1491)</f>
      </c>
      <c r="H1491" s="125">
        <v>6000</v>
      </c>
      <c r="I1491" s="125">
        <f>G1491*H1491</f>
      </c>
      <c r="J1491" s="125">
        <f>I1491*0.1</f>
      </c>
      <c r="K1491" s="125">
        <f>SUM(I1491:J1491)</f>
      </c>
      <c r="L1491" s="175"/>
      <c r="M1491" s="87"/>
      <c r="N1491" s="87"/>
      <c r="O1491" s="87"/>
      <c r="P1491" s="87"/>
      <c r="Q1491" s="87"/>
      <c r="R1491" s="87"/>
      <c r="S1491" s="87"/>
      <c r="T1491" s="87"/>
    </row>
    <row x14ac:dyDescent="0.25" r="1492" customHeight="1" ht="17.25">
      <c r="A1492" s="178">
        <f>A1491</f>
        <v>25569.375</v>
      </c>
      <c r="B1492" s="186" t="s">
        <v>149</v>
      </c>
      <c r="C1492" s="180"/>
      <c r="D1492" s="180"/>
      <c r="E1492" s="180"/>
      <c r="F1492" s="180"/>
      <c r="G1492" s="180">
        <f>SUM(C1492:F1492)</f>
      </c>
      <c r="H1492" s="125">
        <v>6000</v>
      </c>
      <c r="I1492" s="125">
        <f>G1492*H1492</f>
      </c>
      <c r="J1492" s="125">
        <f>I1492*0.1</f>
      </c>
      <c r="K1492" s="125">
        <f>SUM(I1492:J1492)</f>
      </c>
      <c r="L1492" s="175"/>
      <c r="M1492" s="87"/>
      <c r="N1492" s="87"/>
      <c r="O1492" s="87"/>
      <c r="P1492" s="87"/>
      <c r="Q1492" s="87"/>
      <c r="R1492" s="87"/>
      <c r="S1492" s="87"/>
      <c r="T1492" s="87"/>
    </row>
    <row x14ac:dyDescent="0.25" r="1493" customHeight="1" ht="17.25">
      <c r="A1493" s="178">
        <f>A1492</f>
        <v>25569.375</v>
      </c>
      <c r="B1493" s="186" t="s">
        <v>43</v>
      </c>
      <c r="C1493" s="180"/>
      <c r="D1493" s="180"/>
      <c r="E1493" s="180"/>
      <c r="F1493" s="180"/>
      <c r="G1493" s="180">
        <f>SUM(C1493:F1493)</f>
      </c>
      <c r="H1493" s="125">
        <v>6000</v>
      </c>
      <c r="I1493" s="125">
        <f>G1493*H1493</f>
      </c>
      <c r="J1493" s="125">
        <f>I1493*0.1</f>
      </c>
      <c r="K1493" s="125">
        <f>SUM(I1493:J1493)</f>
      </c>
      <c r="L1493" s="175"/>
      <c r="M1493" s="87"/>
      <c r="N1493" s="87"/>
      <c r="O1493" s="87"/>
      <c r="P1493" s="87"/>
      <c r="Q1493" s="87"/>
      <c r="R1493" s="87"/>
      <c r="S1493" s="87"/>
      <c r="T1493" s="87"/>
    </row>
    <row x14ac:dyDescent="0.25" r="1494" customHeight="1" ht="17.25">
      <c r="A1494" s="178">
        <f>A1493</f>
        <v>25569.375</v>
      </c>
      <c r="B1494" s="186" t="s">
        <v>18</v>
      </c>
      <c r="C1494" s="180"/>
      <c r="D1494" s="180"/>
      <c r="E1494" s="180"/>
      <c r="F1494" s="180"/>
      <c r="G1494" s="180">
        <f>SUM(C1494:F1494)</f>
      </c>
      <c r="H1494" s="125">
        <v>6000</v>
      </c>
      <c r="I1494" s="125">
        <f>G1494*H1494</f>
      </c>
      <c r="J1494" s="125">
        <f>I1494*0.1</f>
      </c>
      <c r="K1494" s="125">
        <f>SUM(I1494:J1494)</f>
      </c>
      <c r="L1494" s="175"/>
      <c r="M1494" s="87"/>
      <c r="N1494" s="87"/>
      <c r="O1494" s="87"/>
      <c r="P1494" s="87"/>
      <c r="Q1494" s="87"/>
      <c r="R1494" s="87"/>
      <c r="S1494" s="87"/>
      <c r="T1494" s="87"/>
    </row>
    <row x14ac:dyDescent="0.25" r="1495" customHeight="1" ht="17.25">
      <c r="A1495" s="178">
        <f>A1494</f>
        <v>25569.375</v>
      </c>
      <c r="B1495" s="186" t="s">
        <v>82</v>
      </c>
      <c r="C1495" s="188"/>
      <c r="D1495" s="180"/>
      <c r="E1495" s="180"/>
      <c r="F1495" s="180"/>
      <c r="G1495" s="180">
        <f>SUM(C1495:F1495)</f>
      </c>
      <c r="H1495" s="125">
        <v>5000</v>
      </c>
      <c r="I1495" s="125">
        <f>G1495*H1495</f>
      </c>
      <c r="J1495" s="125">
        <f>I1495*0.1</f>
      </c>
      <c r="K1495" s="125">
        <f>SUM(I1495:J1495)</f>
      </c>
      <c r="L1495" s="175"/>
      <c r="M1495" s="87"/>
      <c r="N1495" s="87"/>
      <c r="O1495" s="87"/>
      <c r="P1495" s="87"/>
      <c r="Q1495" s="87"/>
      <c r="R1495" s="87"/>
      <c r="S1495" s="87"/>
      <c r="T1495" s="87"/>
    </row>
    <row x14ac:dyDescent="0.25" r="1496" customHeight="1" ht="17.25">
      <c r="A1496" s="178">
        <f>A1495</f>
        <v>25569.375</v>
      </c>
      <c r="B1496" s="186" t="s">
        <v>151</v>
      </c>
      <c r="C1496" s="180"/>
      <c r="D1496" s="180"/>
      <c r="E1496" s="180"/>
      <c r="F1496" s="180"/>
      <c r="G1496" s="180">
        <f>SUM(C1496:F1496)</f>
      </c>
      <c r="H1496" s="125">
        <v>5000</v>
      </c>
      <c r="I1496" s="125">
        <f>G1496*H1496</f>
      </c>
      <c r="J1496" s="125">
        <f>I1496*0.1</f>
      </c>
      <c r="K1496" s="125">
        <f>SUM(I1496:J1496)</f>
      </c>
      <c r="L1496" s="175"/>
      <c r="M1496" s="87"/>
      <c r="N1496" s="87"/>
      <c r="O1496" s="87"/>
      <c r="P1496" s="87"/>
      <c r="Q1496" s="87"/>
      <c r="R1496" s="87"/>
      <c r="S1496" s="87"/>
      <c r="T1496" s="87"/>
    </row>
    <row x14ac:dyDescent="0.25" r="1497" customHeight="1" ht="17.25">
      <c r="A1497" s="178">
        <f>A1496</f>
        <v>25569.375</v>
      </c>
      <c r="B1497" s="186" t="s">
        <v>23</v>
      </c>
      <c r="C1497" s="180"/>
      <c r="D1497" s="180"/>
      <c r="E1497" s="180"/>
      <c r="F1497" s="180"/>
      <c r="G1497" s="180">
        <f>SUM(C1497:F1497)</f>
      </c>
      <c r="H1497" s="125">
        <v>6000</v>
      </c>
      <c r="I1497" s="125">
        <f>G1497*H1497</f>
      </c>
      <c r="J1497" s="125">
        <f>I1497*0.1</f>
      </c>
      <c r="K1497" s="125">
        <f>SUM(I1497:J1497)</f>
      </c>
      <c r="L1497" s="175"/>
      <c r="M1497" s="87"/>
      <c r="N1497" s="87"/>
      <c r="O1497" s="87"/>
      <c r="P1497" s="87"/>
      <c r="Q1497" s="87"/>
      <c r="R1497" s="87"/>
      <c r="S1497" s="87"/>
      <c r="T1497" s="87"/>
    </row>
    <row x14ac:dyDescent="0.25" r="1498" customHeight="1" ht="17.25">
      <c r="A1498" s="178">
        <f>A1497</f>
        <v>25569.375</v>
      </c>
      <c r="B1498" s="186" t="s">
        <v>40</v>
      </c>
      <c r="C1498" s="180"/>
      <c r="D1498" s="180"/>
      <c r="E1498" s="180"/>
      <c r="F1498" s="180"/>
      <c r="G1498" s="180">
        <f>SUM(C1498:F1498)</f>
      </c>
      <c r="H1498" s="125">
        <v>6500</v>
      </c>
      <c r="I1498" s="125">
        <f>G1498*H1498</f>
      </c>
      <c r="J1498" s="125">
        <f>I1498*0.1</f>
      </c>
      <c r="K1498" s="125">
        <f>SUM(I1498:J1498)</f>
      </c>
      <c r="L1498" s="175"/>
      <c r="M1498" s="87"/>
      <c r="N1498" s="87"/>
      <c r="O1498" s="87"/>
      <c r="P1498" s="87"/>
      <c r="Q1498" s="87"/>
      <c r="R1498" s="87"/>
      <c r="S1498" s="87"/>
      <c r="T1498" s="87"/>
    </row>
    <row x14ac:dyDescent="0.25" r="1499" customHeight="1" ht="17.25">
      <c r="A1499" s="178">
        <f>A1498</f>
        <v>25569.375</v>
      </c>
      <c r="B1499" s="186" t="s">
        <v>86</v>
      </c>
      <c r="C1499" s="180"/>
      <c r="D1499" s="180"/>
      <c r="E1499" s="180"/>
      <c r="F1499" s="180"/>
      <c r="G1499" s="180">
        <f>SUM(C1499:F1499)</f>
      </c>
      <c r="H1499" s="125">
        <v>6000</v>
      </c>
      <c r="I1499" s="125">
        <f>G1499*H1499</f>
      </c>
      <c r="J1499" s="125">
        <f>I1499*0.1</f>
      </c>
      <c r="K1499" s="125">
        <f>SUM(I1499:J1499)</f>
      </c>
      <c r="L1499" s="175"/>
      <c r="M1499" s="87"/>
      <c r="N1499" s="87"/>
      <c r="O1499" s="87"/>
      <c r="P1499" s="87"/>
      <c r="Q1499" s="87"/>
      <c r="R1499" s="87"/>
      <c r="S1499" s="87"/>
      <c r="T1499" s="87"/>
    </row>
    <row x14ac:dyDescent="0.25" r="1500" customHeight="1" ht="17.25">
      <c r="A1500" s="178">
        <f>A1499</f>
        <v>25569.375</v>
      </c>
      <c r="B1500" s="186" t="s">
        <v>152</v>
      </c>
      <c r="C1500" s="180"/>
      <c r="D1500" s="180"/>
      <c r="E1500" s="180"/>
      <c r="F1500" s="180"/>
      <c r="G1500" s="180">
        <f>SUM(C1500:F1500)</f>
      </c>
      <c r="H1500" s="125">
        <v>6000</v>
      </c>
      <c r="I1500" s="125">
        <f>G1500*H1500</f>
      </c>
      <c r="J1500" s="125">
        <f>I1500*0.1</f>
      </c>
      <c r="K1500" s="125">
        <f>SUM(I1500:J1500)</f>
      </c>
      <c r="L1500" s="175"/>
      <c r="M1500" s="87"/>
      <c r="N1500" s="87"/>
      <c r="O1500" s="87"/>
      <c r="P1500" s="87"/>
      <c r="Q1500" s="87"/>
      <c r="R1500" s="87"/>
      <c r="S1500" s="87"/>
      <c r="T1500" s="87"/>
    </row>
    <row x14ac:dyDescent="0.25" r="1501" customHeight="1" ht="17.25">
      <c r="A1501" s="178">
        <f>A1500</f>
        <v>25569.375</v>
      </c>
      <c r="B1501" s="186" t="s">
        <v>153</v>
      </c>
      <c r="C1501" s="180"/>
      <c r="D1501" s="180"/>
      <c r="E1501" s="180"/>
      <c r="F1501" s="180"/>
      <c r="G1501" s="180">
        <f>SUM(C1501:F1501)</f>
      </c>
      <c r="H1501" s="125">
        <v>6000</v>
      </c>
      <c r="I1501" s="125">
        <f>G1501*H1501</f>
      </c>
      <c r="J1501" s="125">
        <f>I1501*0.1</f>
      </c>
      <c r="K1501" s="125">
        <f>SUM(I1501:J1501)</f>
      </c>
      <c r="L1501" s="175"/>
      <c r="M1501" s="87"/>
      <c r="N1501" s="87"/>
      <c r="O1501" s="87"/>
      <c r="P1501" s="87"/>
      <c r="Q1501" s="87"/>
      <c r="R1501" s="87"/>
      <c r="S1501" s="87"/>
      <c r="T1501" s="87"/>
    </row>
    <row x14ac:dyDescent="0.25" r="1502" customHeight="1" ht="17.25">
      <c r="A1502" s="178">
        <f>A1501</f>
        <v>25569.375</v>
      </c>
      <c r="B1502" s="186" t="s">
        <v>46</v>
      </c>
      <c r="C1502" s="180"/>
      <c r="D1502" s="180"/>
      <c r="E1502" s="180"/>
      <c r="F1502" s="180"/>
      <c r="G1502" s="180">
        <f>SUM(C1502:F1502)</f>
      </c>
      <c r="H1502" s="125">
        <v>5500</v>
      </c>
      <c r="I1502" s="125">
        <f>G1502*H1502</f>
      </c>
      <c r="J1502" s="125">
        <f>I1502*0.1</f>
      </c>
      <c r="K1502" s="125">
        <f>SUM(I1502:J1502)</f>
      </c>
      <c r="L1502" s="175"/>
      <c r="M1502" s="87"/>
      <c r="N1502" s="87"/>
      <c r="O1502" s="87"/>
      <c r="P1502" s="87"/>
      <c r="Q1502" s="87"/>
      <c r="R1502" s="87"/>
      <c r="S1502" s="87"/>
      <c r="T1502" s="87"/>
    </row>
    <row x14ac:dyDescent="0.25" r="1503" customHeight="1" ht="17.25">
      <c r="A1503" s="178">
        <f>A1502</f>
        <v>25569.375</v>
      </c>
      <c r="B1503" s="186" t="s">
        <v>154</v>
      </c>
      <c r="C1503" s="180"/>
      <c r="D1503" s="180"/>
      <c r="E1503" s="180"/>
      <c r="F1503" s="180"/>
      <c r="G1503" s="180">
        <f>SUM(C1503:F1503)</f>
      </c>
      <c r="H1503" s="125">
        <v>6500</v>
      </c>
      <c r="I1503" s="125">
        <f>G1503*H1503</f>
      </c>
      <c r="J1503" s="125">
        <f>I1503*0.1</f>
      </c>
      <c r="K1503" s="125">
        <f>SUM(I1503:J1503)</f>
      </c>
      <c r="L1503" s="175"/>
      <c r="M1503" s="87"/>
      <c r="N1503" s="87"/>
      <c r="O1503" s="87"/>
      <c r="P1503" s="87"/>
      <c r="Q1503" s="87"/>
      <c r="R1503" s="87"/>
      <c r="S1503" s="87"/>
      <c r="T1503" s="87"/>
    </row>
    <row x14ac:dyDescent="0.25" r="1504" customHeight="1" ht="17.25">
      <c r="A1504" s="178">
        <f>A1503</f>
        <v>25569.375</v>
      </c>
      <c r="B1504" s="186"/>
      <c r="C1504" s="180"/>
      <c r="D1504" s="180"/>
      <c r="E1504" s="180"/>
      <c r="F1504" s="180"/>
      <c r="G1504" s="180">
        <f>SUM(C1504:F1504)</f>
      </c>
      <c r="H1504" s="125"/>
      <c r="I1504" s="125">
        <f>G1504*H1504</f>
      </c>
      <c r="J1504" s="125">
        <f>I1504*0.1</f>
      </c>
      <c r="K1504" s="125">
        <f>SUM(I1504:J1504)</f>
      </c>
      <c r="L1504" s="175"/>
      <c r="M1504" s="87"/>
      <c r="N1504" s="87"/>
      <c r="O1504" s="87"/>
      <c r="P1504" s="87"/>
      <c r="Q1504" s="87"/>
      <c r="R1504" s="87"/>
      <c r="S1504" s="87"/>
      <c r="T1504" s="87"/>
    </row>
    <row x14ac:dyDescent="0.25" r="1505" customHeight="1" ht="17.25">
      <c r="A1505" s="178">
        <f>A1504</f>
        <v>25569.375</v>
      </c>
      <c r="B1505" s="179"/>
      <c r="C1505" s="180"/>
      <c r="D1505" s="180"/>
      <c r="E1505" s="180"/>
      <c r="F1505" s="180"/>
      <c r="G1505" s="180">
        <f>SUM(C1505:F1505)</f>
      </c>
      <c r="H1505" s="125"/>
      <c r="I1505" s="125">
        <f>G1505*H1505</f>
      </c>
      <c r="J1505" s="125">
        <f>I1505*0.1</f>
      </c>
      <c r="K1505" s="125">
        <f>SUM(I1505:J1505)</f>
      </c>
      <c r="L1505" s="175"/>
      <c r="M1505" s="87"/>
      <c r="N1505" s="87"/>
      <c r="O1505" s="87"/>
      <c r="P1505" s="87"/>
      <c r="Q1505" s="87"/>
      <c r="R1505" s="87"/>
      <c r="S1505" s="87"/>
      <c r="T1505" s="87"/>
    </row>
    <row x14ac:dyDescent="0.25" r="1506" customHeight="1" ht="17.25">
      <c r="A1506" s="189">
        <f>A1505</f>
        <v>25569.375</v>
      </c>
      <c r="B1506" s="190" t="s">
        <v>155</v>
      </c>
      <c r="C1506" s="191">
        <f>SUM(C1463:C1505)</f>
      </c>
      <c r="D1506" s="191">
        <f>SUM(D1463:D1505)</f>
      </c>
      <c r="E1506" s="191">
        <f>SUM(E1463:E1505)</f>
      </c>
      <c r="F1506" s="191">
        <f>SUM(F1463:F1505)</f>
      </c>
      <c r="G1506" s="191">
        <f>SUM(G1463:G1505)</f>
      </c>
      <c r="H1506" s="191"/>
      <c r="I1506" s="191">
        <f>SUM(I1463:I1505)</f>
      </c>
      <c r="J1506" s="191">
        <f>I1506*0.1</f>
      </c>
      <c r="K1506" s="191">
        <f>SUM(K1463:K1505)</f>
      </c>
      <c r="L1506" s="175"/>
      <c r="M1506" s="87"/>
      <c r="N1506" s="87"/>
      <c r="O1506" s="87"/>
      <c r="P1506" s="87"/>
      <c r="Q1506" s="87"/>
      <c r="R1506" s="87"/>
      <c r="S1506" s="87"/>
      <c r="T1506" s="87"/>
    </row>
    <row x14ac:dyDescent="0.25" r="1507" customHeight="1" ht="17.25">
      <c r="A1507" s="178">
        <f>A1506</f>
        <v>25569.375</v>
      </c>
      <c r="B1507" s="186" t="s">
        <v>113</v>
      </c>
      <c r="C1507" s="180"/>
      <c r="D1507" s="180"/>
      <c r="E1507" s="180"/>
      <c r="F1507" s="180"/>
      <c r="G1507" s="180">
        <f>SUM(C1507:F1507)</f>
      </c>
      <c r="H1507" s="125">
        <v>6500</v>
      </c>
      <c r="I1507" s="125">
        <f>G1507*H1507</f>
      </c>
      <c r="J1507" s="185"/>
      <c r="K1507" s="125">
        <f>SUM(I1507:J1507)</f>
      </c>
      <c r="L1507" s="175"/>
      <c r="M1507" s="87"/>
      <c r="N1507" s="87"/>
      <c r="O1507" s="87"/>
      <c r="P1507" s="87"/>
      <c r="Q1507" s="87"/>
      <c r="R1507" s="87"/>
      <c r="S1507" s="87"/>
      <c r="T1507" s="87"/>
    </row>
    <row x14ac:dyDescent="0.25" r="1508" customHeight="1" ht="17.25">
      <c r="A1508" s="178">
        <f>A1507</f>
        <v>25569.375</v>
      </c>
      <c r="B1508" s="186" t="s">
        <v>156</v>
      </c>
      <c r="C1508" s="180"/>
      <c r="D1508" s="180"/>
      <c r="E1508" s="180"/>
      <c r="F1508" s="180"/>
      <c r="G1508" s="180">
        <f>SUM(C1508:F1508)</f>
      </c>
      <c r="H1508" s="125">
        <v>6500</v>
      </c>
      <c r="I1508" s="125">
        <f>G1508*H1508</f>
      </c>
      <c r="J1508" s="185"/>
      <c r="K1508" s="125">
        <f>SUM(I1508:J1508)</f>
      </c>
      <c r="L1508" s="175"/>
      <c r="M1508" s="87"/>
      <c r="N1508" s="87"/>
      <c r="O1508" s="87"/>
      <c r="P1508" s="87"/>
      <c r="Q1508" s="87"/>
      <c r="R1508" s="87"/>
      <c r="S1508" s="87"/>
      <c r="T1508" s="87"/>
    </row>
    <row x14ac:dyDescent="0.25" r="1509" customHeight="1" ht="17.25">
      <c r="A1509" s="178">
        <f>A1508</f>
        <v>25569.375</v>
      </c>
      <c r="B1509" s="186" t="s">
        <v>112</v>
      </c>
      <c r="C1509" s="180"/>
      <c r="D1509" s="180"/>
      <c r="E1509" s="180"/>
      <c r="F1509" s="180"/>
      <c r="G1509" s="180">
        <f>SUM(C1509:F1509)</f>
      </c>
      <c r="H1509" s="125">
        <v>6900</v>
      </c>
      <c r="I1509" s="125">
        <f>G1509*H1509</f>
      </c>
      <c r="J1509" s="185"/>
      <c r="K1509" s="125">
        <f>SUM(I1509:J1509)</f>
      </c>
      <c r="L1509" s="175"/>
      <c r="M1509" s="87"/>
      <c r="N1509" s="87"/>
      <c r="O1509" s="87"/>
      <c r="P1509" s="87"/>
      <c r="Q1509" s="87"/>
      <c r="R1509" s="87"/>
      <c r="S1509" s="87"/>
      <c r="T1509" s="87"/>
    </row>
    <row x14ac:dyDescent="0.25" r="1510" customHeight="1" ht="17.25">
      <c r="A1510" s="178">
        <f>A1509</f>
        <v>25569.375</v>
      </c>
      <c r="B1510" s="179"/>
      <c r="C1510" s="180"/>
      <c r="D1510" s="180"/>
      <c r="E1510" s="180"/>
      <c r="F1510" s="180"/>
      <c r="G1510" s="180">
        <f>SUM(C1510:F1510)</f>
      </c>
      <c r="H1510" s="125"/>
      <c r="I1510" s="125">
        <f>G1510*H1510</f>
      </c>
      <c r="J1510" s="185"/>
      <c r="K1510" s="125">
        <f>SUM(I1510:J1510)</f>
      </c>
      <c r="L1510" s="175"/>
      <c r="M1510" s="87"/>
      <c r="N1510" s="87"/>
      <c r="O1510" s="87"/>
      <c r="P1510" s="87"/>
      <c r="Q1510" s="87"/>
      <c r="R1510" s="87"/>
      <c r="S1510" s="87"/>
      <c r="T1510" s="87"/>
    </row>
    <row x14ac:dyDescent="0.25" r="1511" customHeight="1" ht="17.25">
      <c r="A1511" s="178">
        <f>A1510</f>
        <v>25569.375</v>
      </c>
      <c r="B1511" s="179"/>
      <c r="C1511" s="180"/>
      <c r="D1511" s="180"/>
      <c r="E1511" s="180"/>
      <c r="F1511" s="180"/>
      <c r="G1511" s="180">
        <f>SUM(C1511:F1511)</f>
      </c>
      <c r="H1511" s="125"/>
      <c r="I1511" s="125">
        <f>G1511*H1511</f>
      </c>
      <c r="J1511" s="185"/>
      <c r="K1511" s="125">
        <f>SUM(I1511:J1511)</f>
      </c>
      <c r="L1511" s="175"/>
      <c r="M1511" s="87"/>
      <c r="N1511" s="87"/>
      <c r="O1511" s="87"/>
      <c r="P1511" s="87"/>
      <c r="Q1511" s="87"/>
      <c r="R1511" s="87"/>
      <c r="S1511" s="87"/>
      <c r="T1511" s="87"/>
    </row>
    <row x14ac:dyDescent="0.25" r="1512" customHeight="1" ht="17.25">
      <c r="A1512" s="178">
        <f>A1511</f>
        <v>25569.375</v>
      </c>
      <c r="B1512" s="179"/>
      <c r="C1512" s="180"/>
      <c r="D1512" s="180"/>
      <c r="E1512" s="180"/>
      <c r="F1512" s="180"/>
      <c r="G1512" s="180">
        <f>SUM(C1512:F1512)</f>
      </c>
      <c r="H1512" s="125"/>
      <c r="I1512" s="125">
        <f>G1512*H1512</f>
      </c>
      <c r="J1512" s="185"/>
      <c r="K1512" s="125">
        <f>SUM(I1512:J1512)</f>
      </c>
      <c r="L1512" s="175"/>
      <c r="M1512" s="87"/>
      <c r="N1512" s="87"/>
      <c r="O1512" s="87"/>
      <c r="P1512" s="87"/>
      <c r="Q1512" s="87"/>
      <c r="R1512" s="87"/>
      <c r="S1512" s="87"/>
      <c r="T1512" s="87"/>
    </row>
    <row x14ac:dyDescent="0.25" r="1513" customHeight="1" ht="17.25">
      <c r="A1513" s="178">
        <f>A1512</f>
        <v>25569.375</v>
      </c>
      <c r="B1513" s="179"/>
      <c r="C1513" s="180"/>
      <c r="D1513" s="180"/>
      <c r="E1513" s="180"/>
      <c r="F1513" s="180"/>
      <c r="G1513" s="180">
        <f>SUM(C1513:F1513)</f>
      </c>
      <c r="H1513" s="125"/>
      <c r="I1513" s="125">
        <f>G1513*H1513</f>
      </c>
      <c r="J1513" s="185"/>
      <c r="K1513" s="125">
        <f>SUM(I1513:J1513)</f>
      </c>
      <c r="L1513" s="175"/>
      <c r="M1513" s="87"/>
      <c r="N1513" s="87"/>
      <c r="O1513" s="87"/>
      <c r="P1513" s="87"/>
      <c r="Q1513" s="87"/>
      <c r="R1513" s="87"/>
      <c r="S1513" s="87"/>
      <c r="T1513" s="87"/>
    </row>
    <row x14ac:dyDescent="0.25" r="1514" customHeight="1" ht="17.25">
      <c r="A1514" s="178">
        <f>A1513</f>
        <v>25569.375</v>
      </c>
      <c r="B1514" s="179"/>
      <c r="C1514" s="180"/>
      <c r="D1514" s="180"/>
      <c r="E1514" s="180"/>
      <c r="F1514" s="180"/>
      <c r="G1514" s="180">
        <f>SUM(C1514:F1514)</f>
      </c>
      <c r="H1514" s="125"/>
      <c r="I1514" s="125">
        <f>G1514*H1514</f>
      </c>
      <c r="J1514" s="185"/>
      <c r="K1514" s="125">
        <f>SUM(I1514:J1514)</f>
      </c>
      <c r="L1514" s="175"/>
      <c r="M1514" s="87"/>
      <c r="N1514" s="87"/>
      <c r="O1514" s="87"/>
      <c r="P1514" s="87"/>
      <c r="Q1514" s="87"/>
      <c r="R1514" s="87"/>
      <c r="S1514" s="87"/>
      <c r="T1514" s="87"/>
    </row>
    <row x14ac:dyDescent="0.25" r="1515" customHeight="1" ht="17.25">
      <c r="A1515" s="189">
        <f>A1514</f>
        <v>25569.375</v>
      </c>
      <c r="B1515" s="190" t="s">
        <v>157</v>
      </c>
      <c r="C1515" s="191">
        <f>SUM(C1507:C1514)</f>
      </c>
      <c r="D1515" s="191">
        <f>SUM(D1507:D1514)</f>
      </c>
      <c r="E1515" s="191">
        <f>SUM(E1507:E1514)</f>
      </c>
      <c r="F1515" s="191">
        <f>SUM(F1507:F1514)</f>
      </c>
      <c r="G1515" s="191">
        <f>SUM(G1507:G1514)</f>
      </c>
      <c r="H1515" s="191"/>
      <c r="I1515" s="191">
        <f>SUM(I1507:I1514)</f>
      </c>
      <c r="J1515" s="191">
        <f>SUM(J1507:J1514)</f>
      </c>
      <c r="K1515" s="191">
        <f>SUM(K1507:K1514)</f>
      </c>
      <c r="L1515" s="175"/>
      <c r="M1515" s="87"/>
      <c r="N1515" s="87"/>
      <c r="O1515" s="87"/>
      <c r="P1515" s="87"/>
      <c r="Q1515" s="87"/>
      <c r="R1515" s="87"/>
      <c r="S1515" s="87"/>
      <c r="T1515" s="87"/>
    </row>
    <row x14ac:dyDescent="0.25" r="1516" customHeight="1" ht="17.25" hidden="1">
      <c r="A1516" s="172" t="s">
        <v>128</v>
      </c>
      <c r="B1516" s="173" t="s">
        <v>2</v>
      </c>
      <c r="C1516" s="174" t="s">
        <v>129</v>
      </c>
      <c r="D1516" s="174" t="s">
        <v>130</v>
      </c>
      <c r="E1516" s="174" t="s">
        <v>131</v>
      </c>
      <c r="F1516" s="174" t="s">
        <v>132</v>
      </c>
      <c r="G1516" s="174" t="s">
        <v>133</v>
      </c>
      <c r="H1516" s="174" t="s">
        <v>7</v>
      </c>
      <c r="I1516" s="174" t="s">
        <v>134</v>
      </c>
      <c r="J1516" s="174" t="s">
        <v>90</v>
      </c>
      <c r="K1516" s="174" t="s">
        <v>135</v>
      </c>
      <c r="L1516" s="175"/>
      <c r="M1516" s="87"/>
      <c r="N1516" s="87"/>
      <c r="O1516" s="87"/>
      <c r="P1516" s="87"/>
      <c r="Q1516" s="87"/>
      <c r="R1516" s="87"/>
      <c r="S1516" s="87"/>
      <c r="T1516" s="87"/>
    </row>
    <row x14ac:dyDescent="0.25" r="1517" customHeight="1" ht="17.25">
      <c r="A1517" s="178">
        <f>A1515+1</f>
        <v>25569.375</v>
      </c>
      <c r="B1517" s="179" t="s">
        <v>137</v>
      </c>
      <c r="C1517" s="180"/>
      <c r="D1517" s="181"/>
      <c r="E1517" s="180"/>
      <c r="F1517" s="180"/>
      <c r="G1517" s="180">
        <f>SUM(C1517:F1517)</f>
      </c>
      <c r="H1517" s="182">
        <v>4500</v>
      </c>
      <c r="I1517" s="125">
        <f>G1517*H1517</f>
      </c>
      <c r="J1517" s="125">
        <f>I1517*0.1</f>
      </c>
      <c r="K1517" s="125">
        <f>SUM(I1517:J1517)</f>
      </c>
      <c r="L1517" s="175"/>
      <c r="M1517" s="87"/>
      <c r="N1517" s="87"/>
      <c r="O1517" s="87"/>
      <c r="P1517" s="87"/>
      <c r="Q1517" s="87"/>
      <c r="R1517" s="87"/>
      <c r="S1517" s="87"/>
      <c r="T1517" s="87"/>
    </row>
    <row x14ac:dyDescent="0.25" r="1518" customHeight="1" ht="17.25">
      <c r="A1518" s="178">
        <f>A1517</f>
        <v>25569.375</v>
      </c>
      <c r="B1518" s="179" t="s">
        <v>13</v>
      </c>
      <c r="C1518" s="180"/>
      <c r="D1518" s="180"/>
      <c r="E1518" s="180"/>
      <c r="F1518" s="180"/>
      <c r="G1518" s="180">
        <f>SUM(C1518:F1518)</f>
      </c>
      <c r="H1518" s="182">
        <v>6000</v>
      </c>
      <c r="I1518" s="125">
        <f>G1518*H1518</f>
      </c>
      <c r="J1518" s="125">
        <f>I1518*0.1</f>
      </c>
      <c r="K1518" s="125">
        <f>SUM(I1518:J1518)</f>
      </c>
      <c r="L1518" s="175"/>
      <c r="M1518" s="87"/>
      <c r="N1518" s="87"/>
      <c r="O1518" s="87"/>
      <c r="P1518" s="87"/>
      <c r="Q1518" s="87"/>
      <c r="R1518" s="87"/>
      <c r="S1518" s="87"/>
      <c r="T1518" s="87"/>
    </row>
    <row x14ac:dyDescent="0.25" r="1519" customHeight="1" ht="17.25">
      <c r="A1519" s="178">
        <f>A1518</f>
        <v>25569.375</v>
      </c>
      <c r="B1519" s="179" t="s">
        <v>58</v>
      </c>
      <c r="C1519" s="183"/>
      <c r="D1519" s="180"/>
      <c r="E1519" s="180"/>
      <c r="F1519" s="180"/>
      <c r="G1519" s="180">
        <f>SUM(C1519:F1519)</f>
      </c>
      <c r="H1519" s="182">
        <v>5500</v>
      </c>
      <c r="I1519" s="125">
        <f>G1519*H1519</f>
      </c>
      <c r="J1519" s="125">
        <f>I1519*0.1</f>
      </c>
      <c r="K1519" s="125">
        <f>SUM(I1519:J1519)</f>
      </c>
      <c r="L1519" s="175"/>
      <c r="M1519" s="87"/>
      <c r="N1519" s="87"/>
      <c r="O1519" s="87"/>
      <c r="P1519" s="87"/>
      <c r="Q1519" s="87"/>
      <c r="R1519" s="87"/>
      <c r="S1519" s="87"/>
      <c r="T1519" s="87"/>
    </row>
    <row x14ac:dyDescent="0.25" r="1520" customHeight="1" ht="17.25">
      <c r="A1520" s="178">
        <f>A1519</f>
        <v>25569.375</v>
      </c>
      <c r="B1520" s="179" t="s">
        <v>147</v>
      </c>
      <c r="C1520" s="183"/>
      <c r="D1520" s="180"/>
      <c r="E1520" s="180"/>
      <c r="F1520" s="180"/>
      <c r="G1520" s="180">
        <f>SUM(C1520:F1520)</f>
      </c>
      <c r="H1520" s="182">
        <v>5000</v>
      </c>
      <c r="I1520" s="125">
        <f>G1520*H1520</f>
      </c>
      <c r="J1520" s="125">
        <f>I1520*0.1</f>
      </c>
      <c r="K1520" s="125">
        <f>SUM(I1520:J1520)</f>
      </c>
      <c r="L1520" s="175"/>
      <c r="M1520" s="87"/>
      <c r="N1520" s="87"/>
      <c r="O1520" s="87"/>
      <c r="P1520" s="87"/>
      <c r="Q1520" s="87"/>
      <c r="R1520" s="87"/>
      <c r="S1520" s="87"/>
      <c r="T1520" s="87"/>
    </row>
    <row x14ac:dyDescent="0.25" r="1521" customHeight="1" ht="17.25">
      <c r="A1521" s="178">
        <f>A1520</f>
        <v>25569.375</v>
      </c>
      <c r="B1521" s="179" t="s">
        <v>27</v>
      </c>
      <c r="C1521" s="180"/>
      <c r="D1521" s="180"/>
      <c r="E1521" s="180"/>
      <c r="F1521" s="180"/>
      <c r="G1521" s="180">
        <f>SUM(C1521:F1521)</f>
      </c>
      <c r="H1521" s="182">
        <v>5500</v>
      </c>
      <c r="I1521" s="125">
        <f>G1521*H1521</f>
      </c>
      <c r="J1521" s="125">
        <f>I1521*0.1</f>
      </c>
      <c r="K1521" s="125">
        <f>SUM(I1521:J1521)</f>
      </c>
      <c r="L1521" s="175"/>
      <c r="M1521" s="87"/>
      <c r="N1521" s="87"/>
      <c r="O1521" s="87"/>
      <c r="P1521" s="87"/>
      <c r="Q1521" s="87"/>
      <c r="R1521" s="87"/>
      <c r="S1521" s="87"/>
      <c r="T1521" s="87"/>
    </row>
    <row x14ac:dyDescent="0.25" r="1522" customHeight="1" ht="17.25">
      <c r="A1522" s="178">
        <f>A1521</f>
        <v>25569.375</v>
      </c>
      <c r="B1522" s="179" t="s">
        <v>20</v>
      </c>
      <c r="C1522" s="180"/>
      <c r="D1522" s="180"/>
      <c r="E1522" s="180"/>
      <c r="F1522" s="180"/>
      <c r="G1522" s="180">
        <f>SUM(C1522:F1522)</f>
      </c>
      <c r="H1522" s="182">
        <v>5500</v>
      </c>
      <c r="I1522" s="125">
        <f>G1522*H1522</f>
      </c>
      <c r="J1522" s="125">
        <f>I1522*0.1</f>
      </c>
      <c r="K1522" s="125">
        <f>SUM(I1522:J1522)</f>
      </c>
      <c r="L1522" s="175"/>
      <c r="M1522" s="87"/>
      <c r="N1522" s="87"/>
      <c r="O1522" s="87"/>
      <c r="P1522" s="87"/>
      <c r="Q1522" s="87"/>
      <c r="R1522" s="87"/>
      <c r="S1522" s="87"/>
      <c r="T1522" s="87"/>
    </row>
    <row x14ac:dyDescent="0.25" r="1523" customHeight="1" ht="17.25">
      <c r="A1523" s="178">
        <f>A1522</f>
        <v>25569.375</v>
      </c>
      <c r="B1523" s="179" t="s">
        <v>31</v>
      </c>
      <c r="C1523" s="180"/>
      <c r="D1523" s="180"/>
      <c r="E1523" s="180"/>
      <c r="F1523" s="180"/>
      <c r="G1523" s="180">
        <f>SUM(C1523:F1523)</f>
      </c>
      <c r="H1523" s="182">
        <v>6000</v>
      </c>
      <c r="I1523" s="125">
        <f>G1523*H1523</f>
      </c>
      <c r="J1523" s="125">
        <f>I1523*0.1</f>
      </c>
      <c r="K1523" s="125">
        <f>SUM(I1523:J1523)</f>
      </c>
      <c r="L1523" s="175"/>
      <c r="M1523" s="87"/>
      <c r="N1523" s="87"/>
      <c r="O1523" s="87"/>
      <c r="P1523" s="87"/>
      <c r="Q1523" s="87"/>
      <c r="R1523" s="87"/>
      <c r="S1523" s="87"/>
      <c r="T1523" s="87"/>
    </row>
    <row x14ac:dyDescent="0.25" r="1524" customHeight="1" ht="17.25">
      <c r="A1524" s="178">
        <f>A1523</f>
        <v>25569.375</v>
      </c>
      <c r="B1524" s="179" t="s">
        <v>71</v>
      </c>
      <c r="C1524" s="180"/>
      <c r="D1524" s="180"/>
      <c r="E1524" s="180"/>
      <c r="F1524" s="180"/>
      <c r="G1524" s="180">
        <f>SUM(C1524:F1524)</f>
      </c>
      <c r="H1524" s="182">
        <v>6000</v>
      </c>
      <c r="I1524" s="125">
        <f>G1524*H1524</f>
      </c>
      <c r="J1524" s="125">
        <f>I1524*0.1</f>
      </c>
      <c r="K1524" s="125">
        <f>SUM(I1524:J1524)</f>
      </c>
      <c r="L1524" s="175"/>
      <c r="M1524" s="87"/>
      <c r="N1524" s="87"/>
      <c r="O1524" s="87"/>
      <c r="P1524" s="87"/>
      <c r="Q1524" s="87"/>
      <c r="R1524" s="87"/>
      <c r="S1524" s="87"/>
      <c r="T1524" s="87"/>
    </row>
    <row x14ac:dyDescent="0.25" r="1525" customHeight="1" ht="17.25">
      <c r="A1525" s="178">
        <f>A1524</f>
        <v>25569.375</v>
      </c>
      <c r="B1525" s="184" t="s">
        <v>49</v>
      </c>
      <c r="C1525" s="180"/>
      <c r="D1525" s="180"/>
      <c r="E1525" s="180"/>
      <c r="F1525" s="180"/>
      <c r="G1525" s="180">
        <f>SUM(C1525:F1525)</f>
      </c>
      <c r="H1525" s="182">
        <v>6000</v>
      </c>
      <c r="I1525" s="125">
        <f>G1525*H1525</f>
      </c>
      <c r="J1525" s="125">
        <f>I1525*0.1</f>
      </c>
      <c r="K1525" s="125">
        <f>SUM(I1525:J1525)</f>
      </c>
      <c r="L1525" s="175"/>
      <c r="M1525" s="87"/>
      <c r="N1525" s="87"/>
      <c r="O1525" s="87"/>
      <c r="P1525" s="87"/>
      <c r="Q1525" s="87"/>
      <c r="R1525" s="87"/>
      <c r="S1525" s="87"/>
      <c r="T1525" s="87"/>
    </row>
    <row x14ac:dyDescent="0.25" r="1526" customHeight="1" ht="17.25">
      <c r="A1526" s="178">
        <f>A1525</f>
        <v>25569.375</v>
      </c>
      <c r="B1526" s="179" t="s">
        <v>9</v>
      </c>
      <c r="C1526" s="180"/>
      <c r="D1526" s="180"/>
      <c r="E1526" s="180"/>
      <c r="F1526" s="180"/>
      <c r="G1526" s="180">
        <f>SUM(C1526:F1526)</f>
      </c>
      <c r="H1526" s="182">
        <v>6000</v>
      </c>
      <c r="I1526" s="125">
        <f>G1526*H1526</f>
      </c>
      <c r="J1526" s="125">
        <f>I1526*0.1</f>
      </c>
      <c r="K1526" s="125">
        <f>SUM(I1526:J1526)</f>
      </c>
      <c r="L1526" s="175"/>
      <c r="M1526" s="87"/>
      <c r="N1526" s="87"/>
      <c r="O1526" s="87"/>
      <c r="P1526" s="87"/>
      <c r="Q1526" s="87"/>
      <c r="R1526" s="87"/>
      <c r="S1526" s="87"/>
      <c r="T1526" s="87"/>
    </row>
    <row x14ac:dyDescent="0.25" r="1527" customHeight="1" ht="17.25">
      <c r="A1527" s="178">
        <f>A1526</f>
        <v>25569.375</v>
      </c>
      <c r="B1527" s="179" t="s">
        <v>55</v>
      </c>
      <c r="C1527" s="180"/>
      <c r="D1527" s="180"/>
      <c r="E1527" s="180"/>
      <c r="F1527" s="180"/>
      <c r="G1527" s="180">
        <f>SUM(C1527:F1527)</f>
      </c>
      <c r="H1527" s="182">
        <v>6500</v>
      </c>
      <c r="I1527" s="125">
        <f>G1527*H1527</f>
      </c>
      <c r="J1527" s="125">
        <f>I1527*0.1</f>
      </c>
      <c r="K1527" s="125">
        <f>SUM(I1527:J1527)</f>
      </c>
      <c r="L1527" s="175"/>
      <c r="M1527" s="87"/>
      <c r="N1527" s="87"/>
      <c r="O1527" s="87"/>
      <c r="P1527" s="87"/>
      <c r="Q1527" s="87"/>
      <c r="R1527" s="87"/>
      <c r="S1527" s="87"/>
      <c r="T1527" s="87"/>
    </row>
    <row x14ac:dyDescent="0.25" r="1528" customHeight="1" ht="17.25">
      <c r="A1528" s="178">
        <f>A1527</f>
        <v>25569.375</v>
      </c>
      <c r="B1528" s="179" t="s">
        <v>80</v>
      </c>
      <c r="C1528" s="180"/>
      <c r="D1528" s="180"/>
      <c r="E1528" s="180"/>
      <c r="F1528" s="180"/>
      <c r="G1528" s="180">
        <f>SUM(C1528:F1528)</f>
      </c>
      <c r="H1528" s="182">
        <v>6000</v>
      </c>
      <c r="I1528" s="125">
        <f>G1528*H1528</f>
      </c>
      <c r="J1528" s="185"/>
      <c r="K1528" s="125">
        <f>SUM(I1528:J1528)</f>
      </c>
      <c r="L1528" s="175"/>
      <c r="M1528" s="87"/>
      <c r="N1528" s="87"/>
      <c r="O1528" s="87"/>
      <c r="P1528" s="87"/>
      <c r="Q1528" s="87"/>
      <c r="R1528" s="87"/>
      <c r="S1528" s="87"/>
      <c r="T1528" s="87"/>
    </row>
    <row x14ac:dyDescent="0.25" r="1529" customHeight="1" ht="17.25">
      <c r="A1529" s="178">
        <f>A1528</f>
        <v>25569.375</v>
      </c>
      <c r="B1529" s="179" t="s">
        <v>67</v>
      </c>
      <c r="C1529" s="180"/>
      <c r="D1529" s="180"/>
      <c r="E1529" s="180"/>
      <c r="F1529" s="180"/>
      <c r="G1529" s="180">
        <f>SUM(C1529:F1529)</f>
      </c>
      <c r="H1529" s="182">
        <v>5500</v>
      </c>
      <c r="I1529" s="125">
        <f>G1529*H1529</f>
      </c>
      <c r="J1529" s="125">
        <f>I1529*0.1</f>
      </c>
      <c r="K1529" s="125">
        <f>SUM(I1529:J1529)</f>
      </c>
      <c r="L1529" s="175"/>
      <c r="M1529" s="87"/>
      <c r="N1529" s="87"/>
      <c r="O1529" s="87"/>
      <c r="P1529" s="87"/>
      <c r="Q1529" s="87"/>
      <c r="R1529" s="87"/>
      <c r="S1529" s="87"/>
      <c r="T1529" s="87"/>
    </row>
    <row x14ac:dyDescent="0.25" r="1530" customHeight="1" ht="17.25">
      <c r="A1530" s="178">
        <f>A1529</f>
        <v>25569.375</v>
      </c>
      <c r="B1530" s="186" t="s">
        <v>74</v>
      </c>
      <c r="C1530" s="180"/>
      <c r="D1530" s="180"/>
      <c r="E1530" s="180"/>
      <c r="F1530" s="180"/>
      <c r="G1530" s="180">
        <f>SUM(C1530:F1530)</f>
      </c>
      <c r="H1530" s="187">
        <v>5000</v>
      </c>
      <c r="I1530" s="125">
        <f>G1530*H1530</f>
      </c>
      <c r="J1530" s="125">
        <f>I1530*0.1</f>
      </c>
      <c r="K1530" s="125">
        <f>SUM(I1530:J1530)</f>
      </c>
      <c r="L1530" s="175"/>
      <c r="M1530" s="87"/>
      <c r="N1530" s="87"/>
      <c r="O1530" s="87"/>
      <c r="P1530" s="87"/>
      <c r="Q1530" s="87"/>
      <c r="R1530" s="87"/>
      <c r="S1530" s="87"/>
      <c r="T1530" s="87"/>
    </row>
    <row x14ac:dyDescent="0.25" r="1531" customHeight="1" ht="17.25">
      <c r="A1531" s="178">
        <f>A1530</f>
        <v>25569.375</v>
      </c>
      <c r="B1531" s="179" t="s">
        <v>11</v>
      </c>
      <c r="C1531" s="180"/>
      <c r="D1531" s="180"/>
      <c r="E1531" s="180"/>
      <c r="F1531" s="180"/>
      <c r="G1531" s="180">
        <f>SUM(C1531:F1531)</f>
      </c>
      <c r="H1531" s="182">
        <v>6000</v>
      </c>
      <c r="I1531" s="125">
        <f>G1531*H1531</f>
      </c>
      <c r="J1531" s="125">
        <f>I1531*0.1</f>
      </c>
      <c r="K1531" s="125">
        <f>SUM(I1531:J1531)</f>
      </c>
      <c r="L1531" s="175"/>
      <c r="M1531" s="87"/>
      <c r="N1531" s="87"/>
      <c r="O1531" s="87"/>
      <c r="P1531" s="87"/>
      <c r="Q1531" s="87"/>
      <c r="R1531" s="87"/>
      <c r="S1531" s="87"/>
      <c r="T1531" s="87"/>
    </row>
    <row x14ac:dyDescent="0.25" r="1532" customHeight="1" ht="17.25">
      <c r="A1532" s="178">
        <f>A1531</f>
        <v>25569.375</v>
      </c>
      <c r="B1532" s="179" t="s">
        <v>22</v>
      </c>
      <c r="C1532" s="180"/>
      <c r="D1532" s="180"/>
      <c r="E1532" s="180"/>
      <c r="F1532" s="180"/>
      <c r="G1532" s="180">
        <f>SUM(C1532:F1532)</f>
      </c>
      <c r="H1532" s="182">
        <v>4800</v>
      </c>
      <c r="I1532" s="125">
        <f>G1532*H1532</f>
      </c>
      <c r="J1532" s="125">
        <f>I1532*0.1</f>
      </c>
      <c r="K1532" s="125">
        <f>SUM(I1532:J1532)</f>
      </c>
      <c r="L1532" s="175"/>
      <c r="M1532" s="87"/>
      <c r="N1532" s="87"/>
      <c r="O1532" s="87"/>
      <c r="P1532" s="87"/>
      <c r="Q1532" s="87"/>
      <c r="R1532" s="87"/>
      <c r="S1532" s="87"/>
      <c r="T1532" s="87"/>
    </row>
    <row x14ac:dyDescent="0.25" r="1533" customHeight="1" ht="17.25">
      <c r="A1533" s="178">
        <f>A1532</f>
        <v>25569.375</v>
      </c>
      <c r="B1533" s="186" t="s">
        <v>84</v>
      </c>
      <c r="C1533" s="180"/>
      <c r="D1533" s="180"/>
      <c r="E1533" s="180"/>
      <c r="F1533" s="180"/>
      <c r="G1533" s="180">
        <f>SUM(C1533:F1533)</f>
      </c>
      <c r="H1533" s="182">
        <v>4800</v>
      </c>
      <c r="I1533" s="125">
        <f>G1533*H1533</f>
      </c>
      <c r="J1533" s="125">
        <f>I1533*0.1</f>
      </c>
      <c r="K1533" s="125">
        <f>SUM(I1533:J1533)</f>
      </c>
      <c r="L1533" s="175"/>
      <c r="M1533" s="87"/>
      <c r="N1533" s="87"/>
      <c r="O1533" s="87"/>
      <c r="P1533" s="87"/>
      <c r="Q1533" s="87"/>
      <c r="R1533" s="87"/>
      <c r="S1533" s="87"/>
      <c r="T1533" s="87"/>
    </row>
    <row x14ac:dyDescent="0.25" r="1534" customHeight="1" ht="17.25">
      <c r="A1534" s="178">
        <f>A1533</f>
        <v>25569.375</v>
      </c>
      <c r="B1534" s="179" t="s">
        <v>17</v>
      </c>
      <c r="C1534" s="180"/>
      <c r="D1534" s="180"/>
      <c r="E1534" s="180"/>
      <c r="F1534" s="180"/>
      <c r="G1534" s="180">
        <f>SUM(C1534:F1534)</f>
      </c>
      <c r="H1534" s="182">
        <v>6500</v>
      </c>
      <c r="I1534" s="125">
        <f>G1534*H1534</f>
      </c>
      <c r="J1534" s="125">
        <f>I1534*0.1</f>
      </c>
      <c r="K1534" s="125">
        <f>SUM(I1534:J1534)</f>
      </c>
      <c r="L1534" s="175"/>
      <c r="M1534" s="87"/>
      <c r="N1534" s="87"/>
      <c r="O1534" s="87"/>
      <c r="P1534" s="87"/>
      <c r="Q1534" s="87"/>
      <c r="R1534" s="87"/>
      <c r="S1534" s="87"/>
      <c r="T1534" s="87"/>
    </row>
    <row x14ac:dyDescent="0.25" r="1535" customHeight="1" ht="17.25">
      <c r="A1535" s="178">
        <f>A1534</f>
        <v>25569.375</v>
      </c>
      <c r="B1535" s="186" t="s">
        <v>148</v>
      </c>
      <c r="C1535" s="180"/>
      <c r="D1535" s="180"/>
      <c r="E1535" s="180"/>
      <c r="F1535" s="180"/>
      <c r="G1535" s="180">
        <f>SUM(C1535:F1535)</f>
      </c>
      <c r="H1535" s="182">
        <v>6000</v>
      </c>
      <c r="I1535" s="125">
        <f>G1535*H1535</f>
      </c>
      <c r="J1535" s="125">
        <f>I1535*0.1</f>
      </c>
      <c r="K1535" s="125">
        <f>SUM(I1535:J1535)</f>
      </c>
      <c r="L1535" s="175"/>
      <c r="M1535" s="87"/>
      <c r="N1535" s="87"/>
      <c r="O1535" s="87"/>
      <c r="P1535" s="87"/>
      <c r="Q1535" s="87"/>
      <c r="R1535" s="87"/>
      <c r="S1535" s="87"/>
      <c r="T1535" s="87"/>
    </row>
    <row x14ac:dyDescent="0.25" r="1536" customHeight="1" ht="17.25">
      <c r="A1536" s="178">
        <f>A1535</f>
        <v>25569.375</v>
      </c>
      <c r="B1536" s="179" t="s">
        <v>29</v>
      </c>
      <c r="C1536" s="188"/>
      <c r="D1536" s="180"/>
      <c r="E1536" s="180"/>
      <c r="F1536" s="180"/>
      <c r="G1536" s="180">
        <f>SUM(C1536:F1536)</f>
      </c>
      <c r="H1536" s="182">
        <v>5500</v>
      </c>
      <c r="I1536" s="125">
        <f>G1536*H1536</f>
      </c>
      <c r="J1536" s="125">
        <f>I1536*0.1</f>
      </c>
      <c r="K1536" s="125">
        <f>SUM(I1536:J1536)</f>
      </c>
      <c r="L1536" s="175"/>
      <c r="M1536" s="87"/>
      <c r="N1536" s="87"/>
      <c r="O1536" s="87"/>
      <c r="P1536" s="87"/>
      <c r="Q1536" s="87"/>
      <c r="R1536" s="87"/>
      <c r="S1536" s="87"/>
      <c r="T1536" s="87"/>
    </row>
    <row x14ac:dyDescent="0.25" r="1537" customHeight="1" ht="17.25">
      <c r="A1537" s="178">
        <f>A1536</f>
        <v>25569.375</v>
      </c>
      <c r="B1537" s="179" t="s">
        <v>15</v>
      </c>
      <c r="C1537" s="180"/>
      <c r="D1537" s="180"/>
      <c r="E1537" s="180"/>
      <c r="F1537" s="180"/>
      <c r="G1537" s="180">
        <f>SUM(C1537:F1537)</f>
      </c>
      <c r="H1537" s="182">
        <v>4800</v>
      </c>
      <c r="I1537" s="125">
        <f>G1537*H1537</f>
      </c>
      <c r="J1537" s="125">
        <f>I1537*0.1</f>
      </c>
      <c r="K1537" s="125">
        <f>SUM(I1537:J1537)</f>
      </c>
      <c r="L1537" s="175"/>
      <c r="M1537" s="87"/>
      <c r="N1537" s="87"/>
      <c r="O1537" s="87"/>
      <c r="P1537" s="87"/>
      <c r="Q1537" s="87"/>
      <c r="R1537" s="87"/>
      <c r="S1537" s="87"/>
      <c r="T1537" s="87"/>
    </row>
    <row x14ac:dyDescent="0.25" r="1538" customHeight="1" ht="17.25">
      <c r="A1538" s="178">
        <f>A1537</f>
        <v>25569.375</v>
      </c>
      <c r="B1538" s="179" t="s">
        <v>21</v>
      </c>
      <c r="C1538" s="188"/>
      <c r="D1538" s="180"/>
      <c r="E1538" s="180"/>
      <c r="F1538" s="180"/>
      <c r="G1538" s="180">
        <f>SUM(C1538:F1538)</f>
      </c>
      <c r="H1538" s="182">
        <v>5500</v>
      </c>
      <c r="I1538" s="125">
        <f>G1538*H1538</f>
      </c>
      <c r="J1538" s="125">
        <f>I1538*0.1</f>
      </c>
      <c r="K1538" s="125">
        <f>SUM(I1538:J1538)</f>
      </c>
      <c r="L1538" s="175"/>
      <c r="M1538" s="87"/>
      <c r="N1538" s="87"/>
      <c r="O1538" s="87"/>
      <c r="P1538" s="87"/>
      <c r="Q1538" s="87"/>
      <c r="R1538" s="87"/>
      <c r="S1538" s="87"/>
      <c r="T1538" s="87"/>
    </row>
    <row x14ac:dyDescent="0.25" r="1539" customHeight="1" ht="17.25">
      <c r="A1539" s="178">
        <f>A1538</f>
        <v>25569.375</v>
      </c>
      <c r="B1539" s="179" t="s">
        <v>52</v>
      </c>
      <c r="C1539" s="180"/>
      <c r="D1539" s="180"/>
      <c r="E1539" s="180"/>
      <c r="F1539" s="180"/>
      <c r="G1539" s="180">
        <f>SUM(C1539:F1539)</f>
      </c>
      <c r="H1539" s="182">
        <v>5500</v>
      </c>
      <c r="I1539" s="125">
        <f>G1539*H1539</f>
      </c>
      <c r="J1539" s="125">
        <f>I1539*0.1</f>
      </c>
      <c r="K1539" s="125">
        <f>SUM(I1539:J1539)</f>
      </c>
      <c r="L1539" s="175"/>
      <c r="M1539" s="87"/>
      <c r="N1539" s="87"/>
      <c r="O1539" s="87"/>
      <c r="P1539" s="87"/>
      <c r="Q1539" s="87"/>
      <c r="R1539" s="87"/>
      <c r="S1539" s="87"/>
      <c r="T1539" s="87"/>
    </row>
    <row x14ac:dyDescent="0.25" r="1540" customHeight="1" ht="17.25">
      <c r="A1540" s="178">
        <f>A1539</f>
        <v>25569.375</v>
      </c>
      <c r="B1540" s="186" t="s">
        <v>61</v>
      </c>
      <c r="C1540" s="180"/>
      <c r="D1540" s="180"/>
      <c r="E1540" s="180"/>
      <c r="F1540" s="180"/>
      <c r="G1540" s="180">
        <f>SUM(C1540:F1540)</f>
      </c>
      <c r="H1540" s="182">
        <v>5500</v>
      </c>
      <c r="I1540" s="125">
        <f>G1540*H1540</f>
      </c>
      <c r="J1540" s="125">
        <f>I1540*0.1</f>
      </c>
      <c r="K1540" s="125">
        <f>SUM(I1540:J1540)</f>
      </c>
      <c r="L1540" s="175"/>
      <c r="M1540" s="87"/>
      <c r="N1540" s="87"/>
      <c r="O1540" s="87"/>
      <c r="P1540" s="87"/>
      <c r="Q1540" s="87"/>
      <c r="R1540" s="87"/>
      <c r="S1540" s="87"/>
      <c r="T1540" s="87"/>
    </row>
    <row x14ac:dyDescent="0.25" r="1541" customHeight="1" ht="17.25">
      <c r="A1541" s="178">
        <f>A1540</f>
        <v>25569.375</v>
      </c>
      <c r="B1541" s="179" t="s">
        <v>33</v>
      </c>
      <c r="C1541" s="180"/>
      <c r="D1541" s="180"/>
      <c r="E1541" s="180"/>
      <c r="F1541" s="180"/>
      <c r="G1541" s="180">
        <f>SUM(C1541:F1541)</f>
      </c>
      <c r="H1541" s="182">
        <v>5500</v>
      </c>
      <c r="I1541" s="125">
        <f>G1541*H1541</f>
      </c>
      <c r="J1541" s="125">
        <f>I1541*0.1</f>
      </c>
      <c r="K1541" s="125">
        <f>SUM(I1541:J1541)</f>
      </c>
      <c r="L1541" s="175"/>
      <c r="M1541" s="87"/>
      <c r="N1541" s="87"/>
      <c r="O1541" s="87"/>
      <c r="P1541" s="87"/>
      <c r="Q1541" s="87"/>
      <c r="R1541" s="87"/>
      <c r="S1541" s="87"/>
      <c r="T1541" s="87"/>
    </row>
    <row x14ac:dyDescent="0.25" r="1542" customHeight="1" ht="17.25">
      <c r="A1542" s="178">
        <f>A1541</f>
        <v>25569.375</v>
      </c>
      <c r="B1542" s="186" t="s">
        <v>37</v>
      </c>
      <c r="C1542" s="180"/>
      <c r="D1542" s="180"/>
      <c r="E1542" s="180"/>
      <c r="F1542" s="180"/>
      <c r="G1542" s="180">
        <f>SUM(C1542:F1542)</f>
      </c>
      <c r="H1542" s="182">
        <v>6500</v>
      </c>
      <c r="I1542" s="125">
        <f>G1542*H1542</f>
      </c>
      <c r="J1542" s="125">
        <f>I1542*0.1</f>
      </c>
      <c r="K1542" s="125">
        <f>SUM(I1542:J1542)</f>
      </c>
      <c r="L1542" s="175"/>
      <c r="M1542" s="87"/>
      <c r="N1542" s="87"/>
      <c r="O1542" s="87"/>
      <c r="P1542" s="87"/>
      <c r="Q1542" s="87"/>
      <c r="R1542" s="87"/>
      <c r="S1542" s="87"/>
      <c r="T1542" s="87"/>
    </row>
    <row x14ac:dyDescent="0.25" r="1543" customHeight="1" ht="17.25">
      <c r="A1543" s="178">
        <f>A1542</f>
        <v>25569.375</v>
      </c>
      <c r="B1543" s="186" t="s">
        <v>64</v>
      </c>
      <c r="C1543" s="180"/>
      <c r="D1543" s="180"/>
      <c r="E1543" s="180"/>
      <c r="F1543" s="180"/>
      <c r="G1543" s="180">
        <f>SUM(C1543:F1543)</f>
      </c>
      <c r="H1543" s="182">
        <v>5500</v>
      </c>
      <c r="I1543" s="125">
        <f>G1543*H1543</f>
      </c>
      <c r="J1543" s="125">
        <f>I1543*0.1</f>
      </c>
      <c r="K1543" s="125">
        <f>SUM(I1543:J1543)</f>
      </c>
      <c r="L1543" s="175"/>
      <c r="M1543" s="87"/>
      <c r="N1543" s="87"/>
      <c r="O1543" s="87"/>
      <c r="P1543" s="87"/>
      <c r="Q1543" s="87"/>
      <c r="R1543" s="87"/>
      <c r="S1543" s="87"/>
      <c r="T1543" s="87"/>
    </row>
    <row x14ac:dyDescent="0.25" r="1544" customHeight="1" ht="17.25">
      <c r="A1544" s="178">
        <f>A1543</f>
        <v>25569.375</v>
      </c>
      <c r="B1544" s="179" t="s">
        <v>25</v>
      </c>
      <c r="C1544" s="180"/>
      <c r="D1544" s="180"/>
      <c r="E1544" s="180"/>
      <c r="F1544" s="180"/>
      <c r="G1544" s="180">
        <f>SUM(C1544:F1544)</f>
      </c>
      <c r="H1544" s="182">
        <v>6000</v>
      </c>
      <c r="I1544" s="125">
        <f>G1544*H1544</f>
      </c>
      <c r="J1544" s="125">
        <f>I1544*0.1</f>
      </c>
      <c r="K1544" s="125">
        <f>SUM(I1544:J1544)</f>
      </c>
      <c r="L1544" s="175"/>
      <c r="M1544" s="87"/>
      <c r="N1544" s="87"/>
      <c r="O1544" s="87"/>
      <c r="P1544" s="87"/>
      <c r="Q1544" s="87"/>
      <c r="R1544" s="87"/>
      <c r="S1544" s="87"/>
      <c r="T1544" s="87"/>
    </row>
    <row x14ac:dyDescent="0.25" r="1545" customHeight="1" ht="17.25">
      <c r="A1545" s="178">
        <f>A1544</f>
        <v>25569.375</v>
      </c>
      <c r="B1545" s="186" t="s">
        <v>76</v>
      </c>
      <c r="C1545" s="188"/>
      <c r="D1545" s="180"/>
      <c r="E1545" s="180"/>
      <c r="F1545" s="180"/>
      <c r="G1545" s="180">
        <f>SUM(C1545:F1545)</f>
      </c>
      <c r="H1545" s="125">
        <v>6000</v>
      </c>
      <c r="I1545" s="125">
        <f>G1545*H1545</f>
      </c>
      <c r="J1545" s="125">
        <f>I1545*0.1</f>
      </c>
      <c r="K1545" s="125">
        <f>SUM(I1545:J1545)</f>
      </c>
      <c r="L1545" s="175"/>
      <c r="M1545" s="87"/>
      <c r="N1545" s="87"/>
      <c r="O1545" s="87"/>
      <c r="P1545" s="87"/>
      <c r="Q1545" s="87"/>
      <c r="R1545" s="87"/>
      <c r="S1545" s="87"/>
      <c r="T1545" s="87"/>
    </row>
    <row x14ac:dyDescent="0.25" r="1546" customHeight="1" ht="17.25">
      <c r="A1546" s="178">
        <f>A1545</f>
        <v>25569.375</v>
      </c>
      <c r="B1546" s="186" t="s">
        <v>149</v>
      </c>
      <c r="C1546" s="180"/>
      <c r="D1546" s="180"/>
      <c r="E1546" s="180"/>
      <c r="F1546" s="180"/>
      <c r="G1546" s="180">
        <f>SUM(C1546:F1546)</f>
      </c>
      <c r="H1546" s="125">
        <v>6000</v>
      </c>
      <c r="I1546" s="125">
        <f>G1546*H1546</f>
      </c>
      <c r="J1546" s="125">
        <f>I1546*0.1</f>
      </c>
      <c r="K1546" s="125">
        <f>SUM(I1546:J1546)</f>
      </c>
      <c r="L1546" s="175"/>
      <c r="M1546" s="87"/>
      <c r="N1546" s="87"/>
      <c r="O1546" s="87"/>
      <c r="P1546" s="87"/>
      <c r="Q1546" s="87"/>
      <c r="R1546" s="87"/>
      <c r="S1546" s="87"/>
      <c r="T1546" s="87"/>
    </row>
    <row x14ac:dyDescent="0.25" r="1547" customHeight="1" ht="17.25">
      <c r="A1547" s="178">
        <f>A1546</f>
        <v>25569.375</v>
      </c>
      <c r="B1547" s="186" t="s">
        <v>43</v>
      </c>
      <c r="C1547" s="180"/>
      <c r="D1547" s="180"/>
      <c r="E1547" s="180"/>
      <c r="F1547" s="180"/>
      <c r="G1547" s="180">
        <f>SUM(C1547:F1547)</f>
      </c>
      <c r="H1547" s="125">
        <v>6000</v>
      </c>
      <c r="I1547" s="125">
        <f>G1547*H1547</f>
      </c>
      <c r="J1547" s="125">
        <f>I1547*0.1</f>
      </c>
      <c r="K1547" s="125">
        <f>SUM(I1547:J1547)</f>
      </c>
      <c r="L1547" s="175"/>
      <c r="M1547" s="87"/>
      <c r="N1547" s="87"/>
      <c r="O1547" s="87"/>
      <c r="P1547" s="87"/>
      <c r="Q1547" s="87"/>
      <c r="R1547" s="87"/>
      <c r="S1547" s="87"/>
      <c r="T1547" s="87"/>
    </row>
    <row x14ac:dyDescent="0.25" r="1548" customHeight="1" ht="17.25">
      <c r="A1548" s="178">
        <f>A1547</f>
        <v>25569.375</v>
      </c>
      <c r="B1548" s="186" t="s">
        <v>18</v>
      </c>
      <c r="C1548" s="180"/>
      <c r="D1548" s="180"/>
      <c r="E1548" s="180"/>
      <c r="F1548" s="180"/>
      <c r="G1548" s="180">
        <f>SUM(C1548:F1548)</f>
      </c>
      <c r="H1548" s="125">
        <v>6000</v>
      </c>
      <c r="I1548" s="125">
        <f>G1548*H1548</f>
      </c>
      <c r="J1548" s="125">
        <f>I1548*0.1</f>
      </c>
      <c r="K1548" s="125">
        <f>SUM(I1548:J1548)</f>
      </c>
      <c r="L1548" s="175"/>
      <c r="M1548" s="87"/>
      <c r="N1548" s="87"/>
      <c r="O1548" s="87"/>
      <c r="P1548" s="87"/>
      <c r="Q1548" s="87"/>
      <c r="R1548" s="87"/>
      <c r="S1548" s="87"/>
      <c r="T1548" s="87"/>
    </row>
    <row x14ac:dyDescent="0.25" r="1549" customHeight="1" ht="17.25">
      <c r="A1549" s="178">
        <f>A1548</f>
        <v>25569.375</v>
      </c>
      <c r="B1549" s="186" t="s">
        <v>82</v>
      </c>
      <c r="C1549" s="188"/>
      <c r="D1549" s="180"/>
      <c r="E1549" s="180"/>
      <c r="F1549" s="180"/>
      <c r="G1549" s="180">
        <f>SUM(C1549:F1549)</f>
      </c>
      <c r="H1549" s="125">
        <v>5000</v>
      </c>
      <c r="I1549" s="125">
        <f>G1549*H1549</f>
      </c>
      <c r="J1549" s="125">
        <f>I1549*0.1</f>
      </c>
      <c r="K1549" s="125">
        <f>SUM(I1549:J1549)</f>
      </c>
      <c r="L1549" s="175"/>
      <c r="M1549" s="87"/>
      <c r="N1549" s="87"/>
      <c r="O1549" s="87"/>
      <c r="P1549" s="87"/>
      <c r="Q1549" s="87"/>
      <c r="R1549" s="87"/>
      <c r="S1549" s="87"/>
      <c r="T1549" s="87"/>
    </row>
    <row x14ac:dyDescent="0.25" r="1550" customHeight="1" ht="17.25">
      <c r="A1550" s="178">
        <f>A1549</f>
        <v>25569.375</v>
      </c>
      <c r="B1550" s="186" t="s">
        <v>151</v>
      </c>
      <c r="C1550" s="180"/>
      <c r="D1550" s="180"/>
      <c r="E1550" s="180"/>
      <c r="F1550" s="180"/>
      <c r="G1550" s="180">
        <f>SUM(C1550:F1550)</f>
      </c>
      <c r="H1550" s="125">
        <v>5000</v>
      </c>
      <c r="I1550" s="125">
        <f>G1550*H1550</f>
      </c>
      <c r="J1550" s="125">
        <f>I1550*0.1</f>
      </c>
      <c r="K1550" s="125">
        <f>SUM(I1550:J1550)</f>
      </c>
      <c r="L1550" s="175"/>
      <c r="M1550" s="87"/>
      <c r="N1550" s="87"/>
      <c r="O1550" s="87"/>
      <c r="P1550" s="87"/>
      <c r="Q1550" s="87"/>
      <c r="R1550" s="87"/>
      <c r="S1550" s="87"/>
      <c r="T1550" s="87"/>
    </row>
    <row x14ac:dyDescent="0.25" r="1551" customHeight="1" ht="17.25">
      <c r="A1551" s="178">
        <f>A1550</f>
        <v>25569.375</v>
      </c>
      <c r="B1551" s="186" t="s">
        <v>23</v>
      </c>
      <c r="C1551" s="180"/>
      <c r="D1551" s="180"/>
      <c r="E1551" s="180"/>
      <c r="F1551" s="180"/>
      <c r="G1551" s="180">
        <f>SUM(C1551:F1551)</f>
      </c>
      <c r="H1551" s="125">
        <v>6000</v>
      </c>
      <c r="I1551" s="125">
        <f>G1551*H1551</f>
      </c>
      <c r="J1551" s="125">
        <f>I1551*0.1</f>
      </c>
      <c r="K1551" s="125">
        <f>SUM(I1551:J1551)</f>
      </c>
      <c r="L1551" s="175"/>
      <c r="M1551" s="87"/>
      <c r="N1551" s="87"/>
      <c r="O1551" s="87"/>
      <c r="P1551" s="87"/>
      <c r="Q1551" s="87"/>
      <c r="R1551" s="87"/>
      <c r="S1551" s="87"/>
      <c r="T1551" s="87"/>
    </row>
    <row x14ac:dyDescent="0.25" r="1552" customHeight="1" ht="17.25">
      <c r="A1552" s="178">
        <f>A1551</f>
        <v>25569.375</v>
      </c>
      <c r="B1552" s="186" t="s">
        <v>40</v>
      </c>
      <c r="C1552" s="180"/>
      <c r="D1552" s="180"/>
      <c r="E1552" s="180"/>
      <c r="F1552" s="180"/>
      <c r="G1552" s="180">
        <f>SUM(C1552:F1552)</f>
      </c>
      <c r="H1552" s="125">
        <v>6500</v>
      </c>
      <c r="I1552" s="125">
        <f>G1552*H1552</f>
      </c>
      <c r="J1552" s="125">
        <f>I1552*0.1</f>
      </c>
      <c r="K1552" s="125">
        <f>SUM(I1552:J1552)</f>
      </c>
      <c r="L1552" s="175"/>
      <c r="M1552" s="87"/>
      <c r="N1552" s="87"/>
      <c r="O1552" s="87"/>
      <c r="P1552" s="87"/>
      <c r="Q1552" s="87"/>
      <c r="R1552" s="87"/>
      <c r="S1552" s="87"/>
      <c r="T1552" s="87"/>
    </row>
    <row x14ac:dyDescent="0.25" r="1553" customHeight="1" ht="17.25">
      <c r="A1553" s="178">
        <f>A1552</f>
        <v>25569.375</v>
      </c>
      <c r="B1553" s="186" t="s">
        <v>86</v>
      </c>
      <c r="C1553" s="180"/>
      <c r="D1553" s="180"/>
      <c r="E1553" s="180"/>
      <c r="F1553" s="180"/>
      <c r="G1553" s="180">
        <f>SUM(C1553:F1553)</f>
      </c>
      <c r="H1553" s="125">
        <v>6000</v>
      </c>
      <c r="I1553" s="125">
        <f>G1553*H1553</f>
      </c>
      <c r="J1553" s="125">
        <f>I1553*0.1</f>
      </c>
      <c r="K1553" s="125">
        <f>SUM(I1553:J1553)</f>
      </c>
      <c r="L1553" s="175"/>
      <c r="M1553" s="87"/>
      <c r="N1553" s="87"/>
      <c r="O1553" s="87"/>
      <c r="P1553" s="87"/>
      <c r="Q1553" s="87"/>
      <c r="R1553" s="87"/>
      <c r="S1553" s="87"/>
      <c r="T1553" s="87"/>
    </row>
    <row x14ac:dyDescent="0.25" r="1554" customHeight="1" ht="17.25">
      <c r="A1554" s="178">
        <f>A1553</f>
        <v>25569.375</v>
      </c>
      <c r="B1554" s="186" t="s">
        <v>152</v>
      </c>
      <c r="C1554" s="180"/>
      <c r="D1554" s="180"/>
      <c r="E1554" s="180"/>
      <c r="F1554" s="180"/>
      <c r="G1554" s="180">
        <f>SUM(C1554:F1554)</f>
      </c>
      <c r="H1554" s="125">
        <v>6000</v>
      </c>
      <c r="I1554" s="125">
        <f>G1554*H1554</f>
      </c>
      <c r="J1554" s="125">
        <f>I1554*0.1</f>
      </c>
      <c r="K1554" s="125">
        <f>SUM(I1554:J1554)</f>
      </c>
      <c r="L1554" s="175"/>
      <c r="M1554" s="87"/>
      <c r="N1554" s="87"/>
      <c r="O1554" s="87"/>
      <c r="P1554" s="87"/>
      <c r="Q1554" s="87"/>
      <c r="R1554" s="87"/>
      <c r="S1554" s="87"/>
      <c r="T1554" s="87"/>
    </row>
    <row x14ac:dyDescent="0.25" r="1555" customHeight="1" ht="17.25">
      <c r="A1555" s="178">
        <f>A1554</f>
        <v>25569.375</v>
      </c>
      <c r="B1555" s="186" t="s">
        <v>153</v>
      </c>
      <c r="C1555" s="180"/>
      <c r="D1555" s="180"/>
      <c r="E1555" s="180"/>
      <c r="F1555" s="180"/>
      <c r="G1555" s="180">
        <f>SUM(C1555:F1555)</f>
      </c>
      <c r="H1555" s="125">
        <v>6000</v>
      </c>
      <c r="I1555" s="125">
        <f>G1555*H1555</f>
      </c>
      <c r="J1555" s="125">
        <f>I1555*0.1</f>
      </c>
      <c r="K1555" s="125">
        <f>SUM(I1555:J1555)</f>
      </c>
      <c r="L1555" s="175"/>
      <c r="M1555" s="87"/>
      <c r="N1555" s="87"/>
      <c r="O1555" s="87"/>
      <c r="P1555" s="87"/>
      <c r="Q1555" s="87"/>
      <c r="R1555" s="87"/>
      <c r="S1555" s="87"/>
      <c r="T1555" s="87"/>
    </row>
    <row x14ac:dyDescent="0.25" r="1556" customHeight="1" ht="17.25">
      <c r="A1556" s="178">
        <f>A1555</f>
        <v>25569.375</v>
      </c>
      <c r="B1556" s="186" t="s">
        <v>46</v>
      </c>
      <c r="C1556" s="180"/>
      <c r="D1556" s="180"/>
      <c r="E1556" s="180"/>
      <c r="F1556" s="180"/>
      <c r="G1556" s="180">
        <f>SUM(C1556:F1556)</f>
      </c>
      <c r="H1556" s="125">
        <v>5500</v>
      </c>
      <c r="I1556" s="125">
        <f>G1556*H1556</f>
      </c>
      <c r="J1556" s="125">
        <f>I1556*0.1</f>
      </c>
      <c r="K1556" s="125">
        <f>SUM(I1556:J1556)</f>
      </c>
      <c r="L1556" s="175"/>
      <c r="M1556" s="87"/>
      <c r="N1556" s="87"/>
      <c r="O1556" s="87"/>
      <c r="P1556" s="87"/>
      <c r="Q1556" s="87"/>
      <c r="R1556" s="87"/>
      <c r="S1556" s="87"/>
      <c r="T1556" s="87"/>
    </row>
    <row x14ac:dyDescent="0.25" r="1557" customHeight="1" ht="17.25">
      <c r="A1557" s="178">
        <f>A1556</f>
        <v>25569.375</v>
      </c>
      <c r="B1557" s="186" t="s">
        <v>154</v>
      </c>
      <c r="C1557" s="180"/>
      <c r="D1557" s="180"/>
      <c r="E1557" s="180"/>
      <c r="F1557" s="180"/>
      <c r="G1557" s="180">
        <f>SUM(C1557:F1557)</f>
      </c>
      <c r="H1557" s="125">
        <v>6500</v>
      </c>
      <c r="I1557" s="125">
        <f>G1557*H1557</f>
      </c>
      <c r="J1557" s="125">
        <f>I1557*0.1</f>
      </c>
      <c r="K1557" s="125">
        <f>SUM(I1557:J1557)</f>
      </c>
      <c r="L1557" s="175"/>
      <c r="M1557" s="87"/>
      <c r="N1557" s="87"/>
      <c r="O1557" s="87"/>
      <c r="P1557" s="87"/>
      <c r="Q1557" s="87"/>
      <c r="R1557" s="87"/>
      <c r="S1557" s="87"/>
      <c r="T1557" s="87"/>
    </row>
    <row x14ac:dyDescent="0.25" r="1558" customHeight="1" ht="17.25">
      <c r="A1558" s="178">
        <f>A1557</f>
        <v>25569.375</v>
      </c>
      <c r="B1558" s="186"/>
      <c r="C1558" s="180"/>
      <c r="D1558" s="180"/>
      <c r="E1558" s="180"/>
      <c r="F1558" s="180"/>
      <c r="G1558" s="180">
        <f>SUM(C1558:F1558)</f>
      </c>
      <c r="H1558" s="125"/>
      <c r="I1558" s="125">
        <f>G1558*H1558</f>
      </c>
      <c r="J1558" s="125">
        <f>I1558*0.1</f>
      </c>
      <c r="K1558" s="125">
        <f>SUM(I1558:J1558)</f>
      </c>
      <c r="L1558" s="175"/>
      <c r="M1558" s="87"/>
      <c r="N1558" s="87"/>
      <c r="O1558" s="87"/>
      <c r="P1558" s="87"/>
      <c r="Q1558" s="87"/>
      <c r="R1558" s="87"/>
      <c r="S1558" s="87"/>
      <c r="T1558" s="87"/>
    </row>
    <row x14ac:dyDescent="0.25" r="1559" customHeight="1" ht="17.25">
      <c r="A1559" s="178">
        <f>A1558</f>
        <v>25569.375</v>
      </c>
      <c r="B1559" s="179"/>
      <c r="C1559" s="180"/>
      <c r="D1559" s="180"/>
      <c r="E1559" s="180"/>
      <c r="F1559" s="180"/>
      <c r="G1559" s="180">
        <f>SUM(C1559:F1559)</f>
      </c>
      <c r="H1559" s="125"/>
      <c r="I1559" s="125">
        <f>G1559*H1559</f>
      </c>
      <c r="J1559" s="125">
        <f>I1559*0.1</f>
      </c>
      <c r="K1559" s="125">
        <f>SUM(I1559:J1559)</f>
      </c>
      <c r="L1559" s="175"/>
      <c r="M1559" s="87"/>
      <c r="N1559" s="87"/>
      <c r="O1559" s="87"/>
      <c r="P1559" s="87"/>
      <c r="Q1559" s="87"/>
      <c r="R1559" s="87"/>
      <c r="S1559" s="87"/>
      <c r="T1559" s="87"/>
    </row>
    <row x14ac:dyDescent="0.25" r="1560" customHeight="1" ht="17.25">
      <c r="A1560" s="189">
        <f>A1559</f>
        <v>25569.375</v>
      </c>
      <c r="B1560" s="190" t="s">
        <v>155</v>
      </c>
      <c r="C1560" s="191">
        <f>SUM(C1517:C1559)</f>
      </c>
      <c r="D1560" s="191">
        <f>SUM(D1517:D1559)</f>
      </c>
      <c r="E1560" s="191">
        <f>SUM(E1517:E1559)</f>
      </c>
      <c r="F1560" s="191">
        <f>SUM(F1517:F1559)</f>
      </c>
      <c r="G1560" s="191">
        <f>SUM(G1517:G1559)</f>
      </c>
      <c r="H1560" s="191"/>
      <c r="I1560" s="191">
        <f>SUM(I1517:I1559)</f>
      </c>
      <c r="J1560" s="191">
        <f>I1560*0.1</f>
      </c>
      <c r="K1560" s="191">
        <f>SUM(K1517:K1559)</f>
      </c>
      <c r="L1560" s="175"/>
      <c r="M1560" s="87"/>
      <c r="N1560" s="87"/>
      <c r="O1560" s="87"/>
      <c r="P1560" s="87"/>
      <c r="Q1560" s="87"/>
      <c r="R1560" s="87"/>
      <c r="S1560" s="87"/>
      <c r="T1560" s="87"/>
    </row>
    <row x14ac:dyDescent="0.25" r="1561" customHeight="1" ht="17.25">
      <c r="A1561" s="178">
        <f>A1560</f>
        <v>25569.375</v>
      </c>
      <c r="B1561" s="186" t="s">
        <v>113</v>
      </c>
      <c r="C1561" s="180"/>
      <c r="D1561" s="180"/>
      <c r="E1561" s="180"/>
      <c r="F1561" s="180"/>
      <c r="G1561" s="180">
        <f>SUM(C1561:F1561)</f>
      </c>
      <c r="H1561" s="125">
        <v>6500</v>
      </c>
      <c r="I1561" s="125">
        <f>G1561*H1561</f>
      </c>
      <c r="J1561" s="185"/>
      <c r="K1561" s="125">
        <f>SUM(I1561:J1561)</f>
      </c>
      <c r="L1561" s="175"/>
      <c r="M1561" s="87"/>
      <c r="N1561" s="87"/>
      <c r="O1561" s="87"/>
      <c r="P1561" s="87"/>
      <c r="Q1561" s="87"/>
      <c r="R1561" s="87"/>
      <c r="S1561" s="87"/>
      <c r="T1561" s="87"/>
    </row>
    <row x14ac:dyDescent="0.25" r="1562" customHeight="1" ht="17.25">
      <c r="A1562" s="178">
        <f>A1561</f>
        <v>25569.375</v>
      </c>
      <c r="B1562" s="186" t="s">
        <v>156</v>
      </c>
      <c r="C1562" s="180"/>
      <c r="D1562" s="180"/>
      <c r="E1562" s="180"/>
      <c r="F1562" s="180"/>
      <c r="G1562" s="180">
        <f>SUM(C1562:F1562)</f>
      </c>
      <c r="H1562" s="125">
        <v>6500</v>
      </c>
      <c r="I1562" s="125">
        <f>G1562*H1562</f>
      </c>
      <c r="J1562" s="185"/>
      <c r="K1562" s="125">
        <f>SUM(I1562:J1562)</f>
      </c>
      <c r="L1562" s="175"/>
      <c r="M1562" s="87"/>
      <c r="N1562" s="87"/>
      <c r="O1562" s="87"/>
      <c r="P1562" s="87"/>
      <c r="Q1562" s="87"/>
      <c r="R1562" s="87"/>
      <c r="S1562" s="87"/>
      <c r="T1562" s="87"/>
    </row>
    <row x14ac:dyDescent="0.25" r="1563" customHeight="1" ht="17.25">
      <c r="A1563" s="178">
        <f>A1562</f>
        <v>25569.375</v>
      </c>
      <c r="B1563" s="186" t="s">
        <v>112</v>
      </c>
      <c r="C1563" s="180"/>
      <c r="D1563" s="180"/>
      <c r="E1563" s="180"/>
      <c r="F1563" s="180"/>
      <c r="G1563" s="180">
        <f>SUM(C1563:F1563)</f>
      </c>
      <c r="H1563" s="125">
        <v>6900</v>
      </c>
      <c r="I1563" s="125">
        <f>G1563*H1563</f>
      </c>
      <c r="J1563" s="185"/>
      <c r="K1563" s="125">
        <f>SUM(I1563:J1563)</f>
      </c>
      <c r="L1563" s="175"/>
      <c r="M1563" s="87"/>
      <c r="N1563" s="87"/>
      <c r="O1563" s="87"/>
      <c r="P1563" s="87"/>
      <c r="Q1563" s="87"/>
      <c r="R1563" s="87"/>
      <c r="S1563" s="87"/>
      <c r="T1563" s="87"/>
    </row>
    <row x14ac:dyDescent="0.25" r="1564" customHeight="1" ht="17.25">
      <c r="A1564" s="178">
        <f>A1563</f>
        <v>25569.375</v>
      </c>
      <c r="B1564" s="179"/>
      <c r="C1564" s="180"/>
      <c r="D1564" s="180"/>
      <c r="E1564" s="180"/>
      <c r="F1564" s="180"/>
      <c r="G1564" s="180">
        <f>SUM(C1564:F1564)</f>
      </c>
      <c r="H1564" s="125"/>
      <c r="I1564" s="125">
        <f>G1564*H1564</f>
      </c>
      <c r="J1564" s="185"/>
      <c r="K1564" s="125">
        <f>SUM(I1564:J1564)</f>
      </c>
      <c r="L1564" s="175"/>
      <c r="M1564" s="87"/>
      <c r="N1564" s="87"/>
      <c r="O1564" s="87"/>
      <c r="P1564" s="87"/>
      <c r="Q1564" s="87"/>
      <c r="R1564" s="87"/>
      <c r="S1564" s="87"/>
      <c r="T1564" s="87"/>
    </row>
    <row x14ac:dyDescent="0.25" r="1565" customHeight="1" ht="17.25">
      <c r="A1565" s="178">
        <f>A1564</f>
        <v>25569.375</v>
      </c>
      <c r="B1565" s="179"/>
      <c r="C1565" s="180"/>
      <c r="D1565" s="180"/>
      <c r="E1565" s="180"/>
      <c r="F1565" s="180"/>
      <c r="G1565" s="180">
        <f>SUM(C1565:F1565)</f>
      </c>
      <c r="H1565" s="125"/>
      <c r="I1565" s="125">
        <f>G1565*H1565</f>
      </c>
      <c r="J1565" s="185"/>
      <c r="K1565" s="125">
        <f>SUM(I1565:J1565)</f>
      </c>
      <c r="L1565" s="175"/>
      <c r="M1565" s="87"/>
      <c r="N1565" s="87"/>
      <c r="O1565" s="87"/>
      <c r="P1565" s="87"/>
      <c r="Q1565" s="87"/>
      <c r="R1565" s="87"/>
      <c r="S1565" s="87"/>
      <c r="T1565" s="87"/>
    </row>
    <row x14ac:dyDescent="0.25" r="1566" customHeight="1" ht="17.25">
      <c r="A1566" s="178">
        <f>A1565</f>
        <v>25569.375</v>
      </c>
      <c r="B1566" s="179"/>
      <c r="C1566" s="180"/>
      <c r="D1566" s="180"/>
      <c r="E1566" s="180"/>
      <c r="F1566" s="180"/>
      <c r="G1566" s="180">
        <f>SUM(C1566:F1566)</f>
      </c>
      <c r="H1566" s="125"/>
      <c r="I1566" s="125">
        <f>G1566*H1566</f>
      </c>
      <c r="J1566" s="185"/>
      <c r="K1566" s="125">
        <f>SUM(I1566:J1566)</f>
      </c>
      <c r="L1566" s="175"/>
      <c r="M1566" s="87"/>
      <c r="N1566" s="87"/>
      <c r="O1566" s="87"/>
      <c r="P1566" s="87"/>
      <c r="Q1566" s="87"/>
      <c r="R1566" s="87"/>
      <c r="S1566" s="87"/>
      <c r="T1566" s="87"/>
    </row>
    <row x14ac:dyDescent="0.25" r="1567" customHeight="1" ht="17.25">
      <c r="A1567" s="178">
        <f>A1566</f>
        <v>25569.375</v>
      </c>
      <c r="B1567" s="179"/>
      <c r="C1567" s="180"/>
      <c r="D1567" s="180"/>
      <c r="E1567" s="180"/>
      <c r="F1567" s="180"/>
      <c r="G1567" s="180">
        <f>SUM(C1567:F1567)</f>
      </c>
      <c r="H1567" s="125"/>
      <c r="I1567" s="125">
        <f>G1567*H1567</f>
      </c>
      <c r="J1567" s="185"/>
      <c r="K1567" s="125">
        <f>SUM(I1567:J1567)</f>
      </c>
      <c r="L1567" s="175"/>
      <c r="M1567" s="87"/>
      <c r="N1567" s="87"/>
      <c r="O1567" s="87"/>
      <c r="P1567" s="87"/>
      <c r="Q1567" s="87"/>
      <c r="R1567" s="87"/>
      <c r="S1567" s="87"/>
      <c r="T1567" s="87"/>
    </row>
    <row x14ac:dyDescent="0.25" r="1568" customHeight="1" ht="17.25">
      <c r="A1568" s="178">
        <f>A1567</f>
        <v>25569.375</v>
      </c>
      <c r="B1568" s="179"/>
      <c r="C1568" s="180"/>
      <c r="D1568" s="180"/>
      <c r="E1568" s="180"/>
      <c r="F1568" s="180"/>
      <c r="G1568" s="180">
        <f>SUM(C1568:F1568)</f>
      </c>
      <c r="H1568" s="125"/>
      <c r="I1568" s="125">
        <f>G1568*H1568</f>
      </c>
      <c r="J1568" s="185"/>
      <c r="K1568" s="125">
        <f>SUM(I1568:J1568)</f>
      </c>
      <c r="L1568" s="175"/>
      <c r="M1568" s="87"/>
      <c r="N1568" s="87"/>
      <c r="O1568" s="87"/>
      <c r="P1568" s="87"/>
      <c r="Q1568" s="87"/>
      <c r="R1568" s="87"/>
      <c r="S1568" s="87"/>
      <c r="T1568" s="87"/>
    </row>
    <row x14ac:dyDescent="0.25" r="1569" customHeight="1" ht="17.25">
      <c r="A1569" s="189">
        <f>A1568</f>
        <v>25569.375</v>
      </c>
      <c r="B1569" s="190" t="s">
        <v>157</v>
      </c>
      <c r="C1569" s="191">
        <f>SUM(C1561:C1568)</f>
      </c>
      <c r="D1569" s="191">
        <f>SUM(D1561:D1568)</f>
      </c>
      <c r="E1569" s="191">
        <f>SUM(E1561:E1568)</f>
      </c>
      <c r="F1569" s="191">
        <f>SUM(F1561:F1568)</f>
      </c>
      <c r="G1569" s="191">
        <f>SUM(G1561:G1568)</f>
      </c>
      <c r="H1569" s="191"/>
      <c r="I1569" s="191">
        <f>SUM(I1561:I1568)</f>
      </c>
      <c r="J1569" s="191">
        <f>SUM(J1561:J1568)</f>
      </c>
      <c r="K1569" s="191">
        <f>SUM(K1561:K1568)</f>
      </c>
      <c r="L1569" s="175"/>
      <c r="M1569" s="87"/>
      <c r="N1569" s="87"/>
      <c r="O1569" s="87"/>
      <c r="P1569" s="87"/>
      <c r="Q1569" s="87"/>
      <c r="R1569" s="87"/>
      <c r="S1569" s="87"/>
      <c r="T1569" s="87"/>
    </row>
    <row x14ac:dyDescent="0.25" r="1570" customHeight="1" ht="17.25" hidden="1">
      <c r="A1570" s="172" t="s">
        <v>128</v>
      </c>
      <c r="B1570" s="173" t="s">
        <v>2</v>
      </c>
      <c r="C1570" s="174" t="s">
        <v>129</v>
      </c>
      <c r="D1570" s="174" t="s">
        <v>130</v>
      </c>
      <c r="E1570" s="174" t="s">
        <v>131</v>
      </c>
      <c r="F1570" s="174" t="s">
        <v>132</v>
      </c>
      <c r="G1570" s="174" t="s">
        <v>133</v>
      </c>
      <c r="H1570" s="174" t="s">
        <v>7</v>
      </c>
      <c r="I1570" s="174" t="s">
        <v>134</v>
      </c>
      <c r="J1570" s="174" t="s">
        <v>90</v>
      </c>
      <c r="K1570" s="174" t="s">
        <v>135</v>
      </c>
      <c r="L1570" s="175"/>
      <c r="M1570" s="87"/>
      <c r="N1570" s="87"/>
      <c r="O1570" s="87"/>
      <c r="P1570" s="87"/>
      <c r="Q1570" s="87"/>
      <c r="R1570" s="87"/>
      <c r="S1570" s="87"/>
      <c r="T1570" s="87"/>
    </row>
    <row x14ac:dyDescent="0.25" r="1571" customHeight="1" ht="17.25">
      <c r="A1571" s="178">
        <f>A1569+1</f>
        <v>25569.375</v>
      </c>
      <c r="B1571" s="179" t="s">
        <v>137</v>
      </c>
      <c r="C1571" s="180"/>
      <c r="D1571" s="181"/>
      <c r="E1571" s="180"/>
      <c r="F1571" s="180"/>
      <c r="G1571" s="180">
        <f>SUM(C1571:F1571)</f>
      </c>
      <c r="H1571" s="182">
        <v>4500</v>
      </c>
      <c r="I1571" s="125">
        <f>G1571*H1571</f>
      </c>
      <c r="J1571" s="125">
        <f>I1571*0.1</f>
      </c>
      <c r="K1571" s="125">
        <f>SUM(I1571:J1571)</f>
      </c>
      <c r="L1571" s="175"/>
      <c r="M1571" s="87"/>
      <c r="N1571" s="87"/>
      <c r="O1571" s="87"/>
      <c r="P1571" s="87"/>
      <c r="Q1571" s="87"/>
      <c r="R1571" s="87"/>
      <c r="S1571" s="87"/>
      <c r="T1571" s="87"/>
    </row>
    <row x14ac:dyDescent="0.25" r="1572" customHeight="1" ht="17.25">
      <c r="A1572" s="178">
        <f>A1571</f>
        <v>25569.375</v>
      </c>
      <c r="B1572" s="179" t="s">
        <v>13</v>
      </c>
      <c r="C1572" s="180"/>
      <c r="D1572" s="180"/>
      <c r="E1572" s="180"/>
      <c r="F1572" s="180"/>
      <c r="G1572" s="180">
        <f>SUM(C1572:F1572)</f>
      </c>
      <c r="H1572" s="182">
        <v>6000</v>
      </c>
      <c r="I1572" s="125">
        <f>G1572*H1572</f>
      </c>
      <c r="J1572" s="125">
        <f>I1572*0.1</f>
      </c>
      <c r="K1572" s="125">
        <f>SUM(I1572:J1572)</f>
      </c>
      <c r="L1572" s="175"/>
      <c r="M1572" s="87"/>
      <c r="N1572" s="87"/>
      <c r="O1572" s="87"/>
      <c r="P1572" s="87"/>
      <c r="Q1572" s="87"/>
      <c r="R1572" s="87"/>
      <c r="S1572" s="87"/>
      <c r="T1572" s="87"/>
    </row>
    <row x14ac:dyDescent="0.25" r="1573" customHeight="1" ht="17.25">
      <c r="A1573" s="178">
        <f>A1572</f>
        <v>25569.375</v>
      </c>
      <c r="B1573" s="179" t="s">
        <v>58</v>
      </c>
      <c r="C1573" s="183"/>
      <c r="D1573" s="180"/>
      <c r="E1573" s="180"/>
      <c r="F1573" s="180"/>
      <c r="G1573" s="180">
        <f>SUM(C1573:F1573)</f>
      </c>
      <c r="H1573" s="182">
        <v>5500</v>
      </c>
      <c r="I1573" s="125">
        <f>G1573*H1573</f>
      </c>
      <c r="J1573" s="125">
        <f>I1573*0.1</f>
      </c>
      <c r="K1573" s="125">
        <f>SUM(I1573:J1573)</f>
      </c>
      <c r="L1573" s="175"/>
      <c r="M1573" s="87"/>
      <c r="N1573" s="87"/>
      <c r="O1573" s="87"/>
      <c r="P1573" s="87"/>
      <c r="Q1573" s="87"/>
      <c r="R1573" s="87"/>
      <c r="S1573" s="87"/>
      <c r="T1573" s="87"/>
    </row>
    <row x14ac:dyDescent="0.25" r="1574" customHeight="1" ht="17.25">
      <c r="A1574" s="178">
        <f>A1573</f>
        <v>25569.375</v>
      </c>
      <c r="B1574" s="179" t="s">
        <v>147</v>
      </c>
      <c r="C1574" s="183"/>
      <c r="D1574" s="180"/>
      <c r="E1574" s="180"/>
      <c r="F1574" s="180"/>
      <c r="G1574" s="180">
        <f>SUM(C1574:F1574)</f>
      </c>
      <c r="H1574" s="182">
        <v>5000</v>
      </c>
      <c r="I1574" s="125">
        <f>G1574*H1574</f>
      </c>
      <c r="J1574" s="125">
        <f>I1574*0.1</f>
      </c>
      <c r="K1574" s="125">
        <f>SUM(I1574:J1574)</f>
      </c>
      <c r="L1574" s="175"/>
      <c r="M1574" s="87"/>
      <c r="N1574" s="87"/>
      <c r="O1574" s="87"/>
      <c r="P1574" s="87"/>
      <c r="Q1574" s="87"/>
      <c r="R1574" s="87"/>
      <c r="S1574" s="87"/>
      <c r="T1574" s="87"/>
    </row>
    <row x14ac:dyDescent="0.25" r="1575" customHeight="1" ht="17.25">
      <c r="A1575" s="178">
        <f>A1574</f>
        <v>25569.375</v>
      </c>
      <c r="B1575" s="179" t="s">
        <v>27</v>
      </c>
      <c r="C1575" s="180"/>
      <c r="D1575" s="180"/>
      <c r="E1575" s="180"/>
      <c r="F1575" s="180"/>
      <c r="G1575" s="180">
        <f>SUM(C1575:F1575)</f>
      </c>
      <c r="H1575" s="182">
        <v>5500</v>
      </c>
      <c r="I1575" s="125">
        <f>G1575*H1575</f>
      </c>
      <c r="J1575" s="125">
        <f>I1575*0.1</f>
      </c>
      <c r="K1575" s="125">
        <f>SUM(I1575:J1575)</f>
      </c>
      <c r="L1575" s="175"/>
      <c r="M1575" s="87"/>
      <c r="N1575" s="87"/>
      <c r="O1575" s="87"/>
      <c r="P1575" s="87"/>
      <c r="Q1575" s="87"/>
      <c r="R1575" s="87"/>
      <c r="S1575" s="87"/>
      <c r="T1575" s="87"/>
    </row>
    <row x14ac:dyDescent="0.25" r="1576" customHeight="1" ht="17.25">
      <c r="A1576" s="178">
        <f>A1575</f>
        <v>25569.375</v>
      </c>
      <c r="B1576" s="179" t="s">
        <v>20</v>
      </c>
      <c r="C1576" s="180"/>
      <c r="D1576" s="180"/>
      <c r="E1576" s="180"/>
      <c r="F1576" s="180"/>
      <c r="G1576" s="180">
        <f>SUM(C1576:F1576)</f>
      </c>
      <c r="H1576" s="182">
        <v>5500</v>
      </c>
      <c r="I1576" s="125">
        <f>G1576*H1576</f>
      </c>
      <c r="J1576" s="125">
        <f>I1576*0.1</f>
      </c>
      <c r="K1576" s="125">
        <f>SUM(I1576:J1576)</f>
      </c>
      <c r="L1576" s="175"/>
      <c r="M1576" s="87"/>
      <c r="N1576" s="87"/>
      <c r="O1576" s="87"/>
      <c r="P1576" s="87"/>
      <c r="Q1576" s="87"/>
      <c r="R1576" s="87"/>
      <c r="S1576" s="87"/>
      <c r="T1576" s="87"/>
    </row>
    <row x14ac:dyDescent="0.25" r="1577" customHeight="1" ht="17.25">
      <c r="A1577" s="178">
        <f>A1576</f>
        <v>25569.375</v>
      </c>
      <c r="B1577" s="179" t="s">
        <v>31</v>
      </c>
      <c r="C1577" s="180"/>
      <c r="D1577" s="180"/>
      <c r="E1577" s="180"/>
      <c r="F1577" s="180"/>
      <c r="G1577" s="180">
        <f>SUM(C1577:F1577)</f>
      </c>
      <c r="H1577" s="182">
        <v>6000</v>
      </c>
      <c r="I1577" s="125">
        <f>G1577*H1577</f>
      </c>
      <c r="J1577" s="125">
        <f>I1577*0.1</f>
      </c>
      <c r="K1577" s="125">
        <f>SUM(I1577:J1577)</f>
      </c>
      <c r="L1577" s="175"/>
      <c r="M1577" s="87"/>
      <c r="N1577" s="87"/>
      <c r="O1577" s="87"/>
      <c r="P1577" s="87"/>
      <c r="Q1577" s="87"/>
      <c r="R1577" s="87"/>
      <c r="S1577" s="87"/>
      <c r="T1577" s="87"/>
    </row>
    <row x14ac:dyDescent="0.25" r="1578" customHeight="1" ht="17.25">
      <c r="A1578" s="178">
        <f>A1577</f>
        <v>25569.375</v>
      </c>
      <c r="B1578" s="179" t="s">
        <v>71</v>
      </c>
      <c r="C1578" s="180"/>
      <c r="D1578" s="180"/>
      <c r="E1578" s="180"/>
      <c r="F1578" s="180"/>
      <c r="G1578" s="180">
        <f>SUM(C1578:F1578)</f>
      </c>
      <c r="H1578" s="182">
        <v>6000</v>
      </c>
      <c r="I1578" s="125">
        <f>G1578*H1578</f>
      </c>
      <c r="J1578" s="125">
        <f>I1578*0.1</f>
      </c>
      <c r="K1578" s="125">
        <f>SUM(I1578:J1578)</f>
      </c>
      <c r="L1578" s="175"/>
      <c r="M1578" s="87"/>
      <c r="N1578" s="87"/>
      <c r="O1578" s="87"/>
      <c r="P1578" s="87"/>
      <c r="Q1578" s="87"/>
      <c r="R1578" s="87"/>
      <c r="S1578" s="87"/>
      <c r="T1578" s="87"/>
    </row>
    <row x14ac:dyDescent="0.25" r="1579" customHeight="1" ht="17.25">
      <c r="A1579" s="178">
        <f>A1578</f>
        <v>25569.375</v>
      </c>
      <c r="B1579" s="184" t="s">
        <v>49</v>
      </c>
      <c r="C1579" s="180"/>
      <c r="D1579" s="180"/>
      <c r="E1579" s="180"/>
      <c r="F1579" s="180"/>
      <c r="G1579" s="180">
        <f>SUM(C1579:F1579)</f>
      </c>
      <c r="H1579" s="182">
        <v>6000</v>
      </c>
      <c r="I1579" s="125">
        <f>G1579*H1579</f>
      </c>
      <c r="J1579" s="125">
        <f>I1579*0.1</f>
      </c>
      <c r="K1579" s="125">
        <f>SUM(I1579:J1579)</f>
      </c>
      <c r="L1579" s="175"/>
      <c r="M1579" s="87"/>
      <c r="N1579" s="87"/>
      <c r="O1579" s="87"/>
      <c r="P1579" s="87"/>
      <c r="Q1579" s="87"/>
      <c r="R1579" s="87"/>
      <c r="S1579" s="87"/>
      <c r="T1579" s="87"/>
    </row>
    <row x14ac:dyDescent="0.25" r="1580" customHeight="1" ht="17.25">
      <c r="A1580" s="178">
        <f>A1579</f>
        <v>25569.375</v>
      </c>
      <c r="B1580" s="179" t="s">
        <v>9</v>
      </c>
      <c r="C1580" s="180"/>
      <c r="D1580" s="180"/>
      <c r="E1580" s="180"/>
      <c r="F1580" s="180"/>
      <c r="G1580" s="180">
        <f>SUM(C1580:F1580)</f>
      </c>
      <c r="H1580" s="182">
        <v>6000</v>
      </c>
      <c r="I1580" s="125">
        <f>G1580*H1580</f>
      </c>
      <c r="J1580" s="125">
        <f>I1580*0.1</f>
      </c>
      <c r="K1580" s="125">
        <f>SUM(I1580:J1580)</f>
      </c>
      <c r="L1580" s="175"/>
      <c r="M1580" s="87"/>
      <c r="N1580" s="87"/>
      <c r="O1580" s="87"/>
      <c r="P1580" s="87"/>
      <c r="Q1580" s="87"/>
      <c r="R1580" s="87"/>
      <c r="S1580" s="87"/>
      <c r="T1580" s="87"/>
    </row>
    <row x14ac:dyDescent="0.25" r="1581" customHeight="1" ht="17.25">
      <c r="A1581" s="178">
        <f>A1580</f>
        <v>25569.375</v>
      </c>
      <c r="B1581" s="179" t="s">
        <v>55</v>
      </c>
      <c r="C1581" s="180"/>
      <c r="D1581" s="180"/>
      <c r="E1581" s="180"/>
      <c r="F1581" s="180"/>
      <c r="G1581" s="180">
        <f>SUM(C1581:F1581)</f>
      </c>
      <c r="H1581" s="182">
        <v>6500</v>
      </c>
      <c r="I1581" s="125">
        <f>G1581*H1581</f>
      </c>
      <c r="J1581" s="125">
        <f>I1581*0.1</f>
      </c>
      <c r="K1581" s="125">
        <f>SUM(I1581:J1581)</f>
      </c>
      <c r="L1581" s="175"/>
      <c r="M1581" s="87"/>
      <c r="N1581" s="87"/>
      <c r="O1581" s="87"/>
      <c r="P1581" s="87"/>
      <c r="Q1581" s="87"/>
      <c r="R1581" s="87"/>
      <c r="S1581" s="87"/>
      <c r="T1581" s="87"/>
    </row>
    <row x14ac:dyDescent="0.25" r="1582" customHeight="1" ht="17.25">
      <c r="A1582" s="178">
        <f>A1581</f>
        <v>25569.375</v>
      </c>
      <c r="B1582" s="179" t="s">
        <v>80</v>
      </c>
      <c r="C1582" s="180"/>
      <c r="D1582" s="180"/>
      <c r="E1582" s="180"/>
      <c r="F1582" s="180"/>
      <c r="G1582" s="180">
        <f>SUM(C1582:F1582)</f>
      </c>
      <c r="H1582" s="182">
        <v>6000</v>
      </c>
      <c r="I1582" s="125">
        <f>G1582*H1582</f>
      </c>
      <c r="J1582" s="185"/>
      <c r="K1582" s="125">
        <f>SUM(I1582:J1582)</f>
      </c>
      <c r="L1582" s="175"/>
      <c r="M1582" s="87"/>
      <c r="N1582" s="87"/>
      <c r="O1582" s="87"/>
      <c r="P1582" s="87"/>
      <c r="Q1582" s="87"/>
      <c r="R1582" s="87"/>
      <c r="S1582" s="87"/>
      <c r="T1582" s="87"/>
    </row>
    <row x14ac:dyDescent="0.25" r="1583" customHeight="1" ht="17.25">
      <c r="A1583" s="178">
        <f>A1582</f>
        <v>25569.375</v>
      </c>
      <c r="B1583" s="179" t="s">
        <v>67</v>
      </c>
      <c r="C1583" s="180"/>
      <c r="D1583" s="180"/>
      <c r="E1583" s="180"/>
      <c r="F1583" s="180"/>
      <c r="G1583" s="180">
        <f>SUM(C1583:F1583)</f>
      </c>
      <c r="H1583" s="182">
        <v>5500</v>
      </c>
      <c r="I1583" s="125">
        <f>G1583*H1583</f>
      </c>
      <c r="J1583" s="125">
        <f>I1583*0.1</f>
      </c>
      <c r="K1583" s="125">
        <f>SUM(I1583:J1583)</f>
      </c>
      <c r="L1583" s="175"/>
      <c r="M1583" s="87"/>
      <c r="N1583" s="87"/>
      <c r="O1583" s="87"/>
      <c r="P1583" s="87"/>
      <c r="Q1583" s="87"/>
      <c r="R1583" s="87"/>
      <c r="S1583" s="87"/>
      <c r="T1583" s="87"/>
    </row>
    <row x14ac:dyDescent="0.25" r="1584" customHeight="1" ht="17.25">
      <c r="A1584" s="178">
        <f>A1583</f>
        <v>25569.375</v>
      </c>
      <c r="B1584" s="186" t="s">
        <v>74</v>
      </c>
      <c r="C1584" s="180"/>
      <c r="D1584" s="180"/>
      <c r="E1584" s="180"/>
      <c r="F1584" s="180"/>
      <c r="G1584" s="180">
        <f>SUM(C1584:F1584)</f>
      </c>
      <c r="H1584" s="187">
        <v>5000</v>
      </c>
      <c r="I1584" s="125">
        <f>G1584*H1584</f>
      </c>
      <c r="J1584" s="125">
        <f>I1584*0.1</f>
      </c>
      <c r="K1584" s="125">
        <f>SUM(I1584:J1584)</f>
      </c>
      <c r="L1584" s="175"/>
      <c r="M1584" s="87"/>
      <c r="N1584" s="87"/>
      <c r="O1584" s="87"/>
      <c r="P1584" s="87"/>
      <c r="Q1584" s="87"/>
      <c r="R1584" s="87"/>
      <c r="S1584" s="87"/>
      <c r="T1584" s="87"/>
    </row>
    <row x14ac:dyDescent="0.25" r="1585" customHeight="1" ht="17.25">
      <c r="A1585" s="178">
        <f>A1584</f>
        <v>25569.375</v>
      </c>
      <c r="B1585" s="179" t="s">
        <v>11</v>
      </c>
      <c r="C1585" s="180"/>
      <c r="D1585" s="180"/>
      <c r="E1585" s="180"/>
      <c r="F1585" s="180"/>
      <c r="G1585" s="180">
        <f>SUM(C1585:F1585)</f>
      </c>
      <c r="H1585" s="182">
        <v>6000</v>
      </c>
      <c r="I1585" s="125">
        <f>G1585*H1585</f>
      </c>
      <c r="J1585" s="125">
        <f>I1585*0.1</f>
      </c>
      <c r="K1585" s="125">
        <f>SUM(I1585:J1585)</f>
      </c>
      <c r="L1585" s="175"/>
      <c r="M1585" s="87"/>
      <c r="N1585" s="87"/>
      <c r="O1585" s="87"/>
      <c r="P1585" s="87"/>
      <c r="Q1585" s="87"/>
      <c r="R1585" s="87"/>
      <c r="S1585" s="87"/>
      <c r="T1585" s="87"/>
    </row>
    <row x14ac:dyDescent="0.25" r="1586" customHeight="1" ht="17.25">
      <c r="A1586" s="178">
        <f>A1585</f>
        <v>25569.375</v>
      </c>
      <c r="B1586" s="179" t="s">
        <v>22</v>
      </c>
      <c r="C1586" s="180"/>
      <c r="D1586" s="180"/>
      <c r="E1586" s="180"/>
      <c r="F1586" s="180"/>
      <c r="G1586" s="180">
        <f>SUM(C1586:F1586)</f>
      </c>
      <c r="H1586" s="182">
        <v>4800</v>
      </c>
      <c r="I1586" s="125">
        <f>G1586*H1586</f>
      </c>
      <c r="J1586" s="125">
        <f>I1586*0.1</f>
      </c>
      <c r="K1586" s="125">
        <f>SUM(I1586:J1586)</f>
      </c>
      <c r="L1586" s="175"/>
      <c r="M1586" s="87"/>
      <c r="N1586" s="87"/>
      <c r="O1586" s="87"/>
      <c r="P1586" s="87"/>
      <c r="Q1586" s="87"/>
      <c r="R1586" s="87"/>
      <c r="S1586" s="87"/>
      <c r="T1586" s="87"/>
    </row>
    <row x14ac:dyDescent="0.25" r="1587" customHeight="1" ht="17.25">
      <c r="A1587" s="178">
        <f>A1586</f>
        <v>25569.375</v>
      </c>
      <c r="B1587" s="186" t="s">
        <v>84</v>
      </c>
      <c r="C1587" s="180"/>
      <c r="D1587" s="180"/>
      <c r="E1587" s="180"/>
      <c r="F1587" s="180"/>
      <c r="G1587" s="180">
        <f>SUM(C1587:F1587)</f>
      </c>
      <c r="H1587" s="182">
        <v>4800</v>
      </c>
      <c r="I1587" s="125">
        <f>G1587*H1587</f>
      </c>
      <c r="J1587" s="125">
        <f>I1587*0.1</f>
      </c>
      <c r="K1587" s="125">
        <f>SUM(I1587:J1587)</f>
      </c>
      <c r="L1587" s="175"/>
      <c r="M1587" s="87"/>
      <c r="N1587" s="87"/>
      <c r="O1587" s="87"/>
      <c r="P1587" s="87"/>
      <c r="Q1587" s="87"/>
      <c r="R1587" s="87"/>
      <c r="S1587" s="87"/>
      <c r="T1587" s="87"/>
    </row>
    <row x14ac:dyDescent="0.25" r="1588" customHeight="1" ht="17.25">
      <c r="A1588" s="178">
        <f>A1587</f>
        <v>25569.375</v>
      </c>
      <c r="B1588" s="179" t="s">
        <v>17</v>
      </c>
      <c r="C1588" s="180"/>
      <c r="D1588" s="180"/>
      <c r="E1588" s="180"/>
      <c r="F1588" s="180"/>
      <c r="G1588" s="180">
        <f>SUM(C1588:F1588)</f>
      </c>
      <c r="H1588" s="182">
        <v>6500</v>
      </c>
      <c r="I1588" s="125">
        <f>G1588*H1588</f>
      </c>
      <c r="J1588" s="125">
        <f>I1588*0.1</f>
      </c>
      <c r="K1588" s="125">
        <f>SUM(I1588:J1588)</f>
      </c>
      <c r="L1588" s="175"/>
      <c r="M1588" s="87"/>
      <c r="N1588" s="87"/>
      <c r="O1588" s="87"/>
      <c r="P1588" s="87"/>
      <c r="Q1588" s="87"/>
      <c r="R1588" s="87"/>
      <c r="S1588" s="87"/>
      <c r="T1588" s="87"/>
    </row>
    <row x14ac:dyDescent="0.25" r="1589" customHeight="1" ht="17.25">
      <c r="A1589" s="178">
        <f>A1588</f>
        <v>25569.375</v>
      </c>
      <c r="B1589" s="186" t="s">
        <v>148</v>
      </c>
      <c r="C1589" s="180"/>
      <c r="D1589" s="180"/>
      <c r="E1589" s="180"/>
      <c r="F1589" s="180"/>
      <c r="G1589" s="180">
        <f>SUM(C1589:F1589)</f>
      </c>
      <c r="H1589" s="182">
        <v>6000</v>
      </c>
      <c r="I1589" s="125">
        <f>G1589*H1589</f>
      </c>
      <c r="J1589" s="125">
        <f>I1589*0.1</f>
      </c>
      <c r="K1589" s="125">
        <f>SUM(I1589:J1589)</f>
      </c>
      <c r="L1589" s="175"/>
      <c r="M1589" s="87"/>
      <c r="N1589" s="87"/>
      <c r="O1589" s="87"/>
      <c r="P1589" s="87"/>
      <c r="Q1589" s="87"/>
      <c r="R1589" s="87"/>
      <c r="S1589" s="87"/>
      <c r="T1589" s="87"/>
    </row>
    <row x14ac:dyDescent="0.25" r="1590" customHeight="1" ht="17.25">
      <c r="A1590" s="178">
        <f>A1589</f>
        <v>25569.375</v>
      </c>
      <c r="B1590" s="179" t="s">
        <v>29</v>
      </c>
      <c r="C1590" s="188"/>
      <c r="D1590" s="180"/>
      <c r="E1590" s="180"/>
      <c r="F1590" s="180"/>
      <c r="G1590" s="180">
        <f>SUM(C1590:F1590)</f>
      </c>
      <c r="H1590" s="182">
        <v>5500</v>
      </c>
      <c r="I1590" s="125">
        <f>G1590*H1590</f>
      </c>
      <c r="J1590" s="125">
        <f>I1590*0.1</f>
      </c>
      <c r="K1590" s="125">
        <f>SUM(I1590:J1590)</f>
      </c>
      <c r="L1590" s="175"/>
      <c r="M1590" s="87"/>
      <c r="N1590" s="87"/>
      <c r="O1590" s="87"/>
      <c r="P1590" s="87"/>
      <c r="Q1590" s="87"/>
      <c r="R1590" s="87"/>
      <c r="S1590" s="87"/>
      <c r="T1590" s="87"/>
    </row>
    <row x14ac:dyDescent="0.25" r="1591" customHeight="1" ht="17.25">
      <c r="A1591" s="178">
        <f>A1590</f>
        <v>25569.375</v>
      </c>
      <c r="B1591" s="179" t="s">
        <v>15</v>
      </c>
      <c r="C1591" s="180"/>
      <c r="D1591" s="180"/>
      <c r="E1591" s="180"/>
      <c r="F1591" s="180"/>
      <c r="G1591" s="180">
        <f>SUM(C1591:F1591)</f>
      </c>
      <c r="H1591" s="182">
        <v>4800</v>
      </c>
      <c r="I1591" s="125">
        <f>G1591*H1591</f>
      </c>
      <c r="J1591" s="125">
        <f>I1591*0.1</f>
      </c>
      <c r="K1591" s="125">
        <f>SUM(I1591:J1591)</f>
      </c>
      <c r="L1591" s="175"/>
      <c r="M1591" s="87"/>
      <c r="N1591" s="87"/>
      <c r="O1591" s="87"/>
      <c r="P1591" s="87"/>
      <c r="Q1591" s="87"/>
      <c r="R1591" s="87"/>
      <c r="S1591" s="87"/>
      <c r="T1591" s="87"/>
    </row>
    <row x14ac:dyDescent="0.25" r="1592" customHeight="1" ht="17.25">
      <c r="A1592" s="178">
        <f>A1591</f>
        <v>25569.375</v>
      </c>
      <c r="B1592" s="179" t="s">
        <v>21</v>
      </c>
      <c r="C1592" s="188"/>
      <c r="D1592" s="180"/>
      <c r="E1592" s="180"/>
      <c r="F1592" s="180"/>
      <c r="G1592" s="180">
        <f>SUM(C1592:F1592)</f>
      </c>
      <c r="H1592" s="182">
        <v>5500</v>
      </c>
      <c r="I1592" s="125">
        <f>G1592*H1592</f>
      </c>
      <c r="J1592" s="125">
        <f>I1592*0.1</f>
      </c>
      <c r="K1592" s="125">
        <f>SUM(I1592:J1592)</f>
      </c>
      <c r="L1592" s="175"/>
      <c r="M1592" s="87"/>
      <c r="N1592" s="87"/>
      <c r="O1592" s="87"/>
      <c r="P1592" s="87"/>
      <c r="Q1592" s="87"/>
      <c r="R1592" s="87"/>
      <c r="S1592" s="87"/>
      <c r="T1592" s="87"/>
    </row>
    <row x14ac:dyDescent="0.25" r="1593" customHeight="1" ht="17.25">
      <c r="A1593" s="178">
        <f>A1592</f>
        <v>25569.375</v>
      </c>
      <c r="B1593" s="179" t="s">
        <v>52</v>
      </c>
      <c r="C1593" s="180"/>
      <c r="D1593" s="180"/>
      <c r="E1593" s="180"/>
      <c r="F1593" s="180"/>
      <c r="G1593" s="180">
        <f>SUM(C1593:F1593)</f>
      </c>
      <c r="H1593" s="182">
        <v>5500</v>
      </c>
      <c r="I1593" s="125">
        <f>G1593*H1593</f>
      </c>
      <c r="J1593" s="125">
        <f>I1593*0.1</f>
      </c>
      <c r="K1593" s="125">
        <f>SUM(I1593:J1593)</f>
      </c>
      <c r="L1593" s="175"/>
      <c r="M1593" s="87"/>
      <c r="N1593" s="87"/>
      <c r="O1593" s="87"/>
      <c r="P1593" s="87"/>
      <c r="Q1593" s="87"/>
      <c r="R1593" s="87"/>
      <c r="S1593" s="87"/>
      <c r="T1593" s="87"/>
    </row>
    <row x14ac:dyDescent="0.25" r="1594" customHeight="1" ht="17.25">
      <c r="A1594" s="178">
        <f>A1593</f>
        <v>25569.375</v>
      </c>
      <c r="B1594" s="186" t="s">
        <v>61</v>
      </c>
      <c r="C1594" s="180"/>
      <c r="D1594" s="180"/>
      <c r="E1594" s="180"/>
      <c r="F1594" s="180"/>
      <c r="G1594" s="180">
        <f>SUM(C1594:F1594)</f>
      </c>
      <c r="H1594" s="182">
        <v>5500</v>
      </c>
      <c r="I1594" s="125">
        <f>G1594*H1594</f>
      </c>
      <c r="J1594" s="125">
        <f>I1594*0.1</f>
      </c>
      <c r="K1594" s="125">
        <f>SUM(I1594:J1594)</f>
      </c>
      <c r="L1594" s="175"/>
      <c r="M1594" s="87"/>
      <c r="N1594" s="87"/>
      <c r="O1594" s="87"/>
      <c r="P1594" s="87"/>
      <c r="Q1594" s="87"/>
      <c r="R1594" s="87"/>
      <c r="S1594" s="87"/>
      <c r="T1594" s="87"/>
    </row>
    <row x14ac:dyDescent="0.25" r="1595" customHeight="1" ht="17.25">
      <c r="A1595" s="178">
        <f>A1594</f>
        <v>25569.375</v>
      </c>
      <c r="B1595" s="179" t="s">
        <v>33</v>
      </c>
      <c r="C1595" s="180"/>
      <c r="D1595" s="180"/>
      <c r="E1595" s="180"/>
      <c r="F1595" s="180"/>
      <c r="G1595" s="180">
        <f>SUM(C1595:F1595)</f>
      </c>
      <c r="H1595" s="182">
        <v>5500</v>
      </c>
      <c r="I1595" s="125">
        <f>G1595*H1595</f>
      </c>
      <c r="J1595" s="125">
        <f>I1595*0.1</f>
      </c>
      <c r="K1595" s="125">
        <f>SUM(I1595:J1595)</f>
      </c>
      <c r="L1595" s="175"/>
      <c r="M1595" s="87"/>
      <c r="N1595" s="87"/>
      <c r="O1595" s="87"/>
      <c r="P1595" s="87"/>
      <c r="Q1595" s="87"/>
      <c r="R1595" s="87"/>
      <c r="S1595" s="87"/>
      <c r="T1595" s="87"/>
    </row>
    <row x14ac:dyDescent="0.25" r="1596" customHeight="1" ht="17.25">
      <c r="A1596" s="178">
        <f>A1595</f>
        <v>25569.375</v>
      </c>
      <c r="B1596" s="186" t="s">
        <v>37</v>
      </c>
      <c r="C1596" s="180"/>
      <c r="D1596" s="180"/>
      <c r="E1596" s="180"/>
      <c r="F1596" s="180"/>
      <c r="G1596" s="180">
        <f>SUM(C1596:F1596)</f>
      </c>
      <c r="H1596" s="182">
        <v>6500</v>
      </c>
      <c r="I1596" s="125">
        <f>G1596*H1596</f>
      </c>
      <c r="J1596" s="125">
        <f>I1596*0.1</f>
      </c>
      <c r="K1596" s="125">
        <f>SUM(I1596:J1596)</f>
      </c>
      <c r="L1596" s="175"/>
      <c r="M1596" s="87"/>
      <c r="N1596" s="87"/>
      <c r="O1596" s="87"/>
      <c r="P1596" s="87"/>
      <c r="Q1596" s="87"/>
      <c r="R1596" s="87"/>
      <c r="S1596" s="87"/>
      <c r="T1596" s="87"/>
    </row>
    <row x14ac:dyDescent="0.25" r="1597" customHeight="1" ht="17.25">
      <c r="A1597" s="178">
        <f>A1596</f>
        <v>25569.375</v>
      </c>
      <c r="B1597" s="186" t="s">
        <v>64</v>
      </c>
      <c r="C1597" s="180"/>
      <c r="D1597" s="180"/>
      <c r="E1597" s="180"/>
      <c r="F1597" s="180"/>
      <c r="G1597" s="180">
        <f>SUM(C1597:F1597)</f>
      </c>
      <c r="H1597" s="182">
        <v>5500</v>
      </c>
      <c r="I1597" s="125">
        <f>G1597*H1597</f>
      </c>
      <c r="J1597" s="125">
        <f>I1597*0.1</f>
      </c>
      <c r="K1597" s="125">
        <f>SUM(I1597:J1597)</f>
      </c>
      <c r="L1597" s="175"/>
      <c r="M1597" s="87"/>
      <c r="N1597" s="87"/>
      <c r="O1597" s="87"/>
      <c r="P1597" s="87"/>
      <c r="Q1597" s="87"/>
      <c r="R1597" s="87"/>
      <c r="S1597" s="87"/>
      <c r="T1597" s="87"/>
    </row>
    <row x14ac:dyDescent="0.25" r="1598" customHeight="1" ht="17.25">
      <c r="A1598" s="178">
        <f>A1597</f>
        <v>25569.375</v>
      </c>
      <c r="B1598" s="179" t="s">
        <v>25</v>
      </c>
      <c r="C1598" s="180"/>
      <c r="D1598" s="180"/>
      <c r="E1598" s="180"/>
      <c r="F1598" s="180"/>
      <c r="G1598" s="180">
        <f>SUM(C1598:F1598)</f>
      </c>
      <c r="H1598" s="182">
        <v>6000</v>
      </c>
      <c r="I1598" s="125">
        <f>G1598*H1598</f>
      </c>
      <c r="J1598" s="125">
        <f>I1598*0.1</f>
      </c>
      <c r="K1598" s="125">
        <f>SUM(I1598:J1598)</f>
      </c>
      <c r="L1598" s="175"/>
      <c r="M1598" s="87"/>
      <c r="N1598" s="87"/>
      <c r="O1598" s="87"/>
      <c r="P1598" s="87"/>
      <c r="Q1598" s="87"/>
      <c r="R1598" s="87"/>
      <c r="S1598" s="87"/>
      <c r="T1598" s="87"/>
    </row>
    <row x14ac:dyDescent="0.25" r="1599" customHeight="1" ht="17.25">
      <c r="A1599" s="178">
        <f>A1598</f>
        <v>25569.375</v>
      </c>
      <c r="B1599" s="186" t="s">
        <v>76</v>
      </c>
      <c r="C1599" s="188"/>
      <c r="D1599" s="180"/>
      <c r="E1599" s="180"/>
      <c r="F1599" s="180"/>
      <c r="G1599" s="180">
        <f>SUM(C1599:F1599)</f>
      </c>
      <c r="H1599" s="125">
        <v>6000</v>
      </c>
      <c r="I1599" s="125">
        <f>G1599*H1599</f>
      </c>
      <c r="J1599" s="125">
        <f>I1599*0.1</f>
      </c>
      <c r="K1599" s="125">
        <f>SUM(I1599:J1599)</f>
      </c>
      <c r="L1599" s="175"/>
      <c r="M1599" s="87"/>
      <c r="N1599" s="87"/>
      <c r="O1599" s="87"/>
      <c r="P1599" s="87"/>
      <c r="Q1599" s="87"/>
      <c r="R1599" s="87"/>
      <c r="S1599" s="87"/>
      <c r="T1599" s="87"/>
    </row>
    <row x14ac:dyDescent="0.25" r="1600" customHeight="1" ht="17.25">
      <c r="A1600" s="178">
        <f>A1599</f>
        <v>25569.375</v>
      </c>
      <c r="B1600" s="186" t="s">
        <v>149</v>
      </c>
      <c r="C1600" s="180"/>
      <c r="D1600" s="180"/>
      <c r="E1600" s="180"/>
      <c r="F1600" s="180"/>
      <c r="G1600" s="180">
        <f>SUM(C1600:F1600)</f>
      </c>
      <c r="H1600" s="125">
        <v>6000</v>
      </c>
      <c r="I1600" s="125">
        <f>G1600*H1600</f>
      </c>
      <c r="J1600" s="125">
        <f>I1600*0.1</f>
      </c>
      <c r="K1600" s="125">
        <f>SUM(I1600:J1600)</f>
      </c>
      <c r="L1600" s="175"/>
      <c r="M1600" s="87"/>
      <c r="N1600" s="87"/>
      <c r="O1600" s="87"/>
      <c r="P1600" s="87"/>
      <c r="Q1600" s="87"/>
      <c r="R1600" s="87"/>
      <c r="S1600" s="87"/>
      <c r="T1600" s="87"/>
    </row>
    <row x14ac:dyDescent="0.25" r="1601" customHeight="1" ht="17.25">
      <c r="A1601" s="178">
        <f>A1600</f>
        <v>25569.375</v>
      </c>
      <c r="B1601" s="186" t="s">
        <v>43</v>
      </c>
      <c r="C1601" s="180"/>
      <c r="D1601" s="180"/>
      <c r="E1601" s="180"/>
      <c r="F1601" s="180"/>
      <c r="G1601" s="180">
        <f>SUM(C1601:F1601)</f>
      </c>
      <c r="H1601" s="125">
        <v>6000</v>
      </c>
      <c r="I1601" s="125">
        <f>G1601*H1601</f>
      </c>
      <c r="J1601" s="125">
        <f>I1601*0.1</f>
      </c>
      <c r="K1601" s="125">
        <f>SUM(I1601:J1601)</f>
      </c>
      <c r="L1601" s="175"/>
      <c r="M1601" s="87"/>
      <c r="N1601" s="87"/>
      <c r="O1601" s="87"/>
      <c r="P1601" s="87"/>
      <c r="Q1601" s="87"/>
      <c r="R1601" s="87"/>
      <c r="S1601" s="87"/>
      <c r="T1601" s="87"/>
    </row>
    <row x14ac:dyDescent="0.25" r="1602" customHeight="1" ht="17.25">
      <c r="A1602" s="178">
        <f>A1601</f>
        <v>25569.375</v>
      </c>
      <c r="B1602" s="186" t="s">
        <v>18</v>
      </c>
      <c r="C1602" s="180"/>
      <c r="D1602" s="180"/>
      <c r="E1602" s="180"/>
      <c r="F1602" s="180"/>
      <c r="G1602" s="180">
        <f>SUM(C1602:F1602)</f>
      </c>
      <c r="H1602" s="125">
        <v>6000</v>
      </c>
      <c r="I1602" s="125">
        <f>G1602*H1602</f>
      </c>
      <c r="J1602" s="125">
        <f>I1602*0.1</f>
      </c>
      <c r="K1602" s="125">
        <f>SUM(I1602:J1602)</f>
      </c>
      <c r="L1602" s="175"/>
      <c r="M1602" s="87"/>
      <c r="N1602" s="87"/>
      <c r="O1602" s="87"/>
      <c r="P1602" s="87"/>
      <c r="Q1602" s="87"/>
      <c r="R1602" s="87"/>
      <c r="S1602" s="87"/>
      <c r="T1602" s="87"/>
    </row>
    <row x14ac:dyDescent="0.25" r="1603" customHeight="1" ht="17.25">
      <c r="A1603" s="178">
        <f>A1602</f>
        <v>25569.375</v>
      </c>
      <c r="B1603" s="186" t="s">
        <v>82</v>
      </c>
      <c r="C1603" s="188"/>
      <c r="D1603" s="180"/>
      <c r="E1603" s="180"/>
      <c r="F1603" s="180"/>
      <c r="G1603" s="180">
        <f>SUM(C1603:F1603)</f>
      </c>
      <c r="H1603" s="125">
        <v>5000</v>
      </c>
      <c r="I1603" s="125">
        <f>G1603*H1603</f>
      </c>
      <c r="J1603" s="125">
        <f>I1603*0.1</f>
      </c>
      <c r="K1603" s="125">
        <f>SUM(I1603:J1603)</f>
      </c>
      <c r="L1603" s="175"/>
      <c r="M1603" s="87"/>
      <c r="N1603" s="87"/>
      <c r="O1603" s="87"/>
      <c r="P1603" s="87"/>
      <c r="Q1603" s="87"/>
      <c r="R1603" s="87"/>
      <c r="S1603" s="87"/>
      <c r="T1603" s="87"/>
    </row>
    <row x14ac:dyDescent="0.25" r="1604" customHeight="1" ht="17.25">
      <c r="A1604" s="178">
        <f>A1603</f>
        <v>25569.375</v>
      </c>
      <c r="B1604" s="186" t="s">
        <v>151</v>
      </c>
      <c r="C1604" s="180"/>
      <c r="D1604" s="180"/>
      <c r="E1604" s="180"/>
      <c r="F1604" s="180"/>
      <c r="G1604" s="180">
        <f>SUM(C1604:F1604)</f>
      </c>
      <c r="H1604" s="125">
        <v>5000</v>
      </c>
      <c r="I1604" s="125">
        <f>G1604*H1604</f>
      </c>
      <c r="J1604" s="125">
        <f>I1604*0.1</f>
      </c>
      <c r="K1604" s="125">
        <f>SUM(I1604:J1604)</f>
      </c>
      <c r="L1604" s="175"/>
      <c r="M1604" s="87"/>
      <c r="N1604" s="87"/>
      <c r="O1604" s="87"/>
      <c r="P1604" s="87"/>
      <c r="Q1604" s="87"/>
      <c r="R1604" s="87"/>
      <c r="S1604" s="87"/>
      <c r="T1604" s="87"/>
    </row>
    <row x14ac:dyDescent="0.25" r="1605" customHeight="1" ht="17.25">
      <c r="A1605" s="178">
        <f>A1604</f>
        <v>25569.375</v>
      </c>
      <c r="B1605" s="186" t="s">
        <v>23</v>
      </c>
      <c r="C1605" s="180"/>
      <c r="D1605" s="180"/>
      <c r="E1605" s="180"/>
      <c r="F1605" s="180"/>
      <c r="G1605" s="180">
        <f>SUM(C1605:F1605)</f>
      </c>
      <c r="H1605" s="125">
        <v>6000</v>
      </c>
      <c r="I1605" s="125">
        <f>G1605*H1605</f>
      </c>
      <c r="J1605" s="125">
        <f>I1605*0.1</f>
      </c>
      <c r="K1605" s="125">
        <f>SUM(I1605:J1605)</f>
      </c>
      <c r="L1605" s="175"/>
      <c r="M1605" s="87"/>
      <c r="N1605" s="87"/>
      <c r="O1605" s="87"/>
      <c r="P1605" s="87"/>
      <c r="Q1605" s="87"/>
      <c r="R1605" s="87"/>
      <c r="S1605" s="87"/>
      <c r="T1605" s="87"/>
    </row>
    <row x14ac:dyDescent="0.25" r="1606" customHeight="1" ht="17.25">
      <c r="A1606" s="178">
        <f>A1605</f>
        <v>25569.375</v>
      </c>
      <c r="B1606" s="186" t="s">
        <v>40</v>
      </c>
      <c r="C1606" s="180"/>
      <c r="D1606" s="180"/>
      <c r="E1606" s="180"/>
      <c r="F1606" s="180"/>
      <c r="G1606" s="180">
        <f>SUM(C1606:F1606)</f>
      </c>
      <c r="H1606" s="125">
        <v>6500</v>
      </c>
      <c r="I1606" s="125">
        <f>G1606*H1606</f>
      </c>
      <c r="J1606" s="125">
        <f>I1606*0.1</f>
      </c>
      <c r="K1606" s="125">
        <f>SUM(I1606:J1606)</f>
      </c>
      <c r="L1606" s="175"/>
      <c r="M1606" s="87"/>
      <c r="N1606" s="87"/>
      <c r="O1606" s="87"/>
      <c r="P1606" s="87"/>
      <c r="Q1606" s="87"/>
      <c r="R1606" s="87"/>
      <c r="S1606" s="87"/>
      <c r="T1606" s="87"/>
    </row>
    <row x14ac:dyDescent="0.25" r="1607" customHeight="1" ht="17.25">
      <c r="A1607" s="178">
        <f>A1606</f>
        <v>25569.375</v>
      </c>
      <c r="B1607" s="186" t="s">
        <v>86</v>
      </c>
      <c r="C1607" s="180"/>
      <c r="D1607" s="180"/>
      <c r="E1607" s="180"/>
      <c r="F1607" s="180"/>
      <c r="G1607" s="180">
        <f>SUM(C1607:F1607)</f>
      </c>
      <c r="H1607" s="125">
        <v>6000</v>
      </c>
      <c r="I1607" s="125">
        <f>G1607*H1607</f>
      </c>
      <c r="J1607" s="125">
        <f>I1607*0.1</f>
      </c>
      <c r="K1607" s="125">
        <f>SUM(I1607:J1607)</f>
      </c>
      <c r="L1607" s="175"/>
      <c r="M1607" s="87"/>
      <c r="N1607" s="87"/>
      <c r="O1607" s="87"/>
      <c r="P1607" s="87"/>
      <c r="Q1607" s="87"/>
      <c r="R1607" s="87"/>
      <c r="S1607" s="87"/>
      <c r="T1607" s="87"/>
    </row>
    <row x14ac:dyDescent="0.25" r="1608" customHeight="1" ht="17.25">
      <c r="A1608" s="178">
        <f>A1607</f>
        <v>25569.375</v>
      </c>
      <c r="B1608" s="186" t="s">
        <v>152</v>
      </c>
      <c r="C1608" s="180"/>
      <c r="D1608" s="180"/>
      <c r="E1608" s="180"/>
      <c r="F1608" s="180"/>
      <c r="G1608" s="180">
        <f>SUM(C1608:F1608)</f>
      </c>
      <c r="H1608" s="125">
        <v>6000</v>
      </c>
      <c r="I1608" s="125">
        <f>G1608*H1608</f>
      </c>
      <c r="J1608" s="125">
        <f>I1608*0.1</f>
      </c>
      <c r="K1608" s="125">
        <f>SUM(I1608:J1608)</f>
      </c>
      <c r="L1608" s="175"/>
      <c r="M1608" s="87"/>
      <c r="N1608" s="87"/>
      <c r="O1608" s="87"/>
      <c r="P1608" s="87"/>
      <c r="Q1608" s="87"/>
      <c r="R1608" s="87"/>
      <c r="S1608" s="87"/>
      <c r="T1608" s="87"/>
    </row>
    <row x14ac:dyDescent="0.25" r="1609" customHeight="1" ht="17.25">
      <c r="A1609" s="178">
        <f>A1608</f>
        <v>25569.375</v>
      </c>
      <c r="B1609" s="186" t="s">
        <v>153</v>
      </c>
      <c r="C1609" s="180"/>
      <c r="D1609" s="180"/>
      <c r="E1609" s="180"/>
      <c r="F1609" s="180"/>
      <c r="G1609" s="180">
        <f>SUM(C1609:F1609)</f>
      </c>
      <c r="H1609" s="125">
        <v>6000</v>
      </c>
      <c r="I1609" s="125">
        <f>G1609*H1609</f>
      </c>
      <c r="J1609" s="125">
        <f>I1609*0.1</f>
      </c>
      <c r="K1609" s="125">
        <f>SUM(I1609:J1609)</f>
      </c>
      <c r="L1609" s="175"/>
      <c r="M1609" s="87"/>
      <c r="N1609" s="87"/>
      <c r="O1609" s="87"/>
      <c r="P1609" s="87"/>
      <c r="Q1609" s="87"/>
      <c r="R1609" s="87"/>
      <c r="S1609" s="87"/>
      <c r="T1609" s="87"/>
    </row>
    <row x14ac:dyDescent="0.25" r="1610" customHeight="1" ht="17.25">
      <c r="A1610" s="178">
        <f>A1609</f>
        <v>25569.375</v>
      </c>
      <c r="B1610" s="186" t="s">
        <v>46</v>
      </c>
      <c r="C1610" s="180"/>
      <c r="D1610" s="180"/>
      <c r="E1610" s="180"/>
      <c r="F1610" s="180"/>
      <c r="G1610" s="180">
        <f>SUM(C1610:F1610)</f>
      </c>
      <c r="H1610" s="125">
        <v>5500</v>
      </c>
      <c r="I1610" s="125">
        <f>G1610*H1610</f>
      </c>
      <c r="J1610" s="125">
        <f>I1610*0.1</f>
      </c>
      <c r="K1610" s="125">
        <f>SUM(I1610:J1610)</f>
      </c>
      <c r="L1610" s="175"/>
      <c r="M1610" s="87"/>
      <c r="N1610" s="87"/>
      <c r="O1610" s="87"/>
      <c r="P1610" s="87"/>
      <c r="Q1610" s="87"/>
      <c r="R1610" s="87"/>
      <c r="S1610" s="87"/>
      <c r="T1610" s="87"/>
    </row>
    <row x14ac:dyDescent="0.25" r="1611" customHeight="1" ht="17.25">
      <c r="A1611" s="178">
        <f>A1610</f>
        <v>25569.375</v>
      </c>
      <c r="B1611" s="186" t="s">
        <v>154</v>
      </c>
      <c r="C1611" s="180"/>
      <c r="D1611" s="180"/>
      <c r="E1611" s="180"/>
      <c r="F1611" s="180"/>
      <c r="G1611" s="180">
        <f>SUM(C1611:F1611)</f>
      </c>
      <c r="H1611" s="125">
        <v>6500</v>
      </c>
      <c r="I1611" s="125">
        <f>G1611*H1611</f>
      </c>
      <c r="J1611" s="125">
        <f>I1611*0.1</f>
      </c>
      <c r="K1611" s="125">
        <f>SUM(I1611:J1611)</f>
      </c>
      <c r="L1611" s="175"/>
      <c r="M1611" s="87"/>
      <c r="N1611" s="87"/>
      <c r="O1611" s="87"/>
      <c r="P1611" s="87"/>
      <c r="Q1611" s="87"/>
      <c r="R1611" s="87"/>
      <c r="S1611" s="87"/>
      <c r="T1611" s="87"/>
    </row>
    <row x14ac:dyDescent="0.25" r="1612" customHeight="1" ht="17.25">
      <c r="A1612" s="178">
        <f>A1611</f>
        <v>25569.375</v>
      </c>
      <c r="B1612" s="186"/>
      <c r="C1612" s="180"/>
      <c r="D1612" s="180"/>
      <c r="E1612" s="180"/>
      <c r="F1612" s="180"/>
      <c r="G1612" s="180">
        <f>SUM(C1612:F1612)</f>
      </c>
      <c r="H1612" s="125"/>
      <c r="I1612" s="125">
        <f>G1612*H1612</f>
      </c>
      <c r="J1612" s="125">
        <f>I1612*0.1</f>
      </c>
      <c r="K1612" s="125">
        <f>SUM(I1612:J1612)</f>
      </c>
      <c r="L1612" s="175"/>
      <c r="M1612" s="87"/>
      <c r="N1612" s="87"/>
      <c r="O1612" s="87"/>
      <c r="P1612" s="87"/>
      <c r="Q1612" s="87"/>
      <c r="R1612" s="87"/>
      <c r="S1612" s="87"/>
      <c r="T1612" s="87"/>
    </row>
    <row x14ac:dyDescent="0.25" r="1613" customHeight="1" ht="17.25">
      <c r="A1613" s="178">
        <f>A1612</f>
        <v>25569.375</v>
      </c>
      <c r="B1613" s="179"/>
      <c r="C1613" s="180"/>
      <c r="D1613" s="180"/>
      <c r="E1613" s="180"/>
      <c r="F1613" s="180"/>
      <c r="G1613" s="180">
        <f>SUM(C1613:F1613)</f>
      </c>
      <c r="H1613" s="125"/>
      <c r="I1613" s="125">
        <f>G1613*H1613</f>
      </c>
      <c r="J1613" s="125">
        <f>I1613*0.1</f>
      </c>
      <c r="K1613" s="125">
        <f>SUM(I1613:J1613)</f>
      </c>
      <c r="L1613" s="175"/>
      <c r="M1613" s="87"/>
      <c r="N1613" s="87"/>
      <c r="O1613" s="87"/>
      <c r="P1613" s="87"/>
      <c r="Q1613" s="87"/>
      <c r="R1613" s="87"/>
      <c r="S1613" s="87"/>
      <c r="T1613" s="87"/>
    </row>
    <row x14ac:dyDescent="0.25" r="1614" customHeight="1" ht="17.25">
      <c r="A1614" s="189">
        <f>A1613</f>
        <v>25569.375</v>
      </c>
      <c r="B1614" s="190" t="s">
        <v>155</v>
      </c>
      <c r="C1614" s="191">
        <f>SUM(C1571:C1613)</f>
      </c>
      <c r="D1614" s="191">
        <f>SUM(D1571:D1613)</f>
      </c>
      <c r="E1614" s="191">
        <f>SUM(E1571:E1613)</f>
      </c>
      <c r="F1614" s="191">
        <f>SUM(F1571:F1613)</f>
      </c>
      <c r="G1614" s="191">
        <f>SUM(G1571:G1613)</f>
      </c>
      <c r="H1614" s="191"/>
      <c r="I1614" s="191">
        <f>SUM(I1571:I1613)</f>
      </c>
      <c r="J1614" s="191">
        <f>I1614*0.1</f>
      </c>
      <c r="K1614" s="191">
        <f>SUM(K1571:K1613)</f>
      </c>
      <c r="L1614" s="175"/>
      <c r="M1614" s="87"/>
      <c r="N1614" s="87"/>
      <c r="O1614" s="87"/>
      <c r="P1614" s="87"/>
      <c r="Q1614" s="87"/>
      <c r="R1614" s="87"/>
      <c r="S1614" s="87"/>
      <c r="T1614" s="87"/>
    </row>
    <row x14ac:dyDescent="0.25" r="1615" customHeight="1" ht="17.25">
      <c r="A1615" s="178">
        <f>A1614</f>
        <v>25569.375</v>
      </c>
      <c r="B1615" s="186" t="s">
        <v>113</v>
      </c>
      <c r="C1615" s="180"/>
      <c r="D1615" s="180"/>
      <c r="E1615" s="180"/>
      <c r="F1615" s="180"/>
      <c r="G1615" s="180">
        <f>SUM(C1615:F1615)</f>
      </c>
      <c r="H1615" s="125">
        <v>6500</v>
      </c>
      <c r="I1615" s="125">
        <f>G1615*H1615</f>
      </c>
      <c r="J1615" s="185"/>
      <c r="K1615" s="125">
        <f>SUM(I1615:J1615)</f>
      </c>
      <c r="L1615" s="175"/>
      <c r="M1615" s="87"/>
      <c r="N1615" s="87"/>
      <c r="O1615" s="87"/>
      <c r="P1615" s="87"/>
      <c r="Q1615" s="87"/>
      <c r="R1615" s="87"/>
      <c r="S1615" s="87"/>
      <c r="T1615" s="87"/>
    </row>
    <row x14ac:dyDescent="0.25" r="1616" customHeight="1" ht="17.25">
      <c r="A1616" s="178">
        <f>A1615</f>
        <v>25569.375</v>
      </c>
      <c r="B1616" s="186" t="s">
        <v>156</v>
      </c>
      <c r="C1616" s="180"/>
      <c r="D1616" s="180"/>
      <c r="E1616" s="180"/>
      <c r="F1616" s="180"/>
      <c r="G1616" s="180">
        <f>SUM(C1616:F1616)</f>
      </c>
      <c r="H1616" s="125">
        <v>6500</v>
      </c>
      <c r="I1616" s="125">
        <f>G1616*H1616</f>
      </c>
      <c r="J1616" s="185"/>
      <c r="K1616" s="125">
        <f>SUM(I1616:J1616)</f>
      </c>
      <c r="L1616" s="175"/>
      <c r="M1616" s="87"/>
      <c r="N1616" s="87"/>
      <c r="O1616" s="87"/>
      <c r="P1616" s="87"/>
      <c r="Q1616" s="87"/>
      <c r="R1616" s="87"/>
      <c r="S1616" s="87"/>
      <c r="T1616" s="87"/>
    </row>
    <row x14ac:dyDescent="0.25" r="1617" customHeight="1" ht="17.25">
      <c r="A1617" s="178">
        <f>A1616</f>
        <v>25569.375</v>
      </c>
      <c r="B1617" s="186" t="s">
        <v>112</v>
      </c>
      <c r="C1617" s="180"/>
      <c r="D1617" s="180"/>
      <c r="E1617" s="180"/>
      <c r="F1617" s="180"/>
      <c r="G1617" s="180">
        <f>SUM(C1617:F1617)</f>
      </c>
      <c r="H1617" s="125">
        <v>6900</v>
      </c>
      <c r="I1617" s="125">
        <f>G1617*H1617</f>
      </c>
      <c r="J1617" s="185"/>
      <c r="K1617" s="125">
        <f>SUM(I1617:J1617)</f>
      </c>
      <c r="L1617" s="175"/>
      <c r="M1617" s="87"/>
      <c r="N1617" s="87"/>
      <c r="O1617" s="87"/>
      <c r="P1617" s="87"/>
      <c r="Q1617" s="87"/>
      <c r="R1617" s="87"/>
      <c r="S1617" s="87"/>
      <c r="T1617" s="87"/>
    </row>
    <row x14ac:dyDescent="0.25" r="1618" customHeight="1" ht="17.25">
      <c r="A1618" s="178">
        <f>A1617</f>
        <v>25569.375</v>
      </c>
      <c r="B1618" s="179"/>
      <c r="C1618" s="180"/>
      <c r="D1618" s="180"/>
      <c r="E1618" s="180"/>
      <c r="F1618" s="180"/>
      <c r="G1618" s="180">
        <f>SUM(C1618:F1618)</f>
      </c>
      <c r="H1618" s="125"/>
      <c r="I1618" s="125">
        <f>G1618*H1618</f>
      </c>
      <c r="J1618" s="185"/>
      <c r="K1618" s="125">
        <f>SUM(I1618:J1618)</f>
      </c>
      <c r="L1618" s="175"/>
      <c r="M1618" s="87"/>
      <c r="N1618" s="87"/>
      <c r="O1618" s="87"/>
      <c r="P1618" s="87"/>
      <c r="Q1618" s="87"/>
      <c r="R1618" s="87"/>
      <c r="S1618" s="87"/>
      <c r="T1618" s="87"/>
    </row>
    <row x14ac:dyDescent="0.25" r="1619" customHeight="1" ht="17.25">
      <c r="A1619" s="178">
        <f>A1618</f>
        <v>25569.375</v>
      </c>
      <c r="B1619" s="179"/>
      <c r="C1619" s="180"/>
      <c r="D1619" s="180"/>
      <c r="E1619" s="180"/>
      <c r="F1619" s="180"/>
      <c r="G1619" s="180">
        <f>SUM(C1619:F1619)</f>
      </c>
      <c r="H1619" s="125"/>
      <c r="I1619" s="125">
        <f>G1619*H1619</f>
      </c>
      <c r="J1619" s="185"/>
      <c r="K1619" s="125">
        <f>SUM(I1619:J1619)</f>
      </c>
      <c r="L1619" s="175"/>
      <c r="M1619" s="87"/>
      <c r="N1619" s="87"/>
      <c r="O1619" s="87"/>
      <c r="P1619" s="87"/>
      <c r="Q1619" s="87"/>
      <c r="R1619" s="87"/>
      <c r="S1619" s="87"/>
      <c r="T1619" s="87"/>
    </row>
    <row x14ac:dyDescent="0.25" r="1620" customHeight="1" ht="17.25">
      <c r="A1620" s="178">
        <f>A1619</f>
        <v>25569.375</v>
      </c>
      <c r="B1620" s="179"/>
      <c r="C1620" s="180"/>
      <c r="D1620" s="180"/>
      <c r="E1620" s="180"/>
      <c r="F1620" s="180"/>
      <c r="G1620" s="180">
        <f>SUM(C1620:F1620)</f>
      </c>
      <c r="H1620" s="125"/>
      <c r="I1620" s="125">
        <f>G1620*H1620</f>
      </c>
      <c r="J1620" s="185"/>
      <c r="K1620" s="125">
        <f>SUM(I1620:J1620)</f>
      </c>
      <c r="L1620" s="175"/>
      <c r="M1620" s="87"/>
      <c r="N1620" s="87"/>
      <c r="O1620" s="87"/>
      <c r="P1620" s="87"/>
      <c r="Q1620" s="87"/>
      <c r="R1620" s="87"/>
      <c r="S1620" s="87"/>
      <c r="T1620" s="87"/>
    </row>
    <row x14ac:dyDescent="0.25" r="1621" customHeight="1" ht="17.25">
      <c r="A1621" s="178">
        <f>A1620</f>
        <v>25569.375</v>
      </c>
      <c r="B1621" s="179"/>
      <c r="C1621" s="180"/>
      <c r="D1621" s="180"/>
      <c r="E1621" s="180"/>
      <c r="F1621" s="180"/>
      <c r="G1621" s="180">
        <f>SUM(C1621:F1621)</f>
      </c>
      <c r="H1621" s="125"/>
      <c r="I1621" s="125">
        <f>G1621*H1621</f>
      </c>
      <c r="J1621" s="185"/>
      <c r="K1621" s="125">
        <f>SUM(I1621:J1621)</f>
      </c>
      <c r="L1621" s="175"/>
      <c r="M1621" s="87"/>
      <c r="N1621" s="87"/>
      <c r="O1621" s="87"/>
      <c r="P1621" s="87"/>
      <c r="Q1621" s="87"/>
      <c r="R1621" s="87"/>
      <c r="S1621" s="87"/>
      <c r="T1621" s="87"/>
    </row>
    <row x14ac:dyDescent="0.25" r="1622" customHeight="1" ht="17.25">
      <c r="A1622" s="178">
        <f>A1621</f>
        <v>25569.375</v>
      </c>
      <c r="B1622" s="179"/>
      <c r="C1622" s="180"/>
      <c r="D1622" s="180"/>
      <c r="E1622" s="180"/>
      <c r="F1622" s="180"/>
      <c r="G1622" s="180">
        <f>SUM(C1622:F1622)</f>
      </c>
      <c r="H1622" s="125"/>
      <c r="I1622" s="125">
        <f>G1622*H1622</f>
      </c>
      <c r="J1622" s="185"/>
      <c r="K1622" s="125">
        <f>SUM(I1622:J1622)</f>
      </c>
      <c r="L1622" s="175"/>
      <c r="M1622" s="87"/>
      <c r="N1622" s="87"/>
      <c r="O1622" s="87"/>
      <c r="P1622" s="87"/>
      <c r="Q1622" s="87"/>
      <c r="R1622" s="87"/>
      <c r="S1622" s="87"/>
      <c r="T1622" s="87"/>
    </row>
    <row x14ac:dyDescent="0.25" r="1623" customHeight="1" ht="17.25">
      <c r="A1623" s="189">
        <f>A1622</f>
        <v>25569.375</v>
      </c>
      <c r="B1623" s="190" t="s">
        <v>157</v>
      </c>
      <c r="C1623" s="191">
        <f>SUM(C1615:C1622)</f>
      </c>
      <c r="D1623" s="191">
        <f>SUM(D1615:D1622)</f>
      </c>
      <c r="E1623" s="191">
        <f>SUM(E1615:E1622)</f>
      </c>
      <c r="F1623" s="191">
        <f>SUM(F1615:F1622)</f>
      </c>
      <c r="G1623" s="191">
        <f>SUM(G1615:G1622)</f>
      </c>
      <c r="H1623" s="191"/>
      <c r="I1623" s="191">
        <f>SUM(I1615:I1622)</f>
      </c>
      <c r="J1623" s="191">
        <f>SUM(J1615:J1622)</f>
      </c>
      <c r="K1623" s="191">
        <f>SUM(K1615:K1622)</f>
      </c>
      <c r="L1623" s="175"/>
      <c r="M1623" s="87"/>
      <c r="N1623" s="87"/>
      <c r="O1623" s="87"/>
      <c r="P1623" s="87"/>
      <c r="Q1623" s="87"/>
      <c r="R1623" s="87"/>
      <c r="S1623" s="87"/>
      <c r="T1623" s="87"/>
    </row>
    <row x14ac:dyDescent="0.25" r="1624" customHeight="1" ht="17.25" hidden="1">
      <c r="A1624" s="172" t="s">
        <v>128</v>
      </c>
      <c r="B1624" s="173" t="s">
        <v>2</v>
      </c>
      <c r="C1624" s="174" t="s">
        <v>129</v>
      </c>
      <c r="D1624" s="174" t="s">
        <v>130</v>
      </c>
      <c r="E1624" s="174" t="s">
        <v>131</v>
      </c>
      <c r="F1624" s="174" t="s">
        <v>132</v>
      </c>
      <c r="G1624" s="174" t="s">
        <v>133</v>
      </c>
      <c r="H1624" s="174" t="s">
        <v>7</v>
      </c>
      <c r="I1624" s="174" t="s">
        <v>134</v>
      </c>
      <c r="J1624" s="174" t="s">
        <v>90</v>
      </c>
      <c r="K1624" s="174" t="s">
        <v>135</v>
      </c>
      <c r="L1624" s="175"/>
      <c r="M1624" s="87"/>
      <c r="N1624" s="87"/>
      <c r="O1624" s="87"/>
      <c r="P1624" s="87"/>
      <c r="Q1624" s="87"/>
      <c r="R1624" s="87"/>
      <c r="S1624" s="87"/>
      <c r="T1624" s="87"/>
    </row>
    <row x14ac:dyDescent="0.25" r="1625" customHeight="1" ht="17.25">
      <c r="A1625" s="178">
        <f>A1623+1</f>
        <v>25569.375</v>
      </c>
      <c r="B1625" s="179" t="s">
        <v>137</v>
      </c>
      <c r="C1625" s="180"/>
      <c r="D1625" s="181"/>
      <c r="E1625" s="180"/>
      <c r="F1625" s="180"/>
      <c r="G1625" s="180">
        <f>SUM(C1625:F1625)</f>
      </c>
      <c r="H1625" s="182">
        <v>4500</v>
      </c>
      <c r="I1625" s="125">
        <f>G1625*H1625</f>
      </c>
      <c r="J1625" s="125">
        <f>I1625*0.1</f>
      </c>
      <c r="K1625" s="125">
        <f>SUM(I1625:J1625)</f>
      </c>
      <c r="L1625" s="175"/>
      <c r="M1625" s="87"/>
      <c r="N1625" s="87"/>
      <c r="O1625" s="87"/>
      <c r="P1625" s="87"/>
      <c r="Q1625" s="87"/>
      <c r="R1625" s="87"/>
      <c r="S1625" s="87"/>
      <c r="T1625" s="87"/>
    </row>
    <row x14ac:dyDescent="0.25" r="1626" customHeight="1" ht="17.25">
      <c r="A1626" s="178">
        <f>A1625</f>
        <v>25569.375</v>
      </c>
      <c r="B1626" s="179" t="s">
        <v>13</v>
      </c>
      <c r="C1626" s="180"/>
      <c r="D1626" s="180"/>
      <c r="E1626" s="180"/>
      <c r="F1626" s="180"/>
      <c r="G1626" s="180">
        <f>SUM(C1626:F1626)</f>
      </c>
      <c r="H1626" s="182">
        <v>6000</v>
      </c>
      <c r="I1626" s="125">
        <f>G1626*H1626</f>
      </c>
      <c r="J1626" s="125">
        <f>I1626*0.1</f>
      </c>
      <c r="K1626" s="125">
        <f>SUM(I1626:J1626)</f>
      </c>
      <c r="L1626" s="175"/>
      <c r="M1626" s="87"/>
      <c r="N1626" s="87"/>
      <c r="O1626" s="87"/>
      <c r="P1626" s="87"/>
      <c r="Q1626" s="87"/>
      <c r="R1626" s="87"/>
      <c r="S1626" s="87"/>
      <c r="T1626" s="87"/>
    </row>
    <row x14ac:dyDescent="0.25" r="1627" customHeight="1" ht="17.25">
      <c r="A1627" s="178">
        <f>A1626</f>
        <v>25569.375</v>
      </c>
      <c r="B1627" s="179" t="s">
        <v>58</v>
      </c>
      <c r="C1627" s="183"/>
      <c r="D1627" s="180"/>
      <c r="E1627" s="180"/>
      <c r="F1627" s="180"/>
      <c r="G1627" s="180">
        <f>SUM(C1627:F1627)</f>
      </c>
      <c r="H1627" s="182">
        <v>5500</v>
      </c>
      <c r="I1627" s="125">
        <f>G1627*H1627</f>
      </c>
      <c r="J1627" s="125">
        <f>I1627*0.1</f>
      </c>
      <c r="K1627" s="125">
        <f>SUM(I1627:J1627)</f>
      </c>
      <c r="L1627" s="175"/>
      <c r="M1627" s="87"/>
      <c r="N1627" s="87"/>
      <c r="O1627" s="87"/>
      <c r="P1627" s="87"/>
      <c r="Q1627" s="87"/>
      <c r="R1627" s="87"/>
      <c r="S1627" s="87"/>
      <c r="T1627" s="87"/>
    </row>
    <row x14ac:dyDescent="0.25" r="1628" customHeight="1" ht="17.25">
      <c r="A1628" s="178">
        <f>A1627</f>
        <v>25569.375</v>
      </c>
      <c r="B1628" s="179" t="s">
        <v>147</v>
      </c>
      <c r="C1628" s="183"/>
      <c r="D1628" s="180"/>
      <c r="E1628" s="180"/>
      <c r="F1628" s="180"/>
      <c r="G1628" s="180">
        <f>SUM(C1628:F1628)</f>
      </c>
      <c r="H1628" s="182">
        <v>5000</v>
      </c>
      <c r="I1628" s="125">
        <f>G1628*H1628</f>
      </c>
      <c r="J1628" s="125">
        <f>I1628*0.1</f>
      </c>
      <c r="K1628" s="125">
        <f>SUM(I1628:J1628)</f>
      </c>
      <c r="L1628" s="175"/>
      <c r="M1628" s="87"/>
      <c r="N1628" s="87"/>
      <c r="O1628" s="87"/>
      <c r="P1628" s="87"/>
      <c r="Q1628" s="87"/>
      <c r="R1628" s="87"/>
      <c r="S1628" s="87"/>
      <c r="T1628" s="87"/>
    </row>
    <row x14ac:dyDescent="0.25" r="1629" customHeight="1" ht="17.25">
      <c r="A1629" s="178">
        <f>A1628</f>
        <v>25569.375</v>
      </c>
      <c r="B1629" s="179" t="s">
        <v>27</v>
      </c>
      <c r="C1629" s="180"/>
      <c r="D1629" s="180"/>
      <c r="E1629" s="180"/>
      <c r="F1629" s="180"/>
      <c r="G1629" s="180">
        <f>SUM(C1629:F1629)</f>
      </c>
      <c r="H1629" s="182">
        <v>5500</v>
      </c>
      <c r="I1629" s="125">
        <f>G1629*H1629</f>
      </c>
      <c r="J1629" s="125">
        <f>I1629*0.1</f>
      </c>
      <c r="K1629" s="125">
        <f>SUM(I1629:J1629)</f>
      </c>
      <c r="L1629" s="175"/>
      <c r="M1629" s="87"/>
      <c r="N1629" s="87"/>
      <c r="O1629" s="87"/>
      <c r="P1629" s="87"/>
      <c r="Q1629" s="87"/>
      <c r="R1629" s="87"/>
      <c r="S1629" s="87"/>
      <c r="T1629" s="87"/>
    </row>
    <row x14ac:dyDescent="0.25" r="1630" customHeight="1" ht="17.25">
      <c r="A1630" s="178">
        <f>A1629</f>
        <v>25569.375</v>
      </c>
      <c r="B1630" s="179" t="s">
        <v>20</v>
      </c>
      <c r="C1630" s="180"/>
      <c r="D1630" s="180"/>
      <c r="E1630" s="180"/>
      <c r="F1630" s="180"/>
      <c r="G1630" s="180">
        <f>SUM(C1630:F1630)</f>
      </c>
      <c r="H1630" s="182">
        <v>5500</v>
      </c>
      <c r="I1630" s="125">
        <f>G1630*H1630</f>
      </c>
      <c r="J1630" s="125">
        <f>I1630*0.1</f>
      </c>
      <c r="K1630" s="125">
        <f>SUM(I1630:J1630)</f>
      </c>
      <c r="L1630" s="175"/>
      <c r="M1630" s="87"/>
      <c r="N1630" s="87"/>
      <c r="O1630" s="87"/>
      <c r="P1630" s="87"/>
      <c r="Q1630" s="87"/>
      <c r="R1630" s="87"/>
      <c r="S1630" s="87"/>
      <c r="T1630" s="87"/>
    </row>
    <row x14ac:dyDescent="0.25" r="1631" customHeight="1" ht="17.25">
      <c r="A1631" s="178">
        <f>A1630</f>
        <v>25569.375</v>
      </c>
      <c r="B1631" s="179" t="s">
        <v>31</v>
      </c>
      <c r="C1631" s="180"/>
      <c r="D1631" s="180"/>
      <c r="E1631" s="180"/>
      <c r="F1631" s="180"/>
      <c r="G1631" s="180">
        <f>SUM(C1631:F1631)</f>
      </c>
      <c r="H1631" s="182">
        <v>6000</v>
      </c>
      <c r="I1631" s="125">
        <f>G1631*H1631</f>
      </c>
      <c r="J1631" s="125">
        <f>I1631*0.1</f>
      </c>
      <c r="K1631" s="125">
        <f>SUM(I1631:J1631)</f>
      </c>
      <c r="L1631" s="175"/>
      <c r="M1631" s="87"/>
      <c r="N1631" s="87"/>
      <c r="O1631" s="87"/>
      <c r="P1631" s="87"/>
      <c r="Q1631" s="87"/>
      <c r="R1631" s="87"/>
      <c r="S1631" s="87"/>
      <c r="T1631" s="87"/>
    </row>
    <row x14ac:dyDescent="0.25" r="1632" customHeight="1" ht="17.25">
      <c r="A1632" s="178">
        <f>A1631</f>
        <v>25569.375</v>
      </c>
      <c r="B1632" s="179" t="s">
        <v>71</v>
      </c>
      <c r="C1632" s="180"/>
      <c r="D1632" s="180"/>
      <c r="E1632" s="180"/>
      <c r="F1632" s="180"/>
      <c r="G1632" s="180">
        <f>SUM(C1632:F1632)</f>
      </c>
      <c r="H1632" s="182">
        <v>6000</v>
      </c>
      <c r="I1632" s="125">
        <f>G1632*H1632</f>
      </c>
      <c r="J1632" s="125">
        <f>I1632*0.1</f>
      </c>
      <c r="K1632" s="125">
        <f>SUM(I1632:J1632)</f>
      </c>
      <c r="L1632" s="175"/>
      <c r="M1632" s="87"/>
      <c r="N1632" s="87"/>
      <c r="O1632" s="87"/>
      <c r="P1632" s="87"/>
      <c r="Q1632" s="87"/>
      <c r="R1632" s="87"/>
      <c r="S1632" s="87"/>
      <c r="T1632" s="87"/>
    </row>
    <row x14ac:dyDescent="0.25" r="1633" customHeight="1" ht="17.25">
      <c r="A1633" s="178">
        <f>A1632</f>
        <v>25569.375</v>
      </c>
      <c r="B1633" s="184" t="s">
        <v>49</v>
      </c>
      <c r="C1633" s="180"/>
      <c r="D1633" s="180"/>
      <c r="E1633" s="180"/>
      <c r="F1633" s="180"/>
      <c r="G1633" s="180">
        <f>SUM(C1633:F1633)</f>
      </c>
      <c r="H1633" s="182">
        <v>6000</v>
      </c>
      <c r="I1633" s="125">
        <f>G1633*H1633</f>
      </c>
      <c r="J1633" s="125">
        <f>I1633*0.1</f>
      </c>
      <c r="K1633" s="125">
        <f>SUM(I1633:J1633)</f>
      </c>
      <c r="L1633" s="175"/>
      <c r="M1633" s="87"/>
      <c r="N1633" s="87"/>
      <c r="O1633" s="87"/>
      <c r="P1633" s="87"/>
      <c r="Q1633" s="87"/>
      <c r="R1633" s="87"/>
      <c r="S1633" s="87"/>
      <c r="T1633" s="87"/>
    </row>
    <row x14ac:dyDescent="0.25" r="1634" customHeight="1" ht="17.25">
      <c r="A1634" s="178">
        <f>A1633</f>
        <v>25569.375</v>
      </c>
      <c r="B1634" s="179" t="s">
        <v>9</v>
      </c>
      <c r="C1634" s="180"/>
      <c r="D1634" s="180"/>
      <c r="E1634" s="180"/>
      <c r="F1634" s="180"/>
      <c r="G1634" s="180">
        <f>SUM(C1634:F1634)</f>
      </c>
      <c r="H1634" s="182">
        <v>6000</v>
      </c>
      <c r="I1634" s="125">
        <f>G1634*H1634</f>
      </c>
      <c r="J1634" s="125">
        <f>I1634*0.1</f>
      </c>
      <c r="K1634" s="125">
        <f>SUM(I1634:J1634)</f>
      </c>
      <c r="L1634" s="175"/>
      <c r="M1634" s="87"/>
      <c r="N1634" s="87"/>
      <c r="O1634" s="87"/>
      <c r="P1634" s="87"/>
      <c r="Q1634" s="87"/>
      <c r="R1634" s="87"/>
      <c r="S1634" s="87"/>
      <c r="T1634" s="87"/>
    </row>
    <row x14ac:dyDescent="0.25" r="1635" customHeight="1" ht="17.25">
      <c r="A1635" s="178">
        <f>A1634</f>
        <v>25569.375</v>
      </c>
      <c r="B1635" s="179" t="s">
        <v>55</v>
      </c>
      <c r="C1635" s="180"/>
      <c r="D1635" s="180"/>
      <c r="E1635" s="180"/>
      <c r="F1635" s="180"/>
      <c r="G1635" s="180">
        <f>SUM(C1635:F1635)</f>
      </c>
      <c r="H1635" s="182">
        <v>6500</v>
      </c>
      <c r="I1635" s="125">
        <f>G1635*H1635</f>
      </c>
      <c r="J1635" s="125">
        <f>I1635*0.1</f>
      </c>
      <c r="K1635" s="125">
        <f>SUM(I1635:J1635)</f>
      </c>
      <c r="L1635" s="175"/>
      <c r="M1635" s="87"/>
      <c r="N1635" s="87"/>
      <c r="O1635" s="87"/>
      <c r="P1635" s="87"/>
      <c r="Q1635" s="87"/>
      <c r="R1635" s="87"/>
      <c r="S1635" s="87"/>
      <c r="T1635" s="87"/>
    </row>
    <row x14ac:dyDescent="0.25" r="1636" customHeight="1" ht="17.25">
      <c r="A1636" s="178">
        <f>A1635</f>
        <v>25569.375</v>
      </c>
      <c r="B1636" s="179" t="s">
        <v>80</v>
      </c>
      <c r="C1636" s="180"/>
      <c r="D1636" s="180"/>
      <c r="E1636" s="180"/>
      <c r="F1636" s="180"/>
      <c r="G1636" s="180">
        <f>SUM(C1636:F1636)</f>
      </c>
      <c r="H1636" s="182">
        <v>6000</v>
      </c>
      <c r="I1636" s="125">
        <f>G1636*H1636</f>
      </c>
      <c r="J1636" s="185"/>
      <c r="K1636" s="125">
        <f>SUM(I1636:J1636)</f>
      </c>
      <c r="L1636" s="175"/>
      <c r="M1636" s="87"/>
      <c r="N1636" s="87"/>
      <c r="O1636" s="87"/>
      <c r="P1636" s="87"/>
      <c r="Q1636" s="87"/>
      <c r="R1636" s="87"/>
      <c r="S1636" s="87"/>
      <c r="T1636" s="87"/>
    </row>
    <row x14ac:dyDescent="0.25" r="1637" customHeight="1" ht="17.25">
      <c r="A1637" s="178">
        <f>A1636</f>
        <v>25569.375</v>
      </c>
      <c r="B1637" s="179" t="s">
        <v>67</v>
      </c>
      <c r="C1637" s="180"/>
      <c r="D1637" s="180"/>
      <c r="E1637" s="180"/>
      <c r="F1637" s="180"/>
      <c r="G1637" s="180">
        <f>SUM(C1637:F1637)</f>
      </c>
      <c r="H1637" s="182">
        <v>5500</v>
      </c>
      <c r="I1637" s="125">
        <f>G1637*H1637</f>
      </c>
      <c r="J1637" s="125">
        <f>I1637*0.1</f>
      </c>
      <c r="K1637" s="125">
        <f>SUM(I1637:J1637)</f>
      </c>
      <c r="L1637" s="175"/>
      <c r="M1637" s="87"/>
      <c r="N1637" s="87"/>
      <c r="O1637" s="87"/>
      <c r="P1637" s="87"/>
      <c r="Q1637" s="87"/>
      <c r="R1637" s="87"/>
      <c r="S1637" s="87"/>
      <c r="T1637" s="87"/>
    </row>
    <row x14ac:dyDescent="0.25" r="1638" customHeight="1" ht="17.25">
      <c r="A1638" s="178">
        <f>A1637</f>
        <v>25569.375</v>
      </c>
      <c r="B1638" s="186" t="s">
        <v>74</v>
      </c>
      <c r="C1638" s="180"/>
      <c r="D1638" s="180"/>
      <c r="E1638" s="180"/>
      <c r="F1638" s="180"/>
      <c r="G1638" s="180">
        <f>SUM(C1638:F1638)</f>
      </c>
      <c r="H1638" s="187">
        <v>5000</v>
      </c>
      <c r="I1638" s="125">
        <f>G1638*H1638</f>
      </c>
      <c r="J1638" s="125">
        <f>I1638*0.1</f>
      </c>
      <c r="K1638" s="125">
        <f>SUM(I1638:J1638)</f>
      </c>
      <c r="L1638" s="175"/>
      <c r="M1638" s="87"/>
      <c r="N1638" s="87"/>
      <c r="O1638" s="87"/>
      <c r="P1638" s="87"/>
      <c r="Q1638" s="87"/>
      <c r="R1638" s="87"/>
      <c r="S1638" s="87"/>
      <c r="T1638" s="87"/>
    </row>
    <row x14ac:dyDescent="0.25" r="1639" customHeight="1" ht="17.25">
      <c r="A1639" s="178">
        <f>A1638</f>
        <v>25569.375</v>
      </c>
      <c r="B1639" s="179" t="s">
        <v>11</v>
      </c>
      <c r="C1639" s="180"/>
      <c r="D1639" s="180"/>
      <c r="E1639" s="180"/>
      <c r="F1639" s="180"/>
      <c r="G1639" s="180">
        <f>SUM(C1639:F1639)</f>
      </c>
      <c r="H1639" s="182">
        <v>6000</v>
      </c>
      <c r="I1639" s="125">
        <f>G1639*H1639</f>
      </c>
      <c r="J1639" s="125">
        <f>I1639*0.1</f>
      </c>
      <c r="K1639" s="125">
        <f>SUM(I1639:J1639)</f>
      </c>
      <c r="L1639" s="175"/>
      <c r="M1639" s="87"/>
      <c r="N1639" s="87"/>
      <c r="O1639" s="87"/>
      <c r="P1639" s="87"/>
      <c r="Q1639" s="87"/>
      <c r="R1639" s="87"/>
      <c r="S1639" s="87"/>
      <c r="T1639" s="87"/>
    </row>
    <row x14ac:dyDescent="0.25" r="1640" customHeight="1" ht="17.25">
      <c r="A1640" s="178">
        <f>A1639</f>
        <v>25569.375</v>
      </c>
      <c r="B1640" s="179" t="s">
        <v>22</v>
      </c>
      <c r="C1640" s="180"/>
      <c r="D1640" s="180"/>
      <c r="E1640" s="180"/>
      <c r="F1640" s="180"/>
      <c r="G1640" s="180">
        <f>SUM(C1640:F1640)</f>
      </c>
      <c r="H1640" s="182">
        <v>4800</v>
      </c>
      <c r="I1640" s="125">
        <f>G1640*H1640</f>
      </c>
      <c r="J1640" s="125">
        <f>I1640*0.1</f>
      </c>
      <c r="K1640" s="125">
        <f>SUM(I1640:J1640)</f>
      </c>
      <c r="L1640" s="175"/>
      <c r="M1640" s="87"/>
      <c r="N1640" s="87"/>
      <c r="O1640" s="87"/>
      <c r="P1640" s="87"/>
      <c r="Q1640" s="87"/>
      <c r="R1640" s="87"/>
      <c r="S1640" s="87"/>
      <c r="T1640" s="87"/>
    </row>
    <row x14ac:dyDescent="0.25" r="1641" customHeight="1" ht="17.25">
      <c r="A1641" s="178">
        <f>A1640</f>
        <v>25569.375</v>
      </c>
      <c r="B1641" s="186" t="s">
        <v>84</v>
      </c>
      <c r="C1641" s="180"/>
      <c r="D1641" s="180"/>
      <c r="E1641" s="180"/>
      <c r="F1641" s="180"/>
      <c r="G1641" s="180">
        <f>SUM(C1641:F1641)</f>
      </c>
      <c r="H1641" s="182">
        <v>4800</v>
      </c>
      <c r="I1641" s="125">
        <f>G1641*H1641</f>
      </c>
      <c r="J1641" s="125">
        <f>I1641*0.1</f>
      </c>
      <c r="K1641" s="125">
        <f>SUM(I1641:J1641)</f>
      </c>
      <c r="L1641" s="175"/>
      <c r="M1641" s="87"/>
      <c r="N1641" s="87"/>
      <c r="O1641" s="87"/>
      <c r="P1641" s="87"/>
      <c r="Q1641" s="87"/>
      <c r="R1641" s="87"/>
      <c r="S1641" s="87"/>
      <c r="T1641" s="87"/>
    </row>
    <row x14ac:dyDescent="0.25" r="1642" customHeight="1" ht="17.25">
      <c r="A1642" s="178">
        <f>A1641</f>
        <v>25569.375</v>
      </c>
      <c r="B1642" s="179" t="s">
        <v>17</v>
      </c>
      <c r="C1642" s="180"/>
      <c r="D1642" s="180"/>
      <c r="E1642" s="180"/>
      <c r="F1642" s="180"/>
      <c r="G1642" s="180">
        <f>SUM(C1642:F1642)</f>
      </c>
      <c r="H1642" s="182">
        <v>6500</v>
      </c>
      <c r="I1642" s="125">
        <f>G1642*H1642</f>
      </c>
      <c r="J1642" s="125">
        <f>I1642*0.1</f>
      </c>
      <c r="K1642" s="125">
        <f>SUM(I1642:J1642)</f>
      </c>
      <c r="L1642" s="175"/>
      <c r="M1642" s="87"/>
      <c r="N1642" s="87"/>
      <c r="O1642" s="87"/>
      <c r="P1642" s="87"/>
      <c r="Q1642" s="87"/>
      <c r="R1642" s="87"/>
      <c r="S1642" s="87"/>
      <c r="T1642" s="87"/>
    </row>
    <row x14ac:dyDescent="0.25" r="1643" customHeight="1" ht="17.25">
      <c r="A1643" s="178">
        <f>A1642</f>
        <v>25569.375</v>
      </c>
      <c r="B1643" s="186" t="s">
        <v>148</v>
      </c>
      <c r="C1643" s="180"/>
      <c r="D1643" s="180"/>
      <c r="E1643" s="180"/>
      <c r="F1643" s="180"/>
      <c r="G1643" s="180">
        <f>SUM(C1643:F1643)</f>
      </c>
      <c r="H1643" s="182">
        <v>6000</v>
      </c>
      <c r="I1643" s="125">
        <f>G1643*H1643</f>
      </c>
      <c r="J1643" s="125">
        <f>I1643*0.1</f>
      </c>
      <c r="K1643" s="125">
        <f>SUM(I1643:J1643)</f>
      </c>
      <c r="L1643" s="175"/>
      <c r="M1643" s="87"/>
      <c r="N1643" s="87"/>
      <c r="O1643" s="87"/>
      <c r="P1643" s="87"/>
      <c r="Q1643" s="87"/>
      <c r="R1643" s="87"/>
      <c r="S1643" s="87"/>
      <c r="T1643" s="87"/>
    </row>
    <row x14ac:dyDescent="0.25" r="1644" customHeight="1" ht="17.25">
      <c r="A1644" s="178">
        <f>A1643</f>
        <v>25569.375</v>
      </c>
      <c r="B1644" s="179" t="s">
        <v>29</v>
      </c>
      <c r="C1644" s="188"/>
      <c r="D1644" s="180"/>
      <c r="E1644" s="180"/>
      <c r="F1644" s="180"/>
      <c r="G1644" s="180">
        <f>SUM(C1644:F1644)</f>
      </c>
      <c r="H1644" s="182">
        <v>5500</v>
      </c>
      <c r="I1644" s="125">
        <f>G1644*H1644</f>
      </c>
      <c r="J1644" s="125">
        <f>I1644*0.1</f>
      </c>
      <c r="K1644" s="125">
        <f>SUM(I1644:J1644)</f>
      </c>
      <c r="L1644" s="175"/>
      <c r="M1644" s="87"/>
      <c r="N1644" s="87"/>
      <c r="O1644" s="87"/>
      <c r="P1644" s="87"/>
      <c r="Q1644" s="87"/>
      <c r="R1644" s="87"/>
      <c r="S1644" s="87"/>
      <c r="T1644" s="87"/>
    </row>
    <row x14ac:dyDescent="0.25" r="1645" customHeight="1" ht="17.25">
      <c r="A1645" s="178">
        <f>A1644</f>
        <v>25569.375</v>
      </c>
      <c r="B1645" s="179" t="s">
        <v>15</v>
      </c>
      <c r="C1645" s="180"/>
      <c r="D1645" s="180"/>
      <c r="E1645" s="180"/>
      <c r="F1645" s="180"/>
      <c r="G1645" s="180">
        <f>SUM(C1645:F1645)</f>
      </c>
      <c r="H1645" s="182">
        <v>4800</v>
      </c>
      <c r="I1645" s="125">
        <f>G1645*H1645</f>
      </c>
      <c r="J1645" s="125">
        <f>I1645*0.1</f>
      </c>
      <c r="K1645" s="125">
        <f>SUM(I1645:J1645)</f>
      </c>
      <c r="L1645" s="175"/>
      <c r="M1645" s="87"/>
      <c r="N1645" s="87"/>
      <c r="O1645" s="87"/>
      <c r="P1645" s="87"/>
      <c r="Q1645" s="87"/>
      <c r="R1645" s="87"/>
      <c r="S1645" s="87"/>
      <c r="T1645" s="87"/>
    </row>
    <row x14ac:dyDescent="0.25" r="1646" customHeight="1" ht="17.25">
      <c r="A1646" s="178">
        <f>A1645</f>
        <v>25569.375</v>
      </c>
      <c r="B1646" s="179" t="s">
        <v>21</v>
      </c>
      <c r="C1646" s="188"/>
      <c r="D1646" s="180"/>
      <c r="E1646" s="180"/>
      <c r="F1646" s="180"/>
      <c r="G1646" s="180">
        <f>SUM(C1646:F1646)</f>
      </c>
      <c r="H1646" s="182">
        <v>5500</v>
      </c>
      <c r="I1646" s="125">
        <f>G1646*H1646</f>
      </c>
      <c r="J1646" s="125">
        <f>I1646*0.1</f>
      </c>
      <c r="K1646" s="125">
        <f>SUM(I1646:J1646)</f>
      </c>
      <c r="L1646" s="175"/>
      <c r="M1646" s="87"/>
      <c r="N1646" s="87"/>
      <c r="O1646" s="87"/>
      <c r="P1646" s="87"/>
      <c r="Q1646" s="87"/>
      <c r="R1646" s="87"/>
      <c r="S1646" s="87"/>
      <c r="T1646" s="87"/>
    </row>
    <row x14ac:dyDescent="0.25" r="1647" customHeight="1" ht="17.25">
      <c r="A1647" s="178">
        <f>A1646</f>
        <v>25569.375</v>
      </c>
      <c r="B1647" s="179" t="s">
        <v>52</v>
      </c>
      <c r="C1647" s="180"/>
      <c r="D1647" s="180"/>
      <c r="E1647" s="180"/>
      <c r="F1647" s="180"/>
      <c r="G1647" s="180">
        <f>SUM(C1647:F1647)</f>
      </c>
      <c r="H1647" s="182">
        <v>5500</v>
      </c>
      <c r="I1647" s="125">
        <f>G1647*H1647</f>
      </c>
      <c r="J1647" s="125">
        <f>I1647*0.1</f>
      </c>
      <c r="K1647" s="125">
        <f>SUM(I1647:J1647)</f>
      </c>
      <c r="L1647" s="175"/>
      <c r="M1647" s="87"/>
      <c r="N1647" s="87"/>
      <c r="O1647" s="87"/>
      <c r="P1647" s="87"/>
      <c r="Q1647" s="87"/>
      <c r="R1647" s="87"/>
      <c r="S1647" s="87"/>
      <c r="T1647" s="87"/>
    </row>
    <row x14ac:dyDescent="0.25" r="1648" customHeight="1" ht="17.25">
      <c r="A1648" s="178">
        <f>A1647</f>
        <v>25569.375</v>
      </c>
      <c r="B1648" s="186" t="s">
        <v>61</v>
      </c>
      <c r="C1648" s="180"/>
      <c r="D1648" s="180"/>
      <c r="E1648" s="180"/>
      <c r="F1648" s="180"/>
      <c r="G1648" s="180">
        <f>SUM(C1648:F1648)</f>
      </c>
      <c r="H1648" s="182">
        <v>5500</v>
      </c>
      <c r="I1648" s="125">
        <f>G1648*H1648</f>
      </c>
      <c r="J1648" s="125">
        <f>I1648*0.1</f>
      </c>
      <c r="K1648" s="125">
        <f>SUM(I1648:J1648)</f>
      </c>
      <c r="L1648" s="175"/>
      <c r="M1648" s="87"/>
      <c r="N1648" s="87"/>
      <c r="O1648" s="87"/>
      <c r="P1648" s="87"/>
      <c r="Q1648" s="87"/>
      <c r="R1648" s="87"/>
      <c r="S1648" s="87"/>
      <c r="T1648" s="87"/>
    </row>
    <row x14ac:dyDescent="0.25" r="1649" customHeight="1" ht="17.25">
      <c r="A1649" s="178">
        <f>A1648</f>
        <v>25569.375</v>
      </c>
      <c r="B1649" s="179" t="s">
        <v>33</v>
      </c>
      <c r="C1649" s="180"/>
      <c r="D1649" s="180"/>
      <c r="E1649" s="180"/>
      <c r="F1649" s="180"/>
      <c r="G1649" s="180">
        <f>SUM(C1649:F1649)</f>
      </c>
      <c r="H1649" s="182">
        <v>5500</v>
      </c>
      <c r="I1649" s="125">
        <f>G1649*H1649</f>
      </c>
      <c r="J1649" s="125">
        <f>I1649*0.1</f>
      </c>
      <c r="K1649" s="125">
        <f>SUM(I1649:J1649)</f>
      </c>
      <c r="L1649" s="175"/>
      <c r="M1649" s="87"/>
      <c r="N1649" s="87"/>
      <c r="O1649" s="87"/>
      <c r="P1649" s="87"/>
      <c r="Q1649" s="87"/>
      <c r="R1649" s="87"/>
      <c r="S1649" s="87"/>
      <c r="T1649" s="87"/>
    </row>
    <row x14ac:dyDescent="0.25" r="1650" customHeight="1" ht="17.25">
      <c r="A1650" s="178">
        <f>A1649</f>
        <v>25569.375</v>
      </c>
      <c r="B1650" s="186" t="s">
        <v>37</v>
      </c>
      <c r="C1650" s="180"/>
      <c r="D1650" s="180"/>
      <c r="E1650" s="180"/>
      <c r="F1650" s="180"/>
      <c r="G1650" s="180">
        <f>SUM(C1650:F1650)</f>
      </c>
      <c r="H1650" s="182">
        <v>6500</v>
      </c>
      <c r="I1650" s="125">
        <f>G1650*H1650</f>
      </c>
      <c r="J1650" s="125">
        <f>I1650*0.1</f>
      </c>
      <c r="K1650" s="125">
        <f>SUM(I1650:J1650)</f>
      </c>
      <c r="L1650" s="175"/>
      <c r="M1650" s="87"/>
      <c r="N1650" s="87"/>
      <c r="O1650" s="87"/>
      <c r="P1650" s="87"/>
      <c r="Q1650" s="87"/>
      <c r="R1650" s="87"/>
      <c r="S1650" s="87"/>
      <c r="T1650" s="87"/>
    </row>
    <row x14ac:dyDescent="0.25" r="1651" customHeight="1" ht="17.25">
      <c r="A1651" s="178">
        <f>A1650</f>
        <v>25569.375</v>
      </c>
      <c r="B1651" s="186" t="s">
        <v>64</v>
      </c>
      <c r="C1651" s="180"/>
      <c r="D1651" s="180"/>
      <c r="E1651" s="180"/>
      <c r="F1651" s="180"/>
      <c r="G1651" s="180">
        <f>SUM(C1651:F1651)</f>
      </c>
      <c r="H1651" s="182">
        <v>5500</v>
      </c>
      <c r="I1651" s="125">
        <f>G1651*H1651</f>
      </c>
      <c r="J1651" s="125">
        <f>I1651*0.1</f>
      </c>
      <c r="K1651" s="125">
        <f>SUM(I1651:J1651)</f>
      </c>
      <c r="L1651" s="175"/>
      <c r="M1651" s="87"/>
      <c r="N1651" s="87"/>
      <c r="O1651" s="87"/>
      <c r="P1651" s="87"/>
      <c r="Q1651" s="87"/>
      <c r="R1651" s="87"/>
      <c r="S1651" s="87"/>
      <c r="T1651" s="87"/>
    </row>
    <row x14ac:dyDescent="0.25" r="1652" customHeight="1" ht="17.25">
      <c r="A1652" s="178">
        <f>A1651</f>
        <v>25569.375</v>
      </c>
      <c r="B1652" s="179" t="s">
        <v>25</v>
      </c>
      <c r="C1652" s="180"/>
      <c r="D1652" s="180"/>
      <c r="E1652" s="180"/>
      <c r="F1652" s="180"/>
      <c r="G1652" s="180">
        <f>SUM(C1652:F1652)</f>
      </c>
      <c r="H1652" s="182">
        <v>6000</v>
      </c>
      <c r="I1652" s="125">
        <f>G1652*H1652</f>
      </c>
      <c r="J1652" s="125">
        <f>I1652*0.1</f>
      </c>
      <c r="K1652" s="125">
        <f>SUM(I1652:J1652)</f>
      </c>
      <c r="L1652" s="175"/>
      <c r="M1652" s="87"/>
      <c r="N1652" s="87"/>
      <c r="O1652" s="87"/>
      <c r="P1652" s="87"/>
      <c r="Q1652" s="87"/>
      <c r="R1652" s="87"/>
      <c r="S1652" s="87"/>
      <c r="T1652" s="87"/>
    </row>
    <row x14ac:dyDescent="0.25" r="1653" customHeight="1" ht="17.25">
      <c r="A1653" s="178">
        <f>A1652</f>
        <v>25569.375</v>
      </c>
      <c r="B1653" s="186" t="s">
        <v>76</v>
      </c>
      <c r="C1653" s="188"/>
      <c r="D1653" s="180"/>
      <c r="E1653" s="180"/>
      <c r="F1653" s="180"/>
      <c r="G1653" s="180">
        <f>SUM(C1653:F1653)</f>
      </c>
      <c r="H1653" s="125">
        <v>6000</v>
      </c>
      <c r="I1653" s="125">
        <f>G1653*H1653</f>
      </c>
      <c r="J1653" s="125">
        <f>I1653*0.1</f>
      </c>
      <c r="K1653" s="125">
        <f>SUM(I1653:J1653)</f>
      </c>
      <c r="L1653" s="175"/>
      <c r="M1653" s="87"/>
      <c r="N1653" s="87"/>
      <c r="O1653" s="87"/>
      <c r="P1653" s="87"/>
      <c r="Q1653" s="87"/>
      <c r="R1653" s="87"/>
      <c r="S1653" s="87"/>
      <c r="T1653" s="87"/>
    </row>
    <row x14ac:dyDescent="0.25" r="1654" customHeight="1" ht="17.25">
      <c r="A1654" s="178">
        <f>A1653</f>
        <v>25569.375</v>
      </c>
      <c r="B1654" s="186" t="s">
        <v>149</v>
      </c>
      <c r="C1654" s="180"/>
      <c r="D1654" s="180"/>
      <c r="E1654" s="180"/>
      <c r="F1654" s="180"/>
      <c r="G1654" s="180">
        <f>SUM(C1654:F1654)</f>
      </c>
      <c r="H1654" s="125">
        <v>6000</v>
      </c>
      <c r="I1654" s="125">
        <f>G1654*H1654</f>
      </c>
      <c r="J1654" s="125">
        <f>I1654*0.1</f>
      </c>
      <c r="K1654" s="125">
        <f>SUM(I1654:J1654)</f>
      </c>
      <c r="L1654" s="175"/>
      <c r="M1654" s="87"/>
      <c r="N1654" s="87"/>
      <c r="O1654" s="87"/>
      <c r="P1654" s="87"/>
      <c r="Q1654" s="87"/>
      <c r="R1654" s="87"/>
      <c r="S1654" s="87"/>
      <c r="T1654" s="87"/>
    </row>
    <row x14ac:dyDescent="0.25" r="1655" customHeight="1" ht="17.25">
      <c r="A1655" s="178">
        <f>A1654</f>
        <v>25569.375</v>
      </c>
      <c r="B1655" s="186" t="s">
        <v>43</v>
      </c>
      <c r="C1655" s="180"/>
      <c r="D1655" s="180"/>
      <c r="E1655" s="180"/>
      <c r="F1655" s="180"/>
      <c r="G1655" s="180">
        <f>SUM(C1655:F1655)</f>
      </c>
      <c r="H1655" s="125">
        <v>6000</v>
      </c>
      <c r="I1655" s="125">
        <f>G1655*H1655</f>
      </c>
      <c r="J1655" s="125">
        <f>I1655*0.1</f>
      </c>
      <c r="K1655" s="125">
        <f>SUM(I1655:J1655)</f>
      </c>
      <c r="L1655" s="175"/>
      <c r="M1655" s="87"/>
      <c r="N1655" s="87"/>
      <c r="O1655" s="87"/>
      <c r="P1655" s="87"/>
      <c r="Q1655" s="87"/>
      <c r="R1655" s="87"/>
      <c r="S1655" s="87"/>
      <c r="T1655" s="87"/>
    </row>
    <row x14ac:dyDescent="0.25" r="1656" customHeight="1" ht="17.25">
      <c r="A1656" s="178">
        <f>A1655</f>
        <v>25569.375</v>
      </c>
      <c r="B1656" s="186" t="s">
        <v>18</v>
      </c>
      <c r="C1656" s="180"/>
      <c r="D1656" s="180"/>
      <c r="E1656" s="180"/>
      <c r="F1656" s="180"/>
      <c r="G1656" s="180">
        <f>SUM(C1656:F1656)</f>
      </c>
      <c r="H1656" s="125">
        <v>6000</v>
      </c>
      <c r="I1656" s="125">
        <f>G1656*H1656</f>
      </c>
      <c r="J1656" s="125">
        <f>I1656*0.1</f>
      </c>
      <c r="K1656" s="125">
        <f>SUM(I1656:J1656)</f>
      </c>
      <c r="L1656" s="175"/>
      <c r="M1656" s="87"/>
      <c r="N1656" s="87"/>
      <c r="O1656" s="87"/>
      <c r="P1656" s="87"/>
      <c r="Q1656" s="87"/>
      <c r="R1656" s="87"/>
      <c r="S1656" s="87"/>
      <c r="T1656" s="87"/>
    </row>
    <row x14ac:dyDescent="0.25" r="1657" customHeight="1" ht="17.25">
      <c r="A1657" s="178">
        <f>A1656</f>
        <v>25569.375</v>
      </c>
      <c r="B1657" s="186" t="s">
        <v>82</v>
      </c>
      <c r="C1657" s="188"/>
      <c r="D1657" s="180"/>
      <c r="E1657" s="180"/>
      <c r="F1657" s="180"/>
      <c r="G1657" s="180">
        <f>SUM(C1657:F1657)</f>
      </c>
      <c r="H1657" s="125">
        <v>5000</v>
      </c>
      <c r="I1657" s="125">
        <f>G1657*H1657</f>
      </c>
      <c r="J1657" s="125">
        <f>I1657*0.1</f>
      </c>
      <c r="K1657" s="125">
        <f>SUM(I1657:J1657)</f>
      </c>
      <c r="L1657" s="175"/>
      <c r="M1657" s="87"/>
      <c r="N1657" s="87"/>
      <c r="O1657" s="87"/>
      <c r="P1657" s="87"/>
      <c r="Q1657" s="87"/>
      <c r="R1657" s="87"/>
      <c r="S1657" s="87"/>
      <c r="T1657" s="87"/>
    </row>
    <row x14ac:dyDescent="0.25" r="1658" customHeight="1" ht="17.25">
      <c r="A1658" s="178">
        <f>A1657</f>
        <v>25569.375</v>
      </c>
      <c r="B1658" s="186" t="s">
        <v>151</v>
      </c>
      <c r="C1658" s="180"/>
      <c r="D1658" s="180"/>
      <c r="E1658" s="180"/>
      <c r="F1658" s="180"/>
      <c r="G1658" s="180">
        <f>SUM(C1658:F1658)</f>
      </c>
      <c r="H1658" s="125">
        <v>5000</v>
      </c>
      <c r="I1658" s="125">
        <f>G1658*H1658</f>
      </c>
      <c r="J1658" s="125">
        <f>I1658*0.1</f>
      </c>
      <c r="K1658" s="125">
        <f>SUM(I1658:J1658)</f>
      </c>
      <c r="L1658" s="175"/>
      <c r="M1658" s="87"/>
      <c r="N1658" s="87"/>
      <c r="O1658" s="87"/>
      <c r="P1658" s="87"/>
      <c r="Q1658" s="87"/>
      <c r="R1658" s="87"/>
      <c r="S1658" s="87"/>
      <c r="T1658" s="87"/>
    </row>
    <row x14ac:dyDescent="0.25" r="1659" customHeight="1" ht="17.25">
      <c r="A1659" s="178">
        <f>A1658</f>
        <v>25569.375</v>
      </c>
      <c r="B1659" s="186" t="s">
        <v>23</v>
      </c>
      <c r="C1659" s="180"/>
      <c r="D1659" s="180"/>
      <c r="E1659" s="180"/>
      <c r="F1659" s="180"/>
      <c r="G1659" s="180">
        <f>SUM(C1659:F1659)</f>
      </c>
      <c r="H1659" s="125">
        <v>6000</v>
      </c>
      <c r="I1659" s="125">
        <f>G1659*H1659</f>
      </c>
      <c r="J1659" s="125">
        <f>I1659*0.1</f>
      </c>
      <c r="K1659" s="125">
        <f>SUM(I1659:J1659)</f>
      </c>
      <c r="L1659" s="175"/>
      <c r="M1659" s="87"/>
      <c r="N1659" s="87"/>
      <c r="O1659" s="87"/>
      <c r="P1659" s="87"/>
      <c r="Q1659" s="87"/>
      <c r="R1659" s="87"/>
      <c r="S1659" s="87"/>
      <c r="T1659" s="87"/>
    </row>
    <row x14ac:dyDescent="0.25" r="1660" customHeight="1" ht="17.25">
      <c r="A1660" s="178">
        <f>A1659</f>
        <v>25569.375</v>
      </c>
      <c r="B1660" s="186" t="s">
        <v>40</v>
      </c>
      <c r="C1660" s="180"/>
      <c r="D1660" s="180"/>
      <c r="E1660" s="180"/>
      <c r="F1660" s="180"/>
      <c r="G1660" s="180">
        <f>SUM(C1660:F1660)</f>
      </c>
      <c r="H1660" s="125">
        <v>6500</v>
      </c>
      <c r="I1660" s="125">
        <f>G1660*H1660</f>
      </c>
      <c r="J1660" s="125">
        <f>I1660*0.1</f>
      </c>
      <c r="K1660" s="125">
        <f>SUM(I1660:J1660)</f>
      </c>
      <c r="L1660" s="175"/>
      <c r="M1660" s="87"/>
      <c r="N1660" s="87"/>
      <c r="O1660" s="87"/>
      <c r="P1660" s="87"/>
      <c r="Q1660" s="87"/>
      <c r="R1660" s="87"/>
      <c r="S1660" s="87"/>
      <c r="T1660" s="87"/>
    </row>
    <row x14ac:dyDescent="0.25" r="1661" customHeight="1" ht="17.25">
      <c r="A1661" s="178">
        <f>A1660</f>
        <v>25569.375</v>
      </c>
      <c r="B1661" s="186" t="s">
        <v>86</v>
      </c>
      <c r="C1661" s="180"/>
      <c r="D1661" s="180"/>
      <c r="E1661" s="180"/>
      <c r="F1661" s="180"/>
      <c r="G1661" s="180">
        <f>SUM(C1661:F1661)</f>
      </c>
      <c r="H1661" s="125">
        <v>6000</v>
      </c>
      <c r="I1661" s="125">
        <f>G1661*H1661</f>
      </c>
      <c r="J1661" s="125">
        <f>I1661*0.1</f>
      </c>
      <c r="K1661" s="125">
        <f>SUM(I1661:J1661)</f>
      </c>
      <c r="L1661" s="175"/>
      <c r="M1661" s="87"/>
      <c r="N1661" s="87"/>
      <c r="O1661" s="87"/>
      <c r="P1661" s="87"/>
      <c r="Q1661" s="87"/>
      <c r="R1661" s="87"/>
      <c r="S1661" s="87"/>
      <c r="T1661" s="87"/>
    </row>
    <row x14ac:dyDescent="0.25" r="1662" customHeight="1" ht="17.25">
      <c r="A1662" s="178">
        <f>A1661</f>
        <v>25569.375</v>
      </c>
      <c r="B1662" s="186" t="s">
        <v>152</v>
      </c>
      <c r="C1662" s="180"/>
      <c r="D1662" s="180"/>
      <c r="E1662" s="180"/>
      <c r="F1662" s="180"/>
      <c r="G1662" s="180">
        <f>SUM(C1662:F1662)</f>
      </c>
      <c r="H1662" s="125">
        <v>6000</v>
      </c>
      <c r="I1662" s="125">
        <f>G1662*H1662</f>
      </c>
      <c r="J1662" s="125">
        <f>I1662*0.1</f>
      </c>
      <c r="K1662" s="125">
        <f>SUM(I1662:J1662)</f>
      </c>
      <c r="L1662" s="175"/>
      <c r="M1662" s="87"/>
      <c r="N1662" s="87"/>
      <c r="O1662" s="87"/>
      <c r="P1662" s="87"/>
      <c r="Q1662" s="87"/>
      <c r="R1662" s="87"/>
      <c r="S1662" s="87"/>
      <c r="T1662" s="87"/>
    </row>
    <row x14ac:dyDescent="0.25" r="1663" customHeight="1" ht="17.25">
      <c r="A1663" s="178">
        <f>A1662</f>
        <v>25569.375</v>
      </c>
      <c r="B1663" s="186" t="s">
        <v>153</v>
      </c>
      <c r="C1663" s="180"/>
      <c r="D1663" s="180"/>
      <c r="E1663" s="180"/>
      <c r="F1663" s="180"/>
      <c r="G1663" s="180">
        <f>SUM(C1663:F1663)</f>
      </c>
      <c r="H1663" s="125">
        <v>6000</v>
      </c>
      <c r="I1663" s="125">
        <f>G1663*H1663</f>
      </c>
      <c r="J1663" s="125">
        <f>I1663*0.1</f>
      </c>
      <c r="K1663" s="125">
        <f>SUM(I1663:J1663)</f>
      </c>
      <c r="L1663" s="175"/>
      <c r="M1663" s="87"/>
      <c r="N1663" s="87"/>
      <c r="O1663" s="87"/>
      <c r="P1663" s="87"/>
      <c r="Q1663" s="87"/>
      <c r="R1663" s="87"/>
      <c r="S1663" s="87"/>
      <c r="T1663" s="87"/>
    </row>
    <row x14ac:dyDescent="0.25" r="1664" customHeight="1" ht="17.25">
      <c r="A1664" s="178">
        <f>A1663</f>
        <v>25569.375</v>
      </c>
      <c r="B1664" s="186" t="s">
        <v>46</v>
      </c>
      <c r="C1664" s="180"/>
      <c r="D1664" s="180"/>
      <c r="E1664" s="180"/>
      <c r="F1664" s="180"/>
      <c r="G1664" s="180">
        <f>SUM(C1664:F1664)</f>
      </c>
      <c r="H1664" s="125">
        <v>5500</v>
      </c>
      <c r="I1664" s="125">
        <f>G1664*H1664</f>
      </c>
      <c r="J1664" s="125">
        <f>I1664*0.1</f>
      </c>
      <c r="K1664" s="125">
        <f>SUM(I1664:J1664)</f>
      </c>
      <c r="L1664" s="175"/>
      <c r="M1664" s="87"/>
      <c r="N1664" s="87"/>
      <c r="O1664" s="87"/>
      <c r="P1664" s="87"/>
      <c r="Q1664" s="87"/>
      <c r="R1664" s="87"/>
      <c r="S1664" s="87"/>
      <c r="T1664" s="87"/>
    </row>
    <row x14ac:dyDescent="0.25" r="1665" customHeight="1" ht="17.25">
      <c r="A1665" s="178">
        <f>A1664</f>
        <v>25569.375</v>
      </c>
      <c r="B1665" s="186" t="s">
        <v>154</v>
      </c>
      <c r="C1665" s="180"/>
      <c r="D1665" s="180"/>
      <c r="E1665" s="180"/>
      <c r="F1665" s="180"/>
      <c r="G1665" s="180">
        <f>SUM(C1665:F1665)</f>
      </c>
      <c r="H1665" s="125">
        <v>6500</v>
      </c>
      <c r="I1665" s="125">
        <f>G1665*H1665</f>
      </c>
      <c r="J1665" s="125">
        <f>I1665*0.1</f>
      </c>
      <c r="K1665" s="125">
        <f>SUM(I1665:J1665)</f>
      </c>
      <c r="L1665" s="175"/>
      <c r="M1665" s="87"/>
      <c r="N1665" s="87"/>
      <c r="O1665" s="87"/>
      <c r="P1665" s="87"/>
      <c r="Q1665" s="87"/>
      <c r="R1665" s="87"/>
      <c r="S1665" s="87"/>
      <c r="T1665" s="87"/>
    </row>
    <row x14ac:dyDescent="0.25" r="1666" customHeight="1" ht="17.25">
      <c r="A1666" s="178">
        <f>A1665</f>
        <v>25569.375</v>
      </c>
      <c r="B1666" s="186"/>
      <c r="C1666" s="180"/>
      <c r="D1666" s="180"/>
      <c r="E1666" s="180"/>
      <c r="F1666" s="180"/>
      <c r="G1666" s="180">
        <f>SUM(C1666:F1666)</f>
      </c>
      <c r="H1666" s="125"/>
      <c r="I1666" s="125">
        <f>G1666*H1666</f>
      </c>
      <c r="J1666" s="125">
        <f>I1666*0.1</f>
      </c>
      <c r="K1666" s="125">
        <f>SUM(I1666:J1666)</f>
      </c>
      <c r="L1666" s="175"/>
      <c r="M1666" s="87"/>
      <c r="N1666" s="87"/>
      <c r="O1666" s="87"/>
      <c r="P1666" s="87"/>
      <c r="Q1666" s="87"/>
      <c r="R1666" s="87"/>
      <c r="S1666" s="87"/>
      <c r="T1666" s="87"/>
    </row>
    <row x14ac:dyDescent="0.25" r="1667" customHeight="1" ht="17.25">
      <c r="A1667" s="178">
        <f>A1666</f>
        <v>25569.375</v>
      </c>
      <c r="B1667" s="179"/>
      <c r="C1667" s="180"/>
      <c r="D1667" s="180"/>
      <c r="E1667" s="180"/>
      <c r="F1667" s="180"/>
      <c r="G1667" s="180">
        <f>SUM(C1667:F1667)</f>
      </c>
      <c r="H1667" s="125"/>
      <c r="I1667" s="125">
        <f>G1667*H1667</f>
      </c>
      <c r="J1667" s="125">
        <f>I1667*0.1</f>
      </c>
      <c r="K1667" s="125">
        <f>SUM(I1667:J1667)</f>
      </c>
      <c r="L1667" s="175"/>
      <c r="M1667" s="87"/>
      <c r="N1667" s="87"/>
      <c r="O1667" s="87"/>
      <c r="P1667" s="87"/>
      <c r="Q1667" s="87"/>
      <c r="R1667" s="87"/>
      <c r="S1667" s="87"/>
      <c r="T1667" s="87"/>
    </row>
    <row x14ac:dyDescent="0.25" r="1668" customHeight="1" ht="17.25">
      <c r="A1668" s="189">
        <f>A1667</f>
        <v>25569.375</v>
      </c>
      <c r="B1668" s="190" t="s">
        <v>155</v>
      </c>
      <c r="C1668" s="191">
        <f>SUM(C1625:C1667)</f>
      </c>
      <c r="D1668" s="191">
        <f>SUM(D1625:D1667)</f>
      </c>
      <c r="E1668" s="191">
        <f>SUM(E1625:E1667)</f>
      </c>
      <c r="F1668" s="191">
        <f>SUM(F1625:F1667)</f>
      </c>
      <c r="G1668" s="191">
        <f>SUM(G1625:G1667)</f>
      </c>
      <c r="H1668" s="191"/>
      <c r="I1668" s="191">
        <f>SUM(I1625:I1667)</f>
      </c>
      <c r="J1668" s="191">
        <f>I1668*0.1</f>
      </c>
      <c r="K1668" s="191">
        <f>SUM(K1625:K1667)</f>
      </c>
      <c r="L1668" s="175"/>
      <c r="M1668" s="87"/>
      <c r="N1668" s="87"/>
      <c r="O1668" s="87"/>
      <c r="P1668" s="87"/>
      <c r="Q1668" s="87"/>
      <c r="R1668" s="87"/>
      <c r="S1668" s="87"/>
      <c r="T1668" s="87"/>
    </row>
    <row x14ac:dyDescent="0.25" r="1669" customHeight="1" ht="17.25">
      <c r="A1669" s="178">
        <f>A1668</f>
        <v>25569.375</v>
      </c>
      <c r="B1669" s="186" t="s">
        <v>113</v>
      </c>
      <c r="C1669" s="180"/>
      <c r="D1669" s="180"/>
      <c r="E1669" s="180"/>
      <c r="F1669" s="180"/>
      <c r="G1669" s="180">
        <f>SUM(C1669:F1669)</f>
      </c>
      <c r="H1669" s="125">
        <v>6500</v>
      </c>
      <c r="I1669" s="125">
        <f>G1669*H1669</f>
      </c>
      <c r="J1669" s="185"/>
      <c r="K1669" s="125">
        <f>SUM(I1669:J1669)</f>
      </c>
      <c r="L1669" s="175"/>
      <c r="M1669" s="87"/>
      <c r="N1669" s="87"/>
      <c r="O1669" s="87"/>
      <c r="P1669" s="87"/>
      <c r="Q1669" s="87"/>
      <c r="R1669" s="87"/>
      <c r="S1669" s="87"/>
      <c r="T1669" s="87"/>
    </row>
    <row x14ac:dyDescent="0.25" r="1670" customHeight="1" ht="17.25">
      <c r="A1670" s="178">
        <f>A1669</f>
        <v>25569.375</v>
      </c>
      <c r="B1670" s="186" t="s">
        <v>156</v>
      </c>
      <c r="C1670" s="180"/>
      <c r="D1670" s="180"/>
      <c r="E1670" s="180"/>
      <c r="F1670" s="180"/>
      <c r="G1670" s="180">
        <f>SUM(C1670:F1670)</f>
      </c>
      <c r="H1670" s="125">
        <v>6500</v>
      </c>
      <c r="I1670" s="125">
        <f>G1670*H1670</f>
      </c>
      <c r="J1670" s="185"/>
      <c r="K1670" s="125">
        <f>SUM(I1670:J1670)</f>
      </c>
      <c r="L1670" s="175"/>
      <c r="M1670" s="87"/>
      <c r="N1670" s="87"/>
      <c r="O1670" s="87"/>
      <c r="P1670" s="87"/>
      <c r="Q1670" s="87"/>
      <c r="R1670" s="87"/>
      <c r="S1670" s="87"/>
      <c r="T1670" s="87"/>
    </row>
    <row x14ac:dyDescent="0.25" r="1671" customHeight="1" ht="17.25">
      <c r="A1671" s="178">
        <f>A1670</f>
        <v>25569.375</v>
      </c>
      <c r="B1671" s="186" t="s">
        <v>112</v>
      </c>
      <c r="C1671" s="180"/>
      <c r="D1671" s="180"/>
      <c r="E1671" s="180"/>
      <c r="F1671" s="180"/>
      <c r="G1671" s="180">
        <f>SUM(C1671:F1671)</f>
      </c>
      <c r="H1671" s="125">
        <v>6900</v>
      </c>
      <c r="I1671" s="125">
        <f>G1671*H1671</f>
      </c>
      <c r="J1671" s="185"/>
      <c r="K1671" s="125">
        <f>SUM(I1671:J1671)</f>
      </c>
      <c r="L1671" s="175"/>
      <c r="M1671" s="87"/>
      <c r="N1671" s="87"/>
      <c r="O1671" s="87"/>
      <c r="P1671" s="87"/>
      <c r="Q1671" s="87"/>
      <c r="R1671" s="87"/>
      <c r="S1671" s="87"/>
      <c r="T1671" s="87"/>
    </row>
    <row x14ac:dyDescent="0.25" r="1672" customHeight="1" ht="17.25">
      <c r="A1672" s="178">
        <f>A1671</f>
        <v>25569.375</v>
      </c>
      <c r="B1672" s="179"/>
      <c r="C1672" s="180"/>
      <c r="D1672" s="180"/>
      <c r="E1672" s="180"/>
      <c r="F1672" s="180"/>
      <c r="G1672" s="180">
        <f>SUM(C1672:F1672)</f>
      </c>
      <c r="H1672" s="125"/>
      <c r="I1672" s="125">
        <f>G1672*H1672</f>
      </c>
      <c r="J1672" s="185"/>
      <c r="K1672" s="125">
        <f>SUM(I1672:J1672)</f>
      </c>
      <c r="L1672" s="175"/>
      <c r="M1672" s="87"/>
      <c r="N1672" s="87"/>
      <c r="O1672" s="87"/>
      <c r="P1672" s="87"/>
      <c r="Q1672" s="87"/>
      <c r="R1672" s="87"/>
      <c r="S1672" s="87"/>
      <c r="T1672" s="87"/>
    </row>
    <row x14ac:dyDescent="0.25" r="1673" customHeight="1" ht="17.25">
      <c r="A1673" s="178">
        <f>A1672</f>
        <v>25569.375</v>
      </c>
      <c r="B1673" s="179"/>
      <c r="C1673" s="180"/>
      <c r="D1673" s="180"/>
      <c r="E1673" s="180"/>
      <c r="F1673" s="180"/>
      <c r="G1673" s="180">
        <f>SUM(C1673:F1673)</f>
      </c>
      <c r="H1673" s="125"/>
      <c r="I1673" s="125">
        <f>G1673*H1673</f>
      </c>
      <c r="J1673" s="185"/>
      <c r="K1673" s="125">
        <f>SUM(I1673:J1673)</f>
      </c>
      <c r="L1673" s="175"/>
      <c r="M1673" s="87"/>
      <c r="N1673" s="87"/>
      <c r="O1673" s="87"/>
      <c r="P1673" s="87"/>
      <c r="Q1673" s="87"/>
      <c r="R1673" s="87"/>
      <c r="S1673" s="87"/>
      <c r="T1673" s="87"/>
    </row>
    <row x14ac:dyDescent="0.25" r="1674" customHeight="1" ht="17.25">
      <c r="A1674" s="178">
        <f>A1673</f>
        <v>25569.375</v>
      </c>
      <c r="B1674" s="179"/>
      <c r="C1674" s="180"/>
      <c r="D1674" s="180"/>
      <c r="E1674" s="180"/>
      <c r="F1674" s="180"/>
      <c r="G1674" s="180">
        <f>SUM(C1674:F1674)</f>
      </c>
      <c r="H1674" s="125"/>
      <c r="I1674" s="125">
        <f>G1674*H1674</f>
      </c>
      <c r="J1674" s="185"/>
      <c r="K1674" s="125">
        <f>SUM(I1674:J1674)</f>
      </c>
      <c r="L1674" s="175"/>
      <c r="M1674" s="87"/>
      <c r="N1674" s="87"/>
      <c r="O1674" s="87"/>
      <c r="P1674" s="87"/>
      <c r="Q1674" s="87"/>
      <c r="R1674" s="87"/>
      <c r="S1674" s="87"/>
      <c r="T1674" s="87"/>
    </row>
    <row x14ac:dyDescent="0.25" r="1675" customHeight="1" ht="17.25">
      <c r="A1675" s="178">
        <f>A1674</f>
        <v>25569.375</v>
      </c>
      <c r="B1675" s="179"/>
      <c r="C1675" s="180"/>
      <c r="D1675" s="180"/>
      <c r="E1675" s="180"/>
      <c r="F1675" s="180"/>
      <c r="G1675" s="180">
        <f>SUM(C1675:F1675)</f>
      </c>
      <c r="H1675" s="125"/>
      <c r="I1675" s="125">
        <f>G1675*H1675</f>
      </c>
      <c r="J1675" s="185"/>
      <c r="K1675" s="125">
        <f>SUM(I1675:J1675)</f>
      </c>
      <c r="L1675" s="175"/>
      <c r="M1675" s="87"/>
      <c r="N1675" s="87"/>
      <c r="O1675" s="87"/>
      <c r="P1675" s="87"/>
      <c r="Q1675" s="87"/>
      <c r="R1675" s="87"/>
      <c r="S1675" s="87"/>
      <c r="T1675" s="87"/>
    </row>
    <row x14ac:dyDescent="0.25" r="1676" customHeight="1" ht="17.25">
      <c r="A1676" s="178">
        <f>A1675</f>
        <v>25569.375</v>
      </c>
      <c r="B1676" s="179"/>
      <c r="C1676" s="180"/>
      <c r="D1676" s="180"/>
      <c r="E1676" s="180"/>
      <c r="F1676" s="180"/>
      <c r="G1676" s="180">
        <f>SUM(C1676:F1676)</f>
      </c>
      <c r="H1676" s="125"/>
      <c r="I1676" s="125">
        <f>G1676*H1676</f>
      </c>
      <c r="J1676" s="185"/>
      <c r="K1676" s="125">
        <f>SUM(I1676:J1676)</f>
      </c>
      <c r="L1676" s="175"/>
      <c r="M1676" s="87"/>
      <c r="N1676" s="87"/>
      <c r="O1676" s="87"/>
      <c r="P1676" s="87"/>
      <c r="Q1676" s="87"/>
      <c r="R1676" s="87"/>
      <c r="S1676" s="87"/>
      <c r="T1676" s="87"/>
    </row>
    <row x14ac:dyDescent="0.25" r="1677" customHeight="1" ht="17.25">
      <c r="A1677" s="189">
        <f>A1676</f>
        <v>25569.375</v>
      </c>
      <c r="B1677" s="190" t="s">
        <v>157</v>
      </c>
      <c r="C1677" s="191">
        <f>SUM(C1669:C1676)</f>
      </c>
      <c r="D1677" s="191">
        <f>SUM(D1669:D1676)</f>
      </c>
      <c r="E1677" s="191">
        <f>SUM(E1669:E1676)</f>
      </c>
      <c r="F1677" s="191">
        <f>SUM(F1669:F1676)</f>
      </c>
      <c r="G1677" s="191">
        <f>SUM(G1669:G1676)</f>
      </c>
      <c r="H1677" s="191"/>
      <c r="I1677" s="191">
        <f>SUM(I1669:I1676)</f>
      </c>
      <c r="J1677" s="191">
        <f>SUM(J1669:J1676)</f>
      </c>
      <c r="K1677" s="191">
        <f>SUM(K1669:K1676)</f>
      </c>
      <c r="L1677" s="175"/>
      <c r="M1677" s="87"/>
      <c r="N1677" s="87"/>
      <c r="O1677" s="87"/>
      <c r="P1677" s="87"/>
      <c r="Q1677" s="87"/>
      <c r="R1677" s="87"/>
      <c r="S1677" s="87"/>
      <c r="T1677" s="87"/>
    </row>
  </sheetData>
  <mergeCells count="3">
    <mergeCell ref="A1:K1"/>
    <mergeCell ref="S1:T1"/>
    <mergeCell ref="S2:T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000"/>
  <sheetViews>
    <sheetView workbookViewId="0" tabSelected="1"/>
  </sheetViews>
  <sheetFormatPr defaultRowHeight="15" x14ac:dyDescent="0.25"/>
  <cols>
    <col min="1" max="1" style="160" width="9.576428571428572" customWidth="1" bestFit="1"/>
    <col min="2" max="2" style="99" width="6.719285714285714" customWidth="1" bestFit="1"/>
    <col min="3" max="3" style="99" width="11.290714285714287" customWidth="1" bestFit="1"/>
    <col min="4" max="4" style="99" width="10.290714285714287" customWidth="1" bestFit="1"/>
    <col min="5" max="5" style="161" width="7.576428571428571" customWidth="1" bestFit="1"/>
    <col min="6" max="6" style="162" width="9.290714285714287" customWidth="1" bestFit="1"/>
    <col min="7" max="7" style="98" width="12.719285714285713" customWidth="1" bestFit="1"/>
    <col min="8" max="8" style="99" width="13.147857142857141" customWidth="1" bestFit="1"/>
    <col min="9" max="9" style="99" width="12.147857142857141" customWidth="1" bestFit="1"/>
    <col min="10" max="10" style="163" width="13.290714285714287" customWidth="1" bestFit="1"/>
    <col min="11" max="11" style="98" width="12.147857142857141" customWidth="1" bestFit="1"/>
    <col min="12" max="12" style="98" width="12.43357142857143" customWidth="1" bestFit="1"/>
    <col min="13" max="13" style="98" width="12.43357142857143" customWidth="1" bestFit="1"/>
    <col min="14" max="14" style="98" width="12.43357142857143" customWidth="1" bestFit="1"/>
    <col min="15" max="15" style="99" width="12.43357142857143" customWidth="1" bestFit="1"/>
    <col min="16" max="16" style="99" width="12.43357142857143" customWidth="1" bestFit="1"/>
    <col min="17" max="17" style="99" width="12.43357142857143" customWidth="1" bestFit="1"/>
  </cols>
  <sheetData>
    <row x14ac:dyDescent="0.25" r="1" customHeight="1" ht="19.5">
      <c r="A1" s="134" t="s">
        <v>115</v>
      </c>
      <c r="B1" s="135" t="s">
        <v>116</v>
      </c>
      <c r="C1" s="136" t="s">
        <v>117</v>
      </c>
      <c r="D1" s="136" t="s">
        <v>118</v>
      </c>
      <c r="E1" s="137" t="s">
        <v>119</v>
      </c>
      <c r="F1" s="138" t="s">
        <v>120</v>
      </c>
      <c r="G1" s="86"/>
      <c r="H1" s="87"/>
      <c r="I1" s="87"/>
      <c r="J1" s="139"/>
      <c r="K1" s="86"/>
      <c r="L1" s="86"/>
      <c r="M1" s="86"/>
      <c r="N1" s="86"/>
      <c r="O1" s="87"/>
      <c r="P1" s="87"/>
      <c r="Q1" s="87"/>
    </row>
    <row x14ac:dyDescent="0.25" r="2" customHeight="1" ht="19.5">
      <c r="A2" s="140">
        <v>45473</v>
      </c>
      <c r="B2" s="141">
        <f>A2</f>
      </c>
      <c r="C2" s="142">
        <v>2072100</v>
      </c>
      <c r="D2" s="142"/>
      <c r="E2" s="143"/>
      <c r="F2" s="144">
        <f>C33/D33</f>
      </c>
      <c r="G2" s="86"/>
      <c r="H2" s="87"/>
      <c r="I2" s="87"/>
      <c r="J2" s="139"/>
      <c r="K2" s="86"/>
      <c r="L2" s="86"/>
      <c r="M2" s="86"/>
      <c r="N2" s="86"/>
      <c r="O2" s="87"/>
      <c r="P2" s="87"/>
      <c r="Q2" s="87"/>
    </row>
    <row x14ac:dyDescent="0.25" r="3" customHeight="1" ht="18">
      <c r="A3" s="145">
        <f>A2+1</f>
        <v>25569.375</v>
      </c>
      <c r="B3" s="141">
        <f>A3</f>
      </c>
      <c r="C3" s="142">
        <f>'[1]업체별 매입현황(일별)'!$O5</f>
      </c>
      <c r="D3" s="142">
        <f>GETPIVOTDATA("매출합계",'7월매출'!$L$3,"날 짜",DATE(2024,7,1))</f>
      </c>
      <c r="E3" s="143">
        <f>C2/D3</f>
      </c>
      <c r="F3" s="142"/>
      <c r="G3" s="86"/>
      <c r="H3" s="146" t="s">
        <v>117</v>
      </c>
      <c r="I3" s="146" t="s">
        <v>118</v>
      </c>
      <c r="J3" s="147" t="s">
        <v>121</v>
      </c>
      <c r="K3" s="148"/>
      <c r="L3" s="86"/>
      <c r="M3" s="86"/>
      <c r="N3" s="86"/>
      <c r="O3" s="87"/>
      <c r="P3" s="87"/>
      <c r="Q3" s="87"/>
    </row>
    <row x14ac:dyDescent="0.25" r="4" customHeight="1" ht="17.25">
      <c r="A4" s="140">
        <f>A3+1</f>
        <v>25569.375</v>
      </c>
      <c r="B4" s="141">
        <f>A4</f>
      </c>
      <c r="C4" s="142">
        <f>'[1]업체별 매입현황(일별)'!$O6</f>
      </c>
      <c r="D4" s="142">
        <f>GETPIVOTDATA("매출합계",'7월매출'!$L$3,"날 짜",DATE(2024,7,2))</f>
      </c>
      <c r="E4" s="143">
        <f>C3/D4</f>
      </c>
      <c r="F4" s="142"/>
      <c r="G4" s="149" t="s">
        <v>122</v>
      </c>
      <c r="H4" s="148">
        <f>C2+C3+C4+C5+C6+C7+C8+C9+C10</f>
      </c>
      <c r="I4" s="148">
        <f>D3+D4+D5+D6+D7+D8+D9+D10+D11</f>
      </c>
      <c r="J4" s="150">
        <f>H4/I4</f>
      </c>
      <c r="K4" s="148"/>
      <c r="L4" s="86"/>
      <c r="M4" s="86"/>
      <c r="N4" s="86"/>
      <c r="O4" s="87"/>
      <c r="P4" s="87"/>
      <c r="Q4" s="87"/>
    </row>
    <row x14ac:dyDescent="0.25" r="5" customHeight="1" ht="17.25">
      <c r="A5" s="140">
        <f>A4+1</f>
        <v>25569.375</v>
      </c>
      <c r="B5" s="141">
        <f>A5</f>
      </c>
      <c r="C5" s="142">
        <f>'[1]업체별 매입현황(일별)'!$O7</f>
      </c>
      <c r="D5" s="142">
        <f>GETPIVOTDATA("매출합계",'7월매출'!$L$3,"날 짜",DATE(2024,7,3))</f>
      </c>
      <c r="E5" s="143">
        <f>C4/D5</f>
      </c>
      <c r="F5" s="142"/>
      <c r="G5" s="149" t="s">
        <v>123</v>
      </c>
      <c r="H5" s="148">
        <f>C11+C12+C13+C14+C15+C16+C17+C18</f>
      </c>
      <c r="I5" s="148">
        <f>D12+D13+D14+D15+D16+D17+D18+D19</f>
      </c>
      <c r="J5" s="151">
        <f>H5/I5</f>
      </c>
      <c r="K5" s="86"/>
      <c r="L5" s="86"/>
      <c r="M5" s="86"/>
      <c r="N5" s="86"/>
      <c r="O5" s="87"/>
      <c r="P5" s="87"/>
      <c r="Q5" s="87"/>
    </row>
    <row x14ac:dyDescent="0.25" r="6" customHeight="1" ht="17.25">
      <c r="A6" s="140">
        <f>A5+1</f>
        <v>25569.375</v>
      </c>
      <c r="B6" s="141">
        <f>A6</f>
      </c>
      <c r="C6" s="142">
        <f>'[1]업체별 매입현황(일별)'!$O8</f>
      </c>
      <c r="D6" s="142">
        <f>GETPIVOTDATA("매출합계",'7월매출'!$L$3,"날 짜",DATE(2024,7,4))</f>
      </c>
      <c r="E6" s="143">
        <f>C5/D6</f>
      </c>
      <c r="F6" s="142"/>
      <c r="G6" s="86"/>
      <c r="H6" s="148">
        <f>C13+C14+C15+C17+C18+C19</f>
      </c>
      <c r="I6" s="148">
        <f>D14+D15+D16+D18+D17+D19+D20</f>
      </c>
      <c r="J6" s="151">
        <f>H6/I6</f>
      </c>
      <c r="K6" s="86"/>
      <c r="L6" s="86"/>
      <c r="M6" s="86"/>
      <c r="N6" s="86"/>
      <c r="O6" s="87"/>
      <c r="P6" s="87"/>
      <c r="Q6" s="87"/>
    </row>
    <row x14ac:dyDescent="0.25" r="7" customHeight="1" ht="17.25">
      <c r="A7" s="140">
        <f>A6+1</f>
        <v>25569.375</v>
      </c>
      <c r="B7" s="141">
        <f>A7</f>
      </c>
      <c r="C7" s="142">
        <f>'[1]업체별 매입현황(일별)'!$O9</f>
      </c>
      <c r="D7" s="142">
        <f>GETPIVOTDATA("매출합계",'7월매출'!$L$3,"날 짜",DATE(2024,7,5))</f>
      </c>
      <c r="E7" s="143">
        <f>C6/D7</f>
      </c>
      <c r="F7" s="142"/>
      <c r="G7" s="86"/>
      <c r="H7" s="148">
        <f>C20+C21+C22+C24+C23+C25+C26+C27+C28</f>
      </c>
      <c r="I7" s="148">
        <f>D21+D22+D23+D24+D25+D26+D27+D28+D29</f>
      </c>
      <c r="J7" s="147">
        <f>H7/I7</f>
      </c>
      <c r="K7" s="86"/>
      <c r="L7" s="86"/>
      <c r="M7" s="86"/>
      <c r="N7" s="86"/>
      <c r="O7" s="87"/>
      <c r="P7" s="87"/>
      <c r="Q7" s="87"/>
    </row>
    <row x14ac:dyDescent="0.25" r="8" customHeight="1" ht="17.25">
      <c r="A8" s="140">
        <f>A7+1</f>
        <v>25569.375</v>
      </c>
      <c r="B8" s="141">
        <f>A8</f>
      </c>
      <c r="C8" s="142">
        <f>'[1]업체별 매입현황(일별)'!$O10</f>
      </c>
      <c r="D8" s="142">
        <f>GETPIVOTDATA("매출합계",'7월매출'!$L$3,"날 짜",DATE(2024,7,6))</f>
      </c>
      <c r="E8" s="143">
        <f>C7/D8</f>
      </c>
      <c r="F8" s="142"/>
      <c r="G8" s="86"/>
      <c r="H8" s="87"/>
      <c r="I8" s="87"/>
      <c r="J8" s="148"/>
      <c r="K8" s="148"/>
      <c r="L8" s="86"/>
      <c r="M8" s="86"/>
      <c r="N8" s="86"/>
      <c r="O8" s="87"/>
      <c r="P8" s="87"/>
      <c r="Q8" s="87"/>
    </row>
    <row x14ac:dyDescent="0.25" r="9" customHeight="1" ht="17.25">
      <c r="A9" s="140">
        <f>A8+1</f>
        <v>25569.375</v>
      </c>
      <c r="B9" s="141">
        <f>A9</f>
      </c>
      <c r="C9" s="142">
        <f>'[1]업체별 매입현황(일별)'!$O11</f>
      </c>
      <c r="D9" s="142">
        <f>GETPIVOTDATA("매출합계",'7월매출'!$L$3,"날 짜",DATE(2024,7,7))</f>
      </c>
      <c r="E9" s="143">
        <f>C8/D9</f>
      </c>
      <c r="F9" s="142" t="s">
        <v>124</v>
      </c>
      <c r="G9" s="86"/>
      <c r="H9" s="87"/>
      <c r="I9" s="148"/>
      <c r="J9" s="139"/>
      <c r="K9" s="86"/>
      <c r="L9" s="86"/>
      <c r="M9" s="86"/>
      <c r="N9" s="86"/>
      <c r="O9" s="87"/>
      <c r="P9" s="87"/>
      <c r="Q9" s="87"/>
    </row>
    <row x14ac:dyDescent="0.25" r="10" customHeight="1" ht="17.25">
      <c r="A10" s="140">
        <f>A9+1</f>
        <v>25569.375</v>
      </c>
      <c r="B10" s="141">
        <f>A10</f>
      </c>
      <c r="C10" s="142">
        <f>'[1]업체별 매입현황(일별)'!$O12</f>
      </c>
      <c r="D10" s="142">
        <f>GETPIVOTDATA("매출합계",'7월매출'!$L$3,"날 짜",DATE(2024,7,8))</f>
      </c>
      <c r="E10" s="143">
        <f>C9/D10</f>
      </c>
      <c r="F10" s="142"/>
      <c r="G10" s="86"/>
      <c r="H10" s="87"/>
      <c r="I10" s="148"/>
      <c r="J10" s="139"/>
      <c r="K10" s="86"/>
      <c r="L10" s="86"/>
      <c r="M10" s="86"/>
      <c r="N10" s="86"/>
      <c r="O10" s="148">
        <v>3</v>
      </c>
      <c r="P10" s="148">
        <v>11</v>
      </c>
      <c r="Q10" s="148">
        <v>18</v>
      </c>
    </row>
    <row x14ac:dyDescent="0.25" r="11" customHeight="1" ht="17.25">
      <c r="A11" s="145">
        <f>A10+1</f>
        <v>25569.375</v>
      </c>
      <c r="B11" s="141">
        <f>A11</f>
      </c>
      <c r="C11" s="142">
        <f>'[1]업체별 매입현황(일별)'!$O13</f>
      </c>
      <c r="D11" s="142">
        <f>GETPIVOTDATA("매출합계",'7월매출'!$L$3,"날 짜",DATE(2024,7,9))</f>
      </c>
      <c r="E11" s="143">
        <f>C10/D11</f>
      </c>
      <c r="F11" s="142"/>
      <c r="G11" s="86"/>
      <c r="H11" s="87"/>
      <c r="I11" s="148"/>
      <c r="J11" s="139"/>
      <c r="K11" s="86"/>
      <c r="L11" s="86"/>
      <c r="M11" s="86"/>
      <c r="N11" s="86"/>
      <c r="O11" s="87"/>
      <c r="P11" s="87"/>
      <c r="Q11" s="87"/>
    </row>
    <row x14ac:dyDescent="0.25" r="12" customHeight="1" ht="17.25">
      <c r="A12" s="140">
        <f>A11+1</f>
        <v>25569.375</v>
      </c>
      <c r="B12" s="141">
        <f>A12</f>
      </c>
      <c r="C12" s="142">
        <f>'[1]업체별 매입현황(일별)'!$O14</f>
      </c>
      <c r="D12" s="142">
        <f>GETPIVOTDATA("매출합계",'7월매출'!$L$3,"날 짜",DATE(2024,7,10))</f>
      </c>
      <c r="E12" s="143">
        <f>C11/D12</f>
      </c>
      <c r="F12" s="142"/>
      <c r="G12" s="86"/>
      <c r="H12" s="87"/>
      <c r="I12" s="87"/>
      <c r="J12" s="139"/>
      <c r="K12" s="86"/>
      <c r="L12" s="86"/>
      <c r="M12" s="86"/>
      <c r="N12" s="86"/>
      <c r="O12" s="87"/>
      <c r="P12" s="87"/>
      <c r="Q12" s="87"/>
    </row>
    <row x14ac:dyDescent="0.25" r="13" customHeight="1" ht="17.25">
      <c r="A13" s="140">
        <f>A12+1</f>
        <v>25569.375</v>
      </c>
      <c r="B13" s="141">
        <f>A13</f>
      </c>
      <c r="C13" s="142">
        <f>'[1]업체별 매입현황(일별)'!$O15</f>
      </c>
      <c r="D13" s="142">
        <f>GETPIVOTDATA("매출합계",'7월매출'!$L$3,"날 짜",DATE(2024,7,11))</f>
      </c>
      <c r="E13" s="143">
        <f>C12/D13</f>
      </c>
      <c r="F13" s="142"/>
      <c r="G13" s="86"/>
      <c r="H13" s="87"/>
      <c r="I13" s="87"/>
      <c r="J13" s="139"/>
      <c r="K13" s="86"/>
      <c r="L13" s="86"/>
      <c r="M13" s="86"/>
      <c r="N13" s="86"/>
      <c r="O13" s="87"/>
      <c r="P13" s="87"/>
      <c r="Q13" s="87"/>
    </row>
    <row x14ac:dyDescent="0.25" r="14" customHeight="1" ht="17.25">
      <c r="A14" s="140">
        <f>A13+1</f>
        <v>25569.375</v>
      </c>
      <c r="B14" s="141">
        <f>A14</f>
      </c>
      <c r="C14" s="142">
        <f>'[1]업체별 매입현황(일별)'!$O16</f>
      </c>
      <c r="D14" s="142">
        <f>GETPIVOTDATA("매출합계",'7월매출'!$L$3,"날 짜",DATE(2024,7,12))</f>
      </c>
      <c r="E14" s="143">
        <f>C13/D14</f>
      </c>
      <c r="F14" s="142"/>
      <c r="G14" s="86"/>
      <c r="H14" s="87"/>
      <c r="I14" s="87"/>
      <c r="J14" s="139"/>
      <c r="K14" s="86"/>
      <c r="L14" s="86"/>
      <c r="M14" s="86"/>
      <c r="N14" s="86"/>
      <c r="O14" s="87"/>
      <c r="P14" s="87"/>
      <c r="Q14" s="87"/>
    </row>
    <row x14ac:dyDescent="0.25" r="15" customHeight="1" ht="17.25">
      <c r="A15" s="140">
        <f>A14+1</f>
        <v>25569.375</v>
      </c>
      <c r="B15" s="141">
        <f>A15</f>
      </c>
      <c r="C15" s="142">
        <f>'[1]업체별 매입현황(일별)'!$O17</f>
      </c>
      <c r="D15" s="142">
        <f>GETPIVOTDATA("매출합계",'7월매출'!$L$3,"날 짜",DATE(2024,7,13))</f>
      </c>
      <c r="E15" s="143">
        <f>C14/D15</f>
      </c>
      <c r="F15" s="142"/>
      <c r="G15" s="86"/>
      <c r="H15" s="87"/>
      <c r="I15" s="87"/>
      <c r="J15" s="139"/>
      <c r="K15" s="86"/>
      <c r="L15" s="86"/>
      <c r="M15" s="86"/>
      <c r="N15" s="86"/>
      <c r="O15" s="87"/>
      <c r="P15" s="87"/>
      <c r="Q15" s="87"/>
    </row>
    <row x14ac:dyDescent="0.25" r="16" customHeight="1" ht="17.25">
      <c r="A16" s="140">
        <f>A15+1</f>
        <v>25569.375</v>
      </c>
      <c r="B16" s="141">
        <f>A16</f>
      </c>
      <c r="C16" s="142">
        <f>'[1]업체별 매입현황(일별)'!$O18</f>
      </c>
      <c r="D16" s="142">
        <f>GETPIVOTDATA("매출합계",'7월매출'!$L$3,"날 짜",DATE(2024,7,14))</f>
      </c>
      <c r="E16" s="143">
        <f>C15/D16</f>
      </c>
      <c r="F16" s="142"/>
      <c r="G16" s="86"/>
      <c r="H16" s="87"/>
      <c r="I16" s="87"/>
      <c r="J16" s="148"/>
      <c r="K16" s="86"/>
      <c r="L16" s="86"/>
      <c r="M16" s="86"/>
      <c r="N16" s="86"/>
      <c r="O16" s="87"/>
      <c r="P16" s="87"/>
      <c r="Q16" s="87"/>
    </row>
    <row x14ac:dyDescent="0.25" r="17" customHeight="1" ht="17.25">
      <c r="A17" s="140">
        <f>A16+1</f>
        <v>25569.375</v>
      </c>
      <c r="B17" s="141">
        <f>A17</f>
      </c>
      <c r="C17" s="142">
        <f>'[1]업체별 매입현황(일별)'!$O19</f>
      </c>
      <c r="D17" s="142">
        <f>GETPIVOTDATA("매출합계",'7월매출'!$L$3,"날 짜",DATE(2024,7,15))</f>
      </c>
      <c r="E17" s="143">
        <f>C16/D17</f>
      </c>
      <c r="F17" s="142"/>
      <c r="G17" s="86"/>
      <c r="H17" s="87"/>
      <c r="I17" s="87"/>
      <c r="J17" s="139"/>
      <c r="K17" s="86"/>
      <c r="L17" s="86"/>
      <c r="M17" s="86"/>
      <c r="N17" s="86"/>
      <c r="O17" s="87"/>
      <c r="P17" s="87"/>
      <c r="Q17" s="87"/>
    </row>
    <row x14ac:dyDescent="0.25" r="18" customHeight="1" ht="17.25">
      <c r="A18" s="140">
        <f>A17+1</f>
        <v>25569.375</v>
      </c>
      <c r="B18" s="141">
        <f>A18</f>
      </c>
      <c r="C18" s="142">
        <f>'[1]업체별 매입현황(일별)'!$O20</f>
      </c>
      <c r="D18" s="142">
        <f>GETPIVOTDATA("매출합계",'7월매출'!$L$3,"날 짜",DATE(2024,7,16))</f>
      </c>
      <c r="E18" s="143">
        <f>C17/D18</f>
      </c>
      <c r="F18" s="142"/>
      <c r="G18" s="86"/>
      <c r="H18" s="87"/>
      <c r="I18" s="87"/>
      <c r="J18" s="139"/>
      <c r="K18" s="86"/>
      <c r="L18" s="86"/>
      <c r="M18" s="86"/>
      <c r="N18" s="86"/>
      <c r="O18" s="87"/>
      <c r="P18" s="87"/>
      <c r="Q18" s="87"/>
    </row>
    <row x14ac:dyDescent="0.25" r="19" customHeight="1" ht="17.25">
      <c r="A19" s="140">
        <f>A18+1</f>
        <v>25569.375</v>
      </c>
      <c r="B19" s="141">
        <f>A19</f>
      </c>
      <c r="C19" s="142">
        <f>'[1]업체별 매입현황(일별)'!$O21</f>
      </c>
      <c r="D19" s="142">
        <f>GETPIVOTDATA("매출합계",'7월매출'!$L$3,"날 짜",DATE(2024,7,17))</f>
      </c>
      <c r="E19" s="143">
        <f>C18/D19</f>
      </c>
      <c r="F19" s="142"/>
      <c r="G19" s="86"/>
      <c r="H19" s="87"/>
      <c r="I19" s="87"/>
      <c r="J19" s="139"/>
      <c r="K19" s="86"/>
      <c r="L19" s="86"/>
      <c r="M19" s="86"/>
      <c r="N19" s="86"/>
      <c r="O19" s="87"/>
      <c r="P19" s="87"/>
      <c r="Q19" s="87"/>
    </row>
    <row x14ac:dyDescent="0.25" r="20" customHeight="1" ht="17.25">
      <c r="A20" s="140">
        <f>A19+1</f>
        <v>25569.375</v>
      </c>
      <c r="B20" s="141">
        <f>A20</f>
      </c>
      <c r="C20" s="142">
        <f>'[1]업체별 매입현황(일별)'!$O22</f>
      </c>
      <c r="D20" s="142">
        <f>GETPIVOTDATA("매출합계",'7월매출'!$L$3,"날 짜",DATE(2024,7,18))</f>
      </c>
      <c r="E20" s="143">
        <f>C19/D20</f>
      </c>
      <c r="F20" s="142"/>
      <c r="G20" s="86"/>
      <c r="H20" s="87"/>
      <c r="I20" s="87"/>
      <c r="J20" s="148"/>
      <c r="K20" s="86"/>
      <c r="L20" s="86"/>
      <c r="M20" s="86"/>
      <c r="N20" s="86"/>
      <c r="O20" s="87"/>
      <c r="P20" s="87"/>
      <c r="Q20" s="87"/>
    </row>
    <row x14ac:dyDescent="0.25" r="21" customHeight="1" ht="17.25">
      <c r="A21" s="140">
        <f>A20+1</f>
        <v>25569.375</v>
      </c>
      <c r="B21" s="141">
        <f>A21</f>
      </c>
      <c r="C21" s="142">
        <f>'[1]업체별 매입현황(일별)'!$O23</f>
      </c>
      <c r="D21" s="142">
        <f>GETPIVOTDATA("매출합계",'7월매출'!$L$3,"날 짜",DATE(2024,7,19))</f>
      </c>
      <c r="E21" s="143">
        <f>C20/D21</f>
      </c>
      <c r="F21" s="142"/>
      <c r="G21" s="86"/>
      <c r="H21" s="87"/>
      <c r="I21" s="87"/>
      <c r="J21" s="139"/>
      <c r="K21" s="86"/>
      <c r="L21" s="86"/>
      <c r="M21" s="86"/>
      <c r="N21" s="86"/>
      <c r="O21" s="87"/>
      <c r="P21" s="87"/>
      <c r="Q21" s="87"/>
    </row>
    <row x14ac:dyDescent="0.25" r="22" customHeight="1" ht="17.25">
      <c r="A22" s="140">
        <f>A21+1</f>
        <v>25569.375</v>
      </c>
      <c r="B22" s="141">
        <f>A22</f>
      </c>
      <c r="C22" s="142">
        <f>'[1]업체별 매입현황(일별)'!$O24</f>
      </c>
      <c r="D22" s="142">
        <f>GETPIVOTDATA("매출합계",'7월매출'!$L$3,"날 짜",DATE(2024,7,20))</f>
      </c>
      <c r="E22" s="143">
        <f>C21/D22</f>
      </c>
      <c r="F22" s="142"/>
      <c r="G22" s="86"/>
      <c r="H22" s="87"/>
      <c r="I22" s="87"/>
      <c r="J22" s="139"/>
      <c r="K22" s="86"/>
      <c r="L22" s="86"/>
      <c r="M22" s="86"/>
      <c r="N22" s="86"/>
      <c r="O22" s="87"/>
      <c r="P22" s="87"/>
      <c r="Q22" s="87"/>
    </row>
    <row x14ac:dyDescent="0.25" r="23" customHeight="1" ht="17.25">
      <c r="A23" s="140">
        <f>A22+1</f>
        <v>25569.375</v>
      </c>
      <c r="B23" s="141">
        <f>A23</f>
      </c>
      <c r="C23" s="142">
        <f>'[1]업체별 매입현황(일별)'!$O25</f>
      </c>
      <c r="D23" s="142">
        <f>GETPIVOTDATA("매출합계",'7월매출'!$L$3,"날 짜",DATE(2024,7,21))</f>
      </c>
      <c r="E23" s="143">
        <f>C22/D23</f>
      </c>
      <c r="F23" s="142"/>
      <c r="G23" s="86"/>
      <c r="H23" s="87"/>
      <c r="I23" s="87"/>
      <c r="J23" s="139"/>
      <c r="K23" s="86"/>
      <c r="L23" s="86"/>
      <c r="M23" s="86"/>
      <c r="N23" s="86"/>
      <c r="O23" s="87"/>
      <c r="P23" s="87"/>
      <c r="Q23" s="87"/>
    </row>
    <row x14ac:dyDescent="0.25" r="24" customHeight="1" ht="17.25">
      <c r="A24" s="140">
        <f>A23+1</f>
        <v>25569.375</v>
      </c>
      <c r="B24" s="141">
        <f>A24</f>
      </c>
      <c r="C24" s="142">
        <f>'[1]업체별 매입현황(일별)'!$O26</f>
      </c>
      <c r="D24" s="142">
        <f>GETPIVOTDATA("매출합계",'7월매출'!$L$3,"날 짜",DATE(2024,7,22))</f>
      </c>
      <c r="E24" s="143">
        <f>C23/D24</f>
      </c>
      <c r="F24" s="142"/>
      <c r="G24" s="86"/>
      <c r="H24" s="87"/>
      <c r="I24" s="87"/>
      <c r="J24" s="139"/>
      <c r="K24" s="86"/>
      <c r="L24" s="86"/>
      <c r="M24" s="86"/>
      <c r="N24" s="86"/>
      <c r="O24" s="87"/>
      <c r="P24" s="87"/>
      <c r="Q24" s="87"/>
    </row>
    <row x14ac:dyDescent="0.25" r="25" customHeight="1" ht="17.25">
      <c r="A25" s="140">
        <f>A24+1</f>
        <v>25569.375</v>
      </c>
      <c r="B25" s="141">
        <f>A25</f>
      </c>
      <c r="C25" s="142">
        <f>'[1]업체별 매입현황(일별)'!$O27</f>
      </c>
      <c r="D25" s="142">
        <f>GETPIVOTDATA("매출합계",'7월매출'!$L$3,"날 짜",DATE(2024,7,23))</f>
      </c>
      <c r="E25" s="143">
        <f>C24/D25</f>
      </c>
      <c r="F25" s="142"/>
      <c r="G25" s="86"/>
      <c r="H25" s="87"/>
      <c r="I25" s="87"/>
      <c r="J25" s="139"/>
      <c r="K25" s="86"/>
      <c r="L25" s="86"/>
      <c r="M25" s="86"/>
      <c r="N25" s="86"/>
      <c r="O25" s="87"/>
      <c r="P25" s="87"/>
      <c r="Q25" s="87"/>
    </row>
    <row x14ac:dyDescent="0.25" r="26" customHeight="1" ht="17.25">
      <c r="A26" s="140">
        <f>A25+1</f>
        <v>25569.375</v>
      </c>
      <c r="B26" s="141">
        <f>A26</f>
      </c>
      <c r="C26" s="142">
        <f>'[1]업체별 매입현황(일별)'!$O28</f>
      </c>
      <c r="D26" s="142">
        <f>GETPIVOTDATA("매출합계",'7월매출'!$L$3,"날 짜",DATE(2024,7,24))</f>
      </c>
      <c r="E26" s="143">
        <f>C25/D26</f>
      </c>
      <c r="F26" s="142"/>
      <c r="G26" s="86"/>
      <c r="H26" s="87"/>
      <c r="I26" s="87"/>
      <c r="J26" s="139"/>
      <c r="K26" s="86"/>
      <c r="L26" s="86"/>
      <c r="M26" s="86"/>
      <c r="N26" s="86"/>
      <c r="O26" s="87"/>
      <c r="P26" s="87"/>
      <c r="Q26" s="87"/>
    </row>
    <row x14ac:dyDescent="0.25" r="27" customHeight="1" ht="17.25">
      <c r="A27" s="140">
        <f>A26+1</f>
        <v>25569.375</v>
      </c>
      <c r="B27" s="141">
        <f>A27</f>
      </c>
      <c r="C27" s="142">
        <f>'[1]업체별 매입현황(일별)'!$O29</f>
      </c>
      <c r="D27" s="142">
        <f>GETPIVOTDATA("매출합계",'7월매출'!$L$3,"날 짜",DATE(2024,7,25))</f>
      </c>
      <c r="E27" s="143">
        <f>C26/D27</f>
      </c>
      <c r="F27" s="142"/>
      <c r="G27" s="86"/>
      <c r="H27" s="87"/>
      <c r="I27" s="87"/>
      <c r="J27" s="139"/>
      <c r="K27" s="86"/>
      <c r="L27" s="86"/>
      <c r="M27" s="86"/>
      <c r="N27" s="86"/>
      <c r="O27" s="87"/>
      <c r="P27" s="87"/>
      <c r="Q27" s="87"/>
    </row>
    <row x14ac:dyDescent="0.25" r="28" customHeight="1" ht="17.25">
      <c r="A28" s="140">
        <f>A27+1</f>
        <v>25569.375</v>
      </c>
      <c r="B28" s="141">
        <f>A28</f>
      </c>
      <c r="C28" s="142">
        <f>'[1]업체별 매입현황(일별)'!$O30</f>
      </c>
      <c r="D28" s="142">
        <f>GETPIVOTDATA("매출합계",'7월매출'!$L$3,"날 짜",DATE(2024,7,26))</f>
      </c>
      <c r="E28" s="143">
        <f>C27/D28</f>
      </c>
      <c r="F28" s="142"/>
      <c r="G28" s="86"/>
      <c r="H28" s="87"/>
      <c r="I28" s="87"/>
      <c r="J28" s="139"/>
      <c r="K28" s="86"/>
      <c r="L28" s="86"/>
      <c r="M28" s="86"/>
      <c r="N28" s="86"/>
      <c r="O28" s="87"/>
      <c r="P28" s="87"/>
      <c r="Q28" s="87"/>
    </row>
    <row x14ac:dyDescent="0.25" r="29" customHeight="1" ht="17.25">
      <c r="A29" s="140">
        <f>A28+1</f>
        <v>25569.375</v>
      </c>
      <c r="B29" s="141">
        <f>A29</f>
      </c>
      <c r="C29" s="142">
        <f>'[1]업체별 매입현황(일별)'!$O31</f>
      </c>
      <c r="D29" s="142">
        <f>GETPIVOTDATA("매출합계",'7월매출'!$L$3,"날 짜",DATE(2024,7,27))</f>
      </c>
      <c r="E29" s="143">
        <f>C28/D29</f>
      </c>
      <c r="F29" s="142"/>
      <c r="G29" s="86"/>
      <c r="H29" s="87"/>
      <c r="I29" s="87"/>
      <c r="J29" s="139"/>
      <c r="K29" s="86"/>
      <c r="L29" s="86"/>
      <c r="M29" s="86"/>
      <c r="N29" s="86"/>
      <c r="O29" s="87"/>
      <c r="P29" s="87"/>
      <c r="Q29" s="87"/>
    </row>
    <row x14ac:dyDescent="0.25" r="30" customHeight="1" ht="17.25">
      <c r="A30" s="140">
        <f>A29+1</f>
        <v>25569.375</v>
      </c>
      <c r="B30" s="141">
        <f>A30</f>
      </c>
      <c r="C30" s="142">
        <f>'[1]업체별 매입현황(일별)'!$O32</f>
      </c>
      <c r="D30" s="142">
        <f>GETPIVOTDATA("매출합계",'7월매출'!$L$3,"날 짜",DATE(2024,7,28))</f>
      </c>
      <c r="E30" s="143">
        <f>C29/D30</f>
      </c>
      <c r="F30" s="142"/>
      <c r="G30" s="86"/>
      <c r="H30" s="87"/>
      <c r="I30" s="87"/>
      <c r="J30" s="139"/>
      <c r="K30" s="86"/>
      <c r="L30" s="86"/>
      <c r="M30" s="86"/>
      <c r="N30" s="86"/>
      <c r="O30" s="87"/>
      <c r="P30" s="87"/>
      <c r="Q30" s="87"/>
    </row>
    <row x14ac:dyDescent="0.25" r="31" customHeight="1" ht="17.25">
      <c r="A31" s="140">
        <f>A30+1</f>
        <v>25569.375</v>
      </c>
      <c r="B31" s="141">
        <f>A31</f>
      </c>
      <c r="C31" s="142">
        <f>'[1]업체별 매입현황(일별)'!$O33</f>
      </c>
      <c r="D31" s="142">
        <f>GETPIVOTDATA("매출합계",'7월매출'!$L$3,"날 짜",DATE(2024,7,29))</f>
      </c>
      <c r="E31" s="143">
        <f>C30/D31</f>
      </c>
      <c r="F31" s="142"/>
      <c r="G31" s="86"/>
      <c r="H31" s="87"/>
      <c r="I31" s="87"/>
      <c r="J31" s="139"/>
      <c r="K31" s="86"/>
      <c r="L31" s="86"/>
      <c r="M31" s="86"/>
      <c r="N31" s="86"/>
      <c r="O31" s="87"/>
      <c r="P31" s="87"/>
      <c r="Q31" s="87"/>
    </row>
    <row x14ac:dyDescent="0.25" r="32" customHeight="1" ht="17.25">
      <c r="A32" s="140">
        <f>A31+1</f>
        <v>25569.375</v>
      </c>
      <c r="B32" s="141">
        <f>A32</f>
      </c>
      <c r="C32" s="142">
        <f>'[1]업체별 매입현황(일별)'!$O34</f>
      </c>
      <c r="D32" s="142">
        <f>GETPIVOTDATA("매출합계",'7월매출'!$L$3,"날 짜",DATE(2024,7,30))</f>
      </c>
      <c r="E32" s="143">
        <f>C31/D32</f>
      </c>
      <c r="F32" s="142"/>
      <c r="G32" s="86"/>
      <c r="H32" s="87"/>
      <c r="I32" s="87"/>
      <c r="J32" s="139"/>
      <c r="K32" s="86"/>
      <c r="L32" s="86"/>
      <c r="M32" s="86"/>
      <c r="N32" s="86"/>
      <c r="O32" s="87"/>
      <c r="P32" s="87"/>
      <c r="Q32" s="87"/>
    </row>
    <row x14ac:dyDescent="0.25" r="33" customHeight="1" ht="17.25">
      <c r="A33" s="140" t="s">
        <v>91</v>
      </c>
      <c r="B33" s="141"/>
      <c r="C33" s="142">
        <f>SUM(C2:C32)</f>
      </c>
      <c r="D33" s="142">
        <f>SUM(D2:D32)</f>
      </c>
      <c r="E33" s="143"/>
      <c r="F33" s="152"/>
      <c r="G33" s="86"/>
      <c r="H33" s="87"/>
      <c r="I33" s="87"/>
      <c r="J33" s="139"/>
      <c r="K33" s="86"/>
      <c r="L33" s="86"/>
      <c r="M33" s="86"/>
      <c r="N33" s="86"/>
      <c r="O33" s="87"/>
      <c r="P33" s="87"/>
      <c r="Q33" s="87"/>
    </row>
    <row x14ac:dyDescent="0.25" r="34" customHeight="1" ht="17.25">
      <c r="A34" s="153"/>
      <c r="B34" s="154"/>
      <c r="C34" s="155"/>
      <c r="D34" s="155"/>
      <c r="E34" s="143"/>
      <c r="F34" s="142"/>
      <c r="G34" s="86"/>
      <c r="H34" s="87"/>
      <c r="I34" s="87"/>
      <c r="J34" s="139"/>
      <c r="K34" s="86"/>
      <c r="L34" s="86"/>
      <c r="M34" s="86"/>
      <c r="N34" s="86"/>
      <c r="O34" s="87"/>
      <c r="P34" s="87"/>
      <c r="Q34" s="87"/>
    </row>
    <row x14ac:dyDescent="0.25" r="35" customHeight="1" ht="17.25">
      <c r="A35" s="153"/>
      <c r="B35" s="154"/>
      <c r="C35" s="155"/>
      <c r="D35" s="155"/>
      <c r="E35" s="143"/>
      <c r="F35" s="155"/>
      <c r="G35" s="86"/>
      <c r="H35" s="87"/>
      <c r="I35" s="87"/>
      <c r="J35" s="139"/>
      <c r="K35" s="86"/>
      <c r="L35" s="86"/>
      <c r="M35" s="86"/>
      <c r="N35" s="86"/>
      <c r="O35" s="87"/>
      <c r="P35" s="87"/>
      <c r="Q35" s="87"/>
    </row>
    <row x14ac:dyDescent="0.25" r="36" customHeight="1" ht="17.25">
      <c r="A36" s="153"/>
      <c r="B36" s="154"/>
      <c r="C36" s="155"/>
      <c r="D36" s="155"/>
      <c r="E36" s="155"/>
      <c r="F36" s="155"/>
      <c r="G36" s="86"/>
      <c r="H36" s="87"/>
      <c r="I36" s="87"/>
      <c r="J36" s="139"/>
      <c r="K36" s="86"/>
      <c r="L36" s="86"/>
      <c r="M36" s="86"/>
      <c r="N36" s="86"/>
      <c r="O36" s="87"/>
      <c r="P36" s="87"/>
      <c r="Q36" s="87"/>
    </row>
    <row x14ac:dyDescent="0.25" r="37" customHeight="1" ht="17.25">
      <c r="A37" s="153"/>
      <c r="B37" s="154"/>
      <c r="C37" s="155"/>
      <c r="D37" s="155"/>
      <c r="E37" s="155"/>
      <c r="F37" s="155"/>
      <c r="G37" s="148"/>
      <c r="H37" s="87"/>
      <c r="I37" s="87"/>
      <c r="J37" s="139"/>
      <c r="K37" s="86"/>
      <c r="L37" s="86"/>
      <c r="M37" s="86"/>
      <c r="N37" s="86"/>
      <c r="O37" s="87"/>
      <c r="P37" s="87"/>
      <c r="Q37" s="87"/>
    </row>
    <row x14ac:dyDescent="0.25" r="38" customHeight="1" ht="17.25">
      <c r="A38" s="153"/>
      <c r="B38" s="154"/>
      <c r="C38" s="155"/>
      <c r="D38" s="155"/>
      <c r="E38" s="155"/>
      <c r="F38" s="155"/>
      <c r="G38" s="86"/>
      <c r="H38" s="87"/>
      <c r="I38" s="87"/>
      <c r="J38" s="139"/>
      <c r="K38" s="86"/>
      <c r="L38" s="86"/>
      <c r="M38" s="86"/>
      <c r="N38" s="86"/>
      <c r="O38" s="87"/>
      <c r="P38" s="87"/>
      <c r="Q38" s="87"/>
    </row>
    <row x14ac:dyDescent="0.25" r="39" customHeight="1" ht="17.25">
      <c r="A39" s="153"/>
      <c r="B39" s="154"/>
      <c r="C39" s="155"/>
      <c r="D39" s="155"/>
      <c r="E39" s="155"/>
      <c r="F39" s="155"/>
      <c r="G39" s="86"/>
      <c r="H39" s="87"/>
      <c r="I39" s="87"/>
      <c r="J39" s="139"/>
      <c r="K39" s="86"/>
      <c r="L39" s="86"/>
      <c r="M39" s="86"/>
      <c r="N39" s="86"/>
      <c r="O39" s="87"/>
      <c r="P39" s="87"/>
      <c r="Q39" s="87"/>
    </row>
    <row x14ac:dyDescent="0.25" r="40" customHeight="1" ht="17.25">
      <c r="A40" s="153"/>
      <c r="B40" s="154"/>
      <c r="C40" s="155"/>
      <c r="D40" s="155"/>
      <c r="E40" s="155"/>
      <c r="F40" s="155"/>
      <c r="G40" s="86"/>
      <c r="H40" s="87"/>
      <c r="I40" s="87"/>
      <c r="J40" s="139"/>
      <c r="K40" s="86"/>
      <c r="L40" s="86"/>
      <c r="M40" s="86"/>
      <c r="N40" s="86"/>
      <c r="O40" s="87"/>
      <c r="P40" s="87"/>
      <c r="Q40" s="87"/>
    </row>
    <row x14ac:dyDescent="0.25" r="41" customHeight="1" ht="17.25">
      <c r="A41" s="153"/>
      <c r="B41" s="154"/>
      <c r="C41" s="155"/>
      <c r="D41" s="155"/>
      <c r="E41" s="155"/>
      <c r="F41" s="155"/>
      <c r="G41" s="86"/>
      <c r="H41" s="87"/>
      <c r="I41" s="87"/>
      <c r="J41" s="139"/>
      <c r="K41" s="86"/>
      <c r="L41" s="86"/>
      <c r="M41" s="86"/>
      <c r="N41" s="86"/>
      <c r="O41" s="87"/>
      <c r="P41" s="87"/>
      <c r="Q41" s="87"/>
    </row>
    <row x14ac:dyDescent="0.25" r="42" customHeight="1" ht="17.25">
      <c r="A42" s="153"/>
      <c r="B42" s="154"/>
      <c r="C42" s="155"/>
      <c r="D42" s="155"/>
      <c r="E42" s="155"/>
      <c r="F42" s="155"/>
      <c r="G42" s="148"/>
      <c r="H42" s="87"/>
      <c r="I42" s="87"/>
      <c r="J42" s="139"/>
      <c r="K42" s="86"/>
      <c r="L42" s="86"/>
      <c r="M42" s="86"/>
      <c r="N42" s="86"/>
      <c r="O42" s="87"/>
      <c r="P42" s="87"/>
      <c r="Q42" s="87"/>
    </row>
    <row x14ac:dyDescent="0.25" r="43" customHeight="1" ht="17.25">
      <c r="A43" s="153"/>
      <c r="B43" s="154"/>
      <c r="C43" s="155"/>
      <c r="D43" s="155"/>
      <c r="E43" s="155"/>
      <c r="F43" s="155"/>
      <c r="G43" s="86"/>
      <c r="H43" s="87"/>
      <c r="I43" s="87"/>
      <c r="J43" s="139"/>
      <c r="K43" s="86"/>
      <c r="L43" s="86"/>
      <c r="M43" s="86"/>
      <c r="N43" s="86"/>
      <c r="O43" s="87"/>
      <c r="P43" s="87"/>
      <c r="Q43" s="87"/>
    </row>
    <row x14ac:dyDescent="0.25" r="44" customHeight="1" ht="17.25">
      <c r="A44" s="153"/>
      <c r="B44" s="154"/>
      <c r="C44" s="155"/>
      <c r="D44" s="155"/>
      <c r="E44" s="155"/>
      <c r="F44" s="155"/>
      <c r="G44" s="86"/>
      <c r="H44" s="87"/>
      <c r="I44" s="87"/>
      <c r="J44" s="139"/>
      <c r="K44" s="86"/>
      <c r="L44" s="86"/>
      <c r="M44" s="86"/>
      <c r="N44" s="86"/>
      <c r="O44" s="87"/>
      <c r="P44" s="87"/>
      <c r="Q44" s="87"/>
    </row>
    <row x14ac:dyDescent="0.25" r="45" customHeight="1" ht="17.25">
      <c r="A45" s="153"/>
      <c r="B45" s="154"/>
      <c r="C45" s="155"/>
      <c r="D45" s="155"/>
      <c r="E45" s="155"/>
      <c r="F45" s="155"/>
      <c r="G45" s="86"/>
      <c r="H45" s="87"/>
      <c r="I45" s="87"/>
      <c r="J45" s="139"/>
      <c r="K45" s="86"/>
      <c r="L45" s="86"/>
      <c r="M45" s="86"/>
      <c r="N45" s="86"/>
      <c r="O45" s="87"/>
      <c r="P45" s="87"/>
      <c r="Q45" s="87"/>
    </row>
    <row x14ac:dyDescent="0.25" r="46" customHeight="1" ht="17.25">
      <c r="A46" s="153"/>
      <c r="B46" s="154"/>
      <c r="C46" s="155"/>
      <c r="D46" s="155"/>
      <c r="E46" s="155"/>
      <c r="F46" s="155"/>
      <c r="G46" s="86"/>
      <c r="H46" s="87"/>
      <c r="I46" s="87"/>
      <c r="J46" s="139"/>
      <c r="K46" s="86"/>
      <c r="L46" s="86"/>
      <c r="M46" s="86"/>
      <c r="N46" s="86"/>
      <c r="O46" s="87"/>
      <c r="P46" s="87"/>
      <c r="Q46" s="87"/>
    </row>
    <row x14ac:dyDescent="0.25" r="47" customHeight="1" ht="17.25">
      <c r="A47" s="153"/>
      <c r="B47" s="154"/>
      <c r="C47" s="155"/>
      <c r="D47" s="155"/>
      <c r="E47" s="155"/>
      <c r="F47" s="155"/>
      <c r="G47" s="86"/>
      <c r="H47" s="87"/>
      <c r="I47" s="87"/>
      <c r="J47" s="139"/>
      <c r="K47" s="86"/>
      <c r="L47" s="86"/>
      <c r="M47" s="86"/>
      <c r="N47" s="86"/>
      <c r="O47" s="87"/>
      <c r="P47" s="87"/>
      <c r="Q47" s="87"/>
    </row>
    <row x14ac:dyDescent="0.25" r="48" customHeight="1" ht="17.25">
      <c r="A48" s="153"/>
      <c r="B48" s="154"/>
      <c r="C48" s="155"/>
      <c r="D48" s="155"/>
      <c r="E48" s="155"/>
      <c r="F48" s="155"/>
      <c r="G48" s="86"/>
      <c r="H48" s="87"/>
      <c r="I48" s="87"/>
      <c r="J48" s="139"/>
      <c r="K48" s="86"/>
      <c r="L48" s="86"/>
      <c r="M48" s="86"/>
      <c r="N48" s="86"/>
      <c r="O48" s="87"/>
      <c r="P48" s="87"/>
      <c r="Q48" s="87"/>
    </row>
    <row x14ac:dyDescent="0.25" r="49" customHeight="1" ht="17.25">
      <c r="A49" s="153"/>
      <c r="B49" s="154"/>
      <c r="C49" s="155"/>
      <c r="D49" s="155"/>
      <c r="E49" s="155"/>
      <c r="F49" s="155"/>
      <c r="G49" s="86"/>
      <c r="H49" s="87"/>
      <c r="I49" s="87"/>
      <c r="J49" s="139"/>
      <c r="K49" s="86"/>
      <c r="L49" s="86"/>
      <c r="M49" s="86"/>
      <c r="N49" s="86"/>
      <c r="O49" s="87"/>
      <c r="P49" s="87"/>
      <c r="Q49" s="87"/>
    </row>
    <row x14ac:dyDescent="0.25" r="50" customHeight="1" ht="17.25">
      <c r="A50" s="153"/>
      <c r="B50" s="154"/>
      <c r="C50" s="155"/>
      <c r="D50" s="155"/>
      <c r="E50" s="155"/>
      <c r="F50" s="155"/>
      <c r="G50" s="86"/>
      <c r="H50" s="87"/>
      <c r="I50" s="87"/>
      <c r="J50" s="139"/>
      <c r="K50" s="86"/>
      <c r="L50" s="86"/>
      <c r="M50" s="86"/>
      <c r="N50" s="86"/>
      <c r="O50" s="87"/>
      <c r="P50" s="87"/>
      <c r="Q50" s="87"/>
    </row>
    <row x14ac:dyDescent="0.25" r="51" customHeight="1" ht="17.25">
      <c r="A51" s="153"/>
      <c r="B51" s="154"/>
      <c r="C51" s="155"/>
      <c r="D51" s="155"/>
      <c r="E51" s="155"/>
      <c r="F51" s="155"/>
      <c r="G51" s="86"/>
      <c r="H51" s="87"/>
      <c r="I51" s="87"/>
      <c r="J51" s="139"/>
      <c r="K51" s="86"/>
      <c r="L51" s="86"/>
      <c r="M51" s="86"/>
      <c r="N51" s="86"/>
      <c r="O51" s="87"/>
      <c r="P51" s="87"/>
      <c r="Q51" s="87"/>
    </row>
    <row x14ac:dyDescent="0.25" r="52" customHeight="1" ht="17.25">
      <c r="A52" s="153"/>
      <c r="B52" s="154"/>
      <c r="C52" s="155"/>
      <c r="D52" s="155"/>
      <c r="E52" s="155"/>
      <c r="F52" s="155"/>
      <c r="G52" s="86"/>
      <c r="H52" s="87"/>
      <c r="I52" s="87"/>
      <c r="J52" s="139"/>
      <c r="K52" s="86"/>
      <c r="L52" s="86"/>
      <c r="M52" s="86"/>
      <c r="N52" s="86"/>
      <c r="O52" s="87"/>
      <c r="P52" s="87"/>
      <c r="Q52" s="87"/>
    </row>
    <row x14ac:dyDescent="0.25" r="53" customHeight="1" ht="17.25">
      <c r="A53" s="153"/>
      <c r="B53" s="154"/>
      <c r="C53" s="155"/>
      <c r="D53" s="155"/>
      <c r="E53" s="155"/>
      <c r="F53" s="155"/>
      <c r="G53" s="86"/>
      <c r="H53" s="87"/>
      <c r="I53" s="87"/>
      <c r="J53" s="139"/>
      <c r="K53" s="86"/>
      <c r="L53" s="86"/>
      <c r="M53" s="86"/>
      <c r="N53" s="86"/>
      <c r="O53" s="87"/>
      <c r="P53" s="87"/>
      <c r="Q53" s="87"/>
    </row>
    <row x14ac:dyDescent="0.25" r="54" customHeight="1" ht="17.25">
      <c r="A54" s="153"/>
      <c r="B54" s="154"/>
      <c r="C54" s="155"/>
      <c r="D54" s="155"/>
      <c r="E54" s="155"/>
      <c r="F54" s="155"/>
      <c r="G54" s="86"/>
      <c r="H54" s="87"/>
      <c r="I54" s="87"/>
      <c r="J54" s="139"/>
      <c r="K54" s="86"/>
      <c r="L54" s="86"/>
      <c r="M54" s="86"/>
      <c r="N54" s="86"/>
      <c r="O54" s="87"/>
      <c r="P54" s="87"/>
      <c r="Q54" s="87"/>
    </row>
    <row x14ac:dyDescent="0.25" r="55" customHeight="1" ht="17.25">
      <c r="A55" s="153"/>
      <c r="B55" s="154"/>
      <c r="C55" s="155"/>
      <c r="D55" s="155"/>
      <c r="E55" s="155"/>
      <c r="F55" s="155"/>
      <c r="G55" s="86"/>
      <c r="H55" s="87"/>
      <c r="I55" s="87"/>
      <c r="J55" s="139"/>
      <c r="K55" s="86"/>
      <c r="L55" s="86"/>
      <c r="M55" s="86"/>
      <c r="N55" s="86"/>
      <c r="O55" s="87"/>
      <c r="P55" s="87"/>
      <c r="Q55" s="87"/>
    </row>
    <row x14ac:dyDescent="0.25" r="56" customHeight="1" ht="17.25">
      <c r="A56" s="153"/>
      <c r="B56" s="154"/>
      <c r="C56" s="155"/>
      <c r="D56" s="155"/>
      <c r="E56" s="155"/>
      <c r="F56" s="155"/>
      <c r="G56" s="86"/>
      <c r="H56" s="87"/>
      <c r="I56" s="87"/>
      <c r="J56" s="139"/>
      <c r="K56" s="86"/>
      <c r="L56" s="86"/>
      <c r="M56" s="86"/>
      <c r="N56" s="86"/>
      <c r="O56" s="87"/>
      <c r="P56" s="87"/>
      <c r="Q56" s="87"/>
    </row>
    <row x14ac:dyDescent="0.25" r="57" customHeight="1" ht="17.25">
      <c r="A57" s="153"/>
      <c r="B57" s="154"/>
      <c r="C57" s="155"/>
      <c r="D57" s="155"/>
      <c r="E57" s="155"/>
      <c r="F57" s="155"/>
      <c r="G57" s="86"/>
      <c r="H57" s="87"/>
      <c r="I57" s="87"/>
      <c r="J57" s="139"/>
      <c r="K57" s="86"/>
      <c r="L57" s="86"/>
      <c r="M57" s="86"/>
      <c r="N57" s="86"/>
      <c r="O57" s="87"/>
      <c r="P57" s="87"/>
      <c r="Q57" s="87"/>
    </row>
    <row x14ac:dyDescent="0.25" r="58" customHeight="1" ht="17.25">
      <c r="A58" s="153"/>
      <c r="B58" s="154"/>
      <c r="C58" s="155"/>
      <c r="D58" s="155"/>
      <c r="E58" s="155"/>
      <c r="F58" s="155"/>
      <c r="G58" s="86"/>
      <c r="H58" s="87"/>
      <c r="I58" s="87"/>
      <c r="J58" s="139"/>
      <c r="K58" s="86"/>
      <c r="L58" s="86"/>
      <c r="M58" s="86"/>
      <c r="N58" s="86"/>
      <c r="O58" s="87"/>
      <c r="P58" s="87"/>
      <c r="Q58" s="87"/>
    </row>
    <row x14ac:dyDescent="0.25" r="59" customHeight="1" ht="17.25">
      <c r="A59" s="153"/>
      <c r="B59" s="154"/>
      <c r="C59" s="155"/>
      <c r="D59" s="155"/>
      <c r="E59" s="155"/>
      <c r="F59" s="155"/>
      <c r="G59" s="86"/>
      <c r="H59" s="87"/>
      <c r="I59" s="87"/>
      <c r="J59" s="139"/>
      <c r="K59" s="86"/>
      <c r="L59" s="86"/>
      <c r="M59" s="86"/>
      <c r="N59" s="86"/>
      <c r="O59" s="87"/>
      <c r="P59" s="87"/>
      <c r="Q59" s="87"/>
    </row>
    <row x14ac:dyDescent="0.25" r="60" customHeight="1" ht="17.25">
      <c r="A60" s="153"/>
      <c r="B60" s="154"/>
      <c r="C60" s="155"/>
      <c r="D60" s="155"/>
      <c r="E60" s="155"/>
      <c r="F60" s="155"/>
      <c r="G60" s="86"/>
      <c r="H60" s="87"/>
      <c r="I60" s="87"/>
      <c r="J60" s="139"/>
      <c r="K60" s="86"/>
      <c r="L60" s="86"/>
      <c r="M60" s="86"/>
      <c r="N60" s="86"/>
      <c r="O60" s="87"/>
      <c r="P60" s="87"/>
      <c r="Q60" s="87"/>
    </row>
    <row x14ac:dyDescent="0.25" r="61" customHeight="1" ht="17.25">
      <c r="A61" s="153"/>
      <c r="B61" s="154"/>
      <c r="C61" s="155"/>
      <c r="D61" s="155"/>
      <c r="E61" s="155"/>
      <c r="F61" s="155"/>
      <c r="G61" s="86"/>
      <c r="H61" s="87"/>
      <c r="I61" s="87"/>
      <c r="J61" s="139"/>
      <c r="K61" s="86"/>
      <c r="L61" s="86"/>
      <c r="M61" s="86"/>
      <c r="N61" s="86"/>
      <c r="O61" s="87"/>
      <c r="P61" s="87"/>
      <c r="Q61" s="87"/>
    </row>
    <row x14ac:dyDescent="0.25" r="62" customHeight="1" ht="17.25">
      <c r="A62" s="153"/>
      <c r="B62" s="154"/>
      <c r="C62" s="155"/>
      <c r="D62" s="155"/>
      <c r="E62" s="155"/>
      <c r="F62" s="155"/>
      <c r="G62" s="86"/>
      <c r="H62" s="87"/>
      <c r="I62" s="87"/>
      <c r="J62" s="139"/>
      <c r="K62" s="86"/>
      <c r="L62" s="86"/>
      <c r="M62" s="86"/>
      <c r="N62" s="86"/>
      <c r="O62" s="87"/>
      <c r="P62" s="87"/>
      <c r="Q62" s="87"/>
    </row>
    <row x14ac:dyDescent="0.25" r="63" customHeight="1" ht="17.25">
      <c r="A63" s="153"/>
      <c r="B63" s="154"/>
      <c r="C63" s="155"/>
      <c r="D63" s="155"/>
      <c r="E63" s="155"/>
      <c r="F63" s="155"/>
      <c r="G63" s="86"/>
      <c r="H63" s="87"/>
      <c r="I63" s="87"/>
      <c r="J63" s="139"/>
      <c r="K63" s="86"/>
      <c r="L63" s="86"/>
      <c r="M63" s="86"/>
      <c r="N63" s="86"/>
      <c r="O63" s="87"/>
      <c r="P63" s="87"/>
      <c r="Q63" s="87"/>
    </row>
    <row x14ac:dyDescent="0.25" r="64" customHeight="1" ht="17.25">
      <c r="A64" s="153"/>
      <c r="B64" s="154"/>
      <c r="C64" s="155"/>
      <c r="D64" s="155"/>
      <c r="E64" s="155"/>
      <c r="F64" s="155"/>
      <c r="G64" s="86"/>
      <c r="H64" s="87"/>
      <c r="I64" s="87"/>
      <c r="J64" s="139"/>
      <c r="K64" s="86"/>
      <c r="L64" s="86"/>
      <c r="M64" s="86"/>
      <c r="N64" s="86"/>
      <c r="O64" s="87"/>
      <c r="P64" s="87"/>
      <c r="Q64" s="87"/>
    </row>
    <row x14ac:dyDescent="0.25" r="65" customHeight="1" ht="17.25">
      <c r="A65" s="153"/>
      <c r="B65" s="154"/>
      <c r="C65" s="155"/>
      <c r="D65" s="155"/>
      <c r="E65" s="155"/>
      <c r="F65" s="155"/>
      <c r="G65" s="86"/>
      <c r="H65" s="87"/>
      <c r="I65" s="87"/>
      <c r="J65" s="139"/>
      <c r="K65" s="86"/>
      <c r="L65" s="86"/>
      <c r="M65" s="86"/>
      <c r="N65" s="86"/>
      <c r="O65" s="87"/>
      <c r="P65" s="87"/>
      <c r="Q65" s="87"/>
    </row>
    <row x14ac:dyDescent="0.25" r="66" customHeight="1" ht="17.25">
      <c r="A66" s="153"/>
      <c r="B66" s="154"/>
      <c r="C66" s="155"/>
      <c r="D66" s="155"/>
      <c r="E66" s="155"/>
      <c r="F66" s="155"/>
      <c r="G66" s="86"/>
      <c r="H66" s="87"/>
      <c r="I66" s="87"/>
      <c r="J66" s="139"/>
      <c r="K66" s="86"/>
      <c r="L66" s="86"/>
      <c r="M66" s="86"/>
      <c r="N66" s="86"/>
      <c r="O66" s="87"/>
      <c r="P66" s="87"/>
      <c r="Q66" s="87"/>
    </row>
    <row x14ac:dyDescent="0.25" r="67" customHeight="1" ht="17.25">
      <c r="A67" s="153"/>
      <c r="B67" s="154"/>
      <c r="C67" s="155"/>
      <c r="D67" s="155"/>
      <c r="E67" s="155"/>
      <c r="F67" s="155"/>
      <c r="G67" s="86"/>
      <c r="H67" s="87"/>
      <c r="I67" s="87"/>
      <c r="J67" s="139"/>
      <c r="K67" s="86"/>
      <c r="L67" s="86"/>
      <c r="M67" s="86"/>
      <c r="N67" s="86"/>
      <c r="O67" s="87"/>
      <c r="P67" s="87"/>
      <c r="Q67" s="87"/>
    </row>
    <row x14ac:dyDescent="0.25" r="68" customHeight="1" ht="17.25">
      <c r="A68" s="153"/>
      <c r="B68" s="154"/>
      <c r="C68" s="155"/>
      <c r="D68" s="155"/>
      <c r="E68" s="155"/>
      <c r="F68" s="155"/>
      <c r="G68" s="86"/>
      <c r="H68" s="87"/>
      <c r="I68" s="87"/>
      <c r="J68" s="139"/>
      <c r="K68" s="86"/>
      <c r="L68" s="86"/>
      <c r="M68" s="86"/>
      <c r="N68" s="86"/>
      <c r="O68" s="87"/>
      <c r="P68" s="87"/>
      <c r="Q68" s="87"/>
    </row>
    <row x14ac:dyDescent="0.25" r="69" customHeight="1" ht="17.25">
      <c r="A69" s="153"/>
      <c r="B69" s="154"/>
      <c r="C69" s="155"/>
      <c r="D69" s="155"/>
      <c r="E69" s="155"/>
      <c r="F69" s="155"/>
      <c r="G69" s="86"/>
      <c r="H69" s="87"/>
      <c r="I69" s="87"/>
      <c r="J69" s="139"/>
      <c r="K69" s="86"/>
      <c r="L69" s="86"/>
      <c r="M69" s="86"/>
      <c r="N69" s="86"/>
      <c r="O69" s="87"/>
      <c r="P69" s="87"/>
      <c r="Q69" s="87"/>
    </row>
    <row x14ac:dyDescent="0.25" r="70" customHeight="1" ht="17.25">
      <c r="A70" s="153"/>
      <c r="B70" s="154"/>
      <c r="C70" s="155"/>
      <c r="D70" s="155"/>
      <c r="E70" s="155"/>
      <c r="F70" s="155"/>
      <c r="G70" s="86"/>
      <c r="H70" s="87"/>
      <c r="I70" s="87"/>
      <c r="J70" s="139"/>
      <c r="K70" s="86"/>
      <c r="L70" s="86"/>
      <c r="M70" s="86"/>
      <c r="N70" s="86"/>
      <c r="O70" s="87"/>
      <c r="P70" s="87"/>
      <c r="Q70" s="87"/>
    </row>
    <row x14ac:dyDescent="0.25" r="71" customHeight="1" ht="17.25">
      <c r="A71" s="153"/>
      <c r="B71" s="154"/>
      <c r="C71" s="155"/>
      <c r="D71" s="155"/>
      <c r="E71" s="155"/>
      <c r="F71" s="155"/>
      <c r="G71" s="86"/>
      <c r="H71" s="87"/>
      <c r="I71" s="87"/>
      <c r="J71" s="139"/>
      <c r="K71" s="86"/>
      <c r="L71" s="86"/>
      <c r="M71" s="86"/>
      <c r="N71" s="86"/>
      <c r="O71" s="87"/>
      <c r="P71" s="87"/>
      <c r="Q71" s="87"/>
    </row>
    <row x14ac:dyDescent="0.25" r="72" customHeight="1" ht="17.25">
      <c r="A72" s="153"/>
      <c r="B72" s="154"/>
      <c r="C72" s="155"/>
      <c r="D72" s="155"/>
      <c r="E72" s="155"/>
      <c r="F72" s="155"/>
      <c r="G72" s="86"/>
      <c r="H72" s="87"/>
      <c r="I72" s="87"/>
      <c r="J72" s="139"/>
      <c r="K72" s="86"/>
      <c r="L72" s="86"/>
      <c r="M72" s="86"/>
      <c r="N72" s="86"/>
      <c r="O72" s="87"/>
      <c r="P72" s="87"/>
      <c r="Q72" s="87"/>
    </row>
    <row x14ac:dyDescent="0.25" r="73" customHeight="1" ht="17.25">
      <c r="A73" s="153"/>
      <c r="B73" s="154"/>
      <c r="C73" s="155"/>
      <c r="D73" s="155"/>
      <c r="E73" s="155"/>
      <c r="F73" s="155"/>
      <c r="G73" s="86"/>
      <c r="H73" s="87"/>
      <c r="I73" s="87"/>
      <c r="J73" s="139"/>
      <c r="K73" s="86"/>
      <c r="L73" s="86"/>
      <c r="M73" s="86"/>
      <c r="N73" s="86"/>
      <c r="O73" s="87"/>
      <c r="P73" s="87"/>
      <c r="Q73" s="87"/>
    </row>
    <row x14ac:dyDescent="0.25" r="74" customHeight="1" ht="17.25">
      <c r="A74" s="153"/>
      <c r="B74" s="154"/>
      <c r="C74" s="155"/>
      <c r="D74" s="155"/>
      <c r="E74" s="155"/>
      <c r="F74" s="155"/>
      <c r="G74" s="86"/>
      <c r="H74" s="87"/>
      <c r="I74" s="87"/>
      <c r="J74" s="139"/>
      <c r="K74" s="86"/>
      <c r="L74" s="86"/>
      <c r="M74" s="86"/>
      <c r="N74" s="86"/>
      <c r="O74" s="87"/>
      <c r="P74" s="87"/>
      <c r="Q74" s="87"/>
    </row>
    <row x14ac:dyDescent="0.25" r="75" customHeight="1" ht="17.25">
      <c r="A75" s="153"/>
      <c r="B75" s="154"/>
      <c r="C75" s="155"/>
      <c r="D75" s="155"/>
      <c r="E75" s="155"/>
      <c r="F75" s="155"/>
      <c r="G75" s="86"/>
      <c r="H75" s="87"/>
      <c r="I75" s="87"/>
      <c r="J75" s="139"/>
      <c r="K75" s="86"/>
      <c r="L75" s="86"/>
      <c r="M75" s="86"/>
      <c r="N75" s="86"/>
      <c r="O75" s="87"/>
      <c r="P75" s="87"/>
      <c r="Q75" s="87"/>
    </row>
    <row x14ac:dyDescent="0.25" r="76" customHeight="1" ht="17.25">
      <c r="A76" s="153"/>
      <c r="B76" s="154"/>
      <c r="C76" s="155"/>
      <c r="D76" s="155"/>
      <c r="E76" s="155"/>
      <c r="F76" s="155"/>
      <c r="G76" s="86"/>
      <c r="H76" s="87"/>
      <c r="I76" s="87"/>
      <c r="J76" s="139"/>
      <c r="K76" s="86"/>
      <c r="L76" s="86"/>
      <c r="M76" s="86"/>
      <c r="N76" s="86"/>
      <c r="O76" s="87"/>
      <c r="P76" s="87"/>
      <c r="Q76" s="87"/>
    </row>
    <row x14ac:dyDescent="0.25" r="77" customHeight="1" ht="17.25">
      <c r="A77" s="153"/>
      <c r="B77" s="154"/>
      <c r="C77" s="155"/>
      <c r="D77" s="155"/>
      <c r="E77" s="155"/>
      <c r="F77" s="155"/>
      <c r="G77" s="86"/>
      <c r="H77" s="87"/>
      <c r="I77" s="87"/>
      <c r="J77" s="139"/>
      <c r="K77" s="86"/>
      <c r="L77" s="86"/>
      <c r="M77" s="86"/>
      <c r="N77" s="86"/>
      <c r="O77" s="87"/>
      <c r="P77" s="87"/>
      <c r="Q77" s="87"/>
    </row>
    <row x14ac:dyDescent="0.25" r="78" customHeight="1" ht="17.25">
      <c r="A78" s="153"/>
      <c r="B78" s="154"/>
      <c r="C78" s="155"/>
      <c r="D78" s="155"/>
      <c r="E78" s="155"/>
      <c r="F78" s="155"/>
      <c r="G78" s="86"/>
      <c r="H78" s="87"/>
      <c r="I78" s="87"/>
      <c r="J78" s="139"/>
      <c r="K78" s="86"/>
      <c r="L78" s="86"/>
      <c r="M78" s="86"/>
      <c r="N78" s="86"/>
      <c r="O78" s="87"/>
      <c r="P78" s="87"/>
      <c r="Q78" s="87"/>
    </row>
    <row x14ac:dyDescent="0.25" r="79" customHeight="1" ht="17.25">
      <c r="A79" s="153"/>
      <c r="B79" s="154"/>
      <c r="C79" s="155"/>
      <c r="D79" s="155"/>
      <c r="E79" s="155"/>
      <c r="F79" s="155"/>
      <c r="G79" s="86"/>
      <c r="H79" s="87"/>
      <c r="I79" s="87"/>
      <c r="J79" s="139"/>
      <c r="K79" s="86"/>
      <c r="L79" s="86"/>
      <c r="M79" s="86"/>
      <c r="N79" s="86"/>
      <c r="O79" s="87"/>
      <c r="P79" s="87"/>
      <c r="Q79" s="87"/>
    </row>
    <row x14ac:dyDescent="0.25" r="80" customHeight="1" ht="17.25">
      <c r="A80" s="153"/>
      <c r="B80" s="154"/>
      <c r="C80" s="155"/>
      <c r="D80" s="155"/>
      <c r="E80" s="155"/>
      <c r="F80" s="155"/>
      <c r="G80" s="86"/>
      <c r="H80" s="87"/>
      <c r="I80" s="87"/>
      <c r="J80" s="139"/>
      <c r="K80" s="86"/>
      <c r="L80" s="86"/>
      <c r="M80" s="86"/>
      <c r="N80" s="86"/>
      <c r="O80" s="87"/>
      <c r="P80" s="87"/>
      <c r="Q80" s="87"/>
    </row>
    <row x14ac:dyDescent="0.25" r="81" customHeight="1" ht="17.25">
      <c r="A81" s="153"/>
      <c r="B81" s="154"/>
      <c r="C81" s="155"/>
      <c r="D81" s="155"/>
      <c r="E81" s="155"/>
      <c r="F81" s="155"/>
      <c r="G81" s="86"/>
      <c r="H81" s="87"/>
      <c r="I81" s="87"/>
      <c r="J81" s="139"/>
      <c r="K81" s="86"/>
      <c r="L81" s="86"/>
      <c r="M81" s="86"/>
      <c r="N81" s="86"/>
      <c r="O81" s="87"/>
      <c r="P81" s="87"/>
      <c r="Q81" s="87"/>
    </row>
    <row x14ac:dyDescent="0.25" r="82" customHeight="1" ht="17.25">
      <c r="A82" s="153"/>
      <c r="B82" s="154"/>
      <c r="C82" s="155"/>
      <c r="D82" s="155"/>
      <c r="E82" s="155"/>
      <c r="F82" s="155"/>
      <c r="G82" s="86"/>
      <c r="H82" s="87"/>
      <c r="I82" s="87"/>
      <c r="J82" s="139"/>
      <c r="K82" s="86"/>
      <c r="L82" s="86"/>
      <c r="M82" s="86"/>
      <c r="N82" s="86"/>
      <c r="O82" s="87"/>
      <c r="P82" s="87"/>
      <c r="Q82" s="87"/>
    </row>
    <row x14ac:dyDescent="0.25" r="83" customHeight="1" ht="17.25">
      <c r="A83" s="153"/>
      <c r="B83" s="154"/>
      <c r="C83" s="155"/>
      <c r="D83" s="155"/>
      <c r="E83" s="155"/>
      <c r="F83" s="155"/>
      <c r="G83" s="86"/>
      <c r="H83" s="87"/>
      <c r="I83" s="87"/>
      <c r="J83" s="139"/>
      <c r="K83" s="86"/>
      <c r="L83" s="86"/>
      <c r="M83" s="86"/>
      <c r="N83" s="86"/>
      <c r="O83" s="87"/>
      <c r="P83" s="87"/>
      <c r="Q83" s="87"/>
    </row>
    <row x14ac:dyDescent="0.25" r="84" customHeight="1" ht="17.25">
      <c r="A84" s="153"/>
      <c r="B84" s="154"/>
      <c r="C84" s="155"/>
      <c r="D84" s="155"/>
      <c r="E84" s="155"/>
      <c r="F84" s="155"/>
      <c r="G84" s="86"/>
      <c r="H84" s="87"/>
      <c r="I84" s="87"/>
      <c r="J84" s="139"/>
      <c r="K84" s="86"/>
      <c r="L84" s="86"/>
      <c r="M84" s="86"/>
      <c r="N84" s="86"/>
      <c r="O84" s="87"/>
      <c r="P84" s="87"/>
      <c r="Q84" s="87"/>
    </row>
    <row x14ac:dyDescent="0.25" r="85" customHeight="1" ht="17.25">
      <c r="A85" s="153"/>
      <c r="B85" s="154"/>
      <c r="C85" s="155"/>
      <c r="D85" s="155"/>
      <c r="E85" s="155"/>
      <c r="F85" s="155"/>
      <c r="G85" s="86"/>
      <c r="H85" s="87"/>
      <c r="I85" s="87"/>
      <c r="J85" s="139"/>
      <c r="K85" s="86"/>
      <c r="L85" s="86"/>
      <c r="M85" s="86"/>
      <c r="N85" s="86"/>
      <c r="O85" s="87"/>
      <c r="P85" s="87"/>
      <c r="Q85" s="87"/>
    </row>
    <row x14ac:dyDescent="0.25" r="86" customHeight="1" ht="17.25">
      <c r="A86" s="153"/>
      <c r="B86" s="154"/>
      <c r="C86" s="155"/>
      <c r="D86" s="155"/>
      <c r="E86" s="155"/>
      <c r="F86" s="155"/>
      <c r="G86" s="86"/>
      <c r="H86" s="87"/>
      <c r="I86" s="87"/>
      <c r="J86" s="139"/>
      <c r="K86" s="86"/>
      <c r="L86" s="86"/>
      <c r="M86" s="86"/>
      <c r="N86" s="86"/>
      <c r="O86" s="87"/>
      <c r="P86" s="87"/>
      <c r="Q86" s="87"/>
    </row>
    <row x14ac:dyDescent="0.25" r="87" customHeight="1" ht="17.25">
      <c r="A87" s="153"/>
      <c r="B87" s="154"/>
      <c r="C87" s="155"/>
      <c r="D87" s="155"/>
      <c r="E87" s="155"/>
      <c r="F87" s="155"/>
      <c r="G87" s="86"/>
      <c r="H87" s="87"/>
      <c r="I87" s="87"/>
      <c r="J87" s="139"/>
      <c r="K87" s="86"/>
      <c r="L87" s="86"/>
      <c r="M87" s="86"/>
      <c r="N87" s="86"/>
      <c r="O87" s="87"/>
      <c r="P87" s="87"/>
      <c r="Q87" s="87"/>
    </row>
    <row x14ac:dyDescent="0.25" r="88" customHeight="1" ht="17.25">
      <c r="A88" s="153"/>
      <c r="B88" s="154"/>
      <c r="C88" s="155"/>
      <c r="D88" s="155"/>
      <c r="E88" s="155"/>
      <c r="F88" s="155"/>
      <c r="G88" s="86"/>
      <c r="H88" s="87"/>
      <c r="I88" s="87"/>
      <c r="J88" s="139"/>
      <c r="K88" s="86"/>
      <c r="L88" s="86"/>
      <c r="M88" s="86"/>
      <c r="N88" s="86"/>
      <c r="O88" s="87"/>
      <c r="P88" s="87"/>
      <c r="Q88" s="87"/>
    </row>
    <row x14ac:dyDescent="0.25" r="89" customHeight="1" ht="17.25">
      <c r="A89" s="153"/>
      <c r="B89" s="154"/>
      <c r="C89" s="155"/>
      <c r="D89" s="155"/>
      <c r="E89" s="155"/>
      <c r="F89" s="155"/>
      <c r="G89" s="86"/>
      <c r="H89" s="87"/>
      <c r="I89" s="87"/>
      <c r="J89" s="139"/>
      <c r="K89" s="86"/>
      <c r="L89" s="86"/>
      <c r="M89" s="86"/>
      <c r="N89" s="86"/>
      <c r="O89" s="87"/>
      <c r="P89" s="87"/>
      <c r="Q89" s="87"/>
    </row>
    <row x14ac:dyDescent="0.25" r="90" customHeight="1" ht="17.25">
      <c r="A90" s="153"/>
      <c r="B90" s="154"/>
      <c r="C90" s="155"/>
      <c r="D90" s="155"/>
      <c r="E90" s="155"/>
      <c r="F90" s="155"/>
      <c r="G90" s="86"/>
      <c r="H90" s="87"/>
      <c r="I90" s="87"/>
      <c r="J90" s="139"/>
      <c r="K90" s="86"/>
      <c r="L90" s="86"/>
      <c r="M90" s="86"/>
      <c r="N90" s="86"/>
      <c r="O90" s="87"/>
      <c r="P90" s="87"/>
      <c r="Q90" s="87"/>
    </row>
    <row x14ac:dyDescent="0.25" r="91" customHeight="1" ht="17.25">
      <c r="A91" s="153"/>
      <c r="B91" s="154"/>
      <c r="C91" s="155"/>
      <c r="D91" s="155"/>
      <c r="E91" s="155"/>
      <c r="F91" s="155"/>
      <c r="G91" s="86"/>
      <c r="H91" s="87"/>
      <c r="I91" s="87"/>
      <c r="J91" s="139"/>
      <c r="K91" s="86"/>
      <c r="L91" s="86"/>
      <c r="M91" s="86"/>
      <c r="N91" s="86"/>
      <c r="O91" s="87"/>
      <c r="P91" s="87"/>
      <c r="Q91" s="87"/>
    </row>
    <row x14ac:dyDescent="0.25" r="92" customHeight="1" ht="17.25">
      <c r="A92" s="153"/>
      <c r="B92" s="154"/>
      <c r="C92" s="155"/>
      <c r="D92" s="155"/>
      <c r="E92" s="155"/>
      <c r="F92" s="155"/>
      <c r="G92" s="86"/>
      <c r="H92" s="87"/>
      <c r="I92" s="87"/>
      <c r="J92" s="139"/>
      <c r="K92" s="86"/>
      <c r="L92" s="86"/>
      <c r="M92" s="86"/>
      <c r="N92" s="86"/>
      <c r="O92" s="87"/>
      <c r="P92" s="87"/>
      <c r="Q92" s="87"/>
    </row>
    <row x14ac:dyDescent="0.25" r="93" customHeight="1" ht="17.25">
      <c r="A93" s="153"/>
      <c r="B93" s="154"/>
      <c r="C93" s="155"/>
      <c r="D93" s="155"/>
      <c r="E93" s="155"/>
      <c r="F93" s="155"/>
      <c r="G93" s="86"/>
      <c r="H93" s="87"/>
      <c r="I93" s="87"/>
      <c r="J93" s="139"/>
      <c r="K93" s="86"/>
      <c r="L93" s="86"/>
      <c r="M93" s="86"/>
      <c r="N93" s="86"/>
      <c r="O93" s="87"/>
      <c r="P93" s="87"/>
      <c r="Q93" s="87"/>
    </row>
    <row x14ac:dyDescent="0.25" r="94" customHeight="1" ht="17.25">
      <c r="A94" s="153"/>
      <c r="B94" s="154"/>
      <c r="C94" s="155"/>
      <c r="D94" s="155"/>
      <c r="E94" s="155"/>
      <c r="F94" s="155"/>
      <c r="G94" s="86"/>
      <c r="H94" s="87"/>
      <c r="I94" s="87"/>
      <c r="J94" s="139"/>
      <c r="K94" s="86"/>
      <c r="L94" s="86"/>
      <c r="M94" s="86"/>
      <c r="N94" s="86"/>
      <c r="O94" s="87"/>
      <c r="P94" s="87"/>
      <c r="Q94" s="87"/>
    </row>
    <row x14ac:dyDescent="0.25" r="95" customHeight="1" ht="17.25">
      <c r="A95" s="153"/>
      <c r="B95" s="154"/>
      <c r="C95" s="155"/>
      <c r="D95" s="155"/>
      <c r="E95" s="155"/>
      <c r="F95" s="155"/>
      <c r="G95" s="86"/>
      <c r="H95" s="87"/>
      <c r="I95" s="87"/>
      <c r="J95" s="139"/>
      <c r="K95" s="86"/>
      <c r="L95" s="86"/>
      <c r="M95" s="86"/>
      <c r="N95" s="86"/>
      <c r="O95" s="87"/>
      <c r="P95" s="87"/>
      <c r="Q95" s="87"/>
    </row>
    <row x14ac:dyDescent="0.25" r="96" customHeight="1" ht="17.25">
      <c r="A96" s="153"/>
      <c r="B96" s="154"/>
      <c r="C96" s="155"/>
      <c r="D96" s="155"/>
      <c r="E96" s="155"/>
      <c r="F96" s="155"/>
      <c r="G96" s="86"/>
      <c r="H96" s="87"/>
      <c r="I96" s="87"/>
      <c r="J96" s="139"/>
      <c r="K96" s="86"/>
      <c r="L96" s="86"/>
      <c r="M96" s="86"/>
      <c r="N96" s="86"/>
      <c r="O96" s="87"/>
      <c r="P96" s="87"/>
      <c r="Q96" s="87"/>
    </row>
    <row x14ac:dyDescent="0.25" r="97" customHeight="1" ht="17.25">
      <c r="A97" s="153"/>
      <c r="B97" s="154"/>
      <c r="C97" s="155"/>
      <c r="D97" s="155"/>
      <c r="E97" s="155"/>
      <c r="F97" s="155"/>
      <c r="G97" s="86"/>
      <c r="H97" s="87"/>
      <c r="I97" s="87"/>
      <c r="J97" s="139"/>
      <c r="K97" s="86"/>
      <c r="L97" s="86"/>
      <c r="M97" s="86"/>
      <c r="N97" s="86"/>
      <c r="O97" s="87"/>
      <c r="P97" s="87"/>
      <c r="Q97" s="87"/>
    </row>
    <row x14ac:dyDescent="0.25" r="98" customHeight="1" ht="17.25">
      <c r="A98" s="153"/>
      <c r="B98" s="154"/>
      <c r="C98" s="155"/>
      <c r="D98" s="155"/>
      <c r="E98" s="155"/>
      <c r="F98" s="155"/>
      <c r="G98" s="86"/>
      <c r="H98" s="87"/>
      <c r="I98" s="87"/>
      <c r="J98" s="139"/>
      <c r="K98" s="86"/>
      <c r="L98" s="86"/>
      <c r="M98" s="86"/>
      <c r="N98" s="86"/>
      <c r="O98" s="87"/>
      <c r="P98" s="87"/>
      <c r="Q98" s="87"/>
    </row>
    <row x14ac:dyDescent="0.25" r="99" customHeight="1" ht="17.25">
      <c r="A99" s="153"/>
      <c r="B99" s="154"/>
      <c r="C99" s="155"/>
      <c r="D99" s="155"/>
      <c r="E99" s="155"/>
      <c r="F99" s="155"/>
      <c r="G99" s="86"/>
      <c r="H99" s="87"/>
      <c r="I99" s="87"/>
      <c r="J99" s="139"/>
      <c r="K99" s="86"/>
      <c r="L99" s="86"/>
      <c r="M99" s="86"/>
      <c r="N99" s="86"/>
      <c r="O99" s="87"/>
      <c r="P99" s="87"/>
      <c r="Q99" s="87"/>
    </row>
    <row x14ac:dyDescent="0.25" r="100" customHeight="1" ht="17.25">
      <c r="A100" s="153"/>
      <c r="B100" s="154"/>
      <c r="C100" s="155"/>
      <c r="D100" s="155"/>
      <c r="E100" s="155"/>
      <c r="F100" s="155"/>
      <c r="G100" s="86"/>
      <c r="H100" s="87"/>
      <c r="I100" s="87"/>
      <c r="J100" s="139"/>
      <c r="K100" s="86"/>
      <c r="L100" s="86"/>
      <c r="M100" s="86"/>
      <c r="N100" s="86"/>
      <c r="O100" s="87"/>
      <c r="P100" s="87"/>
      <c r="Q100" s="87"/>
    </row>
    <row x14ac:dyDescent="0.25" r="101" customHeight="1" ht="17.25">
      <c r="A101" s="153"/>
      <c r="B101" s="154"/>
      <c r="C101" s="155"/>
      <c r="D101" s="155"/>
      <c r="E101" s="155"/>
      <c r="F101" s="155"/>
      <c r="G101" s="86"/>
      <c r="H101" s="87"/>
      <c r="I101" s="87"/>
      <c r="J101" s="139"/>
      <c r="K101" s="86"/>
      <c r="L101" s="86"/>
      <c r="M101" s="86"/>
      <c r="N101" s="86"/>
      <c r="O101" s="87"/>
      <c r="P101" s="87"/>
      <c r="Q101" s="87"/>
    </row>
    <row x14ac:dyDescent="0.25" r="102" customHeight="1" ht="17.25">
      <c r="A102" s="153"/>
      <c r="B102" s="154"/>
      <c r="C102" s="155"/>
      <c r="D102" s="155"/>
      <c r="E102" s="155"/>
      <c r="F102" s="155"/>
      <c r="G102" s="86"/>
      <c r="H102" s="87"/>
      <c r="I102" s="87"/>
      <c r="J102" s="139"/>
      <c r="K102" s="86"/>
      <c r="L102" s="86"/>
      <c r="M102" s="86"/>
      <c r="N102" s="86"/>
      <c r="O102" s="87"/>
      <c r="P102" s="87"/>
      <c r="Q102" s="87"/>
    </row>
    <row x14ac:dyDescent="0.25" r="103" customHeight="1" ht="17.25">
      <c r="A103" s="153"/>
      <c r="B103" s="154"/>
      <c r="C103" s="155"/>
      <c r="D103" s="155"/>
      <c r="E103" s="155"/>
      <c r="F103" s="155"/>
      <c r="G103" s="86"/>
      <c r="H103" s="87"/>
      <c r="I103" s="87"/>
      <c r="J103" s="139"/>
      <c r="K103" s="86"/>
      <c r="L103" s="86"/>
      <c r="M103" s="86"/>
      <c r="N103" s="86"/>
      <c r="O103" s="87"/>
      <c r="P103" s="87"/>
      <c r="Q103" s="87"/>
    </row>
    <row x14ac:dyDescent="0.25" r="104" customHeight="1" ht="17.25">
      <c r="A104" s="153"/>
      <c r="B104" s="154"/>
      <c r="C104" s="155"/>
      <c r="D104" s="155"/>
      <c r="E104" s="155"/>
      <c r="F104" s="155"/>
      <c r="G104" s="86"/>
      <c r="H104" s="87"/>
      <c r="I104" s="87"/>
      <c r="J104" s="139"/>
      <c r="K104" s="86"/>
      <c r="L104" s="86"/>
      <c r="M104" s="86"/>
      <c r="N104" s="86"/>
      <c r="O104" s="87"/>
      <c r="P104" s="87"/>
      <c r="Q104" s="87"/>
    </row>
    <row x14ac:dyDescent="0.25" r="105" customHeight="1" ht="17.25">
      <c r="A105" s="153"/>
      <c r="B105" s="154"/>
      <c r="C105" s="155"/>
      <c r="D105" s="155"/>
      <c r="E105" s="155"/>
      <c r="F105" s="155"/>
      <c r="G105" s="86"/>
      <c r="H105" s="87"/>
      <c r="I105" s="87"/>
      <c r="J105" s="139"/>
      <c r="K105" s="86"/>
      <c r="L105" s="86"/>
      <c r="M105" s="86"/>
      <c r="N105" s="86"/>
      <c r="O105" s="87"/>
      <c r="P105" s="87"/>
      <c r="Q105" s="87"/>
    </row>
    <row x14ac:dyDescent="0.25" r="106" customHeight="1" ht="17.25">
      <c r="A106" s="156"/>
      <c r="B106" s="157"/>
      <c r="C106" s="155"/>
      <c r="D106" s="155"/>
      <c r="E106" s="155"/>
      <c r="F106" s="155"/>
      <c r="G106" s="86"/>
      <c r="H106" s="87"/>
      <c r="I106" s="87"/>
      <c r="J106" s="139"/>
      <c r="K106" s="86"/>
      <c r="L106" s="86"/>
      <c r="M106" s="86"/>
      <c r="N106" s="86"/>
      <c r="O106" s="87"/>
      <c r="P106" s="87"/>
      <c r="Q106" s="87"/>
    </row>
    <row x14ac:dyDescent="0.25" r="107" customHeight="1" ht="17.25">
      <c r="A107" s="156"/>
      <c r="B107" s="157"/>
      <c r="C107" s="155"/>
      <c r="D107" s="155"/>
      <c r="E107" s="155"/>
      <c r="F107" s="155"/>
      <c r="G107" s="86"/>
      <c r="H107" s="87"/>
      <c r="I107" s="87"/>
      <c r="J107" s="139"/>
      <c r="K107" s="86"/>
      <c r="L107" s="86"/>
      <c r="M107" s="86"/>
      <c r="N107" s="86"/>
      <c r="O107" s="87"/>
      <c r="P107" s="87"/>
      <c r="Q107" s="87"/>
    </row>
    <row x14ac:dyDescent="0.25" r="108" customHeight="1" ht="17.25">
      <c r="A108" s="156"/>
      <c r="B108" s="157"/>
      <c r="C108" s="155"/>
      <c r="D108" s="155"/>
      <c r="E108" s="155"/>
      <c r="F108" s="155"/>
      <c r="G108" s="86"/>
      <c r="H108" s="87"/>
      <c r="I108" s="87"/>
      <c r="J108" s="139"/>
      <c r="K108" s="86"/>
      <c r="L108" s="86"/>
      <c r="M108" s="86"/>
      <c r="N108" s="86"/>
      <c r="O108" s="87"/>
      <c r="P108" s="87"/>
      <c r="Q108" s="87"/>
    </row>
    <row x14ac:dyDescent="0.25" r="109" customHeight="1" ht="17.25">
      <c r="A109" s="156"/>
      <c r="B109" s="157"/>
      <c r="C109" s="155"/>
      <c r="D109" s="155"/>
      <c r="E109" s="155"/>
      <c r="F109" s="155"/>
      <c r="G109" s="86"/>
      <c r="H109" s="87"/>
      <c r="I109" s="87"/>
      <c r="J109" s="139"/>
      <c r="K109" s="86"/>
      <c r="L109" s="86"/>
      <c r="M109" s="86"/>
      <c r="N109" s="86"/>
      <c r="O109" s="87"/>
      <c r="P109" s="87"/>
      <c r="Q109" s="87"/>
    </row>
    <row x14ac:dyDescent="0.25" r="110" customHeight="1" ht="17.25">
      <c r="A110" s="156"/>
      <c r="B110" s="157"/>
      <c r="C110" s="155"/>
      <c r="D110" s="155"/>
      <c r="E110" s="155"/>
      <c r="F110" s="155"/>
      <c r="G110" s="86"/>
      <c r="H110" s="87"/>
      <c r="I110" s="87"/>
      <c r="J110" s="139"/>
      <c r="K110" s="86"/>
      <c r="L110" s="86"/>
      <c r="M110" s="86"/>
      <c r="N110" s="86"/>
      <c r="O110" s="87"/>
      <c r="P110" s="87"/>
      <c r="Q110" s="87"/>
    </row>
    <row x14ac:dyDescent="0.25" r="111" customHeight="1" ht="17.25">
      <c r="A111" s="156"/>
      <c r="B111" s="157"/>
      <c r="C111" s="155"/>
      <c r="D111" s="155"/>
      <c r="E111" s="155"/>
      <c r="F111" s="155"/>
      <c r="G111" s="86"/>
      <c r="H111" s="87"/>
      <c r="I111" s="87"/>
      <c r="J111" s="139"/>
      <c r="K111" s="86"/>
      <c r="L111" s="86"/>
      <c r="M111" s="86"/>
      <c r="N111" s="86"/>
      <c r="O111" s="87"/>
      <c r="P111" s="87"/>
      <c r="Q111" s="87"/>
    </row>
    <row x14ac:dyDescent="0.25" r="112" customHeight="1" ht="17.25">
      <c r="A112" s="156"/>
      <c r="B112" s="157"/>
      <c r="C112" s="155"/>
      <c r="D112" s="155"/>
      <c r="E112" s="155"/>
      <c r="F112" s="155"/>
      <c r="G112" s="86"/>
      <c r="H112" s="87"/>
      <c r="I112" s="87"/>
      <c r="J112" s="139"/>
      <c r="K112" s="86"/>
      <c r="L112" s="86"/>
      <c r="M112" s="86"/>
      <c r="N112" s="86"/>
      <c r="O112" s="87"/>
      <c r="P112" s="87"/>
      <c r="Q112" s="87"/>
    </row>
    <row x14ac:dyDescent="0.25" r="113" customHeight="1" ht="17.25">
      <c r="A113" s="156"/>
      <c r="B113" s="157"/>
      <c r="C113" s="155"/>
      <c r="D113" s="155"/>
      <c r="E113" s="155"/>
      <c r="F113" s="155"/>
      <c r="G113" s="86"/>
      <c r="H113" s="87"/>
      <c r="I113" s="87"/>
      <c r="J113" s="139"/>
      <c r="K113" s="86"/>
      <c r="L113" s="86"/>
      <c r="M113" s="86"/>
      <c r="N113" s="86"/>
      <c r="O113" s="87"/>
      <c r="P113" s="87"/>
      <c r="Q113" s="87"/>
    </row>
    <row x14ac:dyDescent="0.25" r="114" customHeight="1" ht="17.25">
      <c r="A114" s="156"/>
      <c r="B114" s="157"/>
      <c r="C114" s="155"/>
      <c r="D114" s="155"/>
      <c r="E114" s="155"/>
      <c r="F114" s="155"/>
      <c r="G114" s="86"/>
      <c r="H114" s="87"/>
      <c r="I114" s="87"/>
      <c r="J114" s="139"/>
      <c r="K114" s="86"/>
      <c r="L114" s="86"/>
      <c r="M114" s="86"/>
      <c r="N114" s="86"/>
      <c r="O114" s="87"/>
      <c r="P114" s="87"/>
      <c r="Q114" s="87"/>
    </row>
    <row x14ac:dyDescent="0.25" r="115" customHeight="1" ht="17.25">
      <c r="A115" s="156"/>
      <c r="B115" s="157"/>
      <c r="C115" s="155"/>
      <c r="D115" s="155"/>
      <c r="E115" s="155"/>
      <c r="F115" s="155"/>
      <c r="G115" s="86"/>
      <c r="H115" s="87"/>
      <c r="I115" s="87"/>
      <c r="J115" s="139"/>
      <c r="K115" s="86"/>
      <c r="L115" s="86"/>
      <c r="M115" s="86"/>
      <c r="N115" s="86"/>
      <c r="O115" s="87"/>
      <c r="P115" s="87"/>
      <c r="Q115" s="87"/>
    </row>
    <row x14ac:dyDescent="0.25" r="116" customHeight="1" ht="17.25">
      <c r="A116" s="156"/>
      <c r="B116" s="157"/>
      <c r="C116" s="155"/>
      <c r="D116" s="155"/>
      <c r="E116" s="155"/>
      <c r="F116" s="155"/>
      <c r="G116" s="86"/>
      <c r="H116" s="87"/>
      <c r="I116" s="87"/>
      <c r="J116" s="139"/>
      <c r="K116" s="86"/>
      <c r="L116" s="86"/>
      <c r="M116" s="86"/>
      <c r="N116" s="86"/>
      <c r="O116" s="87"/>
      <c r="P116" s="87"/>
      <c r="Q116" s="87"/>
    </row>
    <row x14ac:dyDescent="0.25" r="117" customHeight="1" ht="17.25">
      <c r="A117" s="156"/>
      <c r="B117" s="157"/>
      <c r="C117" s="155"/>
      <c r="D117" s="155"/>
      <c r="E117" s="155"/>
      <c r="F117" s="155"/>
      <c r="G117" s="86"/>
      <c r="H117" s="87"/>
      <c r="I117" s="87"/>
      <c r="J117" s="139"/>
      <c r="K117" s="86"/>
      <c r="L117" s="86"/>
      <c r="M117" s="86"/>
      <c r="N117" s="86"/>
      <c r="O117" s="87"/>
      <c r="P117" s="87"/>
      <c r="Q117" s="87"/>
    </row>
    <row x14ac:dyDescent="0.25" r="118" customHeight="1" ht="17.25">
      <c r="A118" s="156"/>
      <c r="B118" s="157"/>
      <c r="C118" s="155"/>
      <c r="D118" s="155"/>
      <c r="E118" s="155"/>
      <c r="F118" s="155"/>
      <c r="G118" s="86"/>
      <c r="H118" s="87"/>
      <c r="I118" s="87"/>
      <c r="J118" s="139"/>
      <c r="K118" s="86"/>
      <c r="L118" s="86"/>
      <c r="M118" s="86"/>
      <c r="N118" s="86"/>
      <c r="O118" s="87"/>
      <c r="P118" s="87"/>
      <c r="Q118" s="87"/>
    </row>
    <row x14ac:dyDescent="0.25" r="119" customHeight="1" ht="17.25">
      <c r="A119" s="156"/>
      <c r="B119" s="157"/>
      <c r="C119" s="155"/>
      <c r="D119" s="155"/>
      <c r="E119" s="155"/>
      <c r="F119" s="155"/>
      <c r="G119" s="86"/>
      <c r="H119" s="87"/>
      <c r="I119" s="87"/>
      <c r="J119" s="139"/>
      <c r="K119" s="86"/>
      <c r="L119" s="86"/>
      <c r="M119" s="86"/>
      <c r="N119" s="86"/>
      <c r="O119" s="87"/>
      <c r="P119" s="87"/>
      <c r="Q119" s="87"/>
    </row>
    <row x14ac:dyDescent="0.25" r="120" customHeight="1" ht="17.25">
      <c r="A120" s="156"/>
      <c r="B120" s="157"/>
      <c r="C120" s="155"/>
      <c r="D120" s="155"/>
      <c r="E120" s="155"/>
      <c r="F120" s="155"/>
      <c r="G120" s="86"/>
      <c r="H120" s="87"/>
      <c r="I120" s="87"/>
      <c r="J120" s="139"/>
      <c r="K120" s="86"/>
      <c r="L120" s="86"/>
      <c r="M120" s="86"/>
      <c r="N120" s="86"/>
      <c r="O120" s="87"/>
      <c r="P120" s="87"/>
      <c r="Q120" s="87"/>
    </row>
    <row x14ac:dyDescent="0.25" r="121" customHeight="1" ht="17.25">
      <c r="A121" s="156"/>
      <c r="B121" s="157"/>
      <c r="C121" s="155"/>
      <c r="D121" s="155"/>
      <c r="E121" s="155"/>
      <c r="F121" s="155"/>
      <c r="G121" s="86"/>
      <c r="H121" s="87"/>
      <c r="I121" s="87"/>
      <c r="J121" s="139"/>
      <c r="K121" s="86"/>
      <c r="L121" s="86"/>
      <c r="M121" s="86"/>
      <c r="N121" s="86"/>
      <c r="O121" s="87"/>
      <c r="P121" s="87"/>
      <c r="Q121" s="87"/>
    </row>
    <row x14ac:dyDescent="0.25" r="122" customHeight="1" ht="17.25">
      <c r="A122" s="156"/>
      <c r="B122" s="157"/>
      <c r="C122" s="155"/>
      <c r="D122" s="155"/>
      <c r="E122" s="155"/>
      <c r="F122" s="155"/>
      <c r="G122" s="86"/>
      <c r="H122" s="87"/>
      <c r="I122" s="87"/>
      <c r="J122" s="139"/>
      <c r="K122" s="86"/>
      <c r="L122" s="86"/>
      <c r="M122" s="86"/>
      <c r="N122" s="86"/>
      <c r="O122" s="87"/>
      <c r="P122" s="87"/>
      <c r="Q122" s="87"/>
    </row>
    <row x14ac:dyDescent="0.25" r="123" customHeight="1" ht="17.25">
      <c r="A123" s="156"/>
      <c r="B123" s="157"/>
      <c r="C123" s="155"/>
      <c r="D123" s="155"/>
      <c r="E123" s="155"/>
      <c r="F123" s="155"/>
      <c r="G123" s="86"/>
      <c r="H123" s="87"/>
      <c r="I123" s="87"/>
      <c r="J123" s="139"/>
      <c r="K123" s="86"/>
      <c r="L123" s="86"/>
      <c r="M123" s="86"/>
      <c r="N123" s="86"/>
      <c r="O123" s="87"/>
      <c r="P123" s="87"/>
      <c r="Q123" s="87"/>
    </row>
    <row x14ac:dyDescent="0.25" r="124" customHeight="1" ht="17.25">
      <c r="A124" s="156"/>
      <c r="B124" s="157"/>
      <c r="C124" s="155"/>
      <c r="D124" s="155"/>
      <c r="E124" s="155"/>
      <c r="F124" s="155"/>
      <c r="G124" s="86"/>
      <c r="H124" s="87"/>
      <c r="I124" s="87"/>
      <c r="J124" s="139"/>
      <c r="K124" s="86"/>
      <c r="L124" s="86"/>
      <c r="M124" s="86"/>
      <c r="N124" s="86"/>
      <c r="O124" s="87"/>
      <c r="P124" s="87"/>
      <c r="Q124" s="87"/>
    </row>
    <row x14ac:dyDescent="0.25" r="125" customHeight="1" ht="17.25">
      <c r="A125" s="156"/>
      <c r="B125" s="157"/>
      <c r="C125" s="155"/>
      <c r="D125" s="155"/>
      <c r="E125" s="155"/>
      <c r="F125" s="155"/>
      <c r="G125" s="86"/>
      <c r="H125" s="87"/>
      <c r="I125" s="87"/>
      <c r="J125" s="139"/>
      <c r="K125" s="86"/>
      <c r="L125" s="86"/>
      <c r="M125" s="86"/>
      <c r="N125" s="86"/>
      <c r="O125" s="87"/>
      <c r="P125" s="87"/>
      <c r="Q125" s="87"/>
    </row>
    <row x14ac:dyDescent="0.25" r="126" customHeight="1" ht="17.25">
      <c r="A126" s="156"/>
      <c r="B126" s="157"/>
      <c r="C126" s="155"/>
      <c r="D126" s="155"/>
      <c r="E126" s="155"/>
      <c r="F126" s="155"/>
      <c r="G126" s="86"/>
      <c r="H126" s="87"/>
      <c r="I126" s="87"/>
      <c r="J126" s="139"/>
      <c r="K126" s="86"/>
      <c r="L126" s="86"/>
      <c r="M126" s="86"/>
      <c r="N126" s="86"/>
      <c r="O126" s="87"/>
      <c r="P126" s="87"/>
      <c r="Q126" s="87"/>
    </row>
    <row x14ac:dyDescent="0.25" r="127" customHeight="1" ht="17.25">
      <c r="A127" s="156"/>
      <c r="B127" s="157"/>
      <c r="C127" s="155"/>
      <c r="D127" s="155"/>
      <c r="E127" s="155"/>
      <c r="F127" s="155"/>
      <c r="G127" s="86"/>
      <c r="H127" s="87"/>
      <c r="I127" s="87"/>
      <c r="J127" s="139"/>
      <c r="K127" s="86"/>
      <c r="L127" s="86"/>
      <c r="M127" s="86"/>
      <c r="N127" s="86"/>
      <c r="O127" s="87"/>
      <c r="P127" s="87"/>
      <c r="Q127" s="87"/>
    </row>
    <row x14ac:dyDescent="0.25" r="128" customHeight="1" ht="17.25">
      <c r="A128" s="156"/>
      <c r="B128" s="157"/>
      <c r="C128" s="155"/>
      <c r="D128" s="155"/>
      <c r="E128" s="155"/>
      <c r="F128" s="155"/>
      <c r="G128" s="86"/>
      <c r="H128" s="87"/>
      <c r="I128" s="87"/>
      <c r="J128" s="139"/>
      <c r="K128" s="86"/>
      <c r="L128" s="86"/>
      <c r="M128" s="86"/>
      <c r="N128" s="86"/>
      <c r="O128" s="87"/>
      <c r="P128" s="87"/>
      <c r="Q128" s="87"/>
    </row>
    <row x14ac:dyDescent="0.25" r="129" customHeight="1" ht="17.25">
      <c r="A129" s="156"/>
      <c r="B129" s="157"/>
      <c r="C129" s="155"/>
      <c r="D129" s="155"/>
      <c r="E129" s="155"/>
      <c r="F129" s="155"/>
      <c r="G129" s="86"/>
      <c r="H129" s="87"/>
      <c r="I129" s="87"/>
      <c r="J129" s="139"/>
      <c r="K129" s="86"/>
      <c r="L129" s="86"/>
      <c r="M129" s="86"/>
      <c r="N129" s="86"/>
      <c r="O129" s="87"/>
      <c r="P129" s="87"/>
      <c r="Q129" s="87"/>
    </row>
    <row x14ac:dyDescent="0.25" r="130" customHeight="1" ht="17.25">
      <c r="A130" s="156"/>
      <c r="B130" s="157"/>
      <c r="C130" s="155"/>
      <c r="D130" s="155"/>
      <c r="E130" s="155"/>
      <c r="F130" s="155"/>
      <c r="G130" s="86"/>
      <c r="H130" s="87"/>
      <c r="I130" s="87"/>
      <c r="J130" s="139"/>
      <c r="K130" s="86"/>
      <c r="L130" s="86"/>
      <c r="M130" s="86"/>
      <c r="N130" s="86"/>
      <c r="O130" s="87"/>
      <c r="P130" s="87"/>
      <c r="Q130" s="87"/>
    </row>
    <row x14ac:dyDescent="0.25" r="131" customHeight="1" ht="17.25">
      <c r="A131" s="156"/>
      <c r="B131" s="157"/>
      <c r="C131" s="155"/>
      <c r="D131" s="155"/>
      <c r="E131" s="155"/>
      <c r="F131" s="155"/>
      <c r="G131" s="86"/>
      <c r="H131" s="87"/>
      <c r="I131" s="87"/>
      <c r="J131" s="139"/>
      <c r="K131" s="86"/>
      <c r="L131" s="86"/>
      <c r="M131" s="86"/>
      <c r="N131" s="86"/>
      <c r="O131" s="87"/>
      <c r="P131" s="87"/>
      <c r="Q131" s="87"/>
    </row>
    <row x14ac:dyDescent="0.25" r="132" customHeight="1" ht="17.25">
      <c r="A132" s="156"/>
      <c r="B132" s="157"/>
      <c r="C132" s="155"/>
      <c r="D132" s="155"/>
      <c r="E132" s="155"/>
      <c r="F132" s="155"/>
      <c r="G132" s="86"/>
      <c r="H132" s="87"/>
      <c r="I132" s="87"/>
      <c r="J132" s="139"/>
      <c r="K132" s="86"/>
      <c r="L132" s="86"/>
      <c r="M132" s="86"/>
      <c r="N132" s="86"/>
      <c r="O132" s="87"/>
      <c r="P132" s="87"/>
      <c r="Q132" s="87"/>
    </row>
    <row x14ac:dyDescent="0.25" r="133" customHeight="1" ht="17.25">
      <c r="A133" s="156"/>
      <c r="B133" s="157"/>
      <c r="C133" s="155"/>
      <c r="D133" s="155"/>
      <c r="E133" s="155"/>
      <c r="F133" s="155"/>
      <c r="G133" s="86"/>
      <c r="H133" s="87"/>
      <c r="I133" s="87"/>
      <c r="J133" s="139"/>
      <c r="K133" s="86"/>
      <c r="L133" s="86"/>
      <c r="M133" s="86"/>
      <c r="N133" s="86"/>
      <c r="O133" s="87"/>
      <c r="P133" s="87"/>
      <c r="Q133" s="87"/>
    </row>
    <row x14ac:dyDescent="0.25" r="134" customHeight="1" ht="17.25">
      <c r="A134" s="156"/>
      <c r="B134" s="157"/>
      <c r="C134" s="155"/>
      <c r="D134" s="155"/>
      <c r="E134" s="155"/>
      <c r="F134" s="155"/>
      <c r="G134" s="86"/>
      <c r="H134" s="87"/>
      <c r="I134" s="87"/>
      <c r="J134" s="139"/>
      <c r="K134" s="86"/>
      <c r="L134" s="86"/>
      <c r="M134" s="86"/>
      <c r="N134" s="86"/>
      <c r="O134" s="87"/>
      <c r="P134" s="87"/>
      <c r="Q134" s="87"/>
    </row>
    <row x14ac:dyDescent="0.25" r="135" customHeight="1" ht="17.25">
      <c r="A135" s="156"/>
      <c r="B135" s="157"/>
      <c r="C135" s="155"/>
      <c r="D135" s="155"/>
      <c r="E135" s="155"/>
      <c r="F135" s="155"/>
      <c r="G135" s="86"/>
      <c r="H135" s="87"/>
      <c r="I135" s="87"/>
      <c r="J135" s="139"/>
      <c r="K135" s="86"/>
      <c r="L135" s="86"/>
      <c r="M135" s="86"/>
      <c r="N135" s="86"/>
      <c r="O135" s="87"/>
      <c r="P135" s="87"/>
      <c r="Q135" s="87"/>
    </row>
    <row x14ac:dyDescent="0.25" r="136" customHeight="1" ht="17.25">
      <c r="A136" s="156"/>
      <c r="B136" s="157"/>
      <c r="C136" s="155"/>
      <c r="D136" s="155"/>
      <c r="E136" s="155"/>
      <c r="F136" s="155"/>
      <c r="G136" s="86"/>
      <c r="H136" s="87"/>
      <c r="I136" s="87"/>
      <c r="J136" s="139"/>
      <c r="K136" s="86"/>
      <c r="L136" s="86"/>
      <c r="M136" s="86"/>
      <c r="N136" s="86"/>
      <c r="O136" s="87"/>
      <c r="P136" s="87"/>
      <c r="Q136" s="87"/>
    </row>
    <row x14ac:dyDescent="0.25" r="137" customHeight="1" ht="17.25">
      <c r="A137" s="156"/>
      <c r="B137" s="157"/>
      <c r="C137" s="155"/>
      <c r="D137" s="155"/>
      <c r="E137" s="155"/>
      <c r="F137" s="155"/>
      <c r="G137" s="86"/>
      <c r="H137" s="87"/>
      <c r="I137" s="87"/>
      <c r="J137" s="139"/>
      <c r="K137" s="86"/>
      <c r="L137" s="86"/>
      <c r="M137" s="86"/>
      <c r="N137" s="86"/>
      <c r="O137" s="87"/>
      <c r="P137" s="87"/>
      <c r="Q137" s="87"/>
    </row>
    <row x14ac:dyDescent="0.25" r="138" customHeight="1" ht="17.25">
      <c r="A138" s="156"/>
      <c r="B138" s="157"/>
      <c r="C138" s="155"/>
      <c r="D138" s="155"/>
      <c r="E138" s="155"/>
      <c r="F138" s="155"/>
      <c r="G138" s="86"/>
      <c r="H138" s="87"/>
      <c r="I138" s="87"/>
      <c r="J138" s="139"/>
      <c r="K138" s="86"/>
      <c r="L138" s="86"/>
      <c r="M138" s="86"/>
      <c r="N138" s="86"/>
      <c r="O138" s="87"/>
      <c r="P138" s="87"/>
      <c r="Q138" s="87"/>
    </row>
    <row x14ac:dyDescent="0.25" r="139" customHeight="1" ht="17.25">
      <c r="A139" s="156"/>
      <c r="B139" s="157"/>
      <c r="C139" s="155"/>
      <c r="D139" s="155"/>
      <c r="E139" s="155"/>
      <c r="F139" s="155"/>
      <c r="G139" s="86"/>
      <c r="H139" s="87"/>
      <c r="I139" s="87"/>
      <c r="J139" s="139"/>
      <c r="K139" s="86"/>
      <c r="L139" s="86"/>
      <c r="M139" s="86"/>
      <c r="N139" s="86"/>
      <c r="O139" s="87"/>
      <c r="P139" s="87"/>
      <c r="Q139" s="87"/>
    </row>
    <row x14ac:dyDescent="0.25" r="140" customHeight="1" ht="17.25">
      <c r="A140" s="156"/>
      <c r="B140" s="157"/>
      <c r="C140" s="155"/>
      <c r="D140" s="155"/>
      <c r="E140" s="155"/>
      <c r="F140" s="155"/>
      <c r="G140" s="86"/>
      <c r="H140" s="87"/>
      <c r="I140" s="87"/>
      <c r="J140" s="139"/>
      <c r="K140" s="86"/>
      <c r="L140" s="86"/>
      <c r="M140" s="86"/>
      <c r="N140" s="86"/>
      <c r="O140" s="87"/>
      <c r="P140" s="87"/>
      <c r="Q140" s="87"/>
    </row>
    <row x14ac:dyDescent="0.25" r="141" customHeight="1" ht="17.25">
      <c r="A141" s="156"/>
      <c r="B141" s="157"/>
      <c r="C141" s="155"/>
      <c r="D141" s="155"/>
      <c r="E141" s="155"/>
      <c r="F141" s="155"/>
      <c r="G141" s="86"/>
      <c r="H141" s="87"/>
      <c r="I141" s="87"/>
      <c r="J141" s="139"/>
      <c r="K141" s="86"/>
      <c r="L141" s="86"/>
      <c r="M141" s="86"/>
      <c r="N141" s="86"/>
      <c r="O141" s="87"/>
      <c r="P141" s="87"/>
      <c r="Q141" s="87"/>
    </row>
    <row x14ac:dyDescent="0.25" r="142" customHeight="1" ht="17.25">
      <c r="A142" s="156"/>
      <c r="B142" s="157"/>
      <c r="C142" s="155"/>
      <c r="D142" s="155"/>
      <c r="E142" s="155"/>
      <c r="F142" s="155"/>
      <c r="G142" s="86"/>
      <c r="H142" s="87"/>
      <c r="I142" s="87"/>
      <c r="J142" s="139"/>
      <c r="K142" s="86"/>
      <c r="L142" s="86"/>
      <c r="M142" s="86"/>
      <c r="N142" s="86"/>
      <c r="O142" s="87"/>
      <c r="P142" s="87"/>
      <c r="Q142" s="87"/>
    </row>
    <row x14ac:dyDescent="0.25" r="143" customHeight="1" ht="17.25">
      <c r="A143" s="156"/>
      <c r="B143" s="157"/>
      <c r="C143" s="155"/>
      <c r="D143" s="155"/>
      <c r="E143" s="155"/>
      <c r="F143" s="155"/>
      <c r="G143" s="86"/>
      <c r="H143" s="87"/>
      <c r="I143" s="87"/>
      <c r="J143" s="139"/>
      <c r="K143" s="86"/>
      <c r="L143" s="86"/>
      <c r="M143" s="86"/>
      <c r="N143" s="86"/>
      <c r="O143" s="87"/>
      <c r="P143" s="87"/>
      <c r="Q143" s="87"/>
    </row>
    <row x14ac:dyDescent="0.25" r="144" customHeight="1" ht="17.25">
      <c r="A144" s="156"/>
      <c r="B144" s="157"/>
      <c r="C144" s="155"/>
      <c r="D144" s="155"/>
      <c r="E144" s="155"/>
      <c r="F144" s="155"/>
      <c r="G144" s="86"/>
      <c r="H144" s="87"/>
      <c r="I144" s="87"/>
      <c r="J144" s="139"/>
      <c r="K144" s="86"/>
      <c r="L144" s="86"/>
      <c r="M144" s="86"/>
      <c r="N144" s="86"/>
      <c r="O144" s="87"/>
      <c r="P144" s="87"/>
      <c r="Q144" s="87"/>
    </row>
    <row x14ac:dyDescent="0.25" r="145" customHeight="1" ht="17.25">
      <c r="A145" s="156"/>
      <c r="B145" s="157"/>
      <c r="C145" s="155"/>
      <c r="D145" s="155"/>
      <c r="E145" s="155"/>
      <c r="F145" s="155"/>
      <c r="G145" s="86"/>
      <c r="H145" s="87"/>
      <c r="I145" s="87"/>
      <c r="J145" s="139"/>
      <c r="K145" s="86"/>
      <c r="L145" s="86"/>
      <c r="M145" s="86"/>
      <c r="N145" s="86"/>
      <c r="O145" s="87"/>
      <c r="P145" s="87"/>
      <c r="Q145" s="87"/>
    </row>
    <row x14ac:dyDescent="0.25" r="146" customHeight="1" ht="17.25">
      <c r="A146" s="156"/>
      <c r="B146" s="157"/>
      <c r="C146" s="155"/>
      <c r="D146" s="155"/>
      <c r="E146" s="155"/>
      <c r="F146" s="155"/>
      <c r="G146" s="86"/>
      <c r="H146" s="87"/>
      <c r="I146" s="87"/>
      <c r="J146" s="139"/>
      <c r="K146" s="86"/>
      <c r="L146" s="86"/>
      <c r="M146" s="86"/>
      <c r="N146" s="86"/>
      <c r="O146" s="87"/>
      <c r="P146" s="87"/>
      <c r="Q146" s="87"/>
    </row>
    <row x14ac:dyDescent="0.25" r="147" customHeight="1" ht="17.25">
      <c r="A147" s="156"/>
      <c r="B147" s="157"/>
      <c r="C147" s="155"/>
      <c r="D147" s="155"/>
      <c r="E147" s="155"/>
      <c r="F147" s="155"/>
      <c r="G147" s="86"/>
      <c r="H147" s="87"/>
      <c r="I147" s="87"/>
      <c r="J147" s="139"/>
      <c r="K147" s="86"/>
      <c r="L147" s="86"/>
      <c r="M147" s="86"/>
      <c r="N147" s="86"/>
      <c r="O147" s="87"/>
      <c r="P147" s="87"/>
      <c r="Q147" s="87"/>
    </row>
    <row x14ac:dyDescent="0.25" r="148" customHeight="1" ht="17.25">
      <c r="A148" s="156"/>
      <c r="B148" s="157"/>
      <c r="C148" s="155"/>
      <c r="D148" s="155"/>
      <c r="E148" s="155"/>
      <c r="F148" s="155"/>
      <c r="G148" s="86"/>
      <c r="H148" s="87"/>
      <c r="I148" s="87"/>
      <c r="J148" s="139"/>
      <c r="K148" s="86"/>
      <c r="L148" s="86"/>
      <c r="M148" s="86"/>
      <c r="N148" s="86"/>
      <c r="O148" s="87"/>
      <c r="P148" s="87"/>
      <c r="Q148" s="87"/>
    </row>
    <row x14ac:dyDescent="0.25" r="149" customHeight="1" ht="17.25">
      <c r="A149" s="156"/>
      <c r="B149" s="157"/>
      <c r="C149" s="155"/>
      <c r="D149" s="155"/>
      <c r="E149" s="155"/>
      <c r="F149" s="155"/>
      <c r="G149" s="86"/>
      <c r="H149" s="87"/>
      <c r="I149" s="87"/>
      <c r="J149" s="139"/>
      <c r="K149" s="86"/>
      <c r="L149" s="86"/>
      <c r="M149" s="86"/>
      <c r="N149" s="86"/>
      <c r="O149" s="87"/>
      <c r="P149" s="87"/>
      <c r="Q149" s="87"/>
    </row>
    <row x14ac:dyDescent="0.25" r="150" customHeight="1" ht="17.25">
      <c r="A150" s="156"/>
      <c r="B150" s="157"/>
      <c r="C150" s="155"/>
      <c r="D150" s="155"/>
      <c r="E150" s="155"/>
      <c r="F150" s="155"/>
      <c r="G150" s="86"/>
      <c r="H150" s="87"/>
      <c r="I150" s="87"/>
      <c r="J150" s="139"/>
      <c r="K150" s="86"/>
      <c r="L150" s="86"/>
      <c r="M150" s="86"/>
      <c r="N150" s="86"/>
      <c r="O150" s="87"/>
      <c r="P150" s="87"/>
      <c r="Q150" s="87"/>
    </row>
    <row x14ac:dyDescent="0.25" r="151" customHeight="1" ht="17.25">
      <c r="A151" s="156"/>
      <c r="B151" s="157"/>
      <c r="C151" s="155"/>
      <c r="D151" s="155"/>
      <c r="E151" s="155"/>
      <c r="F151" s="155"/>
      <c r="G151" s="86"/>
      <c r="H151" s="87"/>
      <c r="I151" s="87"/>
      <c r="J151" s="139"/>
      <c r="K151" s="86"/>
      <c r="L151" s="86"/>
      <c r="M151" s="86"/>
      <c r="N151" s="86"/>
      <c r="O151" s="87"/>
      <c r="P151" s="87"/>
      <c r="Q151" s="87"/>
    </row>
    <row x14ac:dyDescent="0.25" r="152" customHeight="1" ht="17.25">
      <c r="A152" s="156"/>
      <c r="B152" s="157"/>
      <c r="C152" s="155"/>
      <c r="D152" s="155"/>
      <c r="E152" s="155"/>
      <c r="F152" s="155"/>
      <c r="G152" s="86"/>
      <c r="H152" s="87"/>
      <c r="I152" s="87"/>
      <c r="J152" s="139"/>
      <c r="K152" s="86"/>
      <c r="L152" s="86"/>
      <c r="M152" s="86"/>
      <c r="N152" s="86"/>
      <c r="O152" s="87"/>
      <c r="P152" s="87"/>
      <c r="Q152" s="87"/>
    </row>
    <row x14ac:dyDescent="0.25" r="153" customHeight="1" ht="17.25">
      <c r="A153" s="156"/>
      <c r="B153" s="157"/>
      <c r="C153" s="155"/>
      <c r="D153" s="155"/>
      <c r="E153" s="155"/>
      <c r="F153" s="155"/>
      <c r="G153" s="86"/>
      <c r="H153" s="87"/>
      <c r="I153" s="87"/>
      <c r="J153" s="139"/>
      <c r="K153" s="86"/>
      <c r="L153" s="86"/>
      <c r="M153" s="86"/>
      <c r="N153" s="86"/>
      <c r="O153" s="87"/>
      <c r="P153" s="87"/>
      <c r="Q153" s="87"/>
    </row>
    <row x14ac:dyDescent="0.25" r="154" customHeight="1" ht="17.25">
      <c r="A154" s="156"/>
      <c r="B154" s="157"/>
      <c r="C154" s="155"/>
      <c r="D154" s="155"/>
      <c r="E154" s="155"/>
      <c r="F154" s="155"/>
      <c r="G154" s="86"/>
      <c r="H154" s="87"/>
      <c r="I154" s="87"/>
      <c r="J154" s="139"/>
      <c r="K154" s="86"/>
      <c r="L154" s="86"/>
      <c r="M154" s="86"/>
      <c r="N154" s="86"/>
      <c r="O154" s="87"/>
      <c r="P154" s="87"/>
      <c r="Q154" s="87"/>
    </row>
    <row x14ac:dyDescent="0.25" r="155" customHeight="1" ht="17.25">
      <c r="A155" s="156"/>
      <c r="B155" s="157"/>
      <c r="C155" s="155"/>
      <c r="D155" s="155"/>
      <c r="E155" s="155"/>
      <c r="F155" s="155"/>
      <c r="G155" s="86"/>
      <c r="H155" s="87"/>
      <c r="I155" s="87"/>
      <c r="J155" s="139"/>
      <c r="K155" s="86"/>
      <c r="L155" s="86"/>
      <c r="M155" s="86"/>
      <c r="N155" s="86"/>
      <c r="O155" s="87"/>
      <c r="P155" s="87"/>
      <c r="Q155" s="87"/>
    </row>
    <row x14ac:dyDescent="0.25" r="156" customHeight="1" ht="17.25">
      <c r="A156" s="156"/>
      <c r="B156" s="157"/>
      <c r="C156" s="155"/>
      <c r="D156" s="155"/>
      <c r="E156" s="155"/>
      <c r="F156" s="155"/>
      <c r="G156" s="86"/>
      <c r="H156" s="87"/>
      <c r="I156" s="87"/>
      <c r="J156" s="139"/>
      <c r="K156" s="86"/>
      <c r="L156" s="86"/>
      <c r="M156" s="86"/>
      <c r="N156" s="86"/>
      <c r="O156" s="87"/>
      <c r="P156" s="87"/>
      <c r="Q156" s="87"/>
    </row>
    <row x14ac:dyDescent="0.25" r="157" customHeight="1" ht="17.25">
      <c r="A157" s="156"/>
      <c r="B157" s="157"/>
      <c r="C157" s="155"/>
      <c r="D157" s="155"/>
      <c r="E157" s="155"/>
      <c r="F157" s="155"/>
      <c r="G157" s="86"/>
      <c r="H157" s="87"/>
      <c r="I157" s="87"/>
      <c r="J157" s="139"/>
      <c r="K157" s="86"/>
      <c r="L157" s="86"/>
      <c r="M157" s="86"/>
      <c r="N157" s="86"/>
      <c r="O157" s="87"/>
      <c r="P157" s="87"/>
      <c r="Q157" s="87"/>
    </row>
    <row x14ac:dyDescent="0.25" r="158" customHeight="1" ht="17.25">
      <c r="A158" s="156"/>
      <c r="B158" s="157"/>
      <c r="C158" s="155"/>
      <c r="D158" s="155"/>
      <c r="E158" s="155"/>
      <c r="F158" s="155"/>
      <c r="G158" s="86"/>
      <c r="H158" s="87"/>
      <c r="I158" s="87"/>
      <c r="J158" s="139"/>
      <c r="K158" s="86"/>
      <c r="L158" s="86"/>
      <c r="M158" s="86"/>
      <c r="N158" s="86"/>
      <c r="O158" s="87"/>
      <c r="P158" s="87"/>
      <c r="Q158" s="87"/>
    </row>
    <row x14ac:dyDescent="0.25" r="159" customHeight="1" ht="17.25">
      <c r="A159" s="156"/>
      <c r="B159" s="157"/>
      <c r="C159" s="155"/>
      <c r="D159" s="155"/>
      <c r="E159" s="155"/>
      <c r="F159" s="155"/>
      <c r="G159" s="86"/>
      <c r="H159" s="87"/>
      <c r="I159" s="87"/>
      <c r="J159" s="139"/>
      <c r="K159" s="86"/>
      <c r="L159" s="86"/>
      <c r="M159" s="86"/>
      <c r="N159" s="86"/>
      <c r="O159" s="87"/>
      <c r="P159" s="87"/>
      <c r="Q159" s="87"/>
    </row>
    <row x14ac:dyDescent="0.25" r="160" customHeight="1" ht="17.25">
      <c r="A160" s="156"/>
      <c r="B160" s="157"/>
      <c r="C160" s="155"/>
      <c r="D160" s="155"/>
      <c r="E160" s="155"/>
      <c r="F160" s="155"/>
      <c r="G160" s="86"/>
      <c r="H160" s="87"/>
      <c r="I160" s="87"/>
      <c r="J160" s="139"/>
      <c r="K160" s="86"/>
      <c r="L160" s="86"/>
      <c r="M160" s="86"/>
      <c r="N160" s="86"/>
      <c r="O160" s="87"/>
      <c r="P160" s="87"/>
      <c r="Q160" s="87"/>
    </row>
    <row x14ac:dyDescent="0.25" r="161" customHeight="1" ht="17.25">
      <c r="A161" s="156"/>
      <c r="B161" s="157"/>
      <c r="C161" s="155"/>
      <c r="D161" s="155"/>
      <c r="E161" s="155"/>
      <c r="F161" s="155"/>
      <c r="G161" s="86"/>
      <c r="H161" s="87"/>
      <c r="I161" s="87"/>
      <c r="J161" s="139"/>
      <c r="K161" s="86"/>
      <c r="L161" s="86"/>
      <c r="M161" s="86"/>
      <c r="N161" s="86"/>
      <c r="O161" s="87"/>
      <c r="P161" s="87"/>
      <c r="Q161" s="87"/>
    </row>
    <row x14ac:dyDescent="0.25" r="162" customHeight="1" ht="17.25">
      <c r="A162" s="156"/>
      <c r="B162" s="157"/>
      <c r="C162" s="155"/>
      <c r="D162" s="155"/>
      <c r="E162" s="155"/>
      <c r="F162" s="155"/>
      <c r="G162" s="86"/>
      <c r="H162" s="87"/>
      <c r="I162" s="87"/>
      <c r="J162" s="139"/>
      <c r="K162" s="86"/>
      <c r="L162" s="86"/>
      <c r="M162" s="86"/>
      <c r="N162" s="86"/>
      <c r="O162" s="87"/>
      <c r="P162" s="87"/>
      <c r="Q162" s="87"/>
    </row>
    <row x14ac:dyDescent="0.25" r="163" customHeight="1" ht="17.25">
      <c r="A163" s="156"/>
      <c r="B163" s="157"/>
      <c r="C163" s="155"/>
      <c r="D163" s="155"/>
      <c r="E163" s="155"/>
      <c r="F163" s="155"/>
      <c r="G163" s="86"/>
      <c r="H163" s="87"/>
      <c r="I163" s="87"/>
      <c r="J163" s="139"/>
      <c r="K163" s="86"/>
      <c r="L163" s="86"/>
      <c r="M163" s="86"/>
      <c r="N163" s="86"/>
      <c r="O163" s="87"/>
      <c r="P163" s="87"/>
      <c r="Q163" s="87"/>
    </row>
    <row x14ac:dyDescent="0.25" r="164" customHeight="1" ht="17.25">
      <c r="A164" s="156"/>
      <c r="B164" s="157"/>
      <c r="C164" s="155"/>
      <c r="D164" s="155"/>
      <c r="E164" s="155"/>
      <c r="F164" s="155"/>
      <c r="G164" s="86"/>
      <c r="H164" s="87"/>
      <c r="I164" s="87"/>
      <c r="J164" s="139"/>
      <c r="K164" s="86"/>
      <c r="L164" s="86"/>
      <c r="M164" s="86"/>
      <c r="N164" s="86"/>
      <c r="O164" s="87"/>
      <c r="P164" s="87"/>
      <c r="Q164" s="87"/>
    </row>
    <row x14ac:dyDescent="0.25" r="165" customHeight="1" ht="17.25">
      <c r="A165" s="156"/>
      <c r="B165" s="157"/>
      <c r="C165" s="155"/>
      <c r="D165" s="155"/>
      <c r="E165" s="155"/>
      <c r="F165" s="155"/>
      <c r="G165" s="86"/>
      <c r="H165" s="87"/>
      <c r="I165" s="87"/>
      <c r="J165" s="139"/>
      <c r="K165" s="86"/>
      <c r="L165" s="86"/>
      <c r="M165" s="86"/>
      <c r="N165" s="86"/>
      <c r="O165" s="87"/>
      <c r="P165" s="87"/>
      <c r="Q165" s="87"/>
    </row>
    <row x14ac:dyDescent="0.25" r="166" customHeight="1" ht="17.25">
      <c r="A166" s="156"/>
      <c r="B166" s="157"/>
      <c r="C166" s="155"/>
      <c r="D166" s="155"/>
      <c r="E166" s="155"/>
      <c r="F166" s="155"/>
      <c r="G166" s="86"/>
      <c r="H166" s="87"/>
      <c r="I166" s="87"/>
      <c r="J166" s="139"/>
      <c r="K166" s="86"/>
      <c r="L166" s="86"/>
      <c r="M166" s="86"/>
      <c r="N166" s="86"/>
      <c r="O166" s="87"/>
      <c r="P166" s="87"/>
      <c r="Q166" s="87"/>
    </row>
    <row x14ac:dyDescent="0.25" r="167" customHeight="1" ht="17.25">
      <c r="A167" s="156"/>
      <c r="B167" s="157"/>
      <c r="C167" s="155"/>
      <c r="D167" s="155"/>
      <c r="E167" s="155"/>
      <c r="F167" s="155"/>
      <c r="G167" s="86"/>
      <c r="H167" s="87"/>
      <c r="I167" s="87"/>
      <c r="J167" s="139"/>
      <c r="K167" s="86"/>
      <c r="L167" s="86"/>
      <c r="M167" s="86"/>
      <c r="N167" s="86"/>
      <c r="O167" s="87"/>
      <c r="P167" s="87"/>
      <c r="Q167" s="87"/>
    </row>
    <row x14ac:dyDescent="0.25" r="168" customHeight="1" ht="17.25">
      <c r="A168" s="156"/>
      <c r="B168" s="157"/>
      <c r="C168" s="155"/>
      <c r="D168" s="155"/>
      <c r="E168" s="155"/>
      <c r="F168" s="155"/>
      <c r="G168" s="86"/>
      <c r="H168" s="87"/>
      <c r="I168" s="87"/>
      <c r="J168" s="139"/>
      <c r="K168" s="86"/>
      <c r="L168" s="86"/>
      <c r="M168" s="86"/>
      <c r="N168" s="86"/>
      <c r="O168" s="87"/>
      <c r="P168" s="87"/>
      <c r="Q168" s="87"/>
    </row>
    <row x14ac:dyDescent="0.25" r="169" customHeight="1" ht="17.25">
      <c r="A169" s="156"/>
      <c r="B169" s="157"/>
      <c r="C169" s="155"/>
      <c r="D169" s="155"/>
      <c r="E169" s="155"/>
      <c r="F169" s="155"/>
      <c r="G169" s="86"/>
      <c r="H169" s="87"/>
      <c r="I169" s="87"/>
      <c r="J169" s="139"/>
      <c r="K169" s="86"/>
      <c r="L169" s="86"/>
      <c r="M169" s="86"/>
      <c r="N169" s="86"/>
      <c r="O169" s="87"/>
      <c r="P169" s="87"/>
      <c r="Q169" s="87"/>
    </row>
    <row x14ac:dyDescent="0.25" r="170" customHeight="1" ht="17.25">
      <c r="A170" s="156"/>
      <c r="B170" s="157"/>
      <c r="C170" s="155"/>
      <c r="D170" s="155"/>
      <c r="E170" s="155"/>
      <c r="F170" s="155"/>
      <c r="G170" s="86"/>
      <c r="H170" s="87"/>
      <c r="I170" s="87"/>
      <c r="J170" s="139"/>
      <c r="K170" s="86"/>
      <c r="L170" s="86"/>
      <c r="M170" s="86"/>
      <c r="N170" s="86"/>
      <c r="O170" s="87"/>
      <c r="P170" s="87"/>
      <c r="Q170" s="87"/>
    </row>
    <row x14ac:dyDescent="0.25" r="171" customHeight="1" ht="17.25">
      <c r="A171" s="156"/>
      <c r="B171" s="157"/>
      <c r="C171" s="155"/>
      <c r="D171" s="155"/>
      <c r="E171" s="155"/>
      <c r="F171" s="155"/>
      <c r="G171" s="86"/>
      <c r="H171" s="87"/>
      <c r="I171" s="87"/>
      <c r="J171" s="139"/>
      <c r="K171" s="86"/>
      <c r="L171" s="86"/>
      <c r="M171" s="86"/>
      <c r="N171" s="86"/>
      <c r="O171" s="87"/>
      <c r="P171" s="87"/>
      <c r="Q171" s="87"/>
    </row>
    <row x14ac:dyDescent="0.25" r="172" customHeight="1" ht="17.25">
      <c r="A172" s="156"/>
      <c r="B172" s="157"/>
      <c r="C172" s="155"/>
      <c r="D172" s="155"/>
      <c r="E172" s="155"/>
      <c r="F172" s="155"/>
      <c r="G172" s="86"/>
      <c r="H172" s="87"/>
      <c r="I172" s="87"/>
      <c r="J172" s="139"/>
      <c r="K172" s="86"/>
      <c r="L172" s="86"/>
      <c r="M172" s="86"/>
      <c r="N172" s="86"/>
      <c r="O172" s="87"/>
      <c r="P172" s="87"/>
      <c r="Q172" s="87"/>
    </row>
    <row x14ac:dyDescent="0.25" r="173" customHeight="1" ht="17.25">
      <c r="A173" s="156"/>
      <c r="B173" s="157"/>
      <c r="C173" s="155"/>
      <c r="D173" s="155"/>
      <c r="E173" s="155"/>
      <c r="F173" s="155"/>
      <c r="G173" s="86"/>
      <c r="H173" s="87"/>
      <c r="I173" s="87"/>
      <c r="J173" s="139"/>
      <c r="K173" s="86"/>
      <c r="L173" s="86"/>
      <c r="M173" s="86"/>
      <c r="N173" s="86"/>
      <c r="O173" s="87"/>
      <c r="P173" s="87"/>
      <c r="Q173" s="87"/>
    </row>
    <row x14ac:dyDescent="0.25" r="174" customHeight="1" ht="17.25">
      <c r="A174" s="156"/>
      <c r="B174" s="157"/>
      <c r="C174" s="155"/>
      <c r="D174" s="155"/>
      <c r="E174" s="155"/>
      <c r="F174" s="155"/>
      <c r="G174" s="86"/>
      <c r="H174" s="87"/>
      <c r="I174" s="87"/>
      <c r="J174" s="139"/>
      <c r="K174" s="86"/>
      <c r="L174" s="86"/>
      <c r="M174" s="86"/>
      <c r="N174" s="86"/>
      <c r="O174" s="87"/>
      <c r="P174" s="87"/>
      <c r="Q174" s="87"/>
    </row>
    <row x14ac:dyDescent="0.25" r="175" customHeight="1" ht="17.25">
      <c r="A175" s="156"/>
      <c r="B175" s="157"/>
      <c r="C175" s="155"/>
      <c r="D175" s="155"/>
      <c r="E175" s="155"/>
      <c r="F175" s="155"/>
      <c r="G175" s="86"/>
      <c r="H175" s="87"/>
      <c r="I175" s="87"/>
      <c r="J175" s="139"/>
      <c r="K175" s="86"/>
      <c r="L175" s="86"/>
      <c r="M175" s="86"/>
      <c r="N175" s="86"/>
      <c r="O175" s="87"/>
      <c r="P175" s="87"/>
      <c r="Q175" s="87"/>
    </row>
    <row x14ac:dyDescent="0.25" r="176" customHeight="1" ht="17.25">
      <c r="A176" s="156"/>
      <c r="B176" s="157"/>
      <c r="C176" s="155"/>
      <c r="D176" s="155"/>
      <c r="E176" s="155"/>
      <c r="F176" s="155"/>
      <c r="G176" s="86"/>
      <c r="H176" s="87"/>
      <c r="I176" s="87"/>
      <c r="J176" s="139"/>
      <c r="K176" s="86"/>
      <c r="L176" s="86"/>
      <c r="M176" s="86"/>
      <c r="N176" s="86"/>
      <c r="O176" s="87"/>
      <c r="P176" s="87"/>
      <c r="Q176" s="87"/>
    </row>
    <row x14ac:dyDescent="0.25" r="177" customHeight="1" ht="17.25">
      <c r="A177" s="156"/>
      <c r="B177" s="157"/>
      <c r="C177" s="155"/>
      <c r="D177" s="155"/>
      <c r="E177" s="155"/>
      <c r="F177" s="155"/>
      <c r="G177" s="86"/>
      <c r="H177" s="87"/>
      <c r="I177" s="87"/>
      <c r="J177" s="139"/>
      <c r="K177" s="86"/>
      <c r="L177" s="86"/>
      <c r="M177" s="86"/>
      <c r="N177" s="86"/>
      <c r="O177" s="87"/>
      <c r="P177" s="87"/>
      <c r="Q177" s="87"/>
    </row>
    <row x14ac:dyDescent="0.25" r="178" customHeight="1" ht="17.25">
      <c r="A178" s="156"/>
      <c r="B178" s="157"/>
      <c r="C178" s="155"/>
      <c r="D178" s="155"/>
      <c r="E178" s="155"/>
      <c r="F178" s="155"/>
      <c r="G178" s="86"/>
      <c r="H178" s="87"/>
      <c r="I178" s="87"/>
      <c r="J178" s="139"/>
      <c r="K178" s="86"/>
      <c r="L178" s="86"/>
      <c r="M178" s="86"/>
      <c r="N178" s="86"/>
      <c r="O178" s="87"/>
      <c r="P178" s="87"/>
      <c r="Q178" s="87"/>
    </row>
    <row x14ac:dyDescent="0.25" r="179" customHeight="1" ht="17.25">
      <c r="A179" s="156"/>
      <c r="B179" s="157"/>
      <c r="C179" s="155"/>
      <c r="D179" s="155"/>
      <c r="E179" s="155"/>
      <c r="F179" s="155"/>
      <c r="G179" s="86"/>
      <c r="H179" s="87"/>
      <c r="I179" s="87"/>
      <c r="J179" s="139"/>
      <c r="K179" s="86"/>
      <c r="L179" s="86"/>
      <c r="M179" s="86"/>
      <c r="N179" s="86"/>
      <c r="O179" s="87"/>
      <c r="P179" s="87"/>
      <c r="Q179" s="87"/>
    </row>
    <row x14ac:dyDescent="0.25" r="180" customHeight="1" ht="17.25">
      <c r="A180" s="156"/>
      <c r="B180" s="157"/>
      <c r="C180" s="155"/>
      <c r="D180" s="155"/>
      <c r="E180" s="155"/>
      <c r="F180" s="155"/>
      <c r="G180" s="86"/>
      <c r="H180" s="87"/>
      <c r="I180" s="87"/>
      <c r="J180" s="139"/>
      <c r="K180" s="86"/>
      <c r="L180" s="86"/>
      <c r="M180" s="86"/>
      <c r="N180" s="86"/>
      <c r="O180" s="87"/>
      <c r="P180" s="87"/>
      <c r="Q180" s="87"/>
    </row>
    <row x14ac:dyDescent="0.25" r="181" customHeight="1" ht="17.25">
      <c r="A181" s="156"/>
      <c r="B181" s="157"/>
      <c r="C181" s="155"/>
      <c r="D181" s="155"/>
      <c r="E181" s="155"/>
      <c r="F181" s="155"/>
      <c r="G181" s="86"/>
      <c r="H181" s="87"/>
      <c r="I181" s="87"/>
      <c r="J181" s="139"/>
      <c r="K181" s="86"/>
      <c r="L181" s="86"/>
      <c r="M181" s="86"/>
      <c r="N181" s="86"/>
      <c r="O181" s="87"/>
      <c r="P181" s="87"/>
      <c r="Q181" s="87"/>
    </row>
    <row x14ac:dyDescent="0.25" r="182" customHeight="1" ht="17.25">
      <c r="A182" s="156"/>
      <c r="B182" s="157"/>
      <c r="C182" s="155"/>
      <c r="D182" s="155"/>
      <c r="E182" s="155"/>
      <c r="F182" s="155"/>
      <c r="G182" s="86"/>
      <c r="H182" s="87"/>
      <c r="I182" s="87"/>
      <c r="J182" s="139"/>
      <c r="K182" s="86"/>
      <c r="L182" s="86"/>
      <c r="M182" s="86"/>
      <c r="N182" s="86"/>
      <c r="O182" s="87"/>
      <c r="P182" s="87"/>
      <c r="Q182" s="87"/>
    </row>
    <row x14ac:dyDescent="0.25" r="183" customHeight="1" ht="17.25">
      <c r="A183" s="156"/>
      <c r="B183" s="157"/>
      <c r="C183" s="155"/>
      <c r="D183" s="155"/>
      <c r="E183" s="155"/>
      <c r="F183" s="155"/>
      <c r="G183" s="86"/>
      <c r="H183" s="87"/>
      <c r="I183" s="87"/>
      <c r="J183" s="139"/>
      <c r="K183" s="86"/>
      <c r="L183" s="86"/>
      <c r="M183" s="86"/>
      <c r="N183" s="86"/>
      <c r="O183" s="87"/>
      <c r="P183" s="87"/>
      <c r="Q183" s="87"/>
    </row>
    <row x14ac:dyDescent="0.25" r="184" customHeight="1" ht="17.25">
      <c r="A184" s="156"/>
      <c r="B184" s="157"/>
      <c r="C184" s="155"/>
      <c r="D184" s="155"/>
      <c r="E184" s="155"/>
      <c r="F184" s="155"/>
      <c r="G184" s="86"/>
      <c r="H184" s="87"/>
      <c r="I184" s="87"/>
      <c r="J184" s="139"/>
      <c r="K184" s="86"/>
      <c r="L184" s="86"/>
      <c r="M184" s="86"/>
      <c r="N184" s="86"/>
      <c r="O184" s="87"/>
      <c r="P184" s="87"/>
      <c r="Q184" s="87"/>
    </row>
    <row x14ac:dyDescent="0.25" r="185" customHeight="1" ht="17.25">
      <c r="A185" s="156"/>
      <c r="B185" s="157"/>
      <c r="C185" s="155"/>
      <c r="D185" s="155"/>
      <c r="E185" s="155"/>
      <c r="F185" s="155"/>
      <c r="G185" s="86"/>
      <c r="H185" s="87"/>
      <c r="I185" s="87"/>
      <c r="J185" s="139"/>
      <c r="K185" s="86"/>
      <c r="L185" s="86"/>
      <c r="M185" s="86"/>
      <c r="N185" s="86"/>
      <c r="O185" s="87"/>
      <c r="P185" s="87"/>
      <c r="Q185" s="87"/>
    </row>
    <row x14ac:dyDescent="0.25" r="186" customHeight="1" ht="17.25">
      <c r="A186" s="156"/>
      <c r="B186" s="157"/>
      <c r="C186" s="155"/>
      <c r="D186" s="155"/>
      <c r="E186" s="155"/>
      <c r="F186" s="155"/>
      <c r="G186" s="86"/>
      <c r="H186" s="87"/>
      <c r="I186" s="87"/>
      <c r="J186" s="139"/>
      <c r="K186" s="86"/>
      <c r="L186" s="86"/>
      <c r="M186" s="86"/>
      <c r="N186" s="86"/>
      <c r="O186" s="87"/>
      <c r="P186" s="87"/>
      <c r="Q186" s="87"/>
    </row>
    <row x14ac:dyDescent="0.25" r="187" customHeight="1" ht="17.25">
      <c r="A187" s="156"/>
      <c r="B187" s="157"/>
      <c r="C187" s="155"/>
      <c r="D187" s="155"/>
      <c r="E187" s="155"/>
      <c r="F187" s="155"/>
      <c r="G187" s="86"/>
      <c r="H187" s="87"/>
      <c r="I187" s="87"/>
      <c r="J187" s="139"/>
      <c r="K187" s="86"/>
      <c r="L187" s="86"/>
      <c r="M187" s="86"/>
      <c r="N187" s="86"/>
      <c r="O187" s="87"/>
      <c r="P187" s="87"/>
      <c r="Q187" s="87"/>
    </row>
    <row x14ac:dyDescent="0.25" r="188" customHeight="1" ht="17.25">
      <c r="A188" s="156"/>
      <c r="B188" s="157"/>
      <c r="C188" s="155"/>
      <c r="D188" s="155"/>
      <c r="E188" s="155"/>
      <c r="F188" s="155"/>
      <c r="G188" s="86"/>
      <c r="H188" s="87"/>
      <c r="I188" s="87"/>
      <c r="J188" s="139"/>
      <c r="K188" s="86"/>
      <c r="L188" s="86"/>
      <c r="M188" s="86"/>
      <c r="N188" s="86"/>
      <c r="O188" s="87"/>
      <c r="P188" s="87"/>
      <c r="Q188" s="87"/>
    </row>
    <row x14ac:dyDescent="0.25" r="189" customHeight="1" ht="17.25">
      <c r="A189" s="156"/>
      <c r="B189" s="157"/>
      <c r="C189" s="155"/>
      <c r="D189" s="155"/>
      <c r="E189" s="155"/>
      <c r="F189" s="155"/>
      <c r="G189" s="86"/>
      <c r="H189" s="87"/>
      <c r="I189" s="87"/>
      <c r="J189" s="139"/>
      <c r="K189" s="86"/>
      <c r="L189" s="86"/>
      <c r="M189" s="86"/>
      <c r="N189" s="86"/>
      <c r="O189" s="87"/>
      <c r="P189" s="87"/>
      <c r="Q189" s="87"/>
    </row>
    <row x14ac:dyDescent="0.25" r="190" customHeight="1" ht="17.25">
      <c r="A190" s="156"/>
      <c r="B190" s="157"/>
      <c r="C190" s="155"/>
      <c r="D190" s="155"/>
      <c r="E190" s="155"/>
      <c r="F190" s="155"/>
      <c r="G190" s="86"/>
      <c r="H190" s="87"/>
      <c r="I190" s="87"/>
      <c r="J190" s="139"/>
      <c r="K190" s="86"/>
      <c r="L190" s="86"/>
      <c r="M190" s="86"/>
      <c r="N190" s="86"/>
      <c r="O190" s="87"/>
      <c r="P190" s="87"/>
      <c r="Q190" s="87"/>
    </row>
    <row x14ac:dyDescent="0.25" r="191" customHeight="1" ht="17.25">
      <c r="A191" s="156"/>
      <c r="B191" s="157"/>
      <c r="C191" s="155"/>
      <c r="D191" s="155"/>
      <c r="E191" s="155"/>
      <c r="F191" s="155"/>
      <c r="G191" s="86"/>
      <c r="H191" s="87"/>
      <c r="I191" s="87"/>
      <c r="J191" s="139"/>
      <c r="K191" s="86"/>
      <c r="L191" s="86"/>
      <c r="M191" s="86"/>
      <c r="N191" s="86"/>
      <c r="O191" s="87"/>
      <c r="P191" s="87"/>
      <c r="Q191" s="87"/>
    </row>
    <row x14ac:dyDescent="0.25" r="192" customHeight="1" ht="17.25">
      <c r="A192" s="156"/>
      <c r="B192" s="157"/>
      <c r="C192" s="155"/>
      <c r="D192" s="155"/>
      <c r="E192" s="155"/>
      <c r="F192" s="155"/>
      <c r="G192" s="86"/>
      <c r="H192" s="87"/>
      <c r="I192" s="87"/>
      <c r="J192" s="139"/>
      <c r="K192" s="86"/>
      <c r="L192" s="86"/>
      <c r="M192" s="86"/>
      <c r="N192" s="86"/>
      <c r="O192" s="87"/>
      <c r="P192" s="87"/>
      <c r="Q192" s="87"/>
    </row>
    <row x14ac:dyDescent="0.25" r="193" customHeight="1" ht="17.25">
      <c r="A193" s="156"/>
      <c r="B193" s="157"/>
      <c r="C193" s="155"/>
      <c r="D193" s="155"/>
      <c r="E193" s="155"/>
      <c r="F193" s="155"/>
      <c r="G193" s="86"/>
      <c r="H193" s="87"/>
      <c r="I193" s="87"/>
      <c r="J193" s="139"/>
      <c r="K193" s="86"/>
      <c r="L193" s="86"/>
      <c r="M193" s="86"/>
      <c r="N193" s="86"/>
      <c r="O193" s="87"/>
      <c r="P193" s="87"/>
      <c r="Q193" s="87"/>
    </row>
    <row x14ac:dyDescent="0.25" r="194" customHeight="1" ht="17.25">
      <c r="A194" s="156"/>
      <c r="B194" s="157"/>
      <c r="C194" s="155"/>
      <c r="D194" s="155"/>
      <c r="E194" s="155"/>
      <c r="F194" s="155"/>
      <c r="G194" s="86"/>
      <c r="H194" s="87"/>
      <c r="I194" s="87"/>
      <c r="J194" s="139"/>
      <c r="K194" s="86"/>
      <c r="L194" s="86"/>
      <c r="M194" s="86"/>
      <c r="N194" s="86"/>
      <c r="O194" s="87"/>
      <c r="P194" s="87"/>
      <c r="Q194" s="87"/>
    </row>
    <row x14ac:dyDescent="0.25" r="195" customHeight="1" ht="17.25">
      <c r="A195" s="156"/>
      <c r="B195" s="157"/>
      <c r="C195" s="155"/>
      <c r="D195" s="155"/>
      <c r="E195" s="155"/>
      <c r="F195" s="155"/>
      <c r="G195" s="86"/>
      <c r="H195" s="87"/>
      <c r="I195" s="87"/>
      <c r="J195" s="139"/>
      <c r="K195" s="86"/>
      <c r="L195" s="86"/>
      <c r="M195" s="86"/>
      <c r="N195" s="86"/>
      <c r="O195" s="87"/>
      <c r="P195" s="87"/>
      <c r="Q195" s="87"/>
    </row>
    <row x14ac:dyDescent="0.25" r="196" customHeight="1" ht="17.25">
      <c r="A196" s="156"/>
      <c r="B196" s="157"/>
      <c r="C196" s="155"/>
      <c r="D196" s="155"/>
      <c r="E196" s="155"/>
      <c r="F196" s="155"/>
      <c r="G196" s="86"/>
      <c r="H196" s="87"/>
      <c r="I196" s="87"/>
      <c r="J196" s="139"/>
      <c r="K196" s="86"/>
      <c r="L196" s="86"/>
      <c r="M196" s="86"/>
      <c r="N196" s="86"/>
      <c r="O196" s="87"/>
      <c r="P196" s="87"/>
      <c r="Q196" s="87"/>
    </row>
    <row x14ac:dyDescent="0.25" r="197" customHeight="1" ht="17.25">
      <c r="A197" s="156"/>
      <c r="B197" s="157"/>
      <c r="C197" s="155"/>
      <c r="D197" s="155"/>
      <c r="E197" s="155"/>
      <c r="F197" s="155"/>
      <c r="G197" s="86"/>
      <c r="H197" s="87"/>
      <c r="I197" s="87"/>
      <c r="J197" s="139"/>
      <c r="K197" s="86"/>
      <c r="L197" s="86"/>
      <c r="M197" s="86"/>
      <c r="N197" s="86"/>
      <c r="O197" s="87"/>
      <c r="P197" s="87"/>
      <c r="Q197" s="87"/>
    </row>
    <row x14ac:dyDescent="0.25" r="198" customHeight="1" ht="17.25">
      <c r="A198" s="156"/>
      <c r="B198" s="157"/>
      <c r="C198" s="155"/>
      <c r="D198" s="155"/>
      <c r="E198" s="155"/>
      <c r="F198" s="155"/>
      <c r="G198" s="86"/>
      <c r="H198" s="87"/>
      <c r="I198" s="87"/>
      <c r="J198" s="139"/>
      <c r="K198" s="86"/>
      <c r="L198" s="86"/>
      <c r="M198" s="86"/>
      <c r="N198" s="86"/>
      <c r="O198" s="87"/>
      <c r="P198" s="87"/>
      <c r="Q198" s="87"/>
    </row>
    <row x14ac:dyDescent="0.25" r="199" customHeight="1" ht="17.25">
      <c r="A199" s="156"/>
      <c r="B199" s="157"/>
      <c r="C199" s="155"/>
      <c r="D199" s="155"/>
      <c r="E199" s="155"/>
      <c r="F199" s="155"/>
      <c r="G199" s="86"/>
      <c r="H199" s="87"/>
      <c r="I199" s="87"/>
      <c r="J199" s="139"/>
      <c r="K199" s="86"/>
      <c r="L199" s="86"/>
      <c r="M199" s="86"/>
      <c r="N199" s="86"/>
      <c r="O199" s="87"/>
      <c r="P199" s="87"/>
      <c r="Q199" s="87"/>
    </row>
    <row x14ac:dyDescent="0.25" r="200" customHeight="1" ht="17.25">
      <c r="A200" s="156"/>
      <c r="B200" s="157"/>
      <c r="C200" s="155"/>
      <c r="D200" s="155"/>
      <c r="E200" s="155"/>
      <c r="F200" s="155"/>
      <c r="G200" s="86"/>
      <c r="H200" s="87"/>
      <c r="I200" s="87"/>
      <c r="J200" s="139"/>
      <c r="K200" s="86"/>
      <c r="L200" s="86"/>
      <c r="M200" s="86"/>
      <c r="N200" s="86"/>
      <c r="O200" s="87"/>
      <c r="P200" s="87"/>
      <c r="Q200" s="87"/>
    </row>
    <row x14ac:dyDescent="0.25" r="201" customHeight="1" ht="17.25">
      <c r="A201" s="156"/>
      <c r="B201" s="157"/>
      <c r="C201" s="155"/>
      <c r="D201" s="155"/>
      <c r="E201" s="155"/>
      <c r="F201" s="155"/>
      <c r="G201" s="86"/>
      <c r="H201" s="87"/>
      <c r="I201" s="87"/>
      <c r="J201" s="139"/>
      <c r="K201" s="86"/>
      <c r="L201" s="86"/>
      <c r="M201" s="86"/>
      <c r="N201" s="86"/>
      <c r="O201" s="87"/>
      <c r="P201" s="87"/>
      <c r="Q201" s="87"/>
    </row>
    <row x14ac:dyDescent="0.25" r="202" customHeight="1" ht="17.25">
      <c r="A202" s="156"/>
      <c r="B202" s="157"/>
      <c r="C202" s="155"/>
      <c r="D202" s="155"/>
      <c r="E202" s="155"/>
      <c r="F202" s="155"/>
      <c r="G202" s="86"/>
      <c r="H202" s="87"/>
      <c r="I202" s="87"/>
      <c r="J202" s="139"/>
      <c r="K202" s="86"/>
      <c r="L202" s="86"/>
      <c r="M202" s="86"/>
      <c r="N202" s="86"/>
      <c r="O202" s="87"/>
      <c r="P202" s="87"/>
      <c r="Q202" s="87"/>
    </row>
    <row x14ac:dyDescent="0.25" r="203" customHeight="1" ht="17.25">
      <c r="A203" s="156"/>
      <c r="B203" s="157"/>
      <c r="C203" s="155"/>
      <c r="D203" s="155"/>
      <c r="E203" s="155"/>
      <c r="F203" s="155"/>
      <c r="G203" s="86"/>
      <c r="H203" s="87"/>
      <c r="I203" s="87"/>
      <c r="J203" s="139"/>
      <c r="K203" s="86"/>
      <c r="L203" s="86"/>
      <c r="M203" s="86"/>
      <c r="N203" s="86"/>
      <c r="O203" s="87"/>
      <c r="P203" s="87"/>
      <c r="Q203" s="87"/>
    </row>
    <row x14ac:dyDescent="0.25" r="204" customHeight="1" ht="17.25">
      <c r="A204" s="156"/>
      <c r="B204" s="157"/>
      <c r="C204" s="155"/>
      <c r="D204" s="155"/>
      <c r="E204" s="155"/>
      <c r="F204" s="155"/>
      <c r="G204" s="86"/>
      <c r="H204" s="87"/>
      <c r="I204" s="87"/>
      <c r="J204" s="139"/>
      <c r="K204" s="86"/>
      <c r="L204" s="86"/>
      <c r="M204" s="86"/>
      <c r="N204" s="86"/>
      <c r="O204" s="87"/>
      <c r="P204" s="87"/>
      <c r="Q204" s="87"/>
    </row>
    <row x14ac:dyDescent="0.25" r="205" customHeight="1" ht="17.25">
      <c r="A205" s="156"/>
      <c r="B205" s="157"/>
      <c r="C205" s="155"/>
      <c r="D205" s="155"/>
      <c r="E205" s="155"/>
      <c r="F205" s="155"/>
      <c r="G205" s="86"/>
      <c r="H205" s="87"/>
      <c r="I205" s="87"/>
      <c r="J205" s="139"/>
      <c r="K205" s="86"/>
      <c r="L205" s="86"/>
      <c r="M205" s="86"/>
      <c r="N205" s="86"/>
      <c r="O205" s="87"/>
      <c r="P205" s="87"/>
      <c r="Q205" s="87"/>
    </row>
    <row x14ac:dyDescent="0.25" r="206" customHeight="1" ht="17.25">
      <c r="A206" s="156"/>
      <c r="B206" s="157"/>
      <c r="C206" s="155"/>
      <c r="D206" s="155"/>
      <c r="E206" s="155"/>
      <c r="F206" s="155"/>
      <c r="G206" s="86"/>
      <c r="H206" s="87"/>
      <c r="I206" s="87"/>
      <c r="J206" s="139"/>
      <c r="K206" s="86"/>
      <c r="L206" s="86"/>
      <c r="M206" s="86"/>
      <c r="N206" s="86"/>
      <c r="O206" s="87"/>
      <c r="P206" s="87"/>
      <c r="Q206" s="87"/>
    </row>
    <row x14ac:dyDescent="0.25" r="207" customHeight="1" ht="17.25">
      <c r="A207" s="156"/>
      <c r="B207" s="157"/>
      <c r="C207" s="155"/>
      <c r="D207" s="155"/>
      <c r="E207" s="155"/>
      <c r="F207" s="155"/>
      <c r="G207" s="86"/>
      <c r="H207" s="87"/>
      <c r="I207" s="87"/>
      <c r="J207" s="139"/>
      <c r="K207" s="86"/>
      <c r="L207" s="86"/>
      <c r="M207" s="86"/>
      <c r="N207" s="86"/>
      <c r="O207" s="87"/>
      <c r="P207" s="87"/>
      <c r="Q207" s="87"/>
    </row>
    <row x14ac:dyDescent="0.25" r="208" customHeight="1" ht="17.25">
      <c r="A208" s="156"/>
      <c r="B208" s="157"/>
      <c r="C208" s="155"/>
      <c r="D208" s="155"/>
      <c r="E208" s="155"/>
      <c r="F208" s="155"/>
      <c r="G208" s="86"/>
      <c r="H208" s="87"/>
      <c r="I208" s="87"/>
      <c r="J208" s="139"/>
      <c r="K208" s="86"/>
      <c r="L208" s="86"/>
      <c r="M208" s="86"/>
      <c r="N208" s="86"/>
      <c r="O208" s="87"/>
      <c r="P208" s="87"/>
      <c r="Q208" s="87"/>
    </row>
    <row x14ac:dyDescent="0.25" r="209" customHeight="1" ht="17.25">
      <c r="A209" s="156"/>
      <c r="B209" s="157"/>
      <c r="C209" s="155"/>
      <c r="D209" s="155"/>
      <c r="E209" s="155"/>
      <c r="F209" s="155"/>
      <c r="G209" s="86"/>
      <c r="H209" s="87"/>
      <c r="I209" s="87"/>
      <c r="J209" s="139"/>
      <c r="K209" s="86"/>
      <c r="L209" s="86"/>
      <c r="M209" s="86"/>
      <c r="N209" s="86"/>
      <c r="O209" s="87"/>
      <c r="P209" s="87"/>
      <c r="Q209" s="87"/>
    </row>
    <row x14ac:dyDescent="0.25" r="210" customHeight="1" ht="17.25">
      <c r="A210" s="156"/>
      <c r="B210" s="157"/>
      <c r="C210" s="155"/>
      <c r="D210" s="155"/>
      <c r="E210" s="155"/>
      <c r="F210" s="155"/>
      <c r="G210" s="86"/>
      <c r="H210" s="87"/>
      <c r="I210" s="87"/>
      <c r="J210" s="139"/>
      <c r="K210" s="86"/>
      <c r="L210" s="86"/>
      <c r="M210" s="86"/>
      <c r="N210" s="86"/>
      <c r="O210" s="87"/>
      <c r="P210" s="87"/>
      <c r="Q210" s="87"/>
    </row>
    <row x14ac:dyDescent="0.25" r="211" customHeight="1" ht="17.25">
      <c r="A211" s="156"/>
      <c r="B211" s="157"/>
      <c r="C211" s="155"/>
      <c r="D211" s="155"/>
      <c r="E211" s="155"/>
      <c r="F211" s="155"/>
      <c r="G211" s="86"/>
      <c r="H211" s="87"/>
      <c r="I211" s="87"/>
      <c r="J211" s="139"/>
      <c r="K211" s="86"/>
      <c r="L211" s="86"/>
      <c r="M211" s="86"/>
      <c r="N211" s="86"/>
      <c r="O211" s="87"/>
      <c r="P211" s="87"/>
      <c r="Q211" s="87"/>
    </row>
    <row x14ac:dyDescent="0.25" r="212" customHeight="1" ht="17.25">
      <c r="A212" s="156"/>
      <c r="B212" s="157"/>
      <c r="C212" s="155"/>
      <c r="D212" s="155"/>
      <c r="E212" s="155"/>
      <c r="F212" s="155"/>
      <c r="G212" s="86"/>
      <c r="H212" s="87"/>
      <c r="I212" s="87"/>
      <c r="J212" s="139"/>
      <c r="K212" s="86"/>
      <c r="L212" s="86"/>
      <c r="M212" s="86"/>
      <c r="N212" s="86"/>
      <c r="O212" s="87"/>
      <c r="P212" s="87"/>
      <c r="Q212" s="87"/>
    </row>
    <row x14ac:dyDescent="0.25" r="213" customHeight="1" ht="17.25">
      <c r="A213" s="156"/>
      <c r="B213" s="157"/>
      <c r="C213" s="155"/>
      <c r="D213" s="155"/>
      <c r="E213" s="155"/>
      <c r="F213" s="155"/>
      <c r="G213" s="86"/>
      <c r="H213" s="87"/>
      <c r="I213" s="87"/>
      <c r="J213" s="139"/>
      <c r="K213" s="86"/>
      <c r="L213" s="86"/>
      <c r="M213" s="86"/>
      <c r="N213" s="86"/>
      <c r="O213" s="87"/>
      <c r="P213" s="87"/>
      <c r="Q213" s="87"/>
    </row>
    <row x14ac:dyDescent="0.25" r="214" customHeight="1" ht="17.25">
      <c r="A214" s="156"/>
      <c r="B214" s="157"/>
      <c r="C214" s="155"/>
      <c r="D214" s="155"/>
      <c r="E214" s="155"/>
      <c r="F214" s="155"/>
      <c r="G214" s="86"/>
      <c r="H214" s="87"/>
      <c r="I214" s="87"/>
      <c r="J214" s="139"/>
      <c r="K214" s="86"/>
      <c r="L214" s="86"/>
      <c r="M214" s="86"/>
      <c r="N214" s="86"/>
      <c r="O214" s="87"/>
      <c r="P214" s="87"/>
      <c r="Q214" s="87"/>
    </row>
    <row x14ac:dyDescent="0.25" r="215" customHeight="1" ht="17.25">
      <c r="A215" s="156"/>
      <c r="B215" s="157"/>
      <c r="C215" s="155"/>
      <c r="D215" s="155"/>
      <c r="E215" s="155"/>
      <c r="F215" s="155"/>
      <c r="G215" s="86"/>
      <c r="H215" s="87"/>
      <c r="I215" s="87"/>
      <c r="J215" s="139"/>
      <c r="K215" s="86"/>
      <c r="L215" s="86"/>
      <c r="M215" s="86"/>
      <c r="N215" s="86"/>
      <c r="O215" s="87"/>
      <c r="P215" s="87"/>
      <c r="Q215" s="87"/>
    </row>
    <row x14ac:dyDescent="0.25" r="216" customHeight="1" ht="17.25">
      <c r="A216" s="156"/>
      <c r="B216" s="157"/>
      <c r="C216" s="155"/>
      <c r="D216" s="155"/>
      <c r="E216" s="155"/>
      <c r="F216" s="155"/>
      <c r="G216" s="86"/>
      <c r="H216" s="87"/>
      <c r="I216" s="87"/>
      <c r="J216" s="139"/>
      <c r="K216" s="86"/>
      <c r="L216" s="86"/>
      <c r="M216" s="86"/>
      <c r="N216" s="86"/>
      <c r="O216" s="87"/>
      <c r="P216" s="87"/>
      <c r="Q216" s="87"/>
    </row>
    <row x14ac:dyDescent="0.25" r="217" customHeight="1" ht="17.25">
      <c r="A217" s="156"/>
      <c r="B217" s="157"/>
      <c r="C217" s="155"/>
      <c r="D217" s="155"/>
      <c r="E217" s="155"/>
      <c r="F217" s="155"/>
      <c r="G217" s="86"/>
      <c r="H217" s="87"/>
      <c r="I217" s="87"/>
      <c r="J217" s="139"/>
      <c r="K217" s="86"/>
      <c r="L217" s="86"/>
      <c r="M217" s="86"/>
      <c r="N217" s="86"/>
      <c r="O217" s="87"/>
      <c r="P217" s="87"/>
      <c r="Q217" s="87"/>
    </row>
    <row x14ac:dyDescent="0.25" r="218" customHeight="1" ht="17.25">
      <c r="A218" s="156"/>
      <c r="B218" s="157"/>
      <c r="C218" s="155"/>
      <c r="D218" s="155"/>
      <c r="E218" s="155"/>
      <c r="F218" s="155"/>
      <c r="G218" s="86"/>
      <c r="H218" s="87"/>
      <c r="I218" s="87"/>
      <c r="J218" s="139"/>
      <c r="K218" s="86"/>
      <c r="L218" s="86"/>
      <c r="M218" s="86"/>
      <c r="N218" s="86"/>
      <c r="O218" s="87"/>
      <c r="P218" s="87"/>
      <c r="Q218" s="87"/>
    </row>
    <row x14ac:dyDescent="0.25" r="219" customHeight="1" ht="17.25">
      <c r="A219" s="156"/>
      <c r="B219" s="157"/>
      <c r="C219" s="155"/>
      <c r="D219" s="155"/>
      <c r="E219" s="155"/>
      <c r="F219" s="155"/>
      <c r="G219" s="86"/>
      <c r="H219" s="87"/>
      <c r="I219" s="87"/>
      <c r="J219" s="139"/>
      <c r="K219" s="86"/>
      <c r="L219" s="86"/>
      <c r="M219" s="86"/>
      <c r="N219" s="86"/>
      <c r="O219" s="87"/>
      <c r="P219" s="87"/>
      <c r="Q219" s="87"/>
    </row>
    <row x14ac:dyDescent="0.25" r="220" customHeight="1" ht="17.25">
      <c r="A220" s="156"/>
      <c r="B220" s="157"/>
      <c r="C220" s="155"/>
      <c r="D220" s="155"/>
      <c r="E220" s="155"/>
      <c r="F220" s="155"/>
      <c r="G220" s="86"/>
      <c r="H220" s="87"/>
      <c r="I220" s="87"/>
      <c r="J220" s="139"/>
      <c r="K220" s="86"/>
      <c r="L220" s="86"/>
      <c r="M220" s="86"/>
      <c r="N220" s="86"/>
      <c r="O220" s="87"/>
      <c r="P220" s="87"/>
      <c r="Q220" s="87"/>
    </row>
    <row x14ac:dyDescent="0.25" r="221" customHeight="1" ht="17.25">
      <c r="A221" s="156"/>
      <c r="B221" s="157"/>
      <c r="C221" s="155"/>
      <c r="D221" s="155"/>
      <c r="E221" s="155"/>
      <c r="F221" s="155"/>
      <c r="G221" s="86"/>
      <c r="H221" s="87"/>
      <c r="I221" s="87"/>
      <c r="J221" s="139"/>
      <c r="K221" s="86"/>
      <c r="L221" s="86"/>
      <c r="M221" s="86"/>
      <c r="N221" s="86"/>
      <c r="O221" s="87"/>
      <c r="P221" s="87"/>
      <c r="Q221" s="87"/>
    </row>
    <row x14ac:dyDescent="0.25" r="222" customHeight="1" ht="17.25">
      <c r="A222" s="156"/>
      <c r="B222" s="157"/>
      <c r="C222" s="155"/>
      <c r="D222" s="155"/>
      <c r="E222" s="155"/>
      <c r="F222" s="155"/>
      <c r="G222" s="86"/>
      <c r="H222" s="87"/>
      <c r="I222" s="87"/>
      <c r="J222" s="139"/>
      <c r="K222" s="86"/>
      <c r="L222" s="86"/>
      <c r="M222" s="86"/>
      <c r="N222" s="86"/>
      <c r="O222" s="87"/>
      <c r="P222" s="87"/>
      <c r="Q222" s="87"/>
    </row>
    <row x14ac:dyDescent="0.25" r="223" customHeight="1" ht="17.25">
      <c r="A223" s="156"/>
      <c r="B223" s="157"/>
      <c r="C223" s="155"/>
      <c r="D223" s="155"/>
      <c r="E223" s="155"/>
      <c r="F223" s="155"/>
      <c r="G223" s="86"/>
      <c r="H223" s="87"/>
      <c r="I223" s="87"/>
      <c r="J223" s="139"/>
      <c r="K223" s="86"/>
      <c r="L223" s="86"/>
      <c r="M223" s="86"/>
      <c r="N223" s="86"/>
      <c r="O223" s="87"/>
      <c r="P223" s="87"/>
      <c r="Q223" s="87"/>
    </row>
    <row x14ac:dyDescent="0.25" r="224" customHeight="1" ht="17.25">
      <c r="A224" s="156"/>
      <c r="B224" s="157"/>
      <c r="C224" s="155"/>
      <c r="D224" s="155"/>
      <c r="E224" s="155"/>
      <c r="F224" s="155"/>
      <c r="G224" s="86"/>
      <c r="H224" s="87"/>
      <c r="I224" s="87"/>
      <c r="J224" s="139"/>
      <c r="K224" s="86"/>
      <c r="L224" s="86"/>
      <c r="M224" s="86"/>
      <c r="N224" s="86"/>
      <c r="O224" s="87"/>
      <c r="P224" s="87"/>
      <c r="Q224" s="87"/>
    </row>
    <row x14ac:dyDescent="0.25" r="225" customHeight="1" ht="17.25">
      <c r="A225" s="156"/>
      <c r="B225" s="157"/>
      <c r="C225" s="155"/>
      <c r="D225" s="155"/>
      <c r="E225" s="155"/>
      <c r="F225" s="155"/>
      <c r="G225" s="86"/>
      <c r="H225" s="87"/>
      <c r="I225" s="87"/>
      <c r="J225" s="139"/>
      <c r="K225" s="86"/>
      <c r="L225" s="86"/>
      <c r="M225" s="86"/>
      <c r="N225" s="86"/>
      <c r="O225" s="87"/>
      <c r="P225" s="87"/>
      <c r="Q225" s="87"/>
    </row>
    <row x14ac:dyDescent="0.25" r="226" customHeight="1" ht="17.25">
      <c r="A226" s="156"/>
      <c r="B226" s="157"/>
      <c r="C226" s="155"/>
      <c r="D226" s="155"/>
      <c r="E226" s="155"/>
      <c r="F226" s="155"/>
      <c r="G226" s="86"/>
      <c r="H226" s="87"/>
      <c r="I226" s="87"/>
      <c r="J226" s="139"/>
      <c r="K226" s="86"/>
      <c r="L226" s="86"/>
      <c r="M226" s="86"/>
      <c r="N226" s="86"/>
      <c r="O226" s="87"/>
      <c r="P226" s="87"/>
      <c r="Q226" s="87"/>
    </row>
    <row x14ac:dyDescent="0.25" r="227" customHeight="1" ht="17.25">
      <c r="A227" s="156"/>
      <c r="B227" s="157"/>
      <c r="C227" s="155"/>
      <c r="D227" s="155"/>
      <c r="E227" s="155"/>
      <c r="F227" s="155"/>
      <c r="G227" s="86"/>
      <c r="H227" s="87"/>
      <c r="I227" s="87"/>
      <c r="J227" s="139"/>
      <c r="K227" s="86"/>
      <c r="L227" s="86"/>
      <c r="M227" s="86"/>
      <c r="N227" s="86"/>
      <c r="O227" s="87"/>
      <c r="P227" s="87"/>
      <c r="Q227" s="87"/>
    </row>
    <row x14ac:dyDescent="0.25" r="228" customHeight="1" ht="17.25">
      <c r="A228" s="156"/>
      <c r="B228" s="157"/>
      <c r="C228" s="155"/>
      <c r="D228" s="155"/>
      <c r="E228" s="155"/>
      <c r="F228" s="155"/>
      <c r="G228" s="86"/>
      <c r="H228" s="87"/>
      <c r="I228" s="87"/>
      <c r="J228" s="139"/>
      <c r="K228" s="86"/>
      <c r="L228" s="86"/>
      <c r="M228" s="86"/>
      <c r="N228" s="86"/>
      <c r="O228" s="87"/>
      <c r="P228" s="87"/>
      <c r="Q228" s="87"/>
    </row>
    <row x14ac:dyDescent="0.25" r="229" customHeight="1" ht="17.25">
      <c r="A229" s="156"/>
      <c r="B229" s="157"/>
      <c r="C229" s="155"/>
      <c r="D229" s="155"/>
      <c r="E229" s="155"/>
      <c r="F229" s="155"/>
      <c r="G229" s="86"/>
      <c r="H229" s="87"/>
      <c r="I229" s="87"/>
      <c r="J229" s="139"/>
      <c r="K229" s="86"/>
      <c r="L229" s="86"/>
      <c r="M229" s="86"/>
      <c r="N229" s="86"/>
      <c r="O229" s="87"/>
      <c r="P229" s="87"/>
      <c r="Q229" s="87"/>
    </row>
    <row x14ac:dyDescent="0.25" r="230" customHeight="1" ht="17.25">
      <c r="A230" s="156"/>
      <c r="B230" s="157"/>
      <c r="C230" s="155"/>
      <c r="D230" s="155"/>
      <c r="E230" s="155"/>
      <c r="F230" s="155"/>
      <c r="G230" s="86"/>
      <c r="H230" s="87"/>
      <c r="I230" s="87"/>
      <c r="J230" s="139"/>
      <c r="K230" s="86"/>
      <c r="L230" s="86"/>
      <c r="M230" s="86"/>
      <c r="N230" s="86"/>
      <c r="O230" s="87"/>
      <c r="P230" s="87"/>
      <c r="Q230" s="87"/>
    </row>
    <row x14ac:dyDescent="0.25" r="231" customHeight="1" ht="17.25">
      <c r="A231" s="156"/>
      <c r="B231" s="157"/>
      <c r="C231" s="155"/>
      <c r="D231" s="155"/>
      <c r="E231" s="155"/>
      <c r="F231" s="155"/>
      <c r="G231" s="86"/>
      <c r="H231" s="87"/>
      <c r="I231" s="87"/>
      <c r="J231" s="139"/>
      <c r="K231" s="86"/>
      <c r="L231" s="86"/>
      <c r="M231" s="86"/>
      <c r="N231" s="86"/>
      <c r="O231" s="87"/>
      <c r="P231" s="87"/>
      <c r="Q231" s="87"/>
    </row>
    <row x14ac:dyDescent="0.25" r="232" customHeight="1" ht="17.25">
      <c r="A232" s="156"/>
      <c r="B232" s="157"/>
      <c r="C232" s="155"/>
      <c r="D232" s="155"/>
      <c r="E232" s="155"/>
      <c r="F232" s="155"/>
      <c r="G232" s="86"/>
      <c r="H232" s="87"/>
      <c r="I232" s="87"/>
      <c r="J232" s="139"/>
      <c r="K232" s="86"/>
      <c r="L232" s="86"/>
      <c r="M232" s="86"/>
      <c r="N232" s="86"/>
      <c r="O232" s="87"/>
      <c r="P232" s="87"/>
      <c r="Q232" s="87"/>
    </row>
    <row x14ac:dyDescent="0.25" r="233" customHeight="1" ht="17.25">
      <c r="A233" s="156"/>
      <c r="B233" s="157"/>
      <c r="C233" s="155"/>
      <c r="D233" s="155"/>
      <c r="E233" s="155"/>
      <c r="F233" s="155"/>
      <c r="G233" s="86"/>
      <c r="H233" s="87"/>
      <c r="I233" s="87"/>
      <c r="J233" s="139"/>
      <c r="K233" s="86"/>
      <c r="L233" s="86"/>
      <c r="M233" s="86"/>
      <c r="N233" s="86"/>
      <c r="O233" s="87"/>
      <c r="P233" s="87"/>
      <c r="Q233" s="87"/>
    </row>
    <row x14ac:dyDescent="0.25" r="234" customHeight="1" ht="17.25">
      <c r="A234" s="156"/>
      <c r="B234" s="157"/>
      <c r="C234" s="155"/>
      <c r="D234" s="155"/>
      <c r="E234" s="155"/>
      <c r="F234" s="155"/>
      <c r="G234" s="86"/>
      <c r="H234" s="87"/>
      <c r="I234" s="87"/>
      <c r="J234" s="139"/>
      <c r="K234" s="86"/>
      <c r="L234" s="86"/>
      <c r="M234" s="86"/>
      <c r="N234" s="86"/>
      <c r="O234" s="87"/>
      <c r="P234" s="87"/>
      <c r="Q234" s="87"/>
    </row>
    <row x14ac:dyDescent="0.25" r="235" customHeight="1" ht="17.25">
      <c r="A235" s="156"/>
      <c r="B235" s="157"/>
      <c r="C235" s="155"/>
      <c r="D235" s="155"/>
      <c r="E235" s="155"/>
      <c r="F235" s="155"/>
      <c r="G235" s="86"/>
      <c r="H235" s="87"/>
      <c r="I235" s="87"/>
      <c r="J235" s="139"/>
      <c r="K235" s="86"/>
      <c r="L235" s="86"/>
      <c r="M235" s="86"/>
      <c r="N235" s="86"/>
      <c r="O235" s="87"/>
      <c r="P235" s="87"/>
      <c r="Q235" s="87"/>
    </row>
    <row x14ac:dyDescent="0.25" r="236" customHeight="1" ht="17.25">
      <c r="A236" s="156"/>
      <c r="B236" s="157"/>
      <c r="C236" s="155"/>
      <c r="D236" s="155"/>
      <c r="E236" s="155"/>
      <c r="F236" s="155"/>
      <c r="G236" s="86"/>
      <c r="H236" s="87"/>
      <c r="I236" s="87"/>
      <c r="J236" s="139"/>
      <c r="K236" s="86"/>
      <c r="L236" s="86"/>
      <c r="M236" s="86"/>
      <c r="N236" s="86"/>
      <c r="O236" s="87"/>
      <c r="P236" s="87"/>
      <c r="Q236" s="87"/>
    </row>
    <row x14ac:dyDescent="0.25" r="237" customHeight="1" ht="17.25">
      <c r="A237" s="156"/>
      <c r="B237" s="157"/>
      <c r="C237" s="155"/>
      <c r="D237" s="155"/>
      <c r="E237" s="155"/>
      <c r="F237" s="155"/>
      <c r="G237" s="86"/>
      <c r="H237" s="87"/>
      <c r="I237" s="87"/>
      <c r="J237" s="139"/>
      <c r="K237" s="86"/>
      <c r="L237" s="86"/>
      <c r="M237" s="86"/>
      <c r="N237" s="86"/>
      <c r="O237" s="87"/>
      <c r="P237" s="87"/>
      <c r="Q237" s="87"/>
    </row>
    <row x14ac:dyDescent="0.25" r="238" customHeight="1" ht="17.25">
      <c r="A238" s="156"/>
      <c r="B238" s="157"/>
      <c r="C238" s="155"/>
      <c r="D238" s="155"/>
      <c r="E238" s="155"/>
      <c r="F238" s="155"/>
      <c r="G238" s="86"/>
      <c r="H238" s="87"/>
      <c r="I238" s="87"/>
      <c r="J238" s="139"/>
      <c r="K238" s="86"/>
      <c r="L238" s="86"/>
      <c r="M238" s="86"/>
      <c r="N238" s="86"/>
      <c r="O238" s="87"/>
      <c r="P238" s="87"/>
      <c r="Q238" s="87"/>
    </row>
    <row x14ac:dyDescent="0.25" r="239" customHeight="1" ht="17.25">
      <c r="A239" s="156"/>
      <c r="B239" s="157"/>
      <c r="C239" s="155"/>
      <c r="D239" s="155"/>
      <c r="E239" s="155"/>
      <c r="F239" s="155"/>
      <c r="G239" s="86"/>
      <c r="H239" s="87"/>
      <c r="I239" s="87"/>
      <c r="J239" s="139"/>
      <c r="K239" s="86"/>
      <c r="L239" s="86"/>
      <c r="M239" s="86"/>
      <c r="N239" s="86"/>
      <c r="O239" s="87"/>
      <c r="P239" s="87"/>
      <c r="Q239" s="87"/>
    </row>
    <row x14ac:dyDescent="0.25" r="240" customHeight="1" ht="17.25">
      <c r="A240" s="156"/>
      <c r="B240" s="157"/>
      <c r="C240" s="155"/>
      <c r="D240" s="155"/>
      <c r="E240" s="155"/>
      <c r="F240" s="155"/>
      <c r="G240" s="86"/>
      <c r="H240" s="87"/>
      <c r="I240" s="87"/>
      <c r="J240" s="139"/>
      <c r="K240" s="86"/>
      <c r="L240" s="86"/>
      <c r="M240" s="86"/>
      <c r="N240" s="86"/>
      <c r="O240" s="87"/>
      <c r="P240" s="87"/>
      <c r="Q240" s="87"/>
    </row>
    <row x14ac:dyDescent="0.25" r="241" customHeight="1" ht="17.25">
      <c r="A241" s="156"/>
      <c r="B241" s="157"/>
      <c r="C241" s="155"/>
      <c r="D241" s="155"/>
      <c r="E241" s="155"/>
      <c r="F241" s="155"/>
      <c r="G241" s="86"/>
      <c r="H241" s="87"/>
      <c r="I241" s="87"/>
      <c r="J241" s="139"/>
      <c r="K241" s="86"/>
      <c r="L241" s="86"/>
      <c r="M241" s="86"/>
      <c r="N241" s="86"/>
      <c r="O241" s="87"/>
      <c r="P241" s="87"/>
      <c r="Q241" s="87"/>
    </row>
    <row x14ac:dyDescent="0.25" r="242" customHeight="1" ht="17.25">
      <c r="A242" s="156"/>
      <c r="B242" s="157"/>
      <c r="C242" s="155"/>
      <c r="D242" s="155"/>
      <c r="E242" s="155"/>
      <c r="F242" s="155"/>
      <c r="G242" s="86"/>
      <c r="H242" s="87"/>
      <c r="I242" s="87"/>
      <c r="J242" s="139"/>
      <c r="K242" s="86"/>
      <c r="L242" s="86"/>
      <c r="M242" s="86"/>
      <c r="N242" s="86"/>
      <c r="O242" s="87"/>
      <c r="P242" s="87"/>
      <c r="Q242" s="87"/>
    </row>
    <row x14ac:dyDescent="0.25" r="243" customHeight="1" ht="17.25">
      <c r="A243" s="156"/>
      <c r="B243" s="157"/>
      <c r="C243" s="155"/>
      <c r="D243" s="155"/>
      <c r="E243" s="155"/>
      <c r="F243" s="155"/>
      <c r="G243" s="86"/>
      <c r="H243" s="87"/>
      <c r="I243" s="87"/>
      <c r="J243" s="139"/>
      <c r="K243" s="86"/>
      <c r="L243" s="86"/>
      <c r="M243" s="86"/>
      <c r="N243" s="86"/>
      <c r="O243" s="87"/>
      <c r="P243" s="87"/>
      <c r="Q243" s="87"/>
    </row>
    <row x14ac:dyDescent="0.25" r="244" customHeight="1" ht="17.25">
      <c r="A244" s="156"/>
      <c r="B244" s="157"/>
      <c r="C244" s="155"/>
      <c r="D244" s="155"/>
      <c r="E244" s="155"/>
      <c r="F244" s="155"/>
      <c r="G244" s="86"/>
      <c r="H244" s="87"/>
      <c r="I244" s="87"/>
      <c r="J244" s="139"/>
      <c r="K244" s="86"/>
      <c r="L244" s="86"/>
      <c r="M244" s="86"/>
      <c r="N244" s="86"/>
      <c r="O244" s="87"/>
      <c r="P244" s="87"/>
      <c r="Q244" s="87"/>
    </row>
    <row x14ac:dyDescent="0.25" r="245" customHeight="1" ht="17.25">
      <c r="A245" s="156"/>
      <c r="B245" s="157"/>
      <c r="C245" s="155"/>
      <c r="D245" s="155"/>
      <c r="E245" s="155"/>
      <c r="F245" s="155"/>
      <c r="G245" s="86"/>
      <c r="H245" s="87"/>
      <c r="I245" s="87"/>
      <c r="J245" s="139"/>
      <c r="K245" s="86"/>
      <c r="L245" s="86"/>
      <c r="M245" s="86"/>
      <c r="N245" s="86"/>
      <c r="O245" s="87"/>
      <c r="P245" s="87"/>
      <c r="Q245" s="87"/>
    </row>
    <row x14ac:dyDescent="0.25" r="246" customHeight="1" ht="17.25">
      <c r="A246" s="156"/>
      <c r="B246" s="157"/>
      <c r="C246" s="155"/>
      <c r="D246" s="155"/>
      <c r="E246" s="155"/>
      <c r="F246" s="155"/>
      <c r="G246" s="86"/>
      <c r="H246" s="87"/>
      <c r="I246" s="87"/>
      <c r="J246" s="139"/>
      <c r="K246" s="86"/>
      <c r="L246" s="86"/>
      <c r="M246" s="86"/>
      <c r="N246" s="86"/>
      <c r="O246" s="87"/>
      <c r="P246" s="87"/>
      <c r="Q246" s="87"/>
    </row>
    <row x14ac:dyDescent="0.25" r="247" customHeight="1" ht="17.25">
      <c r="A247" s="156"/>
      <c r="B247" s="157"/>
      <c r="C247" s="155"/>
      <c r="D247" s="155"/>
      <c r="E247" s="155"/>
      <c r="F247" s="155"/>
      <c r="G247" s="86"/>
      <c r="H247" s="87"/>
      <c r="I247" s="87"/>
      <c r="J247" s="139"/>
      <c r="K247" s="86"/>
      <c r="L247" s="86"/>
      <c r="M247" s="86"/>
      <c r="N247" s="86"/>
      <c r="O247" s="87"/>
      <c r="P247" s="87"/>
      <c r="Q247" s="87"/>
    </row>
    <row x14ac:dyDescent="0.25" r="248" customHeight="1" ht="17.25">
      <c r="A248" s="156"/>
      <c r="B248" s="157"/>
      <c r="C248" s="155"/>
      <c r="D248" s="155"/>
      <c r="E248" s="155"/>
      <c r="F248" s="155"/>
      <c r="G248" s="86"/>
      <c r="H248" s="87"/>
      <c r="I248" s="87"/>
      <c r="J248" s="139"/>
      <c r="K248" s="86"/>
      <c r="L248" s="86"/>
      <c r="M248" s="86"/>
      <c r="N248" s="86"/>
      <c r="O248" s="87"/>
      <c r="P248" s="87"/>
      <c r="Q248" s="87"/>
    </row>
    <row x14ac:dyDescent="0.25" r="249" customHeight="1" ht="17.25">
      <c r="A249" s="156"/>
      <c r="B249" s="157"/>
      <c r="C249" s="155"/>
      <c r="D249" s="155"/>
      <c r="E249" s="155"/>
      <c r="F249" s="155"/>
      <c r="G249" s="86"/>
      <c r="H249" s="87"/>
      <c r="I249" s="87"/>
      <c r="J249" s="139"/>
      <c r="K249" s="86"/>
      <c r="L249" s="86"/>
      <c r="M249" s="86"/>
      <c r="N249" s="86"/>
      <c r="O249" s="87"/>
      <c r="P249" s="87"/>
      <c r="Q249" s="87"/>
    </row>
    <row x14ac:dyDescent="0.25" r="250" customHeight="1" ht="17.25">
      <c r="A250" s="156"/>
      <c r="B250" s="157"/>
      <c r="C250" s="155"/>
      <c r="D250" s="155"/>
      <c r="E250" s="155"/>
      <c r="F250" s="155"/>
      <c r="G250" s="86"/>
      <c r="H250" s="87"/>
      <c r="I250" s="87"/>
      <c r="J250" s="139"/>
      <c r="K250" s="86"/>
      <c r="L250" s="86"/>
      <c r="M250" s="86"/>
      <c r="N250" s="86"/>
      <c r="O250" s="87"/>
      <c r="P250" s="87"/>
      <c r="Q250" s="87"/>
    </row>
    <row x14ac:dyDescent="0.25" r="251" customHeight="1" ht="17.25">
      <c r="A251" s="156"/>
      <c r="B251" s="157"/>
      <c r="C251" s="155"/>
      <c r="D251" s="155"/>
      <c r="E251" s="155"/>
      <c r="F251" s="155"/>
      <c r="G251" s="86"/>
      <c r="H251" s="87"/>
      <c r="I251" s="87"/>
      <c r="J251" s="139"/>
      <c r="K251" s="86"/>
      <c r="L251" s="86"/>
      <c r="M251" s="86"/>
      <c r="N251" s="86"/>
      <c r="O251" s="87"/>
      <c r="P251" s="87"/>
      <c r="Q251" s="87"/>
    </row>
    <row x14ac:dyDescent="0.25" r="252" customHeight="1" ht="17.25">
      <c r="A252" s="156"/>
      <c r="B252" s="157"/>
      <c r="C252" s="155"/>
      <c r="D252" s="155"/>
      <c r="E252" s="155"/>
      <c r="F252" s="155"/>
      <c r="G252" s="86"/>
      <c r="H252" s="87"/>
      <c r="I252" s="87"/>
      <c r="J252" s="139"/>
      <c r="K252" s="86"/>
      <c r="L252" s="86"/>
      <c r="M252" s="86"/>
      <c r="N252" s="86"/>
      <c r="O252" s="87"/>
      <c r="P252" s="87"/>
      <c r="Q252" s="87"/>
    </row>
    <row x14ac:dyDescent="0.25" r="253" customHeight="1" ht="17.25">
      <c r="A253" s="156"/>
      <c r="B253" s="157"/>
      <c r="C253" s="155"/>
      <c r="D253" s="155"/>
      <c r="E253" s="155"/>
      <c r="F253" s="155"/>
      <c r="G253" s="86"/>
      <c r="H253" s="87"/>
      <c r="I253" s="87"/>
      <c r="J253" s="139"/>
      <c r="K253" s="86"/>
      <c r="L253" s="86"/>
      <c r="M253" s="86"/>
      <c r="N253" s="86"/>
      <c r="O253" s="87"/>
      <c r="P253" s="87"/>
      <c r="Q253" s="87"/>
    </row>
    <row x14ac:dyDescent="0.25" r="254" customHeight="1" ht="17.25">
      <c r="A254" s="156"/>
      <c r="B254" s="157"/>
      <c r="C254" s="155"/>
      <c r="D254" s="155"/>
      <c r="E254" s="155"/>
      <c r="F254" s="155"/>
      <c r="G254" s="86"/>
      <c r="H254" s="87"/>
      <c r="I254" s="87"/>
      <c r="J254" s="139"/>
      <c r="K254" s="86"/>
      <c r="L254" s="86"/>
      <c r="M254" s="86"/>
      <c r="N254" s="86"/>
      <c r="O254" s="87"/>
      <c r="P254" s="87"/>
      <c r="Q254" s="87"/>
    </row>
    <row x14ac:dyDescent="0.25" r="255" customHeight="1" ht="17.25">
      <c r="A255" s="156"/>
      <c r="B255" s="157"/>
      <c r="C255" s="155"/>
      <c r="D255" s="155"/>
      <c r="E255" s="155"/>
      <c r="F255" s="155"/>
      <c r="G255" s="86"/>
      <c r="H255" s="87"/>
      <c r="I255" s="87"/>
      <c r="J255" s="139"/>
      <c r="K255" s="86"/>
      <c r="L255" s="86"/>
      <c r="M255" s="86"/>
      <c r="N255" s="86"/>
      <c r="O255" s="87"/>
      <c r="P255" s="87"/>
      <c r="Q255" s="87"/>
    </row>
    <row x14ac:dyDescent="0.25" r="256" customHeight="1" ht="17.25">
      <c r="A256" s="156"/>
      <c r="B256" s="157"/>
      <c r="C256" s="155"/>
      <c r="D256" s="155"/>
      <c r="E256" s="155"/>
      <c r="F256" s="155"/>
      <c r="G256" s="86"/>
      <c r="H256" s="87"/>
      <c r="I256" s="87"/>
      <c r="J256" s="139"/>
      <c r="K256" s="86"/>
      <c r="L256" s="86"/>
      <c r="M256" s="86"/>
      <c r="N256" s="86"/>
      <c r="O256" s="87"/>
      <c r="P256" s="87"/>
      <c r="Q256" s="87"/>
    </row>
    <row x14ac:dyDescent="0.25" r="257" customHeight="1" ht="17.25">
      <c r="A257" s="156"/>
      <c r="B257" s="157"/>
      <c r="C257" s="155"/>
      <c r="D257" s="155"/>
      <c r="E257" s="155"/>
      <c r="F257" s="155"/>
      <c r="G257" s="86"/>
      <c r="H257" s="87"/>
      <c r="I257" s="87"/>
      <c r="J257" s="139"/>
      <c r="K257" s="86"/>
      <c r="L257" s="86"/>
      <c r="M257" s="86"/>
      <c r="N257" s="86"/>
      <c r="O257" s="87"/>
      <c r="P257" s="87"/>
      <c r="Q257" s="87"/>
    </row>
    <row x14ac:dyDescent="0.25" r="258" customHeight="1" ht="17.25">
      <c r="A258" s="156"/>
      <c r="B258" s="157"/>
      <c r="C258" s="155"/>
      <c r="D258" s="155"/>
      <c r="E258" s="155"/>
      <c r="F258" s="155"/>
      <c r="G258" s="86"/>
      <c r="H258" s="87"/>
      <c r="I258" s="87"/>
      <c r="J258" s="139"/>
      <c r="K258" s="86"/>
      <c r="L258" s="86"/>
      <c r="M258" s="86"/>
      <c r="N258" s="86"/>
      <c r="O258" s="87"/>
      <c r="P258" s="87"/>
      <c r="Q258" s="87"/>
    </row>
    <row x14ac:dyDescent="0.25" r="259" customHeight="1" ht="17.25">
      <c r="A259" s="156"/>
      <c r="B259" s="157"/>
      <c r="C259" s="155"/>
      <c r="D259" s="155"/>
      <c r="E259" s="155"/>
      <c r="F259" s="155"/>
      <c r="G259" s="86"/>
      <c r="H259" s="87"/>
      <c r="I259" s="87"/>
      <c r="J259" s="139"/>
      <c r="K259" s="86"/>
      <c r="L259" s="86"/>
      <c r="M259" s="86"/>
      <c r="N259" s="86"/>
      <c r="O259" s="87"/>
      <c r="P259" s="87"/>
      <c r="Q259" s="87"/>
    </row>
    <row x14ac:dyDescent="0.25" r="260" customHeight="1" ht="17.25">
      <c r="A260" s="156"/>
      <c r="B260" s="157"/>
      <c r="C260" s="155"/>
      <c r="D260" s="155"/>
      <c r="E260" s="155"/>
      <c r="F260" s="155"/>
      <c r="G260" s="86"/>
      <c r="H260" s="87"/>
      <c r="I260" s="87"/>
      <c r="J260" s="139"/>
      <c r="K260" s="86"/>
      <c r="L260" s="86"/>
      <c r="M260" s="86"/>
      <c r="N260" s="86"/>
      <c r="O260" s="87"/>
      <c r="P260" s="87"/>
      <c r="Q260" s="87"/>
    </row>
    <row x14ac:dyDescent="0.25" r="261" customHeight="1" ht="17.25">
      <c r="A261" s="156"/>
      <c r="B261" s="157"/>
      <c r="C261" s="155"/>
      <c r="D261" s="155"/>
      <c r="E261" s="155"/>
      <c r="F261" s="155"/>
      <c r="G261" s="86"/>
      <c r="H261" s="87"/>
      <c r="I261" s="87"/>
      <c r="J261" s="139"/>
      <c r="K261" s="86"/>
      <c r="L261" s="86"/>
      <c r="M261" s="86"/>
      <c r="N261" s="86"/>
      <c r="O261" s="87"/>
      <c r="P261" s="87"/>
      <c r="Q261" s="87"/>
    </row>
    <row x14ac:dyDescent="0.25" r="262" customHeight="1" ht="17.25">
      <c r="A262" s="156"/>
      <c r="B262" s="157"/>
      <c r="C262" s="155"/>
      <c r="D262" s="155"/>
      <c r="E262" s="155"/>
      <c r="F262" s="155"/>
      <c r="G262" s="86"/>
      <c r="H262" s="87"/>
      <c r="I262" s="87"/>
      <c r="J262" s="139"/>
      <c r="K262" s="86"/>
      <c r="L262" s="86"/>
      <c r="M262" s="86"/>
      <c r="N262" s="86"/>
      <c r="O262" s="87"/>
      <c r="P262" s="87"/>
      <c r="Q262" s="87"/>
    </row>
    <row x14ac:dyDescent="0.25" r="263" customHeight="1" ht="17.25">
      <c r="A263" s="156"/>
      <c r="B263" s="157"/>
      <c r="C263" s="155"/>
      <c r="D263" s="155"/>
      <c r="E263" s="155"/>
      <c r="F263" s="155"/>
      <c r="G263" s="86"/>
      <c r="H263" s="87"/>
      <c r="I263" s="87"/>
      <c r="J263" s="139"/>
      <c r="K263" s="86"/>
      <c r="L263" s="86"/>
      <c r="M263" s="86"/>
      <c r="N263" s="86"/>
      <c r="O263" s="87"/>
      <c r="P263" s="87"/>
      <c r="Q263" s="87"/>
    </row>
    <row x14ac:dyDescent="0.25" r="264" customHeight="1" ht="17.25">
      <c r="A264" s="156"/>
      <c r="B264" s="157"/>
      <c r="C264" s="155"/>
      <c r="D264" s="155"/>
      <c r="E264" s="155"/>
      <c r="F264" s="155"/>
      <c r="G264" s="86"/>
      <c r="H264" s="87"/>
      <c r="I264" s="87"/>
      <c r="J264" s="139"/>
      <c r="K264" s="86"/>
      <c r="L264" s="86"/>
      <c r="M264" s="86"/>
      <c r="N264" s="86"/>
      <c r="O264" s="87"/>
      <c r="P264" s="87"/>
      <c r="Q264" s="87"/>
    </row>
    <row x14ac:dyDescent="0.25" r="265" customHeight="1" ht="17.25">
      <c r="A265" s="156"/>
      <c r="B265" s="157"/>
      <c r="C265" s="155"/>
      <c r="D265" s="155"/>
      <c r="E265" s="155"/>
      <c r="F265" s="155"/>
      <c r="G265" s="86"/>
      <c r="H265" s="87"/>
      <c r="I265" s="87"/>
      <c r="J265" s="139"/>
      <c r="K265" s="86"/>
      <c r="L265" s="86"/>
      <c r="M265" s="86"/>
      <c r="N265" s="86"/>
      <c r="O265" s="87"/>
      <c r="P265" s="87"/>
      <c r="Q265" s="87"/>
    </row>
    <row x14ac:dyDescent="0.25" r="266" customHeight="1" ht="17.25">
      <c r="A266" s="156"/>
      <c r="B266" s="157"/>
      <c r="C266" s="155"/>
      <c r="D266" s="155"/>
      <c r="E266" s="155"/>
      <c r="F266" s="155"/>
      <c r="G266" s="86"/>
      <c r="H266" s="87"/>
      <c r="I266" s="87"/>
      <c r="J266" s="139"/>
      <c r="K266" s="86"/>
      <c r="L266" s="86"/>
      <c r="M266" s="86"/>
      <c r="N266" s="86"/>
      <c r="O266" s="87"/>
      <c r="P266" s="87"/>
      <c r="Q266" s="87"/>
    </row>
    <row x14ac:dyDescent="0.25" r="267" customHeight="1" ht="17.25">
      <c r="A267" s="156"/>
      <c r="B267" s="157"/>
      <c r="C267" s="155"/>
      <c r="D267" s="155"/>
      <c r="E267" s="155"/>
      <c r="F267" s="155"/>
      <c r="G267" s="86"/>
      <c r="H267" s="87"/>
      <c r="I267" s="87"/>
      <c r="J267" s="139"/>
      <c r="K267" s="86"/>
      <c r="L267" s="86"/>
      <c r="M267" s="86"/>
      <c r="N267" s="86"/>
      <c r="O267" s="87"/>
      <c r="P267" s="87"/>
      <c r="Q267" s="87"/>
    </row>
    <row x14ac:dyDescent="0.25" r="268" customHeight="1" ht="17.25">
      <c r="A268" s="156"/>
      <c r="B268" s="157"/>
      <c r="C268" s="155"/>
      <c r="D268" s="155"/>
      <c r="E268" s="155"/>
      <c r="F268" s="155"/>
      <c r="G268" s="86"/>
      <c r="H268" s="87"/>
      <c r="I268" s="87"/>
      <c r="J268" s="139"/>
      <c r="K268" s="86"/>
      <c r="L268" s="86"/>
      <c r="M268" s="86"/>
      <c r="N268" s="86"/>
      <c r="O268" s="87"/>
      <c r="P268" s="87"/>
      <c r="Q268" s="87"/>
    </row>
    <row x14ac:dyDescent="0.25" r="269" customHeight="1" ht="17.25">
      <c r="A269" s="156"/>
      <c r="B269" s="157"/>
      <c r="C269" s="155"/>
      <c r="D269" s="155"/>
      <c r="E269" s="155"/>
      <c r="F269" s="155"/>
      <c r="G269" s="86"/>
      <c r="H269" s="87"/>
      <c r="I269" s="87"/>
      <c r="J269" s="139"/>
      <c r="K269" s="86"/>
      <c r="L269" s="86"/>
      <c r="M269" s="86"/>
      <c r="N269" s="86"/>
      <c r="O269" s="87"/>
      <c r="P269" s="87"/>
      <c r="Q269" s="87"/>
    </row>
    <row x14ac:dyDescent="0.25" r="270" customHeight="1" ht="17.25">
      <c r="A270" s="156"/>
      <c r="B270" s="157"/>
      <c r="C270" s="155"/>
      <c r="D270" s="155"/>
      <c r="E270" s="155"/>
      <c r="F270" s="155"/>
      <c r="G270" s="86"/>
      <c r="H270" s="87"/>
      <c r="I270" s="87"/>
      <c r="J270" s="139"/>
      <c r="K270" s="86"/>
      <c r="L270" s="86"/>
      <c r="M270" s="86"/>
      <c r="N270" s="86"/>
      <c r="O270" s="87"/>
      <c r="P270" s="87"/>
      <c r="Q270" s="87"/>
    </row>
    <row x14ac:dyDescent="0.25" r="271" customHeight="1" ht="17.25">
      <c r="A271" s="156"/>
      <c r="B271" s="157"/>
      <c r="C271" s="155"/>
      <c r="D271" s="155"/>
      <c r="E271" s="155"/>
      <c r="F271" s="155"/>
      <c r="G271" s="86"/>
      <c r="H271" s="87"/>
      <c r="I271" s="87"/>
      <c r="J271" s="139"/>
      <c r="K271" s="86"/>
      <c r="L271" s="86"/>
      <c r="M271" s="86"/>
      <c r="N271" s="86"/>
      <c r="O271" s="87"/>
      <c r="P271" s="87"/>
      <c r="Q271" s="87"/>
    </row>
    <row x14ac:dyDescent="0.25" r="272" customHeight="1" ht="17.25">
      <c r="A272" s="156"/>
      <c r="B272" s="157"/>
      <c r="C272" s="155"/>
      <c r="D272" s="155"/>
      <c r="E272" s="155"/>
      <c r="F272" s="155"/>
      <c r="G272" s="86"/>
      <c r="H272" s="87"/>
      <c r="I272" s="87"/>
      <c r="J272" s="139"/>
      <c r="K272" s="86"/>
      <c r="L272" s="86"/>
      <c r="M272" s="86"/>
      <c r="N272" s="86"/>
      <c r="O272" s="87"/>
      <c r="P272" s="87"/>
      <c r="Q272" s="87"/>
    </row>
    <row x14ac:dyDescent="0.25" r="273" customHeight="1" ht="17.25">
      <c r="A273" s="156"/>
      <c r="B273" s="157"/>
      <c r="C273" s="155"/>
      <c r="D273" s="155"/>
      <c r="E273" s="155"/>
      <c r="F273" s="155"/>
      <c r="G273" s="86"/>
      <c r="H273" s="87"/>
      <c r="I273" s="87"/>
      <c r="J273" s="139"/>
      <c r="K273" s="86"/>
      <c r="L273" s="86"/>
      <c r="M273" s="86"/>
      <c r="N273" s="86"/>
      <c r="O273" s="87"/>
      <c r="P273" s="87"/>
      <c r="Q273" s="87"/>
    </row>
    <row x14ac:dyDescent="0.25" r="274" customHeight="1" ht="17.25">
      <c r="A274" s="156"/>
      <c r="B274" s="157"/>
      <c r="C274" s="155"/>
      <c r="D274" s="155"/>
      <c r="E274" s="155"/>
      <c r="F274" s="155"/>
      <c r="G274" s="86"/>
      <c r="H274" s="87"/>
      <c r="I274" s="87"/>
      <c r="J274" s="139"/>
      <c r="K274" s="86"/>
      <c r="L274" s="86"/>
      <c r="M274" s="86"/>
      <c r="N274" s="86"/>
      <c r="O274" s="87"/>
      <c r="P274" s="87"/>
      <c r="Q274" s="87"/>
    </row>
    <row x14ac:dyDescent="0.25" r="275" customHeight="1" ht="17.25">
      <c r="A275" s="156"/>
      <c r="B275" s="157"/>
      <c r="C275" s="155"/>
      <c r="D275" s="155"/>
      <c r="E275" s="155"/>
      <c r="F275" s="155"/>
      <c r="G275" s="86"/>
      <c r="H275" s="87"/>
      <c r="I275" s="87"/>
      <c r="J275" s="139"/>
      <c r="K275" s="86"/>
      <c r="L275" s="86"/>
      <c r="M275" s="86"/>
      <c r="N275" s="86"/>
      <c r="O275" s="87"/>
      <c r="P275" s="87"/>
      <c r="Q275" s="87"/>
    </row>
    <row x14ac:dyDescent="0.25" r="276" customHeight="1" ht="17.25">
      <c r="A276" s="156"/>
      <c r="B276" s="157"/>
      <c r="C276" s="155"/>
      <c r="D276" s="155"/>
      <c r="E276" s="155"/>
      <c r="F276" s="155"/>
      <c r="G276" s="86"/>
      <c r="H276" s="87"/>
      <c r="I276" s="87"/>
      <c r="J276" s="139"/>
      <c r="K276" s="86"/>
      <c r="L276" s="86"/>
      <c r="M276" s="86"/>
      <c r="N276" s="86"/>
      <c r="O276" s="87"/>
      <c r="P276" s="87"/>
      <c r="Q276" s="87"/>
    </row>
    <row x14ac:dyDescent="0.25" r="277" customHeight="1" ht="17.25">
      <c r="A277" s="156"/>
      <c r="B277" s="157"/>
      <c r="C277" s="155"/>
      <c r="D277" s="155"/>
      <c r="E277" s="155"/>
      <c r="F277" s="155"/>
      <c r="G277" s="86"/>
      <c r="H277" s="87"/>
      <c r="I277" s="87"/>
      <c r="J277" s="139"/>
      <c r="K277" s="86"/>
      <c r="L277" s="86"/>
      <c r="M277" s="86"/>
      <c r="N277" s="86"/>
      <c r="O277" s="87"/>
      <c r="P277" s="87"/>
      <c r="Q277" s="87"/>
    </row>
    <row x14ac:dyDescent="0.25" r="278" customHeight="1" ht="17.25">
      <c r="A278" s="156"/>
      <c r="B278" s="157"/>
      <c r="C278" s="155"/>
      <c r="D278" s="155"/>
      <c r="E278" s="155"/>
      <c r="F278" s="155"/>
      <c r="G278" s="86"/>
      <c r="H278" s="87"/>
      <c r="I278" s="87"/>
      <c r="J278" s="139"/>
      <c r="K278" s="86"/>
      <c r="L278" s="86"/>
      <c r="M278" s="86"/>
      <c r="N278" s="86"/>
      <c r="O278" s="87"/>
      <c r="P278" s="87"/>
      <c r="Q278" s="87"/>
    </row>
    <row x14ac:dyDescent="0.25" r="279" customHeight="1" ht="17.25">
      <c r="A279" s="156"/>
      <c r="B279" s="157"/>
      <c r="C279" s="155"/>
      <c r="D279" s="155"/>
      <c r="E279" s="155"/>
      <c r="F279" s="155"/>
      <c r="G279" s="86"/>
      <c r="H279" s="87"/>
      <c r="I279" s="87"/>
      <c r="J279" s="139"/>
      <c r="K279" s="86"/>
      <c r="L279" s="86"/>
      <c r="M279" s="86"/>
      <c r="N279" s="86"/>
      <c r="O279" s="87"/>
      <c r="P279" s="87"/>
      <c r="Q279" s="87"/>
    </row>
    <row x14ac:dyDescent="0.25" r="280" customHeight="1" ht="17.25">
      <c r="A280" s="156"/>
      <c r="B280" s="157"/>
      <c r="C280" s="155"/>
      <c r="D280" s="155"/>
      <c r="E280" s="155"/>
      <c r="F280" s="155"/>
      <c r="G280" s="86"/>
      <c r="H280" s="87"/>
      <c r="I280" s="87"/>
      <c r="J280" s="139"/>
      <c r="K280" s="86"/>
      <c r="L280" s="86"/>
      <c r="M280" s="86"/>
      <c r="N280" s="86"/>
      <c r="O280" s="87"/>
      <c r="P280" s="87"/>
      <c r="Q280" s="87"/>
    </row>
    <row x14ac:dyDescent="0.25" r="281" customHeight="1" ht="17.25">
      <c r="A281" s="156"/>
      <c r="B281" s="157"/>
      <c r="C281" s="155"/>
      <c r="D281" s="155"/>
      <c r="E281" s="155"/>
      <c r="F281" s="155"/>
      <c r="G281" s="86"/>
      <c r="H281" s="87"/>
      <c r="I281" s="87"/>
      <c r="J281" s="139"/>
      <c r="K281" s="86"/>
      <c r="L281" s="86"/>
      <c r="M281" s="86"/>
      <c r="N281" s="86"/>
      <c r="O281" s="87"/>
      <c r="P281" s="87"/>
      <c r="Q281" s="87"/>
    </row>
    <row x14ac:dyDescent="0.25" r="282" customHeight="1" ht="17.25">
      <c r="A282" s="156"/>
      <c r="B282" s="157"/>
      <c r="C282" s="155"/>
      <c r="D282" s="155"/>
      <c r="E282" s="155"/>
      <c r="F282" s="155"/>
      <c r="G282" s="86"/>
      <c r="H282" s="87"/>
      <c r="I282" s="87"/>
      <c r="J282" s="139"/>
      <c r="K282" s="86"/>
      <c r="L282" s="86"/>
      <c r="M282" s="86"/>
      <c r="N282" s="86"/>
      <c r="O282" s="87"/>
      <c r="P282" s="87"/>
      <c r="Q282" s="87"/>
    </row>
    <row x14ac:dyDescent="0.25" r="283" customHeight="1" ht="17.25">
      <c r="A283" s="156"/>
      <c r="B283" s="157"/>
      <c r="C283" s="155"/>
      <c r="D283" s="155"/>
      <c r="E283" s="155"/>
      <c r="F283" s="155"/>
      <c r="G283" s="86"/>
      <c r="H283" s="87"/>
      <c r="I283" s="87"/>
      <c r="J283" s="139"/>
      <c r="K283" s="86"/>
      <c r="L283" s="86"/>
      <c r="M283" s="86"/>
      <c r="N283" s="86"/>
      <c r="O283" s="87"/>
      <c r="P283" s="87"/>
      <c r="Q283" s="87"/>
    </row>
    <row x14ac:dyDescent="0.25" r="284" customHeight="1" ht="17.25">
      <c r="A284" s="156"/>
      <c r="B284" s="157"/>
      <c r="C284" s="155"/>
      <c r="D284" s="155"/>
      <c r="E284" s="155"/>
      <c r="F284" s="155"/>
      <c r="G284" s="86"/>
      <c r="H284" s="87"/>
      <c r="I284" s="87"/>
      <c r="J284" s="139"/>
      <c r="K284" s="86"/>
      <c r="L284" s="86"/>
      <c r="M284" s="86"/>
      <c r="N284" s="86"/>
      <c r="O284" s="87"/>
      <c r="P284" s="87"/>
      <c r="Q284" s="87"/>
    </row>
    <row x14ac:dyDescent="0.25" r="285" customHeight="1" ht="17.25">
      <c r="A285" s="156"/>
      <c r="B285" s="157"/>
      <c r="C285" s="155"/>
      <c r="D285" s="155"/>
      <c r="E285" s="155"/>
      <c r="F285" s="155"/>
      <c r="G285" s="86"/>
      <c r="H285" s="87"/>
      <c r="I285" s="87"/>
      <c r="J285" s="139"/>
      <c r="K285" s="86"/>
      <c r="L285" s="86"/>
      <c r="M285" s="86"/>
      <c r="N285" s="86"/>
      <c r="O285" s="87"/>
      <c r="P285" s="87"/>
      <c r="Q285" s="87"/>
    </row>
    <row x14ac:dyDescent="0.25" r="286" customHeight="1" ht="17.25">
      <c r="A286" s="156"/>
      <c r="B286" s="157"/>
      <c r="C286" s="155"/>
      <c r="D286" s="155"/>
      <c r="E286" s="155"/>
      <c r="F286" s="155"/>
      <c r="G286" s="86"/>
      <c r="H286" s="87"/>
      <c r="I286" s="87"/>
      <c r="J286" s="139"/>
      <c r="K286" s="86"/>
      <c r="L286" s="86"/>
      <c r="M286" s="86"/>
      <c r="N286" s="86"/>
      <c r="O286" s="87"/>
      <c r="P286" s="87"/>
      <c r="Q286" s="87"/>
    </row>
    <row x14ac:dyDescent="0.25" r="287" customHeight="1" ht="17.25">
      <c r="A287" s="156"/>
      <c r="B287" s="157"/>
      <c r="C287" s="155"/>
      <c r="D287" s="155"/>
      <c r="E287" s="155"/>
      <c r="F287" s="155"/>
      <c r="G287" s="86"/>
      <c r="H287" s="87"/>
      <c r="I287" s="87"/>
      <c r="J287" s="139"/>
      <c r="K287" s="86"/>
      <c r="L287" s="86"/>
      <c r="M287" s="86"/>
      <c r="N287" s="86"/>
      <c r="O287" s="87"/>
      <c r="P287" s="87"/>
      <c r="Q287" s="87"/>
    </row>
    <row x14ac:dyDescent="0.25" r="288" customHeight="1" ht="17.25">
      <c r="A288" s="156"/>
      <c r="B288" s="157"/>
      <c r="C288" s="155"/>
      <c r="D288" s="155"/>
      <c r="E288" s="155"/>
      <c r="F288" s="155"/>
      <c r="G288" s="86"/>
      <c r="H288" s="87"/>
      <c r="I288" s="87"/>
      <c r="J288" s="139"/>
      <c r="K288" s="86"/>
      <c r="L288" s="86"/>
      <c r="M288" s="86"/>
      <c r="N288" s="86"/>
      <c r="O288" s="87"/>
      <c r="P288" s="87"/>
      <c r="Q288" s="87"/>
    </row>
    <row x14ac:dyDescent="0.25" r="289" customHeight="1" ht="17.25">
      <c r="A289" s="156"/>
      <c r="B289" s="157"/>
      <c r="C289" s="155"/>
      <c r="D289" s="155"/>
      <c r="E289" s="155"/>
      <c r="F289" s="155"/>
      <c r="G289" s="86"/>
      <c r="H289" s="87"/>
      <c r="I289" s="87"/>
      <c r="J289" s="139"/>
      <c r="K289" s="86"/>
      <c r="L289" s="86"/>
      <c r="M289" s="86"/>
      <c r="N289" s="86"/>
      <c r="O289" s="87"/>
      <c r="P289" s="87"/>
      <c r="Q289" s="87"/>
    </row>
    <row x14ac:dyDescent="0.25" r="290" customHeight="1" ht="17.25">
      <c r="A290" s="156"/>
      <c r="B290" s="157"/>
      <c r="C290" s="155"/>
      <c r="D290" s="155"/>
      <c r="E290" s="155"/>
      <c r="F290" s="155"/>
      <c r="G290" s="86"/>
      <c r="H290" s="87"/>
      <c r="I290" s="87"/>
      <c r="J290" s="139"/>
      <c r="K290" s="86"/>
      <c r="L290" s="86"/>
      <c r="M290" s="86"/>
      <c r="N290" s="86"/>
      <c r="O290" s="87"/>
      <c r="P290" s="87"/>
      <c r="Q290" s="87"/>
    </row>
    <row x14ac:dyDescent="0.25" r="291" customHeight="1" ht="17.25">
      <c r="A291" s="156"/>
      <c r="B291" s="157"/>
      <c r="C291" s="155"/>
      <c r="D291" s="155"/>
      <c r="E291" s="155"/>
      <c r="F291" s="155"/>
      <c r="G291" s="86"/>
      <c r="H291" s="87"/>
      <c r="I291" s="87"/>
      <c r="J291" s="139"/>
      <c r="K291" s="86"/>
      <c r="L291" s="86"/>
      <c r="M291" s="86"/>
      <c r="N291" s="86"/>
      <c r="O291" s="87"/>
      <c r="P291" s="87"/>
      <c r="Q291" s="87"/>
    </row>
    <row x14ac:dyDescent="0.25" r="292" customHeight="1" ht="17.25">
      <c r="A292" s="156"/>
      <c r="B292" s="157"/>
      <c r="C292" s="155"/>
      <c r="D292" s="155"/>
      <c r="E292" s="155"/>
      <c r="F292" s="155"/>
      <c r="G292" s="86"/>
      <c r="H292" s="87"/>
      <c r="I292" s="87"/>
      <c r="J292" s="139"/>
      <c r="K292" s="86"/>
      <c r="L292" s="86"/>
      <c r="M292" s="86"/>
      <c r="N292" s="86"/>
      <c r="O292" s="87"/>
      <c r="P292" s="87"/>
      <c r="Q292" s="87"/>
    </row>
    <row x14ac:dyDescent="0.25" r="293" customHeight="1" ht="17.25">
      <c r="A293" s="156"/>
      <c r="B293" s="157"/>
      <c r="C293" s="155"/>
      <c r="D293" s="155"/>
      <c r="E293" s="155"/>
      <c r="F293" s="155"/>
      <c r="G293" s="86"/>
      <c r="H293" s="87"/>
      <c r="I293" s="87"/>
      <c r="J293" s="139"/>
      <c r="K293" s="86"/>
      <c r="L293" s="86"/>
      <c r="M293" s="86"/>
      <c r="N293" s="86"/>
      <c r="O293" s="87"/>
      <c r="P293" s="87"/>
      <c r="Q293" s="87"/>
    </row>
    <row x14ac:dyDescent="0.25" r="294" customHeight="1" ht="17.25">
      <c r="A294" s="156"/>
      <c r="B294" s="157"/>
      <c r="C294" s="155"/>
      <c r="D294" s="155"/>
      <c r="E294" s="155"/>
      <c r="F294" s="155"/>
      <c r="G294" s="86"/>
      <c r="H294" s="87"/>
      <c r="I294" s="87"/>
      <c r="J294" s="139"/>
      <c r="K294" s="86"/>
      <c r="L294" s="86"/>
      <c r="M294" s="86"/>
      <c r="N294" s="86"/>
      <c r="O294" s="87"/>
      <c r="P294" s="87"/>
      <c r="Q294" s="87"/>
    </row>
    <row x14ac:dyDescent="0.25" r="295" customHeight="1" ht="17.25">
      <c r="A295" s="156"/>
      <c r="B295" s="157"/>
      <c r="C295" s="155"/>
      <c r="D295" s="155"/>
      <c r="E295" s="155"/>
      <c r="F295" s="155"/>
      <c r="G295" s="86"/>
      <c r="H295" s="87"/>
      <c r="I295" s="87"/>
      <c r="J295" s="139"/>
      <c r="K295" s="86"/>
      <c r="L295" s="86"/>
      <c r="M295" s="86"/>
      <c r="N295" s="86"/>
      <c r="O295" s="87"/>
      <c r="P295" s="87"/>
      <c r="Q295" s="87"/>
    </row>
    <row x14ac:dyDescent="0.25" r="296" customHeight="1" ht="17.25">
      <c r="A296" s="156"/>
      <c r="B296" s="157"/>
      <c r="C296" s="155"/>
      <c r="D296" s="155"/>
      <c r="E296" s="155"/>
      <c r="F296" s="155"/>
      <c r="G296" s="86"/>
      <c r="H296" s="87"/>
      <c r="I296" s="87"/>
      <c r="J296" s="139"/>
      <c r="K296" s="86"/>
      <c r="L296" s="86"/>
      <c r="M296" s="86"/>
      <c r="N296" s="86"/>
      <c r="O296" s="87"/>
      <c r="P296" s="87"/>
      <c r="Q296" s="87"/>
    </row>
    <row x14ac:dyDescent="0.25" r="297" customHeight="1" ht="17.25">
      <c r="A297" s="156"/>
      <c r="B297" s="157"/>
      <c r="C297" s="155"/>
      <c r="D297" s="155"/>
      <c r="E297" s="155"/>
      <c r="F297" s="155"/>
      <c r="G297" s="86"/>
      <c r="H297" s="87"/>
      <c r="I297" s="87"/>
      <c r="J297" s="139"/>
      <c r="K297" s="86"/>
      <c r="L297" s="86"/>
      <c r="M297" s="86"/>
      <c r="N297" s="86"/>
      <c r="O297" s="87"/>
      <c r="P297" s="87"/>
      <c r="Q297" s="87"/>
    </row>
    <row x14ac:dyDescent="0.25" r="298" customHeight="1" ht="17.25">
      <c r="A298" s="156"/>
      <c r="B298" s="157"/>
      <c r="C298" s="155"/>
      <c r="D298" s="155"/>
      <c r="E298" s="155"/>
      <c r="F298" s="155"/>
      <c r="G298" s="86"/>
      <c r="H298" s="87"/>
      <c r="I298" s="87"/>
      <c r="J298" s="139"/>
      <c r="K298" s="86"/>
      <c r="L298" s="86"/>
      <c r="M298" s="86"/>
      <c r="N298" s="86"/>
      <c r="O298" s="87"/>
      <c r="P298" s="87"/>
      <c r="Q298" s="87"/>
    </row>
    <row x14ac:dyDescent="0.25" r="299" customHeight="1" ht="17.25">
      <c r="A299" s="156"/>
      <c r="B299" s="157"/>
      <c r="C299" s="155"/>
      <c r="D299" s="155"/>
      <c r="E299" s="155"/>
      <c r="F299" s="155"/>
      <c r="G299" s="86"/>
      <c r="H299" s="87"/>
      <c r="I299" s="87"/>
      <c r="J299" s="139"/>
      <c r="K299" s="86"/>
      <c r="L299" s="86"/>
      <c r="M299" s="86"/>
      <c r="N299" s="86"/>
      <c r="O299" s="87"/>
      <c r="P299" s="87"/>
      <c r="Q299" s="87"/>
    </row>
    <row x14ac:dyDescent="0.25" r="300" customHeight="1" ht="17.25">
      <c r="A300" s="156"/>
      <c r="B300" s="157"/>
      <c r="C300" s="155"/>
      <c r="D300" s="155"/>
      <c r="E300" s="155"/>
      <c r="F300" s="155"/>
      <c r="G300" s="86"/>
      <c r="H300" s="87"/>
      <c r="I300" s="87"/>
      <c r="J300" s="139"/>
      <c r="K300" s="86"/>
      <c r="L300" s="86"/>
      <c r="M300" s="86"/>
      <c r="N300" s="86"/>
      <c r="O300" s="87"/>
      <c r="P300" s="87"/>
      <c r="Q300" s="87"/>
    </row>
    <row x14ac:dyDescent="0.25" r="301" customHeight="1" ht="17.25">
      <c r="A301" s="156"/>
      <c r="B301" s="157"/>
      <c r="C301" s="155"/>
      <c r="D301" s="155"/>
      <c r="E301" s="155"/>
      <c r="F301" s="155"/>
      <c r="G301" s="86"/>
      <c r="H301" s="87"/>
      <c r="I301" s="87"/>
      <c r="J301" s="139"/>
      <c r="K301" s="86"/>
      <c r="L301" s="86"/>
      <c r="M301" s="86"/>
      <c r="N301" s="86"/>
      <c r="O301" s="87"/>
      <c r="P301" s="87"/>
      <c r="Q301" s="87"/>
    </row>
    <row x14ac:dyDescent="0.25" r="302" customHeight="1" ht="17.25">
      <c r="A302" s="156"/>
      <c r="B302" s="157"/>
      <c r="C302" s="155"/>
      <c r="D302" s="155"/>
      <c r="E302" s="155"/>
      <c r="F302" s="155"/>
      <c r="G302" s="86"/>
      <c r="H302" s="87"/>
      <c r="I302" s="87"/>
      <c r="J302" s="139"/>
      <c r="K302" s="86"/>
      <c r="L302" s="86"/>
      <c r="M302" s="86"/>
      <c r="N302" s="86"/>
      <c r="O302" s="87"/>
      <c r="P302" s="87"/>
      <c r="Q302" s="87"/>
    </row>
    <row x14ac:dyDescent="0.25" r="303" customHeight="1" ht="17.25">
      <c r="A303" s="156"/>
      <c r="B303" s="157"/>
      <c r="C303" s="155"/>
      <c r="D303" s="155"/>
      <c r="E303" s="155"/>
      <c r="F303" s="155"/>
      <c r="G303" s="86"/>
      <c r="H303" s="87"/>
      <c r="I303" s="87"/>
      <c r="J303" s="139"/>
      <c r="K303" s="86"/>
      <c r="L303" s="86"/>
      <c r="M303" s="86"/>
      <c r="N303" s="86"/>
      <c r="O303" s="87"/>
      <c r="P303" s="87"/>
      <c r="Q303" s="87"/>
    </row>
    <row x14ac:dyDescent="0.25" r="304" customHeight="1" ht="17.25">
      <c r="A304" s="156"/>
      <c r="B304" s="157"/>
      <c r="C304" s="155"/>
      <c r="D304" s="155"/>
      <c r="E304" s="155"/>
      <c r="F304" s="155"/>
      <c r="G304" s="86"/>
      <c r="H304" s="87"/>
      <c r="I304" s="87"/>
      <c r="J304" s="139"/>
      <c r="K304" s="86"/>
      <c r="L304" s="86"/>
      <c r="M304" s="86"/>
      <c r="N304" s="86"/>
      <c r="O304" s="87"/>
      <c r="P304" s="87"/>
      <c r="Q304" s="87"/>
    </row>
    <row x14ac:dyDescent="0.25" r="305" customHeight="1" ht="17.25">
      <c r="A305" s="156"/>
      <c r="B305" s="157"/>
      <c r="C305" s="155"/>
      <c r="D305" s="155"/>
      <c r="E305" s="155"/>
      <c r="F305" s="155"/>
      <c r="G305" s="86"/>
      <c r="H305" s="87"/>
      <c r="I305" s="87"/>
      <c r="J305" s="139"/>
      <c r="K305" s="86"/>
      <c r="L305" s="86"/>
      <c r="M305" s="86"/>
      <c r="N305" s="86"/>
      <c r="O305" s="87"/>
      <c r="P305" s="87"/>
      <c r="Q305" s="87"/>
    </row>
    <row x14ac:dyDescent="0.25" r="306" customHeight="1" ht="17.25">
      <c r="A306" s="156"/>
      <c r="B306" s="157"/>
      <c r="C306" s="155"/>
      <c r="D306" s="155"/>
      <c r="E306" s="155"/>
      <c r="F306" s="155"/>
      <c r="G306" s="86"/>
      <c r="H306" s="87"/>
      <c r="I306" s="87"/>
      <c r="J306" s="139"/>
      <c r="K306" s="86"/>
      <c r="L306" s="86"/>
      <c r="M306" s="86"/>
      <c r="N306" s="86"/>
      <c r="O306" s="87"/>
      <c r="P306" s="87"/>
      <c r="Q306" s="87"/>
    </row>
    <row x14ac:dyDescent="0.25" r="307" customHeight="1" ht="17.25">
      <c r="A307" s="156"/>
      <c r="B307" s="157"/>
      <c r="C307" s="155"/>
      <c r="D307" s="155"/>
      <c r="E307" s="155"/>
      <c r="F307" s="155"/>
      <c r="G307" s="86"/>
      <c r="H307" s="87"/>
      <c r="I307" s="87"/>
      <c r="J307" s="139"/>
      <c r="K307" s="86"/>
      <c r="L307" s="86"/>
      <c r="M307" s="86"/>
      <c r="N307" s="86"/>
      <c r="O307" s="87"/>
      <c r="P307" s="87"/>
      <c r="Q307" s="87"/>
    </row>
    <row x14ac:dyDescent="0.25" r="308" customHeight="1" ht="17.25">
      <c r="A308" s="156"/>
      <c r="B308" s="157"/>
      <c r="C308" s="155"/>
      <c r="D308" s="155"/>
      <c r="E308" s="155"/>
      <c r="F308" s="155"/>
      <c r="G308" s="86"/>
      <c r="H308" s="87"/>
      <c r="I308" s="87"/>
      <c r="J308" s="139"/>
      <c r="K308" s="86"/>
      <c r="L308" s="86"/>
      <c r="M308" s="86"/>
      <c r="N308" s="86"/>
      <c r="O308" s="87"/>
      <c r="P308" s="87"/>
      <c r="Q308" s="87"/>
    </row>
    <row x14ac:dyDescent="0.25" r="309" customHeight="1" ht="17.25">
      <c r="A309" s="156"/>
      <c r="B309" s="157"/>
      <c r="C309" s="155"/>
      <c r="D309" s="155"/>
      <c r="E309" s="155"/>
      <c r="F309" s="155"/>
      <c r="G309" s="86"/>
      <c r="H309" s="87"/>
      <c r="I309" s="87"/>
      <c r="J309" s="139"/>
      <c r="K309" s="86"/>
      <c r="L309" s="86"/>
      <c r="M309" s="86"/>
      <c r="N309" s="86"/>
      <c r="O309" s="87"/>
      <c r="P309" s="87"/>
      <c r="Q309" s="87"/>
    </row>
    <row x14ac:dyDescent="0.25" r="310" customHeight="1" ht="17.25">
      <c r="A310" s="156"/>
      <c r="B310" s="157"/>
      <c r="C310" s="155"/>
      <c r="D310" s="155"/>
      <c r="E310" s="155"/>
      <c r="F310" s="155"/>
      <c r="G310" s="86"/>
      <c r="H310" s="87"/>
      <c r="I310" s="87"/>
      <c r="J310" s="139"/>
      <c r="K310" s="86"/>
      <c r="L310" s="86"/>
      <c r="M310" s="86"/>
      <c r="N310" s="86"/>
      <c r="O310" s="87"/>
      <c r="P310" s="87"/>
      <c r="Q310" s="87"/>
    </row>
    <row x14ac:dyDescent="0.25" r="311" customHeight="1" ht="17.25">
      <c r="A311" s="156"/>
      <c r="B311" s="157"/>
      <c r="C311" s="155"/>
      <c r="D311" s="155"/>
      <c r="E311" s="155"/>
      <c r="F311" s="155"/>
      <c r="G311" s="86"/>
      <c r="H311" s="87"/>
      <c r="I311" s="87"/>
      <c r="J311" s="139"/>
      <c r="K311" s="86"/>
      <c r="L311" s="86"/>
      <c r="M311" s="86"/>
      <c r="N311" s="86"/>
      <c r="O311" s="87"/>
      <c r="P311" s="87"/>
      <c r="Q311" s="87"/>
    </row>
    <row x14ac:dyDescent="0.25" r="312" customHeight="1" ht="17.25">
      <c r="A312" s="156"/>
      <c r="B312" s="157"/>
      <c r="C312" s="155"/>
      <c r="D312" s="155"/>
      <c r="E312" s="155"/>
      <c r="F312" s="155"/>
      <c r="G312" s="86"/>
      <c r="H312" s="87"/>
      <c r="I312" s="87"/>
      <c r="J312" s="139"/>
      <c r="K312" s="86"/>
      <c r="L312" s="86"/>
      <c r="M312" s="86"/>
      <c r="N312" s="86"/>
      <c r="O312" s="87"/>
      <c r="P312" s="87"/>
      <c r="Q312" s="87"/>
    </row>
    <row x14ac:dyDescent="0.25" r="313" customHeight="1" ht="17.25">
      <c r="A313" s="156"/>
      <c r="B313" s="157"/>
      <c r="C313" s="155"/>
      <c r="D313" s="155"/>
      <c r="E313" s="155"/>
      <c r="F313" s="155"/>
      <c r="G313" s="86"/>
      <c r="H313" s="87"/>
      <c r="I313" s="87"/>
      <c r="J313" s="139"/>
      <c r="K313" s="86"/>
      <c r="L313" s="86"/>
      <c r="M313" s="86"/>
      <c r="N313" s="86"/>
      <c r="O313" s="87"/>
      <c r="P313" s="87"/>
      <c r="Q313" s="87"/>
    </row>
    <row x14ac:dyDescent="0.25" r="314" customHeight="1" ht="17.25">
      <c r="A314" s="156"/>
      <c r="B314" s="157"/>
      <c r="C314" s="155"/>
      <c r="D314" s="155"/>
      <c r="E314" s="155"/>
      <c r="F314" s="155"/>
      <c r="G314" s="86"/>
      <c r="H314" s="87"/>
      <c r="I314" s="87"/>
      <c r="J314" s="139"/>
      <c r="K314" s="86"/>
      <c r="L314" s="86"/>
      <c r="M314" s="86"/>
      <c r="N314" s="86"/>
      <c r="O314" s="87"/>
      <c r="P314" s="87"/>
      <c r="Q314" s="87"/>
    </row>
    <row x14ac:dyDescent="0.25" r="315" customHeight="1" ht="17.25">
      <c r="A315" s="156"/>
      <c r="B315" s="157"/>
      <c r="C315" s="155"/>
      <c r="D315" s="155"/>
      <c r="E315" s="155"/>
      <c r="F315" s="155"/>
      <c r="G315" s="86"/>
      <c r="H315" s="87"/>
      <c r="I315" s="87"/>
      <c r="J315" s="139"/>
      <c r="K315" s="86"/>
      <c r="L315" s="86"/>
      <c r="M315" s="86"/>
      <c r="N315" s="86"/>
      <c r="O315" s="87"/>
      <c r="P315" s="87"/>
      <c r="Q315" s="87"/>
    </row>
    <row x14ac:dyDescent="0.25" r="316" customHeight="1" ht="17.25">
      <c r="A316" s="156"/>
      <c r="B316" s="157"/>
      <c r="C316" s="155"/>
      <c r="D316" s="155"/>
      <c r="E316" s="155"/>
      <c r="F316" s="155"/>
      <c r="G316" s="86"/>
      <c r="H316" s="87"/>
      <c r="I316" s="87"/>
      <c r="J316" s="139"/>
      <c r="K316" s="86"/>
      <c r="L316" s="86"/>
      <c r="M316" s="86"/>
      <c r="N316" s="86"/>
      <c r="O316" s="87"/>
      <c r="P316" s="87"/>
      <c r="Q316" s="87"/>
    </row>
    <row x14ac:dyDescent="0.25" r="317" customHeight="1" ht="17.25">
      <c r="A317" s="156"/>
      <c r="B317" s="157"/>
      <c r="C317" s="155"/>
      <c r="D317" s="155"/>
      <c r="E317" s="155"/>
      <c r="F317" s="155"/>
      <c r="G317" s="86"/>
      <c r="H317" s="87"/>
      <c r="I317" s="87"/>
      <c r="J317" s="139"/>
      <c r="K317" s="86"/>
      <c r="L317" s="86"/>
      <c r="M317" s="86"/>
      <c r="N317" s="86"/>
      <c r="O317" s="87"/>
      <c r="P317" s="87"/>
      <c r="Q317" s="87"/>
    </row>
    <row x14ac:dyDescent="0.25" r="318" customHeight="1" ht="17.25">
      <c r="A318" s="156"/>
      <c r="B318" s="157"/>
      <c r="C318" s="155"/>
      <c r="D318" s="155"/>
      <c r="E318" s="155"/>
      <c r="F318" s="155"/>
      <c r="G318" s="86"/>
      <c r="H318" s="87"/>
      <c r="I318" s="87"/>
      <c r="J318" s="139"/>
      <c r="K318" s="86"/>
      <c r="L318" s="86"/>
      <c r="M318" s="86"/>
      <c r="N318" s="86"/>
      <c r="O318" s="87"/>
      <c r="P318" s="87"/>
      <c r="Q318" s="87"/>
    </row>
    <row x14ac:dyDescent="0.25" r="319" customHeight="1" ht="17.25">
      <c r="A319" s="156"/>
      <c r="B319" s="157"/>
      <c r="C319" s="155"/>
      <c r="D319" s="155"/>
      <c r="E319" s="155"/>
      <c r="F319" s="155"/>
      <c r="G319" s="86"/>
      <c r="H319" s="87"/>
      <c r="I319" s="87"/>
      <c r="J319" s="139"/>
      <c r="K319" s="86"/>
      <c r="L319" s="86"/>
      <c r="M319" s="86"/>
      <c r="N319" s="86"/>
      <c r="O319" s="87"/>
      <c r="P319" s="87"/>
      <c r="Q319" s="87"/>
    </row>
    <row x14ac:dyDescent="0.25" r="320" customHeight="1" ht="17.25">
      <c r="A320" s="156"/>
      <c r="B320" s="157"/>
      <c r="C320" s="155"/>
      <c r="D320" s="155"/>
      <c r="E320" s="155"/>
      <c r="F320" s="155"/>
      <c r="G320" s="86"/>
      <c r="H320" s="87"/>
      <c r="I320" s="87"/>
      <c r="J320" s="139"/>
      <c r="K320" s="86"/>
      <c r="L320" s="86"/>
      <c r="M320" s="86"/>
      <c r="N320" s="86"/>
      <c r="O320" s="87"/>
      <c r="P320" s="87"/>
      <c r="Q320" s="87"/>
    </row>
    <row x14ac:dyDescent="0.25" r="321" customHeight="1" ht="17.25">
      <c r="A321" s="156"/>
      <c r="B321" s="157"/>
      <c r="C321" s="155"/>
      <c r="D321" s="155"/>
      <c r="E321" s="155"/>
      <c r="F321" s="155"/>
      <c r="G321" s="86"/>
      <c r="H321" s="87"/>
      <c r="I321" s="87"/>
      <c r="J321" s="139"/>
      <c r="K321" s="86"/>
      <c r="L321" s="86"/>
      <c r="M321" s="86"/>
      <c r="N321" s="86"/>
      <c r="O321" s="87"/>
      <c r="P321" s="87"/>
      <c r="Q321" s="87"/>
    </row>
    <row x14ac:dyDescent="0.25" r="322" customHeight="1" ht="17.25">
      <c r="A322" s="156"/>
      <c r="B322" s="157"/>
      <c r="C322" s="155"/>
      <c r="D322" s="155"/>
      <c r="E322" s="155"/>
      <c r="F322" s="155"/>
      <c r="G322" s="86"/>
      <c r="H322" s="87"/>
      <c r="I322" s="87"/>
      <c r="J322" s="139"/>
      <c r="K322" s="86"/>
      <c r="L322" s="86"/>
      <c r="M322" s="86"/>
      <c r="N322" s="86"/>
      <c r="O322" s="87"/>
      <c r="P322" s="87"/>
      <c r="Q322" s="87"/>
    </row>
    <row x14ac:dyDescent="0.25" r="323" customHeight="1" ht="17.25">
      <c r="A323" s="156"/>
      <c r="B323" s="157"/>
      <c r="C323" s="155"/>
      <c r="D323" s="155"/>
      <c r="E323" s="155"/>
      <c r="F323" s="155"/>
      <c r="G323" s="86"/>
      <c r="H323" s="87"/>
      <c r="I323" s="87"/>
      <c r="J323" s="139"/>
      <c r="K323" s="86"/>
      <c r="L323" s="86"/>
      <c r="M323" s="86"/>
      <c r="N323" s="86"/>
      <c r="O323" s="87"/>
      <c r="P323" s="87"/>
      <c r="Q323" s="87"/>
    </row>
    <row x14ac:dyDescent="0.25" r="324" customHeight="1" ht="17.25">
      <c r="A324" s="156"/>
      <c r="B324" s="157"/>
      <c r="C324" s="155"/>
      <c r="D324" s="155"/>
      <c r="E324" s="155"/>
      <c r="F324" s="155"/>
      <c r="G324" s="86"/>
      <c r="H324" s="87"/>
      <c r="I324" s="87"/>
      <c r="J324" s="139"/>
      <c r="K324" s="86"/>
      <c r="L324" s="86"/>
      <c r="M324" s="86"/>
      <c r="N324" s="86"/>
      <c r="O324" s="87"/>
      <c r="P324" s="87"/>
      <c r="Q324" s="87"/>
    </row>
    <row x14ac:dyDescent="0.25" r="325" customHeight="1" ht="17.25">
      <c r="A325" s="156"/>
      <c r="B325" s="157"/>
      <c r="C325" s="155"/>
      <c r="D325" s="155"/>
      <c r="E325" s="155"/>
      <c r="F325" s="155"/>
      <c r="G325" s="86"/>
      <c r="H325" s="87"/>
      <c r="I325" s="87"/>
      <c r="J325" s="139"/>
      <c r="K325" s="86"/>
      <c r="L325" s="86"/>
      <c r="M325" s="86"/>
      <c r="N325" s="86"/>
      <c r="O325" s="87"/>
      <c r="P325" s="87"/>
      <c r="Q325" s="87"/>
    </row>
    <row x14ac:dyDescent="0.25" r="326" customHeight="1" ht="17.25">
      <c r="A326" s="156"/>
      <c r="B326" s="157"/>
      <c r="C326" s="155"/>
      <c r="D326" s="155"/>
      <c r="E326" s="155"/>
      <c r="F326" s="155"/>
      <c r="G326" s="86"/>
      <c r="H326" s="87"/>
      <c r="I326" s="87"/>
      <c r="J326" s="139"/>
      <c r="K326" s="86"/>
      <c r="L326" s="86"/>
      <c r="M326" s="86"/>
      <c r="N326" s="86"/>
      <c r="O326" s="87"/>
      <c r="P326" s="87"/>
      <c r="Q326" s="87"/>
    </row>
    <row x14ac:dyDescent="0.25" r="327" customHeight="1" ht="17.25">
      <c r="A327" s="156"/>
      <c r="B327" s="157"/>
      <c r="C327" s="155"/>
      <c r="D327" s="155"/>
      <c r="E327" s="155"/>
      <c r="F327" s="155"/>
      <c r="G327" s="86"/>
      <c r="H327" s="87"/>
      <c r="I327" s="87"/>
      <c r="J327" s="139"/>
      <c r="K327" s="86"/>
      <c r="L327" s="86"/>
      <c r="M327" s="86"/>
      <c r="N327" s="86"/>
      <c r="O327" s="87"/>
      <c r="P327" s="87"/>
      <c r="Q327" s="87"/>
    </row>
    <row x14ac:dyDescent="0.25" r="328" customHeight="1" ht="17.25">
      <c r="A328" s="156"/>
      <c r="B328" s="157"/>
      <c r="C328" s="155"/>
      <c r="D328" s="155"/>
      <c r="E328" s="155"/>
      <c r="F328" s="155"/>
      <c r="G328" s="86"/>
      <c r="H328" s="87"/>
      <c r="I328" s="87"/>
      <c r="J328" s="139"/>
      <c r="K328" s="86"/>
      <c r="L328" s="86"/>
      <c r="M328" s="86"/>
      <c r="N328" s="86"/>
      <c r="O328" s="87"/>
      <c r="P328" s="87"/>
      <c r="Q328" s="87"/>
    </row>
    <row x14ac:dyDescent="0.25" r="329" customHeight="1" ht="17.25">
      <c r="A329" s="156"/>
      <c r="B329" s="157"/>
      <c r="C329" s="155"/>
      <c r="D329" s="155"/>
      <c r="E329" s="155"/>
      <c r="F329" s="155"/>
      <c r="G329" s="86"/>
      <c r="H329" s="87"/>
      <c r="I329" s="87"/>
      <c r="J329" s="139"/>
      <c r="K329" s="86"/>
      <c r="L329" s="86"/>
      <c r="M329" s="86"/>
      <c r="N329" s="86"/>
      <c r="O329" s="87"/>
      <c r="P329" s="87"/>
      <c r="Q329" s="87"/>
    </row>
    <row x14ac:dyDescent="0.25" r="330" customHeight="1" ht="17.25">
      <c r="A330" s="156"/>
      <c r="B330" s="157"/>
      <c r="C330" s="155"/>
      <c r="D330" s="155"/>
      <c r="E330" s="155"/>
      <c r="F330" s="155"/>
      <c r="G330" s="86"/>
      <c r="H330" s="87"/>
      <c r="I330" s="87"/>
      <c r="J330" s="139"/>
      <c r="K330" s="86"/>
      <c r="L330" s="86"/>
      <c r="M330" s="86"/>
      <c r="N330" s="86"/>
      <c r="O330" s="87"/>
      <c r="P330" s="87"/>
      <c r="Q330" s="87"/>
    </row>
    <row x14ac:dyDescent="0.25" r="331" customHeight="1" ht="17.25">
      <c r="A331" s="156"/>
      <c r="B331" s="157"/>
      <c r="C331" s="155"/>
      <c r="D331" s="155"/>
      <c r="E331" s="155"/>
      <c r="F331" s="155"/>
      <c r="G331" s="86"/>
      <c r="H331" s="87"/>
      <c r="I331" s="87"/>
      <c r="J331" s="139"/>
      <c r="K331" s="86"/>
      <c r="L331" s="86"/>
      <c r="M331" s="86"/>
      <c r="N331" s="86"/>
      <c r="O331" s="87"/>
      <c r="P331" s="87"/>
      <c r="Q331" s="87"/>
    </row>
    <row x14ac:dyDescent="0.25" r="332" customHeight="1" ht="17.25">
      <c r="A332" s="156"/>
      <c r="B332" s="157"/>
      <c r="C332" s="155"/>
      <c r="D332" s="155"/>
      <c r="E332" s="155"/>
      <c r="F332" s="155"/>
      <c r="G332" s="86"/>
      <c r="H332" s="87"/>
      <c r="I332" s="87"/>
      <c r="J332" s="139"/>
      <c r="K332" s="86"/>
      <c r="L332" s="86"/>
      <c r="M332" s="86"/>
      <c r="N332" s="86"/>
      <c r="O332" s="87"/>
      <c r="P332" s="87"/>
      <c r="Q332" s="87"/>
    </row>
    <row x14ac:dyDescent="0.25" r="333" customHeight="1" ht="17.25">
      <c r="A333" s="156"/>
      <c r="B333" s="157"/>
      <c r="C333" s="155"/>
      <c r="D333" s="155"/>
      <c r="E333" s="155"/>
      <c r="F333" s="155"/>
      <c r="G333" s="86"/>
      <c r="H333" s="87"/>
      <c r="I333" s="87"/>
      <c r="J333" s="139"/>
      <c r="K333" s="86"/>
      <c r="L333" s="86"/>
      <c r="M333" s="86"/>
      <c r="N333" s="86"/>
      <c r="O333" s="87"/>
      <c r="P333" s="87"/>
      <c r="Q333" s="87"/>
    </row>
    <row x14ac:dyDescent="0.25" r="334" customHeight="1" ht="17.25">
      <c r="A334" s="156"/>
      <c r="B334" s="157"/>
      <c r="C334" s="155"/>
      <c r="D334" s="155"/>
      <c r="E334" s="155"/>
      <c r="F334" s="155"/>
      <c r="G334" s="86"/>
      <c r="H334" s="87"/>
      <c r="I334" s="87"/>
      <c r="J334" s="139"/>
      <c r="K334" s="86"/>
      <c r="L334" s="86"/>
      <c r="M334" s="86"/>
      <c r="N334" s="86"/>
      <c r="O334" s="87"/>
      <c r="P334" s="87"/>
      <c r="Q334" s="87"/>
    </row>
    <row x14ac:dyDescent="0.25" r="335" customHeight="1" ht="17.25">
      <c r="A335" s="156"/>
      <c r="B335" s="157"/>
      <c r="C335" s="155"/>
      <c r="D335" s="155"/>
      <c r="E335" s="155"/>
      <c r="F335" s="155"/>
      <c r="G335" s="86"/>
      <c r="H335" s="87"/>
      <c r="I335" s="87"/>
      <c r="J335" s="139"/>
      <c r="K335" s="86"/>
      <c r="L335" s="86"/>
      <c r="M335" s="86"/>
      <c r="N335" s="86"/>
      <c r="O335" s="87"/>
      <c r="P335" s="87"/>
      <c r="Q335" s="87"/>
    </row>
    <row x14ac:dyDescent="0.25" r="336" customHeight="1" ht="17.25">
      <c r="A336" s="156"/>
      <c r="B336" s="157"/>
      <c r="C336" s="155"/>
      <c r="D336" s="155"/>
      <c r="E336" s="155"/>
      <c r="F336" s="155"/>
      <c r="G336" s="86"/>
      <c r="H336" s="87"/>
      <c r="I336" s="87"/>
      <c r="J336" s="139"/>
      <c r="K336" s="86"/>
      <c r="L336" s="86"/>
      <c r="M336" s="86"/>
      <c r="N336" s="86"/>
      <c r="O336" s="87"/>
      <c r="P336" s="87"/>
      <c r="Q336" s="87"/>
    </row>
    <row x14ac:dyDescent="0.25" r="337" customHeight="1" ht="17.25">
      <c r="A337" s="156"/>
      <c r="B337" s="157"/>
      <c r="C337" s="155"/>
      <c r="D337" s="155"/>
      <c r="E337" s="155"/>
      <c r="F337" s="155"/>
      <c r="G337" s="86"/>
      <c r="H337" s="87"/>
      <c r="I337" s="87"/>
      <c r="J337" s="139"/>
      <c r="K337" s="86"/>
      <c r="L337" s="86"/>
      <c r="M337" s="86"/>
      <c r="N337" s="86"/>
      <c r="O337" s="87"/>
      <c r="P337" s="87"/>
      <c r="Q337" s="87"/>
    </row>
    <row x14ac:dyDescent="0.25" r="338" customHeight="1" ht="17.25">
      <c r="A338" s="156"/>
      <c r="B338" s="157"/>
      <c r="C338" s="155"/>
      <c r="D338" s="155"/>
      <c r="E338" s="155"/>
      <c r="F338" s="155"/>
      <c r="G338" s="86"/>
      <c r="H338" s="87"/>
      <c r="I338" s="87"/>
      <c r="J338" s="139"/>
      <c r="K338" s="86"/>
      <c r="L338" s="86"/>
      <c r="M338" s="86"/>
      <c r="N338" s="86"/>
      <c r="O338" s="87"/>
      <c r="P338" s="87"/>
      <c r="Q338" s="87"/>
    </row>
    <row x14ac:dyDescent="0.25" r="339" customHeight="1" ht="17.25">
      <c r="A339" s="156"/>
      <c r="B339" s="157"/>
      <c r="C339" s="155"/>
      <c r="D339" s="155"/>
      <c r="E339" s="155"/>
      <c r="F339" s="155"/>
      <c r="G339" s="86"/>
      <c r="H339" s="87"/>
      <c r="I339" s="87"/>
      <c r="J339" s="139"/>
      <c r="K339" s="86"/>
      <c r="L339" s="86"/>
      <c r="M339" s="86"/>
      <c r="N339" s="86"/>
      <c r="O339" s="87"/>
      <c r="P339" s="87"/>
      <c r="Q339" s="87"/>
    </row>
    <row x14ac:dyDescent="0.25" r="340" customHeight="1" ht="17.25">
      <c r="A340" s="156"/>
      <c r="B340" s="157"/>
      <c r="C340" s="155"/>
      <c r="D340" s="155"/>
      <c r="E340" s="155"/>
      <c r="F340" s="155"/>
      <c r="G340" s="86"/>
      <c r="H340" s="87"/>
      <c r="I340" s="87"/>
      <c r="J340" s="139"/>
      <c r="K340" s="86"/>
      <c r="L340" s="86"/>
      <c r="M340" s="86"/>
      <c r="N340" s="86"/>
      <c r="O340" s="87"/>
      <c r="P340" s="87"/>
      <c r="Q340" s="87"/>
    </row>
    <row x14ac:dyDescent="0.25" r="341" customHeight="1" ht="17.25">
      <c r="A341" s="156"/>
      <c r="B341" s="157"/>
      <c r="C341" s="155"/>
      <c r="D341" s="155"/>
      <c r="E341" s="155"/>
      <c r="F341" s="155"/>
      <c r="G341" s="86"/>
      <c r="H341" s="87"/>
      <c r="I341" s="87"/>
      <c r="J341" s="139"/>
      <c r="K341" s="86"/>
      <c r="L341" s="86"/>
      <c r="M341" s="86"/>
      <c r="N341" s="86"/>
      <c r="O341" s="87"/>
      <c r="P341" s="87"/>
      <c r="Q341" s="87"/>
    </row>
    <row x14ac:dyDescent="0.25" r="342" customHeight="1" ht="17.25">
      <c r="A342" s="156"/>
      <c r="B342" s="157"/>
      <c r="C342" s="155"/>
      <c r="D342" s="155"/>
      <c r="E342" s="155"/>
      <c r="F342" s="155"/>
      <c r="G342" s="86"/>
      <c r="H342" s="87"/>
      <c r="I342" s="87"/>
      <c r="J342" s="139"/>
      <c r="K342" s="86"/>
      <c r="L342" s="86"/>
      <c r="M342" s="86"/>
      <c r="N342" s="86"/>
      <c r="O342" s="87"/>
      <c r="P342" s="87"/>
      <c r="Q342" s="87"/>
    </row>
    <row x14ac:dyDescent="0.25" r="343" customHeight="1" ht="17.25">
      <c r="A343" s="156"/>
      <c r="B343" s="157"/>
      <c r="C343" s="155"/>
      <c r="D343" s="155"/>
      <c r="E343" s="155"/>
      <c r="F343" s="155"/>
      <c r="G343" s="86"/>
      <c r="H343" s="87"/>
      <c r="I343" s="87"/>
      <c r="J343" s="139"/>
      <c r="K343" s="86"/>
      <c r="L343" s="86"/>
      <c r="M343" s="86"/>
      <c r="N343" s="86"/>
      <c r="O343" s="87"/>
      <c r="P343" s="87"/>
      <c r="Q343" s="87"/>
    </row>
    <row x14ac:dyDescent="0.25" r="344" customHeight="1" ht="17.25">
      <c r="A344" s="156"/>
      <c r="B344" s="157"/>
      <c r="C344" s="155"/>
      <c r="D344" s="155"/>
      <c r="E344" s="155"/>
      <c r="F344" s="155"/>
      <c r="G344" s="86"/>
      <c r="H344" s="87"/>
      <c r="I344" s="87"/>
      <c r="J344" s="139"/>
      <c r="K344" s="86"/>
      <c r="L344" s="86"/>
      <c r="M344" s="86"/>
      <c r="N344" s="86"/>
      <c r="O344" s="87"/>
      <c r="P344" s="87"/>
      <c r="Q344" s="87"/>
    </row>
    <row x14ac:dyDescent="0.25" r="345" customHeight="1" ht="17.25">
      <c r="A345" s="156"/>
      <c r="B345" s="157"/>
      <c r="C345" s="155"/>
      <c r="D345" s="155"/>
      <c r="E345" s="155"/>
      <c r="F345" s="155"/>
      <c r="G345" s="86"/>
      <c r="H345" s="87"/>
      <c r="I345" s="87"/>
      <c r="J345" s="139"/>
      <c r="K345" s="86"/>
      <c r="L345" s="86"/>
      <c r="M345" s="86"/>
      <c r="N345" s="86"/>
      <c r="O345" s="87"/>
      <c r="P345" s="87"/>
      <c r="Q345" s="87"/>
    </row>
    <row x14ac:dyDescent="0.25" r="346" customHeight="1" ht="17.25">
      <c r="A346" s="156"/>
      <c r="B346" s="157"/>
      <c r="C346" s="155"/>
      <c r="D346" s="155"/>
      <c r="E346" s="155"/>
      <c r="F346" s="155"/>
      <c r="G346" s="86"/>
      <c r="H346" s="87"/>
      <c r="I346" s="87"/>
      <c r="J346" s="139"/>
      <c r="K346" s="86"/>
      <c r="L346" s="86"/>
      <c r="M346" s="86"/>
      <c r="N346" s="86"/>
      <c r="O346" s="87"/>
      <c r="P346" s="87"/>
      <c r="Q346" s="87"/>
    </row>
    <row x14ac:dyDescent="0.25" r="347" customHeight="1" ht="17.25">
      <c r="A347" s="156"/>
      <c r="B347" s="157"/>
      <c r="C347" s="155"/>
      <c r="D347" s="155"/>
      <c r="E347" s="155"/>
      <c r="F347" s="155"/>
      <c r="G347" s="86"/>
      <c r="H347" s="87"/>
      <c r="I347" s="87"/>
      <c r="J347" s="139"/>
      <c r="K347" s="86"/>
      <c r="L347" s="86"/>
      <c r="M347" s="86"/>
      <c r="N347" s="86"/>
      <c r="O347" s="87"/>
      <c r="P347" s="87"/>
      <c r="Q347" s="87"/>
    </row>
    <row x14ac:dyDescent="0.25" r="348" customHeight="1" ht="17.25">
      <c r="A348" s="156"/>
      <c r="B348" s="157"/>
      <c r="C348" s="155"/>
      <c r="D348" s="155"/>
      <c r="E348" s="155"/>
      <c r="F348" s="155"/>
      <c r="G348" s="86"/>
      <c r="H348" s="87"/>
      <c r="I348" s="87"/>
      <c r="J348" s="139"/>
      <c r="K348" s="86"/>
      <c r="L348" s="86"/>
      <c r="M348" s="86"/>
      <c r="N348" s="86"/>
      <c r="O348" s="87"/>
      <c r="P348" s="87"/>
      <c r="Q348" s="87"/>
    </row>
    <row x14ac:dyDescent="0.25" r="349" customHeight="1" ht="17.25">
      <c r="A349" s="156"/>
      <c r="B349" s="157"/>
      <c r="C349" s="155"/>
      <c r="D349" s="155"/>
      <c r="E349" s="155"/>
      <c r="F349" s="155"/>
      <c r="G349" s="86"/>
      <c r="H349" s="87"/>
      <c r="I349" s="87"/>
      <c r="J349" s="139"/>
      <c r="K349" s="86"/>
      <c r="L349" s="86"/>
      <c r="M349" s="86"/>
      <c r="N349" s="86"/>
      <c r="O349" s="87"/>
      <c r="P349" s="87"/>
      <c r="Q349" s="87"/>
    </row>
    <row x14ac:dyDescent="0.25" r="350" customHeight="1" ht="17.25">
      <c r="A350" s="156"/>
      <c r="B350" s="157"/>
      <c r="C350" s="155"/>
      <c r="D350" s="155"/>
      <c r="E350" s="155"/>
      <c r="F350" s="155"/>
      <c r="G350" s="86"/>
      <c r="H350" s="87"/>
      <c r="I350" s="87"/>
      <c r="J350" s="139"/>
      <c r="K350" s="86"/>
      <c r="L350" s="86"/>
      <c r="M350" s="86"/>
      <c r="N350" s="86"/>
      <c r="O350" s="87"/>
      <c r="P350" s="87"/>
      <c r="Q350" s="87"/>
    </row>
    <row x14ac:dyDescent="0.25" r="351" customHeight="1" ht="17.25">
      <c r="A351" s="156"/>
      <c r="B351" s="157"/>
      <c r="C351" s="155"/>
      <c r="D351" s="155"/>
      <c r="E351" s="155"/>
      <c r="F351" s="155"/>
      <c r="G351" s="86"/>
      <c r="H351" s="87"/>
      <c r="I351" s="87"/>
      <c r="J351" s="139"/>
      <c r="K351" s="86"/>
      <c r="L351" s="86"/>
      <c r="M351" s="86"/>
      <c r="N351" s="86"/>
      <c r="O351" s="87"/>
      <c r="P351" s="87"/>
      <c r="Q351" s="87"/>
    </row>
    <row x14ac:dyDescent="0.25" r="352" customHeight="1" ht="17.25">
      <c r="A352" s="156"/>
      <c r="B352" s="157"/>
      <c r="C352" s="155"/>
      <c r="D352" s="155"/>
      <c r="E352" s="155"/>
      <c r="F352" s="155"/>
      <c r="G352" s="86"/>
      <c r="H352" s="87"/>
      <c r="I352" s="87"/>
      <c r="J352" s="139"/>
      <c r="K352" s="86"/>
      <c r="L352" s="86"/>
      <c r="M352" s="86"/>
      <c r="N352" s="86"/>
      <c r="O352" s="87"/>
      <c r="P352" s="87"/>
      <c r="Q352" s="87"/>
    </row>
    <row x14ac:dyDescent="0.25" r="353" customHeight="1" ht="17.25">
      <c r="A353" s="156"/>
      <c r="B353" s="157"/>
      <c r="C353" s="155"/>
      <c r="D353" s="155"/>
      <c r="E353" s="155"/>
      <c r="F353" s="155"/>
      <c r="G353" s="86"/>
      <c r="H353" s="87"/>
      <c r="I353" s="87"/>
      <c r="J353" s="139"/>
      <c r="K353" s="86"/>
      <c r="L353" s="86"/>
      <c r="M353" s="86"/>
      <c r="N353" s="86"/>
      <c r="O353" s="87"/>
      <c r="P353" s="87"/>
      <c r="Q353" s="87"/>
    </row>
    <row x14ac:dyDescent="0.25" r="354" customHeight="1" ht="17.25">
      <c r="A354" s="156"/>
      <c r="B354" s="157"/>
      <c r="C354" s="155"/>
      <c r="D354" s="155"/>
      <c r="E354" s="155"/>
      <c r="F354" s="155"/>
      <c r="G354" s="86"/>
      <c r="H354" s="87"/>
      <c r="I354" s="87"/>
      <c r="J354" s="139"/>
      <c r="K354" s="86"/>
      <c r="L354" s="86"/>
      <c r="M354" s="86"/>
      <c r="N354" s="86"/>
      <c r="O354" s="87"/>
      <c r="P354" s="87"/>
      <c r="Q354" s="87"/>
    </row>
    <row x14ac:dyDescent="0.25" r="355" customHeight="1" ht="17.25">
      <c r="A355" s="156"/>
      <c r="B355" s="157"/>
      <c r="C355" s="155"/>
      <c r="D355" s="155"/>
      <c r="E355" s="155"/>
      <c r="F355" s="155"/>
      <c r="G355" s="86"/>
      <c r="H355" s="87"/>
      <c r="I355" s="87"/>
      <c r="J355" s="139"/>
      <c r="K355" s="86"/>
      <c r="L355" s="86"/>
      <c r="M355" s="86"/>
      <c r="N355" s="86"/>
      <c r="O355" s="87"/>
      <c r="P355" s="87"/>
      <c r="Q355" s="87"/>
    </row>
    <row x14ac:dyDescent="0.25" r="356" customHeight="1" ht="17.25">
      <c r="A356" s="156"/>
      <c r="B356" s="157"/>
      <c r="C356" s="155"/>
      <c r="D356" s="155"/>
      <c r="E356" s="155"/>
      <c r="F356" s="155"/>
      <c r="G356" s="86"/>
      <c r="H356" s="87"/>
      <c r="I356" s="87"/>
      <c r="J356" s="139"/>
      <c r="K356" s="86"/>
      <c r="L356" s="86"/>
      <c r="M356" s="86"/>
      <c r="N356" s="86"/>
      <c r="O356" s="87"/>
      <c r="P356" s="87"/>
      <c r="Q356" s="87"/>
    </row>
    <row x14ac:dyDescent="0.25" r="357" customHeight="1" ht="17.25">
      <c r="A357" s="156"/>
      <c r="B357" s="157"/>
      <c r="C357" s="155"/>
      <c r="D357" s="155"/>
      <c r="E357" s="155"/>
      <c r="F357" s="155"/>
      <c r="G357" s="86"/>
      <c r="H357" s="87"/>
      <c r="I357" s="87"/>
      <c r="J357" s="139"/>
      <c r="K357" s="86"/>
      <c r="L357" s="86"/>
      <c r="M357" s="86"/>
      <c r="N357" s="86"/>
      <c r="O357" s="87"/>
      <c r="P357" s="87"/>
      <c r="Q357" s="87"/>
    </row>
    <row x14ac:dyDescent="0.25" r="358" customHeight="1" ht="17.25">
      <c r="A358" s="156"/>
      <c r="B358" s="157"/>
      <c r="C358" s="155"/>
      <c r="D358" s="155"/>
      <c r="E358" s="155"/>
      <c r="F358" s="155"/>
      <c r="G358" s="86"/>
      <c r="H358" s="87"/>
      <c r="I358" s="87"/>
      <c r="J358" s="139"/>
      <c r="K358" s="86"/>
      <c r="L358" s="86"/>
      <c r="M358" s="86"/>
      <c r="N358" s="86"/>
      <c r="O358" s="87"/>
      <c r="P358" s="87"/>
      <c r="Q358" s="87"/>
    </row>
    <row x14ac:dyDescent="0.25" r="359" customHeight="1" ht="17.25">
      <c r="A359" s="156"/>
      <c r="B359" s="157"/>
      <c r="C359" s="155"/>
      <c r="D359" s="155"/>
      <c r="E359" s="155"/>
      <c r="F359" s="155"/>
      <c r="G359" s="86"/>
      <c r="H359" s="87"/>
      <c r="I359" s="87"/>
      <c r="J359" s="139"/>
      <c r="K359" s="86"/>
      <c r="L359" s="86"/>
      <c r="M359" s="86"/>
      <c r="N359" s="86"/>
      <c r="O359" s="87"/>
      <c r="P359" s="87"/>
      <c r="Q359" s="87"/>
    </row>
    <row x14ac:dyDescent="0.25" r="360" customHeight="1" ht="17.25">
      <c r="A360" s="156"/>
      <c r="B360" s="157"/>
      <c r="C360" s="155"/>
      <c r="D360" s="155"/>
      <c r="E360" s="155"/>
      <c r="F360" s="155"/>
      <c r="G360" s="86"/>
      <c r="H360" s="87"/>
      <c r="I360" s="87"/>
      <c r="J360" s="139"/>
      <c r="K360" s="86"/>
      <c r="L360" s="86"/>
      <c r="M360" s="86"/>
      <c r="N360" s="86"/>
      <c r="O360" s="87"/>
      <c r="P360" s="87"/>
      <c r="Q360" s="87"/>
    </row>
    <row x14ac:dyDescent="0.25" r="361" customHeight="1" ht="17.25">
      <c r="A361" s="156"/>
      <c r="B361" s="157"/>
      <c r="C361" s="155"/>
      <c r="D361" s="155"/>
      <c r="E361" s="155"/>
      <c r="F361" s="155"/>
      <c r="G361" s="86"/>
      <c r="H361" s="87"/>
      <c r="I361" s="87"/>
      <c r="J361" s="139"/>
      <c r="K361" s="86"/>
      <c r="L361" s="86"/>
      <c r="M361" s="86"/>
      <c r="N361" s="86"/>
      <c r="O361" s="87"/>
      <c r="P361" s="87"/>
      <c r="Q361" s="87"/>
    </row>
    <row x14ac:dyDescent="0.25" r="362" customHeight="1" ht="17.25">
      <c r="A362" s="156"/>
      <c r="B362" s="157"/>
      <c r="C362" s="155"/>
      <c r="D362" s="155"/>
      <c r="E362" s="155"/>
      <c r="F362" s="155"/>
      <c r="G362" s="86"/>
      <c r="H362" s="87"/>
      <c r="I362" s="87"/>
      <c r="J362" s="139"/>
      <c r="K362" s="86"/>
      <c r="L362" s="86"/>
      <c r="M362" s="86"/>
      <c r="N362" s="86"/>
      <c r="O362" s="87"/>
      <c r="P362" s="87"/>
      <c r="Q362" s="87"/>
    </row>
    <row x14ac:dyDescent="0.25" r="363" customHeight="1" ht="17.25">
      <c r="A363" s="156"/>
      <c r="B363" s="157"/>
      <c r="C363" s="155"/>
      <c r="D363" s="155"/>
      <c r="E363" s="155"/>
      <c r="F363" s="155"/>
      <c r="G363" s="86"/>
      <c r="H363" s="87"/>
      <c r="I363" s="87"/>
      <c r="J363" s="139"/>
      <c r="K363" s="86"/>
      <c r="L363" s="86"/>
      <c r="M363" s="86"/>
      <c r="N363" s="86"/>
      <c r="O363" s="87"/>
      <c r="P363" s="87"/>
      <c r="Q363" s="87"/>
    </row>
    <row x14ac:dyDescent="0.25" r="364" customHeight="1" ht="17.25">
      <c r="A364" s="156"/>
      <c r="B364" s="157"/>
      <c r="C364" s="155"/>
      <c r="D364" s="155"/>
      <c r="E364" s="155"/>
      <c r="F364" s="155"/>
      <c r="G364" s="86"/>
      <c r="H364" s="87"/>
      <c r="I364" s="87"/>
      <c r="J364" s="139"/>
      <c r="K364" s="86"/>
      <c r="L364" s="86"/>
      <c r="M364" s="86"/>
      <c r="N364" s="86"/>
      <c r="O364" s="87"/>
      <c r="P364" s="87"/>
      <c r="Q364" s="87"/>
    </row>
    <row x14ac:dyDescent="0.25" r="365" customHeight="1" ht="17.25">
      <c r="A365" s="156"/>
      <c r="B365" s="157"/>
      <c r="C365" s="155"/>
      <c r="D365" s="155"/>
      <c r="E365" s="155"/>
      <c r="F365" s="155"/>
      <c r="G365" s="86"/>
      <c r="H365" s="87"/>
      <c r="I365" s="87"/>
      <c r="J365" s="139"/>
      <c r="K365" s="86"/>
      <c r="L365" s="86"/>
      <c r="M365" s="86"/>
      <c r="N365" s="86"/>
      <c r="O365" s="87"/>
      <c r="P365" s="87"/>
      <c r="Q365" s="87"/>
    </row>
    <row x14ac:dyDescent="0.25" r="366" customHeight="1" ht="17.25">
      <c r="A366" s="156"/>
      <c r="B366" s="157"/>
      <c r="C366" s="155"/>
      <c r="D366" s="155"/>
      <c r="E366" s="155"/>
      <c r="F366" s="155"/>
      <c r="G366" s="86"/>
      <c r="H366" s="87"/>
      <c r="I366" s="87"/>
      <c r="J366" s="139"/>
      <c r="K366" s="86"/>
      <c r="L366" s="86"/>
      <c r="M366" s="86"/>
      <c r="N366" s="86"/>
      <c r="O366" s="87"/>
      <c r="P366" s="87"/>
      <c r="Q366" s="87"/>
    </row>
    <row x14ac:dyDescent="0.25" r="367" customHeight="1" ht="17.25">
      <c r="A367" s="156"/>
      <c r="B367" s="157"/>
      <c r="C367" s="155"/>
      <c r="D367" s="155"/>
      <c r="E367" s="155"/>
      <c r="F367" s="155"/>
      <c r="G367" s="86"/>
      <c r="H367" s="87"/>
      <c r="I367" s="87"/>
      <c r="J367" s="139"/>
      <c r="K367" s="86"/>
      <c r="L367" s="86"/>
      <c r="M367" s="86"/>
      <c r="N367" s="86"/>
      <c r="O367" s="87"/>
      <c r="P367" s="87"/>
      <c r="Q367" s="87"/>
    </row>
    <row x14ac:dyDescent="0.25" r="368" customHeight="1" ht="17.25">
      <c r="A368" s="156"/>
      <c r="B368" s="157"/>
      <c r="C368" s="155"/>
      <c r="D368" s="155"/>
      <c r="E368" s="155"/>
      <c r="F368" s="155"/>
      <c r="G368" s="86"/>
      <c r="H368" s="87"/>
      <c r="I368" s="87"/>
      <c r="J368" s="139"/>
      <c r="K368" s="86"/>
      <c r="L368" s="86"/>
      <c r="M368" s="86"/>
      <c r="N368" s="86"/>
      <c r="O368" s="87"/>
      <c r="P368" s="87"/>
      <c r="Q368" s="87"/>
    </row>
    <row x14ac:dyDescent="0.25" r="369" customHeight="1" ht="17.25">
      <c r="A369" s="156"/>
      <c r="B369" s="157"/>
      <c r="C369" s="155"/>
      <c r="D369" s="155"/>
      <c r="E369" s="155"/>
      <c r="F369" s="155"/>
      <c r="G369" s="86"/>
      <c r="H369" s="87"/>
      <c r="I369" s="87"/>
      <c r="J369" s="139"/>
      <c r="K369" s="86"/>
      <c r="L369" s="86"/>
      <c r="M369" s="86"/>
      <c r="N369" s="86"/>
      <c r="O369" s="87"/>
      <c r="P369" s="87"/>
      <c r="Q369" s="87"/>
    </row>
    <row x14ac:dyDescent="0.25" r="370" customHeight="1" ht="17.25">
      <c r="A370" s="156"/>
      <c r="B370" s="157"/>
      <c r="C370" s="155"/>
      <c r="D370" s="155"/>
      <c r="E370" s="155"/>
      <c r="F370" s="155"/>
      <c r="G370" s="86"/>
      <c r="H370" s="87"/>
      <c r="I370" s="87"/>
      <c r="J370" s="139"/>
      <c r="K370" s="86"/>
      <c r="L370" s="86"/>
      <c r="M370" s="86"/>
      <c r="N370" s="86"/>
      <c r="O370" s="87"/>
      <c r="P370" s="87"/>
      <c r="Q370" s="87"/>
    </row>
    <row x14ac:dyDescent="0.25" r="371" customHeight="1" ht="17.25">
      <c r="A371" s="156"/>
      <c r="B371" s="157"/>
      <c r="C371" s="155"/>
      <c r="D371" s="155"/>
      <c r="E371" s="155"/>
      <c r="F371" s="155"/>
      <c r="G371" s="86"/>
      <c r="H371" s="87"/>
      <c r="I371" s="87"/>
      <c r="J371" s="139"/>
      <c r="K371" s="86"/>
      <c r="L371" s="86"/>
      <c r="M371" s="86"/>
      <c r="N371" s="86"/>
      <c r="O371" s="87"/>
      <c r="P371" s="87"/>
      <c r="Q371" s="87"/>
    </row>
    <row x14ac:dyDescent="0.25" r="372" customHeight="1" ht="17.25">
      <c r="A372" s="156"/>
      <c r="B372" s="157"/>
      <c r="C372" s="155"/>
      <c r="D372" s="155"/>
      <c r="E372" s="155"/>
      <c r="F372" s="155"/>
      <c r="G372" s="86"/>
      <c r="H372" s="87"/>
      <c r="I372" s="87"/>
      <c r="J372" s="139"/>
      <c r="K372" s="86"/>
      <c r="L372" s="86"/>
      <c r="M372" s="86"/>
      <c r="N372" s="86"/>
      <c r="O372" s="87"/>
      <c r="P372" s="87"/>
      <c r="Q372" s="87"/>
    </row>
    <row x14ac:dyDescent="0.25" r="373" customHeight="1" ht="17.25">
      <c r="A373" s="156"/>
      <c r="B373" s="157"/>
      <c r="C373" s="155"/>
      <c r="D373" s="155"/>
      <c r="E373" s="155"/>
      <c r="F373" s="155"/>
      <c r="G373" s="86"/>
      <c r="H373" s="87"/>
      <c r="I373" s="87"/>
      <c r="J373" s="139"/>
      <c r="K373" s="86"/>
      <c r="L373" s="86"/>
      <c r="M373" s="86"/>
      <c r="N373" s="86"/>
      <c r="O373" s="87"/>
      <c r="P373" s="87"/>
      <c r="Q373" s="87"/>
    </row>
    <row x14ac:dyDescent="0.25" r="374" customHeight="1" ht="17.25">
      <c r="A374" s="156"/>
      <c r="B374" s="157"/>
      <c r="C374" s="155"/>
      <c r="D374" s="155"/>
      <c r="E374" s="155"/>
      <c r="F374" s="155"/>
      <c r="G374" s="86"/>
      <c r="H374" s="87"/>
      <c r="I374" s="87"/>
      <c r="J374" s="139"/>
      <c r="K374" s="86"/>
      <c r="L374" s="86"/>
      <c r="M374" s="86"/>
      <c r="N374" s="86"/>
      <c r="O374" s="87"/>
      <c r="P374" s="87"/>
      <c r="Q374" s="87"/>
    </row>
    <row x14ac:dyDescent="0.25" r="375" customHeight="1" ht="17.25">
      <c r="A375" s="156"/>
      <c r="B375" s="157"/>
      <c r="C375" s="155"/>
      <c r="D375" s="155"/>
      <c r="E375" s="155"/>
      <c r="F375" s="155"/>
      <c r="G375" s="86"/>
      <c r="H375" s="87"/>
      <c r="I375" s="87"/>
      <c r="J375" s="139"/>
      <c r="K375" s="86"/>
      <c r="L375" s="86"/>
      <c r="M375" s="86"/>
      <c r="N375" s="86"/>
      <c r="O375" s="87"/>
      <c r="P375" s="87"/>
      <c r="Q375" s="87"/>
    </row>
    <row x14ac:dyDescent="0.25" r="376" customHeight="1" ht="17.25">
      <c r="A376" s="156"/>
      <c r="B376" s="157"/>
      <c r="C376" s="155"/>
      <c r="D376" s="155"/>
      <c r="E376" s="155"/>
      <c r="F376" s="155"/>
      <c r="G376" s="86"/>
      <c r="H376" s="87"/>
      <c r="I376" s="87"/>
      <c r="J376" s="139"/>
      <c r="K376" s="86"/>
      <c r="L376" s="86"/>
      <c r="M376" s="86"/>
      <c r="N376" s="86"/>
      <c r="O376" s="87"/>
      <c r="P376" s="87"/>
      <c r="Q376" s="87"/>
    </row>
    <row x14ac:dyDescent="0.25" r="377" customHeight="1" ht="17.25">
      <c r="A377" s="156"/>
      <c r="B377" s="157"/>
      <c r="C377" s="155"/>
      <c r="D377" s="155"/>
      <c r="E377" s="155"/>
      <c r="F377" s="155"/>
      <c r="G377" s="86"/>
      <c r="H377" s="87"/>
      <c r="I377" s="87"/>
      <c r="J377" s="139"/>
      <c r="K377" s="86"/>
      <c r="L377" s="86"/>
      <c r="M377" s="86"/>
      <c r="N377" s="86"/>
      <c r="O377" s="87"/>
      <c r="P377" s="87"/>
      <c r="Q377" s="87"/>
    </row>
    <row x14ac:dyDescent="0.25" r="378" customHeight="1" ht="17.25">
      <c r="A378" s="156"/>
      <c r="B378" s="157"/>
      <c r="C378" s="155"/>
      <c r="D378" s="155"/>
      <c r="E378" s="155"/>
      <c r="F378" s="155"/>
      <c r="G378" s="86"/>
      <c r="H378" s="87"/>
      <c r="I378" s="87"/>
      <c r="J378" s="139"/>
      <c r="K378" s="86"/>
      <c r="L378" s="86"/>
      <c r="M378" s="86"/>
      <c r="N378" s="86"/>
      <c r="O378" s="87"/>
      <c r="P378" s="87"/>
      <c r="Q378" s="87"/>
    </row>
    <row x14ac:dyDescent="0.25" r="379" customHeight="1" ht="17.25">
      <c r="A379" s="156"/>
      <c r="B379" s="157"/>
      <c r="C379" s="155"/>
      <c r="D379" s="155"/>
      <c r="E379" s="155"/>
      <c r="F379" s="155"/>
      <c r="G379" s="86"/>
      <c r="H379" s="87"/>
      <c r="I379" s="87"/>
      <c r="J379" s="139"/>
      <c r="K379" s="86"/>
      <c r="L379" s="86"/>
      <c r="M379" s="86"/>
      <c r="N379" s="86"/>
      <c r="O379" s="87"/>
      <c r="P379" s="87"/>
      <c r="Q379" s="87"/>
    </row>
    <row x14ac:dyDescent="0.25" r="380" customHeight="1" ht="17.25">
      <c r="A380" s="156"/>
      <c r="B380" s="157"/>
      <c r="C380" s="155"/>
      <c r="D380" s="155"/>
      <c r="E380" s="155"/>
      <c r="F380" s="155"/>
      <c r="G380" s="86"/>
      <c r="H380" s="87"/>
      <c r="I380" s="87"/>
      <c r="J380" s="139"/>
      <c r="K380" s="86"/>
      <c r="L380" s="86"/>
      <c r="M380" s="86"/>
      <c r="N380" s="86"/>
      <c r="O380" s="87"/>
      <c r="P380" s="87"/>
      <c r="Q380" s="87"/>
    </row>
    <row x14ac:dyDescent="0.25" r="381" customHeight="1" ht="17.25">
      <c r="A381" s="156"/>
      <c r="B381" s="157"/>
      <c r="C381" s="155"/>
      <c r="D381" s="155"/>
      <c r="E381" s="155"/>
      <c r="F381" s="155"/>
      <c r="G381" s="86"/>
      <c r="H381" s="87"/>
      <c r="I381" s="87"/>
      <c r="J381" s="139"/>
      <c r="K381" s="86"/>
      <c r="L381" s="86"/>
      <c r="M381" s="86"/>
      <c r="N381" s="86"/>
      <c r="O381" s="87"/>
      <c r="P381" s="87"/>
      <c r="Q381" s="87"/>
    </row>
    <row x14ac:dyDescent="0.25" r="382" customHeight="1" ht="17.25">
      <c r="A382" s="156"/>
      <c r="B382" s="157"/>
      <c r="C382" s="155"/>
      <c r="D382" s="155"/>
      <c r="E382" s="155"/>
      <c r="F382" s="155"/>
      <c r="G382" s="86"/>
      <c r="H382" s="87"/>
      <c r="I382" s="87"/>
      <c r="J382" s="139"/>
      <c r="K382" s="86"/>
      <c r="L382" s="86"/>
      <c r="M382" s="86"/>
      <c r="N382" s="86"/>
      <c r="O382" s="87"/>
      <c r="P382" s="87"/>
      <c r="Q382" s="87"/>
    </row>
    <row x14ac:dyDescent="0.25" r="383" customHeight="1" ht="17.25">
      <c r="A383" s="156"/>
      <c r="B383" s="157"/>
      <c r="C383" s="155"/>
      <c r="D383" s="155"/>
      <c r="E383" s="155"/>
      <c r="F383" s="155"/>
      <c r="G383" s="86"/>
      <c r="H383" s="87"/>
      <c r="I383" s="87"/>
      <c r="J383" s="139"/>
      <c r="K383" s="86"/>
      <c r="L383" s="86"/>
      <c r="M383" s="86"/>
      <c r="N383" s="86"/>
      <c r="O383" s="87"/>
      <c r="P383" s="87"/>
      <c r="Q383" s="87"/>
    </row>
    <row x14ac:dyDescent="0.25" r="384" customHeight="1" ht="17.25">
      <c r="A384" s="156"/>
      <c r="B384" s="157"/>
      <c r="C384" s="155"/>
      <c r="D384" s="155"/>
      <c r="E384" s="155"/>
      <c r="F384" s="155"/>
      <c r="G384" s="86"/>
      <c r="H384" s="87"/>
      <c r="I384" s="87"/>
      <c r="J384" s="139"/>
      <c r="K384" s="86"/>
      <c r="L384" s="86"/>
      <c r="M384" s="86"/>
      <c r="N384" s="86"/>
      <c r="O384" s="87"/>
      <c r="P384" s="87"/>
      <c r="Q384" s="87"/>
    </row>
    <row x14ac:dyDescent="0.25" r="385" customHeight="1" ht="17.25">
      <c r="A385" s="156"/>
      <c r="B385" s="157"/>
      <c r="C385" s="155"/>
      <c r="D385" s="155"/>
      <c r="E385" s="155"/>
      <c r="F385" s="155"/>
      <c r="G385" s="86"/>
      <c r="H385" s="87"/>
      <c r="I385" s="87"/>
      <c r="J385" s="139"/>
      <c r="K385" s="86"/>
      <c r="L385" s="86"/>
      <c r="M385" s="86"/>
      <c r="N385" s="86"/>
      <c r="O385" s="87"/>
      <c r="P385" s="87"/>
      <c r="Q385" s="87"/>
    </row>
    <row x14ac:dyDescent="0.25" r="386" customHeight="1" ht="17.25">
      <c r="A386" s="156"/>
      <c r="B386" s="157"/>
      <c r="C386" s="155"/>
      <c r="D386" s="155"/>
      <c r="E386" s="155"/>
      <c r="F386" s="155"/>
      <c r="G386" s="86"/>
      <c r="H386" s="87"/>
      <c r="I386" s="87"/>
      <c r="J386" s="139"/>
      <c r="K386" s="86"/>
      <c r="L386" s="86"/>
      <c r="M386" s="86"/>
      <c r="N386" s="86"/>
      <c r="O386" s="87"/>
      <c r="P386" s="87"/>
      <c r="Q386" s="87"/>
    </row>
    <row x14ac:dyDescent="0.25" r="387" customHeight="1" ht="17.25">
      <c r="A387" s="156"/>
      <c r="B387" s="157"/>
      <c r="C387" s="155"/>
      <c r="D387" s="155"/>
      <c r="E387" s="155"/>
      <c r="F387" s="155"/>
      <c r="G387" s="86"/>
      <c r="H387" s="87"/>
      <c r="I387" s="87"/>
      <c r="J387" s="139"/>
      <c r="K387" s="86"/>
      <c r="L387" s="86"/>
      <c r="M387" s="86"/>
      <c r="N387" s="86"/>
      <c r="O387" s="87"/>
      <c r="P387" s="87"/>
      <c r="Q387" s="87"/>
    </row>
    <row x14ac:dyDescent="0.25" r="388" customHeight="1" ht="17.25">
      <c r="A388" s="156"/>
      <c r="B388" s="157"/>
      <c r="C388" s="155"/>
      <c r="D388" s="155"/>
      <c r="E388" s="155"/>
      <c r="F388" s="155"/>
      <c r="G388" s="86"/>
      <c r="H388" s="87"/>
      <c r="I388" s="87"/>
      <c r="J388" s="139"/>
      <c r="K388" s="86"/>
      <c r="L388" s="86"/>
      <c r="M388" s="86"/>
      <c r="N388" s="86"/>
      <c r="O388" s="87"/>
      <c r="P388" s="87"/>
      <c r="Q388" s="87"/>
    </row>
    <row x14ac:dyDescent="0.25" r="389" customHeight="1" ht="17.25">
      <c r="A389" s="156"/>
      <c r="B389" s="157"/>
      <c r="C389" s="155"/>
      <c r="D389" s="155"/>
      <c r="E389" s="155"/>
      <c r="F389" s="155"/>
      <c r="G389" s="86"/>
      <c r="H389" s="87"/>
      <c r="I389" s="87"/>
      <c r="J389" s="139"/>
      <c r="K389" s="86"/>
      <c r="L389" s="86"/>
      <c r="M389" s="86"/>
      <c r="N389" s="86"/>
      <c r="O389" s="87"/>
      <c r="P389" s="87"/>
      <c r="Q389" s="87"/>
    </row>
    <row x14ac:dyDescent="0.25" r="390" customHeight="1" ht="17.25">
      <c r="A390" s="156"/>
      <c r="B390" s="157"/>
      <c r="C390" s="155"/>
      <c r="D390" s="155"/>
      <c r="E390" s="155"/>
      <c r="F390" s="155"/>
      <c r="G390" s="86"/>
      <c r="H390" s="87"/>
      <c r="I390" s="87"/>
      <c r="J390" s="139"/>
      <c r="K390" s="86"/>
      <c r="L390" s="86"/>
      <c r="M390" s="86"/>
      <c r="N390" s="86"/>
      <c r="O390" s="87"/>
      <c r="P390" s="87"/>
      <c r="Q390" s="87"/>
    </row>
    <row x14ac:dyDescent="0.25" r="391" customHeight="1" ht="17.25">
      <c r="A391" s="156"/>
      <c r="B391" s="157"/>
      <c r="C391" s="155"/>
      <c r="D391" s="155"/>
      <c r="E391" s="155"/>
      <c r="F391" s="155"/>
      <c r="G391" s="86"/>
      <c r="H391" s="87"/>
      <c r="I391" s="87"/>
      <c r="J391" s="139"/>
      <c r="K391" s="86"/>
      <c r="L391" s="86"/>
      <c r="M391" s="86"/>
      <c r="N391" s="86"/>
      <c r="O391" s="87"/>
      <c r="P391" s="87"/>
      <c r="Q391" s="87"/>
    </row>
    <row x14ac:dyDescent="0.25" r="392" customHeight="1" ht="17.25">
      <c r="A392" s="156"/>
      <c r="B392" s="157"/>
      <c r="C392" s="155"/>
      <c r="D392" s="155"/>
      <c r="E392" s="155"/>
      <c r="F392" s="155"/>
      <c r="G392" s="86"/>
      <c r="H392" s="87"/>
      <c r="I392" s="87"/>
      <c r="J392" s="139"/>
      <c r="K392" s="86"/>
      <c r="L392" s="86"/>
      <c r="M392" s="86"/>
      <c r="N392" s="86"/>
      <c r="O392" s="87"/>
      <c r="P392" s="87"/>
      <c r="Q392" s="87"/>
    </row>
    <row x14ac:dyDescent="0.25" r="393" customHeight="1" ht="17.25">
      <c r="A393" s="156"/>
      <c r="B393" s="157"/>
      <c r="C393" s="155"/>
      <c r="D393" s="155"/>
      <c r="E393" s="155"/>
      <c r="F393" s="155"/>
      <c r="G393" s="86"/>
      <c r="H393" s="87"/>
      <c r="I393" s="87"/>
      <c r="J393" s="139"/>
      <c r="K393" s="86"/>
      <c r="L393" s="86"/>
      <c r="M393" s="86"/>
      <c r="N393" s="86"/>
      <c r="O393" s="87"/>
      <c r="P393" s="87"/>
      <c r="Q393" s="87"/>
    </row>
    <row x14ac:dyDescent="0.25" r="394" customHeight="1" ht="17.25">
      <c r="A394" s="156"/>
      <c r="B394" s="157"/>
      <c r="C394" s="155"/>
      <c r="D394" s="155"/>
      <c r="E394" s="155"/>
      <c r="F394" s="155"/>
      <c r="G394" s="86"/>
      <c r="H394" s="87"/>
      <c r="I394" s="87"/>
      <c r="J394" s="139"/>
      <c r="K394" s="86"/>
      <c r="L394" s="86"/>
      <c r="M394" s="86"/>
      <c r="N394" s="86"/>
      <c r="O394" s="87"/>
      <c r="P394" s="87"/>
      <c r="Q394" s="87"/>
    </row>
    <row x14ac:dyDescent="0.25" r="395" customHeight="1" ht="17.25">
      <c r="A395" s="156"/>
      <c r="B395" s="157"/>
      <c r="C395" s="155"/>
      <c r="D395" s="155"/>
      <c r="E395" s="155"/>
      <c r="F395" s="155"/>
      <c r="G395" s="86"/>
      <c r="H395" s="87"/>
      <c r="I395" s="87"/>
      <c r="J395" s="139"/>
      <c r="K395" s="86"/>
      <c r="L395" s="86"/>
      <c r="M395" s="86"/>
      <c r="N395" s="86"/>
      <c r="O395" s="87"/>
      <c r="P395" s="87"/>
      <c r="Q395" s="87"/>
    </row>
    <row x14ac:dyDescent="0.25" r="396" customHeight="1" ht="17.25">
      <c r="A396" s="156"/>
      <c r="B396" s="157"/>
      <c r="C396" s="155"/>
      <c r="D396" s="155"/>
      <c r="E396" s="155"/>
      <c r="F396" s="155"/>
      <c r="G396" s="86"/>
      <c r="H396" s="87"/>
      <c r="I396" s="87"/>
      <c r="J396" s="139"/>
      <c r="K396" s="86"/>
      <c r="L396" s="86"/>
      <c r="M396" s="86"/>
      <c r="N396" s="86"/>
      <c r="O396" s="87"/>
      <c r="P396" s="87"/>
      <c r="Q396" s="87"/>
    </row>
    <row x14ac:dyDescent="0.25" r="397" customHeight="1" ht="17.25">
      <c r="A397" s="156"/>
      <c r="B397" s="157"/>
      <c r="C397" s="155"/>
      <c r="D397" s="155"/>
      <c r="E397" s="155"/>
      <c r="F397" s="155"/>
      <c r="G397" s="86"/>
      <c r="H397" s="87"/>
      <c r="I397" s="87"/>
      <c r="J397" s="139"/>
      <c r="K397" s="86"/>
      <c r="L397" s="86"/>
      <c r="M397" s="86"/>
      <c r="N397" s="86"/>
      <c r="O397" s="87"/>
      <c r="P397" s="87"/>
      <c r="Q397" s="87"/>
    </row>
    <row x14ac:dyDescent="0.25" r="398" customHeight="1" ht="17.25">
      <c r="A398" s="156"/>
      <c r="B398" s="157"/>
      <c r="C398" s="155"/>
      <c r="D398" s="155"/>
      <c r="E398" s="155"/>
      <c r="F398" s="155"/>
      <c r="G398" s="86"/>
      <c r="H398" s="87"/>
      <c r="I398" s="87"/>
      <c r="J398" s="139"/>
      <c r="K398" s="86"/>
      <c r="L398" s="86"/>
      <c r="M398" s="86"/>
      <c r="N398" s="86"/>
      <c r="O398" s="87"/>
      <c r="P398" s="87"/>
      <c r="Q398" s="87"/>
    </row>
    <row x14ac:dyDescent="0.25" r="399" customHeight="1" ht="17.25">
      <c r="A399" s="156"/>
      <c r="B399" s="157"/>
      <c r="C399" s="155"/>
      <c r="D399" s="155"/>
      <c r="E399" s="155"/>
      <c r="F399" s="155"/>
      <c r="G399" s="86"/>
      <c r="H399" s="87"/>
      <c r="I399" s="87"/>
      <c r="J399" s="139"/>
      <c r="K399" s="86"/>
      <c r="L399" s="86"/>
      <c r="M399" s="86"/>
      <c r="N399" s="86"/>
      <c r="O399" s="87"/>
      <c r="P399" s="87"/>
      <c r="Q399" s="87"/>
    </row>
    <row x14ac:dyDescent="0.25" r="400" customHeight="1" ht="17.25">
      <c r="A400" s="156"/>
      <c r="B400" s="157"/>
      <c r="C400" s="155"/>
      <c r="D400" s="155"/>
      <c r="E400" s="155"/>
      <c r="F400" s="155"/>
      <c r="G400" s="86"/>
      <c r="H400" s="87"/>
      <c r="I400" s="87"/>
      <c r="J400" s="139"/>
      <c r="K400" s="86"/>
      <c r="L400" s="86"/>
      <c r="M400" s="86"/>
      <c r="N400" s="86"/>
      <c r="O400" s="87"/>
      <c r="P400" s="87"/>
      <c r="Q400" s="87"/>
    </row>
    <row x14ac:dyDescent="0.25" r="401" customHeight="1" ht="17.25">
      <c r="A401" s="156"/>
      <c r="B401" s="157"/>
      <c r="C401" s="155"/>
      <c r="D401" s="155"/>
      <c r="E401" s="155"/>
      <c r="F401" s="155"/>
      <c r="G401" s="86"/>
      <c r="H401" s="87"/>
      <c r="I401" s="87"/>
      <c r="J401" s="139"/>
      <c r="K401" s="86"/>
      <c r="L401" s="86"/>
      <c r="M401" s="86"/>
      <c r="N401" s="86"/>
      <c r="O401" s="87"/>
      <c r="P401" s="87"/>
      <c r="Q401" s="87"/>
    </row>
    <row x14ac:dyDescent="0.25" r="402" customHeight="1" ht="17.25">
      <c r="A402" s="156"/>
      <c r="B402" s="157"/>
      <c r="C402" s="155"/>
      <c r="D402" s="155"/>
      <c r="E402" s="155"/>
      <c r="F402" s="155"/>
      <c r="G402" s="86"/>
      <c r="H402" s="87"/>
      <c r="I402" s="87"/>
      <c r="J402" s="139"/>
      <c r="K402" s="86"/>
      <c r="L402" s="86"/>
      <c r="M402" s="86"/>
      <c r="N402" s="86"/>
      <c r="O402" s="87"/>
      <c r="P402" s="87"/>
      <c r="Q402" s="87"/>
    </row>
    <row x14ac:dyDescent="0.25" r="403" customHeight="1" ht="17.25">
      <c r="A403" s="156"/>
      <c r="B403" s="157"/>
      <c r="C403" s="155"/>
      <c r="D403" s="155"/>
      <c r="E403" s="155"/>
      <c r="F403" s="155"/>
      <c r="G403" s="86"/>
      <c r="H403" s="87"/>
      <c r="I403" s="87"/>
      <c r="J403" s="139"/>
      <c r="K403" s="86"/>
      <c r="L403" s="86"/>
      <c r="M403" s="86"/>
      <c r="N403" s="86"/>
      <c r="O403" s="87"/>
      <c r="P403" s="87"/>
      <c r="Q403" s="87"/>
    </row>
    <row x14ac:dyDescent="0.25" r="404" customHeight="1" ht="17.25">
      <c r="A404" s="156"/>
      <c r="B404" s="157"/>
      <c r="C404" s="155"/>
      <c r="D404" s="155"/>
      <c r="E404" s="155"/>
      <c r="F404" s="155"/>
      <c r="G404" s="86"/>
      <c r="H404" s="87"/>
      <c r="I404" s="87"/>
      <c r="J404" s="139"/>
      <c r="K404" s="86"/>
      <c r="L404" s="86"/>
      <c r="M404" s="86"/>
      <c r="N404" s="86"/>
      <c r="O404" s="87"/>
      <c r="P404" s="87"/>
      <c r="Q404" s="87"/>
    </row>
    <row x14ac:dyDescent="0.25" r="405" customHeight="1" ht="17.25">
      <c r="A405" s="156"/>
      <c r="B405" s="157"/>
      <c r="C405" s="155"/>
      <c r="D405" s="155"/>
      <c r="E405" s="155"/>
      <c r="F405" s="155"/>
      <c r="G405" s="86"/>
      <c r="H405" s="87"/>
      <c r="I405" s="87"/>
      <c r="J405" s="139"/>
      <c r="K405" s="86"/>
      <c r="L405" s="86"/>
      <c r="M405" s="86"/>
      <c r="N405" s="86"/>
      <c r="O405" s="87"/>
      <c r="P405" s="87"/>
      <c r="Q405" s="87"/>
    </row>
    <row x14ac:dyDescent="0.25" r="406" customHeight="1" ht="17.25">
      <c r="A406" s="156"/>
      <c r="B406" s="157"/>
      <c r="C406" s="155"/>
      <c r="D406" s="155"/>
      <c r="E406" s="155"/>
      <c r="F406" s="155"/>
      <c r="G406" s="86"/>
      <c r="H406" s="87"/>
      <c r="I406" s="87"/>
      <c r="J406" s="139"/>
      <c r="K406" s="86"/>
      <c r="L406" s="86"/>
      <c r="M406" s="86"/>
      <c r="N406" s="86"/>
      <c r="O406" s="87"/>
      <c r="P406" s="87"/>
      <c r="Q406" s="87"/>
    </row>
    <row x14ac:dyDescent="0.25" r="407" customHeight="1" ht="17.25">
      <c r="A407" s="156"/>
      <c r="B407" s="157"/>
      <c r="C407" s="155"/>
      <c r="D407" s="155"/>
      <c r="E407" s="155"/>
      <c r="F407" s="155"/>
      <c r="G407" s="86"/>
      <c r="H407" s="87"/>
      <c r="I407" s="87"/>
      <c r="J407" s="139"/>
      <c r="K407" s="86"/>
      <c r="L407" s="86"/>
      <c r="M407" s="86"/>
      <c r="N407" s="86"/>
      <c r="O407" s="87"/>
      <c r="P407" s="87"/>
      <c r="Q407" s="87"/>
    </row>
    <row x14ac:dyDescent="0.25" r="408" customHeight="1" ht="17.25">
      <c r="A408" s="156"/>
      <c r="B408" s="157"/>
      <c r="C408" s="155"/>
      <c r="D408" s="155"/>
      <c r="E408" s="155"/>
      <c r="F408" s="155"/>
      <c r="G408" s="86"/>
      <c r="H408" s="87"/>
      <c r="I408" s="87"/>
      <c r="J408" s="139"/>
      <c r="K408" s="86"/>
      <c r="L408" s="86"/>
      <c r="M408" s="86"/>
      <c r="N408" s="86"/>
      <c r="O408" s="87"/>
      <c r="P408" s="87"/>
      <c r="Q408" s="87"/>
    </row>
    <row x14ac:dyDescent="0.25" r="409" customHeight="1" ht="17.25">
      <c r="A409" s="156"/>
      <c r="B409" s="157"/>
      <c r="C409" s="155"/>
      <c r="D409" s="155"/>
      <c r="E409" s="155"/>
      <c r="F409" s="155"/>
      <c r="G409" s="86"/>
      <c r="H409" s="87"/>
      <c r="I409" s="87"/>
      <c r="J409" s="139"/>
      <c r="K409" s="86"/>
      <c r="L409" s="86"/>
      <c r="M409" s="86"/>
      <c r="N409" s="86"/>
      <c r="O409" s="87"/>
      <c r="P409" s="87"/>
      <c r="Q409" s="87"/>
    </row>
    <row x14ac:dyDescent="0.25" r="410" customHeight="1" ht="17.25">
      <c r="A410" s="156"/>
      <c r="B410" s="157"/>
      <c r="C410" s="155"/>
      <c r="D410" s="155"/>
      <c r="E410" s="155"/>
      <c r="F410" s="155"/>
      <c r="G410" s="86"/>
      <c r="H410" s="87"/>
      <c r="I410" s="87"/>
      <c r="J410" s="139"/>
      <c r="K410" s="86"/>
      <c r="L410" s="86"/>
      <c r="M410" s="86"/>
      <c r="N410" s="86"/>
      <c r="O410" s="87"/>
      <c r="P410" s="87"/>
      <c r="Q410" s="87"/>
    </row>
    <row x14ac:dyDescent="0.25" r="411" customHeight="1" ht="17.25">
      <c r="A411" s="156"/>
      <c r="B411" s="157"/>
      <c r="C411" s="155"/>
      <c r="D411" s="155"/>
      <c r="E411" s="155"/>
      <c r="F411" s="155"/>
      <c r="G411" s="86"/>
      <c r="H411" s="87"/>
      <c r="I411" s="87"/>
      <c r="J411" s="139"/>
      <c r="K411" s="86"/>
      <c r="L411" s="86"/>
      <c r="M411" s="86"/>
      <c r="N411" s="86"/>
      <c r="O411" s="87"/>
      <c r="P411" s="87"/>
      <c r="Q411" s="87"/>
    </row>
    <row x14ac:dyDescent="0.25" r="412" customHeight="1" ht="17.25">
      <c r="A412" s="156"/>
      <c r="B412" s="157"/>
      <c r="C412" s="155"/>
      <c r="D412" s="155"/>
      <c r="E412" s="155"/>
      <c r="F412" s="155"/>
      <c r="G412" s="86"/>
      <c r="H412" s="87"/>
      <c r="I412" s="87"/>
      <c r="J412" s="139"/>
      <c r="K412" s="86"/>
      <c r="L412" s="86"/>
      <c r="M412" s="86"/>
      <c r="N412" s="86"/>
      <c r="O412" s="87"/>
      <c r="P412" s="87"/>
      <c r="Q412" s="87"/>
    </row>
    <row x14ac:dyDescent="0.25" r="413" customHeight="1" ht="17.25">
      <c r="A413" s="156"/>
      <c r="B413" s="157"/>
      <c r="C413" s="155"/>
      <c r="D413" s="155"/>
      <c r="E413" s="155"/>
      <c r="F413" s="155"/>
      <c r="G413" s="86"/>
      <c r="H413" s="87"/>
      <c r="I413" s="87"/>
      <c r="J413" s="139"/>
      <c r="K413" s="86"/>
      <c r="L413" s="86"/>
      <c r="M413" s="86"/>
      <c r="N413" s="86"/>
      <c r="O413" s="87"/>
      <c r="P413" s="87"/>
      <c r="Q413" s="87"/>
    </row>
    <row x14ac:dyDescent="0.25" r="414" customHeight="1" ht="17.25">
      <c r="A414" s="156"/>
      <c r="B414" s="157"/>
      <c r="C414" s="155"/>
      <c r="D414" s="155"/>
      <c r="E414" s="155"/>
      <c r="F414" s="155"/>
      <c r="G414" s="86"/>
      <c r="H414" s="87"/>
      <c r="I414" s="87"/>
      <c r="J414" s="139"/>
      <c r="K414" s="86"/>
      <c r="L414" s="86"/>
      <c r="M414" s="86"/>
      <c r="N414" s="86"/>
      <c r="O414" s="87"/>
      <c r="P414" s="87"/>
      <c r="Q414" s="87"/>
    </row>
    <row x14ac:dyDescent="0.25" r="415" customHeight="1" ht="17.25">
      <c r="A415" s="156"/>
      <c r="B415" s="157"/>
      <c r="C415" s="155"/>
      <c r="D415" s="155"/>
      <c r="E415" s="155"/>
      <c r="F415" s="155"/>
      <c r="G415" s="86"/>
      <c r="H415" s="87"/>
      <c r="I415" s="87"/>
      <c r="J415" s="139"/>
      <c r="K415" s="86"/>
      <c r="L415" s="86"/>
      <c r="M415" s="86"/>
      <c r="N415" s="86"/>
      <c r="O415" s="87"/>
      <c r="P415" s="87"/>
      <c r="Q415" s="87"/>
    </row>
    <row x14ac:dyDescent="0.25" r="416" customHeight="1" ht="17.25">
      <c r="A416" s="156"/>
      <c r="B416" s="157"/>
      <c r="C416" s="155"/>
      <c r="D416" s="155"/>
      <c r="E416" s="155"/>
      <c r="F416" s="155"/>
      <c r="G416" s="86"/>
      <c r="H416" s="87"/>
      <c r="I416" s="87"/>
      <c r="J416" s="139"/>
      <c r="K416" s="86"/>
      <c r="L416" s="86"/>
      <c r="M416" s="86"/>
      <c r="N416" s="86"/>
      <c r="O416" s="87"/>
      <c r="P416" s="87"/>
      <c r="Q416" s="87"/>
    </row>
    <row x14ac:dyDescent="0.25" r="417" customHeight="1" ht="17.25">
      <c r="A417" s="156"/>
      <c r="B417" s="157"/>
      <c r="C417" s="155"/>
      <c r="D417" s="155"/>
      <c r="E417" s="155"/>
      <c r="F417" s="155"/>
      <c r="G417" s="86"/>
      <c r="H417" s="87"/>
      <c r="I417" s="87"/>
      <c r="J417" s="139"/>
      <c r="K417" s="86"/>
      <c r="L417" s="86"/>
      <c r="M417" s="86"/>
      <c r="N417" s="86"/>
      <c r="O417" s="87"/>
      <c r="P417" s="87"/>
      <c r="Q417" s="87"/>
    </row>
    <row x14ac:dyDescent="0.25" r="418" customHeight="1" ht="17.25">
      <c r="A418" s="156"/>
      <c r="B418" s="157"/>
      <c r="C418" s="155"/>
      <c r="D418" s="155"/>
      <c r="E418" s="155"/>
      <c r="F418" s="155"/>
      <c r="G418" s="86"/>
      <c r="H418" s="87"/>
      <c r="I418" s="87"/>
      <c r="J418" s="139"/>
      <c r="K418" s="86"/>
      <c r="L418" s="86"/>
      <c r="M418" s="86"/>
      <c r="N418" s="86"/>
      <c r="O418" s="87"/>
      <c r="P418" s="87"/>
      <c r="Q418" s="87"/>
    </row>
    <row x14ac:dyDescent="0.25" r="419" customHeight="1" ht="17.25">
      <c r="A419" s="156"/>
      <c r="B419" s="157"/>
      <c r="C419" s="155"/>
      <c r="D419" s="155"/>
      <c r="E419" s="155"/>
      <c r="F419" s="155"/>
      <c r="G419" s="86"/>
      <c r="H419" s="87"/>
      <c r="I419" s="87"/>
      <c r="J419" s="139"/>
      <c r="K419" s="86"/>
      <c r="L419" s="86"/>
      <c r="M419" s="86"/>
      <c r="N419" s="86"/>
      <c r="O419" s="87"/>
      <c r="P419" s="87"/>
      <c r="Q419" s="87"/>
    </row>
    <row x14ac:dyDescent="0.25" r="420" customHeight="1" ht="17.25">
      <c r="A420" s="156"/>
      <c r="B420" s="157"/>
      <c r="C420" s="155"/>
      <c r="D420" s="155"/>
      <c r="E420" s="155"/>
      <c r="F420" s="155"/>
      <c r="G420" s="86"/>
      <c r="H420" s="87"/>
      <c r="I420" s="87"/>
      <c r="J420" s="139"/>
      <c r="K420" s="86"/>
      <c r="L420" s="86"/>
      <c r="M420" s="86"/>
      <c r="N420" s="86"/>
      <c r="O420" s="87"/>
      <c r="P420" s="87"/>
      <c r="Q420" s="87"/>
    </row>
    <row x14ac:dyDescent="0.25" r="421" customHeight="1" ht="17.25">
      <c r="A421" s="156"/>
      <c r="B421" s="157"/>
      <c r="C421" s="155"/>
      <c r="D421" s="155"/>
      <c r="E421" s="155"/>
      <c r="F421" s="155"/>
      <c r="G421" s="86"/>
      <c r="H421" s="87"/>
      <c r="I421" s="87"/>
      <c r="J421" s="139"/>
      <c r="K421" s="86"/>
      <c r="L421" s="86"/>
      <c r="M421" s="86"/>
      <c r="N421" s="86"/>
      <c r="O421" s="87"/>
      <c r="P421" s="87"/>
      <c r="Q421" s="87"/>
    </row>
    <row x14ac:dyDescent="0.25" r="422" customHeight="1" ht="17.25">
      <c r="A422" s="156"/>
      <c r="B422" s="157"/>
      <c r="C422" s="155"/>
      <c r="D422" s="155"/>
      <c r="E422" s="155"/>
      <c r="F422" s="155"/>
      <c r="G422" s="86"/>
      <c r="H422" s="87"/>
      <c r="I422" s="87"/>
      <c r="J422" s="139"/>
      <c r="K422" s="86"/>
      <c r="L422" s="86"/>
      <c r="M422" s="86"/>
      <c r="N422" s="86"/>
      <c r="O422" s="87"/>
      <c r="P422" s="87"/>
      <c r="Q422" s="87"/>
    </row>
    <row x14ac:dyDescent="0.25" r="423" customHeight="1" ht="17.25">
      <c r="A423" s="156"/>
      <c r="B423" s="157"/>
      <c r="C423" s="155"/>
      <c r="D423" s="155"/>
      <c r="E423" s="155"/>
      <c r="F423" s="155"/>
      <c r="G423" s="86"/>
      <c r="H423" s="87"/>
      <c r="I423" s="87"/>
      <c r="J423" s="139"/>
      <c r="K423" s="86"/>
      <c r="L423" s="86"/>
      <c r="M423" s="86"/>
      <c r="N423" s="86"/>
      <c r="O423" s="87"/>
      <c r="P423" s="87"/>
      <c r="Q423" s="87"/>
    </row>
    <row x14ac:dyDescent="0.25" r="424" customHeight="1" ht="17.25">
      <c r="A424" s="156"/>
      <c r="B424" s="157"/>
      <c r="C424" s="155"/>
      <c r="D424" s="155"/>
      <c r="E424" s="155"/>
      <c r="F424" s="155"/>
      <c r="G424" s="86"/>
      <c r="H424" s="87"/>
      <c r="I424" s="87"/>
      <c r="J424" s="139"/>
      <c r="K424" s="86"/>
      <c r="L424" s="86"/>
      <c r="M424" s="86"/>
      <c r="N424" s="86"/>
      <c r="O424" s="87"/>
      <c r="P424" s="87"/>
      <c r="Q424" s="87"/>
    </row>
    <row x14ac:dyDescent="0.25" r="425" customHeight="1" ht="17.25">
      <c r="A425" s="156"/>
      <c r="B425" s="157"/>
      <c r="C425" s="155"/>
      <c r="D425" s="155"/>
      <c r="E425" s="155"/>
      <c r="F425" s="155"/>
      <c r="G425" s="86"/>
      <c r="H425" s="87"/>
      <c r="I425" s="87"/>
      <c r="J425" s="139"/>
      <c r="K425" s="86"/>
      <c r="L425" s="86"/>
      <c r="M425" s="86"/>
      <c r="N425" s="86"/>
      <c r="O425" s="87"/>
      <c r="P425" s="87"/>
      <c r="Q425" s="87"/>
    </row>
    <row x14ac:dyDescent="0.25" r="426" customHeight="1" ht="17.25">
      <c r="A426" s="156"/>
      <c r="B426" s="157"/>
      <c r="C426" s="155"/>
      <c r="D426" s="155"/>
      <c r="E426" s="155"/>
      <c r="F426" s="155"/>
      <c r="G426" s="86"/>
      <c r="H426" s="87"/>
      <c r="I426" s="87"/>
      <c r="J426" s="139"/>
      <c r="K426" s="86"/>
      <c r="L426" s="86"/>
      <c r="M426" s="86"/>
      <c r="N426" s="86"/>
      <c r="O426" s="87"/>
      <c r="P426" s="87"/>
      <c r="Q426" s="87"/>
    </row>
    <row x14ac:dyDescent="0.25" r="427" customHeight="1" ht="17.25">
      <c r="A427" s="156"/>
      <c r="B427" s="157"/>
      <c r="C427" s="155"/>
      <c r="D427" s="155"/>
      <c r="E427" s="155"/>
      <c r="F427" s="155"/>
      <c r="G427" s="86"/>
      <c r="H427" s="87"/>
      <c r="I427" s="87"/>
      <c r="J427" s="139"/>
      <c r="K427" s="86"/>
      <c r="L427" s="86"/>
      <c r="M427" s="86"/>
      <c r="N427" s="86"/>
      <c r="O427" s="87"/>
      <c r="P427" s="87"/>
      <c r="Q427" s="87"/>
    </row>
    <row x14ac:dyDescent="0.25" r="428" customHeight="1" ht="17.25">
      <c r="A428" s="156"/>
      <c r="B428" s="157"/>
      <c r="C428" s="155"/>
      <c r="D428" s="155"/>
      <c r="E428" s="155"/>
      <c r="F428" s="155"/>
      <c r="G428" s="86"/>
      <c r="H428" s="87"/>
      <c r="I428" s="87"/>
      <c r="J428" s="139"/>
      <c r="K428" s="86"/>
      <c r="L428" s="86"/>
      <c r="M428" s="86"/>
      <c r="N428" s="86"/>
      <c r="O428" s="87"/>
      <c r="P428" s="87"/>
      <c r="Q428" s="87"/>
    </row>
    <row x14ac:dyDescent="0.25" r="429" customHeight="1" ht="17.25">
      <c r="A429" s="156"/>
      <c r="B429" s="157"/>
      <c r="C429" s="155"/>
      <c r="D429" s="155"/>
      <c r="E429" s="155"/>
      <c r="F429" s="155"/>
      <c r="G429" s="86"/>
      <c r="H429" s="87"/>
      <c r="I429" s="87"/>
      <c r="J429" s="139"/>
      <c r="K429" s="86"/>
      <c r="L429" s="86"/>
      <c r="M429" s="86"/>
      <c r="N429" s="86"/>
      <c r="O429" s="87"/>
      <c r="P429" s="87"/>
      <c r="Q429" s="87"/>
    </row>
    <row x14ac:dyDescent="0.25" r="430" customHeight="1" ht="17.25">
      <c r="A430" s="156"/>
      <c r="B430" s="157"/>
      <c r="C430" s="155"/>
      <c r="D430" s="155"/>
      <c r="E430" s="155"/>
      <c r="F430" s="155"/>
      <c r="G430" s="86"/>
      <c r="H430" s="87"/>
      <c r="I430" s="87"/>
      <c r="J430" s="139"/>
      <c r="K430" s="86"/>
      <c r="L430" s="86"/>
      <c r="M430" s="86"/>
      <c r="N430" s="86"/>
      <c r="O430" s="87"/>
      <c r="P430" s="87"/>
      <c r="Q430" s="87"/>
    </row>
    <row x14ac:dyDescent="0.25" r="431" customHeight="1" ht="17.25">
      <c r="A431" s="156"/>
      <c r="B431" s="157"/>
      <c r="C431" s="155"/>
      <c r="D431" s="155"/>
      <c r="E431" s="155"/>
      <c r="F431" s="155"/>
      <c r="G431" s="86"/>
      <c r="H431" s="87"/>
      <c r="I431" s="87"/>
      <c r="J431" s="139"/>
      <c r="K431" s="86"/>
      <c r="L431" s="86"/>
      <c r="M431" s="86"/>
      <c r="N431" s="86"/>
      <c r="O431" s="87"/>
      <c r="P431" s="87"/>
      <c r="Q431" s="87"/>
    </row>
    <row x14ac:dyDescent="0.25" r="432" customHeight="1" ht="17.25">
      <c r="A432" s="156"/>
      <c r="B432" s="157"/>
      <c r="C432" s="155"/>
      <c r="D432" s="155"/>
      <c r="E432" s="155"/>
      <c r="F432" s="155"/>
      <c r="G432" s="86"/>
      <c r="H432" s="87"/>
      <c r="I432" s="87"/>
      <c r="J432" s="139"/>
      <c r="K432" s="86"/>
      <c r="L432" s="86"/>
      <c r="M432" s="86"/>
      <c r="N432" s="86"/>
      <c r="O432" s="87"/>
      <c r="P432" s="87"/>
      <c r="Q432" s="87"/>
    </row>
    <row x14ac:dyDescent="0.25" r="433" customHeight="1" ht="17.25">
      <c r="A433" s="156"/>
      <c r="B433" s="157"/>
      <c r="C433" s="155"/>
      <c r="D433" s="155"/>
      <c r="E433" s="155"/>
      <c r="F433" s="155"/>
      <c r="G433" s="86"/>
      <c r="H433" s="87"/>
      <c r="I433" s="87"/>
      <c r="J433" s="139"/>
      <c r="K433" s="86"/>
      <c r="L433" s="86"/>
      <c r="M433" s="86"/>
      <c r="N433" s="86"/>
      <c r="O433" s="87"/>
      <c r="P433" s="87"/>
      <c r="Q433" s="87"/>
    </row>
    <row x14ac:dyDescent="0.25" r="434" customHeight="1" ht="17.25">
      <c r="A434" s="156"/>
      <c r="B434" s="157"/>
      <c r="C434" s="155"/>
      <c r="D434" s="155"/>
      <c r="E434" s="155"/>
      <c r="F434" s="155"/>
      <c r="G434" s="86"/>
      <c r="H434" s="87"/>
      <c r="I434" s="87"/>
      <c r="J434" s="139"/>
      <c r="K434" s="86"/>
      <c r="L434" s="86"/>
      <c r="M434" s="86"/>
      <c r="N434" s="86"/>
      <c r="O434" s="87"/>
      <c r="P434" s="87"/>
      <c r="Q434" s="87"/>
    </row>
    <row x14ac:dyDescent="0.25" r="435" customHeight="1" ht="17.25">
      <c r="A435" s="156"/>
      <c r="B435" s="157"/>
      <c r="C435" s="155"/>
      <c r="D435" s="155"/>
      <c r="E435" s="155"/>
      <c r="F435" s="155"/>
      <c r="G435" s="86"/>
      <c r="H435" s="87"/>
      <c r="I435" s="87"/>
      <c r="J435" s="139"/>
      <c r="K435" s="86"/>
      <c r="L435" s="86"/>
      <c r="M435" s="86"/>
      <c r="N435" s="86"/>
      <c r="O435" s="87"/>
      <c r="P435" s="87"/>
      <c r="Q435" s="87"/>
    </row>
    <row x14ac:dyDescent="0.25" r="436" customHeight="1" ht="17.25">
      <c r="A436" s="156"/>
      <c r="B436" s="157"/>
      <c r="C436" s="155"/>
      <c r="D436" s="155"/>
      <c r="E436" s="155"/>
      <c r="F436" s="155"/>
      <c r="G436" s="86"/>
      <c r="H436" s="87"/>
      <c r="I436" s="87"/>
      <c r="J436" s="139"/>
      <c r="K436" s="86"/>
      <c r="L436" s="86"/>
      <c r="M436" s="86"/>
      <c r="N436" s="86"/>
      <c r="O436" s="87"/>
      <c r="P436" s="87"/>
      <c r="Q436" s="87"/>
    </row>
    <row x14ac:dyDescent="0.25" r="437" customHeight="1" ht="17.25">
      <c r="A437" s="156"/>
      <c r="B437" s="157"/>
      <c r="C437" s="155"/>
      <c r="D437" s="155"/>
      <c r="E437" s="155"/>
      <c r="F437" s="155"/>
      <c r="G437" s="86"/>
      <c r="H437" s="87"/>
      <c r="I437" s="87"/>
      <c r="J437" s="139"/>
      <c r="K437" s="86"/>
      <c r="L437" s="86"/>
      <c r="M437" s="86"/>
      <c r="N437" s="86"/>
      <c r="O437" s="87"/>
      <c r="P437" s="87"/>
      <c r="Q437" s="87"/>
    </row>
    <row x14ac:dyDescent="0.25" r="438" customHeight="1" ht="17.25">
      <c r="A438" s="156"/>
      <c r="B438" s="157"/>
      <c r="C438" s="155"/>
      <c r="D438" s="155"/>
      <c r="E438" s="155"/>
      <c r="F438" s="155"/>
      <c r="G438" s="86"/>
      <c r="H438" s="87"/>
      <c r="I438" s="87"/>
      <c r="J438" s="139"/>
      <c r="K438" s="86"/>
      <c r="L438" s="86"/>
      <c r="M438" s="86"/>
      <c r="N438" s="86"/>
      <c r="O438" s="87"/>
      <c r="P438" s="87"/>
      <c r="Q438" s="87"/>
    </row>
    <row x14ac:dyDescent="0.25" r="439" customHeight="1" ht="17.25">
      <c r="A439" s="156"/>
      <c r="B439" s="157"/>
      <c r="C439" s="155"/>
      <c r="D439" s="155"/>
      <c r="E439" s="155"/>
      <c r="F439" s="155"/>
      <c r="G439" s="86"/>
      <c r="H439" s="87"/>
      <c r="I439" s="87"/>
      <c r="J439" s="139"/>
      <c r="K439" s="86"/>
      <c r="L439" s="86"/>
      <c r="M439" s="86"/>
      <c r="N439" s="86"/>
      <c r="O439" s="87"/>
      <c r="P439" s="87"/>
      <c r="Q439" s="87"/>
    </row>
    <row x14ac:dyDescent="0.25" r="440" customHeight="1" ht="17.25">
      <c r="A440" s="156"/>
      <c r="B440" s="157"/>
      <c r="C440" s="155"/>
      <c r="D440" s="155"/>
      <c r="E440" s="155"/>
      <c r="F440" s="155"/>
      <c r="G440" s="86"/>
      <c r="H440" s="87"/>
      <c r="I440" s="87"/>
      <c r="J440" s="139"/>
      <c r="K440" s="86"/>
      <c r="L440" s="86"/>
      <c r="M440" s="86"/>
      <c r="N440" s="86"/>
      <c r="O440" s="87"/>
      <c r="P440" s="87"/>
      <c r="Q440" s="87"/>
    </row>
    <row x14ac:dyDescent="0.25" r="441" customHeight="1" ht="17.25">
      <c r="A441" s="156"/>
      <c r="B441" s="157"/>
      <c r="C441" s="155"/>
      <c r="D441" s="155"/>
      <c r="E441" s="155"/>
      <c r="F441" s="155"/>
      <c r="G441" s="86"/>
      <c r="H441" s="87"/>
      <c r="I441" s="87"/>
      <c r="J441" s="139"/>
      <c r="K441" s="86"/>
      <c r="L441" s="86"/>
      <c r="M441" s="86"/>
      <c r="N441" s="86"/>
      <c r="O441" s="87"/>
      <c r="P441" s="87"/>
      <c r="Q441" s="87"/>
    </row>
    <row x14ac:dyDescent="0.25" r="442" customHeight="1" ht="17.25">
      <c r="A442" s="156"/>
      <c r="B442" s="157"/>
      <c r="C442" s="155"/>
      <c r="D442" s="155"/>
      <c r="E442" s="155"/>
      <c r="F442" s="155"/>
      <c r="G442" s="86"/>
      <c r="H442" s="87"/>
      <c r="I442" s="87"/>
      <c r="J442" s="139"/>
      <c r="K442" s="86"/>
      <c r="L442" s="86"/>
      <c r="M442" s="86"/>
      <c r="N442" s="86"/>
      <c r="O442" s="87"/>
      <c r="P442" s="87"/>
      <c r="Q442" s="87"/>
    </row>
    <row x14ac:dyDescent="0.25" r="443" customHeight="1" ht="17.25">
      <c r="A443" s="156"/>
      <c r="B443" s="157"/>
      <c r="C443" s="155"/>
      <c r="D443" s="155"/>
      <c r="E443" s="155"/>
      <c r="F443" s="155"/>
      <c r="G443" s="86"/>
      <c r="H443" s="87"/>
      <c r="I443" s="87"/>
      <c r="J443" s="139"/>
      <c r="K443" s="86"/>
      <c r="L443" s="86"/>
      <c r="M443" s="86"/>
      <c r="N443" s="86"/>
      <c r="O443" s="87"/>
      <c r="P443" s="87"/>
      <c r="Q443" s="87"/>
    </row>
    <row x14ac:dyDescent="0.25" r="444" customHeight="1" ht="17.25">
      <c r="A444" s="156"/>
      <c r="B444" s="157"/>
      <c r="C444" s="155"/>
      <c r="D444" s="155"/>
      <c r="E444" s="155"/>
      <c r="F444" s="155"/>
      <c r="G444" s="86"/>
      <c r="H444" s="87"/>
      <c r="I444" s="87"/>
      <c r="J444" s="139"/>
      <c r="K444" s="86"/>
      <c r="L444" s="86"/>
      <c r="M444" s="86"/>
      <c r="N444" s="86"/>
      <c r="O444" s="87"/>
      <c r="P444" s="87"/>
      <c r="Q444" s="87"/>
    </row>
    <row x14ac:dyDescent="0.25" r="445" customHeight="1" ht="17.25">
      <c r="A445" s="156"/>
      <c r="B445" s="157"/>
      <c r="C445" s="155"/>
      <c r="D445" s="155"/>
      <c r="E445" s="155"/>
      <c r="F445" s="155"/>
      <c r="G445" s="86"/>
      <c r="H445" s="87"/>
      <c r="I445" s="87"/>
      <c r="J445" s="139"/>
      <c r="K445" s="86"/>
      <c r="L445" s="86"/>
      <c r="M445" s="86"/>
      <c r="N445" s="86"/>
      <c r="O445" s="87"/>
      <c r="P445" s="87"/>
      <c r="Q445" s="87"/>
    </row>
    <row x14ac:dyDescent="0.25" r="446" customHeight="1" ht="17.25">
      <c r="A446" s="156"/>
      <c r="B446" s="157"/>
      <c r="C446" s="155"/>
      <c r="D446" s="155"/>
      <c r="E446" s="155"/>
      <c r="F446" s="155"/>
      <c r="G446" s="86"/>
      <c r="H446" s="87"/>
      <c r="I446" s="87"/>
      <c r="J446" s="139"/>
      <c r="K446" s="86"/>
      <c r="L446" s="86"/>
      <c r="M446" s="86"/>
      <c r="N446" s="86"/>
      <c r="O446" s="87"/>
      <c r="P446" s="87"/>
      <c r="Q446" s="87"/>
    </row>
    <row x14ac:dyDescent="0.25" r="447" customHeight="1" ht="17.25">
      <c r="A447" s="156"/>
      <c r="B447" s="157"/>
      <c r="C447" s="155"/>
      <c r="D447" s="155"/>
      <c r="E447" s="155"/>
      <c r="F447" s="155"/>
      <c r="G447" s="86"/>
      <c r="H447" s="87"/>
      <c r="I447" s="87"/>
      <c r="J447" s="139"/>
      <c r="K447" s="86"/>
      <c r="L447" s="86"/>
      <c r="M447" s="86"/>
      <c r="N447" s="86"/>
      <c r="O447" s="87"/>
      <c r="P447" s="87"/>
      <c r="Q447" s="87"/>
    </row>
    <row x14ac:dyDescent="0.25" r="448" customHeight="1" ht="17.25">
      <c r="A448" s="156"/>
      <c r="B448" s="157"/>
      <c r="C448" s="155"/>
      <c r="D448" s="155"/>
      <c r="E448" s="155"/>
      <c r="F448" s="155"/>
      <c r="G448" s="86"/>
      <c r="H448" s="87"/>
      <c r="I448" s="87"/>
      <c r="J448" s="139"/>
      <c r="K448" s="86"/>
      <c r="L448" s="86"/>
      <c r="M448" s="86"/>
      <c r="N448" s="86"/>
      <c r="O448" s="87"/>
      <c r="P448" s="87"/>
      <c r="Q448" s="87"/>
    </row>
    <row x14ac:dyDescent="0.25" r="449" customHeight="1" ht="17.25">
      <c r="A449" s="156"/>
      <c r="B449" s="157"/>
      <c r="C449" s="155"/>
      <c r="D449" s="155"/>
      <c r="E449" s="155"/>
      <c r="F449" s="155"/>
      <c r="G449" s="86"/>
      <c r="H449" s="87"/>
      <c r="I449" s="87"/>
      <c r="J449" s="139"/>
      <c r="K449" s="86"/>
      <c r="L449" s="86"/>
      <c r="M449" s="86"/>
      <c r="N449" s="86"/>
      <c r="O449" s="87"/>
      <c r="P449" s="87"/>
      <c r="Q449" s="87"/>
    </row>
    <row x14ac:dyDescent="0.25" r="450" customHeight="1" ht="17.25">
      <c r="A450" s="156"/>
      <c r="B450" s="157"/>
      <c r="C450" s="155"/>
      <c r="D450" s="155"/>
      <c r="E450" s="155"/>
      <c r="F450" s="155"/>
      <c r="G450" s="86"/>
      <c r="H450" s="87"/>
      <c r="I450" s="87"/>
      <c r="J450" s="139"/>
      <c r="K450" s="86"/>
      <c r="L450" s="86"/>
      <c r="M450" s="86"/>
      <c r="N450" s="86"/>
      <c r="O450" s="87"/>
      <c r="P450" s="87"/>
      <c r="Q450" s="87"/>
    </row>
    <row x14ac:dyDescent="0.25" r="451" customHeight="1" ht="17.25">
      <c r="A451" s="156"/>
      <c r="B451" s="157"/>
      <c r="C451" s="155"/>
      <c r="D451" s="155"/>
      <c r="E451" s="155"/>
      <c r="F451" s="155"/>
      <c r="G451" s="86"/>
      <c r="H451" s="87"/>
      <c r="I451" s="87"/>
      <c r="J451" s="139"/>
      <c r="K451" s="86"/>
      <c r="L451" s="86"/>
      <c r="M451" s="86"/>
      <c r="N451" s="86"/>
      <c r="O451" s="87"/>
      <c r="P451" s="87"/>
      <c r="Q451" s="87"/>
    </row>
    <row x14ac:dyDescent="0.25" r="452" customHeight="1" ht="17.25">
      <c r="A452" s="156"/>
      <c r="B452" s="157"/>
      <c r="C452" s="155"/>
      <c r="D452" s="155"/>
      <c r="E452" s="155"/>
      <c r="F452" s="155"/>
      <c r="G452" s="86"/>
      <c r="H452" s="87"/>
      <c r="I452" s="87"/>
      <c r="J452" s="139"/>
      <c r="K452" s="86"/>
      <c r="L452" s="86"/>
      <c r="M452" s="86"/>
      <c r="N452" s="86"/>
      <c r="O452" s="87"/>
      <c r="P452" s="87"/>
      <c r="Q452" s="87"/>
    </row>
    <row x14ac:dyDescent="0.25" r="453" customHeight="1" ht="17.25">
      <c r="A453" s="156"/>
      <c r="B453" s="157"/>
      <c r="C453" s="155"/>
      <c r="D453" s="155"/>
      <c r="E453" s="155"/>
      <c r="F453" s="155"/>
      <c r="G453" s="86"/>
      <c r="H453" s="87"/>
      <c r="I453" s="87"/>
      <c r="J453" s="139"/>
      <c r="K453" s="86"/>
      <c r="L453" s="86"/>
      <c r="M453" s="86"/>
      <c r="N453" s="86"/>
      <c r="O453" s="87"/>
      <c r="P453" s="87"/>
      <c r="Q453" s="87"/>
    </row>
    <row x14ac:dyDescent="0.25" r="454" customHeight="1" ht="17.25">
      <c r="A454" s="156"/>
      <c r="B454" s="157"/>
      <c r="C454" s="155"/>
      <c r="D454" s="155"/>
      <c r="E454" s="155"/>
      <c r="F454" s="155"/>
      <c r="G454" s="86"/>
      <c r="H454" s="87"/>
      <c r="I454" s="87"/>
      <c r="J454" s="139"/>
      <c r="K454" s="86"/>
      <c r="L454" s="86"/>
      <c r="M454" s="86"/>
      <c r="N454" s="86"/>
      <c r="O454" s="87"/>
      <c r="P454" s="87"/>
      <c r="Q454" s="87"/>
    </row>
    <row x14ac:dyDescent="0.25" r="455" customHeight="1" ht="17.25">
      <c r="A455" s="156"/>
      <c r="B455" s="157"/>
      <c r="C455" s="155"/>
      <c r="D455" s="155"/>
      <c r="E455" s="155"/>
      <c r="F455" s="155"/>
      <c r="G455" s="86"/>
      <c r="H455" s="87"/>
      <c r="I455" s="87"/>
      <c r="J455" s="139"/>
      <c r="K455" s="86"/>
      <c r="L455" s="86"/>
      <c r="M455" s="86"/>
      <c r="N455" s="86"/>
      <c r="O455" s="87"/>
      <c r="P455" s="87"/>
      <c r="Q455" s="87"/>
    </row>
    <row x14ac:dyDescent="0.25" r="456" customHeight="1" ht="17.25">
      <c r="A456" s="156"/>
      <c r="B456" s="157"/>
      <c r="C456" s="155"/>
      <c r="D456" s="155"/>
      <c r="E456" s="155"/>
      <c r="F456" s="155"/>
      <c r="G456" s="86"/>
      <c r="H456" s="87"/>
      <c r="I456" s="87"/>
      <c r="J456" s="139"/>
      <c r="K456" s="86"/>
      <c r="L456" s="86"/>
      <c r="M456" s="86"/>
      <c r="N456" s="86"/>
      <c r="O456" s="87"/>
      <c r="P456" s="87"/>
      <c r="Q456" s="87"/>
    </row>
    <row x14ac:dyDescent="0.25" r="457" customHeight="1" ht="17.25">
      <c r="A457" s="156"/>
      <c r="B457" s="157"/>
      <c r="C457" s="155"/>
      <c r="D457" s="155"/>
      <c r="E457" s="155"/>
      <c r="F457" s="155"/>
      <c r="G457" s="86"/>
      <c r="H457" s="87"/>
      <c r="I457" s="87"/>
      <c r="J457" s="139"/>
      <c r="K457" s="86"/>
      <c r="L457" s="86"/>
      <c r="M457" s="86"/>
      <c r="N457" s="86"/>
      <c r="O457" s="87"/>
      <c r="P457" s="87"/>
      <c r="Q457" s="87"/>
    </row>
    <row x14ac:dyDescent="0.25" r="458" customHeight="1" ht="17.25">
      <c r="A458" s="156"/>
      <c r="B458" s="157"/>
      <c r="C458" s="155"/>
      <c r="D458" s="155"/>
      <c r="E458" s="155"/>
      <c r="F458" s="155"/>
      <c r="G458" s="86"/>
      <c r="H458" s="87"/>
      <c r="I458" s="87"/>
      <c r="J458" s="139"/>
      <c r="K458" s="86"/>
      <c r="L458" s="86"/>
      <c r="M458" s="86"/>
      <c r="N458" s="86"/>
      <c r="O458" s="87"/>
      <c r="P458" s="87"/>
      <c r="Q458" s="87"/>
    </row>
    <row x14ac:dyDescent="0.25" r="459" customHeight="1" ht="17.25">
      <c r="A459" s="156"/>
      <c r="B459" s="157"/>
      <c r="C459" s="155"/>
      <c r="D459" s="155"/>
      <c r="E459" s="155"/>
      <c r="F459" s="155"/>
      <c r="G459" s="86"/>
      <c r="H459" s="87"/>
      <c r="I459" s="87"/>
      <c r="J459" s="139"/>
      <c r="K459" s="86"/>
      <c r="L459" s="86"/>
      <c r="M459" s="86"/>
      <c r="N459" s="86"/>
      <c r="O459" s="87"/>
      <c r="P459" s="87"/>
      <c r="Q459" s="87"/>
    </row>
    <row x14ac:dyDescent="0.25" r="460" customHeight="1" ht="17.25">
      <c r="A460" s="156"/>
      <c r="B460" s="157"/>
      <c r="C460" s="155"/>
      <c r="D460" s="155"/>
      <c r="E460" s="155"/>
      <c r="F460" s="155"/>
      <c r="G460" s="86"/>
      <c r="H460" s="87"/>
      <c r="I460" s="87"/>
      <c r="J460" s="139"/>
      <c r="K460" s="86"/>
      <c r="L460" s="86"/>
      <c r="M460" s="86"/>
      <c r="N460" s="86"/>
      <c r="O460" s="87"/>
      <c r="P460" s="87"/>
      <c r="Q460" s="87"/>
    </row>
    <row x14ac:dyDescent="0.25" r="461" customHeight="1" ht="17.25">
      <c r="A461" s="156"/>
      <c r="B461" s="157"/>
      <c r="C461" s="155"/>
      <c r="D461" s="155"/>
      <c r="E461" s="155"/>
      <c r="F461" s="155"/>
      <c r="G461" s="86"/>
      <c r="H461" s="87"/>
      <c r="I461" s="87"/>
      <c r="J461" s="139"/>
      <c r="K461" s="86"/>
      <c r="L461" s="86"/>
      <c r="M461" s="86"/>
      <c r="N461" s="86"/>
      <c r="O461" s="87"/>
      <c r="P461" s="87"/>
      <c r="Q461" s="87"/>
    </row>
    <row x14ac:dyDescent="0.25" r="462" customHeight="1" ht="17.25">
      <c r="A462" s="156"/>
      <c r="B462" s="157"/>
      <c r="C462" s="155"/>
      <c r="D462" s="155"/>
      <c r="E462" s="155"/>
      <c r="F462" s="155"/>
      <c r="G462" s="86"/>
      <c r="H462" s="87"/>
      <c r="I462" s="87"/>
      <c r="J462" s="139"/>
      <c r="K462" s="86"/>
      <c r="L462" s="86"/>
      <c r="M462" s="86"/>
      <c r="N462" s="86"/>
      <c r="O462" s="87"/>
      <c r="P462" s="87"/>
      <c r="Q462" s="87"/>
    </row>
    <row x14ac:dyDescent="0.25" r="463" customHeight="1" ht="17.25">
      <c r="A463" s="156"/>
      <c r="B463" s="157"/>
      <c r="C463" s="155"/>
      <c r="D463" s="155"/>
      <c r="E463" s="155"/>
      <c r="F463" s="155"/>
      <c r="G463" s="86"/>
      <c r="H463" s="87"/>
      <c r="I463" s="87"/>
      <c r="J463" s="139"/>
      <c r="K463" s="86"/>
      <c r="L463" s="86"/>
      <c r="M463" s="86"/>
      <c r="N463" s="86"/>
      <c r="O463" s="87"/>
      <c r="P463" s="87"/>
      <c r="Q463" s="87"/>
    </row>
    <row x14ac:dyDescent="0.25" r="464" customHeight="1" ht="17.25">
      <c r="A464" s="156"/>
      <c r="B464" s="157"/>
      <c r="C464" s="155"/>
      <c r="D464" s="155"/>
      <c r="E464" s="155"/>
      <c r="F464" s="155"/>
      <c r="G464" s="86"/>
      <c r="H464" s="87"/>
      <c r="I464" s="87"/>
      <c r="J464" s="139"/>
      <c r="K464" s="86"/>
      <c r="L464" s="86"/>
      <c r="M464" s="86"/>
      <c r="N464" s="86"/>
      <c r="O464" s="87"/>
      <c r="P464" s="87"/>
      <c r="Q464" s="87"/>
    </row>
    <row x14ac:dyDescent="0.25" r="465" customHeight="1" ht="17.25">
      <c r="A465" s="156"/>
      <c r="B465" s="157"/>
      <c r="C465" s="155"/>
      <c r="D465" s="155"/>
      <c r="E465" s="155"/>
      <c r="F465" s="155"/>
      <c r="G465" s="86"/>
      <c r="H465" s="87"/>
      <c r="I465" s="87"/>
      <c r="J465" s="139"/>
      <c r="K465" s="86"/>
      <c r="L465" s="86"/>
      <c r="M465" s="86"/>
      <c r="N465" s="86"/>
      <c r="O465" s="87"/>
      <c r="P465" s="87"/>
      <c r="Q465" s="87"/>
    </row>
    <row x14ac:dyDescent="0.25" r="466" customHeight="1" ht="17.25">
      <c r="A466" s="156"/>
      <c r="B466" s="157"/>
      <c r="C466" s="155"/>
      <c r="D466" s="155"/>
      <c r="E466" s="155"/>
      <c r="F466" s="155"/>
      <c r="G466" s="86"/>
      <c r="H466" s="87"/>
      <c r="I466" s="87"/>
      <c r="J466" s="139"/>
      <c r="K466" s="86"/>
      <c r="L466" s="86"/>
      <c r="M466" s="86"/>
      <c r="N466" s="86"/>
      <c r="O466" s="87"/>
      <c r="P466" s="87"/>
      <c r="Q466" s="87"/>
    </row>
    <row x14ac:dyDescent="0.25" r="467" customHeight="1" ht="17.25">
      <c r="A467" s="156"/>
      <c r="B467" s="157"/>
      <c r="C467" s="155"/>
      <c r="D467" s="155"/>
      <c r="E467" s="155"/>
      <c r="F467" s="155"/>
      <c r="G467" s="86"/>
      <c r="H467" s="87"/>
      <c r="I467" s="87"/>
      <c r="J467" s="139"/>
      <c r="K467" s="86"/>
      <c r="L467" s="86"/>
      <c r="M467" s="86"/>
      <c r="N467" s="86"/>
      <c r="O467" s="87"/>
      <c r="P467" s="87"/>
      <c r="Q467" s="87"/>
    </row>
    <row x14ac:dyDescent="0.25" r="468" customHeight="1" ht="17.25">
      <c r="A468" s="156"/>
      <c r="B468" s="157"/>
      <c r="C468" s="155"/>
      <c r="D468" s="155"/>
      <c r="E468" s="155"/>
      <c r="F468" s="155"/>
      <c r="G468" s="86"/>
      <c r="H468" s="87"/>
      <c r="I468" s="87"/>
      <c r="J468" s="139"/>
      <c r="K468" s="86"/>
      <c r="L468" s="86"/>
      <c r="M468" s="86"/>
      <c r="N468" s="86"/>
      <c r="O468" s="87"/>
      <c r="P468" s="87"/>
      <c r="Q468" s="87"/>
    </row>
    <row x14ac:dyDescent="0.25" r="469" customHeight="1" ht="17.25">
      <c r="A469" s="156"/>
      <c r="B469" s="157"/>
      <c r="C469" s="155"/>
      <c r="D469" s="155"/>
      <c r="E469" s="155"/>
      <c r="F469" s="155"/>
      <c r="G469" s="86"/>
      <c r="H469" s="87"/>
      <c r="I469" s="87"/>
      <c r="J469" s="139"/>
      <c r="K469" s="86"/>
      <c r="L469" s="86"/>
      <c r="M469" s="86"/>
      <c r="N469" s="86"/>
      <c r="O469" s="87"/>
      <c r="P469" s="87"/>
      <c r="Q469" s="87"/>
    </row>
    <row x14ac:dyDescent="0.25" r="470" customHeight="1" ht="17.25">
      <c r="A470" s="156"/>
      <c r="B470" s="157"/>
      <c r="C470" s="155"/>
      <c r="D470" s="155"/>
      <c r="E470" s="155"/>
      <c r="F470" s="155"/>
      <c r="G470" s="86"/>
      <c r="H470" s="87"/>
      <c r="I470" s="87"/>
      <c r="J470" s="139"/>
      <c r="K470" s="86"/>
      <c r="L470" s="86"/>
      <c r="M470" s="86"/>
      <c r="N470" s="86"/>
      <c r="O470" s="87"/>
      <c r="P470" s="87"/>
      <c r="Q470" s="87"/>
    </row>
    <row x14ac:dyDescent="0.25" r="471" customHeight="1" ht="17.25">
      <c r="A471" s="156"/>
      <c r="B471" s="157"/>
      <c r="C471" s="155"/>
      <c r="D471" s="155"/>
      <c r="E471" s="155"/>
      <c r="F471" s="155"/>
      <c r="G471" s="86"/>
      <c r="H471" s="87"/>
      <c r="I471" s="87"/>
      <c r="J471" s="139"/>
      <c r="K471" s="86"/>
      <c r="L471" s="86"/>
      <c r="M471" s="86"/>
      <c r="N471" s="86"/>
      <c r="O471" s="87"/>
      <c r="P471" s="87"/>
      <c r="Q471" s="87"/>
    </row>
    <row x14ac:dyDescent="0.25" r="472" customHeight="1" ht="17.25">
      <c r="A472" s="156"/>
      <c r="B472" s="157"/>
      <c r="C472" s="155"/>
      <c r="D472" s="155"/>
      <c r="E472" s="155"/>
      <c r="F472" s="155"/>
      <c r="G472" s="86"/>
      <c r="H472" s="87"/>
      <c r="I472" s="87"/>
      <c r="J472" s="139"/>
      <c r="K472" s="86"/>
      <c r="L472" s="86"/>
      <c r="M472" s="86"/>
      <c r="N472" s="86"/>
      <c r="O472" s="87"/>
      <c r="P472" s="87"/>
      <c r="Q472" s="87"/>
    </row>
    <row x14ac:dyDescent="0.25" r="473" customHeight="1" ht="17.25">
      <c r="A473" s="156"/>
      <c r="B473" s="157"/>
      <c r="C473" s="155"/>
      <c r="D473" s="155"/>
      <c r="E473" s="155"/>
      <c r="F473" s="155"/>
      <c r="G473" s="86"/>
      <c r="H473" s="87"/>
      <c r="I473" s="87"/>
      <c r="J473" s="139"/>
      <c r="K473" s="86"/>
      <c r="L473" s="86"/>
      <c r="M473" s="86"/>
      <c r="N473" s="86"/>
      <c r="O473" s="87"/>
      <c r="P473" s="87"/>
      <c r="Q473" s="87"/>
    </row>
    <row x14ac:dyDescent="0.25" r="474" customHeight="1" ht="17.25">
      <c r="A474" s="156"/>
      <c r="B474" s="157"/>
      <c r="C474" s="155"/>
      <c r="D474" s="155"/>
      <c r="E474" s="155"/>
      <c r="F474" s="155"/>
      <c r="G474" s="86"/>
      <c r="H474" s="87"/>
      <c r="I474" s="87"/>
      <c r="J474" s="139"/>
      <c r="K474" s="86"/>
      <c r="L474" s="86"/>
      <c r="M474" s="86"/>
      <c r="N474" s="86"/>
      <c r="O474" s="87"/>
      <c r="P474" s="87"/>
      <c r="Q474" s="87"/>
    </row>
    <row x14ac:dyDescent="0.25" r="475" customHeight="1" ht="17.25">
      <c r="A475" s="156"/>
      <c r="B475" s="157"/>
      <c r="C475" s="155"/>
      <c r="D475" s="155"/>
      <c r="E475" s="155"/>
      <c r="F475" s="155"/>
      <c r="G475" s="86"/>
      <c r="H475" s="87"/>
      <c r="I475" s="87"/>
      <c r="J475" s="139"/>
      <c r="K475" s="86"/>
      <c r="L475" s="86"/>
      <c r="M475" s="86"/>
      <c r="N475" s="86"/>
      <c r="O475" s="87"/>
      <c r="P475" s="87"/>
      <c r="Q475" s="87"/>
    </row>
    <row x14ac:dyDescent="0.25" r="476" customHeight="1" ht="17.25">
      <c r="A476" s="156"/>
      <c r="B476" s="157"/>
      <c r="C476" s="155"/>
      <c r="D476" s="155"/>
      <c r="E476" s="155"/>
      <c r="F476" s="155"/>
      <c r="G476" s="86"/>
      <c r="H476" s="87"/>
      <c r="I476" s="87"/>
      <c r="J476" s="139"/>
      <c r="K476" s="86"/>
      <c r="L476" s="86"/>
      <c r="M476" s="86"/>
      <c r="N476" s="86"/>
      <c r="O476" s="87"/>
      <c r="P476" s="87"/>
      <c r="Q476" s="87"/>
    </row>
    <row x14ac:dyDescent="0.25" r="477" customHeight="1" ht="17.25">
      <c r="A477" s="156"/>
      <c r="B477" s="157"/>
      <c r="C477" s="155"/>
      <c r="D477" s="155"/>
      <c r="E477" s="155"/>
      <c r="F477" s="155"/>
      <c r="G477" s="86"/>
      <c r="H477" s="87"/>
      <c r="I477" s="87"/>
      <c r="J477" s="139"/>
      <c r="K477" s="86"/>
      <c r="L477" s="86"/>
      <c r="M477" s="86"/>
      <c r="N477" s="86"/>
      <c r="O477" s="87"/>
      <c r="P477" s="87"/>
      <c r="Q477" s="87"/>
    </row>
    <row x14ac:dyDescent="0.25" r="478" customHeight="1" ht="17.25">
      <c r="A478" s="156"/>
      <c r="B478" s="157"/>
      <c r="C478" s="155"/>
      <c r="D478" s="155"/>
      <c r="E478" s="155"/>
      <c r="F478" s="155"/>
      <c r="G478" s="86"/>
      <c r="H478" s="87"/>
      <c r="I478" s="87"/>
      <c r="J478" s="139"/>
      <c r="K478" s="86"/>
      <c r="L478" s="86"/>
      <c r="M478" s="86"/>
      <c r="N478" s="86"/>
      <c r="O478" s="87"/>
      <c r="P478" s="87"/>
      <c r="Q478" s="87"/>
    </row>
    <row x14ac:dyDescent="0.25" r="479" customHeight="1" ht="17.25">
      <c r="A479" s="156"/>
      <c r="B479" s="157"/>
      <c r="C479" s="155"/>
      <c r="D479" s="155"/>
      <c r="E479" s="155"/>
      <c r="F479" s="155"/>
      <c r="G479" s="86"/>
      <c r="H479" s="87"/>
      <c r="I479" s="87"/>
      <c r="J479" s="139"/>
      <c r="K479" s="86"/>
      <c r="L479" s="86"/>
      <c r="M479" s="86"/>
      <c r="N479" s="86"/>
      <c r="O479" s="87"/>
      <c r="P479" s="87"/>
      <c r="Q479" s="87"/>
    </row>
    <row x14ac:dyDescent="0.25" r="480" customHeight="1" ht="17.25">
      <c r="A480" s="156"/>
      <c r="B480" s="157"/>
      <c r="C480" s="155"/>
      <c r="D480" s="155"/>
      <c r="E480" s="155"/>
      <c r="F480" s="155"/>
      <c r="G480" s="86"/>
      <c r="H480" s="87"/>
      <c r="I480" s="87"/>
      <c r="J480" s="139"/>
      <c r="K480" s="86"/>
      <c r="L480" s="86"/>
      <c r="M480" s="86"/>
      <c r="N480" s="86"/>
      <c r="O480" s="87"/>
      <c r="P480" s="87"/>
      <c r="Q480" s="87"/>
    </row>
    <row x14ac:dyDescent="0.25" r="481" customHeight="1" ht="17.25">
      <c r="A481" s="156"/>
      <c r="B481" s="157"/>
      <c r="C481" s="155"/>
      <c r="D481" s="155"/>
      <c r="E481" s="155"/>
      <c r="F481" s="155"/>
      <c r="G481" s="86"/>
      <c r="H481" s="87"/>
      <c r="I481" s="87"/>
      <c r="J481" s="139"/>
      <c r="K481" s="86"/>
      <c r="L481" s="86"/>
      <c r="M481" s="86"/>
      <c r="N481" s="86"/>
      <c r="O481" s="87"/>
      <c r="P481" s="87"/>
      <c r="Q481" s="87"/>
    </row>
    <row x14ac:dyDescent="0.25" r="482" customHeight="1" ht="17.25">
      <c r="A482" s="156"/>
      <c r="B482" s="157"/>
      <c r="C482" s="155"/>
      <c r="D482" s="155"/>
      <c r="E482" s="155"/>
      <c r="F482" s="155"/>
      <c r="G482" s="86"/>
      <c r="H482" s="87"/>
      <c r="I482" s="87"/>
      <c r="J482" s="139"/>
      <c r="K482" s="86"/>
      <c r="L482" s="86"/>
      <c r="M482" s="86"/>
      <c r="N482" s="86"/>
      <c r="O482" s="87"/>
      <c r="P482" s="87"/>
      <c r="Q482" s="87"/>
    </row>
    <row x14ac:dyDescent="0.25" r="483" customHeight="1" ht="17.25">
      <c r="A483" s="156"/>
      <c r="B483" s="157"/>
      <c r="C483" s="155"/>
      <c r="D483" s="155"/>
      <c r="E483" s="155"/>
      <c r="F483" s="155"/>
      <c r="G483" s="86"/>
      <c r="H483" s="87"/>
      <c r="I483" s="87"/>
      <c r="J483" s="139"/>
      <c r="K483" s="86"/>
      <c r="L483" s="86"/>
      <c r="M483" s="86"/>
      <c r="N483" s="86"/>
      <c r="O483" s="87"/>
      <c r="P483" s="87"/>
      <c r="Q483" s="87"/>
    </row>
    <row x14ac:dyDescent="0.25" r="484" customHeight="1" ht="17.25">
      <c r="A484" s="156"/>
      <c r="B484" s="157"/>
      <c r="C484" s="155"/>
      <c r="D484" s="155"/>
      <c r="E484" s="155"/>
      <c r="F484" s="155"/>
      <c r="G484" s="86"/>
      <c r="H484" s="87"/>
      <c r="I484" s="87"/>
      <c r="J484" s="139"/>
      <c r="K484" s="86"/>
      <c r="L484" s="86"/>
      <c r="M484" s="86"/>
      <c r="N484" s="86"/>
      <c r="O484" s="87"/>
      <c r="P484" s="87"/>
      <c r="Q484" s="87"/>
    </row>
    <row x14ac:dyDescent="0.25" r="485" customHeight="1" ht="17.25">
      <c r="A485" s="156"/>
      <c r="B485" s="157"/>
      <c r="C485" s="155"/>
      <c r="D485" s="155"/>
      <c r="E485" s="155"/>
      <c r="F485" s="155"/>
      <c r="G485" s="86"/>
      <c r="H485" s="87"/>
      <c r="I485" s="87"/>
      <c r="J485" s="139"/>
      <c r="K485" s="86"/>
      <c r="L485" s="86"/>
      <c r="M485" s="86"/>
      <c r="N485" s="86"/>
      <c r="O485" s="87"/>
      <c r="P485" s="87"/>
      <c r="Q485" s="87"/>
    </row>
    <row x14ac:dyDescent="0.25" r="486" customHeight="1" ht="17.25">
      <c r="A486" s="156"/>
      <c r="B486" s="157"/>
      <c r="C486" s="155"/>
      <c r="D486" s="155"/>
      <c r="E486" s="155"/>
      <c r="F486" s="155"/>
      <c r="G486" s="86"/>
      <c r="H486" s="87"/>
      <c r="I486" s="87"/>
      <c r="J486" s="139"/>
      <c r="K486" s="86"/>
      <c r="L486" s="86"/>
      <c r="M486" s="86"/>
      <c r="N486" s="86"/>
      <c r="O486" s="87"/>
      <c r="P486" s="87"/>
      <c r="Q486" s="87"/>
    </row>
    <row x14ac:dyDescent="0.25" r="487" customHeight="1" ht="17.25">
      <c r="A487" s="156"/>
      <c r="B487" s="157"/>
      <c r="C487" s="155"/>
      <c r="D487" s="155"/>
      <c r="E487" s="155"/>
      <c r="F487" s="155"/>
      <c r="G487" s="86"/>
      <c r="H487" s="87"/>
      <c r="I487" s="87"/>
      <c r="J487" s="139"/>
      <c r="K487" s="86"/>
      <c r="L487" s="86"/>
      <c r="M487" s="86"/>
      <c r="N487" s="86"/>
      <c r="O487" s="87"/>
      <c r="P487" s="87"/>
      <c r="Q487" s="87"/>
    </row>
    <row x14ac:dyDescent="0.25" r="488" customHeight="1" ht="17.25">
      <c r="A488" s="156"/>
      <c r="B488" s="157"/>
      <c r="C488" s="155"/>
      <c r="D488" s="155"/>
      <c r="E488" s="155"/>
      <c r="F488" s="155"/>
      <c r="G488" s="86"/>
      <c r="H488" s="87"/>
      <c r="I488" s="87"/>
      <c r="J488" s="139"/>
      <c r="K488" s="86"/>
      <c r="L488" s="86"/>
      <c r="M488" s="86"/>
      <c r="N488" s="86"/>
      <c r="O488" s="87"/>
      <c r="P488" s="87"/>
      <c r="Q488" s="87"/>
    </row>
    <row x14ac:dyDescent="0.25" r="489" customHeight="1" ht="17.25">
      <c r="A489" s="156"/>
      <c r="B489" s="157"/>
      <c r="C489" s="155"/>
      <c r="D489" s="155"/>
      <c r="E489" s="155"/>
      <c r="F489" s="155"/>
      <c r="G489" s="86"/>
      <c r="H489" s="87"/>
      <c r="I489" s="87"/>
      <c r="J489" s="139"/>
      <c r="K489" s="86"/>
      <c r="L489" s="86"/>
      <c r="M489" s="86"/>
      <c r="N489" s="86"/>
      <c r="O489" s="87"/>
      <c r="P489" s="87"/>
      <c r="Q489" s="87"/>
    </row>
    <row x14ac:dyDescent="0.25" r="490" customHeight="1" ht="17.25">
      <c r="A490" s="156"/>
      <c r="B490" s="157"/>
      <c r="C490" s="155"/>
      <c r="D490" s="155"/>
      <c r="E490" s="155"/>
      <c r="F490" s="155"/>
      <c r="G490" s="86"/>
      <c r="H490" s="87"/>
      <c r="I490" s="87"/>
      <c r="J490" s="139"/>
      <c r="K490" s="86"/>
      <c r="L490" s="86"/>
      <c r="M490" s="86"/>
      <c r="N490" s="86"/>
      <c r="O490" s="87"/>
      <c r="P490" s="87"/>
      <c r="Q490" s="87"/>
    </row>
    <row x14ac:dyDescent="0.25" r="491" customHeight="1" ht="17.25">
      <c r="A491" s="156"/>
      <c r="B491" s="157"/>
      <c r="C491" s="155"/>
      <c r="D491" s="155"/>
      <c r="E491" s="155"/>
      <c r="F491" s="155"/>
      <c r="G491" s="86"/>
      <c r="H491" s="87"/>
      <c r="I491" s="87"/>
      <c r="J491" s="139"/>
      <c r="K491" s="86"/>
      <c r="L491" s="86"/>
      <c r="M491" s="86"/>
      <c r="N491" s="86"/>
      <c r="O491" s="87"/>
      <c r="P491" s="87"/>
      <c r="Q491" s="87"/>
    </row>
    <row x14ac:dyDescent="0.25" r="492" customHeight="1" ht="17.25">
      <c r="A492" s="156"/>
      <c r="B492" s="157"/>
      <c r="C492" s="155"/>
      <c r="D492" s="155"/>
      <c r="E492" s="155"/>
      <c r="F492" s="155"/>
      <c r="G492" s="86"/>
      <c r="H492" s="87"/>
      <c r="I492" s="87"/>
      <c r="J492" s="139"/>
      <c r="K492" s="86"/>
      <c r="L492" s="86"/>
      <c r="M492" s="86"/>
      <c r="N492" s="86"/>
      <c r="O492" s="87"/>
      <c r="P492" s="87"/>
      <c r="Q492" s="87"/>
    </row>
    <row x14ac:dyDescent="0.25" r="493" customHeight="1" ht="17.25">
      <c r="A493" s="156"/>
      <c r="B493" s="157"/>
      <c r="C493" s="155"/>
      <c r="D493" s="155"/>
      <c r="E493" s="155"/>
      <c r="F493" s="155"/>
      <c r="G493" s="86"/>
      <c r="H493" s="87"/>
      <c r="I493" s="87"/>
      <c r="J493" s="139"/>
      <c r="K493" s="86"/>
      <c r="L493" s="86"/>
      <c r="M493" s="86"/>
      <c r="N493" s="86"/>
      <c r="O493" s="87"/>
      <c r="P493" s="87"/>
      <c r="Q493" s="87"/>
    </row>
    <row x14ac:dyDescent="0.25" r="494" customHeight="1" ht="17.25">
      <c r="A494" s="156"/>
      <c r="B494" s="157"/>
      <c r="C494" s="155"/>
      <c r="D494" s="155"/>
      <c r="E494" s="155"/>
      <c r="F494" s="155"/>
      <c r="G494" s="86"/>
      <c r="H494" s="87"/>
      <c r="I494" s="87"/>
      <c r="J494" s="139"/>
      <c r="K494" s="86"/>
      <c r="L494" s="86"/>
      <c r="M494" s="86"/>
      <c r="N494" s="86"/>
      <c r="O494" s="87"/>
      <c r="P494" s="87"/>
      <c r="Q494" s="87"/>
    </row>
    <row x14ac:dyDescent="0.25" r="495" customHeight="1" ht="17.25">
      <c r="A495" s="156"/>
      <c r="B495" s="157"/>
      <c r="C495" s="155"/>
      <c r="D495" s="155"/>
      <c r="E495" s="155"/>
      <c r="F495" s="155"/>
      <c r="G495" s="86"/>
      <c r="H495" s="87"/>
      <c r="I495" s="87"/>
      <c r="J495" s="139"/>
      <c r="K495" s="86"/>
      <c r="L495" s="86"/>
      <c r="M495" s="86"/>
      <c r="N495" s="86"/>
      <c r="O495" s="87"/>
      <c r="P495" s="87"/>
      <c r="Q495" s="87"/>
    </row>
    <row x14ac:dyDescent="0.25" r="496" customHeight="1" ht="17.25">
      <c r="A496" s="156"/>
      <c r="B496" s="157"/>
      <c r="C496" s="155"/>
      <c r="D496" s="155"/>
      <c r="E496" s="155"/>
      <c r="F496" s="155"/>
      <c r="G496" s="86"/>
      <c r="H496" s="87"/>
      <c r="I496" s="87"/>
      <c r="J496" s="139"/>
      <c r="K496" s="86"/>
      <c r="L496" s="86"/>
      <c r="M496" s="86"/>
      <c r="N496" s="86"/>
      <c r="O496" s="87"/>
      <c r="P496" s="87"/>
      <c r="Q496" s="87"/>
    </row>
    <row x14ac:dyDescent="0.25" r="497" customHeight="1" ht="17.25">
      <c r="A497" s="156"/>
      <c r="B497" s="157"/>
      <c r="C497" s="155"/>
      <c r="D497" s="155"/>
      <c r="E497" s="155"/>
      <c r="F497" s="155"/>
      <c r="G497" s="86"/>
      <c r="H497" s="87"/>
      <c r="I497" s="87"/>
      <c r="J497" s="139"/>
      <c r="K497" s="86"/>
      <c r="L497" s="86"/>
      <c r="M497" s="86"/>
      <c r="N497" s="86"/>
      <c r="O497" s="87"/>
      <c r="P497" s="87"/>
      <c r="Q497" s="87"/>
    </row>
    <row x14ac:dyDescent="0.25" r="498" customHeight="1" ht="17.25">
      <c r="A498" s="156"/>
      <c r="B498" s="157"/>
      <c r="C498" s="155"/>
      <c r="D498" s="155"/>
      <c r="E498" s="155"/>
      <c r="F498" s="155"/>
      <c r="G498" s="86"/>
      <c r="H498" s="87"/>
      <c r="I498" s="87"/>
      <c r="J498" s="139"/>
      <c r="K498" s="86"/>
      <c r="L498" s="86"/>
      <c r="M498" s="86"/>
      <c r="N498" s="86"/>
      <c r="O498" s="87"/>
      <c r="P498" s="87"/>
      <c r="Q498" s="87"/>
    </row>
    <row x14ac:dyDescent="0.25" r="499" customHeight="1" ht="17.25">
      <c r="A499" s="156"/>
      <c r="B499" s="157"/>
      <c r="C499" s="155"/>
      <c r="D499" s="155"/>
      <c r="E499" s="155"/>
      <c r="F499" s="155"/>
      <c r="G499" s="86"/>
      <c r="H499" s="87"/>
      <c r="I499" s="87"/>
      <c r="J499" s="139"/>
      <c r="K499" s="86"/>
      <c r="L499" s="86"/>
      <c r="M499" s="86"/>
      <c r="N499" s="86"/>
      <c r="O499" s="87"/>
      <c r="P499" s="87"/>
      <c r="Q499" s="87"/>
    </row>
    <row x14ac:dyDescent="0.25" r="500" customHeight="1" ht="17.25">
      <c r="A500" s="156"/>
      <c r="B500" s="157"/>
      <c r="C500" s="155"/>
      <c r="D500" s="155"/>
      <c r="E500" s="155"/>
      <c r="F500" s="155"/>
      <c r="G500" s="86"/>
      <c r="H500" s="87"/>
      <c r="I500" s="87"/>
      <c r="J500" s="139"/>
      <c r="K500" s="86"/>
      <c r="L500" s="86"/>
      <c r="M500" s="86"/>
      <c r="N500" s="86"/>
      <c r="O500" s="87"/>
      <c r="P500" s="87"/>
      <c r="Q500" s="87"/>
    </row>
    <row x14ac:dyDescent="0.25" r="501" customHeight="1" ht="17.25">
      <c r="A501" s="156"/>
      <c r="B501" s="157"/>
      <c r="C501" s="155"/>
      <c r="D501" s="155"/>
      <c r="E501" s="155"/>
      <c r="F501" s="155"/>
      <c r="G501" s="86"/>
      <c r="H501" s="87"/>
      <c r="I501" s="87"/>
      <c r="J501" s="139"/>
      <c r="K501" s="86"/>
      <c r="L501" s="86"/>
      <c r="M501" s="86"/>
      <c r="N501" s="86"/>
      <c r="O501" s="87"/>
      <c r="P501" s="87"/>
      <c r="Q501" s="87"/>
    </row>
    <row x14ac:dyDescent="0.25" r="502" customHeight="1" ht="17.25">
      <c r="A502" s="156"/>
      <c r="B502" s="157"/>
      <c r="C502" s="155"/>
      <c r="D502" s="155"/>
      <c r="E502" s="155"/>
      <c r="F502" s="155"/>
      <c r="G502" s="86"/>
      <c r="H502" s="87"/>
      <c r="I502" s="87"/>
      <c r="J502" s="139"/>
      <c r="K502" s="86"/>
      <c r="L502" s="86"/>
      <c r="M502" s="86"/>
      <c r="N502" s="86"/>
      <c r="O502" s="87"/>
      <c r="P502" s="87"/>
      <c r="Q502" s="87"/>
    </row>
    <row x14ac:dyDescent="0.25" r="503" customHeight="1" ht="17.25">
      <c r="A503" s="156"/>
      <c r="B503" s="157"/>
      <c r="C503" s="155"/>
      <c r="D503" s="155"/>
      <c r="E503" s="155"/>
      <c r="F503" s="155"/>
      <c r="G503" s="86"/>
      <c r="H503" s="87"/>
      <c r="I503" s="87"/>
      <c r="J503" s="139"/>
      <c r="K503" s="86"/>
      <c r="L503" s="86"/>
      <c r="M503" s="86"/>
      <c r="N503" s="86"/>
      <c r="O503" s="87"/>
      <c r="P503" s="87"/>
      <c r="Q503" s="87"/>
    </row>
    <row x14ac:dyDescent="0.25" r="504" customHeight="1" ht="17.25">
      <c r="A504" s="156"/>
      <c r="B504" s="157"/>
      <c r="C504" s="155"/>
      <c r="D504" s="155"/>
      <c r="E504" s="155"/>
      <c r="F504" s="155"/>
      <c r="G504" s="86"/>
      <c r="H504" s="87"/>
      <c r="I504" s="87"/>
      <c r="J504" s="139"/>
      <c r="K504" s="86"/>
      <c r="L504" s="86"/>
      <c r="M504" s="86"/>
      <c r="N504" s="86"/>
      <c r="O504" s="87"/>
      <c r="P504" s="87"/>
      <c r="Q504" s="87"/>
    </row>
    <row x14ac:dyDescent="0.25" r="505" customHeight="1" ht="17.25">
      <c r="A505" s="156"/>
      <c r="B505" s="157"/>
      <c r="C505" s="155"/>
      <c r="D505" s="155"/>
      <c r="E505" s="155"/>
      <c r="F505" s="155"/>
      <c r="G505" s="86"/>
      <c r="H505" s="87"/>
      <c r="I505" s="87"/>
      <c r="J505" s="139"/>
      <c r="K505" s="86"/>
      <c r="L505" s="86"/>
      <c r="M505" s="86"/>
      <c r="N505" s="86"/>
      <c r="O505" s="87"/>
      <c r="P505" s="87"/>
      <c r="Q505" s="87"/>
    </row>
    <row x14ac:dyDescent="0.25" r="506" customHeight="1" ht="17.25">
      <c r="A506" s="156"/>
      <c r="B506" s="157"/>
      <c r="C506" s="155"/>
      <c r="D506" s="155"/>
      <c r="E506" s="155"/>
      <c r="F506" s="155"/>
      <c r="G506" s="86"/>
      <c r="H506" s="87"/>
      <c r="I506" s="87"/>
      <c r="J506" s="139"/>
      <c r="K506" s="86"/>
      <c r="L506" s="86"/>
      <c r="M506" s="86"/>
      <c r="N506" s="86"/>
      <c r="O506" s="87"/>
      <c r="P506" s="87"/>
      <c r="Q506" s="87"/>
    </row>
    <row x14ac:dyDescent="0.25" r="507" customHeight="1" ht="17.25">
      <c r="A507" s="156"/>
      <c r="B507" s="157"/>
      <c r="C507" s="155"/>
      <c r="D507" s="155"/>
      <c r="E507" s="155"/>
      <c r="F507" s="155"/>
      <c r="G507" s="86"/>
      <c r="H507" s="87"/>
      <c r="I507" s="87"/>
      <c r="J507" s="139"/>
      <c r="K507" s="86"/>
      <c r="L507" s="86"/>
      <c r="M507" s="86"/>
      <c r="N507" s="86"/>
      <c r="O507" s="87"/>
      <c r="P507" s="87"/>
      <c r="Q507" s="87"/>
    </row>
    <row x14ac:dyDescent="0.25" r="508" customHeight="1" ht="17.25">
      <c r="A508" s="156"/>
      <c r="B508" s="157"/>
      <c r="C508" s="155"/>
      <c r="D508" s="155"/>
      <c r="E508" s="155"/>
      <c r="F508" s="155"/>
      <c r="G508" s="86"/>
      <c r="H508" s="87"/>
      <c r="I508" s="87"/>
      <c r="J508" s="139"/>
      <c r="K508" s="86"/>
      <c r="L508" s="86"/>
      <c r="M508" s="86"/>
      <c r="N508" s="86"/>
      <c r="O508" s="87"/>
      <c r="P508" s="87"/>
      <c r="Q508" s="87"/>
    </row>
    <row x14ac:dyDescent="0.25" r="509" customHeight="1" ht="17.25">
      <c r="A509" s="156"/>
      <c r="B509" s="157"/>
      <c r="C509" s="155"/>
      <c r="D509" s="155"/>
      <c r="E509" s="155"/>
      <c r="F509" s="155"/>
      <c r="G509" s="86"/>
      <c r="H509" s="87"/>
      <c r="I509" s="87"/>
      <c r="J509" s="139"/>
      <c r="K509" s="86"/>
      <c r="L509" s="86"/>
      <c r="M509" s="86"/>
      <c r="N509" s="86"/>
      <c r="O509" s="87"/>
      <c r="P509" s="87"/>
      <c r="Q509" s="87"/>
    </row>
    <row x14ac:dyDescent="0.25" r="510" customHeight="1" ht="17.25">
      <c r="A510" s="156"/>
      <c r="B510" s="157"/>
      <c r="C510" s="155"/>
      <c r="D510" s="155"/>
      <c r="E510" s="155"/>
      <c r="F510" s="155"/>
      <c r="G510" s="86"/>
      <c r="H510" s="87"/>
      <c r="I510" s="87"/>
      <c r="J510" s="139"/>
      <c r="K510" s="86"/>
      <c r="L510" s="86"/>
      <c r="M510" s="86"/>
      <c r="N510" s="86"/>
      <c r="O510" s="87"/>
      <c r="P510" s="87"/>
      <c r="Q510" s="87"/>
    </row>
    <row x14ac:dyDescent="0.25" r="511" customHeight="1" ht="17.25">
      <c r="A511" s="156"/>
      <c r="B511" s="157"/>
      <c r="C511" s="155"/>
      <c r="D511" s="155"/>
      <c r="E511" s="155"/>
      <c r="F511" s="155"/>
      <c r="G511" s="86"/>
      <c r="H511" s="87"/>
      <c r="I511" s="87"/>
      <c r="J511" s="139"/>
      <c r="K511" s="86"/>
      <c r="L511" s="86"/>
      <c r="M511" s="86"/>
      <c r="N511" s="86"/>
      <c r="O511" s="87"/>
      <c r="P511" s="87"/>
      <c r="Q511" s="87"/>
    </row>
    <row x14ac:dyDescent="0.25" r="512" customHeight="1" ht="17.25">
      <c r="A512" s="156"/>
      <c r="B512" s="157"/>
      <c r="C512" s="155"/>
      <c r="D512" s="155"/>
      <c r="E512" s="155"/>
      <c r="F512" s="155"/>
      <c r="G512" s="86"/>
      <c r="H512" s="87"/>
      <c r="I512" s="87"/>
      <c r="J512" s="139"/>
      <c r="K512" s="86"/>
      <c r="L512" s="86"/>
      <c r="M512" s="86"/>
      <c r="N512" s="86"/>
      <c r="O512" s="87"/>
      <c r="P512" s="87"/>
      <c r="Q512" s="87"/>
    </row>
    <row x14ac:dyDescent="0.25" r="513" customHeight="1" ht="17.25">
      <c r="A513" s="156"/>
      <c r="B513" s="157"/>
      <c r="C513" s="155"/>
      <c r="D513" s="155"/>
      <c r="E513" s="155"/>
      <c r="F513" s="155"/>
      <c r="G513" s="86"/>
      <c r="H513" s="87"/>
      <c r="I513" s="87"/>
      <c r="J513" s="139"/>
      <c r="K513" s="86"/>
      <c r="L513" s="86"/>
      <c r="M513" s="86"/>
      <c r="N513" s="86"/>
      <c r="O513" s="87"/>
      <c r="P513" s="87"/>
      <c r="Q513" s="87"/>
    </row>
    <row x14ac:dyDescent="0.25" r="514" customHeight="1" ht="17.25">
      <c r="A514" s="156"/>
      <c r="B514" s="157"/>
      <c r="C514" s="155"/>
      <c r="D514" s="155"/>
      <c r="E514" s="155"/>
      <c r="F514" s="155"/>
      <c r="G514" s="86"/>
      <c r="H514" s="87"/>
      <c r="I514" s="87"/>
      <c r="J514" s="139"/>
      <c r="K514" s="86"/>
      <c r="L514" s="86"/>
      <c r="M514" s="86"/>
      <c r="N514" s="86"/>
      <c r="O514" s="87"/>
      <c r="P514" s="87"/>
      <c r="Q514" s="87"/>
    </row>
    <row x14ac:dyDescent="0.25" r="515" customHeight="1" ht="17.25">
      <c r="A515" s="156"/>
      <c r="B515" s="157"/>
      <c r="C515" s="155"/>
      <c r="D515" s="155"/>
      <c r="E515" s="155"/>
      <c r="F515" s="155"/>
      <c r="G515" s="86"/>
      <c r="H515" s="87"/>
      <c r="I515" s="87"/>
      <c r="J515" s="139"/>
      <c r="K515" s="86"/>
      <c r="L515" s="86"/>
      <c r="M515" s="86"/>
      <c r="N515" s="86"/>
      <c r="O515" s="87"/>
      <c r="P515" s="87"/>
      <c r="Q515" s="87"/>
    </row>
    <row x14ac:dyDescent="0.25" r="516" customHeight="1" ht="17.25">
      <c r="A516" s="156"/>
      <c r="B516" s="157"/>
      <c r="C516" s="155"/>
      <c r="D516" s="155"/>
      <c r="E516" s="155"/>
      <c r="F516" s="155"/>
      <c r="G516" s="86"/>
      <c r="H516" s="87"/>
      <c r="I516" s="87"/>
      <c r="J516" s="139"/>
      <c r="K516" s="86"/>
      <c r="L516" s="86"/>
      <c r="M516" s="86"/>
      <c r="N516" s="86"/>
      <c r="O516" s="87"/>
      <c r="P516" s="87"/>
      <c r="Q516" s="87"/>
    </row>
    <row x14ac:dyDescent="0.25" r="517" customHeight="1" ht="17.25">
      <c r="A517" s="156"/>
      <c r="B517" s="157"/>
      <c r="C517" s="155"/>
      <c r="D517" s="155"/>
      <c r="E517" s="155"/>
      <c r="F517" s="155"/>
      <c r="G517" s="86"/>
      <c r="H517" s="87"/>
      <c r="I517" s="87"/>
      <c r="J517" s="139"/>
      <c r="K517" s="86"/>
      <c r="L517" s="86"/>
      <c r="M517" s="86"/>
      <c r="N517" s="86"/>
      <c r="O517" s="87"/>
      <c r="P517" s="87"/>
      <c r="Q517" s="87"/>
    </row>
    <row x14ac:dyDescent="0.25" r="518" customHeight="1" ht="17.25">
      <c r="A518" s="156"/>
      <c r="B518" s="157"/>
      <c r="C518" s="155"/>
      <c r="D518" s="155"/>
      <c r="E518" s="155"/>
      <c r="F518" s="155"/>
      <c r="G518" s="86"/>
      <c r="H518" s="87"/>
      <c r="I518" s="87"/>
      <c r="J518" s="139"/>
      <c r="K518" s="86"/>
      <c r="L518" s="86"/>
      <c r="M518" s="86"/>
      <c r="N518" s="86"/>
      <c r="O518" s="87"/>
      <c r="P518" s="87"/>
      <c r="Q518" s="87"/>
    </row>
    <row x14ac:dyDescent="0.25" r="519" customHeight="1" ht="17.25">
      <c r="A519" s="156"/>
      <c r="B519" s="157"/>
      <c r="C519" s="155"/>
      <c r="D519" s="155"/>
      <c r="E519" s="155"/>
      <c r="F519" s="155"/>
      <c r="G519" s="86"/>
      <c r="H519" s="87"/>
      <c r="I519" s="87"/>
      <c r="J519" s="139"/>
      <c r="K519" s="86"/>
      <c r="L519" s="86"/>
      <c r="M519" s="86"/>
      <c r="N519" s="86"/>
      <c r="O519" s="87"/>
      <c r="P519" s="87"/>
      <c r="Q519" s="87"/>
    </row>
    <row x14ac:dyDescent="0.25" r="520" customHeight="1" ht="17.25">
      <c r="A520" s="156"/>
      <c r="B520" s="157"/>
      <c r="C520" s="155"/>
      <c r="D520" s="155"/>
      <c r="E520" s="155"/>
      <c r="F520" s="155"/>
      <c r="G520" s="86"/>
      <c r="H520" s="87"/>
      <c r="I520" s="87"/>
      <c r="J520" s="139"/>
      <c r="K520" s="86"/>
      <c r="L520" s="86"/>
      <c r="M520" s="86"/>
      <c r="N520" s="86"/>
      <c r="O520" s="87"/>
      <c r="P520" s="87"/>
      <c r="Q520" s="87"/>
    </row>
    <row x14ac:dyDescent="0.25" r="521" customHeight="1" ht="17.25">
      <c r="A521" s="156"/>
      <c r="B521" s="157"/>
      <c r="C521" s="155"/>
      <c r="D521" s="155"/>
      <c r="E521" s="155"/>
      <c r="F521" s="155"/>
      <c r="G521" s="86"/>
      <c r="H521" s="87"/>
      <c r="I521" s="87"/>
      <c r="J521" s="139"/>
      <c r="K521" s="86"/>
      <c r="L521" s="86"/>
      <c r="M521" s="86"/>
      <c r="N521" s="86"/>
      <c r="O521" s="87"/>
      <c r="P521" s="87"/>
      <c r="Q521" s="87"/>
    </row>
    <row x14ac:dyDescent="0.25" r="522" customHeight="1" ht="17.25">
      <c r="A522" s="156"/>
      <c r="B522" s="157"/>
      <c r="C522" s="155"/>
      <c r="D522" s="155"/>
      <c r="E522" s="155"/>
      <c r="F522" s="155"/>
      <c r="G522" s="86"/>
      <c r="H522" s="87"/>
      <c r="I522" s="87"/>
      <c r="J522" s="139"/>
      <c r="K522" s="86"/>
      <c r="L522" s="86"/>
      <c r="M522" s="86"/>
      <c r="N522" s="86"/>
      <c r="O522" s="87"/>
      <c r="P522" s="87"/>
      <c r="Q522" s="87"/>
    </row>
    <row x14ac:dyDescent="0.25" r="523" customHeight="1" ht="17.25">
      <c r="A523" s="156"/>
      <c r="B523" s="157"/>
      <c r="C523" s="155"/>
      <c r="D523" s="155"/>
      <c r="E523" s="155"/>
      <c r="F523" s="155"/>
      <c r="G523" s="86"/>
      <c r="H523" s="87"/>
      <c r="I523" s="87"/>
      <c r="J523" s="139"/>
      <c r="K523" s="86"/>
      <c r="L523" s="86"/>
      <c r="M523" s="86"/>
      <c r="N523" s="86"/>
      <c r="O523" s="87"/>
      <c r="P523" s="87"/>
      <c r="Q523" s="87"/>
    </row>
    <row x14ac:dyDescent="0.25" r="524" customHeight="1" ht="17.25">
      <c r="A524" s="156"/>
      <c r="B524" s="157"/>
      <c r="C524" s="155"/>
      <c r="D524" s="155"/>
      <c r="E524" s="155"/>
      <c r="F524" s="155"/>
      <c r="G524" s="86"/>
      <c r="H524" s="87"/>
      <c r="I524" s="87"/>
      <c r="J524" s="139"/>
      <c r="K524" s="86"/>
      <c r="L524" s="86"/>
      <c r="M524" s="86"/>
      <c r="N524" s="86"/>
      <c r="O524" s="87"/>
      <c r="P524" s="87"/>
      <c r="Q524" s="87"/>
    </row>
    <row x14ac:dyDescent="0.25" r="525" customHeight="1" ht="17.25">
      <c r="A525" s="156"/>
      <c r="B525" s="157"/>
      <c r="C525" s="155"/>
      <c r="D525" s="155"/>
      <c r="E525" s="155"/>
      <c r="F525" s="155"/>
      <c r="G525" s="86"/>
      <c r="H525" s="87"/>
      <c r="I525" s="87"/>
      <c r="J525" s="139"/>
      <c r="K525" s="86"/>
      <c r="L525" s="86"/>
      <c r="M525" s="86"/>
      <c r="N525" s="86"/>
      <c r="O525" s="87"/>
      <c r="P525" s="87"/>
      <c r="Q525" s="87"/>
    </row>
    <row x14ac:dyDescent="0.25" r="526" customHeight="1" ht="17.25">
      <c r="A526" s="156"/>
      <c r="B526" s="157"/>
      <c r="C526" s="155"/>
      <c r="D526" s="155"/>
      <c r="E526" s="155"/>
      <c r="F526" s="155"/>
      <c r="G526" s="86"/>
      <c r="H526" s="87"/>
      <c r="I526" s="87"/>
      <c r="J526" s="139"/>
      <c r="K526" s="86"/>
      <c r="L526" s="86"/>
      <c r="M526" s="86"/>
      <c r="N526" s="86"/>
      <c r="O526" s="87"/>
      <c r="P526" s="87"/>
      <c r="Q526" s="87"/>
    </row>
    <row x14ac:dyDescent="0.25" r="527" customHeight="1" ht="17.25">
      <c r="A527" s="156"/>
      <c r="B527" s="157"/>
      <c r="C527" s="155"/>
      <c r="D527" s="155"/>
      <c r="E527" s="155"/>
      <c r="F527" s="155"/>
      <c r="G527" s="86"/>
      <c r="H527" s="87"/>
      <c r="I527" s="87"/>
      <c r="J527" s="139"/>
      <c r="K527" s="86"/>
      <c r="L527" s="86"/>
      <c r="M527" s="86"/>
      <c r="N527" s="86"/>
      <c r="O527" s="87"/>
      <c r="P527" s="87"/>
      <c r="Q527" s="87"/>
    </row>
    <row x14ac:dyDescent="0.25" r="528" customHeight="1" ht="17.25">
      <c r="A528" s="156"/>
      <c r="B528" s="157"/>
      <c r="C528" s="155"/>
      <c r="D528" s="155"/>
      <c r="E528" s="155"/>
      <c r="F528" s="155"/>
      <c r="G528" s="86"/>
      <c r="H528" s="87"/>
      <c r="I528" s="87"/>
      <c r="J528" s="139"/>
      <c r="K528" s="86"/>
      <c r="L528" s="86"/>
      <c r="M528" s="86"/>
      <c r="N528" s="86"/>
      <c r="O528" s="87"/>
      <c r="P528" s="87"/>
      <c r="Q528" s="87"/>
    </row>
    <row x14ac:dyDescent="0.25" r="529" customHeight="1" ht="17.25">
      <c r="A529" s="156"/>
      <c r="B529" s="157"/>
      <c r="C529" s="155"/>
      <c r="D529" s="155"/>
      <c r="E529" s="155"/>
      <c r="F529" s="155"/>
      <c r="G529" s="86"/>
      <c r="H529" s="87"/>
      <c r="I529" s="87"/>
      <c r="J529" s="139"/>
      <c r="K529" s="86"/>
      <c r="L529" s="86"/>
      <c r="M529" s="86"/>
      <c r="N529" s="86"/>
      <c r="O529" s="87"/>
      <c r="P529" s="87"/>
      <c r="Q529" s="87"/>
    </row>
    <row x14ac:dyDescent="0.25" r="530" customHeight="1" ht="17.25">
      <c r="A530" s="156"/>
      <c r="B530" s="157"/>
      <c r="C530" s="155"/>
      <c r="D530" s="155"/>
      <c r="E530" s="155"/>
      <c r="F530" s="155"/>
      <c r="G530" s="86"/>
      <c r="H530" s="87"/>
      <c r="I530" s="87"/>
      <c r="J530" s="139"/>
      <c r="K530" s="86"/>
      <c r="L530" s="86"/>
      <c r="M530" s="86"/>
      <c r="N530" s="86"/>
      <c r="O530" s="87"/>
      <c r="P530" s="87"/>
      <c r="Q530" s="87"/>
    </row>
    <row x14ac:dyDescent="0.25" r="531" customHeight="1" ht="17.25">
      <c r="A531" s="156"/>
      <c r="B531" s="157"/>
      <c r="C531" s="155"/>
      <c r="D531" s="155"/>
      <c r="E531" s="155"/>
      <c r="F531" s="155"/>
      <c r="G531" s="86"/>
      <c r="H531" s="87"/>
      <c r="I531" s="87"/>
      <c r="J531" s="139"/>
      <c r="K531" s="86"/>
      <c r="L531" s="86"/>
      <c r="M531" s="86"/>
      <c r="N531" s="86"/>
      <c r="O531" s="87"/>
      <c r="P531" s="87"/>
      <c r="Q531" s="87"/>
    </row>
    <row x14ac:dyDescent="0.25" r="532" customHeight="1" ht="17.25">
      <c r="A532" s="156"/>
      <c r="B532" s="157"/>
      <c r="C532" s="155"/>
      <c r="D532" s="155"/>
      <c r="E532" s="155"/>
      <c r="F532" s="155"/>
      <c r="G532" s="86"/>
      <c r="H532" s="87"/>
      <c r="I532" s="87"/>
      <c r="J532" s="139"/>
      <c r="K532" s="86"/>
      <c r="L532" s="86"/>
      <c r="M532" s="86"/>
      <c r="N532" s="86"/>
      <c r="O532" s="87"/>
      <c r="P532" s="87"/>
      <c r="Q532" s="87"/>
    </row>
    <row x14ac:dyDescent="0.25" r="533" customHeight="1" ht="17.25">
      <c r="A533" s="156"/>
      <c r="B533" s="157"/>
      <c r="C533" s="155"/>
      <c r="D533" s="155"/>
      <c r="E533" s="155"/>
      <c r="F533" s="155"/>
      <c r="G533" s="86"/>
      <c r="H533" s="87"/>
      <c r="I533" s="87"/>
      <c r="J533" s="139"/>
      <c r="K533" s="86"/>
      <c r="L533" s="86"/>
      <c r="M533" s="86"/>
      <c r="N533" s="86"/>
      <c r="O533" s="87"/>
      <c r="P533" s="87"/>
      <c r="Q533" s="87"/>
    </row>
    <row x14ac:dyDescent="0.25" r="534" customHeight="1" ht="17.25">
      <c r="A534" s="156"/>
      <c r="B534" s="157"/>
      <c r="C534" s="155"/>
      <c r="D534" s="155"/>
      <c r="E534" s="155"/>
      <c r="F534" s="155"/>
      <c r="G534" s="86"/>
      <c r="H534" s="87"/>
      <c r="I534" s="87"/>
      <c r="J534" s="139"/>
      <c r="K534" s="86"/>
      <c r="L534" s="86"/>
      <c r="M534" s="86"/>
      <c r="N534" s="86"/>
      <c r="O534" s="87"/>
      <c r="P534" s="87"/>
      <c r="Q534" s="87"/>
    </row>
    <row x14ac:dyDescent="0.25" r="535" customHeight="1" ht="17.25">
      <c r="A535" s="156"/>
      <c r="B535" s="157"/>
      <c r="C535" s="155"/>
      <c r="D535" s="155"/>
      <c r="E535" s="155"/>
      <c r="F535" s="155"/>
      <c r="G535" s="86"/>
      <c r="H535" s="87"/>
      <c r="I535" s="87"/>
      <c r="J535" s="139"/>
      <c r="K535" s="86"/>
      <c r="L535" s="86"/>
      <c r="M535" s="86"/>
      <c r="N535" s="86"/>
      <c r="O535" s="87"/>
      <c r="P535" s="87"/>
      <c r="Q535" s="87"/>
    </row>
    <row x14ac:dyDescent="0.25" r="536" customHeight="1" ht="17.25">
      <c r="A536" s="156"/>
      <c r="B536" s="157"/>
      <c r="C536" s="155"/>
      <c r="D536" s="155"/>
      <c r="E536" s="155"/>
      <c r="F536" s="155"/>
      <c r="G536" s="86"/>
      <c r="H536" s="87"/>
      <c r="I536" s="87"/>
      <c r="J536" s="139"/>
      <c r="K536" s="86"/>
      <c r="L536" s="86"/>
      <c r="M536" s="86"/>
      <c r="N536" s="86"/>
      <c r="O536" s="87"/>
      <c r="P536" s="87"/>
      <c r="Q536" s="87"/>
    </row>
    <row x14ac:dyDescent="0.25" r="537" customHeight="1" ht="17.25">
      <c r="A537" s="156"/>
      <c r="B537" s="157"/>
      <c r="C537" s="155"/>
      <c r="D537" s="155"/>
      <c r="E537" s="155"/>
      <c r="F537" s="155"/>
      <c r="G537" s="86"/>
      <c r="H537" s="87"/>
      <c r="I537" s="87"/>
      <c r="J537" s="139"/>
      <c r="K537" s="86"/>
      <c r="L537" s="86"/>
      <c r="M537" s="86"/>
      <c r="N537" s="86"/>
      <c r="O537" s="87"/>
      <c r="P537" s="87"/>
      <c r="Q537" s="87"/>
    </row>
    <row x14ac:dyDescent="0.25" r="538" customHeight="1" ht="17.25">
      <c r="A538" s="156"/>
      <c r="B538" s="157"/>
      <c r="C538" s="155"/>
      <c r="D538" s="155"/>
      <c r="E538" s="155"/>
      <c r="F538" s="155"/>
      <c r="G538" s="86"/>
      <c r="H538" s="87"/>
      <c r="I538" s="87"/>
      <c r="J538" s="139"/>
      <c r="K538" s="86"/>
      <c r="L538" s="86"/>
      <c r="M538" s="86"/>
      <c r="N538" s="86"/>
      <c r="O538" s="87"/>
      <c r="P538" s="87"/>
      <c r="Q538" s="87"/>
    </row>
    <row x14ac:dyDescent="0.25" r="539" customHeight="1" ht="17.25">
      <c r="A539" s="156"/>
      <c r="B539" s="157"/>
      <c r="C539" s="155"/>
      <c r="D539" s="155"/>
      <c r="E539" s="155"/>
      <c r="F539" s="155"/>
      <c r="G539" s="86"/>
      <c r="H539" s="87"/>
      <c r="I539" s="87"/>
      <c r="J539" s="139"/>
      <c r="K539" s="86"/>
      <c r="L539" s="86"/>
      <c r="M539" s="86"/>
      <c r="N539" s="86"/>
      <c r="O539" s="87"/>
      <c r="P539" s="87"/>
      <c r="Q539" s="87"/>
    </row>
    <row x14ac:dyDescent="0.25" r="540" customHeight="1" ht="17.25">
      <c r="A540" s="156"/>
      <c r="B540" s="157"/>
      <c r="C540" s="155"/>
      <c r="D540" s="155"/>
      <c r="E540" s="155"/>
      <c r="F540" s="155"/>
      <c r="G540" s="86"/>
      <c r="H540" s="87"/>
      <c r="I540" s="87"/>
      <c r="J540" s="139"/>
      <c r="K540" s="86"/>
      <c r="L540" s="86"/>
      <c r="M540" s="86"/>
      <c r="N540" s="86"/>
      <c r="O540" s="87"/>
      <c r="P540" s="87"/>
      <c r="Q540" s="87"/>
    </row>
    <row x14ac:dyDescent="0.25" r="541" customHeight="1" ht="17.25">
      <c r="A541" s="156"/>
      <c r="B541" s="157"/>
      <c r="C541" s="155"/>
      <c r="D541" s="155"/>
      <c r="E541" s="155"/>
      <c r="F541" s="155"/>
      <c r="G541" s="86"/>
      <c r="H541" s="87"/>
      <c r="I541" s="87"/>
      <c r="J541" s="139"/>
      <c r="K541" s="86"/>
      <c r="L541" s="86"/>
      <c r="M541" s="86"/>
      <c r="N541" s="86"/>
      <c r="O541" s="87"/>
      <c r="P541" s="87"/>
      <c r="Q541" s="87"/>
    </row>
    <row x14ac:dyDescent="0.25" r="542" customHeight="1" ht="17.25">
      <c r="A542" s="156"/>
      <c r="B542" s="157"/>
      <c r="C542" s="155"/>
      <c r="D542" s="155"/>
      <c r="E542" s="155"/>
      <c r="F542" s="155"/>
      <c r="G542" s="86"/>
      <c r="H542" s="87"/>
      <c r="I542" s="87"/>
      <c r="J542" s="139"/>
      <c r="K542" s="86"/>
      <c r="L542" s="86"/>
      <c r="M542" s="86"/>
      <c r="N542" s="86"/>
      <c r="O542" s="87"/>
      <c r="P542" s="87"/>
      <c r="Q542" s="87"/>
    </row>
    <row x14ac:dyDescent="0.25" r="543" customHeight="1" ht="17.25">
      <c r="A543" s="156"/>
      <c r="B543" s="157"/>
      <c r="C543" s="155"/>
      <c r="D543" s="155"/>
      <c r="E543" s="155"/>
      <c r="F543" s="155"/>
      <c r="G543" s="86"/>
      <c r="H543" s="87"/>
      <c r="I543" s="87"/>
      <c r="J543" s="139"/>
      <c r="K543" s="86"/>
      <c r="L543" s="86"/>
      <c r="M543" s="86"/>
      <c r="N543" s="86"/>
      <c r="O543" s="87"/>
      <c r="P543" s="87"/>
      <c r="Q543" s="87"/>
    </row>
    <row x14ac:dyDescent="0.25" r="544" customHeight="1" ht="17.25">
      <c r="A544" s="156"/>
      <c r="B544" s="157"/>
      <c r="C544" s="155"/>
      <c r="D544" s="155"/>
      <c r="E544" s="155"/>
      <c r="F544" s="155"/>
      <c r="G544" s="86"/>
      <c r="H544" s="87"/>
      <c r="I544" s="87"/>
      <c r="J544" s="139"/>
      <c r="K544" s="86"/>
      <c r="L544" s="86"/>
      <c r="M544" s="86"/>
      <c r="N544" s="86"/>
      <c r="O544" s="87"/>
      <c r="P544" s="87"/>
      <c r="Q544" s="87"/>
    </row>
    <row x14ac:dyDescent="0.25" r="545" customHeight="1" ht="17.25">
      <c r="A545" s="156"/>
      <c r="B545" s="157"/>
      <c r="C545" s="155"/>
      <c r="D545" s="155"/>
      <c r="E545" s="155"/>
      <c r="F545" s="155"/>
      <c r="G545" s="86"/>
      <c r="H545" s="87"/>
      <c r="I545" s="87"/>
      <c r="J545" s="139"/>
      <c r="K545" s="86"/>
      <c r="L545" s="86"/>
      <c r="M545" s="86"/>
      <c r="N545" s="86"/>
      <c r="O545" s="87"/>
      <c r="P545" s="87"/>
      <c r="Q545" s="87"/>
    </row>
    <row x14ac:dyDescent="0.25" r="546" customHeight="1" ht="17.25">
      <c r="A546" s="156"/>
      <c r="B546" s="157"/>
      <c r="C546" s="155"/>
      <c r="D546" s="155"/>
      <c r="E546" s="155"/>
      <c r="F546" s="155"/>
      <c r="G546" s="86"/>
      <c r="H546" s="87"/>
      <c r="I546" s="87"/>
      <c r="J546" s="139"/>
      <c r="K546" s="86"/>
      <c r="L546" s="86"/>
      <c r="M546" s="86"/>
      <c r="N546" s="86"/>
      <c r="O546" s="87"/>
      <c r="P546" s="87"/>
      <c r="Q546" s="87"/>
    </row>
    <row x14ac:dyDescent="0.25" r="547" customHeight="1" ht="17.25">
      <c r="A547" s="156"/>
      <c r="B547" s="157"/>
      <c r="C547" s="155"/>
      <c r="D547" s="155"/>
      <c r="E547" s="155"/>
      <c r="F547" s="155"/>
      <c r="G547" s="86"/>
      <c r="H547" s="87"/>
      <c r="I547" s="87"/>
      <c r="J547" s="139"/>
      <c r="K547" s="86"/>
      <c r="L547" s="86"/>
      <c r="M547" s="86"/>
      <c r="N547" s="86"/>
      <c r="O547" s="87"/>
      <c r="P547" s="87"/>
      <c r="Q547" s="87"/>
    </row>
    <row x14ac:dyDescent="0.25" r="548" customHeight="1" ht="17.25">
      <c r="A548" s="156"/>
      <c r="B548" s="157"/>
      <c r="C548" s="155"/>
      <c r="D548" s="155"/>
      <c r="E548" s="155"/>
      <c r="F548" s="155"/>
      <c r="G548" s="86"/>
      <c r="H548" s="87"/>
      <c r="I548" s="87"/>
      <c r="J548" s="139"/>
      <c r="K548" s="86"/>
      <c r="L548" s="86"/>
      <c r="M548" s="86"/>
      <c r="N548" s="86"/>
      <c r="O548" s="87"/>
      <c r="P548" s="87"/>
      <c r="Q548" s="87"/>
    </row>
    <row x14ac:dyDescent="0.25" r="549" customHeight="1" ht="17.25">
      <c r="A549" s="156"/>
      <c r="B549" s="157"/>
      <c r="C549" s="155"/>
      <c r="D549" s="155"/>
      <c r="E549" s="155"/>
      <c r="F549" s="155"/>
      <c r="G549" s="86"/>
      <c r="H549" s="87"/>
      <c r="I549" s="87"/>
      <c r="J549" s="139"/>
      <c r="K549" s="86"/>
      <c r="L549" s="86"/>
      <c r="M549" s="86"/>
      <c r="N549" s="86"/>
      <c r="O549" s="87"/>
      <c r="P549" s="87"/>
      <c r="Q549" s="87"/>
    </row>
    <row x14ac:dyDescent="0.25" r="550" customHeight="1" ht="17.25">
      <c r="A550" s="156"/>
      <c r="B550" s="157"/>
      <c r="C550" s="155"/>
      <c r="D550" s="155"/>
      <c r="E550" s="155"/>
      <c r="F550" s="155"/>
      <c r="G550" s="86"/>
      <c r="H550" s="87"/>
      <c r="I550" s="87"/>
      <c r="J550" s="139"/>
      <c r="K550" s="86"/>
      <c r="L550" s="86"/>
      <c r="M550" s="86"/>
      <c r="N550" s="86"/>
      <c r="O550" s="87"/>
      <c r="P550" s="87"/>
      <c r="Q550" s="87"/>
    </row>
    <row x14ac:dyDescent="0.25" r="551" customHeight="1" ht="17.25">
      <c r="A551" s="156"/>
      <c r="B551" s="157"/>
      <c r="C551" s="155"/>
      <c r="D551" s="155"/>
      <c r="E551" s="155"/>
      <c r="F551" s="155"/>
      <c r="G551" s="86"/>
      <c r="H551" s="87"/>
      <c r="I551" s="87"/>
      <c r="J551" s="139"/>
      <c r="K551" s="86"/>
      <c r="L551" s="86"/>
      <c r="M551" s="86"/>
      <c r="N551" s="86"/>
      <c r="O551" s="87"/>
      <c r="P551" s="87"/>
      <c r="Q551" s="87"/>
    </row>
    <row x14ac:dyDescent="0.25" r="552" customHeight="1" ht="17.25">
      <c r="A552" s="156"/>
      <c r="B552" s="157"/>
      <c r="C552" s="155"/>
      <c r="D552" s="155"/>
      <c r="E552" s="155"/>
      <c r="F552" s="155"/>
      <c r="G552" s="86"/>
      <c r="H552" s="87"/>
      <c r="I552" s="87"/>
      <c r="J552" s="139"/>
      <c r="K552" s="86"/>
      <c r="L552" s="86"/>
      <c r="M552" s="86"/>
      <c r="N552" s="86"/>
      <c r="O552" s="87"/>
      <c r="P552" s="87"/>
      <c r="Q552" s="87"/>
    </row>
    <row x14ac:dyDescent="0.25" r="553" customHeight="1" ht="17.25">
      <c r="A553" s="156"/>
      <c r="B553" s="157"/>
      <c r="C553" s="155"/>
      <c r="D553" s="155"/>
      <c r="E553" s="155"/>
      <c r="F553" s="155"/>
      <c r="G553" s="86"/>
      <c r="H553" s="87"/>
      <c r="I553" s="87"/>
      <c r="J553" s="139"/>
      <c r="K553" s="86"/>
      <c r="L553" s="86"/>
      <c r="M553" s="86"/>
      <c r="N553" s="86"/>
      <c r="O553" s="87"/>
      <c r="P553" s="87"/>
      <c r="Q553" s="87"/>
    </row>
    <row x14ac:dyDescent="0.25" r="554" customHeight="1" ht="17.25">
      <c r="A554" s="156"/>
      <c r="B554" s="157"/>
      <c r="C554" s="155"/>
      <c r="D554" s="155"/>
      <c r="E554" s="155"/>
      <c r="F554" s="155"/>
      <c r="G554" s="86"/>
      <c r="H554" s="87"/>
      <c r="I554" s="87"/>
      <c r="J554" s="139"/>
      <c r="K554" s="86"/>
      <c r="L554" s="86"/>
      <c r="M554" s="86"/>
      <c r="N554" s="86"/>
      <c r="O554" s="87"/>
      <c r="P554" s="87"/>
      <c r="Q554" s="87"/>
    </row>
    <row x14ac:dyDescent="0.25" r="555" customHeight="1" ht="17.25">
      <c r="A555" s="156"/>
      <c r="B555" s="157"/>
      <c r="C555" s="155"/>
      <c r="D555" s="155"/>
      <c r="E555" s="155"/>
      <c r="F555" s="155"/>
      <c r="G555" s="86"/>
      <c r="H555" s="87"/>
      <c r="I555" s="87"/>
      <c r="J555" s="139"/>
      <c r="K555" s="86"/>
      <c r="L555" s="86"/>
      <c r="M555" s="86"/>
      <c r="N555" s="86"/>
      <c r="O555" s="87"/>
      <c r="P555" s="87"/>
      <c r="Q555" s="87"/>
    </row>
    <row x14ac:dyDescent="0.25" r="556" customHeight="1" ht="17.25">
      <c r="A556" s="156"/>
      <c r="B556" s="157"/>
      <c r="C556" s="155"/>
      <c r="D556" s="155"/>
      <c r="E556" s="155"/>
      <c r="F556" s="155"/>
      <c r="G556" s="86"/>
      <c r="H556" s="87"/>
      <c r="I556" s="87"/>
      <c r="J556" s="139"/>
      <c r="K556" s="86"/>
      <c r="L556" s="86"/>
      <c r="M556" s="86"/>
      <c r="N556" s="86"/>
      <c r="O556" s="87"/>
      <c r="P556" s="87"/>
      <c r="Q556" s="87"/>
    </row>
    <row x14ac:dyDescent="0.25" r="557" customHeight="1" ht="17.25">
      <c r="A557" s="156"/>
      <c r="B557" s="157"/>
      <c r="C557" s="155"/>
      <c r="D557" s="155"/>
      <c r="E557" s="155"/>
      <c r="F557" s="155"/>
      <c r="G557" s="86"/>
      <c r="H557" s="87"/>
      <c r="I557" s="87"/>
      <c r="J557" s="139"/>
      <c r="K557" s="86"/>
      <c r="L557" s="86"/>
      <c r="M557" s="86"/>
      <c r="N557" s="86"/>
      <c r="O557" s="87"/>
      <c r="P557" s="87"/>
      <c r="Q557" s="87"/>
    </row>
    <row x14ac:dyDescent="0.25" r="558" customHeight="1" ht="17.25">
      <c r="A558" s="156"/>
      <c r="B558" s="157"/>
      <c r="C558" s="155"/>
      <c r="D558" s="155"/>
      <c r="E558" s="155"/>
      <c r="F558" s="155"/>
      <c r="G558" s="86"/>
      <c r="H558" s="87"/>
      <c r="I558" s="87"/>
      <c r="J558" s="139"/>
      <c r="K558" s="86"/>
      <c r="L558" s="86"/>
      <c r="M558" s="86"/>
      <c r="N558" s="86"/>
      <c r="O558" s="87"/>
      <c r="P558" s="87"/>
      <c r="Q558" s="87"/>
    </row>
    <row x14ac:dyDescent="0.25" r="559" customHeight="1" ht="17.25">
      <c r="A559" s="156"/>
      <c r="B559" s="157"/>
      <c r="C559" s="155"/>
      <c r="D559" s="155"/>
      <c r="E559" s="155"/>
      <c r="F559" s="155"/>
      <c r="G559" s="86"/>
      <c r="H559" s="87"/>
      <c r="I559" s="87"/>
      <c r="J559" s="139"/>
      <c r="K559" s="86"/>
      <c r="L559" s="86"/>
      <c r="M559" s="86"/>
      <c r="N559" s="86"/>
      <c r="O559" s="87"/>
      <c r="P559" s="87"/>
      <c r="Q559" s="87"/>
    </row>
    <row x14ac:dyDescent="0.25" r="560" customHeight="1" ht="17.25">
      <c r="A560" s="156"/>
      <c r="B560" s="157"/>
      <c r="C560" s="155"/>
      <c r="D560" s="155"/>
      <c r="E560" s="155"/>
      <c r="F560" s="155"/>
      <c r="G560" s="86"/>
      <c r="H560" s="87"/>
      <c r="I560" s="87"/>
      <c r="J560" s="139"/>
      <c r="K560" s="86"/>
      <c r="L560" s="86"/>
      <c r="M560" s="86"/>
      <c r="N560" s="86"/>
      <c r="O560" s="87"/>
      <c r="P560" s="87"/>
      <c r="Q560" s="87"/>
    </row>
    <row x14ac:dyDescent="0.25" r="561" customHeight="1" ht="17.25">
      <c r="A561" s="156"/>
      <c r="B561" s="157"/>
      <c r="C561" s="155"/>
      <c r="D561" s="155"/>
      <c r="E561" s="155"/>
      <c r="F561" s="155"/>
      <c r="G561" s="86"/>
      <c r="H561" s="87"/>
      <c r="I561" s="87"/>
      <c r="J561" s="139"/>
      <c r="K561" s="86"/>
      <c r="L561" s="86"/>
      <c r="M561" s="86"/>
      <c r="N561" s="86"/>
      <c r="O561" s="87"/>
      <c r="P561" s="87"/>
      <c r="Q561" s="87"/>
    </row>
    <row x14ac:dyDescent="0.25" r="562" customHeight="1" ht="17.25">
      <c r="A562" s="156"/>
      <c r="B562" s="157"/>
      <c r="C562" s="155"/>
      <c r="D562" s="155"/>
      <c r="E562" s="155"/>
      <c r="F562" s="155"/>
      <c r="G562" s="86"/>
      <c r="H562" s="87"/>
      <c r="I562" s="87"/>
      <c r="J562" s="139"/>
      <c r="K562" s="86"/>
      <c r="L562" s="86"/>
      <c r="M562" s="86"/>
      <c r="N562" s="86"/>
      <c r="O562" s="87"/>
      <c r="P562" s="87"/>
      <c r="Q562" s="87"/>
    </row>
    <row x14ac:dyDescent="0.25" r="563" customHeight="1" ht="17.25">
      <c r="A563" s="156"/>
      <c r="B563" s="157"/>
      <c r="C563" s="155"/>
      <c r="D563" s="155"/>
      <c r="E563" s="155"/>
      <c r="F563" s="155"/>
      <c r="G563" s="86"/>
      <c r="H563" s="87"/>
      <c r="I563" s="87"/>
      <c r="J563" s="139"/>
      <c r="K563" s="86"/>
      <c r="L563" s="86"/>
      <c r="M563" s="86"/>
      <c r="N563" s="86"/>
      <c r="O563" s="87"/>
      <c r="P563" s="87"/>
      <c r="Q563" s="87"/>
    </row>
    <row x14ac:dyDescent="0.25" r="564" customHeight="1" ht="17.25">
      <c r="A564" s="156"/>
      <c r="B564" s="157"/>
      <c r="C564" s="155"/>
      <c r="D564" s="155"/>
      <c r="E564" s="155"/>
      <c r="F564" s="155"/>
      <c r="G564" s="86"/>
      <c r="H564" s="87"/>
      <c r="I564" s="87"/>
      <c r="J564" s="139"/>
      <c r="K564" s="86"/>
      <c r="L564" s="86"/>
      <c r="M564" s="86"/>
      <c r="N564" s="86"/>
      <c r="O564" s="87"/>
      <c r="P564" s="87"/>
      <c r="Q564" s="87"/>
    </row>
    <row x14ac:dyDescent="0.25" r="565" customHeight="1" ht="17.25">
      <c r="A565" s="156"/>
      <c r="B565" s="157"/>
      <c r="C565" s="155"/>
      <c r="D565" s="155"/>
      <c r="E565" s="155"/>
      <c r="F565" s="155"/>
      <c r="G565" s="86"/>
      <c r="H565" s="87"/>
      <c r="I565" s="87"/>
      <c r="J565" s="139"/>
      <c r="K565" s="86"/>
      <c r="L565" s="86"/>
      <c r="M565" s="86"/>
      <c r="N565" s="86"/>
      <c r="O565" s="87"/>
      <c r="P565" s="87"/>
      <c r="Q565" s="87"/>
    </row>
    <row x14ac:dyDescent="0.25" r="566" customHeight="1" ht="17.25">
      <c r="A566" s="156"/>
      <c r="B566" s="157"/>
      <c r="C566" s="155"/>
      <c r="D566" s="155"/>
      <c r="E566" s="155"/>
      <c r="F566" s="155"/>
      <c r="G566" s="86"/>
      <c r="H566" s="87"/>
      <c r="I566" s="87"/>
      <c r="J566" s="139"/>
      <c r="K566" s="86"/>
      <c r="L566" s="86"/>
      <c r="M566" s="86"/>
      <c r="N566" s="86"/>
      <c r="O566" s="87"/>
      <c r="P566" s="87"/>
      <c r="Q566" s="87"/>
    </row>
    <row x14ac:dyDescent="0.25" r="567" customHeight="1" ht="17.25">
      <c r="A567" s="156"/>
      <c r="B567" s="157"/>
      <c r="C567" s="155"/>
      <c r="D567" s="155"/>
      <c r="E567" s="155"/>
      <c r="F567" s="155"/>
      <c r="G567" s="86"/>
      <c r="H567" s="87"/>
      <c r="I567" s="87"/>
      <c r="J567" s="139"/>
      <c r="K567" s="86"/>
      <c r="L567" s="86"/>
      <c r="M567" s="86"/>
      <c r="N567" s="86"/>
      <c r="O567" s="87"/>
      <c r="P567" s="87"/>
      <c r="Q567" s="87"/>
    </row>
    <row x14ac:dyDescent="0.25" r="568" customHeight="1" ht="17.25">
      <c r="A568" s="156"/>
      <c r="B568" s="157"/>
      <c r="C568" s="155"/>
      <c r="D568" s="155"/>
      <c r="E568" s="155"/>
      <c r="F568" s="155"/>
      <c r="G568" s="86"/>
      <c r="H568" s="87"/>
      <c r="I568" s="87"/>
      <c r="J568" s="139"/>
      <c r="K568" s="86"/>
      <c r="L568" s="86"/>
      <c r="M568" s="86"/>
      <c r="N568" s="86"/>
      <c r="O568" s="87"/>
      <c r="P568" s="87"/>
      <c r="Q568" s="87"/>
    </row>
    <row x14ac:dyDescent="0.25" r="569" customHeight="1" ht="17.25">
      <c r="A569" s="156"/>
      <c r="B569" s="157"/>
      <c r="C569" s="155"/>
      <c r="D569" s="155"/>
      <c r="E569" s="155"/>
      <c r="F569" s="155"/>
      <c r="G569" s="86"/>
      <c r="H569" s="87"/>
      <c r="I569" s="87"/>
      <c r="J569" s="139"/>
      <c r="K569" s="86"/>
      <c r="L569" s="86"/>
      <c r="M569" s="86"/>
      <c r="N569" s="86"/>
      <c r="O569" s="87"/>
      <c r="P569" s="87"/>
      <c r="Q569" s="87"/>
    </row>
    <row x14ac:dyDescent="0.25" r="570" customHeight="1" ht="17.25">
      <c r="A570" s="156"/>
      <c r="B570" s="157"/>
      <c r="C570" s="155"/>
      <c r="D570" s="155"/>
      <c r="E570" s="155"/>
      <c r="F570" s="155"/>
      <c r="G570" s="86"/>
      <c r="H570" s="87"/>
      <c r="I570" s="87"/>
      <c r="J570" s="139"/>
      <c r="K570" s="86"/>
      <c r="L570" s="86"/>
      <c r="M570" s="86"/>
      <c r="N570" s="86"/>
      <c r="O570" s="87"/>
      <c r="P570" s="87"/>
      <c r="Q570" s="87"/>
    </row>
    <row x14ac:dyDescent="0.25" r="571" customHeight="1" ht="17.25">
      <c r="A571" s="156"/>
      <c r="B571" s="157"/>
      <c r="C571" s="155"/>
      <c r="D571" s="155"/>
      <c r="E571" s="155"/>
      <c r="F571" s="155"/>
      <c r="G571" s="86"/>
      <c r="H571" s="87"/>
      <c r="I571" s="87"/>
      <c r="J571" s="139"/>
      <c r="K571" s="86"/>
      <c r="L571" s="86"/>
      <c r="M571" s="86"/>
      <c r="N571" s="86"/>
      <c r="O571" s="87"/>
      <c r="P571" s="87"/>
      <c r="Q571" s="87"/>
    </row>
    <row x14ac:dyDescent="0.25" r="572" customHeight="1" ht="17.25">
      <c r="A572" s="156"/>
      <c r="B572" s="157"/>
      <c r="C572" s="155"/>
      <c r="D572" s="155"/>
      <c r="E572" s="155"/>
      <c r="F572" s="155"/>
      <c r="G572" s="86"/>
      <c r="H572" s="87"/>
      <c r="I572" s="87"/>
      <c r="J572" s="139"/>
      <c r="K572" s="86"/>
      <c r="L572" s="86"/>
      <c r="M572" s="86"/>
      <c r="N572" s="86"/>
      <c r="O572" s="87"/>
      <c r="P572" s="87"/>
      <c r="Q572" s="87"/>
    </row>
    <row x14ac:dyDescent="0.25" r="573" customHeight="1" ht="17.25">
      <c r="A573" s="156"/>
      <c r="B573" s="157"/>
      <c r="C573" s="155"/>
      <c r="D573" s="155"/>
      <c r="E573" s="155"/>
      <c r="F573" s="155"/>
      <c r="G573" s="86"/>
      <c r="H573" s="87"/>
      <c r="I573" s="87"/>
      <c r="J573" s="139"/>
      <c r="K573" s="86"/>
      <c r="L573" s="86"/>
      <c r="M573" s="86"/>
      <c r="N573" s="86"/>
      <c r="O573" s="87"/>
      <c r="P573" s="87"/>
      <c r="Q573" s="87"/>
    </row>
    <row x14ac:dyDescent="0.25" r="574" customHeight="1" ht="17.25">
      <c r="A574" s="156"/>
      <c r="B574" s="157"/>
      <c r="C574" s="155"/>
      <c r="D574" s="155"/>
      <c r="E574" s="155"/>
      <c r="F574" s="155"/>
      <c r="G574" s="86"/>
      <c r="H574" s="87"/>
      <c r="I574" s="87"/>
      <c r="J574" s="139"/>
      <c r="K574" s="86"/>
      <c r="L574" s="86"/>
      <c r="M574" s="86"/>
      <c r="N574" s="86"/>
      <c r="O574" s="87"/>
      <c r="P574" s="87"/>
      <c r="Q574" s="87"/>
    </row>
    <row x14ac:dyDescent="0.25" r="575" customHeight="1" ht="17.25">
      <c r="A575" s="156"/>
      <c r="B575" s="157"/>
      <c r="C575" s="155"/>
      <c r="D575" s="155"/>
      <c r="E575" s="155"/>
      <c r="F575" s="155"/>
      <c r="G575" s="86"/>
      <c r="H575" s="87"/>
      <c r="I575" s="87"/>
      <c r="J575" s="139"/>
      <c r="K575" s="86"/>
      <c r="L575" s="86"/>
      <c r="M575" s="86"/>
      <c r="N575" s="86"/>
      <c r="O575" s="87"/>
      <c r="P575" s="87"/>
      <c r="Q575" s="87"/>
    </row>
    <row x14ac:dyDescent="0.25" r="576" customHeight="1" ht="17.25">
      <c r="A576" s="156"/>
      <c r="B576" s="157"/>
      <c r="C576" s="155"/>
      <c r="D576" s="155"/>
      <c r="E576" s="155"/>
      <c r="F576" s="155"/>
      <c r="G576" s="86"/>
      <c r="H576" s="87"/>
      <c r="I576" s="87"/>
      <c r="J576" s="139"/>
      <c r="K576" s="86"/>
      <c r="L576" s="86"/>
      <c r="M576" s="86"/>
      <c r="N576" s="86"/>
      <c r="O576" s="87"/>
      <c r="P576" s="87"/>
      <c r="Q576" s="87"/>
    </row>
    <row x14ac:dyDescent="0.25" r="577" customHeight="1" ht="17.25">
      <c r="A577" s="156"/>
      <c r="B577" s="157"/>
      <c r="C577" s="155"/>
      <c r="D577" s="155"/>
      <c r="E577" s="155"/>
      <c r="F577" s="155"/>
      <c r="G577" s="86"/>
      <c r="H577" s="87"/>
      <c r="I577" s="87"/>
      <c r="J577" s="139"/>
      <c r="K577" s="86"/>
      <c r="L577" s="86"/>
      <c r="M577" s="86"/>
      <c r="N577" s="86"/>
      <c r="O577" s="87"/>
      <c r="P577" s="87"/>
      <c r="Q577" s="87"/>
    </row>
    <row x14ac:dyDescent="0.25" r="578" customHeight="1" ht="17.25">
      <c r="A578" s="156"/>
      <c r="B578" s="157"/>
      <c r="C578" s="155"/>
      <c r="D578" s="155"/>
      <c r="E578" s="155"/>
      <c r="F578" s="155"/>
      <c r="G578" s="86"/>
      <c r="H578" s="87"/>
      <c r="I578" s="87"/>
      <c r="J578" s="139"/>
      <c r="K578" s="86"/>
      <c r="L578" s="86"/>
      <c r="M578" s="86"/>
      <c r="N578" s="86"/>
      <c r="O578" s="87"/>
      <c r="P578" s="87"/>
      <c r="Q578" s="87"/>
    </row>
    <row x14ac:dyDescent="0.25" r="579" customHeight="1" ht="17.25">
      <c r="A579" s="156"/>
      <c r="B579" s="157"/>
      <c r="C579" s="155"/>
      <c r="D579" s="155"/>
      <c r="E579" s="155"/>
      <c r="F579" s="155"/>
      <c r="G579" s="86"/>
      <c r="H579" s="87"/>
      <c r="I579" s="87"/>
      <c r="J579" s="139"/>
      <c r="K579" s="86"/>
      <c r="L579" s="86"/>
      <c r="M579" s="86"/>
      <c r="N579" s="86"/>
      <c r="O579" s="87"/>
      <c r="P579" s="87"/>
      <c r="Q579" s="87"/>
    </row>
    <row x14ac:dyDescent="0.25" r="580" customHeight="1" ht="17.25">
      <c r="A580" s="156"/>
      <c r="B580" s="157"/>
      <c r="C580" s="155"/>
      <c r="D580" s="155"/>
      <c r="E580" s="155"/>
      <c r="F580" s="155"/>
      <c r="G580" s="86"/>
      <c r="H580" s="87"/>
      <c r="I580" s="87"/>
      <c r="J580" s="139"/>
      <c r="K580" s="86"/>
      <c r="L580" s="86"/>
      <c r="M580" s="86"/>
      <c r="N580" s="86"/>
      <c r="O580" s="87"/>
      <c r="P580" s="87"/>
      <c r="Q580" s="87"/>
    </row>
    <row x14ac:dyDescent="0.25" r="581" customHeight="1" ht="17.25">
      <c r="A581" s="156"/>
      <c r="B581" s="157"/>
      <c r="C581" s="155"/>
      <c r="D581" s="155"/>
      <c r="E581" s="155"/>
      <c r="F581" s="155"/>
      <c r="G581" s="86"/>
      <c r="H581" s="87"/>
      <c r="I581" s="87"/>
      <c r="J581" s="139"/>
      <c r="K581" s="86"/>
      <c r="L581" s="86"/>
      <c r="M581" s="86"/>
      <c r="N581" s="86"/>
      <c r="O581" s="87"/>
      <c r="P581" s="87"/>
      <c r="Q581" s="87"/>
    </row>
    <row x14ac:dyDescent="0.25" r="582" customHeight="1" ht="17.25">
      <c r="A582" s="156"/>
      <c r="B582" s="157"/>
      <c r="C582" s="155"/>
      <c r="D582" s="155"/>
      <c r="E582" s="155"/>
      <c r="F582" s="155"/>
      <c r="G582" s="86"/>
      <c r="H582" s="87"/>
      <c r="I582" s="87"/>
      <c r="J582" s="139"/>
      <c r="K582" s="86"/>
      <c r="L582" s="86"/>
      <c r="M582" s="86"/>
      <c r="N582" s="86"/>
      <c r="O582" s="87"/>
      <c r="P582" s="87"/>
      <c r="Q582" s="87"/>
    </row>
    <row x14ac:dyDescent="0.25" r="583" customHeight="1" ht="17.25">
      <c r="A583" s="156"/>
      <c r="B583" s="157"/>
      <c r="C583" s="155"/>
      <c r="D583" s="155"/>
      <c r="E583" s="155"/>
      <c r="F583" s="155"/>
      <c r="G583" s="86"/>
      <c r="H583" s="87"/>
      <c r="I583" s="87"/>
      <c r="J583" s="139"/>
      <c r="K583" s="86"/>
      <c r="L583" s="86"/>
      <c r="M583" s="86"/>
      <c r="N583" s="86"/>
      <c r="O583" s="87"/>
      <c r="P583" s="87"/>
      <c r="Q583" s="87"/>
    </row>
    <row x14ac:dyDescent="0.25" r="584" customHeight="1" ht="17.25">
      <c r="A584" s="156"/>
      <c r="B584" s="157"/>
      <c r="C584" s="155"/>
      <c r="D584" s="155"/>
      <c r="E584" s="155"/>
      <c r="F584" s="155"/>
      <c r="G584" s="86"/>
      <c r="H584" s="87"/>
      <c r="I584" s="87"/>
      <c r="J584" s="139"/>
      <c r="K584" s="86"/>
      <c r="L584" s="86"/>
      <c r="M584" s="86"/>
      <c r="N584" s="86"/>
      <c r="O584" s="87"/>
      <c r="P584" s="87"/>
      <c r="Q584" s="87"/>
    </row>
    <row x14ac:dyDescent="0.25" r="585" customHeight="1" ht="17.25">
      <c r="A585" s="156"/>
      <c r="B585" s="157"/>
      <c r="C585" s="155"/>
      <c r="D585" s="155"/>
      <c r="E585" s="155"/>
      <c r="F585" s="155"/>
      <c r="G585" s="86"/>
      <c r="H585" s="87"/>
      <c r="I585" s="87"/>
      <c r="J585" s="139"/>
      <c r="K585" s="86"/>
      <c r="L585" s="86"/>
      <c r="M585" s="86"/>
      <c r="N585" s="86"/>
      <c r="O585" s="87"/>
      <c r="P585" s="87"/>
      <c r="Q585" s="87"/>
    </row>
    <row x14ac:dyDescent="0.25" r="586" customHeight="1" ht="17.25">
      <c r="A586" s="156"/>
      <c r="B586" s="157"/>
      <c r="C586" s="155"/>
      <c r="D586" s="155"/>
      <c r="E586" s="155"/>
      <c r="F586" s="155"/>
      <c r="G586" s="86"/>
      <c r="H586" s="87"/>
      <c r="I586" s="87"/>
      <c r="J586" s="139"/>
      <c r="K586" s="86"/>
      <c r="L586" s="86"/>
      <c r="M586" s="86"/>
      <c r="N586" s="86"/>
      <c r="O586" s="87"/>
      <c r="P586" s="87"/>
      <c r="Q586" s="87"/>
    </row>
    <row x14ac:dyDescent="0.25" r="587" customHeight="1" ht="17.25">
      <c r="A587" s="156"/>
      <c r="B587" s="157"/>
      <c r="C587" s="155"/>
      <c r="D587" s="155"/>
      <c r="E587" s="155"/>
      <c r="F587" s="155"/>
      <c r="G587" s="86"/>
      <c r="H587" s="87"/>
      <c r="I587" s="87"/>
      <c r="J587" s="139"/>
      <c r="K587" s="86"/>
      <c r="L587" s="86"/>
      <c r="M587" s="86"/>
      <c r="N587" s="86"/>
      <c r="O587" s="87"/>
      <c r="P587" s="87"/>
      <c r="Q587" s="87"/>
    </row>
    <row x14ac:dyDescent="0.25" r="588" customHeight="1" ht="17.25">
      <c r="A588" s="156"/>
      <c r="B588" s="157"/>
      <c r="C588" s="155"/>
      <c r="D588" s="155"/>
      <c r="E588" s="155"/>
      <c r="F588" s="155"/>
      <c r="G588" s="86"/>
      <c r="H588" s="87"/>
      <c r="I588" s="87"/>
      <c r="J588" s="139"/>
      <c r="K588" s="86"/>
      <c r="L588" s="86"/>
      <c r="M588" s="86"/>
      <c r="N588" s="86"/>
      <c r="O588" s="87"/>
      <c r="P588" s="87"/>
      <c r="Q588" s="87"/>
    </row>
    <row x14ac:dyDescent="0.25" r="589" customHeight="1" ht="17.25">
      <c r="A589" s="156"/>
      <c r="B589" s="157"/>
      <c r="C589" s="155"/>
      <c r="D589" s="155"/>
      <c r="E589" s="155"/>
      <c r="F589" s="155"/>
      <c r="G589" s="86"/>
      <c r="H589" s="87"/>
      <c r="I589" s="87"/>
      <c r="J589" s="139"/>
      <c r="K589" s="86"/>
      <c r="L589" s="86"/>
      <c r="M589" s="86"/>
      <c r="N589" s="86"/>
      <c r="O589" s="87"/>
      <c r="P589" s="87"/>
      <c r="Q589" s="87"/>
    </row>
    <row x14ac:dyDescent="0.25" r="590" customHeight="1" ht="17.25">
      <c r="A590" s="156"/>
      <c r="B590" s="157"/>
      <c r="C590" s="155"/>
      <c r="D590" s="155"/>
      <c r="E590" s="155"/>
      <c r="F590" s="155"/>
      <c r="G590" s="86"/>
      <c r="H590" s="87"/>
      <c r="I590" s="87"/>
      <c r="J590" s="139"/>
      <c r="K590" s="86"/>
      <c r="L590" s="86"/>
      <c r="M590" s="86"/>
      <c r="N590" s="86"/>
      <c r="O590" s="87"/>
      <c r="P590" s="87"/>
      <c r="Q590" s="87"/>
    </row>
    <row x14ac:dyDescent="0.25" r="591" customHeight="1" ht="17.25">
      <c r="A591" s="156"/>
      <c r="B591" s="157"/>
      <c r="C591" s="155"/>
      <c r="D591" s="155"/>
      <c r="E591" s="155"/>
      <c r="F591" s="155"/>
      <c r="G591" s="86"/>
      <c r="H591" s="87"/>
      <c r="I591" s="87"/>
      <c r="J591" s="139"/>
      <c r="K591" s="86"/>
      <c r="L591" s="86"/>
      <c r="M591" s="86"/>
      <c r="N591" s="86"/>
      <c r="O591" s="87"/>
      <c r="P591" s="87"/>
      <c r="Q591" s="87"/>
    </row>
    <row x14ac:dyDescent="0.25" r="592" customHeight="1" ht="17.25">
      <c r="A592" s="156"/>
      <c r="B592" s="157"/>
      <c r="C592" s="155"/>
      <c r="D592" s="155"/>
      <c r="E592" s="155"/>
      <c r="F592" s="155"/>
      <c r="G592" s="86"/>
      <c r="H592" s="87"/>
      <c r="I592" s="87"/>
      <c r="J592" s="139"/>
      <c r="K592" s="86"/>
      <c r="L592" s="86"/>
      <c r="M592" s="86"/>
      <c r="N592" s="86"/>
      <c r="O592" s="87"/>
      <c r="P592" s="87"/>
      <c r="Q592" s="87"/>
    </row>
    <row x14ac:dyDescent="0.25" r="593" customHeight="1" ht="17.25">
      <c r="A593" s="156"/>
      <c r="B593" s="157"/>
      <c r="C593" s="155"/>
      <c r="D593" s="155"/>
      <c r="E593" s="155"/>
      <c r="F593" s="155"/>
      <c r="G593" s="86"/>
      <c r="H593" s="87"/>
      <c r="I593" s="87"/>
      <c r="J593" s="139"/>
      <c r="K593" s="86"/>
      <c r="L593" s="86"/>
      <c r="M593" s="86"/>
      <c r="N593" s="86"/>
      <c r="O593" s="87"/>
      <c r="P593" s="87"/>
      <c r="Q593" s="87"/>
    </row>
    <row x14ac:dyDescent="0.25" r="594" customHeight="1" ht="17.25">
      <c r="A594" s="156"/>
      <c r="B594" s="157"/>
      <c r="C594" s="155"/>
      <c r="D594" s="155"/>
      <c r="E594" s="155"/>
      <c r="F594" s="155"/>
      <c r="G594" s="86"/>
      <c r="H594" s="87"/>
      <c r="I594" s="87"/>
      <c r="J594" s="139"/>
      <c r="K594" s="86"/>
      <c r="L594" s="86"/>
      <c r="M594" s="86"/>
      <c r="N594" s="86"/>
      <c r="O594" s="87"/>
      <c r="P594" s="87"/>
      <c r="Q594" s="87"/>
    </row>
    <row x14ac:dyDescent="0.25" r="595" customHeight="1" ht="17.25">
      <c r="A595" s="156"/>
      <c r="B595" s="157"/>
      <c r="C595" s="155"/>
      <c r="D595" s="155"/>
      <c r="E595" s="155"/>
      <c r="F595" s="155"/>
      <c r="G595" s="86"/>
      <c r="H595" s="87"/>
      <c r="I595" s="87"/>
      <c r="J595" s="139"/>
      <c r="K595" s="86"/>
      <c r="L595" s="86"/>
      <c r="M595" s="86"/>
      <c r="N595" s="86"/>
      <c r="O595" s="87"/>
      <c r="P595" s="87"/>
      <c r="Q595" s="87"/>
    </row>
    <row x14ac:dyDescent="0.25" r="596" customHeight="1" ht="17.25">
      <c r="A596" s="156"/>
      <c r="B596" s="157"/>
      <c r="C596" s="155"/>
      <c r="D596" s="155"/>
      <c r="E596" s="155"/>
      <c r="F596" s="155"/>
      <c r="G596" s="86"/>
      <c r="H596" s="87"/>
      <c r="I596" s="87"/>
      <c r="J596" s="139"/>
      <c r="K596" s="86"/>
      <c r="L596" s="86"/>
      <c r="M596" s="86"/>
      <c r="N596" s="86"/>
      <c r="O596" s="87"/>
      <c r="P596" s="87"/>
      <c r="Q596" s="87"/>
    </row>
    <row x14ac:dyDescent="0.25" r="597" customHeight="1" ht="17.25">
      <c r="A597" s="156"/>
      <c r="B597" s="157"/>
      <c r="C597" s="155"/>
      <c r="D597" s="155"/>
      <c r="E597" s="155"/>
      <c r="F597" s="155"/>
      <c r="G597" s="86"/>
      <c r="H597" s="87"/>
      <c r="I597" s="87"/>
      <c r="J597" s="139"/>
      <c r="K597" s="86"/>
      <c r="L597" s="86"/>
      <c r="M597" s="86"/>
      <c r="N597" s="86"/>
      <c r="O597" s="87"/>
      <c r="P597" s="87"/>
      <c r="Q597" s="87"/>
    </row>
    <row x14ac:dyDescent="0.25" r="598" customHeight="1" ht="17.25">
      <c r="A598" s="156"/>
      <c r="B598" s="157"/>
      <c r="C598" s="155"/>
      <c r="D598" s="155"/>
      <c r="E598" s="155"/>
      <c r="F598" s="155"/>
      <c r="G598" s="86"/>
      <c r="H598" s="87"/>
      <c r="I598" s="87"/>
      <c r="J598" s="139"/>
      <c r="K598" s="86"/>
      <c r="L598" s="86"/>
      <c r="M598" s="86"/>
      <c r="N598" s="86"/>
      <c r="O598" s="87"/>
      <c r="P598" s="87"/>
      <c r="Q598" s="87"/>
    </row>
    <row x14ac:dyDescent="0.25" r="599" customHeight="1" ht="17.25">
      <c r="A599" s="156"/>
      <c r="B599" s="157"/>
      <c r="C599" s="155"/>
      <c r="D599" s="155"/>
      <c r="E599" s="155"/>
      <c r="F599" s="155"/>
      <c r="G599" s="86"/>
      <c r="H599" s="87"/>
      <c r="I599" s="87"/>
      <c r="J599" s="139"/>
      <c r="K599" s="86"/>
      <c r="L599" s="86"/>
      <c r="M599" s="86"/>
      <c r="N599" s="86"/>
      <c r="O599" s="87"/>
      <c r="P599" s="87"/>
      <c r="Q599" s="87"/>
    </row>
    <row x14ac:dyDescent="0.25" r="600" customHeight="1" ht="17.25">
      <c r="A600" s="156"/>
      <c r="B600" s="157"/>
      <c r="C600" s="155"/>
      <c r="D600" s="155"/>
      <c r="E600" s="155"/>
      <c r="F600" s="155"/>
      <c r="G600" s="86"/>
      <c r="H600" s="87"/>
      <c r="I600" s="87"/>
      <c r="J600" s="139"/>
      <c r="K600" s="86"/>
      <c r="L600" s="86"/>
      <c r="M600" s="86"/>
      <c r="N600" s="86"/>
      <c r="O600" s="87"/>
      <c r="P600" s="87"/>
      <c r="Q600" s="87"/>
    </row>
    <row x14ac:dyDescent="0.25" r="601" customHeight="1" ht="17.25">
      <c r="A601" s="156"/>
      <c r="B601" s="157"/>
      <c r="C601" s="155"/>
      <c r="D601" s="155"/>
      <c r="E601" s="155"/>
      <c r="F601" s="155"/>
      <c r="G601" s="86"/>
      <c r="H601" s="87"/>
      <c r="I601" s="87"/>
      <c r="J601" s="139"/>
      <c r="K601" s="86"/>
      <c r="L601" s="86"/>
      <c r="M601" s="86"/>
      <c r="N601" s="86"/>
      <c r="O601" s="87"/>
      <c r="P601" s="87"/>
      <c r="Q601" s="87"/>
    </row>
    <row x14ac:dyDescent="0.25" r="602" customHeight="1" ht="17.25">
      <c r="A602" s="156"/>
      <c r="B602" s="157"/>
      <c r="C602" s="155"/>
      <c r="D602" s="155"/>
      <c r="E602" s="155"/>
      <c r="F602" s="155"/>
      <c r="G602" s="86"/>
      <c r="H602" s="87"/>
      <c r="I602" s="87"/>
      <c r="J602" s="139"/>
      <c r="K602" s="86"/>
      <c r="L602" s="86"/>
      <c r="M602" s="86"/>
      <c r="N602" s="86"/>
      <c r="O602" s="87"/>
      <c r="P602" s="87"/>
      <c r="Q602" s="87"/>
    </row>
    <row x14ac:dyDescent="0.25" r="603" customHeight="1" ht="17.25">
      <c r="A603" s="156"/>
      <c r="B603" s="157"/>
      <c r="C603" s="155"/>
      <c r="D603" s="155"/>
      <c r="E603" s="155"/>
      <c r="F603" s="155"/>
      <c r="G603" s="86"/>
      <c r="H603" s="87"/>
      <c r="I603" s="87"/>
      <c r="J603" s="139"/>
      <c r="K603" s="86"/>
      <c r="L603" s="86"/>
      <c r="M603" s="86"/>
      <c r="N603" s="86"/>
      <c r="O603" s="87"/>
      <c r="P603" s="87"/>
      <c r="Q603" s="87"/>
    </row>
    <row x14ac:dyDescent="0.25" r="604" customHeight="1" ht="17.25">
      <c r="A604" s="156"/>
      <c r="B604" s="157"/>
      <c r="C604" s="155"/>
      <c r="D604" s="155"/>
      <c r="E604" s="155"/>
      <c r="F604" s="155"/>
      <c r="G604" s="86"/>
      <c r="H604" s="87"/>
      <c r="I604" s="87"/>
      <c r="J604" s="139"/>
      <c r="K604" s="86"/>
      <c r="L604" s="86"/>
      <c r="M604" s="86"/>
      <c r="N604" s="86"/>
      <c r="O604" s="87"/>
      <c r="P604" s="87"/>
      <c r="Q604" s="87"/>
    </row>
    <row x14ac:dyDescent="0.25" r="605" customHeight="1" ht="17.25">
      <c r="A605" s="156"/>
      <c r="B605" s="157"/>
      <c r="C605" s="155"/>
      <c r="D605" s="155"/>
      <c r="E605" s="155"/>
      <c r="F605" s="155"/>
      <c r="G605" s="86"/>
      <c r="H605" s="87"/>
      <c r="I605" s="87"/>
      <c r="J605" s="139"/>
      <c r="K605" s="86"/>
      <c r="L605" s="86"/>
      <c r="M605" s="86"/>
      <c r="N605" s="86"/>
      <c r="O605" s="87"/>
      <c r="P605" s="87"/>
      <c r="Q605" s="87"/>
    </row>
    <row x14ac:dyDescent="0.25" r="606" customHeight="1" ht="17.25">
      <c r="A606" s="156"/>
      <c r="B606" s="157"/>
      <c r="C606" s="155"/>
      <c r="D606" s="155"/>
      <c r="E606" s="155"/>
      <c r="F606" s="155"/>
      <c r="G606" s="86"/>
      <c r="H606" s="87"/>
      <c r="I606" s="87"/>
      <c r="J606" s="139"/>
      <c r="K606" s="86"/>
      <c r="L606" s="86"/>
      <c r="M606" s="86"/>
      <c r="N606" s="86"/>
      <c r="O606" s="87"/>
      <c r="P606" s="87"/>
      <c r="Q606" s="87"/>
    </row>
    <row x14ac:dyDescent="0.25" r="607" customHeight="1" ht="17.25">
      <c r="A607" s="156"/>
      <c r="B607" s="157"/>
      <c r="C607" s="155"/>
      <c r="D607" s="155"/>
      <c r="E607" s="155"/>
      <c r="F607" s="155"/>
      <c r="G607" s="86"/>
      <c r="H607" s="87"/>
      <c r="I607" s="87"/>
      <c r="J607" s="139"/>
      <c r="K607" s="86"/>
      <c r="L607" s="86"/>
      <c r="M607" s="86"/>
      <c r="N607" s="86"/>
      <c r="O607" s="87"/>
      <c r="P607" s="87"/>
      <c r="Q607" s="87"/>
    </row>
    <row x14ac:dyDescent="0.25" r="608" customHeight="1" ht="17.25">
      <c r="A608" s="156"/>
      <c r="B608" s="157"/>
      <c r="C608" s="155"/>
      <c r="D608" s="155"/>
      <c r="E608" s="155"/>
      <c r="F608" s="155"/>
      <c r="G608" s="86"/>
      <c r="H608" s="87"/>
      <c r="I608" s="87"/>
      <c r="J608" s="139"/>
      <c r="K608" s="86"/>
      <c r="L608" s="86"/>
      <c r="M608" s="86"/>
      <c r="N608" s="86"/>
      <c r="O608" s="87"/>
      <c r="P608" s="87"/>
      <c r="Q608" s="87"/>
    </row>
    <row x14ac:dyDescent="0.25" r="609" customHeight="1" ht="17.25">
      <c r="A609" s="156"/>
      <c r="B609" s="157"/>
      <c r="C609" s="155"/>
      <c r="D609" s="155"/>
      <c r="E609" s="155"/>
      <c r="F609" s="155"/>
      <c r="G609" s="86"/>
      <c r="H609" s="87"/>
      <c r="I609" s="87"/>
      <c r="J609" s="139"/>
      <c r="K609" s="86"/>
      <c r="L609" s="86"/>
      <c r="M609" s="86"/>
      <c r="N609" s="86"/>
      <c r="O609" s="87"/>
      <c r="P609" s="87"/>
      <c r="Q609" s="87"/>
    </row>
    <row x14ac:dyDescent="0.25" r="610" customHeight="1" ht="17.25">
      <c r="A610" s="156"/>
      <c r="B610" s="157"/>
      <c r="C610" s="155"/>
      <c r="D610" s="155"/>
      <c r="E610" s="155"/>
      <c r="F610" s="155"/>
      <c r="G610" s="86"/>
      <c r="H610" s="87"/>
      <c r="I610" s="87"/>
      <c r="J610" s="139"/>
      <c r="K610" s="86"/>
      <c r="L610" s="86"/>
      <c r="M610" s="86"/>
      <c r="N610" s="86"/>
      <c r="O610" s="87"/>
      <c r="P610" s="87"/>
      <c r="Q610" s="87"/>
    </row>
    <row x14ac:dyDescent="0.25" r="611" customHeight="1" ht="17.25">
      <c r="A611" s="156"/>
      <c r="B611" s="157"/>
      <c r="C611" s="155"/>
      <c r="D611" s="155"/>
      <c r="E611" s="155"/>
      <c r="F611" s="155"/>
      <c r="G611" s="86"/>
      <c r="H611" s="87"/>
      <c r="I611" s="87"/>
      <c r="J611" s="139"/>
      <c r="K611" s="86"/>
      <c r="L611" s="86"/>
      <c r="M611" s="86"/>
      <c r="N611" s="86"/>
      <c r="O611" s="87"/>
      <c r="P611" s="87"/>
      <c r="Q611" s="87"/>
    </row>
    <row x14ac:dyDescent="0.25" r="612" customHeight="1" ht="17.25">
      <c r="A612" s="156"/>
      <c r="B612" s="157"/>
      <c r="C612" s="155"/>
      <c r="D612" s="155"/>
      <c r="E612" s="155"/>
      <c r="F612" s="155"/>
      <c r="G612" s="86"/>
      <c r="H612" s="87"/>
      <c r="I612" s="87"/>
      <c r="J612" s="139"/>
      <c r="K612" s="86"/>
      <c r="L612" s="86"/>
      <c r="M612" s="86"/>
      <c r="N612" s="86"/>
      <c r="O612" s="87"/>
      <c r="P612" s="87"/>
      <c r="Q612" s="87"/>
    </row>
    <row x14ac:dyDescent="0.25" r="613" customHeight="1" ht="17.25">
      <c r="A613" s="156"/>
      <c r="B613" s="157"/>
      <c r="C613" s="155"/>
      <c r="D613" s="155"/>
      <c r="E613" s="155"/>
      <c r="F613" s="155"/>
      <c r="G613" s="86"/>
      <c r="H613" s="87"/>
      <c r="I613" s="87"/>
      <c r="J613" s="139"/>
      <c r="K613" s="86"/>
      <c r="L613" s="86"/>
      <c r="M613" s="86"/>
      <c r="N613" s="86"/>
      <c r="O613" s="87"/>
      <c r="P613" s="87"/>
      <c r="Q613" s="87"/>
    </row>
    <row x14ac:dyDescent="0.25" r="614" customHeight="1" ht="17.25">
      <c r="A614" s="156"/>
      <c r="B614" s="157"/>
      <c r="C614" s="155"/>
      <c r="D614" s="155"/>
      <c r="E614" s="155"/>
      <c r="F614" s="155"/>
      <c r="G614" s="86"/>
      <c r="H614" s="87"/>
      <c r="I614" s="87"/>
      <c r="J614" s="139"/>
      <c r="K614" s="86"/>
      <c r="L614" s="86"/>
      <c r="M614" s="86"/>
      <c r="N614" s="86"/>
      <c r="O614" s="87"/>
      <c r="P614" s="87"/>
      <c r="Q614" s="87"/>
    </row>
    <row x14ac:dyDescent="0.25" r="615" customHeight="1" ht="17.25">
      <c r="A615" s="156"/>
      <c r="B615" s="157"/>
      <c r="C615" s="155"/>
      <c r="D615" s="155"/>
      <c r="E615" s="155"/>
      <c r="F615" s="155"/>
      <c r="G615" s="86"/>
      <c r="H615" s="87"/>
      <c r="I615" s="87"/>
      <c r="J615" s="139"/>
      <c r="K615" s="86"/>
      <c r="L615" s="86"/>
      <c r="M615" s="86"/>
      <c r="N615" s="86"/>
      <c r="O615" s="87"/>
      <c r="P615" s="87"/>
      <c r="Q615" s="87"/>
    </row>
    <row x14ac:dyDescent="0.25" r="616" customHeight="1" ht="17.25">
      <c r="A616" s="156"/>
      <c r="B616" s="157"/>
      <c r="C616" s="155"/>
      <c r="D616" s="155"/>
      <c r="E616" s="155"/>
      <c r="F616" s="155"/>
      <c r="G616" s="86"/>
      <c r="H616" s="87"/>
      <c r="I616" s="87"/>
      <c r="J616" s="139"/>
      <c r="K616" s="86"/>
      <c r="L616" s="86"/>
      <c r="M616" s="86"/>
      <c r="N616" s="86"/>
      <c r="O616" s="87"/>
      <c r="P616" s="87"/>
      <c r="Q616" s="87"/>
    </row>
    <row x14ac:dyDescent="0.25" r="617" customHeight="1" ht="17.25">
      <c r="A617" s="156"/>
      <c r="B617" s="157"/>
      <c r="C617" s="155"/>
      <c r="D617" s="155"/>
      <c r="E617" s="155"/>
      <c r="F617" s="155"/>
      <c r="G617" s="86"/>
      <c r="H617" s="87"/>
      <c r="I617" s="87"/>
      <c r="J617" s="139"/>
      <c r="K617" s="86"/>
      <c r="L617" s="86"/>
      <c r="M617" s="86"/>
      <c r="N617" s="86"/>
      <c r="O617" s="87"/>
      <c r="P617" s="87"/>
      <c r="Q617" s="87"/>
    </row>
    <row x14ac:dyDescent="0.25" r="618" customHeight="1" ht="17.25">
      <c r="A618" s="156"/>
      <c r="B618" s="157"/>
      <c r="C618" s="155"/>
      <c r="D618" s="155"/>
      <c r="E618" s="155"/>
      <c r="F618" s="155"/>
      <c r="G618" s="86"/>
      <c r="H618" s="87"/>
      <c r="I618" s="87"/>
      <c r="J618" s="139"/>
      <c r="K618" s="86"/>
      <c r="L618" s="86"/>
      <c r="M618" s="86"/>
      <c r="N618" s="86"/>
      <c r="O618" s="87"/>
      <c r="P618" s="87"/>
      <c r="Q618" s="87"/>
    </row>
    <row x14ac:dyDescent="0.25" r="619" customHeight="1" ht="17.25">
      <c r="A619" s="156"/>
      <c r="B619" s="157"/>
      <c r="C619" s="155"/>
      <c r="D619" s="155"/>
      <c r="E619" s="155"/>
      <c r="F619" s="155"/>
      <c r="G619" s="86"/>
      <c r="H619" s="87"/>
      <c r="I619" s="87"/>
      <c r="J619" s="139"/>
      <c r="K619" s="86"/>
      <c r="L619" s="86"/>
      <c r="M619" s="86"/>
      <c r="N619" s="86"/>
      <c r="O619" s="87"/>
      <c r="P619" s="87"/>
      <c r="Q619" s="87"/>
    </row>
    <row x14ac:dyDescent="0.25" r="620" customHeight="1" ht="17.25">
      <c r="A620" s="156"/>
      <c r="B620" s="157"/>
      <c r="C620" s="155"/>
      <c r="D620" s="155"/>
      <c r="E620" s="155"/>
      <c r="F620" s="155"/>
      <c r="G620" s="86"/>
      <c r="H620" s="87"/>
      <c r="I620" s="87"/>
      <c r="J620" s="139"/>
      <c r="K620" s="86"/>
      <c r="L620" s="86"/>
      <c r="M620" s="86"/>
      <c r="N620" s="86"/>
      <c r="O620" s="87"/>
      <c r="P620" s="87"/>
      <c r="Q620" s="87"/>
    </row>
    <row x14ac:dyDescent="0.25" r="621" customHeight="1" ht="17.25">
      <c r="A621" s="156"/>
      <c r="B621" s="157"/>
      <c r="C621" s="155"/>
      <c r="D621" s="155"/>
      <c r="E621" s="155"/>
      <c r="F621" s="155"/>
      <c r="G621" s="86"/>
      <c r="H621" s="87"/>
      <c r="I621" s="87"/>
      <c r="J621" s="139"/>
      <c r="K621" s="86"/>
      <c r="L621" s="86"/>
      <c r="M621" s="86"/>
      <c r="N621" s="86"/>
      <c r="O621" s="87"/>
      <c r="P621" s="87"/>
      <c r="Q621" s="87"/>
    </row>
    <row x14ac:dyDescent="0.25" r="622" customHeight="1" ht="17.25">
      <c r="A622" s="156"/>
      <c r="B622" s="157"/>
      <c r="C622" s="155"/>
      <c r="D622" s="155"/>
      <c r="E622" s="155"/>
      <c r="F622" s="155"/>
      <c r="G622" s="86"/>
      <c r="H622" s="87"/>
      <c r="I622" s="87"/>
      <c r="J622" s="139"/>
      <c r="K622" s="86"/>
      <c r="L622" s="86"/>
      <c r="M622" s="86"/>
      <c r="N622" s="86"/>
      <c r="O622" s="87"/>
      <c r="P622" s="87"/>
      <c r="Q622" s="87"/>
    </row>
    <row x14ac:dyDescent="0.25" r="623" customHeight="1" ht="17.25">
      <c r="A623" s="156"/>
      <c r="B623" s="157"/>
      <c r="C623" s="155"/>
      <c r="D623" s="155"/>
      <c r="E623" s="155"/>
      <c r="F623" s="155"/>
      <c r="G623" s="86"/>
      <c r="H623" s="87"/>
      <c r="I623" s="87"/>
      <c r="J623" s="139"/>
      <c r="K623" s="86"/>
      <c r="L623" s="86"/>
      <c r="M623" s="86"/>
      <c r="N623" s="86"/>
      <c r="O623" s="87"/>
      <c r="P623" s="87"/>
      <c r="Q623" s="87"/>
    </row>
    <row x14ac:dyDescent="0.25" r="624" customHeight="1" ht="17.25">
      <c r="A624" s="156"/>
      <c r="B624" s="157"/>
      <c r="C624" s="155"/>
      <c r="D624" s="155"/>
      <c r="E624" s="155"/>
      <c r="F624" s="155"/>
      <c r="G624" s="86"/>
      <c r="H624" s="87"/>
      <c r="I624" s="87"/>
      <c r="J624" s="139"/>
      <c r="K624" s="86"/>
      <c r="L624" s="86"/>
      <c r="M624" s="86"/>
      <c r="N624" s="86"/>
      <c r="O624" s="87"/>
      <c r="P624" s="87"/>
      <c r="Q624" s="87"/>
    </row>
    <row x14ac:dyDescent="0.25" r="625" customHeight="1" ht="17.25">
      <c r="A625" s="156"/>
      <c r="B625" s="157"/>
      <c r="C625" s="155"/>
      <c r="D625" s="155"/>
      <c r="E625" s="155"/>
      <c r="F625" s="155"/>
      <c r="G625" s="86"/>
      <c r="H625" s="87"/>
      <c r="I625" s="87"/>
      <c r="J625" s="139"/>
      <c r="K625" s="86"/>
      <c r="L625" s="86"/>
      <c r="M625" s="86"/>
      <c r="N625" s="86"/>
      <c r="O625" s="87"/>
      <c r="P625" s="87"/>
      <c r="Q625" s="87"/>
    </row>
    <row x14ac:dyDescent="0.25" r="626" customHeight="1" ht="17.25">
      <c r="A626" s="156"/>
      <c r="B626" s="157"/>
      <c r="C626" s="155"/>
      <c r="D626" s="155"/>
      <c r="E626" s="155"/>
      <c r="F626" s="155"/>
      <c r="G626" s="86"/>
      <c r="H626" s="87"/>
      <c r="I626" s="87"/>
      <c r="J626" s="139"/>
      <c r="K626" s="86"/>
      <c r="L626" s="86"/>
      <c r="M626" s="86"/>
      <c r="N626" s="86"/>
      <c r="O626" s="87"/>
      <c r="P626" s="87"/>
      <c r="Q626" s="87"/>
    </row>
    <row x14ac:dyDescent="0.25" r="627" customHeight="1" ht="17.25">
      <c r="A627" s="156"/>
      <c r="B627" s="157"/>
      <c r="C627" s="155"/>
      <c r="D627" s="155"/>
      <c r="E627" s="155"/>
      <c r="F627" s="155"/>
      <c r="G627" s="86"/>
      <c r="H627" s="87"/>
      <c r="I627" s="87"/>
      <c r="J627" s="139"/>
      <c r="K627" s="86"/>
      <c r="L627" s="86"/>
      <c r="M627" s="86"/>
      <c r="N627" s="86"/>
      <c r="O627" s="87"/>
      <c r="P627" s="87"/>
      <c r="Q627" s="87"/>
    </row>
    <row x14ac:dyDescent="0.25" r="628" customHeight="1" ht="17.25">
      <c r="A628" s="156"/>
      <c r="B628" s="157"/>
      <c r="C628" s="155"/>
      <c r="D628" s="155"/>
      <c r="E628" s="155"/>
      <c r="F628" s="155"/>
      <c r="G628" s="86"/>
      <c r="H628" s="87"/>
      <c r="I628" s="87"/>
      <c r="J628" s="139"/>
      <c r="K628" s="86"/>
      <c r="L628" s="86"/>
      <c r="M628" s="86"/>
      <c r="N628" s="86"/>
      <c r="O628" s="87"/>
      <c r="P628" s="87"/>
      <c r="Q628" s="87"/>
    </row>
    <row x14ac:dyDescent="0.25" r="629" customHeight="1" ht="17.25">
      <c r="A629" s="156"/>
      <c r="B629" s="157"/>
      <c r="C629" s="155"/>
      <c r="D629" s="155"/>
      <c r="E629" s="155"/>
      <c r="F629" s="155"/>
      <c r="G629" s="86"/>
      <c r="H629" s="87"/>
      <c r="I629" s="87"/>
      <c r="J629" s="139"/>
      <c r="K629" s="86"/>
      <c r="L629" s="86"/>
      <c r="M629" s="86"/>
      <c r="N629" s="86"/>
      <c r="O629" s="87"/>
      <c r="P629" s="87"/>
      <c r="Q629" s="87"/>
    </row>
    <row x14ac:dyDescent="0.25" r="630" customHeight="1" ht="17.25">
      <c r="A630" s="156"/>
      <c r="B630" s="157"/>
      <c r="C630" s="155"/>
      <c r="D630" s="155"/>
      <c r="E630" s="155"/>
      <c r="F630" s="155"/>
      <c r="G630" s="86"/>
      <c r="H630" s="87"/>
      <c r="I630" s="87"/>
      <c r="J630" s="139"/>
      <c r="K630" s="86"/>
      <c r="L630" s="86"/>
      <c r="M630" s="86"/>
      <c r="N630" s="86"/>
      <c r="O630" s="87"/>
      <c r="P630" s="87"/>
      <c r="Q630" s="87"/>
    </row>
    <row x14ac:dyDescent="0.25" r="631" customHeight="1" ht="17.25">
      <c r="A631" s="156"/>
      <c r="B631" s="157"/>
      <c r="C631" s="155"/>
      <c r="D631" s="155"/>
      <c r="E631" s="155"/>
      <c r="F631" s="155"/>
      <c r="G631" s="86"/>
      <c r="H631" s="87"/>
      <c r="I631" s="87"/>
      <c r="J631" s="139"/>
      <c r="K631" s="86"/>
      <c r="L631" s="86"/>
      <c r="M631" s="86"/>
      <c r="N631" s="86"/>
      <c r="O631" s="87"/>
      <c r="P631" s="87"/>
      <c r="Q631" s="87"/>
    </row>
    <row x14ac:dyDescent="0.25" r="632" customHeight="1" ht="17.25">
      <c r="A632" s="156"/>
      <c r="B632" s="157"/>
      <c r="C632" s="155"/>
      <c r="D632" s="155"/>
      <c r="E632" s="155"/>
      <c r="F632" s="155"/>
      <c r="G632" s="86"/>
      <c r="H632" s="87"/>
      <c r="I632" s="87"/>
      <c r="J632" s="139"/>
      <c r="K632" s="86"/>
      <c r="L632" s="86"/>
      <c r="M632" s="86"/>
      <c r="N632" s="86"/>
      <c r="O632" s="87"/>
      <c r="P632" s="87"/>
      <c r="Q632" s="87"/>
    </row>
    <row x14ac:dyDescent="0.25" r="633" customHeight="1" ht="17.25">
      <c r="A633" s="156"/>
      <c r="B633" s="157"/>
      <c r="C633" s="155"/>
      <c r="D633" s="155"/>
      <c r="E633" s="155"/>
      <c r="F633" s="155"/>
      <c r="G633" s="86"/>
      <c r="H633" s="87"/>
      <c r="I633" s="87"/>
      <c r="J633" s="139"/>
      <c r="K633" s="86"/>
      <c r="L633" s="86"/>
      <c r="M633" s="86"/>
      <c r="N633" s="86"/>
      <c r="O633" s="87"/>
      <c r="P633" s="87"/>
      <c r="Q633" s="87"/>
    </row>
    <row x14ac:dyDescent="0.25" r="634" customHeight="1" ht="17.25">
      <c r="A634" s="156"/>
      <c r="B634" s="157"/>
      <c r="C634" s="155"/>
      <c r="D634" s="155"/>
      <c r="E634" s="155"/>
      <c r="F634" s="155"/>
      <c r="G634" s="86"/>
      <c r="H634" s="87"/>
      <c r="I634" s="87"/>
      <c r="J634" s="139"/>
      <c r="K634" s="86"/>
      <c r="L634" s="86"/>
      <c r="M634" s="86"/>
      <c r="N634" s="86"/>
      <c r="O634" s="87"/>
      <c r="P634" s="87"/>
      <c r="Q634" s="87"/>
    </row>
    <row x14ac:dyDescent="0.25" r="635" customHeight="1" ht="17.25">
      <c r="A635" s="156"/>
      <c r="B635" s="157"/>
      <c r="C635" s="155"/>
      <c r="D635" s="155"/>
      <c r="E635" s="155"/>
      <c r="F635" s="155"/>
      <c r="G635" s="86"/>
      <c r="H635" s="87"/>
      <c r="I635" s="87"/>
      <c r="J635" s="139"/>
      <c r="K635" s="86"/>
      <c r="L635" s="86"/>
      <c r="M635" s="86"/>
      <c r="N635" s="86"/>
      <c r="O635" s="87"/>
      <c r="P635" s="87"/>
      <c r="Q635" s="87"/>
    </row>
    <row x14ac:dyDescent="0.25" r="636" customHeight="1" ht="17.25">
      <c r="A636" s="156"/>
      <c r="B636" s="157"/>
      <c r="C636" s="155"/>
      <c r="D636" s="155"/>
      <c r="E636" s="155"/>
      <c r="F636" s="155"/>
      <c r="G636" s="86"/>
      <c r="H636" s="87"/>
      <c r="I636" s="87"/>
      <c r="J636" s="139"/>
      <c r="K636" s="86"/>
      <c r="L636" s="86"/>
      <c r="M636" s="86"/>
      <c r="N636" s="86"/>
      <c r="O636" s="87"/>
      <c r="P636" s="87"/>
      <c r="Q636" s="87"/>
    </row>
    <row x14ac:dyDescent="0.25" r="637" customHeight="1" ht="17.25">
      <c r="A637" s="156"/>
      <c r="B637" s="157"/>
      <c r="C637" s="155"/>
      <c r="D637" s="155"/>
      <c r="E637" s="155"/>
      <c r="F637" s="155"/>
      <c r="G637" s="86"/>
      <c r="H637" s="87"/>
      <c r="I637" s="87"/>
      <c r="J637" s="139"/>
      <c r="K637" s="86"/>
      <c r="L637" s="86"/>
      <c r="M637" s="86"/>
      <c r="N637" s="86"/>
      <c r="O637" s="87"/>
      <c r="P637" s="87"/>
      <c r="Q637" s="87"/>
    </row>
    <row x14ac:dyDescent="0.25" r="638" customHeight="1" ht="17.25">
      <c r="A638" s="156"/>
      <c r="B638" s="157"/>
      <c r="C638" s="155"/>
      <c r="D638" s="155"/>
      <c r="E638" s="155"/>
      <c r="F638" s="155"/>
      <c r="G638" s="86"/>
      <c r="H638" s="87"/>
      <c r="I638" s="87"/>
      <c r="J638" s="139"/>
      <c r="K638" s="86"/>
      <c r="L638" s="86"/>
      <c r="M638" s="86"/>
      <c r="N638" s="86"/>
      <c r="O638" s="87"/>
      <c r="P638" s="87"/>
      <c r="Q638" s="87"/>
    </row>
    <row x14ac:dyDescent="0.25" r="639" customHeight="1" ht="17.25">
      <c r="A639" s="156"/>
      <c r="B639" s="157"/>
      <c r="C639" s="155"/>
      <c r="D639" s="155"/>
      <c r="E639" s="155"/>
      <c r="F639" s="155"/>
      <c r="G639" s="86"/>
      <c r="H639" s="87"/>
      <c r="I639" s="87"/>
      <c r="J639" s="139"/>
      <c r="K639" s="86"/>
      <c r="L639" s="86"/>
      <c r="M639" s="86"/>
      <c r="N639" s="86"/>
      <c r="O639" s="87"/>
      <c r="P639" s="87"/>
      <c r="Q639" s="87"/>
    </row>
    <row x14ac:dyDescent="0.25" r="640" customHeight="1" ht="17.25">
      <c r="A640" s="156"/>
      <c r="B640" s="157"/>
      <c r="C640" s="155"/>
      <c r="D640" s="155"/>
      <c r="E640" s="155"/>
      <c r="F640" s="155"/>
      <c r="G640" s="86"/>
      <c r="H640" s="87"/>
      <c r="I640" s="87"/>
      <c r="J640" s="139"/>
      <c r="K640" s="86"/>
      <c r="L640" s="86"/>
      <c r="M640" s="86"/>
      <c r="N640" s="86"/>
      <c r="O640" s="87"/>
      <c r="P640" s="87"/>
      <c r="Q640" s="87"/>
    </row>
    <row x14ac:dyDescent="0.25" r="641" customHeight="1" ht="17.25">
      <c r="A641" s="156"/>
      <c r="B641" s="157"/>
      <c r="C641" s="155"/>
      <c r="D641" s="155"/>
      <c r="E641" s="155"/>
      <c r="F641" s="155"/>
      <c r="G641" s="86"/>
      <c r="H641" s="87"/>
      <c r="I641" s="87"/>
      <c r="J641" s="139"/>
      <c r="K641" s="86"/>
      <c r="L641" s="86"/>
      <c r="M641" s="86"/>
      <c r="N641" s="86"/>
      <c r="O641" s="87"/>
      <c r="P641" s="87"/>
      <c r="Q641" s="87"/>
    </row>
    <row x14ac:dyDescent="0.25" r="642" customHeight="1" ht="17.25">
      <c r="A642" s="156"/>
      <c r="B642" s="157"/>
      <c r="C642" s="155"/>
      <c r="D642" s="155"/>
      <c r="E642" s="155"/>
      <c r="F642" s="155"/>
      <c r="G642" s="86"/>
      <c r="H642" s="87"/>
      <c r="I642" s="87"/>
      <c r="J642" s="139"/>
      <c r="K642" s="86"/>
      <c r="L642" s="86"/>
      <c r="M642" s="86"/>
      <c r="N642" s="86"/>
      <c r="O642" s="87"/>
      <c r="P642" s="87"/>
      <c r="Q642" s="87"/>
    </row>
    <row x14ac:dyDescent="0.25" r="643" customHeight="1" ht="17.25">
      <c r="A643" s="156"/>
      <c r="B643" s="157"/>
      <c r="C643" s="155"/>
      <c r="D643" s="155"/>
      <c r="E643" s="155"/>
      <c r="F643" s="155"/>
      <c r="G643" s="86"/>
      <c r="H643" s="87"/>
      <c r="I643" s="87"/>
      <c r="J643" s="139"/>
      <c r="K643" s="86"/>
      <c r="L643" s="86"/>
      <c r="M643" s="86"/>
      <c r="N643" s="86"/>
      <c r="O643" s="87"/>
      <c r="P643" s="87"/>
      <c r="Q643" s="87"/>
    </row>
    <row x14ac:dyDescent="0.25" r="644" customHeight="1" ht="17.25">
      <c r="A644" s="156"/>
      <c r="B644" s="157"/>
      <c r="C644" s="155"/>
      <c r="D644" s="155"/>
      <c r="E644" s="155"/>
      <c r="F644" s="155"/>
      <c r="G644" s="86"/>
      <c r="H644" s="87"/>
      <c r="I644" s="87"/>
      <c r="J644" s="139"/>
      <c r="K644" s="86"/>
      <c r="L644" s="86"/>
      <c r="M644" s="86"/>
      <c r="N644" s="86"/>
      <c r="O644" s="87"/>
      <c r="P644" s="87"/>
      <c r="Q644" s="87"/>
    </row>
    <row x14ac:dyDescent="0.25" r="645" customHeight="1" ht="17.25">
      <c r="A645" s="156"/>
      <c r="B645" s="157"/>
      <c r="C645" s="155"/>
      <c r="D645" s="155"/>
      <c r="E645" s="155"/>
      <c r="F645" s="155"/>
      <c r="G645" s="86"/>
      <c r="H645" s="87"/>
      <c r="I645" s="87"/>
      <c r="J645" s="139"/>
      <c r="K645" s="86"/>
      <c r="L645" s="86"/>
      <c r="M645" s="86"/>
      <c r="N645" s="86"/>
      <c r="O645" s="87"/>
      <c r="P645" s="87"/>
      <c r="Q645" s="87"/>
    </row>
    <row x14ac:dyDescent="0.25" r="646" customHeight="1" ht="17.25">
      <c r="A646" s="156"/>
      <c r="B646" s="157"/>
      <c r="C646" s="155"/>
      <c r="D646" s="155"/>
      <c r="E646" s="155"/>
      <c r="F646" s="155"/>
      <c r="G646" s="86"/>
      <c r="H646" s="87"/>
      <c r="I646" s="87"/>
      <c r="J646" s="139"/>
      <c r="K646" s="86"/>
      <c r="L646" s="86"/>
      <c r="M646" s="86"/>
      <c r="N646" s="86"/>
      <c r="O646" s="87"/>
      <c r="P646" s="87"/>
      <c r="Q646" s="87"/>
    </row>
    <row x14ac:dyDescent="0.25" r="647" customHeight="1" ht="17.25">
      <c r="A647" s="156"/>
      <c r="B647" s="157"/>
      <c r="C647" s="155"/>
      <c r="D647" s="155"/>
      <c r="E647" s="155"/>
      <c r="F647" s="155"/>
      <c r="G647" s="86"/>
      <c r="H647" s="87"/>
      <c r="I647" s="87"/>
      <c r="J647" s="139"/>
      <c r="K647" s="86"/>
      <c r="L647" s="86"/>
      <c r="M647" s="86"/>
      <c r="N647" s="86"/>
      <c r="O647" s="87"/>
      <c r="P647" s="87"/>
      <c r="Q647" s="87"/>
    </row>
    <row x14ac:dyDescent="0.25" r="648" customHeight="1" ht="17.25">
      <c r="A648" s="156"/>
      <c r="B648" s="157"/>
      <c r="C648" s="155"/>
      <c r="D648" s="155"/>
      <c r="E648" s="155"/>
      <c r="F648" s="155"/>
      <c r="G648" s="86"/>
      <c r="H648" s="87"/>
      <c r="I648" s="87"/>
      <c r="J648" s="139"/>
      <c r="K648" s="86"/>
      <c r="L648" s="86"/>
      <c r="M648" s="86"/>
      <c r="N648" s="86"/>
      <c r="O648" s="87"/>
      <c r="P648" s="87"/>
      <c r="Q648" s="87"/>
    </row>
    <row x14ac:dyDescent="0.25" r="649" customHeight="1" ht="17.25">
      <c r="A649" s="156"/>
      <c r="B649" s="157"/>
      <c r="C649" s="155"/>
      <c r="D649" s="155"/>
      <c r="E649" s="155"/>
      <c r="F649" s="155"/>
      <c r="G649" s="86"/>
      <c r="H649" s="87"/>
      <c r="I649" s="87"/>
      <c r="J649" s="139"/>
      <c r="K649" s="86"/>
      <c r="L649" s="86"/>
      <c r="M649" s="86"/>
      <c r="N649" s="86"/>
      <c r="O649" s="87"/>
      <c r="P649" s="87"/>
      <c r="Q649" s="87"/>
    </row>
    <row x14ac:dyDescent="0.25" r="650" customHeight="1" ht="17.25">
      <c r="A650" s="156"/>
      <c r="B650" s="157"/>
      <c r="C650" s="155"/>
      <c r="D650" s="155"/>
      <c r="E650" s="155"/>
      <c r="F650" s="155"/>
      <c r="G650" s="86"/>
      <c r="H650" s="87"/>
      <c r="I650" s="87"/>
      <c r="J650" s="139"/>
      <c r="K650" s="86"/>
      <c r="L650" s="86"/>
      <c r="M650" s="86"/>
      <c r="N650" s="86"/>
      <c r="O650" s="87"/>
      <c r="P650" s="87"/>
      <c r="Q650" s="87"/>
    </row>
    <row x14ac:dyDescent="0.25" r="651" customHeight="1" ht="17.25">
      <c r="A651" s="156"/>
      <c r="B651" s="157"/>
      <c r="C651" s="155"/>
      <c r="D651" s="155"/>
      <c r="E651" s="155"/>
      <c r="F651" s="155"/>
      <c r="G651" s="86"/>
      <c r="H651" s="87"/>
      <c r="I651" s="87"/>
      <c r="J651" s="139"/>
      <c r="K651" s="86"/>
      <c r="L651" s="86"/>
      <c r="M651" s="86"/>
      <c r="N651" s="86"/>
      <c r="O651" s="87"/>
      <c r="P651" s="87"/>
      <c r="Q651" s="87"/>
    </row>
    <row x14ac:dyDescent="0.25" r="652" customHeight="1" ht="17.25">
      <c r="A652" s="156"/>
      <c r="B652" s="157"/>
      <c r="C652" s="155"/>
      <c r="D652" s="155"/>
      <c r="E652" s="155"/>
      <c r="F652" s="155"/>
      <c r="G652" s="86"/>
      <c r="H652" s="87"/>
      <c r="I652" s="87"/>
      <c r="J652" s="139"/>
      <c r="K652" s="86"/>
      <c r="L652" s="86"/>
      <c r="M652" s="86"/>
      <c r="N652" s="86"/>
      <c r="O652" s="87"/>
      <c r="P652" s="87"/>
      <c r="Q652" s="87"/>
    </row>
    <row x14ac:dyDescent="0.25" r="653" customHeight="1" ht="17.25">
      <c r="A653" s="156"/>
      <c r="B653" s="157"/>
      <c r="C653" s="155"/>
      <c r="D653" s="155"/>
      <c r="E653" s="155"/>
      <c r="F653" s="155"/>
      <c r="G653" s="86"/>
      <c r="H653" s="87"/>
      <c r="I653" s="87"/>
      <c r="J653" s="139"/>
      <c r="K653" s="86"/>
      <c r="L653" s="86"/>
      <c r="M653" s="86"/>
      <c r="N653" s="86"/>
      <c r="O653" s="87"/>
      <c r="P653" s="87"/>
      <c r="Q653" s="87"/>
    </row>
    <row x14ac:dyDescent="0.25" r="654" customHeight="1" ht="17.25">
      <c r="A654" s="156"/>
      <c r="B654" s="157"/>
      <c r="C654" s="155"/>
      <c r="D654" s="155"/>
      <c r="E654" s="155"/>
      <c r="F654" s="155"/>
      <c r="G654" s="86"/>
      <c r="H654" s="87"/>
      <c r="I654" s="87"/>
      <c r="J654" s="139"/>
      <c r="K654" s="86"/>
      <c r="L654" s="86"/>
      <c r="M654" s="86"/>
      <c r="N654" s="86"/>
      <c r="O654" s="87"/>
      <c r="P654" s="87"/>
      <c r="Q654" s="87"/>
    </row>
    <row x14ac:dyDescent="0.25" r="655" customHeight="1" ht="17.25">
      <c r="A655" s="156"/>
      <c r="B655" s="157"/>
      <c r="C655" s="155"/>
      <c r="D655" s="155"/>
      <c r="E655" s="155"/>
      <c r="F655" s="155"/>
      <c r="G655" s="86"/>
      <c r="H655" s="87"/>
      <c r="I655" s="87"/>
      <c r="J655" s="139"/>
      <c r="K655" s="86"/>
      <c r="L655" s="86"/>
      <c r="M655" s="86"/>
      <c r="N655" s="86"/>
      <c r="O655" s="87"/>
      <c r="P655" s="87"/>
      <c r="Q655" s="87"/>
    </row>
    <row x14ac:dyDescent="0.25" r="656" customHeight="1" ht="17.25">
      <c r="A656" s="156"/>
      <c r="B656" s="157"/>
      <c r="C656" s="155"/>
      <c r="D656" s="155"/>
      <c r="E656" s="155"/>
      <c r="F656" s="155"/>
      <c r="G656" s="86"/>
      <c r="H656" s="87"/>
      <c r="I656" s="87"/>
      <c r="J656" s="139"/>
      <c r="K656" s="86"/>
      <c r="L656" s="86"/>
      <c r="M656" s="86"/>
      <c r="N656" s="86"/>
      <c r="O656" s="87"/>
      <c r="P656" s="87"/>
      <c r="Q656" s="87"/>
    </row>
    <row x14ac:dyDescent="0.25" r="657" customHeight="1" ht="17.25">
      <c r="A657" s="156"/>
      <c r="B657" s="157"/>
      <c r="C657" s="155"/>
      <c r="D657" s="155"/>
      <c r="E657" s="155"/>
      <c r="F657" s="155"/>
      <c r="G657" s="86"/>
      <c r="H657" s="87"/>
      <c r="I657" s="87"/>
      <c r="J657" s="139"/>
      <c r="K657" s="86"/>
      <c r="L657" s="86"/>
      <c r="M657" s="86"/>
      <c r="N657" s="86"/>
      <c r="O657" s="87"/>
      <c r="P657" s="87"/>
      <c r="Q657" s="87"/>
    </row>
    <row x14ac:dyDescent="0.25" r="658" customHeight="1" ht="17.25">
      <c r="A658" s="156"/>
      <c r="B658" s="157"/>
      <c r="C658" s="155"/>
      <c r="D658" s="155"/>
      <c r="E658" s="155"/>
      <c r="F658" s="155"/>
      <c r="G658" s="86"/>
      <c r="H658" s="87"/>
      <c r="I658" s="87"/>
      <c r="J658" s="139"/>
      <c r="K658" s="86"/>
      <c r="L658" s="86"/>
      <c r="M658" s="86"/>
      <c r="N658" s="86"/>
      <c r="O658" s="87"/>
      <c r="P658" s="87"/>
      <c r="Q658" s="87"/>
    </row>
    <row x14ac:dyDescent="0.25" r="659" customHeight="1" ht="17.25">
      <c r="A659" s="156"/>
      <c r="B659" s="157"/>
      <c r="C659" s="155"/>
      <c r="D659" s="155"/>
      <c r="E659" s="155"/>
      <c r="F659" s="155"/>
      <c r="G659" s="86"/>
      <c r="H659" s="87"/>
      <c r="I659" s="87"/>
      <c r="J659" s="139"/>
      <c r="K659" s="86"/>
      <c r="L659" s="86"/>
      <c r="M659" s="86"/>
      <c r="N659" s="86"/>
      <c r="O659" s="87"/>
      <c r="P659" s="87"/>
      <c r="Q659" s="87"/>
    </row>
    <row x14ac:dyDescent="0.25" r="660" customHeight="1" ht="17.25">
      <c r="A660" s="156"/>
      <c r="B660" s="157"/>
      <c r="C660" s="155"/>
      <c r="D660" s="155"/>
      <c r="E660" s="155"/>
      <c r="F660" s="155"/>
      <c r="G660" s="86"/>
      <c r="H660" s="87"/>
      <c r="I660" s="87"/>
      <c r="J660" s="139"/>
      <c r="K660" s="86"/>
      <c r="L660" s="86"/>
      <c r="M660" s="86"/>
      <c r="N660" s="86"/>
      <c r="O660" s="87"/>
      <c r="P660" s="87"/>
      <c r="Q660" s="87"/>
    </row>
    <row x14ac:dyDescent="0.25" r="661" customHeight="1" ht="17.25">
      <c r="A661" s="156"/>
      <c r="B661" s="157"/>
      <c r="C661" s="155"/>
      <c r="D661" s="155"/>
      <c r="E661" s="155"/>
      <c r="F661" s="155"/>
      <c r="G661" s="86"/>
      <c r="H661" s="87"/>
      <c r="I661" s="87"/>
      <c r="J661" s="139"/>
      <c r="K661" s="86"/>
      <c r="L661" s="86"/>
      <c r="M661" s="86"/>
      <c r="N661" s="86"/>
      <c r="O661" s="87"/>
      <c r="P661" s="87"/>
      <c r="Q661" s="87"/>
    </row>
    <row x14ac:dyDescent="0.25" r="662" customHeight="1" ht="17.25">
      <c r="A662" s="156"/>
      <c r="B662" s="157"/>
      <c r="C662" s="155"/>
      <c r="D662" s="155"/>
      <c r="E662" s="155"/>
      <c r="F662" s="155"/>
      <c r="G662" s="86"/>
      <c r="H662" s="87"/>
      <c r="I662" s="87"/>
      <c r="J662" s="139"/>
      <c r="K662" s="86"/>
      <c r="L662" s="86"/>
      <c r="M662" s="86"/>
      <c r="N662" s="86"/>
      <c r="O662" s="87"/>
      <c r="P662" s="87"/>
      <c r="Q662" s="87"/>
    </row>
    <row x14ac:dyDescent="0.25" r="663" customHeight="1" ht="17.25">
      <c r="A663" s="156"/>
      <c r="B663" s="157"/>
      <c r="C663" s="155"/>
      <c r="D663" s="155"/>
      <c r="E663" s="155"/>
      <c r="F663" s="155"/>
      <c r="G663" s="86"/>
      <c r="H663" s="87"/>
      <c r="I663" s="87"/>
      <c r="J663" s="139"/>
      <c r="K663" s="86"/>
      <c r="L663" s="86"/>
      <c r="M663" s="86"/>
      <c r="N663" s="86"/>
      <c r="O663" s="87"/>
      <c r="P663" s="87"/>
      <c r="Q663" s="87"/>
    </row>
    <row x14ac:dyDescent="0.25" r="664" customHeight="1" ht="17.25">
      <c r="A664" s="156"/>
      <c r="B664" s="157"/>
      <c r="C664" s="155"/>
      <c r="D664" s="155"/>
      <c r="E664" s="155"/>
      <c r="F664" s="155"/>
      <c r="G664" s="86"/>
      <c r="H664" s="87"/>
      <c r="I664" s="87"/>
      <c r="J664" s="139"/>
      <c r="K664" s="86"/>
      <c r="L664" s="86"/>
      <c r="M664" s="86"/>
      <c r="N664" s="86"/>
      <c r="O664" s="87"/>
      <c r="P664" s="87"/>
      <c r="Q664" s="87"/>
    </row>
    <row x14ac:dyDescent="0.25" r="665" customHeight="1" ht="17.25">
      <c r="A665" s="156"/>
      <c r="B665" s="157"/>
      <c r="C665" s="155"/>
      <c r="D665" s="155"/>
      <c r="E665" s="155"/>
      <c r="F665" s="155"/>
      <c r="G665" s="86"/>
      <c r="H665" s="87"/>
      <c r="I665" s="87"/>
      <c r="J665" s="139"/>
      <c r="K665" s="86"/>
      <c r="L665" s="86"/>
      <c r="M665" s="86"/>
      <c r="N665" s="86"/>
      <c r="O665" s="87"/>
      <c r="P665" s="87"/>
      <c r="Q665" s="87"/>
    </row>
    <row x14ac:dyDescent="0.25" r="666" customHeight="1" ht="17.25">
      <c r="A666" s="156"/>
      <c r="B666" s="157"/>
      <c r="C666" s="155"/>
      <c r="D666" s="155"/>
      <c r="E666" s="155"/>
      <c r="F666" s="155"/>
      <c r="G666" s="86"/>
      <c r="H666" s="87"/>
      <c r="I666" s="87"/>
      <c r="J666" s="139"/>
      <c r="K666" s="86"/>
      <c r="L666" s="86"/>
      <c r="M666" s="86"/>
      <c r="N666" s="86"/>
      <c r="O666" s="87"/>
      <c r="P666" s="87"/>
      <c r="Q666" s="87"/>
    </row>
    <row x14ac:dyDescent="0.25" r="667" customHeight="1" ht="17.25">
      <c r="A667" s="156"/>
      <c r="B667" s="157"/>
      <c r="C667" s="155"/>
      <c r="D667" s="155"/>
      <c r="E667" s="155"/>
      <c r="F667" s="155"/>
      <c r="G667" s="86"/>
      <c r="H667" s="87"/>
      <c r="I667" s="87"/>
      <c r="J667" s="139"/>
      <c r="K667" s="86"/>
      <c r="L667" s="86"/>
      <c r="M667" s="86"/>
      <c r="N667" s="86"/>
      <c r="O667" s="87"/>
      <c r="P667" s="87"/>
      <c r="Q667" s="87"/>
    </row>
    <row x14ac:dyDescent="0.25" r="668" customHeight="1" ht="17.25">
      <c r="A668" s="156"/>
      <c r="B668" s="157"/>
      <c r="C668" s="155"/>
      <c r="D668" s="155"/>
      <c r="E668" s="155"/>
      <c r="F668" s="155"/>
      <c r="G668" s="86"/>
      <c r="H668" s="87"/>
      <c r="I668" s="87"/>
      <c r="J668" s="139"/>
      <c r="K668" s="86"/>
      <c r="L668" s="86"/>
      <c r="M668" s="86"/>
      <c r="N668" s="86"/>
      <c r="O668" s="87"/>
      <c r="P668" s="87"/>
      <c r="Q668" s="87"/>
    </row>
    <row x14ac:dyDescent="0.25" r="669" customHeight="1" ht="17.25">
      <c r="A669" s="156"/>
      <c r="B669" s="157"/>
      <c r="C669" s="155"/>
      <c r="D669" s="155"/>
      <c r="E669" s="155"/>
      <c r="F669" s="155"/>
      <c r="G669" s="86"/>
      <c r="H669" s="87"/>
      <c r="I669" s="87"/>
      <c r="J669" s="139"/>
      <c r="K669" s="86"/>
      <c r="L669" s="86"/>
      <c r="M669" s="86"/>
      <c r="N669" s="86"/>
      <c r="O669" s="87"/>
      <c r="P669" s="87"/>
      <c r="Q669" s="87"/>
    </row>
    <row x14ac:dyDescent="0.25" r="670" customHeight="1" ht="17.25">
      <c r="A670" s="156"/>
      <c r="B670" s="157"/>
      <c r="C670" s="155"/>
      <c r="D670" s="155"/>
      <c r="E670" s="155"/>
      <c r="F670" s="155"/>
      <c r="G670" s="86"/>
      <c r="H670" s="87"/>
      <c r="I670" s="87"/>
      <c r="J670" s="139"/>
      <c r="K670" s="86"/>
      <c r="L670" s="86"/>
      <c r="M670" s="86"/>
      <c r="N670" s="86"/>
      <c r="O670" s="87"/>
      <c r="P670" s="87"/>
      <c r="Q670" s="87"/>
    </row>
    <row x14ac:dyDescent="0.25" r="671" customHeight="1" ht="17.25">
      <c r="A671" s="156"/>
      <c r="B671" s="157"/>
      <c r="C671" s="155"/>
      <c r="D671" s="155"/>
      <c r="E671" s="155"/>
      <c r="F671" s="155"/>
      <c r="G671" s="86"/>
      <c r="H671" s="87"/>
      <c r="I671" s="87"/>
      <c r="J671" s="139"/>
      <c r="K671" s="86"/>
      <c r="L671" s="86"/>
      <c r="M671" s="86"/>
      <c r="N671" s="86"/>
      <c r="O671" s="87"/>
      <c r="P671" s="87"/>
      <c r="Q671" s="87"/>
    </row>
    <row x14ac:dyDescent="0.25" r="672" customHeight="1" ht="17.25">
      <c r="A672" s="156"/>
      <c r="B672" s="157"/>
      <c r="C672" s="155"/>
      <c r="D672" s="155"/>
      <c r="E672" s="155"/>
      <c r="F672" s="155"/>
      <c r="G672" s="86"/>
      <c r="H672" s="87"/>
      <c r="I672" s="87"/>
      <c r="J672" s="139"/>
      <c r="K672" s="86"/>
      <c r="L672" s="86"/>
      <c r="M672" s="86"/>
      <c r="N672" s="86"/>
      <c r="O672" s="87"/>
      <c r="P672" s="87"/>
      <c r="Q672" s="87"/>
    </row>
    <row x14ac:dyDescent="0.25" r="673" customHeight="1" ht="17.25">
      <c r="A673" s="156"/>
      <c r="B673" s="157"/>
      <c r="C673" s="155"/>
      <c r="D673" s="155"/>
      <c r="E673" s="155"/>
      <c r="F673" s="155"/>
      <c r="G673" s="86"/>
      <c r="H673" s="87"/>
      <c r="I673" s="87"/>
      <c r="J673" s="139"/>
      <c r="K673" s="86"/>
      <c r="L673" s="86"/>
      <c r="M673" s="86"/>
      <c r="N673" s="86"/>
      <c r="O673" s="87"/>
      <c r="P673" s="87"/>
      <c r="Q673" s="87"/>
    </row>
    <row x14ac:dyDescent="0.25" r="674" customHeight="1" ht="17.25">
      <c r="A674" s="156"/>
      <c r="B674" s="157"/>
      <c r="C674" s="155"/>
      <c r="D674" s="155"/>
      <c r="E674" s="155"/>
      <c r="F674" s="155"/>
      <c r="G674" s="86"/>
      <c r="H674" s="87"/>
      <c r="I674" s="87"/>
      <c r="J674" s="139"/>
      <c r="K674" s="86"/>
      <c r="L674" s="86"/>
      <c r="M674" s="86"/>
      <c r="N674" s="86"/>
      <c r="O674" s="87"/>
      <c r="P674" s="87"/>
      <c r="Q674" s="87"/>
    </row>
    <row x14ac:dyDescent="0.25" r="675" customHeight="1" ht="17.25">
      <c r="A675" s="156"/>
      <c r="B675" s="157"/>
      <c r="C675" s="155"/>
      <c r="D675" s="155"/>
      <c r="E675" s="155"/>
      <c r="F675" s="155"/>
      <c r="G675" s="86"/>
      <c r="H675" s="87"/>
      <c r="I675" s="87"/>
      <c r="J675" s="139"/>
      <c r="K675" s="86"/>
      <c r="L675" s="86"/>
      <c r="M675" s="86"/>
      <c r="N675" s="86"/>
      <c r="O675" s="87"/>
      <c r="P675" s="87"/>
      <c r="Q675" s="87"/>
    </row>
    <row x14ac:dyDescent="0.25" r="676" customHeight="1" ht="17.25">
      <c r="A676" s="156"/>
      <c r="B676" s="157"/>
      <c r="C676" s="155"/>
      <c r="D676" s="155"/>
      <c r="E676" s="155"/>
      <c r="F676" s="155"/>
      <c r="G676" s="86"/>
      <c r="H676" s="87"/>
      <c r="I676" s="87"/>
      <c r="J676" s="139"/>
      <c r="K676" s="86"/>
      <c r="L676" s="86"/>
      <c r="M676" s="86"/>
      <c r="N676" s="86"/>
      <c r="O676" s="87"/>
      <c r="P676" s="87"/>
      <c r="Q676" s="87"/>
    </row>
    <row x14ac:dyDescent="0.25" r="677" customHeight="1" ht="17.25">
      <c r="A677" s="156"/>
      <c r="B677" s="157"/>
      <c r="C677" s="155"/>
      <c r="D677" s="155"/>
      <c r="E677" s="155"/>
      <c r="F677" s="155"/>
      <c r="G677" s="86"/>
      <c r="H677" s="87"/>
      <c r="I677" s="87"/>
      <c r="J677" s="139"/>
      <c r="K677" s="86"/>
      <c r="L677" s="86"/>
      <c r="M677" s="86"/>
      <c r="N677" s="86"/>
      <c r="O677" s="87"/>
      <c r="P677" s="87"/>
      <c r="Q677" s="87"/>
    </row>
    <row x14ac:dyDescent="0.25" r="678" customHeight="1" ht="17.25">
      <c r="A678" s="156"/>
      <c r="B678" s="157"/>
      <c r="C678" s="155"/>
      <c r="D678" s="155"/>
      <c r="E678" s="155"/>
      <c r="F678" s="155"/>
      <c r="G678" s="86"/>
      <c r="H678" s="87"/>
      <c r="I678" s="87"/>
      <c r="J678" s="139"/>
      <c r="K678" s="86"/>
      <c r="L678" s="86"/>
      <c r="M678" s="86"/>
      <c r="N678" s="86"/>
      <c r="O678" s="87"/>
      <c r="P678" s="87"/>
      <c r="Q678" s="87"/>
    </row>
    <row x14ac:dyDescent="0.25" r="679" customHeight="1" ht="17.25">
      <c r="A679" s="156"/>
      <c r="B679" s="157"/>
      <c r="C679" s="155"/>
      <c r="D679" s="155"/>
      <c r="E679" s="155"/>
      <c r="F679" s="155"/>
      <c r="G679" s="86"/>
      <c r="H679" s="87"/>
      <c r="I679" s="87"/>
      <c r="J679" s="139"/>
      <c r="K679" s="86"/>
      <c r="L679" s="86"/>
      <c r="M679" s="86"/>
      <c r="N679" s="86"/>
      <c r="O679" s="87"/>
      <c r="P679" s="87"/>
      <c r="Q679" s="87"/>
    </row>
    <row x14ac:dyDescent="0.25" r="680" customHeight="1" ht="17.25">
      <c r="A680" s="156"/>
      <c r="B680" s="157"/>
      <c r="C680" s="155"/>
      <c r="D680" s="155"/>
      <c r="E680" s="155"/>
      <c r="F680" s="155"/>
      <c r="G680" s="86"/>
      <c r="H680" s="87"/>
      <c r="I680" s="87"/>
      <c r="J680" s="139"/>
      <c r="K680" s="86"/>
      <c r="L680" s="86"/>
      <c r="M680" s="86"/>
      <c r="N680" s="86"/>
      <c r="O680" s="87"/>
      <c r="P680" s="87"/>
      <c r="Q680" s="87"/>
    </row>
    <row x14ac:dyDescent="0.25" r="681" customHeight="1" ht="17.25">
      <c r="A681" s="156"/>
      <c r="B681" s="157"/>
      <c r="C681" s="155"/>
      <c r="D681" s="155"/>
      <c r="E681" s="155"/>
      <c r="F681" s="155"/>
      <c r="G681" s="86"/>
      <c r="H681" s="87"/>
      <c r="I681" s="87"/>
      <c r="J681" s="139"/>
      <c r="K681" s="86"/>
      <c r="L681" s="86"/>
      <c r="M681" s="86"/>
      <c r="N681" s="86"/>
      <c r="O681" s="87"/>
      <c r="P681" s="87"/>
      <c r="Q681" s="87"/>
    </row>
    <row x14ac:dyDescent="0.25" r="682" customHeight="1" ht="17.25">
      <c r="A682" s="156"/>
      <c r="B682" s="157"/>
      <c r="C682" s="155"/>
      <c r="D682" s="155"/>
      <c r="E682" s="155"/>
      <c r="F682" s="155"/>
      <c r="G682" s="86"/>
      <c r="H682" s="87"/>
      <c r="I682" s="87"/>
      <c r="J682" s="139"/>
      <c r="K682" s="86"/>
      <c r="L682" s="86"/>
      <c r="M682" s="86"/>
      <c r="N682" s="86"/>
      <c r="O682" s="87"/>
      <c r="P682" s="87"/>
      <c r="Q682" s="87"/>
    </row>
    <row x14ac:dyDescent="0.25" r="683" customHeight="1" ht="17.25">
      <c r="A683" s="156"/>
      <c r="B683" s="157"/>
      <c r="C683" s="155"/>
      <c r="D683" s="155"/>
      <c r="E683" s="155"/>
      <c r="F683" s="155"/>
      <c r="G683" s="86"/>
      <c r="H683" s="87"/>
      <c r="I683" s="87"/>
      <c r="J683" s="139"/>
      <c r="K683" s="86"/>
      <c r="L683" s="86"/>
      <c r="M683" s="86"/>
      <c r="N683" s="86"/>
      <c r="O683" s="87"/>
      <c r="P683" s="87"/>
      <c r="Q683" s="87"/>
    </row>
    <row x14ac:dyDescent="0.25" r="684" customHeight="1" ht="17.25">
      <c r="A684" s="156"/>
      <c r="B684" s="157"/>
      <c r="C684" s="155"/>
      <c r="D684" s="155"/>
      <c r="E684" s="155"/>
      <c r="F684" s="155"/>
      <c r="G684" s="86"/>
      <c r="H684" s="87"/>
      <c r="I684" s="87"/>
      <c r="J684" s="139"/>
      <c r="K684" s="86"/>
      <c r="L684" s="86"/>
      <c r="M684" s="86"/>
      <c r="N684" s="86"/>
      <c r="O684" s="87"/>
      <c r="P684" s="87"/>
      <c r="Q684" s="87"/>
    </row>
    <row x14ac:dyDescent="0.25" r="685" customHeight="1" ht="17.25">
      <c r="A685" s="156"/>
      <c r="B685" s="157"/>
      <c r="C685" s="155"/>
      <c r="D685" s="155"/>
      <c r="E685" s="155"/>
      <c r="F685" s="155"/>
      <c r="G685" s="86"/>
      <c r="H685" s="87"/>
      <c r="I685" s="87"/>
      <c r="J685" s="139"/>
      <c r="K685" s="86"/>
      <c r="L685" s="86"/>
      <c r="M685" s="86"/>
      <c r="N685" s="86"/>
      <c r="O685" s="87"/>
      <c r="P685" s="87"/>
      <c r="Q685" s="87"/>
    </row>
    <row x14ac:dyDescent="0.25" r="686" customHeight="1" ht="17.25">
      <c r="A686" s="156"/>
      <c r="B686" s="157"/>
      <c r="C686" s="155"/>
      <c r="D686" s="155"/>
      <c r="E686" s="155"/>
      <c r="F686" s="155"/>
      <c r="G686" s="86"/>
      <c r="H686" s="87"/>
      <c r="I686" s="87"/>
      <c r="J686" s="139"/>
      <c r="K686" s="86"/>
      <c r="L686" s="86"/>
      <c r="M686" s="86"/>
      <c r="N686" s="86"/>
      <c r="O686" s="87"/>
      <c r="P686" s="87"/>
      <c r="Q686" s="87"/>
    </row>
    <row x14ac:dyDescent="0.25" r="687" customHeight="1" ht="17.25">
      <c r="A687" s="156"/>
      <c r="B687" s="157"/>
      <c r="C687" s="155"/>
      <c r="D687" s="155"/>
      <c r="E687" s="155"/>
      <c r="F687" s="155"/>
      <c r="G687" s="86"/>
      <c r="H687" s="87"/>
      <c r="I687" s="87"/>
      <c r="J687" s="139"/>
      <c r="K687" s="86"/>
      <c r="L687" s="86"/>
      <c r="M687" s="86"/>
      <c r="N687" s="86"/>
      <c r="O687" s="87"/>
      <c r="P687" s="87"/>
      <c r="Q687" s="87"/>
    </row>
    <row x14ac:dyDescent="0.25" r="688" customHeight="1" ht="17.25">
      <c r="A688" s="156"/>
      <c r="B688" s="157"/>
      <c r="C688" s="155"/>
      <c r="D688" s="155"/>
      <c r="E688" s="155"/>
      <c r="F688" s="155"/>
      <c r="G688" s="86"/>
      <c r="H688" s="87"/>
      <c r="I688" s="87"/>
      <c r="J688" s="139"/>
      <c r="K688" s="86"/>
      <c r="L688" s="86"/>
      <c r="M688" s="86"/>
      <c r="N688" s="86"/>
      <c r="O688" s="87"/>
      <c r="P688" s="87"/>
      <c r="Q688" s="87"/>
    </row>
    <row x14ac:dyDescent="0.25" r="689" customHeight="1" ht="17.25">
      <c r="A689" s="156"/>
      <c r="B689" s="157"/>
      <c r="C689" s="155"/>
      <c r="D689" s="155"/>
      <c r="E689" s="155"/>
      <c r="F689" s="155"/>
      <c r="G689" s="86"/>
      <c r="H689" s="87"/>
      <c r="I689" s="87"/>
      <c r="J689" s="139"/>
      <c r="K689" s="86"/>
      <c r="L689" s="86"/>
      <c r="M689" s="86"/>
      <c r="N689" s="86"/>
      <c r="O689" s="87"/>
      <c r="P689" s="87"/>
      <c r="Q689" s="87"/>
    </row>
    <row x14ac:dyDescent="0.25" r="690" customHeight="1" ht="17.25">
      <c r="A690" s="156"/>
      <c r="B690" s="157"/>
      <c r="C690" s="155"/>
      <c r="D690" s="155"/>
      <c r="E690" s="155"/>
      <c r="F690" s="155"/>
      <c r="G690" s="86"/>
      <c r="H690" s="87"/>
      <c r="I690" s="87"/>
      <c r="J690" s="139"/>
      <c r="K690" s="86"/>
      <c r="L690" s="86"/>
      <c r="M690" s="86"/>
      <c r="N690" s="86"/>
      <c r="O690" s="87"/>
      <c r="P690" s="87"/>
      <c r="Q690" s="87"/>
    </row>
    <row x14ac:dyDescent="0.25" r="691" customHeight="1" ht="17.25">
      <c r="A691" s="156"/>
      <c r="B691" s="157"/>
      <c r="C691" s="155"/>
      <c r="D691" s="155"/>
      <c r="E691" s="155"/>
      <c r="F691" s="155"/>
      <c r="G691" s="86"/>
      <c r="H691" s="87"/>
      <c r="I691" s="87"/>
      <c r="J691" s="139"/>
      <c r="K691" s="86"/>
      <c r="L691" s="86"/>
      <c r="M691" s="86"/>
      <c r="N691" s="86"/>
      <c r="O691" s="87"/>
      <c r="P691" s="87"/>
      <c r="Q691" s="87"/>
    </row>
    <row x14ac:dyDescent="0.25" r="692" customHeight="1" ht="17.25">
      <c r="A692" s="156"/>
      <c r="B692" s="157"/>
      <c r="C692" s="155"/>
      <c r="D692" s="155"/>
      <c r="E692" s="155"/>
      <c r="F692" s="155"/>
      <c r="G692" s="86"/>
      <c r="H692" s="87"/>
      <c r="I692" s="87"/>
      <c r="J692" s="139"/>
      <c r="K692" s="86"/>
      <c r="L692" s="86"/>
      <c r="M692" s="86"/>
      <c r="N692" s="86"/>
      <c r="O692" s="87"/>
      <c r="P692" s="87"/>
      <c r="Q692" s="87"/>
    </row>
    <row x14ac:dyDescent="0.25" r="693" customHeight="1" ht="17.25">
      <c r="A693" s="156"/>
      <c r="B693" s="157"/>
      <c r="C693" s="155"/>
      <c r="D693" s="155"/>
      <c r="E693" s="155"/>
      <c r="F693" s="155"/>
      <c r="G693" s="86"/>
      <c r="H693" s="87"/>
      <c r="I693" s="87"/>
      <c r="J693" s="139"/>
      <c r="K693" s="86"/>
      <c r="L693" s="86"/>
      <c r="M693" s="86"/>
      <c r="N693" s="86"/>
      <c r="O693" s="87"/>
      <c r="P693" s="87"/>
      <c r="Q693" s="87"/>
    </row>
    <row x14ac:dyDescent="0.25" r="694" customHeight="1" ht="17.25">
      <c r="A694" s="156"/>
      <c r="B694" s="157"/>
      <c r="C694" s="155"/>
      <c r="D694" s="155"/>
      <c r="E694" s="155"/>
      <c r="F694" s="155"/>
      <c r="G694" s="86"/>
      <c r="H694" s="87"/>
      <c r="I694" s="87"/>
      <c r="J694" s="139"/>
      <c r="K694" s="86"/>
      <c r="L694" s="86"/>
      <c r="M694" s="86"/>
      <c r="N694" s="86"/>
      <c r="O694" s="87"/>
      <c r="P694" s="87"/>
      <c r="Q694" s="87"/>
    </row>
    <row x14ac:dyDescent="0.25" r="695" customHeight="1" ht="17.25">
      <c r="A695" s="156"/>
      <c r="B695" s="157"/>
      <c r="C695" s="155"/>
      <c r="D695" s="155"/>
      <c r="E695" s="155"/>
      <c r="F695" s="155"/>
      <c r="G695" s="86"/>
      <c r="H695" s="87"/>
      <c r="I695" s="87"/>
      <c r="J695" s="139"/>
      <c r="K695" s="86"/>
      <c r="L695" s="86"/>
      <c r="M695" s="86"/>
      <c r="N695" s="86"/>
      <c r="O695" s="87"/>
      <c r="P695" s="87"/>
      <c r="Q695" s="87"/>
    </row>
    <row x14ac:dyDescent="0.25" r="696" customHeight="1" ht="17.25">
      <c r="A696" s="156"/>
      <c r="B696" s="157"/>
      <c r="C696" s="155"/>
      <c r="D696" s="155"/>
      <c r="E696" s="155"/>
      <c r="F696" s="155"/>
      <c r="G696" s="86"/>
      <c r="H696" s="87"/>
      <c r="I696" s="87"/>
      <c r="J696" s="139"/>
      <c r="K696" s="86"/>
      <c r="L696" s="86"/>
      <c r="M696" s="86"/>
      <c r="N696" s="86"/>
      <c r="O696" s="87"/>
      <c r="P696" s="87"/>
      <c r="Q696" s="87"/>
    </row>
    <row x14ac:dyDescent="0.25" r="697" customHeight="1" ht="17.25">
      <c r="A697" s="156"/>
      <c r="B697" s="157"/>
      <c r="C697" s="155"/>
      <c r="D697" s="155"/>
      <c r="E697" s="155"/>
      <c r="F697" s="155"/>
      <c r="G697" s="86"/>
      <c r="H697" s="87"/>
      <c r="I697" s="87"/>
      <c r="J697" s="139"/>
      <c r="K697" s="86"/>
      <c r="L697" s="86"/>
      <c r="M697" s="86"/>
      <c r="N697" s="86"/>
      <c r="O697" s="87"/>
      <c r="P697" s="87"/>
      <c r="Q697" s="87"/>
    </row>
    <row x14ac:dyDescent="0.25" r="698" customHeight="1" ht="17.25">
      <c r="A698" s="156"/>
      <c r="B698" s="157"/>
      <c r="C698" s="155"/>
      <c r="D698" s="155"/>
      <c r="E698" s="155"/>
      <c r="F698" s="155"/>
      <c r="G698" s="86"/>
      <c r="H698" s="87"/>
      <c r="I698" s="87"/>
      <c r="J698" s="139"/>
      <c r="K698" s="86"/>
      <c r="L698" s="86"/>
      <c r="M698" s="86"/>
      <c r="N698" s="86"/>
      <c r="O698" s="87"/>
      <c r="P698" s="87"/>
      <c r="Q698" s="87"/>
    </row>
    <row x14ac:dyDescent="0.25" r="699" customHeight="1" ht="17.25">
      <c r="A699" s="156"/>
      <c r="B699" s="157"/>
      <c r="C699" s="155"/>
      <c r="D699" s="155"/>
      <c r="E699" s="155"/>
      <c r="F699" s="155"/>
      <c r="G699" s="86"/>
      <c r="H699" s="87"/>
      <c r="I699" s="87"/>
      <c r="J699" s="139"/>
      <c r="K699" s="86"/>
      <c r="L699" s="86"/>
      <c r="M699" s="86"/>
      <c r="N699" s="86"/>
      <c r="O699" s="87"/>
      <c r="P699" s="87"/>
      <c r="Q699" s="87"/>
    </row>
    <row x14ac:dyDescent="0.25" r="700" customHeight="1" ht="17.25">
      <c r="A700" s="156"/>
      <c r="B700" s="157"/>
      <c r="C700" s="155"/>
      <c r="D700" s="155"/>
      <c r="E700" s="155"/>
      <c r="F700" s="155"/>
      <c r="G700" s="86"/>
      <c r="H700" s="87"/>
      <c r="I700" s="87"/>
      <c r="J700" s="139"/>
      <c r="K700" s="86"/>
      <c r="L700" s="86"/>
      <c r="M700" s="86"/>
      <c r="N700" s="86"/>
      <c r="O700" s="87"/>
      <c r="P700" s="87"/>
      <c r="Q700" s="87"/>
    </row>
    <row x14ac:dyDescent="0.25" r="701" customHeight="1" ht="17.25">
      <c r="A701" s="156"/>
      <c r="B701" s="157"/>
      <c r="C701" s="155"/>
      <c r="D701" s="155"/>
      <c r="E701" s="155"/>
      <c r="F701" s="155"/>
      <c r="G701" s="86"/>
      <c r="H701" s="87"/>
      <c r="I701" s="87"/>
      <c r="J701" s="139"/>
      <c r="K701" s="86"/>
      <c r="L701" s="86"/>
      <c r="M701" s="86"/>
      <c r="N701" s="86"/>
      <c r="O701" s="87"/>
      <c r="P701" s="87"/>
      <c r="Q701" s="87"/>
    </row>
    <row x14ac:dyDescent="0.25" r="702" customHeight="1" ht="17.25">
      <c r="A702" s="156"/>
      <c r="B702" s="157"/>
      <c r="C702" s="155"/>
      <c r="D702" s="155"/>
      <c r="E702" s="155"/>
      <c r="F702" s="155"/>
      <c r="G702" s="86"/>
      <c r="H702" s="87"/>
      <c r="I702" s="87"/>
      <c r="J702" s="139"/>
      <c r="K702" s="86"/>
      <c r="L702" s="86"/>
      <c r="M702" s="86"/>
      <c r="N702" s="86"/>
      <c r="O702" s="87"/>
      <c r="P702" s="87"/>
      <c r="Q702" s="87"/>
    </row>
    <row x14ac:dyDescent="0.25" r="703" customHeight="1" ht="17.25">
      <c r="A703" s="156"/>
      <c r="B703" s="157"/>
      <c r="C703" s="155"/>
      <c r="D703" s="155"/>
      <c r="E703" s="155"/>
      <c r="F703" s="155"/>
      <c r="G703" s="86"/>
      <c r="H703" s="87"/>
      <c r="I703" s="87"/>
      <c r="J703" s="139"/>
      <c r="K703" s="86"/>
      <c r="L703" s="86"/>
      <c r="M703" s="86"/>
      <c r="N703" s="86"/>
      <c r="O703" s="87"/>
      <c r="P703" s="87"/>
      <c r="Q703" s="87"/>
    </row>
    <row x14ac:dyDescent="0.25" r="704" customHeight="1" ht="17.25">
      <c r="A704" s="156"/>
      <c r="B704" s="157"/>
      <c r="C704" s="155"/>
      <c r="D704" s="155"/>
      <c r="E704" s="155"/>
      <c r="F704" s="155"/>
      <c r="G704" s="86"/>
      <c r="H704" s="87"/>
      <c r="I704" s="87"/>
      <c r="J704" s="139"/>
      <c r="K704" s="86"/>
      <c r="L704" s="86"/>
      <c r="M704" s="86"/>
      <c r="N704" s="86"/>
      <c r="O704" s="87"/>
      <c r="P704" s="87"/>
      <c r="Q704" s="87"/>
    </row>
    <row x14ac:dyDescent="0.25" r="705" customHeight="1" ht="17.25">
      <c r="A705" s="156"/>
      <c r="B705" s="157"/>
      <c r="C705" s="155"/>
      <c r="D705" s="155"/>
      <c r="E705" s="155"/>
      <c r="F705" s="155"/>
      <c r="G705" s="86"/>
      <c r="H705" s="87"/>
      <c r="I705" s="87"/>
      <c r="J705" s="139"/>
      <c r="K705" s="86"/>
      <c r="L705" s="86"/>
      <c r="M705" s="86"/>
      <c r="N705" s="86"/>
      <c r="O705" s="87"/>
      <c r="P705" s="87"/>
      <c r="Q705" s="87"/>
    </row>
    <row x14ac:dyDescent="0.25" r="706" customHeight="1" ht="17.25">
      <c r="A706" s="156"/>
      <c r="B706" s="157"/>
      <c r="C706" s="155"/>
      <c r="D706" s="155"/>
      <c r="E706" s="155"/>
      <c r="F706" s="155"/>
      <c r="G706" s="86"/>
      <c r="H706" s="87"/>
      <c r="I706" s="87"/>
      <c r="J706" s="139"/>
      <c r="K706" s="86"/>
      <c r="L706" s="86"/>
      <c r="M706" s="86"/>
      <c r="N706" s="86"/>
      <c r="O706" s="87"/>
      <c r="P706" s="87"/>
      <c r="Q706" s="87"/>
    </row>
    <row x14ac:dyDescent="0.25" r="707" customHeight="1" ht="17.25">
      <c r="A707" s="156"/>
      <c r="B707" s="157"/>
      <c r="C707" s="155"/>
      <c r="D707" s="155"/>
      <c r="E707" s="155"/>
      <c r="F707" s="155"/>
      <c r="G707" s="86"/>
      <c r="H707" s="87"/>
      <c r="I707" s="87"/>
      <c r="J707" s="139"/>
      <c r="K707" s="86"/>
      <c r="L707" s="86"/>
      <c r="M707" s="86"/>
      <c r="N707" s="86"/>
      <c r="O707" s="87"/>
      <c r="P707" s="87"/>
      <c r="Q707" s="87"/>
    </row>
    <row x14ac:dyDescent="0.25" r="708" customHeight="1" ht="17.25">
      <c r="A708" s="156"/>
      <c r="B708" s="157"/>
      <c r="C708" s="155"/>
      <c r="D708" s="155"/>
      <c r="E708" s="155"/>
      <c r="F708" s="155"/>
      <c r="G708" s="86"/>
      <c r="H708" s="87"/>
      <c r="I708" s="87"/>
      <c r="J708" s="139"/>
      <c r="K708" s="86"/>
      <c r="L708" s="86"/>
      <c r="M708" s="86"/>
      <c r="N708" s="86"/>
      <c r="O708" s="87"/>
      <c r="P708" s="87"/>
      <c r="Q708" s="87"/>
    </row>
    <row x14ac:dyDescent="0.25" r="709" customHeight="1" ht="17.25">
      <c r="A709" s="156"/>
      <c r="B709" s="157"/>
      <c r="C709" s="155"/>
      <c r="D709" s="155"/>
      <c r="E709" s="155"/>
      <c r="F709" s="155"/>
      <c r="G709" s="86"/>
      <c r="H709" s="87"/>
      <c r="I709" s="87"/>
      <c r="J709" s="139"/>
      <c r="K709" s="86"/>
      <c r="L709" s="86"/>
      <c r="M709" s="86"/>
      <c r="N709" s="86"/>
      <c r="O709" s="87"/>
      <c r="P709" s="87"/>
      <c r="Q709" s="87"/>
    </row>
    <row x14ac:dyDescent="0.25" r="710" customHeight="1" ht="17.25">
      <c r="A710" s="156"/>
      <c r="B710" s="157"/>
      <c r="C710" s="155"/>
      <c r="D710" s="155"/>
      <c r="E710" s="155"/>
      <c r="F710" s="155"/>
      <c r="G710" s="86"/>
      <c r="H710" s="87"/>
      <c r="I710" s="87"/>
      <c r="J710" s="139"/>
      <c r="K710" s="86"/>
      <c r="L710" s="86"/>
      <c r="M710" s="86"/>
      <c r="N710" s="86"/>
      <c r="O710" s="87"/>
      <c r="P710" s="87"/>
      <c r="Q710" s="87"/>
    </row>
    <row x14ac:dyDescent="0.25" r="711" customHeight="1" ht="17.25">
      <c r="A711" s="156"/>
      <c r="B711" s="157"/>
      <c r="C711" s="155"/>
      <c r="D711" s="155"/>
      <c r="E711" s="155"/>
      <c r="F711" s="155"/>
      <c r="G711" s="86"/>
      <c r="H711" s="87"/>
      <c r="I711" s="87"/>
      <c r="J711" s="139"/>
      <c r="K711" s="86"/>
      <c r="L711" s="86"/>
      <c r="M711" s="86"/>
      <c r="N711" s="86"/>
      <c r="O711" s="87"/>
      <c r="P711" s="87"/>
      <c r="Q711" s="87"/>
    </row>
    <row x14ac:dyDescent="0.25" r="712" customHeight="1" ht="17.25">
      <c r="A712" s="156"/>
      <c r="B712" s="157"/>
      <c r="C712" s="155"/>
      <c r="D712" s="155"/>
      <c r="E712" s="155"/>
      <c r="F712" s="155"/>
      <c r="G712" s="86"/>
      <c r="H712" s="87"/>
      <c r="I712" s="87"/>
      <c r="J712" s="139"/>
      <c r="K712" s="86"/>
      <c r="L712" s="86"/>
      <c r="M712" s="86"/>
      <c r="N712" s="86"/>
      <c r="O712" s="87"/>
      <c r="P712" s="87"/>
      <c r="Q712" s="87"/>
    </row>
    <row x14ac:dyDescent="0.25" r="713" customHeight="1" ht="17.25">
      <c r="A713" s="156"/>
      <c r="B713" s="157"/>
      <c r="C713" s="155"/>
      <c r="D713" s="155"/>
      <c r="E713" s="155"/>
      <c r="F713" s="155"/>
      <c r="G713" s="86"/>
      <c r="H713" s="87"/>
      <c r="I713" s="87"/>
      <c r="J713" s="139"/>
      <c r="K713" s="86"/>
      <c r="L713" s="86"/>
      <c r="M713" s="86"/>
      <c r="N713" s="86"/>
      <c r="O713" s="87"/>
      <c r="P713" s="87"/>
      <c r="Q713" s="87"/>
    </row>
    <row x14ac:dyDescent="0.25" r="714" customHeight="1" ht="17.25">
      <c r="A714" s="156"/>
      <c r="B714" s="157"/>
      <c r="C714" s="155"/>
      <c r="D714" s="155"/>
      <c r="E714" s="155"/>
      <c r="F714" s="155"/>
      <c r="G714" s="86"/>
      <c r="H714" s="87"/>
      <c r="I714" s="87"/>
      <c r="J714" s="139"/>
      <c r="K714" s="86"/>
      <c r="L714" s="86"/>
      <c r="M714" s="86"/>
      <c r="N714" s="86"/>
      <c r="O714" s="87"/>
      <c r="P714" s="87"/>
      <c r="Q714" s="87"/>
    </row>
    <row x14ac:dyDescent="0.25" r="715" customHeight="1" ht="17.25">
      <c r="A715" s="156"/>
      <c r="B715" s="157"/>
      <c r="C715" s="155"/>
      <c r="D715" s="155"/>
      <c r="E715" s="155"/>
      <c r="F715" s="155"/>
      <c r="G715" s="86"/>
      <c r="H715" s="87"/>
      <c r="I715" s="87"/>
      <c r="J715" s="139"/>
      <c r="K715" s="86"/>
      <c r="L715" s="86"/>
      <c r="M715" s="86"/>
      <c r="N715" s="86"/>
      <c r="O715" s="87"/>
      <c r="P715" s="87"/>
      <c r="Q715" s="87"/>
    </row>
    <row x14ac:dyDescent="0.25" r="716" customHeight="1" ht="17.25">
      <c r="A716" s="156"/>
      <c r="B716" s="157"/>
      <c r="C716" s="155"/>
      <c r="D716" s="155"/>
      <c r="E716" s="155"/>
      <c r="F716" s="155"/>
      <c r="G716" s="86"/>
      <c r="H716" s="87"/>
      <c r="I716" s="87"/>
      <c r="J716" s="139"/>
      <c r="K716" s="86"/>
      <c r="L716" s="86"/>
      <c r="M716" s="86"/>
      <c r="N716" s="86"/>
      <c r="O716" s="87"/>
      <c r="P716" s="87"/>
      <c r="Q716" s="87"/>
    </row>
    <row x14ac:dyDescent="0.25" r="717" customHeight="1" ht="17.25">
      <c r="A717" s="156"/>
      <c r="B717" s="157"/>
      <c r="C717" s="155"/>
      <c r="D717" s="155"/>
      <c r="E717" s="155"/>
      <c r="F717" s="155"/>
      <c r="G717" s="86"/>
      <c r="H717" s="87"/>
      <c r="I717" s="87"/>
      <c r="J717" s="139"/>
      <c r="K717" s="86"/>
      <c r="L717" s="86"/>
      <c r="M717" s="86"/>
      <c r="N717" s="86"/>
      <c r="O717" s="87"/>
      <c r="P717" s="87"/>
      <c r="Q717" s="87"/>
    </row>
    <row x14ac:dyDescent="0.25" r="718" customHeight="1" ht="17.25">
      <c r="A718" s="156"/>
      <c r="B718" s="157"/>
      <c r="C718" s="155"/>
      <c r="D718" s="155"/>
      <c r="E718" s="155"/>
      <c r="F718" s="155"/>
      <c r="G718" s="86"/>
      <c r="H718" s="87"/>
      <c r="I718" s="87"/>
      <c r="J718" s="139"/>
      <c r="K718" s="86"/>
      <c r="L718" s="86"/>
      <c r="M718" s="86"/>
      <c r="N718" s="86"/>
      <c r="O718" s="87"/>
      <c r="P718" s="87"/>
      <c r="Q718" s="87"/>
    </row>
    <row x14ac:dyDescent="0.25" r="719" customHeight="1" ht="17.25">
      <c r="A719" s="156"/>
      <c r="B719" s="157"/>
      <c r="C719" s="155"/>
      <c r="D719" s="155"/>
      <c r="E719" s="155"/>
      <c r="F719" s="155"/>
      <c r="G719" s="86"/>
      <c r="H719" s="87"/>
      <c r="I719" s="87"/>
      <c r="J719" s="139"/>
      <c r="K719" s="86"/>
      <c r="L719" s="86"/>
      <c r="M719" s="86"/>
      <c r="N719" s="86"/>
      <c r="O719" s="87"/>
      <c r="P719" s="87"/>
      <c r="Q719" s="87"/>
    </row>
    <row x14ac:dyDescent="0.25" r="720" customHeight="1" ht="17.25">
      <c r="A720" s="156"/>
      <c r="B720" s="157"/>
      <c r="C720" s="155"/>
      <c r="D720" s="155"/>
      <c r="E720" s="155"/>
      <c r="F720" s="155"/>
      <c r="G720" s="86"/>
      <c r="H720" s="87"/>
      <c r="I720" s="87"/>
      <c r="J720" s="139"/>
      <c r="K720" s="86"/>
      <c r="L720" s="86"/>
      <c r="M720" s="86"/>
      <c r="N720" s="86"/>
      <c r="O720" s="87"/>
      <c r="P720" s="87"/>
      <c r="Q720" s="87"/>
    </row>
    <row x14ac:dyDescent="0.25" r="721" customHeight="1" ht="17.25">
      <c r="A721" s="156"/>
      <c r="B721" s="157"/>
      <c r="C721" s="155"/>
      <c r="D721" s="155"/>
      <c r="E721" s="155"/>
      <c r="F721" s="155"/>
      <c r="G721" s="86"/>
      <c r="H721" s="87"/>
      <c r="I721" s="87"/>
      <c r="J721" s="139"/>
      <c r="K721" s="86"/>
      <c r="L721" s="86"/>
      <c r="M721" s="86"/>
      <c r="N721" s="86"/>
      <c r="O721" s="87"/>
      <c r="P721" s="87"/>
      <c r="Q721" s="87"/>
    </row>
    <row x14ac:dyDescent="0.25" r="722" customHeight="1" ht="17.25">
      <c r="A722" s="156"/>
      <c r="B722" s="157"/>
      <c r="C722" s="155"/>
      <c r="D722" s="155"/>
      <c r="E722" s="155"/>
      <c r="F722" s="155"/>
      <c r="G722" s="86"/>
      <c r="H722" s="87"/>
      <c r="I722" s="87"/>
      <c r="J722" s="139"/>
      <c r="K722" s="86"/>
      <c r="L722" s="86"/>
      <c r="M722" s="86"/>
      <c r="N722" s="86"/>
      <c r="O722" s="87"/>
      <c r="P722" s="87"/>
      <c r="Q722" s="87"/>
    </row>
    <row x14ac:dyDescent="0.25" r="723" customHeight="1" ht="17.25">
      <c r="A723" s="156"/>
      <c r="B723" s="157"/>
      <c r="C723" s="155"/>
      <c r="D723" s="155"/>
      <c r="E723" s="155"/>
      <c r="F723" s="155"/>
      <c r="G723" s="86"/>
      <c r="H723" s="87"/>
      <c r="I723" s="87"/>
      <c r="J723" s="139"/>
      <c r="K723" s="86"/>
      <c r="L723" s="86"/>
      <c r="M723" s="86"/>
      <c r="N723" s="86"/>
      <c r="O723" s="87"/>
      <c r="P723" s="87"/>
      <c r="Q723" s="87"/>
    </row>
    <row x14ac:dyDescent="0.25" r="724" customHeight="1" ht="17.25">
      <c r="A724" s="156"/>
      <c r="B724" s="157"/>
      <c r="C724" s="155"/>
      <c r="D724" s="155"/>
      <c r="E724" s="155"/>
      <c r="F724" s="155"/>
      <c r="G724" s="86"/>
      <c r="H724" s="87"/>
      <c r="I724" s="87"/>
      <c r="J724" s="139"/>
      <c r="K724" s="86"/>
      <c r="L724" s="86"/>
      <c r="M724" s="86"/>
      <c r="N724" s="86"/>
      <c r="O724" s="87"/>
      <c r="P724" s="87"/>
      <c r="Q724" s="87"/>
    </row>
    <row x14ac:dyDescent="0.25" r="725" customHeight="1" ht="17.25">
      <c r="A725" s="156"/>
      <c r="B725" s="157"/>
      <c r="C725" s="155"/>
      <c r="D725" s="155"/>
      <c r="E725" s="155"/>
      <c r="F725" s="155"/>
      <c r="G725" s="86"/>
      <c r="H725" s="87"/>
      <c r="I725" s="87"/>
      <c r="J725" s="139"/>
      <c r="K725" s="86"/>
      <c r="L725" s="86"/>
      <c r="M725" s="86"/>
      <c r="N725" s="86"/>
      <c r="O725" s="87"/>
      <c r="P725" s="87"/>
      <c r="Q725" s="87"/>
    </row>
    <row x14ac:dyDescent="0.25" r="726" customHeight="1" ht="17.25">
      <c r="A726" s="156"/>
      <c r="B726" s="157"/>
      <c r="C726" s="155"/>
      <c r="D726" s="155"/>
      <c r="E726" s="155"/>
      <c r="F726" s="155"/>
      <c r="G726" s="86"/>
      <c r="H726" s="87"/>
      <c r="I726" s="87"/>
      <c r="J726" s="139"/>
      <c r="K726" s="86"/>
      <c r="L726" s="86"/>
      <c r="M726" s="86"/>
      <c r="N726" s="86"/>
      <c r="O726" s="87"/>
      <c r="P726" s="87"/>
      <c r="Q726" s="87"/>
    </row>
    <row x14ac:dyDescent="0.25" r="727" customHeight="1" ht="17.25">
      <c r="A727" s="156"/>
      <c r="B727" s="157"/>
      <c r="C727" s="155"/>
      <c r="D727" s="155"/>
      <c r="E727" s="155"/>
      <c r="F727" s="155"/>
      <c r="G727" s="86"/>
      <c r="H727" s="87"/>
      <c r="I727" s="87"/>
      <c r="J727" s="139"/>
      <c r="K727" s="86"/>
      <c r="L727" s="86"/>
      <c r="M727" s="86"/>
      <c r="N727" s="86"/>
      <c r="O727" s="87"/>
      <c r="P727" s="87"/>
      <c r="Q727" s="87"/>
    </row>
    <row x14ac:dyDescent="0.25" r="728" customHeight="1" ht="17.25">
      <c r="A728" s="156"/>
      <c r="B728" s="157"/>
      <c r="C728" s="155"/>
      <c r="D728" s="155"/>
      <c r="E728" s="155"/>
      <c r="F728" s="155"/>
      <c r="G728" s="86"/>
      <c r="H728" s="87"/>
      <c r="I728" s="87"/>
      <c r="J728" s="139"/>
      <c r="K728" s="86"/>
      <c r="L728" s="86"/>
      <c r="M728" s="86"/>
      <c r="N728" s="86"/>
      <c r="O728" s="87"/>
      <c r="P728" s="87"/>
      <c r="Q728" s="87"/>
    </row>
    <row x14ac:dyDescent="0.25" r="729" customHeight="1" ht="17.25">
      <c r="A729" s="156"/>
      <c r="B729" s="157"/>
      <c r="C729" s="155"/>
      <c r="D729" s="155"/>
      <c r="E729" s="155"/>
      <c r="F729" s="155"/>
      <c r="G729" s="86"/>
      <c r="H729" s="87"/>
      <c r="I729" s="87"/>
      <c r="J729" s="139"/>
      <c r="K729" s="86"/>
      <c r="L729" s="86"/>
      <c r="M729" s="86"/>
      <c r="N729" s="86"/>
      <c r="O729" s="87"/>
      <c r="P729" s="87"/>
      <c r="Q729" s="87"/>
    </row>
    <row x14ac:dyDescent="0.25" r="730" customHeight="1" ht="17.25">
      <c r="A730" s="156"/>
      <c r="B730" s="157"/>
      <c r="C730" s="155"/>
      <c r="D730" s="155"/>
      <c r="E730" s="155"/>
      <c r="F730" s="155"/>
      <c r="G730" s="86"/>
      <c r="H730" s="87"/>
      <c r="I730" s="87"/>
      <c r="J730" s="139"/>
      <c r="K730" s="86"/>
      <c r="L730" s="86"/>
      <c r="M730" s="86"/>
      <c r="N730" s="86"/>
      <c r="O730" s="87"/>
      <c r="P730" s="87"/>
      <c r="Q730" s="87"/>
    </row>
    <row x14ac:dyDescent="0.25" r="731" customHeight="1" ht="17.25">
      <c r="A731" s="156"/>
      <c r="B731" s="157"/>
      <c r="C731" s="155"/>
      <c r="D731" s="155"/>
      <c r="E731" s="155"/>
      <c r="F731" s="155"/>
      <c r="G731" s="86"/>
      <c r="H731" s="87"/>
      <c r="I731" s="87"/>
      <c r="J731" s="139"/>
      <c r="K731" s="86"/>
      <c r="L731" s="86"/>
      <c r="M731" s="86"/>
      <c r="N731" s="86"/>
      <c r="O731" s="87"/>
      <c r="P731" s="87"/>
      <c r="Q731" s="87"/>
    </row>
    <row x14ac:dyDescent="0.25" r="732" customHeight="1" ht="17.25">
      <c r="A732" s="156"/>
      <c r="B732" s="157"/>
      <c r="C732" s="155"/>
      <c r="D732" s="155"/>
      <c r="E732" s="155"/>
      <c r="F732" s="155"/>
      <c r="G732" s="86"/>
      <c r="H732" s="87"/>
      <c r="I732" s="87"/>
      <c r="J732" s="139"/>
      <c r="K732" s="86"/>
      <c r="L732" s="86"/>
      <c r="M732" s="86"/>
      <c r="N732" s="86"/>
      <c r="O732" s="87"/>
      <c r="P732" s="87"/>
      <c r="Q732" s="87"/>
    </row>
    <row x14ac:dyDescent="0.25" r="733" customHeight="1" ht="17.25">
      <c r="A733" s="156"/>
      <c r="B733" s="157"/>
      <c r="C733" s="155"/>
      <c r="D733" s="155"/>
      <c r="E733" s="155"/>
      <c r="F733" s="155"/>
      <c r="G733" s="86"/>
      <c r="H733" s="87"/>
      <c r="I733" s="87"/>
      <c r="J733" s="139"/>
      <c r="K733" s="86"/>
      <c r="L733" s="86"/>
      <c r="M733" s="86"/>
      <c r="N733" s="86"/>
      <c r="O733" s="87"/>
      <c r="P733" s="87"/>
      <c r="Q733" s="87"/>
    </row>
    <row x14ac:dyDescent="0.25" r="734" customHeight="1" ht="17.25">
      <c r="A734" s="156"/>
      <c r="B734" s="157"/>
      <c r="C734" s="155"/>
      <c r="D734" s="155"/>
      <c r="E734" s="155"/>
      <c r="F734" s="155"/>
      <c r="G734" s="86"/>
      <c r="H734" s="87"/>
      <c r="I734" s="87"/>
      <c r="J734" s="139"/>
      <c r="K734" s="86"/>
      <c r="L734" s="86"/>
      <c r="M734" s="86"/>
      <c r="N734" s="86"/>
      <c r="O734" s="87"/>
      <c r="P734" s="87"/>
      <c r="Q734" s="87"/>
    </row>
    <row x14ac:dyDescent="0.25" r="735" customHeight="1" ht="17.25">
      <c r="A735" s="156"/>
      <c r="B735" s="157"/>
      <c r="C735" s="155"/>
      <c r="D735" s="155"/>
      <c r="E735" s="155"/>
      <c r="F735" s="155"/>
      <c r="G735" s="86"/>
      <c r="H735" s="87"/>
      <c r="I735" s="87"/>
      <c r="J735" s="139"/>
      <c r="K735" s="86"/>
      <c r="L735" s="86"/>
      <c r="M735" s="86"/>
      <c r="N735" s="86"/>
      <c r="O735" s="87"/>
      <c r="P735" s="87"/>
      <c r="Q735" s="87"/>
    </row>
    <row x14ac:dyDescent="0.25" r="736" customHeight="1" ht="17.25">
      <c r="A736" s="156"/>
      <c r="B736" s="157"/>
      <c r="C736" s="155"/>
      <c r="D736" s="155"/>
      <c r="E736" s="155"/>
      <c r="F736" s="155"/>
      <c r="G736" s="86"/>
      <c r="H736" s="87"/>
      <c r="I736" s="87"/>
      <c r="J736" s="139"/>
      <c r="K736" s="86"/>
      <c r="L736" s="86"/>
      <c r="M736" s="86"/>
      <c r="N736" s="86"/>
      <c r="O736" s="87"/>
      <c r="P736" s="87"/>
      <c r="Q736" s="87"/>
    </row>
    <row x14ac:dyDescent="0.25" r="737" customHeight="1" ht="17.25">
      <c r="A737" s="156"/>
      <c r="B737" s="157"/>
      <c r="C737" s="155"/>
      <c r="D737" s="155"/>
      <c r="E737" s="155"/>
      <c r="F737" s="155"/>
      <c r="G737" s="86"/>
      <c r="H737" s="87"/>
      <c r="I737" s="87"/>
      <c r="J737" s="139"/>
      <c r="K737" s="86"/>
      <c r="L737" s="86"/>
      <c r="M737" s="86"/>
      <c r="N737" s="86"/>
      <c r="O737" s="87"/>
      <c r="P737" s="87"/>
      <c r="Q737" s="87"/>
    </row>
    <row x14ac:dyDescent="0.25" r="738" customHeight="1" ht="17.25">
      <c r="A738" s="156"/>
      <c r="B738" s="157"/>
      <c r="C738" s="155"/>
      <c r="D738" s="155"/>
      <c r="E738" s="155"/>
      <c r="F738" s="155"/>
      <c r="G738" s="86"/>
      <c r="H738" s="87"/>
      <c r="I738" s="87"/>
      <c r="J738" s="139"/>
      <c r="K738" s="86"/>
      <c r="L738" s="86"/>
      <c r="M738" s="86"/>
      <c r="N738" s="86"/>
      <c r="O738" s="87"/>
      <c r="P738" s="87"/>
      <c r="Q738" s="87"/>
    </row>
    <row x14ac:dyDescent="0.25" r="739" customHeight="1" ht="17.25">
      <c r="A739" s="156"/>
      <c r="B739" s="157"/>
      <c r="C739" s="155"/>
      <c r="D739" s="155"/>
      <c r="E739" s="155"/>
      <c r="F739" s="155"/>
      <c r="G739" s="86"/>
      <c r="H739" s="87"/>
      <c r="I739" s="87"/>
      <c r="J739" s="139"/>
      <c r="K739" s="86"/>
      <c r="L739" s="86"/>
      <c r="M739" s="86"/>
      <c r="N739" s="86"/>
      <c r="O739" s="87"/>
      <c r="P739" s="87"/>
      <c r="Q739" s="87"/>
    </row>
    <row x14ac:dyDescent="0.25" r="740" customHeight="1" ht="17.25">
      <c r="A740" s="156"/>
      <c r="B740" s="157"/>
      <c r="C740" s="155"/>
      <c r="D740" s="155"/>
      <c r="E740" s="155"/>
      <c r="F740" s="155"/>
      <c r="G740" s="86"/>
      <c r="H740" s="87"/>
      <c r="I740" s="87"/>
      <c r="J740" s="139"/>
      <c r="K740" s="86"/>
      <c r="L740" s="86"/>
      <c r="M740" s="86"/>
      <c r="N740" s="86"/>
      <c r="O740" s="87"/>
      <c r="P740" s="87"/>
      <c r="Q740" s="87"/>
    </row>
    <row x14ac:dyDescent="0.25" r="741" customHeight="1" ht="17.25">
      <c r="A741" s="156"/>
      <c r="B741" s="157"/>
      <c r="C741" s="155"/>
      <c r="D741" s="155"/>
      <c r="E741" s="155"/>
      <c r="F741" s="155"/>
      <c r="G741" s="86"/>
      <c r="H741" s="87"/>
      <c r="I741" s="87"/>
      <c r="J741" s="139"/>
      <c r="K741" s="86"/>
      <c r="L741" s="86"/>
      <c r="M741" s="86"/>
      <c r="N741" s="86"/>
      <c r="O741" s="87"/>
      <c r="P741" s="87"/>
      <c r="Q741" s="87"/>
    </row>
    <row x14ac:dyDescent="0.25" r="742" customHeight="1" ht="17.25">
      <c r="A742" s="156"/>
      <c r="B742" s="157"/>
      <c r="C742" s="155"/>
      <c r="D742" s="155"/>
      <c r="E742" s="155"/>
      <c r="F742" s="155"/>
      <c r="G742" s="86"/>
      <c r="H742" s="87"/>
      <c r="I742" s="87"/>
      <c r="J742" s="139"/>
      <c r="K742" s="86"/>
      <c r="L742" s="86"/>
      <c r="M742" s="86"/>
      <c r="N742" s="86"/>
      <c r="O742" s="87"/>
      <c r="P742" s="87"/>
      <c r="Q742" s="87"/>
    </row>
    <row x14ac:dyDescent="0.25" r="743" customHeight="1" ht="17.25">
      <c r="A743" s="156"/>
      <c r="B743" s="157"/>
      <c r="C743" s="155"/>
      <c r="D743" s="155"/>
      <c r="E743" s="155"/>
      <c r="F743" s="155"/>
      <c r="G743" s="86"/>
      <c r="H743" s="87"/>
      <c r="I743" s="87"/>
      <c r="J743" s="139"/>
      <c r="K743" s="86"/>
      <c r="L743" s="86"/>
      <c r="M743" s="86"/>
      <c r="N743" s="86"/>
      <c r="O743" s="87"/>
      <c r="P743" s="87"/>
      <c r="Q743" s="87"/>
    </row>
    <row x14ac:dyDescent="0.25" r="744" customHeight="1" ht="17.25">
      <c r="A744" s="156"/>
      <c r="B744" s="157"/>
      <c r="C744" s="155"/>
      <c r="D744" s="155"/>
      <c r="E744" s="155"/>
      <c r="F744" s="155"/>
      <c r="G744" s="86"/>
      <c r="H744" s="87"/>
      <c r="I744" s="87"/>
      <c r="J744" s="139"/>
      <c r="K744" s="86"/>
      <c r="L744" s="86"/>
      <c r="M744" s="86"/>
      <c r="N744" s="86"/>
      <c r="O744" s="87"/>
      <c r="P744" s="87"/>
      <c r="Q744" s="87"/>
    </row>
    <row x14ac:dyDescent="0.25" r="745" customHeight="1" ht="17.25">
      <c r="A745" s="156"/>
      <c r="B745" s="157"/>
      <c r="C745" s="155"/>
      <c r="D745" s="155"/>
      <c r="E745" s="155"/>
      <c r="F745" s="155"/>
      <c r="G745" s="86"/>
      <c r="H745" s="87"/>
      <c r="I745" s="87"/>
      <c r="J745" s="139"/>
      <c r="K745" s="86"/>
      <c r="L745" s="86"/>
      <c r="M745" s="86"/>
      <c r="N745" s="86"/>
      <c r="O745" s="87"/>
      <c r="P745" s="87"/>
      <c r="Q745" s="87"/>
    </row>
    <row x14ac:dyDescent="0.25" r="746" customHeight="1" ht="17.25">
      <c r="A746" s="156"/>
      <c r="B746" s="157"/>
      <c r="C746" s="155"/>
      <c r="D746" s="155"/>
      <c r="E746" s="155"/>
      <c r="F746" s="155"/>
      <c r="G746" s="86"/>
      <c r="H746" s="87"/>
      <c r="I746" s="87"/>
      <c r="J746" s="139"/>
      <c r="K746" s="86"/>
      <c r="L746" s="86"/>
      <c r="M746" s="86"/>
      <c r="N746" s="86"/>
      <c r="O746" s="87"/>
      <c r="P746" s="87"/>
      <c r="Q746" s="87"/>
    </row>
    <row x14ac:dyDescent="0.25" r="747" customHeight="1" ht="17.25">
      <c r="A747" s="156"/>
      <c r="B747" s="157"/>
      <c r="C747" s="155"/>
      <c r="D747" s="155"/>
      <c r="E747" s="155"/>
      <c r="F747" s="155"/>
      <c r="G747" s="86"/>
      <c r="H747" s="87"/>
      <c r="I747" s="87"/>
      <c r="J747" s="139"/>
      <c r="K747" s="86"/>
      <c r="L747" s="86"/>
      <c r="M747" s="86"/>
      <c r="N747" s="86"/>
      <c r="O747" s="87"/>
      <c r="P747" s="87"/>
      <c r="Q747" s="87"/>
    </row>
    <row x14ac:dyDescent="0.25" r="748" customHeight="1" ht="17.25">
      <c r="A748" s="156"/>
      <c r="B748" s="157"/>
      <c r="C748" s="155"/>
      <c r="D748" s="155"/>
      <c r="E748" s="155"/>
      <c r="F748" s="155"/>
      <c r="G748" s="86"/>
      <c r="H748" s="87"/>
      <c r="I748" s="87"/>
      <c r="J748" s="139"/>
      <c r="K748" s="86"/>
      <c r="L748" s="86"/>
      <c r="M748" s="86"/>
      <c r="N748" s="86"/>
      <c r="O748" s="87"/>
      <c r="P748" s="87"/>
      <c r="Q748" s="87"/>
    </row>
    <row x14ac:dyDescent="0.25" r="749" customHeight="1" ht="17.25">
      <c r="A749" s="156"/>
      <c r="B749" s="157"/>
      <c r="C749" s="155"/>
      <c r="D749" s="155"/>
      <c r="E749" s="155"/>
      <c r="F749" s="155"/>
      <c r="G749" s="86"/>
      <c r="H749" s="87"/>
      <c r="I749" s="87"/>
      <c r="J749" s="139"/>
      <c r="K749" s="86"/>
      <c r="L749" s="86"/>
      <c r="M749" s="86"/>
      <c r="N749" s="86"/>
      <c r="O749" s="87"/>
      <c r="P749" s="87"/>
      <c r="Q749" s="87"/>
    </row>
    <row x14ac:dyDescent="0.25" r="750" customHeight="1" ht="17.25">
      <c r="A750" s="156"/>
      <c r="B750" s="157"/>
      <c r="C750" s="155"/>
      <c r="D750" s="155"/>
      <c r="E750" s="155"/>
      <c r="F750" s="155"/>
      <c r="G750" s="86"/>
      <c r="H750" s="87"/>
      <c r="I750" s="87"/>
      <c r="J750" s="139"/>
      <c r="K750" s="86"/>
      <c r="L750" s="86"/>
      <c r="M750" s="86"/>
      <c r="N750" s="86"/>
      <c r="O750" s="87"/>
      <c r="P750" s="87"/>
      <c r="Q750" s="87"/>
    </row>
    <row x14ac:dyDescent="0.25" r="751" customHeight="1" ht="17.25">
      <c r="A751" s="156"/>
      <c r="B751" s="157"/>
      <c r="C751" s="155"/>
      <c r="D751" s="155"/>
      <c r="E751" s="155"/>
      <c r="F751" s="155"/>
      <c r="G751" s="86"/>
      <c r="H751" s="87"/>
      <c r="I751" s="87"/>
      <c r="J751" s="139"/>
      <c r="K751" s="86"/>
      <c r="L751" s="86"/>
      <c r="M751" s="86"/>
      <c r="N751" s="86"/>
      <c r="O751" s="87"/>
      <c r="P751" s="87"/>
      <c r="Q751" s="87"/>
    </row>
    <row x14ac:dyDescent="0.25" r="752" customHeight="1" ht="17.25">
      <c r="A752" s="156"/>
      <c r="B752" s="157"/>
      <c r="C752" s="155"/>
      <c r="D752" s="155"/>
      <c r="E752" s="155"/>
      <c r="F752" s="155"/>
      <c r="G752" s="86"/>
      <c r="H752" s="87"/>
      <c r="I752" s="87"/>
      <c r="J752" s="139"/>
      <c r="K752" s="86"/>
      <c r="L752" s="86"/>
      <c r="M752" s="86"/>
      <c r="N752" s="86"/>
      <c r="O752" s="87"/>
      <c r="P752" s="87"/>
      <c r="Q752" s="87"/>
    </row>
    <row x14ac:dyDescent="0.25" r="753" customHeight="1" ht="17.25">
      <c r="A753" s="156"/>
      <c r="B753" s="157"/>
      <c r="C753" s="155"/>
      <c r="D753" s="155"/>
      <c r="E753" s="155"/>
      <c r="F753" s="155"/>
      <c r="G753" s="86"/>
      <c r="H753" s="87"/>
      <c r="I753" s="87"/>
      <c r="J753" s="139"/>
      <c r="K753" s="86"/>
      <c r="L753" s="86"/>
      <c r="M753" s="86"/>
      <c r="N753" s="86"/>
      <c r="O753" s="87"/>
      <c r="P753" s="87"/>
      <c r="Q753" s="87"/>
    </row>
    <row x14ac:dyDescent="0.25" r="754" customHeight="1" ht="17.25">
      <c r="A754" s="156"/>
      <c r="B754" s="157"/>
      <c r="C754" s="155"/>
      <c r="D754" s="155"/>
      <c r="E754" s="155"/>
      <c r="F754" s="155"/>
      <c r="G754" s="86"/>
      <c r="H754" s="87"/>
      <c r="I754" s="87"/>
      <c r="J754" s="139"/>
      <c r="K754" s="86"/>
      <c r="L754" s="86"/>
      <c r="M754" s="86"/>
      <c r="N754" s="86"/>
      <c r="O754" s="87"/>
      <c r="P754" s="87"/>
      <c r="Q754" s="87"/>
    </row>
    <row x14ac:dyDescent="0.25" r="755" customHeight="1" ht="17.25">
      <c r="A755" s="156"/>
      <c r="B755" s="157"/>
      <c r="C755" s="155"/>
      <c r="D755" s="155"/>
      <c r="E755" s="155"/>
      <c r="F755" s="155"/>
      <c r="G755" s="86"/>
      <c r="H755" s="87"/>
      <c r="I755" s="87"/>
      <c r="J755" s="139"/>
      <c r="K755" s="86"/>
      <c r="L755" s="86"/>
      <c r="M755" s="86"/>
      <c r="N755" s="86"/>
      <c r="O755" s="87"/>
      <c r="P755" s="87"/>
      <c r="Q755" s="87"/>
    </row>
    <row x14ac:dyDescent="0.25" r="756" customHeight="1" ht="17.25">
      <c r="A756" s="156"/>
      <c r="B756" s="157"/>
      <c r="C756" s="155"/>
      <c r="D756" s="155"/>
      <c r="E756" s="155"/>
      <c r="F756" s="155"/>
      <c r="G756" s="86"/>
      <c r="H756" s="87"/>
      <c r="I756" s="87"/>
      <c r="J756" s="139"/>
      <c r="K756" s="86"/>
      <c r="L756" s="86"/>
      <c r="M756" s="86"/>
      <c r="N756" s="86"/>
      <c r="O756" s="87"/>
      <c r="P756" s="87"/>
      <c r="Q756" s="87"/>
    </row>
    <row x14ac:dyDescent="0.25" r="757" customHeight="1" ht="17.25">
      <c r="A757" s="156"/>
      <c r="B757" s="157"/>
      <c r="C757" s="155"/>
      <c r="D757" s="155"/>
      <c r="E757" s="155"/>
      <c r="F757" s="155"/>
      <c r="G757" s="86"/>
      <c r="H757" s="87"/>
      <c r="I757" s="87"/>
      <c r="J757" s="139"/>
      <c r="K757" s="86"/>
      <c r="L757" s="86"/>
      <c r="M757" s="86"/>
      <c r="N757" s="86"/>
      <c r="O757" s="87"/>
      <c r="P757" s="87"/>
      <c r="Q757" s="87"/>
    </row>
    <row x14ac:dyDescent="0.25" r="758" customHeight="1" ht="17.25">
      <c r="A758" s="156"/>
      <c r="B758" s="157"/>
      <c r="C758" s="155"/>
      <c r="D758" s="155"/>
      <c r="E758" s="155"/>
      <c r="F758" s="155"/>
      <c r="G758" s="86"/>
      <c r="H758" s="87"/>
      <c r="I758" s="87"/>
      <c r="J758" s="139"/>
      <c r="K758" s="86"/>
      <c r="L758" s="86"/>
      <c r="M758" s="86"/>
      <c r="N758" s="86"/>
      <c r="O758" s="87"/>
      <c r="P758" s="87"/>
      <c r="Q758" s="87"/>
    </row>
    <row x14ac:dyDescent="0.25" r="759" customHeight="1" ht="17.25">
      <c r="A759" s="156"/>
      <c r="B759" s="157"/>
      <c r="C759" s="155"/>
      <c r="D759" s="155"/>
      <c r="E759" s="155"/>
      <c r="F759" s="155"/>
      <c r="G759" s="86"/>
      <c r="H759" s="87"/>
      <c r="I759" s="87"/>
      <c r="J759" s="139"/>
      <c r="K759" s="86"/>
      <c r="L759" s="86"/>
      <c r="M759" s="86"/>
      <c r="N759" s="86"/>
      <c r="O759" s="87"/>
      <c r="P759" s="87"/>
      <c r="Q759" s="87"/>
    </row>
    <row x14ac:dyDescent="0.25" r="760" customHeight="1" ht="17.25">
      <c r="A760" s="156"/>
      <c r="B760" s="157"/>
      <c r="C760" s="155"/>
      <c r="D760" s="155"/>
      <c r="E760" s="155"/>
      <c r="F760" s="155"/>
      <c r="G760" s="86"/>
      <c r="H760" s="87"/>
      <c r="I760" s="87"/>
      <c r="J760" s="139"/>
      <c r="K760" s="86"/>
      <c r="L760" s="86"/>
      <c r="M760" s="86"/>
      <c r="N760" s="86"/>
      <c r="O760" s="87"/>
      <c r="P760" s="87"/>
      <c r="Q760" s="87"/>
    </row>
    <row x14ac:dyDescent="0.25" r="761" customHeight="1" ht="17.25">
      <c r="A761" s="156"/>
      <c r="B761" s="157"/>
      <c r="C761" s="155"/>
      <c r="D761" s="155"/>
      <c r="E761" s="155"/>
      <c r="F761" s="155"/>
      <c r="G761" s="86"/>
      <c r="H761" s="87"/>
      <c r="I761" s="87"/>
      <c r="J761" s="139"/>
      <c r="K761" s="86"/>
      <c r="L761" s="86"/>
      <c r="M761" s="86"/>
      <c r="N761" s="86"/>
      <c r="O761" s="87"/>
      <c r="P761" s="87"/>
      <c r="Q761" s="87"/>
    </row>
    <row x14ac:dyDescent="0.25" r="762" customHeight="1" ht="17.25">
      <c r="A762" s="156"/>
      <c r="B762" s="157"/>
      <c r="C762" s="155"/>
      <c r="D762" s="155"/>
      <c r="E762" s="155"/>
      <c r="F762" s="155"/>
      <c r="G762" s="86"/>
      <c r="H762" s="87"/>
      <c r="I762" s="87"/>
      <c r="J762" s="139"/>
      <c r="K762" s="86"/>
      <c r="L762" s="86"/>
      <c r="M762" s="86"/>
      <c r="N762" s="86"/>
      <c r="O762" s="87"/>
      <c r="P762" s="87"/>
      <c r="Q762" s="87"/>
    </row>
    <row x14ac:dyDescent="0.25" r="763" customHeight="1" ht="17.25">
      <c r="A763" s="156"/>
      <c r="B763" s="157"/>
      <c r="C763" s="155"/>
      <c r="D763" s="155"/>
      <c r="E763" s="155"/>
      <c r="F763" s="155"/>
      <c r="G763" s="86"/>
      <c r="H763" s="87"/>
      <c r="I763" s="87"/>
      <c r="J763" s="139"/>
      <c r="K763" s="86"/>
      <c r="L763" s="86"/>
      <c r="M763" s="86"/>
      <c r="N763" s="86"/>
      <c r="O763" s="87"/>
      <c r="P763" s="87"/>
      <c r="Q763" s="87"/>
    </row>
    <row x14ac:dyDescent="0.25" r="764" customHeight="1" ht="17.25">
      <c r="A764" s="156"/>
      <c r="B764" s="157"/>
      <c r="C764" s="155"/>
      <c r="D764" s="155"/>
      <c r="E764" s="155"/>
      <c r="F764" s="155"/>
      <c r="G764" s="86"/>
      <c r="H764" s="87"/>
      <c r="I764" s="87"/>
      <c r="J764" s="139"/>
      <c r="K764" s="86"/>
      <c r="L764" s="86"/>
      <c r="M764" s="86"/>
      <c r="N764" s="86"/>
      <c r="O764" s="87"/>
      <c r="P764" s="87"/>
      <c r="Q764" s="87"/>
    </row>
    <row x14ac:dyDescent="0.25" r="765" customHeight="1" ht="17.25">
      <c r="A765" s="156"/>
      <c r="B765" s="157"/>
      <c r="C765" s="155"/>
      <c r="D765" s="155"/>
      <c r="E765" s="155"/>
      <c r="F765" s="155"/>
      <c r="G765" s="86"/>
      <c r="H765" s="87"/>
      <c r="I765" s="87"/>
      <c r="J765" s="139"/>
      <c r="K765" s="86"/>
      <c r="L765" s="86"/>
      <c r="M765" s="86"/>
      <c r="N765" s="86"/>
      <c r="O765" s="87"/>
      <c r="P765" s="87"/>
      <c r="Q765" s="87"/>
    </row>
    <row x14ac:dyDescent="0.25" r="766" customHeight="1" ht="17.25">
      <c r="A766" s="156"/>
      <c r="B766" s="157"/>
      <c r="C766" s="155"/>
      <c r="D766" s="155"/>
      <c r="E766" s="155"/>
      <c r="F766" s="155"/>
      <c r="G766" s="86"/>
      <c r="H766" s="87"/>
      <c r="I766" s="87"/>
      <c r="J766" s="139"/>
      <c r="K766" s="86"/>
      <c r="L766" s="86"/>
      <c r="M766" s="86"/>
      <c r="N766" s="86"/>
      <c r="O766" s="87"/>
      <c r="P766" s="87"/>
      <c r="Q766" s="87"/>
    </row>
    <row x14ac:dyDescent="0.25" r="767" customHeight="1" ht="17.25">
      <c r="A767" s="156"/>
      <c r="B767" s="157"/>
      <c r="C767" s="155"/>
      <c r="D767" s="155"/>
      <c r="E767" s="155"/>
      <c r="F767" s="155"/>
      <c r="G767" s="86"/>
      <c r="H767" s="87"/>
      <c r="I767" s="87"/>
      <c r="J767" s="139"/>
      <c r="K767" s="86"/>
      <c r="L767" s="86"/>
      <c r="M767" s="86"/>
      <c r="N767" s="86"/>
      <c r="O767" s="87"/>
      <c r="P767" s="87"/>
      <c r="Q767" s="87"/>
    </row>
    <row x14ac:dyDescent="0.25" r="768" customHeight="1" ht="17.25">
      <c r="A768" s="156"/>
      <c r="B768" s="157"/>
      <c r="C768" s="155"/>
      <c r="D768" s="155"/>
      <c r="E768" s="155"/>
      <c r="F768" s="155"/>
      <c r="G768" s="86"/>
      <c r="H768" s="87"/>
      <c r="I768" s="87"/>
      <c r="J768" s="139"/>
      <c r="K768" s="86"/>
      <c r="L768" s="86"/>
      <c r="M768" s="86"/>
      <c r="N768" s="86"/>
      <c r="O768" s="87"/>
      <c r="P768" s="87"/>
      <c r="Q768" s="87"/>
    </row>
    <row x14ac:dyDescent="0.25" r="769" customHeight="1" ht="17.25">
      <c r="A769" s="156"/>
      <c r="B769" s="157"/>
      <c r="C769" s="155"/>
      <c r="D769" s="155"/>
      <c r="E769" s="155"/>
      <c r="F769" s="155"/>
      <c r="G769" s="86"/>
      <c r="H769" s="87"/>
      <c r="I769" s="87"/>
      <c r="J769" s="139"/>
      <c r="K769" s="86"/>
      <c r="L769" s="86"/>
      <c r="M769" s="86"/>
      <c r="N769" s="86"/>
      <c r="O769" s="87"/>
      <c r="P769" s="87"/>
      <c r="Q769" s="87"/>
    </row>
    <row x14ac:dyDescent="0.25" r="770" customHeight="1" ht="17.25">
      <c r="A770" s="156"/>
      <c r="B770" s="157"/>
      <c r="C770" s="155"/>
      <c r="D770" s="155"/>
      <c r="E770" s="155"/>
      <c r="F770" s="155"/>
      <c r="G770" s="86"/>
      <c r="H770" s="87"/>
      <c r="I770" s="87"/>
      <c r="J770" s="139"/>
      <c r="K770" s="86"/>
      <c r="L770" s="86"/>
      <c r="M770" s="86"/>
      <c r="N770" s="86"/>
      <c r="O770" s="87"/>
      <c r="P770" s="87"/>
      <c r="Q770" s="87"/>
    </row>
    <row x14ac:dyDescent="0.25" r="771" customHeight="1" ht="17.25">
      <c r="A771" s="156"/>
      <c r="B771" s="157"/>
      <c r="C771" s="155"/>
      <c r="D771" s="155"/>
      <c r="E771" s="155"/>
      <c r="F771" s="155"/>
      <c r="G771" s="86"/>
      <c r="H771" s="87"/>
      <c r="I771" s="87"/>
      <c r="J771" s="139"/>
      <c r="K771" s="86"/>
      <c r="L771" s="86"/>
      <c r="M771" s="86"/>
      <c r="N771" s="86"/>
      <c r="O771" s="87"/>
      <c r="P771" s="87"/>
      <c r="Q771" s="87"/>
    </row>
    <row x14ac:dyDescent="0.25" r="772" customHeight="1" ht="17.25">
      <c r="A772" s="156"/>
      <c r="B772" s="157"/>
      <c r="C772" s="155"/>
      <c r="D772" s="155"/>
      <c r="E772" s="155"/>
      <c r="F772" s="155"/>
      <c r="G772" s="86"/>
      <c r="H772" s="87"/>
      <c r="I772" s="87"/>
      <c r="J772" s="139"/>
      <c r="K772" s="86"/>
      <c r="L772" s="86"/>
      <c r="M772" s="86"/>
      <c r="N772" s="86"/>
      <c r="O772" s="87"/>
      <c r="P772" s="87"/>
      <c r="Q772" s="87"/>
    </row>
    <row x14ac:dyDescent="0.25" r="773" customHeight="1" ht="17.25">
      <c r="A773" s="156"/>
      <c r="B773" s="157"/>
      <c r="C773" s="155"/>
      <c r="D773" s="155"/>
      <c r="E773" s="155"/>
      <c r="F773" s="155"/>
      <c r="G773" s="86"/>
      <c r="H773" s="87"/>
      <c r="I773" s="87"/>
      <c r="J773" s="139"/>
      <c r="K773" s="86"/>
      <c r="L773" s="86"/>
      <c r="M773" s="86"/>
      <c r="N773" s="86"/>
      <c r="O773" s="87"/>
      <c r="P773" s="87"/>
      <c r="Q773" s="87"/>
    </row>
    <row x14ac:dyDescent="0.25" r="774" customHeight="1" ht="17.25">
      <c r="A774" s="156"/>
      <c r="B774" s="157"/>
      <c r="C774" s="155"/>
      <c r="D774" s="155"/>
      <c r="E774" s="155"/>
      <c r="F774" s="155"/>
      <c r="G774" s="86"/>
      <c r="H774" s="87"/>
      <c r="I774" s="87"/>
      <c r="J774" s="139"/>
      <c r="K774" s="86"/>
      <c r="L774" s="86"/>
      <c r="M774" s="86"/>
      <c r="N774" s="86"/>
      <c r="O774" s="87"/>
      <c r="P774" s="87"/>
      <c r="Q774" s="87"/>
    </row>
    <row x14ac:dyDescent="0.25" r="775" customHeight="1" ht="17.25">
      <c r="A775" s="156"/>
      <c r="B775" s="157"/>
      <c r="C775" s="155"/>
      <c r="D775" s="155"/>
      <c r="E775" s="155"/>
      <c r="F775" s="155"/>
      <c r="G775" s="86"/>
      <c r="H775" s="87"/>
      <c r="I775" s="87"/>
      <c r="J775" s="139"/>
      <c r="K775" s="86"/>
      <c r="L775" s="86"/>
      <c r="M775" s="86"/>
      <c r="N775" s="86"/>
      <c r="O775" s="87"/>
      <c r="P775" s="87"/>
      <c r="Q775" s="87"/>
    </row>
    <row x14ac:dyDescent="0.25" r="776" customHeight="1" ht="17.25">
      <c r="A776" s="156"/>
      <c r="B776" s="157"/>
      <c r="C776" s="155"/>
      <c r="D776" s="155"/>
      <c r="E776" s="155"/>
      <c r="F776" s="155"/>
      <c r="G776" s="86"/>
      <c r="H776" s="87"/>
      <c r="I776" s="87"/>
      <c r="J776" s="139"/>
      <c r="K776" s="86"/>
      <c r="L776" s="86"/>
      <c r="M776" s="86"/>
      <c r="N776" s="86"/>
      <c r="O776" s="87"/>
      <c r="P776" s="87"/>
      <c r="Q776" s="87"/>
    </row>
    <row x14ac:dyDescent="0.25" r="777" customHeight="1" ht="17.25">
      <c r="A777" s="156"/>
      <c r="B777" s="157"/>
      <c r="C777" s="155"/>
      <c r="D777" s="155"/>
      <c r="E777" s="155"/>
      <c r="F777" s="155"/>
      <c r="G777" s="86"/>
      <c r="H777" s="87"/>
      <c r="I777" s="87"/>
      <c r="J777" s="139"/>
      <c r="K777" s="86"/>
      <c r="L777" s="86"/>
      <c r="M777" s="86"/>
      <c r="N777" s="86"/>
      <c r="O777" s="87"/>
      <c r="P777" s="87"/>
      <c r="Q777" s="87"/>
    </row>
    <row x14ac:dyDescent="0.25" r="778" customHeight="1" ht="17.25">
      <c r="A778" s="156"/>
      <c r="B778" s="157"/>
      <c r="C778" s="155"/>
      <c r="D778" s="155"/>
      <c r="E778" s="155"/>
      <c r="F778" s="155"/>
      <c r="G778" s="86"/>
      <c r="H778" s="87"/>
      <c r="I778" s="87"/>
      <c r="J778" s="139"/>
      <c r="K778" s="86"/>
      <c r="L778" s="86"/>
      <c r="M778" s="86"/>
      <c r="N778" s="86"/>
      <c r="O778" s="87"/>
      <c r="P778" s="87"/>
      <c r="Q778" s="87"/>
    </row>
    <row x14ac:dyDescent="0.25" r="779" customHeight="1" ht="17.25">
      <c r="A779" s="156"/>
      <c r="B779" s="157"/>
      <c r="C779" s="155"/>
      <c r="D779" s="155"/>
      <c r="E779" s="155"/>
      <c r="F779" s="155"/>
      <c r="G779" s="86"/>
      <c r="H779" s="87"/>
      <c r="I779" s="87"/>
      <c r="J779" s="139"/>
      <c r="K779" s="86"/>
      <c r="L779" s="86"/>
      <c r="M779" s="86"/>
      <c r="N779" s="86"/>
      <c r="O779" s="87"/>
      <c r="P779" s="87"/>
      <c r="Q779" s="87"/>
    </row>
    <row x14ac:dyDescent="0.25" r="780" customHeight="1" ht="17.25">
      <c r="A780" s="156"/>
      <c r="B780" s="157"/>
      <c r="C780" s="155"/>
      <c r="D780" s="155"/>
      <c r="E780" s="155"/>
      <c r="F780" s="155"/>
      <c r="G780" s="86"/>
      <c r="H780" s="87"/>
      <c r="I780" s="87"/>
      <c r="J780" s="139"/>
      <c r="K780" s="86"/>
      <c r="L780" s="86"/>
      <c r="M780" s="86"/>
      <c r="N780" s="86"/>
      <c r="O780" s="87"/>
      <c r="P780" s="87"/>
      <c r="Q780" s="87"/>
    </row>
    <row x14ac:dyDescent="0.25" r="781" customHeight="1" ht="17.25">
      <c r="A781" s="156"/>
      <c r="B781" s="157"/>
      <c r="C781" s="155"/>
      <c r="D781" s="155"/>
      <c r="E781" s="155"/>
      <c r="F781" s="155"/>
      <c r="G781" s="86"/>
      <c r="H781" s="87"/>
      <c r="I781" s="87"/>
      <c r="J781" s="139"/>
      <c r="K781" s="86"/>
      <c r="L781" s="86"/>
      <c r="M781" s="86"/>
      <c r="N781" s="86"/>
      <c r="O781" s="87"/>
      <c r="P781" s="87"/>
      <c r="Q781" s="87"/>
    </row>
    <row x14ac:dyDescent="0.25" r="782" customHeight="1" ht="17.25">
      <c r="A782" s="156"/>
      <c r="B782" s="157"/>
      <c r="C782" s="155"/>
      <c r="D782" s="155"/>
      <c r="E782" s="155"/>
      <c r="F782" s="155"/>
      <c r="G782" s="86"/>
      <c r="H782" s="87"/>
      <c r="I782" s="87"/>
      <c r="J782" s="139"/>
      <c r="K782" s="86"/>
      <c r="L782" s="86"/>
      <c r="M782" s="86"/>
      <c r="N782" s="86"/>
      <c r="O782" s="87"/>
      <c r="P782" s="87"/>
      <c r="Q782" s="87"/>
    </row>
    <row x14ac:dyDescent="0.25" r="783" customHeight="1" ht="17.25">
      <c r="A783" s="156"/>
      <c r="B783" s="157"/>
      <c r="C783" s="155"/>
      <c r="D783" s="155"/>
      <c r="E783" s="155"/>
      <c r="F783" s="155"/>
      <c r="G783" s="86"/>
      <c r="H783" s="87"/>
      <c r="I783" s="87"/>
      <c r="J783" s="139"/>
      <c r="K783" s="86"/>
      <c r="L783" s="86"/>
      <c r="M783" s="86"/>
      <c r="N783" s="86"/>
      <c r="O783" s="87"/>
      <c r="P783" s="87"/>
      <c r="Q783" s="87"/>
    </row>
    <row x14ac:dyDescent="0.25" r="784" customHeight="1" ht="17.25">
      <c r="A784" s="156"/>
      <c r="B784" s="157"/>
      <c r="C784" s="155"/>
      <c r="D784" s="155"/>
      <c r="E784" s="155"/>
      <c r="F784" s="155"/>
      <c r="G784" s="86"/>
      <c r="H784" s="87"/>
      <c r="I784" s="87"/>
      <c r="J784" s="139"/>
      <c r="K784" s="86"/>
      <c r="L784" s="86"/>
      <c r="M784" s="86"/>
      <c r="N784" s="86"/>
      <c r="O784" s="87"/>
      <c r="P784" s="87"/>
      <c r="Q784" s="87"/>
    </row>
    <row x14ac:dyDescent="0.25" r="785" customHeight="1" ht="17.25">
      <c r="A785" s="156"/>
      <c r="B785" s="157"/>
      <c r="C785" s="155"/>
      <c r="D785" s="155"/>
      <c r="E785" s="155"/>
      <c r="F785" s="155"/>
      <c r="G785" s="86"/>
      <c r="H785" s="87"/>
      <c r="I785" s="87"/>
      <c r="J785" s="139"/>
      <c r="K785" s="86"/>
      <c r="L785" s="86"/>
      <c r="M785" s="86"/>
      <c r="N785" s="86"/>
      <c r="O785" s="87"/>
      <c r="P785" s="87"/>
      <c r="Q785" s="87"/>
    </row>
    <row x14ac:dyDescent="0.25" r="786" customHeight="1" ht="17.25">
      <c r="A786" s="156"/>
      <c r="B786" s="157"/>
      <c r="C786" s="155"/>
      <c r="D786" s="155"/>
      <c r="E786" s="155"/>
      <c r="F786" s="155"/>
      <c r="G786" s="86"/>
      <c r="H786" s="87"/>
      <c r="I786" s="87"/>
      <c r="J786" s="139"/>
      <c r="K786" s="86"/>
      <c r="L786" s="86"/>
      <c r="M786" s="86"/>
      <c r="N786" s="86"/>
      <c r="O786" s="87"/>
      <c r="P786" s="87"/>
      <c r="Q786" s="87"/>
    </row>
    <row x14ac:dyDescent="0.25" r="787" customHeight="1" ht="17.25">
      <c r="A787" s="156"/>
      <c r="B787" s="157"/>
      <c r="C787" s="155"/>
      <c r="D787" s="155"/>
      <c r="E787" s="155"/>
      <c r="F787" s="155"/>
      <c r="G787" s="86"/>
      <c r="H787" s="87"/>
      <c r="I787" s="87"/>
      <c r="J787" s="139"/>
      <c r="K787" s="86"/>
      <c r="L787" s="86"/>
      <c r="M787" s="86"/>
      <c r="N787" s="86"/>
      <c r="O787" s="87"/>
      <c r="P787" s="87"/>
      <c r="Q787" s="87"/>
    </row>
    <row x14ac:dyDescent="0.25" r="788" customHeight="1" ht="17.25">
      <c r="A788" s="156"/>
      <c r="B788" s="157"/>
      <c r="C788" s="155"/>
      <c r="D788" s="155"/>
      <c r="E788" s="155"/>
      <c r="F788" s="155"/>
      <c r="G788" s="86"/>
      <c r="H788" s="87"/>
      <c r="I788" s="87"/>
      <c r="J788" s="139"/>
      <c r="K788" s="86"/>
      <c r="L788" s="86"/>
      <c r="M788" s="86"/>
      <c r="N788" s="86"/>
      <c r="O788" s="87"/>
      <c r="P788" s="87"/>
      <c r="Q788" s="87"/>
    </row>
    <row x14ac:dyDescent="0.25" r="789" customHeight="1" ht="17.25">
      <c r="A789" s="156"/>
      <c r="B789" s="157"/>
      <c r="C789" s="155"/>
      <c r="D789" s="155"/>
      <c r="E789" s="155"/>
      <c r="F789" s="155"/>
      <c r="G789" s="86"/>
      <c r="H789" s="87"/>
      <c r="I789" s="87"/>
      <c r="J789" s="139"/>
      <c r="K789" s="86"/>
      <c r="L789" s="86"/>
      <c r="M789" s="86"/>
      <c r="N789" s="86"/>
      <c r="O789" s="87"/>
      <c r="P789" s="87"/>
      <c r="Q789" s="87"/>
    </row>
    <row x14ac:dyDescent="0.25" r="790" customHeight="1" ht="17.25">
      <c r="A790" s="156"/>
      <c r="B790" s="157"/>
      <c r="C790" s="155"/>
      <c r="D790" s="155"/>
      <c r="E790" s="155"/>
      <c r="F790" s="155"/>
      <c r="G790" s="86"/>
      <c r="H790" s="87"/>
      <c r="I790" s="87"/>
      <c r="J790" s="139"/>
      <c r="K790" s="86"/>
      <c r="L790" s="86"/>
      <c r="M790" s="86"/>
      <c r="N790" s="86"/>
      <c r="O790" s="87"/>
      <c r="P790" s="87"/>
      <c r="Q790" s="87"/>
    </row>
    <row x14ac:dyDescent="0.25" r="791" customHeight="1" ht="17.25">
      <c r="A791" s="156"/>
      <c r="B791" s="157"/>
      <c r="C791" s="155"/>
      <c r="D791" s="155"/>
      <c r="E791" s="155"/>
      <c r="F791" s="155"/>
      <c r="G791" s="86"/>
      <c r="H791" s="87"/>
      <c r="I791" s="87"/>
      <c r="J791" s="139"/>
      <c r="K791" s="86"/>
      <c r="L791" s="86"/>
      <c r="M791" s="86"/>
      <c r="N791" s="86"/>
      <c r="O791" s="87"/>
      <c r="P791" s="87"/>
      <c r="Q791" s="87"/>
    </row>
    <row x14ac:dyDescent="0.25" r="792" customHeight="1" ht="17.25">
      <c r="A792" s="156"/>
      <c r="B792" s="157"/>
      <c r="C792" s="155"/>
      <c r="D792" s="155"/>
      <c r="E792" s="155"/>
      <c r="F792" s="155"/>
      <c r="G792" s="86"/>
      <c r="H792" s="87"/>
      <c r="I792" s="87"/>
      <c r="J792" s="139"/>
      <c r="K792" s="86"/>
      <c r="L792" s="86"/>
      <c r="M792" s="86"/>
      <c r="N792" s="86"/>
      <c r="O792" s="87"/>
      <c r="P792" s="87"/>
      <c r="Q792" s="87"/>
    </row>
    <row x14ac:dyDescent="0.25" r="793" customHeight="1" ht="17.25">
      <c r="A793" s="156"/>
      <c r="B793" s="157"/>
      <c r="C793" s="155"/>
      <c r="D793" s="155"/>
      <c r="E793" s="155"/>
      <c r="F793" s="155"/>
      <c r="G793" s="86"/>
      <c r="H793" s="87"/>
      <c r="I793" s="87"/>
      <c r="J793" s="139"/>
      <c r="K793" s="86"/>
      <c r="L793" s="86"/>
      <c r="M793" s="86"/>
      <c r="N793" s="86"/>
      <c r="O793" s="87"/>
      <c r="P793" s="87"/>
      <c r="Q793" s="87"/>
    </row>
    <row x14ac:dyDescent="0.25" r="794" customHeight="1" ht="17.25">
      <c r="A794" s="156"/>
      <c r="B794" s="157"/>
      <c r="C794" s="155"/>
      <c r="D794" s="155"/>
      <c r="E794" s="155"/>
      <c r="F794" s="155"/>
      <c r="G794" s="86"/>
      <c r="H794" s="87"/>
      <c r="I794" s="87"/>
      <c r="J794" s="139"/>
      <c r="K794" s="86"/>
      <c r="L794" s="86"/>
      <c r="M794" s="86"/>
      <c r="N794" s="86"/>
      <c r="O794" s="87"/>
      <c r="P794" s="87"/>
      <c r="Q794" s="87"/>
    </row>
    <row x14ac:dyDescent="0.25" r="795" customHeight="1" ht="17.25">
      <c r="A795" s="156"/>
      <c r="B795" s="157"/>
      <c r="C795" s="155"/>
      <c r="D795" s="155"/>
      <c r="E795" s="155"/>
      <c r="F795" s="155"/>
      <c r="G795" s="86"/>
      <c r="H795" s="87"/>
      <c r="I795" s="87"/>
      <c r="J795" s="139"/>
      <c r="K795" s="86"/>
      <c r="L795" s="86"/>
      <c r="M795" s="86"/>
      <c r="N795" s="86"/>
      <c r="O795" s="87"/>
      <c r="P795" s="87"/>
      <c r="Q795" s="87"/>
    </row>
    <row x14ac:dyDescent="0.25" r="796" customHeight="1" ht="17.25">
      <c r="A796" s="156"/>
      <c r="B796" s="157"/>
      <c r="C796" s="155"/>
      <c r="D796" s="155"/>
      <c r="E796" s="155"/>
      <c r="F796" s="155"/>
      <c r="G796" s="86"/>
      <c r="H796" s="87"/>
      <c r="I796" s="87"/>
      <c r="J796" s="139"/>
      <c r="K796" s="86"/>
      <c r="L796" s="86"/>
      <c r="M796" s="86"/>
      <c r="N796" s="86"/>
      <c r="O796" s="87"/>
      <c r="P796" s="87"/>
      <c r="Q796" s="87"/>
    </row>
    <row x14ac:dyDescent="0.25" r="797" customHeight="1" ht="17.25">
      <c r="A797" s="156"/>
      <c r="B797" s="157"/>
      <c r="C797" s="155"/>
      <c r="D797" s="155"/>
      <c r="E797" s="155"/>
      <c r="F797" s="155"/>
      <c r="G797" s="86"/>
      <c r="H797" s="87"/>
      <c r="I797" s="87"/>
      <c r="J797" s="139"/>
      <c r="K797" s="86"/>
      <c r="L797" s="86"/>
      <c r="M797" s="86"/>
      <c r="N797" s="86"/>
      <c r="O797" s="87"/>
      <c r="P797" s="87"/>
      <c r="Q797" s="87"/>
    </row>
    <row x14ac:dyDescent="0.25" r="798" customHeight="1" ht="17.25">
      <c r="A798" s="156"/>
      <c r="B798" s="157"/>
      <c r="C798" s="155"/>
      <c r="D798" s="155"/>
      <c r="E798" s="155"/>
      <c r="F798" s="155"/>
      <c r="G798" s="86"/>
      <c r="H798" s="87"/>
      <c r="I798" s="87"/>
      <c r="J798" s="139"/>
      <c r="K798" s="86"/>
      <c r="L798" s="86"/>
      <c r="M798" s="86"/>
      <c r="N798" s="86"/>
      <c r="O798" s="87"/>
      <c r="P798" s="87"/>
      <c r="Q798" s="87"/>
    </row>
    <row x14ac:dyDescent="0.25" r="799" customHeight="1" ht="17.25">
      <c r="A799" s="156"/>
      <c r="B799" s="157"/>
      <c r="C799" s="155"/>
      <c r="D799" s="155"/>
      <c r="E799" s="155"/>
      <c r="F799" s="155"/>
      <c r="G799" s="86"/>
      <c r="H799" s="87"/>
      <c r="I799" s="87"/>
      <c r="J799" s="139"/>
      <c r="K799" s="86"/>
      <c r="L799" s="86"/>
      <c r="M799" s="86"/>
      <c r="N799" s="86"/>
      <c r="O799" s="87"/>
      <c r="P799" s="87"/>
      <c r="Q799" s="87"/>
    </row>
    <row x14ac:dyDescent="0.25" r="800" customHeight="1" ht="17.25">
      <c r="A800" s="156"/>
      <c r="B800" s="157"/>
      <c r="C800" s="155"/>
      <c r="D800" s="155"/>
      <c r="E800" s="155"/>
      <c r="F800" s="155"/>
      <c r="G800" s="86"/>
      <c r="H800" s="87"/>
      <c r="I800" s="87"/>
      <c r="J800" s="139"/>
      <c r="K800" s="86"/>
      <c r="L800" s="86"/>
      <c r="M800" s="86"/>
      <c r="N800" s="86"/>
      <c r="O800" s="87"/>
      <c r="P800" s="87"/>
      <c r="Q800" s="87"/>
    </row>
    <row x14ac:dyDescent="0.25" r="801" customHeight="1" ht="17.25">
      <c r="A801" s="156"/>
      <c r="B801" s="157"/>
      <c r="C801" s="155"/>
      <c r="D801" s="155"/>
      <c r="E801" s="155"/>
      <c r="F801" s="155"/>
      <c r="G801" s="86"/>
      <c r="H801" s="87"/>
      <c r="I801" s="87"/>
      <c r="J801" s="139"/>
      <c r="K801" s="86"/>
      <c r="L801" s="86"/>
      <c r="M801" s="86"/>
      <c r="N801" s="86"/>
      <c r="O801" s="87"/>
      <c r="P801" s="87"/>
      <c r="Q801" s="87"/>
    </row>
    <row x14ac:dyDescent="0.25" r="802" customHeight="1" ht="17.25">
      <c r="A802" s="156"/>
      <c r="B802" s="157"/>
      <c r="C802" s="155"/>
      <c r="D802" s="155"/>
      <c r="E802" s="155"/>
      <c r="F802" s="155"/>
      <c r="G802" s="86"/>
      <c r="H802" s="87"/>
      <c r="I802" s="87"/>
      <c r="J802" s="139"/>
      <c r="K802" s="86"/>
      <c r="L802" s="86"/>
      <c r="M802" s="86"/>
      <c r="N802" s="86"/>
      <c r="O802" s="87"/>
      <c r="P802" s="87"/>
      <c r="Q802" s="87"/>
    </row>
    <row x14ac:dyDescent="0.25" r="803" customHeight="1" ht="17.25">
      <c r="A803" s="156"/>
      <c r="B803" s="157"/>
      <c r="C803" s="155"/>
      <c r="D803" s="155"/>
      <c r="E803" s="155"/>
      <c r="F803" s="155"/>
      <c r="G803" s="86"/>
      <c r="H803" s="87"/>
      <c r="I803" s="87"/>
      <c r="J803" s="139"/>
      <c r="K803" s="86"/>
      <c r="L803" s="86"/>
      <c r="M803" s="86"/>
      <c r="N803" s="86"/>
      <c r="O803" s="87"/>
      <c r="P803" s="87"/>
      <c r="Q803" s="87"/>
    </row>
    <row x14ac:dyDescent="0.25" r="804" customHeight="1" ht="17.25">
      <c r="A804" s="156"/>
      <c r="B804" s="157"/>
      <c r="C804" s="155"/>
      <c r="D804" s="155"/>
      <c r="E804" s="155"/>
      <c r="F804" s="155"/>
      <c r="G804" s="86"/>
      <c r="H804" s="87"/>
      <c r="I804" s="87"/>
      <c r="J804" s="139"/>
      <c r="K804" s="86"/>
      <c r="L804" s="86"/>
      <c r="M804" s="86"/>
      <c r="N804" s="86"/>
      <c r="O804" s="87"/>
      <c r="P804" s="87"/>
      <c r="Q804" s="87"/>
    </row>
    <row x14ac:dyDescent="0.25" r="805" customHeight="1" ht="17.25">
      <c r="A805" s="156"/>
      <c r="B805" s="157"/>
      <c r="C805" s="155"/>
      <c r="D805" s="155"/>
      <c r="E805" s="155"/>
      <c r="F805" s="155"/>
      <c r="G805" s="86"/>
      <c r="H805" s="87"/>
      <c r="I805" s="87"/>
      <c r="J805" s="139"/>
      <c r="K805" s="86"/>
      <c r="L805" s="86"/>
      <c r="M805" s="86"/>
      <c r="N805" s="86"/>
      <c r="O805" s="87"/>
      <c r="P805" s="87"/>
      <c r="Q805" s="87"/>
    </row>
    <row x14ac:dyDescent="0.25" r="806" customHeight="1" ht="17.25">
      <c r="A806" s="156"/>
      <c r="B806" s="157"/>
      <c r="C806" s="155"/>
      <c r="D806" s="155"/>
      <c r="E806" s="155"/>
      <c r="F806" s="155"/>
      <c r="G806" s="86"/>
      <c r="H806" s="87"/>
      <c r="I806" s="87"/>
      <c r="J806" s="139"/>
      <c r="K806" s="86"/>
      <c r="L806" s="86"/>
      <c r="M806" s="86"/>
      <c r="N806" s="86"/>
      <c r="O806" s="87"/>
      <c r="P806" s="87"/>
      <c r="Q806" s="87"/>
    </row>
    <row x14ac:dyDescent="0.25" r="807" customHeight="1" ht="17.25">
      <c r="A807" s="156"/>
      <c r="B807" s="157"/>
      <c r="C807" s="155"/>
      <c r="D807" s="155"/>
      <c r="E807" s="155"/>
      <c r="F807" s="155"/>
      <c r="G807" s="86"/>
      <c r="H807" s="87"/>
      <c r="I807" s="87"/>
      <c r="J807" s="139"/>
      <c r="K807" s="86"/>
      <c r="L807" s="86"/>
      <c r="M807" s="86"/>
      <c r="N807" s="86"/>
      <c r="O807" s="87"/>
      <c r="P807" s="87"/>
      <c r="Q807" s="87"/>
    </row>
    <row x14ac:dyDescent="0.25" r="808" customHeight="1" ht="17.25">
      <c r="A808" s="156"/>
      <c r="B808" s="157"/>
      <c r="C808" s="155"/>
      <c r="D808" s="155"/>
      <c r="E808" s="155"/>
      <c r="F808" s="155"/>
      <c r="G808" s="86"/>
      <c r="H808" s="87"/>
      <c r="I808" s="87"/>
      <c r="J808" s="139"/>
      <c r="K808" s="86"/>
      <c r="L808" s="86"/>
      <c r="M808" s="86"/>
      <c r="N808" s="86"/>
      <c r="O808" s="87"/>
      <c r="P808" s="87"/>
      <c r="Q808" s="87"/>
    </row>
    <row x14ac:dyDescent="0.25" r="809" customHeight="1" ht="17.25">
      <c r="A809" s="156"/>
      <c r="B809" s="157"/>
      <c r="C809" s="155"/>
      <c r="D809" s="155"/>
      <c r="E809" s="155"/>
      <c r="F809" s="155"/>
      <c r="G809" s="86"/>
      <c r="H809" s="87"/>
      <c r="I809" s="87"/>
      <c r="J809" s="139"/>
      <c r="K809" s="86"/>
      <c r="L809" s="86"/>
      <c r="M809" s="86"/>
      <c r="N809" s="86"/>
      <c r="O809" s="87"/>
      <c r="P809" s="87"/>
      <c r="Q809" s="87"/>
    </row>
    <row x14ac:dyDescent="0.25" r="810" customHeight="1" ht="17.25">
      <c r="A810" s="156"/>
      <c r="B810" s="157"/>
      <c r="C810" s="155"/>
      <c r="D810" s="155"/>
      <c r="E810" s="155"/>
      <c r="F810" s="155"/>
      <c r="G810" s="86"/>
      <c r="H810" s="87"/>
      <c r="I810" s="87"/>
      <c r="J810" s="139"/>
      <c r="K810" s="86"/>
      <c r="L810" s="86"/>
      <c r="M810" s="86"/>
      <c r="N810" s="86"/>
      <c r="O810" s="87"/>
      <c r="P810" s="87"/>
      <c r="Q810" s="87"/>
    </row>
    <row x14ac:dyDescent="0.25" r="811" customHeight="1" ht="17.25">
      <c r="A811" s="156"/>
      <c r="B811" s="157"/>
      <c r="C811" s="155"/>
      <c r="D811" s="155"/>
      <c r="E811" s="155"/>
      <c r="F811" s="155"/>
      <c r="G811" s="86"/>
      <c r="H811" s="87"/>
      <c r="I811" s="87"/>
      <c r="J811" s="139"/>
      <c r="K811" s="86"/>
      <c r="L811" s="86"/>
      <c r="M811" s="86"/>
      <c r="N811" s="86"/>
      <c r="O811" s="87"/>
      <c r="P811" s="87"/>
      <c r="Q811" s="87"/>
    </row>
    <row x14ac:dyDescent="0.25" r="812" customHeight="1" ht="17.25">
      <c r="A812" s="156"/>
      <c r="B812" s="157"/>
      <c r="C812" s="155"/>
      <c r="D812" s="155"/>
      <c r="E812" s="155"/>
      <c r="F812" s="155"/>
      <c r="G812" s="86"/>
      <c r="H812" s="87"/>
      <c r="I812" s="87"/>
      <c r="J812" s="139"/>
      <c r="K812" s="86"/>
      <c r="L812" s="86"/>
      <c r="M812" s="86"/>
      <c r="N812" s="86"/>
      <c r="O812" s="87"/>
      <c r="P812" s="87"/>
      <c r="Q812" s="87"/>
    </row>
    <row x14ac:dyDescent="0.25" r="813" customHeight="1" ht="17.25">
      <c r="A813" s="156"/>
      <c r="B813" s="157"/>
      <c r="C813" s="155"/>
      <c r="D813" s="155"/>
      <c r="E813" s="155"/>
      <c r="F813" s="155"/>
      <c r="G813" s="86"/>
      <c r="H813" s="87"/>
      <c r="I813" s="87"/>
      <c r="J813" s="139"/>
      <c r="K813" s="86"/>
      <c r="L813" s="86"/>
      <c r="M813" s="86"/>
      <c r="N813" s="86"/>
      <c r="O813" s="87"/>
      <c r="P813" s="87"/>
      <c r="Q813" s="87"/>
    </row>
    <row x14ac:dyDescent="0.25" r="814" customHeight="1" ht="17.25">
      <c r="A814" s="156"/>
      <c r="B814" s="157"/>
      <c r="C814" s="155"/>
      <c r="D814" s="155"/>
      <c r="E814" s="155"/>
      <c r="F814" s="155"/>
      <c r="G814" s="86"/>
      <c r="H814" s="87"/>
      <c r="I814" s="87"/>
      <c r="J814" s="139"/>
      <c r="K814" s="86"/>
      <c r="L814" s="86"/>
      <c r="M814" s="86"/>
      <c r="N814" s="86"/>
      <c r="O814" s="87"/>
      <c r="P814" s="87"/>
      <c r="Q814" s="87"/>
    </row>
    <row x14ac:dyDescent="0.25" r="815" customHeight="1" ht="17.25">
      <c r="A815" s="156"/>
      <c r="B815" s="157"/>
      <c r="C815" s="155"/>
      <c r="D815" s="155"/>
      <c r="E815" s="155"/>
      <c r="F815" s="155"/>
      <c r="G815" s="86"/>
      <c r="H815" s="87"/>
      <c r="I815" s="87"/>
      <c r="J815" s="139"/>
      <c r="K815" s="86"/>
      <c r="L815" s="86"/>
      <c r="M815" s="86"/>
      <c r="N815" s="86"/>
      <c r="O815" s="87"/>
      <c r="P815" s="87"/>
      <c r="Q815" s="87"/>
    </row>
    <row x14ac:dyDescent="0.25" r="816" customHeight="1" ht="17.25">
      <c r="A816" s="156"/>
      <c r="B816" s="157"/>
      <c r="C816" s="155"/>
      <c r="D816" s="155"/>
      <c r="E816" s="155"/>
      <c r="F816" s="155"/>
      <c r="G816" s="86"/>
      <c r="H816" s="87"/>
      <c r="I816" s="87"/>
      <c r="J816" s="139"/>
      <c r="K816" s="86"/>
      <c r="L816" s="86"/>
      <c r="M816" s="86"/>
      <c r="N816" s="86"/>
      <c r="O816" s="87"/>
      <c r="P816" s="87"/>
      <c r="Q816" s="87"/>
    </row>
    <row x14ac:dyDescent="0.25" r="817" customHeight="1" ht="17.25">
      <c r="A817" s="156"/>
      <c r="B817" s="157"/>
      <c r="C817" s="155"/>
      <c r="D817" s="155"/>
      <c r="E817" s="155"/>
      <c r="F817" s="155"/>
      <c r="G817" s="86"/>
      <c r="H817" s="87"/>
      <c r="I817" s="87"/>
      <c r="J817" s="139"/>
      <c r="K817" s="86"/>
      <c r="L817" s="86"/>
      <c r="M817" s="86"/>
      <c r="N817" s="86"/>
      <c r="O817" s="87"/>
      <c r="P817" s="87"/>
      <c r="Q817" s="87"/>
    </row>
    <row x14ac:dyDescent="0.25" r="818" customHeight="1" ht="17.25">
      <c r="A818" s="156"/>
      <c r="B818" s="157"/>
      <c r="C818" s="155"/>
      <c r="D818" s="155"/>
      <c r="E818" s="155"/>
      <c r="F818" s="155"/>
      <c r="G818" s="86"/>
      <c r="H818" s="87"/>
      <c r="I818" s="87"/>
      <c r="J818" s="139"/>
      <c r="K818" s="86"/>
      <c r="L818" s="86"/>
      <c r="M818" s="86"/>
      <c r="N818" s="86"/>
      <c r="O818" s="87"/>
      <c r="P818" s="87"/>
      <c r="Q818" s="87"/>
    </row>
    <row x14ac:dyDescent="0.25" r="819" customHeight="1" ht="17.25">
      <c r="A819" s="156"/>
      <c r="B819" s="157"/>
      <c r="C819" s="155"/>
      <c r="D819" s="155"/>
      <c r="E819" s="155"/>
      <c r="F819" s="155"/>
      <c r="G819" s="86"/>
      <c r="H819" s="87"/>
      <c r="I819" s="87"/>
      <c r="J819" s="139"/>
      <c r="K819" s="86"/>
      <c r="L819" s="86"/>
      <c r="M819" s="86"/>
      <c r="N819" s="86"/>
      <c r="O819" s="87"/>
      <c r="P819" s="87"/>
      <c r="Q819" s="87"/>
    </row>
    <row x14ac:dyDescent="0.25" r="820" customHeight="1" ht="17.25">
      <c r="A820" s="156"/>
      <c r="B820" s="157"/>
      <c r="C820" s="155"/>
      <c r="D820" s="155"/>
      <c r="E820" s="155"/>
      <c r="F820" s="155"/>
      <c r="G820" s="86"/>
      <c r="H820" s="87"/>
      <c r="I820" s="87"/>
      <c r="J820" s="139"/>
      <c r="K820" s="86"/>
      <c r="L820" s="86"/>
      <c r="M820" s="86"/>
      <c r="N820" s="86"/>
      <c r="O820" s="87"/>
      <c r="P820" s="87"/>
      <c r="Q820" s="87"/>
    </row>
    <row x14ac:dyDescent="0.25" r="821" customHeight="1" ht="17.25">
      <c r="A821" s="156"/>
      <c r="B821" s="157"/>
      <c r="C821" s="155"/>
      <c r="D821" s="155"/>
      <c r="E821" s="155"/>
      <c r="F821" s="155"/>
      <c r="G821" s="86"/>
      <c r="H821" s="87"/>
      <c r="I821" s="87"/>
      <c r="J821" s="139"/>
      <c r="K821" s="86"/>
      <c r="L821" s="86"/>
      <c r="M821" s="86"/>
      <c r="N821" s="86"/>
      <c r="O821" s="87"/>
      <c r="P821" s="87"/>
      <c r="Q821" s="87"/>
    </row>
    <row x14ac:dyDescent="0.25" r="822" customHeight="1" ht="17.25">
      <c r="A822" s="156"/>
      <c r="B822" s="157"/>
      <c r="C822" s="155"/>
      <c r="D822" s="155"/>
      <c r="E822" s="155"/>
      <c r="F822" s="155"/>
      <c r="G822" s="86"/>
      <c r="H822" s="87"/>
      <c r="I822" s="87"/>
      <c r="J822" s="139"/>
      <c r="K822" s="86"/>
      <c r="L822" s="86"/>
      <c r="M822" s="86"/>
      <c r="N822" s="86"/>
      <c r="O822" s="87"/>
      <c r="P822" s="87"/>
      <c r="Q822" s="87"/>
    </row>
    <row x14ac:dyDescent="0.25" r="823" customHeight="1" ht="17.25">
      <c r="A823" s="156"/>
      <c r="B823" s="157"/>
      <c r="C823" s="155"/>
      <c r="D823" s="155"/>
      <c r="E823" s="155"/>
      <c r="F823" s="155"/>
      <c r="G823" s="86"/>
      <c r="H823" s="87"/>
      <c r="I823" s="87"/>
      <c r="J823" s="139"/>
      <c r="K823" s="86"/>
      <c r="L823" s="86"/>
      <c r="M823" s="86"/>
      <c r="N823" s="86"/>
      <c r="O823" s="87"/>
      <c r="P823" s="87"/>
      <c r="Q823" s="87"/>
    </row>
    <row x14ac:dyDescent="0.25" r="824" customHeight="1" ht="17.25">
      <c r="A824" s="156"/>
      <c r="B824" s="157"/>
      <c r="C824" s="155"/>
      <c r="D824" s="155"/>
      <c r="E824" s="155"/>
      <c r="F824" s="155"/>
      <c r="G824" s="86"/>
      <c r="H824" s="87"/>
      <c r="I824" s="87"/>
      <c r="J824" s="139"/>
      <c r="K824" s="86"/>
      <c r="L824" s="86"/>
      <c r="M824" s="86"/>
      <c r="N824" s="86"/>
      <c r="O824" s="87"/>
      <c r="P824" s="87"/>
      <c r="Q824" s="87"/>
    </row>
    <row x14ac:dyDescent="0.25" r="825" customHeight="1" ht="17.25">
      <c r="A825" s="156"/>
      <c r="B825" s="157"/>
      <c r="C825" s="155"/>
      <c r="D825" s="155"/>
      <c r="E825" s="155"/>
      <c r="F825" s="155"/>
      <c r="G825" s="86"/>
      <c r="H825" s="87"/>
      <c r="I825" s="87"/>
      <c r="J825" s="139"/>
      <c r="K825" s="86"/>
      <c r="L825" s="86"/>
      <c r="M825" s="86"/>
      <c r="N825" s="86"/>
      <c r="O825" s="87"/>
      <c r="P825" s="87"/>
      <c r="Q825" s="87"/>
    </row>
    <row x14ac:dyDescent="0.25" r="826" customHeight="1" ht="17.25">
      <c r="A826" s="156"/>
      <c r="B826" s="157"/>
      <c r="C826" s="155"/>
      <c r="D826" s="155"/>
      <c r="E826" s="155"/>
      <c r="F826" s="155"/>
      <c r="G826" s="86"/>
      <c r="H826" s="87"/>
      <c r="I826" s="87"/>
      <c r="J826" s="139"/>
      <c r="K826" s="86"/>
      <c r="L826" s="86"/>
      <c r="M826" s="86"/>
      <c r="N826" s="86"/>
      <c r="O826" s="87"/>
      <c r="P826" s="87"/>
      <c r="Q826" s="87"/>
    </row>
    <row x14ac:dyDescent="0.25" r="827" customHeight="1" ht="17.25">
      <c r="A827" s="156"/>
      <c r="B827" s="157"/>
      <c r="C827" s="155"/>
      <c r="D827" s="155"/>
      <c r="E827" s="155"/>
      <c r="F827" s="155"/>
      <c r="G827" s="86"/>
      <c r="H827" s="87"/>
      <c r="I827" s="87"/>
      <c r="J827" s="139"/>
      <c r="K827" s="86"/>
      <c r="L827" s="86"/>
      <c r="M827" s="86"/>
      <c r="N827" s="86"/>
      <c r="O827" s="87"/>
      <c r="P827" s="87"/>
      <c r="Q827" s="87"/>
    </row>
    <row x14ac:dyDescent="0.25" r="828" customHeight="1" ht="17.25">
      <c r="A828" s="156"/>
      <c r="B828" s="157"/>
      <c r="C828" s="155"/>
      <c r="D828" s="155"/>
      <c r="E828" s="155"/>
      <c r="F828" s="155"/>
      <c r="G828" s="86"/>
      <c r="H828" s="87"/>
      <c r="I828" s="87"/>
      <c r="J828" s="139"/>
      <c r="K828" s="86"/>
      <c r="L828" s="86"/>
      <c r="M828" s="86"/>
      <c r="N828" s="86"/>
      <c r="O828" s="87"/>
      <c r="P828" s="87"/>
      <c r="Q828" s="87"/>
    </row>
    <row x14ac:dyDescent="0.25" r="829" customHeight="1" ht="17.25">
      <c r="A829" s="156"/>
      <c r="B829" s="157"/>
      <c r="C829" s="155"/>
      <c r="D829" s="155"/>
      <c r="E829" s="155"/>
      <c r="F829" s="155"/>
      <c r="G829" s="86"/>
      <c r="H829" s="87"/>
      <c r="I829" s="87"/>
      <c r="J829" s="139"/>
      <c r="K829" s="86"/>
      <c r="L829" s="86"/>
      <c r="M829" s="86"/>
      <c r="N829" s="86"/>
      <c r="O829" s="87"/>
      <c r="P829" s="87"/>
      <c r="Q829" s="87"/>
    </row>
    <row x14ac:dyDescent="0.25" r="830" customHeight="1" ht="17.25">
      <c r="A830" s="156"/>
      <c r="B830" s="157"/>
      <c r="C830" s="155"/>
      <c r="D830" s="155"/>
      <c r="E830" s="155"/>
      <c r="F830" s="155"/>
      <c r="G830" s="86"/>
      <c r="H830" s="87"/>
      <c r="I830" s="87"/>
      <c r="J830" s="139"/>
      <c r="K830" s="86"/>
      <c r="L830" s="86"/>
      <c r="M830" s="86"/>
      <c r="N830" s="86"/>
      <c r="O830" s="87"/>
      <c r="P830" s="87"/>
      <c r="Q830" s="87"/>
    </row>
    <row x14ac:dyDescent="0.25" r="831" customHeight="1" ht="17.25">
      <c r="A831" s="156"/>
      <c r="B831" s="157"/>
      <c r="C831" s="155"/>
      <c r="D831" s="155"/>
      <c r="E831" s="155"/>
      <c r="F831" s="155"/>
      <c r="G831" s="86"/>
      <c r="H831" s="87"/>
      <c r="I831" s="87"/>
      <c r="J831" s="139"/>
      <c r="K831" s="86"/>
      <c r="L831" s="86"/>
      <c r="M831" s="86"/>
      <c r="N831" s="86"/>
      <c r="O831" s="87"/>
      <c r="P831" s="87"/>
      <c r="Q831" s="87"/>
    </row>
    <row x14ac:dyDescent="0.25" r="832" customHeight="1" ht="17.25">
      <c r="A832" s="156"/>
      <c r="B832" s="157"/>
      <c r="C832" s="155"/>
      <c r="D832" s="155"/>
      <c r="E832" s="155"/>
      <c r="F832" s="155"/>
      <c r="G832" s="86"/>
      <c r="H832" s="87"/>
      <c r="I832" s="87"/>
      <c r="J832" s="139"/>
      <c r="K832" s="86"/>
      <c r="L832" s="86"/>
      <c r="M832" s="86"/>
      <c r="N832" s="86"/>
      <c r="O832" s="87"/>
      <c r="P832" s="87"/>
      <c r="Q832" s="87"/>
    </row>
    <row x14ac:dyDescent="0.25" r="833" customHeight="1" ht="17.25">
      <c r="A833" s="156"/>
      <c r="B833" s="157"/>
      <c r="C833" s="155"/>
      <c r="D833" s="155"/>
      <c r="E833" s="155"/>
      <c r="F833" s="155"/>
      <c r="G833" s="86"/>
      <c r="H833" s="87"/>
      <c r="I833" s="87"/>
      <c r="J833" s="139"/>
      <c r="K833" s="86"/>
      <c r="L833" s="86"/>
      <c r="M833" s="86"/>
      <c r="N833" s="86"/>
      <c r="O833" s="87"/>
      <c r="P833" s="87"/>
      <c r="Q833" s="87"/>
    </row>
    <row x14ac:dyDescent="0.25" r="834" customHeight="1" ht="17.25">
      <c r="A834" s="156"/>
      <c r="B834" s="157"/>
      <c r="C834" s="155"/>
      <c r="D834" s="155"/>
      <c r="E834" s="155"/>
      <c r="F834" s="155"/>
      <c r="G834" s="86"/>
      <c r="H834" s="87"/>
      <c r="I834" s="87"/>
      <c r="J834" s="139"/>
      <c r="K834" s="86"/>
      <c r="L834" s="86"/>
      <c r="M834" s="86"/>
      <c r="N834" s="86"/>
      <c r="O834" s="87"/>
      <c r="P834" s="87"/>
      <c r="Q834" s="87"/>
    </row>
    <row x14ac:dyDescent="0.25" r="835" customHeight="1" ht="17.25">
      <c r="A835" s="156"/>
      <c r="B835" s="157"/>
      <c r="C835" s="155"/>
      <c r="D835" s="155"/>
      <c r="E835" s="155"/>
      <c r="F835" s="155"/>
      <c r="G835" s="86"/>
      <c r="H835" s="87"/>
      <c r="I835" s="87"/>
      <c r="J835" s="139"/>
      <c r="K835" s="86"/>
      <c r="L835" s="86"/>
      <c r="M835" s="86"/>
      <c r="N835" s="86"/>
      <c r="O835" s="87"/>
      <c r="P835" s="87"/>
      <c r="Q835" s="87"/>
    </row>
    <row x14ac:dyDescent="0.25" r="836" customHeight="1" ht="17.25">
      <c r="A836" s="156"/>
      <c r="B836" s="157"/>
      <c r="C836" s="155"/>
      <c r="D836" s="155"/>
      <c r="E836" s="155"/>
      <c r="F836" s="155"/>
      <c r="G836" s="86"/>
      <c r="H836" s="87"/>
      <c r="I836" s="87"/>
      <c r="J836" s="139"/>
      <c r="K836" s="86"/>
      <c r="L836" s="86"/>
      <c r="M836" s="86"/>
      <c r="N836" s="86"/>
      <c r="O836" s="87"/>
      <c r="P836" s="87"/>
      <c r="Q836" s="87"/>
    </row>
    <row x14ac:dyDescent="0.25" r="837" customHeight="1" ht="17.25">
      <c r="A837" s="156"/>
      <c r="B837" s="157"/>
      <c r="C837" s="155"/>
      <c r="D837" s="155"/>
      <c r="E837" s="155"/>
      <c r="F837" s="155"/>
      <c r="G837" s="86"/>
      <c r="H837" s="87"/>
      <c r="I837" s="87"/>
      <c r="J837" s="139"/>
      <c r="K837" s="86"/>
      <c r="L837" s="86"/>
      <c r="M837" s="86"/>
      <c r="N837" s="86"/>
      <c r="O837" s="87"/>
      <c r="P837" s="87"/>
      <c r="Q837" s="87"/>
    </row>
    <row x14ac:dyDescent="0.25" r="838" customHeight="1" ht="17.25">
      <c r="A838" s="156"/>
      <c r="B838" s="157"/>
      <c r="C838" s="155"/>
      <c r="D838" s="155"/>
      <c r="E838" s="155"/>
      <c r="F838" s="155"/>
      <c r="G838" s="86"/>
      <c r="H838" s="87"/>
      <c r="I838" s="87"/>
      <c r="J838" s="139"/>
      <c r="K838" s="86"/>
      <c r="L838" s="86"/>
      <c r="M838" s="86"/>
      <c r="N838" s="86"/>
      <c r="O838" s="87"/>
      <c r="P838" s="87"/>
      <c r="Q838" s="87"/>
    </row>
    <row x14ac:dyDescent="0.25" r="839" customHeight="1" ht="17.25">
      <c r="A839" s="156"/>
      <c r="B839" s="157"/>
      <c r="C839" s="155"/>
      <c r="D839" s="155"/>
      <c r="E839" s="155"/>
      <c r="F839" s="155"/>
      <c r="G839" s="86"/>
      <c r="H839" s="87"/>
      <c r="I839" s="87"/>
      <c r="J839" s="139"/>
      <c r="K839" s="86"/>
      <c r="L839" s="86"/>
      <c r="M839" s="86"/>
      <c r="N839" s="86"/>
      <c r="O839" s="87"/>
      <c r="P839" s="87"/>
      <c r="Q839" s="87"/>
    </row>
    <row x14ac:dyDescent="0.25" r="840" customHeight="1" ht="17.25">
      <c r="A840" s="156"/>
      <c r="B840" s="157"/>
      <c r="C840" s="155"/>
      <c r="D840" s="155"/>
      <c r="E840" s="155"/>
      <c r="F840" s="155"/>
      <c r="G840" s="86"/>
      <c r="H840" s="87"/>
      <c r="I840" s="87"/>
      <c r="J840" s="139"/>
      <c r="K840" s="86"/>
      <c r="L840" s="86"/>
      <c r="M840" s="86"/>
      <c r="N840" s="86"/>
      <c r="O840" s="87"/>
      <c r="P840" s="87"/>
      <c r="Q840" s="87"/>
    </row>
    <row x14ac:dyDescent="0.25" r="841" customHeight="1" ht="17.25">
      <c r="A841" s="156"/>
      <c r="B841" s="157"/>
      <c r="C841" s="155"/>
      <c r="D841" s="155"/>
      <c r="E841" s="155"/>
      <c r="F841" s="155"/>
      <c r="G841" s="86"/>
      <c r="H841" s="87"/>
      <c r="I841" s="87"/>
      <c r="J841" s="139"/>
      <c r="K841" s="86"/>
      <c r="L841" s="86"/>
      <c r="M841" s="86"/>
      <c r="N841" s="86"/>
      <c r="O841" s="87"/>
      <c r="P841" s="87"/>
      <c r="Q841" s="87"/>
    </row>
    <row x14ac:dyDescent="0.25" r="842" customHeight="1" ht="17.25">
      <c r="A842" s="156"/>
      <c r="B842" s="157"/>
      <c r="C842" s="155"/>
      <c r="D842" s="155"/>
      <c r="E842" s="155"/>
      <c r="F842" s="155"/>
      <c r="G842" s="86"/>
      <c r="H842" s="87"/>
      <c r="I842" s="87"/>
      <c r="J842" s="139"/>
      <c r="K842" s="86"/>
      <c r="L842" s="86"/>
      <c r="M842" s="86"/>
      <c r="N842" s="86"/>
      <c r="O842" s="87"/>
      <c r="P842" s="87"/>
      <c r="Q842" s="87"/>
    </row>
    <row x14ac:dyDescent="0.25" r="843" customHeight="1" ht="17.25">
      <c r="A843" s="156"/>
      <c r="B843" s="157"/>
      <c r="C843" s="155"/>
      <c r="D843" s="155"/>
      <c r="E843" s="155"/>
      <c r="F843" s="155"/>
      <c r="G843" s="86"/>
      <c r="H843" s="87"/>
      <c r="I843" s="87"/>
      <c r="J843" s="139"/>
      <c r="K843" s="86"/>
      <c r="L843" s="86"/>
      <c r="M843" s="86"/>
      <c r="N843" s="86"/>
      <c r="O843" s="87"/>
      <c r="P843" s="87"/>
      <c r="Q843" s="87"/>
    </row>
    <row x14ac:dyDescent="0.25" r="844" customHeight="1" ht="17.25">
      <c r="A844" s="156"/>
      <c r="B844" s="157"/>
      <c r="C844" s="155"/>
      <c r="D844" s="155"/>
      <c r="E844" s="155"/>
      <c r="F844" s="155"/>
      <c r="G844" s="86"/>
      <c r="H844" s="87"/>
      <c r="I844" s="87"/>
      <c r="J844" s="139"/>
      <c r="K844" s="86"/>
      <c r="L844" s="86"/>
      <c r="M844" s="86"/>
      <c r="N844" s="86"/>
      <c r="O844" s="87"/>
      <c r="P844" s="87"/>
      <c r="Q844" s="87"/>
    </row>
    <row x14ac:dyDescent="0.25" r="845" customHeight="1" ht="17.25">
      <c r="A845" s="156"/>
      <c r="B845" s="157"/>
      <c r="C845" s="155"/>
      <c r="D845" s="155"/>
      <c r="E845" s="155"/>
      <c r="F845" s="155"/>
      <c r="G845" s="86"/>
      <c r="H845" s="87"/>
      <c r="I845" s="87"/>
      <c r="J845" s="139"/>
      <c r="K845" s="86"/>
      <c r="L845" s="86"/>
      <c r="M845" s="86"/>
      <c r="N845" s="86"/>
      <c r="O845" s="87"/>
      <c r="P845" s="87"/>
      <c r="Q845" s="87"/>
    </row>
    <row x14ac:dyDescent="0.25" r="846" customHeight="1" ht="17.25">
      <c r="A846" s="156"/>
      <c r="B846" s="157"/>
      <c r="C846" s="155"/>
      <c r="D846" s="155"/>
      <c r="E846" s="155"/>
      <c r="F846" s="155"/>
      <c r="G846" s="86"/>
      <c r="H846" s="87"/>
      <c r="I846" s="87"/>
      <c r="J846" s="139"/>
      <c r="K846" s="86"/>
      <c r="L846" s="86"/>
      <c r="M846" s="86"/>
      <c r="N846" s="86"/>
      <c r="O846" s="87"/>
      <c r="P846" s="87"/>
      <c r="Q846" s="87"/>
    </row>
    <row x14ac:dyDescent="0.25" r="847" customHeight="1" ht="17.25">
      <c r="A847" s="156"/>
      <c r="B847" s="157"/>
      <c r="C847" s="155"/>
      <c r="D847" s="155"/>
      <c r="E847" s="155"/>
      <c r="F847" s="155"/>
      <c r="G847" s="86"/>
      <c r="H847" s="87"/>
      <c r="I847" s="87"/>
      <c r="J847" s="139"/>
      <c r="K847" s="86"/>
      <c r="L847" s="86"/>
      <c r="M847" s="86"/>
      <c r="N847" s="86"/>
      <c r="O847" s="87"/>
      <c r="P847" s="87"/>
      <c r="Q847" s="87"/>
    </row>
    <row x14ac:dyDescent="0.25" r="848" customHeight="1" ht="17.25">
      <c r="A848" s="156"/>
      <c r="B848" s="157"/>
      <c r="C848" s="155"/>
      <c r="D848" s="155"/>
      <c r="E848" s="155"/>
      <c r="F848" s="155"/>
      <c r="G848" s="86"/>
      <c r="H848" s="87"/>
      <c r="I848" s="87"/>
      <c r="J848" s="139"/>
      <c r="K848" s="86"/>
      <c r="L848" s="86"/>
      <c r="M848" s="86"/>
      <c r="N848" s="86"/>
      <c r="O848" s="87"/>
      <c r="P848" s="87"/>
      <c r="Q848" s="87"/>
    </row>
    <row x14ac:dyDescent="0.25" r="849" customHeight="1" ht="17.25">
      <c r="A849" s="156"/>
      <c r="B849" s="157"/>
      <c r="C849" s="155"/>
      <c r="D849" s="155"/>
      <c r="E849" s="155"/>
      <c r="F849" s="155"/>
      <c r="G849" s="86"/>
      <c r="H849" s="87"/>
      <c r="I849" s="87"/>
      <c r="J849" s="139"/>
      <c r="K849" s="86"/>
      <c r="L849" s="86"/>
      <c r="M849" s="86"/>
      <c r="N849" s="86"/>
      <c r="O849" s="87"/>
      <c r="P849" s="87"/>
      <c r="Q849" s="87"/>
    </row>
    <row x14ac:dyDescent="0.25" r="850" customHeight="1" ht="17.25">
      <c r="A850" s="156"/>
      <c r="B850" s="157"/>
      <c r="C850" s="155"/>
      <c r="D850" s="155"/>
      <c r="E850" s="155"/>
      <c r="F850" s="155"/>
      <c r="G850" s="86"/>
      <c r="H850" s="87"/>
      <c r="I850" s="87"/>
      <c r="J850" s="139"/>
      <c r="K850" s="86"/>
      <c r="L850" s="86"/>
      <c r="M850" s="86"/>
      <c r="N850" s="86"/>
      <c r="O850" s="87"/>
      <c r="P850" s="87"/>
      <c r="Q850" s="87"/>
    </row>
    <row x14ac:dyDescent="0.25" r="851" customHeight="1" ht="17.25">
      <c r="A851" s="156"/>
      <c r="B851" s="157"/>
      <c r="C851" s="155"/>
      <c r="D851" s="155"/>
      <c r="E851" s="155"/>
      <c r="F851" s="155"/>
      <c r="G851" s="86"/>
      <c r="H851" s="87"/>
      <c r="I851" s="87"/>
      <c r="J851" s="139"/>
      <c r="K851" s="86"/>
      <c r="L851" s="86"/>
      <c r="M851" s="86"/>
      <c r="N851" s="86"/>
      <c r="O851" s="87"/>
      <c r="P851" s="87"/>
      <c r="Q851" s="87"/>
    </row>
    <row x14ac:dyDescent="0.25" r="852" customHeight="1" ht="17.25">
      <c r="A852" s="156"/>
      <c r="B852" s="157"/>
      <c r="C852" s="155"/>
      <c r="D852" s="155"/>
      <c r="E852" s="155"/>
      <c r="F852" s="155"/>
      <c r="G852" s="86"/>
      <c r="H852" s="87"/>
      <c r="I852" s="87"/>
      <c r="J852" s="139"/>
      <c r="K852" s="86"/>
      <c r="L852" s="86"/>
      <c r="M852" s="86"/>
      <c r="N852" s="86"/>
      <c r="O852" s="87"/>
      <c r="P852" s="87"/>
      <c r="Q852" s="87"/>
    </row>
    <row x14ac:dyDescent="0.25" r="853" customHeight="1" ht="17.25">
      <c r="A853" s="156"/>
      <c r="B853" s="157"/>
      <c r="C853" s="155"/>
      <c r="D853" s="155"/>
      <c r="E853" s="155"/>
      <c r="F853" s="155"/>
      <c r="G853" s="86"/>
      <c r="H853" s="87"/>
      <c r="I853" s="87"/>
      <c r="J853" s="139"/>
      <c r="K853" s="86"/>
      <c r="L853" s="86"/>
      <c r="M853" s="86"/>
      <c r="N853" s="86"/>
      <c r="O853" s="87"/>
      <c r="P853" s="87"/>
      <c r="Q853" s="87"/>
    </row>
    <row x14ac:dyDescent="0.25" r="854" customHeight="1" ht="17.25">
      <c r="A854" s="156"/>
      <c r="B854" s="157"/>
      <c r="C854" s="155"/>
      <c r="D854" s="155"/>
      <c r="E854" s="155"/>
      <c r="F854" s="155"/>
      <c r="G854" s="86"/>
      <c r="H854" s="87"/>
      <c r="I854" s="87"/>
      <c r="J854" s="139"/>
      <c r="K854" s="86"/>
      <c r="L854" s="86"/>
      <c r="M854" s="86"/>
      <c r="N854" s="86"/>
      <c r="O854" s="87"/>
      <c r="P854" s="87"/>
      <c r="Q854" s="87"/>
    </row>
    <row x14ac:dyDescent="0.25" r="855" customHeight="1" ht="17.25">
      <c r="A855" s="156"/>
      <c r="B855" s="157"/>
      <c r="C855" s="155"/>
      <c r="D855" s="155"/>
      <c r="E855" s="155"/>
      <c r="F855" s="155"/>
      <c r="G855" s="86"/>
      <c r="H855" s="87"/>
      <c r="I855" s="87"/>
      <c r="J855" s="139"/>
      <c r="K855" s="86"/>
      <c r="L855" s="86"/>
      <c r="M855" s="86"/>
      <c r="N855" s="86"/>
      <c r="O855" s="87"/>
      <c r="P855" s="87"/>
      <c r="Q855" s="87"/>
    </row>
    <row x14ac:dyDescent="0.25" r="856" customHeight="1" ht="17.25">
      <c r="A856" s="156"/>
      <c r="B856" s="157"/>
      <c r="C856" s="155"/>
      <c r="D856" s="155"/>
      <c r="E856" s="155"/>
      <c r="F856" s="155"/>
      <c r="G856" s="86"/>
      <c r="H856" s="87"/>
      <c r="I856" s="87"/>
      <c r="J856" s="139"/>
      <c r="K856" s="86"/>
      <c r="L856" s="86"/>
      <c r="M856" s="86"/>
      <c r="N856" s="86"/>
      <c r="O856" s="87"/>
      <c r="P856" s="87"/>
      <c r="Q856" s="87"/>
    </row>
    <row x14ac:dyDescent="0.25" r="857" customHeight="1" ht="17.25">
      <c r="A857" s="156"/>
      <c r="B857" s="157"/>
      <c r="C857" s="155"/>
      <c r="D857" s="155"/>
      <c r="E857" s="155"/>
      <c r="F857" s="155"/>
      <c r="G857" s="86"/>
      <c r="H857" s="87"/>
      <c r="I857" s="87"/>
      <c r="J857" s="139"/>
      <c r="K857" s="86"/>
      <c r="L857" s="86"/>
      <c r="M857" s="86"/>
      <c r="N857" s="86"/>
      <c r="O857" s="87"/>
      <c r="P857" s="87"/>
      <c r="Q857" s="87"/>
    </row>
    <row x14ac:dyDescent="0.25" r="858" customHeight="1" ht="17.25">
      <c r="A858" s="156"/>
      <c r="B858" s="157"/>
      <c r="C858" s="155"/>
      <c r="D858" s="155"/>
      <c r="E858" s="155"/>
      <c r="F858" s="155"/>
      <c r="G858" s="86"/>
      <c r="H858" s="87"/>
      <c r="I858" s="87"/>
      <c r="J858" s="139"/>
      <c r="K858" s="86"/>
      <c r="L858" s="86"/>
      <c r="M858" s="86"/>
      <c r="N858" s="86"/>
      <c r="O858" s="87"/>
      <c r="P858" s="87"/>
      <c r="Q858" s="87"/>
    </row>
    <row x14ac:dyDescent="0.25" r="859" customHeight="1" ht="17.25">
      <c r="A859" s="156"/>
      <c r="B859" s="157"/>
      <c r="C859" s="155"/>
      <c r="D859" s="155"/>
      <c r="E859" s="155"/>
      <c r="F859" s="155"/>
      <c r="G859" s="86"/>
      <c r="H859" s="87"/>
      <c r="I859" s="87"/>
      <c r="J859" s="139"/>
      <c r="K859" s="86"/>
      <c r="L859" s="86"/>
      <c r="M859" s="86"/>
      <c r="N859" s="86"/>
      <c r="O859" s="87"/>
      <c r="P859" s="87"/>
      <c r="Q859" s="87"/>
    </row>
    <row x14ac:dyDescent="0.25" r="860" customHeight="1" ht="17.25">
      <c r="A860" s="156"/>
      <c r="B860" s="157"/>
      <c r="C860" s="155"/>
      <c r="D860" s="155"/>
      <c r="E860" s="155"/>
      <c r="F860" s="155"/>
      <c r="G860" s="86"/>
      <c r="H860" s="87"/>
      <c r="I860" s="87"/>
      <c r="J860" s="139"/>
      <c r="K860" s="86"/>
      <c r="L860" s="86"/>
      <c r="M860" s="86"/>
      <c r="N860" s="86"/>
      <c r="O860" s="87"/>
      <c r="P860" s="87"/>
      <c r="Q860" s="87"/>
    </row>
    <row x14ac:dyDescent="0.25" r="861" customHeight="1" ht="17.25">
      <c r="A861" s="156"/>
      <c r="B861" s="157"/>
      <c r="C861" s="155"/>
      <c r="D861" s="155"/>
      <c r="E861" s="155"/>
      <c r="F861" s="155"/>
      <c r="G861" s="86"/>
      <c r="H861" s="87"/>
      <c r="I861" s="87"/>
      <c r="J861" s="139"/>
      <c r="K861" s="86"/>
      <c r="L861" s="86"/>
      <c r="M861" s="86"/>
      <c r="N861" s="86"/>
      <c r="O861" s="87"/>
      <c r="P861" s="87"/>
      <c r="Q861" s="87"/>
    </row>
    <row x14ac:dyDescent="0.25" r="862" customHeight="1" ht="17.25">
      <c r="A862" s="156"/>
      <c r="B862" s="157"/>
      <c r="C862" s="155"/>
      <c r="D862" s="155"/>
      <c r="E862" s="155"/>
      <c r="F862" s="155"/>
      <c r="G862" s="86"/>
      <c r="H862" s="87"/>
      <c r="I862" s="87"/>
      <c r="J862" s="139"/>
      <c r="K862" s="86"/>
      <c r="L862" s="86"/>
      <c r="M862" s="86"/>
      <c r="N862" s="86"/>
      <c r="O862" s="87"/>
      <c r="P862" s="87"/>
      <c r="Q862" s="87"/>
    </row>
    <row x14ac:dyDescent="0.25" r="863" customHeight="1" ht="17.25">
      <c r="A863" s="156"/>
      <c r="B863" s="157"/>
      <c r="C863" s="155"/>
      <c r="D863" s="155"/>
      <c r="E863" s="155"/>
      <c r="F863" s="155"/>
      <c r="G863" s="86"/>
      <c r="H863" s="87"/>
      <c r="I863" s="87"/>
      <c r="J863" s="139"/>
      <c r="K863" s="86"/>
      <c r="L863" s="86"/>
      <c r="M863" s="86"/>
      <c r="N863" s="86"/>
      <c r="O863" s="87"/>
      <c r="P863" s="87"/>
      <c r="Q863" s="87"/>
    </row>
    <row x14ac:dyDescent="0.25" r="864" customHeight="1" ht="17.25">
      <c r="A864" s="156"/>
      <c r="B864" s="157"/>
      <c r="C864" s="155"/>
      <c r="D864" s="155"/>
      <c r="E864" s="155"/>
      <c r="F864" s="155"/>
      <c r="G864" s="86"/>
      <c r="H864" s="87"/>
      <c r="I864" s="87"/>
      <c r="J864" s="139"/>
      <c r="K864" s="86"/>
      <c r="L864" s="86"/>
      <c r="M864" s="86"/>
      <c r="N864" s="86"/>
      <c r="O864" s="87"/>
      <c r="P864" s="87"/>
      <c r="Q864" s="87"/>
    </row>
    <row x14ac:dyDescent="0.25" r="865" customHeight="1" ht="17.25">
      <c r="A865" s="156"/>
      <c r="B865" s="157"/>
      <c r="C865" s="155"/>
      <c r="D865" s="155"/>
      <c r="E865" s="155"/>
      <c r="F865" s="155"/>
      <c r="G865" s="86"/>
      <c r="H865" s="87"/>
      <c r="I865" s="87"/>
      <c r="J865" s="139"/>
      <c r="K865" s="86"/>
      <c r="L865" s="86"/>
      <c r="M865" s="86"/>
      <c r="N865" s="86"/>
      <c r="O865" s="87"/>
      <c r="P865" s="87"/>
      <c r="Q865" s="87"/>
    </row>
    <row x14ac:dyDescent="0.25" r="866" customHeight="1" ht="17.25">
      <c r="A866" s="156"/>
      <c r="B866" s="157"/>
      <c r="C866" s="155"/>
      <c r="D866" s="155"/>
      <c r="E866" s="155"/>
      <c r="F866" s="155"/>
      <c r="G866" s="86"/>
      <c r="H866" s="87"/>
      <c r="I866" s="87"/>
      <c r="J866" s="139"/>
      <c r="K866" s="86"/>
      <c r="L866" s="86"/>
      <c r="M866" s="86"/>
      <c r="N866" s="86"/>
      <c r="O866" s="87"/>
      <c r="P866" s="87"/>
      <c r="Q866" s="87"/>
    </row>
    <row x14ac:dyDescent="0.25" r="867" customHeight="1" ht="17.25">
      <c r="A867" s="156"/>
      <c r="B867" s="157"/>
      <c r="C867" s="155"/>
      <c r="D867" s="155"/>
      <c r="E867" s="155"/>
      <c r="F867" s="155"/>
      <c r="G867" s="86"/>
      <c r="H867" s="87"/>
      <c r="I867" s="87"/>
      <c r="J867" s="139"/>
      <c r="K867" s="86"/>
      <c r="L867" s="86"/>
      <c r="M867" s="86"/>
      <c r="N867" s="86"/>
      <c r="O867" s="87"/>
      <c r="P867" s="87"/>
      <c r="Q867" s="87"/>
    </row>
    <row x14ac:dyDescent="0.25" r="868" customHeight="1" ht="17.25">
      <c r="A868" s="156"/>
      <c r="B868" s="157"/>
      <c r="C868" s="155"/>
      <c r="D868" s="155"/>
      <c r="E868" s="155"/>
      <c r="F868" s="155"/>
      <c r="G868" s="86"/>
      <c r="H868" s="87"/>
      <c r="I868" s="87"/>
      <c r="J868" s="139"/>
      <c r="K868" s="86"/>
      <c r="L868" s="86"/>
      <c r="M868" s="86"/>
      <c r="N868" s="86"/>
      <c r="O868" s="87"/>
      <c r="P868" s="87"/>
      <c r="Q868" s="87"/>
    </row>
    <row x14ac:dyDescent="0.25" r="869" customHeight="1" ht="17.25">
      <c r="A869" s="156"/>
      <c r="B869" s="157"/>
      <c r="C869" s="155"/>
      <c r="D869" s="155"/>
      <c r="E869" s="155"/>
      <c r="F869" s="155"/>
      <c r="G869" s="86"/>
      <c r="H869" s="87"/>
      <c r="I869" s="87"/>
      <c r="J869" s="139"/>
      <c r="K869" s="86"/>
      <c r="L869" s="86"/>
      <c r="M869" s="86"/>
      <c r="N869" s="86"/>
      <c r="O869" s="87"/>
      <c r="P869" s="87"/>
      <c r="Q869" s="87"/>
    </row>
    <row x14ac:dyDescent="0.25" r="870" customHeight="1" ht="17.25">
      <c r="A870" s="156"/>
      <c r="B870" s="157"/>
      <c r="C870" s="155"/>
      <c r="D870" s="155"/>
      <c r="E870" s="155"/>
      <c r="F870" s="155"/>
      <c r="G870" s="86"/>
      <c r="H870" s="87"/>
      <c r="I870" s="87"/>
      <c r="J870" s="139"/>
      <c r="K870" s="86"/>
      <c r="L870" s="86"/>
      <c r="M870" s="86"/>
      <c r="N870" s="86"/>
      <c r="O870" s="87"/>
      <c r="P870" s="87"/>
      <c r="Q870" s="87"/>
    </row>
    <row x14ac:dyDescent="0.25" r="871" customHeight="1" ht="17.25">
      <c r="A871" s="156"/>
      <c r="B871" s="157"/>
      <c r="C871" s="155"/>
      <c r="D871" s="155"/>
      <c r="E871" s="155"/>
      <c r="F871" s="155"/>
      <c r="G871" s="86"/>
      <c r="H871" s="87"/>
      <c r="I871" s="87"/>
      <c r="J871" s="139"/>
      <c r="K871" s="86"/>
      <c r="L871" s="86"/>
      <c r="M871" s="86"/>
      <c r="N871" s="86"/>
      <c r="O871" s="87"/>
      <c r="P871" s="87"/>
      <c r="Q871" s="87"/>
    </row>
    <row x14ac:dyDescent="0.25" r="872" customHeight="1" ht="17.25">
      <c r="A872" s="156"/>
      <c r="B872" s="157"/>
      <c r="C872" s="155"/>
      <c r="D872" s="155"/>
      <c r="E872" s="155"/>
      <c r="F872" s="155"/>
      <c r="G872" s="86"/>
      <c r="H872" s="87"/>
      <c r="I872" s="87"/>
      <c r="J872" s="139"/>
      <c r="K872" s="86"/>
      <c r="L872" s="86"/>
      <c r="M872" s="86"/>
      <c r="N872" s="86"/>
      <c r="O872" s="87"/>
      <c r="P872" s="87"/>
      <c r="Q872" s="87"/>
    </row>
    <row x14ac:dyDescent="0.25" r="873" customHeight="1" ht="17.25">
      <c r="A873" s="156"/>
      <c r="B873" s="157"/>
      <c r="C873" s="155"/>
      <c r="D873" s="155"/>
      <c r="E873" s="155"/>
      <c r="F873" s="155"/>
      <c r="G873" s="86"/>
      <c r="H873" s="87"/>
      <c r="I873" s="87"/>
      <c r="J873" s="139"/>
      <c r="K873" s="86"/>
      <c r="L873" s="86"/>
      <c r="M873" s="86"/>
      <c r="N873" s="86"/>
      <c r="O873" s="87"/>
      <c r="P873" s="87"/>
      <c r="Q873" s="87"/>
    </row>
    <row x14ac:dyDescent="0.25" r="874" customHeight="1" ht="17.25">
      <c r="A874" s="156"/>
      <c r="B874" s="157"/>
      <c r="C874" s="155"/>
      <c r="D874" s="155"/>
      <c r="E874" s="155"/>
      <c r="F874" s="155"/>
      <c r="G874" s="86"/>
      <c r="H874" s="87"/>
      <c r="I874" s="87"/>
      <c r="J874" s="139"/>
      <c r="K874" s="86"/>
      <c r="L874" s="86"/>
      <c r="M874" s="86"/>
      <c r="N874" s="86"/>
      <c r="O874" s="87"/>
      <c r="P874" s="87"/>
      <c r="Q874" s="87"/>
    </row>
    <row x14ac:dyDescent="0.25" r="875" customHeight="1" ht="17.25">
      <c r="A875" s="156"/>
      <c r="B875" s="157"/>
      <c r="C875" s="155"/>
      <c r="D875" s="155"/>
      <c r="E875" s="155"/>
      <c r="F875" s="155"/>
      <c r="G875" s="86"/>
      <c r="H875" s="87"/>
      <c r="I875" s="87"/>
      <c r="J875" s="139"/>
      <c r="K875" s="86"/>
      <c r="L875" s="86"/>
      <c r="M875" s="86"/>
      <c r="N875" s="86"/>
      <c r="O875" s="87"/>
      <c r="P875" s="87"/>
      <c r="Q875" s="87"/>
    </row>
    <row x14ac:dyDescent="0.25" r="876" customHeight="1" ht="17.25">
      <c r="A876" s="156"/>
      <c r="B876" s="157"/>
      <c r="C876" s="155"/>
      <c r="D876" s="155"/>
      <c r="E876" s="155"/>
      <c r="F876" s="155"/>
      <c r="G876" s="86"/>
      <c r="H876" s="87"/>
      <c r="I876" s="87"/>
      <c r="J876" s="139"/>
      <c r="K876" s="86"/>
      <c r="L876" s="86"/>
      <c r="M876" s="86"/>
      <c r="N876" s="86"/>
      <c r="O876" s="87"/>
      <c r="P876" s="87"/>
      <c r="Q876" s="87"/>
    </row>
    <row x14ac:dyDescent="0.25" r="877" customHeight="1" ht="17.25">
      <c r="A877" s="156"/>
      <c r="B877" s="157"/>
      <c r="C877" s="155"/>
      <c r="D877" s="155"/>
      <c r="E877" s="155"/>
      <c r="F877" s="155"/>
      <c r="G877" s="86"/>
      <c r="H877" s="87"/>
      <c r="I877" s="87"/>
      <c r="J877" s="139"/>
      <c r="K877" s="86"/>
      <c r="L877" s="86"/>
      <c r="M877" s="86"/>
      <c r="N877" s="86"/>
      <c r="O877" s="87"/>
      <c r="P877" s="87"/>
      <c r="Q877" s="87"/>
    </row>
    <row x14ac:dyDescent="0.25" r="878" customHeight="1" ht="17.25">
      <c r="A878" s="156"/>
      <c r="B878" s="157"/>
      <c r="C878" s="155"/>
      <c r="D878" s="155"/>
      <c r="E878" s="155"/>
      <c r="F878" s="155"/>
      <c r="G878" s="86"/>
      <c r="H878" s="87"/>
      <c r="I878" s="87"/>
      <c r="J878" s="139"/>
      <c r="K878" s="86"/>
      <c r="L878" s="86"/>
      <c r="M878" s="86"/>
      <c r="N878" s="86"/>
      <c r="O878" s="87"/>
      <c r="P878" s="87"/>
      <c r="Q878" s="87"/>
    </row>
    <row x14ac:dyDescent="0.25" r="879" customHeight="1" ht="17.25">
      <c r="A879" s="156"/>
      <c r="B879" s="157"/>
      <c r="C879" s="155"/>
      <c r="D879" s="155"/>
      <c r="E879" s="155"/>
      <c r="F879" s="155"/>
      <c r="G879" s="86"/>
      <c r="H879" s="87"/>
      <c r="I879" s="87"/>
      <c r="J879" s="139"/>
      <c r="K879" s="86"/>
      <c r="L879" s="86"/>
      <c r="M879" s="86"/>
      <c r="N879" s="86"/>
      <c r="O879" s="87"/>
      <c r="P879" s="87"/>
      <c r="Q879" s="87"/>
    </row>
    <row x14ac:dyDescent="0.25" r="880" customHeight="1" ht="17.25">
      <c r="A880" s="156"/>
      <c r="B880" s="157"/>
      <c r="C880" s="155"/>
      <c r="D880" s="155"/>
      <c r="E880" s="155"/>
      <c r="F880" s="155"/>
      <c r="G880" s="86"/>
      <c r="H880" s="87"/>
      <c r="I880" s="87"/>
      <c r="J880" s="139"/>
      <c r="K880" s="86"/>
      <c r="L880" s="86"/>
      <c r="M880" s="86"/>
      <c r="N880" s="86"/>
      <c r="O880" s="87"/>
      <c r="P880" s="87"/>
      <c r="Q880" s="87"/>
    </row>
    <row x14ac:dyDescent="0.25" r="881" customHeight="1" ht="17.25">
      <c r="A881" s="156"/>
      <c r="B881" s="157"/>
      <c r="C881" s="155"/>
      <c r="D881" s="155"/>
      <c r="E881" s="155"/>
      <c r="F881" s="155"/>
      <c r="G881" s="86"/>
      <c r="H881" s="87"/>
      <c r="I881" s="87"/>
      <c r="J881" s="139"/>
      <c r="K881" s="86"/>
      <c r="L881" s="86"/>
      <c r="M881" s="86"/>
      <c r="N881" s="86"/>
      <c r="O881" s="87"/>
      <c r="P881" s="87"/>
      <c r="Q881" s="87"/>
    </row>
    <row x14ac:dyDescent="0.25" r="882" customHeight="1" ht="17.25">
      <c r="A882" s="156"/>
      <c r="B882" s="157"/>
      <c r="C882" s="155"/>
      <c r="D882" s="155"/>
      <c r="E882" s="155"/>
      <c r="F882" s="155"/>
      <c r="G882" s="86"/>
      <c r="H882" s="87"/>
      <c r="I882" s="87"/>
      <c r="J882" s="139"/>
      <c r="K882" s="86"/>
      <c r="L882" s="86"/>
      <c r="M882" s="86"/>
      <c r="N882" s="86"/>
      <c r="O882" s="87"/>
      <c r="P882" s="87"/>
      <c r="Q882" s="87"/>
    </row>
    <row x14ac:dyDescent="0.25" r="883" customHeight="1" ht="17.25">
      <c r="A883" s="156"/>
      <c r="B883" s="157"/>
      <c r="C883" s="155"/>
      <c r="D883" s="155"/>
      <c r="E883" s="155"/>
      <c r="F883" s="155"/>
      <c r="G883" s="86"/>
      <c r="H883" s="87"/>
      <c r="I883" s="87"/>
      <c r="J883" s="139"/>
      <c r="K883" s="86"/>
      <c r="L883" s="86"/>
      <c r="M883" s="86"/>
      <c r="N883" s="86"/>
      <c r="O883" s="87"/>
      <c r="P883" s="87"/>
      <c r="Q883" s="87"/>
    </row>
    <row x14ac:dyDescent="0.25" r="884" customHeight="1" ht="17.25">
      <c r="A884" s="156"/>
      <c r="B884" s="157"/>
      <c r="C884" s="155"/>
      <c r="D884" s="155"/>
      <c r="E884" s="155"/>
      <c r="F884" s="155"/>
      <c r="G884" s="86"/>
      <c r="H884" s="87"/>
      <c r="I884" s="87"/>
      <c r="J884" s="139"/>
      <c r="K884" s="86"/>
      <c r="L884" s="86"/>
      <c r="M884" s="86"/>
      <c r="N884" s="86"/>
      <c r="O884" s="87"/>
      <c r="P884" s="87"/>
      <c r="Q884" s="87"/>
    </row>
    <row x14ac:dyDescent="0.25" r="885" customHeight="1" ht="17.25">
      <c r="A885" s="156"/>
      <c r="B885" s="157"/>
      <c r="C885" s="155"/>
      <c r="D885" s="155"/>
      <c r="E885" s="155"/>
      <c r="F885" s="155"/>
      <c r="G885" s="86"/>
      <c r="H885" s="87"/>
      <c r="I885" s="87"/>
      <c r="J885" s="139"/>
      <c r="K885" s="86"/>
      <c r="L885" s="86"/>
      <c r="M885" s="86"/>
      <c r="N885" s="86"/>
      <c r="O885" s="87"/>
      <c r="P885" s="87"/>
      <c r="Q885" s="87"/>
    </row>
    <row x14ac:dyDescent="0.25" r="886" customHeight="1" ht="17.25">
      <c r="A886" s="156"/>
      <c r="B886" s="157"/>
      <c r="C886" s="155"/>
      <c r="D886" s="155"/>
      <c r="E886" s="155"/>
      <c r="F886" s="155"/>
      <c r="G886" s="86"/>
      <c r="H886" s="87"/>
      <c r="I886" s="87"/>
      <c r="J886" s="139"/>
      <c r="K886" s="86"/>
      <c r="L886" s="86"/>
      <c r="M886" s="86"/>
      <c r="N886" s="86"/>
      <c r="O886" s="87"/>
      <c r="P886" s="87"/>
      <c r="Q886" s="87"/>
    </row>
    <row x14ac:dyDescent="0.25" r="887" customHeight="1" ht="17.25">
      <c r="A887" s="156"/>
      <c r="B887" s="157"/>
      <c r="C887" s="155"/>
      <c r="D887" s="155"/>
      <c r="E887" s="155"/>
      <c r="F887" s="155"/>
      <c r="G887" s="86"/>
      <c r="H887" s="87"/>
      <c r="I887" s="87"/>
      <c r="J887" s="139"/>
      <c r="K887" s="86"/>
      <c r="L887" s="86"/>
      <c r="M887" s="86"/>
      <c r="N887" s="86"/>
      <c r="O887" s="87"/>
      <c r="P887" s="87"/>
      <c r="Q887" s="87"/>
    </row>
    <row x14ac:dyDescent="0.25" r="888" customHeight="1" ht="17.25">
      <c r="A888" s="156"/>
      <c r="B888" s="157"/>
      <c r="C888" s="155"/>
      <c r="D888" s="155"/>
      <c r="E888" s="155"/>
      <c r="F888" s="155"/>
      <c r="G888" s="86"/>
      <c r="H888" s="87"/>
      <c r="I888" s="87"/>
      <c r="J888" s="139"/>
      <c r="K888" s="86"/>
      <c r="L888" s="86"/>
      <c r="M888" s="86"/>
      <c r="N888" s="86"/>
      <c r="O888" s="87"/>
      <c r="P888" s="87"/>
      <c r="Q888" s="87"/>
    </row>
    <row x14ac:dyDescent="0.25" r="889" customHeight="1" ht="17.25">
      <c r="A889" s="156"/>
      <c r="B889" s="157"/>
      <c r="C889" s="155"/>
      <c r="D889" s="155"/>
      <c r="E889" s="155"/>
      <c r="F889" s="155"/>
      <c r="G889" s="86"/>
      <c r="H889" s="87"/>
      <c r="I889" s="87"/>
      <c r="J889" s="139"/>
      <c r="K889" s="86"/>
      <c r="L889" s="86"/>
      <c r="M889" s="86"/>
      <c r="N889" s="86"/>
      <c r="O889" s="87"/>
      <c r="P889" s="87"/>
      <c r="Q889" s="87"/>
    </row>
    <row x14ac:dyDescent="0.25" r="890" customHeight="1" ht="17.25">
      <c r="A890" s="156"/>
      <c r="B890" s="157"/>
      <c r="C890" s="155"/>
      <c r="D890" s="155"/>
      <c r="E890" s="155"/>
      <c r="F890" s="155"/>
      <c r="G890" s="86"/>
      <c r="H890" s="87"/>
      <c r="I890" s="87"/>
      <c r="J890" s="139"/>
      <c r="K890" s="86"/>
      <c r="L890" s="86"/>
      <c r="M890" s="86"/>
      <c r="N890" s="86"/>
      <c r="O890" s="87"/>
      <c r="P890" s="87"/>
      <c r="Q890" s="87"/>
    </row>
    <row x14ac:dyDescent="0.25" r="891" customHeight="1" ht="17.25">
      <c r="A891" s="156"/>
      <c r="B891" s="157"/>
      <c r="C891" s="155"/>
      <c r="D891" s="155"/>
      <c r="E891" s="155"/>
      <c r="F891" s="155"/>
      <c r="G891" s="86"/>
      <c r="H891" s="87"/>
      <c r="I891" s="87"/>
      <c r="J891" s="139"/>
      <c r="K891" s="86"/>
      <c r="L891" s="86"/>
      <c r="M891" s="86"/>
      <c r="N891" s="86"/>
      <c r="O891" s="87"/>
      <c r="P891" s="87"/>
      <c r="Q891" s="87"/>
    </row>
    <row x14ac:dyDescent="0.25" r="892" customHeight="1" ht="17.25">
      <c r="A892" s="156"/>
      <c r="B892" s="157"/>
      <c r="C892" s="155"/>
      <c r="D892" s="155"/>
      <c r="E892" s="155"/>
      <c r="F892" s="155"/>
      <c r="G892" s="86"/>
      <c r="H892" s="87"/>
      <c r="I892" s="87"/>
      <c r="J892" s="139"/>
      <c r="K892" s="86"/>
      <c r="L892" s="86"/>
      <c r="M892" s="86"/>
      <c r="N892" s="86"/>
      <c r="O892" s="87"/>
      <c r="P892" s="87"/>
      <c r="Q892" s="87"/>
    </row>
    <row x14ac:dyDescent="0.25" r="893" customHeight="1" ht="17.25">
      <c r="A893" s="156"/>
      <c r="B893" s="157"/>
      <c r="C893" s="155"/>
      <c r="D893" s="155"/>
      <c r="E893" s="155"/>
      <c r="F893" s="155"/>
      <c r="G893" s="86"/>
      <c r="H893" s="87"/>
      <c r="I893" s="87"/>
      <c r="J893" s="139"/>
      <c r="K893" s="86"/>
      <c r="L893" s="86"/>
      <c r="M893" s="86"/>
      <c r="N893" s="86"/>
      <c r="O893" s="87"/>
      <c r="P893" s="87"/>
      <c r="Q893" s="87"/>
    </row>
    <row x14ac:dyDescent="0.25" r="894" customHeight="1" ht="17.25">
      <c r="A894" s="156"/>
      <c r="B894" s="157"/>
      <c r="C894" s="155"/>
      <c r="D894" s="155"/>
      <c r="E894" s="155"/>
      <c r="F894" s="155"/>
      <c r="G894" s="86"/>
      <c r="H894" s="87"/>
      <c r="I894" s="87"/>
      <c r="J894" s="139"/>
      <c r="K894" s="86"/>
      <c r="L894" s="86"/>
      <c r="M894" s="86"/>
      <c r="N894" s="86"/>
      <c r="O894" s="87"/>
      <c r="P894" s="87"/>
      <c r="Q894" s="87"/>
    </row>
    <row x14ac:dyDescent="0.25" r="895" customHeight="1" ht="17.25">
      <c r="A895" s="156"/>
      <c r="B895" s="157"/>
      <c r="C895" s="155"/>
      <c r="D895" s="155"/>
      <c r="E895" s="155"/>
      <c r="F895" s="155"/>
      <c r="G895" s="86"/>
      <c r="H895" s="87"/>
      <c r="I895" s="87"/>
      <c r="J895" s="139"/>
      <c r="K895" s="86"/>
      <c r="L895" s="86"/>
      <c r="M895" s="86"/>
      <c r="N895" s="86"/>
      <c r="O895" s="87"/>
      <c r="P895" s="87"/>
      <c r="Q895" s="87"/>
    </row>
    <row x14ac:dyDescent="0.25" r="896" customHeight="1" ht="17.25">
      <c r="A896" s="156"/>
      <c r="B896" s="157"/>
      <c r="C896" s="155"/>
      <c r="D896" s="155"/>
      <c r="E896" s="155"/>
      <c r="F896" s="155"/>
      <c r="G896" s="86"/>
      <c r="H896" s="87"/>
      <c r="I896" s="87"/>
      <c r="J896" s="139"/>
      <c r="K896" s="86"/>
      <c r="L896" s="86"/>
      <c r="M896" s="86"/>
      <c r="N896" s="86"/>
      <c r="O896" s="87"/>
      <c r="P896" s="87"/>
      <c r="Q896" s="87"/>
    </row>
    <row x14ac:dyDescent="0.25" r="897" customHeight="1" ht="17.25">
      <c r="A897" s="156"/>
      <c r="B897" s="157"/>
      <c r="C897" s="155"/>
      <c r="D897" s="155"/>
      <c r="E897" s="155"/>
      <c r="F897" s="155"/>
      <c r="G897" s="86"/>
      <c r="H897" s="87"/>
      <c r="I897" s="87"/>
      <c r="J897" s="139"/>
      <c r="K897" s="86"/>
      <c r="L897" s="86"/>
      <c r="M897" s="86"/>
      <c r="N897" s="86"/>
      <c r="O897" s="87"/>
      <c r="P897" s="87"/>
      <c r="Q897" s="87"/>
    </row>
    <row x14ac:dyDescent="0.25" r="898" customHeight="1" ht="17.25">
      <c r="A898" s="156"/>
      <c r="B898" s="157"/>
      <c r="C898" s="155"/>
      <c r="D898" s="155"/>
      <c r="E898" s="155"/>
      <c r="F898" s="155"/>
      <c r="G898" s="86"/>
      <c r="H898" s="87"/>
      <c r="I898" s="87"/>
      <c r="J898" s="139"/>
      <c r="K898" s="86"/>
      <c r="L898" s="86"/>
      <c r="M898" s="86"/>
      <c r="N898" s="86"/>
      <c r="O898" s="87"/>
      <c r="P898" s="87"/>
      <c r="Q898" s="87"/>
    </row>
    <row x14ac:dyDescent="0.25" r="899" customHeight="1" ht="17.25">
      <c r="A899" s="156"/>
      <c r="B899" s="157"/>
      <c r="C899" s="155"/>
      <c r="D899" s="155"/>
      <c r="E899" s="155"/>
      <c r="F899" s="155"/>
      <c r="G899" s="86"/>
      <c r="H899" s="87"/>
      <c r="I899" s="87"/>
      <c r="J899" s="139"/>
      <c r="K899" s="86"/>
      <c r="L899" s="86"/>
      <c r="M899" s="86"/>
      <c r="N899" s="86"/>
      <c r="O899" s="87"/>
      <c r="P899" s="87"/>
      <c r="Q899" s="87"/>
    </row>
    <row x14ac:dyDescent="0.25" r="900" customHeight="1" ht="17.25">
      <c r="A900" s="156"/>
      <c r="B900" s="157"/>
      <c r="C900" s="155"/>
      <c r="D900" s="155"/>
      <c r="E900" s="155"/>
      <c r="F900" s="155"/>
      <c r="G900" s="86"/>
      <c r="H900" s="87"/>
      <c r="I900" s="87"/>
      <c r="J900" s="139"/>
      <c r="K900" s="86"/>
      <c r="L900" s="86"/>
      <c r="M900" s="86"/>
      <c r="N900" s="86"/>
      <c r="O900" s="87"/>
      <c r="P900" s="87"/>
      <c r="Q900" s="87"/>
    </row>
    <row x14ac:dyDescent="0.25" r="901" customHeight="1" ht="17.25">
      <c r="A901" s="156"/>
      <c r="B901" s="157"/>
      <c r="C901" s="155"/>
      <c r="D901" s="155"/>
      <c r="E901" s="155"/>
      <c r="F901" s="155"/>
      <c r="G901" s="86"/>
      <c r="H901" s="87"/>
      <c r="I901" s="87"/>
      <c r="J901" s="139"/>
      <c r="K901" s="86"/>
      <c r="L901" s="86"/>
      <c r="M901" s="86"/>
      <c r="N901" s="86"/>
      <c r="O901" s="87"/>
      <c r="P901" s="87"/>
      <c r="Q901" s="87"/>
    </row>
    <row x14ac:dyDescent="0.25" r="902" customHeight="1" ht="17.25">
      <c r="A902" s="156"/>
      <c r="B902" s="157"/>
      <c r="C902" s="155"/>
      <c r="D902" s="155"/>
      <c r="E902" s="155"/>
      <c r="F902" s="155"/>
      <c r="G902" s="86"/>
      <c r="H902" s="87"/>
      <c r="I902" s="87"/>
      <c r="J902" s="139"/>
      <c r="K902" s="86"/>
      <c r="L902" s="86"/>
      <c r="M902" s="86"/>
      <c r="N902" s="86"/>
      <c r="O902" s="87"/>
      <c r="P902" s="87"/>
      <c r="Q902" s="87"/>
    </row>
    <row x14ac:dyDescent="0.25" r="903" customHeight="1" ht="17.25">
      <c r="A903" s="156"/>
      <c r="B903" s="157"/>
      <c r="C903" s="155"/>
      <c r="D903" s="155"/>
      <c r="E903" s="155"/>
      <c r="F903" s="155"/>
      <c r="G903" s="86"/>
      <c r="H903" s="87"/>
      <c r="I903" s="87"/>
      <c r="J903" s="139"/>
      <c r="K903" s="86"/>
      <c r="L903" s="86"/>
      <c r="M903" s="86"/>
      <c r="N903" s="86"/>
      <c r="O903" s="87"/>
      <c r="P903" s="87"/>
      <c r="Q903" s="87"/>
    </row>
    <row x14ac:dyDescent="0.25" r="904" customHeight="1" ht="17.25">
      <c r="A904" s="156"/>
      <c r="B904" s="157"/>
      <c r="C904" s="155"/>
      <c r="D904" s="155"/>
      <c r="E904" s="155"/>
      <c r="F904" s="155"/>
      <c r="G904" s="86"/>
      <c r="H904" s="87"/>
      <c r="I904" s="87"/>
      <c r="J904" s="139"/>
      <c r="K904" s="86"/>
      <c r="L904" s="86"/>
      <c r="M904" s="86"/>
      <c r="N904" s="86"/>
      <c r="O904" s="87"/>
      <c r="P904" s="87"/>
      <c r="Q904" s="87"/>
    </row>
    <row x14ac:dyDescent="0.25" r="905" customHeight="1" ht="17.25">
      <c r="A905" s="156"/>
      <c r="B905" s="157"/>
      <c r="C905" s="155"/>
      <c r="D905" s="155"/>
      <c r="E905" s="155"/>
      <c r="F905" s="155"/>
      <c r="G905" s="86"/>
      <c r="H905" s="87"/>
      <c r="I905" s="87"/>
      <c r="J905" s="139"/>
      <c r="K905" s="86"/>
      <c r="L905" s="86"/>
      <c r="M905" s="86"/>
      <c r="N905" s="86"/>
      <c r="O905" s="87"/>
      <c r="P905" s="87"/>
      <c r="Q905" s="87"/>
    </row>
    <row x14ac:dyDescent="0.25" r="906" customHeight="1" ht="17.25">
      <c r="A906" s="156"/>
      <c r="B906" s="157"/>
      <c r="C906" s="155"/>
      <c r="D906" s="155"/>
      <c r="E906" s="155"/>
      <c r="F906" s="155"/>
      <c r="G906" s="86"/>
      <c r="H906" s="87"/>
      <c r="I906" s="87"/>
      <c r="J906" s="139"/>
      <c r="K906" s="86"/>
      <c r="L906" s="86"/>
      <c r="M906" s="86"/>
      <c r="N906" s="86"/>
      <c r="O906" s="87"/>
      <c r="P906" s="87"/>
      <c r="Q906" s="87"/>
    </row>
    <row x14ac:dyDescent="0.25" r="907" customHeight="1" ht="17.25">
      <c r="A907" s="156"/>
      <c r="B907" s="157"/>
      <c r="C907" s="155"/>
      <c r="D907" s="155"/>
      <c r="E907" s="155"/>
      <c r="F907" s="155"/>
      <c r="G907" s="86"/>
      <c r="H907" s="87"/>
      <c r="I907" s="87"/>
      <c r="J907" s="139"/>
      <c r="K907" s="86"/>
      <c r="L907" s="86"/>
      <c r="M907" s="86"/>
      <c r="N907" s="86"/>
      <c r="O907" s="87"/>
      <c r="P907" s="87"/>
      <c r="Q907" s="87"/>
    </row>
    <row x14ac:dyDescent="0.25" r="908" customHeight="1" ht="17.25">
      <c r="A908" s="156"/>
      <c r="B908" s="157"/>
      <c r="C908" s="155"/>
      <c r="D908" s="155"/>
      <c r="E908" s="155"/>
      <c r="F908" s="155"/>
      <c r="G908" s="86"/>
      <c r="H908" s="87"/>
      <c r="I908" s="87"/>
      <c r="J908" s="139"/>
      <c r="K908" s="86"/>
      <c r="L908" s="86"/>
      <c r="M908" s="86"/>
      <c r="N908" s="86"/>
      <c r="O908" s="87"/>
      <c r="P908" s="87"/>
      <c r="Q908" s="87"/>
    </row>
    <row x14ac:dyDescent="0.25" r="909" customHeight="1" ht="17.25">
      <c r="A909" s="156"/>
      <c r="B909" s="157"/>
      <c r="C909" s="155"/>
      <c r="D909" s="155"/>
      <c r="E909" s="155"/>
      <c r="F909" s="155"/>
      <c r="G909" s="86"/>
      <c r="H909" s="87"/>
      <c r="I909" s="87"/>
      <c r="J909" s="139"/>
      <c r="K909" s="86"/>
      <c r="L909" s="86"/>
      <c r="M909" s="86"/>
      <c r="N909" s="86"/>
      <c r="O909" s="87"/>
      <c r="P909" s="87"/>
      <c r="Q909" s="87"/>
    </row>
    <row x14ac:dyDescent="0.25" r="910" customHeight="1" ht="17.25">
      <c r="A910" s="156"/>
      <c r="B910" s="157"/>
      <c r="C910" s="155"/>
      <c r="D910" s="155"/>
      <c r="E910" s="155"/>
      <c r="F910" s="155"/>
      <c r="G910" s="86"/>
      <c r="H910" s="87"/>
      <c r="I910" s="87"/>
      <c r="J910" s="139"/>
      <c r="K910" s="86"/>
      <c r="L910" s="86"/>
      <c r="M910" s="86"/>
      <c r="N910" s="86"/>
      <c r="O910" s="87"/>
      <c r="P910" s="87"/>
      <c r="Q910" s="87"/>
    </row>
    <row x14ac:dyDescent="0.25" r="911" customHeight="1" ht="17.25">
      <c r="A911" s="156"/>
      <c r="B911" s="157"/>
      <c r="C911" s="155"/>
      <c r="D911" s="155"/>
      <c r="E911" s="155"/>
      <c r="F911" s="155"/>
      <c r="G911" s="86"/>
      <c r="H911" s="87"/>
      <c r="I911" s="87"/>
      <c r="J911" s="139"/>
      <c r="K911" s="86"/>
      <c r="L911" s="86"/>
      <c r="M911" s="86"/>
      <c r="N911" s="86"/>
      <c r="O911" s="87"/>
      <c r="P911" s="87"/>
      <c r="Q911" s="87"/>
    </row>
    <row x14ac:dyDescent="0.25" r="912" customHeight="1" ht="17.25">
      <c r="A912" s="156"/>
      <c r="B912" s="157"/>
      <c r="C912" s="155"/>
      <c r="D912" s="155"/>
      <c r="E912" s="155"/>
      <c r="F912" s="155"/>
      <c r="G912" s="86"/>
      <c r="H912" s="87"/>
      <c r="I912" s="87"/>
      <c r="J912" s="139"/>
      <c r="K912" s="86"/>
      <c r="L912" s="86"/>
      <c r="M912" s="86"/>
      <c r="N912" s="86"/>
      <c r="O912" s="87"/>
      <c r="P912" s="87"/>
      <c r="Q912" s="87"/>
    </row>
    <row x14ac:dyDescent="0.25" r="913" customHeight="1" ht="17.25">
      <c r="A913" s="156"/>
      <c r="B913" s="157"/>
      <c r="C913" s="155"/>
      <c r="D913" s="155"/>
      <c r="E913" s="155"/>
      <c r="F913" s="155"/>
      <c r="G913" s="86"/>
      <c r="H913" s="87"/>
      <c r="I913" s="87"/>
      <c r="J913" s="139"/>
      <c r="K913" s="86"/>
      <c r="L913" s="86"/>
      <c r="M913" s="86"/>
      <c r="N913" s="86"/>
      <c r="O913" s="87"/>
      <c r="P913" s="87"/>
      <c r="Q913" s="87"/>
    </row>
    <row x14ac:dyDescent="0.25" r="914" customHeight="1" ht="17.25">
      <c r="A914" s="156"/>
      <c r="B914" s="157"/>
      <c r="C914" s="155"/>
      <c r="D914" s="155"/>
      <c r="E914" s="155"/>
      <c r="F914" s="155"/>
      <c r="G914" s="86"/>
      <c r="H914" s="87"/>
      <c r="I914" s="87"/>
      <c r="J914" s="139"/>
      <c r="K914" s="86"/>
      <c r="L914" s="86"/>
      <c r="M914" s="86"/>
      <c r="N914" s="86"/>
      <c r="O914" s="87"/>
      <c r="P914" s="87"/>
      <c r="Q914" s="87"/>
    </row>
    <row x14ac:dyDescent="0.25" r="915" customHeight="1" ht="17.25">
      <c r="A915" s="156"/>
      <c r="B915" s="157"/>
      <c r="C915" s="155"/>
      <c r="D915" s="155"/>
      <c r="E915" s="155"/>
      <c r="F915" s="155"/>
      <c r="G915" s="86"/>
      <c r="H915" s="87"/>
      <c r="I915" s="87"/>
      <c r="J915" s="139"/>
      <c r="K915" s="86"/>
      <c r="L915" s="86"/>
      <c r="M915" s="86"/>
      <c r="N915" s="86"/>
      <c r="O915" s="87"/>
      <c r="P915" s="87"/>
      <c r="Q915" s="87"/>
    </row>
    <row x14ac:dyDescent="0.25" r="916" customHeight="1" ht="17.25">
      <c r="A916" s="156"/>
      <c r="B916" s="157"/>
      <c r="C916" s="155"/>
      <c r="D916" s="155"/>
      <c r="E916" s="155"/>
      <c r="F916" s="155"/>
      <c r="G916" s="86"/>
      <c r="H916" s="87"/>
      <c r="I916" s="87"/>
      <c r="J916" s="139"/>
      <c r="K916" s="86"/>
      <c r="L916" s="86"/>
      <c r="M916" s="86"/>
      <c r="N916" s="86"/>
      <c r="O916" s="87"/>
      <c r="P916" s="87"/>
      <c r="Q916" s="87"/>
    </row>
    <row x14ac:dyDescent="0.25" r="917" customHeight="1" ht="17.25">
      <c r="A917" s="156"/>
      <c r="B917" s="157"/>
      <c r="C917" s="155"/>
      <c r="D917" s="155"/>
      <c r="E917" s="155"/>
      <c r="F917" s="155"/>
      <c r="G917" s="86"/>
      <c r="H917" s="87"/>
      <c r="I917" s="87"/>
      <c r="J917" s="139"/>
      <c r="K917" s="86"/>
      <c r="L917" s="86"/>
      <c r="M917" s="86"/>
      <c r="N917" s="86"/>
      <c r="O917" s="87"/>
      <c r="P917" s="87"/>
      <c r="Q917" s="87"/>
    </row>
    <row x14ac:dyDescent="0.25" r="918" customHeight="1" ht="17.25">
      <c r="A918" s="156"/>
      <c r="B918" s="157"/>
      <c r="C918" s="155"/>
      <c r="D918" s="155"/>
      <c r="E918" s="155"/>
      <c r="F918" s="155"/>
      <c r="G918" s="86"/>
      <c r="H918" s="87"/>
      <c r="I918" s="87"/>
      <c r="J918" s="139"/>
      <c r="K918" s="86"/>
      <c r="L918" s="86"/>
      <c r="M918" s="86"/>
      <c r="N918" s="86"/>
      <c r="O918" s="87"/>
      <c r="P918" s="87"/>
      <c r="Q918" s="87"/>
    </row>
    <row x14ac:dyDescent="0.25" r="919" customHeight="1" ht="17.25">
      <c r="A919" s="156"/>
      <c r="B919" s="157"/>
      <c r="C919" s="155"/>
      <c r="D919" s="155"/>
      <c r="E919" s="155"/>
      <c r="F919" s="155"/>
      <c r="G919" s="86"/>
      <c r="H919" s="87"/>
      <c r="I919" s="87"/>
      <c r="J919" s="139"/>
      <c r="K919" s="86"/>
      <c r="L919" s="86"/>
      <c r="M919" s="86"/>
      <c r="N919" s="86"/>
      <c r="O919" s="87"/>
      <c r="P919" s="87"/>
      <c r="Q919" s="87"/>
    </row>
    <row x14ac:dyDescent="0.25" r="920" customHeight="1" ht="17.25">
      <c r="A920" s="156"/>
      <c r="B920" s="157"/>
      <c r="C920" s="155"/>
      <c r="D920" s="155"/>
      <c r="E920" s="155"/>
      <c r="F920" s="155"/>
      <c r="G920" s="86"/>
      <c r="H920" s="87"/>
      <c r="I920" s="87"/>
      <c r="J920" s="139"/>
      <c r="K920" s="86"/>
      <c r="L920" s="86"/>
      <c r="M920" s="86"/>
      <c r="N920" s="86"/>
      <c r="O920" s="87"/>
      <c r="P920" s="87"/>
      <c r="Q920" s="87"/>
    </row>
    <row x14ac:dyDescent="0.25" r="921" customHeight="1" ht="17.25">
      <c r="A921" s="156"/>
      <c r="B921" s="157"/>
      <c r="C921" s="155"/>
      <c r="D921" s="155"/>
      <c r="E921" s="155"/>
      <c r="F921" s="155"/>
      <c r="G921" s="86"/>
      <c r="H921" s="87"/>
      <c r="I921" s="87"/>
      <c r="J921" s="139"/>
      <c r="K921" s="86"/>
      <c r="L921" s="86"/>
      <c r="M921" s="86"/>
      <c r="N921" s="86"/>
      <c r="O921" s="87"/>
      <c r="P921" s="87"/>
      <c r="Q921" s="87"/>
    </row>
    <row x14ac:dyDescent="0.25" r="922" customHeight="1" ht="17.25">
      <c r="A922" s="156"/>
      <c r="B922" s="157"/>
      <c r="C922" s="155"/>
      <c r="D922" s="155"/>
      <c r="E922" s="155"/>
      <c r="F922" s="155"/>
      <c r="G922" s="86"/>
      <c r="H922" s="87"/>
      <c r="I922" s="87"/>
      <c r="J922" s="139"/>
      <c r="K922" s="86"/>
      <c r="L922" s="86"/>
      <c r="M922" s="86"/>
      <c r="N922" s="86"/>
      <c r="O922" s="87"/>
      <c r="P922" s="87"/>
      <c r="Q922" s="87"/>
    </row>
    <row x14ac:dyDescent="0.25" r="923" customHeight="1" ht="17.25">
      <c r="A923" s="156"/>
      <c r="B923" s="157"/>
      <c r="C923" s="155"/>
      <c r="D923" s="155"/>
      <c r="E923" s="155"/>
      <c r="F923" s="155"/>
      <c r="G923" s="86"/>
      <c r="H923" s="87"/>
      <c r="I923" s="87"/>
      <c r="J923" s="139"/>
      <c r="K923" s="86"/>
      <c r="L923" s="86"/>
      <c r="M923" s="86"/>
      <c r="N923" s="86"/>
      <c r="O923" s="87"/>
      <c r="P923" s="87"/>
      <c r="Q923" s="87"/>
    </row>
    <row x14ac:dyDescent="0.25" r="924" customHeight="1" ht="17.25">
      <c r="A924" s="156"/>
      <c r="B924" s="157"/>
      <c r="C924" s="155"/>
      <c r="D924" s="155"/>
      <c r="E924" s="155"/>
      <c r="F924" s="155"/>
      <c r="G924" s="86"/>
      <c r="H924" s="87"/>
      <c r="I924" s="87"/>
      <c r="J924" s="139"/>
      <c r="K924" s="86"/>
      <c r="L924" s="86"/>
      <c r="M924" s="86"/>
      <c r="N924" s="86"/>
      <c r="O924" s="87"/>
      <c r="P924" s="87"/>
      <c r="Q924" s="87"/>
    </row>
    <row x14ac:dyDescent="0.25" r="925" customHeight="1" ht="17.25">
      <c r="A925" s="156"/>
      <c r="B925" s="157"/>
      <c r="C925" s="155"/>
      <c r="D925" s="155"/>
      <c r="E925" s="155"/>
      <c r="F925" s="155"/>
      <c r="G925" s="86"/>
      <c r="H925" s="87"/>
      <c r="I925" s="87"/>
      <c r="J925" s="139"/>
      <c r="K925" s="86"/>
      <c r="L925" s="86"/>
      <c r="M925" s="86"/>
      <c r="N925" s="86"/>
      <c r="O925" s="87"/>
      <c r="P925" s="87"/>
      <c r="Q925" s="87"/>
    </row>
    <row x14ac:dyDescent="0.25" r="926" customHeight="1" ht="17.25">
      <c r="A926" s="156"/>
      <c r="B926" s="157"/>
      <c r="C926" s="155"/>
      <c r="D926" s="155"/>
      <c r="E926" s="155"/>
      <c r="F926" s="155"/>
      <c r="G926" s="86"/>
      <c r="H926" s="87"/>
      <c r="I926" s="87"/>
      <c r="J926" s="139"/>
      <c r="K926" s="86"/>
      <c r="L926" s="86"/>
      <c r="M926" s="86"/>
      <c r="N926" s="86"/>
      <c r="O926" s="87"/>
      <c r="P926" s="87"/>
      <c r="Q926" s="87"/>
    </row>
    <row x14ac:dyDescent="0.25" r="927" customHeight="1" ht="17.25">
      <c r="A927" s="156"/>
      <c r="B927" s="157"/>
      <c r="C927" s="155"/>
      <c r="D927" s="155"/>
      <c r="E927" s="155"/>
      <c r="F927" s="155"/>
      <c r="G927" s="86"/>
      <c r="H927" s="87"/>
      <c r="I927" s="87"/>
      <c r="J927" s="139"/>
      <c r="K927" s="86"/>
      <c r="L927" s="86"/>
      <c r="M927" s="86"/>
      <c r="N927" s="86"/>
      <c r="O927" s="87"/>
      <c r="P927" s="87"/>
      <c r="Q927" s="87"/>
    </row>
    <row x14ac:dyDescent="0.25" r="928" customHeight="1" ht="17.25">
      <c r="A928" s="156"/>
      <c r="B928" s="157"/>
      <c r="C928" s="155"/>
      <c r="D928" s="155"/>
      <c r="E928" s="155"/>
      <c r="F928" s="155"/>
      <c r="G928" s="86"/>
      <c r="H928" s="87"/>
      <c r="I928" s="87"/>
      <c r="J928" s="139"/>
      <c r="K928" s="86"/>
      <c r="L928" s="86"/>
      <c r="M928" s="86"/>
      <c r="N928" s="86"/>
      <c r="O928" s="87"/>
      <c r="P928" s="87"/>
      <c r="Q928" s="87"/>
    </row>
    <row x14ac:dyDescent="0.25" r="929" customHeight="1" ht="17.25">
      <c r="A929" s="156"/>
      <c r="B929" s="157"/>
      <c r="C929" s="155"/>
      <c r="D929" s="155"/>
      <c r="E929" s="155"/>
      <c r="F929" s="155"/>
      <c r="G929" s="86"/>
      <c r="H929" s="87"/>
      <c r="I929" s="87"/>
      <c r="J929" s="139"/>
      <c r="K929" s="86"/>
      <c r="L929" s="86"/>
      <c r="M929" s="86"/>
      <c r="N929" s="86"/>
      <c r="O929" s="87"/>
      <c r="P929" s="87"/>
      <c r="Q929" s="87"/>
    </row>
    <row x14ac:dyDescent="0.25" r="930" customHeight="1" ht="17.25">
      <c r="A930" s="156"/>
      <c r="B930" s="157"/>
      <c r="C930" s="155"/>
      <c r="D930" s="155"/>
      <c r="E930" s="155"/>
      <c r="F930" s="155"/>
      <c r="G930" s="86"/>
      <c r="H930" s="87"/>
      <c r="I930" s="87"/>
      <c r="J930" s="139"/>
      <c r="K930" s="86"/>
      <c r="L930" s="86"/>
      <c r="M930" s="86"/>
      <c r="N930" s="86"/>
      <c r="O930" s="87"/>
      <c r="P930" s="87"/>
      <c r="Q930" s="87"/>
    </row>
    <row x14ac:dyDescent="0.25" r="931" customHeight="1" ht="17.25">
      <c r="A931" s="156"/>
      <c r="B931" s="157"/>
      <c r="C931" s="155"/>
      <c r="D931" s="155"/>
      <c r="E931" s="155"/>
      <c r="F931" s="155"/>
      <c r="G931" s="86"/>
      <c r="H931" s="87"/>
      <c r="I931" s="87"/>
      <c r="J931" s="139"/>
      <c r="K931" s="86"/>
      <c r="L931" s="86"/>
      <c r="M931" s="86"/>
      <c r="N931" s="86"/>
      <c r="O931" s="87"/>
      <c r="P931" s="87"/>
      <c r="Q931" s="87"/>
    </row>
    <row x14ac:dyDescent="0.25" r="932" customHeight="1" ht="17.25">
      <c r="A932" s="156"/>
      <c r="B932" s="157"/>
      <c r="C932" s="155"/>
      <c r="D932" s="155"/>
      <c r="E932" s="155"/>
      <c r="F932" s="155"/>
      <c r="G932" s="86"/>
      <c r="H932" s="87"/>
      <c r="I932" s="87"/>
      <c r="J932" s="139"/>
      <c r="K932" s="86"/>
      <c r="L932" s="86"/>
      <c r="M932" s="86"/>
      <c r="N932" s="86"/>
      <c r="O932" s="87"/>
      <c r="P932" s="87"/>
      <c r="Q932" s="87"/>
    </row>
    <row x14ac:dyDescent="0.25" r="933" customHeight="1" ht="17.25">
      <c r="A933" s="156"/>
      <c r="B933" s="157"/>
      <c r="C933" s="155"/>
      <c r="D933" s="155"/>
      <c r="E933" s="155"/>
      <c r="F933" s="155"/>
      <c r="G933" s="86"/>
      <c r="H933" s="87"/>
      <c r="I933" s="87"/>
      <c r="J933" s="139"/>
      <c r="K933" s="86"/>
      <c r="L933" s="86"/>
      <c r="M933" s="86"/>
      <c r="N933" s="86"/>
      <c r="O933" s="87"/>
      <c r="P933" s="87"/>
      <c r="Q933" s="87"/>
    </row>
    <row x14ac:dyDescent="0.25" r="934" customHeight="1" ht="17.25">
      <c r="A934" s="156"/>
      <c r="B934" s="157"/>
      <c r="C934" s="155"/>
      <c r="D934" s="155"/>
      <c r="E934" s="155"/>
      <c r="F934" s="155"/>
      <c r="G934" s="86"/>
      <c r="H934" s="87"/>
      <c r="I934" s="87"/>
      <c r="J934" s="139"/>
      <c r="K934" s="86"/>
      <c r="L934" s="86"/>
      <c r="M934" s="86"/>
      <c r="N934" s="86"/>
      <c r="O934" s="87"/>
      <c r="P934" s="87"/>
      <c r="Q934" s="87"/>
    </row>
    <row x14ac:dyDescent="0.25" r="935" customHeight="1" ht="17.25">
      <c r="A935" s="156"/>
      <c r="B935" s="157"/>
      <c r="C935" s="155"/>
      <c r="D935" s="155"/>
      <c r="E935" s="155"/>
      <c r="F935" s="155"/>
      <c r="G935" s="86"/>
      <c r="H935" s="87"/>
      <c r="I935" s="87"/>
      <c r="J935" s="139"/>
      <c r="K935" s="86"/>
      <c r="L935" s="86"/>
      <c r="M935" s="86"/>
      <c r="N935" s="86"/>
      <c r="O935" s="87"/>
      <c r="P935" s="87"/>
      <c r="Q935" s="87"/>
    </row>
    <row x14ac:dyDescent="0.25" r="936" customHeight="1" ht="17.25">
      <c r="A936" s="156"/>
      <c r="B936" s="157"/>
      <c r="C936" s="155"/>
      <c r="D936" s="155"/>
      <c r="E936" s="155"/>
      <c r="F936" s="155"/>
      <c r="G936" s="86"/>
      <c r="H936" s="87"/>
      <c r="I936" s="87"/>
      <c r="J936" s="139"/>
      <c r="K936" s="86"/>
      <c r="L936" s="86"/>
      <c r="M936" s="86"/>
      <c r="N936" s="86"/>
      <c r="O936" s="87"/>
      <c r="P936" s="87"/>
      <c r="Q936" s="87"/>
    </row>
    <row x14ac:dyDescent="0.25" r="937" customHeight="1" ht="17.25">
      <c r="A937" s="156"/>
      <c r="B937" s="157"/>
      <c r="C937" s="155"/>
      <c r="D937" s="155"/>
      <c r="E937" s="155"/>
      <c r="F937" s="155"/>
      <c r="G937" s="86"/>
      <c r="H937" s="87"/>
      <c r="I937" s="87"/>
      <c r="J937" s="139"/>
      <c r="K937" s="86"/>
      <c r="L937" s="86"/>
      <c r="M937" s="86"/>
      <c r="N937" s="86"/>
      <c r="O937" s="87"/>
      <c r="P937" s="87"/>
      <c r="Q937" s="87"/>
    </row>
    <row x14ac:dyDescent="0.25" r="938" customHeight="1" ht="17.25">
      <c r="A938" s="156"/>
      <c r="B938" s="157"/>
      <c r="C938" s="155"/>
      <c r="D938" s="155"/>
      <c r="E938" s="155"/>
      <c r="F938" s="155"/>
      <c r="G938" s="86"/>
      <c r="H938" s="87"/>
      <c r="I938" s="87"/>
      <c r="J938" s="139"/>
      <c r="K938" s="86"/>
      <c r="L938" s="86"/>
      <c r="M938" s="86"/>
      <c r="N938" s="86"/>
      <c r="O938" s="87"/>
      <c r="P938" s="87"/>
      <c r="Q938" s="87"/>
    </row>
    <row x14ac:dyDescent="0.25" r="939" customHeight="1" ht="17.25">
      <c r="A939" s="156"/>
      <c r="B939" s="157"/>
      <c r="C939" s="155"/>
      <c r="D939" s="155"/>
      <c r="E939" s="155"/>
      <c r="F939" s="155"/>
      <c r="G939" s="86"/>
      <c r="H939" s="87"/>
      <c r="I939" s="87"/>
      <c r="J939" s="139"/>
      <c r="K939" s="86"/>
      <c r="L939" s="86"/>
      <c r="M939" s="86"/>
      <c r="N939" s="86"/>
      <c r="O939" s="87"/>
      <c r="P939" s="87"/>
      <c r="Q939" s="87"/>
    </row>
    <row x14ac:dyDescent="0.25" r="940" customHeight="1" ht="17.25">
      <c r="A940" s="156"/>
      <c r="B940" s="157"/>
      <c r="C940" s="155"/>
      <c r="D940" s="155"/>
      <c r="E940" s="155"/>
      <c r="F940" s="155"/>
      <c r="G940" s="86"/>
      <c r="H940" s="87"/>
      <c r="I940" s="87"/>
      <c r="J940" s="139"/>
      <c r="K940" s="86"/>
      <c r="L940" s="86"/>
      <c r="M940" s="86"/>
      <c r="N940" s="86"/>
      <c r="O940" s="87"/>
      <c r="P940" s="87"/>
      <c r="Q940" s="87"/>
    </row>
    <row x14ac:dyDescent="0.25" r="941" customHeight="1" ht="17.25">
      <c r="A941" s="156"/>
      <c r="B941" s="157"/>
      <c r="C941" s="155"/>
      <c r="D941" s="155"/>
      <c r="E941" s="155"/>
      <c r="F941" s="155"/>
      <c r="G941" s="86"/>
      <c r="H941" s="87"/>
      <c r="I941" s="87"/>
      <c r="J941" s="139"/>
      <c r="K941" s="86"/>
      <c r="L941" s="86"/>
      <c r="M941" s="86"/>
      <c r="N941" s="86"/>
      <c r="O941" s="87"/>
      <c r="P941" s="87"/>
      <c r="Q941" s="87"/>
    </row>
    <row x14ac:dyDescent="0.25" r="942" customHeight="1" ht="17.25">
      <c r="A942" s="156"/>
      <c r="B942" s="157"/>
      <c r="C942" s="155"/>
      <c r="D942" s="155"/>
      <c r="E942" s="155"/>
      <c r="F942" s="155"/>
      <c r="G942" s="86"/>
      <c r="H942" s="87"/>
      <c r="I942" s="87"/>
      <c r="J942" s="139"/>
      <c r="K942" s="86"/>
      <c r="L942" s="86"/>
      <c r="M942" s="86"/>
      <c r="N942" s="86"/>
      <c r="O942" s="87"/>
      <c r="P942" s="87"/>
      <c r="Q942" s="87"/>
    </row>
    <row x14ac:dyDescent="0.25" r="943" customHeight="1" ht="17.25">
      <c r="A943" s="156"/>
      <c r="B943" s="157"/>
      <c r="C943" s="155"/>
      <c r="D943" s="155"/>
      <c r="E943" s="155"/>
      <c r="F943" s="155"/>
      <c r="G943" s="86"/>
      <c r="H943" s="87"/>
      <c r="I943" s="87"/>
      <c r="J943" s="139"/>
      <c r="K943" s="86"/>
      <c r="L943" s="86"/>
      <c r="M943" s="86"/>
      <c r="N943" s="86"/>
      <c r="O943" s="87"/>
      <c r="P943" s="87"/>
      <c r="Q943" s="87"/>
    </row>
    <row x14ac:dyDescent="0.25" r="944" customHeight="1" ht="17.25">
      <c r="A944" s="156"/>
      <c r="B944" s="157"/>
      <c r="C944" s="155"/>
      <c r="D944" s="155"/>
      <c r="E944" s="155"/>
      <c r="F944" s="155"/>
      <c r="G944" s="86"/>
      <c r="H944" s="87"/>
      <c r="I944" s="87"/>
      <c r="J944" s="139"/>
      <c r="K944" s="86"/>
      <c r="L944" s="86"/>
      <c r="M944" s="86"/>
      <c r="N944" s="86"/>
      <c r="O944" s="87"/>
      <c r="P944" s="87"/>
      <c r="Q944" s="87"/>
    </row>
    <row x14ac:dyDescent="0.25" r="945" customHeight="1" ht="17.25">
      <c r="A945" s="156"/>
      <c r="B945" s="157"/>
      <c r="C945" s="155"/>
      <c r="D945" s="155"/>
      <c r="E945" s="155"/>
      <c r="F945" s="155"/>
      <c r="G945" s="86"/>
      <c r="H945" s="87"/>
      <c r="I945" s="87"/>
      <c r="J945" s="139"/>
      <c r="K945" s="86"/>
      <c r="L945" s="86"/>
      <c r="M945" s="86"/>
      <c r="N945" s="86"/>
      <c r="O945" s="87"/>
      <c r="P945" s="87"/>
      <c r="Q945" s="87"/>
    </row>
    <row x14ac:dyDescent="0.25" r="946" customHeight="1" ht="17.25">
      <c r="A946" s="156"/>
      <c r="B946" s="157"/>
      <c r="C946" s="155"/>
      <c r="D946" s="155"/>
      <c r="E946" s="155"/>
      <c r="F946" s="155"/>
      <c r="G946" s="86"/>
      <c r="H946" s="87"/>
      <c r="I946" s="87"/>
      <c r="J946" s="139"/>
      <c r="K946" s="86"/>
      <c r="L946" s="86"/>
      <c r="M946" s="86"/>
      <c r="N946" s="86"/>
      <c r="O946" s="87"/>
      <c r="P946" s="87"/>
      <c r="Q946" s="87"/>
    </row>
    <row x14ac:dyDescent="0.25" r="947" customHeight="1" ht="17.25">
      <c r="A947" s="156"/>
      <c r="B947" s="157"/>
      <c r="C947" s="155"/>
      <c r="D947" s="155"/>
      <c r="E947" s="155"/>
      <c r="F947" s="155"/>
      <c r="G947" s="86"/>
      <c r="H947" s="87"/>
      <c r="I947" s="87"/>
      <c r="J947" s="139"/>
      <c r="K947" s="86"/>
      <c r="L947" s="86"/>
      <c r="M947" s="86"/>
      <c r="N947" s="86"/>
      <c r="O947" s="87"/>
      <c r="P947" s="87"/>
      <c r="Q947" s="87"/>
    </row>
    <row x14ac:dyDescent="0.25" r="948" customHeight="1" ht="17.25">
      <c r="A948" s="156"/>
      <c r="B948" s="157"/>
      <c r="C948" s="155"/>
      <c r="D948" s="155"/>
      <c r="E948" s="155"/>
      <c r="F948" s="155"/>
      <c r="G948" s="86"/>
      <c r="H948" s="87"/>
      <c r="I948" s="87"/>
      <c r="J948" s="139"/>
      <c r="K948" s="86"/>
      <c r="L948" s="86"/>
      <c r="M948" s="86"/>
      <c r="N948" s="86"/>
      <c r="O948" s="87"/>
      <c r="P948" s="87"/>
      <c r="Q948" s="87"/>
    </row>
    <row x14ac:dyDescent="0.25" r="949" customHeight="1" ht="17.25">
      <c r="A949" s="156"/>
      <c r="B949" s="157"/>
      <c r="C949" s="155"/>
      <c r="D949" s="155"/>
      <c r="E949" s="155"/>
      <c r="F949" s="155"/>
      <c r="G949" s="86"/>
      <c r="H949" s="87"/>
      <c r="I949" s="87"/>
      <c r="J949" s="139"/>
      <c r="K949" s="86"/>
      <c r="L949" s="86"/>
      <c r="M949" s="86"/>
      <c r="N949" s="86"/>
      <c r="O949" s="87"/>
      <c r="P949" s="87"/>
      <c r="Q949" s="87"/>
    </row>
    <row x14ac:dyDescent="0.25" r="950" customHeight="1" ht="17.25">
      <c r="A950" s="156"/>
      <c r="B950" s="157"/>
      <c r="C950" s="155"/>
      <c r="D950" s="155"/>
      <c r="E950" s="155"/>
      <c r="F950" s="155"/>
      <c r="G950" s="86"/>
      <c r="H950" s="87"/>
      <c r="I950" s="87"/>
      <c r="J950" s="139"/>
      <c r="K950" s="86"/>
      <c r="L950" s="86"/>
      <c r="M950" s="86"/>
      <c r="N950" s="86"/>
      <c r="O950" s="87"/>
      <c r="P950" s="87"/>
      <c r="Q950" s="87"/>
    </row>
    <row x14ac:dyDescent="0.25" r="951" customHeight="1" ht="17.25">
      <c r="A951" s="156"/>
      <c r="B951" s="157"/>
      <c r="C951" s="155"/>
      <c r="D951" s="155"/>
      <c r="E951" s="155"/>
      <c r="F951" s="155"/>
      <c r="G951" s="86"/>
      <c r="H951" s="87"/>
      <c r="I951" s="87"/>
      <c r="J951" s="139"/>
      <c r="K951" s="86"/>
      <c r="L951" s="86"/>
      <c r="M951" s="86"/>
      <c r="N951" s="86"/>
      <c r="O951" s="87"/>
      <c r="P951" s="87"/>
      <c r="Q951" s="87"/>
    </row>
    <row x14ac:dyDescent="0.25" r="952" customHeight="1" ht="17.25">
      <c r="A952" s="156"/>
      <c r="B952" s="157"/>
      <c r="C952" s="155"/>
      <c r="D952" s="155"/>
      <c r="E952" s="155"/>
      <c r="F952" s="155"/>
      <c r="G952" s="86"/>
      <c r="H952" s="87"/>
      <c r="I952" s="87"/>
      <c r="J952" s="139"/>
      <c r="K952" s="86"/>
      <c r="L952" s="86"/>
      <c r="M952" s="86"/>
      <c r="N952" s="86"/>
      <c r="O952" s="87"/>
      <c r="P952" s="87"/>
      <c r="Q952" s="87"/>
    </row>
    <row x14ac:dyDescent="0.25" r="953" customHeight="1" ht="17.25">
      <c r="A953" s="156"/>
      <c r="B953" s="157"/>
      <c r="C953" s="155"/>
      <c r="D953" s="155"/>
      <c r="E953" s="155"/>
      <c r="F953" s="155"/>
      <c r="G953" s="86"/>
      <c r="H953" s="87"/>
      <c r="I953" s="87"/>
      <c r="J953" s="139"/>
      <c r="K953" s="86"/>
      <c r="L953" s="86"/>
      <c r="M953" s="86"/>
      <c r="N953" s="86"/>
      <c r="O953" s="87"/>
      <c r="P953" s="87"/>
      <c r="Q953" s="87"/>
    </row>
    <row x14ac:dyDescent="0.25" r="954" customHeight="1" ht="17.25">
      <c r="A954" s="156"/>
      <c r="B954" s="157"/>
      <c r="C954" s="155"/>
      <c r="D954" s="155"/>
      <c r="E954" s="155"/>
      <c r="F954" s="155"/>
      <c r="G954" s="86"/>
      <c r="H954" s="87"/>
      <c r="I954" s="87"/>
      <c r="J954" s="139"/>
      <c r="K954" s="86"/>
      <c r="L954" s="86"/>
      <c r="M954" s="86"/>
      <c r="N954" s="86"/>
      <c r="O954" s="87"/>
      <c r="P954" s="87"/>
      <c r="Q954" s="87"/>
    </row>
    <row x14ac:dyDescent="0.25" r="955" customHeight="1" ht="17.25">
      <c r="A955" s="156"/>
      <c r="B955" s="157"/>
      <c r="C955" s="155"/>
      <c r="D955" s="155"/>
      <c r="E955" s="155"/>
      <c r="F955" s="155"/>
      <c r="G955" s="86"/>
      <c r="H955" s="87"/>
      <c r="I955" s="87"/>
      <c r="J955" s="139"/>
      <c r="K955" s="86"/>
      <c r="L955" s="86"/>
      <c r="M955" s="86"/>
      <c r="N955" s="86"/>
      <c r="O955" s="87"/>
      <c r="P955" s="87"/>
      <c r="Q955" s="87"/>
    </row>
    <row x14ac:dyDescent="0.25" r="956" customHeight="1" ht="17.25">
      <c r="A956" s="156"/>
      <c r="B956" s="157"/>
      <c r="C956" s="155"/>
      <c r="D956" s="155"/>
      <c r="E956" s="155"/>
      <c r="F956" s="155"/>
      <c r="G956" s="86"/>
      <c r="H956" s="87"/>
      <c r="I956" s="87"/>
      <c r="J956" s="139"/>
      <c r="K956" s="86"/>
      <c r="L956" s="86"/>
      <c r="M956" s="86"/>
      <c r="N956" s="86"/>
      <c r="O956" s="87"/>
      <c r="P956" s="87"/>
      <c r="Q956" s="87"/>
    </row>
    <row x14ac:dyDescent="0.25" r="957" customHeight="1" ht="17.25">
      <c r="A957" s="156"/>
      <c r="B957" s="157"/>
      <c r="C957" s="155"/>
      <c r="D957" s="155"/>
      <c r="E957" s="155"/>
      <c r="F957" s="155"/>
      <c r="G957" s="86"/>
      <c r="H957" s="87"/>
      <c r="I957" s="87"/>
      <c r="J957" s="139"/>
      <c r="K957" s="86"/>
      <c r="L957" s="86"/>
      <c r="M957" s="86"/>
      <c r="N957" s="86"/>
      <c r="O957" s="87"/>
      <c r="P957" s="87"/>
      <c r="Q957" s="87"/>
    </row>
    <row x14ac:dyDescent="0.25" r="958" customHeight="1" ht="17.25">
      <c r="A958" s="156"/>
      <c r="B958" s="157"/>
      <c r="C958" s="155"/>
      <c r="D958" s="155"/>
      <c r="E958" s="155"/>
      <c r="F958" s="155"/>
      <c r="G958" s="86"/>
      <c r="H958" s="87"/>
      <c r="I958" s="87"/>
      <c r="J958" s="139"/>
      <c r="K958" s="86"/>
      <c r="L958" s="86"/>
      <c r="M958" s="86"/>
      <c r="N958" s="86"/>
      <c r="O958" s="87"/>
      <c r="P958" s="87"/>
      <c r="Q958" s="87"/>
    </row>
    <row x14ac:dyDescent="0.25" r="959" customHeight="1" ht="17.25">
      <c r="A959" s="156"/>
      <c r="B959" s="157"/>
      <c r="C959" s="155"/>
      <c r="D959" s="155"/>
      <c r="E959" s="155"/>
      <c r="F959" s="155"/>
      <c r="G959" s="86"/>
      <c r="H959" s="87"/>
      <c r="I959" s="87"/>
      <c r="J959" s="139"/>
      <c r="K959" s="86"/>
      <c r="L959" s="86"/>
      <c r="M959" s="86"/>
      <c r="N959" s="86"/>
      <c r="O959" s="87"/>
      <c r="P959" s="87"/>
      <c r="Q959" s="87"/>
    </row>
    <row x14ac:dyDescent="0.25" r="960" customHeight="1" ht="17.25">
      <c r="A960" s="156"/>
      <c r="B960" s="157"/>
      <c r="C960" s="155"/>
      <c r="D960" s="155"/>
      <c r="E960" s="155"/>
      <c r="F960" s="155"/>
      <c r="G960" s="86"/>
      <c r="H960" s="87"/>
      <c r="I960" s="87"/>
      <c r="J960" s="139"/>
      <c r="K960" s="86"/>
      <c r="L960" s="86"/>
      <c r="M960" s="86"/>
      <c r="N960" s="86"/>
      <c r="O960" s="87"/>
      <c r="P960" s="87"/>
      <c r="Q960" s="87"/>
    </row>
    <row x14ac:dyDescent="0.25" r="961" customHeight="1" ht="17.25">
      <c r="A961" s="156"/>
      <c r="B961" s="157"/>
      <c r="C961" s="155"/>
      <c r="D961" s="155"/>
      <c r="E961" s="155"/>
      <c r="F961" s="155"/>
      <c r="G961" s="86"/>
      <c r="H961" s="87"/>
      <c r="I961" s="87"/>
      <c r="J961" s="139"/>
      <c r="K961" s="86"/>
      <c r="L961" s="86"/>
      <c r="M961" s="86"/>
      <c r="N961" s="86"/>
      <c r="O961" s="87"/>
      <c r="P961" s="87"/>
      <c r="Q961" s="87"/>
    </row>
    <row x14ac:dyDescent="0.25" r="962" customHeight="1" ht="17.25">
      <c r="A962" s="156"/>
      <c r="B962" s="157"/>
      <c r="C962" s="155"/>
      <c r="D962" s="155"/>
      <c r="E962" s="155"/>
      <c r="F962" s="155"/>
      <c r="G962" s="86"/>
      <c r="H962" s="87"/>
      <c r="I962" s="87"/>
      <c r="J962" s="139"/>
      <c r="K962" s="86"/>
      <c r="L962" s="86"/>
      <c r="M962" s="86"/>
      <c r="N962" s="86"/>
      <c r="O962" s="87"/>
      <c r="P962" s="87"/>
      <c r="Q962" s="87"/>
    </row>
    <row x14ac:dyDescent="0.25" r="963" customHeight="1" ht="17.25">
      <c r="A963" s="156"/>
      <c r="B963" s="157"/>
      <c r="C963" s="155"/>
      <c r="D963" s="155"/>
      <c r="E963" s="155"/>
      <c r="F963" s="155"/>
      <c r="G963" s="86"/>
      <c r="H963" s="87"/>
      <c r="I963" s="87"/>
      <c r="J963" s="139"/>
      <c r="K963" s="86"/>
      <c r="L963" s="86"/>
      <c r="M963" s="86"/>
      <c r="N963" s="86"/>
      <c r="O963" s="87"/>
      <c r="P963" s="87"/>
      <c r="Q963" s="87"/>
    </row>
    <row x14ac:dyDescent="0.25" r="964" customHeight="1" ht="17.25">
      <c r="A964" s="156"/>
      <c r="B964" s="157"/>
      <c r="C964" s="155"/>
      <c r="D964" s="155"/>
      <c r="E964" s="155"/>
      <c r="F964" s="155"/>
      <c r="G964" s="86"/>
      <c r="H964" s="87"/>
      <c r="I964" s="87"/>
      <c r="J964" s="139"/>
      <c r="K964" s="86"/>
      <c r="L964" s="86"/>
      <c r="M964" s="86"/>
      <c r="N964" s="86"/>
      <c r="O964" s="87"/>
      <c r="P964" s="87"/>
      <c r="Q964" s="87"/>
    </row>
    <row x14ac:dyDescent="0.25" r="965" customHeight="1" ht="17.25">
      <c r="A965" s="156"/>
      <c r="B965" s="157"/>
      <c r="C965" s="155"/>
      <c r="D965" s="155"/>
      <c r="E965" s="155"/>
      <c r="F965" s="155"/>
      <c r="G965" s="86"/>
      <c r="H965" s="87"/>
      <c r="I965" s="87"/>
      <c r="J965" s="139"/>
      <c r="K965" s="86"/>
      <c r="L965" s="86"/>
      <c r="M965" s="86"/>
      <c r="N965" s="86"/>
      <c r="O965" s="87"/>
      <c r="P965" s="87"/>
      <c r="Q965" s="87"/>
    </row>
    <row x14ac:dyDescent="0.25" r="966" customHeight="1" ht="17.25">
      <c r="A966" s="156"/>
      <c r="B966" s="157"/>
      <c r="C966" s="155"/>
      <c r="D966" s="155"/>
      <c r="E966" s="155"/>
      <c r="F966" s="155"/>
      <c r="G966" s="86"/>
      <c r="H966" s="87"/>
      <c r="I966" s="87"/>
      <c r="J966" s="139"/>
      <c r="K966" s="86"/>
      <c r="L966" s="86"/>
      <c r="M966" s="86"/>
      <c r="N966" s="86"/>
      <c r="O966" s="87"/>
      <c r="P966" s="87"/>
      <c r="Q966" s="87"/>
    </row>
    <row x14ac:dyDescent="0.25" r="967" customHeight="1" ht="17.25">
      <c r="A967" s="156"/>
      <c r="B967" s="157"/>
      <c r="C967" s="155"/>
      <c r="D967" s="155"/>
      <c r="E967" s="155"/>
      <c r="F967" s="155"/>
      <c r="G967" s="86"/>
      <c r="H967" s="87"/>
      <c r="I967" s="87"/>
      <c r="J967" s="139"/>
      <c r="K967" s="86"/>
      <c r="L967" s="86"/>
      <c r="M967" s="86"/>
      <c r="N967" s="86"/>
      <c r="O967" s="87"/>
      <c r="P967" s="87"/>
      <c r="Q967" s="87"/>
    </row>
    <row x14ac:dyDescent="0.25" r="968" customHeight="1" ht="17.25">
      <c r="A968" s="156"/>
      <c r="B968" s="157"/>
      <c r="C968" s="155"/>
      <c r="D968" s="155"/>
      <c r="E968" s="155"/>
      <c r="F968" s="155"/>
      <c r="G968" s="86"/>
      <c r="H968" s="87"/>
      <c r="I968" s="87"/>
      <c r="J968" s="139"/>
      <c r="K968" s="86"/>
      <c r="L968" s="86"/>
      <c r="M968" s="86"/>
      <c r="N968" s="86"/>
      <c r="O968" s="87"/>
      <c r="P968" s="87"/>
      <c r="Q968" s="87"/>
    </row>
    <row x14ac:dyDescent="0.25" r="969" customHeight="1" ht="17.25">
      <c r="A969" s="156"/>
      <c r="B969" s="157"/>
      <c r="C969" s="155"/>
      <c r="D969" s="155"/>
      <c r="E969" s="155"/>
      <c r="F969" s="155"/>
      <c r="G969" s="86"/>
      <c r="H969" s="87"/>
      <c r="I969" s="87"/>
      <c r="J969" s="139"/>
      <c r="K969" s="86"/>
      <c r="L969" s="86"/>
      <c r="M969" s="86"/>
      <c r="N969" s="86"/>
      <c r="O969" s="87"/>
      <c r="P969" s="87"/>
      <c r="Q969" s="87"/>
    </row>
    <row x14ac:dyDescent="0.25" r="970" customHeight="1" ht="17.25">
      <c r="A970" s="156"/>
      <c r="B970" s="157"/>
      <c r="C970" s="155"/>
      <c r="D970" s="155"/>
      <c r="E970" s="155"/>
      <c r="F970" s="155"/>
      <c r="G970" s="86"/>
      <c r="H970" s="87"/>
      <c r="I970" s="87"/>
      <c r="J970" s="139"/>
      <c r="K970" s="86"/>
      <c r="L970" s="86"/>
      <c r="M970" s="86"/>
      <c r="N970" s="86"/>
      <c r="O970" s="87"/>
      <c r="P970" s="87"/>
      <c r="Q970" s="87"/>
    </row>
    <row x14ac:dyDescent="0.25" r="971" customHeight="1" ht="17.25">
      <c r="A971" s="156"/>
      <c r="B971" s="157"/>
      <c r="C971" s="155"/>
      <c r="D971" s="155"/>
      <c r="E971" s="155"/>
      <c r="F971" s="155"/>
      <c r="G971" s="86"/>
      <c r="H971" s="87"/>
      <c r="I971" s="87"/>
      <c r="J971" s="139"/>
      <c r="K971" s="86"/>
      <c r="L971" s="86"/>
      <c r="M971" s="86"/>
      <c r="N971" s="86"/>
      <c r="O971" s="87"/>
      <c r="P971" s="87"/>
      <c r="Q971" s="87"/>
    </row>
    <row x14ac:dyDescent="0.25" r="972" customHeight="1" ht="17.25">
      <c r="A972" s="156"/>
      <c r="B972" s="157"/>
      <c r="C972" s="155"/>
      <c r="D972" s="155"/>
      <c r="E972" s="155"/>
      <c r="F972" s="155"/>
      <c r="G972" s="86"/>
      <c r="H972" s="87"/>
      <c r="I972" s="87"/>
      <c r="J972" s="139"/>
      <c r="K972" s="86"/>
      <c r="L972" s="86"/>
      <c r="M972" s="86"/>
      <c r="N972" s="86"/>
      <c r="O972" s="87"/>
      <c r="P972" s="87"/>
      <c r="Q972" s="87"/>
    </row>
    <row x14ac:dyDescent="0.25" r="973" customHeight="1" ht="17.25">
      <c r="A973" s="156"/>
      <c r="B973" s="157"/>
      <c r="C973" s="155"/>
      <c r="D973" s="155"/>
      <c r="E973" s="155"/>
      <c r="F973" s="155"/>
      <c r="G973" s="86"/>
      <c r="H973" s="87"/>
      <c r="I973" s="87"/>
      <c r="J973" s="139"/>
      <c r="K973" s="86"/>
      <c r="L973" s="86"/>
      <c r="M973" s="86"/>
      <c r="N973" s="86"/>
      <c r="O973" s="87"/>
      <c r="P973" s="87"/>
      <c r="Q973" s="87"/>
    </row>
    <row x14ac:dyDescent="0.25" r="974" customHeight="1" ht="17.25">
      <c r="A974" s="156"/>
      <c r="B974" s="157"/>
      <c r="C974" s="155"/>
      <c r="D974" s="155"/>
      <c r="E974" s="155"/>
      <c r="F974" s="155"/>
      <c r="G974" s="86"/>
      <c r="H974" s="87"/>
      <c r="I974" s="87"/>
      <c r="J974" s="139"/>
      <c r="K974" s="86"/>
      <c r="L974" s="86"/>
      <c r="M974" s="86"/>
      <c r="N974" s="86"/>
      <c r="O974" s="87"/>
      <c r="P974" s="87"/>
      <c r="Q974" s="87"/>
    </row>
    <row x14ac:dyDescent="0.25" r="975" customHeight="1" ht="17.25">
      <c r="A975" s="156"/>
      <c r="B975" s="157"/>
      <c r="C975" s="155"/>
      <c r="D975" s="155"/>
      <c r="E975" s="155"/>
      <c r="F975" s="155"/>
      <c r="G975" s="86"/>
      <c r="H975" s="87"/>
      <c r="I975" s="87"/>
      <c r="J975" s="139"/>
      <c r="K975" s="86"/>
      <c r="L975" s="86"/>
      <c r="M975" s="86"/>
      <c r="N975" s="86"/>
      <c r="O975" s="87"/>
      <c r="P975" s="87"/>
      <c r="Q975" s="87"/>
    </row>
    <row x14ac:dyDescent="0.25" r="976" customHeight="1" ht="17.25">
      <c r="A976" s="156"/>
      <c r="B976" s="157"/>
      <c r="C976" s="155"/>
      <c r="D976" s="155"/>
      <c r="E976" s="155"/>
      <c r="F976" s="155"/>
      <c r="G976" s="86"/>
      <c r="H976" s="87"/>
      <c r="I976" s="87"/>
      <c r="J976" s="139"/>
      <c r="K976" s="86"/>
      <c r="L976" s="86"/>
      <c r="M976" s="86"/>
      <c r="N976" s="86"/>
      <c r="O976" s="87"/>
      <c r="P976" s="87"/>
      <c r="Q976" s="87"/>
    </row>
    <row x14ac:dyDescent="0.25" r="977" customHeight="1" ht="17.25">
      <c r="A977" s="156"/>
      <c r="B977" s="157"/>
      <c r="C977" s="155"/>
      <c r="D977" s="155"/>
      <c r="E977" s="155"/>
      <c r="F977" s="155"/>
      <c r="G977" s="86"/>
      <c r="H977" s="87"/>
      <c r="I977" s="87"/>
      <c r="J977" s="139"/>
      <c r="K977" s="86"/>
      <c r="L977" s="86"/>
      <c r="M977" s="86"/>
      <c r="N977" s="86"/>
      <c r="O977" s="87"/>
      <c r="P977" s="87"/>
      <c r="Q977" s="87"/>
    </row>
    <row x14ac:dyDescent="0.25" r="978" customHeight="1" ht="17.25">
      <c r="A978" s="156"/>
      <c r="B978" s="157"/>
      <c r="C978" s="155"/>
      <c r="D978" s="155"/>
      <c r="E978" s="155"/>
      <c r="F978" s="155"/>
      <c r="G978" s="86"/>
      <c r="H978" s="87"/>
      <c r="I978" s="87"/>
      <c r="J978" s="139"/>
      <c r="K978" s="86"/>
      <c r="L978" s="86"/>
      <c r="M978" s="86"/>
      <c r="N978" s="86"/>
      <c r="O978" s="87"/>
      <c r="P978" s="87"/>
      <c r="Q978" s="87"/>
    </row>
    <row x14ac:dyDescent="0.25" r="979" customHeight="1" ht="17.25">
      <c r="A979" s="156"/>
      <c r="B979" s="157"/>
      <c r="C979" s="155"/>
      <c r="D979" s="155"/>
      <c r="E979" s="155"/>
      <c r="F979" s="155"/>
      <c r="G979" s="86"/>
      <c r="H979" s="87"/>
      <c r="I979" s="87"/>
      <c r="J979" s="139"/>
      <c r="K979" s="86"/>
      <c r="L979" s="86"/>
      <c r="M979" s="86"/>
      <c r="N979" s="86"/>
      <c r="O979" s="87"/>
      <c r="P979" s="87"/>
      <c r="Q979" s="87"/>
    </row>
    <row x14ac:dyDescent="0.25" r="980" customHeight="1" ht="17.25">
      <c r="A980" s="156"/>
      <c r="B980" s="157"/>
      <c r="C980" s="155"/>
      <c r="D980" s="155"/>
      <c r="E980" s="155"/>
      <c r="F980" s="155"/>
      <c r="G980" s="86"/>
      <c r="H980" s="87"/>
      <c r="I980" s="87"/>
      <c r="J980" s="139"/>
      <c r="K980" s="86"/>
      <c r="L980" s="86"/>
      <c r="M980" s="86"/>
      <c r="N980" s="86"/>
      <c r="O980" s="87"/>
      <c r="P980" s="87"/>
      <c r="Q980" s="87"/>
    </row>
    <row x14ac:dyDescent="0.25" r="981" customHeight="1" ht="17.25">
      <c r="A981" s="156"/>
      <c r="B981" s="157"/>
      <c r="C981" s="155"/>
      <c r="D981" s="155"/>
      <c r="E981" s="155"/>
      <c r="F981" s="155"/>
      <c r="G981" s="86"/>
      <c r="H981" s="87"/>
      <c r="I981" s="87"/>
      <c r="J981" s="139"/>
      <c r="K981" s="86"/>
      <c r="L981" s="86"/>
      <c r="M981" s="86"/>
      <c r="N981" s="86"/>
      <c r="O981" s="87"/>
      <c r="P981" s="87"/>
      <c r="Q981" s="87"/>
    </row>
    <row x14ac:dyDescent="0.25" r="982" customHeight="1" ht="17.25">
      <c r="A982" s="156"/>
      <c r="B982" s="157"/>
      <c r="C982" s="155"/>
      <c r="D982" s="155"/>
      <c r="E982" s="155"/>
      <c r="F982" s="155"/>
      <c r="G982" s="86"/>
      <c r="H982" s="87"/>
      <c r="I982" s="87"/>
      <c r="J982" s="139"/>
      <c r="K982" s="86"/>
      <c r="L982" s="86"/>
      <c r="M982" s="86"/>
      <c r="N982" s="86"/>
      <c r="O982" s="87"/>
      <c r="P982" s="87"/>
      <c r="Q982" s="87"/>
    </row>
    <row x14ac:dyDescent="0.25" r="983" customHeight="1" ht="17.25">
      <c r="A983" s="156"/>
      <c r="B983" s="157"/>
      <c r="C983" s="155"/>
      <c r="D983" s="155"/>
      <c r="E983" s="155"/>
      <c r="F983" s="155"/>
      <c r="G983" s="86"/>
      <c r="H983" s="87"/>
      <c r="I983" s="87"/>
      <c r="J983" s="139"/>
      <c r="K983" s="86"/>
      <c r="L983" s="86"/>
      <c r="M983" s="86"/>
      <c r="N983" s="86"/>
      <c r="O983" s="87"/>
      <c r="P983" s="87"/>
      <c r="Q983" s="87"/>
    </row>
    <row x14ac:dyDescent="0.25" r="984" customHeight="1" ht="17.25">
      <c r="A984" s="156"/>
      <c r="B984" s="157"/>
      <c r="C984" s="155"/>
      <c r="D984" s="155"/>
      <c r="E984" s="155"/>
      <c r="F984" s="155"/>
      <c r="G984" s="86"/>
      <c r="H984" s="87"/>
      <c r="I984" s="87"/>
      <c r="J984" s="139"/>
      <c r="K984" s="86"/>
      <c r="L984" s="86"/>
      <c r="M984" s="86"/>
      <c r="N984" s="86"/>
      <c r="O984" s="87"/>
      <c r="P984" s="87"/>
      <c r="Q984" s="87"/>
    </row>
    <row x14ac:dyDescent="0.25" r="985" customHeight="1" ht="17.25">
      <c r="A985" s="156"/>
      <c r="B985" s="157"/>
      <c r="C985" s="155"/>
      <c r="D985" s="155"/>
      <c r="E985" s="155"/>
      <c r="F985" s="155"/>
      <c r="G985" s="86"/>
      <c r="H985" s="87"/>
      <c r="I985" s="87"/>
      <c r="J985" s="139"/>
      <c r="K985" s="86"/>
      <c r="L985" s="86"/>
      <c r="M985" s="86"/>
      <c r="N985" s="86"/>
      <c r="O985" s="87"/>
      <c r="P985" s="87"/>
      <c r="Q985" s="87"/>
    </row>
    <row x14ac:dyDescent="0.25" r="986" customHeight="1" ht="17.25">
      <c r="A986" s="156"/>
      <c r="B986" s="157"/>
      <c r="C986" s="155"/>
      <c r="D986" s="155"/>
      <c r="E986" s="155"/>
      <c r="F986" s="155"/>
      <c r="G986" s="86"/>
      <c r="H986" s="87"/>
      <c r="I986" s="87"/>
      <c r="J986" s="139"/>
      <c r="K986" s="86"/>
      <c r="L986" s="86"/>
      <c r="M986" s="86"/>
      <c r="N986" s="86"/>
      <c r="O986" s="87"/>
      <c r="P986" s="87"/>
      <c r="Q986" s="87"/>
    </row>
    <row x14ac:dyDescent="0.25" r="987" customHeight="1" ht="17.25">
      <c r="A987" s="156"/>
      <c r="B987" s="157"/>
      <c r="C987" s="155"/>
      <c r="D987" s="155"/>
      <c r="E987" s="155"/>
      <c r="F987" s="155"/>
      <c r="G987" s="86"/>
      <c r="H987" s="87"/>
      <c r="I987" s="87"/>
      <c r="J987" s="139"/>
      <c r="K987" s="86"/>
      <c r="L987" s="86"/>
      <c r="M987" s="86"/>
      <c r="N987" s="86"/>
      <c r="O987" s="87"/>
      <c r="P987" s="87"/>
      <c r="Q987" s="87"/>
    </row>
    <row x14ac:dyDescent="0.25" r="988" customHeight="1" ht="17.25">
      <c r="A988" s="156"/>
      <c r="B988" s="157"/>
      <c r="C988" s="155"/>
      <c r="D988" s="155"/>
      <c r="E988" s="155"/>
      <c r="F988" s="155"/>
      <c r="G988" s="86"/>
      <c r="H988" s="87"/>
      <c r="I988" s="87"/>
      <c r="J988" s="139"/>
      <c r="K988" s="86"/>
      <c r="L988" s="86"/>
      <c r="M988" s="86"/>
      <c r="N988" s="86"/>
      <c r="O988" s="87"/>
      <c r="P988" s="87"/>
      <c r="Q988" s="87"/>
    </row>
    <row x14ac:dyDescent="0.25" r="989" customHeight="1" ht="17.25">
      <c r="A989" s="156"/>
      <c r="B989" s="157"/>
      <c r="C989" s="155"/>
      <c r="D989" s="155"/>
      <c r="E989" s="155"/>
      <c r="F989" s="155"/>
      <c r="G989" s="86"/>
      <c r="H989" s="87"/>
      <c r="I989" s="87"/>
      <c r="J989" s="139"/>
      <c r="K989" s="86"/>
      <c r="L989" s="86"/>
      <c r="M989" s="86"/>
      <c r="N989" s="86"/>
      <c r="O989" s="87"/>
      <c r="P989" s="87"/>
      <c r="Q989" s="87"/>
    </row>
    <row x14ac:dyDescent="0.25" r="990" customHeight="1" ht="17.25">
      <c r="A990" s="156"/>
      <c r="B990" s="157"/>
      <c r="C990" s="155"/>
      <c r="D990" s="155"/>
      <c r="E990" s="155"/>
      <c r="F990" s="155"/>
      <c r="G990" s="86"/>
      <c r="H990" s="87"/>
      <c r="I990" s="87"/>
      <c r="J990" s="139"/>
      <c r="K990" s="86"/>
      <c r="L990" s="86"/>
      <c r="M990" s="86"/>
      <c r="N990" s="86"/>
      <c r="O990" s="87"/>
      <c r="P990" s="87"/>
      <c r="Q990" s="87"/>
    </row>
    <row x14ac:dyDescent="0.25" r="991" customHeight="1" ht="17.25">
      <c r="A991" s="156"/>
      <c r="B991" s="157"/>
      <c r="C991" s="155"/>
      <c r="D991" s="155"/>
      <c r="E991" s="155"/>
      <c r="F991" s="155"/>
      <c r="G991" s="86"/>
      <c r="H991" s="87"/>
      <c r="I991" s="87"/>
      <c r="J991" s="139"/>
      <c r="K991" s="86"/>
      <c r="L991" s="86"/>
      <c r="M991" s="86"/>
      <c r="N991" s="86"/>
      <c r="O991" s="87"/>
      <c r="P991" s="87"/>
      <c r="Q991" s="87"/>
    </row>
    <row x14ac:dyDescent="0.25" r="992" customHeight="1" ht="17.25">
      <c r="A992" s="156"/>
      <c r="B992" s="157"/>
      <c r="C992" s="155"/>
      <c r="D992" s="155"/>
      <c r="E992" s="155"/>
      <c r="F992" s="155"/>
      <c r="G992" s="86"/>
      <c r="H992" s="87"/>
      <c r="I992" s="87"/>
      <c r="J992" s="139"/>
      <c r="K992" s="86"/>
      <c r="L992" s="86"/>
      <c r="M992" s="86"/>
      <c r="N992" s="86"/>
      <c r="O992" s="87"/>
      <c r="P992" s="87"/>
      <c r="Q992" s="87"/>
    </row>
    <row x14ac:dyDescent="0.25" r="993" customHeight="1" ht="17.25">
      <c r="A993" s="156"/>
      <c r="B993" s="157"/>
      <c r="C993" s="155"/>
      <c r="D993" s="155"/>
      <c r="E993" s="155"/>
      <c r="F993" s="155"/>
      <c r="G993" s="86"/>
      <c r="H993" s="87"/>
      <c r="I993" s="87"/>
      <c r="J993" s="139"/>
      <c r="K993" s="86"/>
      <c r="L993" s="86"/>
      <c r="M993" s="86"/>
      <c r="N993" s="86"/>
      <c r="O993" s="87"/>
      <c r="P993" s="87"/>
      <c r="Q993" s="87"/>
    </row>
    <row x14ac:dyDescent="0.25" r="994" customHeight="1" ht="17.25">
      <c r="A994" s="156"/>
      <c r="B994" s="157"/>
      <c r="C994" s="155"/>
      <c r="D994" s="155"/>
      <c r="E994" s="155"/>
      <c r="F994" s="155"/>
      <c r="G994" s="86"/>
      <c r="H994" s="87"/>
      <c r="I994" s="87"/>
      <c r="J994" s="139"/>
      <c r="K994" s="86"/>
      <c r="L994" s="86"/>
      <c r="M994" s="86"/>
      <c r="N994" s="86"/>
      <c r="O994" s="87"/>
      <c r="P994" s="87"/>
      <c r="Q994" s="87"/>
    </row>
    <row x14ac:dyDescent="0.25" r="995" customHeight="1" ht="17.25">
      <c r="A995" s="156"/>
      <c r="B995" s="157"/>
      <c r="C995" s="155"/>
      <c r="D995" s="155"/>
      <c r="E995" s="155"/>
      <c r="F995" s="155"/>
      <c r="G995" s="86"/>
      <c r="H995" s="87"/>
      <c r="I995" s="87"/>
      <c r="J995" s="139"/>
      <c r="K995" s="86"/>
      <c r="L995" s="86"/>
      <c r="M995" s="86"/>
      <c r="N995" s="86"/>
      <c r="O995" s="87"/>
      <c r="P995" s="87"/>
      <c r="Q995" s="87"/>
    </row>
    <row x14ac:dyDescent="0.25" r="996" customHeight="1" ht="17.25">
      <c r="A996" s="156"/>
      <c r="B996" s="157"/>
      <c r="C996" s="155"/>
      <c r="D996" s="155"/>
      <c r="E996" s="155"/>
      <c r="F996" s="155"/>
      <c r="G996" s="86"/>
      <c r="H996" s="87"/>
      <c r="I996" s="87"/>
      <c r="J996" s="139"/>
      <c r="K996" s="86"/>
      <c r="L996" s="86"/>
      <c r="M996" s="86"/>
      <c r="N996" s="86"/>
      <c r="O996" s="87"/>
      <c r="P996" s="87"/>
      <c r="Q996" s="87"/>
    </row>
    <row x14ac:dyDescent="0.25" r="997" customHeight="1" ht="17.25">
      <c r="A997" s="156"/>
      <c r="B997" s="157"/>
      <c r="C997" s="155"/>
      <c r="D997" s="155"/>
      <c r="E997" s="155"/>
      <c r="F997" s="155"/>
      <c r="G997" s="86"/>
      <c r="H997" s="87"/>
      <c r="I997" s="87"/>
      <c r="J997" s="139"/>
      <c r="K997" s="86"/>
      <c r="L997" s="86"/>
      <c r="M997" s="86"/>
      <c r="N997" s="86"/>
      <c r="O997" s="87"/>
      <c r="P997" s="87"/>
      <c r="Q997" s="87"/>
    </row>
    <row x14ac:dyDescent="0.25" r="998" customHeight="1" ht="17.25">
      <c r="A998" s="156"/>
      <c r="B998" s="157"/>
      <c r="C998" s="155"/>
      <c r="D998" s="155"/>
      <c r="E998" s="155"/>
      <c r="F998" s="155"/>
      <c r="G998" s="86"/>
      <c r="H998" s="87"/>
      <c r="I998" s="87"/>
      <c r="J998" s="139"/>
      <c r="K998" s="86"/>
      <c r="L998" s="86"/>
      <c r="M998" s="86"/>
      <c r="N998" s="86"/>
      <c r="O998" s="87"/>
      <c r="P998" s="87"/>
      <c r="Q998" s="87"/>
    </row>
    <row x14ac:dyDescent="0.25" r="999" customHeight="1" ht="17.25">
      <c r="A999" s="156"/>
      <c r="B999" s="157"/>
      <c r="C999" s="155"/>
      <c r="D999" s="155"/>
      <c r="E999" s="155"/>
      <c r="F999" s="155"/>
      <c r="G999" s="86"/>
      <c r="H999" s="87"/>
      <c r="I999" s="87"/>
      <c r="J999" s="139"/>
      <c r="K999" s="86"/>
      <c r="L999" s="86"/>
      <c r="M999" s="86"/>
      <c r="N999" s="86"/>
      <c r="O999" s="87"/>
      <c r="P999" s="87"/>
      <c r="Q999" s="87"/>
    </row>
    <row x14ac:dyDescent="0.25" r="1000" customHeight="1" ht="17.25">
      <c r="A1000" s="158"/>
      <c r="B1000" s="87"/>
      <c r="C1000" s="87"/>
      <c r="D1000" s="87"/>
      <c r="E1000" s="159"/>
      <c r="F1000" s="155"/>
      <c r="G1000" s="86"/>
      <c r="H1000" s="87"/>
      <c r="I1000" s="87"/>
      <c r="J1000" s="139"/>
      <c r="K1000" s="86"/>
      <c r="L1000" s="86"/>
      <c r="M1000" s="86"/>
      <c r="N1000" s="86"/>
      <c r="O1000" s="87"/>
      <c r="P1000" s="87"/>
      <c r="Q1000" s="8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7"/>
  <sheetViews>
    <sheetView workbookViewId="0"/>
  </sheetViews>
  <sheetFormatPr defaultRowHeight="15" x14ac:dyDescent="0.25"/>
  <cols>
    <col min="1" max="1" style="97" width="14.862142857142858" customWidth="1" bestFit="1"/>
    <col min="2" max="2" style="99" width="10.290714285714287" customWidth="1" bestFit="1"/>
    <col min="3" max="3" style="133" width="10.290714285714287" customWidth="1" bestFit="1"/>
    <col min="4" max="4" style="133" width="10.290714285714287" customWidth="1" bestFit="1"/>
    <col min="5" max="5" style="97" width="13.43357142857143" customWidth="1" bestFit="1"/>
    <col min="6" max="6" style="98" width="12.43357142857143" customWidth="1" bestFit="1"/>
  </cols>
  <sheetData>
    <row x14ac:dyDescent="0.25" r="1" customHeight="1" ht="20.25">
      <c r="A1" s="100" t="s">
        <v>2</v>
      </c>
      <c r="B1" s="101" t="s">
        <v>7</v>
      </c>
      <c r="C1" s="101" t="s">
        <v>90</v>
      </c>
      <c r="D1" s="101" t="s">
        <v>91</v>
      </c>
      <c r="E1" s="102" t="s">
        <v>92</v>
      </c>
      <c r="F1" s="86"/>
    </row>
    <row x14ac:dyDescent="0.25" r="2" customHeight="1" ht="18">
      <c r="A2" s="103" t="s">
        <v>8</v>
      </c>
      <c r="B2" s="104">
        <v>5000</v>
      </c>
      <c r="C2" s="104">
        <f>B2*0.1</f>
      </c>
      <c r="D2" s="104">
        <f>SUM(B2:C2)</f>
      </c>
      <c r="E2" s="105" t="s">
        <v>93</v>
      </c>
      <c r="F2" s="86"/>
    </row>
    <row x14ac:dyDescent="0.25" r="3" customHeight="1" ht="18">
      <c r="A3" s="106" t="s">
        <v>11</v>
      </c>
      <c r="B3" s="107">
        <v>6000</v>
      </c>
      <c r="C3" s="107">
        <f>B3*0.1</f>
      </c>
      <c r="D3" s="107">
        <f>SUM(B3:C3)</f>
      </c>
      <c r="E3" s="108" t="s">
        <v>94</v>
      </c>
      <c r="F3" s="86"/>
    </row>
    <row x14ac:dyDescent="0.25" r="4" customHeight="1" ht="18">
      <c r="A4" s="106" t="s">
        <v>13</v>
      </c>
      <c r="B4" s="107">
        <v>6000</v>
      </c>
      <c r="C4" s="107">
        <f>B4*0.1</f>
      </c>
      <c r="D4" s="107">
        <f>SUM(B4:C4)</f>
      </c>
      <c r="E4" s="108" t="s">
        <v>95</v>
      </c>
      <c r="F4" s="86"/>
    </row>
    <row x14ac:dyDescent="0.25" r="5" customHeight="1" ht="18">
      <c r="A5" s="106" t="s">
        <v>17</v>
      </c>
      <c r="B5" s="107">
        <v>6000</v>
      </c>
      <c r="C5" s="109"/>
      <c r="D5" s="107">
        <f>SUM(B5:C5)</f>
      </c>
      <c r="E5" s="108" t="s">
        <v>93</v>
      </c>
      <c r="F5" s="86"/>
    </row>
    <row x14ac:dyDescent="0.25" r="6" customHeight="1" ht="18">
      <c r="A6" s="110" t="s">
        <v>20</v>
      </c>
      <c r="B6" s="107">
        <v>5500</v>
      </c>
      <c r="C6" s="107">
        <f>B6*0.1</f>
      </c>
      <c r="D6" s="107">
        <f>SUM(B6:C6)</f>
      </c>
      <c r="E6" s="108" t="s">
        <v>94</v>
      </c>
      <c r="F6" s="86"/>
    </row>
    <row x14ac:dyDescent="0.25" r="7" customHeight="1" ht="18">
      <c r="A7" s="110" t="s">
        <v>22</v>
      </c>
      <c r="B7" s="107">
        <v>4800</v>
      </c>
      <c r="C7" s="107">
        <f>B7*0.1</f>
      </c>
      <c r="D7" s="107">
        <f>SUM(B7:C7)</f>
      </c>
      <c r="E7" s="108" t="s">
        <v>93</v>
      </c>
      <c r="F7" s="86"/>
    </row>
    <row x14ac:dyDescent="0.25" r="8" customHeight="1" ht="18">
      <c r="A8" s="110" t="s">
        <v>24</v>
      </c>
      <c r="B8" s="107">
        <v>5000</v>
      </c>
      <c r="C8" s="107">
        <f>B8*0.1</f>
      </c>
      <c r="D8" s="107">
        <f>SUM(B8:C8)</f>
      </c>
      <c r="E8" s="108" t="s">
        <v>36</v>
      </c>
      <c r="F8" s="86"/>
    </row>
    <row x14ac:dyDescent="0.25" r="9" customHeight="1" ht="18">
      <c r="A9" s="110" t="s">
        <v>27</v>
      </c>
      <c r="B9" s="107">
        <v>5500</v>
      </c>
      <c r="C9" s="107">
        <f>B9*0.1</f>
      </c>
      <c r="D9" s="107">
        <f>SUM(B9:C9)</f>
      </c>
      <c r="E9" s="108" t="s">
        <v>36</v>
      </c>
      <c r="F9" s="86"/>
    </row>
    <row x14ac:dyDescent="0.25" r="10" customHeight="1" ht="18">
      <c r="A10" s="106" t="s">
        <v>31</v>
      </c>
      <c r="B10" s="107">
        <v>6000</v>
      </c>
      <c r="C10" s="107">
        <f>B10*0.1</f>
      </c>
      <c r="D10" s="107">
        <f>SUM(B10:C10)</f>
      </c>
      <c r="E10" s="108" t="s">
        <v>96</v>
      </c>
      <c r="F10" s="86"/>
    </row>
    <row x14ac:dyDescent="0.25" r="11" customHeight="1" ht="18">
      <c r="A11" s="110" t="s">
        <v>33</v>
      </c>
      <c r="B11" s="107">
        <v>5500</v>
      </c>
      <c r="C11" s="107">
        <f>B11*0.1</f>
      </c>
      <c r="D11" s="107">
        <f>SUM(B11:C11)</f>
      </c>
      <c r="E11" s="108" t="s">
        <v>36</v>
      </c>
      <c r="F11" s="86"/>
    </row>
    <row x14ac:dyDescent="0.25" r="12" customHeight="1" ht="18">
      <c r="A12" s="106" t="s">
        <v>37</v>
      </c>
      <c r="B12" s="107">
        <v>6500</v>
      </c>
      <c r="C12" s="107">
        <f>B12*0.1</f>
      </c>
      <c r="D12" s="107">
        <f>SUM(B12:C12)</f>
      </c>
      <c r="E12" s="108" t="s">
        <v>94</v>
      </c>
      <c r="F12" s="86"/>
    </row>
    <row x14ac:dyDescent="0.25" r="13" customHeight="1" ht="18">
      <c r="A13" s="106" t="s">
        <v>43</v>
      </c>
      <c r="B13" s="107">
        <v>6000</v>
      </c>
      <c r="C13" s="107">
        <f>B13*0.1</f>
      </c>
      <c r="D13" s="107">
        <f>SUM(B13:C13)</f>
      </c>
      <c r="E13" s="108" t="s">
        <v>94</v>
      </c>
      <c r="F13" s="86"/>
    </row>
    <row x14ac:dyDescent="0.25" r="14" customHeight="1" ht="18">
      <c r="A14" s="110" t="s">
        <v>46</v>
      </c>
      <c r="B14" s="107">
        <v>5500</v>
      </c>
      <c r="C14" s="107">
        <f>B14*0.1</f>
      </c>
      <c r="D14" s="107">
        <f>SUM(B14:C14)</f>
      </c>
      <c r="E14" s="108" t="s">
        <v>97</v>
      </c>
      <c r="F14" s="111" t="s">
        <v>98</v>
      </c>
    </row>
    <row x14ac:dyDescent="0.25" r="15" customHeight="1" ht="18">
      <c r="A15" s="106" t="s">
        <v>49</v>
      </c>
      <c r="B15" s="107">
        <v>6000</v>
      </c>
      <c r="C15" s="107">
        <f>B15*0.1</f>
      </c>
      <c r="D15" s="107">
        <f>SUM(B15:C15)</f>
      </c>
      <c r="E15" s="108" t="s">
        <v>99</v>
      </c>
      <c r="F15" s="86"/>
    </row>
    <row x14ac:dyDescent="0.25" r="16" customHeight="1" ht="18">
      <c r="A16" s="110" t="s">
        <v>100</v>
      </c>
      <c r="B16" s="107">
        <v>5500</v>
      </c>
      <c r="C16" s="107">
        <f>B16*0.1</f>
      </c>
      <c r="D16" s="107">
        <f>SUM(B16:C16)</f>
      </c>
      <c r="E16" s="108" t="s">
        <v>94</v>
      </c>
      <c r="F16" s="86"/>
    </row>
    <row x14ac:dyDescent="0.25" r="17" customHeight="1" ht="18">
      <c r="A17" s="112" t="s">
        <v>23</v>
      </c>
      <c r="B17" s="107">
        <v>6000</v>
      </c>
      <c r="C17" s="107">
        <f>B17*0.1</f>
      </c>
      <c r="D17" s="107">
        <f>SUM(B17:C17)</f>
      </c>
      <c r="E17" s="108" t="s">
        <v>36</v>
      </c>
      <c r="F17" s="86"/>
    </row>
    <row x14ac:dyDescent="0.25" r="18" customHeight="1" ht="18">
      <c r="A18" s="110" t="s">
        <v>52</v>
      </c>
      <c r="B18" s="107">
        <v>5500</v>
      </c>
      <c r="C18" s="107">
        <f>B18*0.1</f>
      </c>
      <c r="D18" s="107">
        <f>SUM(B18:C18)</f>
      </c>
      <c r="E18" s="108" t="s">
        <v>94</v>
      </c>
      <c r="F18" s="86"/>
    </row>
    <row x14ac:dyDescent="0.25" r="19" customHeight="1" ht="18">
      <c r="A19" s="110" t="s">
        <v>32</v>
      </c>
      <c r="B19" s="107">
        <v>4500</v>
      </c>
      <c r="C19" s="107">
        <f>B19*0.1</f>
      </c>
      <c r="D19" s="107">
        <f>SUM(B19:C19)</f>
      </c>
      <c r="E19" s="108" t="s">
        <v>93</v>
      </c>
      <c r="F19" s="86"/>
    </row>
    <row x14ac:dyDescent="0.25" r="20" customHeight="1" ht="18">
      <c r="A20" s="106" t="s">
        <v>55</v>
      </c>
      <c r="B20" s="107">
        <v>6000</v>
      </c>
      <c r="C20" s="107">
        <f>B20*0.1</f>
      </c>
      <c r="D20" s="107">
        <f>SUM(B20:C20)</f>
      </c>
      <c r="E20" s="108" t="s">
        <v>36</v>
      </c>
      <c r="F20" s="86"/>
    </row>
    <row x14ac:dyDescent="0.25" r="21" customHeight="1" ht="18">
      <c r="A21" s="106" t="s">
        <v>58</v>
      </c>
      <c r="B21" s="107">
        <v>5500</v>
      </c>
      <c r="C21" s="107">
        <f>B21*0.1</f>
      </c>
      <c r="D21" s="107">
        <f>SUM(B21:C21)</f>
      </c>
      <c r="E21" s="108" t="s">
        <v>101</v>
      </c>
      <c r="F21" s="86"/>
    </row>
    <row x14ac:dyDescent="0.25" r="22" customHeight="1" ht="18">
      <c r="A22" s="110" t="s">
        <v>61</v>
      </c>
      <c r="B22" s="107">
        <v>5500</v>
      </c>
      <c r="C22" s="107">
        <f>B22*0.1</f>
      </c>
      <c r="D22" s="107">
        <f>SUM(B22:C22)</f>
      </c>
      <c r="E22" s="108" t="s">
        <v>93</v>
      </c>
      <c r="F22" s="86"/>
    </row>
    <row x14ac:dyDescent="0.25" r="23" customHeight="1" ht="18">
      <c r="A23" s="110" t="s">
        <v>67</v>
      </c>
      <c r="B23" s="107">
        <v>5500</v>
      </c>
      <c r="C23" s="107">
        <f>B23*0.1</f>
      </c>
      <c r="D23" s="107">
        <f>SUM(B23:C23)</f>
      </c>
      <c r="E23" s="108" t="s">
        <v>94</v>
      </c>
      <c r="F23" s="86"/>
    </row>
    <row x14ac:dyDescent="0.25" r="24" customHeight="1" ht="18">
      <c r="A24" s="106" t="s">
        <v>71</v>
      </c>
      <c r="B24" s="107">
        <v>6000</v>
      </c>
      <c r="C24" s="107">
        <f>B24*0.1</f>
      </c>
      <c r="D24" s="107">
        <f>SUM(B24:C24)</f>
      </c>
      <c r="E24" s="108" t="s">
        <v>93</v>
      </c>
      <c r="F24" s="86"/>
    </row>
    <row x14ac:dyDescent="0.25" r="25" customHeight="1" ht="18">
      <c r="A25" s="110" t="s">
        <v>74</v>
      </c>
      <c r="B25" s="113">
        <v>5000</v>
      </c>
      <c r="C25" s="107">
        <f>B25*0.1</f>
      </c>
      <c r="D25" s="107">
        <f>SUM(B25:C25)</f>
      </c>
      <c r="E25" s="108" t="s">
        <v>36</v>
      </c>
      <c r="F25" s="86"/>
    </row>
    <row x14ac:dyDescent="0.25" r="26" customHeight="1" ht="18">
      <c r="A26" s="106" t="s">
        <v>76</v>
      </c>
      <c r="B26" s="107">
        <v>6000</v>
      </c>
      <c r="C26" s="107">
        <f>B26*0.1</f>
      </c>
      <c r="D26" s="107">
        <f>SUM(B26:C26)</f>
      </c>
      <c r="E26" s="108" t="s">
        <v>36</v>
      </c>
      <c r="F26" s="86"/>
    </row>
    <row x14ac:dyDescent="0.25" r="27" customHeight="1" ht="18">
      <c r="A27" s="110" t="s">
        <v>64</v>
      </c>
      <c r="B27" s="107">
        <v>5500</v>
      </c>
      <c r="C27" s="107">
        <f>B27*0.1</f>
      </c>
      <c r="D27" s="107">
        <f>SUM(B27:C27)</f>
      </c>
      <c r="E27" s="108" t="s">
        <v>36</v>
      </c>
      <c r="F27" s="86"/>
    </row>
    <row x14ac:dyDescent="0.25" r="28" customHeight="1" ht="18">
      <c r="A28" s="106" t="s">
        <v>78</v>
      </c>
      <c r="B28" s="107">
        <v>6500</v>
      </c>
      <c r="C28" s="107">
        <f>B28*0.1</f>
      </c>
      <c r="D28" s="107">
        <f>SUM(B28:C28)</f>
      </c>
      <c r="E28" s="108" t="s">
        <v>93</v>
      </c>
      <c r="F28" s="86"/>
    </row>
    <row x14ac:dyDescent="0.25" r="29" customHeight="1" ht="18">
      <c r="A29" s="110" t="s">
        <v>80</v>
      </c>
      <c r="B29" s="107">
        <v>6000</v>
      </c>
      <c r="C29" s="109"/>
      <c r="D29" s="107">
        <f>SUM(B29:C29)</f>
      </c>
      <c r="E29" s="108" t="s">
        <v>102</v>
      </c>
      <c r="F29" s="86"/>
    </row>
    <row x14ac:dyDescent="0.25" r="30" customHeight="1" ht="18">
      <c r="A30" s="110" t="s">
        <v>82</v>
      </c>
      <c r="B30" s="107">
        <v>5000</v>
      </c>
      <c r="C30" s="107">
        <f>B30*0.1</f>
      </c>
      <c r="D30" s="107">
        <f>SUM(B30:C30)</f>
      </c>
      <c r="E30" s="108" t="s">
        <v>36</v>
      </c>
      <c r="F30" s="86"/>
    </row>
    <row x14ac:dyDescent="0.25" r="31" customHeight="1" ht="18">
      <c r="A31" s="110" t="s">
        <v>84</v>
      </c>
      <c r="B31" s="107">
        <v>4800</v>
      </c>
      <c r="C31" s="107">
        <f>B31*0.1</f>
      </c>
      <c r="D31" s="107">
        <f>SUM(B31:C31)</f>
      </c>
      <c r="E31" s="108" t="s">
        <v>36</v>
      </c>
      <c r="F31" s="86"/>
    </row>
    <row x14ac:dyDescent="0.25" r="32" customHeight="1" ht="18">
      <c r="A32" s="106" t="s">
        <v>9</v>
      </c>
      <c r="B32" s="107">
        <v>6000</v>
      </c>
      <c r="C32" s="107">
        <f>B32*0.1</f>
      </c>
      <c r="D32" s="107">
        <f>SUM(B32:C32)</f>
      </c>
      <c r="E32" s="108" t="s">
        <v>103</v>
      </c>
      <c r="F32" s="86"/>
    </row>
    <row x14ac:dyDescent="0.25" r="33" customHeight="1" ht="18">
      <c r="A33" s="106" t="s">
        <v>12</v>
      </c>
      <c r="B33" s="107">
        <v>6000</v>
      </c>
      <c r="C33" s="107">
        <f>B33*0.1</f>
      </c>
      <c r="D33" s="107">
        <f>SUM(B33:C33)</f>
      </c>
      <c r="E33" s="108" t="s">
        <v>104</v>
      </c>
      <c r="F33" s="86"/>
    </row>
    <row x14ac:dyDescent="0.25" r="34" customHeight="1" ht="18">
      <c r="A34" s="110" t="s">
        <v>15</v>
      </c>
      <c r="B34" s="107">
        <v>4800</v>
      </c>
      <c r="C34" s="107">
        <f>B34*0.1</f>
      </c>
      <c r="D34" s="107">
        <f>SUM(B34:C34)</f>
      </c>
      <c r="E34" s="108" t="s">
        <v>36</v>
      </c>
      <c r="F34" s="86"/>
    </row>
    <row x14ac:dyDescent="0.25" r="35" customHeight="1" ht="18">
      <c r="A35" s="110" t="s">
        <v>29</v>
      </c>
      <c r="B35" s="107">
        <v>5500</v>
      </c>
      <c r="C35" s="107">
        <f>B35*0.1</f>
      </c>
      <c r="D35" s="107">
        <f>SUM(B35:C35)</f>
      </c>
      <c r="E35" s="108" t="s">
        <v>36</v>
      </c>
      <c r="F35" s="86"/>
    </row>
    <row x14ac:dyDescent="0.25" r="36" customHeight="1" ht="18">
      <c r="A36" s="106" t="s">
        <v>18</v>
      </c>
      <c r="B36" s="107">
        <v>6000</v>
      </c>
      <c r="C36" s="107">
        <f>B36*0.1</f>
      </c>
      <c r="D36" s="107">
        <f>SUM(B36:C36)</f>
      </c>
      <c r="E36" s="108" t="s">
        <v>102</v>
      </c>
      <c r="F36" s="86"/>
    </row>
    <row x14ac:dyDescent="0.25" r="37" customHeight="1" ht="18">
      <c r="A37" s="106" t="s">
        <v>40</v>
      </c>
      <c r="B37" s="107">
        <v>6500</v>
      </c>
      <c r="C37" s="107">
        <f>B37*0.1</f>
      </c>
      <c r="D37" s="107">
        <f>SUM(B37:C37)</f>
      </c>
      <c r="E37" s="108" t="s">
        <v>36</v>
      </c>
      <c r="F37" s="86"/>
    </row>
    <row x14ac:dyDescent="0.25" r="38" customHeight="1" ht="18">
      <c r="A38" s="110" t="s">
        <v>21</v>
      </c>
      <c r="B38" s="107">
        <v>5500</v>
      </c>
      <c r="C38" s="107">
        <f>B38*0.1</f>
      </c>
      <c r="D38" s="107">
        <f>SUM(B38:C38)</f>
      </c>
      <c r="E38" s="108" t="s">
        <v>102</v>
      </c>
      <c r="F38" s="86"/>
    </row>
    <row x14ac:dyDescent="0.25" r="39" customHeight="1" ht="18">
      <c r="A39" s="110" t="s">
        <v>86</v>
      </c>
      <c r="B39" s="107">
        <v>6000</v>
      </c>
      <c r="C39" s="107">
        <f>B39*0.1</f>
      </c>
      <c r="D39" s="107">
        <f>SUM(B39:C39)</f>
      </c>
      <c r="E39" s="108" t="s">
        <v>101</v>
      </c>
      <c r="F39" s="86"/>
    </row>
    <row x14ac:dyDescent="0.25" r="40" customHeight="1" ht="18">
      <c r="A40" s="106" t="s">
        <v>28</v>
      </c>
      <c r="B40" s="107">
        <v>5500</v>
      </c>
      <c r="C40" s="107">
        <f>B40*0.1</f>
      </c>
      <c r="D40" s="107">
        <f>SUM(B40:C40)</f>
      </c>
      <c r="E40" s="108"/>
      <c r="F40" s="86"/>
    </row>
    <row x14ac:dyDescent="0.25" r="41" customHeight="1" ht="18">
      <c r="A41" s="106" t="s">
        <v>25</v>
      </c>
      <c r="B41" s="107">
        <v>6000</v>
      </c>
      <c r="C41" s="107">
        <f>B41*0.1</f>
      </c>
      <c r="D41" s="107">
        <f>SUM(B41:C41)</f>
      </c>
      <c r="E41" s="108" t="s">
        <v>36</v>
      </c>
      <c r="F41" s="86"/>
    </row>
    <row x14ac:dyDescent="0.25" r="42" customHeight="1" ht="18">
      <c r="A42" s="106" t="s">
        <v>30</v>
      </c>
      <c r="B42" s="107">
        <v>6000</v>
      </c>
      <c r="C42" s="107">
        <f>B42*0.1</f>
      </c>
      <c r="D42" s="107">
        <f>SUM(B42:C42)</f>
      </c>
      <c r="E42" s="108" t="s">
        <v>93</v>
      </c>
      <c r="F42" s="86"/>
    </row>
    <row x14ac:dyDescent="0.25" r="43" customHeight="1" ht="18">
      <c r="A43" s="106" t="s">
        <v>105</v>
      </c>
      <c r="B43" s="107">
        <v>6900</v>
      </c>
      <c r="C43" s="109"/>
      <c r="D43" s="107">
        <f>SUM(B43:C43)</f>
      </c>
      <c r="E43" s="108" t="s">
        <v>106</v>
      </c>
      <c r="F43" s="86"/>
    </row>
    <row x14ac:dyDescent="0.25" r="44" customHeight="1" ht="18">
      <c r="A44" s="106" t="s">
        <v>73</v>
      </c>
      <c r="B44" s="107">
        <v>6000</v>
      </c>
      <c r="C44" s="107">
        <f>B44*0.1</f>
      </c>
      <c r="D44" s="107">
        <f>SUM(B44:C44)</f>
      </c>
      <c r="E44" s="108" t="s">
        <v>94</v>
      </c>
      <c r="F44" s="86"/>
    </row>
    <row x14ac:dyDescent="0.25" r="45" customHeight="1" ht="18">
      <c r="A45" s="106" t="s">
        <v>107</v>
      </c>
      <c r="B45" s="107">
        <v>6000</v>
      </c>
      <c r="C45" s="107">
        <f>B45*0.1</f>
      </c>
      <c r="D45" s="107">
        <f>SUM(B45:C45)</f>
      </c>
      <c r="E45" s="108" t="s">
        <v>94</v>
      </c>
      <c r="F45" s="86"/>
    </row>
    <row x14ac:dyDescent="0.25" r="46" customHeight="1" ht="18">
      <c r="A46" s="106" t="s">
        <v>75</v>
      </c>
      <c r="B46" s="114">
        <v>6000</v>
      </c>
      <c r="C46" s="107">
        <f>B46*0.1</f>
      </c>
      <c r="D46" s="107">
        <f>SUM(B46:C46)</f>
      </c>
      <c r="E46" s="108" t="s">
        <v>101</v>
      </c>
      <c r="F46" s="86"/>
    </row>
    <row x14ac:dyDescent="0.25" r="47" customHeight="1" ht="18">
      <c r="A47" s="106" t="s">
        <v>77</v>
      </c>
      <c r="B47" s="107">
        <v>6000</v>
      </c>
      <c r="C47" s="107">
        <f>B47*0.1</f>
      </c>
      <c r="D47" s="107">
        <f>SUM(B47:C47)</f>
      </c>
      <c r="E47" s="108" t="s">
        <v>36</v>
      </c>
      <c r="F47" s="86"/>
    </row>
    <row x14ac:dyDescent="0.25" r="48" customHeight="1" ht="18">
      <c r="A48" s="106" t="s">
        <v>79</v>
      </c>
      <c r="B48" s="107">
        <v>6000</v>
      </c>
      <c r="C48" s="107">
        <f>B48*0.1</f>
      </c>
      <c r="D48" s="107">
        <f>SUM(B48:C48)</f>
      </c>
      <c r="E48" s="108" t="s">
        <v>36</v>
      </c>
      <c r="F48" s="86"/>
    </row>
    <row x14ac:dyDescent="0.25" r="49" customHeight="1" ht="18">
      <c r="A49" s="106" t="s">
        <v>108</v>
      </c>
      <c r="B49" s="107">
        <v>6000</v>
      </c>
      <c r="C49" s="107">
        <f>B49*0.1</f>
      </c>
      <c r="D49" s="107">
        <f>SUM(B49:C49)</f>
      </c>
      <c r="E49" s="108" t="s">
        <v>36</v>
      </c>
      <c r="F49" s="86"/>
    </row>
    <row x14ac:dyDescent="0.25" r="50" customHeight="1" ht="18">
      <c r="A50" s="106" t="s">
        <v>109</v>
      </c>
      <c r="B50" s="114">
        <v>6000</v>
      </c>
      <c r="C50" s="107">
        <f>B50*0.1</f>
      </c>
      <c r="D50" s="107">
        <f>SUM(B50:C50)</f>
      </c>
      <c r="E50" s="108" t="s">
        <v>36</v>
      </c>
      <c r="F50" s="86"/>
    </row>
    <row x14ac:dyDescent="0.25" r="51" customHeight="1" ht="18">
      <c r="A51" s="106" t="s">
        <v>83</v>
      </c>
      <c r="B51" s="107">
        <v>6000</v>
      </c>
      <c r="C51" s="107">
        <f>B51*0.1</f>
      </c>
      <c r="D51" s="107">
        <f>SUM(B51:C51)</f>
      </c>
      <c r="E51" s="108" t="s">
        <v>94</v>
      </c>
      <c r="F51" s="86"/>
    </row>
    <row x14ac:dyDescent="0.25" r="52" customHeight="1" ht="18">
      <c r="A52" s="106" t="s">
        <v>85</v>
      </c>
      <c r="B52" s="107">
        <v>6000</v>
      </c>
      <c r="C52" s="107">
        <f>B52*0.1</f>
      </c>
      <c r="D52" s="107">
        <f>SUM(B52:C52)</f>
      </c>
      <c r="E52" s="108" t="s">
        <v>36</v>
      </c>
      <c r="F52" s="86"/>
    </row>
    <row x14ac:dyDescent="0.25" r="53" customHeight="1" ht="18">
      <c r="A53" s="106" t="s">
        <v>110</v>
      </c>
      <c r="B53" s="107">
        <v>6000</v>
      </c>
      <c r="C53" s="107">
        <f>B53*0.1</f>
      </c>
      <c r="D53" s="107">
        <f>SUM(B53:C53)</f>
      </c>
      <c r="E53" s="108" t="s">
        <v>104</v>
      </c>
      <c r="F53" s="86"/>
    </row>
    <row x14ac:dyDescent="0.25" r="54" customHeight="1" ht="18">
      <c r="A54" s="106" t="s">
        <v>87</v>
      </c>
      <c r="B54" s="107">
        <v>6000</v>
      </c>
      <c r="C54" s="107">
        <f>B54*0.1</f>
      </c>
      <c r="D54" s="107">
        <f>SUM(B54:C54)</f>
      </c>
      <c r="E54" s="108" t="s">
        <v>93</v>
      </c>
      <c r="F54" s="86"/>
    </row>
    <row x14ac:dyDescent="0.25" r="55" customHeight="1" ht="18">
      <c r="A55" s="106" t="s">
        <v>89</v>
      </c>
      <c r="B55" s="107">
        <v>6000</v>
      </c>
      <c r="C55" s="107">
        <f>B55*0.1</f>
      </c>
      <c r="D55" s="107">
        <f>SUM(B55:C55)</f>
      </c>
      <c r="E55" s="108" t="s">
        <v>102</v>
      </c>
      <c r="F55" s="86"/>
    </row>
    <row x14ac:dyDescent="0.25" r="56" customHeight="1" ht="17.25">
      <c r="A56" s="77" t="s">
        <v>111</v>
      </c>
      <c r="B56" s="115">
        <v>6000</v>
      </c>
      <c r="C56" s="116">
        <f>B56*0.1</f>
      </c>
      <c r="D56" s="117">
        <f>SUM(B56:C56)</f>
      </c>
      <c r="E56" s="118" t="s">
        <v>36</v>
      </c>
      <c r="F56" s="86"/>
    </row>
    <row x14ac:dyDescent="0.25" r="57" customHeight="1" ht="17.25">
      <c r="A57" s="119"/>
      <c r="B57" s="120"/>
      <c r="C57" s="121">
        <f>B57*0.1</f>
      </c>
      <c r="D57" s="122">
        <f>SUM(B57:C57)</f>
      </c>
      <c r="E57" s="123"/>
      <c r="F57" s="86"/>
    </row>
    <row x14ac:dyDescent="0.25" r="58" customHeight="1" ht="17.25">
      <c r="A58" s="124" t="s">
        <v>105</v>
      </c>
      <c r="B58" s="125">
        <v>7000</v>
      </c>
      <c r="C58" s="109"/>
      <c r="D58" s="126">
        <f>SUM(B58:C58)</f>
      </c>
      <c r="E58" s="127"/>
      <c r="F58" s="86"/>
    </row>
    <row x14ac:dyDescent="0.25" r="59" customHeight="1" ht="17.25">
      <c r="A59" s="128"/>
      <c r="B59" s="115"/>
      <c r="C59" s="129"/>
      <c r="D59" s="117">
        <f>SUM(B59:C59)</f>
      </c>
      <c r="E59" s="118"/>
      <c r="F59" s="86"/>
    </row>
    <row x14ac:dyDescent="0.25" r="60" customHeight="1" ht="17.25">
      <c r="A60" s="130"/>
      <c r="B60" s="125"/>
      <c r="C60" s="109"/>
      <c r="D60" s="126">
        <f>SUM(B60:C60)</f>
      </c>
      <c r="E60" s="127"/>
      <c r="F60" s="86"/>
    </row>
    <row x14ac:dyDescent="0.25" r="61" customHeight="1" ht="17.25">
      <c r="A61" s="131"/>
      <c r="B61" s="125"/>
      <c r="C61" s="109"/>
      <c r="D61" s="126">
        <f>SUM(B61:C61)</f>
      </c>
      <c r="E61" s="127"/>
      <c r="F61" s="86"/>
    </row>
    <row x14ac:dyDescent="0.25" r="62" customHeight="1" ht="17.25">
      <c r="A62" s="130"/>
      <c r="B62" s="125"/>
      <c r="C62" s="109"/>
      <c r="D62" s="126">
        <f>SUM(B62:C62)</f>
      </c>
      <c r="E62" s="127"/>
      <c r="F62" s="86"/>
    </row>
    <row x14ac:dyDescent="0.25" r="63" customHeight="1" ht="17.25">
      <c r="A63" s="130" t="s">
        <v>112</v>
      </c>
      <c r="B63" s="125">
        <v>6900</v>
      </c>
      <c r="C63" s="109"/>
      <c r="D63" s="126">
        <f>SUM(B63:C63)</f>
      </c>
      <c r="E63" s="127" t="s">
        <v>106</v>
      </c>
      <c r="F63" s="86"/>
    </row>
    <row x14ac:dyDescent="0.25" r="64" customHeight="1" ht="17.25">
      <c r="A64" s="130" t="s">
        <v>113</v>
      </c>
      <c r="B64" s="125">
        <v>6900</v>
      </c>
      <c r="C64" s="109"/>
      <c r="D64" s="126">
        <f>SUM(B64:C64)</f>
      </c>
      <c r="E64" s="127" t="s">
        <v>106</v>
      </c>
      <c r="F64" s="86"/>
    </row>
    <row x14ac:dyDescent="0.25" r="65" customHeight="1" ht="17.25">
      <c r="A65" s="130" t="s">
        <v>114</v>
      </c>
      <c r="B65" s="125">
        <v>6900</v>
      </c>
      <c r="C65" s="109"/>
      <c r="D65" s="126">
        <f>SUM(B65:C65)</f>
      </c>
      <c r="E65" s="127" t="s">
        <v>106</v>
      </c>
      <c r="F65" s="86"/>
    </row>
    <row x14ac:dyDescent="0.25" r="66" customHeight="1" ht="17.25">
      <c r="A66" s="124"/>
      <c r="B66" s="125"/>
      <c r="C66" s="132">
        <f>B66*0.1</f>
      </c>
      <c r="D66" s="126">
        <f>SUM(B66:C66)</f>
      </c>
      <c r="E66" s="127"/>
      <c r="F66" s="86"/>
    </row>
    <row x14ac:dyDescent="0.25" r="67" customHeight="1" ht="17.25">
      <c r="A67" s="119"/>
      <c r="B67" s="120"/>
      <c r="C67" s="121">
        <f>B67*0.1</f>
      </c>
      <c r="D67" s="122">
        <f>SUM(B67:C67)</f>
      </c>
      <c r="E67" s="123"/>
      <c r="F67" s="8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998"/>
  <sheetViews>
    <sheetView workbookViewId="0"/>
  </sheetViews>
  <sheetFormatPr defaultRowHeight="15" x14ac:dyDescent="0.25"/>
  <cols>
    <col min="1" max="1" style="96" width="3.5764285714285715" customWidth="1" bestFit="1"/>
    <col min="2" max="2" style="97" width="4.005" customWidth="1" bestFit="1"/>
    <col min="3" max="3" style="98" width="12.290714285714287" customWidth="1" bestFit="1"/>
    <col min="4" max="4" style="98" width="7.576428571428571" customWidth="1" bestFit="1"/>
    <col min="5" max="5" style="98" width="7.576428571428571" customWidth="1" bestFit="1"/>
    <col min="6" max="6" style="98" width="11.862142857142858" customWidth="1" bestFit="1"/>
    <col min="7" max="7" style="98" width="7.147857142857143" customWidth="1" bestFit="1"/>
    <col min="8" max="8" style="99" width="7.147857142857143" customWidth="1" bestFit="1"/>
    <col min="9" max="9" style="99" width="3.5764285714285715" customWidth="1" bestFit="1"/>
    <col min="10" max="10" style="97" width="4.576428571428571" customWidth="1" bestFit="1"/>
    <col min="11" max="11" style="98" width="14.862142857142858" customWidth="1" bestFit="1"/>
    <col min="12" max="12" style="98" width="7.576428571428571" customWidth="1" bestFit="1"/>
    <col min="13" max="13" style="98" width="7.576428571428571" customWidth="1" bestFit="1"/>
    <col min="14" max="14" style="98" width="11.862142857142858" customWidth="1" bestFit="1"/>
    <col min="15" max="15" style="98" width="7.005" customWidth="1" bestFit="1"/>
    <col min="16" max="16" style="99" width="8.147857142857141" customWidth="1" bestFit="1"/>
  </cols>
  <sheetData>
    <row x14ac:dyDescent="0.25" r="1" customHeight="1" ht="33.75">
      <c r="A1" s="1" t="s">
        <v>0</v>
      </c>
      <c r="B1" s="2"/>
      <c r="C1" s="2"/>
      <c r="D1" s="2"/>
      <c r="E1" s="2"/>
      <c r="F1" s="2"/>
      <c r="G1" s="2"/>
      <c r="H1" s="1"/>
      <c r="I1" s="1"/>
      <c r="J1" s="2"/>
      <c r="K1" s="2"/>
      <c r="L1" s="2"/>
      <c r="M1" s="3"/>
      <c r="N1" s="2"/>
      <c r="O1" s="2"/>
      <c r="P1" s="1"/>
    </row>
    <row x14ac:dyDescent="0.25" r="2" customHeight="1" ht="28.5">
      <c r="A2" s="4" t="s">
        <v>1</v>
      </c>
      <c r="B2" s="5" t="s">
        <v>2</v>
      </c>
      <c r="C2" s="6"/>
      <c r="D2" s="7" t="s">
        <v>3</v>
      </c>
      <c r="E2" s="7" t="s">
        <v>4</v>
      </c>
      <c r="F2" s="8" t="s">
        <v>5</v>
      </c>
      <c r="G2" s="9" t="s">
        <v>6</v>
      </c>
      <c r="H2" s="10" t="s">
        <v>7</v>
      </c>
      <c r="I2" s="4" t="s">
        <v>1</v>
      </c>
      <c r="J2" s="5" t="s">
        <v>2</v>
      </c>
      <c r="K2" s="6"/>
      <c r="L2" s="7" t="s">
        <v>3</v>
      </c>
      <c r="M2" s="7" t="s">
        <v>4</v>
      </c>
      <c r="N2" s="8" t="s">
        <v>5</v>
      </c>
      <c r="O2" s="9" t="s">
        <v>6</v>
      </c>
      <c r="P2" s="10" t="s">
        <v>7</v>
      </c>
    </row>
    <row x14ac:dyDescent="0.25" r="3" customHeight="1" ht="32.25">
      <c r="A3" s="11">
        <v>1</v>
      </c>
      <c r="B3" s="12"/>
      <c r="C3" s="13" t="s">
        <v>8</v>
      </c>
      <c r="D3" s="14"/>
      <c r="E3" s="14"/>
      <c r="F3" s="15"/>
      <c r="G3" s="16">
        <f>VLOOKUP(C3,[2]단가표!$A$2:$E$56,5,0)</f>
      </c>
      <c r="H3" s="17">
        <f>VLOOKUP(C3,[2]단가표!$A$2:$E$56,2,0)</f>
      </c>
      <c r="I3" s="11">
        <f>A33+1</f>
      </c>
      <c r="J3" s="18"/>
      <c r="K3" s="13" t="s">
        <v>9</v>
      </c>
      <c r="L3" s="14"/>
      <c r="M3" s="14" t="s">
        <v>10</v>
      </c>
      <c r="N3" s="15"/>
      <c r="O3" s="16">
        <f>VLOOKUP(K3,[2]단가표!$A$2:$E$56,5,0)</f>
      </c>
      <c r="P3" s="17">
        <f>VLOOKUP(K3,[2]단가표!$A$2:$E$56,2,0)</f>
      </c>
    </row>
    <row x14ac:dyDescent="0.25" r="4" customHeight="1" ht="32.25">
      <c r="A4" s="11">
        <f>A3+1</f>
      </c>
      <c r="B4" s="18"/>
      <c r="C4" s="13" t="s">
        <v>11</v>
      </c>
      <c r="D4" s="14"/>
      <c r="E4" s="14"/>
      <c r="F4" s="15"/>
      <c r="G4" s="16">
        <f>VLOOKUP(C4,[2]단가표!$A$2:$E$56,5,0)</f>
      </c>
      <c r="H4" s="17">
        <f>VLOOKUP(C4,[2]단가표!$A$2:$E$56,2,0)</f>
      </c>
      <c r="I4" s="11">
        <f>I3+1</f>
      </c>
      <c r="J4" s="18"/>
      <c r="K4" s="13" t="s">
        <v>12</v>
      </c>
      <c r="L4" s="14"/>
      <c r="M4" s="14"/>
      <c r="N4" s="15"/>
      <c r="O4" s="16">
        <f>VLOOKUP(K4,[2]단가표!$A$2:$E$56,5,0)</f>
      </c>
      <c r="P4" s="17">
        <f>VLOOKUP(K4,[2]단가표!$A$2:$E$56,2,0)</f>
      </c>
    </row>
    <row x14ac:dyDescent="0.25" r="5" customHeight="1" ht="32.25">
      <c r="A5" s="11">
        <f>A4+1</f>
      </c>
      <c r="B5" s="18"/>
      <c r="C5" s="13" t="s">
        <v>13</v>
      </c>
      <c r="D5" s="14"/>
      <c r="E5" s="14"/>
      <c r="F5" s="15"/>
      <c r="G5" s="16">
        <f>VLOOKUP(C5,[2]단가표!$A$2:$E$56,5,0)</f>
      </c>
      <c r="H5" s="17">
        <f>VLOOKUP(C5,[2]단가표!$A$2:$E$56,2,0)</f>
      </c>
      <c r="I5" s="11">
        <f>I4+1</f>
      </c>
      <c r="J5" s="19" t="s">
        <v>14</v>
      </c>
      <c r="K5" s="20" t="s">
        <v>15</v>
      </c>
      <c r="L5" s="21" t="s">
        <v>16</v>
      </c>
      <c r="M5" s="14"/>
      <c r="N5" s="15"/>
      <c r="O5" s="16">
        <f>VLOOKUP(K5,[2]단가표!$A$2:$E$56,5,0)</f>
      </c>
      <c r="P5" s="17">
        <f>VLOOKUP(K5,[2]단가표!$A$2:$E$56,2,0)</f>
      </c>
    </row>
    <row x14ac:dyDescent="0.25" r="6" customHeight="1" ht="32.25">
      <c r="A6" s="11">
        <f>A5+1</f>
      </c>
      <c r="B6" s="19" t="s">
        <v>14</v>
      </c>
      <c r="C6" s="20" t="s">
        <v>17</v>
      </c>
      <c r="D6" s="22"/>
      <c r="E6" s="21"/>
      <c r="F6" s="15"/>
      <c r="G6" s="16">
        <f>VLOOKUP(C6,[2]단가표!$A$2:$E$56,5,0)</f>
      </c>
      <c r="H6" s="17">
        <f>VLOOKUP(C6,[2]단가표!$A$2:$E$56,2,0)</f>
      </c>
      <c r="I6" s="11">
        <f>I5+1</f>
      </c>
      <c r="J6" s="12"/>
      <c r="K6" s="23" t="s">
        <v>18</v>
      </c>
      <c r="L6" s="21"/>
      <c r="M6" s="14" t="s">
        <v>19</v>
      </c>
      <c r="N6" s="15"/>
      <c r="O6" s="16">
        <f>VLOOKUP(K6,[2]단가표!$A$2:$E$56,5,0)</f>
      </c>
      <c r="P6" s="17">
        <f>VLOOKUP(K6,[2]단가표!$A$2:$E$56,2,0)</f>
      </c>
    </row>
    <row x14ac:dyDescent="0.25" r="7" customHeight="1" ht="32.25">
      <c r="A7" s="11">
        <f>A6+1</f>
      </c>
      <c r="B7" s="18"/>
      <c r="C7" s="13" t="s">
        <v>20</v>
      </c>
      <c r="D7" s="21"/>
      <c r="E7" s="21"/>
      <c r="F7" s="15"/>
      <c r="G7" s="16">
        <f>VLOOKUP(C7,[2]단가표!$A$2:$E$56,5,0)</f>
      </c>
      <c r="H7" s="17">
        <f>VLOOKUP(C7,[2]단가표!$A$2:$E$56,2,0)</f>
      </c>
      <c r="I7" s="11">
        <f>I6+1</f>
      </c>
      <c r="J7" s="19" t="s">
        <v>14</v>
      </c>
      <c r="K7" s="20" t="s">
        <v>21</v>
      </c>
      <c r="L7" s="14"/>
      <c r="M7" s="14" t="s">
        <v>19</v>
      </c>
      <c r="N7" s="24"/>
      <c r="O7" s="16">
        <f>VLOOKUP(K7,[2]단가표!$A$2:$E$56,5,0)</f>
      </c>
      <c r="P7" s="17">
        <f>VLOOKUP(K7,[2]단가표!$A$2:$E$56,2,0)</f>
      </c>
    </row>
    <row x14ac:dyDescent="0.25" r="8" customHeight="1" ht="32.25">
      <c r="A8" s="11">
        <f>A7+1</f>
      </c>
      <c r="B8" s="19" t="s">
        <v>14</v>
      </c>
      <c r="C8" s="20" t="s">
        <v>22</v>
      </c>
      <c r="D8" s="14"/>
      <c r="E8" s="14"/>
      <c r="F8" s="15"/>
      <c r="G8" s="16">
        <f>VLOOKUP(C8,[2]단가표!$A$2:$E$56,5,0)</f>
      </c>
      <c r="H8" s="17">
        <f>VLOOKUP(C8,[2]단가표!$A$2:$E$56,2,0)</f>
      </c>
      <c r="I8" s="11">
        <f>I7+1</f>
      </c>
      <c r="J8" s="18"/>
      <c r="K8" s="13" t="s">
        <v>23</v>
      </c>
      <c r="L8" s="21"/>
      <c r="M8" s="14"/>
      <c r="N8" s="15"/>
      <c r="O8" s="16">
        <f>VLOOKUP(K8,[2]단가표!$A$2:$E$56,5,0)</f>
      </c>
      <c r="P8" s="17">
        <f>VLOOKUP(K8,[2]단가표!$A$2:$E$56,2,0)</f>
      </c>
    </row>
    <row x14ac:dyDescent="0.25" r="9" customHeight="1" ht="32.25">
      <c r="A9" s="11">
        <f>A8+1</f>
      </c>
      <c r="B9" s="12"/>
      <c r="C9" s="23" t="s">
        <v>24</v>
      </c>
      <c r="D9" s="21"/>
      <c r="E9" s="14"/>
      <c r="F9" s="15"/>
      <c r="G9" s="16">
        <f>VLOOKUP(C9,[2]단가표!$A$2:$E$56,5,0)</f>
      </c>
      <c r="H9" s="17">
        <f>VLOOKUP(C9,[2]단가표!$A$2:$E$56,2,0)</f>
      </c>
      <c r="I9" s="11">
        <f>I8+1</f>
      </c>
      <c r="J9" s="18"/>
      <c r="K9" s="13" t="s">
        <v>25</v>
      </c>
      <c r="L9" s="21" t="s">
        <v>16</v>
      </c>
      <c r="M9" s="14" t="s">
        <v>26</v>
      </c>
      <c r="N9" s="15"/>
      <c r="O9" s="16">
        <f>VLOOKUP(K9,[2]단가표!$A$2:$E$56,5,0)</f>
      </c>
      <c r="P9" s="17">
        <f>VLOOKUP(K9,[2]단가표!$A$2:$E$56,2,0)</f>
      </c>
    </row>
    <row x14ac:dyDescent="0.25" r="10" customHeight="1" ht="32.25">
      <c r="A10" s="11">
        <f>A9+1</f>
      </c>
      <c r="B10" s="18"/>
      <c r="C10" s="13" t="s">
        <v>27</v>
      </c>
      <c r="D10" s="14"/>
      <c r="E10" s="14"/>
      <c r="F10" s="15"/>
      <c r="G10" s="16">
        <f>VLOOKUP(C10,[2]단가표!$A$2:$E$56,5,0)</f>
      </c>
      <c r="H10" s="17">
        <f>VLOOKUP(C10,[2]단가표!$A$2:$E$56,2,0)</f>
      </c>
      <c r="I10" s="11">
        <f>I9+1</f>
      </c>
      <c r="J10" s="19" t="s">
        <v>14</v>
      </c>
      <c r="K10" s="20" t="s">
        <v>28</v>
      </c>
      <c r="L10" s="14"/>
      <c r="M10" s="14"/>
      <c r="N10" s="15"/>
      <c r="O10" s="16">
        <f>VLOOKUP(K10,[2]단가표!$A$2:$E$56,5,0)</f>
      </c>
      <c r="P10" s="25">
        <f>VLOOKUP(K10,[2]단가표!$A$2:$E$56,2,0)</f>
      </c>
    </row>
    <row x14ac:dyDescent="0.25" r="11" customHeight="1" ht="32.25">
      <c r="A11" s="11">
        <f>A10+1</f>
      </c>
      <c r="B11" s="12"/>
      <c r="C11" s="23" t="s">
        <v>29</v>
      </c>
      <c r="D11" s="21"/>
      <c r="E11" s="14"/>
      <c r="F11" s="15"/>
      <c r="G11" s="16">
        <f>VLOOKUP(C11,[2]단가표!$A$2:$E$56,5,0)</f>
      </c>
      <c r="H11" s="17">
        <f>VLOOKUP(C11,[2]단가표!$A$2:$E$56,2,0)</f>
      </c>
      <c r="I11" s="11">
        <f>I10+1</f>
      </c>
      <c r="J11" s="26" t="s">
        <v>14</v>
      </c>
      <c r="K11" s="27" t="s">
        <v>30</v>
      </c>
      <c r="L11" s="28"/>
      <c r="M11" s="28"/>
      <c r="N11" s="29"/>
      <c r="O11" s="30">
        <f>VLOOKUP(K11,[2]단가표!$A$2:$E$56,5,0)</f>
      </c>
      <c r="P11" s="31">
        <f>VLOOKUP(K11,[2]단가표!$A$2:$E$56,2,0)</f>
      </c>
    </row>
    <row x14ac:dyDescent="0.25" r="12" customHeight="1" ht="32.25">
      <c r="A12" s="11">
        <f>A11+1</f>
      </c>
      <c r="B12" s="18"/>
      <c r="C12" s="13" t="s">
        <v>31</v>
      </c>
      <c r="D12" s="32"/>
      <c r="E12" s="32"/>
      <c r="F12" s="15"/>
      <c r="G12" s="16">
        <f>VLOOKUP(C12,[2]단가표!$A$2:$E$56,5,0)</f>
      </c>
      <c r="H12" s="17">
        <f>VLOOKUP(C12,[2]단가표!$A$2:$E$56,2,0)</f>
      </c>
      <c r="I12" s="33">
        <f>I11+1</f>
      </c>
      <c r="J12" s="34" t="s">
        <v>32</v>
      </c>
      <c r="K12" s="35"/>
      <c r="L12" s="36"/>
      <c r="M12" s="37"/>
      <c r="N12" s="38"/>
      <c r="O12" s="39">
        <f>VLOOKUP(J12,[2]단가표!$A$2:$E$56,5,0)</f>
      </c>
      <c r="P12" s="40">
        <f>VLOOKUP(J12,[2]단가표!$A$2:$E$56,2,0)</f>
      </c>
    </row>
    <row x14ac:dyDescent="0.25" r="13" customHeight="1" ht="32.25">
      <c r="A13" s="11">
        <f>A12+1</f>
      </c>
      <c r="B13" s="18"/>
      <c r="C13" s="13" t="s">
        <v>33</v>
      </c>
      <c r="D13" s="21"/>
      <c r="E13" s="14"/>
      <c r="F13" s="15"/>
      <c r="G13" s="16">
        <f>VLOOKUP(C13,[2]단가표!$A$2:$E$56,5,0)</f>
      </c>
      <c r="H13" s="17">
        <f>VLOOKUP(C13,[2]단가표!$A$2:$E$56,2,0)</f>
      </c>
      <c r="I13" s="33"/>
      <c r="J13" s="41" t="s">
        <v>34</v>
      </c>
      <c r="K13" s="42" t="s">
        <v>35</v>
      </c>
      <c r="L13" s="21"/>
      <c r="M13" s="43"/>
      <c r="N13" s="15"/>
      <c r="O13" s="44" t="s">
        <v>36</v>
      </c>
      <c r="P13" s="17">
        <v>5000</v>
      </c>
    </row>
    <row x14ac:dyDescent="0.25" r="14" customHeight="1" ht="32.25">
      <c r="A14" s="11">
        <f>A13+1</f>
      </c>
      <c r="B14" s="12"/>
      <c r="C14" s="13" t="s">
        <v>37</v>
      </c>
      <c r="D14" s="21"/>
      <c r="E14" s="21"/>
      <c r="F14" s="15"/>
      <c r="G14" s="16">
        <f>VLOOKUP(C14,[2]단가표!$A$2:$E$56,5,0)</f>
      </c>
      <c r="H14" s="17">
        <f>VLOOKUP(C14,[2]단가표!$A$2:$E$56,2,0)</f>
      </c>
      <c r="I14" s="33"/>
      <c r="J14" s="41" t="s">
        <v>38</v>
      </c>
      <c r="K14" s="45" t="s">
        <v>39</v>
      </c>
      <c r="L14" s="21"/>
      <c r="M14" s="46"/>
      <c r="N14" s="15"/>
      <c r="O14" s="44" t="s">
        <v>36</v>
      </c>
      <c r="P14" s="17">
        <v>5000</v>
      </c>
    </row>
    <row x14ac:dyDescent="0.25" r="15" customHeight="1" ht="32.25">
      <c r="A15" s="11">
        <f>A14+1</f>
      </c>
      <c r="B15" s="12"/>
      <c r="C15" s="13" t="s">
        <v>40</v>
      </c>
      <c r="D15" s="14"/>
      <c r="E15" s="14"/>
      <c r="F15" s="15"/>
      <c r="G15" s="16">
        <f>VLOOKUP(C15,[2]단가표!$A$2:$E$56,5,0)</f>
      </c>
      <c r="H15" s="17">
        <f>VLOOKUP(C15,[2]단가표!$A$2:$E$56,2,0)</f>
      </c>
      <c r="I15" s="33"/>
      <c r="J15" s="41" t="s">
        <v>41</v>
      </c>
      <c r="K15" s="45" t="s">
        <v>42</v>
      </c>
      <c r="L15" s="21"/>
      <c r="M15" s="43"/>
      <c r="N15" s="15"/>
      <c r="O15" s="44" t="s">
        <v>36</v>
      </c>
      <c r="P15" s="17">
        <v>5000</v>
      </c>
    </row>
    <row x14ac:dyDescent="0.25" r="16" customHeight="1" ht="32.25">
      <c r="A16" s="11">
        <f>A15+1</f>
      </c>
      <c r="B16" s="12"/>
      <c r="C16" s="13" t="s">
        <v>43</v>
      </c>
      <c r="D16" s="14"/>
      <c r="E16" s="21"/>
      <c r="F16" s="15"/>
      <c r="G16" s="16">
        <f>VLOOKUP(C16,[2]단가표!$A$2:$E$56,5,0)</f>
      </c>
      <c r="H16" s="17">
        <f>VLOOKUP(C16,[2]단가표!$A$2:$E$56,2,0)</f>
      </c>
      <c r="I16" s="33"/>
      <c r="J16" s="41" t="s">
        <v>44</v>
      </c>
      <c r="K16" s="45" t="s">
        <v>45</v>
      </c>
      <c r="L16" s="47"/>
      <c r="M16" s="46"/>
      <c r="N16" s="15"/>
      <c r="O16" s="44" t="s">
        <v>36</v>
      </c>
      <c r="P16" s="17">
        <v>5000</v>
      </c>
    </row>
    <row x14ac:dyDescent="0.25" r="17" customHeight="1" ht="32.25">
      <c r="A17" s="11">
        <f>A16+1</f>
      </c>
      <c r="B17" s="12"/>
      <c r="C17" s="13" t="s">
        <v>46</v>
      </c>
      <c r="D17" s="48"/>
      <c r="E17" s="14"/>
      <c r="F17" s="15"/>
      <c r="G17" s="16">
        <f>VLOOKUP(C17,[2]단가표!$A$2:$E$56,5,0)</f>
      </c>
      <c r="H17" s="17">
        <f>VLOOKUP(C17,[2]단가표!$A$2:$E$56,2,0)</f>
      </c>
      <c r="I17" s="33"/>
      <c r="J17" s="41" t="s">
        <v>47</v>
      </c>
      <c r="K17" s="45" t="s">
        <v>48</v>
      </c>
      <c r="L17" s="21"/>
      <c r="M17" s="46"/>
      <c r="N17" s="15"/>
      <c r="O17" s="44" t="s">
        <v>36</v>
      </c>
      <c r="P17" s="17">
        <v>5000</v>
      </c>
    </row>
    <row x14ac:dyDescent="0.25" r="18" customHeight="1" ht="32.25">
      <c r="A18" s="11">
        <f>A17+1</f>
      </c>
      <c r="B18" s="18"/>
      <c r="C18" s="13" t="s">
        <v>49</v>
      </c>
      <c r="D18" s="14"/>
      <c r="E18" s="49"/>
      <c r="F18" s="15"/>
      <c r="G18" s="16">
        <f>VLOOKUP(C18,[2]단가표!$A$2:$E$56,5,0)</f>
      </c>
      <c r="H18" s="17">
        <f>VLOOKUP(C18,[2]단가표!$A$2:$E$56,2,0)</f>
      </c>
      <c r="I18" s="33"/>
      <c r="J18" s="41" t="s">
        <v>50</v>
      </c>
      <c r="K18" s="45" t="s">
        <v>51</v>
      </c>
      <c r="L18" s="21"/>
      <c r="M18" s="46"/>
      <c r="N18" s="15"/>
      <c r="O18" s="44" t="s">
        <v>36</v>
      </c>
      <c r="P18" s="17">
        <v>5000</v>
      </c>
    </row>
    <row x14ac:dyDescent="0.25" r="19" customHeight="1" ht="32.25">
      <c r="A19" s="11">
        <f>A18+1</f>
      </c>
      <c r="B19" s="19" t="s">
        <v>14</v>
      </c>
      <c r="C19" s="20" t="s">
        <v>52</v>
      </c>
      <c r="D19" s="21"/>
      <c r="E19" s="50"/>
      <c r="F19" s="15"/>
      <c r="G19" s="16">
        <f>VLOOKUP(C19,[2]단가표!$A$2:$E$56,5,0)</f>
      </c>
      <c r="H19" s="17">
        <f>VLOOKUP(C19,[2]단가표!$A$2:$E$56,2,0)</f>
      </c>
      <c r="I19" s="51"/>
      <c r="J19" s="41" t="s">
        <v>53</v>
      </c>
      <c r="K19" s="45" t="s">
        <v>54</v>
      </c>
      <c r="L19" s="21"/>
      <c r="M19" s="46"/>
      <c r="N19" s="15"/>
      <c r="O19" s="44" t="s">
        <v>36</v>
      </c>
      <c r="P19" s="17">
        <v>5000</v>
      </c>
    </row>
    <row x14ac:dyDescent="0.25" r="20" customHeight="1" ht="32.25">
      <c r="A20" s="11">
        <f>A19+1</f>
      </c>
      <c r="B20" s="18"/>
      <c r="C20" s="13" t="s">
        <v>55</v>
      </c>
      <c r="D20" s="21"/>
      <c r="E20" s="50"/>
      <c r="F20" s="15"/>
      <c r="G20" s="16">
        <f>VLOOKUP(C20,[2]단가표!$A$2:$E$56,5,0)</f>
      </c>
      <c r="H20" s="17">
        <f>VLOOKUP(C20,[2]단가표!$A$2:$E$56,2,0)</f>
      </c>
      <c r="I20" s="33"/>
      <c r="J20" s="41" t="s">
        <v>56</v>
      </c>
      <c r="K20" s="45" t="s">
        <v>57</v>
      </c>
      <c r="L20" s="28"/>
      <c r="M20" s="52"/>
      <c r="N20" s="15"/>
      <c r="O20" s="44" t="s">
        <v>36</v>
      </c>
      <c r="P20" s="17">
        <v>5000</v>
      </c>
    </row>
    <row x14ac:dyDescent="0.25" r="21" customHeight="1" ht="32.25">
      <c r="A21" s="11">
        <f>A20+1</f>
      </c>
      <c r="B21" s="18"/>
      <c r="C21" s="13" t="s">
        <v>58</v>
      </c>
      <c r="D21" s="21"/>
      <c r="E21" s="50"/>
      <c r="F21" s="15"/>
      <c r="G21" s="16">
        <f>VLOOKUP(C21,[2]단가표!$A$2:$E$56,5,0)</f>
      </c>
      <c r="H21" s="17">
        <f>VLOOKUP(C21,[2]단가표!$A$2:$E$56,2,0)</f>
      </c>
      <c r="I21" s="33"/>
      <c r="J21" s="41" t="s">
        <v>59</v>
      </c>
      <c r="K21" s="45" t="s">
        <v>60</v>
      </c>
      <c r="L21" s="21"/>
      <c r="M21" s="46"/>
      <c r="N21" s="15"/>
      <c r="O21" s="44" t="s">
        <v>36</v>
      </c>
      <c r="P21" s="17">
        <v>5000</v>
      </c>
    </row>
    <row x14ac:dyDescent="0.25" r="22" customHeight="1" ht="32.25">
      <c r="A22" s="11">
        <f>A21+1</f>
      </c>
      <c r="B22" s="19" t="s">
        <v>14</v>
      </c>
      <c r="C22" s="20" t="s">
        <v>61</v>
      </c>
      <c r="D22" s="14"/>
      <c r="E22" s="14"/>
      <c r="F22" s="15"/>
      <c r="G22" s="16">
        <f>VLOOKUP(C22,[2]단가표!$A$2:$E$56,5,0)</f>
      </c>
      <c r="H22" s="17">
        <f>VLOOKUP(C22,[2]단가표!$A$2:$E$56,2,0)</f>
      </c>
      <c r="I22" s="51"/>
      <c r="J22" s="41" t="s">
        <v>62</v>
      </c>
      <c r="K22" s="45" t="s">
        <v>63</v>
      </c>
      <c r="L22" s="28"/>
      <c r="M22" s="52"/>
      <c r="N22" s="15"/>
      <c r="O22" s="44" t="s">
        <v>36</v>
      </c>
      <c r="P22" s="17">
        <v>5000</v>
      </c>
    </row>
    <row x14ac:dyDescent="0.25" r="23" customHeight="1" ht="32.25">
      <c r="A23" s="11">
        <f>A22+1</f>
      </c>
      <c r="B23" s="12"/>
      <c r="C23" s="13" t="s">
        <v>64</v>
      </c>
      <c r="D23" s="14"/>
      <c r="E23" s="49"/>
      <c r="F23" s="15"/>
      <c r="G23" s="16">
        <f>VLOOKUP(C23,[2]단가표!$A$2:$E$56,5,0)</f>
      </c>
      <c r="H23" s="17">
        <f>VLOOKUP(C23,[2]단가표!$A$2:$E$56,2,0)</f>
      </c>
      <c r="I23" s="53"/>
      <c r="J23" s="41" t="s">
        <v>65</v>
      </c>
      <c r="K23" s="45" t="s">
        <v>66</v>
      </c>
      <c r="L23" s="21"/>
      <c r="M23" s="46"/>
      <c r="N23" s="15"/>
      <c r="O23" s="44" t="s">
        <v>36</v>
      </c>
      <c r="P23" s="17">
        <v>5000</v>
      </c>
    </row>
    <row x14ac:dyDescent="0.25" r="24" customHeight="1" ht="32.25">
      <c r="A24" s="11">
        <f>A23+1</f>
      </c>
      <c r="B24" s="18"/>
      <c r="C24" s="13" t="s">
        <v>67</v>
      </c>
      <c r="D24" s="54" t="s">
        <v>68</v>
      </c>
      <c r="E24" s="49"/>
      <c r="F24" s="15"/>
      <c r="G24" s="16">
        <f>VLOOKUP(C24,[2]단가표!$A$2:$E$56,5,0)</f>
      </c>
      <c r="H24" s="17">
        <f>VLOOKUP(C24,[2]단가표!$A$2:$E$56,2,0)</f>
      </c>
      <c r="I24" s="55"/>
      <c r="J24" s="56" t="s">
        <v>69</v>
      </c>
      <c r="K24" s="57" t="s">
        <v>70</v>
      </c>
      <c r="L24" s="58"/>
      <c r="M24" s="59"/>
      <c r="N24" s="60"/>
      <c r="O24" s="61" t="s">
        <v>36</v>
      </c>
      <c r="P24" s="62">
        <v>5000</v>
      </c>
    </row>
    <row x14ac:dyDescent="0.25" r="25" customHeight="1" ht="32.25">
      <c r="A25" s="11">
        <f>A24+1</f>
      </c>
      <c r="B25" s="18"/>
      <c r="C25" s="13" t="s">
        <v>71</v>
      </c>
      <c r="D25" s="14"/>
      <c r="E25" s="14"/>
      <c r="F25" s="15"/>
      <c r="G25" s="16">
        <f>VLOOKUP(C25,[2]단가표!$A$2:$E$56,5,0)</f>
      </c>
      <c r="H25" s="17">
        <f>VLOOKUP(C25,[2]단가표!$A$2:$E$56,2,0)</f>
      </c>
      <c r="I25" s="63">
        <v>1</v>
      </c>
      <c r="J25" s="64" t="s">
        <v>72</v>
      </c>
      <c r="K25" s="65" t="s">
        <v>73</v>
      </c>
      <c r="L25" s="66"/>
      <c r="M25" s="67"/>
      <c r="N25" s="38"/>
      <c r="O25" s="39">
        <f>VLOOKUP(K25,[2]단가표!$A$2:$E$56,5,0)</f>
      </c>
      <c r="P25" s="40">
        <f>VLOOKUP(K25,[2]단가표!$A$2:$E$56,2,0)</f>
      </c>
    </row>
    <row x14ac:dyDescent="0.25" r="26" customHeight="1" ht="32.25">
      <c r="A26" s="11">
        <f>A25+1</f>
      </c>
      <c r="B26" s="18"/>
      <c r="C26" s="13" t="s">
        <v>74</v>
      </c>
      <c r="D26" s="14"/>
      <c r="E26" s="14"/>
      <c r="F26" s="15"/>
      <c r="G26" s="16">
        <f>VLOOKUP(C26,[2]단가표!$A$2:$E$56,5,0)</f>
      </c>
      <c r="H26" s="17">
        <f>VLOOKUP(C26,[2]단가표!$A$2:$E$56,2,0)</f>
      </c>
      <c r="I26" s="68">
        <f>I25+1</f>
      </c>
      <c r="J26" s="69" t="s">
        <v>72</v>
      </c>
      <c r="K26" s="70" t="s">
        <v>75</v>
      </c>
      <c r="L26" s="71"/>
      <c r="M26" s="72"/>
      <c r="N26" s="24"/>
      <c r="O26" s="16">
        <f>VLOOKUP(K26,[2]단가표!$A$2:$E$56,5,0)</f>
      </c>
      <c r="P26" s="17">
        <f>VLOOKUP(K26,[2]단가표!$A$2:$E$56,2,0)</f>
      </c>
    </row>
    <row x14ac:dyDescent="0.25" r="27" customHeight="1" ht="32.25">
      <c r="A27" s="11">
        <f>A26+1</f>
      </c>
      <c r="B27" s="12"/>
      <c r="C27" s="13" t="s">
        <v>76</v>
      </c>
      <c r="D27" s="21" t="s">
        <v>16</v>
      </c>
      <c r="E27" s="48"/>
      <c r="F27" s="15"/>
      <c r="G27" s="16">
        <f>VLOOKUP(C27,[2]단가표!$A$2:$E$56,5,0)</f>
      </c>
      <c r="H27" s="17">
        <f>VLOOKUP(C27,[2]단가표!$A$2:$E$56,2,0)</f>
      </c>
      <c r="I27" s="68">
        <f>I26+1</f>
      </c>
      <c r="J27" s="69" t="s">
        <v>72</v>
      </c>
      <c r="K27" s="70" t="s">
        <v>77</v>
      </c>
      <c r="L27" s="14"/>
      <c r="M27" s="46"/>
      <c r="N27" s="15"/>
      <c r="O27" s="16">
        <f>VLOOKUP(K27,[2]단가표!$A$2:$E$56,5,0)</f>
      </c>
      <c r="P27" s="17">
        <f>VLOOKUP(K27,[2]단가표!$A$2:$E$56,2,0)</f>
      </c>
    </row>
    <row x14ac:dyDescent="0.25" r="28" customHeight="1" ht="32.25">
      <c r="A28" s="11">
        <f>A27+1</f>
      </c>
      <c r="B28" s="18"/>
      <c r="C28" s="13" t="s">
        <v>78</v>
      </c>
      <c r="D28" s="21"/>
      <c r="E28" s="21"/>
      <c r="F28" s="15"/>
      <c r="G28" s="16">
        <f>VLOOKUP(C28,[2]단가표!$A$2:$E$56,5,0)</f>
      </c>
      <c r="H28" s="17">
        <f>VLOOKUP(C28,[2]단가표!$A$2:$E$56,2,0)</f>
      </c>
      <c r="I28" s="68">
        <f>I27+1</f>
      </c>
      <c r="J28" s="69" t="s">
        <v>72</v>
      </c>
      <c r="K28" s="70" t="s">
        <v>79</v>
      </c>
      <c r="L28" s="14"/>
      <c r="M28" s="46"/>
      <c r="N28" s="73"/>
      <c r="O28" s="16">
        <f>VLOOKUP(K28,[2]단가표!$A$2:$E$56,5,0)</f>
      </c>
      <c r="P28" s="17">
        <f>VLOOKUP(K28,[2]단가표!$A$2:$E$56,2,0)</f>
      </c>
    </row>
    <row x14ac:dyDescent="0.25" r="29" customHeight="1" ht="32.25">
      <c r="A29" s="11">
        <f>A28+1</f>
      </c>
      <c r="B29" s="18"/>
      <c r="C29" s="13" t="s">
        <v>80</v>
      </c>
      <c r="D29" s="14"/>
      <c r="E29" s="14" t="s">
        <v>19</v>
      </c>
      <c r="F29" s="15"/>
      <c r="G29" s="16">
        <f>VLOOKUP(C29,[2]단가표!$A$2:$E$56,5,0)</f>
      </c>
      <c r="H29" s="17">
        <f>VLOOKUP(C29,[2]단가표!$A$2:$E$56,2,0)</f>
      </c>
      <c r="I29" s="68">
        <f>I28+1</f>
      </c>
      <c r="J29" s="69" t="s">
        <v>72</v>
      </c>
      <c r="K29" s="70" t="s">
        <v>81</v>
      </c>
      <c r="L29" s="14"/>
      <c r="M29" s="46"/>
      <c r="N29" s="73"/>
      <c r="O29" s="16">
        <f>VLOOKUP(K29,[2]단가표!$A$2:$E$56,5,0)</f>
      </c>
      <c r="P29" s="17">
        <f>VLOOKUP(K29,[2]단가표!$A$2:$E$56,2,0)</f>
      </c>
    </row>
    <row x14ac:dyDescent="0.25" r="30" customHeight="1" ht="32.25">
      <c r="A30" s="11">
        <f>A29+1</f>
      </c>
      <c r="B30" s="74"/>
      <c r="C30" s="23" t="s">
        <v>82</v>
      </c>
      <c r="D30" s="21"/>
      <c r="E30" s="21"/>
      <c r="F30" s="15"/>
      <c r="G30" s="16">
        <f>VLOOKUP(C30,[2]단가표!$A$2:$E$56,5,0)</f>
      </c>
      <c r="H30" s="17">
        <f>VLOOKUP(C30,[2]단가표!$A$2:$E$56,2,0)</f>
      </c>
      <c r="I30" s="68">
        <f>I29+1</f>
      </c>
      <c r="J30" s="69" t="s">
        <v>72</v>
      </c>
      <c r="K30" s="70" t="s">
        <v>83</v>
      </c>
      <c r="L30" s="21"/>
      <c r="M30" s="75"/>
      <c r="N30" s="73"/>
      <c r="O30" s="16">
        <f>VLOOKUP(K30,[2]단가표!$A$2:$E$56,5,0)</f>
      </c>
      <c r="P30" s="17">
        <f>VLOOKUP(K30,[2]단가표!$A$2:$E$56,2,0)</f>
      </c>
    </row>
    <row x14ac:dyDescent="0.25" r="31" customHeight="1" ht="32.25">
      <c r="A31" s="11">
        <f>A30+1</f>
      </c>
      <c r="B31" s="19" t="s">
        <v>14</v>
      </c>
      <c r="C31" s="20" t="s">
        <v>84</v>
      </c>
      <c r="D31" s="21" t="s">
        <v>16</v>
      </c>
      <c r="E31" s="14"/>
      <c r="F31" s="15"/>
      <c r="G31" s="16">
        <f>VLOOKUP(C31,[2]단가표!$A$2:$E$56,5,0)</f>
      </c>
      <c r="H31" s="17">
        <f>VLOOKUP(C31,[2]단가표!$A$2:$E$56,2,0)</f>
      </c>
      <c r="I31" s="68">
        <f>I30+1</f>
      </c>
      <c r="J31" s="69" t="s">
        <v>72</v>
      </c>
      <c r="K31" s="70" t="s">
        <v>85</v>
      </c>
      <c r="L31" s="14"/>
      <c r="M31" s="46"/>
      <c r="N31" s="73"/>
      <c r="O31" s="16">
        <f>VLOOKUP(K31,[2]단가표!$A$2:$E$56,5,0)</f>
      </c>
      <c r="P31" s="17">
        <f>VLOOKUP(K31,[2]단가표!$A$2:$E$56,2,0)</f>
      </c>
    </row>
    <row x14ac:dyDescent="0.25" r="32" customHeight="1" ht="32.25">
      <c r="A32" s="11">
        <f>A31+1</f>
      </c>
      <c r="B32" s="74"/>
      <c r="C32" s="23" t="s">
        <v>86</v>
      </c>
      <c r="D32" s="21"/>
      <c r="E32" s="21"/>
      <c r="F32" s="15"/>
      <c r="G32" s="16">
        <f>VLOOKUP(C32,[2]단가표!$A$2:$E$56,5,0)</f>
      </c>
      <c r="H32" s="17">
        <f>VLOOKUP(C32,[2]단가표!$A$2:$E$56,2,0)</f>
      </c>
      <c r="I32" s="68">
        <f>I31+1</f>
      </c>
      <c r="J32" s="69" t="s">
        <v>72</v>
      </c>
      <c r="K32" s="70" t="s">
        <v>87</v>
      </c>
      <c r="L32" s="21"/>
      <c r="M32" s="75"/>
      <c r="N32" s="76"/>
      <c r="O32" s="16">
        <f>VLOOKUP(K32,[2]단가표!$A$2:$E$56,5,0)</f>
      </c>
      <c r="P32" s="17">
        <f>VLOOKUP(K32,[2]단가표!$A$2:$E$56,2,0)</f>
      </c>
    </row>
    <row x14ac:dyDescent="0.25" r="33" customHeight="1" ht="17.25">
      <c r="A33" s="11">
        <f>A32+1</f>
      </c>
      <c r="B33" s="12"/>
      <c r="C33" s="77" t="s">
        <v>88</v>
      </c>
      <c r="D33" s="21"/>
      <c r="E33" s="14"/>
      <c r="F33" s="15"/>
      <c r="G33" s="16">
        <f>VLOOKUP(C33,[2]단가표!$A$2:$E$56,5,0)</f>
      </c>
      <c r="H33" s="25">
        <f>VLOOKUP(C33,[2]단가표!$A$2:$E$56,2,0)</f>
      </c>
      <c r="I33" s="78">
        <f>I32+1</f>
      </c>
      <c r="J33" s="79" t="s">
        <v>72</v>
      </c>
      <c r="K33" s="80" t="s">
        <v>89</v>
      </c>
      <c r="L33" s="81"/>
      <c r="M33" s="82"/>
      <c r="N33" s="83"/>
      <c r="O33" s="16">
        <f>VLOOKUP(K33,[2]단가표!$A$2:$E$56,5,0)</f>
      </c>
      <c r="P33" s="17">
        <f>VLOOKUP(K33,[2]단가표!$A$2:$E$56,2,0)</f>
      </c>
    </row>
    <row x14ac:dyDescent="0.25" r="34" customHeight="1" ht="28.5">
      <c r="A34" s="84"/>
      <c r="B34" s="85"/>
      <c r="C34" s="86"/>
      <c r="D34" s="86"/>
      <c r="E34" s="86"/>
      <c r="F34" s="86"/>
      <c r="G34" s="86"/>
      <c r="H34" s="87"/>
      <c r="I34" s="84"/>
      <c r="J34" s="88"/>
      <c r="K34" s="89"/>
      <c r="L34" s="86"/>
      <c r="M34" s="90"/>
      <c r="N34" s="91"/>
      <c r="O34" s="91"/>
      <c r="P34" s="92"/>
    </row>
    <row x14ac:dyDescent="0.25" r="35" customHeight="1" ht="28.5">
      <c r="A35" s="84"/>
      <c r="B35" s="85"/>
      <c r="C35" s="86"/>
      <c r="D35" s="86"/>
      <c r="E35" s="86"/>
      <c r="F35" s="86"/>
      <c r="G35" s="86"/>
      <c r="H35" s="87"/>
      <c r="I35" s="84"/>
      <c r="J35" s="88"/>
      <c r="K35" s="91"/>
      <c r="L35" s="93"/>
      <c r="M35" s="93"/>
      <c r="N35" s="91"/>
      <c r="O35" s="91"/>
      <c r="P35" s="92"/>
    </row>
    <row x14ac:dyDescent="0.25" r="36" customHeight="1" ht="28.5">
      <c r="A36" s="94"/>
      <c r="B36" s="85"/>
      <c r="C36" s="86"/>
      <c r="D36" s="86"/>
      <c r="E36" s="86"/>
      <c r="F36" s="86"/>
      <c r="G36" s="86"/>
      <c r="H36" s="87"/>
      <c r="I36" s="87"/>
      <c r="J36" s="85"/>
      <c r="K36" s="86"/>
      <c r="L36" s="86"/>
      <c r="M36" s="86"/>
      <c r="N36" s="86"/>
      <c r="O36" s="86"/>
      <c r="P36" s="87"/>
    </row>
    <row x14ac:dyDescent="0.25" r="37" customHeight="1" ht="28.5">
      <c r="A37" s="84"/>
      <c r="B37" s="85"/>
      <c r="C37" s="86"/>
      <c r="D37" s="86"/>
      <c r="E37" s="86"/>
      <c r="F37" s="86"/>
      <c r="G37" s="86"/>
      <c r="H37" s="87"/>
      <c r="I37" s="84"/>
      <c r="J37" s="88"/>
      <c r="K37" s="91"/>
      <c r="L37" s="93"/>
      <c r="M37" s="93"/>
      <c r="N37" s="91"/>
      <c r="O37" s="91"/>
      <c r="P37" s="92"/>
    </row>
    <row x14ac:dyDescent="0.25" r="38" customHeight="1" ht="28.5">
      <c r="A38" s="94"/>
      <c r="B38" s="85"/>
      <c r="C38" s="86"/>
      <c r="D38" s="86"/>
      <c r="E38" s="86"/>
      <c r="F38" s="86"/>
      <c r="G38" s="86"/>
      <c r="H38" s="87"/>
      <c r="I38" s="87"/>
      <c r="J38" s="85"/>
      <c r="K38" s="86"/>
      <c r="L38" s="86"/>
      <c r="M38" s="86"/>
      <c r="N38" s="86"/>
      <c r="O38" s="86"/>
      <c r="P38" s="87"/>
    </row>
    <row x14ac:dyDescent="0.25" r="39" customHeight="1" ht="28.5">
      <c r="A39" s="94"/>
      <c r="B39" s="85"/>
      <c r="C39" s="86"/>
      <c r="D39" s="86"/>
      <c r="E39" s="86"/>
      <c r="F39" s="86"/>
      <c r="G39" s="86"/>
      <c r="H39" s="87"/>
      <c r="I39" s="87"/>
      <c r="J39" s="85"/>
      <c r="K39" s="86"/>
      <c r="L39" s="86"/>
      <c r="M39" s="86"/>
      <c r="N39" s="86"/>
      <c r="O39" s="86"/>
      <c r="P39" s="87"/>
    </row>
    <row x14ac:dyDescent="0.25" r="40" customHeight="1" ht="28.5">
      <c r="A40" s="94"/>
      <c r="B40" s="85"/>
      <c r="C40" s="86"/>
      <c r="D40" s="86"/>
      <c r="E40" s="86"/>
      <c r="F40" s="86"/>
      <c r="G40" s="86"/>
      <c r="H40" s="87"/>
      <c r="I40" s="87"/>
      <c r="J40" s="85"/>
      <c r="K40" s="86"/>
      <c r="L40" s="86"/>
      <c r="M40" s="86"/>
      <c r="N40" s="86"/>
      <c r="O40" s="86"/>
      <c r="P40" s="87"/>
    </row>
    <row x14ac:dyDescent="0.25" r="41" customHeight="1" ht="28.5">
      <c r="A41" s="84"/>
      <c r="B41" s="85"/>
      <c r="C41" s="86"/>
      <c r="D41" s="86"/>
      <c r="E41" s="86"/>
      <c r="F41" s="86"/>
      <c r="G41" s="86"/>
      <c r="H41" s="87"/>
      <c r="I41" s="84"/>
      <c r="J41" s="88"/>
      <c r="K41" s="89"/>
      <c r="L41" s="86"/>
      <c r="M41" s="90"/>
      <c r="N41" s="91"/>
      <c r="O41" s="91"/>
      <c r="P41" s="92"/>
    </row>
    <row x14ac:dyDescent="0.25" r="42" customHeight="1" ht="28.5">
      <c r="A42" s="94"/>
      <c r="B42" s="85"/>
      <c r="C42" s="86"/>
      <c r="D42" s="86"/>
      <c r="E42" s="86"/>
      <c r="F42" s="86"/>
      <c r="G42" s="86"/>
      <c r="H42" s="87"/>
      <c r="I42" s="87"/>
      <c r="J42" s="85"/>
      <c r="K42" s="86"/>
      <c r="L42" s="86"/>
      <c r="M42" s="86"/>
      <c r="N42" s="86"/>
      <c r="O42" s="86"/>
      <c r="P42" s="87"/>
    </row>
    <row x14ac:dyDescent="0.25" r="43" customHeight="1" ht="28.5">
      <c r="A43" s="94"/>
      <c r="B43" s="85"/>
      <c r="C43" s="86"/>
      <c r="D43" s="86"/>
      <c r="E43" s="86"/>
      <c r="F43" s="86"/>
      <c r="G43" s="86"/>
      <c r="H43" s="87"/>
      <c r="I43" s="87"/>
      <c r="J43" s="85"/>
      <c r="K43" s="86"/>
      <c r="L43" s="86"/>
      <c r="M43" s="86"/>
      <c r="N43" s="86"/>
      <c r="O43" s="86"/>
      <c r="P43" s="87"/>
    </row>
    <row x14ac:dyDescent="0.25" r="44" customHeight="1" ht="28.5">
      <c r="A44" s="94"/>
      <c r="B44" s="85"/>
      <c r="C44" s="86"/>
      <c r="D44" s="86"/>
      <c r="E44" s="86"/>
      <c r="F44" s="86"/>
      <c r="G44" s="86"/>
      <c r="H44" s="87"/>
      <c r="I44" s="87"/>
      <c r="J44" s="85"/>
      <c r="K44" s="86"/>
      <c r="L44" s="86"/>
      <c r="M44" s="86"/>
      <c r="N44" s="86"/>
      <c r="O44" s="86"/>
      <c r="P44" s="87"/>
    </row>
    <row x14ac:dyDescent="0.25" r="45" customHeight="1" ht="28.5">
      <c r="A45" s="94"/>
      <c r="B45" s="85"/>
      <c r="C45" s="86"/>
      <c r="D45" s="86"/>
      <c r="E45" s="86"/>
      <c r="F45" s="86"/>
      <c r="G45" s="86"/>
      <c r="H45" s="87"/>
      <c r="I45" s="87"/>
      <c r="J45" s="85"/>
      <c r="K45" s="86"/>
      <c r="L45" s="86"/>
      <c r="M45" s="86"/>
      <c r="N45" s="86"/>
      <c r="O45" s="86"/>
      <c r="P45" s="87"/>
    </row>
    <row x14ac:dyDescent="0.25" r="46" customHeight="1" ht="28.5">
      <c r="A46" s="94"/>
      <c r="B46" s="85"/>
      <c r="C46" s="86"/>
      <c r="D46" s="86"/>
      <c r="E46" s="86"/>
      <c r="F46" s="86"/>
      <c r="G46" s="86"/>
      <c r="H46" s="87"/>
      <c r="I46" s="87"/>
      <c r="J46" s="85"/>
      <c r="K46" s="86"/>
      <c r="L46" s="86"/>
      <c r="M46" s="86"/>
      <c r="N46" s="86"/>
      <c r="O46" s="86"/>
      <c r="P46" s="87"/>
    </row>
    <row x14ac:dyDescent="0.25" r="47" customHeight="1" ht="28.5">
      <c r="A47" s="84"/>
      <c r="B47" s="88"/>
      <c r="C47" s="91"/>
      <c r="D47" s="95"/>
      <c r="E47" s="95"/>
      <c r="F47" s="91"/>
      <c r="G47" s="91"/>
      <c r="H47" s="92"/>
      <c r="I47" s="84"/>
      <c r="J47" s="88"/>
      <c r="K47" s="91"/>
      <c r="L47" s="93"/>
      <c r="M47" s="93"/>
      <c r="N47" s="91"/>
      <c r="O47" s="91"/>
      <c r="P47" s="92"/>
    </row>
    <row x14ac:dyDescent="0.25" r="48" customHeight="1" ht="28.5">
      <c r="A48" s="94"/>
      <c r="B48" s="85"/>
      <c r="C48" s="86"/>
      <c r="D48" s="86"/>
      <c r="E48" s="86"/>
      <c r="F48" s="86"/>
      <c r="G48" s="86"/>
      <c r="H48" s="87"/>
      <c r="I48" s="87"/>
      <c r="J48" s="85"/>
      <c r="K48" s="86"/>
      <c r="L48" s="86"/>
      <c r="M48" s="86"/>
      <c r="N48" s="86"/>
      <c r="O48" s="86"/>
      <c r="P48" s="87"/>
    </row>
    <row x14ac:dyDescent="0.25" r="49" customHeight="1" ht="28.5">
      <c r="A49" s="94"/>
      <c r="B49" s="85"/>
      <c r="C49" s="86"/>
      <c r="D49" s="86"/>
      <c r="E49" s="86"/>
      <c r="F49" s="86"/>
      <c r="G49" s="86"/>
      <c r="H49" s="87"/>
      <c r="I49" s="87"/>
      <c r="J49" s="85"/>
      <c r="K49" s="86"/>
      <c r="L49" s="86"/>
      <c r="M49" s="86"/>
      <c r="N49" s="86"/>
      <c r="O49" s="86"/>
      <c r="P49" s="87"/>
    </row>
    <row x14ac:dyDescent="0.25" r="50" customHeight="1" ht="28.5">
      <c r="A50" s="94"/>
      <c r="B50" s="85"/>
      <c r="C50" s="86"/>
      <c r="D50" s="86"/>
      <c r="E50" s="86"/>
      <c r="F50" s="86"/>
      <c r="G50" s="86"/>
      <c r="H50" s="87"/>
      <c r="I50" s="87"/>
      <c r="J50" s="85"/>
      <c r="K50" s="86"/>
      <c r="L50" s="86"/>
      <c r="M50" s="86"/>
      <c r="N50" s="86"/>
      <c r="O50" s="86"/>
      <c r="P50" s="87"/>
    </row>
    <row x14ac:dyDescent="0.25" r="51" customHeight="1" ht="28.5">
      <c r="A51" s="94"/>
      <c r="B51" s="85"/>
      <c r="C51" s="86"/>
      <c r="D51" s="86"/>
      <c r="E51" s="86"/>
      <c r="F51" s="86"/>
      <c r="G51" s="86"/>
      <c r="H51" s="87"/>
      <c r="I51" s="87"/>
      <c r="J51" s="85"/>
      <c r="K51" s="86"/>
      <c r="L51" s="86"/>
      <c r="M51" s="86"/>
      <c r="N51" s="86"/>
      <c r="O51" s="86"/>
      <c r="P51" s="87"/>
    </row>
    <row x14ac:dyDescent="0.25" r="52" customHeight="1" ht="28.5">
      <c r="A52" s="94"/>
      <c r="B52" s="85"/>
      <c r="C52" s="86"/>
      <c r="D52" s="86"/>
      <c r="E52" s="86"/>
      <c r="F52" s="86"/>
      <c r="G52" s="86"/>
      <c r="H52" s="87"/>
      <c r="I52" s="87"/>
      <c r="J52" s="85"/>
      <c r="K52" s="86"/>
      <c r="L52" s="86"/>
      <c r="M52" s="86"/>
      <c r="N52" s="86"/>
      <c r="O52" s="86"/>
      <c r="P52" s="87"/>
    </row>
    <row x14ac:dyDescent="0.25" r="53" customHeight="1" ht="28.5">
      <c r="A53" s="84"/>
      <c r="B53" s="88"/>
      <c r="C53" s="86"/>
      <c r="D53" s="86"/>
      <c r="E53" s="86"/>
      <c r="F53" s="86"/>
      <c r="G53" s="86"/>
      <c r="H53" s="87"/>
      <c r="I53" s="87"/>
      <c r="J53" s="88"/>
      <c r="K53" s="86"/>
      <c r="L53" s="86"/>
      <c r="M53" s="86"/>
      <c r="N53" s="86"/>
      <c r="O53" s="86"/>
      <c r="P53" s="87"/>
    </row>
    <row x14ac:dyDescent="0.25" r="54" customHeight="1" ht="28.5">
      <c r="A54" s="84"/>
      <c r="B54" s="88"/>
      <c r="C54" s="86"/>
      <c r="D54" s="86"/>
      <c r="E54" s="86"/>
      <c r="F54" s="86"/>
      <c r="G54" s="86"/>
      <c r="H54" s="87"/>
      <c r="I54" s="87"/>
      <c r="J54" s="88"/>
      <c r="K54" s="86"/>
      <c r="L54" s="86"/>
      <c r="M54" s="86"/>
      <c r="N54" s="86"/>
      <c r="O54" s="86"/>
      <c r="P54" s="87"/>
    </row>
    <row x14ac:dyDescent="0.25" r="55" customHeight="1" ht="28.5">
      <c r="A55" s="84"/>
      <c r="B55" s="88"/>
      <c r="C55" s="86"/>
      <c r="D55" s="86"/>
      <c r="E55" s="86"/>
      <c r="F55" s="86"/>
      <c r="G55" s="86"/>
      <c r="H55" s="87"/>
      <c r="I55" s="87"/>
      <c r="J55" s="88"/>
      <c r="K55" s="86"/>
      <c r="L55" s="86"/>
      <c r="M55" s="86"/>
      <c r="N55" s="86"/>
      <c r="O55" s="86"/>
      <c r="P55" s="87"/>
    </row>
    <row x14ac:dyDescent="0.25" r="56" customHeight="1" ht="28.5">
      <c r="A56" s="84"/>
      <c r="B56" s="88"/>
      <c r="C56" s="86"/>
      <c r="D56" s="86"/>
      <c r="E56" s="86"/>
      <c r="F56" s="86"/>
      <c r="G56" s="86"/>
      <c r="H56" s="87"/>
      <c r="I56" s="87"/>
      <c r="J56" s="88"/>
      <c r="K56" s="86"/>
      <c r="L56" s="86"/>
      <c r="M56" s="86"/>
      <c r="N56" s="86"/>
      <c r="O56" s="86"/>
      <c r="P56" s="87"/>
    </row>
    <row x14ac:dyDescent="0.25" r="57" customHeight="1" ht="28.5">
      <c r="A57" s="84"/>
      <c r="B57" s="88"/>
      <c r="C57" s="86"/>
      <c r="D57" s="86"/>
      <c r="E57" s="86"/>
      <c r="F57" s="86"/>
      <c r="G57" s="86"/>
      <c r="H57" s="87"/>
      <c r="I57" s="87"/>
      <c r="J57" s="88"/>
      <c r="K57" s="86"/>
      <c r="L57" s="86"/>
      <c r="M57" s="86"/>
      <c r="N57" s="86"/>
      <c r="O57" s="86"/>
      <c r="P57" s="87"/>
    </row>
    <row x14ac:dyDescent="0.25" r="58" customHeight="1" ht="28.5">
      <c r="A58" s="84"/>
      <c r="B58" s="88"/>
      <c r="C58" s="86"/>
      <c r="D58" s="86"/>
      <c r="E58" s="86"/>
      <c r="F58" s="86"/>
      <c r="G58" s="86"/>
      <c r="H58" s="87"/>
      <c r="I58" s="87"/>
      <c r="J58" s="88"/>
      <c r="K58" s="86"/>
      <c r="L58" s="86"/>
      <c r="M58" s="86"/>
      <c r="N58" s="86"/>
      <c r="O58" s="86"/>
      <c r="P58" s="87"/>
    </row>
    <row x14ac:dyDescent="0.25" r="59" customHeight="1" ht="28.5">
      <c r="A59" s="84"/>
      <c r="B59" s="88"/>
      <c r="C59" s="86"/>
      <c r="D59" s="86"/>
      <c r="E59" s="86"/>
      <c r="F59" s="86"/>
      <c r="G59" s="86"/>
      <c r="H59" s="87"/>
      <c r="I59" s="87"/>
      <c r="J59" s="88"/>
      <c r="K59" s="86"/>
      <c r="L59" s="86"/>
      <c r="M59" s="86"/>
      <c r="N59" s="86"/>
      <c r="O59" s="86"/>
      <c r="P59" s="87"/>
    </row>
    <row x14ac:dyDescent="0.25" r="60" customHeight="1" ht="28.5">
      <c r="A60" s="84"/>
      <c r="B60" s="88"/>
      <c r="C60" s="86"/>
      <c r="D60" s="86"/>
      <c r="E60" s="86"/>
      <c r="F60" s="86"/>
      <c r="G60" s="86"/>
      <c r="H60" s="87"/>
      <c r="I60" s="87"/>
      <c r="J60" s="88"/>
      <c r="K60" s="86"/>
      <c r="L60" s="86"/>
      <c r="M60" s="86"/>
      <c r="N60" s="86"/>
      <c r="O60" s="86"/>
      <c r="P60" s="87"/>
    </row>
    <row x14ac:dyDescent="0.25" r="61" customHeight="1" ht="28.5">
      <c r="A61" s="84"/>
      <c r="B61" s="88"/>
      <c r="C61" s="86"/>
      <c r="D61" s="86"/>
      <c r="E61" s="86"/>
      <c r="F61" s="86"/>
      <c r="G61" s="86"/>
      <c r="H61" s="87"/>
      <c r="I61" s="87"/>
      <c r="J61" s="88"/>
      <c r="K61" s="86"/>
      <c r="L61" s="86"/>
      <c r="M61" s="86"/>
      <c r="N61" s="86"/>
      <c r="O61" s="86"/>
      <c r="P61" s="87"/>
    </row>
    <row x14ac:dyDescent="0.25" r="62" customHeight="1" ht="28.5">
      <c r="A62" s="84"/>
      <c r="B62" s="88"/>
      <c r="C62" s="86"/>
      <c r="D62" s="86"/>
      <c r="E62" s="86"/>
      <c r="F62" s="86"/>
      <c r="G62" s="86"/>
      <c r="H62" s="87"/>
      <c r="I62" s="87"/>
      <c r="J62" s="88"/>
      <c r="K62" s="86"/>
      <c r="L62" s="86"/>
      <c r="M62" s="86"/>
      <c r="N62" s="86"/>
      <c r="O62" s="86"/>
      <c r="P62" s="87"/>
    </row>
    <row x14ac:dyDescent="0.25" r="63" customHeight="1" ht="28.5">
      <c r="A63" s="84"/>
      <c r="B63" s="88"/>
      <c r="C63" s="86"/>
      <c r="D63" s="86"/>
      <c r="E63" s="86"/>
      <c r="F63" s="86"/>
      <c r="G63" s="86"/>
      <c r="H63" s="87"/>
      <c r="I63" s="87"/>
      <c r="J63" s="88"/>
      <c r="K63" s="86"/>
      <c r="L63" s="86"/>
      <c r="M63" s="86"/>
      <c r="N63" s="86"/>
      <c r="O63" s="86"/>
      <c r="P63" s="87"/>
    </row>
    <row x14ac:dyDescent="0.25" r="64" customHeight="1" ht="28.5">
      <c r="A64" s="84"/>
      <c r="B64" s="88"/>
      <c r="C64" s="86"/>
      <c r="D64" s="86"/>
      <c r="E64" s="86"/>
      <c r="F64" s="86"/>
      <c r="G64" s="86"/>
      <c r="H64" s="87"/>
      <c r="I64" s="87"/>
      <c r="J64" s="88"/>
      <c r="K64" s="86"/>
      <c r="L64" s="86"/>
      <c r="M64" s="86"/>
      <c r="N64" s="86"/>
      <c r="O64" s="86"/>
      <c r="P64" s="87"/>
    </row>
    <row x14ac:dyDescent="0.25" r="65" customHeight="1" ht="28.5">
      <c r="A65" s="84"/>
      <c r="B65" s="88"/>
      <c r="C65" s="86"/>
      <c r="D65" s="86"/>
      <c r="E65" s="86"/>
      <c r="F65" s="86"/>
      <c r="G65" s="86"/>
      <c r="H65" s="87"/>
      <c r="I65" s="87"/>
      <c r="J65" s="88"/>
      <c r="K65" s="86"/>
      <c r="L65" s="86"/>
      <c r="M65" s="86"/>
      <c r="N65" s="86"/>
      <c r="O65" s="86"/>
      <c r="P65" s="87"/>
    </row>
    <row x14ac:dyDescent="0.25" r="66" customHeight="1" ht="28.5">
      <c r="A66" s="84"/>
      <c r="B66" s="88"/>
      <c r="C66" s="86"/>
      <c r="D66" s="86"/>
      <c r="E66" s="86"/>
      <c r="F66" s="86"/>
      <c r="G66" s="86"/>
      <c r="H66" s="87"/>
      <c r="I66" s="87"/>
      <c r="J66" s="88"/>
      <c r="K66" s="86"/>
      <c r="L66" s="86"/>
      <c r="M66" s="86"/>
      <c r="N66" s="86"/>
      <c r="O66" s="86"/>
      <c r="P66" s="87"/>
    </row>
    <row x14ac:dyDescent="0.25" r="67" customHeight="1" ht="28.5">
      <c r="A67" s="84"/>
      <c r="B67" s="88"/>
      <c r="C67" s="86"/>
      <c r="D67" s="86"/>
      <c r="E67" s="86"/>
      <c r="F67" s="86"/>
      <c r="G67" s="86"/>
      <c r="H67" s="87"/>
      <c r="I67" s="87"/>
      <c r="J67" s="88"/>
      <c r="K67" s="86"/>
      <c r="L67" s="86"/>
      <c r="M67" s="86"/>
      <c r="N67" s="86"/>
      <c r="O67" s="86"/>
      <c r="P67" s="87"/>
    </row>
    <row x14ac:dyDescent="0.25" r="68" customHeight="1" ht="28.5">
      <c r="A68" s="84"/>
      <c r="B68" s="88"/>
      <c r="C68" s="86"/>
      <c r="D68" s="86"/>
      <c r="E68" s="86"/>
      <c r="F68" s="86"/>
      <c r="G68" s="86"/>
      <c r="H68" s="87"/>
      <c r="I68" s="87"/>
      <c r="J68" s="88"/>
      <c r="K68" s="86"/>
      <c r="L68" s="86"/>
      <c r="M68" s="86"/>
      <c r="N68" s="86"/>
      <c r="O68" s="86"/>
      <c r="P68" s="87"/>
    </row>
    <row x14ac:dyDescent="0.25" r="69" customHeight="1" ht="28.5">
      <c r="A69" s="84"/>
      <c r="B69" s="88"/>
      <c r="C69" s="86"/>
      <c r="D69" s="86"/>
      <c r="E69" s="86"/>
      <c r="F69" s="86"/>
      <c r="G69" s="86"/>
      <c r="H69" s="87"/>
      <c r="I69" s="87"/>
      <c r="J69" s="88"/>
      <c r="K69" s="86"/>
      <c r="L69" s="86"/>
      <c r="M69" s="86"/>
      <c r="N69" s="86"/>
      <c r="O69" s="86"/>
      <c r="P69" s="87"/>
    </row>
    <row x14ac:dyDescent="0.25" r="70" customHeight="1" ht="28.5">
      <c r="A70" s="84"/>
      <c r="B70" s="88"/>
      <c r="C70" s="86"/>
      <c r="D70" s="86"/>
      <c r="E70" s="86"/>
      <c r="F70" s="86"/>
      <c r="G70" s="86"/>
      <c r="H70" s="87"/>
      <c r="I70" s="87"/>
      <c r="J70" s="88"/>
      <c r="K70" s="86"/>
      <c r="L70" s="86"/>
      <c r="M70" s="86"/>
      <c r="N70" s="86"/>
      <c r="O70" s="86"/>
      <c r="P70" s="87"/>
    </row>
    <row x14ac:dyDescent="0.25" r="71" customHeight="1" ht="28.5">
      <c r="A71" s="84"/>
      <c r="B71" s="88"/>
      <c r="C71" s="86"/>
      <c r="D71" s="86"/>
      <c r="E71" s="86"/>
      <c r="F71" s="86"/>
      <c r="G71" s="86"/>
      <c r="H71" s="87"/>
      <c r="I71" s="87"/>
      <c r="J71" s="88"/>
      <c r="K71" s="86"/>
      <c r="L71" s="86"/>
      <c r="M71" s="86"/>
      <c r="N71" s="86"/>
      <c r="O71" s="86"/>
      <c r="P71" s="87"/>
    </row>
    <row x14ac:dyDescent="0.25" r="72" customHeight="1" ht="28.5">
      <c r="A72" s="84"/>
      <c r="B72" s="88"/>
      <c r="C72" s="86"/>
      <c r="D72" s="86"/>
      <c r="E72" s="86"/>
      <c r="F72" s="86"/>
      <c r="G72" s="86"/>
      <c r="H72" s="87"/>
      <c r="I72" s="87"/>
      <c r="J72" s="88"/>
      <c r="K72" s="86"/>
      <c r="L72" s="86"/>
      <c r="M72" s="86"/>
      <c r="N72" s="86"/>
      <c r="O72" s="86"/>
      <c r="P72" s="87"/>
    </row>
    <row x14ac:dyDescent="0.25" r="73" customHeight="1" ht="28.5">
      <c r="A73" s="84"/>
      <c r="B73" s="88"/>
      <c r="C73" s="86"/>
      <c r="D73" s="86"/>
      <c r="E73" s="86"/>
      <c r="F73" s="86"/>
      <c r="G73" s="86"/>
      <c r="H73" s="87"/>
      <c r="I73" s="87"/>
      <c r="J73" s="88"/>
      <c r="K73" s="86"/>
      <c r="L73" s="86"/>
      <c r="M73" s="86"/>
      <c r="N73" s="86"/>
      <c r="O73" s="86"/>
      <c r="P73" s="87"/>
    </row>
    <row x14ac:dyDescent="0.25" r="74" customHeight="1" ht="28.5">
      <c r="A74" s="84"/>
      <c r="B74" s="88"/>
      <c r="C74" s="86"/>
      <c r="D74" s="86"/>
      <c r="E74" s="86"/>
      <c r="F74" s="86"/>
      <c r="G74" s="86"/>
      <c r="H74" s="87"/>
      <c r="I74" s="87"/>
      <c r="J74" s="88"/>
      <c r="K74" s="86"/>
      <c r="L74" s="86"/>
      <c r="M74" s="86"/>
      <c r="N74" s="86"/>
      <c r="O74" s="86"/>
      <c r="P74" s="87"/>
    </row>
    <row x14ac:dyDescent="0.25" r="75" customHeight="1" ht="28.5">
      <c r="A75" s="84"/>
      <c r="B75" s="88"/>
      <c r="C75" s="86"/>
      <c r="D75" s="86"/>
      <c r="E75" s="86"/>
      <c r="F75" s="86"/>
      <c r="G75" s="86"/>
      <c r="H75" s="87"/>
      <c r="I75" s="87"/>
      <c r="J75" s="88"/>
      <c r="K75" s="86"/>
      <c r="L75" s="86"/>
      <c r="M75" s="86"/>
      <c r="N75" s="86"/>
      <c r="O75" s="86"/>
      <c r="P75" s="87"/>
    </row>
    <row x14ac:dyDescent="0.25" r="76" customHeight="1" ht="28.5">
      <c r="A76" s="84"/>
      <c r="B76" s="88"/>
      <c r="C76" s="86"/>
      <c r="D76" s="86"/>
      <c r="E76" s="86"/>
      <c r="F76" s="86"/>
      <c r="G76" s="86"/>
      <c r="H76" s="87"/>
      <c r="I76" s="87"/>
      <c r="J76" s="88"/>
      <c r="K76" s="86"/>
      <c r="L76" s="86"/>
      <c r="M76" s="86"/>
      <c r="N76" s="86"/>
      <c r="O76" s="86"/>
      <c r="P76" s="87"/>
    </row>
    <row x14ac:dyDescent="0.25" r="77" customHeight="1" ht="28.5">
      <c r="A77" s="84"/>
      <c r="B77" s="88"/>
      <c r="C77" s="86"/>
      <c r="D77" s="86"/>
      <c r="E77" s="86"/>
      <c r="F77" s="86"/>
      <c r="G77" s="86"/>
      <c r="H77" s="87"/>
      <c r="I77" s="87"/>
      <c r="J77" s="88"/>
      <c r="K77" s="86"/>
      <c r="L77" s="86"/>
      <c r="M77" s="86"/>
      <c r="N77" s="86"/>
      <c r="O77" s="86"/>
      <c r="P77" s="87"/>
    </row>
    <row x14ac:dyDescent="0.25" r="78" customHeight="1" ht="28.5">
      <c r="A78" s="84"/>
      <c r="B78" s="88"/>
      <c r="C78" s="86"/>
      <c r="D78" s="86"/>
      <c r="E78" s="86"/>
      <c r="F78" s="86"/>
      <c r="G78" s="86"/>
      <c r="H78" s="87"/>
      <c r="I78" s="87"/>
      <c r="J78" s="88"/>
      <c r="K78" s="86"/>
      <c r="L78" s="86"/>
      <c r="M78" s="86"/>
      <c r="N78" s="86"/>
      <c r="O78" s="86"/>
      <c r="P78" s="87"/>
    </row>
    <row x14ac:dyDescent="0.25" r="79" customHeight="1" ht="28.5">
      <c r="A79" s="84"/>
      <c r="B79" s="88"/>
      <c r="C79" s="86"/>
      <c r="D79" s="86"/>
      <c r="E79" s="86"/>
      <c r="F79" s="86"/>
      <c r="G79" s="86"/>
      <c r="H79" s="87"/>
      <c r="I79" s="87"/>
      <c r="J79" s="88"/>
      <c r="K79" s="86"/>
      <c r="L79" s="86"/>
      <c r="M79" s="86"/>
      <c r="N79" s="86"/>
      <c r="O79" s="86"/>
      <c r="P79" s="87"/>
    </row>
    <row x14ac:dyDescent="0.25" r="80" customHeight="1" ht="28.5">
      <c r="A80" s="84"/>
      <c r="B80" s="88"/>
      <c r="C80" s="86"/>
      <c r="D80" s="86"/>
      <c r="E80" s="86"/>
      <c r="F80" s="86"/>
      <c r="G80" s="86"/>
      <c r="H80" s="87"/>
      <c r="I80" s="87"/>
      <c r="J80" s="88"/>
      <c r="K80" s="86"/>
      <c r="L80" s="86"/>
      <c r="M80" s="86"/>
      <c r="N80" s="86"/>
      <c r="O80" s="86"/>
      <c r="P80" s="87"/>
    </row>
    <row x14ac:dyDescent="0.25" r="81" customHeight="1" ht="28.5">
      <c r="A81" s="84"/>
      <c r="B81" s="88"/>
      <c r="C81" s="86"/>
      <c r="D81" s="86"/>
      <c r="E81" s="86"/>
      <c r="F81" s="86"/>
      <c r="G81" s="86"/>
      <c r="H81" s="87"/>
      <c r="I81" s="87"/>
      <c r="J81" s="88"/>
      <c r="K81" s="86"/>
      <c r="L81" s="86"/>
      <c r="M81" s="86"/>
      <c r="N81" s="86"/>
      <c r="O81" s="86"/>
      <c r="P81" s="87"/>
    </row>
    <row x14ac:dyDescent="0.25" r="82" customHeight="1" ht="28.5">
      <c r="A82" s="84"/>
      <c r="B82" s="88"/>
      <c r="C82" s="86"/>
      <c r="D82" s="86"/>
      <c r="E82" s="86"/>
      <c r="F82" s="86"/>
      <c r="G82" s="86"/>
      <c r="H82" s="87"/>
      <c r="I82" s="87"/>
      <c r="J82" s="88"/>
      <c r="K82" s="86"/>
      <c r="L82" s="86"/>
      <c r="M82" s="86"/>
      <c r="N82" s="86"/>
      <c r="O82" s="86"/>
      <c r="P82" s="87"/>
    </row>
    <row x14ac:dyDescent="0.25" r="83" customHeight="1" ht="28.5">
      <c r="A83" s="84"/>
      <c r="B83" s="88"/>
      <c r="C83" s="86"/>
      <c r="D83" s="86"/>
      <c r="E83" s="86"/>
      <c r="F83" s="86"/>
      <c r="G83" s="86"/>
      <c r="H83" s="87"/>
      <c r="I83" s="87"/>
      <c r="J83" s="88"/>
      <c r="K83" s="86"/>
      <c r="L83" s="86"/>
      <c r="M83" s="86"/>
      <c r="N83" s="86"/>
      <c r="O83" s="86"/>
      <c r="P83" s="87"/>
    </row>
    <row x14ac:dyDescent="0.25" r="84" customHeight="1" ht="28.5">
      <c r="A84" s="84"/>
      <c r="B84" s="88"/>
      <c r="C84" s="86"/>
      <c r="D84" s="86"/>
      <c r="E84" s="86"/>
      <c r="F84" s="86"/>
      <c r="G84" s="86"/>
      <c r="H84" s="87"/>
      <c r="I84" s="87"/>
      <c r="J84" s="88"/>
      <c r="K84" s="86"/>
      <c r="L84" s="86"/>
      <c r="M84" s="86"/>
      <c r="N84" s="86"/>
      <c r="O84" s="86"/>
      <c r="P84" s="87"/>
    </row>
    <row x14ac:dyDescent="0.25" r="85" customHeight="1" ht="28.5">
      <c r="A85" s="84"/>
      <c r="B85" s="88"/>
      <c r="C85" s="86"/>
      <c r="D85" s="86"/>
      <c r="E85" s="86"/>
      <c r="F85" s="86"/>
      <c r="G85" s="86"/>
      <c r="H85" s="87"/>
      <c r="I85" s="87"/>
      <c r="J85" s="88"/>
      <c r="K85" s="86"/>
      <c r="L85" s="86"/>
      <c r="M85" s="86"/>
      <c r="N85" s="86"/>
      <c r="O85" s="86"/>
      <c r="P85" s="87"/>
    </row>
    <row x14ac:dyDescent="0.25" r="86" customHeight="1" ht="28.5">
      <c r="A86" s="84"/>
      <c r="B86" s="88"/>
      <c r="C86" s="86"/>
      <c r="D86" s="86"/>
      <c r="E86" s="86"/>
      <c r="F86" s="86"/>
      <c r="G86" s="86"/>
      <c r="H86" s="87"/>
      <c r="I86" s="87"/>
      <c r="J86" s="88"/>
      <c r="K86" s="86"/>
      <c r="L86" s="86"/>
      <c r="M86" s="86"/>
      <c r="N86" s="86"/>
      <c r="O86" s="86"/>
      <c r="P86" s="87"/>
    </row>
    <row x14ac:dyDescent="0.25" r="87" customHeight="1" ht="28.5">
      <c r="A87" s="84"/>
      <c r="B87" s="88"/>
      <c r="C87" s="86"/>
      <c r="D87" s="86"/>
      <c r="E87" s="86"/>
      <c r="F87" s="86"/>
      <c r="G87" s="86"/>
      <c r="H87" s="87"/>
      <c r="I87" s="87"/>
      <c r="J87" s="88"/>
      <c r="K87" s="86"/>
      <c r="L87" s="86"/>
      <c r="M87" s="86"/>
      <c r="N87" s="86"/>
      <c r="O87" s="86"/>
      <c r="P87" s="87"/>
    </row>
    <row x14ac:dyDescent="0.25" r="88" customHeight="1" ht="28.5">
      <c r="A88" s="84"/>
      <c r="B88" s="88"/>
      <c r="C88" s="86"/>
      <c r="D88" s="86"/>
      <c r="E88" s="86"/>
      <c r="F88" s="86"/>
      <c r="G88" s="86"/>
      <c r="H88" s="87"/>
      <c r="I88" s="87"/>
      <c r="J88" s="88"/>
      <c r="K88" s="86"/>
      <c r="L88" s="86"/>
      <c r="M88" s="86"/>
      <c r="N88" s="86"/>
      <c r="O88" s="86"/>
      <c r="P88" s="87"/>
    </row>
    <row x14ac:dyDescent="0.25" r="89" customHeight="1" ht="28.5">
      <c r="A89" s="84"/>
      <c r="B89" s="88"/>
      <c r="C89" s="86"/>
      <c r="D89" s="86"/>
      <c r="E89" s="86"/>
      <c r="F89" s="86"/>
      <c r="G89" s="86"/>
      <c r="H89" s="87"/>
      <c r="I89" s="87"/>
      <c r="J89" s="88"/>
      <c r="K89" s="86"/>
      <c r="L89" s="86"/>
      <c r="M89" s="86"/>
      <c r="N89" s="86"/>
      <c r="O89" s="86"/>
      <c r="P89" s="87"/>
    </row>
    <row x14ac:dyDescent="0.25" r="90" customHeight="1" ht="28.5">
      <c r="A90" s="84"/>
      <c r="B90" s="88"/>
      <c r="C90" s="86"/>
      <c r="D90" s="86"/>
      <c r="E90" s="86"/>
      <c r="F90" s="86"/>
      <c r="G90" s="86"/>
      <c r="H90" s="87"/>
      <c r="I90" s="87"/>
      <c r="J90" s="88"/>
      <c r="K90" s="86"/>
      <c r="L90" s="86"/>
      <c r="M90" s="86"/>
      <c r="N90" s="86"/>
      <c r="O90" s="86"/>
      <c r="P90" s="87"/>
    </row>
    <row x14ac:dyDescent="0.25" r="91" customHeight="1" ht="28.5">
      <c r="A91" s="84"/>
      <c r="B91" s="88"/>
      <c r="C91" s="86"/>
      <c r="D91" s="86"/>
      <c r="E91" s="86"/>
      <c r="F91" s="86"/>
      <c r="G91" s="86"/>
      <c r="H91" s="87"/>
      <c r="I91" s="87"/>
      <c r="J91" s="88"/>
      <c r="K91" s="86"/>
      <c r="L91" s="86"/>
      <c r="M91" s="86"/>
      <c r="N91" s="86"/>
      <c r="O91" s="86"/>
      <c r="P91" s="87"/>
    </row>
    <row x14ac:dyDescent="0.25" r="92" customHeight="1" ht="28.5">
      <c r="A92" s="84"/>
      <c r="B92" s="88"/>
      <c r="C92" s="86"/>
      <c r="D92" s="86"/>
      <c r="E92" s="86"/>
      <c r="F92" s="86"/>
      <c r="G92" s="86"/>
      <c r="H92" s="87"/>
      <c r="I92" s="87"/>
      <c r="J92" s="88"/>
      <c r="K92" s="86"/>
      <c r="L92" s="86"/>
      <c r="M92" s="86"/>
      <c r="N92" s="86"/>
      <c r="O92" s="86"/>
      <c r="P92" s="87"/>
    </row>
    <row x14ac:dyDescent="0.25" r="93" customHeight="1" ht="28.5">
      <c r="A93" s="84"/>
      <c r="B93" s="88"/>
      <c r="C93" s="86"/>
      <c r="D93" s="86"/>
      <c r="E93" s="86"/>
      <c r="F93" s="86"/>
      <c r="G93" s="86"/>
      <c r="H93" s="87"/>
      <c r="I93" s="87"/>
      <c r="J93" s="88"/>
      <c r="K93" s="86"/>
      <c r="L93" s="86"/>
      <c r="M93" s="86"/>
      <c r="N93" s="86"/>
      <c r="O93" s="86"/>
      <c r="P93" s="87"/>
    </row>
    <row x14ac:dyDescent="0.25" r="94" customHeight="1" ht="28.5">
      <c r="A94" s="84"/>
      <c r="B94" s="88"/>
      <c r="C94" s="86"/>
      <c r="D94" s="86"/>
      <c r="E94" s="86"/>
      <c r="F94" s="86"/>
      <c r="G94" s="86"/>
      <c r="H94" s="87"/>
      <c r="I94" s="87"/>
      <c r="J94" s="88"/>
      <c r="K94" s="86"/>
      <c r="L94" s="86"/>
      <c r="M94" s="86"/>
      <c r="N94" s="86"/>
      <c r="O94" s="86"/>
      <c r="P94" s="87"/>
    </row>
    <row x14ac:dyDescent="0.25" r="95" customHeight="1" ht="28.5">
      <c r="A95" s="84"/>
      <c r="B95" s="88"/>
      <c r="C95" s="86"/>
      <c r="D95" s="86"/>
      <c r="E95" s="86"/>
      <c r="F95" s="86"/>
      <c r="G95" s="86"/>
      <c r="H95" s="87"/>
      <c r="I95" s="87"/>
      <c r="J95" s="88"/>
      <c r="K95" s="86"/>
      <c r="L95" s="86"/>
      <c r="M95" s="86"/>
      <c r="N95" s="86"/>
      <c r="O95" s="86"/>
      <c r="P95" s="87"/>
    </row>
    <row x14ac:dyDescent="0.25" r="96" customHeight="1" ht="28.5">
      <c r="A96" s="84"/>
      <c r="B96" s="88"/>
      <c r="C96" s="86"/>
      <c r="D96" s="86"/>
      <c r="E96" s="86"/>
      <c r="F96" s="86"/>
      <c r="G96" s="86"/>
      <c r="H96" s="87"/>
      <c r="I96" s="87"/>
      <c r="J96" s="88"/>
      <c r="K96" s="86"/>
      <c r="L96" s="86"/>
      <c r="M96" s="86"/>
      <c r="N96" s="86"/>
      <c r="O96" s="86"/>
      <c r="P96" s="87"/>
    </row>
    <row x14ac:dyDescent="0.25" r="97" customHeight="1" ht="28.5">
      <c r="A97" s="84"/>
      <c r="B97" s="88"/>
      <c r="C97" s="86"/>
      <c r="D97" s="86"/>
      <c r="E97" s="86"/>
      <c r="F97" s="86"/>
      <c r="G97" s="86"/>
      <c r="H97" s="87"/>
      <c r="I97" s="87"/>
      <c r="J97" s="88"/>
      <c r="K97" s="86"/>
      <c r="L97" s="86"/>
      <c r="M97" s="86"/>
      <c r="N97" s="86"/>
      <c r="O97" s="86"/>
      <c r="P97" s="87"/>
    </row>
    <row x14ac:dyDescent="0.25" r="98" customHeight="1" ht="28.5">
      <c r="A98" s="84"/>
      <c r="B98" s="88"/>
      <c r="C98" s="86"/>
      <c r="D98" s="86"/>
      <c r="E98" s="86"/>
      <c r="F98" s="86"/>
      <c r="G98" s="86"/>
      <c r="H98" s="87"/>
      <c r="I98" s="87"/>
      <c r="J98" s="88"/>
      <c r="K98" s="86"/>
      <c r="L98" s="86"/>
      <c r="M98" s="86"/>
      <c r="N98" s="86"/>
      <c r="O98" s="86"/>
      <c r="P98" s="87"/>
    </row>
    <row x14ac:dyDescent="0.25" r="99" customHeight="1" ht="28.5">
      <c r="A99" s="84"/>
      <c r="B99" s="88"/>
      <c r="C99" s="86"/>
      <c r="D99" s="86"/>
      <c r="E99" s="86"/>
      <c r="F99" s="86"/>
      <c r="G99" s="86"/>
      <c r="H99" s="87"/>
      <c r="I99" s="87"/>
      <c r="J99" s="88"/>
      <c r="K99" s="86"/>
      <c r="L99" s="86"/>
      <c r="M99" s="86"/>
      <c r="N99" s="86"/>
      <c r="O99" s="86"/>
      <c r="P99" s="87"/>
    </row>
    <row x14ac:dyDescent="0.25" r="100" customHeight="1" ht="28.5">
      <c r="A100" s="84"/>
      <c r="B100" s="88"/>
      <c r="C100" s="86"/>
      <c r="D100" s="86"/>
      <c r="E100" s="86"/>
      <c r="F100" s="86"/>
      <c r="G100" s="86"/>
      <c r="H100" s="87"/>
      <c r="I100" s="87"/>
      <c r="J100" s="88"/>
      <c r="K100" s="86"/>
      <c r="L100" s="86"/>
      <c r="M100" s="86"/>
      <c r="N100" s="86"/>
      <c r="O100" s="86"/>
      <c r="P100" s="87"/>
    </row>
    <row x14ac:dyDescent="0.25" r="101" customHeight="1" ht="28.5">
      <c r="A101" s="84"/>
      <c r="B101" s="88"/>
      <c r="C101" s="86"/>
      <c r="D101" s="86"/>
      <c r="E101" s="86"/>
      <c r="F101" s="86"/>
      <c r="G101" s="86"/>
      <c r="H101" s="87"/>
      <c r="I101" s="87"/>
      <c r="J101" s="88"/>
      <c r="K101" s="86"/>
      <c r="L101" s="86"/>
      <c r="M101" s="86"/>
      <c r="N101" s="86"/>
      <c r="O101" s="86"/>
      <c r="P101" s="87"/>
    </row>
    <row x14ac:dyDescent="0.25" r="102" customHeight="1" ht="28.5">
      <c r="A102" s="84"/>
      <c r="B102" s="88"/>
      <c r="C102" s="86"/>
      <c r="D102" s="86"/>
      <c r="E102" s="86"/>
      <c r="F102" s="86"/>
      <c r="G102" s="86"/>
      <c r="H102" s="87"/>
      <c r="I102" s="87"/>
      <c r="J102" s="88"/>
      <c r="K102" s="86"/>
      <c r="L102" s="86"/>
      <c r="M102" s="86"/>
      <c r="N102" s="86"/>
      <c r="O102" s="86"/>
      <c r="P102" s="87"/>
    </row>
    <row x14ac:dyDescent="0.25" r="103" customHeight="1" ht="28.5">
      <c r="A103" s="84"/>
      <c r="B103" s="88"/>
      <c r="C103" s="86"/>
      <c r="D103" s="86"/>
      <c r="E103" s="86"/>
      <c r="F103" s="86"/>
      <c r="G103" s="86"/>
      <c r="H103" s="87"/>
      <c r="I103" s="87"/>
      <c r="J103" s="88"/>
      <c r="K103" s="86"/>
      <c r="L103" s="86"/>
      <c r="M103" s="86"/>
      <c r="N103" s="86"/>
      <c r="O103" s="86"/>
      <c r="P103" s="87"/>
    </row>
    <row x14ac:dyDescent="0.25" r="104" customHeight="1" ht="28.5">
      <c r="A104" s="84"/>
      <c r="B104" s="88"/>
      <c r="C104" s="86"/>
      <c r="D104" s="86"/>
      <c r="E104" s="86"/>
      <c r="F104" s="86"/>
      <c r="G104" s="86"/>
      <c r="H104" s="87"/>
      <c r="I104" s="87"/>
      <c r="J104" s="88"/>
      <c r="K104" s="86"/>
      <c r="L104" s="86"/>
      <c r="M104" s="86"/>
      <c r="N104" s="86"/>
      <c r="O104" s="86"/>
      <c r="P104" s="87"/>
    </row>
    <row x14ac:dyDescent="0.25" r="105" customHeight="1" ht="28.5">
      <c r="A105" s="84"/>
      <c r="B105" s="88"/>
      <c r="C105" s="86"/>
      <c r="D105" s="86"/>
      <c r="E105" s="86"/>
      <c r="F105" s="86"/>
      <c r="G105" s="86"/>
      <c r="H105" s="87"/>
      <c r="I105" s="87"/>
      <c r="J105" s="88"/>
      <c r="K105" s="86"/>
      <c r="L105" s="86"/>
      <c r="M105" s="86"/>
      <c r="N105" s="86"/>
      <c r="O105" s="86"/>
      <c r="P105" s="87"/>
    </row>
    <row x14ac:dyDescent="0.25" r="106" customHeight="1" ht="28.5">
      <c r="A106" s="84"/>
      <c r="B106" s="88"/>
      <c r="C106" s="86"/>
      <c r="D106" s="86"/>
      <c r="E106" s="86"/>
      <c r="F106" s="86"/>
      <c r="G106" s="86"/>
      <c r="H106" s="87"/>
      <c r="I106" s="87"/>
      <c r="J106" s="88"/>
      <c r="K106" s="86"/>
      <c r="L106" s="86"/>
      <c r="M106" s="86"/>
      <c r="N106" s="86"/>
      <c r="O106" s="86"/>
      <c r="P106" s="87"/>
    </row>
    <row x14ac:dyDescent="0.25" r="107" customHeight="1" ht="28.5">
      <c r="A107" s="84"/>
      <c r="B107" s="88"/>
      <c r="C107" s="86"/>
      <c r="D107" s="86"/>
      <c r="E107" s="86"/>
      <c r="F107" s="86"/>
      <c r="G107" s="86"/>
      <c r="H107" s="87"/>
      <c r="I107" s="87"/>
      <c r="J107" s="88"/>
      <c r="K107" s="86"/>
      <c r="L107" s="86"/>
      <c r="M107" s="86"/>
      <c r="N107" s="86"/>
      <c r="O107" s="86"/>
      <c r="P107" s="87"/>
    </row>
    <row x14ac:dyDescent="0.25" r="108" customHeight="1" ht="28.5">
      <c r="A108" s="84"/>
      <c r="B108" s="88"/>
      <c r="C108" s="86"/>
      <c r="D108" s="86"/>
      <c r="E108" s="86"/>
      <c r="F108" s="86"/>
      <c r="G108" s="86"/>
      <c r="H108" s="87"/>
      <c r="I108" s="87"/>
      <c r="J108" s="88"/>
      <c r="K108" s="86"/>
      <c r="L108" s="86"/>
      <c r="M108" s="86"/>
      <c r="N108" s="86"/>
      <c r="O108" s="86"/>
      <c r="P108" s="87"/>
    </row>
    <row x14ac:dyDescent="0.25" r="109" customHeight="1" ht="28.5">
      <c r="A109" s="84"/>
      <c r="B109" s="88"/>
      <c r="C109" s="86"/>
      <c r="D109" s="86"/>
      <c r="E109" s="86"/>
      <c r="F109" s="86"/>
      <c r="G109" s="86"/>
      <c r="H109" s="87"/>
      <c r="I109" s="87"/>
      <c r="J109" s="88"/>
      <c r="K109" s="86"/>
      <c r="L109" s="86"/>
      <c r="M109" s="86"/>
      <c r="N109" s="86"/>
      <c r="O109" s="86"/>
      <c r="P109" s="87"/>
    </row>
    <row x14ac:dyDescent="0.25" r="110" customHeight="1" ht="28.5">
      <c r="A110" s="84"/>
      <c r="B110" s="88"/>
      <c r="C110" s="86"/>
      <c r="D110" s="86"/>
      <c r="E110" s="86"/>
      <c r="F110" s="86"/>
      <c r="G110" s="86"/>
      <c r="H110" s="87"/>
      <c r="I110" s="87"/>
      <c r="J110" s="88"/>
      <c r="K110" s="86"/>
      <c r="L110" s="86"/>
      <c r="M110" s="86"/>
      <c r="N110" s="86"/>
      <c r="O110" s="86"/>
      <c r="P110" s="87"/>
    </row>
    <row x14ac:dyDescent="0.25" r="111" customHeight="1" ht="28.5">
      <c r="A111" s="84"/>
      <c r="B111" s="88"/>
      <c r="C111" s="86"/>
      <c r="D111" s="86"/>
      <c r="E111" s="86"/>
      <c r="F111" s="86"/>
      <c r="G111" s="86"/>
      <c r="H111" s="87"/>
      <c r="I111" s="87"/>
      <c r="J111" s="88"/>
      <c r="K111" s="86"/>
      <c r="L111" s="86"/>
      <c r="M111" s="86"/>
      <c r="N111" s="86"/>
      <c r="O111" s="86"/>
      <c r="P111" s="87"/>
    </row>
    <row x14ac:dyDescent="0.25" r="112" customHeight="1" ht="28.5">
      <c r="A112" s="84"/>
      <c r="B112" s="88"/>
      <c r="C112" s="86"/>
      <c r="D112" s="86"/>
      <c r="E112" s="86"/>
      <c r="F112" s="86"/>
      <c r="G112" s="86"/>
      <c r="H112" s="87"/>
      <c r="I112" s="87"/>
      <c r="J112" s="88"/>
      <c r="K112" s="86"/>
      <c r="L112" s="86"/>
      <c r="M112" s="86"/>
      <c r="N112" s="86"/>
      <c r="O112" s="86"/>
      <c r="P112" s="87"/>
    </row>
    <row x14ac:dyDescent="0.25" r="113" customHeight="1" ht="28.5">
      <c r="A113" s="84"/>
      <c r="B113" s="88"/>
      <c r="C113" s="86"/>
      <c r="D113" s="86"/>
      <c r="E113" s="86"/>
      <c r="F113" s="86"/>
      <c r="G113" s="86"/>
      <c r="H113" s="87"/>
      <c r="I113" s="87"/>
      <c r="J113" s="88"/>
      <c r="K113" s="86"/>
      <c r="L113" s="86"/>
      <c r="M113" s="86"/>
      <c r="N113" s="86"/>
      <c r="O113" s="86"/>
      <c r="P113" s="87"/>
    </row>
    <row x14ac:dyDescent="0.25" r="114" customHeight="1" ht="28.5">
      <c r="A114" s="84"/>
      <c r="B114" s="88"/>
      <c r="C114" s="86"/>
      <c r="D114" s="86"/>
      <c r="E114" s="86"/>
      <c r="F114" s="86"/>
      <c r="G114" s="86"/>
      <c r="H114" s="87"/>
      <c r="I114" s="87"/>
      <c r="J114" s="88"/>
      <c r="K114" s="86"/>
      <c r="L114" s="86"/>
      <c r="M114" s="86"/>
      <c r="N114" s="86"/>
      <c r="O114" s="86"/>
      <c r="P114" s="87"/>
    </row>
    <row x14ac:dyDescent="0.25" r="115" customHeight="1" ht="28.5">
      <c r="A115" s="84"/>
      <c r="B115" s="88"/>
      <c r="C115" s="86"/>
      <c r="D115" s="86"/>
      <c r="E115" s="86"/>
      <c r="F115" s="86"/>
      <c r="G115" s="86"/>
      <c r="H115" s="87"/>
      <c r="I115" s="87"/>
      <c r="J115" s="88"/>
      <c r="K115" s="86"/>
      <c r="L115" s="86"/>
      <c r="M115" s="86"/>
      <c r="N115" s="86"/>
      <c r="O115" s="86"/>
      <c r="P115" s="87"/>
    </row>
    <row x14ac:dyDescent="0.25" r="116" customHeight="1" ht="28.5">
      <c r="A116" s="84"/>
      <c r="B116" s="88"/>
      <c r="C116" s="86"/>
      <c r="D116" s="86"/>
      <c r="E116" s="86"/>
      <c r="F116" s="86"/>
      <c r="G116" s="86"/>
      <c r="H116" s="87"/>
      <c r="I116" s="87"/>
      <c r="J116" s="88"/>
      <c r="K116" s="86"/>
      <c r="L116" s="86"/>
      <c r="M116" s="86"/>
      <c r="N116" s="86"/>
      <c r="O116" s="86"/>
      <c r="P116" s="87"/>
    </row>
    <row x14ac:dyDescent="0.25" r="117" customHeight="1" ht="28.5">
      <c r="A117" s="84"/>
      <c r="B117" s="88"/>
      <c r="C117" s="86"/>
      <c r="D117" s="86"/>
      <c r="E117" s="86"/>
      <c r="F117" s="86"/>
      <c r="G117" s="86"/>
      <c r="H117" s="87"/>
      <c r="I117" s="87"/>
      <c r="J117" s="88"/>
      <c r="K117" s="86"/>
      <c r="L117" s="86"/>
      <c r="M117" s="86"/>
      <c r="N117" s="86"/>
      <c r="O117" s="86"/>
      <c r="P117" s="87"/>
    </row>
    <row x14ac:dyDescent="0.25" r="118" customHeight="1" ht="28.5">
      <c r="A118" s="84"/>
      <c r="B118" s="88"/>
      <c r="C118" s="86"/>
      <c r="D118" s="86"/>
      <c r="E118" s="86"/>
      <c r="F118" s="86"/>
      <c r="G118" s="86"/>
      <c r="H118" s="87"/>
      <c r="I118" s="87"/>
      <c r="J118" s="88"/>
      <c r="K118" s="86"/>
      <c r="L118" s="86"/>
      <c r="M118" s="86"/>
      <c r="N118" s="86"/>
      <c r="O118" s="86"/>
      <c r="P118" s="87"/>
    </row>
    <row x14ac:dyDescent="0.25" r="119" customHeight="1" ht="28.5">
      <c r="A119" s="84"/>
      <c r="B119" s="88"/>
      <c r="C119" s="86"/>
      <c r="D119" s="86"/>
      <c r="E119" s="86"/>
      <c r="F119" s="86"/>
      <c r="G119" s="86"/>
      <c r="H119" s="87"/>
      <c r="I119" s="87"/>
      <c r="J119" s="88"/>
      <c r="K119" s="86"/>
      <c r="L119" s="86"/>
      <c r="M119" s="86"/>
      <c r="N119" s="86"/>
      <c r="O119" s="86"/>
      <c r="P119" s="87"/>
    </row>
    <row x14ac:dyDescent="0.25" r="120" customHeight="1" ht="28.5">
      <c r="A120" s="84"/>
      <c r="B120" s="88"/>
      <c r="C120" s="86"/>
      <c r="D120" s="86"/>
      <c r="E120" s="86"/>
      <c r="F120" s="86"/>
      <c r="G120" s="86"/>
      <c r="H120" s="87"/>
      <c r="I120" s="87"/>
      <c r="J120" s="88"/>
      <c r="K120" s="86"/>
      <c r="L120" s="86"/>
      <c r="M120" s="86"/>
      <c r="N120" s="86"/>
      <c r="O120" s="86"/>
      <c r="P120" s="87"/>
    </row>
    <row x14ac:dyDescent="0.25" r="121" customHeight="1" ht="28.5">
      <c r="A121" s="84"/>
      <c r="B121" s="88"/>
      <c r="C121" s="86"/>
      <c r="D121" s="86"/>
      <c r="E121" s="86"/>
      <c r="F121" s="86"/>
      <c r="G121" s="86"/>
      <c r="H121" s="87"/>
      <c r="I121" s="87"/>
      <c r="J121" s="88"/>
      <c r="K121" s="86"/>
      <c r="L121" s="86"/>
      <c r="M121" s="86"/>
      <c r="N121" s="86"/>
      <c r="O121" s="86"/>
      <c r="P121" s="87"/>
    </row>
    <row x14ac:dyDescent="0.25" r="122" customHeight="1" ht="28.5">
      <c r="A122" s="84"/>
      <c r="B122" s="88"/>
      <c r="C122" s="86"/>
      <c r="D122" s="86"/>
      <c r="E122" s="86"/>
      <c r="F122" s="86"/>
      <c r="G122" s="86"/>
      <c r="H122" s="87"/>
      <c r="I122" s="87"/>
      <c r="J122" s="88"/>
      <c r="K122" s="86"/>
      <c r="L122" s="86"/>
      <c r="M122" s="86"/>
      <c r="N122" s="86"/>
      <c r="O122" s="86"/>
      <c r="P122" s="87"/>
    </row>
    <row x14ac:dyDescent="0.25" r="123" customHeight="1" ht="28.5">
      <c r="A123" s="84"/>
      <c r="B123" s="88"/>
      <c r="C123" s="86"/>
      <c r="D123" s="86"/>
      <c r="E123" s="86"/>
      <c r="F123" s="86"/>
      <c r="G123" s="86"/>
      <c r="H123" s="87"/>
      <c r="I123" s="87"/>
      <c r="J123" s="88"/>
      <c r="K123" s="86"/>
      <c r="L123" s="86"/>
      <c r="M123" s="86"/>
      <c r="N123" s="86"/>
      <c r="O123" s="86"/>
      <c r="P123" s="87"/>
    </row>
    <row x14ac:dyDescent="0.25" r="124" customHeight="1" ht="28.5">
      <c r="A124" s="84"/>
      <c r="B124" s="88"/>
      <c r="C124" s="86"/>
      <c r="D124" s="86"/>
      <c r="E124" s="86"/>
      <c r="F124" s="86"/>
      <c r="G124" s="86"/>
      <c r="H124" s="87"/>
      <c r="I124" s="87"/>
      <c r="J124" s="88"/>
      <c r="K124" s="86"/>
      <c r="L124" s="86"/>
      <c r="M124" s="86"/>
      <c r="N124" s="86"/>
      <c r="O124" s="86"/>
      <c r="P124" s="87"/>
    </row>
    <row x14ac:dyDescent="0.25" r="125" customHeight="1" ht="28.5">
      <c r="A125" s="84"/>
      <c r="B125" s="88"/>
      <c r="C125" s="86"/>
      <c r="D125" s="86"/>
      <c r="E125" s="86"/>
      <c r="F125" s="86"/>
      <c r="G125" s="86"/>
      <c r="H125" s="87"/>
      <c r="I125" s="87"/>
      <c r="J125" s="88"/>
      <c r="K125" s="86"/>
      <c r="L125" s="86"/>
      <c r="M125" s="86"/>
      <c r="N125" s="86"/>
      <c r="O125" s="86"/>
      <c r="P125" s="87"/>
    </row>
    <row x14ac:dyDescent="0.25" r="126" customHeight="1" ht="28.5">
      <c r="A126" s="84"/>
      <c r="B126" s="88"/>
      <c r="C126" s="86"/>
      <c r="D126" s="86"/>
      <c r="E126" s="86"/>
      <c r="F126" s="86"/>
      <c r="G126" s="86"/>
      <c r="H126" s="87"/>
      <c r="I126" s="87"/>
      <c r="J126" s="88"/>
      <c r="K126" s="86"/>
      <c r="L126" s="86"/>
      <c r="M126" s="86"/>
      <c r="N126" s="86"/>
      <c r="O126" s="86"/>
      <c r="P126" s="87"/>
    </row>
    <row x14ac:dyDescent="0.25" r="127" customHeight="1" ht="28.5">
      <c r="A127" s="84"/>
      <c r="B127" s="88"/>
      <c r="C127" s="86"/>
      <c r="D127" s="86"/>
      <c r="E127" s="86"/>
      <c r="F127" s="86"/>
      <c r="G127" s="86"/>
      <c r="H127" s="87"/>
      <c r="I127" s="87"/>
      <c r="J127" s="88"/>
      <c r="K127" s="86"/>
      <c r="L127" s="86"/>
      <c r="M127" s="86"/>
      <c r="N127" s="86"/>
      <c r="O127" s="86"/>
      <c r="P127" s="87"/>
    </row>
    <row x14ac:dyDescent="0.25" r="128" customHeight="1" ht="28.5">
      <c r="A128" s="84"/>
      <c r="B128" s="88"/>
      <c r="C128" s="86"/>
      <c r="D128" s="86"/>
      <c r="E128" s="86"/>
      <c r="F128" s="86"/>
      <c r="G128" s="86"/>
      <c r="H128" s="87"/>
      <c r="I128" s="87"/>
      <c r="J128" s="88"/>
      <c r="K128" s="86"/>
      <c r="L128" s="86"/>
      <c r="M128" s="86"/>
      <c r="N128" s="86"/>
      <c r="O128" s="86"/>
      <c r="P128" s="87"/>
    </row>
    <row x14ac:dyDescent="0.25" r="129" customHeight="1" ht="28.5">
      <c r="A129" s="84"/>
      <c r="B129" s="88"/>
      <c r="C129" s="86"/>
      <c r="D129" s="86"/>
      <c r="E129" s="86"/>
      <c r="F129" s="86"/>
      <c r="G129" s="86"/>
      <c r="H129" s="87"/>
      <c r="I129" s="87"/>
      <c r="J129" s="88"/>
      <c r="K129" s="86"/>
      <c r="L129" s="86"/>
      <c r="M129" s="86"/>
      <c r="N129" s="86"/>
      <c r="O129" s="86"/>
      <c r="P129" s="87"/>
    </row>
    <row x14ac:dyDescent="0.25" r="130" customHeight="1" ht="28.5">
      <c r="A130" s="84"/>
      <c r="B130" s="88"/>
      <c r="C130" s="86"/>
      <c r="D130" s="86"/>
      <c r="E130" s="86"/>
      <c r="F130" s="86"/>
      <c r="G130" s="86"/>
      <c r="H130" s="87"/>
      <c r="I130" s="87"/>
      <c r="J130" s="88"/>
      <c r="K130" s="86"/>
      <c r="L130" s="86"/>
      <c r="M130" s="86"/>
      <c r="N130" s="86"/>
      <c r="O130" s="86"/>
      <c r="P130" s="87"/>
    </row>
    <row x14ac:dyDescent="0.25" r="131" customHeight="1" ht="28.5">
      <c r="A131" s="84"/>
      <c r="B131" s="88"/>
      <c r="C131" s="86"/>
      <c r="D131" s="86"/>
      <c r="E131" s="86"/>
      <c r="F131" s="86"/>
      <c r="G131" s="86"/>
      <c r="H131" s="87"/>
      <c r="I131" s="87"/>
      <c r="J131" s="88"/>
      <c r="K131" s="86"/>
      <c r="L131" s="86"/>
      <c r="M131" s="86"/>
      <c r="N131" s="86"/>
      <c r="O131" s="86"/>
      <c r="P131" s="87"/>
    </row>
    <row x14ac:dyDescent="0.25" r="132" customHeight="1" ht="28.5">
      <c r="A132" s="84"/>
      <c r="B132" s="88"/>
      <c r="C132" s="86"/>
      <c r="D132" s="86"/>
      <c r="E132" s="86"/>
      <c r="F132" s="86"/>
      <c r="G132" s="86"/>
      <c r="H132" s="87"/>
      <c r="I132" s="87"/>
      <c r="J132" s="88"/>
      <c r="K132" s="86"/>
      <c r="L132" s="86"/>
      <c r="M132" s="86"/>
      <c r="N132" s="86"/>
      <c r="O132" s="86"/>
      <c r="P132" s="87"/>
    </row>
    <row x14ac:dyDescent="0.25" r="133" customHeight="1" ht="28.5">
      <c r="A133" s="84"/>
      <c r="B133" s="88"/>
      <c r="C133" s="86"/>
      <c r="D133" s="86"/>
      <c r="E133" s="86"/>
      <c r="F133" s="86"/>
      <c r="G133" s="86"/>
      <c r="H133" s="87"/>
      <c r="I133" s="87"/>
      <c r="J133" s="88"/>
      <c r="K133" s="86"/>
      <c r="L133" s="86"/>
      <c r="M133" s="86"/>
      <c r="N133" s="86"/>
      <c r="O133" s="86"/>
      <c r="P133" s="87"/>
    </row>
    <row x14ac:dyDescent="0.25" r="134" customHeight="1" ht="28.5">
      <c r="A134" s="84"/>
      <c r="B134" s="88"/>
      <c r="C134" s="86"/>
      <c r="D134" s="86"/>
      <c r="E134" s="86"/>
      <c r="F134" s="86"/>
      <c r="G134" s="86"/>
      <c r="H134" s="87"/>
      <c r="I134" s="87"/>
      <c r="J134" s="88"/>
      <c r="K134" s="86"/>
      <c r="L134" s="86"/>
      <c r="M134" s="86"/>
      <c r="N134" s="86"/>
      <c r="O134" s="86"/>
      <c r="P134" s="87"/>
    </row>
    <row x14ac:dyDescent="0.25" r="135" customHeight="1" ht="28.5">
      <c r="A135" s="84"/>
      <c r="B135" s="88"/>
      <c r="C135" s="86"/>
      <c r="D135" s="86"/>
      <c r="E135" s="86"/>
      <c r="F135" s="86"/>
      <c r="G135" s="86"/>
      <c r="H135" s="87"/>
      <c r="I135" s="87"/>
      <c r="J135" s="88"/>
      <c r="K135" s="86"/>
      <c r="L135" s="86"/>
      <c r="M135" s="86"/>
      <c r="N135" s="86"/>
      <c r="O135" s="86"/>
      <c r="P135" s="87"/>
    </row>
    <row x14ac:dyDescent="0.25" r="136" customHeight="1" ht="28.5">
      <c r="A136" s="84"/>
      <c r="B136" s="88"/>
      <c r="C136" s="86"/>
      <c r="D136" s="86"/>
      <c r="E136" s="86"/>
      <c r="F136" s="86"/>
      <c r="G136" s="86"/>
      <c r="H136" s="87"/>
      <c r="I136" s="87"/>
      <c r="J136" s="88"/>
      <c r="K136" s="86"/>
      <c r="L136" s="86"/>
      <c r="M136" s="86"/>
      <c r="N136" s="86"/>
      <c r="O136" s="86"/>
      <c r="P136" s="87"/>
    </row>
    <row x14ac:dyDescent="0.25" r="137" customHeight="1" ht="28.5">
      <c r="A137" s="84"/>
      <c r="B137" s="88"/>
      <c r="C137" s="86"/>
      <c r="D137" s="86"/>
      <c r="E137" s="86"/>
      <c r="F137" s="86"/>
      <c r="G137" s="86"/>
      <c r="H137" s="87"/>
      <c r="I137" s="87"/>
      <c r="J137" s="88"/>
      <c r="K137" s="86"/>
      <c r="L137" s="86"/>
      <c r="M137" s="86"/>
      <c r="N137" s="86"/>
      <c r="O137" s="86"/>
      <c r="P137" s="87"/>
    </row>
    <row x14ac:dyDescent="0.25" r="138" customHeight="1" ht="28.5">
      <c r="A138" s="84"/>
      <c r="B138" s="88"/>
      <c r="C138" s="86"/>
      <c r="D138" s="86"/>
      <c r="E138" s="86"/>
      <c r="F138" s="86"/>
      <c r="G138" s="86"/>
      <c r="H138" s="87"/>
      <c r="I138" s="87"/>
      <c r="J138" s="88"/>
      <c r="K138" s="86"/>
      <c r="L138" s="86"/>
      <c r="M138" s="86"/>
      <c r="N138" s="86"/>
      <c r="O138" s="86"/>
      <c r="P138" s="87"/>
    </row>
    <row x14ac:dyDescent="0.25" r="139" customHeight="1" ht="28.5">
      <c r="A139" s="84"/>
      <c r="B139" s="88"/>
      <c r="C139" s="86"/>
      <c r="D139" s="86"/>
      <c r="E139" s="86"/>
      <c r="F139" s="86"/>
      <c r="G139" s="86"/>
      <c r="H139" s="87"/>
      <c r="I139" s="87"/>
      <c r="J139" s="88"/>
      <c r="K139" s="86"/>
      <c r="L139" s="86"/>
      <c r="M139" s="86"/>
      <c r="N139" s="86"/>
      <c r="O139" s="86"/>
      <c r="P139" s="87"/>
    </row>
    <row x14ac:dyDescent="0.25" r="140" customHeight="1" ht="28.5">
      <c r="A140" s="84"/>
      <c r="B140" s="88"/>
      <c r="C140" s="86"/>
      <c r="D140" s="86"/>
      <c r="E140" s="86"/>
      <c r="F140" s="86"/>
      <c r="G140" s="86"/>
      <c r="H140" s="87"/>
      <c r="I140" s="87"/>
      <c r="J140" s="88"/>
      <c r="K140" s="86"/>
      <c r="L140" s="86"/>
      <c r="M140" s="86"/>
      <c r="N140" s="86"/>
      <c r="O140" s="86"/>
      <c r="P140" s="87"/>
    </row>
    <row x14ac:dyDescent="0.25" r="141" customHeight="1" ht="28.5">
      <c r="A141" s="84"/>
      <c r="B141" s="88"/>
      <c r="C141" s="86"/>
      <c r="D141" s="86"/>
      <c r="E141" s="86"/>
      <c r="F141" s="86"/>
      <c r="G141" s="86"/>
      <c r="H141" s="87"/>
      <c r="I141" s="87"/>
      <c r="J141" s="88"/>
      <c r="K141" s="86"/>
      <c r="L141" s="86"/>
      <c r="M141" s="86"/>
      <c r="N141" s="86"/>
      <c r="O141" s="86"/>
      <c r="P141" s="87"/>
    </row>
    <row x14ac:dyDescent="0.25" r="142" customHeight="1" ht="28.5">
      <c r="A142" s="84"/>
      <c r="B142" s="88"/>
      <c r="C142" s="86"/>
      <c r="D142" s="86"/>
      <c r="E142" s="86"/>
      <c r="F142" s="86"/>
      <c r="G142" s="86"/>
      <c r="H142" s="87"/>
      <c r="I142" s="87"/>
      <c r="J142" s="88"/>
      <c r="K142" s="86"/>
      <c r="L142" s="86"/>
      <c r="M142" s="86"/>
      <c r="N142" s="86"/>
      <c r="O142" s="86"/>
      <c r="P142" s="87"/>
    </row>
    <row x14ac:dyDescent="0.25" r="143" customHeight="1" ht="28.5">
      <c r="A143" s="84"/>
      <c r="B143" s="88"/>
      <c r="C143" s="86"/>
      <c r="D143" s="86"/>
      <c r="E143" s="86"/>
      <c r="F143" s="86"/>
      <c r="G143" s="86"/>
      <c r="H143" s="87"/>
      <c r="I143" s="87"/>
      <c r="J143" s="88"/>
      <c r="K143" s="86"/>
      <c r="L143" s="86"/>
      <c r="M143" s="86"/>
      <c r="N143" s="86"/>
      <c r="O143" s="86"/>
      <c r="P143" s="87"/>
    </row>
    <row x14ac:dyDescent="0.25" r="144" customHeight="1" ht="28.5">
      <c r="A144" s="84"/>
      <c r="B144" s="88"/>
      <c r="C144" s="86"/>
      <c r="D144" s="86"/>
      <c r="E144" s="86"/>
      <c r="F144" s="86"/>
      <c r="G144" s="86"/>
      <c r="H144" s="87"/>
      <c r="I144" s="87"/>
      <c r="J144" s="88"/>
      <c r="K144" s="86"/>
      <c r="L144" s="86"/>
      <c r="M144" s="86"/>
      <c r="N144" s="86"/>
      <c r="O144" s="86"/>
      <c r="P144" s="87"/>
    </row>
    <row x14ac:dyDescent="0.25" r="145" customHeight="1" ht="28.5">
      <c r="A145" s="84"/>
      <c r="B145" s="88"/>
      <c r="C145" s="86"/>
      <c r="D145" s="86"/>
      <c r="E145" s="86"/>
      <c r="F145" s="86"/>
      <c r="G145" s="86"/>
      <c r="H145" s="87"/>
      <c r="I145" s="87"/>
      <c r="J145" s="88"/>
      <c r="K145" s="86"/>
      <c r="L145" s="86"/>
      <c r="M145" s="86"/>
      <c r="N145" s="86"/>
      <c r="O145" s="86"/>
      <c r="P145" s="87"/>
    </row>
    <row x14ac:dyDescent="0.25" r="146" customHeight="1" ht="28.5">
      <c r="A146" s="84"/>
      <c r="B146" s="88"/>
      <c r="C146" s="86"/>
      <c r="D146" s="86"/>
      <c r="E146" s="86"/>
      <c r="F146" s="86"/>
      <c r="G146" s="86"/>
      <c r="H146" s="87"/>
      <c r="I146" s="87"/>
      <c r="J146" s="88"/>
      <c r="K146" s="86"/>
      <c r="L146" s="86"/>
      <c r="M146" s="86"/>
      <c r="N146" s="86"/>
      <c r="O146" s="86"/>
      <c r="P146" s="87"/>
    </row>
    <row x14ac:dyDescent="0.25" r="147" customHeight="1" ht="28.5">
      <c r="A147" s="84"/>
      <c r="B147" s="88"/>
      <c r="C147" s="86"/>
      <c r="D147" s="86"/>
      <c r="E147" s="86"/>
      <c r="F147" s="86"/>
      <c r="G147" s="86"/>
      <c r="H147" s="87"/>
      <c r="I147" s="87"/>
      <c r="J147" s="88"/>
      <c r="K147" s="86"/>
      <c r="L147" s="86"/>
      <c r="M147" s="86"/>
      <c r="N147" s="86"/>
      <c r="O147" s="86"/>
      <c r="P147" s="87"/>
    </row>
    <row x14ac:dyDescent="0.25" r="148" customHeight="1" ht="28.5">
      <c r="A148" s="84"/>
      <c r="B148" s="88"/>
      <c r="C148" s="86"/>
      <c r="D148" s="86"/>
      <c r="E148" s="86"/>
      <c r="F148" s="86"/>
      <c r="G148" s="86"/>
      <c r="H148" s="87"/>
      <c r="I148" s="87"/>
      <c r="J148" s="88"/>
      <c r="K148" s="86"/>
      <c r="L148" s="86"/>
      <c r="M148" s="86"/>
      <c r="N148" s="86"/>
      <c r="O148" s="86"/>
      <c r="P148" s="87"/>
    </row>
    <row x14ac:dyDescent="0.25" r="149" customHeight="1" ht="28.5">
      <c r="A149" s="84"/>
      <c r="B149" s="88"/>
      <c r="C149" s="86"/>
      <c r="D149" s="86"/>
      <c r="E149" s="86"/>
      <c r="F149" s="86"/>
      <c r="G149" s="86"/>
      <c r="H149" s="87"/>
      <c r="I149" s="87"/>
      <c r="J149" s="88"/>
      <c r="K149" s="86"/>
      <c r="L149" s="86"/>
      <c r="M149" s="86"/>
      <c r="N149" s="86"/>
      <c r="O149" s="86"/>
      <c r="P149" s="87"/>
    </row>
    <row x14ac:dyDescent="0.25" r="150" customHeight="1" ht="28.5">
      <c r="A150" s="84"/>
      <c r="B150" s="88"/>
      <c r="C150" s="86"/>
      <c r="D150" s="86"/>
      <c r="E150" s="86"/>
      <c r="F150" s="86"/>
      <c r="G150" s="86"/>
      <c r="H150" s="87"/>
      <c r="I150" s="87"/>
      <c r="J150" s="88"/>
      <c r="K150" s="86"/>
      <c r="L150" s="86"/>
      <c r="M150" s="86"/>
      <c r="N150" s="86"/>
      <c r="O150" s="86"/>
      <c r="P150" s="87"/>
    </row>
    <row x14ac:dyDescent="0.25" r="151" customHeight="1" ht="28.5">
      <c r="A151" s="84"/>
      <c r="B151" s="88"/>
      <c r="C151" s="86"/>
      <c r="D151" s="86"/>
      <c r="E151" s="86"/>
      <c r="F151" s="86"/>
      <c r="G151" s="86"/>
      <c r="H151" s="87"/>
      <c r="I151" s="87"/>
      <c r="J151" s="88"/>
      <c r="K151" s="86"/>
      <c r="L151" s="86"/>
      <c r="M151" s="86"/>
      <c r="N151" s="86"/>
      <c r="O151" s="86"/>
      <c r="P151" s="87"/>
    </row>
    <row x14ac:dyDescent="0.25" r="152" customHeight="1" ht="28.5">
      <c r="A152" s="84"/>
      <c r="B152" s="88"/>
      <c r="C152" s="86"/>
      <c r="D152" s="86"/>
      <c r="E152" s="86"/>
      <c r="F152" s="86"/>
      <c r="G152" s="86"/>
      <c r="H152" s="87"/>
      <c r="I152" s="87"/>
      <c r="J152" s="88"/>
      <c r="K152" s="86"/>
      <c r="L152" s="86"/>
      <c r="M152" s="86"/>
      <c r="N152" s="86"/>
      <c r="O152" s="86"/>
      <c r="P152" s="87"/>
    </row>
    <row x14ac:dyDescent="0.25" r="153" customHeight="1" ht="28.5">
      <c r="A153" s="84"/>
      <c r="B153" s="88"/>
      <c r="C153" s="86"/>
      <c r="D153" s="86"/>
      <c r="E153" s="86"/>
      <c r="F153" s="86"/>
      <c r="G153" s="86"/>
      <c r="H153" s="87"/>
      <c r="I153" s="87"/>
      <c r="J153" s="88"/>
      <c r="K153" s="86"/>
      <c r="L153" s="86"/>
      <c r="M153" s="86"/>
      <c r="N153" s="86"/>
      <c r="O153" s="86"/>
      <c r="P153" s="87"/>
    </row>
    <row x14ac:dyDescent="0.25" r="154" customHeight="1" ht="28.5">
      <c r="A154" s="84"/>
      <c r="B154" s="88"/>
      <c r="C154" s="86"/>
      <c r="D154" s="86"/>
      <c r="E154" s="86"/>
      <c r="F154" s="86"/>
      <c r="G154" s="86"/>
      <c r="H154" s="87"/>
      <c r="I154" s="87"/>
      <c r="J154" s="88"/>
      <c r="K154" s="86"/>
      <c r="L154" s="86"/>
      <c r="M154" s="86"/>
      <c r="N154" s="86"/>
      <c r="O154" s="86"/>
      <c r="P154" s="87"/>
    </row>
    <row x14ac:dyDescent="0.25" r="155" customHeight="1" ht="28.5">
      <c r="A155" s="84"/>
      <c r="B155" s="88"/>
      <c r="C155" s="86"/>
      <c r="D155" s="86"/>
      <c r="E155" s="86"/>
      <c r="F155" s="86"/>
      <c r="G155" s="86"/>
      <c r="H155" s="87"/>
      <c r="I155" s="87"/>
      <c r="J155" s="88"/>
      <c r="K155" s="86"/>
      <c r="L155" s="86"/>
      <c r="M155" s="86"/>
      <c r="N155" s="86"/>
      <c r="O155" s="86"/>
      <c r="P155" s="87"/>
    </row>
    <row x14ac:dyDescent="0.25" r="156" customHeight="1" ht="28.5">
      <c r="A156" s="84"/>
      <c r="B156" s="88"/>
      <c r="C156" s="86"/>
      <c r="D156" s="86"/>
      <c r="E156" s="86"/>
      <c r="F156" s="86"/>
      <c r="G156" s="86"/>
      <c r="H156" s="87"/>
      <c r="I156" s="87"/>
      <c r="J156" s="88"/>
      <c r="K156" s="86"/>
      <c r="L156" s="86"/>
      <c r="M156" s="86"/>
      <c r="N156" s="86"/>
      <c r="O156" s="86"/>
      <c r="P156" s="87"/>
    </row>
    <row x14ac:dyDescent="0.25" r="157" customHeight="1" ht="28.5">
      <c r="A157" s="84"/>
      <c r="B157" s="88"/>
      <c r="C157" s="86"/>
      <c r="D157" s="86"/>
      <c r="E157" s="86"/>
      <c r="F157" s="86"/>
      <c r="G157" s="86"/>
      <c r="H157" s="87"/>
      <c r="I157" s="87"/>
      <c r="J157" s="88"/>
      <c r="K157" s="86"/>
      <c r="L157" s="86"/>
      <c r="M157" s="86"/>
      <c r="N157" s="86"/>
      <c r="O157" s="86"/>
      <c r="P157" s="87"/>
    </row>
    <row x14ac:dyDescent="0.25" r="158" customHeight="1" ht="28.5">
      <c r="A158" s="84"/>
      <c r="B158" s="88"/>
      <c r="C158" s="86"/>
      <c r="D158" s="86"/>
      <c r="E158" s="86"/>
      <c r="F158" s="86"/>
      <c r="G158" s="86"/>
      <c r="H158" s="87"/>
      <c r="I158" s="87"/>
      <c r="J158" s="88"/>
      <c r="K158" s="86"/>
      <c r="L158" s="86"/>
      <c r="M158" s="86"/>
      <c r="N158" s="86"/>
      <c r="O158" s="86"/>
      <c r="P158" s="87"/>
    </row>
    <row x14ac:dyDescent="0.25" r="159" customHeight="1" ht="28.5">
      <c r="A159" s="84"/>
      <c r="B159" s="88"/>
      <c r="C159" s="86"/>
      <c r="D159" s="86"/>
      <c r="E159" s="86"/>
      <c r="F159" s="86"/>
      <c r="G159" s="86"/>
      <c r="H159" s="87"/>
      <c r="I159" s="87"/>
      <c r="J159" s="88"/>
      <c r="K159" s="86"/>
      <c r="L159" s="86"/>
      <c r="M159" s="86"/>
      <c r="N159" s="86"/>
      <c r="O159" s="86"/>
      <c r="P159" s="87"/>
    </row>
    <row x14ac:dyDescent="0.25" r="160" customHeight="1" ht="28.5">
      <c r="A160" s="84"/>
      <c r="B160" s="88"/>
      <c r="C160" s="86"/>
      <c r="D160" s="86"/>
      <c r="E160" s="86"/>
      <c r="F160" s="86"/>
      <c r="G160" s="86"/>
      <c r="H160" s="87"/>
      <c r="I160" s="87"/>
      <c r="J160" s="88"/>
      <c r="K160" s="86"/>
      <c r="L160" s="86"/>
      <c r="M160" s="86"/>
      <c r="N160" s="86"/>
      <c r="O160" s="86"/>
      <c r="P160" s="87"/>
    </row>
    <row x14ac:dyDescent="0.25" r="161" customHeight="1" ht="28.5">
      <c r="A161" s="84"/>
      <c r="B161" s="88"/>
      <c r="C161" s="86"/>
      <c r="D161" s="86"/>
      <c r="E161" s="86"/>
      <c r="F161" s="86"/>
      <c r="G161" s="86"/>
      <c r="H161" s="87"/>
      <c r="I161" s="87"/>
      <c r="J161" s="88"/>
      <c r="K161" s="86"/>
      <c r="L161" s="86"/>
      <c r="M161" s="86"/>
      <c r="N161" s="86"/>
      <c r="O161" s="86"/>
      <c r="P161" s="87"/>
    </row>
    <row x14ac:dyDescent="0.25" r="162" customHeight="1" ht="28.5">
      <c r="A162" s="84"/>
      <c r="B162" s="88"/>
      <c r="C162" s="86"/>
      <c r="D162" s="86"/>
      <c r="E162" s="86"/>
      <c r="F162" s="86"/>
      <c r="G162" s="86"/>
      <c r="H162" s="87"/>
      <c r="I162" s="87"/>
      <c r="J162" s="88"/>
      <c r="K162" s="86"/>
      <c r="L162" s="86"/>
      <c r="M162" s="86"/>
      <c r="N162" s="86"/>
      <c r="O162" s="86"/>
      <c r="P162" s="87"/>
    </row>
    <row x14ac:dyDescent="0.25" r="163" customHeight="1" ht="28.5">
      <c r="A163" s="84"/>
      <c r="B163" s="88"/>
      <c r="C163" s="86"/>
      <c r="D163" s="86"/>
      <c r="E163" s="86"/>
      <c r="F163" s="86"/>
      <c r="G163" s="86"/>
      <c r="H163" s="87"/>
      <c r="I163" s="87"/>
      <c r="J163" s="88"/>
      <c r="K163" s="86"/>
      <c r="L163" s="86"/>
      <c r="M163" s="86"/>
      <c r="N163" s="86"/>
      <c r="O163" s="86"/>
      <c r="P163" s="87"/>
    </row>
    <row x14ac:dyDescent="0.25" r="164" customHeight="1" ht="28.5">
      <c r="A164" s="84"/>
      <c r="B164" s="88"/>
      <c r="C164" s="86"/>
      <c r="D164" s="86"/>
      <c r="E164" s="86"/>
      <c r="F164" s="86"/>
      <c r="G164" s="86"/>
      <c r="H164" s="87"/>
      <c r="I164" s="87"/>
      <c r="J164" s="88"/>
      <c r="K164" s="86"/>
      <c r="L164" s="86"/>
      <c r="M164" s="86"/>
      <c r="N164" s="86"/>
      <c r="O164" s="86"/>
      <c r="P164" s="87"/>
    </row>
    <row x14ac:dyDescent="0.25" r="165" customHeight="1" ht="28.5">
      <c r="A165" s="84"/>
      <c r="B165" s="88"/>
      <c r="C165" s="86"/>
      <c r="D165" s="86"/>
      <c r="E165" s="86"/>
      <c r="F165" s="86"/>
      <c r="G165" s="86"/>
      <c r="H165" s="87"/>
      <c r="I165" s="87"/>
      <c r="J165" s="88"/>
      <c r="K165" s="86"/>
      <c r="L165" s="86"/>
      <c r="M165" s="86"/>
      <c r="N165" s="86"/>
      <c r="O165" s="86"/>
      <c r="P165" s="87"/>
    </row>
    <row x14ac:dyDescent="0.25" r="166" customHeight="1" ht="28.5">
      <c r="A166" s="84"/>
      <c r="B166" s="88"/>
      <c r="C166" s="86"/>
      <c r="D166" s="86"/>
      <c r="E166" s="86"/>
      <c r="F166" s="86"/>
      <c r="G166" s="86"/>
      <c r="H166" s="87"/>
      <c r="I166" s="87"/>
      <c r="J166" s="88"/>
      <c r="K166" s="86"/>
      <c r="L166" s="86"/>
      <c r="M166" s="86"/>
      <c r="N166" s="86"/>
      <c r="O166" s="86"/>
      <c r="P166" s="87"/>
    </row>
    <row x14ac:dyDescent="0.25" r="167" customHeight="1" ht="28.5">
      <c r="A167" s="84"/>
      <c r="B167" s="88"/>
      <c r="C167" s="86"/>
      <c r="D167" s="86"/>
      <c r="E167" s="86"/>
      <c r="F167" s="86"/>
      <c r="G167" s="86"/>
      <c r="H167" s="87"/>
      <c r="I167" s="87"/>
      <c r="J167" s="88"/>
      <c r="K167" s="86"/>
      <c r="L167" s="86"/>
      <c r="M167" s="86"/>
      <c r="N167" s="86"/>
      <c r="O167" s="86"/>
      <c r="P167" s="87"/>
    </row>
    <row x14ac:dyDescent="0.25" r="168" customHeight="1" ht="28.5">
      <c r="A168" s="84"/>
      <c r="B168" s="88"/>
      <c r="C168" s="86"/>
      <c r="D168" s="86"/>
      <c r="E168" s="86"/>
      <c r="F168" s="86"/>
      <c r="G168" s="86"/>
      <c r="H168" s="87"/>
      <c r="I168" s="87"/>
      <c r="J168" s="88"/>
      <c r="K168" s="86"/>
      <c r="L168" s="86"/>
      <c r="M168" s="86"/>
      <c r="N168" s="86"/>
      <c r="O168" s="86"/>
      <c r="P168" s="87"/>
    </row>
    <row x14ac:dyDescent="0.25" r="169" customHeight="1" ht="28.5">
      <c r="A169" s="84"/>
      <c r="B169" s="88"/>
      <c r="C169" s="86"/>
      <c r="D169" s="86"/>
      <c r="E169" s="86"/>
      <c r="F169" s="86"/>
      <c r="G169" s="86"/>
      <c r="H169" s="87"/>
      <c r="I169" s="87"/>
      <c r="J169" s="88"/>
      <c r="K169" s="86"/>
      <c r="L169" s="86"/>
      <c r="M169" s="86"/>
      <c r="N169" s="86"/>
      <c r="O169" s="86"/>
      <c r="P169" s="87"/>
    </row>
    <row x14ac:dyDescent="0.25" r="170" customHeight="1" ht="28.5">
      <c r="A170" s="84"/>
      <c r="B170" s="88"/>
      <c r="C170" s="86"/>
      <c r="D170" s="86"/>
      <c r="E170" s="86"/>
      <c r="F170" s="86"/>
      <c r="G170" s="86"/>
      <c r="H170" s="87"/>
      <c r="I170" s="87"/>
      <c r="J170" s="88"/>
      <c r="K170" s="86"/>
      <c r="L170" s="86"/>
      <c r="M170" s="86"/>
      <c r="N170" s="86"/>
      <c r="O170" s="86"/>
      <c r="P170" s="87"/>
    </row>
    <row x14ac:dyDescent="0.25" r="171" customHeight="1" ht="28.5">
      <c r="A171" s="84"/>
      <c r="B171" s="88"/>
      <c r="C171" s="86"/>
      <c r="D171" s="86"/>
      <c r="E171" s="86"/>
      <c r="F171" s="86"/>
      <c r="G171" s="86"/>
      <c r="H171" s="87"/>
      <c r="I171" s="87"/>
      <c r="J171" s="88"/>
      <c r="K171" s="86"/>
      <c r="L171" s="86"/>
      <c r="M171" s="86"/>
      <c r="N171" s="86"/>
      <c r="O171" s="86"/>
      <c r="P171" s="87"/>
    </row>
    <row x14ac:dyDescent="0.25" r="172" customHeight="1" ht="28.5">
      <c r="A172" s="84"/>
      <c r="B172" s="88"/>
      <c r="C172" s="86"/>
      <c r="D172" s="86"/>
      <c r="E172" s="86"/>
      <c r="F172" s="86"/>
      <c r="G172" s="86"/>
      <c r="H172" s="87"/>
      <c r="I172" s="87"/>
      <c r="J172" s="88"/>
      <c r="K172" s="86"/>
      <c r="L172" s="86"/>
      <c r="M172" s="86"/>
      <c r="N172" s="86"/>
      <c r="O172" s="86"/>
      <c r="P172" s="87"/>
    </row>
    <row x14ac:dyDescent="0.25" r="173" customHeight="1" ht="28.5">
      <c r="A173" s="84"/>
      <c r="B173" s="88"/>
      <c r="C173" s="86"/>
      <c r="D173" s="86"/>
      <c r="E173" s="86"/>
      <c r="F173" s="86"/>
      <c r="G173" s="86"/>
      <c r="H173" s="87"/>
      <c r="I173" s="87"/>
      <c r="J173" s="88"/>
      <c r="K173" s="86"/>
      <c r="L173" s="86"/>
      <c r="M173" s="86"/>
      <c r="N173" s="86"/>
      <c r="O173" s="86"/>
      <c r="P173" s="87"/>
    </row>
    <row x14ac:dyDescent="0.25" r="174" customHeight="1" ht="28.5">
      <c r="A174" s="84"/>
      <c r="B174" s="88"/>
      <c r="C174" s="86"/>
      <c r="D174" s="86"/>
      <c r="E174" s="86"/>
      <c r="F174" s="86"/>
      <c r="G174" s="86"/>
      <c r="H174" s="87"/>
      <c r="I174" s="87"/>
      <c r="J174" s="88"/>
      <c r="K174" s="86"/>
      <c r="L174" s="86"/>
      <c r="M174" s="86"/>
      <c r="N174" s="86"/>
      <c r="O174" s="86"/>
      <c r="P174" s="87"/>
    </row>
    <row x14ac:dyDescent="0.25" r="175" customHeight="1" ht="28.5">
      <c r="A175" s="84"/>
      <c r="B175" s="88"/>
      <c r="C175" s="86"/>
      <c r="D175" s="86"/>
      <c r="E175" s="86"/>
      <c r="F175" s="86"/>
      <c r="G175" s="86"/>
      <c r="H175" s="87"/>
      <c r="I175" s="87"/>
      <c r="J175" s="88"/>
      <c r="K175" s="86"/>
      <c r="L175" s="86"/>
      <c r="M175" s="86"/>
      <c r="N175" s="86"/>
      <c r="O175" s="86"/>
      <c r="P175" s="87"/>
    </row>
    <row x14ac:dyDescent="0.25" r="176" customHeight="1" ht="28.5">
      <c r="A176" s="84"/>
      <c r="B176" s="88"/>
      <c r="C176" s="86"/>
      <c r="D176" s="86"/>
      <c r="E176" s="86"/>
      <c r="F176" s="86"/>
      <c r="G176" s="86"/>
      <c r="H176" s="87"/>
      <c r="I176" s="87"/>
      <c r="J176" s="88"/>
      <c r="K176" s="86"/>
      <c r="L176" s="86"/>
      <c r="M176" s="86"/>
      <c r="N176" s="86"/>
      <c r="O176" s="86"/>
      <c r="P176" s="87"/>
    </row>
    <row x14ac:dyDescent="0.25" r="177" customHeight="1" ht="28.5">
      <c r="A177" s="84"/>
      <c r="B177" s="88"/>
      <c r="C177" s="86"/>
      <c r="D177" s="86"/>
      <c r="E177" s="86"/>
      <c r="F177" s="86"/>
      <c r="G177" s="86"/>
      <c r="H177" s="87"/>
      <c r="I177" s="87"/>
      <c r="J177" s="88"/>
      <c r="K177" s="86"/>
      <c r="L177" s="86"/>
      <c r="M177" s="86"/>
      <c r="N177" s="86"/>
      <c r="O177" s="86"/>
      <c r="P177" s="87"/>
    </row>
    <row x14ac:dyDescent="0.25" r="178" customHeight="1" ht="28.5">
      <c r="A178" s="84"/>
      <c r="B178" s="88"/>
      <c r="C178" s="86"/>
      <c r="D178" s="86"/>
      <c r="E178" s="86"/>
      <c r="F178" s="86"/>
      <c r="G178" s="86"/>
      <c r="H178" s="87"/>
      <c r="I178" s="87"/>
      <c r="J178" s="88"/>
      <c r="K178" s="86"/>
      <c r="L178" s="86"/>
      <c r="M178" s="86"/>
      <c r="N178" s="86"/>
      <c r="O178" s="86"/>
      <c r="P178" s="87"/>
    </row>
    <row x14ac:dyDescent="0.25" r="179" customHeight="1" ht="28.5">
      <c r="A179" s="84"/>
      <c r="B179" s="88"/>
      <c r="C179" s="86"/>
      <c r="D179" s="86"/>
      <c r="E179" s="86"/>
      <c r="F179" s="86"/>
      <c r="G179" s="86"/>
      <c r="H179" s="87"/>
      <c r="I179" s="87"/>
      <c r="J179" s="88"/>
      <c r="K179" s="86"/>
      <c r="L179" s="86"/>
      <c r="M179" s="86"/>
      <c r="N179" s="86"/>
      <c r="O179" s="86"/>
      <c r="P179" s="87"/>
    </row>
    <row x14ac:dyDescent="0.25" r="180" customHeight="1" ht="28.5">
      <c r="A180" s="84"/>
      <c r="B180" s="88"/>
      <c r="C180" s="86"/>
      <c r="D180" s="86"/>
      <c r="E180" s="86"/>
      <c r="F180" s="86"/>
      <c r="G180" s="86"/>
      <c r="H180" s="87"/>
      <c r="I180" s="87"/>
      <c r="J180" s="88"/>
      <c r="K180" s="86"/>
      <c r="L180" s="86"/>
      <c r="M180" s="86"/>
      <c r="N180" s="86"/>
      <c r="O180" s="86"/>
      <c r="P180" s="87"/>
    </row>
    <row x14ac:dyDescent="0.25" r="181" customHeight="1" ht="28.5">
      <c r="A181" s="84"/>
      <c r="B181" s="88"/>
      <c r="C181" s="86"/>
      <c r="D181" s="86"/>
      <c r="E181" s="86"/>
      <c r="F181" s="86"/>
      <c r="G181" s="86"/>
      <c r="H181" s="87"/>
      <c r="I181" s="87"/>
      <c r="J181" s="88"/>
      <c r="K181" s="86"/>
      <c r="L181" s="86"/>
      <c r="M181" s="86"/>
      <c r="N181" s="86"/>
      <c r="O181" s="86"/>
      <c r="P181" s="87"/>
    </row>
    <row x14ac:dyDescent="0.25" r="182" customHeight="1" ht="28.5">
      <c r="A182" s="84"/>
      <c r="B182" s="88"/>
      <c r="C182" s="86"/>
      <c r="D182" s="86"/>
      <c r="E182" s="86"/>
      <c r="F182" s="86"/>
      <c r="G182" s="86"/>
      <c r="H182" s="87"/>
      <c r="I182" s="87"/>
      <c r="J182" s="88"/>
      <c r="K182" s="86"/>
      <c r="L182" s="86"/>
      <c r="M182" s="86"/>
      <c r="N182" s="86"/>
      <c r="O182" s="86"/>
      <c r="P182" s="87"/>
    </row>
    <row x14ac:dyDescent="0.25" r="183" customHeight="1" ht="28.5">
      <c r="A183" s="84"/>
      <c r="B183" s="88"/>
      <c r="C183" s="86"/>
      <c r="D183" s="86"/>
      <c r="E183" s="86"/>
      <c r="F183" s="86"/>
      <c r="G183" s="86"/>
      <c r="H183" s="87"/>
      <c r="I183" s="87"/>
      <c r="J183" s="88"/>
      <c r="K183" s="86"/>
      <c r="L183" s="86"/>
      <c r="M183" s="86"/>
      <c r="N183" s="86"/>
      <c r="O183" s="86"/>
      <c r="P183" s="87"/>
    </row>
    <row x14ac:dyDescent="0.25" r="184" customHeight="1" ht="28.5">
      <c r="A184" s="84"/>
      <c r="B184" s="88"/>
      <c r="C184" s="86"/>
      <c r="D184" s="86"/>
      <c r="E184" s="86"/>
      <c r="F184" s="86"/>
      <c r="G184" s="86"/>
      <c r="H184" s="87"/>
      <c r="I184" s="87"/>
      <c r="J184" s="88"/>
      <c r="K184" s="86"/>
      <c r="L184" s="86"/>
      <c r="M184" s="86"/>
      <c r="N184" s="86"/>
      <c r="O184" s="86"/>
      <c r="P184" s="87"/>
    </row>
    <row x14ac:dyDescent="0.25" r="185" customHeight="1" ht="28.5">
      <c r="A185" s="84"/>
      <c r="B185" s="88"/>
      <c r="C185" s="86"/>
      <c r="D185" s="86"/>
      <c r="E185" s="86"/>
      <c r="F185" s="86"/>
      <c r="G185" s="86"/>
      <c r="H185" s="87"/>
      <c r="I185" s="87"/>
      <c r="J185" s="88"/>
      <c r="K185" s="86"/>
      <c r="L185" s="86"/>
      <c r="M185" s="86"/>
      <c r="N185" s="86"/>
      <c r="O185" s="86"/>
      <c r="P185" s="87"/>
    </row>
    <row x14ac:dyDescent="0.25" r="186" customHeight="1" ht="28.5">
      <c r="A186" s="84"/>
      <c r="B186" s="88"/>
      <c r="C186" s="86"/>
      <c r="D186" s="86"/>
      <c r="E186" s="86"/>
      <c r="F186" s="86"/>
      <c r="G186" s="86"/>
      <c r="H186" s="87"/>
      <c r="I186" s="87"/>
      <c r="J186" s="88"/>
      <c r="K186" s="86"/>
      <c r="L186" s="86"/>
      <c r="M186" s="86"/>
      <c r="N186" s="86"/>
      <c r="O186" s="86"/>
      <c r="P186" s="87"/>
    </row>
    <row x14ac:dyDescent="0.25" r="187" customHeight="1" ht="28.5">
      <c r="A187" s="84"/>
      <c r="B187" s="88"/>
      <c r="C187" s="86"/>
      <c r="D187" s="86"/>
      <c r="E187" s="86"/>
      <c r="F187" s="86"/>
      <c r="G187" s="86"/>
      <c r="H187" s="87"/>
      <c r="I187" s="87"/>
      <c r="J187" s="88"/>
      <c r="K187" s="86"/>
      <c r="L187" s="86"/>
      <c r="M187" s="86"/>
      <c r="N187" s="86"/>
      <c r="O187" s="86"/>
      <c r="P187" s="87"/>
    </row>
    <row x14ac:dyDescent="0.25" r="188" customHeight="1" ht="28.5">
      <c r="A188" s="84"/>
      <c r="B188" s="88"/>
      <c r="C188" s="86"/>
      <c r="D188" s="86"/>
      <c r="E188" s="86"/>
      <c r="F188" s="86"/>
      <c r="G188" s="86"/>
      <c r="H188" s="87"/>
      <c r="I188" s="87"/>
      <c r="J188" s="88"/>
      <c r="K188" s="86"/>
      <c r="L188" s="86"/>
      <c r="M188" s="86"/>
      <c r="N188" s="86"/>
      <c r="O188" s="86"/>
      <c r="P188" s="87"/>
    </row>
    <row x14ac:dyDescent="0.25" r="189" customHeight="1" ht="28.5">
      <c r="A189" s="84"/>
      <c r="B189" s="88"/>
      <c r="C189" s="86"/>
      <c r="D189" s="86"/>
      <c r="E189" s="86"/>
      <c r="F189" s="86"/>
      <c r="G189" s="86"/>
      <c r="H189" s="87"/>
      <c r="I189" s="87"/>
      <c r="J189" s="88"/>
      <c r="K189" s="86"/>
      <c r="L189" s="86"/>
      <c r="M189" s="86"/>
      <c r="N189" s="86"/>
      <c r="O189" s="86"/>
      <c r="P189" s="87"/>
    </row>
    <row x14ac:dyDescent="0.25" r="190" customHeight="1" ht="28.5">
      <c r="A190" s="84"/>
      <c r="B190" s="88"/>
      <c r="C190" s="86"/>
      <c r="D190" s="86"/>
      <c r="E190" s="86"/>
      <c r="F190" s="86"/>
      <c r="G190" s="86"/>
      <c r="H190" s="87"/>
      <c r="I190" s="87"/>
      <c r="J190" s="88"/>
      <c r="K190" s="86"/>
      <c r="L190" s="86"/>
      <c r="M190" s="86"/>
      <c r="N190" s="86"/>
      <c r="O190" s="86"/>
      <c r="P190" s="87"/>
    </row>
    <row x14ac:dyDescent="0.25" r="191" customHeight="1" ht="28.5">
      <c r="A191" s="84"/>
      <c r="B191" s="88"/>
      <c r="C191" s="86"/>
      <c r="D191" s="86"/>
      <c r="E191" s="86"/>
      <c r="F191" s="86"/>
      <c r="G191" s="86"/>
      <c r="H191" s="87"/>
      <c r="I191" s="87"/>
      <c r="J191" s="88"/>
      <c r="K191" s="86"/>
      <c r="L191" s="86"/>
      <c r="M191" s="86"/>
      <c r="N191" s="86"/>
      <c r="O191" s="86"/>
      <c r="P191" s="87"/>
    </row>
    <row x14ac:dyDescent="0.25" r="192" customHeight="1" ht="28.5">
      <c r="A192" s="84"/>
      <c r="B192" s="88"/>
      <c r="C192" s="86"/>
      <c r="D192" s="86"/>
      <c r="E192" s="86"/>
      <c r="F192" s="86"/>
      <c r="G192" s="86"/>
      <c r="H192" s="87"/>
      <c r="I192" s="87"/>
      <c r="J192" s="88"/>
      <c r="K192" s="86"/>
      <c r="L192" s="86"/>
      <c r="M192" s="86"/>
      <c r="N192" s="86"/>
      <c r="O192" s="86"/>
      <c r="P192" s="87"/>
    </row>
    <row x14ac:dyDescent="0.25" r="193" customHeight="1" ht="28.5">
      <c r="A193" s="84"/>
      <c r="B193" s="88"/>
      <c r="C193" s="86"/>
      <c r="D193" s="86"/>
      <c r="E193" s="86"/>
      <c r="F193" s="86"/>
      <c r="G193" s="86"/>
      <c r="H193" s="87"/>
      <c r="I193" s="87"/>
      <c r="J193" s="88"/>
      <c r="K193" s="86"/>
      <c r="L193" s="86"/>
      <c r="M193" s="86"/>
      <c r="N193" s="86"/>
      <c r="O193" s="86"/>
      <c r="P193" s="87"/>
    </row>
    <row x14ac:dyDescent="0.25" r="194" customHeight="1" ht="28.5">
      <c r="A194" s="84"/>
      <c r="B194" s="88"/>
      <c r="C194" s="86"/>
      <c r="D194" s="86"/>
      <c r="E194" s="86"/>
      <c r="F194" s="86"/>
      <c r="G194" s="86"/>
      <c r="H194" s="87"/>
      <c r="I194" s="87"/>
      <c r="J194" s="88"/>
      <c r="K194" s="86"/>
      <c r="L194" s="86"/>
      <c r="M194" s="86"/>
      <c r="N194" s="86"/>
      <c r="O194" s="86"/>
      <c r="P194" s="87"/>
    </row>
    <row x14ac:dyDescent="0.25" r="195" customHeight="1" ht="28.5">
      <c r="A195" s="84"/>
      <c r="B195" s="88"/>
      <c r="C195" s="86"/>
      <c r="D195" s="86"/>
      <c r="E195" s="86"/>
      <c r="F195" s="86"/>
      <c r="G195" s="86"/>
      <c r="H195" s="87"/>
      <c r="I195" s="87"/>
      <c r="J195" s="88"/>
      <c r="K195" s="86"/>
      <c r="L195" s="86"/>
      <c r="M195" s="86"/>
      <c r="N195" s="86"/>
      <c r="O195" s="86"/>
      <c r="P195" s="87"/>
    </row>
    <row x14ac:dyDescent="0.25" r="196" customHeight="1" ht="28.5">
      <c r="A196" s="84"/>
      <c r="B196" s="88"/>
      <c r="C196" s="86"/>
      <c r="D196" s="86"/>
      <c r="E196" s="86"/>
      <c r="F196" s="86"/>
      <c r="G196" s="86"/>
      <c r="H196" s="87"/>
      <c r="I196" s="87"/>
      <c r="J196" s="88"/>
      <c r="K196" s="86"/>
      <c r="L196" s="86"/>
      <c r="M196" s="86"/>
      <c r="N196" s="86"/>
      <c r="O196" s="86"/>
      <c r="P196" s="87"/>
    </row>
    <row x14ac:dyDescent="0.25" r="197" customHeight="1" ht="28.5">
      <c r="A197" s="84"/>
      <c r="B197" s="88"/>
      <c r="C197" s="86"/>
      <c r="D197" s="86"/>
      <c r="E197" s="86"/>
      <c r="F197" s="86"/>
      <c r="G197" s="86"/>
      <c r="H197" s="87"/>
      <c r="I197" s="87"/>
      <c r="J197" s="88"/>
      <c r="K197" s="86"/>
      <c r="L197" s="86"/>
      <c r="M197" s="86"/>
      <c r="N197" s="86"/>
      <c r="O197" s="86"/>
      <c r="P197" s="87"/>
    </row>
    <row x14ac:dyDescent="0.25" r="198" customHeight="1" ht="28.5">
      <c r="A198" s="84"/>
      <c r="B198" s="88"/>
      <c r="C198" s="86"/>
      <c r="D198" s="86"/>
      <c r="E198" s="86"/>
      <c r="F198" s="86"/>
      <c r="G198" s="86"/>
      <c r="H198" s="87"/>
      <c r="I198" s="87"/>
      <c r="J198" s="88"/>
      <c r="K198" s="86"/>
      <c r="L198" s="86"/>
      <c r="M198" s="86"/>
      <c r="N198" s="86"/>
      <c r="O198" s="86"/>
      <c r="P198" s="87"/>
    </row>
    <row x14ac:dyDescent="0.25" r="199" customHeight="1" ht="28.5">
      <c r="A199" s="84"/>
      <c r="B199" s="88"/>
      <c r="C199" s="86"/>
      <c r="D199" s="86"/>
      <c r="E199" s="86"/>
      <c r="F199" s="86"/>
      <c r="G199" s="86"/>
      <c r="H199" s="87"/>
      <c r="I199" s="87"/>
      <c r="J199" s="88"/>
      <c r="K199" s="86"/>
      <c r="L199" s="86"/>
      <c r="M199" s="86"/>
      <c r="N199" s="86"/>
      <c r="O199" s="86"/>
      <c r="P199" s="87"/>
    </row>
    <row x14ac:dyDescent="0.25" r="200" customHeight="1" ht="28.5">
      <c r="A200" s="84"/>
      <c r="B200" s="88"/>
      <c r="C200" s="86"/>
      <c r="D200" s="86"/>
      <c r="E200" s="86"/>
      <c r="F200" s="86"/>
      <c r="G200" s="86"/>
      <c r="H200" s="87"/>
      <c r="I200" s="87"/>
      <c r="J200" s="88"/>
      <c r="K200" s="86"/>
      <c r="L200" s="86"/>
      <c r="M200" s="86"/>
      <c r="N200" s="86"/>
      <c r="O200" s="86"/>
      <c r="P200" s="87"/>
    </row>
    <row x14ac:dyDescent="0.25" r="201" customHeight="1" ht="28.5">
      <c r="A201" s="84"/>
      <c r="B201" s="88"/>
      <c r="C201" s="86"/>
      <c r="D201" s="86"/>
      <c r="E201" s="86"/>
      <c r="F201" s="86"/>
      <c r="G201" s="86"/>
      <c r="H201" s="87"/>
      <c r="I201" s="87"/>
      <c r="J201" s="88"/>
      <c r="K201" s="86"/>
      <c r="L201" s="86"/>
      <c r="M201" s="86"/>
      <c r="N201" s="86"/>
      <c r="O201" s="86"/>
      <c r="P201" s="87"/>
    </row>
    <row x14ac:dyDescent="0.25" r="202" customHeight="1" ht="28.5">
      <c r="A202" s="84"/>
      <c r="B202" s="88"/>
      <c r="C202" s="86"/>
      <c r="D202" s="86"/>
      <c r="E202" s="86"/>
      <c r="F202" s="86"/>
      <c r="G202" s="86"/>
      <c r="H202" s="87"/>
      <c r="I202" s="87"/>
      <c r="J202" s="88"/>
      <c r="K202" s="86"/>
      <c r="L202" s="86"/>
      <c r="M202" s="86"/>
      <c r="N202" s="86"/>
      <c r="O202" s="86"/>
      <c r="P202" s="87"/>
    </row>
    <row x14ac:dyDescent="0.25" r="203" customHeight="1" ht="28.5">
      <c r="A203" s="84"/>
      <c r="B203" s="88"/>
      <c r="C203" s="86"/>
      <c r="D203" s="86"/>
      <c r="E203" s="86"/>
      <c r="F203" s="86"/>
      <c r="G203" s="86"/>
      <c r="H203" s="87"/>
      <c r="I203" s="87"/>
      <c r="J203" s="88"/>
      <c r="K203" s="86"/>
      <c r="L203" s="86"/>
      <c r="M203" s="86"/>
      <c r="N203" s="86"/>
      <c r="O203" s="86"/>
      <c r="P203" s="87"/>
    </row>
    <row x14ac:dyDescent="0.25" r="204" customHeight="1" ht="28.5">
      <c r="A204" s="84"/>
      <c r="B204" s="88"/>
      <c r="C204" s="86"/>
      <c r="D204" s="86"/>
      <c r="E204" s="86"/>
      <c r="F204" s="86"/>
      <c r="G204" s="86"/>
      <c r="H204" s="87"/>
      <c r="I204" s="87"/>
      <c r="J204" s="88"/>
      <c r="K204" s="86"/>
      <c r="L204" s="86"/>
      <c r="M204" s="86"/>
      <c r="N204" s="86"/>
      <c r="O204" s="86"/>
      <c r="P204" s="87"/>
    </row>
    <row x14ac:dyDescent="0.25" r="205" customHeight="1" ht="28.5">
      <c r="A205" s="84"/>
      <c r="B205" s="88"/>
      <c r="C205" s="86"/>
      <c r="D205" s="86"/>
      <c r="E205" s="86"/>
      <c r="F205" s="86"/>
      <c r="G205" s="86"/>
      <c r="H205" s="87"/>
      <c r="I205" s="87"/>
      <c r="J205" s="88"/>
      <c r="K205" s="86"/>
      <c r="L205" s="86"/>
      <c r="M205" s="86"/>
      <c r="N205" s="86"/>
      <c r="O205" s="86"/>
      <c r="P205" s="87"/>
    </row>
    <row x14ac:dyDescent="0.25" r="206" customHeight="1" ht="28.5">
      <c r="A206" s="84"/>
      <c r="B206" s="88"/>
      <c r="C206" s="86"/>
      <c r="D206" s="86"/>
      <c r="E206" s="86"/>
      <c r="F206" s="86"/>
      <c r="G206" s="86"/>
      <c r="H206" s="87"/>
      <c r="I206" s="87"/>
      <c r="J206" s="88"/>
      <c r="K206" s="86"/>
      <c r="L206" s="86"/>
      <c r="M206" s="86"/>
      <c r="N206" s="86"/>
      <c r="O206" s="86"/>
      <c r="P206" s="87"/>
    </row>
    <row x14ac:dyDescent="0.25" r="207" customHeight="1" ht="28.5">
      <c r="A207" s="84"/>
      <c r="B207" s="88"/>
      <c r="C207" s="86"/>
      <c r="D207" s="86"/>
      <c r="E207" s="86"/>
      <c r="F207" s="86"/>
      <c r="G207" s="86"/>
      <c r="H207" s="87"/>
      <c r="I207" s="87"/>
      <c r="J207" s="88"/>
      <c r="K207" s="86"/>
      <c r="L207" s="86"/>
      <c r="M207" s="86"/>
      <c r="N207" s="86"/>
      <c r="O207" s="86"/>
      <c r="P207" s="87"/>
    </row>
    <row x14ac:dyDescent="0.25" r="208" customHeight="1" ht="28.5">
      <c r="A208" s="84"/>
      <c r="B208" s="88"/>
      <c r="C208" s="86"/>
      <c r="D208" s="86"/>
      <c r="E208" s="86"/>
      <c r="F208" s="86"/>
      <c r="G208" s="86"/>
      <c r="H208" s="87"/>
      <c r="I208" s="87"/>
      <c r="J208" s="88"/>
      <c r="K208" s="86"/>
      <c r="L208" s="86"/>
      <c r="M208" s="86"/>
      <c r="N208" s="86"/>
      <c r="O208" s="86"/>
      <c r="P208" s="87"/>
    </row>
    <row x14ac:dyDescent="0.25" r="209" customHeight="1" ht="28.5">
      <c r="A209" s="84"/>
      <c r="B209" s="88"/>
      <c r="C209" s="86"/>
      <c r="D209" s="86"/>
      <c r="E209" s="86"/>
      <c r="F209" s="86"/>
      <c r="G209" s="86"/>
      <c r="H209" s="87"/>
      <c r="I209" s="87"/>
      <c r="J209" s="88"/>
      <c r="K209" s="86"/>
      <c r="L209" s="86"/>
      <c r="M209" s="86"/>
      <c r="N209" s="86"/>
      <c r="O209" s="86"/>
      <c r="P209" s="87"/>
    </row>
    <row x14ac:dyDescent="0.25" r="210" customHeight="1" ht="28.5">
      <c r="A210" s="84"/>
      <c r="B210" s="88"/>
      <c r="C210" s="86"/>
      <c r="D210" s="86"/>
      <c r="E210" s="86"/>
      <c r="F210" s="86"/>
      <c r="G210" s="86"/>
      <c r="H210" s="87"/>
      <c r="I210" s="87"/>
      <c r="J210" s="88"/>
      <c r="K210" s="86"/>
      <c r="L210" s="86"/>
      <c r="M210" s="86"/>
      <c r="N210" s="86"/>
      <c r="O210" s="86"/>
      <c r="P210" s="87"/>
    </row>
    <row x14ac:dyDescent="0.25" r="211" customHeight="1" ht="28.5">
      <c r="A211" s="84"/>
      <c r="B211" s="88"/>
      <c r="C211" s="86"/>
      <c r="D211" s="86"/>
      <c r="E211" s="86"/>
      <c r="F211" s="86"/>
      <c r="G211" s="86"/>
      <c r="H211" s="87"/>
      <c r="I211" s="87"/>
      <c r="J211" s="88"/>
      <c r="K211" s="86"/>
      <c r="L211" s="86"/>
      <c r="M211" s="86"/>
      <c r="N211" s="86"/>
      <c r="O211" s="86"/>
      <c r="P211" s="87"/>
    </row>
    <row x14ac:dyDescent="0.25" r="212" customHeight="1" ht="28.5">
      <c r="A212" s="84"/>
      <c r="B212" s="88"/>
      <c r="C212" s="86"/>
      <c r="D212" s="86"/>
      <c r="E212" s="86"/>
      <c r="F212" s="86"/>
      <c r="G212" s="86"/>
      <c r="H212" s="87"/>
      <c r="I212" s="87"/>
      <c r="J212" s="88"/>
      <c r="K212" s="86"/>
      <c r="L212" s="86"/>
      <c r="M212" s="86"/>
      <c r="N212" s="86"/>
      <c r="O212" s="86"/>
      <c r="P212" s="87"/>
    </row>
    <row x14ac:dyDescent="0.25" r="213" customHeight="1" ht="28.5">
      <c r="A213" s="84"/>
      <c r="B213" s="88"/>
      <c r="C213" s="86"/>
      <c r="D213" s="86"/>
      <c r="E213" s="86"/>
      <c r="F213" s="86"/>
      <c r="G213" s="86"/>
      <c r="H213" s="87"/>
      <c r="I213" s="87"/>
      <c r="J213" s="88"/>
      <c r="K213" s="86"/>
      <c r="L213" s="86"/>
      <c r="M213" s="86"/>
      <c r="N213" s="86"/>
      <c r="O213" s="86"/>
      <c r="P213" s="87"/>
    </row>
    <row x14ac:dyDescent="0.25" r="214" customHeight="1" ht="28.5">
      <c r="A214" s="84"/>
      <c r="B214" s="88"/>
      <c r="C214" s="86"/>
      <c r="D214" s="86"/>
      <c r="E214" s="86"/>
      <c r="F214" s="86"/>
      <c r="G214" s="86"/>
      <c r="H214" s="87"/>
      <c r="I214" s="87"/>
      <c r="J214" s="88"/>
      <c r="K214" s="86"/>
      <c r="L214" s="86"/>
      <c r="M214" s="86"/>
      <c r="N214" s="86"/>
      <c r="O214" s="86"/>
      <c r="P214" s="87"/>
    </row>
    <row x14ac:dyDescent="0.25" r="215" customHeight="1" ht="28.5">
      <c r="A215" s="84"/>
      <c r="B215" s="88"/>
      <c r="C215" s="86"/>
      <c r="D215" s="86"/>
      <c r="E215" s="86"/>
      <c r="F215" s="86"/>
      <c r="G215" s="86"/>
      <c r="H215" s="87"/>
      <c r="I215" s="87"/>
      <c r="J215" s="88"/>
      <c r="K215" s="86"/>
      <c r="L215" s="86"/>
      <c r="M215" s="86"/>
      <c r="N215" s="86"/>
      <c r="O215" s="86"/>
      <c r="P215" s="87"/>
    </row>
    <row x14ac:dyDescent="0.25" r="216" customHeight="1" ht="28.5">
      <c r="A216" s="84"/>
      <c r="B216" s="88"/>
      <c r="C216" s="86"/>
      <c r="D216" s="86"/>
      <c r="E216" s="86"/>
      <c r="F216" s="86"/>
      <c r="G216" s="86"/>
      <c r="H216" s="87"/>
      <c r="I216" s="87"/>
      <c r="J216" s="88"/>
      <c r="K216" s="86"/>
      <c r="L216" s="86"/>
      <c r="M216" s="86"/>
      <c r="N216" s="86"/>
      <c r="O216" s="86"/>
      <c r="P216" s="87"/>
    </row>
    <row x14ac:dyDescent="0.25" r="217" customHeight="1" ht="28.5">
      <c r="A217" s="84"/>
      <c r="B217" s="88"/>
      <c r="C217" s="86"/>
      <c r="D217" s="86"/>
      <c r="E217" s="86"/>
      <c r="F217" s="86"/>
      <c r="G217" s="86"/>
      <c r="H217" s="87"/>
      <c r="I217" s="87"/>
      <c r="J217" s="88"/>
      <c r="K217" s="86"/>
      <c r="L217" s="86"/>
      <c r="M217" s="86"/>
      <c r="N217" s="86"/>
      <c r="O217" s="86"/>
      <c r="P217" s="87"/>
    </row>
    <row x14ac:dyDescent="0.25" r="218" customHeight="1" ht="28.5">
      <c r="A218" s="84"/>
      <c r="B218" s="88"/>
      <c r="C218" s="86"/>
      <c r="D218" s="86"/>
      <c r="E218" s="86"/>
      <c r="F218" s="86"/>
      <c r="G218" s="86"/>
      <c r="H218" s="87"/>
      <c r="I218" s="87"/>
      <c r="J218" s="88"/>
      <c r="K218" s="86"/>
      <c r="L218" s="86"/>
      <c r="M218" s="86"/>
      <c r="N218" s="86"/>
      <c r="O218" s="86"/>
      <c r="P218" s="87"/>
    </row>
    <row x14ac:dyDescent="0.25" r="219" customHeight="1" ht="28.5">
      <c r="A219" s="84"/>
      <c r="B219" s="88"/>
      <c r="C219" s="86"/>
      <c r="D219" s="86"/>
      <c r="E219" s="86"/>
      <c r="F219" s="86"/>
      <c r="G219" s="86"/>
      <c r="H219" s="87"/>
      <c r="I219" s="87"/>
      <c r="J219" s="88"/>
      <c r="K219" s="86"/>
      <c r="L219" s="86"/>
      <c r="M219" s="86"/>
      <c r="N219" s="86"/>
      <c r="O219" s="86"/>
      <c r="P219" s="87"/>
    </row>
    <row x14ac:dyDescent="0.25" r="220" customHeight="1" ht="28.5">
      <c r="A220" s="84"/>
      <c r="B220" s="88"/>
      <c r="C220" s="86"/>
      <c r="D220" s="86"/>
      <c r="E220" s="86"/>
      <c r="F220" s="86"/>
      <c r="G220" s="86"/>
      <c r="H220" s="87"/>
      <c r="I220" s="87"/>
      <c r="J220" s="88"/>
      <c r="K220" s="86"/>
      <c r="L220" s="86"/>
      <c r="M220" s="86"/>
      <c r="N220" s="86"/>
      <c r="O220" s="86"/>
      <c r="P220" s="87"/>
    </row>
    <row x14ac:dyDescent="0.25" r="221" customHeight="1" ht="28.5">
      <c r="A221" s="84"/>
      <c r="B221" s="88"/>
      <c r="C221" s="86"/>
      <c r="D221" s="86"/>
      <c r="E221" s="86"/>
      <c r="F221" s="86"/>
      <c r="G221" s="86"/>
      <c r="H221" s="87"/>
      <c r="I221" s="87"/>
      <c r="J221" s="88"/>
      <c r="K221" s="86"/>
      <c r="L221" s="86"/>
      <c r="M221" s="86"/>
      <c r="N221" s="86"/>
      <c r="O221" s="86"/>
      <c r="P221" s="87"/>
    </row>
    <row x14ac:dyDescent="0.25" r="222" customHeight="1" ht="28.5">
      <c r="A222" s="84"/>
      <c r="B222" s="88"/>
      <c r="C222" s="86"/>
      <c r="D222" s="86"/>
      <c r="E222" s="86"/>
      <c r="F222" s="86"/>
      <c r="G222" s="86"/>
      <c r="H222" s="87"/>
      <c r="I222" s="87"/>
      <c r="J222" s="88"/>
      <c r="K222" s="86"/>
      <c r="L222" s="86"/>
      <c r="M222" s="86"/>
      <c r="N222" s="86"/>
      <c r="O222" s="86"/>
      <c r="P222" s="87"/>
    </row>
    <row x14ac:dyDescent="0.25" r="223" customHeight="1" ht="28.5">
      <c r="A223" s="84"/>
      <c r="B223" s="88"/>
      <c r="C223" s="86"/>
      <c r="D223" s="86"/>
      <c r="E223" s="86"/>
      <c r="F223" s="86"/>
      <c r="G223" s="86"/>
      <c r="H223" s="87"/>
      <c r="I223" s="87"/>
      <c r="J223" s="88"/>
      <c r="K223" s="86"/>
      <c r="L223" s="86"/>
      <c r="M223" s="86"/>
      <c r="N223" s="86"/>
      <c r="O223" s="86"/>
      <c r="P223" s="87"/>
    </row>
    <row x14ac:dyDescent="0.25" r="224" customHeight="1" ht="28.5">
      <c r="A224" s="84"/>
      <c r="B224" s="88"/>
      <c r="C224" s="86"/>
      <c r="D224" s="86"/>
      <c r="E224" s="86"/>
      <c r="F224" s="86"/>
      <c r="G224" s="86"/>
      <c r="H224" s="87"/>
      <c r="I224" s="87"/>
      <c r="J224" s="88"/>
      <c r="K224" s="86"/>
      <c r="L224" s="86"/>
      <c r="M224" s="86"/>
      <c r="N224" s="86"/>
      <c r="O224" s="86"/>
      <c r="P224" s="87"/>
    </row>
    <row x14ac:dyDescent="0.25" r="225" customHeight="1" ht="28.5">
      <c r="A225" s="84"/>
      <c r="B225" s="88"/>
      <c r="C225" s="86"/>
      <c r="D225" s="86"/>
      <c r="E225" s="86"/>
      <c r="F225" s="86"/>
      <c r="G225" s="86"/>
      <c r="H225" s="87"/>
      <c r="I225" s="87"/>
      <c r="J225" s="88"/>
      <c r="K225" s="86"/>
      <c r="L225" s="86"/>
      <c r="M225" s="86"/>
      <c r="N225" s="86"/>
      <c r="O225" s="86"/>
      <c r="P225" s="87"/>
    </row>
    <row x14ac:dyDescent="0.25" r="226" customHeight="1" ht="28.5">
      <c r="A226" s="84"/>
      <c r="B226" s="88"/>
      <c r="C226" s="86"/>
      <c r="D226" s="86"/>
      <c r="E226" s="86"/>
      <c r="F226" s="86"/>
      <c r="G226" s="86"/>
      <c r="H226" s="87"/>
      <c r="I226" s="87"/>
      <c r="J226" s="88"/>
      <c r="K226" s="86"/>
      <c r="L226" s="86"/>
      <c r="M226" s="86"/>
      <c r="N226" s="86"/>
      <c r="O226" s="86"/>
      <c r="P226" s="87"/>
    </row>
    <row x14ac:dyDescent="0.25" r="227" customHeight="1" ht="28.5">
      <c r="A227" s="84"/>
      <c r="B227" s="88"/>
      <c r="C227" s="86"/>
      <c r="D227" s="86"/>
      <c r="E227" s="86"/>
      <c r="F227" s="86"/>
      <c r="G227" s="86"/>
      <c r="H227" s="87"/>
      <c r="I227" s="87"/>
      <c r="J227" s="88"/>
      <c r="K227" s="86"/>
      <c r="L227" s="86"/>
      <c r="M227" s="86"/>
      <c r="N227" s="86"/>
      <c r="O227" s="86"/>
      <c r="P227" s="87"/>
    </row>
    <row x14ac:dyDescent="0.25" r="228" customHeight="1" ht="28.5">
      <c r="A228" s="84"/>
      <c r="B228" s="88"/>
      <c r="C228" s="86"/>
      <c r="D228" s="86"/>
      <c r="E228" s="86"/>
      <c r="F228" s="86"/>
      <c r="G228" s="86"/>
      <c r="H228" s="87"/>
      <c r="I228" s="87"/>
      <c r="J228" s="88"/>
      <c r="K228" s="86"/>
      <c r="L228" s="86"/>
      <c r="M228" s="86"/>
      <c r="N228" s="86"/>
      <c r="O228" s="86"/>
      <c r="P228" s="87"/>
    </row>
    <row x14ac:dyDescent="0.25" r="229" customHeight="1" ht="28.5">
      <c r="A229" s="84"/>
      <c r="B229" s="88"/>
      <c r="C229" s="86"/>
      <c r="D229" s="86"/>
      <c r="E229" s="86"/>
      <c r="F229" s="86"/>
      <c r="G229" s="86"/>
      <c r="H229" s="87"/>
      <c r="I229" s="87"/>
      <c r="J229" s="88"/>
      <c r="K229" s="86"/>
      <c r="L229" s="86"/>
      <c r="M229" s="86"/>
      <c r="N229" s="86"/>
      <c r="O229" s="86"/>
      <c r="P229" s="87"/>
    </row>
    <row x14ac:dyDescent="0.25" r="230" customHeight="1" ht="28.5">
      <c r="A230" s="84"/>
      <c r="B230" s="88"/>
      <c r="C230" s="86"/>
      <c r="D230" s="86"/>
      <c r="E230" s="86"/>
      <c r="F230" s="86"/>
      <c r="G230" s="86"/>
      <c r="H230" s="87"/>
      <c r="I230" s="87"/>
      <c r="J230" s="88"/>
      <c r="K230" s="86"/>
      <c r="L230" s="86"/>
      <c r="M230" s="86"/>
      <c r="N230" s="86"/>
      <c r="O230" s="86"/>
      <c r="P230" s="87"/>
    </row>
    <row x14ac:dyDescent="0.25" r="231" customHeight="1" ht="28.5">
      <c r="A231" s="84"/>
      <c r="B231" s="88"/>
      <c r="C231" s="86"/>
      <c r="D231" s="86"/>
      <c r="E231" s="86"/>
      <c r="F231" s="86"/>
      <c r="G231" s="86"/>
      <c r="H231" s="87"/>
      <c r="I231" s="87"/>
      <c r="J231" s="88"/>
      <c r="K231" s="86"/>
      <c r="L231" s="86"/>
      <c r="M231" s="86"/>
      <c r="N231" s="86"/>
      <c r="O231" s="86"/>
      <c r="P231" s="87"/>
    </row>
    <row x14ac:dyDescent="0.25" r="232" customHeight="1" ht="28.5">
      <c r="A232" s="84"/>
      <c r="B232" s="88"/>
      <c r="C232" s="86"/>
      <c r="D232" s="86"/>
      <c r="E232" s="86"/>
      <c r="F232" s="86"/>
      <c r="G232" s="86"/>
      <c r="H232" s="87"/>
      <c r="I232" s="87"/>
      <c r="J232" s="88"/>
      <c r="K232" s="86"/>
      <c r="L232" s="86"/>
      <c r="M232" s="86"/>
      <c r="N232" s="86"/>
      <c r="O232" s="86"/>
      <c r="P232" s="87"/>
    </row>
    <row x14ac:dyDescent="0.25" r="233" customHeight="1" ht="28.5">
      <c r="A233" s="84"/>
      <c r="B233" s="88"/>
      <c r="C233" s="86"/>
      <c r="D233" s="86"/>
      <c r="E233" s="86"/>
      <c r="F233" s="86"/>
      <c r="G233" s="86"/>
      <c r="H233" s="87"/>
      <c r="I233" s="87"/>
      <c r="J233" s="88"/>
      <c r="K233" s="86"/>
      <c r="L233" s="86"/>
      <c r="M233" s="86"/>
      <c r="N233" s="86"/>
      <c r="O233" s="86"/>
      <c r="P233" s="87"/>
    </row>
    <row x14ac:dyDescent="0.25" r="234" customHeight="1" ht="28.5">
      <c r="A234" s="84"/>
      <c r="B234" s="88"/>
      <c r="C234" s="86"/>
      <c r="D234" s="86"/>
      <c r="E234" s="86"/>
      <c r="F234" s="86"/>
      <c r="G234" s="86"/>
      <c r="H234" s="87"/>
      <c r="I234" s="87"/>
      <c r="J234" s="88"/>
      <c r="K234" s="86"/>
      <c r="L234" s="86"/>
      <c r="M234" s="86"/>
      <c r="N234" s="86"/>
      <c r="O234" s="86"/>
      <c r="P234" s="87"/>
    </row>
    <row x14ac:dyDescent="0.25" r="235" customHeight="1" ht="28.5">
      <c r="A235" s="84"/>
      <c r="B235" s="88"/>
      <c r="C235" s="86"/>
      <c r="D235" s="86"/>
      <c r="E235" s="86"/>
      <c r="F235" s="86"/>
      <c r="G235" s="86"/>
      <c r="H235" s="87"/>
      <c r="I235" s="87"/>
      <c r="J235" s="88"/>
      <c r="K235" s="86"/>
      <c r="L235" s="86"/>
      <c r="M235" s="86"/>
      <c r="N235" s="86"/>
      <c r="O235" s="86"/>
      <c r="P235" s="87"/>
    </row>
    <row x14ac:dyDescent="0.25" r="236" customHeight="1" ht="28.5">
      <c r="A236" s="84"/>
      <c r="B236" s="88"/>
      <c r="C236" s="86"/>
      <c r="D236" s="86"/>
      <c r="E236" s="86"/>
      <c r="F236" s="86"/>
      <c r="G236" s="86"/>
      <c r="H236" s="87"/>
      <c r="I236" s="87"/>
      <c r="J236" s="88"/>
      <c r="K236" s="86"/>
      <c r="L236" s="86"/>
      <c r="M236" s="86"/>
      <c r="N236" s="86"/>
      <c r="O236" s="86"/>
      <c r="P236" s="87"/>
    </row>
    <row x14ac:dyDescent="0.25" r="237" customHeight="1" ht="28.5">
      <c r="A237" s="84"/>
      <c r="B237" s="88"/>
      <c r="C237" s="86"/>
      <c r="D237" s="86"/>
      <c r="E237" s="86"/>
      <c r="F237" s="86"/>
      <c r="G237" s="86"/>
      <c r="H237" s="87"/>
      <c r="I237" s="87"/>
      <c r="J237" s="88"/>
      <c r="K237" s="86"/>
      <c r="L237" s="86"/>
      <c r="M237" s="86"/>
      <c r="N237" s="86"/>
      <c r="O237" s="86"/>
      <c r="P237" s="87"/>
    </row>
    <row x14ac:dyDescent="0.25" r="238" customHeight="1" ht="28.5">
      <c r="A238" s="84"/>
      <c r="B238" s="88"/>
      <c r="C238" s="86"/>
      <c r="D238" s="86"/>
      <c r="E238" s="86"/>
      <c r="F238" s="86"/>
      <c r="G238" s="86"/>
      <c r="H238" s="87"/>
      <c r="I238" s="87"/>
      <c r="J238" s="88"/>
      <c r="K238" s="86"/>
      <c r="L238" s="86"/>
      <c r="M238" s="86"/>
      <c r="N238" s="86"/>
      <c r="O238" s="86"/>
      <c r="P238" s="87"/>
    </row>
    <row x14ac:dyDescent="0.25" r="239" customHeight="1" ht="28.5">
      <c r="A239" s="84"/>
      <c r="B239" s="88"/>
      <c r="C239" s="86"/>
      <c r="D239" s="86"/>
      <c r="E239" s="86"/>
      <c r="F239" s="86"/>
      <c r="G239" s="86"/>
      <c r="H239" s="87"/>
      <c r="I239" s="87"/>
      <c r="J239" s="88"/>
      <c r="K239" s="86"/>
      <c r="L239" s="86"/>
      <c r="M239" s="86"/>
      <c r="N239" s="86"/>
      <c r="O239" s="86"/>
      <c r="P239" s="87"/>
    </row>
    <row x14ac:dyDescent="0.25" r="240" customHeight="1" ht="28.5">
      <c r="A240" s="84"/>
      <c r="B240" s="88"/>
      <c r="C240" s="86"/>
      <c r="D240" s="86"/>
      <c r="E240" s="86"/>
      <c r="F240" s="86"/>
      <c r="G240" s="86"/>
      <c r="H240" s="87"/>
      <c r="I240" s="87"/>
      <c r="J240" s="88"/>
      <c r="K240" s="86"/>
      <c r="L240" s="86"/>
      <c r="M240" s="86"/>
      <c r="N240" s="86"/>
      <c r="O240" s="86"/>
      <c r="P240" s="87"/>
    </row>
    <row x14ac:dyDescent="0.25" r="241" customHeight="1" ht="28.5">
      <c r="A241" s="84"/>
      <c r="B241" s="88"/>
      <c r="C241" s="86"/>
      <c r="D241" s="86"/>
      <c r="E241" s="86"/>
      <c r="F241" s="86"/>
      <c r="G241" s="86"/>
      <c r="H241" s="87"/>
      <c r="I241" s="87"/>
      <c r="J241" s="88"/>
      <c r="K241" s="86"/>
      <c r="L241" s="86"/>
      <c r="M241" s="86"/>
      <c r="N241" s="86"/>
      <c r="O241" s="86"/>
      <c r="P241" s="87"/>
    </row>
    <row x14ac:dyDescent="0.25" r="242" customHeight="1" ht="28.5">
      <c r="A242" s="84"/>
      <c r="B242" s="88"/>
      <c r="C242" s="86"/>
      <c r="D242" s="86"/>
      <c r="E242" s="86"/>
      <c r="F242" s="86"/>
      <c r="G242" s="86"/>
      <c r="H242" s="87"/>
      <c r="I242" s="87"/>
      <c r="J242" s="88"/>
      <c r="K242" s="86"/>
      <c r="L242" s="86"/>
      <c r="M242" s="86"/>
      <c r="N242" s="86"/>
      <c r="O242" s="86"/>
      <c r="P242" s="87"/>
    </row>
    <row x14ac:dyDescent="0.25" r="243" customHeight="1" ht="28.5">
      <c r="A243" s="84"/>
      <c r="B243" s="88"/>
      <c r="C243" s="86"/>
      <c r="D243" s="86"/>
      <c r="E243" s="86"/>
      <c r="F243" s="86"/>
      <c r="G243" s="86"/>
      <c r="H243" s="87"/>
      <c r="I243" s="87"/>
      <c r="J243" s="88"/>
      <c r="K243" s="86"/>
      <c r="L243" s="86"/>
      <c r="M243" s="86"/>
      <c r="N243" s="86"/>
      <c r="O243" s="86"/>
      <c r="P243" s="87"/>
    </row>
    <row x14ac:dyDescent="0.25" r="244" customHeight="1" ht="28.5">
      <c r="A244" s="84"/>
      <c r="B244" s="88"/>
      <c r="C244" s="86"/>
      <c r="D244" s="86"/>
      <c r="E244" s="86"/>
      <c r="F244" s="86"/>
      <c r="G244" s="86"/>
      <c r="H244" s="87"/>
      <c r="I244" s="87"/>
      <c r="J244" s="88"/>
      <c r="K244" s="86"/>
      <c r="L244" s="86"/>
      <c r="M244" s="86"/>
      <c r="N244" s="86"/>
      <c r="O244" s="86"/>
      <c r="P244" s="87"/>
    </row>
    <row x14ac:dyDescent="0.25" r="245" customHeight="1" ht="28.5">
      <c r="A245" s="84"/>
      <c r="B245" s="88"/>
      <c r="C245" s="86"/>
      <c r="D245" s="86"/>
      <c r="E245" s="86"/>
      <c r="F245" s="86"/>
      <c r="G245" s="86"/>
      <c r="H245" s="87"/>
      <c r="I245" s="87"/>
      <c r="J245" s="88"/>
      <c r="K245" s="86"/>
      <c r="L245" s="86"/>
      <c r="M245" s="86"/>
      <c r="N245" s="86"/>
      <c r="O245" s="86"/>
      <c r="P245" s="87"/>
    </row>
    <row x14ac:dyDescent="0.25" r="246" customHeight="1" ht="28.5">
      <c r="A246" s="84"/>
      <c r="B246" s="88"/>
      <c r="C246" s="86"/>
      <c r="D246" s="86"/>
      <c r="E246" s="86"/>
      <c r="F246" s="86"/>
      <c r="G246" s="86"/>
      <c r="H246" s="87"/>
      <c r="I246" s="87"/>
      <c r="J246" s="88"/>
      <c r="K246" s="86"/>
      <c r="L246" s="86"/>
      <c r="M246" s="86"/>
      <c r="N246" s="86"/>
      <c r="O246" s="86"/>
      <c r="P246" s="87"/>
    </row>
    <row x14ac:dyDescent="0.25" r="247" customHeight="1" ht="28.5">
      <c r="A247" s="84"/>
      <c r="B247" s="88"/>
      <c r="C247" s="86"/>
      <c r="D247" s="86"/>
      <c r="E247" s="86"/>
      <c r="F247" s="86"/>
      <c r="G247" s="86"/>
      <c r="H247" s="87"/>
      <c r="I247" s="87"/>
      <c r="J247" s="88"/>
      <c r="K247" s="86"/>
      <c r="L247" s="86"/>
      <c r="M247" s="86"/>
      <c r="N247" s="86"/>
      <c r="O247" s="86"/>
      <c r="P247" s="87"/>
    </row>
    <row x14ac:dyDescent="0.25" r="248" customHeight="1" ht="28.5">
      <c r="A248" s="84"/>
      <c r="B248" s="88"/>
      <c r="C248" s="86"/>
      <c r="D248" s="86"/>
      <c r="E248" s="86"/>
      <c r="F248" s="86"/>
      <c r="G248" s="86"/>
      <c r="H248" s="87"/>
      <c r="I248" s="87"/>
      <c r="J248" s="88"/>
      <c r="K248" s="86"/>
      <c r="L248" s="86"/>
      <c r="M248" s="86"/>
      <c r="N248" s="86"/>
      <c r="O248" s="86"/>
      <c r="P248" s="87"/>
    </row>
    <row x14ac:dyDescent="0.25" r="249" customHeight="1" ht="28.5">
      <c r="A249" s="84"/>
      <c r="B249" s="88"/>
      <c r="C249" s="86"/>
      <c r="D249" s="86"/>
      <c r="E249" s="86"/>
      <c r="F249" s="86"/>
      <c r="G249" s="86"/>
      <c r="H249" s="87"/>
      <c r="I249" s="87"/>
      <c r="J249" s="88"/>
      <c r="K249" s="86"/>
      <c r="L249" s="86"/>
      <c r="M249" s="86"/>
      <c r="N249" s="86"/>
      <c r="O249" s="86"/>
      <c r="P249" s="87"/>
    </row>
    <row x14ac:dyDescent="0.25" r="250" customHeight="1" ht="28.5">
      <c r="A250" s="84"/>
      <c r="B250" s="88"/>
      <c r="C250" s="86"/>
      <c r="D250" s="86"/>
      <c r="E250" s="86"/>
      <c r="F250" s="86"/>
      <c r="G250" s="86"/>
      <c r="H250" s="87"/>
      <c r="I250" s="87"/>
      <c r="J250" s="88"/>
      <c r="K250" s="86"/>
      <c r="L250" s="86"/>
      <c r="M250" s="86"/>
      <c r="N250" s="86"/>
      <c r="O250" s="86"/>
      <c r="P250" s="87"/>
    </row>
    <row x14ac:dyDescent="0.25" r="251" customHeight="1" ht="28.5">
      <c r="A251" s="84"/>
      <c r="B251" s="88"/>
      <c r="C251" s="86"/>
      <c r="D251" s="86"/>
      <c r="E251" s="86"/>
      <c r="F251" s="86"/>
      <c r="G251" s="86"/>
      <c r="H251" s="87"/>
      <c r="I251" s="87"/>
      <c r="J251" s="88"/>
      <c r="K251" s="86"/>
      <c r="L251" s="86"/>
      <c r="M251" s="86"/>
      <c r="N251" s="86"/>
      <c r="O251" s="86"/>
      <c r="P251" s="87"/>
    </row>
    <row x14ac:dyDescent="0.25" r="252" customHeight="1" ht="28.5">
      <c r="A252" s="84"/>
      <c r="B252" s="88"/>
      <c r="C252" s="86"/>
      <c r="D252" s="86"/>
      <c r="E252" s="86"/>
      <c r="F252" s="86"/>
      <c r="G252" s="86"/>
      <c r="H252" s="87"/>
      <c r="I252" s="87"/>
      <c r="J252" s="88"/>
      <c r="K252" s="86"/>
      <c r="L252" s="86"/>
      <c r="M252" s="86"/>
      <c r="N252" s="86"/>
      <c r="O252" s="86"/>
      <c r="P252" s="87"/>
    </row>
    <row x14ac:dyDescent="0.25" r="253" customHeight="1" ht="28.5">
      <c r="A253" s="84"/>
      <c r="B253" s="88"/>
      <c r="C253" s="86"/>
      <c r="D253" s="86"/>
      <c r="E253" s="86"/>
      <c r="F253" s="86"/>
      <c r="G253" s="86"/>
      <c r="H253" s="87"/>
      <c r="I253" s="87"/>
      <c r="J253" s="88"/>
      <c r="K253" s="86"/>
      <c r="L253" s="86"/>
      <c r="M253" s="86"/>
      <c r="N253" s="86"/>
      <c r="O253" s="86"/>
      <c r="P253" s="87"/>
    </row>
    <row x14ac:dyDescent="0.25" r="254" customHeight="1" ht="28.5">
      <c r="A254" s="84"/>
      <c r="B254" s="88"/>
      <c r="C254" s="86"/>
      <c r="D254" s="86"/>
      <c r="E254" s="86"/>
      <c r="F254" s="86"/>
      <c r="G254" s="86"/>
      <c r="H254" s="87"/>
      <c r="I254" s="87"/>
      <c r="J254" s="88"/>
      <c r="K254" s="86"/>
      <c r="L254" s="86"/>
      <c r="M254" s="86"/>
      <c r="N254" s="86"/>
      <c r="O254" s="86"/>
      <c r="P254" s="87"/>
    </row>
    <row x14ac:dyDescent="0.25" r="255" customHeight="1" ht="28.5">
      <c r="A255" s="84"/>
      <c r="B255" s="88"/>
      <c r="C255" s="86"/>
      <c r="D255" s="86"/>
      <c r="E255" s="86"/>
      <c r="F255" s="86"/>
      <c r="G255" s="86"/>
      <c r="H255" s="87"/>
      <c r="I255" s="87"/>
      <c r="J255" s="88"/>
      <c r="K255" s="86"/>
      <c r="L255" s="86"/>
      <c r="M255" s="86"/>
      <c r="N255" s="86"/>
      <c r="O255" s="86"/>
      <c r="P255" s="87"/>
    </row>
    <row x14ac:dyDescent="0.25" r="256" customHeight="1" ht="28.5">
      <c r="A256" s="84"/>
      <c r="B256" s="88"/>
      <c r="C256" s="86"/>
      <c r="D256" s="86"/>
      <c r="E256" s="86"/>
      <c r="F256" s="86"/>
      <c r="G256" s="86"/>
      <c r="H256" s="87"/>
      <c r="I256" s="87"/>
      <c r="J256" s="88"/>
      <c r="K256" s="86"/>
      <c r="L256" s="86"/>
      <c r="M256" s="86"/>
      <c r="N256" s="86"/>
      <c r="O256" s="86"/>
      <c r="P256" s="87"/>
    </row>
    <row x14ac:dyDescent="0.25" r="257" customHeight="1" ht="28.5">
      <c r="A257" s="84"/>
      <c r="B257" s="88"/>
      <c r="C257" s="86"/>
      <c r="D257" s="86"/>
      <c r="E257" s="86"/>
      <c r="F257" s="86"/>
      <c r="G257" s="86"/>
      <c r="H257" s="87"/>
      <c r="I257" s="87"/>
      <c r="J257" s="88"/>
      <c r="K257" s="86"/>
      <c r="L257" s="86"/>
      <c r="M257" s="86"/>
      <c r="N257" s="86"/>
      <c r="O257" s="86"/>
      <c r="P257" s="87"/>
    </row>
    <row x14ac:dyDescent="0.25" r="258" customHeight="1" ht="28.5">
      <c r="A258" s="84"/>
      <c r="B258" s="88"/>
      <c r="C258" s="86"/>
      <c r="D258" s="86"/>
      <c r="E258" s="86"/>
      <c r="F258" s="86"/>
      <c r="G258" s="86"/>
      <c r="H258" s="87"/>
      <c r="I258" s="87"/>
      <c r="J258" s="88"/>
      <c r="K258" s="86"/>
      <c r="L258" s="86"/>
      <c r="M258" s="86"/>
      <c r="N258" s="86"/>
      <c r="O258" s="86"/>
      <c r="P258" s="87"/>
    </row>
    <row x14ac:dyDescent="0.25" r="259" customHeight="1" ht="28.5">
      <c r="A259" s="84"/>
      <c r="B259" s="88"/>
      <c r="C259" s="86"/>
      <c r="D259" s="86"/>
      <c r="E259" s="86"/>
      <c r="F259" s="86"/>
      <c r="G259" s="86"/>
      <c r="H259" s="87"/>
      <c r="I259" s="87"/>
      <c r="J259" s="88"/>
      <c r="K259" s="86"/>
      <c r="L259" s="86"/>
      <c r="M259" s="86"/>
      <c r="N259" s="86"/>
      <c r="O259" s="86"/>
      <c r="P259" s="87"/>
    </row>
    <row x14ac:dyDescent="0.25" r="260" customHeight="1" ht="28.5">
      <c r="A260" s="84"/>
      <c r="B260" s="88"/>
      <c r="C260" s="86"/>
      <c r="D260" s="86"/>
      <c r="E260" s="86"/>
      <c r="F260" s="86"/>
      <c r="G260" s="86"/>
      <c r="H260" s="87"/>
      <c r="I260" s="87"/>
      <c r="J260" s="88"/>
      <c r="K260" s="86"/>
      <c r="L260" s="86"/>
      <c r="M260" s="86"/>
      <c r="N260" s="86"/>
      <c r="O260" s="86"/>
      <c r="P260" s="87"/>
    </row>
    <row x14ac:dyDescent="0.25" r="261" customHeight="1" ht="28.5">
      <c r="A261" s="84"/>
      <c r="B261" s="88"/>
      <c r="C261" s="86"/>
      <c r="D261" s="86"/>
      <c r="E261" s="86"/>
      <c r="F261" s="86"/>
      <c r="G261" s="86"/>
      <c r="H261" s="87"/>
      <c r="I261" s="87"/>
      <c r="J261" s="88"/>
      <c r="K261" s="86"/>
      <c r="L261" s="86"/>
      <c r="M261" s="86"/>
      <c r="N261" s="86"/>
      <c r="O261" s="86"/>
      <c r="P261" s="87"/>
    </row>
    <row x14ac:dyDescent="0.25" r="262" customHeight="1" ht="28.5">
      <c r="A262" s="84"/>
      <c r="B262" s="88"/>
      <c r="C262" s="86"/>
      <c r="D262" s="86"/>
      <c r="E262" s="86"/>
      <c r="F262" s="86"/>
      <c r="G262" s="86"/>
      <c r="H262" s="87"/>
      <c r="I262" s="87"/>
      <c r="J262" s="88"/>
      <c r="K262" s="86"/>
      <c r="L262" s="86"/>
      <c r="M262" s="86"/>
      <c r="N262" s="86"/>
      <c r="O262" s="86"/>
      <c r="P262" s="87"/>
    </row>
    <row x14ac:dyDescent="0.25" r="263" customHeight="1" ht="28.5">
      <c r="A263" s="84"/>
      <c r="B263" s="88"/>
      <c r="C263" s="86"/>
      <c r="D263" s="86"/>
      <c r="E263" s="86"/>
      <c r="F263" s="86"/>
      <c r="G263" s="86"/>
      <c r="H263" s="87"/>
      <c r="I263" s="87"/>
      <c r="J263" s="88"/>
      <c r="K263" s="86"/>
      <c r="L263" s="86"/>
      <c r="M263" s="86"/>
      <c r="N263" s="86"/>
      <c r="O263" s="86"/>
      <c r="P263" s="87"/>
    </row>
    <row x14ac:dyDescent="0.25" r="264" customHeight="1" ht="28.5">
      <c r="A264" s="84"/>
      <c r="B264" s="88"/>
      <c r="C264" s="86"/>
      <c r="D264" s="86"/>
      <c r="E264" s="86"/>
      <c r="F264" s="86"/>
      <c r="G264" s="86"/>
      <c r="H264" s="87"/>
      <c r="I264" s="87"/>
      <c r="J264" s="88"/>
      <c r="K264" s="86"/>
      <c r="L264" s="86"/>
      <c r="M264" s="86"/>
      <c r="N264" s="86"/>
      <c r="O264" s="86"/>
      <c r="P264" s="87"/>
    </row>
    <row x14ac:dyDescent="0.25" r="265" customHeight="1" ht="28.5">
      <c r="A265" s="84"/>
      <c r="B265" s="88"/>
      <c r="C265" s="86"/>
      <c r="D265" s="86"/>
      <c r="E265" s="86"/>
      <c r="F265" s="86"/>
      <c r="G265" s="86"/>
      <c r="H265" s="87"/>
      <c r="I265" s="87"/>
      <c r="J265" s="88"/>
      <c r="K265" s="86"/>
      <c r="L265" s="86"/>
      <c r="M265" s="86"/>
      <c r="N265" s="86"/>
      <c r="O265" s="86"/>
      <c r="P265" s="87"/>
    </row>
    <row x14ac:dyDescent="0.25" r="266" customHeight="1" ht="28.5">
      <c r="A266" s="84"/>
      <c r="B266" s="88"/>
      <c r="C266" s="86"/>
      <c r="D266" s="86"/>
      <c r="E266" s="86"/>
      <c r="F266" s="86"/>
      <c r="G266" s="86"/>
      <c r="H266" s="87"/>
      <c r="I266" s="87"/>
      <c r="J266" s="88"/>
      <c r="K266" s="86"/>
      <c r="L266" s="86"/>
      <c r="M266" s="86"/>
      <c r="N266" s="86"/>
      <c r="O266" s="86"/>
      <c r="P266" s="87"/>
    </row>
    <row x14ac:dyDescent="0.25" r="267" customHeight="1" ht="28.5">
      <c r="A267" s="84"/>
      <c r="B267" s="88"/>
      <c r="C267" s="86"/>
      <c r="D267" s="86"/>
      <c r="E267" s="86"/>
      <c r="F267" s="86"/>
      <c r="G267" s="86"/>
      <c r="H267" s="87"/>
      <c r="I267" s="87"/>
      <c r="J267" s="88"/>
      <c r="K267" s="86"/>
      <c r="L267" s="86"/>
      <c r="M267" s="86"/>
      <c r="N267" s="86"/>
      <c r="O267" s="86"/>
      <c r="P267" s="87"/>
    </row>
    <row x14ac:dyDescent="0.25" r="268" customHeight="1" ht="28.5">
      <c r="A268" s="84"/>
      <c r="B268" s="88"/>
      <c r="C268" s="86"/>
      <c r="D268" s="86"/>
      <c r="E268" s="86"/>
      <c r="F268" s="86"/>
      <c r="G268" s="86"/>
      <c r="H268" s="87"/>
      <c r="I268" s="87"/>
      <c r="J268" s="88"/>
      <c r="K268" s="86"/>
      <c r="L268" s="86"/>
      <c r="M268" s="86"/>
      <c r="N268" s="86"/>
      <c r="O268" s="86"/>
      <c r="P268" s="87"/>
    </row>
    <row x14ac:dyDescent="0.25" r="269" customHeight="1" ht="28.5">
      <c r="A269" s="84"/>
      <c r="B269" s="88"/>
      <c r="C269" s="86"/>
      <c r="D269" s="86"/>
      <c r="E269" s="86"/>
      <c r="F269" s="86"/>
      <c r="G269" s="86"/>
      <c r="H269" s="87"/>
      <c r="I269" s="87"/>
      <c r="J269" s="88"/>
      <c r="K269" s="86"/>
      <c r="L269" s="86"/>
      <c r="M269" s="86"/>
      <c r="N269" s="86"/>
      <c r="O269" s="86"/>
      <c r="P269" s="87"/>
    </row>
    <row x14ac:dyDescent="0.25" r="270" customHeight="1" ht="28.5">
      <c r="A270" s="84"/>
      <c r="B270" s="88"/>
      <c r="C270" s="86"/>
      <c r="D270" s="86"/>
      <c r="E270" s="86"/>
      <c r="F270" s="86"/>
      <c r="G270" s="86"/>
      <c r="H270" s="87"/>
      <c r="I270" s="87"/>
      <c r="J270" s="88"/>
      <c r="K270" s="86"/>
      <c r="L270" s="86"/>
      <c r="M270" s="86"/>
      <c r="N270" s="86"/>
      <c r="O270" s="86"/>
      <c r="P270" s="87"/>
    </row>
    <row x14ac:dyDescent="0.25" r="271" customHeight="1" ht="28.5">
      <c r="A271" s="84"/>
      <c r="B271" s="88"/>
      <c r="C271" s="86"/>
      <c r="D271" s="86"/>
      <c r="E271" s="86"/>
      <c r="F271" s="86"/>
      <c r="G271" s="86"/>
      <c r="H271" s="87"/>
      <c r="I271" s="87"/>
      <c r="J271" s="88"/>
      <c r="K271" s="86"/>
      <c r="L271" s="86"/>
      <c r="M271" s="86"/>
      <c r="N271" s="86"/>
      <c r="O271" s="86"/>
      <c r="P271" s="87"/>
    </row>
    <row x14ac:dyDescent="0.25" r="272" customHeight="1" ht="28.5">
      <c r="A272" s="84"/>
      <c r="B272" s="88"/>
      <c r="C272" s="86"/>
      <c r="D272" s="86"/>
      <c r="E272" s="86"/>
      <c r="F272" s="86"/>
      <c r="G272" s="86"/>
      <c r="H272" s="87"/>
      <c r="I272" s="87"/>
      <c r="J272" s="88"/>
      <c r="K272" s="86"/>
      <c r="L272" s="86"/>
      <c r="M272" s="86"/>
      <c r="N272" s="86"/>
      <c r="O272" s="86"/>
      <c r="P272" s="87"/>
    </row>
    <row x14ac:dyDescent="0.25" r="273" customHeight="1" ht="28.5">
      <c r="A273" s="84"/>
      <c r="B273" s="88"/>
      <c r="C273" s="86"/>
      <c r="D273" s="86"/>
      <c r="E273" s="86"/>
      <c r="F273" s="86"/>
      <c r="G273" s="86"/>
      <c r="H273" s="87"/>
      <c r="I273" s="87"/>
      <c r="J273" s="88"/>
      <c r="K273" s="86"/>
      <c r="L273" s="86"/>
      <c r="M273" s="86"/>
      <c r="N273" s="86"/>
      <c r="O273" s="86"/>
      <c r="P273" s="87"/>
    </row>
    <row x14ac:dyDescent="0.25" r="274" customHeight="1" ht="28.5">
      <c r="A274" s="84"/>
      <c r="B274" s="88"/>
      <c r="C274" s="86"/>
      <c r="D274" s="86"/>
      <c r="E274" s="86"/>
      <c r="F274" s="86"/>
      <c r="G274" s="86"/>
      <c r="H274" s="87"/>
      <c r="I274" s="87"/>
      <c r="J274" s="88"/>
      <c r="K274" s="86"/>
      <c r="L274" s="86"/>
      <c r="M274" s="86"/>
      <c r="N274" s="86"/>
      <c r="O274" s="86"/>
      <c r="P274" s="87"/>
    </row>
    <row x14ac:dyDescent="0.25" r="275" customHeight="1" ht="28.5">
      <c r="A275" s="84"/>
      <c r="B275" s="88"/>
      <c r="C275" s="86"/>
      <c r="D275" s="86"/>
      <c r="E275" s="86"/>
      <c r="F275" s="86"/>
      <c r="G275" s="86"/>
      <c r="H275" s="87"/>
      <c r="I275" s="87"/>
      <c r="J275" s="88"/>
      <c r="K275" s="86"/>
      <c r="L275" s="86"/>
      <c r="M275" s="86"/>
      <c r="N275" s="86"/>
      <c r="O275" s="86"/>
      <c r="P275" s="87"/>
    </row>
    <row x14ac:dyDescent="0.25" r="276" customHeight="1" ht="28.5">
      <c r="A276" s="84"/>
      <c r="B276" s="88"/>
      <c r="C276" s="86"/>
      <c r="D276" s="86"/>
      <c r="E276" s="86"/>
      <c r="F276" s="86"/>
      <c r="G276" s="86"/>
      <c r="H276" s="87"/>
      <c r="I276" s="87"/>
      <c r="J276" s="88"/>
      <c r="K276" s="86"/>
      <c r="L276" s="86"/>
      <c r="M276" s="86"/>
      <c r="N276" s="86"/>
      <c r="O276" s="86"/>
      <c r="P276" s="87"/>
    </row>
    <row x14ac:dyDescent="0.25" r="277" customHeight="1" ht="28.5">
      <c r="A277" s="84"/>
      <c r="B277" s="88"/>
      <c r="C277" s="86"/>
      <c r="D277" s="86"/>
      <c r="E277" s="86"/>
      <c r="F277" s="86"/>
      <c r="G277" s="86"/>
      <c r="H277" s="87"/>
      <c r="I277" s="87"/>
      <c r="J277" s="88"/>
      <c r="K277" s="86"/>
      <c r="L277" s="86"/>
      <c r="M277" s="86"/>
      <c r="N277" s="86"/>
      <c r="O277" s="86"/>
      <c r="P277" s="87"/>
    </row>
    <row x14ac:dyDescent="0.25" r="278" customHeight="1" ht="28.5">
      <c r="A278" s="84"/>
      <c r="B278" s="88"/>
      <c r="C278" s="86"/>
      <c r="D278" s="86"/>
      <c r="E278" s="86"/>
      <c r="F278" s="86"/>
      <c r="G278" s="86"/>
      <c r="H278" s="87"/>
      <c r="I278" s="87"/>
      <c r="J278" s="88"/>
      <c r="K278" s="86"/>
      <c r="L278" s="86"/>
      <c r="M278" s="86"/>
      <c r="N278" s="86"/>
      <c r="O278" s="86"/>
      <c r="P278" s="87"/>
    </row>
    <row x14ac:dyDescent="0.25" r="279" customHeight="1" ht="28.5">
      <c r="A279" s="84"/>
      <c r="B279" s="88"/>
      <c r="C279" s="86"/>
      <c r="D279" s="86"/>
      <c r="E279" s="86"/>
      <c r="F279" s="86"/>
      <c r="G279" s="86"/>
      <c r="H279" s="87"/>
      <c r="I279" s="87"/>
      <c r="J279" s="88"/>
      <c r="K279" s="86"/>
      <c r="L279" s="86"/>
      <c r="M279" s="86"/>
      <c r="N279" s="86"/>
      <c r="O279" s="86"/>
      <c r="P279" s="87"/>
    </row>
    <row x14ac:dyDescent="0.25" r="280" customHeight="1" ht="28.5">
      <c r="A280" s="84"/>
      <c r="B280" s="88"/>
      <c r="C280" s="86"/>
      <c r="D280" s="86"/>
      <c r="E280" s="86"/>
      <c r="F280" s="86"/>
      <c r="G280" s="86"/>
      <c r="H280" s="87"/>
      <c r="I280" s="87"/>
      <c r="J280" s="88"/>
      <c r="K280" s="86"/>
      <c r="L280" s="86"/>
      <c r="M280" s="86"/>
      <c r="N280" s="86"/>
      <c r="O280" s="86"/>
      <c r="P280" s="87"/>
    </row>
    <row x14ac:dyDescent="0.25" r="281" customHeight="1" ht="28.5">
      <c r="A281" s="84"/>
      <c r="B281" s="88"/>
      <c r="C281" s="86"/>
      <c r="D281" s="86"/>
      <c r="E281" s="86"/>
      <c r="F281" s="86"/>
      <c r="G281" s="86"/>
      <c r="H281" s="87"/>
      <c r="I281" s="87"/>
      <c r="J281" s="88"/>
      <c r="K281" s="86"/>
      <c r="L281" s="86"/>
      <c r="M281" s="86"/>
      <c r="N281" s="86"/>
      <c r="O281" s="86"/>
      <c r="P281" s="87"/>
    </row>
    <row x14ac:dyDescent="0.25" r="282" customHeight="1" ht="28.5">
      <c r="A282" s="84"/>
      <c r="B282" s="88"/>
      <c r="C282" s="86"/>
      <c r="D282" s="86"/>
      <c r="E282" s="86"/>
      <c r="F282" s="86"/>
      <c r="G282" s="86"/>
      <c r="H282" s="87"/>
      <c r="I282" s="87"/>
      <c r="J282" s="88"/>
      <c r="K282" s="86"/>
      <c r="L282" s="86"/>
      <c r="M282" s="86"/>
      <c r="N282" s="86"/>
      <c r="O282" s="86"/>
      <c r="P282" s="87"/>
    </row>
    <row x14ac:dyDescent="0.25" r="283" customHeight="1" ht="28.5">
      <c r="A283" s="84"/>
      <c r="B283" s="88"/>
      <c r="C283" s="86"/>
      <c r="D283" s="86"/>
      <c r="E283" s="86"/>
      <c r="F283" s="86"/>
      <c r="G283" s="86"/>
      <c r="H283" s="87"/>
      <c r="I283" s="87"/>
      <c r="J283" s="88"/>
      <c r="K283" s="86"/>
      <c r="L283" s="86"/>
      <c r="M283" s="86"/>
      <c r="N283" s="86"/>
      <c r="O283" s="86"/>
      <c r="P283" s="87"/>
    </row>
    <row x14ac:dyDescent="0.25" r="284" customHeight="1" ht="28.5">
      <c r="A284" s="84"/>
      <c r="B284" s="88"/>
      <c r="C284" s="86"/>
      <c r="D284" s="86"/>
      <c r="E284" s="86"/>
      <c r="F284" s="86"/>
      <c r="G284" s="86"/>
      <c r="H284" s="87"/>
      <c r="I284" s="87"/>
      <c r="J284" s="88"/>
      <c r="K284" s="86"/>
      <c r="L284" s="86"/>
      <c r="M284" s="86"/>
      <c r="N284" s="86"/>
      <c r="O284" s="86"/>
      <c r="P284" s="87"/>
    </row>
    <row x14ac:dyDescent="0.25" r="285" customHeight="1" ht="28.5">
      <c r="A285" s="84"/>
      <c r="B285" s="88"/>
      <c r="C285" s="86"/>
      <c r="D285" s="86"/>
      <c r="E285" s="86"/>
      <c r="F285" s="86"/>
      <c r="G285" s="86"/>
      <c r="H285" s="87"/>
      <c r="I285" s="87"/>
      <c r="J285" s="88"/>
      <c r="K285" s="86"/>
      <c r="L285" s="86"/>
      <c r="M285" s="86"/>
      <c r="N285" s="86"/>
      <c r="O285" s="86"/>
      <c r="P285" s="87"/>
    </row>
    <row x14ac:dyDescent="0.25" r="286" customHeight="1" ht="28.5">
      <c r="A286" s="84"/>
      <c r="B286" s="88"/>
      <c r="C286" s="86"/>
      <c r="D286" s="86"/>
      <c r="E286" s="86"/>
      <c r="F286" s="86"/>
      <c r="G286" s="86"/>
      <c r="H286" s="87"/>
      <c r="I286" s="87"/>
      <c r="J286" s="88"/>
      <c r="K286" s="86"/>
      <c r="L286" s="86"/>
      <c r="M286" s="86"/>
      <c r="N286" s="86"/>
      <c r="O286" s="86"/>
      <c r="P286" s="87"/>
    </row>
    <row x14ac:dyDescent="0.25" r="287" customHeight="1" ht="28.5">
      <c r="A287" s="84"/>
      <c r="B287" s="88"/>
      <c r="C287" s="86"/>
      <c r="D287" s="86"/>
      <c r="E287" s="86"/>
      <c r="F287" s="86"/>
      <c r="G287" s="86"/>
      <c r="H287" s="87"/>
      <c r="I287" s="87"/>
      <c r="J287" s="88"/>
      <c r="K287" s="86"/>
      <c r="L287" s="86"/>
      <c r="M287" s="86"/>
      <c r="N287" s="86"/>
      <c r="O287" s="86"/>
      <c r="P287" s="87"/>
    </row>
    <row x14ac:dyDescent="0.25" r="288" customHeight="1" ht="28.5">
      <c r="A288" s="84"/>
      <c r="B288" s="88"/>
      <c r="C288" s="86"/>
      <c r="D288" s="86"/>
      <c r="E288" s="86"/>
      <c r="F288" s="86"/>
      <c r="G288" s="86"/>
      <c r="H288" s="87"/>
      <c r="I288" s="87"/>
      <c r="J288" s="88"/>
      <c r="K288" s="86"/>
      <c r="L288" s="86"/>
      <c r="M288" s="86"/>
      <c r="N288" s="86"/>
      <c r="O288" s="86"/>
      <c r="P288" s="87"/>
    </row>
    <row x14ac:dyDescent="0.25" r="289" customHeight="1" ht="28.5">
      <c r="A289" s="84"/>
      <c r="B289" s="88"/>
      <c r="C289" s="86"/>
      <c r="D289" s="86"/>
      <c r="E289" s="86"/>
      <c r="F289" s="86"/>
      <c r="G289" s="86"/>
      <c r="H289" s="87"/>
      <c r="I289" s="87"/>
      <c r="J289" s="88"/>
      <c r="K289" s="86"/>
      <c r="L289" s="86"/>
      <c r="M289" s="86"/>
      <c r="N289" s="86"/>
      <c r="O289" s="86"/>
      <c r="P289" s="87"/>
    </row>
    <row x14ac:dyDescent="0.25" r="290" customHeight="1" ht="28.5">
      <c r="A290" s="84"/>
      <c r="B290" s="88"/>
      <c r="C290" s="86"/>
      <c r="D290" s="86"/>
      <c r="E290" s="86"/>
      <c r="F290" s="86"/>
      <c r="G290" s="86"/>
      <c r="H290" s="87"/>
      <c r="I290" s="87"/>
      <c r="J290" s="88"/>
      <c r="K290" s="86"/>
      <c r="L290" s="86"/>
      <c r="M290" s="86"/>
      <c r="N290" s="86"/>
      <c r="O290" s="86"/>
      <c r="P290" s="87"/>
    </row>
    <row x14ac:dyDescent="0.25" r="291" customHeight="1" ht="28.5">
      <c r="A291" s="84"/>
      <c r="B291" s="88"/>
      <c r="C291" s="86"/>
      <c r="D291" s="86"/>
      <c r="E291" s="86"/>
      <c r="F291" s="86"/>
      <c r="G291" s="86"/>
      <c r="H291" s="87"/>
      <c r="I291" s="87"/>
      <c r="J291" s="88"/>
      <c r="K291" s="86"/>
      <c r="L291" s="86"/>
      <c r="M291" s="86"/>
      <c r="N291" s="86"/>
      <c r="O291" s="86"/>
      <c r="P291" s="87"/>
    </row>
    <row x14ac:dyDescent="0.25" r="292" customHeight="1" ht="28.5">
      <c r="A292" s="84"/>
      <c r="B292" s="88"/>
      <c r="C292" s="86"/>
      <c r="D292" s="86"/>
      <c r="E292" s="86"/>
      <c r="F292" s="86"/>
      <c r="G292" s="86"/>
      <c r="H292" s="87"/>
      <c r="I292" s="87"/>
      <c r="J292" s="88"/>
      <c r="K292" s="86"/>
      <c r="L292" s="86"/>
      <c r="M292" s="86"/>
      <c r="N292" s="86"/>
      <c r="O292" s="86"/>
      <c r="P292" s="87"/>
    </row>
    <row x14ac:dyDescent="0.25" r="293" customHeight="1" ht="28.5">
      <c r="A293" s="84"/>
      <c r="B293" s="88"/>
      <c r="C293" s="86"/>
      <c r="D293" s="86"/>
      <c r="E293" s="86"/>
      <c r="F293" s="86"/>
      <c r="G293" s="86"/>
      <c r="H293" s="87"/>
      <c r="I293" s="87"/>
      <c r="J293" s="88"/>
      <c r="K293" s="86"/>
      <c r="L293" s="86"/>
      <c r="M293" s="86"/>
      <c r="N293" s="86"/>
      <c r="O293" s="86"/>
      <c r="P293" s="87"/>
    </row>
    <row x14ac:dyDescent="0.25" r="294" customHeight="1" ht="28.5">
      <c r="A294" s="84"/>
      <c r="B294" s="88"/>
      <c r="C294" s="86"/>
      <c r="D294" s="86"/>
      <c r="E294" s="86"/>
      <c r="F294" s="86"/>
      <c r="G294" s="86"/>
      <c r="H294" s="87"/>
      <c r="I294" s="87"/>
      <c r="J294" s="88"/>
      <c r="K294" s="86"/>
      <c r="L294" s="86"/>
      <c r="M294" s="86"/>
      <c r="N294" s="86"/>
      <c r="O294" s="86"/>
      <c r="P294" s="87"/>
    </row>
    <row x14ac:dyDescent="0.25" r="295" customHeight="1" ht="28.5">
      <c r="A295" s="84"/>
      <c r="B295" s="88"/>
      <c r="C295" s="86"/>
      <c r="D295" s="86"/>
      <c r="E295" s="86"/>
      <c r="F295" s="86"/>
      <c r="G295" s="86"/>
      <c r="H295" s="87"/>
      <c r="I295" s="87"/>
      <c r="J295" s="88"/>
      <c r="K295" s="86"/>
      <c r="L295" s="86"/>
      <c r="M295" s="86"/>
      <c r="N295" s="86"/>
      <c r="O295" s="86"/>
      <c r="P295" s="87"/>
    </row>
    <row x14ac:dyDescent="0.25" r="296" customHeight="1" ht="28.5">
      <c r="A296" s="84"/>
      <c r="B296" s="88"/>
      <c r="C296" s="86"/>
      <c r="D296" s="86"/>
      <c r="E296" s="86"/>
      <c r="F296" s="86"/>
      <c r="G296" s="86"/>
      <c r="H296" s="87"/>
      <c r="I296" s="87"/>
      <c r="J296" s="88"/>
      <c r="K296" s="86"/>
      <c r="L296" s="86"/>
      <c r="M296" s="86"/>
      <c r="N296" s="86"/>
      <c r="O296" s="86"/>
      <c r="P296" s="87"/>
    </row>
    <row x14ac:dyDescent="0.25" r="297" customHeight="1" ht="28.5">
      <c r="A297" s="84"/>
      <c r="B297" s="88"/>
      <c r="C297" s="86"/>
      <c r="D297" s="86"/>
      <c r="E297" s="86"/>
      <c r="F297" s="86"/>
      <c r="G297" s="86"/>
      <c r="H297" s="87"/>
      <c r="I297" s="87"/>
      <c r="J297" s="88"/>
      <c r="K297" s="86"/>
      <c r="L297" s="86"/>
      <c r="M297" s="86"/>
      <c r="N297" s="86"/>
      <c r="O297" s="86"/>
      <c r="P297" s="87"/>
    </row>
    <row x14ac:dyDescent="0.25" r="298" customHeight="1" ht="28.5">
      <c r="A298" s="84"/>
      <c r="B298" s="88"/>
      <c r="C298" s="86"/>
      <c r="D298" s="86"/>
      <c r="E298" s="86"/>
      <c r="F298" s="86"/>
      <c r="G298" s="86"/>
      <c r="H298" s="87"/>
      <c r="I298" s="87"/>
      <c r="J298" s="88"/>
      <c r="K298" s="86"/>
      <c r="L298" s="86"/>
      <c r="M298" s="86"/>
      <c r="N298" s="86"/>
      <c r="O298" s="86"/>
      <c r="P298" s="87"/>
    </row>
    <row x14ac:dyDescent="0.25" r="299" customHeight="1" ht="28.5">
      <c r="A299" s="84"/>
      <c r="B299" s="88"/>
      <c r="C299" s="86"/>
      <c r="D299" s="86"/>
      <c r="E299" s="86"/>
      <c r="F299" s="86"/>
      <c r="G299" s="86"/>
      <c r="H299" s="87"/>
      <c r="I299" s="87"/>
      <c r="J299" s="88"/>
      <c r="K299" s="86"/>
      <c r="L299" s="86"/>
      <c r="M299" s="86"/>
      <c r="N299" s="86"/>
      <c r="O299" s="86"/>
      <c r="P299" s="87"/>
    </row>
    <row x14ac:dyDescent="0.25" r="300" customHeight="1" ht="28.5">
      <c r="A300" s="84"/>
      <c r="B300" s="88"/>
      <c r="C300" s="86"/>
      <c r="D300" s="86"/>
      <c r="E300" s="86"/>
      <c r="F300" s="86"/>
      <c r="G300" s="86"/>
      <c r="H300" s="87"/>
      <c r="I300" s="87"/>
      <c r="J300" s="88"/>
      <c r="K300" s="86"/>
      <c r="L300" s="86"/>
      <c r="M300" s="86"/>
      <c r="N300" s="86"/>
      <c r="O300" s="86"/>
      <c r="P300" s="87"/>
    </row>
    <row x14ac:dyDescent="0.25" r="301" customHeight="1" ht="28.5">
      <c r="A301" s="84"/>
      <c r="B301" s="88"/>
      <c r="C301" s="86"/>
      <c r="D301" s="86"/>
      <c r="E301" s="86"/>
      <c r="F301" s="86"/>
      <c r="G301" s="86"/>
      <c r="H301" s="87"/>
      <c r="I301" s="87"/>
      <c r="J301" s="88"/>
      <c r="K301" s="86"/>
      <c r="L301" s="86"/>
      <c r="M301" s="86"/>
      <c r="N301" s="86"/>
      <c r="O301" s="86"/>
      <c r="P301" s="87"/>
    </row>
    <row x14ac:dyDescent="0.25" r="302" customHeight="1" ht="28.5">
      <c r="A302" s="84"/>
      <c r="B302" s="88"/>
      <c r="C302" s="86"/>
      <c r="D302" s="86"/>
      <c r="E302" s="86"/>
      <c r="F302" s="86"/>
      <c r="G302" s="86"/>
      <c r="H302" s="87"/>
      <c r="I302" s="87"/>
      <c r="J302" s="88"/>
      <c r="K302" s="86"/>
      <c r="L302" s="86"/>
      <c r="M302" s="86"/>
      <c r="N302" s="86"/>
      <c r="O302" s="86"/>
      <c r="P302" s="87"/>
    </row>
    <row x14ac:dyDescent="0.25" r="303" customHeight="1" ht="28.5">
      <c r="A303" s="84"/>
      <c r="B303" s="88"/>
      <c r="C303" s="86"/>
      <c r="D303" s="86"/>
      <c r="E303" s="86"/>
      <c r="F303" s="86"/>
      <c r="G303" s="86"/>
      <c r="H303" s="87"/>
      <c r="I303" s="87"/>
      <c r="J303" s="88"/>
      <c r="K303" s="86"/>
      <c r="L303" s="86"/>
      <c r="M303" s="86"/>
      <c r="N303" s="86"/>
      <c r="O303" s="86"/>
      <c r="P303" s="87"/>
    </row>
    <row x14ac:dyDescent="0.25" r="304" customHeight="1" ht="28.5">
      <c r="A304" s="84"/>
      <c r="B304" s="88"/>
      <c r="C304" s="86"/>
      <c r="D304" s="86"/>
      <c r="E304" s="86"/>
      <c r="F304" s="86"/>
      <c r="G304" s="86"/>
      <c r="H304" s="87"/>
      <c r="I304" s="87"/>
      <c r="J304" s="88"/>
      <c r="K304" s="86"/>
      <c r="L304" s="86"/>
      <c r="M304" s="86"/>
      <c r="N304" s="86"/>
      <c r="O304" s="86"/>
      <c r="P304" s="87"/>
    </row>
    <row x14ac:dyDescent="0.25" r="305" customHeight="1" ht="28.5">
      <c r="A305" s="84"/>
      <c r="B305" s="88"/>
      <c r="C305" s="86"/>
      <c r="D305" s="86"/>
      <c r="E305" s="86"/>
      <c r="F305" s="86"/>
      <c r="G305" s="86"/>
      <c r="H305" s="87"/>
      <c r="I305" s="87"/>
      <c r="J305" s="88"/>
      <c r="K305" s="86"/>
      <c r="L305" s="86"/>
      <c r="M305" s="86"/>
      <c r="N305" s="86"/>
      <c r="O305" s="86"/>
      <c r="P305" s="87"/>
    </row>
    <row x14ac:dyDescent="0.25" r="306" customHeight="1" ht="28.5">
      <c r="A306" s="84"/>
      <c r="B306" s="88"/>
      <c r="C306" s="86"/>
      <c r="D306" s="86"/>
      <c r="E306" s="86"/>
      <c r="F306" s="86"/>
      <c r="G306" s="86"/>
      <c r="H306" s="87"/>
      <c r="I306" s="87"/>
      <c r="J306" s="88"/>
      <c r="K306" s="86"/>
      <c r="L306" s="86"/>
      <c r="M306" s="86"/>
      <c r="N306" s="86"/>
      <c r="O306" s="86"/>
      <c r="P306" s="87"/>
    </row>
    <row x14ac:dyDescent="0.25" r="307" customHeight="1" ht="28.5">
      <c r="A307" s="84"/>
      <c r="B307" s="88"/>
      <c r="C307" s="86"/>
      <c r="D307" s="86"/>
      <c r="E307" s="86"/>
      <c r="F307" s="86"/>
      <c r="G307" s="86"/>
      <c r="H307" s="87"/>
      <c r="I307" s="87"/>
      <c r="J307" s="88"/>
      <c r="K307" s="86"/>
      <c r="L307" s="86"/>
      <c r="M307" s="86"/>
      <c r="N307" s="86"/>
      <c r="O307" s="86"/>
      <c r="P307" s="87"/>
    </row>
    <row x14ac:dyDescent="0.25" r="308" customHeight="1" ht="28.5">
      <c r="A308" s="84"/>
      <c r="B308" s="88"/>
      <c r="C308" s="86"/>
      <c r="D308" s="86"/>
      <c r="E308" s="86"/>
      <c r="F308" s="86"/>
      <c r="G308" s="86"/>
      <c r="H308" s="87"/>
      <c r="I308" s="87"/>
      <c r="J308" s="88"/>
      <c r="K308" s="86"/>
      <c r="L308" s="86"/>
      <c r="M308" s="86"/>
      <c r="N308" s="86"/>
      <c r="O308" s="86"/>
      <c r="P308" s="87"/>
    </row>
    <row x14ac:dyDescent="0.25" r="309" customHeight="1" ht="28.5">
      <c r="A309" s="84"/>
      <c r="B309" s="88"/>
      <c r="C309" s="86"/>
      <c r="D309" s="86"/>
      <c r="E309" s="86"/>
      <c r="F309" s="86"/>
      <c r="G309" s="86"/>
      <c r="H309" s="87"/>
      <c r="I309" s="87"/>
      <c r="J309" s="88"/>
      <c r="K309" s="86"/>
      <c r="L309" s="86"/>
      <c r="M309" s="86"/>
      <c r="N309" s="86"/>
      <c r="O309" s="86"/>
      <c r="P309" s="87"/>
    </row>
    <row x14ac:dyDescent="0.25" r="310" customHeight="1" ht="28.5">
      <c r="A310" s="84"/>
      <c r="B310" s="88"/>
      <c r="C310" s="86"/>
      <c r="D310" s="86"/>
      <c r="E310" s="86"/>
      <c r="F310" s="86"/>
      <c r="G310" s="86"/>
      <c r="H310" s="87"/>
      <c r="I310" s="87"/>
      <c r="J310" s="88"/>
      <c r="K310" s="86"/>
      <c r="L310" s="86"/>
      <c r="M310" s="86"/>
      <c r="N310" s="86"/>
      <c r="O310" s="86"/>
      <c r="P310" s="87"/>
    </row>
    <row x14ac:dyDescent="0.25" r="311" customHeight="1" ht="28.5">
      <c r="A311" s="84"/>
      <c r="B311" s="88"/>
      <c r="C311" s="86"/>
      <c r="D311" s="86"/>
      <c r="E311" s="86"/>
      <c r="F311" s="86"/>
      <c r="G311" s="86"/>
      <c r="H311" s="87"/>
      <c r="I311" s="87"/>
      <c r="J311" s="88"/>
      <c r="K311" s="86"/>
      <c r="L311" s="86"/>
      <c r="M311" s="86"/>
      <c r="N311" s="86"/>
      <c r="O311" s="86"/>
      <c r="P311" s="87"/>
    </row>
    <row x14ac:dyDescent="0.25" r="312" customHeight="1" ht="28.5">
      <c r="A312" s="84"/>
      <c r="B312" s="88"/>
      <c r="C312" s="86"/>
      <c r="D312" s="86"/>
      <c r="E312" s="86"/>
      <c r="F312" s="86"/>
      <c r="G312" s="86"/>
      <c r="H312" s="87"/>
      <c r="I312" s="87"/>
      <c r="J312" s="88"/>
      <c r="K312" s="86"/>
      <c r="L312" s="86"/>
      <c r="M312" s="86"/>
      <c r="N312" s="86"/>
      <c r="O312" s="86"/>
      <c r="P312" s="87"/>
    </row>
    <row x14ac:dyDescent="0.25" r="313" customHeight="1" ht="28.5">
      <c r="A313" s="84"/>
      <c r="B313" s="88"/>
      <c r="C313" s="86"/>
      <c r="D313" s="86"/>
      <c r="E313" s="86"/>
      <c r="F313" s="86"/>
      <c r="G313" s="86"/>
      <c r="H313" s="87"/>
      <c r="I313" s="87"/>
      <c r="J313" s="88"/>
      <c r="K313" s="86"/>
      <c r="L313" s="86"/>
      <c r="M313" s="86"/>
      <c r="N313" s="86"/>
      <c r="O313" s="86"/>
      <c r="P313" s="87"/>
    </row>
    <row x14ac:dyDescent="0.25" r="314" customHeight="1" ht="28.5">
      <c r="A314" s="84"/>
      <c r="B314" s="88"/>
      <c r="C314" s="86"/>
      <c r="D314" s="86"/>
      <c r="E314" s="86"/>
      <c r="F314" s="86"/>
      <c r="G314" s="86"/>
      <c r="H314" s="87"/>
      <c r="I314" s="87"/>
      <c r="J314" s="88"/>
      <c r="K314" s="86"/>
      <c r="L314" s="86"/>
      <c r="M314" s="86"/>
      <c r="N314" s="86"/>
      <c r="O314" s="86"/>
      <c r="P314" s="87"/>
    </row>
    <row x14ac:dyDescent="0.25" r="315" customHeight="1" ht="28.5">
      <c r="A315" s="84"/>
      <c r="B315" s="88"/>
      <c r="C315" s="86"/>
      <c r="D315" s="86"/>
      <c r="E315" s="86"/>
      <c r="F315" s="86"/>
      <c r="G315" s="86"/>
      <c r="H315" s="87"/>
      <c r="I315" s="87"/>
      <c r="J315" s="88"/>
      <c r="K315" s="86"/>
      <c r="L315" s="86"/>
      <c r="M315" s="86"/>
      <c r="N315" s="86"/>
      <c r="O315" s="86"/>
      <c r="P315" s="87"/>
    </row>
    <row x14ac:dyDescent="0.25" r="316" customHeight="1" ht="28.5">
      <c r="A316" s="84"/>
      <c r="B316" s="88"/>
      <c r="C316" s="86"/>
      <c r="D316" s="86"/>
      <c r="E316" s="86"/>
      <c r="F316" s="86"/>
      <c r="G316" s="86"/>
      <c r="H316" s="87"/>
      <c r="I316" s="87"/>
      <c r="J316" s="88"/>
      <c r="K316" s="86"/>
      <c r="L316" s="86"/>
      <c r="M316" s="86"/>
      <c r="N316" s="86"/>
      <c r="O316" s="86"/>
      <c r="P316" s="87"/>
    </row>
    <row x14ac:dyDescent="0.25" r="317" customHeight="1" ht="28.5">
      <c r="A317" s="84"/>
      <c r="B317" s="88"/>
      <c r="C317" s="86"/>
      <c r="D317" s="86"/>
      <c r="E317" s="86"/>
      <c r="F317" s="86"/>
      <c r="G317" s="86"/>
      <c r="H317" s="87"/>
      <c r="I317" s="87"/>
      <c r="J317" s="88"/>
      <c r="K317" s="86"/>
      <c r="L317" s="86"/>
      <c r="M317" s="86"/>
      <c r="N317" s="86"/>
      <c r="O317" s="86"/>
      <c r="P317" s="87"/>
    </row>
    <row x14ac:dyDescent="0.25" r="318" customHeight="1" ht="28.5">
      <c r="A318" s="84"/>
      <c r="B318" s="88"/>
      <c r="C318" s="86"/>
      <c r="D318" s="86"/>
      <c r="E318" s="86"/>
      <c r="F318" s="86"/>
      <c r="G318" s="86"/>
      <c r="H318" s="87"/>
      <c r="I318" s="87"/>
      <c r="J318" s="88"/>
      <c r="K318" s="86"/>
      <c r="L318" s="86"/>
      <c r="M318" s="86"/>
      <c r="N318" s="86"/>
      <c r="O318" s="86"/>
      <c r="P318" s="87"/>
    </row>
    <row x14ac:dyDescent="0.25" r="319" customHeight="1" ht="28.5">
      <c r="A319" s="84"/>
      <c r="B319" s="88"/>
      <c r="C319" s="86"/>
      <c r="D319" s="86"/>
      <c r="E319" s="86"/>
      <c r="F319" s="86"/>
      <c r="G319" s="86"/>
      <c r="H319" s="87"/>
      <c r="I319" s="87"/>
      <c r="J319" s="88"/>
      <c r="K319" s="86"/>
      <c r="L319" s="86"/>
      <c r="M319" s="86"/>
      <c r="N319" s="86"/>
      <c r="O319" s="86"/>
      <c r="P319" s="87"/>
    </row>
    <row x14ac:dyDescent="0.25" r="320" customHeight="1" ht="28.5">
      <c r="A320" s="84"/>
      <c r="B320" s="88"/>
      <c r="C320" s="86"/>
      <c r="D320" s="86"/>
      <c r="E320" s="86"/>
      <c r="F320" s="86"/>
      <c r="G320" s="86"/>
      <c r="H320" s="87"/>
      <c r="I320" s="87"/>
      <c r="J320" s="88"/>
      <c r="K320" s="86"/>
      <c r="L320" s="86"/>
      <c r="M320" s="86"/>
      <c r="N320" s="86"/>
      <c r="O320" s="86"/>
      <c r="P320" s="87"/>
    </row>
    <row x14ac:dyDescent="0.25" r="321" customHeight="1" ht="28.5">
      <c r="A321" s="84"/>
      <c r="B321" s="88"/>
      <c r="C321" s="86"/>
      <c r="D321" s="86"/>
      <c r="E321" s="86"/>
      <c r="F321" s="86"/>
      <c r="G321" s="86"/>
      <c r="H321" s="87"/>
      <c r="I321" s="87"/>
      <c r="J321" s="88"/>
      <c r="K321" s="86"/>
      <c r="L321" s="86"/>
      <c r="M321" s="86"/>
      <c r="N321" s="86"/>
      <c r="O321" s="86"/>
      <c r="P321" s="87"/>
    </row>
    <row x14ac:dyDescent="0.25" r="322" customHeight="1" ht="28.5">
      <c r="A322" s="84"/>
      <c r="B322" s="88"/>
      <c r="C322" s="86"/>
      <c r="D322" s="86"/>
      <c r="E322" s="86"/>
      <c r="F322" s="86"/>
      <c r="G322" s="86"/>
      <c r="H322" s="87"/>
      <c r="I322" s="87"/>
      <c r="J322" s="88"/>
      <c r="K322" s="86"/>
      <c r="L322" s="86"/>
      <c r="M322" s="86"/>
      <c r="N322" s="86"/>
      <c r="O322" s="86"/>
      <c r="P322" s="87"/>
    </row>
    <row x14ac:dyDescent="0.25" r="323" customHeight="1" ht="28.5">
      <c r="A323" s="84"/>
      <c r="B323" s="88"/>
      <c r="C323" s="86"/>
      <c r="D323" s="86"/>
      <c r="E323" s="86"/>
      <c r="F323" s="86"/>
      <c r="G323" s="86"/>
      <c r="H323" s="87"/>
      <c r="I323" s="87"/>
      <c r="J323" s="88"/>
      <c r="K323" s="86"/>
      <c r="L323" s="86"/>
      <c r="M323" s="86"/>
      <c r="N323" s="86"/>
      <c r="O323" s="86"/>
      <c r="P323" s="87"/>
    </row>
    <row x14ac:dyDescent="0.25" r="324" customHeight="1" ht="28.5">
      <c r="A324" s="84"/>
      <c r="B324" s="88"/>
      <c r="C324" s="86"/>
      <c r="D324" s="86"/>
      <c r="E324" s="86"/>
      <c r="F324" s="86"/>
      <c r="G324" s="86"/>
      <c r="H324" s="87"/>
      <c r="I324" s="87"/>
      <c r="J324" s="88"/>
      <c r="K324" s="86"/>
      <c r="L324" s="86"/>
      <c r="M324" s="86"/>
      <c r="N324" s="86"/>
      <c r="O324" s="86"/>
      <c r="P324" s="87"/>
    </row>
    <row x14ac:dyDescent="0.25" r="325" customHeight="1" ht="28.5">
      <c r="A325" s="84"/>
      <c r="B325" s="88"/>
      <c r="C325" s="86"/>
      <c r="D325" s="86"/>
      <c r="E325" s="86"/>
      <c r="F325" s="86"/>
      <c r="G325" s="86"/>
      <c r="H325" s="87"/>
      <c r="I325" s="87"/>
      <c r="J325" s="88"/>
      <c r="K325" s="86"/>
      <c r="L325" s="86"/>
      <c r="M325" s="86"/>
      <c r="N325" s="86"/>
      <c r="O325" s="86"/>
      <c r="P325" s="87"/>
    </row>
    <row x14ac:dyDescent="0.25" r="326" customHeight="1" ht="28.5">
      <c r="A326" s="84"/>
      <c r="B326" s="88"/>
      <c r="C326" s="86"/>
      <c r="D326" s="86"/>
      <c r="E326" s="86"/>
      <c r="F326" s="86"/>
      <c r="G326" s="86"/>
      <c r="H326" s="87"/>
      <c r="I326" s="87"/>
      <c r="J326" s="88"/>
      <c r="K326" s="86"/>
      <c r="L326" s="86"/>
      <c r="M326" s="86"/>
      <c r="N326" s="86"/>
      <c r="O326" s="86"/>
      <c r="P326" s="87"/>
    </row>
    <row x14ac:dyDescent="0.25" r="327" customHeight="1" ht="28.5">
      <c r="A327" s="84"/>
      <c r="B327" s="88"/>
      <c r="C327" s="86"/>
      <c r="D327" s="86"/>
      <c r="E327" s="86"/>
      <c r="F327" s="86"/>
      <c r="G327" s="86"/>
      <c r="H327" s="87"/>
      <c r="I327" s="87"/>
      <c r="J327" s="88"/>
      <c r="K327" s="86"/>
      <c r="L327" s="86"/>
      <c r="M327" s="86"/>
      <c r="N327" s="86"/>
      <c r="O327" s="86"/>
      <c r="P327" s="87"/>
    </row>
    <row x14ac:dyDescent="0.25" r="328" customHeight="1" ht="28.5">
      <c r="A328" s="84"/>
      <c r="B328" s="88"/>
      <c r="C328" s="86"/>
      <c r="D328" s="86"/>
      <c r="E328" s="86"/>
      <c r="F328" s="86"/>
      <c r="G328" s="86"/>
      <c r="H328" s="87"/>
      <c r="I328" s="87"/>
      <c r="J328" s="88"/>
      <c r="K328" s="86"/>
      <c r="L328" s="86"/>
      <c r="M328" s="86"/>
      <c r="N328" s="86"/>
      <c r="O328" s="86"/>
      <c r="P328" s="87"/>
    </row>
    <row x14ac:dyDescent="0.25" r="329" customHeight="1" ht="28.5">
      <c r="A329" s="84"/>
      <c r="B329" s="88"/>
      <c r="C329" s="86"/>
      <c r="D329" s="86"/>
      <c r="E329" s="86"/>
      <c r="F329" s="86"/>
      <c r="G329" s="86"/>
      <c r="H329" s="87"/>
      <c r="I329" s="87"/>
      <c r="J329" s="88"/>
      <c r="K329" s="86"/>
      <c r="L329" s="86"/>
      <c r="M329" s="86"/>
      <c r="N329" s="86"/>
      <c r="O329" s="86"/>
      <c r="P329" s="87"/>
    </row>
    <row x14ac:dyDescent="0.25" r="330" customHeight="1" ht="28.5">
      <c r="A330" s="84"/>
      <c r="B330" s="88"/>
      <c r="C330" s="86"/>
      <c r="D330" s="86"/>
      <c r="E330" s="86"/>
      <c r="F330" s="86"/>
      <c r="G330" s="86"/>
      <c r="H330" s="87"/>
      <c r="I330" s="87"/>
      <c r="J330" s="88"/>
      <c r="K330" s="86"/>
      <c r="L330" s="86"/>
      <c r="M330" s="86"/>
      <c r="N330" s="86"/>
      <c r="O330" s="86"/>
      <c r="P330" s="87"/>
    </row>
    <row x14ac:dyDescent="0.25" r="331" customHeight="1" ht="28.5">
      <c r="A331" s="84"/>
      <c r="B331" s="88"/>
      <c r="C331" s="86"/>
      <c r="D331" s="86"/>
      <c r="E331" s="86"/>
      <c r="F331" s="86"/>
      <c r="G331" s="86"/>
      <c r="H331" s="87"/>
      <c r="I331" s="87"/>
      <c r="J331" s="88"/>
      <c r="K331" s="86"/>
      <c r="L331" s="86"/>
      <c r="M331" s="86"/>
      <c r="N331" s="86"/>
      <c r="O331" s="86"/>
      <c r="P331" s="87"/>
    </row>
    <row x14ac:dyDescent="0.25" r="332" customHeight="1" ht="28.5">
      <c r="A332" s="84"/>
      <c r="B332" s="88"/>
      <c r="C332" s="86"/>
      <c r="D332" s="86"/>
      <c r="E332" s="86"/>
      <c r="F332" s="86"/>
      <c r="G332" s="86"/>
      <c r="H332" s="87"/>
      <c r="I332" s="87"/>
      <c r="J332" s="88"/>
      <c r="K332" s="86"/>
      <c r="L332" s="86"/>
      <c r="M332" s="86"/>
      <c r="N332" s="86"/>
      <c r="O332" s="86"/>
      <c r="P332" s="87"/>
    </row>
    <row x14ac:dyDescent="0.25" r="333" customHeight="1" ht="28.5">
      <c r="A333" s="84"/>
      <c r="B333" s="88"/>
      <c r="C333" s="86"/>
      <c r="D333" s="86"/>
      <c r="E333" s="86"/>
      <c r="F333" s="86"/>
      <c r="G333" s="86"/>
      <c r="H333" s="87"/>
      <c r="I333" s="87"/>
      <c r="J333" s="88"/>
      <c r="K333" s="86"/>
      <c r="L333" s="86"/>
      <c r="M333" s="86"/>
      <c r="N333" s="86"/>
      <c r="O333" s="86"/>
      <c r="P333" s="87"/>
    </row>
    <row x14ac:dyDescent="0.25" r="334" customHeight="1" ht="28.5">
      <c r="A334" s="84"/>
      <c r="B334" s="88"/>
      <c r="C334" s="86"/>
      <c r="D334" s="86"/>
      <c r="E334" s="86"/>
      <c r="F334" s="86"/>
      <c r="G334" s="86"/>
      <c r="H334" s="87"/>
      <c r="I334" s="87"/>
      <c r="J334" s="88"/>
      <c r="K334" s="86"/>
      <c r="L334" s="86"/>
      <c r="M334" s="86"/>
      <c r="N334" s="86"/>
      <c r="O334" s="86"/>
      <c r="P334" s="87"/>
    </row>
    <row x14ac:dyDescent="0.25" r="335" customHeight="1" ht="28.5">
      <c r="A335" s="84"/>
      <c r="B335" s="88"/>
      <c r="C335" s="86"/>
      <c r="D335" s="86"/>
      <c r="E335" s="86"/>
      <c r="F335" s="86"/>
      <c r="G335" s="86"/>
      <c r="H335" s="87"/>
      <c r="I335" s="87"/>
      <c r="J335" s="88"/>
      <c r="K335" s="86"/>
      <c r="L335" s="86"/>
      <c r="M335" s="86"/>
      <c r="N335" s="86"/>
      <c r="O335" s="86"/>
      <c r="P335" s="87"/>
    </row>
    <row x14ac:dyDescent="0.25" r="336" customHeight="1" ht="28.5">
      <c r="A336" s="84"/>
      <c r="B336" s="88"/>
      <c r="C336" s="86"/>
      <c r="D336" s="86"/>
      <c r="E336" s="86"/>
      <c r="F336" s="86"/>
      <c r="G336" s="86"/>
      <c r="H336" s="87"/>
      <c r="I336" s="87"/>
      <c r="J336" s="88"/>
      <c r="K336" s="86"/>
      <c r="L336" s="86"/>
      <c r="M336" s="86"/>
      <c r="N336" s="86"/>
      <c r="O336" s="86"/>
      <c r="P336" s="87"/>
    </row>
    <row x14ac:dyDescent="0.25" r="337" customHeight="1" ht="28.5">
      <c r="A337" s="84"/>
      <c r="B337" s="88"/>
      <c r="C337" s="86"/>
      <c r="D337" s="86"/>
      <c r="E337" s="86"/>
      <c r="F337" s="86"/>
      <c r="G337" s="86"/>
      <c r="H337" s="87"/>
      <c r="I337" s="87"/>
      <c r="J337" s="88"/>
      <c r="K337" s="86"/>
      <c r="L337" s="86"/>
      <c r="M337" s="86"/>
      <c r="N337" s="86"/>
      <c r="O337" s="86"/>
      <c r="P337" s="87"/>
    </row>
    <row x14ac:dyDescent="0.25" r="338" customHeight="1" ht="28.5">
      <c r="A338" s="84"/>
      <c r="B338" s="88"/>
      <c r="C338" s="86"/>
      <c r="D338" s="86"/>
      <c r="E338" s="86"/>
      <c r="F338" s="86"/>
      <c r="G338" s="86"/>
      <c r="H338" s="87"/>
      <c r="I338" s="87"/>
      <c r="J338" s="88"/>
      <c r="K338" s="86"/>
      <c r="L338" s="86"/>
      <c r="M338" s="86"/>
      <c r="N338" s="86"/>
      <c r="O338" s="86"/>
      <c r="P338" s="87"/>
    </row>
    <row x14ac:dyDescent="0.25" r="339" customHeight="1" ht="28.5">
      <c r="A339" s="84"/>
      <c r="B339" s="88"/>
      <c r="C339" s="86"/>
      <c r="D339" s="86"/>
      <c r="E339" s="86"/>
      <c r="F339" s="86"/>
      <c r="G339" s="86"/>
      <c r="H339" s="87"/>
      <c r="I339" s="87"/>
      <c r="J339" s="88"/>
      <c r="K339" s="86"/>
      <c r="L339" s="86"/>
      <c r="M339" s="86"/>
      <c r="N339" s="86"/>
      <c r="O339" s="86"/>
      <c r="P339" s="87"/>
    </row>
    <row x14ac:dyDescent="0.25" r="340" customHeight="1" ht="28.5">
      <c r="A340" s="84"/>
      <c r="B340" s="88"/>
      <c r="C340" s="86"/>
      <c r="D340" s="86"/>
      <c r="E340" s="86"/>
      <c r="F340" s="86"/>
      <c r="G340" s="86"/>
      <c r="H340" s="87"/>
      <c r="I340" s="87"/>
      <c r="J340" s="88"/>
      <c r="K340" s="86"/>
      <c r="L340" s="86"/>
      <c r="M340" s="86"/>
      <c r="N340" s="86"/>
      <c r="O340" s="86"/>
      <c r="P340" s="87"/>
    </row>
    <row x14ac:dyDescent="0.25" r="341" customHeight="1" ht="28.5">
      <c r="A341" s="84"/>
      <c r="B341" s="88"/>
      <c r="C341" s="86"/>
      <c r="D341" s="86"/>
      <c r="E341" s="86"/>
      <c r="F341" s="86"/>
      <c r="G341" s="86"/>
      <c r="H341" s="87"/>
      <c r="I341" s="87"/>
      <c r="J341" s="88"/>
      <c r="K341" s="86"/>
      <c r="L341" s="86"/>
      <c r="M341" s="86"/>
      <c r="N341" s="86"/>
      <c r="O341" s="86"/>
      <c r="P341" s="87"/>
    </row>
    <row x14ac:dyDescent="0.25" r="342" customHeight="1" ht="28.5">
      <c r="A342" s="84"/>
      <c r="B342" s="88"/>
      <c r="C342" s="86"/>
      <c r="D342" s="86"/>
      <c r="E342" s="86"/>
      <c r="F342" s="86"/>
      <c r="G342" s="86"/>
      <c r="H342" s="87"/>
      <c r="I342" s="87"/>
      <c r="J342" s="88"/>
      <c r="K342" s="86"/>
      <c r="L342" s="86"/>
      <c r="M342" s="86"/>
      <c r="N342" s="86"/>
      <c r="O342" s="86"/>
      <c r="P342" s="87"/>
    </row>
    <row x14ac:dyDescent="0.25" r="343" customHeight="1" ht="28.5">
      <c r="A343" s="84"/>
      <c r="B343" s="88"/>
      <c r="C343" s="86"/>
      <c r="D343" s="86"/>
      <c r="E343" s="86"/>
      <c r="F343" s="86"/>
      <c r="G343" s="86"/>
      <c r="H343" s="87"/>
      <c r="I343" s="87"/>
      <c r="J343" s="88"/>
      <c r="K343" s="86"/>
      <c r="L343" s="86"/>
      <c r="M343" s="86"/>
      <c r="N343" s="86"/>
      <c r="O343" s="86"/>
      <c r="P343" s="87"/>
    </row>
    <row x14ac:dyDescent="0.25" r="344" customHeight="1" ht="28.5">
      <c r="A344" s="84"/>
      <c r="B344" s="88"/>
      <c r="C344" s="86"/>
      <c r="D344" s="86"/>
      <c r="E344" s="86"/>
      <c r="F344" s="86"/>
      <c r="G344" s="86"/>
      <c r="H344" s="87"/>
      <c r="I344" s="87"/>
      <c r="J344" s="88"/>
      <c r="K344" s="86"/>
      <c r="L344" s="86"/>
      <c r="M344" s="86"/>
      <c r="N344" s="86"/>
      <c r="O344" s="86"/>
      <c r="P344" s="87"/>
    </row>
    <row x14ac:dyDescent="0.25" r="345" customHeight="1" ht="28.5">
      <c r="A345" s="84"/>
      <c r="B345" s="88"/>
      <c r="C345" s="86"/>
      <c r="D345" s="86"/>
      <c r="E345" s="86"/>
      <c r="F345" s="86"/>
      <c r="G345" s="86"/>
      <c r="H345" s="87"/>
      <c r="I345" s="87"/>
      <c r="J345" s="88"/>
      <c r="K345" s="86"/>
      <c r="L345" s="86"/>
      <c r="M345" s="86"/>
      <c r="N345" s="86"/>
      <c r="O345" s="86"/>
      <c r="P345" s="87"/>
    </row>
    <row x14ac:dyDescent="0.25" r="346" customHeight="1" ht="28.5">
      <c r="A346" s="84"/>
      <c r="B346" s="88"/>
      <c r="C346" s="86"/>
      <c r="D346" s="86"/>
      <c r="E346" s="86"/>
      <c r="F346" s="86"/>
      <c r="G346" s="86"/>
      <c r="H346" s="87"/>
      <c r="I346" s="87"/>
      <c r="J346" s="88"/>
      <c r="K346" s="86"/>
      <c r="L346" s="86"/>
      <c r="M346" s="86"/>
      <c r="N346" s="86"/>
      <c r="O346" s="86"/>
      <c r="P346" s="87"/>
    </row>
    <row x14ac:dyDescent="0.25" r="347" customHeight="1" ht="28.5">
      <c r="A347" s="84"/>
      <c r="B347" s="88"/>
      <c r="C347" s="86"/>
      <c r="D347" s="86"/>
      <c r="E347" s="86"/>
      <c r="F347" s="86"/>
      <c r="G347" s="86"/>
      <c r="H347" s="87"/>
      <c r="I347" s="87"/>
      <c r="J347" s="88"/>
      <c r="K347" s="86"/>
      <c r="L347" s="86"/>
      <c r="M347" s="86"/>
      <c r="N347" s="86"/>
      <c r="O347" s="86"/>
      <c r="P347" s="87"/>
    </row>
    <row x14ac:dyDescent="0.25" r="348" customHeight="1" ht="28.5">
      <c r="A348" s="84"/>
      <c r="B348" s="88"/>
      <c r="C348" s="86"/>
      <c r="D348" s="86"/>
      <c r="E348" s="86"/>
      <c r="F348" s="86"/>
      <c r="G348" s="86"/>
      <c r="H348" s="87"/>
      <c r="I348" s="87"/>
      <c r="J348" s="88"/>
      <c r="K348" s="86"/>
      <c r="L348" s="86"/>
      <c r="M348" s="86"/>
      <c r="N348" s="86"/>
      <c r="O348" s="86"/>
      <c r="P348" s="87"/>
    </row>
    <row x14ac:dyDescent="0.25" r="349" customHeight="1" ht="28.5">
      <c r="A349" s="84"/>
      <c r="B349" s="88"/>
      <c r="C349" s="86"/>
      <c r="D349" s="86"/>
      <c r="E349" s="86"/>
      <c r="F349" s="86"/>
      <c r="G349" s="86"/>
      <c r="H349" s="87"/>
      <c r="I349" s="87"/>
      <c r="J349" s="88"/>
      <c r="K349" s="86"/>
      <c r="L349" s="86"/>
      <c r="M349" s="86"/>
      <c r="N349" s="86"/>
      <c r="O349" s="86"/>
      <c r="P349" s="87"/>
    </row>
    <row x14ac:dyDescent="0.25" r="350" customHeight="1" ht="28.5">
      <c r="A350" s="84"/>
      <c r="B350" s="88"/>
      <c r="C350" s="86"/>
      <c r="D350" s="86"/>
      <c r="E350" s="86"/>
      <c r="F350" s="86"/>
      <c r="G350" s="86"/>
      <c r="H350" s="87"/>
      <c r="I350" s="87"/>
      <c r="J350" s="88"/>
      <c r="K350" s="86"/>
      <c r="L350" s="86"/>
      <c r="M350" s="86"/>
      <c r="N350" s="86"/>
      <c r="O350" s="86"/>
      <c r="P350" s="87"/>
    </row>
    <row x14ac:dyDescent="0.25" r="351" customHeight="1" ht="28.5">
      <c r="A351" s="84"/>
      <c r="B351" s="88"/>
      <c r="C351" s="86"/>
      <c r="D351" s="86"/>
      <c r="E351" s="86"/>
      <c r="F351" s="86"/>
      <c r="G351" s="86"/>
      <c r="H351" s="87"/>
      <c r="I351" s="87"/>
      <c r="J351" s="88"/>
      <c r="K351" s="86"/>
      <c r="L351" s="86"/>
      <c r="M351" s="86"/>
      <c r="N351" s="86"/>
      <c r="O351" s="86"/>
      <c r="P351" s="87"/>
    </row>
    <row x14ac:dyDescent="0.25" r="352" customHeight="1" ht="28.5">
      <c r="A352" s="84"/>
      <c r="B352" s="88"/>
      <c r="C352" s="86"/>
      <c r="D352" s="86"/>
      <c r="E352" s="86"/>
      <c r="F352" s="86"/>
      <c r="G352" s="86"/>
      <c r="H352" s="87"/>
      <c r="I352" s="87"/>
      <c r="J352" s="88"/>
      <c r="K352" s="86"/>
      <c r="L352" s="86"/>
      <c r="M352" s="86"/>
      <c r="N352" s="86"/>
      <c r="O352" s="86"/>
      <c r="P352" s="87"/>
    </row>
    <row x14ac:dyDescent="0.25" r="353" customHeight="1" ht="28.5">
      <c r="A353" s="84"/>
      <c r="B353" s="88"/>
      <c r="C353" s="86"/>
      <c r="D353" s="86"/>
      <c r="E353" s="86"/>
      <c r="F353" s="86"/>
      <c r="G353" s="86"/>
      <c r="H353" s="87"/>
      <c r="I353" s="87"/>
      <c r="J353" s="88"/>
      <c r="K353" s="86"/>
      <c r="L353" s="86"/>
      <c r="M353" s="86"/>
      <c r="N353" s="86"/>
      <c r="O353" s="86"/>
      <c r="P353" s="87"/>
    </row>
    <row x14ac:dyDescent="0.25" r="354" customHeight="1" ht="28.5">
      <c r="A354" s="84"/>
      <c r="B354" s="88"/>
      <c r="C354" s="86"/>
      <c r="D354" s="86"/>
      <c r="E354" s="86"/>
      <c r="F354" s="86"/>
      <c r="G354" s="86"/>
      <c r="H354" s="87"/>
      <c r="I354" s="87"/>
      <c r="J354" s="88"/>
      <c r="K354" s="86"/>
      <c r="L354" s="86"/>
      <c r="M354" s="86"/>
      <c r="N354" s="86"/>
      <c r="O354" s="86"/>
      <c r="P354" s="87"/>
    </row>
    <row x14ac:dyDescent="0.25" r="355" customHeight="1" ht="28.5">
      <c r="A355" s="84"/>
      <c r="B355" s="88"/>
      <c r="C355" s="86"/>
      <c r="D355" s="86"/>
      <c r="E355" s="86"/>
      <c r="F355" s="86"/>
      <c r="G355" s="86"/>
      <c r="H355" s="87"/>
      <c r="I355" s="87"/>
      <c r="J355" s="88"/>
      <c r="K355" s="86"/>
      <c r="L355" s="86"/>
      <c r="M355" s="86"/>
      <c r="N355" s="86"/>
      <c r="O355" s="86"/>
      <c r="P355" s="87"/>
    </row>
    <row x14ac:dyDescent="0.25" r="356" customHeight="1" ht="28.5">
      <c r="A356" s="84"/>
      <c r="B356" s="88"/>
      <c r="C356" s="86"/>
      <c r="D356" s="86"/>
      <c r="E356" s="86"/>
      <c r="F356" s="86"/>
      <c r="G356" s="86"/>
      <c r="H356" s="87"/>
      <c r="I356" s="87"/>
      <c r="J356" s="88"/>
      <c r="K356" s="86"/>
      <c r="L356" s="86"/>
      <c r="M356" s="86"/>
      <c r="N356" s="86"/>
      <c r="O356" s="86"/>
      <c r="P356" s="87"/>
    </row>
    <row x14ac:dyDescent="0.25" r="357" customHeight="1" ht="28.5">
      <c r="A357" s="84"/>
      <c r="B357" s="88"/>
      <c r="C357" s="86"/>
      <c r="D357" s="86"/>
      <c r="E357" s="86"/>
      <c r="F357" s="86"/>
      <c r="G357" s="86"/>
      <c r="H357" s="87"/>
      <c r="I357" s="87"/>
      <c r="J357" s="88"/>
      <c r="K357" s="86"/>
      <c r="L357" s="86"/>
      <c r="M357" s="86"/>
      <c r="N357" s="86"/>
      <c r="O357" s="86"/>
      <c r="P357" s="87"/>
    </row>
    <row x14ac:dyDescent="0.25" r="358" customHeight="1" ht="28.5">
      <c r="A358" s="84"/>
      <c r="B358" s="88"/>
      <c r="C358" s="86"/>
      <c r="D358" s="86"/>
      <c r="E358" s="86"/>
      <c r="F358" s="86"/>
      <c r="G358" s="86"/>
      <c r="H358" s="87"/>
      <c r="I358" s="87"/>
      <c r="J358" s="88"/>
      <c r="K358" s="86"/>
      <c r="L358" s="86"/>
      <c r="M358" s="86"/>
      <c r="N358" s="86"/>
      <c r="O358" s="86"/>
      <c r="P358" s="87"/>
    </row>
    <row x14ac:dyDescent="0.25" r="359" customHeight="1" ht="28.5">
      <c r="A359" s="84"/>
      <c r="B359" s="88"/>
      <c r="C359" s="86"/>
      <c r="D359" s="86"/>
      <c r="E359" s="86"/>
      <c r="F359" s="86"/>
      <c r="G359" s="86"/>
      <c r="H359" s="87"/>
      <c r="I359" s="87"/>
      <c r="J359" s="88"/>
      <c r="K359" s="86"/>
      <c r="L359" s="86"/>
      <c r="M359" s="86"/>
      <c r="N359" s="86"/>
      <c r="O359" s="86"/>
      <c r="P359" s="87"/>
    </row>
    <row x14ac:dyDescent="0.25" r="360" customHeight="1" ht="28.5">
      <c r="A360" s="84"/>
      <c r="B360" s="88"/>
      <c r="C360" s="86"/>
      <c r="D360" s="86"/>
      <c r="E360" s="86"/>
      <c r="F360" s="86"/>
      <c r="G360" s="86"/>
      <c r="H360" s="87"/>
      <c r="I360" s="87"/>
      <c r="J360" s="88"/>
      <c r="K360" s="86"/>
      <c r="L360" s="86"/>
      <c r="M360" s="86"/>
      <c r="N360" s="86"/>
      <c r="O360" s="86"/>
      <c r="P360" s="87"/>
    </row>
    <row x14ac:dyDescent="0.25" r="361" customHeight="1" ht="28.5">
      <c r="A361" s="84"/>
      <c r="B361" s="88"/>
      <c r="C361" s="86"/>
      <c r="D361" s="86"/>
      <c r="E361" s="86"/>
      <c r="F361" s="86"/>
      <c r="G361" s="86"/>
      <c r="H361" s="87"/>
      <c r="I361" s="87"/>
      <c r="J361" s="88"/>
      <c r="K361" s="86"/>
      <c r="L361" s="86"/>
      <c r="M361" s="86"/>
      <c r="N361" s="86"/>
      <c r="O361" s="86"/>
      <c r="P361" s="87"/>
    </row>
    <row x14ac:dyDescent="0.25" r="362" customHeight="1" ht="28.5">
      <c r="A362" s="84"/>
      <c r="B362" s="88"/>
      <c r="C362" s="86"/>
      <c r="D362" s="86"/>
      <c r="E362" s="86"/>
      <c r="F362" s="86"/>
      <c r="G362" s="86"/>
      <c r="H362" s="87"/>
      <c r="I362" s="87"/>
      <c r="J362" s="88"/>
      <c r="K362" s="86"/>
      <c r="L362" s="86"/>
      <c r="M362" s="86"/>
      <c r="N362" s="86"/>
      <c r="O362" s="86"/>
      <c r="P362" s="87"/>
    </row>
    <row x14ac:dyDescent="0.25" r="363" customHeight="1" ht="28.5">
      <c r="A363" s="84"/>
      <c r="B363" s="88"/>
      <c r="C363" s="86"/>
      <c r="D363" s="86"/>
      <c r="E363" s="86"/>
      <c r="F363" s="86"/>
      <c r="G363" s="86"/>
      <c r="H363" s="87"/>
      <c r="I363" s="87"/>
      <c r="J363" s="88"/>
      <c r="K363" s="86"/>
      <c r="L363" s="86"/>
      <c r="M363" s="86"/>
      <c r="N363" s="86"/>
      <c r="O363" s="86"/>
      <c r="P363" s="87"/>
    </row>
    <row x14ac:dyDescent="0.25" r="364" customHeight="1" ht="28.5">
      <c r="A364" s="84"/>
      <c r="B364" s="88"/>
      <c r="C364" s="86"/>
      <c r="D364" s="86"/>
      <c r="E364" s="86"/>
      <c r="F364" s="86"/>
      <c r="G364" s="86"/>
      <c r="H364" s="87"/>
      <c r="I364" s="87"/>
      <c r="J364" s="88"/>
      <c r="K364" s="86"/>
      <c r="L364" s="86"/>
      <c r="M364" s="86"/>
      <c r="N364" s="86"/>
      <c r="O364" s="86"/>
      <c r="P364" s="87"/>
    </row>
    <row x14ac:dyDescent="0.25" r="365" customHeight="1" ht="28.5">
      <c r="A365" s="84"/>
      <c r="B365" s="88"/>
      <c r="C365" s="86"/>
      <c r="D365" s="86"/>
      <c r="E365" s="86"/>
      <c r="F365" s="86"/>
      <c r="G365" s="86"/>
      <c r="H365" s="87"/>
      <c r="I365" s="87"/>
      <c r="J365" s="88"/>
      <c r="K365" s="86"/>
      <c r="L365" s="86"/>
      <c r="M365" s="86"/>
      <c r="N365" s="86"/>
      <c r="O365" s="86"/>
      <c r="P365" s="87"/>
    </row>
    <row x14ac:dyDescent="0.25" r="366" customHeight="1" ht="28.5">
      <c r="A366" s="84"/>
      <c r="B366" s="88"/>
      <c r="C366" s="86"/>
      <c r="D366" s="86"/>
      <c r="E366" s="86"/>
      <c r="F366" s="86"/>
      <c r="G366" s="86"/>
      <c r="H366" s="87"/>
      <c r="I366" s="87"/>
      <c r="J366" s="88"/>
      <c r="K366" s="86"/>
      <c r="L366" s="86"/>
      <c r="M366" s="86"/>
      <c r="N366" s="86"/>
      <c r="O366" s="86"/>
      <c r="P366" s="87"/>
    </row>
    <row x14ac:dyDescent="0.25" r="367" customHeight="1" ht="28.5">
      <c r="A367" s="84"/>
      <c r="B367" s="88"/>
      <c r="C367" s="86"/>
      <c r="D367" s="86"/>
      <c r="E367" s="86"/>
      <c r="F367" s="86"/>
      <c r="G367" s="86"/>
      <c r="H367" s="87"/>
      <c r="I367" s="87"/>
      <c r="J367" s="88"/>
      <c r="K367" s="86"/>
      <c r="L367" s="86"/>
      <c r="M367" s="86"/>
      <c r="N367" s="86"/>
      <c r="O367" s="86"/>
      <c r="P367" s="87"/>
    </row>
    <row x14ac:dyDescent="0.25" r="368" customHeight="1" ht="28.5">
      <c r="A368" s="84"/>
      <c r="B368" s="88"/>
      <c r="C368" s="86"/>
      <c r="D368" s="86"/>
      <c r="E368" s="86"/>
      <c r="F368" s="86"/>
      <c r="G368" s="86"/>
      <c r="H368" s="87"/>
      <c r="I368" s="87"/>
      <c r="J368" s="88"/>
      <c r="K368" s="86"/>
      <c r="L368" s="86"/>
      <c r="M368" s="86"/>
      <c r="N368" s="86"/>
      <c r="O368" s="86"/>
      <c r="P368" s="87"/>
    </row>
    <row x14ac:dyDescent="0.25" r="369" customHeight="1" ht="28.5">
      <c r="A369" s="84"/>
      <c r="B369" s="88"/>
      <c r="C369" s="86"/>
      <c r="D369" s="86"/>
      <c r="E369" s="86"/>
      <c r="F369" s="86"/>
      <c r="G369" s="86"/>
      <c r="H369" s="87"/>
      <c r="I369" s="87"/>
      <c r="J369" s="88"/>
      <c r="K369" s="86"/>
      <c r="L369" s="86"/>
      <c r="M369" s="86"/>
      <c r="N369" s="86"/>
      <c r="O369" s="86"/>
      <c r="P369" s="87"/>
    </row>
    <row x14ac:dyDescent="0.25" r="370" customHeight="1" ht="28.5">
      <c r="A370" s="84"/>
      <c r="B370" s="88"/>
      <c r="C370" s="86"/>
      <c r="D370" s="86"/>
      <c r="E370" s="86"/>
      <c r="F370" s="86"/>
      <c r="G370" s="86"/>
      <c r="H370" s="87"/>
      <c r="I370" s="87"/>
      <c r="J370" s="88"/>
      <c r="K370" s="86"/>
      <c r="L370" s="86"/>
      <c r="M370" s="86"/>
      <c r="N370" s="86"/>
      <c r="O370" s="86"/>
      <c r="P370" s="87"/>
    </row>
    <row x14ac:dyDescent="0.25" r="371" customHeight="1" ht="28.5">
      <c r="A371" s="84"/>
      <c r="B371" s="88"/>
      <c r="C371" s="86"/>
      <c r="D371" s="86"/>
      <c r="E371" s="86"/>
      <c r="F371" s="86"/>
      <c r="G371" s="86"/>
      <c r="H371" s="87"/>
      <c r="I371" s="87"/>
      <c r="J371" s="88"/>
      <c r="K371" s="86"/>
      <c r="L371" s="86"/>
      <c r="M371" s="86"/>
      <c r="N371" s="86"/>
      <c r="O371" s="86"/>
      <c r="P371" s="87"/>
    </row>
    <row x14ac:dyDescent="0.25" r="372" customHeight="1" ht="28.5">
      <c r="A372" s="84"/>
      <c r="B372" s="88"/>
      <c r="C372" s="86"/>
      <c r="D372" s="86"/>
      <c r="E372" s="86"/>
      <c r="F372" s="86"/>
      <c r="G372" s="86"/>
      <c r="H372" s="87"/>
      <c r="I372" s="87"/>
      <c r="J372" s="88"/>
      <c r="K372" s="86"/>
      <c r="L372" s="86"/>
      <c r="M372" s="86"/>
      <c r="N372" s="86"/>
      <c r="O372" s="86"/>
      <c r="P372" s="87"/>
    </row>
    <row x14ac:dyDescent="0.25" r="373" customHeight="1" ht="28.5">
      <c r="A373" s="84"/>
      <c r="B373" s="88"/>
      <c r="C373" s="86"/>
      <c r="D373" s="86"/>
      <c r="E373" s="86"/>
      <c r="F373" s="86"/>
      <c r="G373" s="86"/>
      <c r="H373" s="87"/>
      <c r="I373" s="87"/>
      <c r="J373" s="88"/>
      <c r="K373" s="86"/>
      <c r="L373" s="86"/>
      <c r="M373" s="86"/>
      <c r="N373" s="86"/>
      <c r="O373" s="86"/>
      <c r="P373" s="87"/>
    </row>
    <row x14ac:dyDescent="0.25" r="374" customHeight="1" ht="28.5">
      <c r="A374" s="84"/>
      <c r="B374" s="88"/>
      <c r="C374" s="86"/>
      <c r="D374" s="86"/>
      <c r="E374" s="86"/>
      <c r="F374" s="86"/>
      <c r="G374" s="86"/>
      <c r="H374" s="87"/>
      <c r="I374" s="87"/>
      <c r="J374" s="88"/>
      <c r="K374" s="86"/>
      <c r="L374" s="86"/>
      <c r="M374" s="86"/>
      <c r="N374" s="86"/>
      <c r="O374" s="86"/>
      <c r="P374" s="87"/>
    </row>
    <row x14ac:dyDescent="0.25" r="375" customHeight="1" ht="28.5">
      <c r="A375" s="84"/>
      <c r="B375" s="88"/>
      <c r="C375" s="86"/>
      <c r="D375" s="86"/>
      <c r="E375" s="86"/>
      <c r="F375" s="86"/>
      <c r="G375" s="86"/>
      <c r="H375" s="87"/>
      <c r="I375" s="87"/>
      <c r="J375" s="88"/>
      <c r="K375" s="86"/>
      <c r="L375" s="86"/>
      <c r="M375" s="86"/>
      <c r="N375" s="86"/>
      <c r="O375" s="86"/>
      <c r="P375" s="87"/>
    </row>
    <row x14ac:dyDescent="0.25" r="376" customHeight="1" ht="28.5">
      <c r="A376" s="84"/>
      <c r="B376" s="88"/>
      <c r="C376" s="86"/>
      <c r="D376" s="86"/>
      <c r="E376" s="86"/>
      <c r="F376" s="86"/>
      <c r="G376" s="86"/>
      <c r="H376" s="87"/>
      <c r="I376" s="87"/>
      <c r="J376" s="88"/>
      <c r="K376" s="86"/>
      <c r="L376" s="86"/>
      <c r="M376" s="86"/>
      <c r="N376" s="86"/>
      <c r="O376" s="86"/>
      <c r="P376" s="87"/>
    </row>
    <row x14ac:dyDescent="0.25" r="377" customHeight="1" ht="28.5">
      <c r="A377" s="84"/>
      <c r="B377" s="88"/>
      <c r="C377" s="86"/>
      <c r="D377" s="86"/>
      <c r="E377" s="86"/>
      <c r="F377" s="86"/>
      <c r="G377" s="86"/>
      <c r="H377" s="87"/>
      <c r="I377" s="87"/>
      <c r="J377" s="88"/>
      <c r="K377" s="86"/>
      <c r="L377" s="86"/>
      <c r="M377" s="86"/>
      <c r="N377" s="86"/>
      <c r="O377" s="86"/>
      <c r="P377" s="87"/>
    </row>
    <row x14ac:dyDescent="0.25" r="378" customHeight="1" ht="28.5">
      <c r="A378" s="84"/>
      <c r="B378" s="88"/>
      <c r="C378" s="86"/>
      <c r="D378" s="86"/>
      <c r="E378" s="86"/>
      <c r="F378" s="86"/>
      <c r="G378" s="86"/>
      <c r="H378" s="87"/>
      <c r="I378" s="87"/>
      <c r="J378" s="88"/>
      <c r="K378" s="86"/>
      <c r="L378" s="86"/>
      <c r="M378" s="86"/>
      <c r="N378" s="86"/>
      <c r="O378" s="86"/>
      <c r="P378" s="87"/>
    </row>
    <row x14ac:dyDescent="0.25" r="379" customHeight="1" ht="28.5">
      <c r="A379" s="84"/>
      <c r="B379" s="88"/>
      <c r="C379" s="86"/>
      <c r="D379" s="86"/>
      <c r="E379" s="86"/>
      <c r="F379" s="86"/>
      <c r="G379" s="86"/>
      <c r="H379" s="87"/>
      <c r="I379" s="87"/>
      <c r="J379" s="88"/>
      <c r="K379" s="86"/>
      <c r="L379" s="86"/>
      <c r="M379" s="86"/>
      <c r="N379" s="86"/>
      <c r="O379" s="86"/>
      <c r="P379" s="87"/>
    </row>
    <row x14ac:dyDescent="0.25" r="380" customHeight="1" ht="28.5">
      <c r="A380" s="84"/>
      <c r="B380" s="88"/>
      <c r="C380" s="86"/>
      <c r="D380" s="86"/>
      <c r="E380" s="86"/>
      <c r="F380" s="86"/>
      <c r="G380" s="86"/>
      <c r="H380" s="87"/>
      <c r="I380" s="87"/>
      <c r="J380" s="88"/>
      <c r="K380" s="86"/>
      <c r="L380" s="86"/>
      <c r="M380" s="86"/>
      <c r="N380" s="86"/>
      <c r="O380" s="86"/>
      <c r="P380" s="87"/>
    </row>
    <row x14ac:dyDescent="0.25" r="381" customHeight="1" ht="28.5">
      <c r="A381" s="84"/>
      <c r="B381" s="88"/>
      <c r="C381" s="86"/>
      <c r="D381" s="86"/>
      <c r="E381" s="86"/>
      <c r="F381" s="86"/>
      <c r="G381" s="86"/>
      <c r="H381" s="87"/>
      <c r="I381" s="87"/>
      <c r="J381" s="88"/>
      <c r="K381" s="86"/>
      <c r="L381" s="86"/>
      <c r="M381" s="86"/>
      <c r="N381" s="86"/>
      <c r="O381" s="86"/>
      <c r="P381" s="87"/>
    </row>
    <row x14ac:dyDescent="0.25" r="382" customHeight="1" ht="28.5">
      <c r="A382" s="84"/>
      <c r="B382" s="88"/>
      <c r="C382" s="86"/>
      <c r="D382" s="86"/>
      <c r="E382" s="86"/>
      <c r="F382" s="86"/>
      <c r="G382" s="86"/>
      <c r="H382" s="87"/>
      <c r="I382" s="87"/>
      <c r="J382" s="88"/>
      <c r="K382" s="86"/>
      <c r="L382" s="86"/>
      <c r="M382" s="86"/>
      <c r="N382" s="86"/>
      <c r="O382" s="86"/>
      <c r="P382" s="87"/>
    </row>
    <row x14ac:dyDescent="0.25" r="383" customHeight="1" ht="28.5">
      <c r="A383" s="84"/>
      <c r="B383" s="88"/>
      <c r="C383" s="86"/>
      <c r="D383" s="86"/>
      <c r="E383" s="86"/>
      <c r="F383" s="86"/>
      <c r="G383" s="86"/>
      <c r="H383" s="87"/>
      <c r="I383" s="87"/>
      <c r="J383" s="88"/>
      <c r="K383" s="86"/>
      <c r="L383" s="86"/>
      <c r="M383" s="86"/>
      <c r="N383" s="86"/>
      <c r="O383" s="86"/>
      <c r="P383" s="87"/>
    </row>
    <row x14ac:dyDescent="0.25" r="384" customHeight="1" ht="28.5">
      <c r="A384" s="84"/>
      <c r="B384" s="88"/>
      <c r="C384" s="86"/>
      <c r="D384" s="86"/>
      <c r="E384" s="86"/>
      <c r="F384" s="86"/>
      <c r="G384" s="86"/>
      <c r="H384" s="87"/>
      <c r="I384" s="87"/>
      <c r="J384" s="88"/>
      <c r="K384" s="86"/>
      <c r="L384" s="86"/>
      <c r="M384" s="86"/>
      <c r="N384" s="86"/>
      <c r="O384" s="86"/>
      <c r="P384" s="87"/>
    </row>
    <row x14ac:dyDescent="0.25" r="385" customHeight="1" ht="28.5">
      <c r="A385" s="84"/>
      <c r="B385" s="88"/>
      <c r="C385" s="86"/>
      <c r="D385" s="86"/>
      <c r="E385" s="86"/>
      <c r="F385" s="86"/>
      <c r="G385" s="86"/>
      <c r="H385" s="87"/>
      <c r="I385" s="87"/>
      <c r="J385" s="88"/>
      <c r="K385" s="86"/>
      <c r="L385" s="86"/>
      <c r="M385" s="86"/>
      <c r="N385" s="86"/>
      <c r="O385" s="86"/>
      <c r="P385" s="87"/>
    </row>
    <row x14ac:dyDescent="0.25" r="386" customHeight="1" ht="28.5">
      <c r="A386" s="84"/>
      <c r="B386" s="88"/>
      <c r="C386" s="86"/>
      <c r="D386" s="86"/>
      <c r="E386" s="86"/>
      <c r="F386" s="86"/>
      <c r="G386" s="86"/>
      <c r="H386" s="87"/>
      <c r="I386" s="87"/>
      <c r="J386" s="88"/>
      <c r="K386" s="86"/>
      <c r="L386" s="86"/>
      <c r="M386" s="86"/>
      <c r="N386" s="86"/>
      <c r="O386" s="86"/>
      <c r="P386" s="87"/>
    </row>
    <row x14ac:dyDescent="0.25" r="387" customHeight="1" ht="28.5">
      <c r="A387" s="84"/>
      <c r="B387" s="88"/>
      <c r="C387" s="86"/>
      <c r="D387" s="86"/>
      <c r="E387" s="86"/>
      <c r="F387" s="86"/>
      <c r="G387" s="86"/>
      <c r="H387" s="87"/>
      <c r="I387" s="87"/>
      <c r="J387" s="88"/>
      <c r="K387" s="86"/>
      <c r="L387" s="86"/>
      <c r="M387" s="86"/>
      <c r="N387" s="86"/>
      <c r="O387" s="86"/>
      <c r="P387" s="87"/>
    </row>
    <row x14ac:dyDescent="0.25" r="388" customHeight="1" ht="28.5">
      <c r="A388" s="84"/>
      <c r="B388" s="88"/>
      <c r="C388" s="86"/>
      <c r="D388" s="86"/>
      <c r="E388" s="86"/>
      <c r="F388" s="86"/>
      <c r="G388" s="86"/>
      <c r="H388" s="87"/>
      <c r="I388" s="87"/>
      <c r="J388" s="88"/>
      <c r="K388" s="86"/>
      <c r="L388" s="86"/>
      <c r="M388" s="86"/>
      <c r="N388" s="86"/>
      <c r="O388" s="86"/>
      <c r="P388" s="87"/>
    </row>
    <row x14ac:dyDescent="0.25" r="389" customHeight="1" ht="28.5">
      <c r="A389" s="84"/>
      <c r="B389" s="88"/>
      <c r="C389" s="86"/>
      <c r="D389" s="86"/>
      <c r="E389" s="86"/>
      <c r="F389" s="86"/>
      <c r="G389" s="86"/>
      <c r="H389" s="87"/>
      <c r="I389" s="87"/>
      <c r="J389" s="88"/>
      <c r="K389" s="86"/>
      <c r="L389" s="86"/>
      <c r="M389" s="86"/>
      <c r="N389" s="86"/>
      <c r="O389" s="86"/>
      <c r="P389" s="87"/>
    </row>
    <row x14ac:dyDescent="0.25" r="390" customHeight="1" ht="28.5">
      <c r="A390" s="84"/>
      <c r="B390" s="88"/>
      <c r="C390" s="86"/>
      <c r="D390" s="86"/>
      <c r="E390" s="86"/>
      <c r="F390" s="86"/>
      <c r="G390" s="86"/>
      <c r="H390" s="87"/>
      <c r="I390" s="87"/>
      <c r="J390" s="88"/>
      <c r="K390" s="86"/>
      <c r="L390" s="86"/>
      <c r="M390" s="86"/>
      <c r="N390" s="86"/>
      <c r="O390" s="86"/>
      <c r="P390" s="87"/>
    </row>
    <row x14ac:dyDescent="0.25" r="391" customHeight="1" ht="28.5">
      <c r="A391" s="84"/>
      <c r="B391" s="88"/>
      <c r="C391" s="86"/>
      <c r="D391" s="86"/>
      <c r="E391" s="86"/>
      <c r="F391" s="86"/>
      <c r="G391" s="86"/>
      <c r="H391" s="87"/>
      <c r="I391" s="87"/>
      <c r="J391" s="88"/>
      <c r="K391" s="86"/>
      <c r="L391" s="86"/>
      <c r="M391" s="86"/>
      <c r="N391" s="86"/>
      <c r="O391" s="86"/>
      <c r="P391" s="87"/>
    </row>
    <row x14ac:dyDescent="0.25" r="392" customHeight="1" ht="28.5">
      <c r="A392" s="84"/>
      <c r="B392" s="88"/>
      <c r="C392" s="86"/>
      <c r="D392" s="86"/>
      <c r="E392" s="86"/>
      <c r="F392" s="86"/>
      <c r="G392" s="86"/>
      <c r="H392" s="87"/>
      <c r="I392" s="87"/>
      <c r="J392" s="88"/>
      <c r="K392" s="86"/>
      <c r="L392" s="86"/>
      <c r="M392" s="86"/>
      <c r="N392" s="86"/>
      <c r="O392" s="86"/>
      <c r="P392" s="87"/>
    </row>
    <row x14ac:dyDescent="0.25" r="393" customHeight="1" ht="28.5">
      <c r="A393" s="84"/>
      <c r="B393" s="88"/>
      <c r="C393" s="86"/>
      <c r="D393" s="86"/>
      <c r="E393" s="86"/>
      <c r="F393" s="86"/>
      <c r="G393" s="86"/>
      <c r="H393" s="87"/>
      <c r="I393" s="87"/>
      <c r="J393" s="88"/>
      <c r="K393" s="86"/>
      <c r="L393" s="86"/>
      <c r="M393" s="86"/>
      <c r="N393" s="86"/>
      <c r="O393" s="86"/>
      <c r="P393" s="87"/>
    </row>
    <row x14ac:dyDescent="0.25" r="394" customHeight="1" ht="28.5">
      <c r="A394" s="84"/>
      <c r="B394" s="88"/>
      <c r="C394" s="86"/>
      <c r="D394" s="86"/>
      <c r="E394" s="86"/>
      <c r="F394" s="86"/>
      <c r="G394" s="86"/>
      <c r="H394" s="87"/>
      <c r="I394" s="87"/>
      <c r="J394" s="88"/>
      <c r="K394" s="86"/>
      <c r="L394" s="86"/>
      <c r="M394" s="86"/>
      <c r="N394" s="86"/>
      <c r="O394" s="86"/>
      <c r="P394" s="87"/>
    </row>
    <row x14ac:dyDescent="0.25" r="395" customHeight="1" ht="28.5">
      <c r="A395" s="84"/>
      <c r="B395" s="88"/>
      <c r="C395" s="86"/>
      <c r="D395" s="86"/>
      <c r="E395" s="86"/>
      <c r="F395" s="86"/>
      <c r="G395" s="86"/>
      <c r="H395" s="87"/>
      <c r="I395" s="87"/>
      <c r="J395" s="88"/>
      <c r="K395" s="86"/>
      <c r="L395" s="86"/>
      <c r="M395" s="86"/>
      <c r="N395" s="86"/>
      <c r="O395" s="86"/>
      <c r="P395" s="87"/>
    </row>
    <row x14ac:dyDescent="0.25" r="396" customHeight="1" ht="28.5">
      <c r="A396" s="84"/>
      <c r="B396" s="88"/>
      <c r="C396" s="86"/>
      <c r="D396" s="86"/>
      <c r="E396" s="86"/>
      <c r="F396" s="86"/>
      <c r="G396" s="86"/>
      <c r="H396" s="87"/>
      <c r="I396" s="87"/>
      <c r="J396" s="88"/>
      <c r="K396" s="86"/>
      <c r="L396" s="86"/>
      <c r="M396" s="86"/>
      <c r="N396" s="86"/>
      <c r="O396" s="86"/>
      <c r="P396" s="87"/>
    </row>
    <row x14ac:dyDescent="0.25" r="397" customHeight="1" ht="28.5">
      <c r="A397" s="84"/>
      <c r="B397" s="88"/>
      <c r="C397" s="86"/>
      <c r="D397" s="86"/>
      <c r="E397" s="86"/>
      <c r="F397" s="86"/>
      <c r="G397" s="86"/>
      <c r="H397" s="87"/>
      <c r="I397" s="87"/>
      <c r="J397" s="88"/>
      <c r="K397" s="86"/>
      <c r="L397" s="86"/>
      <c r="M397" s="86"/>
      <c r="N397" s="86"/>
      <c r="O397" s="86"/>
      <c r="P397" s="87"/>
    </row>
    <row x14ac:dyDescent="0.25" r="398" customHeight="1" ht="28.5">
      <c r="A398" s="84"/>
      <c r="B398" s="88"/>
      <c r="C398" s="86"/>
      <c r="D398" s="86"/>
      <c r="E398" s="86"/>
      <c r="F398" s="86"/>
      <c r="G398" s="86"/>
      <c r="H398" s="87"/>
      <c r="I398" s="87"/>
      <c r="J398" s="88"/>
      <c r="K398" s="86"/>
      <c r="L398" s="86"/>
      <c r="M398" s="86"/>
      <c r="N398" s="86"/>
      <c r="O398" s="86"/>
      <c r="P398" s="87"/>
    </row>
    <row x14ac:dyDescent="0.25" r="399" customHeight="1" ht="28.5">
      <c r="A399" s="84"/>
      <c r="B399" s="88"/>
      <c r="C399" s="86"/>
      <c r="D399" s="86"/>
      <c r="E399" s="86"/>
      <c r="F399" s="86"/>
      <c r="G399" s="86"/>
      <c r="H399" s="87"/>
      <c r="I399" s="87"/>
      <c r="J399" s="88"/>
      <c r="K399" s="86"/>
      <c r="L399" s="86"/>
      <c r="M399" s="86"/>
      <c r="N399" s="86"/>
      <c r="O399" s="86"/>
      <c r="P399" s="87"/>
    </row>
    <row x14ac:dyDescent="0.25" r="400" customHeight="1" ht="28.5">
      <c r="A400" s="84"/>
      <c r="B400" s="88"/>
      <c r="C400" s="86"/>
      <c r="D400" s="86"/>
      <c r="E400" s="86"/>
      <c r="F400" s="86"/>
      <c r="G400" s="86"/>
      <c r="H400" s="87"/>
      <c r="I400" s="87"/>
      <c r="J400" s="88"/>
      <c r="K400" s="86"/>
      <c r="L400" s="86"/>
      <c r="M400" s="86"/>
      <c r="N400" s="86"/>
      <c r="O400" s="86"/>
      <c r="P400" s="87"/>
    </row>
    <row x14ac:dyDescent="0.25" r="401" customHeight="1" ht="28.5">
      <c r="A401" s="84"/>
      <c r="B401" s="88"/>
      <c r="C401" s="86"/>
      <c r="D401" s="86"/>
      <c r="E401" s="86"/>
      <c r="F401" s="86"/>
      <c r="G401" s="86"/>
      <c r="H401" s="87"/>
      <c r="I401" s="87"/>
      <c r="J401" s="88"/>
      <c r="K401" s="86"/>
      <c r="L401" s="86"/>
      <c r="M401" s="86"/>
      <c r="N401" s="86"/>
      <c r="O401" s="86"/>
      <c r="P401" s="87"/>
    </row>
    <row x14ac:dyDescent="0.25" r="402" customHeight="1" ht="28.5">
      <c r="A402" s="84"/>
      <c r="B402" s="88"/>
      <c r="C402" s="86"/>
      <c r="D402" s="86"/>
      <c r="E402" s="86"/>
      <c r="F402" s="86"/>
      <c r="G402" s="86"/>
      <c r="H402" s="87"/>
      <c r="I402" s="87"/>
      <c r="J402" s="88"/>
      <c r="K402" s="86"/>
      <c r="L402" s="86"/>
      <c r="M402" s="86"/>
      <c r="N402" s="86"/>
      <c r="O402" s="86"/>
      <c r="P402" s="87"/>
    </row>
    <row x14ac:dyDescent="0.25" r="403" customHeight="1" ht="28.5">
      <c r="A403" s="84"/>
      <c r="B403" s="88"/>
      <c r="C403" s="86"/>
      <c r="D403" s="86"/>
      <c r="E403" s="86"/>
      <c r="F403" s="86"/>
      <c r="G403" s="86"/>
      <c r="H403" s="87"/>
      <c r="I403" s="87"/>
      <c r="J403" s="88"/>
      <c r="K403" s="86"/>
      <c r="L403" s="86"/>
      <c r="M403" s="86"/>
      <c r="N403" s="86"/>
      <c r="O403" s="86"/>
      <c r="P403" s="87"/>
    </row>
    <row x14ac:dyDescent="0.25" r="404" customHeight="1" ht="28.5">
      <c r="A404" s="84"/>
      <c r="B404" s="88"/>
      <c r="C404" s="86"/>
      <c r="D404" s="86"/>
      <c r="E404" s="86"/>
      <c r="F404" s="86"/>
      <c r="G404" s="86"/>
      <c r="H404" s="87"/>
      <c r="I404" s="87"/>
      <c r="J404" s="88"/>
      <c r="K404" s="86"/>
      <c r="L404" s="86"/>
      <c r="M404" s="86"/>
      <c r="N404" s="86"/>
      <c r="O404" s="86"/>
      <c r="P404" s="87"/>
    </row>
    <row x14ac:dyDescent="0.25" r="405" customHeight="1" ht="28.5">
      <c r="A405" s="84"/>
      <c r="B405" s="88"/>
      <c r="C405" s="86"/>
      <c r="D405" s="86"/>
      <c r="E405" s="86"/>
      <c r="F405" s="86"/>
      <c r="G405" s="86"/>
      <c r="H405" s="87"/>
      <c r="I405" s="87"/>
      <c r="J405" s="88"/>
      <c r="K405" s="86"/>
      <c r="L405" s="86"/>
      <c r="M405" s="86"/>
      <c r="N405" s="86"/>
      <c r="O405" s="86"/>
      <c r="P405" s="87"/>
    </row>
    <row x14ac:dyDescent="0.25" r="406" customHeight="1" ht="28.5">
      <c r="A406" s="84"/>
      <c r="B406" s="88"/>
      <c r="C406" s="86"/>
      <c r="D406" s="86"/>
      <c r="E406" s="86"/>
      <c r="F406" s="86"/>
      <c r="G406" s="86"/>
      <c r="H406" s="87"/>
      <c r="I406" s="87"/>
      <c r="J406" s="88"/>
      <c r="K406" s="86"/>
      <c r="L406" s="86"/>
      <c r="M406" s="86"/>
      <c r="N406" s="86"/>
      <c r="O406" s="86"/>
      <c r="P406" s="87"/>
    </row>
    <row x14ac:dyDescent="0.25" r="407" customHeight="1" ht="28.5">
      <c r="A407" s="84"/>
      <c r="B407" s="88"/>
      <c r="C407" s="86"/>
      <c r="D407" s="86"/>
      <c r="E407" s="86"/>
      <c r="F407" s="86"/>
      <c r="G407" s="86"/>
      <c r="H407" s="87"/>
      <c r="I407" s="87"/>
      <c r="J407" s="88"/>
      <c r="K407" s="86"/>
      <c r="L407" s="86"/>
      <c r="M407" s="86"/>
      <c r="N407" s="86"/>
      <c r="O407" s="86"/>
      <c r="P407" s="87"/>
    </row>
    <row x14ac:dyDescent="0.25" r="408" customHeight="1" ht="28.5">
      <c r="A408" s="84"/>
      <c r="B408" s="88"/>
      <c r="C408" s="86"/>
      <c r="D408" s="86"/>
      <c r="E408" s="86"/>
      <c r="F408" s="86"/>
      <c r="G408" s="86"/>
      <c r="H408" s="87"/>
      <c r="I408" s="87"/>
      <c r="J408" s="88"/>
      <c r="K408" s="86"/>
      <c r="L408" s="86"/>
      <c r="M408" s="86"/>
      <c r="N408" s="86"/>
      <c r="O408" s="86"/>
      <c r="P408" s="87"/>
    </row>
    <row x14ac:dyDescent="0.25" r="409" customHeight="1" ht="28.5">
      <c r="A409" s="84"/>
      <c r="B409" s="88"/>
      <c r="C409" s="86"/>
      <c r="D409" s="86"/>
      <c r="E409" s="86"/>
      <c r="F409" s="86"/>
      <c r="G409" s="86"/>
      <c r="H409" s="87"/>
      <c r="I409" s="87"/>
      <c r="J409" s="88"/>
      <c r="K409" s="86"/>
      <c r="L409" s="86"/>
      <c r="M409" s="86"/>
      <c r="N409" s="86"/>
      <c r="O409" s="86"/>
      <c r="P409" s="87"/>
    </row>
    <row x14ac:dyDescent="0.25" r="410" customHeight="1" ht="28.5">
      <c r="A410" s="84"/>
      <c r="B410" s="88"/>
      <c r="C410" s="86"/>
      <c r="D410" s="86"/>
      <c r="E410" s="86"/>
      <c r="F410" s="86"/>
      <c r="G410" s="86"/>
      <c r="H410" s="87"/>
      <c r="I410" s="87"/>
      <c r="J410" s="88"/>
      <c r="K410" s="86"/>
      <c r="L410" s="86"/>
      <c r="M410" s="86"/>
      <c r="N410" s="86"/>
      <c r="O410" s="86"/>
      <c r="P410" s="87"/>
    </row>
    <row x14ac:dyDescent="0.25" r="411" customHeight="1" ht="28.5">
      <c r="A411" s="84"/>
      <c r="B411" s="88"/>
      <c r="C411" s="86"/>
      <c r="D411" s="86"/>
      <c r="E411" s="86"/>
      <c r="F411" s="86"/>
      <c r="G411" s="86"/>
      <c r="H411" s="87"/>
      <c r="I411" s="87"/>
      <c r="J411" s="88"/>
      <c r="K411" s="86"/>
      <c r="L411" s="86"/>
      <c r="M411" s="86"/>
      <c r="N411" s="86"/>
      <c r="O411" s="86"/>
      <c r="P411" s="87"/>
    </row>
    <row x14ac:dyDescent="0.25" r="412" customHeight="1" ht="28.5">
      <c r="A412" s="84"/>
      <c r="B412" s="88"/>
      <c r="C412" s="86"/>
      <c r="D412" s="86"/>
      <c r="E412" s="86"/>
      <c r="F412" s="86"/>
      <c r="G412" s="86"/>
      <c r="H412" s="87"/>
      <c r="I412" s="87"/>
      <c r="J412" s="88"/>
      <c r="K412" s="86"/>
      <c r="L412" s="86"/>
      <c r="M412" s="86"/>
      <c r="N412" s="86"/>
      <c r="O412" s="86"/>
      <c r="P412" s="87"/>
    </row>
    <row x14ac:dyDescent="0.25" r="413" customHeight="1" ht="28.5">
      <c r="A413" s="84"/>
      <c r="B413" s="88"/>
      <c r="C413" s="86"/>
      <c r="D413" s="86"/>
      <c r="E413" s="86"/>
      <c r="F413" s="86"/>
      <c r="G413" s="86"/>
      <c r="H413" s="87"/>
      <c r="I413" s="87"/>
      <c r="J413" s="88"/>
      <c r="K413" s="86"/>
      <c r="L413" s="86"/>
      <c r="M413" s="86"/>
      <c r="N413" s="86"/>
      <c r="O413" s="86"/>
      <c r="P413" s="87"/>
    </row>
    <row x14ac:dyDescent="0.25" r="414" customHeight="1" ht="28.5">
      <c r="A414" s="84"/>
      <c r="B414" s="88"/>
      <c r="C414" s="86"/>
      <c r="D414" s="86"/>
      <c r="E414" s="86"/>
      <c r="F414" s="86"/>
      <c r="G414" s="86"/>
      <c r="H414" s="87"/>
      <c r="I414" s="87"/>
      <c r="J414" s="88"/>
      <c r="K414" s="86"/>
      <c r="L414" s="86"/>
      <c r="M414" s="86"/>
      <c r="N414" s="86"/>
      <c r="O414" s="86"/>
      <c r="P414" s="87"/>
    </row>
    <row x14ac:dyDescent="0.25" r="415" customHeight="1" ht="28.5">
      <c r="A415" s="84"/>
      <c r="B415" s="88"/>
      <c r="C415" s="86"/>
      <c r="D415" s="86"/>
      <c r="E415" s="86"/>
      <c r="F415" s="86"/>
      <c r="G415" s="86"/>
      <c r="H415" s="87"/>
      <c r="I415" s="87"/>
      <c r="J415" s="88"/>
      <c r="K415" s="86"/>
      <c r="L415" s="86"/>
      <c r="M415" s="86"/>
      <c r="N415" s="86"/>
      <c r="O415" s="86"/>
      <c r="P415" s="87"/>
    </row>
    <row x14ac:dyDescent="0.25" r="416" customHeight="1" ht="28.5">
      <c r="A416" s="84"/>
      <c r="B416" s="88"/>
      <c r="C416" s="86"/>
      <c r="D416" s="86"/>
      <c r="E416" s="86"/>
      <c r="F416" s="86"/>
      <c r="G416" s="86"/>
      <c r="H416" s="87"/>
      <c r="I416" s="87"/>
      <c r="J416" s="88"/>
      <c r="K416" s="86"/>
      <c r="L416" s="86"/>
      <c r="M416" s="86"/>
      <c r="N416" s="86"/>
      <c r="O416" s="86"/>
      <c r="P416" s="87"/>
    </row>
    <row x14ac:dyDescent="0.25" r="417" customHeight="1" ht="28.5">
      <c r="A417" s="84"/>
      <c r="B417" s="88"/>
      <c r="C417" s="86"/>
      <c r="D417" s="86"/>
      <c r="E417" s="86"/>
      <c r="F417" s="86"/>
      <c r="G417" s="86"/>
      <c r="H417" s="87"/>
      <c r="I417" s="87"/>
      <c r="J417" s="88"/>
      <c r="K417" s="86"/>
      <c r="L417" s="86"/>
      <c r="M417" s="86"/>
      <c r="N417" s="86"/>
      <c r="O417" s="86"/>
      <c r="P417" s="87"/>
    </row>
    <row x14ac:dyDescent="0.25" r="418" customHeight="1" ht="28.5">
      <c r="A418" s="84"/>
      <c r="B418" s="88"/>
      <c r="C418" s="86"/>
      <c r="D418" s="86"/>
      <c r="E418" s="86"/>
      <c r="F418" s="86"/>
      <c r="G418" s="86"/>
      <c r="H418" s="87"/>
      <c r="I418" s="87"/>
      <c r="J418" s="88"/>
      <c r="K418" s="86"/>
      <c r="L418" s="86"/>
      <c r="M418" s="86"/>
      <c r="N418" s="86"/>
      <c r="O418" s="86"/>
      <c r="P418" s="87"/>
    </row>
    <row x14ac:dyDescent="0.25" r="419" customHeight="1" ht="28.5">
      <c r="A419" s="84"/>
      <c r="B419" s="88"/>
      <c r="C419" s="86"/>
      <c r="D419" s="86"/>
      <c r="E419" s="86"/>
      <c r="F419" s="86"/>
      <c r="G419" s="86"/>
      <c r="H419" s="87"/>
      <c r="I419" s="87"/>
      <c r="J419" s="88"/>
      <c r="K419" s="86"/>
      <c r="L419" s="86"/>
      <c r="M419" s="86"/>
      <c r="N419" s="86"/>
      <c r="O419" s="86"/>
      <c r="P419" s="87"/>
    </row>
    <row x14ac:dyDescent="0.25" r="420" customHeight="1" ht="28.5">
      <c r="A420" s="84"/>
      <c r="B420" s="88"/>
      <c r="C420" s="86"/>
      <c r="D420" s="86"/>
      <c r="E420" s="86"/>
      <c r="F420" s="86"/>
      <c r="G420" s="86"/>
      <c r="H420" s="87"/>
      <c r="I420" s="87"/>
      <c r="J420" s="88"/>
      <c r="K420" s="86"/>
      <c r="L420" s="86"/>
      <c r="M420" s="86"/>
      <c r="N420" s="86"/>
      <c r="O420" s="86"/>
      <c r="P420" s="87"/>
    </row>
    <row x14ac:dyDescent="0.25" r="421" customHeight="1" ht="28.5">
      <c r="A421" s="84"/>
      <c r="B421" s="88"/>
      <c r="C421" s="86"/>
      <c r="D421" s="86"/>
      <c r="E421" s="86"/>
      <c r="F421" s="86"/>
      <c r="G421" s="86"/>
      <c r="H421" s="87"/>
      <c r="I421" s="87"/>
      <c r="J421" s="88"/>
      <c r="K421" s="86"/>
      <c r="L421" s="86"/>
      <c r="M421" s="86"/>
      <c r="N421" s="86"/>
      <c r="O421" s="86"/>
      <c r="P421" s="87"/>
    </row>
    <row x14ac:dyDescent="0.25" r="422" customHeight="1" ht="28.5">
      <c r="A422" s="84"/>
      <c r="B422" s="88"/>
      <c r="C422" s="86"/>
      <c r="D422" s="86"/>
      <c r="E422" s="86"/>
      <c r="F422" s="86"/>
      <c r="G422" s="86"/>
      <c r="H422" s="87"/>
      <c r="I422" s="87"/>
      <c r="J422" s="88"/>
      <c r="K422" s="86"/>
      <c r="L422" s="86"/>
      <c r="M422" s="86"/>
      <c r="N422" s="86"/>
      <c r="O422" s="86"/>
      <c r="P422" s="87"/>
    </row>
    <row x14ac:dyDescent="0.25" r="423" customHeight="1" ht="28.5">
      <c r="A423" s="84"/>
      <c r="B423" s="88"/>
      <c r="C423" s="86"/>
      <c r="D423" s="86"/>
      <c r="E423" s="86"/>
      <c r="F423" s="86"/>
      <c r="G423" s="86"/>
      <c r="H423" s="87"/>
      <c r="I423" s="87"/>
      <c r="J423" s="88"/>
      <c r="K423" s="86"/>
      <c r="L423" s="86"/>
      <c r="M423" s="86"/>
      <c r="N423" s="86"/>
      <c r="O423" s="86"/>
      <c r="P423" s="87"/>
    </row>
    <row x14ac:dyDescent="0.25" r="424" customHeight="1" ht="28.5">
      <c r="A424" s="84"/>
      <c r="B424" s="88"/>
      <c r="C424" s="86"/>
      <c r="D424" s="86"/>
      <c r="E424" s="86"/>
      <c r="F424" s="86"/>
      <c r="G424" s="86"/>
      <c r="H424" s="87"/>
      <c r="I424" s="87"/>
      <c r="J424" s="88"/>
      <c r="K424" s="86"/>
      <c r="L424" s="86"/>
      <c r="M424" s="86"/>
      <c r="N424" s="86"/>
      <c r="O424" s="86"/>
      <c r="P424" s="87"/>
    </row>
    <row x14ac:dyDescent="0.25" r="425" customHeight="1" ht="28.5">
      <c r="A425" s="84"/>
      <c r="B425" s="88"/>
      <c r="C425" s="86"/>
      <c r="D425" s="86"/>
      <c r="E425" s="86"/>
      <c r="F425" s="86"/>
      <c r="G425" s="86"/>
      <c r="H425" s="87"/>
      <c r="I425" s="87"/>
      <c r="J425" s="88"/>
      <c r="K425" s="86"/>
      <c r="L425" s="86"/>
      <c r="M425" s="86"/>
      <c r="N425" s="86"/>
      <c r="O425" s="86"/>
      <c r="P425" s="87"/>
    </row>
    <row x14ac:dyDescent="0.25" r="426" customHeight="1" ht="28.5">
      <c r="A426" s="84"/>
      <c r="B426" s="88"/>
      <c r="C426" s="86"/>
      <c r="D426" s="86"/>
      <c r="E426" s="86"/>
      <c r="F426" s="86"/>
      <c r="G426" s="86"/>
      <c r="H426" s="87"/>
      <c r="I426" s="87"/>
      <c r="J426" s="88"/>
      <c r="K426" s="86"/>
      <c r="L426" s="86"/>
      <c r="M426" s="86"/>
      <c r="N426" s="86"/>
      <c r="O426" s="86"/>
      <c r="P426" s="87"/>
    </row>
    <row x14ac:dyDescent="0.25" r="427" customHeight="1" ht="28.5">
      <c r="A427" s="84"/>
      <c r="B427" s="88"/>
      <c r="C427" s="86"/>
      <c r="D427" s="86"/>
      <c r="E427" s="86"/>
      <c r="F427" s="86"/>
      <c r="G427" s="86"/>
      <c r="H427" s="87"/>
      <c r="I427" s="87"/>
      <c r="J427" s="88"/>
      <c r="K427" s="86"/>
      <c r="L427" s="86"/>
      <c r="M427" s="86"/>
      <c r="N427" s="86"/>
      <c r="O427" s="86"/>
      <c r="P427" s="87"/>
    </row>
    <row x14ac:dyDescent="0.25" r="428" customHeight="1" ht="28.5">
      <c r="A428" s="84"/>
      <c r="B428" s="88"/>
      <c r="C428" s="86"/>
      <c r="D428" s="86"/>
      <c r="E428" s="86"/>
      <c r="F428" s="86"/>
      <c r="G428" s="86"/>
      <c r="H428" s="87"/>
      <c r="I428" s="87"/>
      <c r="J428" s="88"/>
      <c r="K428" s="86"/>
      <c r="L428" s="86"/>
      <c r="M428" s="86"/>
      <c r="N428" s="86"/>
      <c r="O428" s="86"/>
      <c r="P428" s="87"/>
    </row>
    <row x14ac:dyDescent="0.25" r="429" customHeight="1" ht="28.5">
      <c r="A429" s="84"/>
      <c r="B429" s="88"/>
      <c r="C429" s="86"/>
      <c r="D429" s="86"/>
      <c r="E429" s="86"/>
      <c r="F429" s="86"/>
      <c r="G429" s="86"/>
      <c r="H429" s="87"/>
      <c r="I429" s="87"/>
      <c r="J429" s="88"/>
      <c r="K429" s="86"/>
      <c r="L429" s="86"/>
      <c r="M429" s="86"/>
      <c r="N429" s="86"/>
      <c r="O429" s="86"/>
      <c r="P429" s="87"/>
    </row>
    <row x14ac:dyDescent="0.25" r="430" customHeight="1" ht="28.5">
      <c r="A430" s="84"/>
      <c r="B430" s="88"/>
      <c r="C430" s="86"/>
      <c r="D430" s="86"/>
      <c r="E430" s="86"/>
      <c r="F430" s="86"/>
      <c r="G430" s="86"/>
      <c r="H430" s="87"/>
      <c r="I430" s="87"/>
      <c r="J430" s="88"/>
      <c r="K430" s="86"/>
      <c r="L430" s="86"/>
      <c r="M430" s="86"/>
      <c r="N430" s="86"/>
      <c r="O430" s="86"/>
      <c r="P430" s="87"/>
    </row>
    <row x14ac:dyDescent="0.25" r="431" customHeight="1" ht="28.5">
      <c r="A431" s="84"/>
      <c r="B431" s="88"/>
      <c r="C431" s="86"/>
      <c r="D431" s="86"/>
      <c r="E431" s="86"/>
      <c r="F431" s="86"/>
      <c r="G431" s="86"/>
      <c r="H431" s="87"/>
      <c r="I431" s="87"/>
      <c r="J431" s="88"/>
      <c r="K431" s="86"/>
      <c r="L431" s="86"/>
      <c r="M431" s="86"/>
      <c r="N431" s="86"/>
      <c r="O431" s="86"/>
      <c r="P431" s="87"/>
    </row>
    <row x14ac:dyDescent="0.25" r="432" customHeight="1" ht="28.5">
      <c r="A432" s="84"/>
      <c r="B432" s="88"/>
      <c r="C432" s="86"/>
      <c r="D432" s="86"/>
      <c r="E432" s="86"/>
      <c r="F432" s="86"/>
      <c r="G432" s="86"/>
      <c r="H432" s="87"/>
      <c r="I432" s="87"/>
      <c r="J432" s="88"/>
      <c r="K432" s="86"/>
      <c r="L432" s="86"/>
      <c r="M432" s="86"/>
      <c r="N432" s="86"/>
      <c r="O432" s="86"/>
      <c r="P432" s="87"/>
    </row>
    <row x14ac:dyDescent="0.25" r="433" customHeight="1" ht="28.5">
      <c r="A433" s="84"/>
      <c r="B433" s="88"/>
      <c r="C433" s="86"/>
      <c r="D433" s="86"/>
      <c r="E433" s="86"/>
      <c r="F433" s="86"/>
      <c r="G433" s="86"/>
      <c r="H433" s="87"/>
      <c r="I433" s="87"/>
      <c r="J433" s="88"/>
      <c r="K433" s="86"/>
      <c r="L433" s="86"/>
      <c r="M433" s="86"/>
      <c r="N433" s="86"/>
      <c r="O433" s="86"/>
      <c r="P433" s="87"/>
    </row>
    <row x14ac:dyDescent="0.25" r="434" customHeight="1" ht="28.5">
      <c r="A434" s="84"/>
      <c r="B434" s="88"/>
      <c r="C434" s="86"/>
      <c r="D434" s="86"/>
      <c r="E434" s="86"/>
      <c r="F434" s="86"/>
      <c r="G434" s="86"/>
      <c r="H434" s="87"/>
      <c r="I434" s="87"/>
      <c r="J434" s="88"/>
      <c r="K434" s="86"/>
      <c r="L434" s="86"/>
      <c r="M434" s="86"/>
      <c r="N434" s="86"/>
      <c r="O434" s="86"/>
      <c r="P434" s="87"/>
    </row>
    <row x14ac:dyDescent="0.25" r="435" customHeight="1" ht="28.5">
      <c r="A435" s="84"/>
      <c r="B435" s="88"/>
      <c r="C435" s="86"/>
      <c r="D435" s="86"/>
      <c r="E435" s="86"/>
      <c r="F435" s="86"/>
      <c r="G435" s="86"/>
      <c r="H435" s="87"/>
      <c r="I435" s="87"/>
      <c r="J435" s="88"/>
      <c r="K435" s="86"/>
      <c r="L435" s="86"/>
      <c r="M435" s="86"/>
      <c r="N435" s="86"/>
      <c r="O435" s="86"/>
      <c r="P435" s="87"/>
    </row>
    <row x14ac:dyDescent="0.25" r="436" customHeight="1" ht="28.5">
      <c r="A436" s="84"/>
      <c r="B436" s="88"/>
      <c r="C436" s="86"/>
      <c r="D436" s="86"/>
      <c r="E436" s="86"/>
      <c r="F436" s="86"/>
      <c r="G436" s="86"/>
      <c r="H436" s="87"/>
      <c r="I436" s="87"/>
      <c r="J436" s="88"/>
      <c r="K436" s="86"/>
      <c r="L436" s="86"/>
      <c r="M436" s="86"/>
      <c r="N436" s="86"/>
      <c r="O436" s="86"/>
      <c r="P436" s="87"/>
    </row>
    <row x14ac:dyDescent="0.25" r="437" customHeight="1" ht="28.5">
      <c r="A437" s="84"/>
      <c r="B437" s="88"/>
      <c r="C437" s="86"/>
      <c r="D437" s="86"/>
      <c r="E437" s="86"/>
      <c r="F437" s="86"/>
      <c r="G437" s="86"/>
      <c r="H437" s="87"/>
      <c r="I437" s="87"/>
      <c r="J437" s="88"/>
      <c r="K437" s="86"/>
      <c r="L437" s="86"/>
      <c r="M437" s="86"/>
      <c r="N437" s="86"/>
      <c r="O437" s="86"/>
      <c r="P437" s="87"/>
    </row>
    <row x14ac:dyDescent="0.25" r="438" customHeight="1" ht="28.5">
      <c r="A438" s="84"/>
      <c r="B438" s="88"/>
      <c r="C438" s="86"/>
      <c r="D438" s="86"/>
      <c r="E438" s="86"/>
      <c r="F438" s="86"/>
      <c r="G438" s="86"/>
      <c r="H438" s="87"/>
      <c r="I438" s="87"/>
      <c r="J438" s="88"/>
      <c r="K438" s="86"/>
      <c r="L438" s="86"/>
      <c r="M438" s="86"/>
      <c r="N438" s="86"/>
      <c r="O438" s="86"/>
      <c r="P438" s="87"/>
    </row>
    <row x14ac:dyDescent="0.25" r="439" customHeight="1" ht="28.5">
      <c r="A439" s="84"/>
      <c r="B439" s="88"/>
      <c r="C439" s="86"/>
      <c r="D439" s="86"/>
      <c r="E439" s="86"/>
      <c r="F439" s="86"/>
      <c r="G439" s="86"/>
      <c r="H439" s="87"/>
      <c r="I439" s="87"/>
      <c r="J439" s="88"/>
      <c r="K439" s="86"/>
      <c r="L439" s="86"/>
      <c r="M439" s="86"/>
      <c r="N439" s="86"/>
      <c r="O439" s="86"/>
      <c r="P439" s="87"/>
    </row>
    <row x14ac:dyDescent="0.25" r="440" customHeight="1" ht="28.5">
      <c r="A440" s="84"/>
      <c r="B440" s="88"/>
      <c r="C440" s="86"/>
      <c r="D440" s="86"/>
      <c r="E440" s="86"/>
      <c r="F440" s="86"/>
      <c r="G440" s="86"/>
      <c r="H440" s="87"/>
      <c r="I440" s="87"/>
      <c r="J440" s="88"/>
      <c r="K440" s="86"/>
      <c r="L440" s="86"/>
      <c r="M440" s="86"/>
      <c r="N440" s="86"/>
      <c r="O440" s="86"/>
      <c r="P440" s="87"/>
    </row>
    <row x14ac:dyDescent="0.25" r="441" customHeight="1" ht="28.5">
      <c r="A441" s="84"/>
      <c r="B441" s="88"/>
      <c r="C441" s="86"/>
      <c r="D441" s="86"/>
      <c r="E441" s="86"/>
      <c r="F441" s="86"/>
      <c r="G441" s="86"/>
      <c r="H441" s="87"/>
      <c r="I441" s="87"/>
      <c r="J441" s="88"/>
      <c r="K441" s="86"/>
      <c r="L441" s="86"/>
      <c r="M441" s="86"/>
      <c r="N441" s="86"/>
      <c r="O441" s="86"/>
      <c r="P441" s="87"/>
    </row>
    <row x14ac:dyDescent="0.25" r="442" customHeight="1" ht="28.5">
      <c r="A442" s="84"/>
      <c r="B442" s="88"/>
      <c r="C442" s="86"/>
      <c r="D442" s="86"/>
      <c r="E442" s="86"/>
      <c r="F442" s="86"/>
      <c r="G442" s="86"/>
      <c r="H442" s="87"/>
      <c r="I442" s="87"/>
      <c r="J442" s="88"/>
      <c r="K442" s="86"/>
      <c r="L442" s="86"/>
      <c r="M442" s="86"/>
      <c r="N442" s="86"/>
      <c r="O442" s="86"/>
      <c r="P442" s="87"/>
    </row>
    <row x14ac:dyDescent="0.25" r="443" customHeight="1" ht="28.5">
      <c r="A443" s="84"/>
      <c r="B443" s="88"/>
      <c r="C443" s="86"/>
      <c r="D443" s="86"/>
      <c r="E443" s="86"/>
      <c r="F443" s="86"/>
      <c r="G443" s="86"/>
      <c r="H443" s="87"/>
      <c r="I443" s="87"/>
      <c r="J443" s="88"/>
      <c r="K443" s="86"/>
      <c r="L443" s="86"/>
      <c r="M443" s="86"/>
      <c r="N443" s="86"/>
      <c r="O443" s="86"/>
      <c r="P443" s="87"/>
    </row>
    <row x14ac:dyDescent="0.25" r="444" customHeight="1" ht="28.5">
      <c r="A444" s="84"/>
      <c r="B444" s="88"/>
      <c r="C444" s="86"/>
      <c r="D444" s="86"/>
      <c r="E444" s="86"/>
      <c r="F444" s="86"/>
      <c r="G444" s="86"/>
      <c r="H444" s="87"/>
      <c r="I444" s="87"/>
      <c r="J444" s="88"/>
      <c r="K444" s="86"/>
      <c r="L444" s="86"/>
      <c r="M444" s="86"/>
      <c r="N444" s="86"/>
      <c r="O444" s="86"/>
      <c r="P444" s="87"/>
    </row>
    <row x14ac:dyDescent="0.25" r="445" customHeight="1" ht="28.5">
      <c r="A445" s="84"/>
      <c r="B445" s="88"/>
      <c r="C445" s="86"/>
      <c r="D445" s="86"/>
      <c r="E445" s="86"/>
      <c r="F445" s="86"/>
      <c r="G445" s="86"/>
      <c r="H445" s="87"/>
      <c r="I445" s="87"/>
      <c r="J445" s="88"/>
      <c r="K445" s="86"/>
      <c r="L445" s="86"/>
      <c r="M445" s="86"/>
      <c r="N445" s="86"/>
      <c r="O445" s="86"/>
      <c r="P445" s="87"/>
    </row>
    <row x14ac:dyDescent="0.25" r="446" customHeight="1" ht="28.5">
      <c r="A446" s="84"/>
      <c r="B446" s="88"/>
      <c r="C446" s="86"/>
      <c r="D446" s="86"/>
      <c r="E446" s="86"/>
      <c r="F446" s="86"/>
      <c r="G446" s="86"/>
      <c r="H446" s="87"/>
      <c r="I446" s="87"/>
      <c r="J446" s="88"/>
      <c r="K446" s="86"/>
      <c r="L446" s="86"/>
      <c r="M446" s="86"/>
      <c r="N446" s="86"/>
      <c r="O446" s="86"/>
      <c r="P446" s="87"/>
    </row>
    <row x14ac:dyDescent="0.25" r="447" customHeight="1" ht="28.5">
      <c r="A447" s="84"/>
      <c r="B447" s="88"/>
      <c r="C447" s="86"/>
      <c r="D447" s="86"/>
      <c r="E447" s="86"/>
      <c r="F447" s="86"/>
      <c r="G447" s="86"/>
      <c r="H447" s="87"/>
      <c r="I447" s="87"/>
      <c r="J447" s="88"/>
      <c r="K447" s="86"/>
      <c r="L447" s="86"/>
      <c r="M447" s="86"/>
      <c r="N447" s="86"/>
      <c r="O447" s="86"/>
      <c r="P447" s="87"/>
    </row>
    <row x14ac:dyDescent="0.25" r="448" customHeight="1" ht="28.5">
      <c r="A448" s="84"/>
      <c r="B448" s="88"/>
      <c r="C448" s="86"/>
      <c r="D448" s="86"/>
      <c r="E448" s="86"/>
      <c r="F448" s="86"/>
      <c r="G448" s="86"/>
      <c r="H448" s="87"/>
      <c r="I448" s="87"/>
      <c r="J448" s="88"/>
      <c r="K448" s="86"/>
      <c r="L448" s="86"/>
      <c r="M448" s="86"/>
      <c r="N448" s="86"/>
      <c r="O448" s="86"/>
      <c r="P448" s="87"/>
    </row>
    <row x14ac:dyDescent="0.25" r="449" customHeight="1" ht="28.5">
      <c r="A449" s="84"/>
      <c r="B449" s="88"/>
      <c r="C449" s="86"/>
      <c r="D449" s="86"/>
      <c r="E449" s="86"/>
      <c r="F449" s="86"/>
      <c r="G449" s="86"/>
      <c r="H449" s="87"/>
      <c r="I449" s="87"/>
      <c r="J449" s="88"/>
      <c r="K449" s="86"/>
      <c r="L449" s="86"/>
      <c r="M449" s="86"/>
      <c r="N449" s="86"/>
      <c r="O449" s="86"/>
      <c r="P449" s="87"/>
    </row>
    <row x14ac:dyDescent="0.25" r="450" customHeight="1" ht="28.5">
      <c r="A450" s="84"/>
      <c r="B450" s="88"/>
      <c r="C450" s="86"/>
      <c r="D450" s="86"/>
      <c r="E450" s="86"/>
      <c r="F450" s="86"/>
      <c r="G450" s="86"/>
      <c r="H450" s="87"/>
      <c r="I450" s="87"/>
      <c r="J450" s="88"/>
      <c r="K450" s="86"/>
      <c r="L450" s="86"/>
      <c r="M450" s="86"/>
      <c r="N450" s="86"/>
      <c r="O450" s="86"/>
      <c r="P450" s="87"/>
    </row>
    <row x14ac:dyDescent="0.25" r="451" customHeight="1" ht="28.5">
      <c r="A451" s="84"/>
      <c r="B451" s="88"/>
      <c r="C451" s="86"/>
      <c r="D451" s="86"/>
      <c r="E451" s="86"/>
      <c r="F451" s="86"/>
      <c r="G451" s="86"/>
      <c r="H451" s="87"/>
      <c r="I451" s="87"/>
      <c r="J451" s="88"/>
      <c r="K451" s="86"/>
      <c r="L451" s="86"/>
      <c r="M451" s="86"/>
      <c r="N451" s="86"/>
      <c r="O451" s="86"/>
      <c r="P451" s="87"/>
    </row>
    <row x14ac:dyDescent="0.25" r="452" customHeight="1" ht="28.5">
      <c r="A452" s="84"/>
      <c r="B452" s="88"/>
      <c r="C452" s="86"/>
      <c r="D452" s="86"/>
      <c r="E452" s="86"/>
      <c r="F452" s="86"/>
      <c r="G452" s="86"/>
      <c r="H452" s="87"/>
      <c r="I452" s="87"/>
      <c r="J452" s="88"/>
      <c r="K452" s="86"/>
      <c r="L452" s="86"/>
      <c r="M452" s="86"/>
      <c r="N452" s="86"/>
      <c r="O452" s="86"/>
      <c r="P452" s="87"/>
    </row>
    <row x14ac:dyDescent="0.25" r="453" customHeight="1" ht="28.5">
      <c r="A453" s="84"/>
      <c r="B453" s="88"/>
      <c r="C453" s="86"/>
      <c r="D453" s="86"/>
      <c r="E453" s="86"/>
      <c r="F453" s="86"/>
      <c r="G453" s="86"/>
      <c r="H453" s="87"/>
      <c r="I453" s="87"/>
      <c r="J453" s="88"/>
      <c r="K453" s="86"/>
      <c r="L453" s="86"/>
      <c r="M453" s="86"/>
      <c r="N453" s="86"/>
      <c r="O453" s="86"/>
      <c r="P453" s="87"/>
    </row>
    <row x14ac:dyDescent="0.25" r="454" customHeight="1" ht="28.5">
      <c r="A454" s="84"/>
      <c r="B454" s="88"/>
      <c r="C454" s="86"/>
      <c r="D454" s="86"/>
      <c r="E454" s="86"/>
      <c r="F454" s="86"/>
      <c r="G454" s="86"/>
      <c r="H454" s="87"/>
      <c r="I454" s="87"/>
      <c r="J454" s="88"/>
      <c r="K454" s="86"/>
      <c r="L454" s="86"/>
      <c r="M454" s="86"/>
      <c r="N454" s="86"/>
      <c r="O454" s="86"/>
      <c r="P454" s="87"/>
    </row>
    <row x14ac:dyDescent="0.25" r="455" customHeight="1" ht="28.5">
      <c r="A455" s="84"/>
      <c r="B455" s="88"/>
      <c r="C455" s="86"/>
      <c r="D455" s="86"/>
      <c r="E455" s="86"/>
      <c r="F455" s="86"/>
      <c r="G455" s="86"/>
      <c r="H455" s="87"/>
      <c r="I455" s="87"/>
      <c r="J455" s="88"/>
      <c r="K455" s="86"/>
      <c r="L455" s="86"/>
      <c r="M455" s="86"/>
      <c r="N455" s="86"/>
      <c r="O455" s="86"/>
      <c r="P455" s="87"/>
    </row>
    <row x14ac:dyDescent="0.25" r="456" customHeight="1" ht="28.5">
      <c r="A456" s="84"/>
      <c r="B456" s="88"/>
      <c r="C456" s="86"/>
      <c r="D456" s="86"/>
      <c r="E456" s="86"/>
      <c r="F456" s="86"/>
      <c r="G456" s="86"/>
      <c r="H456" s="87"/>
      <c r="I456" s="87"/>
      <c r="J456" s="88"/>
      <c r="K456" s="86"/>
      <c r="L456" s="86"/>
      <c r="M456" s="86"/>
      <c r="N456" s="86"/>
      <c r="O456" s="86"/>
      <c r="P456" s="87"/>
    </row>
    <row x14ac:dyDescent="0.25" r="457" customHeight="1" ht="28.5">
      <c r="A457" s="84"/>
      <c r="B457" s="88"/>
      <c r="C457" s="86"/>
      <c r="D457" s="86"/>
      <c r="E457" s="86"/>
      <c r="F457" s="86"/>
      <c r="G457" s="86"/>
      <c r="H457" s="87"/>
      <c r="I457" s="87"/>
      <c r="J457" s="88"/>
      <c r="K457" s="86"/>
      <c r="L457" s="86"/>
      <c r="M457" s="86"/>
      <c r="N457" s="86"/>
      <c r="O457" s="86"/>
      <c r="P457" s="87"/>
    </row>
    <row x14ac:dyDescent="0.25" r="458" customHeight="1" ht="28.5">
      <c r="A458" s="84"/>
      <c r="B458" s="88"/>
      <c r="C458" s="86"/>
      <c r="D458" s="86"/>
      <c r="E458" s="86"/>
      <c r="F458" s="86"/>
      <c r="G458" s="86"/>
      <c r="H458" s="87"/>
      <c r="I458" s="87"/>
      <c r="J458" s="88"/>
      <c r="K458" s="86"/>
      <c r="L458" s="86"/>
      <c r="M458" s="86"/>
      <c r="N458" s="86"/>
      <c r="O458" s="86"/>
      <c r="P458" s="87"/>
    </row>
    <row x14ac:dyDescent="0.25" r="459" customHeight="1" ht="28.5">
      <c r="A459" s="84"/>
      <c r="B459" s="88"/>
      <c r="C459" s="86"/>
      <c r="D459" s="86"/>
      <c r="E459" s="86"/>
      <c r="F459" s="86"/>
      <c r="G459" s="86"/>
      <c r="H459" s="87"/>
      <c r="I459" s="87"/>
      <c r="J459" s="88"/>
      <c r="K459" s="86"/>
      <c r="L459" s="86"/>
      <c r="M459" s="86"/>
      <c r="N459" s="86"/>
      <c r="O459" s="86"/>
      <c r="P459" s="87"/>
    </row>
    <row x14ac:dyDescent="0.25" r="460" customHeight="1" ht="28.5">
      <c r="A460" s="84"/>
      <c r="B460" s="88"/>
      <c r="C460" s="86"/>
      <c r="D460" s="86"/>
      <c r="E460" s="86"/>
      <c r="F460" s="86"/>
      <c r="G460" s="86"/>
      <c r="H460" s="87"/>
      <c r="I460" s="87"/>
      <c r="J460" s="88"/>
      <c r="K460" s="86"/>
      <c r="L460" s="86"/>
      <c r="M460" s="86"/>
      <c r="N460" s="86"/>
      <c r="O460" s="86"/>
      <c r="P460" s="87"/>
    </row>
    <row x14ac:dyDescent="0.25" r="461" customHeight="1" ht="28.5">
      <c r="A461" s="84"/>
      <c r="B461" s="88"/>
      <c r="C461" s="86"/>
      <c r="D461" s="86"/>
      <c r="E461" s="86"/>
      <c r="F461" s="86"/>
      <c r="G461" s="86"/>
      <c r="H461" s="87"/>
      <c r="I461" s="87"/>
      <c r="J461" s="88"/>
      <c r="K461" s="86"/>
      <c r="L461" s="86"/>
      <c r="M461" s="86"/>
      <c r="N461" s="86"/>
      <c r="O461" s="86"/>
      <c r="P461" s="87"/>
    </row>
    <row x14ac:dyDescent="0.25" r="462" customHeight="1" ht="28.5">
      <c r="A462" s="84"/>
      <c r="B462" s="88"/>
      <c r="C462" s="86"/>
      <c r="D462" s="86"/>
      <c r="E462" s="86"/>
      <c r="F462" s="86"/>
      <c r="G462" s="86"/>
      <c r="H462" s="87"/>
      <c r="I462" s="87"/>
      <c r="J462" s="88"/>
      <c r="K462" s="86"/>
      <c r="L462" s="86"/>
      <c r="M462" s="86"/>
      <c r="N462" s="86"/>
      <c r="O462" s="86"/>
      <c r="P462" s="87"/>
    </row>
    <row x14ac:dyDescent="0.25" r="463" customHeight="1" ht="28.5">
      <c r="A463" s="84"/>
      <c r="B463" s="88"/>
      <c r="C463" s="86"/>
      <c r="D463" s="86"/>
      <c r="E463" s="86"/>
      <c r="F463" s="86"/>
      <c r="G463" s="86"/>
      <c r="H463" s="87"/>
      <c r="I463" s="87"/>
      <c r="J463" s="88"/>
      <c r="K463" s="86"/>
      <c r="L463" s="86"/>
      <c r="M463" s="86"/>
      <c r="N463" s="86"/>
      <c r="O463" s="86"/>
      <c r="P463" s="87"/>
    </row>
    <row x14ac:dyDescent="0.25" r="464" customHeight="1" ht="28.5">
      <c r="A464" s="84"/>
      <c r="B464" s="88"/>
      <c r="C464" s="86"/>
      <c r="D464" s="86"/>
      <c r="E464" s="86"/>
      <c r="F464" s="86"/>
      <c r="G464" s="86"/>
      <c r="H464" s="87"/>
      <c r="I464" s="87"/>
      <c r="J464" s="88"/>
      <c r="K464" s="86"/>
      <c r="L464" s="86"/>
      <c r="M464" s="86"/>
      <c r="N464" s="86"/>
      <c r="O464" s="86"/>
      <c r="P464" s="87"/>
    </row>
    <row x14ac:dyDescent="0.25" r="465" customHeight="1" ht="28.5">
      <c r="A465" s="84"/>
      <c r="B465" s="88"/>
      <c r="C465" s="86"/>
      <c r="D465" s="86"/>
      <c r="E465" s="86"/>
      <c r="F465" s="86"/>
      <c r="G465" s="86"/>
      <c r="H465" s="87"/>
      <c r="I465" s="87"/>
      <c r="J465" s="88"/>
      <c r="K465" s="86"/>
      <c r="L465" s="86"/>
      <c r="M465" s="86"/>
      <c r="N465" s="86"/>
      <c r="O465" s="86"/>
      <c r="P465" s="87"/>
    </row>
    <row x14ac:dyDescent="0.25" r="466" customHeight="1" ht="28.5">
      <c r="A466" s="84"/>
      <c r="B466" s="88"/>
      <c r="C466" s="86"/>
      <c r="D466" s="86"/>
      <c r="E466" s="86"/>
      <c r="F466" s="86"/>
      <c r="G466" s="86"/>
      <c r="H466" s="87"/>
      <c r="I466" s="87"/>
      <c r="J466" s="88"/>
      <c r="K466" s="86"/>
      <c r="L466" s="86"/>
      <c r="M466" s="86"/>
      <c r="N466" s="86"/>
      <c r="O466" s="86"/>
      <c r="P466" s="87"/>
    </row>
    <row x14ac:dyDescent="0.25" r="467" customHeight="1" ht="28.5">
      <c r="A467" s="84"/>
      <c r="B467" s="88"/>
      <c r="C467" s="86"/>
      <c r="D467" s="86"/>
      <c r="E467" s="86"/>
      <c r="F467" s="86"/>
      <c r="G467" s="86"/>
      <c r="H467" s="87"/>
      <c r="I467" s="87"/>
      <c r="J467" s="88"/>
      <c r="K467" s="86"/>
      <c r="L467" s="86"/>
      <c r="M467" s="86"/>
      <c r="N467" s="86"/>
      <c r="O467" s="86"/>
      <c r="P467" s="87"/>
    </row>
    <row x14ac:dyDescent="0.25" r="468" customHeight="1" ht="28.5">
      <c r="A468" s="84"/>
      <c r="B468" s="88"/>
      <c r="C468" s="86"/>
      <c r="D468" s="86"/>
      <c r="E468" s="86"/>
      <c r="F468" s="86"/>
      <c r="G468" s="86"/>
      <c r="H468" s="87"/>
      <c r="I468" s="87"/>
      <c r="J468" s="88"/>
      <c r="K468" s="86"/>
      <c r="L468" s="86"/>
      <c r="M468" s="86"/>
      <c r="N468" s="86"/>
      <c r="O468" s="86"/>
      <c r="P468" s="87"/>
    </row>
    <row x14ac:dyDescent="0.25" r="469" customHeight="1" ht="28.5">
      <c r="A469" s="84"/>
      <c r="B469" s="88"/>
      <c r="C469" s="86"/>
      <c r="D469" s="86"/>
      <c r="E469" s="86"/>
      <c r="F469" s="86"/>
      <c r="G469" s="86"/>
      <c r="H469" s="87"/>
      <c r="I469" s="87"/>
      <c r="J469" s="88"/>
      <c r="K469" s="86"/>
      <c r="L469" s="86"/>
      <c r="M469" s="86"/>
      <c r="N469" s="86"/>
      <c r="O469" s="86"/>
      <c r="P469" s="87"/>
    </row>
    <row x14ac:dyDescent="0.25" r="470" customHeight="1" ht="28.5">
      <c r="A470" s="84"/>
      <c r="B470" s="88"/>
      <c r="C470" s="86"/>
      <c r="D470" s="86"/>
      <c r="E470" s="86"/>
      <c r="F470" s="86"/>
      <c r="G470" s="86"/>
      <c r="H470" s="87"/>
      <c r="I470" s="87"/>
      <c r="J470" s="88"/>
      <c r="K470" s="86"/>
      <c r="L470" s="86"/>
      <c r="M470" s="86"/>
      <c r="N470" s="86"/>
      <c r="O470" s="86"/>
      <c r="P470" s="87"/>
    </row>
    <row x14ac:dyDescent="0.25" r="471" customHeight="1" ht="28.5">
      <c r="A471" s="84"/>
      <c r="B471" s="88"/>
      <c r="C471" s="86"/>
      <c r="D471" s="86"/>
      <c r="E471" s="86"/>
      <c r="F471" s="86"/>
      <c r="G471" s="86"/>
      <c r="H471" s="87"/>
      <c r="I471" s="87"/>
      <c r="J471" s="88"/>
      <c r="K471" s="86"/>
      <c r="L471" s="86"/>
      <c r="M471" s="86"/>
      <c r="N471" s="86"/>
      <c r="O471" s="86"/>
      <c r="P471" s="87"/>
    </row>
    <row x14ac:dyDescent="0.25" r="472" customHeight="1" ht="28.5">
      <c r="A472" s="84"/>
      <c r="B472" s="88"/>
      <c r="C472" s="86"/>
      <c r="D472" s="86"/>
      <c r="E472" s="86"/>
      <c r="F472" s="86"/>
      <c r="G472" s="86"/>
      <c r="H472" s="87"/>
      <c r="I472" s="87"/>
      <c r="J472" s="88"/>
      <c r="K472" s="86"/>
      <c r="L472" s="86"/>
      <c r="M472" s="86"/>
      <c r="N472" s="86"/>
      <c r="O472" s="86"/>
      <c r="P472" s="87"/>
    </row>
    <row x14ac:dyDescent="0.25" r="473" customHeight="1" ht="28.5">
      <c r="A473" s="84"/>
      <c r="B473" s="88"/>
      <c r="C473" s="86"/>
      <c r="D473" s="86"/>
      <c r="E473" s="86"/>
      <c r="F473" s="86"/>
      <c r="G473" s="86"/>
      <c r="H473" s="87"/>
      <c r="I473" s="87"/>
      <c r="J473" s="88"/>
      <c r="K473" s="86"/>
      <c r="L473" s="86"/>
      <c r="M473" s="86"/>
      <c r="N473" s="86"/>
      <c r="O473" s="86"/>
      <c r="P473" s="87"/>
    </row>
    <row x14ac:dyDescent="0.25" r="474" customHeight="1" ht="28.5">
      <c r="A474" s="84"/>
      <c r="B474" s="88"/>
      <c r="C474" s="86"/>
      <c r="D474" s="86"/>
      <c r="E474" s="86"/>
      <c r="F474" s="86"/>
      <c r="G474" s="86"/>
      <c r="H474" s="87"/>
      <c r="I474" s="87"/>
      <c r="J474" s="88"/>
      <c r="K474" s="86"/>
      <c r="L474" s="86"/>
      <c r="M474" s="86"/>
      <c r="N474" s="86"/>
      <c r="O474" s="86"/>
      <c r="P474" s="87"/>
    </row>
    <row x14ac:dyDescent="0.25" r="475" customHeight="1" ht="28.5">
      <c r="A475" s="84"/>
      <c r="B475" s="88"/>
      <c r="C475" s="86"/>
      <c r="D475" s="86"/>
      <c r="E475" s="86"/>
      <c r="F475" s="86"/>
      <c r="G475" s="86"/>
      <c r="H475" s="87"/>
      <c r="I475" s="87"/>
      <c r="J475" s="88"/>
      <c r="K475" s="86"/>
      <c r="L475" s="86"/>
      <c r="M475" s="86"/>
      <c r="N475" s="86"/>
      <c r="O475" s="86"/>
      <c r="P475" s="87"/>
    </row>
    <row x14ac:dyDescent="0.25" r="476" customHeight="1" ht="28.5">
      <c r="A476" s="84"/>
      <c r="B476" s="88"/>
      <c r="C476" s="86"/>
      <c r="D476" s="86"/>
      <c r="E476" s="86"/>
      <c r="F476" s="86"/>
      <c r="G476" s="86"/>
      <c r="H476" s="87"/>
      <c r="I476" s="87"/>
      <c r="J476" s="88"/>
      <c r="K476" s="86"/>
      <c r="L476" s="86"/>
      <c r="M476" s="86"/>
      <c r="N476" s="86"/>
      <c r="O476" s="86"/>
      <c r="P476" s="87"/>
    </row>
    <row x14ac:dyDescent="0.25" r="477" customHeight="1" ht="28.5">
      <c r="A477" s="84"/>
      <c r="B477" s="88"/>
      <c r="C477" s="86"/>
      <c r="D477" s="86"/>
      <c r="E477" s="86"/>
      <c r="F477" s="86"/>
      <c r="G477" s="86"/>
      <c r="H477" s="87"/>
      <c r="I477" s="87"/>
      <c r="J477" s="88"/>
      <c r="K477" s="86"/>
      <c r="L477" s="86"/>
      <c r="M477" s="86"/>
      <c r="N477" s="86"/>
      <c r="O477" s="86"/>
      <c r="P477" s="87"/>
    </row>
    <row x14ac:dyDescent="0.25" r="478" customHeight="1" ht="28.5">
      <c r="A478" s="84"/>
      <c r="B478" s="88"/>
      <c r="C478" s="86"/>
      <c r="D478" s="86"/>
      <c r="E478" s="86"/>
      <c r="F478" s="86"/>
      <c r="G478" s="86"/>
      <c r="H478" s="87"/>
      <c r="I478" s="87"/>
      <c r="J478" s="88"/>
      <c r="K478" s="86"/>
      <c r="L478" s="86"/>
      <c r="M478" s="86"/>
      <c r="N478" s="86"/>
      <c r="O478" s="86"/>
      <c r="P478" s="87"/>
    </row>
    <row x14ac:dyDescent="0.25" r="479" customHeight="1" ht="28.5">
      <c r="A479" s="84"/>
      <c r="B479" s="88"/>
      <c r="C479" s="86"/>
      <c r="D479" s="86"/>
      <c r="E479" s="86"/>
      <c r="F479" s="86"/>
      <c r="G479" s="86"/>
      <c r="H479" s="87"/>
      <c r="I479" s="87"/>
      <c r="J479" s="88"/>
      <c r="K479" s="86"/>
      <c r="L479" s="86"/>
      <c r="M479" s="86"/>
      <c r="N479" s="86"/>
      <c r="O479" s="86"/>
      <c r="P479" s="87"/>
    </row>
    <row x14ac:dyDescent="0.25" r="480" customHeight="1" ht="28.5">
      <c r="A480" s="84"/>
      <c r="B480" s="88"/>
      <c r="C480" s="86"/>
      <c r="D480" s="86"/>
      <c r="E480" s="86"/>
      <c r="F480" s="86"/>
      <c r="G480" s="86"/>
      <c r="H480" s="87"/>
      <c r="I480" s="87"/>
      <c r="J480" s="88"/>
      <c r="K480" s="86"/>
      <c r="L480" s="86"/>
      <c r="M480" s="86"/>
      <c r="N480" s="86"/>
      <c r="O480" s="86"/>
      <c r="P480" s="87"/>
    </row>
    <row x14ac:dyDescent="0.25" r="481" customHeight="1" ht="28.5">
      <c r="A481" s="84"/>
      <c r="B481" s="88"/>
      <c r="C481" s="86"/>
      <c r="D481" s="86"/>
      <c r="E481" s="86"/>
      <c r="F481" s="86"/>
      <c r="G481" s="86"/>
      <c r="H481" s="87"/>
      <c r="I481" s="87"/>
      <c r="J481" s="88"/>
      <c r="K481" s="86"/>
      <c r="L481" s="86"/>
      <c r="M481" s="86"/>
      <c r="N481" s="86"/>
      <c r="O481" s="86"/>
      <c r="P481" s="87"/>
    </row>
    <row x14ac:dyDescent="0.25" r="482" customHeight="1" ht="28.5">
      <c r="A482" s="84"/>
      <c r="B482" s="88"/>
      <c r="C482" s="86"/>
      <c r="D482" s="86"/>
      <c r="E482" s="86"/>
      <c r="F482" s="86"/>
      <c r="G482" s="86"/>
      <c r="H482" s="87"/>
      <c r="I482" s="87"/>
      <c r="J482" s="88"/>
      <c r="K482" s="86"/>
      <c r="L482" s="86"/>
      <c r="M482" s="86"/>
      <c r="N482" s="86"/>
      <c r="O482" s="86"/>
      <c r="P482" s="87"/>
    </row>
    <row x14ac:dyDescent="0.25" r="483" customHeight="1" ht="28.5">
      <c r="A483" s="84"/>
      <c r="B483" s="88"/>
      <c r="C483" s="86"/>
      <c r="D483" s="86"/>
      <c r="E483" s="86"/>
      <c r="F483" s="86"/>
      <c r="G483" s="86"/>
      <c r="H483" s="87"/>
      <c r="I483" s="87"/>
      <c r="J483" s="88"/>
      <c r="K483" s="86"/>
      <c r="L483" s="86"/>
      <c r="M483" s="86"/>
      <c r="N483" s="86"/>
      <c r="O483" s="86"/>
      <c r="P483" s="87"/>
    </row>
    <row x14ac:dyDescent="0.25" r="484" customHeight="1" ht="28.5">
      <c r="A484" s="84"/>
      <c r="B484" s="88"/>
      <c r="C484" s="86"/>
      <c r="D484" s="86"/>
      <c r="E484" s="86"/>
      <c r="F484" s="86"/>
      <c r="G484" s="86"/>
      <c r="H484" s="87"/>
      <c r="I484" s="87"/>
      <c r="J484" s="88"/>
      <c r="K484" s="86"/>
      <c r="L484" s="86"/>
      <c r="M484" s="86"/>
      <c r="N484" s="86"/>
      <c r="O484" s="86"/>
      <c r="P484" s="87"/>
    </row>
    <row x14ac:dyDescent="0.25" r="485" customHeight="1" ht="28.5">
      <c r="A485" s="84"/>
      <c r="B485" s="88"/>
      <c r="C485" s="86"/>
      <c r="D485" s="86"/>
      <c r="E485" s="86"/>
      <c r="F485" s="86"/>
      <c r="G485" s="86"/>
      <c r="H485" s="87"/>
      <c r="I485" s="87"/>
      <c r="J485" s="88"/>
      <c r="K485" s="86"/>
      <c r="L485" s="86"/>
      <c r="M485" s="86"/>
      <c r="N485" s="86"/>
      <c r="O485" s="86"/>
      <c r="P485" s="87"/>
    </row>
    <row x14ac:dyDescent="0.25" r="486" customHeight="1" ht="28.5">
      <c r="A486" s="84"/>
      <c r="B486" s="88"/>
      <c r="C486" s="86"/>
      <c r="D486" s="86"/>
      <c r="E486" s="86"/>
      <c r="F486" s="86"/>
      <c r="G486" s="86"/>
      <c r="H486" s="87"/>
      <c r="I486" s="87"/>
      <c r="J486" s="88"/>
      <c r="K486" s="86"/>
      <c r="L486" s="86"/>
      <c r="M486" s="86"/>
      <c r="N486" s="86"/>
      <c r="O486" s="86"/>
      <c r="P486" s="87"/>
    </row>
    <row x14ac:dyDescent="0.25" r="487" customHeight="1" ht="28.5">
      <c r="A487" s="84"/>
      <c r="B487" s="88"/>
      <c r="C487" s="86"/>
      <c r="D487" s="86"/>
      <c r="E487" s="86"/>
      <c r="F487" s="86"/>
      <c r="G487" s="86"/>
      <c r="H487" s="87"/>
      <c r="I487" s="87"/>
      <c r="J487" s="88"/>
      <c r="K487" s="86"/>
      <c r="L487" s="86"/>
      <c r="M487" s="86"/>
      <c r="N487" s="86"/>
      <c r="O487" s="86"/>
      <c r="P487" s="87"/>
    </row>
    <row x14ac:dyDescent="0.25" r="488" customHeight="1" ht="28.5">
      <c r="A488" s="84"/>
      <c r="B488" s="88"/>
      <c r="C488" s="86"/>
      <c r="D488" s="86"/>
      <c r="E488" s="86"/>
      <c r="F488" s="86"/>
      <c r="G488" s="86"/>
      <c r="H488" s="87"/>
      <c r="I488" s="87"/>
      <c r="J488" s="88"/>
      <c r="K488" s="86"/>
      <c r="L488" s="86"/>
      <c r="M488" s="86"/>
      <c r="N488" s="86"/>
      <c r="O488" s="86"/>
      <c r="P488" s="87"/>
    </row>
    <row x14ac:dyDescent="0.25" r="489" customHeight="1" ht="28.5">
      <c r="A489" s="84"/>
      <c r="B489" s="88"/>
      <c r="C489" s="86"/>
      <c r="D489" s="86"/>
      <c r="E489" s="86"/>
      <c r="F489" s="86"/>
      <c r="G489" s="86"/>
      <c r="H489" s="87"/>
      <c r="I489" s="87"/>
      <c r="J489" s="88"/>
      <c r="K489" s="86"/>
      <c r="L489" s="86"/>
      <c r="M489" s="86"/>
      <c r="N489" s="86"/>
      <c r="O489" s="86"/>
      <c r="P489" s="87"/>
    </row>
    <row x14ac:dyDescent="0.25" r="490" customHeight="1" ht="28.5">
      <c r="A490" s="84"/>
      <c r="B490" s="88"/>
      <c r="C490" s="86"/>
      <c r="D490" s="86"/>
      <c r="E490" s="86"/>
      <c r="F490" s="86"/>
      <c r="G490" s="86"/>
      <c r="H490" s="87"/>
      <c r="I490" s="87"/>
      <c r="J490" s="88"/>
      <c r="K490" s="86"/>
      <c r="L490" s="86"/>
      <c r="M490" s="86"/>
      <c r="N490" s="86"/>
      <c r="O490" s="86"/>
      <c r="P490" s="87"/>
    </row>
    <row x14ac:dyDescent="0.25" r="491" customHeight="1" ht="28.5">
      <c r="A491" s="84"/>
      <c r="B491" s="88"/>
      <c r="C491" s="86"/>
      <c r="D491" s="86"/>
      <c r="E491" s="86"/>
      <c r="F491" s="86"/>
      <c r="G491" s="86"/>
      <c r="H491" s="87"/>
      <c r="I491" s="87"/>
      <c r="J491" s="88"/>
      <c r="K491" s="86"/>
      <c r="L491" s="86"/>
      <c r="M491" s="86"/>
      <c r="N491" s="86"/>
      <c r="O491" s="86"/>
      <c r="P491" s="87"/>
    </row>
    <row x14ac:dyDescent="0.25" r="492" customHeight="1" ht="28.5">
      <c r="A492" s="84"/>
      <c r="B492" s="88"/>
      <c r="C492" s="86"/>
      <c r="D492" s="86"/>
      <c r="E492" s="86"/>
      <c r="F492" s="86"/>
      <c r="G492" s="86"/>
      <c r="H492" s="87"/>
      <c r="I492" s="87"/>
      <c r="J492" s="88"/>
      <c r="K492" s="86"/>
      <c r="L492" s="86"/>
      <c r="M492" s="86"/>
      <c r="N492" s="86"/>
      <c r="O492" s="86"/>
      <c r="P492" s="87"/>
    </row>
    <row x14ac:dyDescent="0.25" r="493" customHeight="1" ht="28.5">
      <c r="A493" s="84"/>
      <c r="B493" s="88"/>
      <c r="C493" s="86"/>
      <c r="D493" s="86"/>
      <c r="E493" s="86"/>
      <c r="F493" s="86"/>
      <c r="G493" s="86"/>
      <c r="H493" s="87"/>
      <c r="I493" s="87"/>
      <c r="J493" s="88"/>
      <c r="K493" s="86"/>
      <c r="L493" s="86"/>
      <c r="M493" s="86"/>
      <c r="N493" s="86"/>
      <c r="O493" s="86"/>
      <c r="P493" s="87"/>
    </row>
    <row x14ac:dyDescent="0.25" r="494" customHeight="1" ht="28.5">
      <c r="A494" s="84"/>
      <c r="B494" s="88"/>
      <c r="C494" s="86"/>
      <c r="D494" s="86"/>
      <c r="E494" s="86"/>
      <c r="F494" s="86"/>
      <c r="G494" s="86"/>
      <c r="H494" s="87"/>
      <c r="I494" s="87"/>
      <c r="J494" s="88"/>
      <c r="K494" s="86"/>
      <c r="L494" s="86"/>
      <c r="M494" s="86"/>
      <c r="N494" s="86"/>
      <c r="O494" s="86"/>
      <c r="P494" s="87"/>
    </row>
    <row x14ac:dyDescent="0.25" r="495" customHeight="1" ht="28.5">
      <c r="A495" s="84"/>
      <c r="B495" s="88"/>
      <c r="C495" s="86"/>
      <c r="D495" s="86"/>
      <c r="E495" s="86"/>
      <c r="F495" s="86"/>
      <c r="G495" s="86"/>
      <c r="H495" s="87"/>
      <c r="I495" s="87"/>
      <c r="J495" s="88"/>
      <c r="K495" s="86"/>
      <c r="L495" s="86"/>
      <c r="M495" s="86"/>
      <c r="N495" s="86"/>
      <c r="O495" s="86"/>
      <c r="P495" s="87"/>
    </row>
    <row x14ac:dyDescent="0.25" r="496" customHeight="1" ht="28.5">
      <c r="A496" s="84"/>
      <c r="B496" s="88"/>
      <c r="C496" s="86"/>
      <c r="D496" s="86"/>
      <c r="E496" s="86"/>
      <c r="F496" s="86"/>
      <c r="G496" s="86"/>
      <c r="H496" s="87"/>
      <c r="I496" s="87"/>
      <c r="J496" s="88"/>
      <c r="K496" s="86"/>
      <c r="L496" s="86"/>
      <c r="M496" s="86"/>
      <c r="N496" s="86"/>
      <c r="O496" s="86"/>
      <c r="P496" s="87"/>
    </row>
    <row x14ac:dyDescent="0.25" r="497" customHeight="1" ht="28.5">
      <c r="A497" s="84"/>
      <c r="B497" s="88"/>
      <c r="C497" s="86"/>
      <c r="D497" s="86"/>
      <c r="E497" s="86"/>
      <c r="F497" s="86"/>
      <c r="G497" s="86"/>
      <c r="H497" s="87"/>
      <c r="I497" s="87"/>
      <c r="J497" s="88"/>
      <c r="K497" s="86"/>
      <c r="L497" s="86"/>
      <c r="M497" s="86"/>
      <c r="N497" s="86"/>
      <c r="O497" s="86"/>
      <c r="P497" s="87"/>
    </row>
    <row x14ac:dyDescent="0.25" r="498" customHeight="1" ht="28.5">
      <c r="A498" s="84"/>
      <c r="B498" s="88"/>
      <c r="C498" s="86"/>
      <c r="D498" s="86"/>
      <c r="E498" s="86"/>
      <c r="F498" s="86"/>
      <c r="G498" s="86"/>
      <c r="H498" s="87"/>
      <c r="I498" s="87"/>
      <c r="J498" s="88"/>
      <c r="K498" s="86"/>
      <c r="L498" s="86"/>
      <c r="M498" s="86"/>
      <c r="N498" s="86"/>
      <c r="O498" s="86"/>
      <c r="P498" s="87"/>
    </row>
    <row x14ac:dyDescent="0.25" r="499" customHeight="1" ht="28.5">
      <c r="A499" s="84"/>
      <c r="B499" s="88"/>
      <c r="C499" s="86"/>
      <c r="D499" s="86"/>
      <c r="E499" s="86"/>
      <c r="F499" s="86"/>
      <c r="G499" s="86"/>
      <c r="H499" s="87"/>
      <c r="I499" s="87"/>
      <c r="J499" s="88"/>
      <c r="K499" s="86"/>
      <c r="L499" s="86"/>
      <c r="M499" s="86"/>
      <c r="N499" s="86"/>
      <c r="O499" s="86"/>
      <c r="P499" s="87"/>
    </row>
    <row x14ac:dyDescent="0.25" r="500" customHeight="1" ht="28.5">
      <c r="A500" s="84"/>
      <c r="B500" s="88"/>
      <c r="C500" s="86"/>
      <c r="D500" s="86"/>
      <c r="E500" s="86"/>
      <c r="F500" s="86"/>
      <c r="G500" s="86"/>
      <c r="H500" s="87"/>
      <c r="I500" s="87"/>
      <c r="J500" s="88"/>
      <c r="K500" s="86"/>
      <c r="L500" s="86"/>
      <c r="M500" s="86"/>
      <c r="N500" s="86"/>
      <c r="O500" s="86"/>
      <c r="P500" s="87"/>
    </row>
    <row x14ac:dyDescent="0.25" r="501" customHeight="1" ht="28.5">
      <c r="A501" s="84"/>
      <c r="B501" s="88"/>
      <c r="C501" s="86"/>
      <c r="D501" s="86"/>
      <c r="E501" s="86"/>
      <c r="F501" s="86"/>
      <c r="G501" s="86"/>
      <c r="H501" s="87"/>
      <c r="I501" s="87"/>
      <c r="J501" s="88"/>
      <c r="K501" s="86"/>
      <c r="L501" s="86"/>
      <c r="M501" s="86"/>
      <c r="N501" s="86"/>
      <c r="O501" s="86"/>
      <c r="P501" s="87"/>
    </row>
    <row x14ac:dyDescent="0.25" r="502" customHeight="1" ht="28.5">
      <c r="A502" s="84"/>
      <c r="B502" s="88"/>
      <c r="C502" s="86"/>
      <c r="D502" s="86"/>
      <c r="E502" s="86"/>
      <c r="F502" s="86"/>
      <c r="G502" s="86"/>
      <c r="H502" s="87"/>
      <c r="I502" s="87"/>
      <c r="J502" s="88"/>
      <c r="K502" s="86"/>
      <c r="L502" s="86"/>
      <c r="M502" s="86"/>
      <c r="N502" s="86"/>
      <c r="O502" s="86"/>
      <c r="P502" s="87"/>
    </row>
    <row x14ac:dyDescent="0.25" r="503" customHeight="1" ht="28.5">
      <c r="A503" s="84"/>
      <c r="B503" s="88"/>
      <c r="C503" s="86"/>
      <c r="D503" s="86"/>
      <c r="E503" s="86"/>
      <c r="F503" s="86"/>
      <c r="G503" s="86"/>
      <c r="H503" s="87"/>
      <c r="I503" s="87"/>
      <c r="J503" s="88"/>
      <c r="K503" s="86"/>
      <c r="L503" s="86"/>
      <c r="M503" s="86"/>
      <c r="N503" s="86"/>
      <c r="O503" s="86"/>
      <c r="P503" s="87"/>
    </row>
    <row x14ac:dyDescent="0.25" r="504" customHeight="1" ht="28.5">
      <c r="A504" s="84"/>
      <c r="B504" s="88"/>
      <c r="C504" s="86"/>
      <c r="D504" s="86"/>
      <c r="E504" s="86"/>
      <c r="F504" s="86"/>
      <c r="G504" s="86"/>
      <c r="H504" s="87"/>
      <c r="I504" s="87"/>
      <c r="J504" s="88"/>
      <c r="K504" s="86"/>
      <c r="L504" s="86"/>
      <c r="M504" s="86"/>
      <c r="N504" s="86"/>
      <c r="O504" s="86"/>
      <c r="P504" s="87"/>
    </row>
    <row x14ac:dyDescent="0.25" r="505" customHeight="1" ht="28.5">
      <c r="A505" s="84"/>
      <c r="B505" s="88"/>
      <c r="C505" s="86"/>
      <c r="D505" s="86"/>
      <c r="E505" s="86"/>
      <c r="F505" s="86"/>
      <c r="G505" s="86"/>
      <c r="H505" s="87"/>
      <c r="I505" s="87"/>
      <c r="J505" s="88"/>
      <c r="K505" s="86"/>
      <c r="L505" s="86"/>
      <c r="M505" s="86"/>
      <c r="N505" s="86"/>
      <c r="O505" s="86"/>
      <c r="P505" s="87"/>
    </row>
    <row x14ac:dyDescent="0.25" r="506" customHeight="1" ht="28.5">
      <c r="A506" s="84"/>
      <c r="B506" s="88"/>
      <c r="C506" s="86"/>
      <c r="D506" s="86"/>
      <c r="E506" s="86"/>
      <c r="F506" s="86"/>
      <c r="G506" s="86"/>
      <c r="H506" s="87"/>
      <c r="I506" s="87"/>
      <c r="J506" s="88"/>
      <c r="K506" s="86"/>
      <c r="L506" s="86"/>
      <c r="M506" s="86"/>
      <c r="N506" s="86"/>
      <c r="O506" s="86"/>
      <c r="P506" s="87"/>
    </row>
    <row x14ac:dyDescent="0.25" r="507" customHeight="1" ht="28.5">
      <c r="A507" s="84"/>
      <c r="B507" s="88"/>
      <c r="C507" s="86"/>
      <c r="D507" s="86"/>
      <c r="E507" s="86"/>
      <c r="F507" s="86"/>
      <c r="G507" s="86"/>
      <c r="H507" s="87"/>
      <c r="I507" s="87"/>
      <c r="J507" s="88"/>
      <c r="K507" s="86"/>
      <c r="L507" s="86"/>
      <c r="M507" s="86"/>
      <c r="N507" s="86"/>
      <c r="O507" s="86"/>
      <c r="P507" s="87"/>
    </row>
    <row x14ac:dyDescent="0.25" r="508" customHeight="1" ht="28.5">
      <c r="A508" s="84"/>
      <c r="B508" s="88"/>
      <c r="C508" s="86"/>
      <c r="D508" s="86"/>
      <c r="E508" s="86"/>
      <c r="F508" s="86"/>
      <c r="G508" s="86"/>
      <c r="H508" s="87"/>
      <c r="I508" s="87"/>
      <c r="J508" s="88"/>
      <c r="K508" s="86"/>
      <c r="L508" s="86"/>
      <c r="M508" s="86"/>
      <c r="N508" s="86"/>
      <c r="O508" s="86"/>
      <c r="P508" s="87"/>
    </row>
    <row x14ac:dyDescent="0.25" r="509" customHeight="1" ht="28.5">
      <c r="A509" s="84"/>
      <c r="B509" s="88"/>
      <c r="C509" s="86"/>
      <c r="D509" s="86"/>
      <c r="E509" s="86"/>
      <c r="F509" s="86"/>
      <c r="G509" s="86"/>
      <c r="H509" s="87"/>
      <c r="I509" s="87"/>
      <c r="J509" s="88"/>
      <c r="K509" s="86"/>
      <c r="L509" s="86"/>
      <c r="M509" s="86"/>
      <c r="N509" s="86"/>
      <c r="O509" s="86"/>
      <c r="P509" s="87"/>
    </row>
    <row x14ac:dyDescent="0.25" r="510" customHeight="1" ht="28.5">
      <c r="A510" s="84"/>
      <c r="B510" s="88"/>
      <c r="C510" s="86"/>
      <c r="D510" s="86"/>
      <c r="E510" s="86"/>
      <c r="F510" s="86"/>
      <c r="G510" s="86"/>
      <c r="H510" s="87"/>
      <c r="I510" s="87"/>
      <c r="J510" s="88"/>
      <c r="K510" s="86"/>
      <c r="L510" s="86"/>
      <c r="M510" s="86"/>
      <c r="N510" s="86"/>
      <c r="O510" s="86"/>
      <c r="P510" s="87"/>
    </row>
    <row x14ac:dyDescent="0.25" r="511" customHeight="1" ht="28.5">
      <c r="A511" s="84"/>
      <c r="B511" s="88"/>
      <c r="C511" s="86"/>
      <c r="D511" s="86"/>
      <c r="E511" s="86"/>
      <c r="F511" s="86"/>
      <c r="G511" s="86"/>
      <c r="H511" s="87"/>
      <c r="I511" s="87"/>
      <c r="J511" s="88"/>
      <c r="K511" s="86"/>
      <c r="L511" s="86"/>
      <c r="M511" s="86"/>
      <c r="N511" s="86"/>
      <c r="O511" s="86"/>
      <c r="P511" s="87"/>
    </row>
    <row x14ac:dyDescent="0.25" r="512" customHeight="1" ht="28.5">
      <c r="A512" s="84"/>
      <c r="B512" s="88"/>
      <c r="C512" s="86"/>
      <c r="D512" s="86"/>
      <c r="E512" s="86"/>
      <c r="F512" s="86"/>
      <c r="G512" s="86"/>
      <c r="H512" s="87"/>
      <c r="I512" s="87"/>
      <c r="J512" s="88"/>
      <c r="K512" s="86"/>
      <c r="L512" s="86"/>
      <c r="M512" s="86"/>
      <c r="N512" s="86"/>
      <c r="O512" s="86"/>
      <c r="P512" s="87"/>
    </row>
    <row x14ac:dyDescent="0.25" r="513" customHeight="1" ht="28.5">
      <c r="A513" s="84"/>
      <c r="B513" s="88"/>
      <c r="C513" s="86"/>
      <c r="D513" s="86"/>
      <c r="E513" s="86"/>
      <c r="F513" s="86"/>
      <c r="G513" s="86"/>
      <c r="H513" s="87"/>
      <c r="I513" s="87"/>
      <c r="J513" s="88"/>
      <c r="K513" s="86"/>
      <c r="L513" s="86"/>
      <c r="M513" s="86"/>
      <c r="N513" s="86"/>
      <c r="O513" s="86"/>
      <c r="P513" s="87"/>
    </row>
    <row x14ac:dyDescent="0.25" r="514" customHeight="1" ht="28.5">
      <c r="A514" s="84"/>
      <c r="B514" s="88"/>
      <c r="C514" s="86"/>
      <c r="D514" s="86"/>
      <c r="E514" s="86"/>
      <c r="F514" s="86"/>
      <c r="G514" s="86"/>
      <c r="H514" s="87"/>
      <c r="I514" s="87"/>
      <c r="J514" s="88"/>
      <c r="K514" s="86"/>
      <c r="L514" s="86"/>
      <c r="M514" s="86"/>
      <c r="N514" s="86"/>
      <c r="O514" s="86"/>
      <c r="P514" s="87"/>
    </row>
    <row x14ac:dyDescent="0.25" r="515" customHeight="1" ht="28.5">
      <c r="A515" s="84"/>
      <c r="B515" s="88"/>
      <c r="C515" s="86"/>
      <c r="D515" s="86"/>
      <c r="E515" s="86"/>
      <c r="F515" s="86"/>
      <c r="G515" s="86"/>
      <c r="H515" s="87"/>
      <c r="I515" s="87"/>
      <c r="J515" s="88"/>
      <c r="K515" s="86"/>
      <c r="L515" s="86"/>
      <c r="M515" s="86"/>
      <c r="N515" s="86"/>
      <c r="O515" s="86"/>
      <c r="P515" s="87"/>
    </row>
    <row x14ac:dyDescent="0.25" r="516" customHeight="1" ht="28.5">
      <c r="A516" s="84"/>
      <c r="B516" s="88"/>
      <c r="C516" s="86"/>
      <c r="D516" s="86"/>
      <c r="E516" s="86"/>
      <c r="F516" s="86"/>
      <c r="G516" s="86"/>
      <c r="H516" s="87"/>
      <c r="I516" s="87"/>
      <c r="J516" s="88"/>
      <c r="K516" s="86"/>
      <c r="L516" s="86"/>
      <c r="M516" s="86"/>
      <c r="N516" s="86"/>
      <c r="O516" s="86"/>
      <c r="P516" s="87"/>
    </row>
    <row x14ac:dyDescent="0.25" r="517" customHeight="1" ht="28.5">
      <c r="A517" s="84"/>
      <c r="B517" s="88"/>
      <c r="C517" s="86"/>
      <c r="D517" s="86"/>
      <c r="E517" s="86"/>
      <c r="F517" s="86"/>
      <c r="G517" s="86"/>
      <c r="H517" s="87"/>
      <c r="I517" s="87"/>
      <c r="J517" s="88"/>
      <c r="K517" s="86"/>
      <c r="L517" s="86"/>
      <c r="M517" s="86"/>
      <c r="N517" s="86"/>
      <c r="O517" s="86"/>
      <c r="P517" s="87"/>
    </row>
    <row x14ac:dyDescent="0.25" r="518" customHeight="1" ht="28.5">
      <c r="A518" s="84"/>
      <c r="B518" s="88"/>
      <c r="C518" s="86"/>
      <c r="D518" s="86"/>
      <c r="E518" s="86"/>
      <c r="F518" s="86"/>
      <c r="G518" s="86"/>
      <c r="H518" s="87"/>
      <c r="I518" s="87"/>
      <c r="J518" s="88"/>
      <c r="K518" s="86"/>
      <c r="L518" s="86"/>
      <c r="M518" s="86"/>
      <c r="N518" s="86"/>
      <c r="O518" s="86"/>
      <c r="P518" s="87"/>
    </row>
    <row x14ac:dyDescent="0.25" r="519" customHeight="1" ht="28.5">
      <c r="A519" s="84"/>
      <c r="B519" s="88"/>
      <c r="C519" s="86"/>
      <c r="D519" s="86"/>
      <c r="E519" s="86"/>
      <c r="F519" s="86"/>
      <c r="G519" s="86"/>
      <c r="H519" s="87"/>
      <c r="I519" s="87"/>
      <c r="J519" s="88"/>
      <c r="K519" s="86"/>
      <c r="L519" s="86"/>
      <c r="M519" s="86"/>
      <c r="N519" s="86"/>
      <c r="O519" s="86"/>
      <c r="P519" s="87"/>
    </row>
    <row x14ac:dyDescent="0.25" r="520" customHeight="1" ht="28.5">
      <c r="A520" s="84"/>
      <c r="B520" s="88"/>
      <c r="C520" s="86"/>
      <c r="D520" s="86"/>
      <c r="E520" s="86"/>
      <c r="F520" s="86"/>
      <c r="G520" s="86"/>
      <c r="H520" s="87"/>
      <c r="I520" s="87"/>
      <c r="J520" s="88"/>
      <c r="K520" s="86"/>
      <c r="L520" s="86"/>
      <c r="M520" s="86"/>
      <c r="N520" s="86"/>
      <c r="O520" s="86"/>
      <c r="P520" s="87"/>
    </row>
    <row x14ac:dyDescent="0.25" r="521" customHeight="1" ht="28.5">
      <c r="A521" s="84"/>
      <c r="B521" s="88"/>
      <c r="C521" s="86"/>
      <c r="D521" s="86"/>
      <c r="E521" s="86"/>
      <c r="F521" s="86"/>
      <c r="G521" s="86"/>
      <c r="H521" s="87"/>
      <c r="I521" s="87"/>
      <c r="J521" s="88"/>
      <c r="K521" s="86"/>
      <c r="L521" s="86"/>
      <c r="M521" s="86"/>
      <c r="N521" s="86"/>
      <c r="O521" s="86"/>
      <c r="P521" s="87"/>
    </row>
    <row x14ac:dyDescent="0.25" r="522" customHeight="1" ht="28.5">
      <c r="A522" s="84"/>
      <c r="B522" s="88"/>
      <c r="C522" s="86"/>
      <c r="D522" s="86"/>
      <c r="E522" s="86"/>
      <c r="F522" s="86"/>
      <c r="G522" s="86"/>
      <c r="H522" s="87"/>
      <c r="I522" s="87"/>
      <c r="J522" s="88"/>
      <c r="K522" s="86"/>
      <c r="L522" s="86"/>
      <c r="M522" s="86"/>
      <c r="N522" s="86"/>
      <c r="O522" s="86"/>
      <c r="P522" s="87"/>
    </row>
    <row x14ac:dyDescent="0.25" r="523" customHeight="1" ht="28.5">
      <c r="A523" s="84"/>
      <c r="B523" s="88"/>
      <c r="C523" s="86"/>
      <c r="D523" s="86"/>
      <c r="E523" s="86"/>
      <c r="F523" s="86"/>
      <c r="G523" s="86"/>
      <c r="H523" s="87"/>
      <c r="I523" s="87"/>
      <c r="J523" s="88"/>
      <c r="K523" s="86"/>
      <c r="L523" s="86"/>
      <c r="M523" s="86"/>
      <c r="N523" s="86"/>
      <c r="O523" s="86"/>
      <c r="P523" s="87"/>
    </row>
    <row x14ac:dyDescent="0.25" r="524" customHeight="1" ht="28.5">
      <c r="A524" s="84"/>
      <c r="B524" s="88"/>
      <c r="C524" s="86"/>
      <c r="D524" s="86"/>
      <c r="E524" s="86"/>
      <c r="F524" s="86"/>
      <c r="G524" s="86"/>
      <c r="H524" s="87"/>
      <c r="I524" s="87"/>
      <c r="J524" s="88"/>
      <c r="K524" s="86"/>
      <c r="L524" s="86"/>
      <c r="M524" s="86"/>
      <c r="N524" s="86"/>
      <c r="O524" s="86"/>
      <c r="P524" s="87"/>
    </row>
    <row x14ac:dyDescent="0.25" r="525" customHeight="1" ht="28.5">
      <c r="A525" s="84"/>
      <c r="B525" s="88"/>
      <c r="C525" s="86"/>
      <c r="D525" s="86"/>
      <c r="E525" s="86"/>
      <c r="F525" s="86"/>
      <c r="G525" s="86"/>
      <c r="H525" s="87"/>
      <c r="I525" s="87"/>
      <c r="J525" s="88"/>
      <c r="K525" s="86"/>
      <c r="L525" s="86"/>
      <c r="M525" s="86"/>
      <c r="N525" s="86"/>
      <c r="O525" s="86"/>
      <c r="P525" s="87"/>
    </row>
    <row x14ac:dyDescent="0.25" r="526" customHeight="1" ht="28.5">
      <c r="A526" s="84"/>
      <c r="B526" s="88"/>
      <c r="C526" s="86"/>
      <c r="D526" s="86"/>
      <c r="E526" s="86"/>
      <c r="F526" s="86"/>
      <c r="G526" s="86"/>
      <c r="H526" s="87"/>
      <c r="I526" s="87"/>
      <c r="J526" s="88"/>
      <c r="K526" s="86"/>
      <c r="L526" s="86"/>
      <c r="M526" s="86"/>
      <c r="N526" s="86"/>
      <c r="O526" s="86"/>
      <c r="P526" s="87"/>
    </row>
    <row x14ac:dyDescent="0.25" r="527" customHeight="1" ht="28.5">
      <c r="A527" s="84"/>
      <c r="B527" s="88"/>
      <c r="C527" s="86"/>
      <c r="D527" s="86"/>
      <c r="E527" s="86"/>
      <c r="F527" s="86"/>
      <c r="G527" s="86"/>
      <c r="H527" s="87"/>
      <c r="I527" s="87"/>
      <c r="J527" s="88"/>
      <c r="K527" s="86"/>
      <c r="L527" s="86"/>
      <c r="M527" s="86"/>
      <c r="N527" s="86"/>
      <c r="O527" s="86"/>
      <c r="P527" s="87"/>
    </row>
    <row x14ac:dyDescent="0.25" r="528" customHeight="1" ht="28.5">
      <c r="A528" s="84"/>
      <c r="B528" s="88"/>
      <c r="C528" s="86"/>
      <c r="D528" s="86"/>
      <c r="E528" s="86"/>
      <c r="F528" s="86"/>
      <c r="G528" s="86"/>
      <c r="H528" s="87"/>
      <c r="I528" s="87"/>
      <c r="J528" s="88"/>
      <c r="K528" s="86"/>
      <c r="L528" s="86"/>
      <c r="M528" s="86"/>
      <c r="N528" s="86"/>
      <c r="O528" s="86"/>
      <c r="P528" s="87"/>
    </row>
    <row x14ac:dyDescent="0.25" r="529" customHeight="1" ht="28.5">
      <c r="A529" s="84"/>
      <c r="B529" s="88"/>
      <c r="C529" s="86"/>
      <c r="D529" s="86"/>
      <c r="E529" s="86"/>
      <c r="F529" s="86"/>
      <c r="G529" s="86"/>
      <c r="H529" s="87"/>
      <c r="I529" s="87"/>
      <c r="J529" s="88"/>
      <c r="K529" s="86"/>
      <c r="L529" s="86"/>
      <c r="M529" s="86"/>
      <c r="N529" s="86"/>
      <c r="O529" s="86"/>
      <c r="P529" s="87"/>
    </row>
    <row x14ac:dyDescent="0.25" r="530" customHeight="1" ht="28.5">
      <c r="A530" s="84"/>
      <c r="B530" s="88"/>
      <c r="C530" s="86"/>
      <c r="D530" s="86"/>
      <c r="E530" s="86"/>
      <c r="F530" s="86"/>
      <c r="G530" s="86"/>
      <c r="H530" s="87"/>
      <c r="I530" s="87"/>
      <c r="J530" s="88"/>
      <c r="K530" s="86"/>
      <c r="L530" s="86"/>
      <c r="M530" s="86"/>
      <c r="N530" s="86"/>
      <c r="O530" s="86"/>
      <c r="P530" s="87"/>
    </row>
    <row x14ac:dyDescent="0.25" r="531" customHeight="1" ht="28.5">
      <c r="A531" s="84"/>
      <c r="B531" s="88"/>
      <c r="C531" s="86"/>
      <c r="D531" s="86"/>
      <c r="E531" s="86"/>
      <c r="F531" s="86"/>
      <c r="G531" s="86"/>
      <c r="H531" s="87"/>
      <c r="I531" s="87"/>
      <c r="J531" s="88"/>
      <c r="K531" s="86"/>
      <c r="L531" s="86"/>
      <c r="M531" s="86"/>
      <c r="N531" s="86"/>
      <c r="O531" s="86"/>
      <c r="P531" s="87"/>
    </row>
    <row x14ac:dyDescent="0.25" r="532" customHeight="1" ht="28.5">
      <c r="A532" s="84"/>
      <c r="B532" s="88"/>
      <c r="C532" s="86"/>
      <c r="D532" s="86"/>
      <c r="E532" s="86"/>
      <c r="F532" s="86"/>
      <c r="G532" s="86"/>
      <c r="H532" s="87"/>
      <c r="I532" s="87"/>
      <c r="J532" s="88"/>
      <c r="K532" s="86"/>
      <c r="L532" s="86"/>
      <c r="M532" s="86"/>
      <c r="N532" s="86"/>
      <c r="O532" s="86"/>
      <c r="P532" s="87"/>
    </row>
    <row x14ac:dyDescent="0.25" r="533" customHeight="1" ht="28.5">
      <c r="A533" s="84"/>
      <c r="B533" s="88"/>
      <c r="C533" s="86"/>
      <c r="D533" s="86"/>
      <c r="E533" s="86"/>
      <c r="F533" s="86"/>
      <c r="G533" s="86"/>
      <c r="H533" s="87"/>
      <c r="I533" s="87"/>
      <c r="J533" s="88"/>
      <c r="K533" s="86"/>
      <c r="L533" s="86"/>
      <c r="M533" s="86"/>
      <c r="N533" s="86"/>
      <c r="O533" s="86"/>
      <c r="P533" s="87"/>
    </row>
    <row x14ac:dyDescent="0.25" r="534" customHeight="1" ht="28.5">
      <c r="A534" s="84"/>
      <c r="B534" s="88"/>
      <c r="C534" s="86"/>
      <c r="D534" s="86"/>
      <c r="E534" s="86"/>
      <c r="F534" s="86"/>
      <c r="G534" s="86"/>
      <c r="H534" s="87"/>
      <c r="I534" s="87"/>
      <c r="J534" s="88"/>
      <c r="K534" s="86"/>
      <c r="L534" s="86"/>
      <c r="M534" s="86"/>
      <c r="N534" s="86"/>
      <c r="O534" s="86"/>
      <c r="P534" s="87"/>
    </row>
    <row x14ac:dyDescent="0.25" r="535" customHeight="1" ht="28.5">
      <c r="A535" s="84"/>
      <c r="B535" s="88"/>
      <c r="C535" s="86"/>
      <c r="D535" s="86"/>
      <c r="E535" s="86"/>
      <c r="F535" s="86"/>
      <c r="G535" s="86"/>
      <c r="H535" s="87"/>
      <c r="I535" s="87"/>
      <c r="J535" s="88"/>
      <c r="K535" s="86"/>
      <c r="L535" s="86"/>
      <c r="M535" s="86"/>
      <c r="N535" s="86"/>
      <c r="O535" s="86"/>
      <c r="P535" s="87"/>
    </row>
    <row x14ac:dyDescent="0.25" r="536" customHeight="1" ht="28.5">
      <c r="A536" s="84"/>
      <c r="B536" s="88"/>
      <c r="C536" s="86"/>
      <c r="D536" s="86"/>
      <c r="E536" s="86"/>
      <c r="F536" s="86"/>
      <c r="G536" s="86"/>
      <c r="H536" s="87"/>
      <c r="I536" s="87"/>
      <c r="J536" s="88"/>
      <c r="K536" s="86"/>
      <c r="L536" s="86"/>
      <c r="M536" s="86"/>
      <c r="N536" s="86"/>
      <c r="O536" s="86"/>
      <c r="P536" s="87"/>
    </row>
    <row x14ac:dyDescent="0.25" r="537" customHeight="1" ht="28.5">
      <c r="A537" s="84"/>
      <c r="B537" s="88"/>
      <c r="C537" s="86"/>
      <c r="D537" s="86"/>
      <c r="E537" s="86"/>
      <c r="F537" s="86"/>
      <c r="G537" s="86"/>
      <c r="H537" s="87"/>
      <c r="I537" s="87"/>
      <c r="J537" s="88"/>
      <c r="K537" s="86"/>
      <c r="L537" s="86"/>
      <c r="M537" s="86"/>
      <c r="N537" s="86"/>
      <c r="O537" s="86"/>
      <c r="P537" s="87"/>
    </row>
    <row x14ac:dyDescent="0.25" r="538" customHeight="1" ht="28.5">
      <c r="A538" s="84"/>
      <c r="B538" s="88"/>
      <c r="C538" s="86"/>
      <c r="D538" s="86"/>
      <c r="E538" s="86"/>
      <c r="F538" s="86"/>
      <c r="G538" s="86"/>
      <c r="H538" s="87"/>
      <c r="I538" s="87"/>
      <c r="J538" s="88"/>
      <c r="K538" s="86"/>
      <c r="L538" s="86"/>
      <c r="M538" s="86"/>
      <c r="N538" s="86"/>
      <c r="O538" s="86"/>
      <c r="P538" s="87"/>
    </row>
    <row x14ac:dyDescent="0.25" r="539" customHeight="1" ht="28.5">
      <c r="A539" s="84"/>
      <c r="B539" s="88"/>
      <c r="C539" s="86"/>
      <c r="D539" s="86"/>
      <c r="E539" s="86"/>
      <c r="F539" s="86"/>
      <c r="G539" s="86"/>
      <c r="H539" s="87"/>
      <c r="I539" s="87"/>
      <c r="J539" s="88"/>
      <c r="K539" s="86"/>
      <c r="L539" s="86"/>
      <c r="M539" s="86"/>
      <c r="N539" s="86"/>
      <c r="O539" s="86"/>
      <c r="P539" s="87"/>
    </row>
    <row x14ac:dyDescent="0.25" r="540" customHeight="1" ht="28.5">
      <c r="A540" s="84"/>
      <c r="B540" s="88"/>
      <c r="C540" s="86"/>
      <c r="D540" s="86"/>
      <c r="E540" s="86"/>
      <c r="F540" s="86"/>
      <c r="G540" s="86"/>
      <c r="H540" s="87"/>
      <c r="I540" s="87"/>
      <c r="J540" s="88"/>
      <c r="K540" s="86"/>
      <c r="L540" s="86"/>
      <c r="M540" s="86"/>
      <c r="N540" s="86"/>
      <c r="O540" s="86"/>
      <c r="P540" s="87"/>
    </row>
    <row x14ac:dyDescent="0.25" r="541" customHeight="1" ht="28.5">
      <c r="A541" s="84"/>
      <c r="B541" s="88"/>
      <c r="C541" s="86"/>
      <c r="D541" s="86"/>
      <c r="E541" s="86"/>
      <c r="F541" s="86"/>
      <c r="G541" s="86"/>
      <c r="H541" s="87"/>
      <c r="I541" s="87"/>
      <c r="J541" s="88"/>
      <c r="K541" s="86"/>
      <c r="L541" s="86"/>
      <c r="M541" s="86"/>
      <c r="N541" s="86"/>
      <c r="O541" s="86"/>
      <c r="P541" s="87"/>
    </row>
    <row x14ac:dyDescent="0.25" r="542" customHeight="1" ht="28.5">
      <c r="A542" s="84"/>
      <c r="B542" s="88"/>
      <c r="C542" s="86"/>
      <c r="D542" s="86"/>
      <c r="E542" s="86"/>
      <c r="F542" s="86"/>
      <c r="G542" s="86"/>
      <c r="H542" s="87"/>
      <c r="I542" s="87"/>
      <c r="J542" s="88"/>
      <c r="K542" s="86"/>
      <c r="L542" s="86"/>
      <c r="M542" s="86"/>
      <c r="N542" s="86"/>
      <c r="O542" s="86"/>
      <c r="P542" s="87"/>
    </row>
    <row x14ac:dyDescent="0.25" r="543" customHeight="1" ht="28.5">
      <c r="A543" s="84"/>
      <c r="B543" s="88"/>
      <c r="C543" s="86"/>
      <c r="D543" s="86"/>
      <c r="E543" s="86"/>
      <c r="F543" s="86"/>
      <c r="G543" s="86"/>
      <c r="H543" s="87"/>
      <c r="I543" s="87"/>
      <c r="J543" s="88"/>
      <c r="K543" s="86"/>
      <c r="L543" s="86"/>
      <c r="M543" s="86"/>
      <c r="N543" s="86"/>
      <c r="O543" s="86"/>
      <c r="P543" s="87"/>
    </row>
    <row x14ac:dyDescent="0.25" r="544" customHeight="1" ht="28.5">
      <c r="A544" s="84"/>
      <c r="B544" s="88"/>
      <c r="C544" s="86"/>
      <c r="D544" s="86"/>
      <c r="E544" s="86"/>
      <c r="F544" s="86"/>
      <c r="G544" s="86"/>
      <c r="H544" s="87"/>
      <c r="I544" s="87"/>
      <c r="J544" s="88"/>
      <c r="K544" s="86"/>
      <c r="L544" s="86"/>
      <c r="M544" s="86"/>
      <c r="N544" s="86"/>
      <c r="O544" s="86"/>
      <c r="P544" s="87"/>
    </row>
    <row x14ac:dyDescent="0.25" r="545" customHeight="1" ht="28.5">
      <c r="A545" s="84"/>
      <c r="B545" s="88"/>
      <c r="C545" s="86"/>
      <c r="D545" s="86"/>
      <c r="E545" s="86"/>
      <c r="F545" s="86"/>
      <c r="G545" s="86"/>
      <c r="H545" s="87"/>
      <c r="I545" s="87"/>
      <c r="J545" s="88"/>
      <c r="K545" s="86"/>
      <c r="L545" s="86"/>
      <c r="M545" s="86"/>
      <c r="N545" s="86"/>
      <c r="O545" s="86"/>
      <c r="P545" s="87"/>
    </row>
    <row x14ac:dyDescent="0.25" r="546" customHeight="1" ht="28.5">
      <c r="A546" s="84"/>
      <c r="B546" s="88"/>
      <c r="C546" s="86"/>
      <c r="D546" s="86"/>
      <c r="E546" s="86"/>
      <c r="F546" s="86"/>
      <c r="G546" s="86"/>
      <c r="H546" s="87"/>
      <c r="I546" s="87"/>
      <c r="J546" s="88"/>
      <c r="K546" s="86"/>
      <c r="L546" s="86"/>
      <c r="M546" s="86"/>
      <c r="N546" s="86"/>
      <c r="O546" s="86"/>
      <c r="P546" s="87"/>
    </row>
    <row x14ac:dyDescent="0.25" r="547" customHeight="1" ht="28.5">
      <c r="A547" s="84"/>
      <c r="B547" s="88"/>
      <c r="C547" s="86"/>
      <c r="D547" s="86"/>
      <c r="E547" s="86"/>
      <c r="F547" s="86"/>
      <c r="G547" s="86"/>
      <c r="H547" s="87"/>
      <c r="I547" s="87"/>
      <c r="J547" s="88"/>
      <c r="K547" s="86"/>
      <c r="L547" s="86"/>
      <c r="M547" s="86"/>
      <c r="N547" s="86"/>
      <c r="O547" s="86"/>
      <c r="P547" s="87"/>
    </row>
    <row x14ac:dyDescent="0.25" r="548" customHeight="1" ht="28.5">
      <c r="A548" s="84"/>
      <c r="B548" s="88"/>
      <c r="C548" s="86"/>
      <c r="D548" s="86"/>
      <c r="E548" s="86"/>
      <c r="F548" s="86"/>
      <c r="G548" s="86"/>
      <c r="H548" s="87"/>
      <c r="I548" s="87"/>
      <c r="J548" s="88"/>
      <c r="K548" s="86"/>
      <c r="L548" s="86"/>
      <c r="M548" s="86"/>
      <c r="N548" s="86"/>
      <c r="O548" s="86"/>
      <c r="P548" s="87"/>
    </row>
    <row x14ac:dyDescent="0.25" r="549" customHeight="1" ht="28.5">
      <c r="A549" s="84"/>
      <c r="B549" s="88"/>
      <c r="C549" s="86"/>
      <c r="D549" s="86"/>
      <c r="E549" s="86"/>
      <c r="F549" s="86"/>
      <c r="G549" s="86"/>
      <c r="H549" s="87"/>
      <c r="I549" s="87"/>
      <c r="J549" s="88"/>
      <c r="K549" s="86"/>
      <c r="L549" s="86"/>
      <c r="M549" s="86"/>
      <c r="N549" s="86"/>
      <c r="O549" s="86"/>
      <c r="P549" s="87"/>
    </row>
    <row x14ac:dyDescent="0.25" r="550" customHeight="1" ht="28.5">
      <c r="A550" s="84"/>
      <c r="B550" s="88"/>
      <c r="C550" s="86"/>
      <c r="D550" s="86"/>
      <c r="E550" s="86"/>
      <c r="F550" s="86"/>
      <c r="G550" s="86"/>
      <c r="H550" s="87"/>
      <c r="I550" s="87"/>
      <c r="J550" s="88"/>
      <c r="K550" s="86"/>
      <c r="L550" s="86"/>
      <c r="M550" s="86"/>
      <c r="N550" s="86"/>
      <c r="O550" s="86"/>
      <c r="P550" s="87"/>
    </row>
    <row x14ac:dyDescent="0.25" r="551" customHeight="1" ht="28.5">
      <c r="A551" s="84"/>
      <c r="B551" s="88"/>
      <c r="C551" s="86"/>
      <c r="D551" s="86"/>
      <c r="E551" s="86"/>
      <c r="F551" s="86"/>
      <c r="G551" s="86"/>
      <c r="H551" s="87"/>
      <c r="I551" s="87"/>
      <c r="J551" s="88"/>
      <c r="K551" s="86"/>
      <c r="L551" s="86"/>
      <c r="M551" s="86"/>
      <c r="N551" s="86"/>
      <c r="O551" s="86"/>
      <c r="P551" s="87"/>
    </row>
    <row x14ac:dyDescent="0.25" r="552" customHeight="1" ht="28.5">
      <c r="A552" s="84"/>
      <c r="B552" s="88"/>
      <c r="C552" s="86"/>
      <c r="D552" s="86"/>
      <c r="E552" s="86"/>
      <c r="F552" s="86"/>
      <c r="G552" s="86"/>
      <c r="H552" s="87"/>
      <c r="I552" s="87"/>
      <c r="J552" s="88"/>
      <c r="K552" s="86"/>
      <c r="L552" s="86"/>
      <c r="M552" s="86"/>
      <c r="N552" s="86"/>
      <c r="O552" s="86"/>
      <c r="P552" s="87"/>
    </row>
    <row x14ac:dyDescent="0.25" r="553" customHeight="1" ht="28.5">
      <c r="A553" s="84"/>
      <c r="B553" s="88"/>
      <c r="C553" s="86"/>
      <c r="D553" s="86"/>
      <c r="E553" s="86"/>
      <c r="F553" s="86"/>
      <c r="G553" s="86"/>
      <c r="H553" s="87"/>
      <c r="I553" s="87"/>
      <c r="J553" s="88"/>
      <c r="K553" s="86"/>
      <c r="L553" s="86"/>
      <c r="M553" s="86"/>
      <c r="N553" s="86"/>
      <c r="O553" s="86"/>
      <c r="P553" s="87"/>
    </row>
    <row x14ac:dyDescent="0.25" r="554" customHeight="1" ht="28.5">
      <c r="A554" s="84"/>
      <c r="B554" s="88"/>
      <c r="C554" s="86"/>
      <c r="D554" s="86"/>
      <c r="E554" s="86"/>
      <c r="F554" s="86"/>
      <c r="G554" s="86"/>
      <c r="H554" s="87"/>
      <c r="I554" s="87"/>
      <c r="J554" s="88"/>
      <c r="K554" s="86"/>
      <c r="L554" s="86"/>
      <c r="M554" s="86"/>
      <c r="N554" s="86"/>
      <c r="O554" s="86"/>
      <c r="P554" s="87"/>
    </row>
    <row x14ac:dyDescent="0.25" r="555" customHeight="1" ht="28.5">
      <c r="A555" s="84"/>
      <c r="B555" s="88"/>
      <c r="C555" s="86"/>
      <c r="D555" s="86"/>
      <c r="E555" s="86"/>
      <c r="F555" s="86"/>
      <c r="G555" s="86"/>
      <c r="H555" s="87"/>
      <c r="I555" s="87"/>
      <c r="J555" s="88"/>
      <c r="K555" s="86"/>
      <c r="L555" s="86"/>
      <c r="M555" s="86"/>
      <c r="N555" s="86"/>
      <c r="O555" s="86"/>
      <c r="P555" s="87"/>
    </row>
    <row x14ac:dyDescent="0.25" r="556" customHeight="1" ht="28.5">
      <c r="A556" s="84"/>
      <c r="B556" s="88"/>
      <c r="C556" s="86"/>
      <c r="D556" s="86"/>
      <c r="E556" s="86"/>
      <c r="F556" s="86"/>
      <c r="G556" s="86"/>
      <c r="H556" s="87"/>
      <c r="I556" s="87"/>
      <c r="J556" s="88"/>
      <c r="K556" s="86"/>
      <c r="L556" s="86"/>
      <c r="M556" s="86"/>
      <c r="N556" s="86"/>
      <c r="O556" s="86"/>
      <c r="P556" s="87"/>
    </row>
    <row x14ac:dyDescent="0.25" r="557" customHeight="1" ht="28.5">
      <c r="A557" s="84"/>
      <c r="B557" s="88"/>
      <c r="C557" s="86"/>
      <c r="D557" s="86"/>
      <c r="E557" s="86"/>
      <c r="F557" s="86"/>
      <c r="G557" s="86"/>
      <c r="H557" s="87"/>
      <c r="I557" s="87"/>
      <c r="J557" s="88"/>
      <c r="K557" s="86"/>
      <c r="L557" s="86"/>
      <c r="M557" s="86"/>
      <c r="N557" s="86"/>
      <c r="O557" s="86"/>
      <c r="P557" s="87"/>
    </row>
    <row x14ac:dyDescent="0.25" r="558" customHeight="1" ht="28.5">
      <c r="A558" s="84"/>
      <c r="B558" s="88"/>
      <c r="C558" s="86"/>
      <c r="D558" s="86"/>
      <c r="E558" s="86"/>
      <c r="F558" s="86"/>
      <c r="G558" s="86"/>
      <c r="H558" s="87"/>
      <c r="I558" s="87"/>
      <c r="J558" s="88"/>
      <c r="K558" s="86"/>
      <c r="L558" s="86"/>
      <c r="M558" s="86"/>
      <c r="N558" s="86"/>
      <c r="O558" s="86"/>
      <c r="P558" s="87"/>
    </row>
    <row x14ac:dyDescent="0.25" r="559" customHeight="1" ht="28.5">
      <c r="A559" s="84"/>
      <c r="B559" s="88"/>
      <c r="C559" s="86"/>
      <c r="D559" s="86"/>
      <c r="E559" s="86"/>
      <c r="F559" s="86"/>
      <c r="G559" s="86"/>
      <c r="H559" s="87"/>
      <c r="I559" s="87"/>
      <c r="J559" s="88"/>
      <c r="K559" s="86"/>
      <c r="L559" s="86"/>
      <c r="M559" s="86"/>
      <c r="N559" s="86"/>
      <c r="O559" s="86"/>
      <c r="P559" s="87"/>
    </row>
    <row x14ac:dyDescent="0.25" r="560" customHeight="1" ht="28.5">
      <c r="A560" s="84"/>
      <c r="B560" s="88"/>
      <c r="C560" s="86"/>
      <c r="D560" s="86"/>
      <c r="E560" s="86"/>
      <c r="F560" s="86"/>
      <c r="G560" s="86"/>
      <c r="H560" s="87"/>
      <c r="I560" s="87"/>
      <c r="J560" s="88"/>
      <c r="K560" s="86"/>
      <c r="L560" s="86"/>
      <c r="M560" s="86"/>
      <c r="N560" s="86"/>
      <c r="O560" s="86"/>
      <c r="P560" s="87"/>
    </row>
    <row x14ac:dyDescent="0.25" r="561" customHeight="1" ht="28.5">
      <c r="A561" s="84"/>
      <c r="B561" s="88"/>
      <c r="C561" s="86"/>
      <c r="D561" s="86"/>
      <c r="E561" s="86"/>
      <c r="F561" s="86"/>
      <c r="G561" s="86"/>
      <c r="H561" s="87"/>
      <c r="I561" s="87"/>
      <c r="J561" s="88"/>
      <c r="K561" s="86"/>
      <c r="L561" s="86"/>
      <c r="M561" s="86"/>
      <c r="N561" s="86"/>
      <c r="O561" s="86"/>
      <c r="P561" s="87"/>
    </row>
    <row x14ac:dyDescent="0.25" r="562" customHeight="1" ht="28.5">
      <c r="A562" s="84"/>
      <c r="B562" s="88"/>
      <c r="C562" s="86"/>
      <c r="D562" s="86"/>
      <c r="E562" s="86"/>
      <c r="F562" s="86"/>
      <c r="G562" s="86"/>
      <c r="H562" s="87"/>
      <c r="I562" s="87"/>
      <c r="J562" s="88"/>
      <c r="K562" s="86"/>
      <c r="L562" s="86"/>
      <c r="M562" s="86"/>
      <c r="N562" s="86"/>
      <c r="O562" s="86"/>
      <c r="P562" s="87"/>
    </row>
    <row x14ac:dyDescent="0.25" r="563" customHeight="1" ht="28.5">
      <c r="A563" s="84"/>
      <c r="B563" s="88"/>
      <c r="C563" s="86"/>
      <c r="D563" s="86"/>
      <c r="E563" s="86"/>
      <c r="F563" s="86"/>
      <c r="G563" s="86"/>
      <c r="H563" s="87"/>
      <c r="I563" s="87"/>
      <c r="J563" s="88"/>
      <c r="K563" s="86"/>
      <c r="L563" s="86"/>
      <c r="M563" s="86"/>
      <c r="N563" s="86"/>
      <c r="O563" s="86"/>
      <c r="P563" s="87"/>
    </row>
    <row x14ac:dyDescent="0.25" r="564" customHeight="1" ht="28.5">
      <c r="A564" s="84"/>
      <c r="B564" s="88"/>
      <c r="C564" s="86"/>
      <c r="D564" s="86"/>
      <c r="E564" s="86"/>
      <c r="F564" s="86"/>
      <c r="G564" s="86"/>
      <c r="H564" s="87"/>
      <c r="I564" s="87"/>
      <c r="J564" s="88"/>
      <c r="K564" s="86"/>
      <c r="L564" s="86"/>
      <c r="M564" s="86"/>
      <c r="N564" s="86"/>
      <c r="O564" s="86"/>
      <c r="P564" s="87"/>
    </row>
    <row x14ac:dyDescent="0.25" r="565" customHeight="1" ht="28.5">
      <c r="A565" s="84"/>
      <c r="B565" s="88"/>
      <c r="C565" s="86"/>
      <c r="D565" s="86"/>
      <c r="E565" s="86"/>
      <c r="F565" s="86"/>
      <c r="G565" s="86"/>
      <c r="H565" s="87"/>
      <c r="I565" s="87"/>
      <c r="J565" s="88"/>
      <c r="K565" s="86"/>
      <c r="L565" s="86"/>
      <c r="M565" s="86"/>
      <c r="N565" s="86"/>
      <c r="O565" s="86"/>
      <c r="P565" s="87"/>
    </row>
    <row x14ac:dyDescent="0.25" r="566" customHeight="1" ht="28.5">
      <c r="A566" s="84"/>
      <c r="B566" s="88"/>
      <c r="C566" s="86"/>
      <c r="D566" s="86"/>
      <c r="E566" s="86"/>
      <c r="F566" s="86"/>
      <c r="G566" s="86"/>
      <c r="H566" s="87"/>
      <c r="I566" s="87"/>
      <c r="J566" s="88"/>
      <c r="K566" s="86"/>
      <c r="L566" s="86"/>
      <c r="M566" s="86"/>
      <c r="N566" s="86"/>
      <c r="O566" s="86"/>
      <c r="P566" s="87"/>
    </row>
    <row x14ac:dyDescent="0.25" r="567" customHeight="1" ht="28.5">
      <c r="A567" s="84"/>
      <c r="B567" s="88"/>
      <c r="C567" s="86"/>
      <c r="D567" s="86"/>
      <c r="E567" s="86"/>
      <c r="F567" s="86"/>
      <c r="G567" s="86"/>
      <c r="H567" s="87"/>
      <c r="I567" s="87"/>
      <c r="J567" s="88"/>
      <c r="K567" s="86"/>
      <c r="L567" s="86"/>
      <c r="M567" s="86"/>
      <c r="N567" s="86"/>
      <c r="O567" s="86"/>
      <c r="P567" s="87"/>
    </row>
    <row x14ac:dyDescent="0.25" r="568" customHeight="1" ht="28.5">
      <c r="A568" s="84"/>
      <c r="B568" s="88"/>
      <c r="C568" s="86"/>
      <c r="D568" s="86"/>
      <c r="E568" s="86"/>
      <c r="F568" s="86"/>
      <c r="G568" s="86"/>
      <c r="H568" s="87"/>
      <c r="I568" s="87"/>
      <c r="J568" s="88"/>
      <c r="K568" s="86"/>
      <c r="L568" s="86"/>
      <c r="M568" s="86"/>
      <c r="N568" s="86"/>
      <c r="O568" s="86"/>
      <c r="P568" s="87"/>
    </row>
    <row x14ac:dyDescent="0.25" r="569" customHeight="1" ht="28.5">
      <c r="A569" s="84"/>
      <c r="B569" s="88"/>
      <c r="C569" s="86"/>
      <c r="D569" s="86"/>
      <c r="E569" s="86"/>
      <c r="F569" s="86"/>
      <c r="G569" s="86"/>
      <c r="H569" s="87"/>
      <c r="I569" s="87"/>
      <c r="J569" s="88"/>
      <c r="K569" s="86"/>
      <c r="L569" s="86"/>
      <c r="M569" s="86"/>
      <c r="N569" s="86"/>
      <c r="O569" s="86"/>
      <c r="P569" s="87"/>
    </row>
    <row x14ac:dyDescent="0.25" r="570" customHeight="1" ht="28.5">
      <c r="A570" s="84"/>
      <c r="B570" s="88"/>
      <c r="C570" s="86"/>
      <c r="D570" s="86"/>
      <c r="E570" s="86"/>
      <c r="F570" s="86"/>
      <c r="G570" s="86"/>
      <c r="H570" s="87"/>
      <c r="I570" s="87"/>
      <c r="J570" s="88"/>
      <c r="K570" s="86"/>
      <c r="L570" s="86"/>
      <c r="M570" s="86"/>
      <c r="N570" s="86"/>
      <c r="O570" s="86"/>
      <c r="P570" s="87"/>
    </row>
    <row x14ac:dyDescent="0.25" r="571" customHeight="1" ht="28.5">
      <c r="A571" s="84"/>
      <c r="B571" s="88"/>
      <c r="C571" s="86"/>
      <c r="D571" s="86"/>
      <c r="E571" s="86"/>
      <c r="F571" s="86"/>
      <c r="G571" s="86"/>
      <c r="H571" s="87"/>
      <c r="I571" s="87"/>
      <c r="J571" s="88"/>
      <c r="K571" s="86"/>
      <c r="L571" s="86"/>
      <c r="M571" s="86"/>
      <c r="N571" s="86"/>
      <c r="O571" s="86"/>
      <c r="P571" s="87"/>
    </row>
    <row x14ac:dyDescent="0.25" r="572" customHeight="1" ht="28.5">
      <c r="A572" s="84"/>
      <c r="B572" s="88"/>
      <c r="C572" s="86"/>
      <c r="D572" s="86"/>
      <c r="E572" s="86"/>
      <c r="F572" s="86"/>
      <c r="G572" s="86"/>
      <c r="H572" s="87"/>
      <c r="I572" s="87"/>
      <c r="J572" s="88"/>
      <c r="K572" s="86"/>
      <c r="L572" s="86"/>
      <c r="M572" s="86"/>
      <c r="N572" s="86"/>
      <c r="O572" s="86"/>
      <c r="P572" s="87"/>
    </row>
    <row x14ac:dyDescent="0.25" r="573" customHeight="1" ht="28.5">
      <c r="A573" s="84"/>
      <c r="B573" s="88"/>
      <c r="C573" s="86"/>
      <c r="D573" s="86"/>
      <c r="E573" s="86"/>
      <c r="F573" s="86"/>
      <c r="G573" s="86"/>
      <c r="H573" s="87"/>
      <c r="I573" s="87"/>
      <c r="J573" s="88"/>
      <c r="K573" s="86"/>
      <c r="L573" s="86"/>
      <c r="M573" s="86"/>
      <c r="N573" s="86"/>
      <c r="O573" s="86"/>
      <c r="P573" s="87"/>
    </row>
    <row x14ac:dyDescent="0.25" r="574" customHeight="1" ht="28.5">
      <c r="A574" s="84"/>
      <c r="B574" s="88"/>
      <c r="C574" s="86"/>
      <c r="D574" s="86"/>
      <c r="E574" s="86"/>
      <c r="F574" s="86"/>
      <c r="G574" s="86"/>
      <c r="H574" s="87"/>
      <c r="I574" s="87"/>
      <c r="J574" s="88"/>
      <c r="K574" s="86"/>
      <c r="L574" s="86"/>
      <c r="M574" s="86"/>
      <c r="N574" s="86"/>
      <c r="O574" s="86"/>
      <c r="P574" s="87"/>
    </row>
    <row x14ac:dyDescent="0.25" r="575" customHeight="1" ht="28.5">
      <c r="A575" s="84"/>
      <c r="B575" s="88"/>
      <c r="C575" s="86"/>
      <c r="D575" s="86"/>
      <c r="E575" s="86"/>
      <c r="F575" s="86"/>
      <c r="G575" s="86"/>
      <c r="H575" s="87"/>
      <c r="I575" s="87"/>
      <c r="J575" s="88"/>
      <c r="K575" s="86"/>
      <c r="L575" s="86"/>
      <c r="M575" s="86"/>
      <c r="N575" s="86"/>
      <c r="O575" s="86"/>
      <c r="P575" s="87"/>
    </row>
    <row x14ac:dyDescent="0.25" r="576" customHeight="1" ht="28.5">
      <c r="A576" s="84"/>
      <c r="B576" s="88"/>
      <c r="C576" s="86"/>
      <c r="D576" s="86"/>
      <c r="E576" s="86"/>
      <c r="F576" s="86"/>
      <c r="G576" s="86"/>
      <c r="H576" s="87"/>
      <c r="I576" s="87"/>
      <c r="J576" s="88"/>
      <c r="K576" s="86"/>
      <c r="L576" s="86"/>
      <c r="M576" s="86"/>
      <c r="N576" s="86"/>
      <c r="O576" s="86"/>
      <c r="P576" s="87"/>
    </row>
    <row x14ac:dyDescent="0.25" r="577" customHeight="1" ht="28.5">
      <c r="A577" s="84"/>
      <c r="B577" s="88"/>
      <c r="C577" s="86"/>
      <c r="D577" s="86"/>
      <c r="E577" s="86"/>
      <c r="F577" s="86"/>
      <c r="G577" s="86"/>
      <c r="H577" s="87"/>
      <c r="I577" s="87"/>
      <c r="J577" s="88"/>
      <c r="K577" s="86"/>
      <c r="L577" s="86"/>
      <c r="M577" s="86"/>
      <c r="N577" s="86"/>
      <c r="O577" s="86"/>
      <c r="P577" s="87"/>
    </row>
    <row x14ac:dyDescent="0.25" r="578" customHeight="1" ht="28.5">
      <c r="A578" s="84"/>
      <c r="B578" s="88"/>
      <c r="C578" s="86"/>
      <c r="D578" s="86"/>
      <c r="E578" s="86"/>
      <c r="F578" s="86"/>
      <c r="G578" s="86"/>
      <c r="H578" s="87"/>
      <c r="I578" s="87"/>
      <c r="J578" s="88"/>
      <c r="K578" s="86"/>
      <c r="L578" s="86"/>
      <c r="M578" s="86"/>
      <c r="N578" s="86"/>
      <c r="O578" s="86"/>
      <c r="P578" s="87"/>
    </row>
    <row x14ac:dyDescent="0.25" r="579" customHeight="1" ht="28.5">
      <c r="A579" s="84"/>
      <c r="B579" s="88"/>
      <c r="C579" s="86"/>
      <c r="D579" s="86"/>
      <c r="E579" s="86"/>
      <c r="F579" s="86"/>
      <c r="G579" s="86"/>
      <c r="H579" s="87"/>
      <c r="I579" s="87"/>
      <c r="J579" s="88"/>
      <c r="K579" s="86"/>
      <c r="L579" s="86"/>
      <c r="M579" s="86"/>
      <c r="N579" s="86"/>
      <c r="O579" s="86"/>
      <c r="P579" s="87"/>
    </row>
    <row x14ac:dyDescent="0.25" r="580" customHeight="1" ht="28.5">
      <c r="A580" s="84"/>
      <c r="B580" s="88"/>
      <c r="C580" s="86"/>
      <c r="D580" s="86"/>
      <c r="E580" s="86"/>
      <c r="F580" s="86"/>
      <c r="G580" s="86"/>
      <c r="H580" s="87"/>
      <c r="I580" s="87"/>
      <c r="J580" s="88"/>
      <c r="K580" s="86"/>
      <c r="L580" s="86"/>
      <c r="M580" s="86"/>
      <c r="N580" s="86"/>
      <c r="O580" s="86"/>
      <c r="P580" s="87"/>
    </row>
    <row x14ac:dyDescent="0.25" r="581" customHeight="1" ht="28.5">
      <c r="A581" s="84"/>
      <c r="B581" s="88"/>
      <c r="C581" s="86"/>
      <c r="D581" s="86"/>
      <c r="E581" s="86"/>
      <c r="F581" s="86"/>
      <c r="G581" s="86"/>
      <c r="H581" s="87"/>
      <c r="I581" s="87"/>
      <c r="J581" s="88"/>
      <c r="K581" s="86"/>
      <c r="L581" s="86"/>
      <c r="M581" s="86"/>
      <c r="N581" s="86"/>
      <c r="O581" s="86"/>
      <c r="P581" s="87"/>
    </row>
    <row x14ac:dyDescent="0.25" r="582" customHeight="1" ht="28.5">
      <c r="A582" s="84"/>
      <c r="B582" s="88"/>
      <c r="C582" s="86"/>
      <c r="D582" s="86"/>
      <c r="E582" s="86"/>
      <c r="F582" s="86"/>
      <c r="G582" s="86"/>
      <c r="H582" s="87"/>
      <c r="I582" s="87"/>
      <c r="J582" s="88"/>
      <c r="K582" s="86"/>
      <c r="L582" s="86"/>
      <c r="M582" s="86"/>
      <c r="N582" s="86"/>
      <c r="O582" s="86"/>
      <c r="P582" s="87"/>
    </row>
    <row x14ac:dyDescent="0.25" r="583" customHeight="1" ht="28.5">
      <c r="A583" s="84"/>
      <c r="B583" s="88"/>
      <c r="C583" s="86"/>
      <c r="D583" s="86"/>
      <c r="E583" s="86"/>
      <c r="F583" s="86"/>
      <c r="G583" s="86"/>
      <c r="H583" s="87"/>
      <c r="I583" s="87"/>
      <c r="J583" s="88"/>
      <c r="K583" s="86"/>
      <c r="L583" s="86"/>
      <c r="M583" s="86"/>
      <c r="N583" s="86"/>
      <c r="O583" s="86"/>
      <c r="P583" s="87"/>
    </row>
    <row x14ac:dyDescent="0.25" r="584" customHeight="1" ht="28.5">
      <c r="A584" s="84"/>
      <c r="B584" s="88"/>
      <c r="C584" s="86"/>
      <c r="D584" s="86"/>
      <c r="E584" s="86"/>
      <c r="F584" s="86"/>
      <c r="G584" s="86"/>
      <c r="H584" s="87"/>
      <c r="I584" s="87"/>
      <c r="J584" s="88"/>
      <c r="K584" s="86"/>
      <c r="L584" s="86"/>
      <c r="M584" s="86"/>
      <c r="N584" s="86"/>
      <c r="O584" s="86"/>
      <c r="P584" s="87"/>
    </row>
    <row x14ac:dyDescent="0.25" r="585" customHeight="1" ht="28.5">
      <c r="A585" s="84"/>
      <c r="B585" s="88"/>
      <c r="C585" s="86"/>
      <c r="D585" s="86"/>
      <c r="E585" s="86"/>
      <c r="F585" s="86"/>
      <c r="G585" s="86"/>
      <c r="H585" s="87"/>
      <c r="I585" s="87"/>
      <c r="J585" s="88"/>
      <c r="K585" s="86"/>
      <c r="L585" s="86"/>
      <c r="M585" s="86"/>
      <c r="N585" s="86"/>
      <c r="O585" s="86"/>
      <c r="P585" s="87"/>
    </row>
    <row x14ac:dyDescent="0.25" r="586" customHeight="1" ht="28.5">
      <c r="A586" s="84"/>
      <c r="B586" s="88"/>
      <c r="C586" s="86"/>
      <c r="D586" s="86"/>
      <c r="E586" s="86"/>
      <c r="F586" s="86"/>
      <c r="G586" s="86"/>
      <c r="H586" s="87"/>
      <c r="I586" s="87"/>
      <c r="J586" s="88"/>
      <c r="K586" s="86"/>
      <c r="L586" s="86"/>
      <c r="M586" s="86"/>
      <c r="N586" s="86"/>
      <c r="O586" s="86"/>
      <c r="P586" s="87"/>
    </row>
    <row x14ac:dyDescent="0.25" r="587" customHeight="1" ht="28.5">
      <c r="A587" s="84"/>
      <c r="B587" s="88"/>
      <c r="C587" s="86"/>
      <c r="D587" s="86"/>
      <c r="E587" s="86"/>
      <c r="F587" s="86"/>
      <c r="G587" s="86"/>
      <c r="H587" s="87"/>
      <c r="I587" s="87"/>
      <c r="J587" s="88"/>
      <c r="K587" s="86"/>
      <c r="L587" s="86"/>
      <c r="M587" s="86"/>
      <c r="N587" s="86"/>
      <c r="O587" s="86"/>
      <c r="P587" s="87"/>
    </row>
    <row x14ac:dyDescent="0.25" r="588" customHeight="1" ht="28.5">
      <c r="A588" s="84"/>
      <c r="B588" s="88"/>
      <c r="C588" s="86"/>
      <c r="D588" s="86"/>
      <c r="E588" s="86"/>
      <c r="F588" s="86"/>
      <c r="G588" s="86"/>
      <c r="H588" s="87"/>
      <c r="I588" s="87"/>
      <c r="J588" s="88"/>
      <c r="K588" s="86"/>
      <c r="L588" s="86"/>
      <c r="M588" s="86"/>
      <c r="N588" s="86"/>
      <c r="O588" s="86"/>
      <c r="P588" s="87"/>
    </row>
    <row x14ac:dyDescent="0.25" r="589" customHeight="1" ht="28.5">
      <c r="A589" s="84"/>
      <c r="B589" s="88"/>
      <c r="C589" s="86"/>
      <c r="D589" s="86"/>
      <c r="E589" s="86"/>
      <c r="F589" s="86"/>
      <c r="G589" s="86"/>
      <c r="H589" s="87"/>
      <c r="I589" s="87"/>
      <c r="J589" s="88"/>
      <c r="K589" s="86"/>
      <c r="L589" s="86"/>
      <c r="M589" s="86"/>
      <c r="N589" s="86"/>
      <c r="O589" s="86"/>
      <c r="P589" s="87"/>
    </row>
    <row x14ac:dyDescent="0.25" r="590" customHeight="1" ht="28.5">
      <c r="A590" s="84"/>
      <c r="B590" s="88"/>
      <c r="C590" s="86"/>
      <c r="D590" s="86"/>
      <c r="E590" s="86"/>
      <c r="F590" s="86"/>
      <c r="G590" s="86"/>
      <c r="H590" s="87"/>
      <c r="I590" s="87"/>
      <c r="J590" s="88"/>
      <c r="K590" s="86"/>
      <c r="L590" s="86"/>
      <c r="M590" s="86"/>
      <c r="N590" s="86"/>
      <c r="O590" s="86"/>
      <c r="P590" s="87"/>
    </row>
    <row x14ac:dyDescent="0.25" r="591" customHeight="1" ht="28.5">
      <c r="A591" s="84"/>
      <c r="B591" s="88"/>
      <c r="C591" s="86"/>
      <c r="D591" s="86"/>
      <c r="E591" s="86"/>
      <c r="F591" s="86"/>
      <c r="G591" s="86"/>
      <c r="H591" s="87"/>
      <c r="I591" s="87"/>
      <c r="J591" s="88"/>
      <c r="K591" s="86"/>
      <c r="L591" s="86"/>
      <c r="M591" s="86"/>
      <c r="N591" s="86"/>
      <c r="O591" s="86"/>
      <c r="P591" s="87"/>
    </row>
    <row x14ac:dyDescent="0.25" r="592" customHeight="1" ht="28.5">
      <c r="A592" s="84"/>
      <c r="B592" s="88"/>
      <c r="C592" s="86"/>
      <c r="D592" s="86"/>
      <c r="E592" s="86"/>
      <c r="F592" s="86"/>
      <c r="G592" s="86"/>
      <c r="H592" s="87"/>
      <c r="I592" s="87"/>
      <c r="J592" s="88"/>
      <c r="K592" s="86"/>
      <c r="L592" s="86"/>
      <c r="M592" s="86"/>
      <c r="N592" s="86"/>
      <c r="O592" s="86"/>
      <c r="P592" s="87"/>
    </row>
    <row x14ac:dyDescent="0.25" r="593" customHeight="1" ht="28.5">
      <c r="A593" s="84"/>
      <c r="B593" s="88"/>
      <c r="C593" s="86"/>
      <c r="D593" s="86"/>
      <c r="E593" s="86"/>
      <c r="F593" s="86"/>
      <c r="G593" s="86"/>
      <c r="H593" s="87"/>
      <c r="I593" s="87"/>
      <c r="J593" s="88"/>
      <c r="K593" s="86"/>
      <c r="L593" s="86"/>
      <c r="M593" s="86"/>
      <c r="N593" s="86"/>
      <c r="O593" s="86"/>
      <c r="P593" s="87"/>
    </row>
    <row x14ac:dyDescent="0.25" r="594" customHeight="1" ht="28.5">
      <c r="A594" s="84"/>
      <c r="B594" s="88"/>
      <c r="C594" s="86"/>
      <c r="D594" s="86"/>
      <c r="E594" s="86"/>
      <c r="F594" s="86"/>
      <c r="G594" s="86"/>
      <c r="H594" s="87"/>
      <c r="I594" s="87"/>
      <c r="J594" s="88"/>
      <c r="K594" s="86"/>
      <c r="L594" s="86"/>
      <c r="M594" s="86"/>
      <c r="N594" s="86"/>
      <c r="O594" s="86"/>
      <c r="P594" s="87"/>
    </row>
    <row x14ac:dyDescent="0.25" r="595" customHeight="1" ht="28.5">
      <c r="A595" s="84"/>
      <c r="B595" s="88"/>
      <c r="C595" s="86"/>
      <c r="D595" s="86"/>
      <c r="E595" s="86"/>
      <c r="F595" s="86"/>
      <c r="G595" s="86"/>
      <c r="H595" s="87"/>
      <c r="I595" s="87"/>
      <c r="J595" s="88"/>
      <c r="K595" s="86"/>
      <c r="L595" s="86"/>
      <c r="M595" s="86"/>
      <c r="N595" s="86"/>
      <c r="O595" s="86"/>
      <c r="P595" s="87"/>
    </row>
    <row x14ac:dyDescent="0.25" r="596" customHeight="1" ht="28.5">
      <c r="A596" s="84"/>
      <c r="B596" s="88"/>
      <c r="C596" s="86"/>
      <c r="D596" s="86"/>
      <c r="E596" s="86"/>
      <c r="F596" s="86"/>
      <c r="G596" s="86"/>
      <c r="H596" s="87"/>
      <c r="I596" s="87"/>
      <c r="J596" s="88"/>
      <c r="K596" s="86"/>
      <c r="L596" s="86"/>
      <c r="M596" s="86"/>
      <c r="N596" s="86"/>
      <c r="O596" s="86"/>
      <c r="P596" s="87"/>
    </row>
    <row x14ac:dyDescent="0.25" r="597" customHeight="1" ht="28.5">
      <c r="A597" s="84"/>
      <c r="B597" s="88"/>
      <c r="C597" s="86"/>
      <c r="D597" s="86"/>
      <c r="E597" s="86"/>
      <c r="F597" s="86"/>
      <c r="G597" s="86"/>
      <c r="H597" s="87"/>
      <c r="I597" s="87"/>
      <c r="J597" s="88"/>
      <c r="K597" s="86"/>
      <c r="L597" s="86"/>
      <c r="M597" s="86"/>
      <c r="N597" s="86"/>
      <c r="O597" s="86"/>
      <c r="P597" s="87"/>
    </row>
    <row x14ac:dyDescent="0.25" r="598" customHeight="1" ht="28.5">
      <c r="A598" s="84"/>
      <c r="B598" s="88"/>
      <c r="C598" s="86"/>
      <c r="D598" s="86"/>
      <c r="E598" s="86"/>
      <c r="F598" s="86"/>
      <c r="G598" s="86"/>
      <c r="H598" s="87"/>
      <c r="I598" s="87"/>
      <c r="J598" s="88"/>
      <c r="K598" s="86"/>
      <c r="L598" s="86"/>
      <c r="M598" s="86"/>
      <c r="N598" s="86"/>
      <c r="O598" s="86"/>
      <c r="P598" s="87"/>
    </row>
    <row x14ac:dyDescent="0.25" r="599" customHeight="1" ht="28.5">
      <c r="A599" s="84"/>
      <c r="B599" s="88"/>
      <c r="C599" s="86"/>
      <c r="D599" s="86"/>
      <c r="E599" s="86"/>
      <c r="F599" s="86"/>
      <c r="G599" s="86"/>
      <c r="H599" s="87"/>
      <c r="I599" s="87"/>
      <c r="J599" s="88"/>
      <c r="K599" s="86"/>
      <c r="L599" s="86"/>
      <c r="M599" s="86"/>
      <c r="N599" s="86"/>
      <c r="O599" s="86"/>
      <c r="P599" s="87"/>
    </row>
    <row x14ac:dyDescent="0.25" r="600" customHeight="1" ht="28.5">
      <c r="A600" s="84"/>
      <c r="B600" s="88"/>
      <c r="C600" s="86"/>
      <c r="D600" s="86"/>
      <c r="E600" s="86"/>
      <c r="F600" s="86"/>
      <c r="G600" s="86"/>
      <c r="H600" s="87"/>
      <c r="I600" s="87"/>
      <c r="J600" s="88"/>
      <c r="K600" s="86"/>
      <c r="L600" s="86"/>
      <c r="M600" s="86"/>
      <c r="N600" s="86"/>
      <c r="O600" s="86"/>
      <c r="P600" s="87"/>
    </row>
    <row x14ac:dyDescent="0.25" r="601" customHeight="1" ht="28.5">
      <c r="A601" s="84"/>
      <c r="B601" s="88"/>
      <c r="C601" s="86"/>
      <c r="D601" s="86"/>
      <c r="E601" s="86"/>
      <c r="F601" s="86"/>
      <c r="G601" s="86"/>
      <c r="H601" s="87"/>
      <c r="I601" s="87"/>
      <c r="J601" s="88"/>
      <c r="K601" s="86"/>
      <c r="L601" s="86"/>
      <c r="M601" s="86"/>
      <c r="N601" s="86"/>
      <c r="O601" s="86"/>
      <c r="P601" s="87"/>
    </row>
    <row x14ac:dyDescent="0.25" r="602" customHeight="1" ht="28.5">
      <c r="A602" s="84"/>
      <c r="B602" s="88"/>
      <c r="C602" s="86"/>
      <c r="D602" s="86"/>
      <c r="E602" s="86"/>
      <c r="F602" s="86"/>
      <c r="G602" s="86"/>
      <c r="H602" s="87"/>
      <c r="I602" s="87"/>
      <c r="J602" s="88"/>
      <c r="K602" s="86"/>
      <c r="L602" s="86"/>
      <c r="M602" s="86"/>
      <c r="N602" s="86"/>
      <c r="O602" s="86"/>
      <c r="P602" s="87"/>
    </row>
    <row x14ac:dyDescent="0.25" r="603" customHeight="1" ht="28.5">
      <c r="A603" s="84"/>
      <c r="B603" s="88"/>
      <c r="C603" s="86"/>
      <c r="D603" s="86"/>
      <c r="E603" s="86"/>
      <c r="F603" s="86"/>
      <c r="G603" s="86"/>
      <c r="H603" s="87"/>
      <c r="I603" s="87"/>
      <c r="J603" s="88"/>
      <c r="K603" s="86"/>
      <c r="L603" s="86"/>
      <c r="M603" s="86"/>
      <c r="N603" s="86"/>
      <c r="O603" s="86"/>
      <c r="P603" s="87"/>
    </row>
    <row x14ac:dyDescent="0.25" r="604" customHeight="1" ht="28.5">
      <c r="A604" s="84"/>
      <c r="B604" s="88"/>
      <c r="C604" s="86"/>
      <c r="D604" s="86"/>
      <c r="E604" s="86"/>
      <c r="F604" s="86"/>
      <c r="G604" s="86"/>
      <c r="H604" s="87"/>
      <c r="I604" s="87"/>
      <c r="J604" s="88"/>
      <c r="K604" s="86"/>
      <c r="L604" s="86"/>
      <c r="M604" s="86"/>
      <c r="N604" s="86"/>
      <c r="O604" s="86"/>
      <c r="P604" s="87"/>
    </row>
    <row x14ac:dyDescent="0.25" r="605" customHeight="1" ht="28.5">
      <c r="A605" s="84"/>
      <c r="B605" s="88"/>
      <c r="C605" s="86"/>
      <c r="D605" s="86"/>
      <c r="E605" s="86"/>
      <c r="F605" s="86"/>
      <c r="G605" s="86"/>
      <c r="H605" s="87"/>
      <c r="I605" s="87"/>
      <c r="J605" s="88"/>
      <c r="K605" s="86"/>
      <c r="L605" s="86"/>
      <c r="M605" s="86"/>
      <c r="N605" s="86"/>
      <c r="O605" s="86"/>
      <c r="P605" s="87"/>
    </row>
    <row x14ac:dyDescent="0.25" r="606" customHeight="1" ht="28.5">
      <c r="A606" s="84"/>
      <c r="B606" s="88"/>
      <c r="C606" s="86"/>
      <c r="D606" s="86"/>
      <c r="E606" s="86"/>
      <c r="F606" s="86"/>
      <c r="G606" s="86"/>
      <c r="H606" s="87"/>
      <c r="I606" s="87"/>
      <c r="J606" s="88"/>
      <c r="K606" s="86"/>
      <c r="L606" s="86"/>
      <c r="M606" s="86"/>
      <c r="N606" s="86"/>
      <c r="O606" s="86"/>
      <c r="P606" s="87"/>
    </row>
    <row x14ac:dyDescent="0.25" r="607" customHeight="1" ht="28.5">
      <c r="A607" s="84"/>
      <c r="B607" s="88"/>
      <c r="C607" s="86"/>
      <c r="D607" s="86"/>
      <c r="E607" s="86"/>
      <c r="F607" s="86"/>
      <c r="G607" s="86"/>
      <c r="H607" s="87"/>
      <c r="I607" s="87"/>
      <c r="J607" s="88"/>
      <c r="K607" s="86"/>
      <c r="L607" s="86"/>
      <c r="M607" s="86"/>
      <c r="N607" s="86"/>
      <c r="O607" s="86"/>
      <c r="P607" s="87"/>
    </row>
    <row x14ac:dyDescent="0.25" r="608" customHeight="1" ht="28.5">
      <c r="A608" s="84"/>
      <c r="B608" s="88"/>
      <c r="C608" s="86"/>
      <c r="D608" s="86"/>
      <c r="E608" s="86"/>
      <c r="F608" s="86"/>
      <c r="G608" s="86"/>
      <c r="H608" s="87"/>
      <c r="I608" s="87"/>
      <c r="J608" s="88"/>
      <c r="K608" s="86"/>
      <c r="L608" s="86"/>
      <c r="M608" s="86"/>
      <c r="N608" s="86"/>
      <c r="O608" s="86"/>
      <c r="P608" s="87"/>
    </row>
    <row x14ac:dyDescent="0.25" r="609" customHeight="1" ht="28.5">
      <c r="A609" s="84"/>
      <c r="B609" s="88"/>
      <c r="C609" s="86"/>
      <c r="D609" s="86"/>
      <c r="E609" s="86"/>
      <c r="F609" s="86"/>
      <c r="G609" s="86"/>
      <c r="H609" s="87"/>
      <c r="I609" s="87"/>
      <c r="J609" s="88"/>
      <c r="K609" s="86"/>
      <c r="L609" s="86"/>
      <c r="M609" s="86"/>
      <c r="N609" s="86"/>
      <c r="O609" s="86"/>
      <c r="P609" s="87"/>
    </row>
    <row x14ac:dyDescent="0.25" r="610" customHeight="1" ht="28.5">
      <c r="A610" s="84"/>
      <c r="B610" s="88"/>
      <c r="C610" s="86"/>
      <c r="D610" s="86"/>
      <c r="E610" s="86"/>
      <c r="F610" s="86"/>
      <c r="G610" s="86"/>
      <c r="H610" s="87"/>
      <c r="I610" s="87"/>
      <c r="J610" s="88"/>
      <c r="K610" s="86"/>
      <c r="L610" s="86"/>
      <c r="M610" s="86"/>
      <c r="N610" s="86"/>
      <c r="O610" s="86"/>
      <c r="P610" s="87"/>
    </row>
    <row x14ac:dyDescent="0.25" r="611" customHeight="1" ht="28.5">
      <c r="A611" s="84"/>
      <c r="B611" s="88"/>
      <c r="C611" s="86"/>
      <c r="D611" s="86"/>
      <c r="E611" s="86"/>
      <c r="F611" s="86"/>
      <c r="G611" s="86"/>
      <c r="H611" s="87"/>
      <c r="I611" s="87"/>
      <c r="J611" s="88"/>
      <c r="K611" s="86"/>
      <c r="L611" s="86"/>
      <c r="M611" s="86"/>
      <c r="N611" s="86"/>
      <c r="O611" s="86"/>
      <c r="P611" s="87"/>
    </row>
    <row x14ac:dyDescent="0.25" r="612" customHeight="1" ht="28.5">
      <c r="A612" s="84"/>
      <c r="B612" s="88"/>
      <c r="C612" s="86"/>
      <c r="D612" s="86"/>
      <c r="E612" s="86"/>
      <c r="F612" s="86"/>
      <c r="G612" s="86"/>
      <c r="H612" s="87"/>
      <c r="I612" s="87"/>
      <c r="J612" s="88"/>
      <c r="K612" s="86"/>
      <c r="L612" s="86"/>
      <c r="M612" s="86"/>
      <c r="N612" s="86"/>
      <c r="O612" s="86"/>
      <c r="P612" s="87"/>
    </row>
    <row x14ac:dyDescent="0.25" r="613" customHeight="1" ht="28.5">
      <c r="A613" s="84"/>
      <c r="B613" s="88"/>
      <c r="C613" s="86"/>
      <c r="D613" s="86"/>
      <c r="E613" s="86"/>
      <c r="F613" s="86"/>
      <c r="G613" s="86"/>
      <c r="H613" s="87"/>
      <c r="I613" s="87"/>
      <c r="J613" s="88"/>
      <c r="K613" s="86"/>
      <c r="L613" s="86"/>
      <c r="M613" s="86"/>
      <c r="N613" s="86"/>
      <c r="O613" s="86"/>
      <c r="P613" s="87"/>
    </row>
    <row x14ac:dyDescent="0.25" r="614" customHeight="1" ht="28.5">
      <c r="A614" s="84"/>
      <c r="B614" s="88"/>
      <c r="C614" s="86"/>
      <c r="D614" s="86"/>
      <c r="E614" s="86"/>
      <c r="F614" s="86"/>
      <c r="G614" s="86"/>
      <c r="H614" s="87"/>
      <c r="I614" s="87"/>
      <c r="J614" s="88"/>
      <c r="K614" s="86"/>
      <c r="L614" s="86"/>
      <c r="M614" s="86"/>
      <c r="N614" s="86"/>
      <c r="O614" s="86"/>
      <c r="P614" s="87"/>
    </row>
    <row x14ac:dyDescent="0.25" r="615" customHeight="1" ht="28.5">
      <c r="A615" s="84"/>
      <c r="B615" s="88"/>
      <c r="C615" s="86"/>
      <c r="D615" s="86"/>
      <c r="E615" s="86"/>
      <c r="F615" s="86"/>
      <c r="G615" s="86"/>
      <c r="H615" s="87"/>
      <c r="I615" s="87"/>
      <c r="J615" s="88"/>
      <c r="K615" s="86"/>
      <c r="L615" s="86"/>
      <c r="M615" s="86"/>
      <c r="N615" s="86"/>
      <c r="O615" s="86"/>
      <c r="P615" s="87"/>
    </row>
    <row x14ac:dyDescent="0.25" r="616" customHeight="1" ht="28.5">
      <c r="A616" s="84"/>
      <c r="B616" s="88"/>
      <c r="C616" s="86"/>
      <c r="D616" s="86"/>
      <c r="E616" s="86"/>
      <c r="F616" s="86"/>
      <c r="G616" s="86"/>
      <c r="H616" s="87"/>
      <c r="I616" s="87"/>
      <c r="J616" s="88"/>
      <c r="K616" s="86"/>
      <c r="L616" s="86"/>
      <c r="M616" s="86"/>
      <c r="N616" s="86"/>
      <c r="O616" s="86"/>
      <c r="P616" s="87"/>
    </row>
    <row x14ac:dyDescent="0.25" r="617" customHeight="1" ht="28.5">
      <c r="A617" s="84"/>
      <c r="B617" s="88"/>
      <c r="C617" s="86"/>
      <c r="D617" s="86"/>
      <c r="E617" s="86"/>
      <c r="F617" s="86"/>
      <c r="G617" s="86"/>
      <c r="H617" s="87"/>
      <c r="I617" s="87"/>
      <c r="J617" s="88"/>
      <c r="K617" s="86"/>
      <c r="L617" s="86"/>
      <c r="M617" s="86"/>
      <c r="N617" s="86"/>
      <c r="O617" s="86"/>
      <c r="P617" s="87"/>
    </row>
    <row x14ac:dyDescent="0.25" r="618" customHeight="1" ht="28.5">
      <c r="A618" s="84"/>
      <c r="B618" s="88"/>
      <c r="C618" s="86"/>
      <c r="D618" s="86"/>
      <c r="E618" s="86"/>
      <c r="F618" s="86"/>
      <c r="G618" s="86"/>
      <c r="H618" s="87"/>
      <c r="I618" s="87"/>
      <c r="J618" s="88"/>
      <c r="K618" s="86"/>
      <c r="L618" s="86"/>
      <c r="M618" s="86"/>
      <c r="N618" s="86"/>
      <c r="O618" s="86"/>
      <c r="P618" s="87"/>
    </row>
    <row x14ac:dyDescent="0.25" r="619" customHeight="1" ht="28.5">
      <c r="A619" s="84"/>
      <c r="B619" s="88"/>
      <c r="C619" s="86"/>
      <c r="D619" s="86"/>
      <c r="E619" s="86"/>
      <c r="F619" s="86"/>
      <c r="G619" s="86"/>
      <c r="H619" s="87"/>
      <c r="I619" s="87"/>
      <c r="J619" s="88"/>
      <c r="K619" s="86"/>
      <c r="L619" s="86"/>
      <c r="M619" s="86"/>
      <c r="N619" s="86"/>
      <c r="O619" s="86"/>
      <c r="P619" s="87"/>
    </row>
    <row x14ac:dyDescent="0.25" r="620" customHeight="1" ht="28.5">
      <c r="A620" s="84"/>
      <c r="B620" s="88"/>
      <c r="C620" s="86"/>
      <c r="D620" s="86"/>
      <c r="E620" s="86"/>
      <c r="F620" s="86"/>
      <c r="G620" s="86"/>
      <c r="H620" s="87"/>
      <c r="I620" s="87"/>
      <c r="J620" s="88"/>
      <c r="K620" s="86"/>
      <c r="L620" s="86"/>
      <c r="M620" s="86"/>
      <c r="N620" s="86"/>
      <c r="O620" s="86"/>
      <c r="P620" s="87"/>
    </row>
    <row x14ac:dyDescent="0.25" r="621" customHeight="1" ht="28.5">
      <c r="A621" s="84"/>
      <c r="B621" s="88"/>
      <c r="C621" s="86"/>
      <c r="D621" s="86"/>
      <c r="E621" s="86"/>
      <c r="F621" s="86"/>
      <c r="G621" s="86"/>
      <c r="H621" s="87"/>
      <c r="I621" s="87"/>
      <c r="J621" s="88"/>
      <c r="K621" s="86"/>
      <c r="L621" s="86"/>
      <c r="M621" s="86"/>
      <c r="N621" s="86"/>
      <c r="O621" s="86"/>
      <c r="P621" s="87"/>
    </row>
    <row x14ac:dyDescent="0.25" r="622" customHeight="1" ht="28.5">
      <c r="A622" s="84"/>
      <c r="B622" s="88"/>
      <c r="C622" s="86"/>
      <c r="D622" s="86"/>
      <c r="E622" s="86"/>
      <c r="F622" s="86"/>
      <c r="G622" s="86"/>
      <c r="H622" s="87"/>
      <c r="I622" s="87"/>
      <c r="J622" s="88"/>
      <c r="K622" s="86"/>
      <c r="L622" s="86"/>
      <c r="M622" s="86"/>
      <c r="N622" s="86"/>
      <c r="O622" s="86"/>
      <c r="P622" s="87"/>
    </row>
    <row x14ac:dyDescent="0.25" r="623" customHeight="1" ht="28.5">
      <c r="A623" s="84"/>
      <c r="B623" s="88"/>
      <c r="C623" s="86"/>
      <c r="D623" s="86"/>
      <c r="E623" s="86"/>
      <c r="F623" s="86"/>
      <c r="G623" s="86"/>
      <c r="H623" s="87"/>
      <c r="I623" s="87"/>
      <c r="J623" s="88"/>
      <c r="K623" s="86"/>
      <c r="L623" s="86"/>
      <c r="M623" s="86"/>
      <c r="N623" s="86"/>
      <c r="O623" s="86"/>
      <c r="P623" s="87"/>
    </row>
    <row x14ac:dyDescent="0.25" r="624" customHeight="1" ht="28.5">
      <c r="A624" s="84"/>
      <c r="B624" s="88"/>
      <c r="C624" s="86"/>
      <c r="D624" s="86"/>
      <c r="E624" s="86"/>
      <c r="F624" s="86"/>
      <c r="G624" s="86"/>
      <c r="H624" s="87"/>
      <c r="I624" s="87"/>
      <c r="J624" s="88"/>
      <c r="K624" s="86"/>
      <c r="L624" s="86"/>
      <c r="M624" s="86"/>
      <c r="N624" s="86"/>
      <c r="O624" s="86"/>
      <c r="P624" s="87"/>
    </row>
    <row x14ac:dyDescent="0.25" r="625" customHeight="1" ht="28.5">
      <c r="A625" s="84"/>
      <c r="B625" s="88"/>
      <c r="C625" s="86"/>
      <c r="D625" s="86"/>
      <c r="E625" s="86"/>
      <c r="F625" s="86"/>
      <c r="G625" s="86"/>
      <c r="H625" s="87"/>
      <c r="I625" s="87"/>
      <c r="J625" s="88"/>
      <c r="K625" s="86"/>
      <c r="L625" s="86"/>
      <c r="M625" s="86"/>
      <c r="N625" s="86"/>
      <c r="O625" s="86"/>
      <c r="P625" s="87"/>
    </row>
    <row x14ac:dyDescent="0.25" r="626" customHeight="1" ht="28.5">
      <c r="A626" s="84"/>
      <c r="B626" s="88"/>
      <c r="C626" s="86"/>
      <c r="D626" s="86"/>
      <c r="E626" s="86"/>
      <c r="F626" s="86"/>
      <c r="G626" s="86"/>
      <c r="H626" s="87"/>
      <c r="I626" s="87"/>
      <c r="J626" s="88"/>
      <c r="K626" s="86"/>
      <c r="L626" s="86"/>
      <c r="M626" s="86"/>
      <c r="N626" s="86"/>
      <c r="O626" s="86"/>
      <c r="P626" s="87"/>
    </row>
    <row x14ac:dyDescent="0.25" r="627" customHeight="1" ht="28.5">
      <c r="A627" s="84"/>
      <c r="B627" s="88"/>
      <c r="C627" s="86"/>
      <c r="D627" s="86"/>
      <c r="E627" s="86"/>
      <c r="F627" s="86"/>
      <c r="G627" s="86"/>
      <c r="H627" s="87"/>
      <c r="I627" s="87"/>
      <c r="J627" s="88"/>
      <c r="K627" s="86"/>
      <c r="L627" s="86"/>
      <c r="M627" s="86"/>
      <c r="N627" s="86"/>
      <c r="O627" s="86"/>
      <c r="P627" s="87"/>
    </row>
    <row x14ac:dyDescent="0.25" r="628" customHeight="1" ht="28.5">
      <c r="A628" s="84"/>
      <c r="B628" s="88"/>
      <c r="C628" s="86"/>
      <c r="D628" s="86"/>
      <c r="E628" s="86"/>
      <c r="F628" s="86"/>
      <c r="G628" s="86"/>
      <c r="H628" s="87"/>
      <c r="I628" s="87"/>
      <c r="J628" s="88"/>
      <c r="K628" s="86"/>
      <c r="L628" s="86"/>
      <c r="M628" s="86"/>
      <c r="N628" s="86"/>
      <c r="O628" s="86"/>
      <c r="P628" s="87"/>
    </row>
    <row x14ac:dyDescent="0.25" r="629" customHeight="1" ht="28.5">
      <c r="A629" s="84"/>
      <c r="B629" s="88"/>
      <c r="C629" s="86"/>
      <c r="D629" s="86"/>
      <c r="E629" s="86"/>
      <c r="F629" s="86"/>
      <c r="G629" s="86"/>
      <c r="H629" s="87"/>
      <c r="I629" s="87"/>
      <c r="J629" s="88"/>
      <c r="K629" s="86"/>
      <c r="L629" s="86"/>
      <c r="M629" s="86"/>
      <c r="N629" s="86"/>
      <c r="O629" s="86"/>
      <c r="P629" s="87"/>
    </row>
    <row x14ac:dyDescent="0.25" r="630" customHeight="1" ht="28.5">
      <c r="A630" s="84"/>
      <c r="B630" s="88"/>
      <c r="C630" s="86"/>
      <c r="D630" s="86"/>
      <c r="E630" s="86"/>
      <c r="F630" s="86"/>
      <c r="G630" s="86"/>
      <c r="H630" s="87"/>
      <c r="I630" s="87"/>
      <c r="J630" s="88"/>
      <c r="K630" s="86"/>
      <c r="L630" s="86"/>
      <c r="M630" s="86"/>
      <c r="N630" s="86"/>
      <c r="O630" s="86"/>
      <c r="P630" s="87"/>
    </row>
    <row x14ac:dyDescent="0.25" r="631" customHeight="1" ht="28.5">
      <c r="A631" s="84"/>
      <c r="B631" s="88"/>
      <c r="C631" s="86"/>
      <c r="D631" s="86"/>
      <c r="E631" s="86"/>
      <c r="F631" s="86"/>
      <c r="G631" s="86"/>
      <c r="H631" s="87"/>
      <c r="I631" s="87"/>
      <c r="J631" s="88"/>
      <c r="K631" s="86"/>
      <c r="L631" s="86"/>
      <c r="M631" s="86"/>
      <c r="N631" s="86"/>
      <c r="O631" s="86"/>
      <c r="P631" s="87"/>
    </row>
    <row x14ac:dyDescent="0.25" r="632" customHeight="1" ht="28.5">
      <c r="A632" s="84"/>
      <c r="B632" s="88"/>
      <c r="C632" s="86"/>
      <c r="D632" s="86"/>
      <c r="E632" s="86"/>
      <c r="F632" s="86"/>
      <c r="G632" s="86"/>
      <c r="H632" s="87"/>
      <c r="I632" s="87"/>
      <c r="J632" s="88"/>
      <c r="K632" s="86"/>
      <c r="L632" s="86"/>
      <c r="M632" s="86"/>
      <c r="N632" s="86"/>
      <c r="O632" s="86"/>
      <c r="P632" s="87"/>
    </row>
    <row x14ac:dyDescent="0.25" r="633" customHeight="1" ht="28.5">
      <c r="A633" s="84"/>
      <c r="B633" s="88"/>
      <c r="C633" s="86"/>
      <c r="D633" s="86"/>
      <c r="E633" s="86"/>
      <c r="F633" s="86"/>
      <c r="G633" s="86"/>
      <c r="H633" s="87"/>
      <c r="I633" s="87"/>
      <c r="J633" s="88"/>
      <c r="K633" s="86"/>
      <c r="L633" s="86"/>
      <c r="M633" s="86"/>
      <c r="N633" s="86"/>
      <c r="O633" s="86"/>
      <c r="P633" s="87"/>
    </row>
    <row x14ac:dyDescent="0.25" r="634" customHeight="1" ht="28.5">
      <c r="A634" s="84"/>
      <c r="B634" s="88"/>
      <c r="C634" s="86"/>
      <c r="D634" s="86"/>
      <c r="E634" s="86"/>
      <c r="F634" s="86"/>
      <c r="G634" s="86"/>
      <c r="H634" s="87"/>
      <c r="I634" s="87"/>
      <c r="J634" s="88"/>
      <c r="K634" s="86"/>
      <c r="L634" s="86"/>
      <c r="M634" s="86"/>
      <c r="N634" s="86"/>
      <c r="O634" s="86"/>
      <c r="P634" s="87"/>
    </row>
    <row x14ac:dyDescent="0.25" r="635" customHeight="1" ht="28.5">
      <c r="A635" s="84"/>
      <c r="B635" s="88"/>
      <c r="C635" s="86"/>
      <c r="D635" s="86"/>
      <c r="E635" s="86"/>
      <c r="F635" s="86"/>
      <c r="G635" s="86"/>
      <c r="H635" s="87"/>
      <c r="I635" s="87"/>
      <c r="J635" s="88"/>
      <c r="K635" s="86"/>
      <c r="L635" s="86"/>
      <c r="M635" s="86"/>
      <c r="N635" s="86"/>
      <c r="O635" s="86"/>
      <c r="P635" s="87"/>
    </row>
    <row x14ac:dyDescent="0.25" r="636" customHeight="1" ht="28.5">
      <c r="A636" s="84"/>
      <c r="B636" s="88"/>
      <c r="C636" s="86"/>
      <c r="D636" s="86"/>
      <c r="E636" s="86"/>
      <c r="F636" s="86"/>
      <c r="G636" s="86"/>
      <c r="H636" s="87"/>
      <c r="I636" s="87"/>
      <c r="J636" s="88"/>
      <c r="K636" s="86"/>
      <c r="L636" s="86"/>
      <c r="M636" s="86"/>
      <c r="N636" s="86"/>
      <c r="O636" s="86"/>
      <c r="P636" s="87"/>
    </row>
    <row x14ac:dyDescent="0.25" r="637" customHeight="1" ht="28.5">
      <c r="A637" s="84"/>
      <c r="B637" s="88"/>
      <c r="C637" s="86"/>
      <c r="D637" s="86"/>
      <c r="E637" s="86"/>
      <c r="F637" s="86"/>
      <c r="G637" s="86"/>
      <c r="H637" s="87"/>
      <c r="I637" s="87"/>
      <c r="J637" s="88"/>
      <c r="K637" s="86"/>
      <c r="L637" s="86"/>
      <c r="M637" s="86"/>
      <c r="N637" s="86"/>
      <c r="O637" s="86"/>
      <c r="P637" s="87"/>
    </row>
    <row x14ac:dyDescent="0.25" r="638" customHeight="1" ht="28.5">
      <c r="A638" s="84"/>
      <c r="B638" s="88"/>
      <c r="C638" s="86"/>
      <c r="D638" s="86"/>
      <c r="E638" s="86"/>
      <c r="F638" s="86"/>
      <c r="G638" s="86"/>
      <c r="H638" s="87"/>
      <c r="I638" s="87"/>
      <c r="J638" s="88"/>
      <c r="K638" s="86"/>
      <c r="L638" s="86"/>
      <c r="M638" s="86"/>
      <c r="N638" s="86"/>
      <c r="O638" s="86"/>
      <c r="P638" s="87"/>
    </row>
    <row x14ac:dyDescent="0.25" r="639" customHeight="1" ht="28.5">
      <c r="A639" s="84"/>
      <c r="B639" s="88"/>
      <c r="C639" s="86"/>
      <c r="D639" s="86"/>
      <c r="E639" s="86"/>
      <c r="F639" s="86"/>
      <c r="G639" s="86"/>
      <c r="H639" s="87"/>
      <c r="I639" s="87"/>
      <c r="J639" s="88"/>
      <c r="K639" s="86"/>
      <c r="L639" s="86"/>
      <c r="M639" s="86"/>
      <c r="N639" s="86"/>
      <c r="O639" s="86"/>
      <c r="P639" s="87"/>
    </row>
    <row x14ac:dyDescent="0.25" r="640" customHeight="1" ht="28.5">
      <c r="A640" s="84"/>
      <c r="B640" s="88"/>
      <c r="C640" s="86"/>
      <c r="D640" s="86"/>
      <c r="E640" s="86"/>
      <c r="F640" s="86"/>
      <c r="G640" s="86"/>
      <c r="H640" s="87"/>
      <c r="I640" s="87"/>
      <c r="J640" s="88"/>
      <c r="K640" s="86"/>
      <c r="L640" s="86"/>
      <c r="M640" s="86"/>
      <c r="N640" s="86"/>
      <c r="O640" s="86"/>
      <c r="P640" s="87"/>
    </row>
    <row x14ac:dyDescent="0.25" r="641" customHeight="1" ht="28.5">
      <c r="A641" s="84"/>
      <c r="B641" s="88"/>
      <c r="C641" s="86"/>
      <c r="D641" s="86"/>
      <c r="E641" s="86"/>
      <c r="F641" s="86"/>
      <c r="G641" s="86"/>
      <c r="H641" s="87"/>
      <c r="I641" s="87"/>
      <c r="J641" s="88"/>
      <c r="K641" s="86"/>
      <c r="L641" s="86"/>
      <c r="M641" s="86"/>
      <c r="N641" s="86"/>
      <c r="O641" s="86"/>
      <c r="P641" s="87"/>
    </row>
    <row x14ac:dyDescent="0.25" r="642" customHeight="1" ht="28.5">
      <c r="A642" s="84"/>
      <c r="B642" s="88"/>
      <c r="C642" s="86"/>
      <c r="D642" s="86"/>
      <c r="E642" s="86"/>
      <c r="F642" s="86"/>
      <c r="G642" s="86"/>
      <c r="H642" s="87"/>
      <c r="I642" s="87"/>
      <c r="J642" s="88"/>
      <c r="K642" s="86"/>
      <c r="L642" s="86"/>
      <c r="M642" s="86"/>
      <c r="N642" s="86"/>
      <c r="O642" s="86"/>
      <c r="P642" s="87"/>
    </row>
    <row x14ac:dyDescent="0.25" r="643" customHeight="1" ht="28.5">
      <c r="A643" s="84"/>
      <c r="B643" s="88"/>
      <c r="C643" s="86"/>
      <c r="D643" s="86"/>
      <c r="E643" s="86"/>
      <c r="F643" s="86"/>
      <c r="G643" s="86"/>
      <c r="H643" s="87"/>
      <c r="I643" s="87"/>
      <c r="J643" s="88"/>
      <c r="K643" s="86"/>
      <c r="L643" s="86"/>
      <c r="M643" s="86"/>
      <c r="N643" s="86"/>
      <c r="O643" s="86"/>
      <c r="P643" s="87"/>
    </row>
    <row x14ac:dyDescent="0.25" r="644" customHeight="1" ht="28.5">
      <c r="A644" s="84"/>
      <c r="B644" s="88"/>
      <c r="C644" s="86"/>
      <c r="D644" s="86"/>
      <c r="E644" s="86"/>
      <c r="F644" s="86"/>
      <c r="G644" s="86"/>
      <c r="H644" s="87"/>
      <c r="I644" s="87"/>
      <c r="J644" s="88"/>
      <c r="K644" s="86"/>
      <c r="L644" s="86"/>
      <c r="M644" s="86"/>
      <c r="N644" s="86"/>
      <c r="O644" s="86"/>
      <c r="P644" s="87"/>
    </row>
    <row x14ac:dyDescent="0.25" r="645" customHeight="1" ht="28.5">
      <c r="A645" s="84"/>
      <c r="B645" s="88"/>
      <c r="C645" s="86"/>
      <c r="D645" s="86"/>
      <c r="E645" s="86"/>
      <c r="F645" s="86"/>
      <c r="G645" s="86"/>
      <c r="H645" s="87"/>
      <c r="I645" s="87"/>
      <c r="J645" s="88"/>
      <c r="K645" s="86"/>
      <c r="L645" s="86"/>
      <c r="M645" s="86"/>
      <c r="N645" s="86"/>
      <c r="O645" s="86"/>
      <c r="P645" s="87"/>
    </row>
    <row x14ac:dyDescent="0.25" r="646" customHeight="1" ht="28.5">
      <c r="A646" s="84"/>
      <c r="B646" s="88"/>
      <c r="C646" s="86"/>
      <c r="D646" s="86"/>
      <c r="E646" s="86"/>
      <c r="F646" s="86"/>
      <c r="G646" s="86"/>
      <c r="H646" s="87"/>
      <c r="I646" s="87"/>
      <c r="J646" s="88"/>
      <c r="K646" s="86"/>
      <c r="L646" s="86"/>
      <c r="M646" s="86"/>
      <c r="N646" s="86"/>
      <c r="O646" s="86"/>
      <c r="P646" s="87"/>
    </row>
    <row x14ac:dyDescent="0.25" r="647" customHeight="1" ht="28.5">
      <c r="A647" s="84"/>
      <c r="B647" s="88"/>
      <c r="C647" s="86"/>
      <c r="D647" s="86"/>
      <c r="E647" s="86"/>
      <c r="F647" s="86"/>
      <c r="G647" s="86"/>
      <c r="H647" s="87"/>
      <c r="I647" s="87"/>
      <c r="J647" s="88"/>
      <c r="K647" s="86"/>
      <c r="L647" s="86"/>
      <c r="M647" s="86"/>
      <c r="N647" s="86"/>
      <c r="O647" s="86"/>
      <c r="P647" s="87"/>
    </row>
    <row x14ac:dyDescent="0.25" r="648" customHeight="1" ht="28.5">
      <c r="A648" s="84"/>
      <c r="B648" s="88"/>
      <c r="C648" s="86"/>
      <c r="D648" s="86"/>
      <c r="E648" s="86"/>
      <c r="F648" s="86"/>
      <c r="G648" s="86"/>
      <c r="H648" s="87"/>
      <c r="I648" s="87"/>
      <c r="J648" s="88"/>
      <c r="K648" s="86"/>
      <c r="L648" s="86"/>
      <c r="M648" s="86"/>
      <c r="N648" s="86"/>
      <c r="O648" s="86"/>
      <c r="P648" s="87"/>
    </row>
    <row x14ac:dyDescent="0.25" r="649" customHeight="1" ht="28.5">
      <c r="A649" s="84"/>
      <c r="B649" s="88"/>
      <c r="C649" s="86"/>
      <c r="D649" s="86"/>
      <c r="E649" s="86"/>
      <c r="F649" s="86"/>
      <c r="G649" s="86"/>
      <c r="H649" s="87"/>
      <c r="I649" s="87"/>
      <c r="J649" s="88"/>
      <c r="K649" s="86"/>
      <c r="L649" s="86"/>
      <c r="M649" s="86"/>
      <c r="N649" s="86"/>
      <c r="O649" s="86"/>
      <c r="P649" s="87"/>
    </row>
    <row x14ac:dyDescent="0.25" r="650" customHeight="1" ht="28.5">
      <c r="A650" s="84"/>
      <c r="B650" s="88"/>
      <c r="C650" s="86"/>
      <c r="D650" s="86"/>
      <c r="E650" s="86"/>
      <c r="F650" s="86"/>
      <c r="G650" s="86"/>
      <c r="H650" s="87"/>
      <c r="I650" s="87"/>
      <c r="J650" s="88"/>
      <c r="K650" s="86"/>
      <c r="L650" s="86"/>
      <c r="M650" s="86"/>
      <c r="N650" s="86"/>
      <c r="O650" s="86"/>
      <c r="P650" s="87"/>
    </row>
    <row x14ac:dyDescent="0.25" r="651" customHeight="1" ht="28.5">
      <c r="A651" s="84"/>
      <c r="B651" s="88"/>
      <c r="C651" s="86"/>
      <c r="D651" s="86"/>
      <c r="E651" s="86"/>
      <c r="F651" s="86"/>
      <c r="G651" s="86"/>
      <c r="H651" s="87"/>
      <c r="I651" s="87"/>
      <c r="J651" s="88"/>
      <c r="K651" s="86"/>
      <c r="L651" s="86"/>
      <c r="M651" s="86"/>
      <c r="N651" s="86"/>
      <c r="O651" s="86"/>
      <c r="P651" s="87"/>
    </row>
    <row x14ac:dyDescent="0.25" r="652" customHeight="1" ht="28.5">
      <c r="A652" s="84"/>
      <c r="B652" s="88"/>
      <c r="C652" s="86"/>
      <c r="D652" s="86"/>
      <c r="E652" s="86"/>
      <c r="F652" s="86"/>
      <c r="G652" s="86"/>
      <c r="H652" s="87"/>
      <c r="I652" s="87"/>
      <c r="J652" s="88"/>
      <c r="K652" s="86"/>
      <c r="L652" s="86"/>
      <c r="M652" s="86"/>
      <c r="N652" s="86"/>
      <c r="O652" s="86"/>
      <c r="P652" s="87"/>
    </row>
    <row x14ac:dyDescent="0.25" r="653" customHeight="1" ht="28.5">
      <c r="A653" s="84"/>
      <c r="B653" s="88"/>
      <c r="C653" s="86"/>
      <c r="D653" s="86"/>
      <c r="E653" s="86"/>
      <c r="F653" s="86"/>
      <c r="G653" s="86"/>
      <c r="H653" s="87"/>
      <c r="I653" s="87"/>
      <c r="J653" s="88"/>
      <c r="K653" s="86"/>
      <c r="L653" s="86"/>
      <c r="M653" s="86"/>
      <c r="N653" s="86"/>
      <c r="O653" s="86"/>
      <c r="P653" s="87"/>
    </row>
    <row x14ac:dyDescent="0.25" r="654" customHeight="1" ht="28.5">
      <c r="A654" s="84"/>
      <c r="B654" s="88"/>
      <c r="C654" s="86"/>
      <c r="D654" s="86"/>
      <c r="E654" s="86"/>
      <c r="F654" s="86"/>
      <c r="G654" s="86"/>
      <c r="H654" s="87"/>
      <c r="I654" s="87"/>
      <c r="J654" s="88"/>
      <c r="K654" s="86"/>
      <c r="L654" s="86"/>
      <c r="M654" s="86"/>
      <c r="N654" s="86"/>
      <c r="O654" s="86"/>
      <c r="P654" s="87"/>
    </row>
    <row x14ac:dyDescent="0.25" r="655" customHeight="1" ht="28.5">
      <c r="A655" s="84"/>
      <c r="B655" s="88"/>
      <c r="C655" s="86"/>
      <c r="D655" s="86"/>
      <c r="E655" s="86"/>
      <c r="F655" s="86"/>
      <c r="G655" s="86"/>
      <c r="H655" s="87"/>
      <c r="I655" s="87"/>
      <c r="J655" s="88"/>
      <c r="K655" s="86"/>
      <c r="L655" s="86"/>
      <c r="M655" s="86"/>
      <c r="N655" s="86"/>
      <c r="O655" s="86"/>
      <c r="P655" s="87"/>
    </row>
    <row x14ac:dyDescent="0.25" r="656" customHeight="1" ht="28.5">
      <c r="A656" s="84"/>
      <c r="B656" s="88"/>
      <c r="C656" s="86"/>
      <c r="D656" s="86"/>
      <c r="E656" s="86"/>
      <c r="F656" s="86"/>
      <c r="G656" s="86"/>
      <c r="H656" s="87"/>
      <c r="I656" s="87"/>
      <c r="J656" s="88"/>
      <c r="K656" s="86"/>
      <c r="L656" s="86"/>
      <c r="M656" s="86"/>
      <c r="N656" s="86"/>
      <c r="O656" s="86"/>
      <c r="P656" s="87"/>
    </row>
    <row x14ac:dyDescent="0.25" r="657" customHeight="1" ht="28.5">
      <c r="A657" s="84"/>
      <c r="B657" s="88"/>
      <c r="C657" s="86"/>
      <c r="D657" s="86"/>
      <c r="E657" s="86"/>
      <c r="F657" s="86"/>
      <c r="G657" s="86"/>
      <c r="H657" s="87"/>
      <c r="I657" s="87"/>
      <c r="J657" s="88"/>
      <c r="K657" s="86"/>
      <c r="L657" s="86"/>
      <c r="M657" s="86"/>
      <c r="N657" s="86"/>
      <c r="O657" s="86"/>
      <c r="P657" s="87"/>
    </row>
    <row x14ac:dyDescent="0.25" r="658" customHeight="1" ht="28.5">
      <c r="A658" s="84"/>
      <c r="B658" s="88"/>
      <c r="C658" s="86"/>
      <c r="D658" s="86"/>
      <c r="E658" s="86"/>
      <c r="F658" s="86"/>
      <c r="G658" s="86"/>
      <c r="H658" s="87"/>
      <c r="I658" s="87"/>
      <c r="J658" s="88"/>
      <c r="K658" s="86"/>
      <c r="L658" s="86"/>
      <c r="M658" s="86"/>
      <c r="N658" s="86"/>
      <c r="O658" s="86"/>
      <c r="P658" s="87"/>
    </row>
    <row x14ac:dyDescent="0.25" r="659" customHeight="1" ht="28.5">
      <c r="A659" s="84"/>
      <c r="B659" s="88"/>
      <c r="C659" s="86"/>
      <c r="D659" s="86"/>
      <c r="E659" s="86"/>
      <c r="F659" s="86"/>
      <c r="G659" s="86"/>
      <c r="H659" s="87"/>
      <c r="I659" s="87"/>
      <c r="J659" s="88"/>
      <c r="K659" s="86"/>
      <c r="L659" s="86"/>
      <c r="M659" s="86"/>
      <c r="N659" s="86"/>
      <c r="O659" s="86"/>
      <c r="P659" s="87"/>
    </row>
    <row x14ac:dyDescent="0.25" r="660" customHeight="1" ht="28.5">
      <c r="A660" s="84"/>
      <c r="B660" s="88"/>
      <c r="C660" s="86"/>
      <c r="D660" s="86"/>
      <c r="E660" s="86"/>
      <c r="F660" s="86"/>
      <c r="G660" s="86"/>
      <c r="H660" s="87"/>
      <c r="I660" s="87"/>
      <c r="J660" s="88"/>
      <c r="K660" s="86"/>
      <c r="L660" s="86"/>
      <c r="M660" s="86"/>
      <c r="N660" s="86"/>
      <c r="O660" s="86"/>
      <c r="P660" s="87"/>
    </row>
    <row x14ac:dyDescent="0.25" r="661" customHeight="1" ht="28.5">
      <c r="A661" s="84"/>
      <c r="B661" s="88"/>
      <c r="C661" s="86"/>
      <c r="D661" s="86"/>
      <c r="E661" s="86"/>
      <c r="F661" s="86"/>
      <c r="G661" s="86"/>
      <c r="H661" s="87"/>
      <c r="I661" s="87"/>
      <c r="J661" s="88"/>
      <c r="K661" s="86"/>
      <c r="L661" s="86"/>
      <c r="M661" s="86"/>
      <c r="N661" s="86"/>
      <c r="O661" s="86"/>
      <c r="P661" s="87"/>
    </row>
    <row x14ac:dyDescent="0.25" r="662" customHeight="1" ht="28.5">
      <c r="A662" s="84"/>
      <c r="B662" s="88"/>
      <c r="C662" s="86"/>
      <c r="D662" s="86"/>
      <c r="E662" s="86"/>
      <c r="F662" s="86"/>
      <c r="G662" s="86"/>
      <c r="H662" s="87"/>
      <c r="I662" s="87"/>
      <c r="J662" s="88"/>
      <c r="K662" s="86"/>
      <c r="L662" s="86"/>
      <c r="M662" s="86"/>
      <c r="N662" s="86"/>
      <c r="O662" s="86"/>
      <c r="P662" s="87"/>
    </row>
    <row x14ac:dyDescent="0.25" r="663" customHeight="1" ht="28.5">
      <c r="A663" s="84"/>
      <c r="B663" s="88"/>
      <c r="C663" s="86"/>
      <c r="D663" s="86"/>
      <c r="E663" s="86"/>
      <c r="F663" s="86"/>
      <c r="G663" s="86"/>
      <c r="H663" s="87"/>
      <c r="I663" s="87"/>
      <c r="J663" s="88"/>
      <c r="K663" s="86"/>
      <c r="L663" s="86"/>
      <c r="M663" s="86"/>
      <c r="N663" s="86"/>
      <c r="O663" s="86"/>
      <c r="P663" s="87"/>
    </row>
    <row x14ac:dyDescent="0.25" r="664" customHeight="1" ht="28.5">
      <c r="A664" s="84"/>
      <c r="B664" s="88"/>
      <c r="C664" s="86"/>
      <c r="D664" s="86"/>
      <c r="E664" s="86"/>
      <c r="F664" s="86"/>
      <c r="G664" s="86"/>
      <c r="H664" s="87"/>
      <c r="I664" s="87"/>
      <c r="J664" s="88"/>
      <c r="K664" s="86"/>
      <c r="L664" s="86"/>
      <c r="M664" s="86"/>
      <c r="N664" s="86"/>
      <c r="O664" s="86"/>
      <c r="P664" s="87"/>
    </row>
    <row x14ac:dyDescent="0.25" r="665" customHeight="1" ht="28.5">
      <c r="A665" s="84"/>
      <c r="B665" s="88"/>
      <c r="C665" s="86"/>
      <c r="D665" s="86"/>
      <c r="E665" s="86"/>
      <c r="F665" s="86"/>
      <c r="G665" s="86"/>
      <c r="H665" s="87"/>
      <c r="I665" s="87"/>
      <c r="J665" s="88"/>
      <c r="K665" s="86"/>
      <c r="L665" s="86"/>
      <c r="M665" s="86"/>
      <c r="N665" s="86"/>
      <c r="O665" s="86"/>
      <c r="P665" s="87"/>
    </row>
    <row x14ac:dyDescent="0.25" r="666" customHeight="1" ht="28.5">
      <c r="A666" s="84"/>
      <c r="B666" s="88"/>
      <c r="C666" s="86"/>
      <c r="D666" s="86"/>
      <c r="E666" s="86"/>
      <c r="F666" s="86"/>
      <c r="G666" s="86"/>
      <c r="H666" s="87"/>
      <c r="I666" s="87"/>
      <c r="J666" s="88"/>
      <c r="K666" s="86"/>
      <c r="L666" s="86"/>
      <c r="M666" s="86"/>
      <c r="N666" s="86"/>
      <c r="O666" s="86"/>
      <c r="P666" s="87"/>
    </row>
    <row x14ac:dyDescent="0.25" r="667" customHeight="1" ht="28.5">
      <c r="A667" s="84"/>
      <c r="B667" s="88"/>
      <c r="C667" s="86"/>
      <c r="D667" s="86"/>
      <c r="E667" s="86"/>
      <c r="F667" s="86"/>
      <c r="G667" s="86"/>
      <c r="H667" s="87"/>
      <c r="I667" s="87"/>
      <c r="J667" s="88"/>
      <c r="K667" s="86"/>
      <c r="L667" s="86"/>
      <c r="M667" s="86"/>
      <c r="N667" s="86"/>
      <c r="O667" s="86"/>
      <c r="P667" s="87"/>
    </row>
    <row x14ac:dyDescent="0.25" r="668" customHeight="1" ht="28.5">
      <c r="A668" s="84"/>
      <c r="B668" s="88"/>
      <c r="C668" s="86"/>
      <c r="D668" s="86"/>
      <c r="E668" s="86"/>
      <c r="F668" s="86"/>
      <c r="G668" s="86"/>
      <c r="H668" s="87"/>
      <c r="I668" s="87"/>
      <c r="J668" s="88"/>
      <c r="K668" s="86"/>
      <c r="L668" s="86"/>
      <c r="M668" s="86"/>
      <c r="N668" s="86"/>
      <c r="O668" s="86"/>
      <c r="P668" s="87"/>
    </row>
    <row x14ac:dyDescent="0.25" r="669" customHeight="1" ht="28.5">
      <c r="A669" s="84"/>
      <c r="B669" s="88"/>
      <c r="C669" s="86"/>
      <c r="D669" s="86"/>
      <c r="E669" s="86"/>
      <c r="F669" s="86"/>
      <c r="G669" s="86"/>
      <c r="H669" s="87"/>
      <c r="I669" s="87"/>
      <c r="J669" s="88"/>
      <c r="K669" s="86"/>
      <c r="L669" s="86"/>
      <c r="M669" s="86"/>
      <c r="N669" s="86"/>
      <c r="O669" s="86"/>
      <c r="P669" s="87"/>
    </row>
    <row x14ac:dyDescent="0.25" r="670" customHeight="1" ht="28.5">
      <c r="A670" s="84"/>
      <c r="B670" s="88"/>
      <c r="C670" s="86"/>
      <c r="D670" s="86"/>
      <c r="E670" s="86"/>
      <c r="F670" s="86"/>
      <c r="G670" s="86"/>
      <c r="H670" s="87"/>
      <c r="I670" s="87"/>
      <c r="J670" s="88"/>
      <c r="K670" s="86"/>
      <c r="L670" s="86"/>
      <c r="M670" s="86"/>
      <c r="N670" s="86"/>
      <c r="O670" s="86"/>
      <c r="P670" s="87"/>
    </row>
    <row x14ac:dyDescent="0.25" r="671" customHeight="1" ht="28.5">
      <c r="A671" s="84"/>
      <c r="B671" s="88"/>
      <c r="C671" s="86"/>
      <c r="D671" s="86"/>
      <c r="E671" s="86"/>
      <c r="F671" s="86"/>
      <c r="G671" s="86"/>
      <c r="H671" s="87"/>
      <c r="I671" s="87"/>
      <c r="J671" s="88"/>
      <c r="K671" s="86"/>
      <c r="L671" s="86"/>
      <c r="M671" s="86"/>
      <c r="N671" s="86"/>
      <c r="O671" s="86"/>
      <c r="P671" s="87"/>
    </row>
    <row x14ac:dyDescent="0.25" r="672" customHeight="1" ht="28.5">
      <c r="A672" s="84"/>
      <c r="B672" s="88"/>
      <c r="C672" s="86"/>
      <c r="D672" s="86"/>
      <c r="E672" s="86"/>
      <c r="F672" s="86"/>
      <c r="G672" s="86"/>
      <c r="H672" s="87"/>
      <c r="I672" s="87"/>
      <c r="J672" s="88"/>
      <c r="K672" s="86"/>
      <c r="L672" s="86"/>
      <c r="M672" s="86"/>
      <c r="N672" s="86"/>
      <c r="O672" s="86"/>
      <c r="P672" s="87"/>
    </row>
    <row x14ac:dyDescent="0.25" r="673" customHeight="1" ht="28.5">
      <c r="A673" s="84"/>
      <c r="B673" s="88"/>
      <c r="C673" s="86"/>
      <c r="D673" s="86"/>
      <c r="E673" s="86"/>
      <c r="F673" s="86"/>
      <c r="G673" s="86"/>
      <c r="H673" s="87"/>
      <c r="I673" s="87"/>
      <c r="J673" s="88"/>
      <c r="K673" s="86"/>
      <c r="L673" s="86"/>
      <c r="M673" s="86"/>
      <c r="N673" s="86"/>
      <c r="O673" s="86"/>
      <c r="P673" s="87"/>
    </row>
    <row x14ac:dyDescent="0.25" r="674" customHeight="1" ht="28.5">
      <c r="A674" s="84"/>
      <c r="B674" s="88"/>
      <c r="C674" s="86"/>
      <c r="D674" s="86"/>
      <c r="E674" s="86"/>
      <c r="F674" s="86"/>
      <c r="G674" s="86"/>
      <c r="H674" s="87"/>
      <c r="I674" s="87"/>
      <c r="J674" s="88"/>
      <c r="K674" s="86"/>
      <c r="L674" s="86"/>
      <c r="M674" s="86"/>
      <c r="N674" s="86"/>
      <c r="O674" s="86"/>
      <c r="P674" s="87"/>
    </row>
    <row x14ac:dyDescent="0.25" r="675" customHeight="1" ht="28.5">
      <c r="A675" s="84"/>
      <c r="B675" s="88"/>
      <c r="C675" s="86"/>
      <c r="D675" s="86"/>
      <c r="E675" s="86"/>
      <c r="F675" s="86"/>
      <c r="G675" s="86"/>
      <c r="H675" s="87"/>
      <c r="I675" s="87"/>
      <c r="J675" s="88"/>
      <c r="K675" s="86"/>
      <c r="L675" s="86"/>
      <c r="M675" s="86"/>
      <c r="N675" s="86"/>
      <c r="O675" s="86"/>
      <c r="P675" s="87"/>
    </row>
    <row x14ac:dyDescent="0.25" r="676" customHeight="1" ht="28.5">
      <c r="A676" s="84"/>
      <c r="B676" s="88"/>
      <c r="C676" s="86"/>
      <c r="D676" s="86"/>
      <c r="E676" s="86"/>
      <c r="F676" s="86"/>
      <c r="G676" s="86"/>
      <c r="H676" s="87"/>
      <c r="I676" s="87"/>
      <c r="J676" s="88"/>
      <c r="K676" s="86"/>
      <c r="L676" s="86"/>
      <c r="M676" s="86"/>
      <c r="N676" s="86"/>
      <c r="O676" s="86"/>
      <c r="P676" s="87"/>
    </row>
    <row x14ac:dyDescent="0.25" r="677" customHeight="1" ht="28.5">
      <c r="A677" s="84"/>
      <c r="B677" s="88"/>
      <c r="C677" s="86"/>
      <c r="D677" s="86"/>
      <c r="E677" s="86"/>
      <c r="F677" s="86"/>
      <c r="G677" s="86"/>
      <c r="H677" s="87"/>
      <c r="I677" s="87"/>
      <c r="J677" s="88"/>
      <c r="K677" s="86"/>
      <c r="L677" s="86"/>
      <c r="M677" s="86"/>
      <c r="N677" s="86"/>
      <c r="O677" s="86"/>
      <c r="P677" s="87"/>
    </row>
    <row x14ac:dyDescent="0.25" r="678" customHeight="1" ht="28.5">
      <c r="A678" s="84"/>
      <c r="B678" s="88"/>
      <c r="C678" s="86"/>
      <c r="D678" s="86"/>
      <c r="E678" s="86"/>
      <c r="F678" s="86"/>
      <c r="G678" s="86"/>
      <c r="H678" s="87"/>
      <c r="I678" s="87"/>
      <c r="J678" s="88"/>
      <c r="K678" s="86"/>
      <c r="L678" s="86"/>
      <c r="M678" s="86"/>
      <c r="N678" s="86"/>
      <c r="O678" s="86"/>
      <c r="P678" s="87"/>
    </row>
    <row x14ac:dyDescent="0.25" r="679" customHeight="1" ht="28.5">
      <c r="A679" s="84"/>
      <c r="B679" s="88"/>
      <c r="C679" s="86"/>
      <c r="D679" s="86"/>
      <c r="E679" s="86"/>
      <c r="F679" s="86"/>
      <c r="G679" s="86"/>
      <c r="H679" s="87"/>
      <c r="I679" s="87"/>
      <c r="J679" s="88"/>
      <c r="K679" s="86"/>
      <c r="L679" s="86"/>
      <c r="M679" s="86"/>
      <c r="N679" s="86"/>
      <c r="O679" s="86"/>
      <c r="P679" s="87"/>
    </row>
    <row x14ac:dyDescent="0.25" r="680" customHeight="1" ht="28.5">
      <c r="A680" s="84"/>
      <c r="B680" s="88"/>
      <c r="C680" s="86"/>
      <c r="D680" s="86"/>
      <c r="E680" s="86"/>
      <c r="F680" s="86"/>
      <c r="G680" s="86"/>
      <c r="H680" s="87"/>
      <c r="I680" s="87"/>
      <c r="J680" s="88"/>
      <c r="K680" s="86"/>
      <c r="L680" s="86"/>
      <c r="M680" s="86"/>
      <c r="N680" s="86"/>
      <c r="O680" s="86"/>
      <c r="P680" s="87"/>
    </row>
    <row x14ac:dyDescent="0.25" r="681" customHeight="1" ht="28.5">
      <c r="A681" s="84"/>
      <c r="B681" s="88"/>
      <c r="C681" s="86"/>
      <c r="D681" s="86"/>
      <c r="E681" s="86"/>
      <c r="F681" s="86"/>
      <c r="G681" s="86"/>
      <c r="H681" s="87"/>
      <c r="I681" s="87"/>
      <c r="J681" s="88"/>
      <c r="K681" s="86"/>
      <c r="L681" s="86"/>
      <c r="M681" s="86"/>
      <c r="N681" s="86"/>
      <c r="O681" s="86"/>
      <c r="P681" s="87"/>
    </row>
    <row x14ac:dyDescent="0.25" r="682" customHeight="1" ht="28.5">
      <c r="A682" s="84"/>
      <c r="B682" s="88"/>
      <c r="C682" s="86"/>
      <c r="D682" s="86"/>
      <c r="E682" s="86"/>
      <c r="F682" s="86"/>
      <c r="G682" s="86"/>
      <c r="H682" s="87"/>
      <c r="I682" s="87"/>
      <c r="J682" s="88"/>
      <c r="K682" s="86"/>
      <c r="L682" s="86"/>
      <c r="M682" s="86"/>
      <c r="N682" s="86"/>
      <c r="O682" s="86"/>
      <c r="P682" s="87"/>
    </row>
    <row x14ac:dyDescent="0.25" r="683" customHeight="1" ht="28.5">
      <c r="A683" s="84"/>
      <c r="B683" s="88"/>
      <c r="C683" s="86"/>
      <c r="D683" s="86"/>
      <c r="E683" s="86"/>
      <c r="F683" s="86"/>
      <c r="G683" s="86"/>
      <c r="H683" s="87"/>
      <c r="I683" s="87"/>
      <c r="J683" s="88"/>
      <c r="K683" s="86"/>
      <c r="L683" s="86"/>
      <c r="M683" s="86"/>
      <c r="N683" s="86"/>
      <c r="O683" s="86"/>
      <c r="P683" s="87"/>
    </row>
    <row x14ac:dyDescent="0.25" r="684" customHeight="1" ht="28.5">
      <c r="A684" s="84"/>
      <c r="B684" s="88"/>
      <c r="C684" s="86"/>
      <c r="D684" s="86"/>
      <c r="E684" s="86"/>
      <c r="F684" s="86"/>
      <c r="G684" s="86"/>
      <c r="H684" s="87"/>
      <c r="I684" s="87"/>
      <c r="J684" s="88"/>
      <c r="K684" s="86"/>
      <c r="L684" s="86"/>
      <c r="M684" s="86"/>
      <c r="N684" s="86"/>
      <c r="O684" s="86"/>
      <c r="P684" s="87"/>
    </row>
    <row x14ac:dyDescent="0.25" r="685" customHeight="1" ht="28.5">
      <c r="A685" s="84"/>
      <c r="B685" s="88"/>
      <c r="C685" s="86"/>
      <c r="D685" s="86"/>
      <c r="E685" s="86"/>
      <c r="F685" s="86"/>
      <c r="G685" s="86"/>
      <c r="H685" s="87"/>
      <c r="I685" s="87"/>
      <c r="J685" s="88"/>
      <c r="K685" s="86"/>
      <c r="L685" s="86"/>
      <c r="M685" s="86"/>
      <c r="N685" s="86"/>
      <c r="O685" s="86"/>
      <c r="P685" s="87"/>
    </row>
    <row x14ac:dyDescent="0.25" r="686" customHeight="1" ht="28.5">
      <c r="A686" s="84"/>
      <c r="B686" s="88"/>
      <c r="C686" s="86"/>
      <c r="D686" s="86"/>
      <c r="E686" s="86"/>
      <c r="F686" s="86"/>
      <c r="G686" s="86"/>
      <c r="H686" s="87"/>
      <c r="I686" s="87"/>
      <c r="J686" s="88"/>
      <c r="K686" s="86"/>
      <c r="L686" s="86"/>
      <c r="M686" s="86"/>
      <c r="N686" s="86"/>
      <c r="O686" s="86"/>
      <c r="P686" s="87"/>
    </row>
    <row x14ac:dyDescent="0.25" r="687" customHeight="1" ht="28.5">
      <c r="A687" s="84"/>
      <c r="B687" s="88"/>
      <c r="C687" s="86"/>
      <c r="D687" s="86"/>
      <c r="E687" s="86"/>
      <c r="F687" s="86"/>
      <c r="G687" s="86"/>
      <c r="H687" s="87"/>
      <c r="I687" s="87"/>
      <c r="J687" s="88"/>
      <c r="K687" s="86"/>
      <c r="L687" s="86"/>
      <c r="M687" s="86"/>
      <c r="N687" s="86"/>
      <c r="O687" s="86"/>
      <c r="P687" s="87"/>
    </row>
    <row x14ac:dyDescent="0.25" r="688" customHeight="1" ht="28.5">
      <c r="A688" s="84"/>
      <c r="B688" s="88"/>
      <c r="C688" s="86"/>
      <c r="D688" s="86"/>
      <c r="E688" s="86"/>
      <c r="F688" s="86"/>
      <c r="G688" s="86"/>
      <c r="H688" s="87"/>
      <c r="I688" s="87"/>
      <c r="J688" s="88"/>
      <c r="K688" s="86"/>
      <c r="L688" s="86"/>
      <c r="M688" s="86"/>
      <c r="N688" s="86"/>
      <c r="O688" s="86"/>
      <c r="P688" s="87"/>
    </row>
    <row x14ac:dyDescent="0.25" r="689" customHeight="1" ht="28.5">
      <c r="A689" s="84"/>
      <c r="B689" s="88"/>
      <c r="C689" s="86"/>
      <c r="D689" s="86"/>
      <c r="E689" s="86"/>
      <c r="F689" s="86"/>
      <c r="G689" s="86"/>
      <c r="H689" s="87"/>
      <c r="I689" s="87"/>
      <c r="J689" s="88"/>
      <c r="K689" s="86"/>
      <c r="L689" s="86"/>
      <c r="M689" s="86"/>
      <c r="N689" s="86"/>
      <c r="O689" s="86"/>
      <c r="P689" s="87"/>
    </row>
    <row x14ac:dyDescent="0.25" r="690" customHeight="1" ht="28.5">
      <c r="A690" s="84"/>
      <c r="B690" s="88"/>
      <c r="C690" s="86"/>
      <c r="D690" s="86"/>
      <c r="E690" s="86"/>
      <c r="F690" s="86"/>
      <c r="G690" s="86"/>
      <c r="H690" s="87"/>
      <c r="I690" s="87"/>
      <c r="J690" s="88"/>
      <c r="K690" s="86"/>
      <c r="L690" s="86"/>
      <c r="M690" s="86"/>
      <c r="N690" s="86"/>
      <c r="O690" s="86"/>
      <c r="P690" s="87"/>
    </row>
    <row x14ac:dyDescent="0.25" r="691" customHeight="1" ht="28.5">
      <c r="A691" s="84"/>
      <c r="B691" s="88"/>
      <c r="C691" s="86"/>
      <c r="D691" s="86"/>
      <c r="E691" s="86"/>
      <c r="F691" s="86"/>
      <c r="G691" s="86"/>
      <c r="H691" s="87"/>
      <c r="I691" s="87"/>
      <c r="J691" s="88"/>
      <c r="K691" s="86"/>
      <c r="L691" s="86"/>
      <c r="M691" s="86"/>
      <c r="N691" s="86"/>
      <c r="O691" s="86"/>
      <c r="P691" s="87"/>
    </row>
    <row x14ac:dyDescent="0.25" r="692" customHeight="1" ht="28.5">
      <c r="A692" s="84"/>
      <c r="B692" s="88"/>
      <c r="C692" s="86"/>
      <c r="D692" s="86"/>
      <c r="E692" s="86"/>
      <c r="F692" s="86"/>
      <c r="G692" s="86"/>
      <c r="H692" s="87"/>
      <c r="I692" s="87"/>
      <c r="J692" s="88"/>
      <c r="K692" s="86"/>
      <c r="L692" s="86"/>
      <c r="M692" s="86"/>
      <c r="N692" s="86"/>
      <c r="O692" s="86"/>
      <c r="P692" s="87"/>
    </row>
    <row x14ac:dyDescent="0.25" r="693" customHeight="1" ht="28.5">
      <c r="A693" s="84"/>
      <c r="B693" s="88"/>
      <c r="C693" s="86"/>
      <c r="D693" s="86"/>
      <c r="E693" s="86"/>
      <c r="F693" s="86"/>
      <c r="G693" s="86"/>
      <c r="H693" s="87"/>
      <c r="I693" s="87"/>
      <c r="J693" s="88"/>
      <c r="K693" s="86"/>
      <c r="L693" s="86"/>
      <c r="M693" s="86"/>
      <c r="N693" s="86"/>
      <c r="O693" s="86"/>
      <c r="P693" s="87"/>
    </row>
    <row x14ac:dyDescent="0.25" r="694" customHeight="1" ht="28.5">
      <c r="A694" s="84"/>
      <c r="B694" s="88"/>
      <c r="C694" s="86"/>
      <c r="D694" s="86"/>
      <c r="E694" s="86"/>
      <c r="F694" s="86"/>
      <c r="G694" s="86"/>
      <c r="H694" s="87"/>
      <c r="I694" s="87"/>
      <c r="J694" s="88"/>
      <c r="K694" s="86"/>
      <c r="L694" s="86"/>
      <c r="M694" s="86"/>
      <c r="N694" s="86"/>
      <c r="O694" s="86"/>
      <c r="P694" s="87"/>
    </row>
    <row x14ac:dyDescent="0.25" r="695" customHeight="1" ht="28.5">
      <c r="A695" s="84"/>
      <c r="B695" s="88"/>
      <c r="C695" s="86"/>
      <c r="D695" s="86"/>
      <c r="E695" s="86"/>
      <c r="F695" s="86"/>
      <c r="G695" s="86"/>
      <c r="H695" s="87"/>
      <c r="I695" s="87"/>
      <c r="J695" s="88"/>
      <c r="K695" s="86"/>
      <c r="L695" s="86"/>
      <c r="M695" s="86"/>
      <c r="N695" s="86"/>
      <c r="O695" s="86"/>
      <c r="P695" s="87"/>
    </row>
    <row x14ac:dyDescent="0.25" r="696" customHeight="1" ht="28.5">
      <c r="A696" s="84"/>
      <c r="B696" s="88"/>
      <c r="C696" s="86"/>
      <c r="D696" s="86"/>
      <c r="E696" s="86"/>
      <c r="F696" s="86"/>
      <c r="G696" s="86"/>
      <c r="H696" s="87"/>
      <c r="I696" s="87"/>
      <c r="J696" s="88"/>
      <c r="K696" s="86"/>
      <c r="L696" s="86"/>
      <c r="M696" s="86"/>
      <c r="N696" s="86"/>
      <c r="O696" s="86"/>
      <c r="P696" s="87"/>
    </row>
    <row x14ac:dyDescent="0.25" r="697" customHeight="1" ht="28.5">
      <c r="A697" s="84"/>
      <c r="B697" s="88"/>
      <c r="C697" s="86"/>
      <c r="D697" s="86"/>
      <c r="E697" s="86"/>
      <c r="F697" s="86"/>
      <c r="G697" s="86"/>
      <c r="H697" s="87"/>
      <c r="I697" s="87"/>
      <c r="J697" s="88"/>
      <c r="K697" s="86"/>
      <c r="L697" s="86"/>
      <c r="M697" s="86"/>
      <c r="N697" s="86"/>
      <c r="O697" s="86"/>
      <c r="P697" s="87"/>
    </row>
    <row x14ac:dyDescent="0.25" r="698" customHeight="1" ht="28.5">
      <c r="A698" s="84"/>
      <c r="B698" s="88"/>
      <c r="C698" s="86"/>
      <c r="D698" s="86"/>
      <c r="E698" s="86"/>
      <c r="F698" s="86"/>
      <c r="G698" s="86"/>
      <c r="H698" s="87"/>
      <c r="I698" s="87"/>
      <c r="J698" s="88"/>
      <c r="K698" s="86"/>
      <c r="L698" s="86"/>
      <c r="M698" s="86"/>
      <c r="N698" s="86"/>
      <c r="O698" s="86"/>
      <c r="P698" s="87"/>
    </row>
    <row x14ac:dyDescent="0.25" r="699" customHeight="1" ht="28.5">
      <c r="A699" s="84"/>
      <c r="B699" s="88"/>
      <c r="C699" s="86"/>
      <c r="D699" s="86"/>
      <c r="E699" s="86"/>
      <c r="F699" s="86"/>
      <c r="G699" s="86"/>
      <c r="H699" s="87"/>
      <c r="I699" s="87"/>
      <c r="J699" s="88"/>
      <c r="K699" s="86"/>
      <c r="L699" s="86"/>
      <c r="M699" s="86"/>
      <c r="N699" s="86"/>
      <c r="O699" s="86"/>
      <c r="P699" s="87"/>
    </row>
    <row x14ac:dyDescent="0.25" r="700" customHeight="1" ht="28.5">
      <c r="A700" s="84"/>
      <c r="B700" s="88"/>
      <c r="C700" s="86"/>
      <c r="D700" s="86"/>
      <c r="E700" s="86"/>
      <c r="F700" s="86"/>
      <c r="G700" s="86"/>
      <c r="H700" s="87"/>
      <c r="I700" s="87"/>
      <c r="J700" s="88"/>
      <c r="K700" s="86"/>
      <c r="L700" s="86"/>
      <c r="M700" s="86"/>
      <c r="N700" s="86"/>
      <c r="O700" s="86"/>
      <c r="P700" s="87"/>
    </row>
    <row x14ac:dyDescent="0.25" r="701" customHeight="1" ht="28.5">
      <c r="A701" s="84"/>
      <c r="B701" s="88"/>
      <c r="C701" s="86"/>
      <c r="D701" s="86"/>
      <c r="E701" s="86"/>
      <c r="F701" s="86"/>
      <c r="G701" s="86"/>
      <c r="H701" s="87"/>
      <c r="I701" s="87"/>
      <c r="J701" s="88"/>
      <c r="K701" s="86"/>
      <c r="L701" s="86"/>
      <c r="M701" s="86"/>
      <c r="N701" s="86"/>
      <c r="O701" s="86"/>
      <c r="P701" s="87"/>
    </row>
    <row x14ac:dyDescent="0.25" r="702" customHeight="1" ht="28.5">
      <c r="A702" s="84"/>
      <c r="B702" s="88"/>
      <c r="C702" s="86"/>
      <c r="D702" s="86"/>
      <c r="E702" s="86"/>
      <c r="F702" s="86"/>
      <c r="G702" s="86"/>
      <c r="H702" s="87"/>
      <c r="I702" s="87"/>
      <c r="J702" s="88"/>
      <c r="K702" s="86"/>
      <c r="L702" s="86"/>
      <c r="M702" s="86"/>
      <c r="N702" s="86"/>
      <c r="O702" s="86"/>
      <c r="P702" s="87"/>
    </row>
    <row x14ac:dyDescent="0.25" r="703" customHeight="1" ht="28.5">
      <c r="A703" s="84"/>
      <c r="B703" s="88"/>
      <c r="C703" s="86"/>
      <c r="D703" s="86"/>
      <c r="E703" s="86"/>
      <c r="F703" s="86"/>
      <c r="G703" s="86"/>
      <c r="H703" s="87"/>
      <c r="I703" s="87"/>
      <c r="J703" s="88"/>
      <c r="K703" s="86"/>
      <c r="L703" s="86"/>
      <c r="M703" s="86"/>
      <c r="N703" s="86"/>
      <c r="O703" s="86"/>
      <c r="P703" s="87"/>
    </row>
    <row x14ac:dyDescent="0.25" r="704" customHeight="1" ht="28.5">
      <c r="A704" s="84"/>
      <c r="B704" s="88"/>
      <c r="C704" s="86"/>
      <c r="D704" s="86"/>
      <c r="E704" s="86"/>
      <c r="F704" s="86"/>
      <c r="G704" s="86"/>
      <c r="H704" s="87"/>
      <c r="I704" s="87"/>
      <c r="J704" s="88"/>
      <c r="K704" s="86"/>
      <c r="L704" s="86"/>
      <c r="M704" s="86"/>
      <c r="N704" s="86"/>
      <c r="O704" s="86"/>
      <c r="P704" s="87"/>
    </row>
    <row x14ac:dyDescent="0.25" r="705" customHeight="1" ht="28.5">
      <c r="A705" s="84"/>
      <c r="B705" s="88"/>
      <c r="C705" s="86"/>
      <c r="D705" s="86"/>
      <c r="E705" s="86"/>
      <c r="F705" s="86"/>
      <c r="G705" s="86"/>
      <c r="H705" s="87"/>
      <c r="I705" s="87"/>
      <c r="J705" s="88"/>
      <c r="K705" s="86"/>
      <c r="L705" s="86"/>
      <c r="M705" s="86"/>
      <c r="N705" s="86"/>
      <c r="O705" s="86"/>
      <c r="P705" s="87"/>
    </row>
    <row x14ac:dyDescent="0.25" r="706" customHeight="1" ht="28.5">
      <c r="A706" s="84"/>
      <c r="B706" s="88"/>
      <c r="C706" s="86"/>
      <c r="D706" s="86"/>
      <c r="E706" s="86"/>
      <c r="F706" s="86"/>
      <c r="G706" s="86"/>
      <c r="H706" s="87"/>
      <c r="I706" s="87"/>
      <c r="J706" s="88"/>
      <c r="K706" s="86"/>
      <c r="L706" s="86"/>
      <c r="M706" s="86"/>
      <c r="N706" s="86"/>
      <c r="O706" s="86"/>
      <c r="P706" s="87"/>
    </row>
    <row x14ac:dyDescent="0.25" r="707" customHeight="1" ht="28.5">
      <c r="A707" s="84"/>
      <c r="B707" s="88"/>
      <c r="C707" s="86"/>
      <c r="D707" s="86"/>
      <c r="E707" s="86"/>
      <c r="F707" s="86"/>
      <c r="G707" s="86"/>
      <c r="H707" s="87"/>
      <c r="I707" s="87"/>
      <c r="J707" s="88"/>
      <c r="K707" s="86"/>
      <c r="L707" s="86"/>
      <c r="M707" s="86"/>
      <c r="N707" s="86"/>
      <c r="O707" s="86"/>
      <c r="P707" s="87"/>
    </row>
    <row x14ac:dyDescent="0.25" r="708" customHeight="1" ht="28.5">
      <c r="A708" s="84"/>
      <c r="B708" s="88"/>
      <c r="C708" s="86"/>
      <c r="D708" s="86"/>
      <c r="E708" s="86"/>
      <c r="F708" s="86"/>
      <c r="G708" s="86"/>
      <c r="H708" s="87"/>
      <c r="I708" s="87"/>
      <c r="J708" s="88"/>
      <c r="K708" s="86"/>
      <c r="L708" s="86"/>
      <c r="M708" s="86"/>
      <c r="N708" s="86"/>
      <c r="O708" s="86"/>
      <c r="P708" s="87"/>
    </row>
    <row x14ac:dyDescent="0.25" r="709" customHeight="1" ht="28.5">
      <c r="A709" s="84"/>
      <c r="B709" s="88"/>
      <c r="C709" s="86"/>
      <c r="D709" s="86"/>
      <c r="E709" s="86"/>
      <c r="F709" s="86"/>
      <c r="G709" s="86"/>
      <c r="H709" s="87"/>
      <c r="I709" s="87"/>
      <c r="J709" s="88"/>
      <c r="K709" s="86"/>
      <c r="L709" s="86"/>
      <c r="M709" s="86"/>
      <c r="N709" s="86"/>
      <c r="O709" s="86"/>
      <c r="P709" s="87"/>
    </row>
    <row x14ac:dyDescent="0.25" r="710" customHeight="1" ht="28.5">
      <c r="A710" s="84"/>
      <c r="B710" s="88"/>
      <c r="C710" s="86"/>
      <c r="D710" s="86"/>
      <c r="E710" s="86"/>
      <c r="F710" s="86"/>
      <c r="G710" s="86"/>
      <c r="H710" s="87"/>
      <c r="I710" s="87"/>
      <c r="J710" s="88"/>
      <c r="K710" s="86"/>
      <c r="L710" s="86"/>
      <c r="M710" s="86"/>
      <c r="N710" s="86"/>
      <c r="O710" s="86"/>
      <c r="P710" s="87"/>
    </row>
    <row x14ac:dyDescent="0.25" r="711" customHeight="1" ht="28.5">
      <c r="A711" s="84"/>
      <c r="B711" s="88"/>
      <c r="C711" s="86"/>
      <c r="D711" s="86"/>
      <c r="E711" s="86"/>
      <c r="F711" s="86"/>
      <c r="G711" s="86"/>
      <c r="H711" s="87"/>
      <c r="I711" s="87"/>
      <c r="J711" s="88"/>
      <c r="K711" s="86"/>
      <c r="L711" s="86"/>
      <c r="M711" s="86"/>
      <c r="N711" s="86"/>
      <c r="O711" s="86"/>
      <c r="P711" s="87"/>
    </row>
    <row x14ac:dyDescent="0.25" r="712" customHeight="1" ht="28.5">
      <c r="A712" s="84"/>
      <c r="B712" s="88"/>
      <c r="C712" s="86"/>
      <c r="D712" s="86"/>
      <c r="E712" s="86"/>
      <c r="F712" s="86"/>
      <c r="G712" s="86"/>
      <c r="H712" s="87"/>
      <c r="I712" s="87"/>
      <c r="J712" s="88"/>
      <c r="K712" s="86"/>
      <c r="L712" s="86"/>
      <c r="M712" s="86"/>
      <c r="N712" s="86"/>
      <c r="O712" s="86"/>
      <c r="P712" s="87"/>
    </row>
    <row x14ac:dyDescent="0.25" r="713" customHeight="1" ht="28.5">
      <c r="A713" s="84"/>
      <c r="B713" s="88"/>
      <c r="C713" s="86"/>
      <c r="D713" s="86"/>
      <c r="E713" s="86"/>
      <c r="F713" s="86"/>
      <c r="G713" s="86"/>
      <c r="H713" s="87"/>
      <c r="I713" s="87"/>
      <c r="J713" s="88"/>
      <c r="K713" s="86"/>
      <c r="L713" s="86"/>
      <c r="M713" s="86"/>
      <c r="N713" s="86"/>
      <c r="O713" s="86"/>
      <c r="P713" s="87"/>
    </row>
    <row x14ac:dyDescent="0.25" r="714" customHeight="1" ht="28.5">
      <c r="A714" s="84"/>
      <c r="B714" s="88"/>
      <c r="C714" s="86"/>
      <c r="D714" s="86"/>
      <c r="E714" s="86"/>
      <c r="F714" s="86"/>
      <c r="G714" s="86"/>
      <c r="H714" s="87"/>
      <c r="I714" s="87"/>
      <c r="J714" s="88"/>
      <c r="K714" s="86"/>
      <c r="L714" s="86"/>
      <c r="M714" s="86"/>
      <c r="N714" s="86"/>
      <c r="O714" s="86"/>
      <c r="P714" s="87"/>
    </row>
    <row x14ac:dyDescent="0.25" r="715" customHeight="1" ht="28.5">
      <c r="A715" s="84"/>
      <c r="B715" s="88"/>
      <c r="C715" s="86"/>
      <c r="D715" s="86"/>
      <c r="E715" s="86"/>
      <c r="F715" s="86"/>
      <c r="G715" s="86"/>
      <c r="H715" s="87"/>
      <c r="I715" s="87"/>
      <c r="J715" s="88"/>
      <c r="K715" s="86"/>
      <c r="L715" s="86"/>
      <c r="M715" s="86"/>
      <c r="N715" s="86"/>
      <c r="O715" s="86"/>
      <c r="P715" s="87"/>
    </row>
    <row x14ac:dyDescent="0.25" r="716" customHeight="1" ht="28.5">
      <c r="A716" s="84"/>
      <c r="B716" s="88"/>
      <c r="C716" s="86"/>
      <c r="D716" s="86"/>
      <c r="E716" s="86"/>
      <c r="F716" s="86"/>
      <c r="G716" s="86"/>
      <c r="H716" s="87"/>
      <c r="I716" s="87"/>
      <c r="J716" s="88"/>
      <c r="K716" s="86"/>
      <c r="L716" s="86"/>
      <c r="M716" s="86"/>
      <c r="N716" s="86"/>
      <c r="O716" s="86"/>
      <c r="P716" s="87"/>
    </row>
    <row x14ac:dyDescent="0.25" r="717" customHeight="1" ht="28.5">
      <c r="A717" s="84"/>
      <c r="B717" s="88"/>
      <c r="C717" s="86"/>
      <c r="D717" s="86"/>
      <c r="E717" s="86"/>
      <c r="F717" s="86"/>
      <c r="G717" s="86"/>
      <c r="H717" s="87"/>
      <c r="I717" s="87"/>
      <c r="J717" s="88"/>
      <c r="K717" s="86"/>
      <c r="L717" s="86"/>
      <c r="M717" s="86"/>
      <c r="N717" s="86"/>
      <c r="O717" s="86"/>
      <c r="P717" s="87"/>
    </row>
    <row x14ac:dyDescent="0.25" r="718" customHeight="1" ht="28.5">
      <c r="A718" s="84"/>
      <c r="B718" s="88"/>
      <c r="C718" s="86"/>
      <c r="D718" s="86"/>
      <c r="E718" s="86"/>
      <c r="F718" s="86"/>
      <c r="G718" s="86"/>
      <c r="H718" s="87"/>
      <c r="I718" s="87"/>
      <c r="J718" s="88"/>
      <c r="K718" s="86"/>
      <c r="L718" s="86"/>
      <c r="M718" s="86"/>
      <c r="N718" s="86"/>
      <c r="O718" s="86"/>
      <c r="P718" s="87"/>
    </row>
    <row x14ac:dyDescent="0.25" r="719" customHeight="1" ht="28.5">
      <c r="A719" s="84"/>
      <c r="B719" s="88"/>
      <c r="C719" s="86"/>
      <c r="D719" s="86"/>
      <c r="E719" s="86"/>
      <c r="F719" s="86"/>
      <c r="G719" s="86"/>
      <c r="H719" s="87"/>
      <c r="I719" s="87"/>
      <c r="J719" s="88"/>
      <c r="K719" s="86"/>
      <c r="L719" s="86"/>
      <c r="M719" s="86"/>
      <c r="N719" s="86"/>
      <c r="O719" s="86"/>
      <c r="P719" s="87"/>
    </row>
    <row x14ac:dyDescent="0.25" r="720" customHeight="1" ht="28.5">
      <c r="A720" s="84"/>
      <c r="B720" s="88"/>
      <c r="C720" s="86"/>
      <c r="D720" s="86"/>
      <c r="E720" s="86"/>
      <c r="F720" s="86"/>
      <c r="G720" s="86"/>
      <c r="H720" s="87"/>
      <c r="I720" s="87"/>
      <c r="J720" s="88"/>
      <c r="K720" s="86"/>
      <c r="L720" s="86"/>
      <c r="M720" s="86"/>
      <c r="N720" s="86"/>
      <c r="O720" s="86"/>
      <c r="P720" s="87"/>
    </row>
    <row x14ac:dyDescent="0.25" r="721" customHeight="1" ht="28.5">
      <c r="A721" s="84"/>
      <c r="B721" s="88"/>
      <c r="C721" s="86"/>
      <c r="D721" s="86"/>
      <c r="E721" s="86"/>
      <c r="F721" s="86"/>
      <c r="G721" s="86"/>
      <c r="H721" s="87"/>
      <c r="I721" s="87"/>
      <c r="J721" s="88"/>
      <c r="K721" s="86"/>
      <c r="L721" s="86"/>
      <c r="M721" s="86"/>
      <c r="N721" s="86"/>
      <c r="O721" s="86"/>
      <c r="P721" s="87"/>
    </row>
    <row x14ac:dyDescent="0.25" r="722" customHeight="1" ht="28.5">
      <c r="A722" s="84"/>
      <c r="B722" s="88"/>
      <c r="C722" s="86"/>
      <c r="D722" s="86"/>
      <c r="E722" s="86"/>
      <c r="F722" s="86"/>
      <c r="G722" s="86"/>
      <c r="H722" s="87"/>
      <c r="I722" s="87"/>
      <c r="J722" s="88"/>
      <c r="K722" s="86"/>
      <c r="L722" s="86"/>
      <c r="M722" s="86"/>
      <c r="N722" s="86"/>
      <c r="O722" s="86"/>
      <c r="P722" s="87"/>
    </row>
    <row x14ac:dyDescent="0.25" r="723" customHeight="1" ht="28.5">
      <c r="A723" s="84"/>
      <c r="B723" s="88"/>
      <c r="C723" s="86"/>
      <c r="D723" s="86"/>
      <c r="E723" s="86"/>
      <c r="F723" s="86"/>
      <c r="G723" s="86"/>
      <c r="H723" s="87"/>
      <c r="I723" s="87"/>
      <c r="J723" s="88"/>
      <c r="K723" s="86"/>
      <c r="L723" s="86"/>
      <c r="M723" s="86"/>
      <c r="N723" s="86"/>
      <c r="O723" s="86"/>
      <c r="P723" s="87"/>
    </row>
    <row x14ac:dyDescent="0.25" r="724" customHeight="1" ht="28.5">
      <c r="A724" s="84"/>
      <c r="B724" s="88"/>
      <c r="C724" s="86"/>
      <c r="D724" s="86"/>
      <c r="E724" s="86"/>
      <c r="F724" s="86"/>
      <c r="G724" s="86"/>
      <c r="H724" s="87"/>
      <c r="I724" s="87"/>
      <c r="J724" s="88"/>
      <c r="K724" s="86"/>
      <c r="L724" s="86"/>
      <c r="M724" s="86"/>
      <c r="N724" s="86"/>
      <c r="O724" s="86"/>
      <c r="P724" s="87"/>
    </row>
    <row x14ac:dyDescent="0.25" r="725" customHeight="1" ht="28.5">
      <c r="A725" s="84"/>
      <c r="B725" s="88"/>
      <c r="C725" s="86"/>
      <c r="D725" s="86"/>
      <c r="E725" s="86"/>
      <c r="F725" s="86"/>
      <c r="G725" s="86"/>
      <c r="H725" s="87"/>
      <c r="I725" s="87"/>
      <c r="J725" s="88"/>
      <c r="K725" s="86"/>
      <c r="L725" s="86"/>
      <c r="M725" s="86"/>
      <c r="N725" s="86"/>
      <c r="O725" s="86"/>
      <c r="P725" s="87"/>
    </row>
    <row x14ac:dyDescent="0.25" r="726" customHeight="1" ht="28.5">
      <c r="A726" s="84"/>
      <c r="B726" s="88"/>
      <c r="C726" s="86"/>
      <c r="D726" s="86"/>
      <c r="E726" s="86"/>
      <c r="F726" s="86"/>
      <c r="G726" s="86"/>
      <c r="H726" s="87"/>
      <c r="I726" s="87"/>
      <c r="J726" s="88"/>
      <c r="K726" s="86"/>
      <c r="L726" s="86"/>
      <c r="M726" s="86"/>
      <c r="N726" s="86"/>
      <c r="O726" s="86"/>
      <c r="P726" s="87"/>
    </row>
    <row x14ac:dyDescent="0.25" r="727" customHeight="1" ht="28.5">
      <c r="A727" s="84"/>
      <c r="B727" s="88"/>
      <c r="C727" s="86"/>
      <c r="D727" s="86"/>
      <c r="E727" s="86"/>
      <c r="F727" s="86"/>
      <c r="G727" s="86"/>
      <c r="H727" s="87"/>
      <c r="I727" s="87"/>
      <c r="J727" s="88"/>
      <c r="K727" s="86"/>
      <c r="L727" s="86"/>
      <c r="M727" s="86"/>
      <c r="N727" s="86"/>
      <c r="O727" s="86"/>
      <c r="P727" s="87"/>
    </row>
    <row x14ac:dyDescent="0.25" r="728" customHeight="1" ht="28.5">
      <c r="A728" s="84"/>
      <c r="B728" s="88"/>
      <c r="C728" s="86"/>
      <c r="D728" s="86"/>
      <c r="E728" s="86"/>
      <c r="F728" s="86"/>
      <c r="G728" s="86"/>
      <c r="H728" s="87"/>
      <c r="I728" s="87"/>
      <c r="J728" s="88"/>
      <c r="K728" s="86"/>
      <c r="L728" s="86"/>
      <c r="M728" s="86"/>
      <c r="N728" s="86"/>
      <c r="O728" s="86"/>
      <c r="P728" s="87"/>
    </row>
    <row x14ac:dyDescent="0.25" r="729" customHeight="1" ht="28.5">
      <c r="A729" s="84"/>
      <c r="B729" s="88"/>
      <c r="C729" s="86"/>
      <c r="D729" s="86"/>
      <c r="E729" s="86"/>
      <c r="F729" s="86"/>
      <c r="G729" s="86"/>
      <c r="H729" s="87"/>
      <c r="I729" s="87"/>
      <c r="J729" s="88"/>
      <c r="K729" s="86"/>
      <c r="L729" s="86"/>
      <c r="M729" s="86"/>
      <c r="N729" s="86"/>
      <c r="O729" s="86"/>
      <c r="P729" s="87"/>
    </row>
    <row x14ac:dyDescent="0.25" r="730" customHeight="1" ht="28.5">
      <c r="A730" s="84"/>
      <c r="B730" s="88"/>
      <c r="C730" s="86"/>
      <c r="D730" s="86"/>
      <c r="E730" s="86"/>
      <c r="F730" s="86"/>
      <c r="G730" s="86"/>
      <c r="H730" s="87"/>
      <c r="I730" s="87"/>
      <c r="J730" s="88"/>
      <c r="K730" s="86"/>
      <c r="L730" s="86"/>
      <c r="M730" s="86"/>
      <c r="N730" s="86"/>
      <c r="O730" s="86"/>
      <c r="P730" s="87"/>
    </row>
    <row x14ac:dyDescent="0.25" r="731" customHeight="1" ht="28.5">
      <c r="A731" s="84"/>
      <c r="B731" s="88"/>
      <c r="C731" s="86"/>
      <c r="D731" s="86"/>
      <c r="E731" s="86"/>
      <c r="F731" s="86"/>
      <c r="G731" s="86"/>
      <c r="H731" s="87"/>
      <c r="I731" s="87"/>
      <c r="J731" s="88"/>
      <c r="K731" s="86"/>
      <c r="L731" s="86"/>
      <c r="M731" s="86"/>
      <c r="N731" s="86"/>
      <c r="O731" s="86"/>
      <c r="P731" s="87"/>
    </row>
    <row x14ac:dyDescent="0.25" r="732" customHeight="1" ht="28.5">
      <c r="A732" s="84"/>
      <c r="B732" s="88"/>
      <c r="C732" s="86"/>
      <c r="D732" s="86"/>
      <c r="E732" s="86"/>
      <c r="F732" s="86"/>
      <c r="G732" s="86"/>
      <c r="H732" s="87"/>
      <c r="I732" s="87"/>
      <c r="J732" s="88"/>
      <c r="K732" s="86"/>
      <c r="L732" s="86"/>
      <c r="M732" s="86"/>
      <c r="N732" s="86"/>
      <c r="O732" s="86"/>
      <c r="P732" s="87"/>
    </row>
    <row x14ac:dyDescent="0.25" r="733" customHeight="1" ht="28.5">
      <c r="A733" s="84"/>
      <c r="B733" s="88"/>
      <c r="C733" s="86"/>
      <c r="D733" s="86"/>
      <c r="E733" s="86"/>
      <c r="F733" s="86"/>
      <c r="G733" s="86"/>
      <c r="H733" s="87"/>
      <c r="I733" s="87"/>
      <c r="J733" s="88"/>
      <c r="K733" s="86"/>
      <c r="L733" s="86"/>
      <c r="M733" s="86"/>
      <c r="N733" s="86"/>
      <c r="O733" s="86"/>
      <c r="P733" s="87"/>
    </row>
    <row x14ac:dyDescent="0.25" r="734" customHeight="1" ht="28.5">
      <c r="A734" s="84"/>
      <c r="B734" s="88"/>
      <c r="C734" s="86"/>
      <c r="D734" s="86"/>
      <c r="E734" s="86"/>
      <c r="F734" s="86"/>
      <c r="G734" s="86"/>
      <c r="H734" s="87"/>
      <c r="I734" s="87"/>
      <c r="J734" s="88"/>
      <c r="K734" s="86"/>
      <c r="L734" s="86"/>
      <c r="M734" s="86"/>
      <c r="N734" s="86"/>
      <c r="O734" s="86"/>
      <c r="P734" s="87"/>
    </row>
    <row x14ac:dyDescent="0.25" r="735" customHeight="1" ht="28.5">
      <c r="A735" s="84"/>
      <c r="B735" s="88"/>
      <c r="C735" s="86"/>
      <c r="D735" s="86"/>
      <c r="E735" s="86"/>
      <c r="F735" s="86"/>
      <c r="G735" s="86"/>
      <c r="H735" s="87"/>
      <c r="I735" s="87"/>
      <c r="J735" s="88"/>
      <c r="K735" s="86"/>
      <c r="L735" s="86"/>
      <c r="M735" s="86"/>
      <c r="N735" s="86"/>
      <c r="O735" s="86"/>
      <c r="P735" s="87"/>
    </row>
    <row x14ac:dyDescent="0.25" r="736" customHeight="1" ht="28.5">
      <c r="A736" s="84"/>
      <c r="B736" s="88"/>
      <c r="C736" s="86"/>
      <c r="D736" s="86"/>
      <c r="E736" s="86"/>
      <c r="F736" s="86"/>
      <c r="G736" s="86"/>
      <c r="H736" s="87"/>
      <c r="I736" s="87"/>
      <c r="J736" s="88"/>
      <c r="K736" s="86"/>
      <c r="L736" s="86"/>
      <c r="M736" s="86"/>
      <c r="N736" s="86"/>
      <c r="O736" s="86"/>
      <c r="P736" s="87"/>
    </row>
    <row x14ac:dyDescent="0.25" r="737" customHeight="1" ht="28.5">
      <c r="A737" s="84"/>
      <c r="B737" s="88"/>
      <c r="C737" s="86"/>
      <c r="D737" s="86"/>
      <c r="E737" s="86"/>
      <c r="F737" s="86"/>
      <c r="G737" s="86"/>
      <c r="H737" s="87"/>
      <c r="I737" s="87"/>
      <c r="J737" s="88"/>
      <c r="K737" s="86"/>
      <c r="L737" s="86"/>
      <c r="M737" s="86"/>
      <c r="N737" s="86"/>
      <c r="O737" s="86"/>
      <c r="P737" s="87"/>
    </row>
    <row x14ac:dyDescent="0.25" r="738" customHeight="1" ht="28.5">
      <c r="A738" s="84"/>
      <c r="B738" s="88"/>
      <c r="C738" s="86"/>
      <c r="D738" s="86"/>
      <c r="E738" s="86"/>
      <c r="F738" s="86"/>
      <c r="G738" s="86"/>
      <c r="H738" s="87"/>
      <c r="I738" s="87"/>
      <c r="J738" s="88"/>
      <c r="K738" s="86"/>
      <c r="L738" s="86"/>
      <c r="M738" s="86"/>
      <c r="N738" s="86"/>
      <c r="O738" s="86"/>
      <c r="P738" s="87"/>
    </row>
    <row x14ac:dyDescent="0.25" r="739" customHeight="1" ht="28.5">
      <c r="A739" s="84"/>
      <c r="B739" s="88"/>
      <c r="C739" s="86"/>
      <c r="D739" s="86"/>
      <c r="E739" s="86"/>
      <c r="F739" s="86"/>
      <c r="G739" s="86"/>
      <c r="H739" s="87"/>
      <c r="I739" s="87"/>
      <c r="J739" s="88"/>
      <c r="K739" s="86"/>
      <c r="L739" s="86"/>
      <c r="M739" s="86"/>
      <c r="N739" s="86"/>
      <c r="O739" s="86"/>
      <c r="P739" s="87"/>
    </row>
    <row x14ac:dyDescent="0.25" r="740" customHeight="1" ht="28.5">
      <c r="A740" s="84"/>
      <c r="B740" s="88"/>
      <c r="C740" s="86"/>
      <c r="D740" s="86"/>
      <c r="E740" s="86"/>
      <c r="F740" s="86"/>
      <c r="G740" s="86"/>
      <c r="H740" s="87"/>
      <c r="I740" s="87"/>
      <c r="J740" s="88"/>
      <c r="K740" s="86"/>
      <c r="L740" s="86"/>
      <c r="M740" s="86"/>
      <c r="N740" s="86"/>
      <c r="O740" s="86"/>
      <c r="P740" s="87"/>
    </row>
    <row x14ac:dyDescent="0.25" r="741" customHeight="1" ht="28.5">
      <c r="A741" s="84"/>
      <c r="B741" s="88"/>
      <c r="C741" s="86"/>
      <c r="D741" s="86"/>
      <c r="E741" s="86"/>
      <c r="F741" s="86"/>
      <c r="G741" s="86"/>
      <c r="H741" s="87"/>
      <c r="I741" s="87"/>
      <c r="J741" s="88"/>
      <c r="K741" s="86"/>
      <c r="L741" s="86"/>
      <c r="M741" s="86"/>
      <c r="N741" s="86"/>
      <c r="O741" s="86"/>
      <c r="P741" s="87"/>
    </row>
    <row x14ac:dyDescent="0.25" r="742" customHeight="1" ht="28.5">
      <c r="A742" s="84"/>
      <c r="B742" s="88"/>
      <c r="C742" s="86"/>
      <c r="D742" s="86"/>
      <c r="E742" s="86"/>
      <c r="F742" s="86"/>
      <c r="G742" s="86"/>
      <c r="H742" s="87"/>
      <c r="I742" s="87"/>
      <c r="J742" s="88"/>
      <c r="K742" s="86"/>
      <c r="L742" s="86"/>
      <c r="M742" s="86"/>
      <c r="N742" s="86"/>
      <c r="O742" s="86"/>
      <c r="P742" s="87"/>
    </row>
    <row x14ac:dyDescent="0.25" r="743" customHeight="1" ht="28.5">
      <c r="A743" s="84"/>
      <c r="B743" s="88"/>
      <c r="C743" s="86"/>
      <c r="D743" s="86"/>
      <c r="E743" s="86"/>
      <c r="F743" s="86"/>
      <c r="G743" s="86"/>
      <c r="H743" s="87"/>
      <c r="I743" s="87"/>
      <c r="J743" s="88"/>
      <c r="K743" s="86"/>
      <c r="L743" s="86"/>
      <c r="M743" s="86"/>
      <c r="N743" s="86"/>
      <c r="O743" s="86"/>
      <c r="P743" s="87"/>
    </row>
    <row x14ac:dyDescent="0.25" r="744" customHeight="1" ht="28.5">
      <c r="A744" s="84"/>
      <c r="B744" s="88"/>
      <c r="C744" s="86"/>
      <c r="D744" s="86"/>
      <c r="E744" s="86"/>
      <c r="F744" s="86"/>
      <c r="G744" s="86"/>
      <c r="H744" s="87"/>
      <c r="I744" s="87"/>
      <c r="J744" s="88"/>
      <c r="K744" s="86"/>
      <c r="L744" s="86"/>
      <c r="M744" s="86"/>
      <c r="N744" s="86"/>
      <c r="O744" s="86"/>
      <c r="P744" s="87"/>
    </row>
    <row x14ac:dyDescent="0.25" r="745" customHeight="1" ht="28.5">
      <c r="A745" s="84"/>
      <c r="B745" s="88"/>
      <c r="C745" s="86"/>
      <c r="D745" s="86"/>
      <c r="E745" s="86"/>
      <c r="F745" s="86"/>
      <c r="G745" s="86"/>
      <c r="H745" s="87"/>
      <c r="I745" s="87"/>
      <c r="J745" s="88"/>
      <c r="K745" s="86"/>
      <c r="L745" s="86"/>
      <c r="M745" s="86"/>
      <c r="N745" s="86"/>
      <c r="O745" s="86"/>
      <c r="P745" s="87"/>
    </row>
    <row x14ac:dyDescent="0.25" r="746" customHeight="1" ht="28.5">
      <c r="A746" s="84"/>
      <c r="B746" s="88"/>
      <c r="C746" s="86"/>
      <c r="D746" s="86"/>
      <c r="E746" s="86"/>
      <c r="F746" s="86"/>
      <c r="G746" s="86"/>
      <c r="H746" s="87"/>
      <c r="I746" s="87"/>
      <c r="J746" s="88"/>
      <c r="K746" s="86"/>
      <c r="L746" s="86"/>
      <c r="M746" s="86"/>
      <c r="N746" s="86"/>
      <c r="O746" s="86"/>
      <c r="P746" s="87"/>
    </row>
    <row x14ac:dyDescent="0.25" r="747" customHeight="1" ht="28.5">
      <c r="A747" s="84"/>
      <c r="B747" s="88"/>
      <c r="C747" s="86"/>
      <c r="D747" s="86"/>
      <c r="E747" s="86"/>
      <c r="F747" s="86"/>
      <c r="G747" s="86"/>
      <c r="H747" s="87"/>
      <c r="I747" s="87"/>
      <c r="J747" s="88"/>
      <c r="K747" s="86"/>
      <c r="L747" s="86"/>
      <c r="M747" s="86"/>
      <c r="N747" s="86"/>
      <c r="O747" s="86"/>
      <c r="P747" s="87"/>
    </row>
    <row x14ac:dyDescent="0.25" r="748" customHeight="1" ht="28.5">
      <c r="A748" s="84"/>
      <c r="B748" s="88"/>
      <c r="C748" s="86"/>
      <c r="D748" s="86"/>
      <c r="E748" s="86"/>
      <c r="F748" s="86"/>
      <c r="G748" s="86"/>
      <c r="H748" s="87"/>
      <c r="I748" s="87"/>
      <c r="J748" s="88"/>
      <c r="K748" s="86"/>
      <c r="L748" s="86"/>
      <c r="M748" s="86"/>
      <c r="N748" s="86"/>
      <c r="O748" s="86"/>
      <c r="P748" s="87"/>
    </row>
    <row x14ac:dyDescent="0.25" r="749" customHeight="1" ht="28.5">
      <c r="A749" s="84"/>
      <c r="B749" s="88"/>
      <c r="C749" s="86"/>
      <c r="D749" s="86"/>
      <c r="E749" s="86"/>
      <c r="F749" s="86"/>
      <c r="G749" s="86"/>
      <c r="H749" s="87"/>
      <c r="I749" s="87"/>
      <c r="J749" s="88"/>
      <c r="K749" s="86"/>
      <c r="L749" s="86"/>
      <c r="M749" s="86"/>
      <c r="N749" s="86"/>
      <c r="O749" s="86"/>
      <c r="P749" s="87"/>
    </row>
    <row x14ac:dyDescent="0.25" r="750" customHeight="1" ht="28.5">
      <c r="A750" s="84"/>
      <c r="B750" s="88"/>
      <c r="C750" s="86"/>
      <c r="D750" s="86"/>
      <c r="E750" s="86"/>
      <c r="F750" s="86"/>
      <c r="G750" s="86"/>
      <c r="H750" s="87"/>
      <c r="I750" s="87"/>
      <c r="J750" s="88"/>
      <c r="K750" s="86"/>
      <c r="L750" s="86"/>
      <c r="M750" s="86"/>
      <c r="N750" s="86"/>
      <c r="O750" s="86"/>
      <c r="P750" s="87"/>
    </row>
    <row x14ac:dyDescent="0.25" r="751" customHeight="1" ht="28.5">
      <c r="A751" s="84"/>
      <c r="B751" s="88"/>
      <c r="C751" s="86"/>
      <c r="D751" s="86"/>
      <c r="E751" s="86"/>
      <c r="F751" s="86"/>
      <c r="G751" s="86"/>
      <c r="H751" s="87"/>
      <c r="I751" s="87"/>
      <c r="J751" s="88"/>
      <c r="K751" s="86"/>
      <c r="L751" s="86"/>
      <c r="M751" s="86"/>
      <c r="N751" s="86"/>
      <c r="O751" s="86"/>
      <c r="P751" s="87"/>
    </row>
    <row x14ac:dyDescent="0.25" r="752" customHeight="1" ht="28.5">
      <c r="A752" s="84"/>
      <c r="B752" s="88"/>
      <c r="C752" s="86"/>
      <c r="D752" s="86"/>
      <c r="E752" s="86"/>
      <c r="F752" s="86"/>
      <c r="G752" s="86"/>
      <c r="H752" s="87"/>
      <c r="I752" s="87"/>
      <c r="J752" s="88"/>
      <c r="K752" s="86"/>
      <c r="L752" s="86"/>
      <c r="M752" s="86"/>
      <c r="N752" s="86"/>
      <c r="O752" s="86"/>
      <c r="P752" s="87"/>
    </row>
    <row x14ac:dyDescent="0.25" r="753" customHeight="1" ht="28.5">
      <c r="A753" s="84"/>
      <c r="B753" s="88"/>
      <c r="C753" s="86"/>
      <c r="D753" s="86"/>
      <c r="E753" s="86"/>
      <c r="F753" s="86"/>
      <c r="G753" s="86"/>
      <c r="H753" s="87"/>
      <c r="I753" s="87"/>
      <c r="J753" s="88"/>
      <c r="K753" s="86"/>
      <c r="L753" s="86"/>
      <c r="M753" s="86"/>
      <c r="N753" s="86"/>
      <c r="O753" s="86"/>
      <c r="P753" s="87"/>
    </row>
    <row x14ac:dyDescent="0.25" r="754" customHeight="1" ht="28.5">
      <c r="A754" s="84"/>
      <c r="B754" s="88"/>
      <c r="C754" s="86"/>
      <c r="D754" s="86"/>
      <c r="E754" s="86"/>
      <c r="F754" s="86"/>
      <c r="G754" s="86"/>
      <c r="H754" s="87"/>
      <c r="I754" s="87"/>
      <c r="J754" s="88"/>
      <c r="K754" s="86"/>
      <c r="L754" s="86"/>
      <c r="M754" s="86"/>
      <c r="N754" s="86"/>
      <c r="O754" s="86"/>
      <c r="P754" s="87"/>
    </row>
    <row x14ac:dyDescent="0.25" r="755" customHeight="1" ht="28.5">
      <c r="A755" s="84"/>
      <c r="B755" s="88"/>
      <c r="C755" s="86"/>
      <c r="D755" s="86"/>
      <c r="E755" s="86"/>
      <c r="F755" s="86"/>
      <c r="G755" s="86"/>
      <c r="H755" s="87"/>
      <c r="I755" s="87"/>
      <c r="J755" s="88"/>
      <c r="K755" s="86"/>
      <c r="L755" s="86"/>
      <c r="M755" s="86"/>
      <c r="N755" s="86"/>
      <c r="O755" s="86"/>
      <c r="P755" s="87"/>
    </row>
    <row x14ac:dyDescent="0.25" r="756" customHeight="1" ht="28.5">
      <c r="A756" s="84"/>
      <c r="B756" s="88"/>
      <c r="C756" s="86"/>
      <c r="D756" s="86"/>
      <c r="E756" s="86"/>
      <c r="F756" s="86"/>
      <c r="G756" s="86"/>
      <c r="H756" s="87"/>
      <c r="I756" s="87"/>
      <c r="J756" s="88"/>
      <c r="K756" s="86"/>
      <c r="L756" s="86"/>
      <c r="M756" s="86"/>
      <c r="N756" s="86"/>
      <c r="O756" s="86"/>
      <c r="P756" s="87"/>
    </row>
    <row x14ac:dyDescent="0.25" r="757" customHeight="1" ht="28.5">
      <c r="A757" s="84"/>
      <c r="B757" s="88"/>
      <c r="C757" s="86"/>
      <c r="D757" s="86"/>
      <c r="E757" s="86"/>
      <c r="F757" s="86"/>
      <c r="G757" s="86"/>
      <c r="H757" s="87"/>
      <c r="I757" s="87"/>
      <c r="J757" s="88"/>
      <c r="K757" s="86"/>
      <c r="L757" s="86"/>
      <c r="M757" s="86"/>
      <c r="N757" s="86"/>
      <c r="O757" s="86"/>
      <c r="P757" s="87"/>
    </row>
    <row x14ac:dyDescent="0.25" r="758" customHeight="1" ht="28.5">
      <c r="A758" s="84"/>
      <c r="B758" s="88"/>
      <c r="C758" s="86"/>
      <c r="D758" s="86"/>
      <c r="E758" s="86"/>
      <c r="F758" s="86"/>
      <c r="G758" s="86"/>
      <c r="H758" s="87"/>
      <c r="I758" s="87"/>
      <c r="J758" s="88"/>
      <c r="K758" s="86"/>
      <c r="L758" s="86"/>
      <c r="M758" s="86"/>
      <c r="N758" s="86"/>
      <c r="O758" s="86"/>
      <c r="P758" s="87"/>
    </row>
    <row x14ac:dyDescent="0.25" r="759" customHeight="1" ht="28.5">
      <c r="A759" s="84"/>
      <c r="B759" s="88"/>
      <c r="C759" s="86"/>
      <c r="D759" s="86"/>
      <c r="E759" s="86"/>
      <c r="F759" s="86"/>
      <c r="G759" s="86"/>
      <c r="H759" s="87"/>
      <c r="I759" s="87"/>
      <c r="J759" s="88"/>
      <c r="K759" s="86"/>
      <c r="L759" s="86"/>
      <c r="M759" s="86"/>
      <c r="N759" s="86"/>
      <c r="O759" s="86"/>
      <c r="P759" s="87"/>
    </row>
    <row x14ac:dyDescent="0.25" r="760" customHeight="1" ht="28.5">
      <c r="A760" s="84"/>
      <c r="B760" s="88"/>
      <c r="C760" s="86"/>
      <c r="D760" s="86"/>
      <c r="E760" s="86"/>
      <c r="F760" s="86"/>
      <c r="G760" s="86"/>
      <c r="H760" s="87"/>
      <c r="I760" s="87"/>
      <c r="J760" s="88"/>
      <c r="K760" s="86"/>
      <c r="L760" s="86"/>
      <c r="M760" s="86"/>
      <c r="N760" s="86"/>
      <c r="O760" s="86"/>
      <c r="P760" s="87"/>
    </row>
    <row x14ac:dyDescent="0.25" r="761" customHeight="1" ht="28.5">
      <c r="A761" s="84"/>
      <c r="B761" s="88"/>
      <c r="C761" s="86"/>
      <c r="D761" s="86"/>
      <c r="E761" s="86"/>
      <c r="F761" s="86"/>
      <c r="G761" s="86"/>
      <c r="H761" s="87"/>
      <c r="I761" s="87"/>
      <c r="J761" s="88"/>
      <c r="K761" s="86"/>
      <c r="L761" s="86"/>
      <c r="M761" s="86"/>
      <c r="N761" s="86"/>
      <c r="O761" s="86"/>
      <c r="P761" s="87"/>
    </row>
    <row x14ac:dyDescent="0.25" r="762" customHeight="1" ht="28.5">
      <c r="A762" s="84"/>
      <c r="B762" s="88"/>
      <c r="C762" s="86"/>
      <c r="D762" s="86"/>
      <c r="E762" s="86"/>
      <c r="F762" s="86"/>
      <c r="G762" s="86"/>
      <c r="H762" s="87"/>
      <c r="I762" s="87"/>
      <c r="J762" s="88"/>
      <c r="K762" s="86"/>
      <c r="L762" s="86"/>
      <c r="M762" s="86"/>
      <c r="N762" s="86"/>
      <c r="O762" s="86"/>
      <c r="P762" s="87"/>
    </row>
    <row x14ac:dyDescent="0.25" r="763" customHeight="1" ht="28.5">
      <c r="A763" s="84"/>
      <c r="B763" s="88"/>
      <c r="C763" s="86"/>
      <c r="D763" s="86"/>
      <c r="E763" s="86"/>
      <c r="F763" s="86"/>
      <c r="G763" s="86"/>
      <c r="H763" s="87"/>
      <c r="I763" s="87"/>
      <c r="J763" s="88"/>
      <c r="K763" s="86"/>
      <c r="L763" s="86"/>
      <c r="M763" s="86"/>
      <c r="N763" s="86"/>
      <c r="O763" s="86"/>
      <c r="P763" s="87"/>
    </row>
    <row x14ac:dyDescent="0.25" r="764" customHeight="1" ht="28.5">
      <c r="A764" s="84"/>
      <c r="B764" s="88"/>
      <c r="C764" s="86"/>
      <c r="D764" s="86"/>
      <c r="E764" s="86"/>
      <c r="F764" s="86"/>
      <c r="G764" s="86"/>
      <c r="H764" s="87"/>
      <c r="I764" s="87"/>
      <c r="J764" s="88"/>
      <c r="K764" s="86"/>
      <c r="L764" s="86"/>
      <c r="M764" s="86"/>
      <c r="N764" s="86"/>
      <c r="O764" s="86"/>
      <c r="P764" s="87"/>
    </row>
    <row x14ac:dyDescent="0.25" r="765" customHeight="1" ht="28.5">
      <c r="A765" s="84"/>
      <c r="B765" s="88"/>
      <c r="C765" s="86"/>
      <c r="D765" s="86"/>
      <c r="E765" s="86"/>
      <c r="F765" s="86"/>
      <c r="G765" s="86"/>
      <c r="H765" s="87"/>
      <c r="I765" s="87"/>
      <c r="J765" s="88"/>
      <c r="K765" s="86"/>
      <c r="L765" s="86"/>
      <c r="M765" s="86"/>
      <c r="N765" s="86"/>
      <c r="O765" s="86"/>
      <c r="P765" s="87"/>
    </row>
    <row x14ac:dyDescent="0.25" r="766" customHeight="1" ht="28.5">
      <c r="A766" s="84"/>
      <c r="B766" s="88"/>
      <c r="C766" s="86"/>
      <c r="D766" s="86"/>
      <c r="E766" s="86"/>
      <c r="F766" s="86"/>
      <c r="G766" s="86"/>
      <c r="H766" s="87"/>
      <c r="I766" s="87"/>
      <c r="J766" s="88"/>
      <c r="K766" s="86"/>
      <c r="L766" s="86"/>
      <c r="M766" s="86"/>
      <c r="N766" s="86"/>
      <c r="O766" s="86"/>
      <c r="P766" s="87"/>
    </row>
    <row x14ac:dyDescent="0.25" r="767" customHeight="1" ht="28.5">
      <c r="A767" s="84"/>
      <c r="B767" s="88"/>
      <c r="C767" s="86"/>
      <c r="D767" s="86"/>
      <c r="E767" s="86"/>
      <c r="F767" s="86"/>
      <c r="G767" s="86"/>
      <c r="H767" s="87"/>
      <c r="I767" s="87"/>
      <c r="J767" s="88"/>
      <c r="K767" s="86"/>
      <c r="L767" s="86"/>
      <c r="M767" s="86"/>
      <c r="N767" s="86"/>
      <c r="O767" s="86"/>
      <c r="P767" s="87"/>
    </row>
    <row x14ac:dyDescent="0.25" r="768" customHeight="1" ht="28.5">
      <c r="A768" s="84"/>
      <c r="B768" s="88"/>
      <c r="C768" s="86"/>
      <c r="D768" s="86"/>
      <c r="E768" s="86"/>
      <c r="F768" s="86"/>
      <c r="G768" s="86"/>
      <c r="H768" s="87"/>
      <c r="I768" s="87"/>
      <c r="J768" s="88"/>
      <c r="K768" s="86"/>
      <c r="L768" s="86"/>
      <c r="M768" s="86"/>
      <c r="N768" s="86"/>
      <c r="O768" s="86"/>
      <c r="P768" s="87"/>
    </row>
    <row x14ac:dyDescent="0.25" r="769" customHeight="1" ht="28.5">
      <c r="A769" s="84"/>
      <c r="B769" s="88"/>
      <c r="C769" s="86"/>
      <c r="D769" s="86"/>
      <c r="E769" s="86"/>
      <c r="F769" s="86"/>
      <c r="G769" s="86"/>
      <c r="H769" s="87"/>
      <c r="I769" s="87"/>
      <c r="J769" s="88"/>
      <c r="K769" s="86"/>
      <c r="L769" s="86"/>
      <c r="M769" s="86"/>
      <c r="N769" s="86"/>
      <c r="O769" s="86"/>
      <c r="P769" s="87"/>
    </row>
    <row x14ac:dyDescent="0.25" r="770" customHeight="1" ht="28.5">
      <c r="A770" s="84"/>
      <c r="B770" s="88"/>
      <c r="C770" s="86"/>
      <c r="D770" s="86"/>
      <c r="E770" s="86"/>
      <c r="F770" s="86"/>
      <c r="G770" s="86"/>
      <c r="H770" s="87"/>
      <c r="I770" s="87"/>
      <c r="J770" s="88"/>
      <c r="K770" s="86"/>
      <c r="L770" s="86"/>
      <c r="M770" s="86"/>
      <c r="N770" s="86"/>
      <c r="O770" s="86"/>
      <c r="P770" s="87"/>
    </row>
    <row x14ac:dyDescent="0.25" r="771" customHeight="1" ht="28.5">
      <c r="A771" s="84"/>
      <c r="B771" s="88"/>
      <c r="C771" s="86"/>
      <c r="D771" s="86"/>
      <c r="E771" s="86"/>
      <c r="F771" s="86"/>
      <c r="G771" s="86"/>
      <c r="H771" s="87"/>
      <c r="I771" s="87"/>
      <c r="J771" s="88"/>
      <c r="K771" s="86"/>
      <c r="L771" s="86"/>
      <c r="M771" s="86"/>
      <c r="N771" s="86"/>
      <c r="O771" s="86"/>
      <c r="P771" s="87"/>
    </row>
    <row x14ac:dyDescent="0.25" r="772" customHeight="1" ht="28.5">
      <c r="A772" s="84"/>
      <c r="B772" s="88"/>
      <c r="C772" s="86"/>
      <c r="D772" s="86"/>
      <c r="E772" s="86"/>
      <c r="F772" s="86"/>
      <c r="G772" s="86"/>
      <c r="H772" s="87"/>
      <c r="I772" s="87"/>
      <c r="J772" s="88"/>
      <c r="K772" s="86"/>
      <c r="L772" s="86"/>
      <c r="M772" s="86"/>
      <c r="N772" s="86"/>
      <c r="O772" s="86"/>
      <c r="P772" s="87"/>
    </row>
    <row x14ac:dyDescent="0.25" r="773" customHeight="1" ht="28.5">
      <c r="A773" s="84"/>
      <c r="B773" s="88"/>
      <c r="C773" s="86"/>
      <c r="D773" s="86"/>
      <c r="E773" s="86"/>
      <c r="F773" s="86"/>
      <c r="G773" s="86"/>
      <c r="H773" s="87"/>
      <c r="I773" s="87"/>
      <c r="J773" s="88"/>
      <c r="K773" s="86"/>
      <c r="L773" s="86"/>
      <c r="M773" s="86"/>
      <c r="N773" s="86"/>
      <c r="O773" s="86"/>
      <c r="P773" s="87"/>
    </row>
    <row x14ac:dyDescent="0.25" r="774" customHeight="1" ht="28.5">
      <c r="A774" s="84"/>
      <c r="B774" s="88"/>
      <c r="C774" s="86"/>
      <c r="D774" s="86"/>
      <c r="E774" s="86"/>
      <c r="F774" s="86"/>
      <c r="G774" s="86"/>
      <c r="H774" s="87"/>
      <c r="I774" s="87"/>
      <c r="J774" s="88"/>
      <c r="K774" s="86"/>
      <c r="L774" s="86"/>
      <c r="M774" s="86"/>
      <c r="N774" s="86"/>
      <c r="O774" s="86"/>
      <c r="P774" s="87"/>
    </row>
    <row x14ac:dyDescent="0.25" r="775" customHeight="1" ht="28.5">
      <c r="A775" s="84"/>
      <c r="B775" s="88"/>
      <c r="C775" s="86"/>
      <c r="D775" s="86"/>
      <c r="E775" s="86"/>
      <c r="F775" s="86"/>
      <c r="G775" s="86"/>
      <c r="H775" s="87"/>
      <c r="I775" s="87"/>
      <c r="J775" s="88"/>
      <c r="K775" s="86"/>
      <c r="L775" s="86"/>
      <c r="M775" s="86"/>
      <c r="N775" s="86"/>
      <c r="O775" s="86"/>
      <c r="P775" s="87"/>
    </row>
    <row x14ac:dyDescent="0.25" r="776" customHeight="1" ht="28.5">
      <c r="A776" s="84"/>
      <c r="B776" s="88"/>
      <c r="C776" s="86"/>
      <c r="D776" s="86"/>
      <c r="E776" s="86"/>
      <c r="F776" s="86"/>
      <c r="G776" s="86"/>
      <c r="H776" s="87"/>
      <c r="I776" s="87"/>
      <c r="J776" s="88"/>
      <c r="K776" s="86"/>
      <c r="L776" s="86"/>
      <c r="M776" s="86"/>
      <c r="N776" s="86"/>
      <c r="O776" s="86"/>
      <c r="P776" s="87"/>
    </row>
    <row x14ac:dyDescent="0.25" r="777" customHeight="1" ht="28.5">
      <c r="A777" s="84"/>
      <c r="B777" s="88"/>
      <c r="C777" s="86"/>
      <c r="D777" s="86"/>
      <c r="E777" s="86"/>
      <c r="F777" s="86"/>
      <c r="G777" s="86"/>
      <c r="H777" s="87"/>
      <c r="I777" s="87"/>
      <c r="J777" s="88"/>
      <c r="K777" s="86"/>
      <c r="L777" s="86"/>
      <c r="M777" s="86"/>
      <c r="N777" s="86"/>
      <c r="O777" s="86"/>
      <c r="P777" s="87"/>
    </row>
    <row x14ac:dyDescent="0.25" r="778" customHeight="1" ht="28.5">
      <c r="A778" s="84"/>
      <c r="B778" s="88"/>
      <c r="C778" s="86"/>
      <c r="D778" s="86"/>
      <c r="E778" s="86"/>
      <c r="F778" s="86"/>
      <c r="G778" s="86"/>
      <c r="H778" s="87"/>
      <c r="I778" s="87"/>
      <c r="J778" s="88"/>
      <c r="K778" s="86"/>
      <c r="L778" s="86"/>
      <c r="M778" s="86"/>
      <c r="N778" s="86"/>
      <c r="O778" s="86"/>
      <c r="P778" s="87"/>
    </row>
    <row x14ac:dyDescent="0.25" r="779" customHeight="1" ht="28.5">
      <c r="A779" s="84"/>
      <c r="B779" s="88"/>
      <c r="C779" s="86"/>
      <c r="D779" s="86"/>
      <c r="E779" s="86"/>
      <c r="F779" s="86"/>
      <c r="G779" s="86"/>
      <c r="H779" s="87"/>
      <c r="I779" s="87"/>
      <c r="J779" s="88"/>
      <c r="K779" s="86"/>
      <c r="L779" s="86"/>
      <c r="M779" s="86"/>
      <c r="N779" s="86"/>
      <c r="O779" s="86"/>
      <c r="P779" s="87"/>
    </row>
    <row x14ac:dyDescent="0.25" r="780" customHeight="1" ht="28.5">
      <c r="A780" s="84"/>
      <c r="B780" s="88"/>
      <c r="C780" s="86"/>
      <c r="D780" s="86"/>
      <c r="E780" s="86"/>
      <c r="F780" s="86"/>
      <c r="G780" s="86"/>
      <c r="H780" s="87"/>
      <c r="I780" s="87"/>
      <c r="J780" s="88"/>
      <c r="K780" s="86"/>
      <c r="L780" s="86"/>
      <c r="M780" s="86"/>
      <c r="N780" s="86"/>
      <c r="O780" s="86"/>
      <c r="P780" s="87"/>
    </row>
    <row x14ac:dyDescent="0.25" r="781" customHeight="1" ht="28.5">
      <c r="A781" s="84"/>
      <c r="B781" s="88"/>
      <c r="C781" s="86"/>
      <c r="D781" s="86"/>
      <c r="E781" s="86"/>
      <c r="F781" s="86"/>
      <c r="G781" s="86"/>
      <c r="H781" s="87"/>
      <c r="I781" s="87"/>
      <c r="J781" s="88"/>
      <c r="K781" s="86"/>
      <c r="L781" s="86"/>
      <c r="M781" s="86"/>
      <c r="N781" s="86"/>
      <c r="O781" s="86"/>
      <c r="P781" s="87"/>
    </row>
    <row x14ac:dyDescent="0.25" r="782" customHeight="1" ht="28.5">
      <c r="A782" s="84"/>
      <c r="B782" s="88"/>
      <c r="C782" s="86"/>
      <c r="D782" s="86"/>
      <c r="E782" s="86"/>
      <c r="F782" s="86"/>
      <c r="G782" s="86"/>
      <c r="H782" s="87"/>
      <c r="I782" s="87"/>
      <c r="J782" s="88"/>
      <c r="K782" s="86"/>
      <c r="L782" s="86"/>
      <c r="M782" s="86"/>
      <c r="N782" s="86"/>
      <c r="O782" s="86"/>
      <c r="P782" s="87"/>
    </row>
    <row x14ac:dyDescent="0.25" r="783" customHeight="1" ht="28.5">
      <c r="A783" s="84"/>
      <c r="B783" s="88"/>
      <c r="C783" s="86"/>
      <c r="D783" s="86"/>
      <c r="E783" s="86"/>
      <c r="F783" s="86"/>
      <c r="G783" s="86"/>
      <c r="H783" s="87"/>
      <c r="I783" s="87"/>
      <c r="J783" s="88"/>
      <c r="K783" s="86"/>
      <c r="L783" s="86"/>
      <c r="M783" s="86"/>
      <c r="N783" s="86"/>
      <c r="O783" s="86"/>
      <c r="P783" s="87"/>
    </row>
    <row x14ac:dyDescent="0.25" r="784" customHeight="1" ht="28.5">
      <c r="A784" s="84"/>
      <c r="B784" s="88"/>
      <c r="C784" s="86"/>
      <c r="D784" s="86"/>
      <c r="E784" s="86"/>
      <c r="F784" s="86"/>
      <c r="G784" s="86"/>
      <c r="H784" s="87"/>
      <c r="I784" s="87"/>
      <c r="J784" s="88"/>
      <c r="K784" s="86"/>
      <c r="L784" s="86"/>
      <c r="M784" s="86"/>
      <c r="N784" s="86"/>
      <c r="O784" s="86"/>
      <c r="P784" s="87"/>
    </row>
    <row x14ac:dyDescent="0.25" r="785" customHeight="1" ht="28.5">
      <c r="A785" s="84"/>
      <c r="B785" s="88"/>
      <c r="C785" s="86"/>
      <c r="D785" s="86"/>
      <c r="E785" s="86"/>
      <c r="F785" s="86"/>
      <c r="G785" s="86"/>
      <c r="H785" s="87"/>
      <c r="I785" s="87"/>
      <c r="J785" s="88"/>
      <c r="K785" s="86"/>
      <c r="L785" s="86"/>
      <c r="M785" s="86"/>
      <c r="N785" s="86"/>
      <c r="O785" s="86"/>
      <c r="P785" s="87"/>
    </row>
    <row x14ac:dyDescent="0.25" r="786" customHeight="1" ht="28.5">
      <c r="A786" s="84"/>
      <c r="B786" s="88"/>
      <c r="C786" s="86"/>
      <c r="D786" s="86"/>
      <c r="E786" s="86"/>
      <c r="F786" s="86"/>
      <c r="G786" s="86"/>
      <c r="H786" s="87"/>
      <c r="I786" s="87"/>
      <c r="J786" s="88"/>
      <c r="K786" s="86"/>
      <c r="L786" s="86"/>
      <c r="M786" s="86"/>
      <c r="N786" s="86"/>
      <c r="O786" s="86"/>
      <c r="P786" s="87"/>
    </row>
    <row x14ac:dyDescent="0.25" r="787" customHeight="1" ht="28.5">
      <c r="A787" s="84"/>
      <c r="B787" s="88"/>
      <c r="C787" s="86"/>
      <c r="D787" s="86"/>
      <c r="E787" s="86"/>
      <c r="F787" s="86"/>
      <c r="G787" s="86"/>
      <c r="H787" s="87"/>
      <c r="I787" s="87"/>
      <c r="J787" s="88"/>
      <c r="K787" s="86"/>
      <c r="L787" s="86"/>
      <c r="M787" s="86"/>
      <c r="N787" s="86"/>
      <c r="O787" s="86"/>
      <c r="P787" s="87"/>
    </row>
    <row x14ac:dyDescent="0.25" r="788" customHeight="1" ht="28.5">
      <c r="A788" s="84"/>
      <c r="B788" s="88"/>
      <c r="C788" s="86"/>
      <c r="D788" s="86"/>
      <c r="E788" s="86"/>
      <c r="F788" s="86"/>
      <c r="G788" s="86"/>
      <c r="H788" s="87"/>
      <c r="I788" s="87"/>
      <c r="J788" s="88"/>
      <c r="K788" s="86"/>
      <c r="L788" s="86"/>
      <c r="M788" s="86"/>
      <c r="N788" s="86"/>
      <c r="O788" s="86"/>
      <c r="P788" s="87"/>
    </row>
    <row x14ac:dyDescent="0.25" r="789" customHeight="1" ht="28.5">
      <c r="A789" s="84"/>
      <c r="B789" s="88"/>
      <c r="C789" s="86"/>
      <c r="D789" s="86"/>
      <c r="E789" s="86"/>
      <c r="F789" s="86"/>
      <c r="G789" s="86"/>
      <c r="H789" s="87"/>
      <c r="I789" s="87"/>
      <c r="J789" s="88"/>
      <c r="K789" s="86"/>
      <c r="L789" s="86"/>
      <c r="M789" s="86"/>
      <c r="N789" s="86"/>
      <c r="O789" s="86"/>
      <c r="P789" s="87"/>
    </row>
    <row x14ac:dyDescent="0.25" r="790" customHeight="1" ht="28.5">
      <c r="A790" s="84"/>
      <c r="B790" s="88"/>
      <c r="C790" s="86"/>
      <c r="D790" s="86"/>
      <c r="E790" s="86"/>
      <c r="F790" s="86"/>
      <c r="G790" s="86"/>
      <c r="H790" s="87"/>
      <c r="I790" s="87"/>
      <c r="J790" s="88"/>
      <c r="K790" s="86"/>
      <c r="L790" s="86"/>
      <c r="M790" s="86"/>
      <c r="N790" s="86"/>
      <c r="O790" s="86"/>
      <c r="P790" s="87"/>
    </row>
    <row x14ac:dyDescent="0.25" r="791" customHeight="1" ht="28.5">
      <c r="A791" s="84"/>
      <c r="B791" s="88"/>
      <c r="C791" s="86"/>
      <c r="D791" s="86"/>
      <c r="E791" s="86"/>
      <c r="F791" s="86"/>
      <c r="G791" s="86"/>
      <c r="H791" s="87"/>
      <c r="I791" s="87"/>
      <c r="J791" s="88"/>
      <c r="K791" s="86"/>
      <c r="L791" s="86"/>
      <c r="M791" s="86"/>
      <c r="N791" s="86"/>
      <c r="O791" s="86"/>
      <c r="P791" s="87"/>
    </row>
    <row x14ac:dyDescent="0.25" r="792" customHeight="1" ht="28.5">
      <c r="A792" s="84"/>
      <c r="B792" s="88"/>
      <c r="C792" s="86"/>
      <c r="D792" s="86"/>
      <c r="E792" s="86"/>
      <c r="F792" s="86"/>
      <c r="G792" s="86"/>
      <c r="H792" s="87"/>
      <c r="I792" s="87"/>
      <c r="J792" s="88"/>
      <c r="K792" s="86"/>
      <c r="L792" s="86"/>
      <c r="M792" s="86"/>
      <c r="N792" s="86"/>
      <c r="O792" s="86"/>
      <c r="P792" s="87"/>
    </row>
    <row x14ac:dyDescent="0.25" r="793" customHeight="1" ht="28.5">
      <c r="A793" s="84"/>
      <c r="B793" s="88"/>
      <c r="C793" s="86"/>
      <c r="D793" s="86"/>
      <c r="E793" s="86"/>
      <c r="F793" s="86"/>
      <c r="G793" s="86"/>
      <c r="H793" s="87"/>
      <c r="I793" s="87"/>
      <c r="J793" s="88"/>
      <c r="K793" s="86"/>
      <c r="L793" s="86"/>
      <c r="M793" s="86"/>
      <c r="N793" s="86"/>
      <c r="O793" s="86"/>
      <c r="P793" s="87"/>
    </row>
    <row x14ac:dyDescent="0.25" r="794" customHeight="1" ht="28.5">
      <c r="A794" s="84"/>
      <c r="B794" s="88"/>
      <c r="C794" s="86"/>
      <c r="D794" s="86"/>
      <c r="E794" s="86"/>
      <c r="F794" s="86"/>
      <c r="G794" s="86"/>
      <c r="H794" s="87"/>
      <c r="I794" s="87"/>
      <c r="J794" s="88"/>
      <c r="K794" s="86"/>
      <c r="L794" s="86"/>
      <c r="M794" s="86"/>
      <c r="N794" s="86"/>
      <c r="O794" s="86"/>
      <c r="P794" s="87"/>
    </row>
    <row x14ac:dyDescent="0.25" r="795" customHeight="1" ht="28.5">
      <c r="A795" s="84"/>
      <c r="B795" s="88"/>
      <c r="C795" s="86"/>
      <c r="D795" s="86"/>
      <c r="E795" s="86"/>
      <c r="F795" s="86"/>
      <c r="G795" s="86"/>
      <c r="H795" s="87"/>
      <c r="I795" s="87"/>
      <c r="J795" s="88"/>
      <c r="K795" s="86"/>
      <c r="L795" s="86"/>
      <c r="M795" s="86"/>
      <c r="N795" s="86"/>
      <c r="O795" s="86"/>
      <c r="P795" s="87"/>
    </row>
    <row x14ac:dyDescent="0.25" r="796" customHeight="1" ht="28.5">
      <c r="A796" s="84"/>
      <c r="B796" s="88"/>
      <c r="C796" s="86"/>
      <c r="D796" s="86"/>
      <c r="E796" s="86"/>
      <c r="F796" s="86"/>
      <c r="G796" s="86"/>
      <c r="H796" s="87"/>
      <c r="I796" s="87"/>
      <c r="J796" s="88"/>
      <c r="K796" s="86"/>
      <c r="L796" s="86"/>
      <c r="M796" s="86"/>
      <c r="N796" s="86"/>
      <c r="O796" s="86"/>
      <c r="P796" s="87"/>
    </row>
    <row x14ac:dyDescent="0.25" r="797" customHeight="1" ht="28.5">
      <c r="A797" s="84"/>
      <c r="B797" s="88"/>
      <c r="C797" s="86"/>
      <c r="D797" s="86"/>
      <c r="E797" s="86"/>
      <c r="F797" s="86"/>
      <c r="G797" s="86"/>
      <c r="H797" s="87"/>
      <c r="I797" s="87"/>
      <c r="J797" s="88"/>
      <c r="K797" s="86"/>
      <c r="L797" s="86"/>
      <c r="M797" s="86"/>
      <c r="N797" s="86"/>
      <c r="O797" s="86"/>
      <c r="P797" s="87"/>
    </row>
    <row x14ac:dyDescent="0.25" r="798" customHeight="1" ht="28.5">
      <c r="A798" s="84"/>
      <c r="B798" s="88"/>
      <c r="C798" s="86"/>
      <c r="D798" s="86"/>
      <c r="E798" s="86"/>
      <c r="F798" s="86"/>
      <c r="G798" s="86"/>
      <c r="H798" s="87"/>
      <c r="I798" s="87"/>
      <c r="J798" s="88"/>
      <c r="K798" s="86"/>
      <c r="L798" s="86"/>
      <c r="M798" s="86"/>
      <c r="N798" s="86"/>
      <c r="O798" s="86"/>
      <c r="P798" s="87"/>
    </row>
    <row x14ac:dyDescent="0.25" r="799" customHeight="1" ht="28.5">
      <c r="A799" s="84"/>
      <c r="B799" s="88"/>
      <c r="C799" s="86"/>
      <c r="D799" s="86"/>
      <c r="E799" s="86"/>
      <c r="F799" s="86"/>
      <c r="G799" s="86"/>
      <c r="H799" s="87"/>
      <c r="I799" s="87"/>
      <c r="J799" s="88"/>
      <c r="K799" s="86"/>
      <c r="L799" s="86"/>
      <c r="M799" s="86"/>
      <c r="N799" s="86"/>
      <c r="O799" s="86"/>
      <c r="P799" s="87"/>
    </row>
    <row x14ac:dyDescent="0.25" r="800" customHeight="1" ht="28.5">
      <c r="A800" s="84"/>
      <c r="B800" s="88"/>
      <c r="C800" s="86"/>
      <c r="D800" s="86"/>
      <c r="E800" s="86"/>
      <c r="F800" s="86"/>
      <c r="G800" s="86"/>
      <c r="H800" s="87"/>
      <c r="I800" s="87"/>
      <c r="J800" s="88"/>
      <c r="K800" s="86"/>
      <c r="L800" s="86"/>
      <c r="M800" s="86"/>
      <c r="N800" s="86"/>
      <c r="O800" s="86"/>
      <c r="P800" s="87"/>
    </row>
    <row x14ac:dyDescent="0.25" r="801" customHeight="1" ht="28.5">
      <c r="A801" s="84"/>
      <c r="B801" s="88"/>
      <c r="C801" s="86"/>
      <c r="D801" s="86"/>
      <c r="E801" s="86"/>
      <c r="F801" s="86"/>
      <c r="G801" s="86"/>
      <c r="H801" s="87"/>
      <c r="I801" s="87"/>
      <c r="J801" s="88"/>
      <c r="K801" s="86"/>
      <c r="L801" s="86"/>
      <c r="M801" s="86"/>
      <c r="N801" s="86"/>
      <c r="O801" s="86"/>
      <c r="P801" s="87"/>
    </row>
    <row x14ac:dyDescent="0.25" r="802" customHeight="1" ht="28.5">
      <c r="A802" s="84"/>
      <c r="B802" s="88"/>
      <c r="C802" s="86"/>
      <c r="D802" s="86"/>
      <c r="E802" s="86"/>
      <c r="F802" s="86"/>
      <c r="G802" s="86"/>
      <c r="H802" s="87"/>
      <c r="I802" s="87"/>
      <c r="J802" s="88"/>
      <c r="K802" s="86"/>
      <c r="L802" s="86"/>
      <c r="M802" s="86"/>
      <c r="N802" s="86"/>
      <c r="O802" s="86"/>
      <c r="P802" s="87"/>
    </row>
    <row x14ac:dyDescent="0.25" r="803" customHeight="1" ht="28.5">
      <c r="A803" s="84"/>
      <c r="B803" s="88"/>
      <c r="C803" s="86"/>
      <c r="D803" s="86"/>
      <c r="E803" s="86"/>
      <c r="F803" s="86"/>
      <c r="G803" s="86"/>
      <c r="H803" s="87"/>
      <c r="I803" s="87"/>
      <c r="J803" s="88"/>
      <c r="K803" s="86"/>
      <c r="L803" s="86"/>
      <c r="M803" s="86"/>
      <c r="N803" s="86"/>
      <c r="O803" s="86"/>
      <c r="P803" s="87"/>
    </row>
    <row x14ac:dyDescent="0.25" r="804" customHeight="1" ht="28.5">
      <c r="A804" s="84"/>
      <c r="B804" s="88"/>
      <c r="C804" s="86"/>
      <c r="D804" s="86"/>
      <c r="E804" s="86"/>
      <c r="F804" s="86"/>
      <c r="G804" s="86"/>
      <c r="H804" s="87"/>
      <c r="I804" s="87"/>
      <c r="J804" s="88"/>
      <c r="K804" s="86"/>
      <c r="L804" s="86"/>
      <c r="M804" s="86"/>
      <c r="N804" s="86"/>
      <c r="O804" s="86"/>
      <c r="P804" s="87"/>
    </row>
    <row x14ac:dyDescent="0.25" r="805" customHeight="1" ht="28.5">
      <c r="A805" s="84"/>
      <c r="B805" s="88"/>
      <c r="C805" s="86"/>
      <c r="D805" s="86"/>
      <c r="E805" s="86"/>
      <c r="F805" s="86"/>
      <c r="G805" s="86"/>
      <c r="H805" s="87"/>
      <c r="I805" s="87"/>
      <c r="J805" s="88"/>
      <c r="K805" s="86"/>
      <c r="L805" s="86"/>
      <c r="M805" s="86"/>
      <c r="N805" s="86"/>
      <c r="O805" s="86"/>
      <c r="P805" s="87"/>
    </row>
    <row x14ac:dyDescent="0.25" r="806" customHeight="1" ht="28.5">
      <c r="A806" s="84"/>
      <c r="B806" s="88"/>
      <c r="C806" s="86"/>
      <c r="D806" s="86"/>
      <c r="E806" s="86"/>
      <c r="F806" s="86"/>
      <c r="G806" s="86"/>
      <c r="H806" s="87"/>
      <c r="I806" s="87"/>
      <c r="J806" s="88"/>
      <c r="K806" s="86"/>
      <c r="L806" s="86"/>
      <c r="M806" s="86"/>
      <c r="N806" s="86"/>
      <c r="O806" s="86"/>
      <c r="P806" s="87"/>
    </row>
    <row x14ac:dyDescent="0.25" r="807" customHeight="1" ht="28.5">
      <c r="A807" s="84"/>
      <c r="B807" s="88"/>
      <c r="C807" s="86"/>
      <c r="D807" s="86"/>
      <c r="E807" s="86"/>
      <c r="F807" s="86"/>
      <c r="G807" s="86"/>
      <c r="H807" s="87"/>
      <c r="I807" s="87"/>
      <c r="J807" s="88"/>
      <c r="K807" s="86"/>
      <c r="L807" s="86"/>
      <c r="M807" s="86"/>
      <c r="N807" s="86"/>
      <c r="O807" s="86"/>
      <c r="P807" s="87"/>
    </row>
    <row x14ac:dyDescent="0.25" r="808" customHeight="1" ht="28.5">
      <c r="A808" s="84"/>
      <c r="B808" s="88"/>
      <c r="C808" s="86"/>
      <c r="D808" s="86"/>
      <c r="E808" s="86"/>
      <c r="F808" s="86"/>
      <c r="G808" s="86"/>
      <c r="H808" s="87"/>
      <c r="I808" s="87"/>
      <c r="J808" s="88"/>
      <c r="K808" s="86"/>
      <c r="L808" s="86"/>
      <c r="M808" s="86"/>
      <c r="N808" s="86"/>
      <c r="O808" s="86"/>
      <c r="P808" s="87"/>
    </row>
    <row x14ac:dyDescent="0.25" r="809" customHeight="1" ht="28.5">
      <c r="A809" s="84"/>
      <c r="B809" s="88"/>
      <c r="C809" s="86"/>
      <c r="D809" s="86"/>
      <c r="E809" s="86"/>
      <c r="F809" s="86"/>
      <c r="G809" s="86"/>
      <c r="H809" s="87"/>
      <c r="I809" s="87"/>
      <c r="J809" s="88"/>
      <c r="K809" s="86"/>
      <c r="L809" s="86"/>
      <c r="M809" s="86"/>
      <c r="N809" s="86"/>
      <c r="O809" s="86"/>
      <c r="P809" s="87"/>
    </row>
    <row x14ac:dyDescent="0.25" r="810" customHeight="1" ht="28.5">
      <c r="A810" s="84"/>
      <c r="B810" s="88"/>
      <c r="C810" s="86"/>
      <c r="D810" s="86"/>
      <c r="E810" s="86"/>
      <c r="F810" s="86"/>
      <c r="G810" s="86"/>
      <c r="H810" s="87"/>
      <c r="I810" s="87"/>
      <c r="J810" s="88"/>
      <c r="K810" s="86"/>
      <c r="L810" s="86"/>
      <c r="M810" s="86"/>
      <c r="N810" s="86"/>
      <c r="O810" s="86"/>
      <c r="P810" s="87"/>
    </row>
    <row x14ac:dyDescent="0.25" r="811" customHeight="1" ht="28.5">
      <c r="A811" s="84"/>
      <c r="B811" s="88"/>
      <c r="C811" s="86"/>
      <c r="D811" s="86"/>
      <c r="E811" s="86"/>
      <c r="F811" s="86"/>
      <c r="G811" s="86"/>
      <c r="H811" s="87"/>
      <c r="I811" s="87"/>
      <c r="J811" s="88"/>
      <c r="K811" s="86"/>
      <c r="L811" s="86"/>
      <c r="M811" s="86"/>
      <c r="N811" s="86"/>
      <c r="O811" s="86"/>
      <c r="P811" s="87"/>
    </row>
    <row x14ac:dyDescent="0.25" r="812" customHeight="1" ht="28.5">
      <c r="A812" s="84"/>
      <c r="B812" s="88"/>
      <c r="C812" s="86"/>
      <c r="D812" s="86"/>
      <c r="E812" s="86"/>
      <c r="F812" s="86"/>
      <c r="G812" s="86"/>
      <c r="H812" s="87"/>
      <c r="I812" s="87"/>
      <c r="J812" s="88"/>
      <c r="K812" s="86"/>
      <c r="L812" s="86"/>
      <c r="M812" s="86"/>
      <c r="N812" s="86"/>
      <c r="O812" s="86"/>
      <c r="P812" s="87"/>
    </row>
    <row x14ac:dyDescent="0.25" r="813" customHeight="1" ht="28.5">
      <c r="A813" s="84"/>
      <c r="B813" s="88"/>
      <c r="C813" s="86"/>
      <c r="D813" s="86"/>
      <c r="E813" s="86"/>
      <c r="F813" s="86"/>
      <c r="G813" s="86"/>
      <c r="H813" s="87"/>
      <c r="I813" s="87"/>
      <c r="J813" s="88"/>
      <c r="K813" s="86"/>
      <c r="L813" s="86"/>
      <c r="M813" s="86"/>
      <c r="N813" s="86"/>
      <c r="O813" s="86"/>
      <c r="P813" s="87"/>
    </row>
    <row x14ac:dyDescent="0.25" r="814" customHeight="1" ht="28.5">
      <c r="A814" s="84"/>
      <c r="B814" s="88"/>
      <c r="C814" s="86"/>
      <c r="D814" s="86"/>
      <c r="E814" s="86"/>
      <c r="F814" s="86"/>
      <c r="G814" s="86"/>
      <c r="H814" s="87"/>
      <c r="I814" s="87"/>
      <c r="J814" s="88"/>
      <c r="K814" s="86"/>
      <c r="L814" s="86"/>
      <c r="M814" s="86"/>
      <c r="N814" s="86"/>
      <c r="O814" s="86"/>
      <c r="P814" s="87"/>
    </row>
    <row x14ac:dyDescent="0.25" r="815" customHeight="1" ht="28.5">
      <c r="A815" s="84"/>
      <c r="B815" s="88"/>
      <c r="C815" s="86"/>
      <c r="D815" s="86"/>
      <c r="E815" s="86"/>
      <c r="F815" s="86"/>
      <c r="G815" s="86"/>
      <c r="H815" s="87"/>
      <c r="I815" s="87"/>
      <c r="J815" s="88"/>
      <c r="K815" s="86"/>
      <c r="L815" s="86"/>
      <c r="M815" s="86"/>
      <c r="N815" s="86"/>
      <c r="O815" s="86"/>
      <c r="P815" s="87"/>
    </row>
    <row x14ac:dyDescent="0.25" r="816" customHeight="1" ht="28.5">
      <c r="A816" s="84"/>
      <c r="B816" s="88"/>
      <c r="C816" s="86"/>
      <c r="D816" s="86"/>
      <c r="E816" s="86"/>
      <c r="F816" s="86"/>
      <c r="G816" s="86"/>
      <c r="H816" s="87"/>
      <c r="I816" s="87"/>
      <c r="J816" s="88"/>
      <c r="K816" s="86"/>
      <c r="L816" s="86"/>
      <c r="M816" s="86"/>
      <c r="N816" s="86"/>
      <c r="O816" s="86"/>
      <c r="P816" s="87"/>
    </row>
    <row x14ac:dyDescent="0.25" r="817" customHeight="1" ht="28.5">
      <c r="A817" s="84"/>
      <c r="B817" s="88"/>
      <c r="C817" s="86"/>
      <c r="D817" s="86"/>
      <c r="E817" s="86"/>
      <c r="F817" s="86"/>
      <c r="G817" s="86"/>
      <c r="H817" s="87"/>
      <c r="I817" s="87"/>
      <c r="J817" s="88"/>
      <c r="K817" s="86"/>
      <c r="L817" s="86"/>
      <c r="M817" s="86"/>
      <c r="N817" s="86"/>
      <c r="O817" s="86"/>
      <c r="P817" s="87"/>
    </row>
    <row x14ac:dyDescent="0.25" r="818" customHeight="1" ht="28.5">
      <c r="A818" s="84"/>
      <c r="B818" s="88"/>
      <c r="C818" s="86"/>
      <c r="D818" s="86"/>
      <c r="E818" s="86"/>
      <c r="F818" s="86"/>
      <c r="G818" s="86"/>
      <c r="H818" s="87"/>
      <c r="I818" s="87"/>
      <c r="J818" s="88"/>
      <c r="K818" s="86"/>
      <c r="L818" s="86"/>
      <c r="M818" s="86"/>
      <c r="N818" s="86"/>
      <c r="O818" s="86"/>
      <c r="P818" s="87"/>
    </row>
    <row x14ac:dyDescent="0.25" r="819" customHeight="1" ht="28.5">
      <c r="A819" s="84"/>
      <c r="B819" s="88"/>
      <c r="C819" s="86"/>
      <c r="D819" s="86"/>
      <c r="E819" s="86"/>
      <c r="F819" s="86"/>
      <c r="G819" s="86"/>
      <c r="H819" s="87"/>
      <c r="I819" s="87"/>
      <c r="J819" s="88"/>
      <c r="K819" s="86"/>
      <c r="L819" s="86"/>
      <c r="M819" s="86"/>
      <c r="N819" s="86"/>
      <c r="O819" s="86"/>
      <c r="P819" s="87"/>
    </row>
    <row x14ac:dyDescent="0.25" r="820" customHeight="1" ht="28.5">
      <c r="A820" s="84"/>
      <c r="B820" s="88"/>
      <c r="C820" s="86"/>
      <c r="D820" s="86"/>
      <c r="E820" s="86"/>
      <c r="F820" s="86"/>
      <c r="G820" s="86"/>
      <c r="H820" s="87"/>
      <c r="I820" s="87"/>
      <c r="J820" s="88"/>
      <c r="K820" s="86"/>
      <c r="L820" s="86"/>
      <c r="M820" s="86"/>
      <c r="N820" s="86"/>
      <c r="O820" s="86"/>
      <c r="P820" s="87"/>
    </row>
    <row x14ac:dyDescent="0.25" r="821" customHeight="1" ht="28.5">
      <c r="A821" s="84"/>
      <c r="B821" s="88"/>
      <c r="C821" s="86"/>
      <c r="D821" s="86"/>
      <c r="E821" s="86"/>
      <c r="F821" s="86"/>
      <c r="G821" s="86"/>
      <c r="H821" s="87"/>
      <c r="I821" s="87"/>
      <c r="J821" s="88"/>
      <c r="K821" s="86"/>
      <c r="L821" s="86"/>
      <c r="M821" s="86"/>
      <c r="N821" s="86"/>
      <c r="O821" s="86"/>
      <c r="P821" s="87"/>
    </row>
    <row x14ac:dyDescent="0.25" r="822" customHeight="1" ht="28.5">
      <c r="A822" s="84"/>
      <c r="B822" s="88"/>
      <c r="C822" s="86"/>
      <c r="D822" s="86"/>
      <c r="E822" s="86"/>
      <c r="F822" s="86"/>
      <c r="G822" s="86"/>
      <c r="H822" s="87"/>
      <c r="I822" s="87"/>
      <c r="J822" s="88"/>
      <c r="K822" s="86"/>
      <c r="L822" s="86"/>
      <c r="M822" s="86"/>
      <c r="N822" s="86"/>
      <c r="O822" s="86"/>
      <c r="P822" s="87"/>
    </row>
    <row x14ac:dyDescent="0.25" r="823" customHeight="1" ht="28.5">
      <c r="A823" s="84"/>
      <c r="B823" s="88"/>
      <c r="C823" s="86"/>
      <c r="D823" s="86"/>
      <c r="E823" s="86"/>
      <c r="F823" s="86"/>
      <c r="G823" s="86"/>
      <c r="H823" s="87"/>
      <c r="I823" s="87"/>
      <c r="J823" s="88"/>
      <c r="K823" s="86"/>
      <c r="L823" s="86"/>
      <c r="M823" s="86"/>
      <c r="N823" s="86"/>
      <c r="O823" s="86"/>
      <c r="P823" s="87"/>
    </row>
    <row x14ac:dyDescent="0.25" r="824" customHeight="1" ht="28.5">
      <c r="A824" s="84"/>
      <c r="B824" s="88"/>
      <c r="C824" s="86"/>
      <c r="D824" s="86"/>
      <c r="E824" s="86"/>
      <c r="F824" s="86"/>
      <c r="G824" s="86"/>
      <c r="H824" s="87"/>
      <c r="I824" s="87"/>
      <c r="J824" s="88"/>
      <c r="K824" s="86"/>
      <c r="L824" s="86"/>
      <c r="M824" s="86"/>
      <c r="N824" s="86"/>
      <c r="O824" s="86"/>
      <c r="P824" s="87"/>
    </row>
    <row x14ac:dyDescent="0.25" r="825" customHeight="1" ht="28.5">
      <c r="A825" s="84"/>
      <c r="B825" s="88"/>
      <c r="C825" s="86"/>
      <c r="D825" s="86"/>
      <c r="E825" s="86"/>
      <c r="F825" s="86"/>
      <c r="G825" s="86"/>
      <c r="H825" s="87"/>
      <c r="I825" s="87"/>
      <c r="J825" s="88"/>
      <c r="K825" s="86"/>
      <c r="L825" s="86"/>
      <c r="M825" s="86"/>
      <c r="N825" s="86"/>
      <c r="O825" s="86"/>
      <c r="P825" s="87"/>
    </row>
    <row x14ac:dyDescent="0.25" r="826" customHeight="1" ht="28.5">
      <c r="A826" s="84"/>
      <c r="B826" s="88"/>
      <c r="C826" s="86"/>
      <c r="D826" s="86"/>
      <c r="E826" s="86"/>
      <c r="F826" s="86"/>
      <c r="G826" s="86"/>
      <c r="H826" s="87"/>
      <c r="I826" s="87"/>
      <c r="J826" s="88"/>
      <c r="K826" s="86"/>
      <c r="L826" s="86"/>
      <c r="M826" s="86"/>
      <c r="N826" s="86"/>
      <c r="O826" s="86"/>
      <c r="P826" s="87"/>
    </row>
    <row x14ac:dyDescent="0.25" r="827" customHeight="1" ht="28.5">
      <c r="A827" s="84"/>
      <c r="B827" s="88"/>
      <c r="C827" s="86"/>
      <c r="D827" s="86"/>
      <c r="E827" s="86"/>
      <c r="F827" s="86"/>
      <c r="G827" s="86"/>
      <c r="H827" s="87"/>
      <c r="I827" s="87"/>
      <c r="J827" s="88"/>
      <c r="K827" s="86"/>
      <c r="L827" s="86"/>
      <c r="M827" s="86"/>
      <c r="N827" s="86"/>
      <c r="O827" s="86"/>
      <c r="P827" s="87"/>
    </row>
    <row x14ac:dyDescent="0.25" r="828" customHeight="1" ht="28.5">
      <c r="A828" s="84"/>
      <c r="B828" s="88"/>
      <c r="C828" s="86"/>
      <c r="D828" s="86"/>
      <c r="E828" s="86"/>
      <c r="F828" s="86"/>
      <c r="G828" s="86"/>
      <c r="H828" s="87"/>
      <c r="I828" s="87"/>
      <c r="J828" s="88"/>
      <c r="K828" s="86"/>
      <c r="L828" s="86"/>
      <c r="M828" s="86"/>
      <c r="N828" s="86"/>
      <c r="O828" s="86"/>
      <c r="P828" s="87"/>
    </row>
    <row x14ac:dyDescent="0.25" r="829" customHeight="1" ht="28.5">
      <c r="A829" s="84"/>
      <c r="B829" s="88"/>
      <c r="C829" s="86"/>
      <c r="D829" s="86"/>
      <c r="E829" s="86"/>
      <c r="F829" s="86"/>
      <c r="G829" s="86"/>
      <c r="H829" s="87"/>
      <c r="I829" s="87"/>
      <c r="J829" s="88"/>
      <c r="K829" s="86"/>
      <c r="L829" s="86"/>
      <c r="M829" s="86"/>
      <c r="N829" s="86"/>
      <c r="O829" s="86"/>
      <c r="P829" s="87"/>
    </row>
    <row x14ac:dyDescent="0.25" r="830" customHeight="1" ht="28.5">
      <c r="A830" s="84"/>
      <c r="B830" s="88"/>
      <c r="C830" s="86"/>
      <c r="D830" s="86"/>
      <c r="E830" s="86"/>
      <c r="F830" s="86"/>
      <c r="G830" s="86"/>
      <c r="H830" s="87"/>
      <c r="I830" s="87"/>
      <c r="J830" s="88"/>
      <c r="K830" s="86"/>
      <c r="L830" s="86"/>
      <c r="M830" s="86"/>
      <c r="N830" s="86"/>
      <c r="O830" s="86"/>
      <c r="P830" s="87"/>
    </row>
    <row x14ac:dyDescent="0.25" r="831" customHeight="1" ht="28.5">
      <c r="A831" s="84"/>
      <c r="B831" s="88"/>
      <c r="C831" s="86"/>
      <c r="D831" s="86"/>
      <c r="E831" s="86"/>
      <c r="F831" s="86"/>
      <c r="G831" s="86"/>
      <c r="H831" s="87"/>
      <c r="I831" s="87"/>
      <c r="J831" s="88"/>
      <c r="K831" s="86"/>
      <c r="L831" s="86"/>
      <c r="M831" s="86"/>
      <c r="N831" s="86"/>
      <c r="O831" s="86"/>
      <c r="P831" s="87"/>
    </row>
    <row x14ac:dyDescent="0.25" r="832" customHeight="1" ht="28.5">
      <c r="A832" s="84"/>
      <c r="B832" s="88"/>
      <c r="C832" s="86"/>
      <c r="D832" s="86"/>
      <c r="E832" s="86"/>
      <c r="F832" s="86"/>
      <c r="G832" s="86"/>
      <c r="H832" s="87"/>
      <c r="I832" s="87"/>
      <c r="J832" s="88"/>
      <c r="K832" s="86"/>
      <c r="L832" s="86"/>
      <c r="M832" s="86"/>
      <c r="N832" s="86"/>
      <c r="O832" s="86"/>
      <c r="P832" s="87"/>
    </row>
    <row x14ac:dyDescent="0.25" r="833" customHeight="1" ht="28.5">
      <c r="A833" s="84"/>
      <c r="B833" s="88"/>
      <c r="C833" s="86"/>
      <c r="D833" s="86"/>
      <c r="E833" s="86"/>
      <c r="F833" s="86"/>
      <c r="G833" s="86"/>
      <c r="H833" s="87"/>
      <c r="I833" s="87"/>
      <c r="J833" s="88"/>
      <c r="K833" s="86"/>
      <c r="L833" s="86"/>
      <c r="M833" s="86"/>
      <c r="N833" s="86"/>
      <c r="O833" s="86"/>
      <c r="P833" s="87"/>
    </row>
    <row x14ac:dyDescent="0.25" r="834" customHeight="1" ht="28.5">
      <c r="A834" s="84"/>
      <c r="B834" s="88"/>
      <c r="C834" s="86"/>
      <c r="D834" s="86"/>
      <c r="E834" s="86"/>
      <c r="F834" s="86"/>
      <c r="G834" s="86"/>
      <c r="H834" s="87"/>
      <c r="I834" s="87"/>
      <c r="J834" s="88"/>
      <c r="K834" s="86"/>
      <c r="L834" s="86"/>
      <c r="M834" s="86"/>
      <c r="N834" s="86"/>
      <c r="O834" s="86"/>
      <c r="P834" s="87"/>
    </row>
    <row x14ac:dyDescent="0.25" r="835" customHeight="1" ht="28.5">
      <c r="A835" s="84"/>
      <c r="B835" s="88"/>
      <c r="C835" s="86"/>
      <c r="D835" s="86"/>
      <c r="E835" s="86"/>
      <c r="F835" s="86"/>
      <c r="G835" s="86"/>
      <c r="H835" s="87"/>
      <c r="I835" s="87"/>
      <c r="J835" s="88"/>
      <c r="K835" s="86"/>
      <c r="L835" s="86"/>
      <c r="M835" s="86"/>
      <c r="N835" s="86"/>
      <c r="O835" s="86"/>
      <c r="P835" s="87"/>
    </row>
    <row x14ac:dyDescent="0.25" r="836" customHeight="1" ht="28.5">
      <c r="A836" s="84"/>
      <c r="B836" s="88"/>
      <c r="C836" s="86"/>
      <c r="D836" s="86"/>
      <c r="E836" s="86"/>
      <c r="F836" s="86"/>
      <c r="G836" s="86"/>
      <c r="H836" s="87"/>
      <c r="I836" s="87"/>
      <c r="J836" s="88"/>
      <c r="K836" s="86"/>
      <c r="L836" s="86"/>
      <c r="M836" s="86"/>
      <c r="N836" s="86"/>
      <c r="O836" s="86"/>
      <c r="P836" s="87"/>
    </row>
    <row x14ac:dyDescent="0.25" r="837" customHeight="1" ht="28.5">
      <c r="A837" s="84"/>
      <c r="B837" s="88"/>
      <c r="C837" s="86"/>
      <c r="D837" s="86"/>
      <c r="E837" s="86"/>
      <c r="F837" s="86"/>
      <c r="G837" s="86"/>
      <c r="H837" s="87"/>
      <c r="I837" s="87"/>
      <c r="J837" s="88"/>
      <c r="K837" s="86"/>
      <c r="L837" s="86"/>
      <c r="M837" s="86"/>
      <c r="N837" s="86"/>
      <c r="O837" s="86"/>
      <c r="P837" s="87"/>
    </row>
    <row x14ac:dyDescent="0.25" r="838" customHeight="1" ht="28.5">
      <c r="A838" s="84"/>
      <c r="B838" s="88"/>
      <c r="C838" s="86"/>
      <c r="D838" s="86"/>
      <c r="E838" s="86"/>
      <c r="F838" s="86"/>
      <c r="G838" s="86"/>
      <c r="H838" s="87"/>
      <c r="I838" s="87"/>
      <c r="J838" s="88"/>
      <c r="K838" s="86"/>
      <c r="L838" s="86"/>
      <c r="M838" s="86"/>
      <c r="N838" s="86"/>
      <c r="O838" s="86"/>
      <c r="P838" s="87"/>
    </row>
    <row x14ac:dyDescent="0.25" r="839" customHeight="1" ht="28.5">
      <c r="A839" s="84"/>
      <c r="B839" s="88"/>
      <c r="C839" s="86"/>
      <c r="D839" s="86"/>
      <c r="E839" s="86"/>
      <c r="F839" s="86"/>
      <c r="G839" s="86"/>
      <c r="H839" s="87"/>
      <c r="I839" s="87"/>
      <c r="J839" s="88"/>
      <c r="K839" s="86"/>
      <c r="L839" s="86"/>
      <c r="M839" s="86"/>
      <c r="N839" s="86"/>
      <c r="O839" s="86"/>
      <c r="P839" s="87"/>
    </row>
    <row x14ac:dyDescent="0.25" r="840" customHeight="1" ht="28.5">
      <c r="A840" s="84"/>
      <c r="B840" s="88"/>
      <c r="C840" s="86"/>
      <c r="D840" s="86"/>
      <c r="E840" s="86"/>
      <c r="F840" s="86"/>
      <c r="G840" s="86"/>
      <c r="H840" s="87"/>
      <c r="I840" s="87"/>
      <c r="J840" s="88"/>
      <c r="K840" s="86"/>
      <c r="L840" s="86"/>
      <c r="M840" s="86"/>
      <c r="N840" s="86"/>
      <c r="O840" s="86"/>
      <c r="P840" s="87"/>
    </row>
    <row x14ac:dyDescent="0.25" r="841" customHeight="1" ht="28.5">
      <c r="A841" s="84"/>
      <c r="B841" s="88"/>
      <c r="C841" s="86"/>
      <c r="D841" s="86"/>
      <c r="E841" s="86"/>
      <c r="F841" s="86"/>
      <c r="G841" s="86"/>
      <c r="H841" s="87"/>
      <c r="I841" s="87"/>
      <c r="J841" s="88"/>
      <c r="K841" s="86"/>
      <c r="L841" s="86"/>
      <c r="M841" s="86"/>
      <c r="N841" s="86"/>
      <c r="O841" s="86"/>
      <c r="P841" s="87"/>
    </row>
    <row x14ac:dyDescent="0.25" r="842" customHeight="1" ht="28.5">
      <c r="A842" s="84"/>
      <c r="B842" s="88"/>
      <c r="C842" s="86"/>
      <c r="D842" s="86"/>
      <c r="E842" s="86"/>
      <c r="F842" s="86"/>
      <c r="G842" s="86"/>
      <c r="H842" s="87"/>
      <c r="I842" s="87"/>
      <c r="J842" s="88"/>
      <c r="K842" s="86"/>
      <c r="L842" s="86"/>
      <c r="M842" s="86"/>
      <c r="N842" s="86"/>
      <c r="O842" s="86"/>
      <c r="P842" s="87"/>
    </row>
    <row x14ac:dyDescent="0.25" r="843" customHeight="1" ht="28.5">
      <c r="A843" s="84"/>
      <c r="B843" s="88"/>
      <c r="C843" s="86"/>
      <c r="D843" s="86"/>
      <c r="E843" s="86"/>
      <c r="F843" s="86"/>
      <c r="G843" s="86"/>
      <c r="H843" s="87"/>
      <c r="I843" s="87"/>
      <c r="J843" s="88"/>
      <c r="K843" s="86"/>
      <c r="L843" s="86"/>
      <c r="M843" s="86"/>
      <c r="N843" s="86"/>
      <c r="O843" s="86"/>
      <c r="P843" s="87"/>
    </row>
    <row x14ac:dyDescent="0.25" r="844" customHeight="1" ht="28.5">
      <c r="A844" s="84"/>
      <c r="B844" s="88"/>
      <c r="C844" s="86"/>
      <c r="D844" s="86"/>
      <c r="E844" s="86"/>
      <c r="F844" s="86"/>
      <c r="G844" s="86"/>
      <c r="H844" s="87"/>
      <c r="I844" s="87"/>
      <c r="J844" s="88"/>
      <c r="K844" s="86"/>
      <c r="L844" s="86"/>
      <c r="M844" s="86"/>
      <c r="N844" s="86"/>
      <c r="O844" s="86"/>
      <c r="P844" s="87"/>
    </row>
    <row x14ac:dyDescent="0.25" r="845" customHeight="1" ht="28.5">
      <c r="A845" s="84"/>
      <c r="B845" s="88"/>
      <c r="C845" s="86"/>
      <c r="D845" s="86"/>
      <c r="E845" s="86"/>
      <c r="F845" s="86"/>
      <c r="G845" s="86"/>
      <c r="H845" s="87"/>
      <c r="I845" s="87"/>
      <c r="J845" s="88"/>
      <c r="K845" s="86"/>
      <c r="L845" s="86"/>
      <c r="M845" s="86"/>
      <c r="N845" s="86"/>
      <c r="O845" s="86"/>
      <c r="P845" s="87"/>
    </row>
    <row x14ac:dyDescent="0.25" r="846" customHeight="1" ht="28.5">
      <c r="A846" s="84"/>
      <c r="B846" s="88"/>
      <c r="C846" s="86"/>
      <c r="D846" s="86"/>
      <c r="E846" s="86"/>
      <c r="F846" s="86"/>
      <c r="G846" s="86"/>
      <c r="H846" s="87"/>
      <c r="I846" s="87"/>
      <c r="J846" s="88"/>
      <c r="K846" s="86"/>
      <c r="L846" s="86"/>
      <c r="M846" s="86"/>
      <c r="N846" s="86"/>
      <c r="O846" s="86"/>
      <c r="P846" s="87"/>
    </row>
    <row x14ac:dyDescent="0.25" r="847" customHeight="1" ht="28.5">
      <c r="A847" s="84"/>
      <c r="B847" s="88"/>
      <c r="C847" s="86"/>
      <c r="D847" s="86"/>
      <c r="E847" s="86"/>
      <c r="F847" s="86"/>
      <c r="G847" s="86"/>
      <c r="H847" s="87"/>
      <c r="I847" s="87"/>
      <c r="J847" s="88"/>
      <c r="K847" s="86"/>
      <c r="L847" s="86"/>
      <c r="M847" s="86"/>
      <c r="N847" s="86"/>
      <c r="O847" s="86"/>
      <c r="P847" s="87"/>
    </row>
    <row x14ac:dyDescent="0.25" r="848" customHeight="1" ht="28.5">
      <c r="A848" s="84"/>
      <c r="B848" s="88"/>
      <c r="C848" s="86"/>
      <c r="D848" s="86"/>
      <c r="E848" s="86"/>
      <c r="F848" s="86"/>
      <c r="G848" s="86"/>
      <c r="H848" s="87"/>
      <c r="I848" s="87"/>
      <c r="J848" s="88"/>
      <c r="K848" s="86"/>
      <c r="L848" s="86"/>
      <c r="M848" s="86"/>
      <c r="N848" s="86"/>
      <c r="O848" s="86"/>
      <c r="P848" s="87"/>
    </row>
    <row x14ac:dyDescent="0.25" r="849" customHeight="1" ht="28.5">
      <c r="A849" s="84"/>
      <c r="B849" s="88"/>
      <c r="C849" s="86"/>
      <c r="D849" s="86"/>
      <c r="E849" s="86"/>
      <c r="F849" s="86"/>
      <c r="G849" s="86"/>
      <c r="H849" s="87"/>
      <c r="I849" s="87"/>
      <c r="J849" s="88"/>
      <c r="K849" s="86"/>
      <c r="L849" s="86"/>
      <c r="M849" s="86"/>
      <c r="N849" s="86"/>
      <c r="O849" s="86"/>
      <c r="P849" s="87"/>
    </row>
    <row x14ac:dyDescent="0.25" r="850" customHeight="1" ht="28.5">
      <c r="A850" s="84"/>
      <c r="B850" s="88"/>
      <c r="C850" s="86"/>
      <c r="D850" s="86"/>
      <c r="E850" s="86"/>
      <c r="F850" s="86"/>
      <c r="G850" s="86"/>
      <c r="H850" s="87"/>
      <c r="I850" s="87"/>
      <c r="J850" s="88"/>
      <c r="K850" s="86"/>
      <c r="L850" s="86"/>
      <c r="M850" s="86"/>
      <c r="N850" s="86"/>
      <c r="O850" s="86"/>
      <c r="P850" s="87"/>
    </row>
    <row x14ac:dyDescent="0.25" r="851" customHeight="1" ht="28.5">
      <c r="A851" s="84"/>
      <c r="B851" s="88"/>
      <c r="C851" s="86"/>
      <c r="D851" s="86"/>
      <c r="E851" s="86"/>
      <c r="F851" s="86"/>
      <c r="G851" s="86"/>
      <c r="H851" s="87"/>
      <c r="I851" s="87"/>
      <c r="J851" s="88"/>
      <c r="K851" s="86"/>
      <c r="L851" s="86"/>
      <c r="M851" s="86"/>
      <c r="N851" s="86"/>
      <c r="O851" s="86"/>
      <c r="P851" s="87"/>
    </row>
    <row x14ac:dyDescent="0.25" r="852" customHeight="1" ht="28.5">
      <c r="A852" s="84"/>
      <c r="B852" s="88"/>
      <c r="C852" s="86"/>
      <c r="D852" s="86"/>
      <c r="E852" s="86"/>
      <c r="F852" s="86"/>
      <c r="G852" s="86"/>
      <c r="H852" s="87"/>
      <c r="I852" s="87"/>
      <c r="J852" s="88"/>
      <c r="K852" s="86"/>
      <c r="L852" s="86"/>
      <c r="M852" s="86"/>
      <c r="N852" s="86"/>
      <c r="O852" s="86"/>
      <c r="P852" s="87"/>
    </row>
    <row x14ac:dyDescent="0.25" r="853" customHeight="1" ht="28.5">
      <c r="A853" s="84"/>
      <c r="B853" s="88"/>
      <c r="C853" s="86"/>
      <c r="D853" s="86"/>
      <c r="E853" s="86"/>
      <c r="F853" s="86"/>
      <c r="G853" s="86"/>
      <c r="H853" s="87"/>
      <c r="I853" s="87"/>
      <c r="J853" s="88"/>
      <c r="K853" s="86"/>
      <c r="L853" s="86"/>
      <c r="M853" s="86"/>
      <c r="N853" s="86"/>
      <c r="O853" s="86"/>
      <c r="P853" s="87"/>
    </row>
    <row x14ac:dyDescent="0.25" r="854" customHeight="1" ht="28.5">
      <c r="A854" s="84"/>
      <c r="B854" s="88"/>
      <c r="C854" s="86"/>
      <c r="D854" s="86"/>
      <c r="E854" s="86"/>
      <c r="F854" s="86"/>
      <c r="G854" s="86"/>
      <c r="H854" s="87"/>
      <c r="I854" s="87"/>
      <c r="J854" s="88"/>
      <c r="K854" s="86"/>
      <c r="L854" s="86"/>
      <c r="M854" s="86"/>
      <c r="N854" s="86"/>
      <c r="O854" s="86"/>
      <c r="P854" s="87"/>
    </row>
    <row x14ac:dyDescent="0.25" r="855" customHeight="1" ht="28.5">
      <c r="A855" s="84"/>
      <c r="B855" s="88"/>
      <c r="C855" s="86"/>
      <c r="D855" s="86"/>
      <c r="E855" s="86"/>
      <c r="F855" s="86"/>
      <c r="G855" s="86"/>
      <c r="H855" s="87"/>
      <c r="I855" s="87"/>
      <c r="J855" s="88"/>
      <c r="K855" s="86"/>
      <c r="L855" s="86"/>
      <c r="M855" s="86"/>
      <c r="N855" s="86"/>
      <c r="O855" s="86"/>
      <c r="P855" s="87"/>
    </row>
    <row x14ac:dyDescent="0.25" r="856" customHeight="1" ht="28.5">
      <c r="A856" s="84"/>
      <c r="B856" s="88"/>
      <c r="C856" s="86"/>
      <c r="D856" s="86"/>
      <c r="E856" s="86"/>
      <c r="F856" s="86"/>
      <c r="G856" s="86"/>
      <c r="H856" s="87"/>
      <c r="I856" s="87"/>
      <c r="J856" s="88"/>
      <c r="K856" s="86"/>
      <c r="L856" s="86"/>
      <c r="M856" s="86"/>
      <c r="N856" s="86"/>
      <c r="O856" s="86"/>
      <c r="P856" s="87"/>
    </row>
    <row x14ac:dyDescent="0.25" r="857" customHeight="1" ht="28.5">
      <c r="A857" s="84"/>
      <c r="B857" s="88"/>
      <c r="C857" s="86"/>
      <c r="D857" s="86"/>
      <c r="E857" s="86"/>
      <c r="F857" s="86"/>
      <c r="G857" s="86"/>
      <c r="H857" s="87"/>
      <c r="I857" s="87"/>
      <c r="J857" s="88"/>
      <c r="K857" s="86"/>
      <c r="L857" s="86"/>
      <c r="M857" s="86"/>
      <c r="N857" s="86"/>
      <c r="O857" s="86"/>
      <c r="P857" s="87"/>
    </row>
    <row x14ac:dyDescent="0.25" r="858" customHeight="1" ht="28.5">
      <c r="A858" s="84"/>
      <c r="B858" s="88"/>
      <c r="C858" s="86"/>
      <c r="D858" s="86"/>
      <c r="E858" s="86"/>
      <c r="F858" s="86"/>
      <c r="G858" s="86"/>
      <c r="H858" s="87"/>
      <c r="I858" s="87"/>
      <c r="J858" s="88"/>
      <c r="K858" s="86"/>
      <c r="L858" s="86"/>
      <c r="M858" s="86"/>
      <c r="N858" s="86"/>
      <c r="O858" s="86"/>
      <c r="P858" s="87"/>
    </row>
    <row x14ac:dyDescent="0.25" r="859" customHeight="1" ht="28.5">
      <c r="A859" s="84"/>
      <c r="B859" s="88"/>
      <c r="C859" s="86"/>
      <c r="D859" s="86"/>
      <c r="E859" s="86"/>
      <c r="F859" s="86"/>
      <c r="G859" s="86"/>
      <c r="H859" s="87"/>
      <c r="I859" s="87"/>
      <c r="J859" s="88"/>
      <c r="K859" s="86"/>
      <c r="L859" s="86"/>
      <c r="M859" s="86"/>
      <c r="N859" s="86"/>
      <c r="O859" s="86"/>
      <c r="P859" s="87"/>
    </row>
    <row x14ac:dyDescent="0.25" r="860" customHeight="1" ht="28.5">
      <c r="A860" s="84"/>
      <c r="B860" s="88"/>
      <c r="C860" s="86"/>
      <c r="D860" s="86"/>
      <c r="E860" s="86"/>
      <c r="F860" s="86"/>
      <c r="G860" s="86"/>
      <c r="H860" s="87"/>
      <c r="I860" s="87"/>
      <c r="J860" s="88"/>
      <c r="K860" s="86"/>
      <c r="L860" s="86"/>
      <c r="M860" s="86"/>
      <c r="N860" s="86"/>
      <c r="O860" s="86"/>
      <c r="P860" s="87"/>
    </row>
    <row x14ac:dyDescent="0.25" r="861" customHeight="1" ht="28.5">
      <c r="A861" s="84"/>
      <c r="B861" s="88"/>
      <c r="C861" s="86"/>
      <c r="D861" s="86"/>
      <c r="E861" s="86"/>
      <c r="F861" s="86"/>
      <c r="G861" s="86"/>
      <c r="H861" s="87"/>
      <c r="I861" s="87"/>
      <c r="J861" s="88"/>
      <c r="K861" s="86"/>
      <c r="L861" s="86"/>
      <c r="M861" s="86"/>
      <c r="N861" s="86"/>
      <c r="O861" s="86"/>
      <c r="P861" s="87"/>
    </row>
    <row x14ac:dyDescent="0.25" r="862" customHeight="1" ht="28.5">
      <c r="A862" s="84"/>
      <c r="B862" s="88"/>
      <c r="C862" s="86"/>
      <c r="D862" s="86"/>
      <c r="E862" s="86"/>
      <c r="F862" s="86"/>
      <c r="G862" s="86"/>
      <c r="H862" s="87"/>
      <c r="I862" s="87"/>
      <c r="J862" s="88"/>
      <c r="K862" s="86"/>
      <c r="L862" s="86"/>
      <c r="M862" s="86"/>
      <c r="N862" s="86"/>
      <c r="O862" s="86"/>
      <c r="P862" s="87"/>
    </row>
    <row x14ac:dyDescent="0.25" r="863" customHeight="1" ht="28.5">
      <c r="A863" s="84"/>
      <c r="B863" s="88"/>
      <c r="C863" s="86"/>
      <c r="D863" s="86"/>
      <c r="E863" s="86"/>
      <c r="F863" s="86"/>
      <c r="G863" s="86"/>
      <c r="H863" s="87"/>
      <c r="I863" s="87"/>
      <c r="J863" s="88"/>
      <c r="K863" s="86"/>
      <c r="L863" s="86"/>
      <c r="M863" s="86"/>
      <c r="N863" s="86"/>
      <c r="O863" s="86"/>
      <c r="P863" s="87"/>
    </row>
    <row x14ac:dyDescent="0.25" r="864" customHeight="1" ht="28.5">
      <c r="A864" s="84"/>
      <c r="B864" s="88"/>
      <c r="C864" s="86"/>
      <c r="D864" s="86"/>
      <c r="E864" s="86"/>
      <c r="F864" s="86"/>
      <c r="G864" s="86"/>
      <c r="H864" s="87"/>
      <c r="I864" s="87"/>
      <c r="J864" s="88"/>
      <c r="K864" s="86"/>
      <c r="L864" s="86"/>
      <c r="M864" s="86"/>
      <c r="N864" s="86"/>
      <c r="O864" s="86"/>
      <c r="P864" s="87"/>
    </row>
    <row x14ac:dyDescent="0.25" r="865" customHeight="1" ht="28.5">
      <c r="A865" s="84"/>
      <c r="B865" s="88"/>
      <c r="C865" s="86"/>
      <c r="D865" s="86"/>
      <c r="E865" s="86"/>
      <c r="F865" s="86"/>
      <c r="G865" s="86"/>
      <c r="H865" s="87"/>
      <c r="I865" s="87"/>
      <c r="J865" s="88"/>
      <c r="K865" s="86"/>
      <c r="L865" s="86"/>
      <c r="M865" s="86"/>
      <c r="N865" s="86"/>
      <c r="O865" s="86"/>
      <c r="P865" s="87"/>
    </row>
    <row x14ac:dyDescent="0.25" r="866" customHeight="1" ht="28.5">
      <c r="A866" s="84"/>
      <c r="B866" s="88"/>
      <c r="C866" s="86"/>
      <c r="D866" s="86"/>
      <c r="E866" s="86"/>
      <c r="F866" s="86"/>
      <c r="G866" s="86"/>
      <c r="H866" s="87"/>
      <c r="I866" s="87"/>
      <c r="J866" s="88"/>
      <c r="K866" s="86"/>
      <c r="L866" s="86"/>
      <c r="M866" s="86"/>
      <c r="N866" s="86"/>
      <c r="O866" s="86"/>
      <c r="P866" s="87"/>
    </row>
    <row x14ac:dyDescent="0.25" r="867" customHeight="1" ht="28.5">
      <c r="A867" s="84"/>
      <c r="B867" s="88"/>
      <c r="C867" s="86"/>
      <c r="D867" s="86"/>
      <c r="E867" s="86"/>
      <c r="F867" s="86"/>
      <c r="G867" s="86"/>
      <c r="H867" s="87"/>
      <c r="I867" s="87"/>
      <c r="J867" s="88"/>
      <c r="K867" s="86"/>
      <c r="L867" s="86"/>
      <c r="M867" s="86"/>
      <c r="N867" s="86"/>
      <c r="O867" s="86"/>
      <c r="P867" s="87"/>
    </row>
    <row x14ac:dyDescent="0.25" r="868" customHeight="1" ht="28.5">
      <c r="A868" s="84"/>
      <c r="B868" s="88"/>
      <c r="C868" s="86"/>
      <c r="D868" s="86"/>
      <c r="E868" s="86"/>
      <c r="F868" s="86"/>
      <c r="G868" s="86"/>
      <c r="H868" s="87"/>
      <c r="I868" s="87"/>
      <c r="J868" s="88"/>
      <c r="K868" s="86"/>
      <c r="L868" s="86"/>
      <c r="M868" s="86"/>
      <c r="N868" s="86"/>
      <c r="O868" s="86"/>
      <c r="P868" s="87"/>
    </row>
    <row x14ac:dyDescent="0.25" r="869" customHeight="1" ht="28.5">
      <c r="A869" s="84"/>
      <c r="B869" s="88"/>
      <c r="C869" s="86"/>
      <c r="D869" s="86"/>
      <c r="E869" s="86"/>
      <c r="F869" s="86"/>
      <c r="G869" s="86"/>
      <c r="H869" s="87"/>
      <c r="I869" s="87"/>
      <c r="J869" s="88"/>
      <c r="K869" s="86"/>
      <c r="L869" s="86"/>
      <c r="M869" s="86"/>
      <c r="N869" s="86"/>
      <c r="O869" s="86"/>
      <c r="P869" s="87"/>
    </row>
    <row x14ac:dyDescent="0.25" r="870" customHeight="1" ht="28.5">
      <c r="A870" s="84"/>
      <c r="B870" s="88"/>
      <c r="C870" s="86"/>
      <c r="D870" s="86"/>
      <c r="E870" s="86"/>
      <c r="F870" s="86"/>
      <c r="G870" s="86"/>
      <c r="H870" s="87"/>
      <c r="I870" s="87"/>
      <c r="J870" s="88"/>
      <c r="K870" s="86"/>
      <c r="L870" s="86"/>
      <c r="M870" s="86"/>
      <c r="N870" s="86"/>
      <c r="O870" s="86"/>
      <c r="P870" s="87"/>
    </row>
    <row x14ac:dyDescent="0.25" r="871" customHeight="1" ht="28.5">
      <c r="A871" s="84"/>
      <c r="B871" s="88"/>
      <c r="C871" s="86"/>
      <c r="D871" s="86"/>
      <c r="E871" s="86"/>
      <c r="F871" s="86"/>
      <c r="G871" s="86"/>
      <c r="H871" s="87"/>
      <c r="I871" s="87"/>
      <c r="J871" s="88"/>
      <c r="K871" s="86"/>
      <c r="L871" s="86"/>
      <c r="M871" s="86"/>
      <c r="N871" s="86"/>
      <c r="O871" s="86"/>
      <c r="P871" s="87"/>
    </row>
    <row x14ac:dyDescent="0.25" r="872" customHeight="1" ht="28.5">
      <c r="A872" s="84"/>
      <c r="B872" s="88"/>
      <c r="C872" s="86"/>
      <c r="D872" s="86"/>
      <c r="E872" s="86"/>
      <c r="F872" s="86"/>
      <c r="G872" s="86"/>
      <c r="H872" s="87"/>
      <c r="I872" s="87"/>
      <c r="J872" s="88"/>
      <c r="K872" s="86"/>
      <c r="L872" s="86"/>
      <c r="M872" s="86"/>
      <c r="N872" s="86"/>
      <c r="O872" s="86"/>
      <c r="P872" s="87"/>
    </row>
    <row x14ac:dyDescent="0.25" r="873" customHeight="1" ht="28.5">
      <c r="A873" s="84"/>
      <c r="B873" s="88"/>
      <c r="C873" s="86"/>
      <c r="D873" s="86"/>
      <c r="E873" s="86"/>
      <c r="F873" s="86"/>
      <c r="G873" s="86"/>
      <c r="H873" s="87"/>
      <c r="I873" s="87"/>
      <c r="J873" s="88"/>
      <c r="K873" s="86"/>
      <c r="L873" s="86"/>
      <c r="M873" s="86"/>
      <c r="N873" s="86"/>
      <c r="O873" s="86"/>
      <c r="P873" s="87"/>
    </row>
    <row x14ac:dyDescent="0.25" r="874" customHeight="1" ht="28.5">
      <c r="A874" s="84"/>
      <c r="B874" s="88"/>
      <c r="C874" s="86"/>
      <c r="D874" s="86"/>
      <c r="E874" s="86"/>
      <c r="F874" s="86"/>
      <c r="G874" s="86"/>
      <c r="H874" s="87"/>
      <c r="I874" s="87"/>
      <c r="J874" s="88"/>
      <c r="K874" s="86"/>
      <c r="L874" s="86"/>
      <c r="M874" s="86"/>
      <c r="N874" s="86"/>
      <c r="O874" s="86"/>
      <c r="P874" s="87"/>
    </row>
    <row x14ac:dyDescent="0.25" r="875" customHeight="1" ht="28.5">
      <c r="A875" s="84"/>
      <c r="B875" s="88"/>
      <c r="C875" s="86"/>
      <c r="D875" s="86"/>
      <c r="E875" s="86"/>
      <c r="F875" s="86"/>
      <c r="G875" s="86"/>
      <c r="H875" s="87"/>
      <c r="I875" s="87"/>
      <c r="J875" s="88"/>
      <c r="K875" s="86"/>
      <c r="L875" s="86"/>
      <c r="M875" s="86"/>
      <c r="N875" s="86"/>
      <c r="O875" s="86"/>
      <c r="P875" s="87"/>
    </row>
    <row x14ac:dyDescent="0.25" r="876" customHeight="1" ht="28.5">
      <c r="A876" s="84"/>
      <c r="B876" s="88"/>
      <c r="C876" s="86"/>
      <c r="D876" s="86"/>
      <c r="E876" s="86"/>
      <c r="F876" s="86"/>
      <c r="G876" s="86"/>
      <c r="H876" s="87"/>
      <c r="I876" s="87"/>
      <c r="J876" s="88"/>
      <c r="K876" s="86"/>
      <c r="L876" s="86"/>
      <c r="M876" s="86"/>
      <c r="N876" s="86"/>
      <c r="O876" s="86"/>
      <c r="P876" s="87"/>
    </row>
    <row x14ac:dyDescent="0.25" r="877" customHeight="1" ht="28.5">
      <c r="A877" s="84"/>
      <c r="B877" s="88"/>
      <c r="C877" s="86"/>
      <c r="D877" s="86"/>
      <c r="E877" s="86"/>
      <c r="F877" s="86"/>
      <c r="G877" s="86"/>
      <c r="H877" s="87"/>
      <c r="I877" s="87"/>
      <c r="J877" s="88"/>
      <c r="K877" s="86"/>
      <c r="L877" s="86"/>
      <c r="M877" s="86"/>
      <c r="N877" s="86"/>
      <c r="O877" s="86"/>
      <c r="P877" s="87"/>
    </row>
    <row x14ac:dyDescent="0.25" r="878" customHeight="1" ht="28.5">
      <c r="A878" s="84"/>
      <c r="B878" s="88"/>
      <c r="C878" s="86"/>
      <c r="D878" s="86"/>
      <c r="E878" s="86"/>
      <c r="F878" s="86"/>
      <c r="G878" s="86"/>
      <c r="H878" s="87"/>
      <c r="I878" s="87"/>
      <c r="J878" s="88"/>
      <c r="K878" s="86"/>
      <c r="L878" s="86"/>
      <c r="M878" s="86"/>
      <c r="N878" s="86"/>
      <c r="O878" s="86"/>
      <c r="P878" s="87"/>
    </row>
    <row x14ac:dyDescent="0.25" r="879" customHeight="1" ht="28.5">
      <c r="A879" s="84"/>
      <c r="B879" s="88"/>
      <c r="C879" s="86"/>
      <c r="D879" s="86"/>
      <c r="E879" s="86"/>
      <c r="F879" s="86"/>
      <c r="G879" s="86"/>
      <c r="H879" s="87"/>
      <c r="I879" s="87"/>
      <c r="J879" s="88"/>
      <c r="K879" s="86"/>
      <c r="L879" s="86"/>
      <c r="M879" s="86"/>
      <c r="N879" s="86"/>
      <c r="O879" s="86"/>
      <c r="P879" s="87"/>
    </row>
    <row x14ac:dyDescent="0.25" r="880" customHeight="1" ht="28.5">
      <c r="A880" s="84"/>
      <c r="B880" s="88"/>
      <c r="C880" s="86"/>
      <c r="D880" s="86"/>
      <c r="E880" s="86"/>
      <c r="F880" s="86"/>
      <c r="G880" s="86"/>
      <c r="H880" s="87"/>
      <c r="I880" s="87"/>
      <c r="J880" s="88"/>
      <c r="K880" s="86"/>
      <c r="L880" s="86"/>
      <c r="M880" s="86"/>
      <c r="N880" s="86"/>
      <c r="O880" s="86"/>
      <c r="P880" s="87"/>
    </row>
    <row x14ac:dyDescent="0.25" r="881" customHeight="1" ht="28.5">
      <c r="A881" s="84"/>
      <c r="B881" s="88"/>
      <c r="C881" s="86"/>
      <c r="D881" s="86"/>
      <c r="E881" s="86"/>
      <c r="F881" s="86"/>
      <c r="G881" s="86"/>
      <c r="H881" s="87"/>
      <c r="I881" s="87"/>
      <c r="J881" s="88"/>
      <c r="K881" s="86"/>
      <c r="L881" s="86"/>
      <c r="M881" s="86"/>
      <c r="N881" s="86"/>
      <c r="O881" s="86"/>
      <c r="P881" s="87"/>
    </row>
    <row x14ac:dyDescent="0.25" r="882" customHeight="1" ht="28.5">
      <c r="A882" s="84"/>
      <c r="B882" s="88"/>
      <c r="C882" s="86"/>
      <c r="D882" s="86"/>
      <c r="E882" s="86"/>
      <c r="F882" s="86"/>
      <c r="G882" s="86"/>
      <c r="H882" s="87"/>
      <c r="I882" s="87"/>
      <c r="J882" s="88"/>
      <c r="K882" s="86"/>
      <c r="L882" s="86"/>
      <c r="M882" s="86"/>
      <c r="N882" s="86"/>
      <c r="O882" s="86"/>
      <c r="P882" s="87"/>
    </row>
    <row x14ac:dyDescent="0.25" r="883" customHeight="1" ht="28.5">
      <c r="A883" s="84"/>
      <c r="B883" s="88"/>
      <c r="C883" s="86"/>
      <c r="D883" s="86"/>
      <c r="E883" s="86"/>
      <c r="F883" s="86"/>
      <c r="G883" s="86"/>
      <c r="H883" s="87"/>
      <c r="I883" s="87"/>
      <c r="J883" s="88"/>
      <c r="K883" s="86"/>
      <c r="L883" s="86"/>
      <c r="M883" s="86"/>
      <c r="N883" s="86"/>
      <c r="O883" s="86"/>
      <c r="P883" s="87"/>
    </row>
    <row x14ac:dyDescent="0.25" r="884" customHeight="1" ht="28.5">
      <c r="A884" s="84"/>
      <c r="B884" s="88"/>
      <c r="C884" s="86"/>
      <c r="D884" s="86"/>
      <c r="E884" s="86"/>
      <c r="F884" s="86"/>
      <c r="G884" s="86"/>
      <c r="H884" s="87"/>
      <c r="I884" s="87"/>
      <c r="J884" s="88"/>
      <c r="K884" s="86"/>
      <c r="L884" s="86"/>
      <c r="M884" s="86"/>
      <c r="N884" s="86"/>
      <c r="O884" s="86"/>
      <c r="P884" s="87"/>
    </row>
    <row x14ac:dyDescent="0.25" r="885" customHeight="1" ht="28.5">
      <c r="A885" s="84"/>
      <c r="B885" s="88"/>
      <c r="C885" s="86"/>
      <c r="D885" s="86"/>
      <c r="E885" s="86"/>
      <c r="F885" s="86"/>
      <c r="G885" s="86"/>
      <c r="H885" s="87"/>
      <c r="I885" s="87"/>
      <c r="J885" s="88"/>
      <c r="K885" s="86"/>
      <c r="L885" s="86"/>
      <c r="M885" s="86"/>
      <c r="N885" s="86"/>
      <c r="O885" s="86"/>
      <c r="P885" s="87"/>
    </row>
    <row x14ac:dyDescent="0.25" r="886" customHeight="1" ht="28.5">
      <c r="A886" s="84"/>
      <c r="B886" s="88"/>
      <c r="C886" s="86"/>
      <c r="D886" s="86"/>
      <c r="E886" s="86"/>
      <c r="F886" s="86"/>
      <c r="G886" s="86"/>
      <c r="H886" s="87"/>
      <c r="I886" s="87"/>
      <c r="J886" s="88"/>
      <c r="K886" s="86"/>
      <c r="L886" s="86"/>
      <c r="M886" s="86"/>
      <c r="N886" s="86"/>
      <c r="O886" s="86"/>
      <c r="P886" s="87"/>
    </row>
    <row x14ac:dyDescent="0.25" r="887" customHeight="1" ht="28.5">
      <c r="A887" s="84"/>
      <c r="B887" s="88"/>
      <c r="C887" s="86"/>
      <c r="D887" s="86"/>
      <c r="E887" s="86"/>
      <c r="F887" s="86"/>
      <c r="G887" s="86"/>
      <c r="H887" s="87"/>
      <c r="I887" s="87"/>
      <c r="J887" s="88"/>
      <c r="K887" s="86"/>
      <c r="L887" s="86"/>
      <c r="M887" s="86"/>
      <c r="N887" s="86"/>
      <c r="O887" s="86"/>
      <c r="P887" s="87"/>
    </row>
    <row x14ac:dyDescent="0.25" r="888" customHeight="1" ht="28.5">
      <c r="A888" s="84"/>
      <c r="B888" s="88"/>
      <c r="C888" s="86"/>
      <c r="D888" s="86"/>
      <c r="E888" s="86"/>
      <c r="F888" s="86"/>
      <c r="G888" s="86"/>
      <c r="H888" s="87"/>
      <c r="I888" s="87"/>
      <c r="J888" s="88"/>
      <c r="K888" s="86"/>
      <c r="L888" s="86"/>
      <c r="M888" s="86"/>
      <c r="N888" s="86"/>
      <c r="O888" s="86"/>
      <c r="P888" s="87"/>
    </row>
    <row x14ac:dyDescent="0.25" r="889" customHeight="1" ht="28.5">
      <c r="A889" s="84"/>
      <c r="B889" s="88"/>
      <c r="C889" s="86"/>
      <c r="D889" s="86"/>
      <c r="E889" s="86"/>
      <c r="F889" s="86"/>
      <c r="G889" s="86"/>
      <c r="H889" s="87"/>
      <c r="I889" s="87"/>
      <c r="J889" s="88"/>
      <c r="K889" s="86"/>
      <c r="L889" s="86"/>
      <c r="M889" s="86"/>
      <c r="N889" s="86"/>
      <c r="O889" s="86"/>
      <c r="P889" s="87"/>
    </row>
    <row x14ac:dyDescent="0.25" r="890" customHeight="1" ht="28.5">
      <c r="A890" s="84"/>
      <c r="B890" s="88"/>
      <c r="C890" s="86"/>
      <c r="D890" s="86"/>
      <c r="E890" s="86"/>
      <c r="F890" s="86"/>
      <c r="G890" s="86"/>
      <c r="H890" s="87"/>
      <c r="I890" s="87"/>
      <c r="J890" s="88"/>
      <c r="K890" s="86"/>
      <c r="L890" s="86"/>
      <c r="M890" s="86"/>
      <c r="N890" s="86"/>
      <c r="O890" s="86"/>
      <c r="P890" s="87"/>
    </row>
    <row x14ac:dyDescent="0.25" r="891" customHeight="1" ht="28.5">
      <c r="A891" s="84"/>
      <c r="B891" s="88"/>
      <c r="C891" s="86"/>
      <c r="D891" s="86"/>
      <c r="E891" s="86"/>
      <c r="F891" s="86"/>
      <c r="G891" s="86"/>
      <c r="H891" s="87"/>
      <c r="I891" s="87"/>
      <c r="J891" s="88"/>
      <c r="K891" s="86"/>
      <c r="L891" s="86"/>
      <c r="M891" s="86"/>
      <c r="N891" s="86"/>
      <c r="O891" s="86"/>
      <c r="P891" s="87"/>
    </row>
    <row x14ac:dyDescent="0.25" r="892" customHeight="1" ht="28.5">
      <c r="A892" s="84"/>
      <c r="B892" s="88"/>
      <c r="C892" s="86"/>
      <c r="D892" s="86"/>
      <c r="E892" s="86"/>
      <c r="F892" s="86"/>
      <c r="G892" s="86"/>
      <c r="H892" s="87"/>
      <c r="I892" s="87"/>
      <c r="J892" s="88"/>
      <c r="K892" s="86"/>
      <c r="L892" s="86"/>
      <c r="M892" s="86"/>
      <c r="N892" s="86"/>
      <c r="O892" s="86"/>
      <c r="P892" s="87"/>
    </row>
    <row x14ac:dyDescent="0.25" r="893" customHeight="1" ht="28.5">
      <c r="A893" s="84"/>
      <c r="B893" s="88"/>
      <c r="C893" s="86"/>
      <c r="D893" s="86"/>
      <c r="E893" s="86"/>
      <c r="F893" s="86"/>
      <c r="G893" s="86"/>
      <c r="H893" s="87"/>
      <c r="I893" s="87"/>
      <c r="J893" s="88"/>
      <c r="K893" s="86"/>
      <c r="L893" s="86"/>
      <c r="M893" s="86"/>
      <c r="N893" s="86"/>
      <c r="O893" s="86"/>
      <c r="P893" s="87"/>
    </row>
    <row x14ac:dyDescent="0.25" r="894" customHeight="1" ht="28.5">
      <c r="A894" s="84"/>
      <c r="B894" s="88"/>
      <c r="C894" s="86"/>
      <c r="D894" s="86"/>
      <c r="E894" s="86"/>
      <c r="F894" s="86"/>
      <c r="G894" s="86"/>
      <c r="H894" s="87"/>
      <c r="I894" s="87"/>
      <c r="J894" s="88"/>
      <c r="K894" s="86"/>
      <c r="L894" s="86"/>
      <c r="M894" s="86"/>
      <c r="N894" s="86"/>
      <c r="O894" s="86"/>
      <c r="P894" s="87"/>
    </row>
    <row x14ac:dyDescent="0.25" r="895" customHeight="1" ht="28.5">
      <c r="A895" s="84"/>
      <c r="B895" s="88"/>
      <c r="C895" s="86"/>
      <c r="D895" s="86"/>
      <c r="E895" s="86"/>
      <c r="F895" s="86"/>
      <c r="G895" s="86"/>
      <c r="H895" s="87"/>
      <c r="I895" s="87"/>
      <c r="J895" s="88"/>
      <c r="K895" s="86"/>
      <c r="L895" s="86"/>
      <c r="M895" s="86"/>
      <c r="N895" s="86"/>
      <c r="O895" s="86"/>
      <c r="P895" s="87"/>
    </row>
    <row x14ac:dyDescent="0.25" r="896" customHeight="1" ht="28.5">
      <c r="A896" s="84"/>
      <c r="B896" s="88"/>
      <c r="C896" s="86"/>
      <c r="D896" s="86"/>
      <c r="E896" s="86"/>
      <c r="F896" s="86"/>
      <c r="G896" s="86"/>
      <c r="H896" s="87"/>
      <c r="I896" s="87"/>
      <c r="J896" s="88"/>
      <c r="K896" s="86"/>
      <c r="L896" s="86"/>
      <c r="M896" s="86"/>
      <c r="N896" s="86"/>
      <c r="O896" s="86"/>
      <c r="P896" s="87"/>
    </row>
    <row x14ac:dyDescent="0.25" r="897" customHeight="1" ht="28.5">
      <c r="A897" s="84"/>
      <c r="B897" s="88"/>
      <c r="C897" s="86"/>
      <c r="D897" s="86"/>
      <c r="E897" s="86"/>
      <c r="F897" s="86"/>
      <c r="G897" s="86"/>
      <c r="H897" s="87"/>
      <c r="I897" s="87"/>
      <c r="J897" s="88"/>
      <c r="K897" s="86"/>
      <c r="L897" s="86"/>
      <c r="M897" s="86"/>
      <c r="N897" s="86"/>
      <c r="O897" s="86"/>
      <c r="P897" s="87"/>
    </row>
    <row x14ac:dyDescent="0.25" r="898" customHeight="1" ht="28.5">
      <c r="A898" s="84"/>
      <c r="B898" s="88"/>
      <c r="C898" s="86"/>
      <c r="D898" s="86"/>
      <c r="E898" s="86"/>
      <c r="F898" s="86"/>
      <c r="G898" s="86"/>
      <c r="H898" s="87"/>
      <c r="I898" s="87"/>
      <c r="J898" s="88"/>
      <c r="K898" s="86"/>
      <c r="L898" s="86"/>
      <c r="M898" s="86"/>
      <c r="N898" s="86"/>
      <c r="O898" s="86"/>
      <c r="P898" s="87"/>
    </row>
    <row x14ac:dyDescent="0.25" r="899" customHeight="1" ht="28.5">
      <c r="A899" s="84"/>
      <c r="B899" s="88"/>
      <c r="C899" s="86"/>
      <c r="D899" s="86"/>
      <c r="E899" s="86"/>
      <c r="F899" s="86"/>
      <c r="G899" s="86"/>
      <c r="H899" s="87"/>
      <c r="I899" s="87"/>
      <c r="J899" s="88"/>
      <c r="K899" s="86"/>
      <c r="L899" s="86"/>
      <c r="M899" s="86"/>
      <c r="N899" s="86"/>
      <c r="O899" s="86"/>
      <c r="P899" s="87"/>
    </row>
    <row x14ac:dyDescent="0.25" r="900" customHeight="1" ht="28.5">
      <c r="A900" s="84"/>
      <c r="B900" s="88"/>
      <c r="C900" s="86"/>
      <c r="D900" s="86"/>
      <c r="E900" s="86"/>
      <c r="F900" s="86"/>
      <c r="G900" s="86"/>
      <c r="H900" s="87"/>
      <c r="I900" s="87"/>
      <c r="J900" s="88"/>
      <c r="K900" s="86"/>
      <c r="L900" s="86"/>
      <c r="M900" s="86"/>
      <c r="N900" s="86"/>
      <c r="O900" s="86"/>
      <c r="P900" s="87"/>
    </row>
    <row x14ac:dyDescent="0.25" r="901" customHeight="1" ht="28.5">
      <c r="A901" s="84"/>
      <c r="B901" s="88"/>
      <c r="C901" s="86"/>
      <c r="D901" s="86"/>
      <c r="E901" s="86"/>
      <c r="F901" s="86"/>
      <c r="G901" s="86"/>
      <c r="H901" s="87"/>
      <c r="I901" s="87"/>
      <c r="J901" s="88"/>
      <c r="K901" s="86"/>
      <c r="L901" s="86"/>
      <c r="M901" s="86"/>
      <c r="N901" s="86"/>
      <c r="O901" s="86"/>
      <c r="P901" s="87"/>
    </row>
    <row x14ac:dyDescent="0.25" r="902" customHeight="1" ht="28.5">
      <c r="A902" s="84"/>
      <c r="B902" s="88"/>
      <c r="C902" s="86"/>
      <c r="D902" s="86"/>
      <c r="E902" s="86"/>
      <c r="F902" s="86"/>
      <c r="G902" s="86"/>
      <c r="H902" s="87"/>
      <c r="I902" s="87"/>
      <c r="J902" s="88"/>
      <c r="K902" s="86"/>
      <c r="L902" s="86"/>
      <c r="M902" s="86"/>
      <c r="N902" s="86"/>
      <c r="O902" s="86"/>
      <c r="P902" s="87"/>
    </row>
    <row x14ac:dyDescent="0.25" r="903" customHeight="1" ht="28.5">
      <c r="A903" s="84"/>
      <c r="B903" s="88"/>
      <c r="C903" s="86"/>
      <c r="D903" s="86"/>
      <c r="E903" s="86"/>
      <c r="F903" s="86"/>
      <c r="G903" s="86"/>
      <c r="H903" s="87"/>
      <c r="I903" s="87"/>
      <c r="J903" s="88"/>
      <c r="K903" s="86"/>
      <c r="L903" s="86"/>
      <c r="M903" s="86"/>
      <c r="N903" s="86"/>
      <c r="O903" s="86"/>
      <c r="P903" s="87"/>
    </row>
    <row x14ac:dyDescent="0.25" r="904" customHeight="1" ht="28.5">
      <c r="A904" s="84"/>
      <c r="B904" s="88"/>
      <c r="C904" s="86"/>
      <c r="D904" s="86"/>
      <c r="E904" s="86"/>
      <c r="F904" s="86"/>
      <c r="G904" s="86"/>
      <c r="H904" s="87"/>
      <c r="I904" s="87"/>
      <c r="J904" s="88"/>
      <c r="K904" s="86"/>
      <c r="L904" s="86"/>
      <c r="M904" s="86"/>
      <c r="N904" s="86"/>
      <c r="O904" s="86"/>
      <c r="P904" s="87"/>
    </row>
    <row x14ac:dyDescent="0.25" r="905" customHeight="1" ht="28.5">
      <c r="A905" s="84"/>
      <c r="B905" s="88"/>
      <c r="C905" s="86"/>
      <c r="D905" s="86"/>
      <c r="E905" s="86"/>
      <c r="F905" s="86"/>
      <c r="G905" s="86"/>
      <c r="H905" s="87"/>
      <c r="I905" s="87"/>
      <c r="J905" s="88"/>
      <c r="K905" s="86"/>
      <c r="L905" s="86"/>
      <c r="M905" s="86"/>
      <c r="N905" s="86"/>
      <c r="O905" s="86"/>
      <c r="P905" s="87"/>
    </row>
    <row x14ac:dyDescent="0.25" r="906" customHeight="1" ht="28.5">
      <c r="A906" s="84"/>
      <c r="B906" s="88"/>
      <c r="C906" s="86"/>
      <c r="D906" s="86"/>
      <c r="E906" s="86"/>
      <c r="F906" s="86"/>
      <c r="G906" s="86"/>
      <c r="H906" s="87"/>
      <c r="I906" s="87"/>
      <c r="J906" s="88"/>
      <c r="K906" s="86"/>
      <c r="L906" s="86"/>
      <c r="M906" s="86"/>
      <c r="N906" s="86"/>
      <c r="O906" s="86"/>
      <c r="P906" s="87"/>
    </row>
    <row x14ac:dyDescent="0.25" r="907" customHeight="1" ht="28.5">
      <c r="A907" s="84"/>
      <c r="B907" s="88"/>
      <c r="C907" s="86"/>
      <c r="D907" s="86"/>
      <c r="E907" s="86"/>
      <c r="F907" s="86"/>
      <c r="G907" s="86"/>
      <c r="H907" s="87"/>
      <c r="I907" s="87"/>
      <c r="J907" s="88"/>
      <c r="K907" s="86"/>
      <c r="L907" s="86"/>
      <c r="M907" s="86"/>
      <c r="N907" s="86"/>
      <c r="O907" s="86"/>
      <c r="P907" s="87"/>
    </row>
    <row x14ac:dyDescent="0.25" r="908" customHeight="1" ht="28.5">
      <c r="A908" s="84"/>
      <c r="B908" s="88"/>
      <c r="C908" s="86"/>
      <c r="D908" s="86"/>
      <c r="E908" s="86"/>
      <c r="F908" s="86"/>
      <c r="G908" s="86"/>
      <c r="H908" s="87"/>
      <c r="I908" s="87"/>
      <c r="J908" s="88"/>
      <c r="K908" s="86"/>
      <c r="L908" s="86"/>
      <c r="M908" s="86"/>
      <c r="N908" s="86"/>
      <c r="O908" s="86"/>
      <c r="P908" s="87"/>
    </row>
    <row x14ac:dyDescent="0.25" r="909" customHeight="1" ht="28.5">
      <c r="A909" s="84"/>
      <c r="B909" s="88"/>
      <c r="C909" s="86"/>
      <c r="D909" s="86"/>
      <c r="E909" s="86"/>
      <c r="F909" s="86"/>
      <c r="G909" s="86"/>
      <c r="H909" s="87"/>
      <c r="I909" s="87"/>
      <c r="J909" s="88"/>
      <c r="K909" s="86"/>
      <c r="L909" s="86"/>
      <c r="M909" s="86"/>
      <c r="N909" s="86"/>
      <c r="O909" s="86"/>
      <c r="P909" s="87"/>
    </row>
    <row x14ac:dyDescent="0.25" r="910" customHeight="1" ht="28.5">
      <c r="A910" s="84"/>
      <c r="B910" s="88"/>
      <c r="C910" s="86"/>
      <c r="D910" s="86"/>
      <c r="E910" s="86"/>
      <c r="F910" s="86"/>
      <c r="G910" s="86"/>
      <c r="H910" s="87"/>
      <c r="I910" s="87"/>
      <c r="J910" s="88"/>
      <c r="K910" s="86"/>
      <c r="L910" s="86"/>
      <c r="M910" s="86"/>
      <c r="N910" s="86"/>
      <c r="O910" s="86"/>
      <c r="P910" s="87"/>
    </row>
    <row x14ac:dyDescent="0.25" r="911" customHeight="1" ht="28.5">
      <c r="A911" s="84"/>
      <c r="B911" s="88"/>
      <c r="C911" s="86"/>
      <c r="D911" s="86"/>
      <c r="E911" s="86"/>
      <c r="F911" s="86"/>
      <c r="G911" s="86"/>
      <c r="H911" s="87"/>
      <c r="I911" s="87"/>
      <c r="J911" s="88"/>
      <c r="K911" s="86"/>
      <c r="L911" s="86"/>
      <c r="M911" s="86"/>
      <c r="N911" s="86"/>
      <c r="O911" s="86"/>
      <c r="P911" s="87"/>
    </row>
    <row x14ac:dyDescent="0.25" r="912" customHeight="1" ht="28.5">
      <c r="A912" s="84"/>
      <c r="B912" s="88"/>
      <c r="C912" s="86"/>
      <c r="D912" s="86"/>
      <c r="E912" s="86"/>
      <c r="F912" s="86"/>
      <c r="G912" s="86"/>
      <c r="H912" s="87"/>
      <c r="I912" s="87"/>
      <c r="J912" s="88"/>
      <c r="K912" s="86"/>
      <c r="L912" s="86"/>
      <c r="M912" s="86"/>
      <c r="N912" s="86"/>
      <c r="O912" s="86"/>
      <c r="P912" s="87"/>
    </row>
    <row x14ac:dyDescent="0.25" r="913" customHeight="1" ht="28.5">
      <c r="A913" s="84"/>
      <c r="B913" s="88"/>
      <c r="C913" s="86"/>
      <c r="D913" s="86"/>
      <c r="E913" s="86"/>
      <c r="F913" s="86"/>
      <c r="G913" s="86"/>
      <c r="H913" s="87"/>
      <c r="I913" s="87"/>
      <c r="J913" s="88"/>
      <c r="K913" s="86"/>
      <c r="L913" s="86"/>
      <c r="M913" s="86"/>
      <c r="N913" s="86"/>
      <c r="O913" s="86"/>
      <c r="P913" s="87"/>
    </row>
    <row x14ac:dyDescent="0.25" r="914" customHeight="1" ht="28.5">
      <c r="A914" s="84"/>
      <c r="B914" s="88"/>
      <c r="C914" s="86"/>
      <c r="D914" s="86"/>
      <c r="E914" s="86"/>
      <c r="F914" s="86"/>
      <c r="G914" s="86"/>
      <c r="H914" s="87"/>
      <c r="I914" s="87"/>
      <c r="J914" s="88"/>
      <c r="K914" s="86"/>
      <c r="L914" s="86"/>
      <c r="M914" s="86"/>
      <c r="N914" s="86"/>
      <c r="O914" s="86"/>
      <c r="P914" s="87"/>
    </row>
    <row x14ac:dyDescent="0.25" r="915" customHeight="1" ht="28.5">
      <c r="A915" s="84"/>
      <c r="B915" s="88"/>
      <c r="C915" s="86"/>
      <c r="D915" s="86"/>
      <c r="E915" s="86"/>
      <c r="F915" s="86"/>
      <c r="G915" s="86"/>
      <c r="H915" s="87"/>
      <c r="I915" s="87"/>
      <c r="J915" s="88"/>
      <c r="K915" s="86"/>
      <c r="L915" s="86"/>
      <c r="M915" s="86"/>
      <c r="N915" s="86"/>
      <c r="O915" s="86"/>
      <c r="P915" s="87"/>
    </row>
    <row x14ac:dyDescent="0.25" r="916" customHeight="1" ht="28.5">
      <c r="A916" s="84"/>
      <c r="B916" s="88"/>
      <c r="C916" s="86"/>
      <c r="D916" s="86"/>
      <c r="E916" s="86"/>
      <c r="F916" s="86"/>
      <c r="G916" s="86"/>
      <c r="H916" s="87"/>
      <c r="I916" s="87"/>
      <c r="J916" s="88"/>
      <c r="K916" s="86"/>
      <c r="L916" s="86"/>
      <c r="M916" s="86"/>
      <c r="N916" s="86"/>
      <c r="O916" s="86"/>
      <c r="P916" s="87"/>
    </row>
    <row x14ac:dyDescent="0.25" r="917" customHeight="1" ht="28.5">
      <c r="A917" s="84"/>
      <c r="B917" s="88"/>
      <c r="C917" s="86"/>
      <c r="D917" s="86"/>
      <c r="E917" s="86"/>
      <c r="F917" s="86"/>
      <c r="G917" s="86"/>
      <c r="H917" s="87"/>
      <c r="I917" s="87"/>
      <c r="J917" s="88"/>
      <c r="K917" s="86"/>
      <c r="L917" s="86"/>
      <c r="M917" s="86"/>
      <c r="N917" s="86"/>
      <c r="O917" s="86"/>
      <c r="P917" s="87"/>
    </row>
    <row x14ac:dyDescent="0.25" r="918" customHeight="1" ht="28.5">
      <c r="A918" s="84"/>
      <c r="B918" s="88"/>
      <c r="C918" s="86"/>
      <c r="D918" s="86"/>
      <c r="E918" s="86"/>
      <c r="F918" s="86"/>
      <c r="G918" s="86"/>
      <c r="H918" s="87"/>
      <c r="I918" s="87"/>
      <c r="J918" s="88"/>
      <c r="K918" s="86"/>
      <c r="L918" s="86"/>
      <c r="M918" s="86"/>
      <c r="N918" s="86"/>
      <c r="O918" s="86"/>
      <c r="P918" s="87"/>
    </row>
    <row x14ac:dyDescent="0.25" r="919" customHeight="1" ht="28.5">
      <c r="A919" s="84"/>
      <c r="B919" s="88"/>
      <c r="C919" s="86"/>
      <c r="D919" s="86"/>
      <c r="E919" s="86"/>
      <c r="F919" s="86"/>
      <c r="G919" s="86"/>
      <c r="H919" s="87"/>
      <c r="I919" s="87"/>
      <c r="J919" s="88"/>
      <c r="K919" s="86"/>
      <c r="L919" s="86"/>
      <c r="M919" s="86"/>
      <c r="N919" s="86"/>
      <c r="O919" s="86"/>
      <c r="P919" s="87"/>
    </row>
    <row x14ac:dyDescent="0.25" r="920" customHeight="1" ht="28.5">
      <c r="A920" s="84"/>
      <c r="B920" s="88"/>
      <c r="C920" s="86"/>
      <c r="D920" s="86"/>
      <c r="E920" s="86"/>
      <c r="F920" s="86"/>
      <c r="G920" s="86"/>
      <c r="H920" s="87"/>
      <c r="I920" s="87"/>
      <c r="J920" s="88"/>
      <c r="K920" s="86"/>
      <c r="L920" s="86"/>
      <c r="M920" s="86"/>
      <c r="N920" s="86"/>
      <c r="O920" s="86"/>
      <c r="P920" s="87"/>
    </row>
    <row x14ac:dyDescent="0.25" r="921" customHeight="1" ht="28.5">
      <c r="A921" s="84"/>
      <c r="B921" s="88"/>
      <c r="C921" s="86"/>
      <c r="D921" s="86"/>
      <c r="E921" s="86"/>
      <c r="F921" s="86"/>
      <c r="G921" s="86"/>
      <c r="H921" s="87"/>
      <c r="I921" s="87"/>
      <c r="J921" s="88"/>
      <c r="K921" s="86"/>
      <c r="L921" s="86"/>
      <c r="M921" s="86"/>
      <c r="N921" s="86"/>
      <c r="O921" s="86"/>
      <c r="P921" s="87"/>
    </row>
    <row x14ac:dyDescent="0.25" r="922" customHeight="1" ht="28.5">
      <c r="A922" s="84"/>
      <c r="B922" s="88"/>
      <c r="C922" s="86"/>
      <c r="D922" s="86"/>
      <c r="E922" s="86"/>
      <c r="F922" s="86"/>
      <c r="G922" s="86"/>
      <c r="H922" s="87"/>
      <c r="I922" s="87"/>
      <c r="J922" s="88"/>
      <c r="K922" s="86"/>
      <c r="L922" s="86"/>
      <c r="M922" s="86"/>
      <c r="N922" s="86"/>
      <c r="O922" s="86"/>
      <c r="P922" s="87"/>
    </row>
    <row x14ac:dyDescent="0.25" r="923" customHeight="1" ht="28.5">
      <c r="A923" s="84"/>
      <c r="B923" s="88"/>
      <c r="C923" s="86"/>
      <c r="D923" s="86"/>
      <c r="E923" s="86"/>
      <c r="F923" s="86"/>
      <c r="G923" s="86"/>
      <c r="H923" s="87"/>
      <c r="I923" s="87"/>
      <c r="J923" s="88"/>
      <c r="K923" s="86"/>
      <c r="L923" s="86"/>
      <c r="M923" s="86"/>
      <c r="N923" s="86"/>
      <c r="O923" s="86"/>
      <c r="P923" s="87"/>
    </row>
    <row x14ac:dyDescent="0.25" r="924" customHeight="1" ht="28.5">
      <c r="A924" s="84"/>
      <c r="B924" s="88"/>
      <c r="C924" s="86"/>
      <c r="D924" s="86"/>
      <c r="E924" s="86"/>
      <c r="F924" s="86"/>
      <c r="G924" s="86"/>
      <c r="H924" s="87"/>
      <c r="I924" s="87"/>
      <c r="J924" s="88"/>
      <c r="K924" s="86"/>
      <c r="L924" s="86"/>
      <c r="M924" s="86"/>
      <c r="N924" s="86"/>
      <c r="O924" s="86"/>
      <c r="P924" s="87"/>
    </row>
    <row x14ac:dyDescent="0.25" r="925" customHeight="1" ht="28.5">
      <c r="A925" s="84"/>
      <c r="B925" s="88"/>
      <c r="C925" s="86"/>
      <c r="D925" s="86"/>
      <c r="E925" s="86"/>
      <c r="F925" s="86"/>
      <c r="G925" s="86"/>
      <c r="H925" s="87"/>
      <c r="I925" s="87"/>
      <c r="J925" s="88"/>
      <c r="K925" s="86"/>
      <c r="L925" s="86"/>
      <c r="M925" s="86"/>
      <c r="N925" s="86"/>
      <c r="O925" s="86"/>
      <c r="P925" s="87"/>
    </row>
    <row x14ac:dyDescent="0.25" r="926" customHeight="1" ht="28.5">
      <c r="A926" s="84"/>
      <c r="B926" s="88"/>
      <c r="C926" s="86"/>
      <c r="D926" s="86"/>
      <c r="E926" s="86"/>
      <c r="F926" s="86"/>
      <c r="G926" s="86"/>
      <c r="H926" s="87"/>
      <c r="I926" s="87"/>
      <c r="J926" s="88"/>
      <c r="K926" s="86"/>
      <c r="L926" s="86"/>
      <c r="M926" s="86"/>
      <c r="N926" s="86"/>
      <c r="O926" s="86"/>
      <c r="P926" s="87"/>
    </row>
    <row x14ac:dyDescent="0.25" r="927" customHeight="1" ht="28.5">
      <c r="A927" s="84"/>
      <c r="B927" s="88"/>
      <c r="C927" s="86"/>
      <c r="D927" s="86"/>
      <c r="E927" s="86"/>
      <c r="F927" s="86"/>
      <c r="G927" s="86"/>
      <c r="H927" s="87"/>
      <c r="I927" s="87"/>
      <c r="J927" s="88"/>
      <c r="K927" s="86"/>
      <c r="L927" s="86"/>
      <c r="M927" s="86"/>
      <c r="N927" s="86"/>
      <c r="O927" s="86"/>
      <c r="P927" s="87"/>
    </row>
    <row x14ac:dyDescent="0.25" r="928" customHeight="1" ht="28.5">
      <c r="A928" s="84"/>
      <c r="B928" s="88"/>
      <c r="C928" s="86"/>
      <c r="D928" s="86"/>
      <c r="E928" s="86"/>
      <c r="F928" s="86"/>
      <c r="G928" s="86"/>
      <c r="H928" s="87"/>
      <c r="I928" s="87"/>
      <c r="J928" s="88"/>
      <c r="K928" s="86"/>
      <c r="L928" s="86"/>
      <c r="M928" s="86"/>
      <c r="N928" s="86"/>
      <c r="O928" s="86"/>
      <c r="P928" s="87"/>
    </row>
    <row x14ac:dyDescent="0.25" r="929" customHeight="1" ht="28.5">
      <c r="A929" s="84"/>
      <c r="B929" s="88"/>
      <c r="C929" s="86"/>
      <c r="D929" s="86"/>
      <c r="E929" s="86"/>
      <c r="F929" s="86"/>
      <c r="G929" s="86"/>
      <c r="H929" s="87"/>
      <c r="I929" s="87"/>
      <c r="J929" s="88"/>
      <c r="K929" s="86"/>
      <c r="L929" s="86"/>
      <c r="M929" s="86"/>
      <c r="N929" s="86"/>
      <c r="O929" s="86"/>
      <c r="P929" s="87"/>
    </row>
    <row x14ac:dyDescent="0.25" r="930" customHeight="1" ht="28.5">
      <c r="A930" s="84"/>
      <c r="B930" s="88"/>
      <c r="C930" s="86"/>
      <c r="D930" s="86"/>
      <c r="E930" s="86"/>
      <c r="F930" s="86"/>
      <c r="G930" s="86"/>
      <c r="H930" s="87"/>
      <c r="I930" s="87"/>
      <c r="J930" s="88"/>
      <c r="K930" s="86"/>
      <c r="L930" s="86"/>
      <c r="M930" s="86"/>
      <c r="N930" s="86"/>
      <c r="O930" s="86"/>
      <c r="P930" s="87"/>
    </row>
    <row x14ac:dyDescent="0.25" r="931" customHeight="1" ht="28.5">
      <c r="A931" s="84"/>
      <c r="B931" s="88"/>
      <c r="C931" s="86"/>
      <c r="D931" s="86"/>
      <c r="E931" s="86"/>
      <c r="F931" s="86"/>
      <c r="G931" s="86"/>
      <c r="H931" s="87"/>
      <c r="I931" s="87"/>
      <c r="J931" s="88"/>
      <c r="K931" s="86"/>
      <c r="L931" s="86"/>
      <c r="M931" s="86"/>
      <c r="N931" s="86"/>
      <c r="O931" s="86"/>
      <c r="P931" s="87"/>
    </row>
    <row x14ac:dyDescent="0.25" r="932" customHeight="1" ht="28.5">
      <c r="A932" s="84"/>
      <c r="B932" s="88"/>
      <c r="C932" s="86"/>
      <c r="D932" s="86"/>
      <c r="E932" s="86"/>
      <c r="F932" s="86"/>
      <c r="G932" s="86"/>
      <c r="H932" s="87"/>
      <c r="I932" s="87"/>
      <c r="J932" s="88"/>
      <c r="K932" s="86"/>
      <c r="L932" s="86"/>
      <c r="M932" s="86"/>
      <c r="N932" s="86"/>
      <c r="O932" s="86"/>
      <c r="P932" s="87"/>
    </row>
    <row x14ac:dyDescent="0.25" r="933" customHeight="1" ht="28.5">
      <c r="A933" s="84"/>
      <c r="B933" s="88"/>
      <c r="C933" s="86"/>
      <c r="D933" s="86"/>
      <c r="E933" s="86"/>
      <c r="F933" s="86"/>
      <c r="G933" s="86"/>
      <c r="H933" s="87"/>
      <c r="I933" s="87"/>
      <c r="J933" s="88"/>
      <c r="K933" s="86"/>
      <c r="L933" s="86"/>
      <c r="M933" s="86"/>
      <c r="N933" s="86"/>
      <c r="O933" s="86"/>
      <c r="P933" s="87"/>
    </row>
    <row x14ac:dyDescent="0.25" r="934" customHeight="1" ht="28.5">
      <c r="A934" s="84"/>
      <c r="B934" s="88"/>
      <c r="C934" s="86"/>
      <c r="D934" s="86"/>
      <c r="E934" s="86"/>
      <c r="F934" s="86"/>
      <c r="G934" s="86"/>
      <c r="H934" s="87"/>
      <c r="I934" s="87"/>
      <c r="J934" s="88"/>
      <c r="K934" s="86"/>
      <c r="L934" s="86"/>
      <c r="M934" s="86"/>
      <c r="N934" s="86"/>
      <c r="O934" s="86"/>
      <c r="P934" s="87"/>
    </row>
    <row x14ac:dyDescent="0.25" r="935" customHeight="1" ht="28.5">
      <c r="A935" s="84"/>
      <c r="B935" s="88"/>
      <c r="C935" s="86"/>
      <c r="D935" s="86"/>
      <c r="E935" s="86"/>
      <c r="F935" s="86"/>
      <c r="G935" s="86"/>
      <c r="H935" s="87"/>
      <c r="I935" s="87"/>
      <c r="J935" s="88"/>
      <c r="K935" s="86"/>
      <c r="L935" s="86"/>
      <c r="M935" s="86"/>
      <c r="N935" s="86"/>
      <c r="O935" s="86"/>
      <c r="P935" s="87"/>
    </row>
    <row x14ac:dyDescent="0.25" r="936" customHeight="1" ht="28.5">
      <c r="A936" s="84"/>
      <c r="B936" s="88"/>
      <c r="C936" s="86"/>
      <c r="D936" s="86"/>
      <c r="E936" s="86"/>
      <c r="F936" s="86"/>
      <c r="G936" s="86"/>
      <c r="H936" s="87"/>
      <c r="I936" s="87"/>
      <c r="J936" s="88"/>
      <c r="K936" s="86"/>
      <c r="L936" s="86"/>
      <c r="M936" s="86"/>
      <c r="N936" s="86"/>
      <c r="O936" s="86"/>
      <c r="P936" s="87"/>
    </row>
    <row x14ac:dyDescent="0.25" r="937" customHeight="1" ht="28.5">
      <c r="A937" s="84"/>
      <c r="B937" s="88"/>
      <c r="C937" s="86"/>
      <c r="D937" s="86"/>
      <c r="E937" s="86"/>
      <c r="F937" s="86"/>
      <c r="G937" s="86"/>
      <c r="H937" s="87"/>
      <c r="I937" s="87"/>
      <c r="J937" s="88"/>
      <c r="K937" s="86"/>
      <c r="L937" s="86"/>
      <c r="M937" s="86"/>
      <c r="N937" s="86"/>
      <c r="O937" s="86"/>
      <c r="P937" s="87"/>
    </row>
    <row x14ac:dyDescent="0.25" r="938" customHeight="1" ht="28.5">
      <c r="A938" s="84"/>
      <c r="B938" s="88"/>
      <c r="C938" s="86"/>
      <c r="D938" s="86"/>
      <c r="E938" s="86"/>
      <c r="F938" s="86"/>
      <c r="G938" s="86"/>
      <c r="H938" s="87"/>
      <c r="I938" s="87"/>
      <c r="J938" s="88"/>
      <c r="K938" s="86"/>
      <c r="L938" s="86"/>
      <c r="M938" s="86"/>
      <c r="N938" s="86"/>
      <c r="O938" s="86"/>
      <c r="P938" s="87"/>
    </row>
    <row x14ac:dyDescent="0.25" r="939" customHeight="1" ht="28.5">
      <c r="A939" s="84"/>
      <c r="B939" s="88"/>
      <c r="C939" s="86"/>
      <c r="D939" s="86"/>
      <c r="E939" s="86"/>
      <c r="F939" s="86"/>
      <c r="G939" s="86"/>
      <c r="H939" s="87"/>
      <c r="I939" s="87"/>
      <c r="J939" s="88"/>
      <c r="K939" s="86"/>
      <c r="L939" s="86"/>
      <c r="M939" s="86"/>
      <c r="N939" s="86"/>
      <c r="O939" s="86"/>
      <c r="P939" s="87"/>
    </row>
    <row x14ac:dyDescent="0.25" r="940" customHeight="1" ht="28.5">
      <c r="A940" s="84"/>
      <c r="B940" s="88"/>
      <c r="C940" s="86"/>
      <c r="D940" s="86"/>
      <c r="E940" s="86"/>
      <c r="F940" s="86"/>
      <c r="G940" s="86"/>
      <c r="H940" s="87"/>
      <c r="I940" s="87"/>
      <c r="J940" s="88"/>
      <c r="K940" s="86"/>
      <c r="L940" s="86"/>
      <c r="M940" s="86"/>
      <c r="N940" s="86"/>
      <c r="O940" s="86"/>
      <c r="P940" s="87"/>
    </row>
    <row x14ac:dyDescent="0.25" r="941" customHeight="1" ht="28.5">
      <c r="A941" s="84"/>
      <c r="B941" s="88"/>
      <c r="C941" s="86"/>
      <c r="D941" s="86"/>
      <c r="E941" s="86"/>
      <c r="F941" s="86"/>
      <c r="G941" s="86"/>
      <c r="H941" s="87"/>
      <c r="I941" s="87"/>
      <c r="J941" s="88"/>
      <c r="K941" s="86"/>
      <c r="L941" s="86"/>
      <c r="M941" s="86"/>
      <c r="N941" s="86"/>
      <c r="O941" s="86"/>
      <c r="P941" s="87"/>
    </row>
    <row x14ac:dyDescent="0.25" r="942" customHeight="1" ht="28.5">
      <c r="A942" s="84"/>
      <c r="B942" s="88"/>
      <c r="C942" s="86"/>
      <c r="D942" s="86"/>
      <c r="E942" s="86"/>
      <c r="F942" s="86"/>
      <c r="G942" s="86"/>
      <c r="H942" s="87"/>
      <c r="I942" s="87"/>
      <c r="J942" s="88"/>
      <c r="K942" s="86"/>
      <c r="L942" s="86"/>
      <c r="M942" s="86"/>
      <c r="N942" s="86"/>
      <c r="O942" s="86"/>
      <c r="P942" s="87"/>
    </row>
    <row x14ac:dyDescent="0.25" r="943" customHeight="1" ht="28.5">
      <c r="A943" s="84"/>
      <c r="B943" s="88"/>
      <c r="C943" s="86"/>
      <c r="D943" s="86"/>
      <c r="E943" s="86"/>
      <c r="F943" s="86"/>
      <c r="G943" s="86"/>
      <c r="H943" s="87"/>
      <c r="I943" s="87"/>
      <c r="J943" s="88"/>
      <c r="K943" s="86"/>
      <c r="L943" s="86"/>
      <c r="M943" s="86"/>
      <c r="N943" s="86"/>
      <c r="O943" s="86"/>
      <c r="P943" s="87"/>
    </row>
    <row x14ac:dyDescent="0.25" r="944" customHeight="1" ht="28.5">
      <c r="A944" s="84"/>
      <c r="B944" s="88"/>
      <c r="C944" s="86"/>
      <c r="D944" s="86"/>
      <c r="E944" s="86"/>
      <c r="F944" s="86"/>
      <c r="G944" s="86"/>
      <c r="H944" s="87"/>
      <c r="I944" s="87"/>
      <c r="J944" s="88"/>
      <c r="K944" s="86"/>
      <c r="L944" s="86"/>
      <c r="M944" s="86"/>
      <c r="N944" s="86"/>
      <c r="O944" s="86"/>
      <c r="P944" s="87"/>
    </row>
    <row x14ac:dyDescent="0.25" r="945" customHeight="1" ht="28.5">
      <c r="A945" s="84"/>
      <c r="B945" s="88"/>
      <c r="C945" s="86"/>
      <c r="D945" s="86"/>
      <c r="E945" s="86"/>
      <c r="F945" s="86"/>
      <c r="G945" s="86"/>
      <c r="H945" s="87"/>
      <c r="I945" s="87"/>
      <c r="J945" s="88"/>
      <c r="K945" s="86"/>
      <c r="L945" s="86"/>
      <c r="M945" s="86"/>
      <c r="N945" s="86"/>
      <c r="O945" s="86"/>
      <c r="P945" s="87"/>
    </row>
    <row x14ac:dyDescent="0.25" r="946" customHeight="1" ht="28.5">
      <c r="A946" s="84"/>
      <c r="B946" s="88"/>
      <c r="C946" s="86"/>
      <c r="D946" s="86"/>
      <c r="E946" s="86"/>
      <c r="F946" s="86"/>
      <c r="G946" s="86"/>
      <c r="H946" s="87"/>
      <c r="I946" s="87"/>
      <c r="J946" s="88"/>
      <c r="K946" s="86"/>
      <c r="L946" s="86"/>
      <c r="M946" s="86"/>
      <c r="N946" s="86"/>
      <c r="O946" s="86"/>
      <c r="P946" s="87"/>
    </row>
    <row x14ac:dyDescent="0.25" r="947" customHeight="1" ht="28.5">
      <c r="A947" s="84"/>
      <c r="B947" s="88"/>
      <c r="C947" s="86"/>
      <c r="D947" s="86"/>
      <c r="E947" s="86"/>
      <c r="F947" s="86"/>
      <c r="G947" s="86"/>
      <c r="H947" s="87"/>
      <c r="I947" s="87"/>
      <c r="J947" s="88"/>
      <c r="K947" s="86"/>
      <c r="L947" s="86"/>
      <c r="M947" s="86"/>
      <c r="N947" s="86"/>
      <c r="O947" s="86"/>
      <c r="P947" s="87"/>
    </row>
    <row x14ac:dyDescent="0.25" r="948" customHeight="1" ht="28.5">
      <c r="A948" s="84"/>
      <c r="B948" s="88"/>
      <c r="C948" s="86"/>
      <c r="D948" s="86"/>
      <c r="E948" s="86"/>
      <c r="F948" s="86"/>
      <c r="G948" s="86"/>
      <c r="H948" s="87"/>
      <c r="I948" s="87"/>
      <c r="J948" s="88"/>
      <c r="K948" s="86"/>
      <c r="L948" s="86"/>
      <c r="M948" s="86"/>
      <c r="N948" s="86"/>
      <c r="O948" s="86"/>
      <c r="P948" s="87"/>
    </row>
    <row x14ac:dyDescent="0.25" r="949" customHeight="1" ht="28.5">
      <c r="A949" s="84"/>
      <c r="B949" s="88"/>
      <c r="C949" s="86"/>
      <c r="D949" s="86"/>
      <c r="E949" s="86"/>
      <c r="F949" s="86"/>
      <c r="G949" s="86"/>
      <c r="H949" s="87"/>
      <c r="I949" s="87"/>
      <c r="J949" s="88"/>
      <c r="K949" s="86"/>
      <c r="L949" s="86"/>
      <c r="M949" s="86"/>
      <c r="N949" s="86"/>
      <c r="O949" s="86"/>
      <c r="P949" s="87"/>
    </row>
    <row x14ac:dyDescent="0.25" r="950" customHeight="1" ht="28.5">
      <c r="A950" s="84"/>
      <c r="B950" s="88"/>
      <c r="C950" s="86"/>
      <c r="D950" s="86"/>
      <c r="E950" s="86"/>
      <c r="F950" s="86"/>
      <c r="G950" s="86"/>
      <c r="H950" s="87"/>
      <c r="I950" s="87"/>
      <c r="J950" s="88"/>
      <c r="K950" s="86"/>
      <c r="L950" s="86"/>
      <c r="M950" s="86"/>
      <c r="N950" s="86"/>
      <c r="O950" s="86"/>
      <c r="P950" s="87"/>
    </row>
    <row x14ac:dyDescent="0.25" r="951" customHeight="1" ht="28.5">
      <c r="A951" s="84"/>
      <c r="B951" s="88"/>
      <c r="C951" s="86"/>
      <c r="D951" s="86"/>
      <c r="E951" s="86"/>
      <c r="F951" s="86"/>
      <c r="G951" s="86"/>
      <c r="H951" s="87"/>
      <c r="I951" s="87"/>
      <c r="J951" s="88"/>
      <c r="K951" s="86"/>
      <c r="L951" s="86"/>
      <c r="M951" s="86"/>
      <c r="N951" s="86"/>
      <c r="O951" s="86"/>
      <c r="P951" s="87"/>
    </row>
    <row x14ac:dyDescent="0.25" r="952" customHeight="1" ht="28.5">
      <c r="A952" s="84"/>
      <c r="B952" s="88"/>
      <c r="C952" s="86"/>
      <c r="D952" s="86"/>
      <c r="E952" s="86"/>
      <c r="F952" s="86"/>
      <c r="G952" s="86"/>
      <c r="H952" s="87"/>
      <c r="I952" s="87"/>
      <c r="J952" s="88"/>
      <c r="K952" s="86"/>
      <c r="L952" s="86"/>
      <c r="M952" s="86"/>
      <c r="N952" s="86"/>
      <c r="O952" s="86"/>
      <c r="P952" s="87"/>
    </row>
    <row x14ac:dyDescent="0.25" r="953" customHeight="1" ht="28.5">
      <c r="A953" s="84"/>
      <c r="B953" s="88"/>
      <c r="C953" s="86"/>
      <c r="D953" s="86"/>
      <c r="E953" s="86"/>
      <c r="F953" s="86"/>
      <c r="G953" s="86"/>
      <c r="H953" s="87"/>
      <c r="I953" s="87"/>
      <c r="J953" s="88"/>
      <c r="K953" s="86"/>
      <c r="L953" s="86"/>
      <c r="M953" s="86"/>
      <c r="N953" s="86"/>
      <c r="O953" s="86"/>
      <c r="P953" s="87"/>
    </row>
    <row x14ac:dyDescent="0.25" r="954" customHeight="1" ht="28.5">
      <c r="A954" s="84"/>
      <c r="B954" s="88"/>
      <c r="C954" s="86"/>
      <c r="D954" s="86"/>
      <c r="E954" s="86"/>
      <c r="F954" s="86"/>
      <c r="G954" s="86"/>
      <c r="H954" s="87"/>
      <c r="I954" s="87"/>
      <c r="J954" s="88"/>
      <c r="K954" s="86"/>
      <c r="L954" s="86"/>
      <c r="M954" s="86"/>
      <c r="N954" s="86"/>
      <c r="O954" s="86"/>
      <c r="P954" s="87"/>
    </row>
    <row x14ac:dyDescent="0.25" r="955" customHeight="1" ht="28.5">
      <c r="A955" s="84"/>
      <c r="B955" s="88"/>
      <c r="C955" s="86"/>
      <c r="D955" s="86"/>
      <c r="E955" s="86"/>
      <c r="F955" s="86"/>
      <c r="G955" s="86"/>
      <c r="H955" s="87"/>
      <c r="I955" s="87"/>
      <c r="J955" s="88"/>
      <c r="K955" s="86"/>
      <c r="L955" s="86"/>
      <c r="M955" s="86"/>
      <c r="N955" s="86"/>
      <c r="O955" s="86"/>
      <c r="P955" s="87"/>
    </row>
    <row x14ac:dyDescent="0.25" r="956" customHeight="1" ht="28.5">
      <c r="A956" s="84"/>
      <c r="B956" s="88"/>
      <c r="C956" s="86"/>
      <c r="D956" s="86"/>
      <c r="E956" s="86"/>
      <c r="F956" s="86"/>
      <c r="G956" s="86"/>
      <c r="H956" s="87"/>
      <c r="I956" s="87"/>
      <c r="J956" s="88"/>
      <c r="K956" s="86"/>
      <c r="L956" s="86"/>
      <c r="M956" s="86"/>
      <c r="N956" s="86"/>
      <c r="O956" s="86"/>
      <c r="P956" s="87"/>
    </row>
    <row x14ac:dyDescent="0.25" r="957" customHeight="1" ht="28.5">
      <c r="A957" s="84"/>
      <c r="B957" s="88"/>
      <c r="C957" s="86"/>
      <c r="D957" s="86"/>
      <c r="E957" s="86"/>
      <c r="F957" s="86"/>
      <c r="G957" s="86"/>
      <c r="H957" s="87"/>
      <c r="I957" s="87"/>
      <c r="J957" s="88"/>
      <c r="K957" s="86"/>
      <c r="L957" s="86"/>
      <c r="M957" s="86"/>
      <c r="N957" s="86"/>
      <c r="O957" s="86"/>
      <c r="P957" s="87"/>
    </row>
    <row x14ac:dyDescent="0.25" r="958" customHeight="1" ht="28.5">
      <c r="A958" s="84"/>
      <c r="B958" s="88"/>
      <c r="C958" s="86"/>
      <c r="D958" s="86"/>
      <c r="E958" s="86"/>
      <c r="F958" s="86"/>
      <c r="G958" s="86"/>
      <c r="H958" s="87"/>
      <c r="I958" s="87"/>
      <c r="J958" s="88"/>
      <c r="K958" s="86"/>
      <c r="L958" s="86"/>
      <c r="M958" s="86"/>
      <c r="N958" s="86"/>
      <c r="O958" s="86"/>
      <c r="P958" s="87"/>
    </row>
    <row x14ac:dyDescent="0.25" r="959" customHeight="1" ht="28.5">
      <c r="A959" s="84"/>
      <c r="B959" s="88"/>
      <c r="C959" s="86"/>
      <c r="D959" s="86"/>
      <c r="E959" s="86"/>
      <c r="F959" s="86"/>
      <c r="G959" s="86"/>
      <c r="H959" s="87"/>
      <c r="I959" s="87"/>
      <c r="J959" s="88"/>
      <c r="K959" s="86"/>
      <c r="L959" s="86"/>
      <c r="M959" s="86"/>
      <c r="N959" s="86"/>
      <c r="O959" s="86"/>
      <c r="P959" s="87"/>
    </row>
    <row x14ac:dyDescent="0.25" r="960" customHeight="1" ht="28.5">
      <c r="A960" s="84"/>
      <c r="B960" s="88"/>
      <c r="C960" s="86"/>
      <c r="D960" s="86"/>
      <c r="E960" s="86"/>
      <c r="F960" s="86"/>
      <c r="G960" s="86"/>
      <c r="H960" s="87"/>
      <c r="I960" s="87"/>
      <c r="J960" s="88"/>
      <c r="K960" s="86"/>
      <c r="L960" s="86"/>
      <c r="M960" s="86"/>
      <c r="N960" s="86"/>
      <c r="O960" s="86"/>
      <c r="P960" s="87"/>
    </row>
    <row x14ac:dyDescent="0.25" r="961" customHeight="1" ht="28.5">
      <c r="A961" s="84"/>
      <c r="B961" s="88"/>
      <c r="C961" s="86"/>
      <c r="D961" s="86"/>
      <c r="E961" s="86"/>
      <c r="F961" s="86"/>
      <c r="G961" s="86"/>
      <c r="H961" s="87"/>
      <c r="I961" s="87"/>
      <c r="J961" s="88"/>
      <c r="K961" s="86"/>
      <c r="L961" s="86"/>
      <c r="M961" s="86"/>
      <c r="N961" s="86"/>
      <c r="O961" s="86"/>
      <c r="P961" s="87"/>
    </row>
    <row x14ac:dyDescent="0.25" r="962" customHeight="1" ht="28.5">
      <c r="A962" s="84"/>
      <c r="B962" s="88"/>
      <c r="C962" s="86"/>
      <c r="D962" s="86"/>
      <c r="E962" s="86"/>
      <c r="F962" s="86"/>
      <c r="G962" s="86"/>
      <c r="H962" s="87"/>
      <c r="I962" s="87"/>
      <c r="J962" s="88"/>
      <c r="K962" s="86"/>
      <c r="L962" s="86"/>
      <c r="M962" s="86"/>
      <c r="N962" s="86"/>
      <c r="O962" s="86"/>
      <c r="P962" s="87"/>
    </row>
    <row x14ac:dyDescent="0.25" r="963" customHeight="1" ht="28.5">
      <c r="A963" s="84"/>
      <c r="B963" s="88"/>
      <c r="C963" s="86"/>
      <c r="D963" s="86"/>
      <c r="E963" s="86"/>
      <c r="F963" s="86"/>
      <c r="G963" s="86"/>
      <c r="H963" s="87"/>
      <c r="I963" s="87"/>
      <c r="J963" s="88"/>
      <c r="K963" s="86"/>
      <c r="L963" s="86"/>
      <c r="M963" s="86"/>
      <c r="N963" s="86"/>
      <c r="O963" s="86"/>
      <c r="P963" s="87"/>
    </row>
    <row x14ac:dyDescent="0.25" r="964" customHeight="1" ht="28.5">
      <c r="A964" s="84"/>
      <c r="B964" s="88"/>
      <c r="C964" s="86"/>
      <c r="D964" s="86"/>
      <c r="E964" s="86"/>
      <c r="F964" s="86"/>
      <c r="G964" s="86"/>
      <c r="H964" s="87"/>
      <c r="I964" s="87"/>
      <c r="J964" s="88"/>
      <c r="K964" s="86"/>
      <c r="L964" s="86"/>
      <c r="M964" s="86"/>
      <c r="N964" s="86"/>
      <c r="O964" s="86"/>
      <c r="P964" s="87"/>
    </row>
    <row x14ac:dyDescent="0.25" r="965" customHeight="1" ht="28.5">
      <c r="A965" s="84"/>
      <c r="B965" s="88"/>
      <c r="C965" s="86"/>
      <c r="D965" s="86"/>
      <c r="E965" s="86"/>
      <c r="F965" s="86"/>
      <c r="G965" s="86"/>
      <c r="H965" s="87"/>
      <c r="I965" s="87"/>
      <c r="J965" s="88"/>
      <c r="K965" s="86"/>
      <c r="L965" s="86"/>
      <c r="M965" s="86"/>
      <c r="N965" s="86"/>
      <c r="O965" s="86"/>
      <c r="P965" s="87"/>
    </row>
    <row x14ac:dyDescent="0.25" r="966" customHeight="1" ht="28.5">
      <c r="A966" s="84"/>
      <c r="B966" s="88"/>
      <c r="C966" s="86"/>
      <c r="D966" s="86"/>
      <c r="E966" s="86"/>
      <c r="F966" s="86"/>
      <c r="G966" s="86"/>
      <c r="H966" s="87"/>
      <c r="I966" s="87"/>
      <c r="J966" s="88"/>
      <c r="K966" s="86"/>
      <c r="L966" s="86"/>
      <c r="M966" s="86"/>
      <c r="N966" s="86"/>
      <c r="O966" s="86"/>
      <c r="P966" s="87"/>
    </row>
    <row x14ac:dyDescent="0.25" r="967" customHeight="1" ht="28.5">
      <c r="A967" s="84"/>
      <c r="B967" s="88"/>
      <c r="C967" s="86"/>
      <c r="D967" s="86"/>
      <c r="E967" s="86"/>
      <c r="F967" s="86"/>
      <c r="G967" s="86"/>
      <c r="H967" s="87"/>
      <c r="I967" s="87"/>
      <c r="J967" s="88"/>
      <c r="K967" s="86"/>
      <c r="L967" s="86"/>
      <c r="M967" s="86"/>
      <c r="N967" s="86"/>
      <c r="O967" s="86"/>
      <c r="P967" s="87"/>
    </row>
    <row x14ac:dyDescent="0.25" r="968" customHeight="1" ht="28.5">
      <c r="A968" s="84"/>
      <c r="B968" s="88"/>
      <c r="C968" s="86"/>
      <c r="D968" s="86"/>
      <c r="E968" s="86"/>
      <c r="F968" s="86"/>
      <c r="G968" s="86"/>
      <c r="H968" s="87"/>
      <c r="I968" s="87"/>
      <c r="J968" s="88"/>
      <c r="K968" s="86"/>
      <c r="L968" s="86"/>
      <c r="M968" s="86"/>
      <c r="N968" s="86"/>
      <c r="O968" s="86"/>
      <c r="P968" s="87"/>
    </row>
    <row x14ac:dyDescent="0.25" r="969" customHeight="1" ht="28.5">
      <c r="A969" s="84"/>
      <c r="B969" s="88"/>
      <c r="C969" s="86"/>
      <c r="D969" s="86"/>
      <c r="E969" s="86"/>
      <c r="F969" s="86"/>
      <c r="G969" s="86"/>
      <c r="H969" s="87"/>
      <c r="I969" s="87"/>
      <c r="J969" s="88"/>
      <c r="K969" s="86"/>
      <c r="L969" s="86"/>
      <c r="M969" s="86"/>
      <c r="N969" s="86"/>
      <c r="O969" s="86"/>
      <c r="P969" s="87"/>
    </row>
    <row x14ac:dyDescent="0.25" r="970" customHeight="1" ht="28.5">
      <c r="A970" s="84"/>
      <c r="B970" s="88"/>
      <c r="C970" s="86"/>
      <c r="D970" s="86"/>
      <c r="E970" s="86"/>
      <c r="F970" s="86"/>
      <c r="G970" s="86"/>
      <c r="H970" s="87"/>
      <c r="I970" s="87"/>
      <c r="J970" s="88"/>
      <c r="K970" s="86"/>
      <c r="L970" s="86"/>
      <c r="M970" s="86"/>
      <c r="N970" s="86"/>
      <c r="O970" s="86"/>
      <c r="P970" s="87"/>
    </row>
    <row x14ac:dyDescent="0.25" r="971" customHeight="1" ht="28.5">
      <c r="A971" s="84"/>
      <c r="B971" s="88"/>
      <c r="C971" s="86"/>
      <c r="D971" s="86"/>
      <c r="E971" s="86"/>
      <c r="F971" s="86"/>
      <c r="G971" s="86"/>
      <c r="H971" s="87"/>
      <c r="I971" s="87"/>
      <c r="J971" s="88"/>
      <c r="K971" s="86"/>
      <c r="L971" s="86"/>
      <c r="M971" s="86"/>
      <c r="N971" s="86"/>
      <c r="O971" s="86"/>
      <c r="P971" s="87"/>
    </row>
    <row x14ac:dyDescent="0.25" r="972" customHeight="1" ht="28.5">
      <c r="A972" s="84"/>
      <c r="B972" s="88"/>
      <c r="C972" s="86"/>
      <c r="D972" s="86"/>
      <c r="E972" s="86"/>
      <c r="F972" s="86"/>
      <c r="G972" s="86"/>
      <c r="H972" s="87"/>
      <c r="I972" s="87"/>
      <c r="J972" s="88"/>
      <c r="K972" s="86"/>
      <c r="L972" s="86"/>
      <c r="M972" s="86"/>
      <c r="N972" s="86"/>
      <c r="O972" s="86"/>
      <c r="P972" s="87"/>
    </row>
    <row x14ac:dyDescent="0.25" r="973" customHeight="1" ht="28.5">
      <c r="A973" s="84"/>
      <c r="B973" s="88"/>
      <c r="C973" s="86"/>
      <c r="D973" s="86"/>
      <c r="E973" s="86"/>
      <c r="F973" s="86"/>
      <c r="G973" s="86"/>
      <c r="H973" s="87"/>
      <c r="I973" s="87"/>
      <c r="J973" s="88"/>
      <c r="K973" s="86"/>
      <c r="L973" s="86"/>
      <c r="M973" s="86"/>
      <c r="N973" s="86"/>
      <c r="O973" s="86"/>
      <c r="P973" s="87"/>
    </row>
    <row x14ac:dyDescent="0.25" r="974" customHeight="1" ht="28.5">
      <c r="A974" s="84"/>
      <c r="B974" s="88"/>
      <c r="C974" s="86"/>
      <c r="D974" s="86"/>
      <c r="E974" s="86"/>
      <c r="F974" s="86"/>
      <c r="G974" s="86"/>
      <c r="H974" s="87"/>
      <c r="I974" s="87"/>
      <c r="J974" s="88"/>
      <c r="K974" s="86"/>
      <c r="L974" s="86"/>
      <c r="M974" s="86"/>
      <c r="N974" s="86"/>
      <c r="O974" s="86"/>
      <c r="P974" s="87"/>
    </row>
    <row x14ac:dyDescent="0.25" r="975" customHeight="1" ht="28.5">
      <c r="A975" s="84"/>
      <c r="B975" s="88"/>
      <c r="C975" s="86"/>
      <c r="D975" s="86"/>
      <c r="E975" s="86"/>
      <c r="F975" s="86"/>
      <c r="G975" s="86"/>
      <c r="H975" s="87"/>
      <c r="I975" s="87"/>
      <c r="J975" s="88"/>
      <c r="K975" s="86"/>
      <c r="L975" s="86"/>
      <c r="M975" s="86"/>
      <c r="N975" s="86"/>
      <c r="O975" s="86"/>
      <c r="P975" s="87"/>
    </row>
    <row x14ac:dyDescent="0.25" r="976" customHeight="1" ht="28.5">
      <c r="A976" s="84"/>
      <c r="B976" s="88"/>
      <c r="C976" s="86"/>
      <c r="D976" s="86"/>
      <c r="E976" s="86"/>
      <c r="F976" s="86"/>
      <c r="G976" s="86"/>
      <c r="H976" s="87"/>
      <c r="I976" s="87"/>
      <c r="J976" s="88"/>
      <c r="K976" s="86"/>
      <c r="L976" s="86"/>
      <c r="M976" s="86"/>
      <c r="N976" s="86"/>
      <c r="O976" s="86"/>
      <c r="P976" s="87"/>
    </row>
    <row x14ac:dyDescent="0.25" r="977" customHeight="1" ht="28.5">
      <c r="A977" s="84"/>
      <c r="B977" s="88"/>
      <c r="C977" s="86"/>
      <c r="D977" s="86"/>
      <c r="E977" s="86"/>
      <c r="F977" s="86"/>
      <c r="G977" s="86"/>
      <c r="H977" s="87"/>
      <c r="I977" s="87"/>
      <c r="J977" s="88"/>
      <c r="K977" s="86"/>
      <c r="L977" s="86"/>
      <c r="M977" s="86"/>
      <c r="N977" s="86"/>
      <c r="O977" s="86"/>
      <c r="P977" s="87"/>
    </row>
    <row x14ac:dyDescent="0.25" r="978" customHeight="1" ht="28.5">
      <c r="A978" s="84"/>
      <c r="B978" s="88"/>
      <c r="C978" s="86"/>
      <c r="D978" s="86"/>
      <c r="E978" s="86"/>
      <c r="F978" s="86"/>
      <c r="G978" s="86"/>
      <c r="H978" s="87"/>
      <c r="I978" s="87"/>
      <c r="J978" s="88"/>
      <c r="K978" s="86"/>
      <c r="L978" s="86"/>
      <c r="M978" s="86"/>
      <c r="N978" s="86"/>
      <c r="O978" s="86"/>
      <c r="P978" s="87"/>
    </row>
    <row x14ac:dyDescent="0.25" r="979" customHeight="1" ht="28.5">
      <c r="A979" s="84"/>
      <c r="B979" s="88"/>
      <c r="C979" s="86"/>
      <c r="D979" s="86"/>
      <c r="E979" s="86"/>
      <c r="F979" s="86"/>
      <c r="G979" s="86"/>
      <c r="H979" s="87"/>
      <c r="I979" s="87"/>
      <c r="J979" s="88"/>
      <c r="K979" s="86"/>
      <c r="L979" s="86"/>
      <c r="M979" s="86"/>
      <c r="N979" s="86"/>
      <c r="O979" s="86"/>
      <c r="P979" s="87"/>
    </row>
    <row x14ac:dyDescent="0.25" r="980" customHeight="1" ht="28.5">
      <c r="A980" s="84"/>
      <c r="B980" s="88"/>
      <c r="C980" s="86"/>
      <c r="D980" s="86"/>
      <c r="E980" s="86"/>
      <c r="F980" s="86"/>
      <c r="G980" s="86"/>
      <c r="H980" s="87"/>
      <c r="I980" s="87"/>
      <c r="J980" s="88"/>
      <c r="K980" s="86"/>
      <c r="L980" s="86"/>
      <c r="M980" s="86"/>
      <c r="N980" s="86"/>
      <c r="O980" s="86"/>
      <c r="P980" s="87"/>
    </row>
    <row x14ac:dyDescent="0.25" r="981" customHeight="1" ht="28.5">
      <c r="A981" s="84"/>
      <c r="B981" s="88"/>
      <c r="C981" s="86"/>
      <c r="D981" s="86"/>
      <c r="E981" s="86"/>
      <c r="F981" s="86"/>
      <c r="G981" s="86"/>
      <c r="H981" s="87"/>
      <c r="I981" s="87"/>
      <c r="J981" s="88"/>
      <c r="K981" s="86"/>
      <c r="L981" s="86"/>
      <c r="M981" s="86"/>
      <c r="N981" s="86"/>
      <c r="O981" s="86"/>
      <c r="P981" s="87"/>
    </row>
    <row x14ac:dyDescent="0.25" r="982" customHeight="1" ht="28.5">
      <c r="A982" s="84"/>
      <c r="B982" s="88"/>
      <c r="C982" s="86"/>
      <c r="D982" s="86"/>
      <c r="E982" s="86"/>
      <c r="F982" s="86"/>
      <c r="G982" s="86"/>
      <c r="H982" s="87"/>
      <c r="I982" s="87"/>
      <c r="J982" s="88"/>
      <c r="K982" s="86"/>
      <c r="L982" s="86"/>
      <c r="M982" s="86"/>
      <c r="N982" s="86"/>
      <c r="O982" s="86"/>
      <c r="P982" s="87"/>
    </row>
    <row x14ac:dyDescent="0.25" r="983" customHeight="1" ht="28.5">
      <c r="A983" s="84"/>
      <c r="B983" s="88"/>
      <c r="C983" s="86"/>
      <c r="D983" s="86"/>
      <c r="E983" s="86"/>
      <c r="F983" s="86"/>
      <c r="G983" s="86"/>
      <c r="H983" s="87"/>
      <c r="I983" s="87"/>
      <c r="J983" s="88"/>
      <c r="K983" s="86"/>
      <c r="L983" s="86"/>
      <c r="M983" s="86"/>
      <c r="N983" s="86"/>
      <c r="O983" s="86"/>
      <c r="P983" s="87"/>
    </row>
    <row x14ac:dyDescent="0.25" r="984" customHeight="1" ht="28.5">
      <c r="A984" s="84"/>
      <c r="B984" s="88"/>
      <c r="C984" s="86"/>
      <c r="D984" s="86"/>
      <c r="E984" s="86"/>
      <c r="F984" s="86"/>
      <c r="G984" s="86"/>
      <c r="H984" s="87"/>
      <c r="I984" s="87"/>
      <c r="J984" s="88"/>
      <c r="K984" s="86"/>
      <c r="L984" s="86"/>
      <c r="M984" s="86"/>
      <c r="N984" s="86"/>
      <c r="O984" s="86"/>
      <c r="P984" s="87"/>
    </row>
    <row x14ac:dyDescent="0.25" r="985" customHeight="1" ht="28.5">
      <c r="A985" s="84"/>
      <c r="B985" s="88"/>
      <c r="C985" s="86"/>
      <c r="D985" s="86"/>
      <c r="E985" s="86"/>
      <c r="F985" s="86"/>
      <c r="G985" s="86"/>
      <c r="H985" s="87"/>
      <c r="I985" s="87"/>
      <c r="J985" s="88"/>
      <c r="K985" s="86"/>
      <c r="L985" s="86"/>
      <c r="M985" s="86"/>
      <c r="N985" s="86"/>
      <c r="O985" s="86"/>
      <c r="P985" s="87"/>
    </row>
    <row x14ac:dyDescent="0.25" r="986" customHeight="1" ht="28.5">
      <c r="A986" s="84"/>
      <c r="B986" s="88"/>
      <c r="C986" s="86"/>
      <c r="D986" s="86"/>
      <c r="E986" s="86"/>
      <c r="F986" s="86"/>
      <c r="G986" s="86"/>
      <c r="H986" s="87"/>
      <c r="I986" s="87"/>
      <c r="J986" s="88"/>
      <c r="K986" s="86"/>
      <c r="L986" s="86"/>
      <c r="M986" s="86"/>
      <c r="N986" s="86"/>
      <c r="O986" s="86"/>
      <c r="P986" s="87"/>
    </row>
    <row x14ac:dyDescent="0.25" r="987" customHeight="1" ht="28.5">
      <c r="A987" s="84"/>
      <c r="B987" s="88"/>
      <c r="C987" s="86"/>
      <c r="D987" s="86"/>
      <c r="E987" s="86"/>
      <c r="F987" s="86"/>
      <c r="G987" s="86"/>
      <c r="H987" s="87"/>
      <c r="I987" s="87"/>
      <c r="J987" s="88"/>
      <c r="K987" s="86"/>
      <c r="L987" s="86"/>
      <c r="M987" s="86"/>
      <c r="N987" s="86"/>
      <c r="O987" s="86"/>
      <c r="P987" s="87"/>
    </row>
    <row x14ac:dyDescent="0.25" r="988" customHeight="1" ht="28.5">
      <c r="A988" s="84"/>
      <c r="B988" s="88"/>
      <c r="C988" s="86"/>
      <c r="D988" s="86"/>
      <c r="E988" s="86"/>
      <c r="F988" s="86"/>
      <c r="G988" s="86"/>
      <c r="H988" s="87"/>
      <c r="I988" s="87"/>
      <c r="J988" s="88"/>
      <c r="K988" s="86"/>
      <c r="L988" s="86"/>
      <c r="M988" s="86"/>
      <c r="N988" s="86"/>
      <c r="O988" s="86"/>
      <c r="P988" s="87"/>
    </row>
    <row x14ac:dyDescent="0.25" r="989" customHeight="1" ht="28.5">
      <c r="A989" s="84"/>
      <c r="B989" s="88"/>
      <c r="C989" s="86"/>
      <c r="D989" s="86"/>
      <c r="E989" s="86"/>
      <c r="F989" s="86"/>
      <c r="G989" s="86"/>
      <c r="H989" s="87"/>
      <c r="I989" s="87"/>
      <c r="J989" s="88"/>
      <c r="K989" s="86"/>
      <c r="L989" s="86"/>
      <c r="M989" s="86"/>
      <c r="N989" s="86"/>
      <c r="O989" s="86"/>
      <c r="P989" s="87"/>
    </row>
    <row x14ac:dyDescent="0.25" r="990" customHeight="1" ht="28.5">
      <c r="A990" s="84"/>
      <c r="B990" s="88"/>
      <c r="C990" s="86"/>
      <c r="D990" s="86"/>
      <c r="E990" s="86"/>
      <c r="F990" s="86"/>
      <c r="G990" s="86"/>
      <c r="H990" s="87"/>
      <c r="I990" s="87"/>
      <c r="J990" s="88"/>
      <c r="K990" s="86"/>
      <c r="L990" s="86"/>
      <c r="M990" s="86"/>
      <c r="N990" s="86"/>
      <c r="O990" s="86"/>
      <c r="P990" s="87"/>
    </row>
    <row x14ac:dyDescent="0.25" r="991" customHeight="1" ht="28.5">
      <c r="A991" s="84"/>
      <c r="B991" s="88"/>
      <c r="C991" s="86"/>
      <c r="D991" s="86"/>
      <c r="E991" s="86"/>
      <c r="F991" s="86"/>
      <c r="G991" s="86"/>
      <c r="H991" s="87"/>
      <c r="I991" s="87"/>
      <c r="J991" s="88"/>
      <c r="K991" s="86"/>
      <c r="L991" s="86"/>
      <c r="M991" s="86"/>
      <c r="N991" s="86"/>
      <c r="O991" s="86"/>
      <c r="P991" s="87"/>
    </row>
    <row x14ac:dyDescent="0.25" r="992" customHeight="1" ht="28.5">
      <c r="A992" s="84"/>
      <c r="B992" s="88"/>
      <c r="C992" s="86"/>
      <c r="D992" s="86"/>
      <c r="E992" s="86"/>
      <c r="F992" s="86"/>
      <c r="G992" s="86"/>
      <c r="H992" s="87"/>
      <c r="I992" s="87"/>
      <c r="J992" s="88"/>
      <c r="K992" s="86"/>
      <c r="L992" s="86"/>
      <c r="M992" s="86"/>
      <c r="N992" s="86"/>
      <c r="O992" s="86"/>
      <c r="P992" s="87"/>
    </row>
    <row x14ac:dyDescent="0.25" r="993" customHeight="1" ht="28.5">
      <c r="A993" s="84"/>
      <c r="B993" s="88"/>
      <c r="C993" s="86"/>
      <c r="D993" s="86"/>
      <c r="E993" s="86"/>
      <c r="F993" s="86"/>
      <c r="G993" s="86"/>
      <c r="H993" s="87"/>
      <c r="I993" s="87"/>
      <c r="J993" s="88"/>
      <c r="K993" s="86"/>
      <c r="L993" s="86"/>
      <c r="M993" s="86"/>
      <c r="N993" s="86"/>
      <c r="O993" s="86"/>
      <c r="P993" s="87"/>
    </row>
    <row x14ac:dyDescent="0.25" r="994" customHeight="1" ht="28.5">
      <c r="A994" s="84"/>
      <c r="B994" s="88"/>
      <c r="C994" s="86"/>
      <c r="D994" s="86"/>
      <c r="E994" s="86"/>
      <c r="F994" s="86"/>
      <c r="G994" s="86"/>
      <c r="H994" s="87"/>
      <c r="I994" s="87"/>
      <c r="J994" s="88"/>
      <c r="K994" s="86"/>
      <c r="L994" s="86"/>
      <c r="M994" s="86"/>
      <c r="N994" s="86"/>
      <c r="O994" s="86"/>
      <c r="P994" s="87"/>
    </row>
    <row x14ac:dyDescent="0.25" r="995" customHeight="1" ht="28.5">
      <c r="A995" s="84"/>
      <c r="B995" s="88"/>
      <c r="C995" s="86"/>
      <c r="D995" s="86"/>
      <c r="E995" s="86"/>
      <c r="F995" s="86"/>
      <c r="G995" s="86"/>
      <c r="H995" s="87"/>
      <c r="I995" s="87"/>
      <c r="J995" s="88"/>
      <c r="K995" s="86"/>
      <c r="L995" s="86"/>
      <c r="M995" s="86"/>
      <c r="N995" s="86"/>
      <c r="O995" s="86"/>
      <c r="P995" s="87"/>
    </row>
    <row x14ac:dyDescent="0.25" r="996" customHeight="1" ht="28.5">
      <c r="A996" s="84"/>
      <c r="B996" s="88"/>
      <c r="C996" s="86"/>
      <c r="D996" s="86"/>
      <c r="E996" s="86"/>
      <c r="F996" s="86"/>
      <c r="G996" s="86"/>
      <c r="H996" s="87"/>
      <c r="I996" s="87"/>
      <c r="J996" s="88"/>
      <c r="K996" s="86"/>
      <c r="L996" s="86"/>
      <c r="M996" s="86"/>
      <c r="N996" s="86"/>
      <c r="O996" s="86"/>
      <c r="P996" s="87"/>
    </row>
    <row x14ac:dyDescent="0.25" r="997" customHeight="1" ht="28.5">
      <c r="A997" s="84"/>
      <c r="B997" s="88"/>
      <c r="C997" s="86"/>
      <c r="D997" s="86"/>
      <c r="E997" s="86"/>
      <c r="F997" s="86"/>
      <c r="G997" s="86"/>
      <c r="H997" s="87"/>
      <c r="I997" s="87"/>
      <c r="J997" s="88"/>
      <c r="K997" s="86"/>
      <c r="L997" s="86"/>
      <c r="M997" s="86"/>
      <c r="N997" s="86"/>
      <c r="O997" s="86"/>
      <c r="P997" s="87"/>
    </row>
    <row x14ac:dyDescent="0.25" r="998" customHeight="1" ht="28.5">
      <c r="A998" s="84"/>
      <c r="B998" s="88"/>
      <c r="C998" s="86"/>
      <c r="D998" s="86"/>
      <c r="E998" s="86"/>
      <c r="F998" s="86"/>
      <c r="G998" s="86"/>
      <c r="H998" s="87"/>
      <c r="I998" s="87"/>
      <c r="J998" s="88"/>
      <c r="K998" s="86"/>
      <c r="L998" s="86"/>
      <c r="M998" s="86"/>
      <c r="N998" s="86"/>
      <c r="O998" s="86"/>
      <c r="P998" s="87"/>
    </row>
  </sheetData>
  <mergeCells count="3">
    <mergeCell ref="B2:C2"/>
    <mergeCell ref="J2:K2"/>
    <mergeCell ref="J12:K12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16</vt:i4>
      </vt:variant>
    </vt:vector>
  </HeadingPairs>
  <TitlesOfParts>
    <vt:vector baseType="lpstr" size="16">
      <vt:lpstr>1월매출</vt:lpstr>
      <vt:lpstr>1월원가율</vt:lpstr>
      <vt:lpstr>2월매출</vt:lpstr>
      <vt:lpstr>2월원가율</vt:lpstr>
      <vt:lpstr>3월매출</vt:lpstr>
      <vt:lpstr>3월원가율</vt:lpstr>
      <vt:lpstr>4월매출</vt:lpstr>
      <vt:lpstr>4월원가율</vt:lpstr>
      <vt:lpstr>5월매출</vt:lpstr>
      <vt:lpstr>5월원가율</vt:lpstr>
      <vt:lpstr>6월매출</vt:lpstr>
      <vt:lpstr>6월원가율</vt:lpstr>
      <vt:lpstr>7월매출</vt:lpstr>
      <vt:lpstr>7월원가율</vt:lpstr>
      <vt:lpstr>단가표</vt:lpstr>
      <vt:lpstr>마감체크목록표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2024-07-16T13:01:29.544Z</dcterms:created>
  <dcterms:modified xsi:type="dcterms:W3CDTF">2024-07-16T13:01:29.544Z</dcterms:modified>
</cp:coreProperties>
</file>